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0" windowWidth="19395" windowHeight="7620" activeTab="1"/>
  </bookViews>
  <sheets>
    <sheet name="Index" sheetId="13" r:id="rId1"/>
    <sheet name="Stats" sheetId="4" r:id="rId2"/>
    <sheet name="Group_Biweek" sheetId="1" r:id="rId3"/>
    <sheet name="Scoring" sheetId="14" r:id="rId4"/>
  </sheets>
  <definedNames>
    <definedName name="_xlnm._FilterDatabase" localSheetId="2" hidden="1">Group_Biweek!$A$2:$BT$2107</definedName>
    <definedName name="_xlnm._FilterDatabase" localSheetId="3" hidden="1">Scoring!$A$1:$R$119</definedName>
  </definedNames>
  <calcPr calcId="145621"/>
</workbook>
</file>

<file path=xl/calcChain.xml><?xml version="1.0" encoding="utf-8"?>
<calcChain xmlns="http://schemas.openxmlformats.org/spreadsheetml/2006/main">
  <c r="BL3" i="1" l="1"/>
  <c r="BL4" i="1"/>
  <c r="BL19" i="1"/>
  <c r="BL20" i="1"/>
  <c r="BL21" i="1"/>
  <c r="BL22" i="1"/>
  <c r="BL37" i="1"/>
  <c r="BL38" i="1"/>
  <c r="BL39" i="1"/>
  <c r="BL40" i="1"/>
  <c r="BL55" i="1"/>
  <c r="BL56" i="1"/>
  <c r="BL57" i="1"/>
  <c r="BL58" i="1"/>
  <c r="BL73" i="1"/>
  <c r="BL74" i="1"/>
  <c r="BL75" i="1"/>
  <c r="BL76" i="1"/>
  <c r="BL91" i="1"/>
  <c r="BL92" i="1"/>
  <c r="BL93" i="1"/>
  <c r="BL94" i="1"/>
  <c r="BL109" i="1"/>
  <c r="BL110" i="1"/>
  <c r="BL111" i="1"/>
  <c r="BL112" i="1"/>
  <c r="BL127" i="1"/>
  <c r="BL128" i="1"/>
  <c r="BL129" i="1"/>
  <c r="BL130" i="1"/>
  <c r="BL145" i="1"/>
  <c r="BL146" i="1"/>
  <c r="BL147" i="1"/>
  <c r="BL148" i="1"/>
  <c r="BL163" i="1"/>
  <c r="BL164" i="1"/>
  <c r="BL165" i="1"/>
  <c r="BL166" i="1"/>
  <c r="BL181" i="1"/>
  <c r="BL182" i="1"/>
  <c r="BL183" i="1"/>
  <c r="BL184" i="1"/>
  <c r="BL199" i="1"/>
  <c r="BL200" i="1"/>
  <c r="BL201" i="1"/>
  <c r="BL202" i="1"/>
  <c r="BL217" i="1"/>
  <c r="BL218" i="1"/>
  <c r="BL219" i="1"/>
  <c r="BL220" i="1"/>
  <c r="BL235" i="1"/>
  <c r="BL236" i="1"/>
  <c r="BL237" i="1"/>
  <c r="BL238" i="1"/>
  <c r="BL253" i="1"/>
  <c r="BL254" i="1"/>
  <c r="BL255" i="1"/>
  <c r="BL256" i="1"/>
  <c r="BL271" i="1"/>
  <c r="BL272" i="1"/>
  <c r="BL273" i="1"/>
  <c r="BL274" i="1"/>
  <c r="BL289" i="1"/>
  <c r="BL290" i="1"/>
  <c r="BL291" i="1"/>
  <c r="BL292" i="1"/>
  <c r="BL307" i="1"/>
  <c r="BL308" i="1"/>
  <c r="BL309" i="1"/>
  <c r="BL310" i="1"/>
  <c r="BL325" i="1"/>
  <c r="BL326" i="1"/>
  <c r="BL327" i="1"/>
  <c r="BL328" i="1"/>
  <c r="BL343" i="1"/>
  <c r="BL344" i="1"/>
  <c r="BL345" i="1"/>
  <c r="BL346" i="1"/>
  <c r="BL361" i="1"/>
  <c r="BL362" i="1"/>
  <c r="BL363" i="1"/>
  <c r="BL364" i="1"/>
  <c r="BL379" i="1"/>
  <c r="BL380" i="1"/>
  <c r="BL381" i="1"/>
  <c r="BL382" i="1"/>
  <c r="BL397" i="1"/>
  <c r="BL398" i="1"/>
  <c r="BL399" i="1"/>
  <c r="BL400" i="1"/>
  <c r="BL415" i="1"/>
  <c r="BL416" i="1"/>
  <c r="BL417" i="1"/>
  <c r="BL418" i="1"/>
  <c r="BL433" i="1"/>
  <c r="BL434" i="1"/>
  <c r="BL435" i="1"/>
  <c r="BL436" i="1"/>
  <c r="BL451" i="1"/>
  <c r="BL452" i="1"/>
  <c r="BL453" i="1"/>
  <c r="BL454" i="1"/>
  <c r="BL469" i="1"/>
  <c r="BL470" i="1"/>
  <c r="BL471" i="1"/>
  <c r="BL472" i="1"/>
  <c r="BL487" i="1"/>
  <c r="BL488" i="1"/>
  <c r="BL489" i="1"/>
  <c r="BL490" i="1"/>
  <c r="BL505" i="1"/>
  <c r="BL506" i="1"/>
  <c r="BL507" i="1"/>
  <c r="BL508" i="1"/>
  <c r="BL523" i="1"/>
  <c r="BL524" i="1"/>
  <c r="BL525" i="1"/>
  <c r="BL526" i="1"/>
  <c r="BL541" i="1"/>
  <c r="BL542" i="1"/>
  <c r="BL543" i="1"/>
  <c r="BL544" i="1"/>
  <c r="BL559" i="1"/>
  <c r="BL560" i="1"/>
  <c r="BL561" i="1"/>
  <c r="BL562" i="1"/>
  <c r="BL577" i="1"/>
  <c r="BL578" i="1"/>
  <c r="BL579" i="1"/>
  <c r="BL580" i="1"/>
  <c r="BL595" i="1"/>
  <c r="BL596" i="1"/>
  <c r="BL597" i="1"/>
  <c r="BL598" i="1"/>
  <c r="BL613" i="1"/>
  <c r="BL614" i="1"/>
  <c r="BL615" i="1"/>
  <c r="BL616" i="1"/>
  <c r="BL631" i="1"/>
  <c r="BL632" i="1"/>
  <c r="BL633" i="1"/>
  <c r="BL634" i="1"/>
  <c r="BL649" i="1"/>
  <c r="BL650" i="1"/>
  <c r="BL651" i="1"/>
  <c r="BL652" i="1"/>
  <c r="BL667" i="1"/>
  <c r="BL668" i="1"/>
  <c r="BL669" i="1"/>
  <c r="BL670" i="1"/>
  <c r="BL685" i="1"/>
  <c r="BL686" i="1"/>
  <c r="BL687" i="1"/>
  <c r="BL688" i="1"/>
  <c r="BL703" i="1"/>
  <c r="BL704" i="1"/>
  <c r="BL705" i="1"/>
  <c r="BL706" i="1"/>
  <c r="BL721" i="1"/>
  <c r="BL722" i="1"/>
  <c r="BL723" i="1"/>
  <c r="BL724" i="1"/>
  <c r="BL739" i="1"/>
  <c r="BL740" i="1"/>
  <c r="BL741" i="1"/>
  <c r="BL742" i="1"/>
  <c r="BL757" i="1"/>
  <c r="BL758" i="1"/>
  <c r="BL759" i="1"/>
  <c r="BL760" i="1"/>
  <c r="BL775" i="1"/>
  <c r="BL776" i="1"/>
  <c r="BL777" i="1"/>
  <c r="BL778" i="1"/>
  <c r="BL793" i="1"/>
  <c r="BL794" i="1"/>
  <c r="BL795" i="1"/>
  <c r="BL796" i="1"/>
  <c r="BL811" i="1"/>
  <c r="BL812" i="1"/>
  <c r="BL813" i="1"/>
  <c r="BL814" i="1"/>
  <c r="BL829" i="1"/>
  <c r="BL830" i="1"/>
  <c r="BL831" i="1"/>
  <c r="BL832" i="1"/>
  <c r="BL847" i="1"/>
  <c r="BL848" i="1"/>
  <c r="BL849" i="1"/>
  <c r="BL850" i="1"/>
  <c r="BL865" i="1"/>
  <c r="BL866" i="1"/>
  <c r="BL867" i="1"/>
  <c r="BL868" i="1"/>
  <c r="BL883" i="1"/>
  <c r="BL884" i="1"/>
  <c r="BL885" i="1"/>
  <c r="BL886" i="1"/>
  <c r="BL901" i="1"/>
  <c r="BL902" i="1"/>
  <c r="BL903" i="1"/>
  <c r="BL904" i="1"/>
  <c r="BL919" i="1"/>
  <c r="BL920" i="1"/>
  <c r="BL921" i="1"/>
  <c r="BL922" i="1"/>
  <c r="BL937" i="1"/>
  <c r="BL938" i="1"/>
  <c r="BL939" i="1"/>
  <c r="BL940" i="1"/>
  <c r="BL955" i="1"/>
  <c r="BL956" i="1"/>
  <c r="BL957" i="1"/>
  <c r="BL958" i="1"/>
  <c r="BL973" i="1"/>
  <c r="BL974" i="1"/>
  <c r="BL975" i="1"/>
  <c r="BL976" i="1"/>
  <c r="BL991" i="1"/>
  <c r="BL992" i="1"/>
  <c r="BL993" i="1"/>
  <c r="BL994" i="1"/>
  <c r="BL1009" i="1"/>
  <c r="BL1010" i="1"/>
  <c r="BL1011" i="1"/>
  <c r="BL1012" i="1"/>
  <c r="BL1027" i="1"/>
  <c r="BL1028" i="1"/>
  <c r="BL1029" i="1"/>
  <c r="BL1030" i="1"/>
  <c r="BL1045" i="1"/>
  <c r="BL1046" i="1"/>
  <c r="BL1047" i="1"/>
  <c r="BL1048" i="1"/>
  <c r="BL1063" i="1"/>
  <c r="BL1064" i="1"/>
  <c r="BL1065" i="1"/>
  <c r="BL1066" i="1"/>
  <c r="BL1081" i="1"/>
  <c r="BL1082" i="1"/>
  <c r="BL1083" i="1"/>
  <c r="BL1084" i="1"/>
  <c r="BL1099" i="1"/>
  <c r="BL1100" i="1"/>
  <c r="BL1101" i="1"/>
  <c r="BL1102" i="1"/>
  <c r="BL1117" i="1"/>
  <c r="BL1118" i="1"/>
  <c r="BL1119" i="1"/>
  <c r="BL1120" i="1"/>
  <c r="BL1135" i="1"/>
  <c r="BL1136" i="1"/>
  <c r="BL1137" i="1"/>
  <c r="BL1138" i="1"/>
  <c r="BL1153" i="1"/>
  <c r="BL1154" i="1"/>
  <c r="BL1155" i="1"/>
  <c r="BL1156" i="1"/>
  <c r="BL1171" i="1"/>
  <c r="BL1172" i="1"/>
  <c r="BL1173" i="1"/>
  <c r="BL1174" i="1"/>
  <c r="BL1189" i="1"/>
  <c r="BL1190" i="1"/>
  <c r="BL1191" i="1"/>
  <c r="BL1192" i="1"/>
  <c r="BL1207" i="1"/>
  <c r="BL1208" i="1"/>
  <c r="BL1209" i="1"/>
  <c r="BL1210" i="1"/>
  <c r="BL1225" i="1"/>
  <c r="BL1226" i="1"/>
  <c r="BL1227" i="1"/>
  <c r="BL1228" i="1"/>
  <c r="BL1243" i="1"/>
  <c r="BL1244" i="1"/>
  <c r="BL1245" i="1"/>
  <c r="BL1246" i="1"/>
  <c r="BL1261" i="1"/>
  <c r="BL1262" i="1"/>
  <c r="BL1263" i="1"/>
  <c r="BL1264" i="1"/>
  <c r="BL1279" i="1"/>
  <c r="BL1280" i="1"/>
  <c r="BL1281" i="1"/>
  <c r="BL1282" i="1"/>
  <c r="BL1297" i="1"/>
  <c r="BL1298" i="1"/>
  <c r="BL1299" i="1"/>
  <c r="BL1300" i="1"/>
  <c r="BL1315" i="1"/>
  <c r="BL1316" i="1"/>
  <c r="BL1317" i="1"/>
  <c r="BL1318" i="1"/>
  <c r="BL1333" i="1"/>
  <c r="BL1334" i="1"/>
  <c r="BL1335" i="1"/>
  <c r="BL1336" i="1"/>
  <c r="BL1351" i="1"/>
  <c r="BL1352" i="1"/>
  <c r="BL1353" i="1"/>
  <c r="BL1354" i="1"/>
  <c r="BL1369" i="1"/>
  <c r="BL1370" i="1"/>
  <c r="BL1371" i="1"/>
  <c r="BL1372" i="1"/>
  <c r="BL1387" i="1"/>
  <c r="BL1388" i="1"/>
  <c r="BL1389" i="1"/>
  <c r="BL1390" i="1"/>
  <c r="BL1405" i="1"/>
  <c r="BL1406" i="1"/>
  <c r="BL1407" i="1"/>
  <c r="BL1408" i="1"/>
  <c r="BL1423" i="1"/>
  <c r="BL1424" i="1"/>
  <c r="BL1425" i="1"/>
  <c r="BL1426" i="1"/>
  <c r="BL1441" i="1"/>
  <c r="BL1442" i="1"/>
  <c r="BL1443" i="1"/>
  <c r="BL1444" i="1"/>
  <c r="BL1459" i="1"/>
  <c r="BL1460" i="1"/>
  <c r="BL1461" i="1"/>
  <c r="BL1462" i="1"/>
  <c r="BL1477" i="1"/>
  <c r="BL1478" i="1"/>
  <c r="BL1479" i="1"/>
  <c r="BL1480" i="1"/>
  <c r="BL1495" i="1"/>
  <c r="BL1496" i="1"/>
  <c r="BL1497" i="1"/>
  <c r="BL1498" i="1"/>
  <c r="BL1513" i="1"/>
  <c r="BL1514" i="1"/>
  <c r="BL1515" i="1"/>
  <c r="BL1516" i="1"/>
  <c r="BL1531" i="1"/>
  <c r="BL1532" i="1"/>
  <c r="BL1533" i="1"/>
  <c r="BL1534" i="1"/>
  <c r="BL1549" i="1"/>
  <c r="BL1550" i="1"/>
  <c r="BL1551" i="1"/>
  <c r="BL1552" i="1"/>
  <c r="BL1567" i="1"/>
  <c r="BL1568" i="1"/>
  <c r="BL1569" i="1"/>
  <c r="BL1570" i="1"/>
  <c r="BL1585" i="1"/>
  <c r="BL1586" i="1"/>
  <c r="BL1587" i="1"/>
  <c r="BL1588" i="1"/>
  <c r="BL1603" i="1"/>
  <c r="BL1604" i="1"/>
  <c r="BL1605" i="1"/>
  <c r="BL1606" i="1"/>
  <c r="BL1621" i="1"/>
  <c r="BL1622" i="1"/>
  <c r="BL1623" i="1"/>
  <c r="BL1624" i="1"/>
  <c r="BL1639" i="1"/>
  <c r="BL1640" i="1"/>
  <c r="BL1641" i="1"/>
  <c r="BL1642" i="1"/>
  <c r="BL1657" i="1"/>
  <c r="BL1658" i="1"/>
  <c r="BL1659" i="1"/>
  <c r="BL1660" i="1"/>
  <c r="BL1675" i="1"/>
  <c r="BL1676" i="1"/>
  <c r="BL1677" i="1"/>
  <c r="BL1678" i="1"/>
  <c r="BL1693" i="1"/>
  <c r="BL1694" i="1"/>
  <c r="BL1695" i="1"/>
  <c r="BL1696" i="1"/>
  <c r="BL1711" i="1"/>
  <c r="BL1712" i="1"/>
  <c r="BL1713" i="1"/>
  <c r="BL1714" i="1"/>
  <c r="BL1729" i="1"/>
  <c r="BL1730" i="1"/>
  <c r="BL1731" i="1"/>
  <c r="BL1732" i="1"/>
  <c r="BL1747" i="1"/>
  <c r="BL1748" i="1"/>
  <c r="BL1749" i="1"/>
  <c r="BL1750" i="1"/>
  <c r="BL1765" i="1"/>
  <c r="BL1766" i="1"/>
  <c r="BL1767" i="1"/>
  <c r="BL1768" i="1"/>
  <c r="BL1783" i="1"/>
  <c r="BL1784" i="1"/>
  <c r="BL1785" i="1"/>
  <c r="BL1786" i="1"/>
  <c r="BL1801" i="1"/>
  <c r="BL1802" i="1"/>
  <c r="BL1803" i="1"/>
  <c r="BL1804" i="1"/>
  <c r="BL1819" i="1"/>
  <c r="BL1820" i="1"/>
  <c r="BL1821" i="1"/>
  <c r="BL1822" i="1"/>
  <c r="BL1837" i="1"/>
  <c r="BL1838" i="1"/>
  <c r="BL1839" i="1"/>
  <c r="BL1840" i="1"/>
  <c r="BL1855" i="1"/>
  <c r="BL1856" i="1"/>
  <c r="BL1857" i="1"/>
  <c r="BL1858" i="1"/>
  <c r="BL1873" i="1"/>
  <c r="BL1874" i="1"/>
  <c r="BL1875" i="1"/>
  <c r="BL1876" i="1"/>
  <c r="BL1891" i="1"/>
  <c r="BL1892" i="1"/>
  <c r="BL1893" i="1"/>
  <c r="BL1894" i="1"/>
  <c r="BL1909" i="1"/>
  <c r="BL1910" i="1"/>
  <c r="BL1911" i="1"/>
  <c r="BL1912" i="1"/>
  <c r="BL1927" i="1"/>
  <c r="BL1928" i="1"/>
  <c r="BL1929" i="1"/>
  <c r="BL1930" i="1"/>
  <c r="BL1945" i="1"/>
  <c r="BL1946" i="1"/>
  <c r="BL1947" i="1"/>
  <c r="BL1948" i="1"/>
  <c r="BL1963" i="1"/>
  <c r="BL1964" i="1"/>
  <c r="BL1965" i="1"/>
  <c r="BL1966" i="1"/>
  <c r="BL1981" i="1"/>
  <c r="BL1982" i="1"/>
  <c r="BL1983" i="1"/>
  <c r="BL1984" i="1"/>
  <c r="BL1999" i="1"/>
  <c r="BL2000" i="1"/>
  <c r="BL2001" i="1"/>
  <c r="BL2002" i="1"/>
  <c r="BL2017" i="1"/>
  <c r="BL2018" i="1"/>
  <c r="BL2019" i="1"/>
  <c r="BL2020" i="1"/>
  <c r="BL2035" i="1"/>
  <c r="BL2036" i="1"/>
  <c r="BL2037" i="1"/>
  <c r="BL2038" i="1"/>
  <c r="BL2053" i="1"/>
  <c r="BL2054" i="1"/>
  <c r="BL2055" i="1"/>
  <c r="BL2056" i="1"/>
  <c r="BL2071" i="1"/>
  <c r="BL2072" i="1"/>
  <c r="BL2073" i="1"/>
  <c r="BL2074" i="1"/>
  <c r="BL2089" i="1"/>
  <c r="BL2090" i="1"/>
  <c r="BL2091" i="1"/>
  <c r="BL2092" i="1"/>
  <c r="BO19" i="1" l="1"/>
  <c r="BO20" i="1"/>
  <c r="BO21" i="1"/>
  <c r="BO22" i="1"/>
  <c r="BO37" i="1"/>
  <c r="BO38" i="1"/>
  <c r="BO39" i="1"/>
  <c r="BO40" i="1"/>
  <c r="BO55" i="1"/>
  <c r="BO56" i="1"/>
  <c r="BO57" i="1"/>
  <c r="BO58" i="1"/>
  <c r="BO73" i="1"/>
  <c r="BO74" i="1"/>
  <c r="BO75" i="1"/>
  <c r="BO76" i="1"/>
  <c r="BO91" i="1"/>
  <c r="BO92" i="1"/>
  <c r="BO93" i="1"/>
  <c r="BO94" i="1"/>
  <c r="BO109" i="1"/>
  <c r="BO110" i="1"/>
  <c r="BO111" i="1"/>
  <c r="BO112" i="1"/>
  <c r="BO127" i="1"/>
  <c r="BO128" i="1"/>
  <c r="BO129" i="1"/>
  <c r="BO130" i="1"/>
  <c r="BO145" i="1"/>
  <c r="BO146" i="1"/>
  <c r="BO147" i="1"/>
  <c r="BO148" i="1"/>
  <c r="BO163" i="1"/>
  <c r="BO164" i="1"/>
  <c r="BO165" i="1"/>
  <c r="BO166" i="1"/>
  <c r="BO181" i="1"/>
  <c r="BO182" i="1"/>
  <c r="BO183" i="1"/>
  <c r="BO184" i="1"/>
  <c r="BO199" i="1"/>
  <c r="BO200" i="1"/>
  <c r="BO201" i="1"/>
  <c r="BO202" i="1"/>
  <c r="BO217" i="1"/>
  <c r="BO218" i="1"/>
  <c r="BO219" i="1"/>
  <c r="BO220" i="1"/>
  <c r="BO235" i="1"/>
  <c r="BO236" i="1"/>
  <c r="BO237" i="1"/>
  <c r="BO238" i="1"/>
  <c r="BO253" i="1"/>
  <c r="BO254" i="1"/>
  <c r="BO255" i="1"/>
  <c r="BO256" i="1"/>
  <c r="BO271" i="1"/>
  <c r="BO272" i="1"/>
  <c r="BO273" i="1"/>
  <c r="BO274" i="1"/>
  <c r="BO289" i="1"/>
  <c r="BO290" i="1"/>
  <c r="BO291" i="1"/>
  <c r="BO292" i="1"/>
  <c r="BO307" i="1"/>
  <c r="BO308" i="1"/>
  <c r="BO309" i="1"/>
  <c r="BO310" i="1"/>
  <c r="BO325" i="1"/>
  <c r="BO326" i="1"/>
  <c r="BO327" i="1"/>
  <c r="BO328" i="1"/>
  <c r="BO343" i="1"/>
  <c r="BO344" i="1"/>
  <c r="BO345" i="1"/>
  <c r="BO346" i="1"/>
  <c r="BO361" i="1"/>
  <c r="BO362" i="1"/>
  <c r="BO363" i="1"/>
  <c r="BO364" i="1"/>
  <c r="BO379" i="1"/>
  <c r="BO380" i="1"/>
  <c r="BO381" i="1"/>
  <c r="BO382" i="1"/>
  <c r="BO397" i="1"/>
  <c r="BO398" i="1"/>
  <c r="BO399" i="1"/>
  <c r="BO400" i="1"/>
  <c r="BO415" i="1"/>
  <c r="BO416" i="1"/>
  <c r="BO417" i="1"/>
  <c r="BO418" i="1"/>
  <c r="BO433" i="1"/>
  <c r="BO434" i="1"/>
  <c r="BO435" i="1"/>
  <c r="BO436" i="1"/>
  <c r="BO451" i="1"/>
  <c r="BO452" i="1"/>
  <c r="BO453" i="1"/>
  <c r="BO454" i="1"/>
  <c r="BO469" i="1"/>
  <c r="BO470" i="1"/>
  <c r="BO471" i="1"/>
  <c r="BO472" i="1"/>
  <c r="BO487" i="1"/>
  <c r="BO488" i="1"/>
  <c r="BO489" i="1"/>
  <c r="BO490" i="1"/>
  <c r="BO505" i="1"/>
  <c r="BO506" i="1"/>
  <c r="BO507" i="1"/>
  <c r="BO508" i="1"/>
  <c r="BO523" i="1"/>
  <c r="BO524" i="1"/>
  <c r="BO525" i="1"/>
  <c r="BO526" i="1"/>
  <c r="BO541" i="1"/>
  <c r="BO542" i="1"/>
  <c r="BO543" i="1"/>
  <c r="BO544" i="1"/>
  <c r="BO559" i="1"/>
  <c r="BO560" i="1"/>
  <c r="BO561" i="1"/>
  <c r="BO562" i="1"/>
  <c r="BO577" i="1"/>
  <c r="BO578" i="1"/>
  <c r="BO579" i="1"/>
  <c r="BO580" i="1"/>
  <c r="BO595" i="1"/>
  <c r="BO596" i="1"/>
  <c r="BO597" i="1"/>
  <c r="BO598" i="1"/>
  <c r="BO613" i="1"/>
  <c r="BO614" i="1"/>
  <c r="BO615" i="1"/>
  <c r="BO616" i="1"/>
  <c r="BO631" i="1"/>
  <c r="BO632" i="1"/>
  <c r="BO633" i="1"/>
  <c r="BO634" i="1"/>
  <c r="BO649" i="1"/>
  <c r="BO650" i="1"/>
  <c r="BO651" i="1"/>
  <c r="BO652" i="1"/>
  <c r="BO667" i="1"/>
  <c r="BO668" i="1"/>
  <c r="BO669" i="1"/>
  <c r="BO670" i="1"/>
  <c r="BO685" i="1"/>
  <c r="BO686" i="1"/>
  <c r="BO687" i="1"/>
  <c r="BO688" i="1"/>
  <c r="BO703" i="1"/>
  <c r="BO704" i="1"/>
  <c r="BO705" i="1"/>
  <c r="BO706" i="1"/>
  <c r="BO721" i="1"/>
  <c r="BO722" i="1"/>
  <c r="BO723" i="1"/>
  <c r="BO724" i="1"/>
  <c r="BO739" i="1"/>
  <c r="BO740" i="1"/>
  <c r="BO741" i="1"/>
  <c r="BO742" i="1"/>
  <c r="BO757" i="1"/>
  <c r="BO758" i="1"/>
  <c r="BO759" i="1"/>
  <c r="BO760" i="1"/>
  <c r="BO775" i="1"/>
  <c r="BO776" i="1"/>
  <c r="BO777" i="1"/>
  <c r="BO778" i="1"/>
  <c r="BO793" i="1"/>
  <c r="BO794" i="1"/>
  <c r="BO795" i="1"/>
  <c r="BO796" i="1"/>
  <c r="BO811" i="1"/>
  <c r="BO812" i="1"/>
  <c r="BO813" i="1"/>
  <c r="BO814" i="1"/>
  <c r="BO829" i="1"/>
  <c r="BO830" i="1"/>
  <c r="BO831" i="1"/>
  <c r="BO832" i="1"/>
  <c r="BO847" i="1"/>
  <c r="BO848" i="1"/>
  <c r="BO849" i="1"/>
  <c r="BO850" i="1"/>
  <c r="BO865" i="1"/>
  <c r="BO866" i="1"/>
  <c r="BO867" i="1"/>
  <c r="BO868" i="1"/>
  <c r="BO883" i="1"/>
  <c r="BO884" i="1"/>
  <c r="BO885" i="1"/>
  <c r="BO886" i="1"/>
  <c r="BO901" i="1"/>
  <c r="BO902" i="1"/>
  <c r="BO903" i="1"/>
  <c r="BO904" i="1"/>
  <c r="BO919" i="1"/>
  <c r="BO920" i="1"/>
  <c r="BO921" i="1"/>
  <c r="BO922" i="1"/>
  <c r="BO937" i="1"/>
  <c r="BO938" i="1"/>
  <c r="BO939" i="1"/>
  <c r="BO940" i="1"/>
  <c r="BO955" i="1"/>
  <c r="BO956" i="1"/>
  <c r="BO957" i="1"/>
  <c r="BO958" i="1"/>
  <c r="BO973" i="1"/>
  <c r="BO974" i="1"/>
  <c r="BO975" i="1"/>
  <c r="BO976" i="1"/>
  <c r="BO991" i="1"/>
  <c r="BO992" i="1"/>
  <c r="BO993" i="1"/>
  <c r="BO994" i="1"/>
  <c r="BO1009" i="1"/>
  <c r="BO1010" i="1"/>
  <c r="BO1011" i="1"/>
  <c r="BO1012" i="1"/>
  <c r="BO1027" i="1"/>
  <c r="BO1028" i="1"/>
  <c r="BO1029" i="1"/>
  <c r="BO1030" i="1"/>
  <c r="BO1045" i="1"/>
  <c r="BO1046" i="1"/>
  <c r="BO1047" i="1"/>
  <c r="BO1048" i="1"/>
  <c r="BO1063" i="1"/>
  <c r="BO1064" i="1"/>
  <c r="BO1065" i="1"/>
  <c r="BO1066" i="1"/>
  <c r="BO1081" i="1"/>
  <c r="BO1082" i="1"/>
  <c r="BO1083" i="1"/>
  <c r="BO1084" i="1"/>
  <c r="BO1099" i="1"/>
  <c r="BO1100" i="1"/>
  <c r="BO1101" i="1"/>
  <c r="BO1102" i="1"/>
  <c r="BO1117" i="1"/>
  <c r="BO1118" i="1"/>
  <c r="BO1119" i="1"/>
  <c r="BO1120" i="1"/>
  <c r="BO1135" i="1"/>
  <c r="BO1136" i="1"/>
  <c r="BO1137" i="1"/>
  <c r="BO1138" i="1"/>
  <c r="BO1153" i="1"/>
  <c r="BO1154" i="1"/>
  <c r="BO1155" i="1"/>
  <c r="BO1156" i="1"/>
  <c r="BO1171" i="1"/>
  <c r="BO1172" i="1"/>
  <c r="BO1173" i="1"/>
  <c r="BO1174" i="1"/>
  <c r="BO1189" i="1"/>
  <c r="BO1190" i="1"/>
  <c r="BO1191" i="1"/>
  <c r="BO1192" i="1"/>
  <c r="BO1207" i="1"/>
  <c r="BO1208" i="1"/>
  <c r="BO1209" i="1"/>
  <c r="BO1210" i="1"/>
  <c r="BO1225" i="1"/>
  <c r="BO1226" i="1"/>
  <c r="BO1227" i="1"/>
  <c r="BO1228" i="1"/>
  <c r="BO1243" i="1"/>
  <c r="BO1244" i="1"/>
  <c r="BO1245" i="1"/>
  <c r="BO1246" i="1"/>
  <c r="BO1261" i="1"/>
  <c r="BO1262" i="1"/>
  <c r="BO1263" i="1"/>
  <c r="BO1264" i="1"/>
  <c r="BO1279" i="1"/>
  <c r="BO1280" i="1"/>
  <c r="BO1281" i="1"/>
  <c r="BO1282" i="1"/>
  <c r="BO1297" i="1"/>
  <c r="BO1298" i="1"/>
  <c r="BO1299" i="1"/>
  <c r="BO1300" i="1"/>
  <c r="BO1315" i="1"/>
  <c r="BO1316" i="1"/>
  <c r="BO1317" i="1"/>
  <c r="BO1318" i="1"/>
  <c r="BO1333" i="1"/>
  <c r="BO1334" i="1"/>
  <c r="BO1335" i="1"/>
  <c r="BO1336" i="1"/>
  <c r="BO1351" i="1"/>
  <c r="BO1352" i="1"/>
  <c r="BO1353" i="1"/>
  <c r="BO1354" i="1"/>
  <c r="BO1369" i="1"/>
  <c r="BO1370" i="1"/>
  <c r="BO1371" i="1"/>
  <c r="BO1372" i="1"/>
  <c r="BO1387" i="1"/>
  <c r="BO1388" i="1"/>
  <c r="BO1389" i="1"/>
  <c r="BO1390" i="1"/>
  <c r="BO1405" i="1"/>
  <c r="BO1406" i="1"/>
  <c r="BO1407" i="1"/>
  <c r="BO1408" i="1"/>
  <c r="BO1423" i="1"/>
  <c r="BO1424" i="1"/>
  <c r="BO1425" i="1"/>
  <c r="BO1426" i="1"/>
  <c r="BO1441" i="1"/>
  <c r="BO1442" i="1"/>
  <c r="BO1443" i="1"/>
  <c r="BO1444" i="1"/>
  <c r="BO1459" i="1"/>
  <c r="BO1460" i="1"/>
  <c r="BO1461" i="1"/>
  <c r="BO1462" i="1"/>
  <c r="BO1477" i="1"/>
  <c r="BO1478" i="1"/>
  <c r="BO1479" i="1"/>
  <c r="BO1480" i="1"/>
  <c r="BO1495" i="1"/>
  <c r="BO1496" i="1"/>
  <c r="BO1497" i="1"/>
  <c r="BO1498" i="1"/>
  <c r="BO1513" i="1"/>
  <c r="BO1514" i="1"/>
  <c r="BO1515" i="1"/>
  <c r="BO1516" i="1"/>
  <c r="BO1531" i="1"/>
  <c r="BO1532" i="1"/>
  <c r="BO1533" i="1"/>
  <c r="BO1534" i="1"/>
  <c r="BO1549" i="1"/>
  <c r="BO1550" i="1"/>
  <c r="BO1551" i="1"/>
  <c r="BO1552" i="1"/>
  <c r="BO1567" i="1"/>
  <c r="BO1568" i="1"/>
  <c r="BO1569" i="1"/>
  <c r="BO1570" i="1"/>
  <c r="BO1585" i="1"/>
  <c r="BO1586" i="1"/>
  <c r="BO1587" i="1"/>
  <c r="BO1588" i="1"/>
  <c r="BO1603" i="1"/>
  <c r="BO1604" i="1"/>
  <c r="BO1605" i="1"/>
  <c r="BO1606" i="1"/>
  <c r="BO1621" i="1"/>
  <c r="BO1622" i="1"/>
  <c r="BO1623" i="1"/>
  <c r="BO1624" i="1"/>
  <c r="BO1639" i="1"/>
  <c r="BO1640" i="1"/>
  <c r="BO1641" i="1"/>
  <c r="BO1642" i="1"/>
  <c r="BO1657" i="1"/>
  <c r="BO1658" i="1"/>
  <c r="BO1659" i="1"/>
  <c r="BO1660" i="1"/>
  <c r="BO1675" i="1"/>
  <c r="BO1676" i="1"/>
  <c r="BO1677" i="1"/>
  <c r="BO1678" i="1"/>
  <c r="BO1693" i="1"/>
  <c r="BO1694" i="1"/>
  <c r="BO1695" i="1"/>
  <c r="BO1696" i="1"/>
  <c r="BO1711" i="1"/>
  <c r="BO1712" i="1"/>
  <c r="BO1713" i="1"/>
  <c r="BO1714" i="1"/>
  <c r="BO1729" i="1"/>
  <c r="BO1730" i="1"/>
  <c r="BO1731" i="1"/>
  <c r="BO1732" i="1"/>
  <c r="BO1747" i="1"/>
  <c r="BO1748" i="1"/>
  <c r="BO1749" i="1"/>
  <c r="BO1750" i="1"/>
  <c r="BO1765" i="1"/>
  <c r="BO1766" i="1"/>
  <c r="BO1767" i="1"/>
  <c r="BO1768" i="1"/>
  <c r="BO1783" i="1"/>
  <c r="BO1784" i="1"/>
  <c r="BO1785" i="1"/>
  <c r="BO1786" i="1"/>
  <c r="BO1801" i="1"/>
  <c r="BO1802" i="1"/>
  <c r="BO1803" i="1"/>
  <c r="BO1804" i="1"/>
  <c r="BO1819" i="1"/>
  <c r="BO1820" i="1"/>
  <c r="BO1821" i="1"/>
  <c r="BO1822" i="1"/>
  <c r="BO1837" i="1"/>
  <c r="BO1838" i="1"/>
  <c r="BO1839" i="1"/>
  <c r="BO1840" i="1"/>
  <c r="BO1855" i="1"/>
  <c r="BO1856" i="1"/>
  <c r="BO1857" i="1"/>
  <c r="BO1858" i="1"/>
  <c r="BO1873" i="1"/>
  <c r="BO1874" i="1"/>
  <c r="BO1875" i="1"/>
  <c r="BO1876" i="1"/>
  <c r="BO1891" i="1"/>
  <c r="BO1892" i="1"/>
  <c r="BO1893" i="1"/>
  <c r="BO1894" i="1"/>
  <c r="BO1909" i="1"/>
  <c r="BO1910" i="1"/>
  <c r="BO1911" i="1"/>
  <c r="BO1912" i="1"/>
  <c r="BO1927" i="1"/>
  <c r="BO1928" i="1"/>
  <c r="BO1929" i="1"/>
  <c r="BO1930" i="1"/>
  <c r="BO1945" i="1"/>
  <c r="BO1946" i="1"/>
  <c r="BO1947" i="1"/>
  <c r="BO1948" i="1"/>
  <c r="BO1963" i="1"/>
  <c r="BO1964" i="1"/>
  <c r="BO1965" i="1"/>
  <c r="BO1966" i="1"/>
  <c r="BO1981" i="1"/>
  <c r="BO1982" i="1"/>
  <c r="BO1983" i="1"/>
  <c r="BO1984" i="1"/>
  <c r="BO1999" i="1"/>
  <c r="BO2000" i="1"/>
  <c r="BO2001" i="1"/>
  <c r="BO2002" i="1"/>
  <c r="BO2017" i="1"/>
  <c r="BO2018" i="1"/>
  <c r="BO2019" i="1"/>
  <c r="BO2020" i="1"/>
  <c r="BO2035" i="1"/>
  <c r="BO2036" i="1"/>
  <c r="BO2037" i="1"/>
  <c r="BO2038" i="1"/>
  <c r="BO2053" i="1"/>
  <c r="BO2054" i="1"/>
  <c r="BO2055" i="1"/>
  <c r="BO2056" i="1"/>
  <c r="BO2071" i="1"/>
  <c r="BO2072" i="1"/>
  <c r="BO2073" i="1"/>
  <c r="BO2074" i="1"/>
  <c r="BO2089" i="1"/>
  <c r="BO2090" i="1"/>
  <c r="BO2091" i="1"/>
  <c r="BO2092" i="1"/>
  <c r="BQ19" i="1"/>
  <c r="BQ20" i="1"/>
  <c r="BQ21" i="1"/>
  <c r="BQ22" i="1"/>
  <c r="BQ37" i="1"/>
  <c r="BQ38" i="1"/>
  <c r="BQ39" i="1"/>
  <c r="BQ40" i="1"/>
  <c r="BQ55" i="1"/>
  <c r="BQ56" i="1"/>
  <c r="BQ57" i="1"/>
  <c r="BQ58" i="1"/>
  <c r="BQ73" i="1"/>
  <c r="BQ74" i="1"/>
  <c r="BQ75" i="1"/>
  <c r="BQ76" i="1"/>
  <c r="BQ91" i="1"/>
  <c r="BQ92" i="1"/>
  <c r="BQ93" i="1"/>
  <c r="BQ94" i="1"/>
  <c r="BQ109" i="1"/>
  <c r="BQ110" i="1"/>
  <c r="BQ111" i="1"/>
  <c r="BQ112" i="1"/>
  <c r="BQ127" i="1"/>
  <c r="BQ128" i="1"/>
  <c r="BQ129" i="1"/>
  <c r="BQ130" i="1"/>
  <c r="BQ145" i="1"/>
  <c r="BQ146" i="1"/>
  <c r="BQ147" i="1"/>
  <c r="BQ148" i="1"/>
  <c r="BQ163" i="1"/>
  <c r="BQ164" i="1"/>
  <c r="BQ165" i="1"/>
  <c r="BQ166" i="1"/>
  <c r="BQ181" i="1"/>
  <c r="BQ182" i="1"/>
  <c r="BQ183" i="1"/>
  <c r="BQ184" i="1"/>
  <c r="BQ199" i="1"/>
  <c r="BQ200" i="1"/>
  <c r="BQ201" i="1"/>
  <c r="BQ202" i="1"/>
  <c r="BQ217" i="1"/>
  <c r="BQ218" i="1"/>
  <c r="BQ219" i="1"/>
  <c r="BQ220" i="1"/>
  <c r="BQ235" i="1"/>
  <c r="BQ236" i="1"/>
  <c r="BQ237" i="1"/>
  <c r="BQ238" i="1"/>
  <c r="BQ253" i="1"/>
  <c r="BQ254" i="1"/>
  <c r="BQ255" i="1"/>
  <c r="BQ256" i="1"/>
  <c r="BQ271" i="1"/>
  <c r="BQ272" i="1"/>
  <c r="BQ273" i="1"/>
  <c r="BQ274" i="1"/>
  <c r="BQ289" i="1"/>
  <c r="BQ290" i="1"/>
  <c r="BQ291" i="1"/>
  <c r="BQ292" i="1"/>
  <c r="BQ307" i="1"/>
  <c r="BQ308" i="1"/>
  <c r="BQ309" i="1"/>
  <c r="BQ310" i="1"/>
  <c r="BQ325" i="1"/>
  <c r="BQ326" i="1"/>
  <c r="BQ327" i="1"/>
  <c r="BQ328" i="1"/>
  <c r="BQ343" i="1"/>
  <c r="BQ344" i="1"/>
  <c r="BQ345" i="1"/>
  <c r="BQ346" i="1"/>
  <c r="BQ361" i="1"/>
  <c r="BQ362" i="1"/>
  <c r="BQ363" i="1"/>
  <c r="BQ364" i="1"/>
  <c r="BQ379" i="1"/>
  <c r="BQ380" i="1"/>
  <c r="BQ381" i="1"/>
  <c r="BQ382" i="1"/>
  <c r="BQ397" i="1"/>
  <c r="BQ398" i="1"/>
  <c r="BQ399" i="1"/>
  <c r="BQ400" i="1"/>
  <c r="BQ415" i="1"/>
  <c r="BQ416" i="1"/>
  <c r="BQ417" i="1"/>
  <c r="BQ418" i="1"/>
  <c r="BQ433" i="1"/>
  <c r="BQ434" i="1"/>
  <c r="BQ435" i="1"/>
  <c r="BQ436" i="1"/>
  <c r="BQ451" i="1"/>
  <c r="BQ452" i="1"/>
  <c r="BQ453" i="1"/>
  <c r="BQ454" i="1"/>
  <c r="BQ469" i="1"/>
  <c r="BQ470" i="1"/>
  <c r="BQ471" i="1"/>
  <c r="BQ472" i="1"/>
  <c r="BQ487" i="1"/>
  <c r="BQ488" i="1"/>
  <c r="BQ489" i="1"/>
  <c r="BQ490" i="1"/>
  <c r="BQ505" i="1"/>
  <c r="BQ506" i="1"/>
  <c r="BQ507" i="1"/>
  <c r="BQ508" i="1"/>
  <c r="BQ523" i="1"/>
  <c r="BQ524" i="1"/>
  <c r="BQ525" i="1"/>
  <c r="BQ526" i="1"/>
  <c r="BQ541" i="1"/>
  <c r="BQ542" i="1"/>
  <c r="BQ543" i="1"/>
  <c r="BQ544" i="1"/>
  <c r="BQ559" i="1"/>
  <c r="BQ560" i="1"/>
  <c r="BQ561" i="1"/>
  <c r="BQ562" i="1"/>
  <c r="BQ577" i="1"/>
  <c r="BQ578" i="1"/>
  <c r="BQ579" i="1"/>
  <c r="BQ580" i="1"/>
  <c r="BQ595" i="1"/>
  <c r="BQ596" i="1"/>
  <c r="BQ597" i="1"/>
  <c r="BQ598" i="1"/>
  <c r="BQ613" i="1"/>
  <c r="BQ614" i="1"/>
  <c r="BQ615" i="1"/>
  <c r="BQ616" i="1"/>
  <c r="BQ631" i="1"/>
  <c r="BQ632" i="1"/>
  <c r="BQ633" i="1"/>
  <c r="BQ634" i="1"/>
  <c r="BQ649" i="1"/>
  <c r="BQ650" i="1"/>
  <c r="BQ651" i="1"/>
  <c r="BQ652" i="1"/>
  <c r="BQ667" i="1"/>
  <c r="BQ668" i="1"/>
  <c r="BQ669" i="1"/>
  <c r="BQ670" i="1"/>
  <c r="BQ685" i="1"/>
  <c r="BQ686" i="1"/>
  <c r="BQ687" i="1"/>
  <c r="BQ688" i="1"/>
  <c r="BQ703" i="1"/>
  <c r="BQ704" i="1"/>
  <c r="BQ705" i="1"/>
  <c r="BQ706" i="1"/>
  <c r="BQ721" i="1"/>
  <c r="BQ722" i="1"/>
  <c r="BQ723" i="1"/>
  <c r="BQ724" i="1"/>
  <c r="BQ739" i="1"/>
  <c r="BQ740" i="1"/>
  <c r="BQ741" i="1"/>
  <c r="BQ742" i="1"/>
  <c r="BQ757" i="1"/>
  <c r="BQ758" i="1"/>
  <c r="BQ759" i="1"/>
  <c r="BQ760" i="1"/>
  <c r="BQ775" i="1"/>
  <c r="BQ776" i="1"/>
  <c r="BQ777" i="1"/>
  <c r="BQ778" i="1"/>
  <c r="BQ793" i="1"/>
  <c r="BQ794" i="1"/>
  <c r="BQ795" i="1"/>
  <c r="BQ796" i="1"/>
  <c r="BQ811" i="1"/>
  <c r="BQ812" i="1"/>
  <c r="BQ813" i="1"/>
  <c r="BQ814" i="1"/>
  <c r="BQ829" i="1"/>
  <c r="BQ830" i="1"/>
  <c r="BQ831" i="1"/>
  <c r="BQ832" i="1"/>
  <c r="BQ847" i="1"/>
  <c r="BQ848" i="1"/>
  <c r="BQ849" i="1"/>
  <c r="BQ850" i="1"/>
  <c r="BQ865" i="1"/>
  <c r="BQ866" i="1"/>
  <c r="BQ867" i="1"/>
  <c r="BQ868" i="1"/>
  <c r="BQ883" i="1"/>
  <c r="BQ884" i="1"/>
  <c r="BQ885" i="1"/>
  <c r="BQ886" i="1"/>
  <c r="BQ901" i="1"/>
  <c r="BQ902" i="1"/>
  <c r="BQ903" i="1"/>
  <c r="BQ904" i="1"/>
  <c r="BQ919" i="1"/>
  <c r="BQ920" i="1"/>
  <c r="BQ921" i="1"/>
  <c r="BQ922" i="1"/>
  <c r="BQ937" i="1"/>
  <c r="BQ938" i="1"/>
  <c r="BQ939" i="1"/>
  <c r="BQ940" i="1"/>
  <c r="BQ955" i="1"/>
  <c r="BQ956" i="1"/>
  <c r="BQ957" i="1"/>
  <c r="BQ958" i="1"/>
  <c r="BQ973" i="1"/>
  <c r="BQ974" i="1"/>
  <c r="BQ975" i="1"/>
  <c r="BQ976" i="1"/>
  <c r="BQ991" i="1"/>
  <c r="BQ992" i="1"/>
  <c r="BQ993" i="1"/>
  <c r="BQ994" i="1"/>
  <c r="BQ1009" i="1"/>
  <c r="BQ1010" i="1"/>
  <c r="BQ1011" i="1"/>
  <c r="BQ1012" i="1"/>
  <c r="BQ1027" i="1"/>
  <c r="BQ1028" i="1"/>
  <c r="BQ1029" i="1"/>
  <c r="BQ1030" i="1"/>
  <c r="BQ1045" i="1"/>
  <c r="BQ1046" i="1"/>
  <c r="BQ1047" i="1"/>
  <c r="BQ1048" i="1"/>
  <c r="BQ1063" i="1"/>
  <c r="BQ1064" i="1"/>
  <c r="BQ1065" i="1"/>
  <c r="BQ1066" i="1"/>
  <c r="BQ1081" i="1"/>
  <c r="BQ1082" i="1"/>
  <c r="BQ1083" i="1"/>
  <c r="BQ1084" i="1"/>
  <c r="BQ1099" i="1"/>
  <c r="BQ1100" i="1"/>
  <c r="BQ1101" i="1"/>
  <c r="BQ1102" i="1"/>
  <c r="BQ1117" i="1"/>
  <c r="BQ1118" i="1"/>
  <c r="BQ1119" i="1"/>
  <c r="BQ1120" i="1"/>
  <c r="BQ1135" i="1"/>
  <c r="BQ1136" i="1"/>
  <c r="BQ1137" i="1"/>
  <c r="BQ1138" i="1"/>
  <c r="BQ1153" i="1"/>
  <c r="BQ1154" i="1"/>
  <c r="BQ1155" i="1"/>
  <c r="BQ1156" i="1"/>
  <c r="BQ1171" i="1"/>
  <c r="BQ1172" i="1"/>
  <c r="BQ1173" i="1"/>
  <c r="BQ1174" i="1"/>
  <c r="BQ1189" i="1"/>
  <c r="BQ1190" i="1"/>
  <c r="BQ1191" i="1"/>
  <c r="BQ1192" i="1"/>
  <c r="BQ1207" i="1"/>
  <c r="BQ1208" i="1"/>
  <c r="BQ1209" i="1"/>
  <c r="BQ1210" i="1"/>
  <c r="BQ1225" i="1"/>
  <c r="BQ1226" i="1"/>
  <c r="BQ1227" i="1"/>
  <c r="BQ1228" i="1"/>
  <c r="BQ1243" i="1"/>
  <c r="BQ1244" i="1"/>
  <c r="BQ1245" i="1"/>
  <c r="BQ1246" i="1"/>
  <c r="BQ1261" i="1"/>
  <c r="BQ1262" i="1"/>
  <c r="BQ1263" i="1"/>
  <c r="BQ1264" i="1"/>
  <c r="BQ1279" i="1"/>
  <c r="BQ1280" i="1"/>
  <c r="BQ1281" i="1"/>
  <c r="BQ1282" i="1"/>
  <c r="BQ1297" i="1"/>
  <c r="BQ1298" i="1"/>
  <c r="BQ1299" i="1"/>
  <c r="BQ1300" i="1"/>
  <c r="BQ1315" i="1"/>
  <c r="BQ1316" i="1"/>
  <c r="BQ1317" i="1"/>
  <c r="BQ1318" i="1"/>
  <c r="BQ1333" i="1"/>
  <c r="BQ1334" i="1"/>
  <c r="BQ1335" i="1"/>
  <c r="BQ1336" i="1"/>
  <c r="BQ1351" i="1"/>
  <c r="BQ1352" i="1"/>
  <c r="BQ1353" i="1"/>
  <c r="BQ1354" i="1"/>
  <c r="BQ1369" i="1"/>
  <c r="BQ1370" i="1"/>
  <c r="BQ1371" i="1"/>
  <c r="BQ1372" i="1"/>
  <c r="BQ1387" i="1"/>
  <c r="BQ1388" i="1"/>
  <c r="BQ1389" i="1"/>
  <c r="BQ1390" i="1"/>
  <c r="BQ1405" i="1"/>
  <c r="BQ1406" i="1"/>
  <c r="BQ1407" i="1"/>
  <c r="BQ1408" i="1"/>
  <c r="BQ1423" i="1"/>
  <c r="BQ1424" i="1"/>
  <c r="BQ1425" i="1"/>
  <c r="BQ1426" i="1"/>
  <c r="BQ1441" i="1"/>
  <c r="BQ1442" i="1"/>
  <c r="BQ1443" i="1"/>
  <c r="BQ1444" i="1"/>
  <c r="BQ1459" i="1"/>
  <c r="BQ1460" i="1"/>
  <c r="BQ1461" i="1"/>
  <c r="BQ1462" i="1"/>
  <c r="BQ1477" i="1"/>
  <c r="BQ1478" i="1"/>
  <c r="BQ1479" i="1"/>
  <c r="BQ1480" i="1"/>
  <c r="BQ1495" i="1"/>
  <c r="BQ1496" i="1"/>
  <c r="BQ1497" i="1"/>
  <c r="BQ1498" i="1"/>
  <c r="BQ1513" i="1"/>
  <c r="BQ1514" i="1"/>
  <c r="BQ1515" i="1"/>
  <c r="BQ1516" i="1"/>
  <c r="BQ1531" i="1"/>
  <c r="BQ1532" i="1"/>
  <c r="BQ1533" i="1"/>
  <c r="BQ1534" i="1"/>
  <c r="BQ1549" i="1"/>
  <c r="BQ1550" i="1"/>
  <c r="BQ1551" i="1"/>
  <c r="BQ1552" i="1"/>
  <c r="BQ1567" i="1"/>
  <c r="BQ1568" i="1"/>
  <c r="BQ1569" i="1"/>
  <c r="BQ1570" i="1"/>
  <c r="BQ1585" i="1"/>
  <c r="BQ1586" i="1"/>
  <c r="BQ1587" i="1"/>
  <c r="BQ1588" i="1"/>
  <c r="BQ1603" i="1"/>
  <c r="BQ1604" i="1"/>
  <c r="BQ1605" i="1"/>
  <c r="BQ1606" i="1"/>
  <c r="BQ1621" i="1"/>
  <c r="BQ1622" i="1"/>
  <c r="BQ1623" i="1"/>
  <c r="BQ1624" i="1"/>
  <c r="BQ1639" i="1"/>
  <c r="BQ1640" i="1"/>
  <c r="BQ1641" i="1"/>
  <c r="BQ1642" i="1"/>
  <c r="BQ1657" i="1"/>
  <c r="BQ1658" i="1"/>
  <c r="BQ1659" i="1"/>
  <c r="BQ1660" i="1"/>
  <c r="BQ1675" i="1"/>
  <c r="BQ1676" i="1"/>
  <c r="BQ1677" i="1"/>
  <c r="BQ1678" i="1"/>
  <c r="BQ1693" i="1"/>
  <c r="BQ1694" i="1"/>
  <c r="BQ1695" i="1"/>
  <c r="BQ1696" i="1"/>
  <c r="BQ1711" i="1"/>
  <c r="BQ1712" i="1"/>
  <c r="BQ1713" i="1"/>
  <c r="BQ1714" i="1"/>
  <c r="BQ1729" i="1"/>
  <c r="BQ1730" i="1"/>
  <c r="BQ1731" i="1"/>
  <c r="BQ1732" i="1"/>
  <c r="BQ1747" i="1"/>
  <c r="BQ1748" i="1"/>
  <c r="BQ1749" i="1"/>
  <c r="BQ1750" i="1"/>
  <c r="BQ1765" i="1"/>
  <c r="BQ1766" i="1"/>
  <c r="BQ1767" i="1"/>
  <c r="BQ1768" i="1"/>
  <c r="BQ1783" i="1"/>
  <c r="BQ1784" i="1"/>
  <c r="BQ1785" i="1"/>
  <c r="BQ1786" i="1"/>
  <c r="BQ1801" i="1"/>
  <c r="BQ1802" i="1"/>
  <c r="BQ1803" i="1"/>
  <c r="BQ1804" i="1"/>
  <c r="BQ1819" i="1"/>
  <c r="BQ1820" i="1"/>
  <c r="BQ1821" i="1"/>
  <c r="BQ1822" i="1"/>
  <c r="BQ1837" i="1"/>
  <c r="BQ1838" i="1"/>
  <c r="BQ1839" i="1"/>
  <c r="BQ1840" i="1"/>
  <c r="BQ1855" i="1"/>
  <c r="BQ1856" i="1"/>
  <c r="BQ1857" i="1"/>
  <c r="BQ1858" i="1"/>
  <c r="BQ1873" i="1"/>
  <c r="BQ1874" i="1"/>
  <c r="BQ1875" i="1"/>
  <c r="BQ1876" i="1"/>
  <c r="BQ1891" i="1"/>
  <c r="BQ1892" i="1"/>
  <c r="BQ1893" i="1"/>
  <c r="BQ1894" i="1"/>
  <c r="BQ1909" i="1"/>
  <c r="BQ1910" i="1"/>
  <c r="BQ1911" i="1"/>
  <c r="BQ1912" i="1"/>
  <c r="BQ1927" i="1"/>
  <c r="BQ1928" i="1"/>
  <c r="BQ1929" i="1"/>
  <c r="BQ1930" i="1"/>
  <c r="BQ1945" i="1"/>
  <c r="BQ1946" i="1"/>
  <c r="BQ1947" i="1"/>
  <c r="BQ1948" i="1"/>
  <c r="BQ1963" i="1"/>
  <c r="BQ1964" i="1"/>
  <c r="BQ1965" i="1"/>
  <c r="BQ1966" i="1"/>
  <c r="BQ1981" i="1"/>
  <c r="BQ1982" i="1"/>
  <c r="BQ1983" i="1"/>
  <c r="BQ1984" i="1"/>
  <c r="BQ1999" i="1"/>
  <c r="BQ2000" i="1"/>
  <c r="BQ2001" i="1"/>
  <c r="BQ2002" i="1"/>
  <c r="BQ2017" i="1"/>
  <c r="BQ2018" i="1"/>
  <c r="BQ2019" i="1"/>
  <c r="BQ2020" i="1"/>
  <c r="BQ2035" i="1"/>
  <c r="BQ2036" i="1"/>
  <c r="BQ2037" i="1"/>
  <c r="BQ2038" i="1"/>
  <c r="BQ2053" i="1"/>
  <c r="BQ2054" i="1"/>
  <c r="BQ2055" i="1"/>
  <c r="BQ2056" i="1"/>
  <c r="BQ2071" i="1"/>
  <c r="BQ2072" i="1"/>
  <c r="BQ2073" i="1"/>
  <c r="BQ2074" i="1"/>
  <c r="BQ2089" i="1"/>
  <c r="BQ2090" i="1"/>
  <c r="BQ2091" i="1"/>
  <c r="BQ2092" i="1"/>
  <c r="BN19" i="1"/>
  <c r="BN20" i="1"/>
  <c r="BN21" i="1"/>
  <c r="BN22" i="1"/>
  <c r="BN37" i="1"/>
  <c r="BN38" i="1"/>
  <c r="BN39" i="1"/>
  <c r="BN40" i="1"/>
  <c r="BN55" i="1"/>
  <c r="BN56" i="1"/>
  <c r="BN57" i="1"/>
  <c r="BN58" i="1"/>
  <c r="BN73" i="1"/>
  <c r="BN74" i="1"/>
  <c r="BN75" i="1"/>
  <c r="BN76" i="1"/>
  <c r="BN91" i="1"/>
  <c r="BN92" i="1"/>
  <c r="BN93" i="1"/>
  <c r="BN94" i="1"/>
  <c r="BN109" i="1"/>
  <c r="BN110" i="1"/>
  <c r="BN111" i="1"/>
  <c r="BN112" i="1"/>
  <c r="BN127" i="1"/>
  <c r="BN128" i="1"/>
  <c r="BN129" i="1"/>
  <c r="BN130" i="1"/>
  <c r="BN145" i="1"/>
  <c r="BN146" i="1"/>
  <c r="BN147" i="1"/>
  <c r="BN148" i="1"/>
  <c r="BN163" i="1"/>
  <c r="BN164" i="1"/>
  <c r="BN165" i="1"/>
  <c r="BN166" i="1"/>
  <c r="BN181" i="1"/>
  <c r="BN182" i="1"/>
  <c r="BN183" i="1"/>
  <c r="BN184" i="1"/>
  <c r="BN199" i="1"/>
  <c r="BN200" i="1"/>
  <c r="BN201" i="1"/>
  <c r="BN202" i="1"/>
  <c r="BN217" i="1"/>
  <c r="BN218" i="1"/>
  <c r="BN219" i="1"/>
  <c r="BN220" i="1"/>
  <c r="BN235" i="1"/>
  <c r="BN236" i="1"/>
  <c r="BN237" i="1"/>
  <c r="BN238" i="1"/>
  <c r="BN253" i="1"/>
  <c r="BN254" i="1"/>
  <c r="BN255" i="1"/>
  <c r="BN256" i="1"/>
  <c r="BN271" i="1"/>
  <c r="BN272" i="1"/>
  <c r="BN273" i="1"/>
  <c r="BN274" i="1"/>
  <c r="BN289" i="1"/>
  <c r="BN290" i="1"/>
  <c r="BN291" i="1"/>
  <c r="BN292" i="1"/>
  <c r="BN307" i="1"/>
  <c r="BN308" i="1"/>
  <c r="BN309" i="1"/>
  <c r="BN310" i="1"/>
  <c r="BN325" i="1"/>
  <c r="BN326" i="1"/>
  <c r="BN327" i="1"/>
  <c r="BN328" i="1"/>
  <c r="BN343" i="1"/>
  <c r="BN344" i="1"/>
  <c r="BN345" i="1"/>
  <c r="BN346" i="1"/>
  <c r="BN361" i="1"/>
  <c r="BN362" i="1"/>
  <c r="BN363" i="1"/>
  <c r="BN364" i="1"/>
  <c r="BN379" i="1"/>
  <c r="BN380" i="1"/>
  <c r="BN381" i="1"/>
  <c r="BN382" i="1"/>
  <c r="BN397" i="1"/>
  <c r="BN398" i="1"/>
  <c r="BN399" i="1"/>
  <c r="BN400" i="1"/>
  <c r="BN415" i="1"/>
  <c r="BN416" i="1"/>
  <c r="BN417" i="1"/>
  <c r="BN418" i="1"/>
  <c r="BN433" i="1"/>
  <c r="BN434" i="1"/>
  <c r="BN435" i="1"/>
  <c r="BN436" i="1"/>
  <c r="BN451" i="1"/>
  <c r="BN452" i="1"/>
  <c r="BN453" i="1"/>
  <c r="BN454" i="1"/>
  <c r="BN469" i="1"/>
  <c r="BN470" i="1"/>
  <c r="BN471" i="1"/>
  <c r="BN472" i="1"/>
  <c r="BN487" i="1"/>
  <c r="BN488" i="1"/>
  <c r="BN489" i="1"/>
  <c r="BN490" i="1"/>
  <c r="BN505" i="1"/>
  <c r="BN506" i="1"/>
  <c r="BN507" i="1"/>
  <c r="BN508" i="1"/>
  <c r="BN523" i="1"/>
  <c r="BN524" i="1"/>
  <c r="BN525" i="1"/>
  <c r="BN526" i="1"/>
  <c r="BN541" i="1"/>
  <c r="BN542" i="1"/>
  <c r="BN543" i="1"/>
  <c r="BN544" i="1"/>
  <c r="BN559" i="1"/>
  <c r="BN560" i="1"/>
  <c r="BN561" i="1"/>
  <c r="BN562" i="1"/>
  <c r="BN577" i="1"/>
  <c r="BN578" i="1"/>
  <c r="BN579" i="1"/>
  <c r="BN580" i="1"/>
  <c r="BN595" i="1"/>
  <c r="BN596" i="1"/>
  <c r="BN597" i="1"/>
  <c r="BN598" i="1"/>
  <c r="BN613" i="1"/>
  <c r="BN614" i="1"/>
  <c r="BN615" i="1"/>
  <c r="BN616" i="1"/>
  <c r="BN631" i="1"/>
  <c r="BN632" i="1"/>
  <c r="BN633" i="1"/>
  <c r="BN634" i="1"/>
  <c r="BN649" i="1"/>
  <c r="BN650" i="1"/>
  <c r="BN651" i="1"/>
  <c r="BN652" i="1"/>
  <c r="BN667" i="1"/>
  <c r="BN668" i="1"/>
  <c r="BN669" i="1"/>
  <c r="BN670" i="1"/>
  <c r="BN685" i="1"/>
  <c r="BN686" i="1"/>
  <c r="BN687" i="1"/>
  <c r="BN688" i="1"/>
  <c r="BN703" i="1"/>
  <c r="BN704" i="1"/>
  <c r="BN705" i="1"/>
  <c r="BN706" i="1"/>
  <c r="BN721" i="1"/>
  <c r="BN722" i="1"/>
  <c r="BN723" i="1"/>
  <c r="BN724" i="1"/>
  <c r="BN739" i="1"/>
  <c r="BN740" i="1"/>
  <c r="BN741" i="1"/>
  <c r="BN742" i="1"/>
  <c r="BN757" i="1"/>
  <c r="BN758" i="1"/>
  <c r="BN759" i="1"/>
  <c r="BN760" i="1"/>
  <c r="BN775" i="1"/>
  <c r="BN776" i="1"/>
  <c r="BN777" i="1"/>
  <c r="BN778" i="1"/>
  <c r="BN793" i="1"/>
  <c r="BN794" i="1"/>
  <c r="BN795" i="1"/>
  <c r="BN796" i="1"/>
  <c r="BN811" i="1"/>
  <c r="BN812" i="1"/>
  <c r="BN813" i="1"/>
  <c r="BN814" i="1"/>
  <c r="BN829" i="1"/>
  <c r="BN830" i="1"/>
  <c r="BN831" i="1"/>
  <c r="BN832" i="1"/>
  <c r="BN847" i="1"/>
  <c r="BN848" i="1"/>
  <c r="BN849" i="1"/>
  <c r="BN850" i="1"/>
  <c r="BN865" i="1"/>
  <c r="BN866" i="1"/>
  <c r="BN867" i="1"/>
  <c r="BN868" i="1"/>
  <c r="BN883" i="1"/>
  <c r="BN884" i="1"/>
  <c r="BN885" i="1"/>
  <c r="BN886" i="1"/>
  <c r="BN901" i="1"/>
  <c r="BN902" i="1"/>
  <c r="BN903" i="1"/>
  <c r="BN904" i="1"/>
  <c r="BN919" i="1"/>
  <c r="BN920" i="1"/>
  <c r="BN921" i="1"/>
  <c r="BN922" i="1"/>
  <c r="BN937" i="1"/>
  <c r="BN938" i="1"/>
  <c r="BN939" i="1"/>
  <c r="BN940" i="1"/>
  <c r="BN955" i="1"/>
  <c r="BN956" i="1"/>
  <c r="BN957" i="1"/>
  <c r="BN958" i="1"/>
  <c r="BN973" i="1"/>
  <c r="BN974" i="1"/>
  <c r="BN975" i="1"/>
  <c r="BN976" i="1"/>
  <c r="BN991" i="1"/>
  <c r="BN992" i="1"/>
  <c r="BN993" i="1"/>
  <c r="BN994" i="1"/>
  <c r="BN1009" i="1"/>
  <c r="BN1010" i="1"/>
  <c r="BN1011" i="1"/>
  <c r="BN1012" i="1"/>
  <c r="BN1027" i="1"/>
  <c r="BN1028" i="1"/>
  <c r="BN1029" i="1"/>
  <c r="BN1030" i="1"/>
  <c r="BN1045" i="1"/>
  <c r="BN1046" i="1"/>
  <c r="BN1047" i="1"/>
  <c r="BN1048" i="1"/>
  <c r="BN1063" i="1"/>
  <c r="BN1064" i="1"/>
  <c r="BN1065" i="1"/>
  <c r="BN1066" i="1"/>
  <c r="BN1081" i="1"/>
  <c r="BN1082" i="1"/>
  <c r="BN1083" i="1"/>
  <c r="BN1084" i="1"/>
  <c r="BN1099" i="1"/>
  <c r="BN1100" i="1"/>
  <c r="BN1101" i="1"/>
  <c r="BN1102" i="1"/>
  <c r="BN1117" i="1"/>
  <c r="BN1118" i="1"/>
  <c r="BN1119" i="1"/>
  <c r="BN1120" i="1"/>
  <c r="BN1135" i="1"/>
  <c r="BN1136" i="1"/>
  <c r="BN1137" i="1"/>
  <c r="BN1138" i="1"/>
  <c r="BN1153" i="1"/>
  <c r="BN1154" i="1"/>
  <c r="BN1155" i="1"/>
  <c r="BN1156" i="1"/>
  <c r="BN1171" i="1"/>
  <c r="BN1172" i="1"/>
  <c r="BN1173" i="1"/>
  <c r="BN1174" i="1"/>
  <c r="BN1189" i="1"/>
  <c r="BN1190" i="1"/>
  <c r="BN1191" i="1"/>
  <c r="BN1192" i="1"/>
  <c r="BN1207" i="1"/>
  <c r="BN1208" i="1"/>
  <c r="BN1209" i="1"/>
  <c r="BN1210" i="1"/>
  <c r="BN1225" i="1"/>
  <c r="BN1226" i="1"/>
  <c r="BN1227" i="1"/>
  <c r="BN1228" i="1"/>
  <c r="BN1243" i="1"/>
  <c r="BN1244" i="1"/>
  <c r="BN1245" i="1"/>
  <c r="BN1246" i="1"/>
  <c r="BN1261" i="1"/>
  <c r="BN1262" i="1"/>
  <c r="BN1263" i="1"/>
  <c r="BN1264" i="1"/>
  <c r="BN1279" i="1"/>
  <c r="BN1280" i="1"/>
  <c r="BN1281" i="1"/>
  <c r="BN1282" i="1"/>
  <c r="BN1297" i="1"/>
  <c r="BN1298" i="1"/>
  <c r="BN1299" i="1"/>
  <c r="BN1300" i="1"/>
  <c r="BN1315" i="1"/>
  <c r="BN1316" i="1"/>
  <c r="BN1317" i="1"/>
  <c r="BN1318" i="1"/>
  <c r="BN1333" i="1"/>
  <c r="BN1334" i="1"/>
  <c r="BN1335" i="1"/>
  <c r="BN1336" i="1"/>
  <c r="BN1351" i="1"/>
  <c r="BN1352" i="1"/>
  <c r="BN1353" i="1"/>
  <c r="BN1354" i="1"/>
  <c r="BN1369" i="1"/>
  <c r="BN1370" i="1"/>
  <c r="BN1371" i="1"/>
  <c r="BN1372" i="1"/>
  <c r="BN1387" i="1"/>
  <c r="BN1388" i="1"/>
  <c r="BN1389" i="1"/>
  <c r="BN1390" i="1"/>
  <c r="BN1405" i="1"/>
  <c r="BN1406" i="1"/>
  <c r="BN1407" i="1"/>
  <c r="BN1408" i="1"/>
  <c r="BN1423" i="1"/>
  <c r="BN1424" i="1"/>
  <c r="BN1425" i="1"/>
  <c r="BN1426" i="1"/>
  <c r="BN1441" i="1"/>
  <c r="BN1442" i="1"/>
  <c r="BN1443" i="1"/>
  <c r="BN1444" i="1"/>
  <c r="BN1459" i="1"/>
  <c r="BN1460" i="1"/>
  <c r="BN1461" i="1"/>
  <c r="BN1462" i="1"/>
  <c r="BN1477" i="1"/>
  <c r="BN1478" i="1"/>
  <c r="BN1479" i="1"/>
  <c r="BN1480" i="1"/>
  <c r="BN1495" i="1"/>
  <c r="BN1496" i="1"/>
  <c r="BN1497" i="1"/>
  <c r="BN1498" i="1"/>
  <c r="BN1513" i="1"/>
  <c r="BN1514" i="1"/>
  <c r="BN1515" i="1"/>
  <c r="BN1516" i="1"/>
  <c r="BN1531" i="1"/>
  <c r="BN1532" i="1"/>
  <c r="BN1533" i="1"/>
  <c r="BN1534" i="1"/>
  <c r="BN1549" i="1"/>
  <c r="BN1550" i="1"/>
  <c r="BN1551" i="1"/>
  <c r="BN1552" i="1"/>
  <c r="BN1567" i="1"/>
  <c r="BN1568" i="1"/>
  <c r="BN1569" i="1"/>
  <c r="BN1570" i="1"/>
  <c r="BN1585" i="1"/>
  <c r="BN1586" i="1"/>
  <c r="BN1587" i="1"/>
  <c r="BN1588" i="1"/>
  <c r="BN1603" i="1"/>
  <c r="BN1604" i="1"/>
  <c r="BN1605" i="1"/>
  <c r="BN1606" i="1"/>
  <c r="BN1621" i="1"/>
  <c r="BN1622" i="1"/>
  <c r="BN1623" i="1"/>
  <c r="BN1624" i="1"/>
  <c r="BN1639" i="1"/>
  <c r="BN1640" i="1"/>
  <c r="BN1641" i="1"/>
  <c r="BN1642" i="1"/>
  <c r="BN1657" i="1"/>
  <c r="BN1658" i="1"/>
  <c r="BN1659" i="1"/>
  <c r="BN1660" i="1"/>
  <c r="BN1675" i="1"/>
  <c r="BN1676" i="1"/>
  <c r="BN1677" i="1"/>
  <c r="BN1678" i="1"/>
  <c r="BN1693" i="1"/>
  <c r="BN1694" i="1"/>
  <c r="BN1695" i="1"/>
  <c r="BN1696" i="1"/>
  <c r="BN1711" i="1"/>
  <c r="BN1712" i="1"/>
  <c r="BN1713" i="1"/>
  <c r="BN1714" i="1"/>
  <c r="BN1729" i="1"/>
  <c r="BN1730" i="1"/>
  <c r="BN1731" i="1"/>
  <c r="BN1732" i="1"/>
  <c r="BN1747" i="1"/>
  <c r="BN1748" i="1"/>
  <c r="BN1749" i="1"/>
  <c r="BN1750" i="1"/>
  <c r="BN1765" i="1"/>
  <c r="BN1766" i="1"/>
  <c r="BN1767" i="1"/>
  <c r="BN1768" i="1"/>
  <c r="BN1783" i="1"/>
  <c r="BN1784" i="1"/>
  <c r="BN1785" i="1"/>
  <c r="BN1786" i="1"/>
  <c r="BN1801" i="1"/>
  <c r="BN1802" i="1"/>
  <c r="BN1803" i="1"/>
  <c r="BN1804" i="1"/>
  <c r="BN1819" i="1"/>
  <c r="BN1820" i="1"/>
  <c r="BN1821" i="1"/>
  <c r="BN1822" i="1"/>
  <c r="BN1837" i="1"/>
  <c r="BN1838" i="1"/>
  <c r="BN1839" i="1"/>
  <c r="BN1840" i="1"/>
  <c r="BN1855" i="1"/>
  <c r="BN1856" i="1"/>
  <c r="BN1857" i="1"/>
  <c r="BN1858" i="1"/>
  <c r="BN1873" i="1"/>
  <c r="BN1874" i="1"/>
  <c r="BN1875" i="1"/>
  <c r="BN1876" i="1"/>
  <c r="BN1891" i="1"/>
  <c r="BN1892" i="1"/>
  <c r="BN1893" i="1"/>
  <c r="BN1894" i="1"/>
  <c r="BN1909" i="1"/>
  <c r="BN1910" i="1"/>
  <c r="BN1911" i="1"/>
  <c r="BN1912" i="1"/>
  <c r="BN1927" i="1"/>
  <c r="BN1928" i="1"/>
  <c r="BN1929" i="1"/>
  <c r="BN1930" i="1"/>
  <c r="BN1945" i="1"/>
  <c r="BN1946" i="1"/>
  <c r="BN1947" i="1"/>
  <c r="BN1948" i="1"/>
  <c r="BN1963" i="1"/>
  <c r="BN1964" i="1"/>
  <c r="BN1965" i="1"/>
  <c r="BN1966" i="1"/>
  <c r="BN1981" i="1"/>
  <c r="BN1982" i="1"/>
  <c r="BN1983" i="1"/>
  <c r="BN1984" i="1"/>
  <c r="BN1999" i="1"/>
  <c r="BN2000" i="1"/>
  <c r="BN2001" i="1"/>
  <c r="BN2002" i="1"/>
  <c r="BN2017" i="1"/>
  <c r="BN2018" i="1"/>
  <c r="BN2019" i="1"/>
  <c r="BN2020" i="1"/>
  <c r="BN2035" i="1"/>
  <c r="BN2036" i="1"/>
  <c r="BN2037" i="1"/>
  <c r="BN2038" i="1"/>
  <c r="BN2053" i="1"/>
  <c r="BN2054" i="1"/>
  <c r="BN2055" i="1"/>
  <c r="BN2056" i="1"/>
  <c r="BN2071" i="1"/>
  <c r="BN2072" i="1"/>
  <c r="BN2073" i="1"/>
  <c r="BN2074" i="1"/>
  <c r="BN2089" i="1"/>
  <c r="BN2090" i="1"/>
  <c r="BN2091" i="1"/>
  <c r="BN2092" i="1"/>
  <c r="BM19" i="1"/>
  <c r="BM20" i="1"/>
  <c r="BM21" i="1"/>
  <c r="BM22" i="1"/>
  <c r="BM37" i="1"/>
  <c r="BM38" i="1"/>
  <c r="BM39" i="1"/>
  <c r="BM40" i="1"/>
  <c r="BM55" i="1"/>
  <c r="BM56" i="1"/>
  <c r="BM57" i="1"/>
  <c r="BM58" i="1"/>
  <c r="BM73" i="1"/>
  <c r="BM74" i="1"/>
  <c r="BM75" i="1"/>
  <c r="BM76" i="1"/>
  <c r="BM91" i="1"/>
  <c r="BM92" i="1"/>
  <c r="BM93" i="1"/>
  <c r="BM94" i="1"/>
  <c r="BM109" i="1"/>
  <c r="BM110" i="1"/>
  <c r="BM111" i="1"/>
  <c r="BM112" i="1"/>
  <c r="BM127" i="1"/>
  <c r="BM128" i="1"/>
  <c r="BM129" i="1"/>
  <c r="BM130" i="1"/>
  <c r="BM145" i="1"/>
  <c r="BM146" i="1"/>
  <c r="BM147" i="1"/>
  <c r="BM148" i="1"/>
  <c r="BM163" i="1"/>
  <c r="BM164" i="1"/>
  <c r="BM165" i="1"/>
  <c r="BM166" i="1"/>
  <c r="BM181" i="1"/>
  <c r="BM182" i="1"/>
  <c r="BM183" i="1"/>
  <c r="BM184" i="1"/>
  <c r="BM199" i="1"/>
  <c r="BM200" i="1"/>
  <c r="BM201" i="1"/>
  <c r="BM202" i="1"/>
  <c r="BM217" i="1"/>
  <c r="BM218" i="1"/>
  <c r="BM219" i="1"/>
  <c r="BM220" i="1"/>
  <c r="BM235" i="1"/>
  <c r="BM236" i="1"/>
  <c r="BM237" i="1"/>
  <c r="BM238" i="1"/>
  <c r="BM253" i="1"/>
  <c r="BM254" i="1"/>
  <c r="BM255" i="1"/>
  <c r="BM256" i="1"/>
  <c r="BM271" i="1"/>
  <c r="BM272" i="1"/>
  <c r="BM273" i="1"/>
  <c r="BM274" i="1"/>
  <c r="BM289" i="1"/>
  <c r="BM290" i="1"/>
  <c r="BM291" i="1"/>
  <c r="BM292" i="1"/>
  <c r="BM307" i="1"/>
  <c r="BM308" i="1"/>
  <c r="BM309" i="1"/>
  <c r="BM310" i="1"/>
  <c r="BM325" i="1"/>
  <c r="BM326" i="1"/>
  <c r="BM327" i="1"/>
  <c r="BM328" i="1"/>
  <c r="BM343" i="1"/>
  <c r="BM344" i="1"/>
  <c r="BM345" i="1"/>
  <c r="BM346" i="1"/>
  <c r="BM361" i="1"/>
  <c r="BM362" i="1"/>
  <c r="BM363" i="1"/>
  <c r="BM364" i="1"/>
  <c r="BM379" i="1"/>
  <c r="BM380" i="1"/>
  <c r="BM381" i="1"/>
  <c r="BM382" i="1"/>
  <c r="BM397" i="1"/>
  <c r="BM398" i="1"/>
  <c r="BM399" i="1"/>
  <c r="BM400" i="1"/>
  <c r="BM415" i="1"/>
  <c r="BM416" i="1"/>
  <c r="BM417" i="1"/>
  <c r="BM418" i="1"/>
  <c r="BM433" i="1"/>
  <c r="BM434" i="1"/>
  <c r="BM435" i="1"/>
  <c r="BM436" i="1"/>
  <c r="BM451" i="1"/>
  <c r="BM452" i="1"/>
  <c r="BM453" i="1"/>
  <c r="BM454" i="1"/>
  <c r="BM469" i="1"/>
  <c r="BM470" i="1"/>
  <c r="BM471" i="1"/>
  <c r="BM472" i="1"/>
  <c r="BM487" i="1"/>
  <c r="BM488" i="1"/>
  <c r="BM489" i="1"/>
  <c r="BM490" i="1"/>
  <c r="BM505" i="1"/>
  <c r="BM506" i="1"/>
  <c r="BM507" i="1"/>
  <c r="BM508" i="1"/>
  <c r="BM523" i="1"/>
  <c r="BM524" i="1"/>
  <c r="BM525" i="1"/>
  <c r="BM526" i="1"/>
  <c r="BM541" i="1"/>
  <c r="BM542" i="1"/>
  <c r="BM543" i="1"/>
  <c r="BM544" i="1"/>
  <c r="BM559" i="1"/>
  <c r="BM560" i="1"/>
  <c r="BM561" i="1"/>
  <c r="BM562" i="1"/>
  <c r="BM577" i="1"/>
  <c r="BM578" i="1"/>
  <c r="BM579" i="1"/>
  <c r="BM580" i="1"/>
  <c r="BM595" i="1"/>
  <c r="BM596" i="1"/>
  <c r="BM597" i="1"/>
  <c r="BM598" i="1"/>
  <c r="BM613" i="1"/>
  <c r="BM614" i="1"/>
  <c r="BM615" i="1"/>
  <c r="BM616" i="1"/>
  <c r="BM631" i="1"/>
  <c r="BM632" i="1"/>
  <c r="BM633" i="1"/>
  <c r="BM634" i="1"/>
  <c r="BM649" i="1"/>
  <c r="BM650" i="1"/>
  <c r="BM651" i="1"/>
  <c r="BM652" i="1"/>
  <c r="BM667" i="1"/>
  <c r="BM668" i="1"/>
  <c r="BM669" i="1"/>
  <c r="BM670" i="1"/>
  <c r="BM685" i="1"/>
  <c r="BM686" i="1"/>
  <c r="BM687" i="1"/>
  <c r="BM688" i="1"/>
  <c r="BM703" i="1"/>
  <c r="BM704" i="1"/>
  <c r="BM705" i="1"/>
  <c r="BM706" i="1"/>
  <c r="BM721" i="1"/>
  <c r="BM722" i="1"/>
  <c r="BM723" i="1"/>
  <c r="BM724" i="1"/>
  <c r="BM739" i="1"/>
  <c r="BM740" i="1"/>
  <c r="BM741" i="1"/>
  <c r="BM742" i="1"/>
  <c r="BM757" i="1"/>
  <c r="BM758" i="1"/>
  <c r="BM759" i="1"/>
  <c r="BM760" i="1"/>
  <c r="BM775" i="1"/>
  <c r="BM776" i="1"/>
  <c r="BM777" i="1"/>
  <c r="BM778" i="1"/>
  <c r="BM793" i="1"/>
  <c r="BM794" i="1"/>
  <c r="BM795" i="1"/>
  <c r="BM796" i="1"/>
  <c r="BM811" i="1"/>
  <c r="BM812" i="1"/>
  <c r="BM813" i="1"/>
  <c r="BM814" i="1"/>
  <c r="BM829" i="1"/>
  <c r="BM830" i="1"/>
  <c r="BM831" i="1"/>
  <c r="BM832" i="1"/>
  <c r="BM847" i="1"/>
  <c r="BM848" i="1"/>
  <c r="BM849" i="1"/>
  <c r="BM850" i="1"/>
  <c r="BM865" i="1"/>
  <c r="BM866" i="1"/>
  <c r="BM867" i="1"/>
  <c r="BM868" i="1"/>
  <c r="BM883" i="1"/>
  <c r="BM884" i="1"/>
  <c r="BM885" i="1"/>
  <c r="BM886" i="1"/>
  <c r="BM901" i="1"/>
  <c r="BM902" i="1"/>
  <c r="BM903" i="1"/>
  <c r="BM904" i="1"/>
  <c r="BM919" i="1"/>
  <c r="BM920" i="1"/>
  <c r="BM921" i="1"/>
  <c r="BM922" i="1"/>
  <c r="BM937" i="1"/>
  <c r="BM938" i="1"/>
  <c r="BM939" i="1"/>
  <c r="BM940" i="1"/>
  <c r="BM955" i="1"/>
  <c r="BM956" i="1"/>
  <c r="BM957" i="1"/>
  <c r="BM958" i="1"/>
  <c r="BM973" i="1"/>
  <c r="BM974" i="1"/>
  <c r="BM975" i="1"/>
  <c r="BM976" i="1"/>
  <c r="BM991" i="1"/>
  <c r="BM992" i="1"/>
  <c r="BM993" i="1"/>
  <c r="BM994" i="1"/>
  <c r="BM1009" i="1"/>
  <c r="BM1010" i="1"/>
  <c r="BM1011" i="1"/>
  <c r="BM1012" i="1"/>
  <c r="BM1027" i="1"/>
  <c r="BM1028" i="1"/>
  <c r="BM1029" i="1"/>
  <c r="BM1030" i="1"/>
  <c r="BM1045" i="1"/>
  <c r="BM1046" i="1"/>
  <c r="BM1047" i="1"/>
  <c r="BM1048" i="1"/>
  <c r="BM1063" i="1"/>
  <c r="BM1064" i="1"/>
  <c r="BM1065" i="1"/>
  <c r="BM1066" i="1"/>
  <c r="BM1081" i="1"/>
  <c r="BM1082" i="1"/>
  <c r="BM1083" i="1"/>
  <c r="BM1084" i="1"/>
  <c r="BM1099" i="1"/>
  <c r="BM1100" i="1"/>
  <c r="BM1101" i="1"/>
  <c r="BM1102" i="1"/>
  <c r="BM1117" i="1"/>
  <c r="BM1118" i="1"/>
  <c r="BM1119" i="1"/>
  <c r="BM1120" i="1"/>
  <c r="BM1135" i="1"/>
  <c r="BM1136" i="1"/>
  <c r="BM1137" i="1"/>
  <c r="BM1138" i="1"/>
  <c r="BM1153" i="1"/>
  <c r="BM1154" i="1"/>
  <c r="BM1155" i="1"/>
  <c r="BM1156" i="1"/>
  <c r="BM1171" i="1"/>
  <c r="BM1172" i="1"/>
  <c r="BM1173" i="1"/>
  <c r="BM1174" i="1"/>
  <c r="BM1189" i="1"/>
  <c r="BM1190" i="1"/>
  <c r="BM1191" i="1"/>
  <c r="BM1192" i="1"/>
  <c r="BM1207" i="1"/>
  <c r="BM1208" i="1"/>
  <c r="BM1209" i="1"/>
  <c r="BM1210" i="1"/>
  <c r="BM1225" i="1"/>
  <c r="BM1226" i="1"/>
  <c r="BM1227" i="1"/>
  <c r="BM1228" i="1"/>
  <c r="BM1243" i="1"/>
  <c r="BM1244" i="1"/>
  <c r="BM1245" i="1"/>
  <c r="BM1246" i="1"/>
  <c r="BM1261" i="1"/>
  <c r="BM1262" i="1"/>
  <c r="BM1263" i="1"/>
  <c r="BM1264" i="1"/>
  <c r="BM1279" i="1"/>
  <c r="BM1280" i="1"/>
  <c r="BM1281" i="1"/>
  <c r="BM1282" i="1"/>
  <c r="BM1297" i="1"/>
  <c r="BM1298" i="1"/>
  <c r="BM1299" i="1"/>
  <c r="BM1300" i="1"/>
  <c r="BM1315" i="1"/>
  <c r="BM1316" i="1"/>
  <c r="BM1317" i="1"/>
  <c r="BM1318" i="1"/>
  <c r="BM1333" i="1"/>
  <c r="BM1334" i="1"/>
  <c r="BM1335" i="1"/>
  <c r="BM1336" i="1"/>
  <c r="BM1351" i="1"/>
  <c r="BM1352" i="1"/>
  <c r="BM1353" i="1"/>
  <c r="BM1354" i="1"/>
  <c r="BM1369" i="1"/>
  <c r="BM1370" i="1"/>
  <c r="BM1371" i="1"/>
  <c r="BM1372" i="1"/>
  <c r="BM1387" i="1"/>
  <c r="BM1388" i="1"/>
  <c r="BM1389" i="1"/>
  <c r="BM1390" i="1"/>
  <c r="BM1405" i="1"/>
  <c r="BM1406" i="1"/>
  <c r="BM1407" i="1"/>
  <c r="BM1408" i="1"/>
  <c r="BM1423" i="1"/>
  <c r="BM1424" i="1"/>
  <c r="BM1425" i="1"/>
  <c r="BM1426" i="1"/>
  <c r="BM1441" i="1"/>
  <c r="BM1442" i="1"/>
  <c r="BM1443" i="1"/>
  <c r="BM1444" i="1"/>
  <c r="BM1459" i="1"/>
  <c r="BM1460" i="1"/>
  <c r="BM1461" i="1"/>
  <c r="BM1462" i="1"/>
  <c r="BM1477" i="1"/>
  <c r="BM1478" i="1"/>
  <c r="BM1479" i="1"/>
  <c r="BM1480" i="1"/>
  <c r="BM1495" i="1"/>
  <c r="BM1496" i="1"/>
  <c r="BM1497" i="1"/>
  <c r="BM1498" i="1"/>
  <c r="BM1513" i="1"/>
  <c r="BM1514" i="1"/>
  <c r="BM1515" i="1"/>
  <c r="BM1516" i="1"/>
  <c r="BM1531" i="1"/>
  <c r="BM1532" i="1"/>
  <c r="BM1533" i="1"/>
  <c r="BM1534" i="1"/>
  <c r="BM1549" i="1"/>
  <c r="BM1550" i="1"/>
  <c r="BM1551" i="1"/>
  <c r="BM1552" i="1"/>
  <c r="BM1567" i="1"/>
  <c r="BM1568" i="1"/>
  <c r="BM1569" i="1"/>
  <c r="BM1570" i="1"/>
  <c r="BM1585" i="1"/>
  <c r="BM1586" i="1"/>
  <c r="BM1587" i="1"/>
  <c r="BM1588" i="1"/>
  <c r="BM1603" i="1"/>
  <c r="BM1604" i="1"/>
  <c r="BM1605" i="1"/>
  <c r="BM1606" i="1"/>
  <c r="BM1621" i="1"/>
  <c r="BM1622" i="1"/>
  <c r="BM1623" i="1"/>
  <c r="BM1624" i="1"/>
  <c r="BM1639" i="1"/>
  <c r="BM1640" i="1"/>
  <c r="BM1641" i="1"/>
  <c r="BM1642" i="1"/>
  <c r="BM1657" i="1"/>
  <c r="BM1658" i="1"/>
  <c r="BM1659" i="1"/>
  <c r="BM1660" i="1"/>
  <c r="BM1675" i="1"/>
  <c r="BM1676" i="1"/>
  <c r="BM1677" i="1"/>
  <c r="BM1678" i="1"/>
  <c r="BM1693" i="1"/>
  <c r="BM1694" i="1"/>
  <c r="BM1695" i="1"/>
  <c r="BM1696" i="1"/>
  <c r="BM1711" i="1"/>
  <c r="BM1712" i="1"/>
  <c r="BM1713" i="1"/>
  <c r="BM1714" i="1"/>
  <c r="BM1729" i="1"/>
  <c r="BM1730" i="1"/>
  <c r="BM1731" i="1"/>
  <c r="BM1732" i="1"/>
  <c r="BM1747" i="1"/>
  <c r="BM1748" i="1"/>
  <c r="BM1749" i="1"/>
  <c r="BM1750" i="1"/>
  <c r="BM1765" i="1"/>
  <c r="BM1766" i="1"/>
  <c r="BM1767" i="1"/>
  <c r="BM1768" i="1"/>
  <c r="BM1783" i="1"/>
  <c r="BM1784" i="1"/>
  <c r="BM1785" i="1"/>
  <c r="BM1786" i="1"/>
  <c r="BM1801" i="1"/>
  <c r="BM1802" i="1"/>
  <c r="BM1803" i="1"/>
  <c r="BM1804" i="1"/>
  <c r="BM1819" i="1"/>
  <c r="BM1820" i="1"/>
  <c r="BM1821" i="1"/>
  <c r="BM1822" i="1"/>
  <c r="BM1837" i="1"/>
  <c r="BM1838" i="1"/>
  <c r="BM1839" i="1"/>
  <c r="BM1840" i="1"/>
  <c r="BM1855" i="1"/>
  <c r="BM1856" i="1"/>
  <c r="BM1857" i="1"/>
  <c r="BM1858" i="1"/>
  <c r="BM1873" i="1"/>
  <c r="BM1874" i="1"/>
  <c r="BM1875" i="1"/>
  <c r="BM1876" i="1"/>
  <c r="BM1891" i="1"/>
  <c r="BM1892" i="1"/>
  <c r="BM1893" i="1"/>
  <c r="BM1894" i="1"/>
  <c r="BM1909" i="1"/>
  <c r="BM1910" i="1"/>
  <c r="BM1911" i="1"/>
  <c r="BM1912" i="1"/>
  <c r="BM1927" i="1"/>
  <c r="BM1928" i="1"/>
  <c r="BM1929" i="1"/>
  <c r="BM1930" i="1"/>
  <c r="BM1945" i="1"/>
  <c r="BM1946" i="1"/>
  <c r="BM1947" i="1"/>
  <c r="BM1948" i="1"/>
  <c r="BM1963" i="1"/>
  <c r="BM1964" i="1"/>
  <c r="BM1965" i="1"/>
  <c r="BM1966" i="1"/>
  <c r="BM1981" i="1"/>
  <c r="BM1982" i="1"/>
  <c r="BM1983" i="1"/>
  <c r="BM1984" i="1"/>
  <c r="BM1999" i="1"/>
  <c r="BM2000" i="1"/>
  <c r="BM2001" i="1"/>
  <c r="BM2002" i="1"/>
  <c r="BM2017" i="1"/>
  <c r="BM2018" i="1"/>
  <c r="BM2019" i="1"/>
  <c r="BM2020" i="1"/>
  <c r="BM2035" i="1"/>
  <c r="BM2036" i="1"/>
  <c r="BM2037" i="1"/>
  <c r="BM2038" i="1"/>
  <c r="BM2053" i="1"/>
  <c r="BM2054" i="1"/>
  <c r="BM2055" i="1"/>
  <c r="BM2056" i="1"/>
  <c r="BM2071" i="1"/>
  <c r="BM2072" i="1"/>
  <c r="BM2073" i="1"/>
  <c r="BM2074" i="1"/>
  <c r="BM2089" i="1"/>
  <c r="BM2090" i="1"/>
  <c r="BM2091" i="1"/>
  <c r="BM2092" i="1"/>
  <c r="BJ19" i="1"/>
  <c r="BJ20" i="1"/>
  <c r="BJ21" i="1"/>
  <c r="BJ22" i="1"/>
  <c r="BJ37" i="1"/>
  <c r="BJ38" i="1"/>
  <c r="BJ39" i="1"/>
  <c r="BJ40" i="1"/>
  <c r="BJ55" i="1"/>
  <c r="BJ56" i="1"/>
  <c r="BJ57" i="1"/>
  <c r="BJ58" i="1"/>
  <c r="BJ73" i="1"/>
  <c r="BJ74" i="1"/>
  <c r="BJ75" i="1"/>
  <c r="BJ76" i="1"/>
  <c r="BJ91" i="1"/>
  <c r="BJ92" i="1"/>
  <c r="BJ93" i="1"/>
  <c r="BJ94" i="1"/>
  <c r="BJ109" i="1"/>
  <c r="BJ110" i="1"/>
  <c r="BJ111" i="1"/>
  <c r="BJ112" i="1"/>
  <c r="BJ127" i="1"/>
  <c r="BJ128" i="1"/>
  <c r="BJ129" i="1"/>
  <c r="BJ130" i="1"/>
  <c r="BJ145" i="1"/>
  <c r="BJ146" i="1"/>
  <c r="BJ147" i="1"/>
  <c r="BJ148" i="1"/>
  <c r="BJ163" i="1"/>
  <c r="BJ164" i="1"/>
  <c r="BJ165" i="1"/>
  <c r="BJ166" i="1"/>
  <c r="BJ181" i="1"/>
  <c r="BJ182" i="1"/>
  <c r="BJ183" i="1"/>
  <c r="BJ184" i="1"/>
  <c r="BJ199" i="1"/>
  <c r="BJ200" i="1"/>
  <c r="BJ201" i="1"/>
  <c r="BJ202" i="1"/>
  <c r="BJ217" i="1"/>
  <c r="BJ218" i="1"/>
  <c r="BJ219" i="1"/>
  <c r="BJ220" i="1"/>
  <c r="BJ235" i="1"/>
  <c r="BJ236" i="1"/>
  <c r="BJ237" i="1"/>
  <c r="BJ238" i="1"/>
  <c r="BJ253" i="1"/>
  <c r="BJ254" i="1"/>
  <c r="BJ255" i="1"/>
  <c r="BJ256" i="1"/>
  <c r="BJ271" i="1"/>
  <c r="BJ272" i="1"/>
  <c r="BJ273" i="1"/>
  <c r="BJ274" i="1"/>
  <c r="BJ289" i="1"/>
  <c r="BJ290" i="1"/>
  <c r="BJ291" i="1"/>
  <c r="BJ292" i="1"/>
  <c r="BJ307" i="1"/>
  <c r="BJ308" i="1"/>
  <c r="BJ309" i="1"/>
  <c r="BJ310" i="1"/>
  <c r="BJ325" i="1"/>
  <c r="BJ326" i="1"/>
  <c r="BJ327" i="1"/>
  <c r="BJ328" i="1"/>
  <c r="BJ343" i="1"/>
  <c r="BJ344" i="1"/>
  <c r="BJ345" i="1"/>
  <c r="BJ346" i="1"/>
  <c r="BJ361" i="1"/>
  <c r="BJ362" i="1"/>
  <c r="BJ363" i="1"/>
  <c r="BJ364" i="1"/>
  <c r="BJ379" i="1"/>
  <c r="BJ380" i="1"/>
  <c r="BJ381" i="1"/>
  <c r="BJ382" i="1"/>
  <c r="BJ397" i="1"/>
  <c r="BJ398" i="1"/>
  <c r="BJ399" i="1"/>
  <c r="BJ400" i="1"/>
  <c r="BJ415" i="1"/>
  <c r="BJ416" i="1"/>
  <c r="BJ417" i="1"/>
  <c r="BJ418" i="1"/>
  <c r="BJ433" i="1"/>
  <c r="BJ434" i="1"/>
  <c r="BJ435" i="1"/>
  <c r="BJ436" i="1"/>
  <c r="BJ451" i="1"/>
  <c r="BJ452" i="1"/>
  <c r="BJ453" i="1"/>
  <c r="BJ454" i="1"/>
  <c r="BJ469" i="1"/>
  <c r="BJ470" i="1"/>
  <c r="BJ471" i="1"/>
  <c r="BJ472" i="1"/>
  <c r="BJ487" i="1"/>
  <c r="BJ488" i="1"/>
  <c r="BJ489" i="1"/>
  <c r="BJ490" i="1"/>
  <c r="BJ505" i="1"/>
  <c r="BJ506" i="1"/>
  <c r="BJ507" i="1"/>
  <c r="BJ508" i="1"/>
  <c r="BJ523" i="1"/>
  <c r="BJ524" i="1"/>
  <c r="BJ525" i="1"/>
  <c r="BJ526" i="1"/>
  <c r="BJ541" i="1"/>
  <c r="BJ542" i="1"/>
  <c r="BJ543" i="1"/>
  <c r="BJ544" i="1"/>
  <c r="BJ559" i="1"/>
  <c r="BJ560" i="1"/>
  <c r="BJ561" i="1"/>
  <c r="BJ562" i="1"/>
  <c r="BJ577" i="1"/>
  <c r="BJ578" i="1"/>
  <c r="BJ579" i="1"/>
  <c r="BJ580" i="1"/>
  <c r="BJ595" i="1"/>
  <c r="BJ596" i="1"/>
  <c r="BJ597" i="1"/>
  <c r="BJ598" i="1"/>
  <c r="BJ613" i="1"/>
  <c r="BJ614" i="1"/>
  <c r="BJ615" i="1"/>
  <c r="BJ616" i="1"/>
  <c r="BJ631" i="1"/>
  <c r="BJ632" i="1"/>
  <c r="BJ633" i="1"/>
  <c r="BJ634" i="1"/>
  <c r="BJ649" i="1"/>
  <c r="BJ650" i="1"/>
  <c r="BJ651" i="1"/>
  <c r="BJ652" i="1"/>
  <c r="BJ667" i="1"/>
  <c r="BJ668" i="1"/>
  <c r="BJ669" i="1"/>
  <c r="BJ670" i="1"/>
  <c r="BJ685" i="1"/>
  <c r="BJ686" i="1"/>
  <c r="BJ687" i="1"/>
  <c r="BJ688" i="1"/>
  <c r="BJ703" i="1"/>
  <c r="BJ704" i="1"/>
  <c r="BJ705" i="1"/>
  <c r="BJ706" i="1"/>
  <c r="BJ721" i="1"/>
  <c r="BJ722" i="1"/>
  <c r="BJ723" i="1"/>
  <c r="BJ724" i="1"/>
  <c r="BJ739" i="1"/>
  <c r="BJ740" i="1"/>
  <c r="BJ741" i="1"/>
  <c r="BJ742" i="1"/>
  <c r="BJ757" i="1"/>
  <c r="BJ758" i="1"/>
  <c r="BJ759" i="1"/>
  <c r="BJ760" i="1"/>
  <c r="BJ775" i="1"/>
  <c r="BJ776" i="1"/>
  <c r="BJ777" i="1"/>
  <c r="BJ778" i="1"/>
  <c r="BJ793" i="1"/>
  <c r="BJ794" i="1"/>
  <c r="BJ795" i="1"/>
  <c r="BJ796" i="1"/>
  <c r="BJ811" i="1"/>
  <c r="BJ812" i="1"/>
  <c r="BJ813" i="1"/>
  <c r="BJ814" i="1"/>
  <c r="BJ829" i="1"/>
  <c r="BJ830" i="1"/>
  <c r="BJ831" i="1"/>
  <c r="BJ832" i="1"/>
  <c r="BJ847" i="1"/>
  <c r="BJ848" i="1"/>
  <c r="BJ849" i="1"/>
  <c r="BJ850" i="1"/>
  <c r="BJ865" i="1"/>
  <c r="BJ866" i="1"/>
  <c r="BJ867" i="1"/>
  <c r="BJ868" i="1"/>
  <c r="BJ883" i="1"/>
  <c r="BJ884" i="1"/>
  <c r="BJ885" i="1"/>
  <c r="BJ886" i="1"/>
  <c r="BJ901" i="1"/>
  <c r="BJ902" i="1"/>
  <c r="BJ903" i="1"/>
  <c r="BJ904" i="1"/>
  <c r="BJ919" i="1"/>
  <c r="BJ920" i="1"/>
  <c r="BJ921" i="1"/>
  <c r="BJ922" i="1"/>
  <c r="BJ937" i="1"/>
  <c r="BJ938" i="1"/>
  <c r="BJ939" i="1"/>
  <c r="BJ940" i="1"/>
  <c r="BJ955" i="1"/>
  <c r="BJ956" i="1"/>
  <c r="BJ957" i="1"/>
  <c r="BJ958" i="1"/>
  <c r="BJ973" i="1"/>
  <c r="BJ974" i="1"/>
  <c r="BJ975" i="1"/>
  <c r="BJ976" i="1"/>
  <c r="BJ991" i="1"/>
  <c r="BJ992" i="1"/>
  <c r="BJ993" i="1"/>
  <c r="BJ994" i="1"/>
  <c r="BJ1009" i="1"/>
  <c r="BJ1010" i="1"/>
  <c r="BJ1011" i="1"/>
  <c r="BJ1012" i="1"/>
  <c r="BJ1027" i="1"/>
  <c r="BJ1028" i="1"/>
  <c r="BJ1029" i="1"/>
  <c r="BJ1030" i="1"/>
  <c r="BJ1045" i="1"/>
  <c r="BJ1046" i="1"/>
  <c r="BJ1047" i="1"/>
  <c r="BJ1048" i="1"/>
  <c r="BJ1063" i="1"/>
  <c r="BJ1064" i="1"/>
  <c r="BJ1065" i="1"/>
  <c r="BJ1066" i="1"/>
  <c r="BJ1081" i="1"/>
  <c r="BJ1082" i="1"/>
  <c r="BJ1083" i="1"/>
  <c r="BJ1084" i="1"/>
  <c r="BJ1099" i="1"/>
  <c r="BJ1100" i="1"/>
  <c r="BJ1101" i="1"/>
  <c r="BJ1102" i="1"/>
  <c r="BJ1117" i="1"/>
  <c r="BJ1118" i="1"/>
  <c r="BJ1119" i="1"/>
  <c r="BJ1120" i="1"/>
  <c r="BJ1135" i="1"/>
  <c r="BJ1136" i="1"/>
  <c r="BJ1137" i="1"/>
  <c r="BJ1138" i="1"/>
  <c r="BJ1153" i="1"/>
  <c r="BJ1154" i="1"/>
  <c r="BJ1155" i="1"/>
  <c r="BJ1156" i="1"/>
  <c r="BJ1171" i="1"/>
  <c r="BJ1172" i="1"/>
  <c r="BJ1173" i="1"/>
  <c r="BJ1174" i="1"/>
  <c r="BJ1189" i="1"/>
  <c r="BJ1190" i="1"/>
  <c r="BJ1191" i="1"/>
  <c r="BJ1192" i="1"/>
  <c r="BJ1207" i="1"/>
  <c r="BJ1208" i="1"/>
  <c r="BJ1209" i="1"/>
  <c r="BJ1210" i="1"/>
  <c r="BJ1225" i="1"/>
  <c r="BJ1226" i="1"/>
  <c r="BJ1227" i="1"/>
  <c r="BJ1228" i="1"/>
  <c r="BJ1243" i="1"/>
  <c r="BJ1244" i="1"/>
  <c r="BJ1245" i="1"/>
  <c r="BJ1246" i="1"/>
  <c r="BJ1261" i="1"/>
  <c r="BJ1262" i="1"/>
  <c r="BJ1263" i="1"/>
  <c r="BJ1264" i="1"/>
  <c r="BJ1279" i="1"/>
  <c r="BJ1280" i="1"/>
  <c r="BJ1281" i="1"/>
  <c r="BJ1282" i="1"/>
  <c r="BJ1297" i="1"/>
  <c r="BJ1298" i="1"/>
  <c r="BJ1299" i="1"/>
  <c r="BJ1300" i="1"/>
  <c r="BJ1315" i="1"/>
  <c r="BJ1316" i="1"/>
  <c r="BJ1317" i="1"/>
  <c r="BJ1318" i="1"/>
  <c r="BJ1333" i="1"/>
  <c r="BJ1334" i="1"/>
  <c r="BJ1335" i="1"/>
  <c r="BJ1336" i="1"/>
  <c r="BJ1351" i="1"/>
  <c r="BJ1352" i="1"/>
  <c r="BJ1353" i="1"/>
  <c r="BJ1354" i="1"/>
  <c r="BJ1369" i="1"/>
  <c r="BJ1370" i="1"/>
  <c r="BJ1371" i="1"/>
  <c r="BJ1372" i="1"/>
  <c r="BJ1387" i="1"/>
  <c r="BJ1388" i="1"/>
  <c r="BJ1389" i="1"/>
  <c r="BJ1390" i="1"/>
  <c r="BJ1405" i="1"/>
  <c r="BJ1406" i="1"/>
  <c r="BJ1407" i="1"/>
  <c r="BJ1408" i="1"/>
  <c r="BJ1423" i="1"/>
  <c r="BJ1424" i="1"/>
  <c r="BJ1425" i="1"/>
  <c r="BJ1426" i="1"/>
  <c r="BJ1441" i="1"/>
  <c r="BJ1442" i="1"/>
  <c r="BJ1443" i="1"/>
  <c r="BJ1444" i="1"/>
  <c r="BJ1459" i="1"/>
  <c r="BJ1460" i="1"/>
  <c r="BJ1461" i="1"/>
  <c r="BJ1462" i="1"/>
  <c r="BJ1477" i="1"/>
  <c r="BJ1478" i="1"/>
  <c r="BJ1479" i="1"/>
  <c r="BJ1480" i="1"/>
  <c r="BJ1495" i="1"/>
  <c r="BJ1496" i="1"/>
  <c r="BJ1497" i="1"/>
  <c r="BJ1498" i="1"/>
  <c r="BJ1513" i="1"/>
  <c r="BJ1514" i="1"/>
  <c r="BJ1515" i="1"/>
  <c r="BJ1516" i="1"/>
  <c r="BJ1531" i="1"/>
  <c r="BJ1532" i="1"/>
  <c r="BJ1533" i="1"/>
  <c r="BJ1534" i="1"/>
  <c r="BJ1549" i="1"/>
  <c r="BJ1550" i="1"/>
  <c r="BJ1551" i="1"/>
  <c r="BJ1552" i="1"/>
  <c r="BJ1567" i="1"/>
  <c r="BJ1568" i="1"/>
  <c r="BJ1569" i="1"/>
  <c r="BJ1570" i="1"/>
  <c r="BJ1585" i="1"/>
  <c r="BJ1586" i="1"/>
  <c r="BJ1587" i="1"/>
  <c r="BJ1588" i="1"/>
  <c r="BJ1603" i="1"/>
  <c r="BJ1604" i="1"/>
  <c r="BJ1605" i="1"/>
  <c r="BJ1606" i="1"/>
  <c r="BJ1621" i="1"/>
  <c r="BJ1622" i="1"/>
  <c r="BJ1623" i="1"/>
  <c r="BJ1624" i="1"/>
  <c r="BJ1639" i="1"/>
  <c r="BJ1640" i="1"/>
  <c r="BJ1641" i="1"/>
  <c r="BJ1642" i="1"/>
  <c r="BJ1657" i="1"/>
  <c r="BJ1658" i="1"/>
  <c r="BJ1659" i="1"/>
  <c r="BJ1660" i="1"/>
  <c r="BJ1675" i="1"/>
  <c r="BJ1676" i="1"/>
  <c r="BJ1677" i="1"/>
  <c r="BJ1678" i="1"/>
  <c r="BJ1693" i="1"/>
  <c r="BJ1694" i="1"/>
  <c r="BJ1695" i="1"/>
  <c r="BJ1696" i="1"/>
  <c r="BJ1711" i="1"/>
  <c r="BJ1712" i="1"/>
  <c r="BJ1713" i="1"/>
  <c r="BJ1714" i="1"/>
  <c r="BJ1729" i="1"/>
  <c r="BJ1730" i="1"/>
  <c r="BJ1731" i="1"/>
  <c r="BJ1732" i="1"/>
  <c r="BJ1747" i="1"/>
  <c r="BJ1748" i="1"/>
  <c r="BJ1749" i="1"/>
  <c r="BJ1750" i="1"/>
  <c r="BJ1765" i="1"/>
  <c r="BJ1766" i="1"/>
  <c r="BJ1767" i="1"/>
  <c r="BJ1768" i="1"/>
  <c r="BJ1783" i="1"/>
  <c r="BJ1784" i="1"/>
  <c r="BJ1785" i="1"/>
  <c r="BJ1786" i="1"/>
  <c r="BJ1801" i="1"/>
  <c r="BJ1802" i="1"/>
  <c r="BJ1803" i="1"/>
  <c r="BJ1804" i="1"/>
  <c r="BJ1819" i="1"/>
  <c r="BJ1820" i="1"/>
  <c r="BJ1821" i="1"/>
  <c r="BJ1822" i="1"/>
  <c r="BJ1837" i="1"/>
  <c r="BJ1838" i="1"/>
  <c r="BJ1839" i="1"/>
  <c r="BJ1840" i="1"/>
  <c r="BJ1855" i="1"/>
  <c r="BJ1856" i="1"/>
  <c r="BJ1857" i="1"/>
  <c r="BJ1858" i="1"/>
  <c r="BJ1873" i="1"/>
  <c r="BJ1874" i="1"/>
  <c r="BJ1875" i="1"/>
  <c r="BJ1876" i="1"/>
  <c r="BJ1891" i="1"/>
  <c r="BJ1892" i="1"/>
  <c r="BJ1893" i="1"/>
  <c r="BJ1894" i="1"/>
  <c r="BJ1909" i="1"/>
  <c r="BJ1910" i="1"/>
  <c r="BJ1911" i="1"/>
  <c r="BJ1912" i="1"/>
  <c r="BJ1927" i="1"/>
  <c r="BJ1928" i="1"/>
  <c r="BJ1929" i="1"/>
  <c r="BJ1930" i="1"/>
  <c r="BJ1945" i="1"/>
  <c r="BJ1946" i="1"/>
  <c r="BJ1947" i="1"/>
  <c r="BJ1948" i="1"/>
  <c r="BJ1963" i="1"/>
  <c r="BJ1964" i="1"/>
  <c r="BJ1965" i="1"/>
  <c r="BJ1966" i="1"/>
  <c r="BJ1981" i="1"/>
  <c r="BJ1982" i="1"/>
  <c r="BJ1983" i="1"/>
  <c r="BJ1984" i="1"/>
  <c r="BJ1999" i="1"/>
  <c r="BJ2000" i="1"/>
  <c r="BJ2001" i="1"/>
  <c r="BJ2002" i="1"/>
  <c r="BJ2017" i="1"/>
  <c r="BJ2018" i="1"/>
  <c r="BJ2019" i="1"/>
  <c r="BJ2020" i="1"/>
  <c r="BJ2035" i="1"/>
  <c r="BJ2036" i="1"/>
  <c r="BJ2037" i="1"/>
  <c r="BJ2038" i="1"/>
  <c r="BJ2053" i="1"/>
  <c r="BJ2054" i="1"/>
  <c r="BJ2055" i="1"/>
  <c r="BJ2056" i="1"/>
  <c r="BJ2071" i="1"/>
  <c r="BJ2072" i="1"/>
  <c r="BJ2073" i="1"/>
  <c r="BJ2074" i="1"/>
  <c r="BJ2089" i="1"/>
  <c r="BJ2090" i="1"/>
  <c r="BJ2091" i="1"/>
  <c r="BJ2092" i="1"/>
  <c r="BI19" i="1"/>
  <c r="BI20" i="1"/>
  <c r="BI21" i="1"/>
  <c r="BI22" i="1"/>
  <c r="BI37" i="1"/>
  <c r="BI38" i="1"/>
  <c r="BI39" i="1"/>
  <c r="BI40" i="1"/>
  <c r="BI55" i="1"/>
  <c r="BI56" i="1"/>
  <c r="BI57" i="1"/>
  <c r="BI58" i="1"/>
  <c r="BI73" i="1"/>
  <c r="BI74" i="1"/>
  <c r="BI75" i="1"/>
  <c r="BI76" i="1"/>
  <c r="BI91" i="1"/>
  <c r="BI92" i="1"/>
  <c r="BI93" i="1"/>
  <c r="BI94" i="1"/>
  <c r="BI109" i="1"/>
  <c r="BI110" i="1"/>
  <c r="BI111" i="1"/>
  <c r="BI112" i="1"/>
  <c r="BI127" i="1"/>
  <c r="BI128" i="1"/>
  <c r="BI129" i="1"/>
  <c r="BI130" i="1"/>
  <c r="BI145" i="1"/>
  <c r="BI146" i="1"/>
  <c r="BI147" i="1"/>
  <c r="BI148" i="1"/>
  <c r="BI163" i="1"/>
  <c r="BI164" i="1"/>
  <c r="BI165" i="1"/>
  <c r="BI166" i="1"/>
  <c r="BI181" i="1"/>
  <c r="BI182" i="1"/>
  <c r="BI183" i="1"/>
  <c r="BI184" i="1"/>
  <c r="BI199" i="1"/>
  <c r="BI200" i="1"/>
  <c r="BI201" i="1"/>
  <c r="BI202" i="1"/>
  <c r="BI217" i="1"/>
  <c r="BI218" i="1"/>
  <c r="BI219" i="1"/>
  <c r="BI220" i="1"/>
  <c r="BI235" i="1"/>
  <c r="BI236" i="1"/>
  <c r="BI237" i="1"/>
  <c r="BI238" i="1"/>
  <c r="BI253" i="1"/>
  <c r="BI254" i="1"/>
  <c r="BI255" i="1"/>
  <c r="BI256" i="1"/>
  <c r="BI271" i="1"/>
  <c r="BI272" i="1"/>
  <c r="BI273" i="1"/>
  <c r="BI274" i="1"/>
  <c r="BI289" i="1"/>
  <c r="BI290" i="1"/>
  <c r="BI291" i="1"/>
  <c r="BI292" i="1"/>
  <c r="BI307" i="1"/>
  <c r="BI308" i="1"/>
  <c r="BI309" i="1"/>
  <c r="BI310" i="1"/>
  <c r="BI325" i="1"/>
  <c r="BI326" i="1"/>
  <c r="BI327" i="1"/>
  <c r="BI328" i="1"/>
  <c r="BI343" i="1"/>
  <c r="BI344" i="1"/>
  <c r="BI345" i="1"/>
  <c r="BI346" i="1"/>
  <c r="BI361" i="1"/>
  <c r="BI362" i="1"/>
  <c r="BI363" i="1"/>
  <c r="BI364" i="1"/>
  <c r="BI379" i="1"/>
  <c r="BI380" i="1"/>
  <c r="BI381" i="1"/>
  <c r="BI382" i="1"/>
  <c r="BI397" i="1"/>
  <c r="BI398" i="1"/>
  <c r="BI399" i="1"/>
  <c r="BI400" i="1"/>
  <c r="BI415" i="1"/>
  <c r="BI416" i="1"/>
  <c r="BI417" i="1"/>
  <c r="BI418" i="1"/>
  <c r="BI433" i="1"/>
  <c r="BI434" i="1"/>
  <c r="BI435" i="1"/>
  <c r="BI436" i="1"/>
  <c r="BI451" i="1"/>
  <c r="BI452" i="1"/>
  <c r="BI453" i="1"/>
  <c r="BI454" i="1"/>
  <c r="BI469" i="1"/>
  <c r="BI470" i="1"/>
  <c r="BI471" i="1"/>
  <c r="BI472" i="1"/>
  <c r="BI487" i="1"/>
  <c r="BI488" i="1"/>
  <c r="BI489" i="1"/>
  <c r="BI490" i="1"/>
  <c r="BI505" i="1"/>
  <c r="BI506" i="1"/>
  <c r="BI507" i="1"/>
  <c r="BI508" i="1"/>
  <c r="BI523" i="1"/>
  <c r="BI524" i="1"/>
  <c r="BI525" i="1"/>
  <c r="BI526" i="1"/>
  <c r="BI541" i="1"/>
  <c r="BI542" i="1"/>
  <c r="BI543" i="1"/>
  <c r="BI544" i="1"/>
  <c r="BI559" i="1"/>
  <c r="BI560" i="1"/>
  <c r="BI561" i="1"/>
  <c r="BI562" i="1"/>
  <c r="BI577" i="1"/>
  <c r="BI578" i="1"/>
  <c r="BI579" i="1"/>
  <c r="BI580" i="1"/>
  <c r="BI595" i="1"/>
  <c r="BI596" i="1"/>
  <c r="BI597" i="1"/>
  <c r="BI598" i="1"/>
  <c r="BI613" i="1"/>
  <c r="BI614" i="1"/>
  <c r="BI615" i="1"/>
  <c r="BI616" i="1"/>
  <c r="BI631" i="1"/>
  <c r="BI632" i="1"/>
  <c r="BI633" i="1"/>
  <c r="BI634" i="1"/>
  <c r="BI649" i="1"/>
  <c r="BI650" i="1"/>
  <c r="BI651" i="1"/>
  <c r="BI652" i="1"/>
  <c r="BI667" i="1"/>
  <c r="BI668" i="1"/>
  <c r="BI669" i="1"/>
  <c r="BI670" i="1"/>
  <c r="BI685" i="1"/>
  <c r="BI686" i="1"/>
  <c r="BI687" i="1"/>
  <c r="BI688" i="1"/>
  <c r="BI703" i="1"/>
  <c r="BI704" i="1"/>
  <c r="BI705" i="1"/>
  <c r="BI706" i="1"/>
  <c r="BI721" i="1"/>
  <c r="BI722" i="1"/>
  <c r="BI723" i="1"/>
  <c r="BI724" i="1"/>
  <c r="BI739" i="1"/>
  <c r="BI740" i="1"/>
  <c r="BI741" i="1"/>
  <c r="BI742" i="1"/>
  <c r="BI757" i="1"/>
  <c r="BI758" i="1"/>
  <c r="BI759" i="1"/>
  <c r="BI760" i="1"/>
  <c r="BI775" i="1"/>
  <c r="BI776" i="1"/>
  <c r="BI777" i="1"/>
  <c r="BI778" i="1"/>
  <c r="BI793" i="1"/>
  <c r="BI794" i="1"/>
  <c r="BI795" i="1"/>
  <c r="BI796" i="1"/>
  <c r="BI811" i="1"/>
  <c r="BI812" i="1"/>
  <c r="BI813" i="1"/>
  <c r="BI814" i="1"/>
  <c r="BI829" i="1"/>
  <c r="BI830" i="1"/>
  <c r="BI831" i="1"/>
  <c r="BI832" i="1"/>
  <c r="BI847" i="1"/>
  <c r="BI848" i="1"/>
  <c r="BI849" i="1"/>
  <c r="BI850" i="1"/>
  <c r="BI865" i="1"/>
  <c r="BI866" i="1"/>
  <c r="BI867" i="1"/>
  <c r="BI868" i="1"/>
  <c r="BI883" i="1"/>
  <c r="BI884" i="1"/>
  <c r="BI885" i="1"/>
  <c r="BI886" i="1"/>
  <c r="BI901" i="1"/>
  <c r="BI902" i="1"/>
  <c r="BI903" i="1"/>
  <c r="BI904" i="1"/>
  <c r="BI919" i="1"/>
  <c r="BI920" i="1"/>
  <c r="BI921" i="1"/>
  <c r="BI922" i="1"/>
  <c r="BI937" i="1"/>
  <c r="BI938" i="1"/>
  <c r="BI939" i="1"/>
  <c r="BI940" i="1"/>
  <c r="BI955" i="1"/>
  <c r="BI956" i="1"/>
  <c r="BI957" i="1"/>
  <c r="BI958" i="1"/>
  <c r="BI973" i="1"/>
  <c r="BI974" i="1"/>
  <c r="BI975" i="1"/>
  <c r="BI976" i="1"/>
  <c r="BI991" i="1"/>
  <c r="BI992" i="1"/>
  <c r="BI993" i="1"/>
  <c r="BI994" i="1"/>
  <c r="BI1009" i="1"/>
  <c r="BI1010" i="1"/>
  <c r="BI1011" i="1"/>
  <c r="BI1012" i="1"/>
  <c r="BI1027" i="1"/>
  <c r="BI1028" i="1"/>
  <c r="BI1029" i="1"/>
  <c r="BI1030" i="1"/>
  <c r="BI1045" i="1"/>
  <c r="BI1046" i="1"/>
  <c r="BI1047" i="1"/>
  <c r="BI1048" i="1"/>
  <c r="BI1063" i="1"/>
  <c r="BI1064" i="1"/>
  <c r="BI1065" i="1"/>
  <c r="BI1066" i="1"/>
  <c r="BI1081" i="1"/>
  <c r="BI1082" i="1"/>
  <c r="BI1083" i="1"/>
  <c r="BI1084" i="1"/>
  <c r="BI1099" i="1"/>
  <c r="BI1100" i="1"/>
  <c r="BI1101" i="1"/>
  <c r="BI1102" i="1"/>
  <c r="BI1117" i="1"/>
  <c r="BI1118" i="1"/>
  <c r="BI1119" i="1"/>
  <c r="BI1120" i="1"/>
  <c r="BI1135" i="1"/>
  <c r="BI1136" i="1"/>
  <c r="BI1137" i="1"/>
  <c r="BI1138" i="1"/>
  <c r="BI1153" i="1"/>
  <c r="BI1154" i="1"/>
  <c r="BI1155" i="1"/>
  <c r="BI1156" i="1"/>
  <c r="BI1171" i="1"/>
  <c r="BI1172" i="1"/>
  <c r="BI1173" i="1"/>
  <c r="BI1174" i="1"/>
  <c r="BI1189" i="1"/>
  <c r="BI1190" i="1"/>
  <c r="BI1191" i="1"/>
  <c r="BI1192" i="1"/>
  <c r="BI1207" i="1"/>
  <c r="BI1208" i="1"/>
  <c r="BI1209" i="1"/>
  <c r="BI1210" i="1"/>
  <c r="BI1225" i="1"/>
  <c r="BI1226" i="1"/>
  <c r="BI1227" i="1"/>
  <c r="BI1228" i="1"/>
  <c r="BI1243" i="1"/>
  <c r="BI1244" i="1"/>
  <c r="BI1245" i="1"/>
  <c r="BI1246" i="1"/>
  <c r="BI1261" i="1"/>
  <c r="BI1262" i="1"/>
  <c r="BI1263" i="1"/>
  <c r="BI1264" i="1"/>
  <c r="BI1279" i="1"/>
  <c r="BI1280" i="1"/>
  <c r="BI1281" i="1"/>
  <c r="BI1282" i="1"/>
  <c r="BI1297" i="1"/>
  <c r="BI1298" i="1"/>
  <c r="BI1299" i="1"/>
  <c r="BI1300" i="1"/>
  <c r="BI1315" i="1"/>
  <c r="BI1316" i="1"/>
  <c r="BI1317" i="1"/>
  <c r="BI1318" i="1"/>
  <c r="BI1333" i="1"/>
  <c r="BI1334" i="1"/>
  <c r="BI1335" i="1"/>
  <c r="BI1336" i="1"/>
  <c r="BI1351" i="1"/>
  <c r="BI1352" i="1"/>
  <c r="BI1353" i="1"/>
  <c r="BI1354" i="1"/>
  <c r="BI1369" i="1"/>
  <c r="BI1370" i="1"/>
  <c r="BI1371" i="1"/>
  <c r="BI1372" i="1"/>
  <c r="BI1387" i="1"/>
  <c r="BI1388" i="1"/>
  <c r="BI1389" i="1"/>
  <c r="BI1390" i="1"/>
  <c r="BI1405" i="1"/>
  <c r="BI1406" i="1"/>
  <c r="BI1407" i="1"/>
  <c r="BI1408" i="1"/>
  <c r="BI1423" i="1"/>
  <c r="BI1424" i="1"/>
  <c r="BI1425" i="1"/>
  <c r="BI1426" i="1"/>
  <c r="BI1441" i="1"/>
  <c r="BI1442" i="1"/>
  <c r="BI1443" i="1"/>
  <c r="BI1444" i="1"/>
  <c r="BI1459" i="1"/>
  <c r="BI1460" i="1"/>
  <c r="BI1461" i="1"/>
  <c r="BI1462" i="1"/>
  <c r="BI1477" i="1"/>
  <c r="BI1478" i="1"/>
  <c r="BI1479" i="1"/>
  <c r="BI1480" i="1"/>
  <c r="BI1495" i="1"/>
  <c r="BI1496" i="1"/>
  <c r="BI1497" i="1"/>
  <c r="BI1498" i="1"/>
  <c r="BI1513" i="1"/>
  <c r="BI1514" i="1"/>
  <c r="BI1515" i="1"/>
  <c r="BI1516" i="1"/>
  <c r="BI1531" i="1"/>
  <c r="BI1532" i="1"/>
  <c r="BI1533" i="1"/>
  <c r="BI1534" i="1"/>
  <c r="BI1549" i="1"/>
  <c r="BI1550" i="1"/>
  <c r="BI1551" i="1"/>
  <c r="BI1552" i="1"/>
  <c r="BI1567" i="1"/>
  <c r="BI1568" i="1"/>
  <c r="BI1569" i="1"/>
  <c r="BI1570" i="1"/>
  <c r="BI1585" i="1"/>
  <c r="BI1586" i="1"/>
  <c r="BI1587" i="1"/>
  <c r="BI1588" i="1"/>
  <c r="BI1603" i="1"/>
  <c r="BI1604" i="1"/>
  <c r="BI1605" i="1"/>
  <c r="BI1606" i="1"/>
  <c r="BI1621" i="1"/>
  <c r="BI1622" i="1"/>
  <c r="BI1623" i="1"/>
  <c r="BI1624" i="1"/>
  <c r="BI1639" i="1"/>
  <c r="BI1640" i="1"/>
  <c r="BI1641" i="1"/>
  <c r="BI1642" i="1"/>
  <c r="BI1657" i="1"/>
  <c r="BI1658" i="1"/>
  <c r="BI1659" i="1"/>
  <c r="BI1660" i="1"/>
  <c r="BI1675" i="1"/>
  <c r="BI1676" i="1"/>
  <c r="BI1677" i="1"/>
  <c r="BI1678" i="1"/>
  <c r="BI1693" i="1"/>
  <c r="BI1694" i="1"/>
  <c r="BI1695" i="1"/>
  <c r="BI1696" i="1"/>
  <c r="BI1711" i="1"/>
  <c r="BI1712" i="1"/>
  <c r="BI1713" i="1"/>
  <c r="BI1714" i="1"/>
  <c r="BI1729" i="1"/>
  <c r="BI1730" i="1"/>
  <c r="BI1731" i="1"/>
  <c r="BI1732" i="1"/>
  <c r="BI1747" i="1"/>
  <c r="BI1748" i="1"/>
  <c r="BI1749" i="1"/>
  <c r="BI1750" i="1"/>
  <c r="BI1765" i="1"/>
  <c r="BI1766" i="1"/>
  <c r="BI1767" i="1"/>
  <c r="BI1768" i="1"/>
  <c r="BI1783" i="1"/>
  <c r="BI1784" i="1"/>
  <c r="BI1785" i="1"/>
  <c r="BI1786" i="1"/>
  <c r="BI1801" i="1"/>
  <c r="BI1802" i="1"/>
  <c r="BI1803" i="1"/>
  <c r="BI1804" i="1"/>
  <c r="BI1819" i="1"/>
  <c r="BI1820" i="1"/>
  <c r="BI1821" i="1"/>
  <c r="BI1822" i="1"/>
  <c r="BI1837" i="1"/>
  <c r="BI1838" i="1"/>
  <c r="BI1839" i="1"/>
  <c r="BI1840" i="1"/>
  <c r="BI1855" i="1"/>
  <c r="BI1856" i="1"/>
  <c r="BI1857" i="1"/>
  <c r="BI1858" i="1"/>
  <c r="BI1873" i="1"/>
  <c r="BI1874" i="1"/>
  <c r="BI1875" i="1"/>
  <c r="BI1876" i="1"/>
  <c r="BI1891" i="1"/>
  <c r="BI1892" i="1"/>
  <c r="BI1893" i="1"/>
  <c r="BI1894" i="1"/>
  <c r="BI1909" i="1"/>
  <c r="BI1910" i="1"/>
  <c r="BI1911" i="1"/>
  <c r="BI1912" i="1"/>
  <c r="BI1927" i="1"/>
  <c r="BI1928" i="1"/>
  <c r="BI1929" i="1"/>
  <c r="BI1930" i="1"/>
  <c r="BI1945" i="1"/>
  <c r="BI1946" i="1"/>
  <c r="BI1947" i="1"/>
  <c r="BI1948" i="1"/>
  <c r="BI1963" i="1"/>
  <c r="BI1964" i="1"/>
  <c r="BI1965" i="1"/>
  <c r="BI1966" i="1"/>
  <c r="BI1981" i="1"/>
  <c r="BI1982" i="1"/>
  <c r="BI1983" i="1"/>
  <c r="BI1984" i="1"/>
  <c r="BI1999" i="1"/>
  <c r="BI2000" i="1"/>
  <c r="BI2001" i="1"/>
  <c r="BI2002" i="1"/>
  <c r="BI2017" i="1"/>
  <c r="BI2018" i="1"/>
  <c r="BI2019" i="1"/>
  <c r="BI2020" i="1"/>
  <c r="BI2035" i="1"/>
  <c r="BI2036" i="1"/>
  <c r="BI2037" i="1"/>
  <c r="BI2038" i="1"/>
  <c r="BI2053" i="1"/>
  <c r="BI2054" i="1"/>
  <c r="BI2055" i="1"/>
  <c r="BI2056" i="1"/>
  <c r="BI2071" i="1"/>
  <c r="BI2072" i="1"/>
  <c r="BI2073" i="1"/>
  <c r="BI2074" i="1"/>
  <c r="BI2089" i="1"/>
  <c r="BI2090" i="1"/>
  <c r="BI2091" i="1"/>
  <c r="BI2092" i="1"/>
  <c r="BH19" i="1"/>
  <c r="BH20" i="1"/>
  <c r="BH21" i="1"/>
  <c r="BH22" i="1"/>
  <c r="BH37" i="1"/>
  <c r="BH38" i="1"/>
  <c r="BH39" i="1"/>
  <c r="BH40" i="1"/>
  <c r="BH55" i="1"/>
  <c r="BH56" i="1"/>
  <c r="BH57" i="1"/>
  <c r="BH58" i="1"/>
  <c r="BH73" i="1"/>
  <c r="BH74" i="1"/>
  <c r="BH75" i="1"/>
  <c r="BH76" i="1"/>
  <c r="BH91" i="1"/>
  <c r="BH92" i="1"/>
  <c r="BH93" i="1"/>
  <c r="BH94" i="1"/>
  <c r="BH109" i="1"/>
  <c r="BH110" i="1"/>
  <c r="BH111" i="1"/>
  <c r="BH112" i="1"/>
  <c r="BH127" i="1"/>
  <c r="BH128" i="1"/>
  <c r="BH129" i="1"/>
  <c r="BH130" i="1"/>
  <c r="BH145" i="1"/>
  <c r="BH146" i="1"/>
  <c r="BH147" i="1"/>
  <c r="BH148" i="1"/>
  <c r="BH163" i="1"/>
  <c r="BH164" i="1"/>
  <c r="BH165" i="1"/>
  <c r="BH166" i="1"/>
  <c r="BH181" i="1"/>
  <c r="BH182" i="1"/>
  <c r="BH183" i="1"/>
  <c r="BH184" i="1"/>
  <c r="BH199" i="1"/>
  <c r="BH200" i="1"/>
  <c r="BH201" i="1"/>
  <c r="BH202" i="1"/>
  <c r="BH217" i="1"/>
  <c r="BH218" i="1"/>
  <c r="BH219" i="1"/>
  <c r="BH220" i="1"/>
  <c r="BH235" i="1"/>
  <c r="BH236" i="1"/>
  <c r="BH237" i="1"/>
  <c r="BH238" i="1"/>
  <c r="BH253" i="1"/>
  <c r="BH254" i="1"/>
  <c r="BH255" i="1"/>
  <c r="BH256" i="1"/>
  <c r="BH271" i="1"/>
  <c r="BH272" i="1"/>
  <c r="BH273" i="1"/>
  <c r="BH274" i="1"/>
  <c r="BH289" i="1"/>
  <c r="BH290" i="1"/>
  <c r="BH291" i="1"/>
  <c r="BH292" i="1"/>
  <c r="BH307" i="1"/>
  <c r="BH308" i="1"/>
  <c r="BH309" i="1"/>
  <c r="BH310" i="1"/>
  <c r="BH325" i="1"/>
  <c r="BH326" i="1"/>
  <c r="BH327" i="1"/>
  <c r="BH328" i="1"/>
  <c r="BH343" i="1"/>
  <c r="BH344" i="1"/>
  <c r="BH345" i="1"/>
  <c r="BH346" i="1"/>
  <c r="BH361" i="1"/>
  <c r="BH362" i="1"/>
  <c r="BH363" i="1"/>
  <c r="BH364" i="1"/>
  <c r="BH379" i="1"/>
  <c r="BH380" i="1"/>
  <c r="BH381" i="1"/>
  <c r="BH382" i="1"/>
  <c r="BH397" i="1"/>
  <c r="BH398" i="1"/>
  <c r="BH399" i="1"/>
  <c r="BH400" i="1"/>
  <c r="BH415" i="1"/>
  <c r="BH416" i="1"/>
  <c r="BH417" i="1"/>
  <c r="BH418" i="1"/>
  <c r="BH433" i="1"/>
  <c r="BH434" i="1"/>
  <c r="BH435" i="1"/>
  <c r="BH436" i="1"/>
  <c r="BH451" i="1"/>
  <c r="BH452" i="1"/>
  <c r="BH453" i="1"/>
  <c r="BH454" i="1"/>
  <c r="BH469" i="1"/>
  <c r="BH470" i="1"/>
  <c r="BH471" i="1"/>
  <c r="BH472" i="1"/>
  <c r="BH487" i="1"/>
  <c r="BH488" i="1"/>
  <c r="BH489" i="1"/>
  <c r="BH490" i="1"/>
  <c r="BH505" i="1"/>
  <c r="BH506" i="1"/>
  <c r="BH507" i="1"/>
  <c r="BH508" i="1"/>
  <c r="BH523" i="1"/>
  <c r="BH524" i="1"/>
  <c r="BH525" i="1"/>
  <c r="BH526" i="1"/>
  <c r="BH541" i="1"/>
  <c r="BH542" i="1"/>
  <c r="BH543" i="1"/>
  <c r="BH544" i="1"/>
  <c r="BH559" i="1"/>
  <c r="BH560" i="1"/>
  <c r="BH561" i="1"/>
  <c r="BH562" i="1"/>
  <c r="BH577" i="1"/>
  <c r="BH578" i="1"/>
  <c r="BH579" i="1"/>
  <c r="BH580" i="1"/>
  <c r="BH595" i="1"/>
  <c r="BH596" i="1"/>
  <c r="BH597" i="1"/>
  <c r="BH598" i="1"/>
  <c r="BH613" i="1"/>
  <c r="BH614" i="1"/>
  <c r="BH615" i="1"/>
  <c r="BH616" i="1"/>
  <c r="BH631" i="1"/>
  <c r="BH632" i="1"/>
  <c r="BH633" i="1"/>
  <c r="BH634" i="1"/>
  <c r="BH649" i="1"/>
  <c r="BH650" i="1"/>
  <c r="BH651" i="1"/>
  <c r="BH652" i="1"/>
  <c r="BH667" i="1"/>
  <c r="BH668" i="1"/>
  <c r="BH669" i="1"/>
  <c r="BH670" i="1"/>
  <c r="BH685" i="1"/>
  <c r="BH686" i="1"/>
  <c r="BH687" i="1"/>
  <c r="BH688" i="1"/>
  <c r="BH703" i="1"/>
  <c r="BH704" i="1"/>
  <c r="BH705" i="1"/>
  <c r="BH706" i="1"/>
  <c r="BH721" i="1"/>
  <c r="BH722" i="1"/>
  <c r="BH723" i="1"/>
  <c r="BH724" i="1"/>
  <c r="BH739" i="1"/>
  <c r="BH740" i="1"/>
  <c r="BH741" i="1"/>
  <c r="BH742" i="1"/>
  <c r="BH757" i="1"/>
  <c r="BH758" i="1"/>
  <c r="BH759" i="1"/>
  <c r="BH760" i="1"/>
  <c r="BH775" i="1"/>
  <c r="BH776" i="1"/>
  <c r="BH777" i="1"/>
  <c r="BH778" i="1"/>
  <c r="BH793" i="1"/>
  <c r="BH794" i="1"/>
  <c r="BH795" i="1"/>
  <c r="BH796" i="1"/>
  <c r="BH811" i="1"/>
  <c r="BH812" i="1"/>
  <c r="BH813" i="1"/>
  <c r="BH814" i="1"/>
  <c r="BH829" i="1"/>
  <c r="BH830" i="1"/>
  <c r="BH831" i="1"/>
  <c r="BH832" i="1"/>
  <c r="BH847" i="1"/>
  <c r="BH848" i="1"/>
  <c r="BH849" i="1"/>
  <c r="BH850" i="1"/>
  <c r="BH865" i="1"/>
  <c r="BH866" i="1"/>
  <c r="BH867" i="1"/>
  <c r="BH868" i="1"/>
  <c r="BH883" i="1"/>
  <c r="BH884" i="1"/>
  <c r="BH885" i="1"/>
  <c r="BH886" i="1"/>
  <c r="BH901" i="1"/>
  <c r="BH902" i="1"/>
  <c r="BH903" i="1"/>
  <c r="BH904" i="1"/>
  <c r="BH919" i="1"/>
  <c r="BH920" i="1"/>
  <c r="BH921" i="1"/>
  <c r="BH922" i="1"/>
  <c r="BH937" i="1"/>
  <c r="BH938" i="1"/>
  <c r="BH939" i="1"/>
  <c r="BH940" i="1"/>
  <c r="BH955" i="1"/>
  <c r="BH956" i="1"/>
  <c r="BH957" i="1"/>
  <c r="BH958" i="1"/>
  <c r="BH973" i="1"/>
  <c r="BH974" i="1"/>
  <c r="BH975" i="1"/>
  <c r="BH976" i="1"/>
  <c r="BH991" i="1"/>
  <c r="BH992" i="1"/>
  <c r="BH993" i="1"/>
  <c r="BH994" i="1"/>
  <c r="BH1009" i="1"/>
  <c r="BH1010" i="1"/>
  <c r="BH1011" i="1"/>
  <c r="BH1012" i="1"/>
  <c r="BH1027" i="1"/>
  <c r="BH1028" i="1"/>
  <c r="BH1029" i="1"/>
  <c r="BH1030" i="1"/>
  <c r="BH1045" i="1"/>
  <c r="BH1046" i="1"/>
  <c r="BH1047" i="1"/>
  <c r="BH1048" i="1"/>
  <c r="BH1063" i="1"/>
  <c r="BH1064" i="1"/>
  <c r="BH1065" i="1"/>
  <c r="BH1066" i="1"/>
  <c r="BH1081" i="1"/>
  <c r="BH1082" i="1"/>
  <c r="BH1083" i="1"/>
  <c r="BH1084" i="1"/>
  <c r="BH1099" i="1"/>
  <c r="BH1100" i="1"/>
  <c r="BH1101" i="1"/>
  <c r="BH1102" i="1"/>
  <c r="BH1117" i="1"/>
  <c r="BH1118" i="1"/>
  <c r="BH1119" i="1"/>
  <c r="BH1120" i="1"/>
  <c r="BH1135" i="1"/>
  <c r="BH1136" i="1"/>
  <c r="BH1137" i="1"/>
  <c r="BH1138" i="1"/>
  <c r="BH1153" i="1"/>
  <c r="BH1154" i="1"/>
  <c r="BH1155" i="1"/>
  <c r="BH1156" i="1"/>
  <c r="BH1171" i="1"/>
  <c r="BH1172" i="1"/>
  <c r="BH1173" i="1"/>
  <c r="BH1174" i="1"/>
  <c r="BH1189" i="1"/>
  <c r="BH1190" i="1"/>
  <c r="BH1191" i="1"/>
  <c r="BH1192" i="1"/>
  <c r="BH1207" i="1"/>
  <c r="BH1208" i="1"/>
  <c r="BH1209" i="1"/>
  <c r="BH1210" i="1"/>
  <c r="BH1225" i="1"/>
  <c r="BH1226" i="1"/>
  <c r="BH1227" i="1"/>
  <c r="BH1228" i="1"/>
  <c r="BH1243" i="1"/>
  <c r="BH1244" i="1"/>
  <c r="BH1245" i="1"/>
  <c r="BH1246" i="1"/>
  <c r="BH1261" i="1"/>
  <c r="BH1262" i="1"/>
  <c r="BH1263" i="1"/>
  <c r="BH1264" i="1"/>
  <c r="BH1279" i="1"/>
  <c r="BH1280" i="1"/>
  <c r="BH1281" i="1"/>
  <c r="BH1282" i="1"/>
  <c r="BH1297" i="1"/>
  <c r="BH1298" i="1"/>
  <c r="BH1299" i="1"/>
  <c r="BH1300" i="1"/>
  <c r="BH1315" i="1"/>
  <c r="BH1316" i="1"/>
  <c r="BH1317" i="1"/>
  <c r="BH1318" i="1"/>
  <c r="BH1333" i="1"/>
  <c r="BH1334" i="1"/>
  <c r="BH1335" i="1"/>
  <c r="BH1336" i="1"/>
  <c r="BH1351" i="1"/>
  <c r="BH1352" i="1"/>
  <c r="BH1353" i="1"/>
  <c r="BH1354" i="1"/>
  <c r="BH1369" i="1"/>
  <c r="BH1370" i="1"/>
  <c r="BH1371" i="1"/>
  <c r="BH1372" i="1"/>
  <c r="BH1387" i="1"/>
  <c r="BH1388" i="1"/>
  <c r="BH1389" i="1"/>
  <c r="BH1390" i="1"/>
  <c r="BH1405" i="1"/>
  <c r="BH1406" i="1"/>
  <c r="BH1407" i="1"/>
  <c r="BH1408" i="1"/>
  <c r="BH1423" i="1"/>
  <c r="BH1424" i="1"/>
  <c r="BH1425" i="1"/>
  <c r="BH1426" i="1"/>
  <c r="BH1441" i="1"/>
  <c r="BH1442" i="1"/>
  <c r="BH1443" i="1"/>
  <c r="BH1444" i="1"/>
  <c r="BH1459" i="1"/>
  <c r="BH1460" i="1"/>
  <c r="BH1461" i="1"/>
  <c r="BH1462" i="1"/>
  <c r="BH1477" i="1"/>
  <c r="BH1478" i="1"/>
  <c r="BH1479" i="1"/>
  <c r="BH1480" i="1"/>
  <c r="BH1495" i="1"/>
  <c r="BH1496" i="1"/>
  <c r="BH1497" i="1"/>
  <c r="BH1498" i="1"/>
  <c r="BH1513" i="1"/>
  <c r="BH1514" i="1"/>
  <c r="BH1515" i="1"/>
  <c r="BH1516" i="1"/>
  <c r="BH1531" i="1"/>
  <c r="BH1532" i="1"/>
  <c r="BH1533" i="1"/>
  <c r="BH1534" i="1"/>
  <c r="BH1549" i="1"/>
  <c r="BH1550" i="1"/>
  <c r="BH1551" i="1"/>
  <c r="BH1552" i="1"/>
  <c r="BH1567" i="1"/>
  <c r="BH1568" i="1"/>
  <c r="BH1569" i="1"/>
  <c r="BH1570" i="1"/>
  <c r="BH1585" i="1"/>
  <c r="BH1586" i="1"/>
  <c r="BH1587" i="1"/>
  <c r="BH1588" i="1"/>
  <c r="BH1603" i="1"/>
  <c r="BH1604" i="1"/>
  <c r="BH1605" i="1"/>
  <c r="BH1606" i="1"/>
  <c r="BH1621" i="1"/>
  <c r="BH1622" i="1"/>
  <c r="BH1623" i="1"/>
  <c r="BH1624" i="1"/>
  <c r="BH1639" i="1"/>
  <c r="BH1640" i="1"/>
  <c r="BH1641" i="1"/>
  <c r="BH1642" i="1"/>
  <c r="BH1657" i="1"/>
  <c r="BH1658" i="1"/>
  <c r="BH1659" i="1"/>
  <c r="BH1660" i="1"/>
  <c r="BH1675" i="1"/>
  <c r="BH1676" i="1"/>
  <c r="BH1677" i="1"/>
  <c r="BH1678" i="1"/>
  <c r="BH1693" i="1"/>
  <c r="BH1694" i="1"/>
  <c r="BH1695" i="1"/>
  <c r="BH1696" i="1"/>
  <c r="BH1711" i="1"/>
  <c r="BH1712" i="1"/>
  <c r="BH1713" i="1"/>
  <c r="BH1714" i="1"/>
  <c r="BH1729" i="1"/>
  <c r="BH1730" i="1"/>
  <c r="BH1731" i="1"/>
  <c r="BH1732" i="1"/>
  <c r="BH1747" i="1"/>
  <c r="BH1748" i="1"/>
  <c r="BH1749" i="1"/>
  <c r="BH1750" i="1"/>
  <c r="BH1765" i="1"/>
  <c r="BH1766" i="1"/>
  <c r="BH1767" i="1"/>
  <c r="BH1768" i="1"/>
  <c r="BH1783" i="1"/>
  <c r="BH1784" i="1"/>
  <c r="BH1785" i="1"/>
  <c r="BH1786" i="1"/>
  <c r="BH1801" i="1"/>
  <c r="BH1802" i="1"/>
  <c r="BH1803" i="1"/>
  <c r="BH1804" i="1"/>
  <c r="BH1819" i="1"/>
  <c r="BH1820" i="1"/>
  <c r="BH1821" i="1"/>
  <c r="BH1822" i="1"/>
  <c r="BH1837" i="1"/>
  <c r="BH1838" i="1"/>
  <c r="BH1839" i="1"/>
  <c r="BH1840" i="1"/>
  <c r="BH1855" i="1"/>
  <c r="BH1856" i="1"/>
  <c r="BH1857" i="1"/>
  <c r="BH1858" i="1"/>
  <c r="BH1873" i="1"/>
  <c r="BH1874" i="1"/>
  <c r="BH1875" i="1"/>
  <c r="BH1876" i="1"/>
  <c r="BH1891" i="1"/>
  <c r="BH1892" i="1"/>
  <c r="BH1893" i="1"/>
  <c r="BH1894" i="1"/>
  <c r="BH1909" i="1"/>
  <c r="BH1910" i="1"/>
  <c r="BH1911" i="1"/>
  <c r="BH1912" i="1"/>
  <c r="BH1927" i="1"/>
  <c r="BH1928" i="1"/>
  <c r="BH1929" i="1"/>
  <c r="BH1930" i="1"/>
  <c r="BH1945" i="1"/>
  <c r="BH1946" i="1"/>
  <c r="BH1947" i="1"/>
  <c r="BH1948" i="1"/>
  <c r="BH1963" i="1"/>
  <c r="BH1964" i="1"/>
  <c r="BH1965" i="1"/>
  <c r="BH1966" i="1"/>
  <c r="BH1981" i="1"/>
  <c r="BH1982" i="1"/>
  <c r="BH1983" i="1"/>
  <c r="BH1984" i="1"/>
  <c r="BH1999" i="1"/>
  <c r="BH2000" i="1"/>
  <c r="BH2001" i="1"/>
  <c r="BH2002" i="1"/>
  <c r="BH2017" i="1"/>
  <c r="BH2018" i="1"/>
  <c r="BH2019" i="1"/>
  <c r="BH2020" i="1"/>
  <c r="BH2035" i="1"/>
  <c r="BH2036" i="1"/>
  <c r="BH2037" i="1"/>
  <c r="BH2038" i="1"/>
  <c r="BH2053" i="1"/>
  <c r="BH2054" i="1"/>
  <c r="BH2055" i="1"/>
  <c r="BH2056" i="1"/>
  <c r="BH2071" i="1"/>
  <c r="BH2072" i="1"/>
  <c r="BH2073" i="1"/>
  <c r="BH2074" i="1"/>
  <c r="BH2089" i="1"/>
  <c r="BH2090" i="1"/>
  <c r="BH2091" i="1"/>
  <c r="BH2092" i="1"/>
  <c r="BE19" i="1"/>
  <c r="BE20" i="1"/>
  <c r="BE21" i="1"/>
  <c r="BE22" i="1"/>
  <c r="BE37" i="1"/>
  <c r="BE38" i="1"/>
  <c r="BE39" i="1"/>
  <c r="BE40" i="1"/>
  <c r="BE55" i="1"/>
  <c r="BE56" i="1"/>
  <c r="BE57" i="1"/>
  <c r="BE58" i="1"/>
  <c r="BE73" i="1"/>
  <c r="BE74" i="1"/>
  <c r="BE75" i="1"/>
  <c r="BE76" i="1"/>
  <c r="BE91" i="1"/>
  <c r="BE92" i="1"/>
  <c r="BE93" i="1"/>
  <c r="BE94" i="1"/>
  <c r="BE109" i="1"/>
  <c r="BE110" i="1"/>
  <c r="BE111" i="1"/>
  <c r="BE112" i="1"/>
  <c r="BE127" i="1"/>
  <c r="BE128" i="1"/>
  <c r="BE129" i="1"/>
  <c r="BE130" i="1"/>
  <c r="BE145" i="1"/>
  <c r="BE146" i="1"/>
  <c r="BE147" i="1"/>
  <c r="BE148" i="1"/>
  <c r="BE163" i="1"/>
  <c r="BE164" i="1"/>
  <c r="BE165" i="1"/>
  <c r="BE166" i="1"/>
  <c r="BE181" i="1"/>
  <c r="BE182" i="1"/>
  <c r="BE183" i="1"/>
  <c r="BE184" i="1"/>
  <c r="BE199" i="1"/>
  <c r="BE200" i="1"/>
  <c r="BE201" i="1"/>
  <c r="BE202" i="1"/>
  <c r="BE217" i="1"/>
  <c r="BE218" i="1"/>
  <c r="BE219" i="1"/>
  <c r="BE220" i="1"/>
  <c r="BE235" i="1"/>
  <c r="BE236" i="1"/>
  <c r="BE237" i="1"/>
  <c r="BE238" i="1"/>
  <c r="BE253" i="1"/>
  <c r="BE254" i="1"/>
  <c r="BE255" i="1"/>
  <c r="BE256" i="1"/>
  <c r="BE271" i="1"/>
  <c r="BE272" i="1"/>
  <c r="BE273" i="1"/>
  <c r="BE274" i="1"/>
  <c r="BE289" i="1"/>
  <c r="BE290" i="1"/>
  <c r="BE291" i="1"/>
  <c r="BE292" i="1"/>
  <c r="BE307" i="1"/>
  <c r="BE308" i="1"/>
  <c r="BE309" i="1"/>
  <c r="BE310" i="1"/>
  <c r="BE325" i="1"/>
  <c r="BE326" i="1"/>
  <c r="BE327" i="1"/>
  <c r="BE328" i="1"/>
  <c r="BE343" i="1"/>
  <c r="BE344" i="1"/>
  <c r="BE345" i="1"/>
  <c r="BE346" i="1"/>
  <c r="BE361" i="1"/>
  <c r="BE362" i="1"/>
  <c r="BE363" i="1"/>
  <c r="BE364" i="1"/>
  <c r="BE379" i="1"/>
  <c r="BE380" i="1"/>
  <c r="BE381" i="1"/>
  <c r="BE382" i="1"/>
  <c r="BE397" i="1"/>
  <c r="BE398" i="1"/>
  <c r="BE399" i="1"/>
  <c r="BE400" i="1"/>
  <c r="BE415" i="1"/>
  <c r="BE416" i="1"/>
  <c r="BE417" i="1"/>
  <c r="BE418" i="1"/>
  <c r="BE433" i="1"/>
  <c r="BE434" i="1"/>
  <c r="BE435" i="1"/>
  <c r="BE436" i="1"/>
  <c r="BE451" i="1"/>
  <c r="BE452" i="1"/>
  <c r="BE453" i="1"/>
  <c r="BE454" i="1"/>
  <c r="BE469" i="1"/>
  <c r="BE470" i="1"/>
  <c r="BE471" i="1"/>
  <c r="BE472" i="1"/>
  <c r="BE487" i="1"/>
  <c r="BE488" i="1"/>
  <c r="BE489" i="1"/>
  <c r="BE490" i="1"/>
  <c r="BE505" i="1"/>
  <c r="BE506" i="1"/>
  <c r="BE507" i="1"/>
  <c r="BE508" i="1"/>
  <c r="BE523" i="1"/>
  <c r="BE524" i="1"/>
  <c r="BE525" i="1"/>
  <c r="BE526" i="1"/>
  <c r="BE541" i="1"/>
  <c r="BE542" i="1"/>
  <c r="BE543" i="1"/>
  <c r="BE544" i="1"/>
  <c r="BE559" i="1"/>
  <c r="BE560" i="1"/>
  <c r="BE561" i="1"/>
  <c r="BE562" i="1"/>
  <c r="BE577" i="1"/>
  <c r="BE578" i="1"/>
  <c r="BE579" i="1"/>
  <c r="BE580" i="1"/>
  <c r="BE595" i="1"/>
  <c r="BE596" i="1"/>
  <c r="BE597" i="1"/>
  <c r="BE598" i="1"/>
  <c r="BE613" i="1"/>
  <c r="BE614" i="1"/>
  <c r="BE615" i="1"/>
  <c r="BE616" i="1"/>
  <c r="BE631" i="1"/>
  <c r="BE632" i="1"/>
  <c r="BE633" i="1"/>
  <c r="BE634" i="1"/>
  <c r="BE649" i="1"/>
  <c r="BE650" i="1"/>
  <c r="BE651" i="1"/>
  <c r="BE652" i="1"/>
  <c r="BE667" i="1"/>
  <c r="BE668" i="1"/>
  <c r="BE669" i="1"/>
  <c r="BE670" i="1"/>
  <c r="BE685" i="1"/>
  <c r="BE686" i="1"/>
  <c r="BE687" i="1"/>
  <c r="BE688" i="1"/>
  <c r="BE703" i="1"/>
  <c r="BE704" i="1"/>
  <c r="BE705" i="1"/>
  <c r="BE706" i="1"/>
  <c r="BE721" i="1"/>
  <c r="BE722" i="1"/>
  <c r="BE723" i="1"/>
  <c r="BE724" i="1"/>
  <c r="BE739" i="1"/>
  <c r="BE740" i="1"/>
  <c r="BE741" i="1"/>
  <c r="BE742" i="1"/>
  <c r="BE757" i="1"/>
  <c r="BE758" i="1"/>
  <c r="BE759" i="1"/>
  <c r="BE760" i="1"/>
  <c r="BE775" i="1"/>
  <c r="BE776" i="1"/>
  <c r="BE777" i="1"/>
  <c r="BE778" i="1"/>
  <c r="BE793" i="1"/>
  <c r="BE794" i="1"/>
  <c r="BE795" i="1"/>
  <c r="BE796" i="1"/>
  <c r="BE811" i="1"/>
  <c r="BE812" i="1"/>
  <c r="BE813" i="1"/>
  <c r="BE814" i="1"/>
  <c r="BE829" i="1"/>
  <c r="BE830" i="1"/>
  <c r="BE831" i="1"/>
  <c r="BE832" i="1"/>
  <c r="BE847" i="1"/>
  <c r="BE848" i="1"/>
  <c r="BE849" i="1"/>
  <c r="BE850" i="1"/>
  <c r="BE865" i="1"/>
  <c r="BE866" i="1"/>
  <c r="BE867" i="1"/>
  <c r="BE868" i="1"/>
  <c r="BE883" i="1"/>
  <c r="BE884" i="1"/>
  <c r="BE885" i="1"/>
  <c r="BE886" i="1"/>
  <c r="BE901" i="1"/>
  <c r="BE902" i="1"/>
  <c r="BE903" i="1"/>
  <c r="BE904" i="1"/>
  <c r="BE919" i="1"/>
  <c r="BE920" i="1"/>
  <c r="BE921" i="1"/>
  <c r="BE922" i="1"/>
  <c r="BE937" i="1"/>
  <c r="BE938" i="1"/>
  <c r="BE939" i="1"/>
  <c r="BE940" i="1"/>
  <c r="BE955" i="1"/>
  <c r="BE956" i="1"/>
  <c r="BE957" i="1"/>
  <c r="BE958" i="1"/>
  <c r="BE973" i="1"/>
  <c r="BE974" i="1"/>
  <c r="BE975" i="1"/>
  <c r="BE976" i="1"/>
  <c r="BE991" i="1"/>
  <c r="BE992" i="1"/>
  <c r="BE993" i="1"/>
  <c r="BE994" i="1"/>
  <c r="BE1009" i="1"/>
  <c r="BE1010" i="1"/>
  <c r="BE1011" i="1"/>
  <c r="BE1012" i="1"/>
  <c r="BE1027" i="1"/>
  <c r="BE1028" i="1"/>
  <c r="BE1029" i="1"/>
  <c r="BE1030" i="1"/>
  <c r="BE1045" i="1"/>
  <c r="BE1046" i="1"/>
  <c r="BE1047" i="1"/>
  <c r="BE1048" i="1"/>
  <c r="BE1063" i="1"/>
  <c r="BE1064" i="1"/>
  <c r="BE1065" i="1"/>
  <c r="BE1066" i="1"/>
  <c r="BE1081" i="1"/>
  <c r="BE1082" i="1"/>
  <c r="BE1083" i="1"/>
  <c r="BE1084" i="1"/>
  <c r="BE1099" i="1"/>
  <c r="BE1100" i="1"/>
  <c r="BE1101" i="1"/>
  <c r="BE1102" i="1"/>
  <c r="BE1117" i="1"/>
  <c r="BE1118" i="1"/>
  <c r="BE1119" i="1"/>
  <c r="BE1120" i="1"/>
  <c r="BE1135" i="1"/>
  <c r="BE1136" i="1"/>
  <c r="BE1137" i="1"/>
  <c r="BE1138" i="1"/>
  <c r="BE1153" i="1"/>
  <c r="BE1154" i="1"/>
  <c r="BE1155" i="1"/>
  <c r="BE1156" i="1"/>
  <c r="BE1171" i="1"/>
  <c r="BE1172" i="1"/>
  <c r="BE1173" i="1"/>
  <c r="BE1174" i="1"/>
  <c r="BE1189" i="1"/>
  <c r="BE1190" i="1"/>
  <c r="BE1191" i="1"/>
  <c r="BE1192" i="1"/>
  <c r="BE1207" i="1"/>
  <c r="BE1208" i="1"/>
  <c r="BE1209" i="1"/>
  <c r="BE1210" i="1"/>
  <c r="BE1225" i="1"/>
  <c r="BE1226" i="1"/>
  <c r="BE1227" i="1"/>
  <c r="BE1228" i="1"/>
  <c r="BE1243" i="1"/>
  <c r="BE1244" i="1"/>
  <c r="BE1245" i="1"/>
  <c r="BE1246" i="1"/>
  <c r="BE1261" i="1"/>
  <c r="BE1262" i="1"/>
  <c r="BE1263" i="1"/>
  <c r="BE1264" i="1"/>
  <c r="BE1279" i="1"/>
  <c r="BE1280" i="1"/>
  <c r="BE1281" i="1"/>
  <c r="BE1282" i="1"/>
  <c r="BE1297" i="1"/>
  <c r="BE1298" i="1"/>
  <c r="BE1299" i="1"/>
  <c r="BE1300" i="1"/>
  <c r="BE1315" i="1"/>
  <c r="BE1316" i="1"/>
  <c r="BE1317" i="1"/>
  <c r="BE1318" i="1"/>
  <c r="BE1333" i="1"/>
  <c r="BE1334" i="1"/>
  <c r="BE1335" i="1"/>
  <c r="BE1336" i="1"/>
  <c r="BE1351" i="1"/>
  <c r="BE1352" i="1"/>
  <c r="BE1353" i="1"/>
  <c r="BE1354" i="1"/>
  <c r="BE1369" i="1"/>
  <c r="BE1370" i="1"/>
  <c r="BE1371" i="1"/>
  <c r="BE1372" i="1"/>
  <c r="BE1387" i="1"/>
  <c r="BE1388" i="1"/>
  <c r="BE1389" i="1"/>
  <c r="BE1390" i="1"/>
  <c r="BE1405" i="1"/>
  <c r="BE1406" i="1"/>
  <c r="BE1407" i="1"/>
  <c r="BE1408" i="1"/>
  <c r="BE1423" i="1"/>
  <c r="BE1424" i="1"/>
  <c r="BE1425" i="1"/>
  <c r="BE1426" i="1"/>
  <c r="BE1441" i="1"/>
  <c r="BE1442" i="1"/>
  <c r="BE1443" i="1"/>
  <c r="BE1444" i="1"/>
  <c r="BE1459" i="1"/>
  <c r="BE1460" i="1"/>
  <c r="BE1461" i="1"/>
  <c r="BE1462" i="1"/>
  <c r="BE1477" i="1"/>
  <c r="BE1478" i="1"/>
  <c r="BE1479" i="1"/>
  <c r="BE1480" i="1"/>
  <c r="BE1495" i="1"/>
  <c r="BE1496" i="1"/>
  <c r="BE1497" i="1"/>
  <c r="BE1498" i="1"/>
  <c r="BE1513" i="1"/>
  <c r="BE1514" i="1"/>
  <c r="BE1515" i="1"/>
  <c r="BE1516" i="1"/>
  <c r="BE1531" i="1"/>
  <c r="BE1532" i="1"/>
  <c r="BE1533" i="1"/>
  <c r="BE1534" i="1"/>
  <c r="BE1549" i="1"/>
  <c r="BE1550" i="1"/>
  <c r="BE1551" i="1"/>
  <c r="BE1552" i="1"/>
  <c r="BE1567" i="1"/>
  <c r="BE1568" i="1"/>
  <c r="BE1569" i="1"/>
  <c r="BE1570" i="1"/>
  <c r="BE1585" i="1"/>
  <c r="BE1586" i="1"/>
  <c r="BE1587" i="1"/>
  <c r="BE1588" i="1"/>
  <c r="BE1603" i="1"/>
  <c r="BE1604" i="1"/>
  <c r="BE1605" i="1"/>
  <c r="BE1606" i="1"/>
  <c r="BE1621" i="1"/>
  <c r="BE1622" i="1"/>
  <c r="BE1623" i="1"/>
  <c r="BE1624" i="1"/>
  <c r="BE1639" i="1"/>
  <c r="BE1640" i="1"/>
  <c r="BE1641" i="1"/>
  <c r="BE1642" i="1"/>
  <c r="BE1657" i="1"/>
  <c r="BE1658" i="1"/>
  <c r="BE1659" i="1"/>
  <c r="BE1660" i="1"/>
  <c r="BE1675" i="1"/>
  <c r="BE1676" i="1"/>
  <c r="BE1677" i="1"/>
  <c r="BE1678" i="1"/>
  <c r="BE1693" i="1"/>
  <c r="BE1694" i="1"/>
  <c r="BE1695" i="1"/>
  <c r="BE1696" i="1"/>
  <c r="BE1711" i="1"/>
  <c r="BE1712" i="1"/>
  <c r="BE1713" i="1"/>
  <c r="BE1714" i="1"/>
  <c r="BE1729" i="1"/>
  <c r="BE1730" i="1"/>
  <c r="BE1731" i="1"/>
  <c r="BE1732" i="1"/>
  <c r="BE1747" i="1"/>
  <c r="BE1748" i="1"/>
  <c r="BE1749" i="1"/>
  <c r="BE1750" i="1"/>
  <c r="BE1765" i="1"/>
  <c r="BE1766" i="1"/>
  <c r="BE1767" i="1"/>
  <c r="BE1768" i="1"/>
  <c r="BE1783" i="1"/>
  <c r="BE1784" i="1"/>
  <c r="BE1785" i="1"/>
  <c r="BE1786" i="1"/>
  <c r="BE1801" i="1"/>
  <c r="BE1802" i="1"/>
  <c r="BE1803" i="1"/>
  <c r="BE1804" i="1"/>
  <c r="BE1819" i="1"/>
  <c r="BE1820" i="1"/>
  <c r="BE1821" i="1"/>
  <c r="BE1822" i="1"/>
  <c r="BE1837" i="1"/>
  <c r="BE1838" i="1"/>
  <c r="BE1839" i="1"/>
  <c r="BE1840" i="1"/>
  <c r="BE1855" i="1"/>
  <c r="BE1856" i="1"/>
  <c r="BE1857" i="1"/>
  <c r="BE1858" i="1"/>
  <c r="BE1873" i="1"/>
  <c r="BE1874" i="1"/>
  <c r="BE1875" i="1"/>
  <c r="BE1876" i="1"/>
  <c r="BE1891" i="1"/>
  <c r="BE1892" i="1"/>
  <c r="BE1893" i="1"/>
  <c r="BE1894" i="1"/>
  <c r="BE1909" i="1"/>
  <c r="BE1910" i="1"/>
  <c r="BE1911" i="1"/>
  <c r="BE1912" i="1"/>
  <c r="BE1927" i="1"/>
  <c r="BE1928" i="1"/>
  <c r="BE1929" i="1"/>
  <c r="BE1930" i="1"/>
  <c r="BE1945" i="1"/>
  <c r="BE1946" i="1"/>
  <c r="BE1947" i="1"/>
  <c r="BE1948" i="1"/>
  <c r="BE1963" i="1"/>
  <c r="BE1964" i="1"/>
  <c r="BE1965" i="1"/>
  <c r="BE1966" i="1"/>
  <c r="BE1981" i="1"/>
  <c r="BE1982" i="1"/>
  <c r="BE1983" i="1"/>
  <c r="BE1984" i="1"/>
  <c r="BE1999" i="1"/>
  <c r="BE2000" i="1"/>
  <c r="BE2001" i="1"/>
  <c r="BE2002" i="1"/>
  <c r="BE2017" i="1"/>
  <c r="BE2018" i="1"/>
  <c r="BE2019" i="1"/>
  <c r="BE2020" i="1"/>
  <c r="BE2035" i="1"/>
  <c r="BE2036" i="1"/>
  <c r="BE2037" i="1"/>
  <c r="BE2038" i="1"/>
  <c r="BE2053" i="1"/>
  <c r="BE2054" i="1"/>
  <c r="BE2055" i="1"/>
  <c r="BE2056" i="1"/>
  <c r="BE2071" i="1"/>
  <c r="BE2072" i="1"/>
  <c r="BE2073" i="1"/>
  <c r="BE2074" i="1"/>
  <c r="BE2089" i="1"/>
  <c r="BE2090" i="1"/>
  <c r="BE2091" i="1"/>
  <c r="BE2092" i="1"/>
  <c r="BA19" i="1"/>
  <c r="BA20" i="1"/>
  <c r="BA21" i="1"/>
  <c r="BA22" i="1"/>
  <c r="BA37" i="1"/>
  <c r="BA38" i="1"/>
  <c r="BA39" i="1"/>
  <c r="BA40" i="1"/>
  <c r="BA55" i="1"/>
  <c r="BA56" i="1"/>
  <c r="BA57" i="1"/>
  <c r="BA58" i="1"/>
  <c r="BA73" i="1"/>
  <c r="BA74" i="1"/>
  <c r="BA75" i="1"/>
  <c r="BA76" i="1"/>
  <c r="BA91" i="1"/>
  <c r="BA92" i="1"/>
  <c r="BA93" i="1"/>
  <c r="BA94" i="1"/>
  <c r="BA109" i="1"/>
  <c r="BA110" i="1"/>
  <c r="BA111" i="1"/>
  <c r="BA112" i="1"/>
  <c r="BA127" i="1"/>
  <c r="BA128" i="1"/>
  <c r="BA129" i="1"/>
  <c r="BA130" i="1"/>
  <c r="BA145" i="1"/>
  <c r="BA146" i="1"/>
  <c r="BA147" i="1"/>
  <c r="BA148" i="1"/>
  <c r="BA163" i="1"/>
  <c r="BA164" i="1"/>
  <c r="BA165" i="1"/>
  <c r="BA166" i="1"/>
  <c r="BA181" i="1"/>
  <c r="BA182" i="1"/>
  <c r="BA183" i="1"/>
  <c r="BA184" i="1"/>
  <c r="BA199" i="1"/>
  <c r="BA200" i="1"/>
  <c r="BA201" i="1"/>
  <c r="BA202" i="1"/>
  <c r="BA217" i="1"/>
  <c r="BA218" i="1"/>
  <c r="BA219" i="1"/>
  <c r="BA220" i="1"/>
  <c r="BA235" i="1"/>
  <c r="BA236" i="1"/>
  <c r="BA237" i="1"/>
  <c r="BA238" i="1"/>
  <c r="BA253" i="1"/>
  <c r="BA254" i="1"/>
  <c r="BA255" i="1"/>
  <c r="BA256" i="1"/>
  <c r="BA271" i="1"/>
  <c r="BA272" i="1"/>
  <c r="BA273" i="1"/>
  <c r="BA274" i="1"/>
  <c r="BA289" i="1"/>
  <c r="BA290" i="1"/>
  <c r="BA291" i="1"/>
  <c r="BA292" i="1"/>
  <c r="BA307" i="1"/>
  <c r="BA308" i="1"/>
  <c r="BA309" i="1"/>
  <c r="BA310" i="1"/>
  <c r="BA325" i="1"/>
  <c r="BA326" i="1"/>
  <c r="BA327" i="1"/>
  <c r="BA328" i="1"/>
  <c r="BA343" i="1"/>
  <c r="BA344" i="1"/>
  <c r="BA345" i="1"/>
  <c r="BA346" i="1"/>
  <c r="BA361" i="1"/>
  <c r="BA362" i="1"/>
  <c r="BA363" i="1"/>
  <c r="BA364" i="1"/>
  <c r="BA379" i="1"/>
  <c r="BA380" i="1"/>
  <c r="BA381" i="1"/>
  <c r="BA382" i="1"/>
  <c r="BA397" i="1"/>
  <c r="BA398" i="1"/>
  <c r="BA399" i="1"/>
  <c r="BA400" i="1"/>
  <c r="BA415" i="1"/>
  <c r="BA416" i="1"/>
  <c r="BA417" i="1"/>
  <c r="BA418" i="1"/>
  <c r="BA433" i="1"/>
  <c r="BA434" i="1"/>
  <c r="BA435" i="1"/>
  <c r="BA436" i="1"/>
  <c r="BA451" i="1"/>
  <c r="BA452" i="1"/>
  <c r="BA453" i="1"/>
  <c r="BA454" i="1"/>
  <c r="BA469" i="1"/>
  <c r="BA470" i="1"/>
  <c r="BA471" i="1"/>
  <c r="BA472" i="1"/>
  <c r="BA487" i="1"/>
  <c r="BA488" i="1"/>
  <c r="BA489" i="1"/>
  <c r="BA490" i="1"/>
  <c r="BA505" i="1"/>
  <c r="BA506" i="1"/>
  <c r="BA507" i="1"/>
  <c r="BA508" i="1"/>
  <c r="BA523" i="1"/>
  <c r="BA524" i="1"/>
  <c r="BA525" i="1"/>
  <c r="BA526" i="1"/>
  <c r="BA541" i="1"/>
  <c r="BA542" i="1"/>
  <c r="BA543" i="1"/>
  <c r="BA544" i="1"/>
  <c r="BA559" i="1"/>
  <c r="BA560" i="1"/>
  <c r="BA561" i="1"/>
  <c r="BA562" i="1"/>
  <c r="BA577" i="1"/>
  <c r="BA578" i="1"/>
  <c r="BA579" i="1"/>
  <c r="BA580" i="1"/>
  <c r="BA595" i="1"/>
  <c r="BA596" i="1"/>
  <c r="BA597" i="1"/>
  <c r="BA598" i="1"/>
  <c r="BA613" i="1"/>
  <c r="BA614" i="1"/>
  <c r="BA615" i="1"/>
  <c r="BA616" i="1"/>
  <c r="BA631" i="1"/>
  <c r="BA632" i="1"/>
  <c r="BA633" i="1"/>
  <c r="BA634" i="1"/>
  <c r="BA649" i="1"/>
  <c r="BA650" i="1"/>
  <c r="BA651" i="1"/>
  <c r="BA652" i="1"/>
  <c r="BA667" i="1"/>
  <c r="BA668" i="1"/>
  <c r="BA669" i="1"/>
  <c r="BA670" i="1"/>
  <c r="BA685" i="1"/>
  <c r="BA686" i="1"/>
  <c r="BA687" i="1"/>
  <c r="BA688" i="1"/>
  <c r="BA703" i="1"/>
  <c r="BA704" i="1"/>
  <c r="BA705" i="1"/>
  <c r="BA706" i="1"/>
  <c r="BA721" i="1"/>
  <c r="BA722" i="1"/>
  <c r="BA723" i="1"/>
  <c r="BA724" i="1"/>
  <c r="BA739" i="1"/>
  <c r="BA740" i="1"/>
  <c r="BA741" i="1"/>
  <c r="BA742" i="1"/>
  <c r="BA757" i="1"/>
  <c r="BA758" i="1"/>
  <c r="BA759" i="1"/>
  <c r="BA760" i="1"/>
  <c r="BA775" i="1"/>
  <c r="BA776" i="1"/>
  <c r="BA777" i="1"/>
  <c r="BA778" i="1"/>
  <c r="BA793" i="1"/>
  <c r="BA794" i="1"/>
  <c r="BA795" i="1"/>
  <c r="BA796" i="1"/>
  <c r="BA811" i="1"/>
  <c r="BA812" i="1"/>
  <c r="BA813" i="1"/>
  <c r="BA814" i="1"/>
  <c r="BA829" i="1"/>
  <c r="BA830" i="1"/>
  <c r="BA831" i="1"/>
  <c r="BA832" i="1"/>
  <c r="BA847" i="1"/>
  <c r="BA848" i="1"/>
  <c r="BA849" i="1"/>
  <c r="BA850" i="1"/>
  <c r="BA865" i="1"/>
  <c r="BA866" i="1"/>
  <c r="BA867" i="1"/>
  <c r="BA868" i="1"/>
  <c r="BA883" i="1"/>
  <c r="BA884" i="1"/>
  <c r="BA885" i="1"/>
  <c r="BA886" i="1"/>
  <c r="BA901" i="1"/>
  <c r="BA902" i="1"/>
  <c r="BA903" i="1"/>
  <c r="BA904" i="1"/>
  <c r="BA919" i="1"/>
  <c r="BA920" i="1"/>
  <c r="BA921" i="1"/>
  <c r="BA922" i="1"/>
  <c r="BA937" i="1"/>
  <c r="BA938" i="1"/>
  <c r="BA939" i="1"/>
  <c r="BA940" i="1"/>
  <c r="BA955" i="1"/>
  <c r="BA956" i="1"/>
  <c r="BA957" i="1"/>
  <c r="BA958" i="1"/>
  <c r="BA973" i="1"/>
  <c r="BA974" i="1"/>
  <c r="BA975" i="1"/>
  <c r="BA976" i="1"/>
  <c r="BA991" i="1"/>
  <c r="BA992" i="1"/>
  <c r="BA993" i="1"/>
  <c r="BA994" i="1"/>
  <c r="BA1009" i="1"/>
  <c r="BA1010" i="1"/>
  <c r="BA1011" i="1"/>
  <c r="BA1012" i="1"/>
  <c r="BA1027" i="1"/>
  <c r="BA1028" i="1"/>
  <c r="BA1029" i="1"/>
  <c r="BA1030" i="1"/>
  <c r="BA1045" i="1"/>
  <c r="BA1046" i="1"/>
  <c r="BA1047" i="1"/>
  <c r="BA1048" i="1"/>
  <c r="BA1063" i="1"/>
  <c r="BA1064" i="1"/>
  <c r="BA1065" i="1"/>
  <c r="BA1066" i="1"/>
  <c r="BA1081" i="1"/>
  <c r="BA1082" i="1"/>
  <c r="BA1083" i="1"/>
  <c r="BA1084" i="1"/>
  <c r="BA1099" i="1"/>
  <c r="BA1100" i="1"/>
  <c r="BA1101" i="1"/>
  <c r="BA1102" i="1"/>
  <c r="BA1117" i="1"/>
  <c r="BA1118" i="1"/>
  <c r="BA1119" i="1"/>
  <c r="BA1120" i="1"/>
  <c r="BA1135" i="1"/>
  <c r="BA1136" i="1"/>
  <c r="BA1137" i="1"/>
  <c r="BA1138" i="1"/>
  <c r="BA1153" i="1"/>
  <c r="BA1154" i="1"/>
  <c r="BA1155" i="1"/>
  <c r="BA1156" i="1"/>
  <c r="BA1171" i="1"/>
  <c r="BA1172" i="1"/>
  <c r="BA1173" i="1"/>
  <c r="BA1174" i="1"/>
  <c r="BA1189" i="1"/>
  <c r="BA1190" i="1"/>
  <c r="BA1191" i="1"/>
  <c r="BA1192" i="1"/>
  <c r="BA1207" i="1"/>
  <c r="BA1208" i="1"/>
  <c r="BA1209" i="1"/>
  <c r="BA1210" i="1"/>
  <c r="BA1225" i="1"/>
  <c r="BA1226" i="1"/>
  <c r="BA1227" i="1"/>
  <c r="BA1228" i="1"/>
  <c r="BA1243" i="1"/>
  <c r="BA1244" i="1"/>
  <c r="BA1245" i="1"/>
  <c r="BA1246" i="1"/>
  <c r="BA1261" i="1"/>
  <c r="BA1262" i="1"/>
  <c r="BA1263" i="1"/>
  <c r="BA1264" i="1"/>
  <c r="BA1279" i="1"/>
  <c r="BA1280" i="1"/>
  <c r="BA1281" i="1"/>
  <c r="BA1282" i="1"/>
  <c r="BA1297" i="1"/>
  <c r="BA1298" i="1"/>
  <c r="BA1299" i="1"/>
  <c r="BA1300" i="1"/>
  <c r="BA1315" i="1"/>
  <c r="BA1316" i="1"/>
  <c r="BA1317" i="1"/>
  <c r="BA1318" i="1"/>
  <c r="BA1333" i="1"/>
  <c r="BA1334" i="1"/>
  <c r="BA1335" i="1"/>
  <c r="BA1336" i="1"/>
  <c r="BA1351" i="1"/>
  <c r="BA1352" i="1"/>
  <c r="BA1353" i="1"/>
  <c r="BA1354" i="1"/>
  <c r="BA1369" i="1"/>
  <c r="BA1370" i="1"/>
  <c r="BA1371" i="1"/>
  <c r="BA1372" i="1"/>
  <c r="BA1387" i="1"/>
  <c r="BA1388" i="1"/>
  <c r="BA1389" i="1"/>
  <c r="BA1390" i="1"/>
  <c r="BA1405" i="1"/>
  <c r="BA1406" i="1"/>
  <c r="BA1407" i="1"/>
  <c r="BA1408" i="1"/>
  <c r="BA1423" i="1"/>
  <c r="BA1424" i="1"/>
  <c r="BA1425" i="1"/>
  <c r="BA1426" i="1"/>
  <c r="BA1441" i="1"/>
  <c r="BA1442" i="1"/>
  <c r="BA1443" i="1"/>
  <c r="BA1444" i="1"/>
  <c r="BA1459" i="1"/>
  <c r="BA1460" i="1"/>
  <c r="BA1461" i="1"/>
  <c r="BA1462" i="1"/>
  <c r="BA1477" i="1"/>
  <c r="BA1478" i="1"/>
  <c r="BA1479" i="1"/>
  <c r="BA1480" i="1"/>
  <c r="BA1495" i="1"/>
  <c r="BA1496" i="1"/>
  <c r="BA1497" i="1"/>
  <c r="BA1498" i="1"/>
  <c r="BA1513" i="1"/>
  <c r="BA1514" i="1"/>
  <c r="BA1515" i="1"/>
  <c r="BA1516" i="1"/>
  <c r="BA1531" i="1"/>
  <c r="BA1532" i="1"/>
  <c r="BA1533" i="1"/>
  <c r="BA1534" i="1"/>
  <c r="BA1549" i="1"/>
  <c r="BA1550" i="1"/>
  <c r="BA1551" i="1"/>
  <c r="BA1552" i="1"/>
  <c r="BA1567" i="1"/>
  <c r="BA1568" i="1"/>
  <c r="BA1569" i="1"/>
  <c r="BA1570" i="1"/>
  <c r="BA1585" i="1"/>
  <c r="BA1586" i="1"/>
  <c r="BA1587" i="1"/>
  <c r="BA1588" i="1"/>
  <c r="BA1603" i="1"/>
  <c r="BA1604" i="1"/>
  <c r="BA1605" i="1"/>
  <c r="BA1606" i="1"/>
  <c r="BA1621" i="1"/>
  <c r="BA1622" i="1"/>
  <c r="BA1623" i="1"/>
  <c r="BA1624" i="1"/>
  <c r="BA1639" i="1"/>
  <c r="BA1640" i="1"/>
  <c r="BA1641" i="1"/>
  <c r="BA1642" i="1"/>
  <c r="BA1657" i="1"/>
  <c r="BA1658" i="1"/>
  <c r="BA1659" i="1"/>
  <c r="BA1660" i="1"/>
  <c r="BA1675" i="1"/>
  <c r="BA1676" i="1"/>
  <c r="BA1677" i="1"/>
  <c r="BA1678" i="1"/>
  <c r="BA1693" i="1"/>
  <c r="BA1694" i="1"/>
  <c r="BA1695" i="1"/>
  <c r="BA1696" i="1"/>
  <c r="BA1711" i="1"/>
  <c r="BA1712" i="1"/>
  <c r="BA1713" i="1"/>
  <c r="BA1714" i="1"/>
  <c r="BA1729" i="1"/>
  <c r="BA1730" i="1"/>
  <c r="BA1731" i="1"/>
  <c r="BA1732" i="1"/>
  <c r="BA1747" i="1"/>
  <c r="BA1748" i="1"/>
  <c r="BA1749" i="1"/>
  <c r="BA1750" i="1"/>
  <c r="BA1765" i="1"/>
  <c r="BA1766" i="1"/>
  <c r="BA1767" i="1"/>
  <c r="BA1768" i="1"/>
  <c r="BA1783" i="1"/>
  <c r="BA1784" i="1"/>
  <c r="BA1785" i="1"/>
  <c r="BA1786" i="1"/>
  <c r="BA1801" i="1"/>
  <c r="BA1802" i="1"/>
  <c r="BA1803" i="1"/>
  <c r="BA1804" i="1"/>
  <c r="BA1819" i="1"/>
  <c r="BA1820" i="1"/>
  <c r="BA1821" i="1"/>
  <c r="BA1822" i="1"/>
  <c r="BA1837" i="1"/>
  <c r="BA1838" i="1"/>
  <c r="BA1839" i="1"/>
  <c r="BA1840" i="1"/>
  <c r="BA1855" i="1"/>
  <c r="BA1856" i="1"/>
  <c r="BA1857" i="1"/>
  <c r="BA1858" i="1"/>
  <c r="BA1873" i="1"/>
  <c r="BA1874" i="1"/>
  <c r="BA1875" i="1"/>
  <c r="BA1876" i="1"/>
  <c r="BA1891" i="1"/>
  <c r="BA1892" i="1"/>
  <c r="BA1893" i="1"/>
  <c r="BA1894" i="1"/>
  <c r="BA1909" i="1"/>
  <c r="BA1910" i="1"/>
  <c r="BA1911" i="1"/>
  <c r="BA1912" i="1"/>
  <c r="BA1927" i="1"/>
  <c r="BA1928" i="1"/>
  <c r="BA1929" i="1"/>
  <c r="BA1930" i="1"/>
  <c r="BA1945" i="1"/>
  <c r="BA1946" i="1"/>
  <c r="BA1947" i="1"/>
  <c r="BA1948" i="1"/>
  <c r="BA1963" i="1"/>
  <c r="BA1964" i="1"/>
  <c r="BA1965" i="1"/>
  <c r="BA1966" i="1"/>
  <c r="BA1981" i="1"/>
  <c r="BA1982" i="1"/>
  <c r="BA1983" i="1"/>
  <c r="BA1984" i="1"/>
  <c r="BA1999" i="1"/>
  <c r="BA2000" i="1"/>
  <c r="BA2001" i="1"/>
  <c r="BA2002" i="1"/>
  <c r="BA2017" i="1"/>
  <c r="BA2018" i="1"/>
  <c r="BA2019" i="1"/>
  <c r="BA2020" i="1"/>
  <c r="BA2035" i="1"/>
  <c r="BA2036" i="1"/>
  <c r="BA2037" i="1"/>
  <c r="BA2038" i="1"/>
  <c r="BA2053" i="1"/>
  <c r="BA2054" i="1"/>
  <c r="BA2055" i="1"/>
  <c r="BA2056" i="1"/>
  <c r="BA2071" i="1"/>
  <c r="BA2072" i="1"/>
  <c r="BA2073" i="1"/>
  <c r="BA2074" i="1"/>
  <c r="BA2089" i="1"/>
  <c r="BA2090" i="1"/>
  <c r="BA2091" i="1"/>
  <c r="BA2092" i="1"/>
  <c r="AZ19" i="1"/>
  <c r="BR19" i="1" s="1"/>
  <c r="AZ20" i="1"/>
  <c r="BR20" i="1" s="1"/>
  <c r="AZ21" i="1"/>
  <c r="BR21" i="1" s="1"/>
  <c r="AZ22" i="1"/>
  <c r="BR22" i="1" s="1"/>
  <c r="AZ37" i="1"/>
  <c r="BR37" i="1" s="1"/>
  <c r="AZ38" i="1"/>
  <c r="BR38" i="1" s="1"/>
  <c r="AZ39" i="1"/>
  <c r="BR39" i="1" s="1"/>
  <c r="AZ40" i="1"/>
  <c r="BR40" i="1" s="1"/>
  <c r="AZ55" i="1"/>
  <c r="BR55" i="1" s="1"/>
  <c r="AZ56" i="1"/>
  <c r="BR56" i="1" s="1"/>
  <c r="AZ57" i="1"/>
  <c r="BR57" i="1" s="1"/>
  <c r="AZ58" i="1"/>
  <c r="BR58" i="1" s="1"/>
  <c r="AZ73" i="1"/>
  <c r="BR73" i="1" s="1"/>
  <c r="AZ74" i="1"/>
  <c r="BR74" i="1" s="1"/>
  <c r="AZ75" i="1"/>
  <c r="BR75" i="1" s="1"/>
  <c r="AZ76" i="1"/>
  <c r="BR76" i="1" s="1"/>
  <c r="AZ91" i="1"/>
  <c r="BR91" i="1" s="1"/>
  <c r="AZ92" i="1"/>
  <c r="BR92" i="1" s="1"/>
  <c r="AZ93" i="1"/>
  <c r="BR93" i="1" s="1"/>
  <c r="AZ94" i="1"/>
  <c r="BR94" i="1" s="1"/>
  <c r="AZ109" i="1"/>
  <c r="BR109" i="1" s="1"/>
  <c r="AZ110" i="1"/>
  <c r="BR110" i="1" s="1"/>
  <c r="AZ111" i="1"/>
  <c r="BR111" i="1" s="1"/>
  <c r="AZ112" i="1"/>
  <c r="BR112" i="1" s="1"/>
  <c r="AZ127" i="1"/>
  <c r="BR127" i="1" s="1"/>
  <c r="AZ128" i="1"/>
  <c r="BR128" i="1" s="1"/>
  <c r="AZ129" i="1"/>
  <c r="BR129" i="1" s="1"/>
  <c r="AZ130" i="1"/>
  <c r="BR130" i="1" s="1"/>
  <c r="AZ145" i="1"/>
  <c r="BR145" i="1" s="1"/>
  <c r="AZ146" i="1"/>
  <c r="BR146" i="1" s="1"/>
  <c r="AZ147" i="1"/>
  <c r="BR147" i="1" s="1"/>
  <c r="AZ148" i="1"/>
  <c r="BR148" i="1" s="1"/>
  <c r="AZ163" i="1"/>
  <c r="BR163" i="1" s="1"/>
  <c r="AZ164" i="1"/>
  <c r="BR164" i="1" s="1"/>
  <c r="AZ165" i="1"/>
  <c r="BR165" i="1" s="1"/>
  <c r="AZ166" i="1"/>
  <c r="BR166" i="1" s="1"/>
  <c r="AZ181" i="1"/>
  <c r="BR181" i="1" s="1"/>
  <c r="AZ182" i="1"/>
  <c r="BR182" i="1" s="1"/>
  <c r="AZ183" i="1"/>
  <c r="BR183" i="1" s="1"/>
  <c r="AZ184" i="1"/>
  <c r="BR184" i="1" s="1"/>
  <c r="AZ199" i="1"/>
  <c r="BR199" i="1" s="1"/>
  <c r="AZ200" i="1"/>
  <c r="BR200" i="1" s="1"/>
  <c r="AZ201" i="1"/>
  <c r="BR201" i="1" s="1"/>
  <c r="AZ202" i="1"/>
  <c r="BR202" i="1" s="1"/>
  <c r="AZ217" i="1"/>
  <c r="BR217" i="1" s="1"/>
  <c r="AZ218" i="1"/>
  <c r="BR218" i="1" s="1"/>
  <c r="AZ219" i="1"/>
  <c r="BR219" i="1" s="1"/>
  <c r="AZ220" i="1"/>
  <c r="BR220" i="1" s="1"/>
  <c r="AZ235" i="1"/>
  <c r="BR235" i="1" s="1"/>
  <c r="AZ236" i="1"/>
  <c r="BR236" i="1" s="1"/>
  <c r="AZ237" i="1"/>
  <c r="BR237" i="1" s="1"/>
  <c r="AZ238" i="1"/>
  <c r="BR238" i="1" s="1"/>
  <c r="AZ253" i="1"/>
  <c r="BR253" i="1" s="1"/>
  <c r="AZ254" i="1"/>
  <c r="BR254" i="1" s="1"/>
  <c r="AZ255" i="1"/>
  <c r="BR255" i="1" s="1"/>
  <c r="AZ256" i="1"/>
  <c r="BR256" i="1" s="1"/>
  <c r="AZ271" i="1"/>
  <c r="BR271" i="1" s="1"/>
  <c r="AZ272" i="1"/>
  <c r="BR272" i="1" s="1"/>
  <c r="AZ273" i="1"/>
  <c r="BR273" i="1" s="1"/>
  <c r="AZ274" i="1"/>
  <c r="BR274" i="1" s="1"/>
  <c r="AZ289" i="1"/>
  <c r="BR289" i="1" s="1"/>
  <c r="AZ290" i="1"/>
  <c r="BR290" i="1" s="1"/>
  <c r="AZ291" i="1"/>
  <c r="BR291" i="1" s="1"/>
  <c r="AZ292" i="1"/>
  <c r="BR292" i="1" s="1"/>
  <c r="AZ307" i="1"/>
  <c r="BR307" i="1" s="1"/>
  <c r="AZ308" i="1"/>
  <c r="BR308" i="1" s="1"/>
  <c r="AZ309" i="1"/>
  <c r="BR309" i="1" s="1"/>
  <c r="AZ310" i="1"/>
  <c r="BR310" i="1" s="1"/>
  <c r="AZ325" i="1"/>
  <c r="BR325" i="1" s="1"/>
  <c r="AZ326" i="1"/>
  <c r="BR326" i="1" s="1"/>
  <c r="AZ327" i="1"/>
  <c r="BR327" i="1" s="1"/>
  <c r="AZ328" i="1"/>
  <c r="BR328" i="1" s="1"/>
  <c r="AZ343" i="1"/>
  <c r="BR343" i="1" s="1"/>
  <c r="AZ344" i="1"/>
  <c r="BR344" i="1" s="1"/>
  <c r="AZ345" i="1"/>
  <c r="BR345" i="1" s="1"/>
  <c r="AZ346" i="1"/>
  <c r="BR346" i="1" s="1"/>
  <c r="AZ361" i="1"/>
  <c r="BR361" i="1" s="1"/>
  <c r="AZ362" i="1"/>
  <c r="BR362" i="1" s="1"/>
  <c r="AZ363" i="1"/>
  <c r="BR363" i="1" s="1"/>
  <c r="AZ364" i="1"/>
  <c r="BR364" i="1" s="1"/>
  <c r="AZ379" i="1"/>
  <c r="BR379" i="1" s="1"/>
  <c r="AZ380" i="1"/>
  <c r="BR380" i="1" s="1"/>
  <c r="AZ381" i="1"/>
  <c r="BR381" i="1" s="1"/>
  <c r="AZ382" i="1"/>
  <c r="BR382" i="1" s="1"/>
  <c r="AZ397" i="1"/>
  <c r="BR397" i="1" s="1"/>
  <c r="AZ398" i="1"/>
  <c r="BR398" i="1" s="1"/>
  <c r="AZ399" i="1"/>
  <c r="BR399" i="1" s="1"/>
  <c r="AZ400" i="1"/>
  <c r="BR400" i="1" s="1"/>
  <c r="AZ415" i="1"/>
  <c r="BR415" i="1" s="1"/>
  <c r="AZ416" i="1"/>
  <c r="BR416" i="1" s="1"/>
  <c r="AZ417" i="1"/>
  <c r="BR417" i="1" s="1"/>
  <c r="AZ418" i="1"/>
  <c r="BR418" i="1" s="1"/>
  <c r="AZ433" i="1"/>
  <c r="BR433" i="1" s="1"/>
  <c r="AZ434" i="1"/>
  <c r="BR434" i="1" s="1"/>
  <c r="AZ435" i="1"/>
  <c r="BR435" i="1" s="1"/>
  <c r="AZ436" i="1"/>
  <c r="BR436" i="1" s="1"/>
  <c r="AZ451" i="1"/>
  <c r="BR451" i="1" s="1"/>
  <c r="AZ452" i="1"/>
  <c r="BR452" i="1" s="1"/>
  <c r="AZ453" i="1"/>
  <c r="BR453" i="1" s="1"/>
  <c r="AZ454" i="1"/>
  <c r="BR454" i="1" s="1"/>
  <c r="AZ469" i="1"/>
  <c r="BR469" i="1" s="1"/>
  <c r="AZ470" i="1"/>
  <c r="BR470" i="1" s="1"/>
  <c r="AZ471" i="1"/>
  <c r="BR471" i="1" s="1"/>
  <c r="AZ472" i="1"/>
  <c r="BR472" i="1" s="1"/>
  <c r="AZ487" i="1"/>
  <c r="BR487" i="1" s="1"/>
  <c r="AZ488" i="1"/>
  <c r="BR488" i="1" s="1"/>
  <c r="AZ489" i="1"/>
  <c r="BR489" i="1" s="1"/>
  <c r="AZ490" i="1"/>
  <c r="BR490" i="1" s="1"/>
  <c r="AZ505" i="1"/>
  <c r="BR505" i="1" s="1"/>
  <c r="AZ506" i="1"/>
  <c r="BR506" i="1" s="1"/>
  <c r="AZ507" i="1"/>
  <c r="BR507" i="1" s="1"/>
  <c r="AZ508" i="1"/>
  <c r="BR508" i="1" s="1"/>
  <c r="AZ523" i="1"/>
  <c r="BR523" i="1" s="1"/>
  <c r="AZ524" i="1"/>
  <c r="BR524" i="1" s="1"/>
  <c r="AZ525" i="1"/>
  <c r="BR525" i="1" s="1"/>
  <c r="AZ526" i="1"/>
  <c r="BR526" i="1" s="1"/>
  <c r="AZ541" i="1"/>
  <c r="BR541" i="1" s="1"/>
  <c r="AZ542" i="1"/>
  <c r="BR542" i="1" s="1"/>
  <c r="AZ543" i="1"/>
  <c r="BR543" i="1" s="1"/>
  <c r="AZ544" i="1"/>
  <c r="BR544" i="1" s="1"/>
  <c r="AZ559" i="1"/>
  <c r="BR559" i="1" s="1"/>
  <c r="AZ560" i="1"/>
  <c r="BR560" i="1" s="1"/>
  <c r="AZ561" i="1"/>
  <c r="BR561" i="1" s="1"/>
  <c r="AZ562" i="1"/>
  <c r="BR562" i="1" s="1"/>
  <c r="AZ577" i="1"/>
  <c r="BR577" i="1" s="1"/>
  <c r="AZ578" i="1"/>
  <c r="BR578" i="1" s="1"/>
  <c r="AZ579" i="1"/>
  <c r="BR579" i="1" s="1"/>
  <c r="AZ580" i="1"/>
  <c r="BR580" i="1" s="1"/>
  <c r="AZ595" i="1"/>
  <c r="BR595" i="1" s="1"/>
  <c r="AZ596" i="1"/>
  <c r="BR596" i="1" s="1"/>
  <c r="AZ597" i="1"/>
  <c r="BR597" i="1" s="1"/>
  <c r="AZ598" i="1"/>
  <c r="BR598" i="1" s="1"/>
  <c r="AZ613" i="1"/>
  <c r="BR613" i="1" s="1"/>
  <c r="AZ614" i="1"/>
  <c r="BR614" i="1" s="1"/>
  <c r="AZ615" i="1"/>
  <c r="BR615" i="1" s="1"/>
  <c r="AZ616" i="1"/>
  <c r="BR616" i="1" s="1"/>
  <c r="AZ631" i="1"/>
  <c r="BR631" i="1" s="1"/>
  <c r="AZ632" i="1"/>
  <c r="BR632" i="1" s="1"/>
  <c r="AZ633" i="1"/>
  <c r="BR633" i="1" s="1"/>
  <c r="AZ634" i="1"/>
  <c r="BR634" i="1" s="1"/>
  <c r="AZ649" i="1"/>
  <c r="BR649" i="1" s="1"/>
  <c r="AZ650" i="1"/>
  <c r="BR650" i="1" s="1"/>
  <c r="AZ651" i="1"/>
  <c r="BR651" i="1" s="1"/>
  <c r="AZ652" i="1"/>
  <c r="BR652" i="1" s="1"/>
  <c r="AZ667" i="1"/>
  <c r="BR667" i="1" s="1"/>
  <c r="AZ668" i="1"/>
  <c r="BR668" i="1" s="1"/>
  <c r="AZ669" i="1"/>
  <c r="BR669" i="1" s="1"/>
  <c r="AZ670" i="1"/>
  <c r="BR670" i="1" s="1"/>
  <c r="AZ685" i="1"/>
  <c r="BR685" i="1" s="1"/>
  <c r="AZ686" i="1"/>
  <c r="BR686" i="1" s="1"/>
  <c r="AZ687" i="1"/>
  <c r="BR687" i="1" s="1"/>
  <c r="AZ688" i="1"/>
  <c r="BR688" i="1" s="1"/>
  <c r="AZ703" i="1"/>
  <c r="BR703" i="1" s="1"/>
  <c r="AZ704" i="1"/>
  <c r="BR704" i="1" s="1"/>
  <c r="AZ705" i="1"/>
  <c r="BR705" i="1" s="1"/>
  <c r="AZ706" i="1"/>
  <c r="BR706" i="1" s="1"/>
  <c r="AZ721" i="1"/>
  <c r="BR721" i="1" s="1"/>
  <c r="AZ722" i="1"/>
  <c r="BR722" i="1" s="1"/>
  <c r="AZ723" i="1"/>
  <c r="BR723" i="1" s="1"/>
  <c r="AZ724" i="1"/>
  <c r="BR724" i="1" s="1"/>
  <c r="AZ739" i="1"/>
  <c r="BR739" i="1" s="1"/>
  <c r="AZ740" i="1"/>
  <c r="BR740" i="1" s="1"/>
  <c r="AZ741" i="1"/>
  <c r="BR741" i="1" s="1"/>
  <c r="AZ742" i="1"/>
  <c r="BR742" i="1" s="1"/>
  <c r="AZ757" i="1"/>
  <c r="BR757" i="1" s="1"/>
  <c r="AZ758" i="1"/>
  <c r="BR758" i="1" s="1"/>
  <c r="AZ759" i="1"/>
  <c r="BR759" i="1" s="1"/>
  <c r="AZ760" i="1"/>
  <c r="BR760" i="1" s="1"/>
  <c r="AZ775" i="1"/>
  <c r="BR775" i="1" s="1"/>
  <c r="AZ776" i="1"/>
  <c r="BR776" i="1" s="1"/>
  <c r="AZ777" i="1"/>
  <c r="BR777" i="1" s="1"/>
  <c r="AZ778" i="1"/>
  <c r="BR778" i="1" s="1"/>
  <c r="AZ793" i="1"/>
  <c r="BR793" i="1" s="1"/>
  <c r="AZ794" i="1"/>
  <c r="BR794" i="1" s="1"/>
  <c r="AZ795" i="1"/>
  <c r="BR795" i="1" s="1"/>
  <c r="AZ796" i="1"/>
  <c r="BR796" i="1" s="1"/>
  <c r="AZ811" i="1"/>
  <c r="BR811" i="1" s="1"/>
  <c r="AZ812" i="1"/>
  <c r="BR812" i="1" s="1"/>
  <c r="AZ813" i="1"/>
  <c r="BR813" i="1" s="1"/>
  <c r="AZ814" i="1"/>
  <c r="BR814" i="1" s="1"/>
  <c r="AZ829" i="1"/>
  <c r="BR829" i="1" s="1"/>
  <c r="AZ830" i="1"/>
  <c r="BR830" i="1" s="1"/>
  <c r="AZ831" i="1"/>
  <c r="BR831" i="1" s="1"/>
  <c r="AZ832" i="1"/>
  <c r="BR832" i="1" s="1"/>
  <c r="AZ847" i="1"/>
  <c r="BR847" i="1" s="1"/>
  <c r="AZ848" i="1"/>
  <c r="BR848" i="1" s="1"/>
  <c r="AZ849" i="1"/>
  <c r="BR849" i="1" s="1"/>
  <c r="AZ850" i="1"/>
  <c r="BR850" i="1" s="1"/>
  <c r="AZ865" i="1"/>
  <c r="BR865" i="1" s="1"/>
  <c r="AZ866" i="1"/>
  <c r="BR866" i="1" s="1"/>
  <c r="AZ867" i="1"/>
  <c r="BR867" i="1" s="1"/>
  <c r="AZ868" i="1"/>
  <c r="BR868" i="1" s="1"/>
  <c r="AZ883" i="1"/>
  <c r="BR883" i="1" s="1"/>
  <c r="AZ884" i="1"/>
  <c r="BR884" i="1" s="1"/>
  <c r="AZ885" i="1"/>
  <c r="BR885" i="1" s="1"/>
  <c r="AZ886" i="1"/>
  <c r="BR886" i="1" s="1"/>
  <c r="AZ901" i="1"/>
  <c r="BR901" i="1" s="1"/>
  <c r="AZ902" i="1"/>
  <c r="BR902" i="1" s="1"/>
  <c r="AZ903" i="1"/>
  <c r="BR903" i="1" s="1"/>
  <c r="AZ904" i="1"/>
  <c r="BR904" i="1" s="1"/>
  <c r="AZ919" i="1"/>
  <c r="BR919" i="1" s="1"/>
  <c r="AZ920" i="1"/>
  <c r="BR920" i="1" s="1"/>
  <c r="AZ921" i="1"/>
  <c r="BR921" i="1" s="1"/>
  <c r="AZ922" i="1"/>
  <c r="BR922" i="1" s="1"/>
  <c r="AZ937" i="1"/>
  <c r="BR937" i="1" s="1"/>
  <c r="AZ938" i="1"/>
  <c r="BR938" i="1" s="1"/>
  <c r="AZ939" i="1"/>
  <c r="BR939" i="1" s="1"/>
  <c r="AZ940" i="1"/>
  <c r="BR940" i="1" s="1"/>
  <c r="AZ955" i="1"/>
  <c r="BR955" i="1" s="1"/>
  <c r="AZ956" i="1"/>
  <c r="BR956" i="1" s="1"/>
  <c r="AZ957" i="1"/>
  <c r="BR957" i="1" s="1"/>
  <c r="AZ958" i="1"/>
  <c r="BR958" i="1" s="1"/>
  <c r="AZ973" i="1"/>
  <c r="BR973" i="1" s="1"/>
  <c r="AZ974" i="1"/>
  <c r="BR974" i="1" s="1"/>
  <c r="AZ975" i="1"/>
  <c r="BR975" i="1" s="1"/>
  <c r="AZ976" i="1"/>
  <c r="BR976" i="1" s="1"/>
  <c r="AZ991" i="1"/>
  <c r="BR991" i="1" s="1"/>
  <c r="AZ992" i="1"/>
  <c r="BR992" i="1" s="1"/>
  <c r="AZ993" i="1"/>
  <c r="BR993" i="1" s="1"/>
  <c r="AZ994" i="1"/>
  <c r="BR994" i="1" s="1"/>
  <c r="AZ1009" i="1"/>
  <c r="BR1009" i="1" s="1"/>
  <c r="AZ1010" i="1"/>
  <c r="BR1010" i="1" s="1"/>
  <c r="AZ1011" i="1"/>
  <c r="BR1011" i="1" s="1"/>
  <c r="AZ1012" i="1"/>
  <c r="BR1012" i="1" s="1"/>
  <c r="AZ1027" i="1"/>
  <c r="BR1027" i="1" s="1"/>
  <c r="AZ1028" i="1"/>
  <c r="BR1028" i="1" s="1"/>
  <c r="AZ1029" i="1"/>
  <c r="BR1029" i="1" s="1"/>
  <c r="AZ1030" i="1"/>
  <c r="BR1030" i="1" s="1"/>
  <c r="AZ1045" i="1"/>
  <c r="BR1045" i="1" s="1"/>
  <c r="AZ1046" i="1"/>
  <c r="BR1046" i="1" s="1"/>
  <c r="AZ1047" i="1"/>
  <c r="BR1047" i="1" s="1"/>
  <c r="AZ1048" i="1"/>
  <c r="BR1048" i="1" s="1"/>
  <c r="AZ1063" i="1"/>
  <c r="BR1063" i="1" s="1"/>
  <c r="AZ1064" i="1"/>
  <c r="BR1064" i="1" s="1"/>
  <c r="AZ1065" i="1"/>
  <c r="BR1065" i="1" s="1"/>
  <c r="AZ1066" i="1"/>
  <c r="BR1066" i="1" s="1"/>
  <c r="AZ1081" i="1"/>
  <c r="BR1081" i="1" s="1"/>
  <c r="AZ1082" i="1"/>
  <c r="BR1082" i="1" s="1"/>
  <c r="AZ1083" i="1"/>
  <c r="BR1083" i="1" s="1"/>
  <c r="AZ1084" i="1"/>
  <c r="BR1084" i="1" s="1"/>
  <c r="AZ1099" i="1"/>
  <c r="BR1099" i="1" s="1"/>
  <c r="AZ1100" i="1"/>
  <c r="BR1100" i="1" s="1"/>
  <c r="AZ1101" i="1"/>
  <c r="BR1101" i="1" s="1"/>
  <c r="AZ1102" i="1"/>
  <c r="BR1102" i="1" s="1"/>
  <c r="AZ1117" i="1"/>
  <c r="BR1117" i="1" s="1"/>
  <c r="AZ1118" i="1"/>
  <c r="BR1118" i="1" s="1"/>
  <c r="AZ1119" i="1"/>
  <c r="BR1119" i="1" s="1"/>
  <c r="AZ1120" i="1"/>
  <c r="BR1120" i="1" s="1"/>
  <c r="AZ1135" i="1"/>
  <c r="BR1135" i="1" s="1"/>
  <c r="AZ1136" i="1"/>
  <c r="BR1136" i="1" s="1"/>
  <c r="AZ1137" i="1"/>
  <c r="BR1137" i="1" s="1"/>
  <c r="AZ1138" i="1"/>
  <c r="BR1138" i="1" s="1"/>
  <c r="AZ1153" i="1"/>
  <c r="BR1153" i="1" s="1"/>
  <c r="AZ1154" i="1"/>
  <c r="BR1154" i="1" s="1"/>
  <c r="AZ1155" i="1"/>
  <c r="BR1155" i="1" s="1"/>
  <c r="AZ1156" i="1"/>
  <c r="BR1156" i="1" s="1"/>
  <c r="AZ1171" i="1"/>
  <c r="BR1171" i="1" s="1"/>
  <c r="AZ1172" i="1"/>
  <c r="BR1172" i="1" s="1"/>
  <c r="AZ1173" i="1"/>
  <c r="BR1173" i="1" s="1"/>
  <c r="AZ1174" i="1"/>
  <c r="BR1174" i="1" s="1"/>
  <c r="AZ1189" i="1"/>
  <c r="BR1189" i="1" s="1"/>
  <c r="AZ1190" i="1"/>
  <c r="BR1190" i="1" s="1"/>
  <c r="AZ1191" i="1"/>
  <c r="BR1191" i="1" s="1"/>
  <c r="AZ1192" i="1"/>
  <c r="BR1192" i="1" s="1"/>
  <c r="AZ1207" i="1"/>
  <c r="BR1207" i="1" s="1"/>
  <c r="AZ1208" i="1"/>
  <c r="BR1208" i="1" s="1"/>
  <c r="AZ1209" i="1"/>
  <c r="BR1209" i="1" s="1"/>
  <c r="AZ1210" i="1"/>
  <c r="BR1210" i="1" s="1"/>
  <c r="AZ1225" i="1"/>
  <c r="BR1225" i="1" s="1"/>
  <c r="AZ1226" i="1"/>
  <c r="BR1226" i="1" s="1"/>
  <c r="AZ1227" i="1"/>
  <c r="BR1227" i="1" s="1"/>
  <c r="AZ1228" i="1"/>
  <c r="BR1228" i="1" s="1"/>
  <c r="AZ1243" i="1"/>
  <c r="BR1243" i="1" s="1"/>
  <c r="AZ1244" i="1"/>
  <c r="BR1244" i="1" s="1"/>
  <c r="AZ1245" i="1"/>
  <c r="BR1245" i="1" s="1"/>
  <c r="AZ1246" i="1"/>
  <c r="BR1246" i="1" s="1"/>
  <c r="AZ1261" i="1"/>
  <c r="BR1261" i="1" s="1"/>
  <c r="AZ1262" i="1"/>
  <c r="BR1262" i="1" s="1"/>
  <c r="AZ1263" i="1"/>
  <c r="BR1263" i="1" s="1"/>
  <c r="AZ1264" i="1"/>
  <c r="BR1264" i="1" s="1"/>
  <c r="AZ1279" i="1"/>
  <c r="BR1279" i="1" s="1"/>
  <c r="AZ1280" i="1"/>
  <c r="BR1280" i="1" s="1"/>
  <c r="AZ1281" i="1"/>
  <c r="BR1281" i="1" s="1"/>
  <c r="AZ1282" i="1"/>
  <c r="BR1282" i="1" s="1"/>
  <c r="AZ1297" i="1"/>
  <c r="BR1297" i="1" s="1"/>
  <c r="AZ1298" i="1"/>
  <c r="BR1298" i="1" s="1"/>
  <c r="AZ1299" i="1"/>
  <c r="BR1299" i="1" s="1"/>
  <c r="AZ1300" i="1"/>
  <c r="BR1300" i="1" s="1"/>
  <c r="AZ1315" i="1"/>
  <c r="BR1315" i="1" s="1"/>
  <c r="AZ1316" i="1"/>
  <c r="BR1316" i="1" s="1"/>
  <c r="AZ1317" i="1"/>
  <c r="BR1317" i="1" s="1"/>
  <c r="AZ1318" i="1"/>
  <c r="BR1318" i="1" s="1"/>
  <c r="AZ1333" i="1"/>
  <c r="BR1333" i="1" s="1"/>
  <c r="AZ1334" i="1"/>
  <c r="BR1334" i="1" s="1"/>
  <c r="AZ1335" i="1"/>
  <c r="BR1335" i="1" s="1"/>
  <c r="AZ1336" i="1"/>
  <c r="BR1336" i="1" s="1"/>
  <c r="AZ1351" i="1"/>
  <c r="BR1351" i="1" s="1"/>
  <c r="AZ1352" i="1"/>
  <c r="BR1352" i="1" s="1"/>
  <c r="AZ1353" i="1"/>
  <c r="BR1353" i="1" s="1"/>
  <c r="AZ1354" i="1"/>
  <c r="BR1354" i="1" s="1"/>
  <c r="AZ1369" i="1"/>
  <c r="BR1369" i="1" s="1"/>
  <c r="AZ1370" i="1"/>
  <c r="BR1370" i="1" s="1"/>
  <c r="AZ1371" i="1"/>
  <c r="BR1371" i="1" s="1"/>
  <c r="AZ1372" i="1"/>
  <c r="BR1372" i="1" s="1"/>
  <c r="AZ1387" i="1"/>
  <c r="BR1387" i="1" s="1"/>
  <c r="AZ1388" i="1"/>
  <c r="BR1388" i="1" s="1"/>
  <c r="AZ1389" i="1"/>
  <c r="BR1389" i="1" s="1"/>
  <c r="AZ1390" i="1"/>
  <c r="BR1390" i="1" s="1"/>
  <c r="AZ1405" i="1"/>
  <c r="BR1405" i="1" s="1"/>
  <c r="AZ1406" i="1"/>
  <c r="BR1406" i="1" s="1"/>
  <c r="AZ1407" i="1"/>
  <c r="BR1407" i="1" s="1"/>
  <c r="AZ1408" i="1"/>
  <c r="BR1408" i="1" s="1"/>
  <c r="AZ1423" i="1"/>
  <c r="BR1423" i="1" s="1"/>
  <c r="AZ1424" i="1"/>
  <c r="BR1424" i="1" s="1"/>
  <c r="AZ1425" i="1"/>
  <c r="BR1425" i="1" s="1"/>
  <c r="AZ1426" i="1"/>
  <c r="BR1426" i="1" s="1"/>
  <c r="AZ1441" i="1"/>
  <c r="BR1441" i="1" s="1"/>
  <c r="AZ1442" i="1"/>
  <c r="BR1442" i="1" s="1"/>
  <c r="AZ1443" i="1"/>
  <c r="BR1443" i="1" s="1"/>
  <c r="AZ1444" i="1"/>
  <c r="BR1444" i="1" s="1"/>
  <c r="AZ1459" i="1"/>
  <c r="BR1459" i="1" s="1"/>
  <c r="AZ1460" i="1"/>
  <c r="BR1460" i="1" s="1"/>
  <c r="AZ1461" i="1"/>
  <c r="BR1461" i="1" s="1"/>
  <c r="AZ1462" i="1"/>
  <c r="BR1462" i="1" s="1"/>
  <c r="AZ1477" i="1"/>
  <c r="BR1477" i="1" s="1"/>
  <c r="AZ1478" i="1"/>
  <c r="BR1478" i="1" s="1"/>
  <c r="AZ1479" i="1"/>
  <c r="BR1479" i="1" s="1"/>
  <c r="AZ1480" i="1"/>
  <c r="BR1480" i="1" s="1"/>
  <c r="AZ1495" i="1"/>
  <c r="BR1495" i="1" s="1"/>
  <c r="AZ1496" i="1"/>
  <c r="BR1496" i="1" s="1"/>
  <c r="AZ1497" i="1"/>
  <c r="BR1497" i="1" s="1"/>
  <c r="AZ1498" i="1"/>
  <c r="BR1498" i="1" s="1"/>
  <c r="AZ1513" i="1"/>
  <c r="BR1513" i="1" s="1"/>
  <c r="AZ1514" i="1"/>
  <c r="BR1514" i="1" s="1"/>
  <c r="AZ1515" i="1"/>
  <c r="BR1515" i="1" s="1"/>
  <c r="AZ1516" i="1"/>
  <c r="BR1516" i="1" s="1"/>
  <c r="AZ1531" i="1"/>
  <c r="BR1531" i="1" s="1"/>
  <c r="AZ1532" i="1"/>
  <c r="BR1532" i="1" s="1"/>
  <c r="AZ1533" i="1"/>
  <c r="BR1533" i="1" s="1"/>
  <c r="AZ1534" i="1"/>
  <c r="BR1534" i="1" s="1"/>
  <c r="AZ1549" i="1"/>
  <c r="BR1549" i="1" s="1"/>
  <c r="AZ1550" i="1"/>
  <c r="BR1550" i="1" s="1"/>
  <c r="AZ1551" i="1"/>
  <c r="BR1551" i="1" s="1"/>
  <c r="AZ1552" i="1"/>
  <c r="BR1552" i="1" s="1"/>
  <c r="AZ1567" i="1"/>
  <c r="BR1567" i="1" s="1"/>
  <c r="AZ1568" i="1"/>
  <c r="BR1568" i="1" s="1"/>
  <c r="AZ1569" i="1"/>
  <c r="BR1569" i="1" s="1"/>
  <c r="AZ1570" i="1"/>
  <c r="AZ1585" i="1"/>
  <c r="BR1585" i="1" s="1"/>
  <c r="AZ1586" i="1"/>
  <c r="AZ1587" i="1"/>
  <c r="BR1587" i="1" s="1"/>
  <c r="AZ1588" i="1"/>
  <c r="BR1588" i="1" s="1"/>
  <c r="AZ1603" i="1"/>
  <c r="BR1603" i="1" s="1"/>
  <c r="AZ1604" i="1"/>
  <c r="BR1604" i="1" s="1"/>
  <c r="AZ1605" i="1"/>
  <c r="BR1605" i="1" s="1"/>
  <c r="AZ1606" i="1"/>
  <c r="BR1606" i="1" s="1"/>
  <c r="AZ1621" i="1"/>
  <c r="BR1621" i="1" s="1"/>
  <c r="AZ1622" i="1"/>
  <c r="BR1622" i="1" s="1"/>
  <c r="AZ1623" i="1"/>
  <c r="BR1623" i="1" s="1"/>
  <c r="AZ1624" i="1"/>
  <c r="BR1624" i="1" s="1"/>
  <c r="AZ1639" i="1"/>
  <c r="BR1639" i="1" s="1"/>
  <c r="AZ1640" i="1"/>
  <c r="BR1640" i="1" s="1"/>
  <c r="AZ1641" i="1"/>
  <c r="BR1641" i="1" s="1"/>
  <c r="AZ1642" i="1"/>
  <c r="BR1642" i="1" s="1"/>
  <c r="AZ1657" i="1"/>
  <c r="BR1657" i="1" s="1"/>
  <c r="AZ1658" i="1"/>
  <c r="BR1658" i="1" s="1"/>
  <c r="AZ1659" i="1"/>
  <c r="BR1659" i="1" s="1"/>
  <c r="AZ1660" i="1"/>
  <c r="BR1660" i="1" s="1"/>
  <c r="AZ1675" i="1"/>
  <c r="BR1675" i="1" s="1"/>
  <c r="AZ1676" i="1"/>
  <c r="BR1676" i="1" s="1"/>
  <c r="AZ1677" i="1"/>
  <c r="BR1677" i="1" s="1"/>
  <c r="AZ1678" i="1"/>
  <c r="BR1678" i="1" s="1"/>
  <c r="AZ1693" i="1"/>
  <c r="BR1693" i="1" s="1"/>
  <c r="AZ1694" i="1"/>
  <c r="BR1694" i="1" s="1"/>
  <c r="AZ1695" i="1"/>
  <c r="BR1695" i="1" s="1"/>
  <c r="AZ1696" i="1"/>
  <c r="BR1696" i="1" s="1"/>
  <c r="AZ1711" i="1"/>
  <c r="BR1711" i="1" s="1"/>
  <c r="AZ1712" i="1"/>
  <c r="BR1712" i="1" s="1"/>
  <c r="AZ1713" i="1"/>
  <c r="BR1713" i="1" s="1"/>
  <c r="AZ1714" i="1"/>
  <c r="BR1714" i="1" s="1"/>
  <c r="AZ1729" i="1"/>
  <c r="BR1729" i="1" s="1"/>
  <c r="AZ1730" i="1"/>
  <c r="BR1730" i="1" s="1"/>
  <c r="AZ1731" i="1"/>
  <c r="BR1731" i="1" s="1"/>
  <c r="AZ1732" i="1"/>
  <c r="BR1732" i="1" s="1"/>
  <c r="AZ1747" i="1"/>
  <c r="BR1747" i="1" s="1"/>
  <c r="AZ1748" i="1"/>
  <c r="BR1748" i="1" s="1"/>
  <c r="AZ1749" i="1"/>
  <c r="BR1749" i="1" s="1"/>
  <c r="AZ1750" i="1"/>
  <c r="BR1750" i="1" s="1"/>
  <c r="AZ1765" i="1"/>
  <c r="BR1765" i="1" s="1"/>
  <c r="AZ1766" i="1"/>
  <c r="BR1766" i="1" s="1"/>
  <c r="AZ1767" i="1"/>
  <c r="AZ1768" i="1"/>
  <c r="BR1768" i="1" s="1"/>
  <c r="AZ1783" i="1"/>
  <c r="BR1783" i="1" s="1"/>
  <c r="AZ1784" i="1"/>
  <c r="BR1784" i="1" s="1"/>
  <c r="AZ1785" i="1"/>
  <c r="BR1785" i="1" s="1"/>
  <c r="AZ1786" i="1"/>
  <c r="BR1786" i="1" s="1"/>
  <c r="AZ1801" i="1"/>
  <c r="BR1801" i="1" s="1"/>
  <c r="AZ1802" i="1"/>
  <c r="BR1802" i="1" s="1"/>
  <c r="AZ1803" i="1"/>
  <c r="BR1803" i="1" s="1"/>
  <c r="AZ1804" i="1"/>
  <c r="BR1804" i="1" s="1"/>
  <c r="AZ1819" i="1"/>
  <c r="BR1819" i="1" s="1"/>
  <c r="AZ1820" i="1"/>
  <c r="BR1820" i="1" s="1"/>
  <c r="AZ1821" i="1"/>
  <c r="BR1821" i="1" s="1"/>
  <c r="AZ1822" i="1"/>
  <c r="BR1822" i="1" s="1"/>
  <c r="AZ1837" i="1"/>
  <c r="BR1837" i="1" s="1"/>
  <c r="AZ1838" i="1"/>
  <c r="BR1838" i="1" s="1"/>
  <c r="AZ1839" i="1"/>
  <c r="BR1839" i="1" s="1"/>
  <c r="AZ1840" i="1"/>
  <c r="BR1840" i="1" s="1"/>
  <c r="AZ1855" i="1"/>
  <c r="BR1855" i="1" s="1"/>
  <c r="AZ1856" i="1"/>
  <c r="BR1856" i="1" s="1"/>
  <c r="AZ1857" i="1"/>
  <c r="BR1857" i="1" s="1"/>
  <c r="AZ1858" i="1"/>
  <c r="BR1858" i="1" s="1"/>
  <c r="AZ1873" i="1"/>
  <c r="BR1873" i="1" s="1"/>
  <c r="AZ1874" i="1"/>
  <c r="BR1874" i="1" s="1"/>
  <c r="AZ1875" i="1"/>
  <c r="BR1875" i="1" s="1"/>
  <c r="AZ1876" i="1"/>
  <c r="BR1876" i="1" s="1"/>
  <c r="AZ1891" i="1"/>
  <c r="BR1891" i="1" s="1"/>
  <c r="AZ1892" i="1"/>
  <c r="BR1892" i="1" s="1"/>
  <c r="AZ1893" i="1"/>
  <c r="BR1893" i="1" s="1"/>
  <c r="AZ1894" i="1"/>
  <c r="BR1894" i="1" s="1"/>
  <c r="AZ1909" i="1"/>
  <c r="BR1909" i="1" s="1"/>
  <c r="AZ1910" i="1"/>
  <c r="BR1910" i="1" s="1"/>
  <c r="AZ1911" i="1"/>
  <c r="BR1911" i="1" s="1"/>
  <c r="AZ1912" i="1"/>
  <c r="BR1912" i="1" s="1"/>
  <c r="AZ1927" i="1"/>
  <c r="BR1927" i="1" s="1"/>
  <c r="AZ1928" i="1"/>
  <c r="BR1928" i="1" s="1"/>
  <c r="AZ1929" i="1"/>
  <c r="BR1929" i="1" s="1"/>
  <c r="AZ1930" i="1"/>
  <c r="BR1930" i="1" s="1"/>
  <c r="AZ1945" i="1"/>
  <c r="BR1945" i="1" s="1"/>
  <c r="AZ1946" i="1"/>
  <c r="BR1946" i="1" s="1"/>
  <c r="AZ1947" i="1"/>
  <c r="BR1947" i="1" s="1"/>
  <c r="AZ1948" i="1"/>
  <c r="BR1948" i="1" s="1"/>
  <c r="AZ1963" i="1"/>
  <c r="BR1963" i="1" s="1"/>
  <c r="AZ1964" i="1"/>
  <c r="BR1964" i="1" s="1"/>
  <c r="AZ1965" i="1"/>
  <c r="BR1965" i="1" s="1"/>
  <c r="AZ1966" i="1"/>
  <c r="BR1966" i="1" s="1"/>
  <c r="AZ1981" i="1"/>
  <c r="BR1981" i="1" s="1"/>
  <c r="AZ1982" i="1"/>
  <c r="BR1982" i="1" s="1"/>
  <c r="AZ1983" i="1"/>
  <c r="BR1983" i="1" s="1"/>
  <c r="AZ1984" i="1"/>
  <c r="BR1984" i="1" s="1"/>
  <c r="AZ1999" i="1"/>
  <c r="BR1999" i="1" s="1"/>
  <c r="AZ2000" i="1"/>
  <c r="BR2000" i="1" s="1"/>
  <c r="AZ2001" i="1"/>
  <c r="BR2001" i="1" s="1"/>
  <c r="AZ2002" i="1"/>
  <c r="BR2002" i="1" s="1"/>
  <c r="AZ2017" i="1"/>
  <c r="BR2017" i="1" s="1"/>
  <c r="AZ2018" i="1"/>
  <c r="BR2018" i="1" s="1"/>
  <c r="AZ2019" i="1"/>
  <c r="BR2019" i="1" s="1"/>
  <c r="AZ2020" i="1"/>
  <c r="BR2020" i="1" s="1"/>
  <c r="AZ2035" i="1"/>
  <c r="BR2035" i="1" s="1"/>
  <c r="AZ2036" i="1"/>
  <c r="BR2036" i="1" s="1"/>
  <c r="AZ2037" i="1"/>
  <c r="BR2037" i="1" s="1"/>
  <c r="AZ2038" i="1"/>
  <c r="BR2038" i="1" s="1"/>
  <c r="AZ2053" i="1"/>
  <c r="BR2053" i="1" s="1"/>
  <c r="AZ2054" i="1"/>
  <c r="BR2054" i="1" s="1"/>
  <c r="AZ2055" i="1"/>
  <c r="BR2055" i="1" s="1"/>
  <c r="AZ2056" i="1"/>
  <c r="BR2056" i="1" s="1"/>
  <c r="AZ2071" i="1"/>
  <c r="BR2071" i="1" s="1"/>
  <c r="AZ2072" i="1"/>
  <c r="BR2072" i="1" s="1"/>
  <c r="AZ2073" i="1"/>
  <c r="BR2073" i="1" s="1"/>
  <c r="AZ2074" i="1"/>
  <c r="BR2074" i="1" s="1"/>
  <c r="AZ2089" i="1"/>
  <c r="BR2089" i="1" s="1"/>
  <c r="AZ2090" i="1"/>
  <c r="BR2090" i="1" s="1"/>
  <c r="AZ2091" i="1"/>
  <c r="BR2091" i="1" s="1"/>
  <c r="AZ2092" i="1"/>
  <c r="BR2092" i="1" s="1"/>
  <c r="BD1767" i="1" l="1"/>
  <c r="BR1767" i="1"/>
  <c r="BD1586" i="1"/>
  <c r="BR1586" i="1"/>
  <c r="BD1570" i="1"/>
  <c r="BR1570" i="1"/>
  <c r="BK974" i="1"/>
  <c r="BD1138" i="1"/>
  <c r="BD2071" i="1"/>
  <c r="BD2017" i="1"/>
  <c r="BD1963" i="1"/>
  <c r="BD1927" i="1"/>
  <c r="BD1855" i="1"/>
  <c r="BD1819" i="1"/>
  <c r="BD1783" i="1"/>
  <c r="BD1675" i="1"/>
  <c r="BD1639" i="1"/>
  <c r="BD1531" i="1"/>
  <c r="BD1495" i="1"/>
  <c r="BD2053" i="1"/>
  <c r="BD1423" i="1"/>
  <c r="BD1387" i="1"/>
  <c r="BD1351" i="1"/>
  <c r="BD1243" i="1"/>
  <c r="BD1207" i="1"/>
  <c r="BD811" i="1"/>
  <c r="BD775" i="1"/>
  <c r="BD667" i="1"/>
  <c r="BD523" i="1"/>
  <c r="BD55" i="1"/>
  <c r="BD2074" i="1"/>
  <c r="BD2038" i="1"/>
  <c r="BK1966" i="1"/>
  <c r="BD1858" i="1"/>
  <c r="BD1750" i="1"/>
  <c r="BD1642" i="1"/>
  <c r="BD1498" i="1"/>
  <c r="BD1462" i="1"/>
  <c r="BD1282" i="1"/>
  <c r="BD1174" i="1"/>
  <c r="BD1066" i="1"/>
  <c r="BD994" i="1"/>
  <c r="BD886" i="1"/>
  <c r="BD778" i="1"/>
  <c r="BD706" i="1"/>
  <c r="BD598" i="1"/>
  <c r="BD490" i="1"/>
  <c r="BD346" i="1"/>
  <c r="BD310" i="1"/>
  <c r="BD130" i="1"/>
  <c r="BD58" i="1"/>
  <c r="BD22" i="1"/>
  <c r="BD2091" i="1"/>
  <c r="BD2055" i="1"/>
  <c r="BD1983" i="1"/>
  <c r="BD1947" i="1"/>
  <c r="BD1911" i="1"/>
  <c r="BD1803" i="1"/>
  <c r="BD1695" i="1"/>
  <c r="BD1659" i="1"/>
  <c r="BD1623" i="1"/>
  <c r="BD1551" i="1"/>
  <c r="BD1515" i="1"/>
  <c r="BD1479" i="1"/>
  <c r="BD1407" i="1"/>
  <c r="BD1371" i="1"/>
  <c r="BD1335" i="1"/>
  <c r="BD1227" i="1"/>
  <c r="BD1191" i="1"/>
  <c r="BD1083" i="1"/>
  <c r="BD1047" i="1"/>
  <c r="BD939" i="1"/>
  <c r="BD903" i="1"/>
  <c r="BD795" i="1"/>
  <c r="BD759" i="1"/>
  <c r="BD651" i="1"/>
  <c r="BD615" i="1"/>
  <c r="BD507" i="1"/>
  <c r="BD471" i="1"/>
  <c r="BD363" i="1"/>
  <c r="BD327" i="1"/>
  <c r="BD219" i="1"/>
  <c r="BD183" i="1"/>
  <c r="BD75" i="1"/>
  <c r="BD39" i="1"/>
  <c r="BD1714" i="1"/>
  <c r="BD562" i="1"/>
  <c r="BD1099" i="1"/>
  <c r="BD1063" i="1"/>
  <c r="BD955" i="1"/>
  <c r="BD919" i="1"/>
  <c r="BD631" i="1"/>
  <c r="BD487" i="1"/>
  <c r="BD379" i="1"/>
  <c r="BD343" i="1"/>
  <c r="BD235" i="1"/>
  <c r="BD199" i="1"/>
  <c r="BD91" i="1"/>
  <c r="BD1930" i="1"/>
  <c r="BD1894" i="1"/>
  <c r="BD1786" i="1"/>
  <c r="BK1678" i="1"/>
  <c r="BD1606" i="1"/>
  <c r="BD1354" i="1"/>
  <c r="BD1318" i="1"/>
  <c r="BD1210" i="1"/>
  <c r="BK1102" i="1"/>
  <c r="BD1030" i="1"/>
  <c r="BD922" i="1"/>
  <c r="BK814" i="1"/>
  <c r="BD742" i="1"/>
  <c r="BD634" i="1"/>
  <c r="BK526" i="1"/>
  <c r="BD454" i="1"/>
  <c r="BD418" i="1"/>
  <c r="BD202" i="1"/>
  <c r="BD166" i="1"/>
  <c r="BD2002" i="1"/>
  <c r="BD850" i="1"/>
  <c r="BD2090" i="1"/>
  <c r="BD2054" i="1"/>
  <c r="BD2018" i="1"/>
  <c r="BD1946" i="1"/>
  <c r="BD1910" i="1"/>
  <c r="BD1874" i="1"/>
  <c r="BK1838" i="1"/>
  <c r="BD1802" i="1"/>
  <c r="BD1766" i="1"/>
  <c r="BD1730" i="1"/>
  <c r="BD1658" i="1"/>
  <c r="BD1622" i="1"/>
  <c r="BK1550" i="1"/>
  <c r="BD1514" i="1"/>
  <c r="BD1478" i="1"/>
  <c r="BD1442" i="1"/>
  <c r="BD1370" i="1"/>
  <c r="BD1334" i="1"/>
  <c r="BD1298" i="1"/>
  <c r="BD1226" i="1"/>
  <c r="BD1190" i="1"/>
  <c r="BD1154" i="1"/>
  <c r="BD1082" i="1"/>
  <c r="BD1046" i="1"/>
  <c r="BD1010" i="1"/>
  <c r="BD938" i="1"/>
  <c r="BD902" i="1"/>
  <c r="BD866" i="1"/>
  <c r="BD794" i="1"/>
  <c r="BD758" i="1"/>
  <c r="BD722" i="1"/>
  <c r="BK686" i="1"/>
  <c r="BD650" i="1"/>
  <c r="BD614" i="1"/>
  <c r="BD578" i="1"/>
  <c r="BD506" i="1"/>
  <c r="BD470" i="1"/>
  <c r="BD434" i="1"/>
  <c r="BK398" i="1"/>
  <c r="BD362" i="1"/>
  <c r="BD326" i="1"/>
  <c r="BD290" i="1"/>
  <c r="BD218" i="1"/>
  <c r="BD182" i="1"/>
  <c r="BD146" i="1"/>
  <c r="BD74" i="1"/>
  <c r="BD38" i="1"/>
  <c r="BD1426" i="1"/>
  <c r="BD274" i="1"/>
  <c r="BT2073" i="1"/>
  <c r="BS2073" i="1"/>
  <c r="BK2073" i="1"/>
  <c r="BT2037" i="1"/>
  <c r="BS2037" i="1"/>
  <c r="BK2037" i="1"/>
  <c r="BT2001" i="1"/>
  <c r="BS2001" i="1"/>
  <c r="BK2001" i="1"/>
  <c r="BT1981" i="1"/>
  <c r="BS1981" i="1"/>
  <c r="BK1981" i="1"/>
  <c r="BT1965" i="1"/>
  <c r="BS1965" i="1"/>
  <c r="BK1965" i="1"/>
  <c r="BT1945" i="1"/>
  <c r="BS1945" i="1"/>
  <c r="BK1945" i="1"/>
  <c r="BT1929" i="1"/>
  <c r="BS1929" i="1"/>
  <c r="BK1929" i="1"/>
  <c r="BT1909" i="1"/>
  <c r="BS1909" i="1"/>
  <c r="BK1909" i="1"/>
  <c r="BT1893" i="1"/>
  <c r="BS1893" i="1"/>
  <c r="BK1893" i="1"/>
  <c r="BT1873" i="1"/>
  <c r="BS1873" i="1"/>
  <c r="BK1873" i="1"/>
  <c r="BT1857" i="1"/>
  <c r="BS1857" i="1"/>
  <c r="BK1857" i="1"/>
  <c r="BT1837" i="1"/>
  <c r="BS1837" i="1"/>
  <c r="BK1837" i="1"/>
  <c r="BT1821" i="1"/>
  <c r="BS1821" i="1"/>
  <c r="BK1821" i="1"/>
  <c r="BT1801" i="1"/>
  <c r="BS1801" i="1"/>
  <c r="BK1801" i="1"/>
  <c r="BT1785" i="1"/>
  <c r="BS1785" i="1"/>
  <c r="BK1785" i="1"/>
  <c r="BT1765" i="1"/>
  <c r="BS1765" i="1"/>
  <c r="BK1765" i="1"/>
  <c r="BT1749" i="1"/>
  <c r="BS1749" i="1"/>
  <c r="BK1749" i="1"/>
  <c r="BT1729" i="1"/>
  <c r="BS1729" i="1"/>
  <c r="BK1729" i="1"/>
  <c r="BT1713" i="1"/>
  <c r="BS1713" i="1"/>
  <c r="BK1713" i="1"/>
  <c r="BT1693" i="1"/>
  <c r="BS1693" i="1"/>
  <c r="BK1693" i="1"/>
  <c r="BT1677" i="1"/>
  <c r="BS1677" i="1"/>
  <c r="BK1677" i="1"/>
  <c r="BT1657" i="1"/>
  <c r="BS1657" i="1"/>
  <c r="BK1657" i="1"/>
  <c r="BT1641" i="1"/>
  <c r="BS1641" i="1"/>
  <c r="BK1641" i="1"/>
  <c r="BT1621" i="1"/>
  <c r="BS1621" i="1"/>
  <c r="BK1621" i="1"/>
  <c r="BT1605" i="1"/>
  <c r="BS1605" i="1"/>
  <c r="BK1605" i="1"/>
  <c r="BT1585" i="1"/>
  <c r="BS1585" i="1"/>
  <c r="BK1585" i="1"/>
  <c r="BT1569" i="1"/>
  <c r="BS1569" i="1"/>
  <c r="BK1569" i="1"/>
  <c r="BT1549" i="1"/>
  <c r="BS1549" i="1"/>
  <c r="BK1549" i="1"/>
  <c r="BT1533" i="1"/>
  <c r="BS1533" i="1"/>
  <c r="BK1533" i="1"/>
  <c r="BT1513" i="1"/>
  <c r="BS1513" i="1"/>
  <c r="BK1513" i="1"/>
  <c r="BT1497" i="1"/>
  <c r="BS1497" i="1"/>
  <c r="BK1497" i="1"/>
  <c r="BT1477" i="1"/>
  <c r="BS1477" i="1"/>
  <c r="BK1477" i="1"/>
  <c r="BT1461" i="1"/>
  <c r="BS1461" i="1"/>
  <c r="BK1461" i="1"/>
  <c r="BT1441" i="1"/>
  <c r="BS1441" i="1"/>
  <c r="BK1441" i="1"/>
  <c r="BT1425" i="1"/>
  <c r="BS1425" i="1"/>
  <c r="BK1425" i="1"/>
  <c r="BT1405" i="1"/>
  <c r="BS1405" i="1"/>
  <c r="BK1405" i="1"/>
  <c r="BT1389" i="1"/>
  <c r="BS1389" i="1"/>
  <c r="BK1389" i="1"/>
  <c r="BT1369" i="1"/>
  <c r="BS1369" i="1"/>
  <c r="BK1369" i="1"/>
  <c r="BT1353" i="1"/>
  <c r="BS1353" i="1"/>
  <c r="BK1353" i="1"/>
  <c r="BT1333" i="1"/>
  <c r="BS1333" i="1"/>
  <c r="BK1333" i="1"/>
  <c r="BT1317" i="1"/>
  <c r="BS1317" i="1"/>
  <c r="BK1317" i="1"/>
  <c r="BT1297" i="1"/>
  <c r="BS1297" i="1"/>
  <c r="BK1297" i="1"/>
  <c r="BT1281" i="1"/>
  <c r="BS1281" i="1"/>
  <c r="BK1281" i="1"/>
  <c r="BT1261" i="1"/>
  <c r="BS1261" i="1"/>
  <c r="BK1261" i="1"/>
  <c r="BT1245" i="1"/>
  <c r="BS1245" i="1"/>
  <c r="BK1245" i="1"/>
  <c r="BT1225" i="1"/>
  <c r="BS1225" i="1"/>
  <c r="BK1225" i="1"/>
  <c r="BT1209" i="1"/>
  <c r="BS1209" i="1"/>
  <c r="BK1209" i="1"/>
  <c r="BT1189" i="1"/>
  <c r="BS1189" i="1"/>
  <c r="BK1189" i="1"/>
  <c r="BT1173" i="1"/>
  <c r="BS1173" i="1"/>
  <c r="BK1173" i="1"/>
  <c r="BT1153" i="1"/>
  <c r="BS1153" i="1"/>
  <c r="BK1153" i="1"/>
  <c r="BT1137" i="1"/>
  <c r="BS1137" i="1"/>
  <c r="BK1137" i="1"/>
  <c r="BT1117" i="1"/>
  <c r="BS1117" i="1"/>
  <c r="BK1117" i="1"/>
  <c r="BT1101" i="1"/>
  <c r="BS1101" i="1"/>
  <c r="BK1101" i="1"/>
  <c r="BT1081" i="1"/>
  <c r="BS1081" i="1"/>
  <c r="BK1081" i="1"/>
  <c r="BT1065" i="1"/>
  <c r="BS1065" i="1"/>
  <c r="BK1065" i="1"/>
  <c r="BT1045" i="1"/>
  <c r="BS1045" i="1"/>
  <c r="BK1045" i="1"/>
  <c r="BT1029" i="1"/>
  <c r="BS1029" i="1"/>
  <c r="BK1029" i="1"/>
  <c r="BT1009" i="1"/>
  <c r="BS1009" i="1"/>
  <c r="BK1009" i="1"/>
  <c r="BT993" i="1"/>
  <c r="BS993" i="1"/>
  <c r="BK993" i="1"/>
  <c r="BT973" i="1"/>
  <c r="BS973" i="1"/>
  <c r="BK973" i="1"/>
  <c r="BT957" i="1"/>
  <c r="BS957" i="1"/>
  <c r="BK957" i="1"/>
  <c r="BT937" i="1"/>
  <c r="BS937" i="1"/>
  <c r="BK937" i="1"/>
  <c r="BT921" i="1"/>
  <c r="BS921" i="1"/>
  <c r="BK921" i="1"/>
  <c r="BT901" i="1"/>
  <c r="BS901" i="1"/>
  <c r="BK901" i="1"/>
  <c r="BT885" i="1"/>
  <c r="BS885" i="1"/>
  <c r="BK885" i="1"/>
  <c r="BT865" i="1"/>
  <c r="BS865" i="1"/>
  <c r="BK865" i="1"/>
  <c r="BS849" i="1"/>
  <c r="BT849" i="1"/>
  <c r="BK849" i="1"/>
  <c r="BT829" i="1"/>
  <c r="BS829" i="1"/>
  <c r="BK829" i="1"/>
  <c r="BT813" i="1"/>
  <c r="BS813" i="1"/>
  <c r="BK813" i="1"/>
  <c r="BT793" i="1"/>
  <c r="BS793" i="1"/>
  <c r="BK793" i="1"/>
  <c r="BT777" i="1"/>
  <c r="BS777" i="1"/>
  <c r="BK777" i="1"/>
  <c r="BT757" i="1"/>
  <c r="BS757" i="1"/>
  <c r="BK757" i="1"/>
  <c r="BT741" i="1"/>
  <c r="BS741" i="1"/>
  <c r="BK741" i="1"/>
  <c r="BT721" i="1"/>
  <c r="BS721" i="1"/>
  <c r="BK721" i="1"/>
  <c r="BT705" i="1"/>
  <c r="BS705" i="1"/>
  <c r="BK705" i="1"/>
  <c r="BT685" i="1"/>
  <c r="BS685" i="1"/>
  <c r="BK685" i="1"/>
  <c r="BT669" i="1"/>
  <c r="BS669" i="1"/>
  <c r="BK669" i="1"/>
  <c r="BT649" i="1"/>
  <c r="BS649" i="1"/>
  <c r="BK649" i="1"/>
  <c r="BT633" i="1"/>
  <c r="BS633" i="1"/>
  <c r="BK633" i="1"/>
  <c r="BS613" i="1"/>
  <c r="BT613" i="1"/>
  <c r="BK613" i="1"/>
  <c r="BT597" i="1"/>
  <c r="BS597" i="1"/>
  <c r="BK597" i="1"/>
  <c r="BT577" i="1"/>
  <c r="BS577" i="1"/>
  <c r="BK577" i="1"/>
  <c r="BT561" i="1"/>
  <c r="BS561" i="1"/>
  <c r="BK561" i="1"/>
  <c r="BT541" i="1"/>
  <c r="BS541" i="1"/>
  <c r="BK541" i="1"/>
  <c r="BT525" i="1"/>
  <c r="BS525" i="1"/>
  <c r="BK525" i="1"/>
  <c r="BT505" i="1"/>
  <c r="BS505" i="1"/>
  <c r="BK505" i="1"/>
  <c r="BT489" i="1"/>
  <c r="BS489" i="1"/>
  <c r="BK489" i="1"/>
  <c r="BT469" i="1"/>
  <c r="BS469" i="1"/>
  <c r="BK469" i="1"/>
  <c r="BT453" i="1"/>
  <c r="BS453" i="1"/>
  <c r="BK453" i="1"/>
  <c r="BT433" i="1"/>
  <c r="BS433" i="1"/>
  <c r="BK433" i="1"/>
  <c r="BT417" i="1"/>
  <c r="BS417" i="1"/>
  <c r="BK417" i="1"/>
  <c r="BT397" i="1"/>
  <c r="BS397" i="1"/>
  <c r="BK397" i="1"/>
  <c r="BT381" i="1"/>
  <c r="BS381" i="1"/>
  <c r="BK381" i="1"/>
  <c r="BT361" i="1"/>
  <c r="BS361" i="1"/>
  <c r="BK361" i="1"/>
  <c r="BT345" i="1"/>
  <c r="BS345" i="1"/>
  <c r="BK345" i="1"/>
  <c r="BT325" i="1"/>
  <c r="BS325" i="1"/>
  <c r="BK325" i="1"/>
  <c r="BT309" i="1"/>
  <c r="BS309" i="1"/>
  <c r="BK309" i="1"/>
  <c r="BT289" i="1"/>
  <c r="BS289" i="1"/>
  <c r="BK289" i="1"/>
  <c r="BT273" i="1"/>
  <c r="BS273" i="1"/>
  <c r="BK273" i="1"/>
  <c r="BT253" i="1"/>
  <c r="BS253" i="1"/>
  <c r="BK253" i="1"/>
  <c r="BT237" i="1"/>
  <c r="BS237" i="1"/>
  <c r="BK237" i="1"/>
  <c r="BT217" i="1"/>
  <c r="BS217" i="1"/>
  <c r="BK217" i="1"/>
  <c r="BT201" i="1"/>
  <c r="BS201" i="1"/>
  <c r="BK201" i="1"/>
  <c r="BT181" i="1"/>
  <c r="BS181" i="1"/>
  <c r="BK181" i="1"/>
  <c r="BT165" i="1"/>
  <c r="BS165" i="1"/>
  <c r="BK165" i="1"/>
  <c r="BT145" i="1"/>
  <c r="BS145" i="1"/>
  <c r="BK145" i="1"/>
  <c r="BT129" i="1"/>
  <c r="BS129" i="1"/>
  <c r="BK129" i="1"/>
  <c r="BT109" i="1"/>
  <c r="BS109" i="1"/>
  <c r="BK109" i="1"/>
  <c r="BT93" i="1"/>
  <c r="BS93" i="1"/>
  <c r="BK93" i="1"/>
  <c r="BT73" i="1"/>
  <c r="BS73" i="1"/>
  <c r="BK73" i="1"/>
  <c r="BT57" i="1"/>
  <c r="BS57" i="1"/>
  <c r="BK57" i="1"/>
  <c r="BT37" i="1"/>
  <c r="BS37" i="1"/>
  <c r="BK37" i="1"/>
  <c r="BT21" i="1"/>
  <c r="BS21" i="1"/>
  <c r="BK21" i="1"/>
  <c r="BD1981" i="1"/>
  <c r="BD1965" i="1"/>
  <c r="BD1837" i="1"/>
  <c r="BD1821" i="1"/>
  <c r="BD1693" i="1"/>
  <c r="BD1677" i="1"/>
  <c r="BD1549" i="1"/>
  <c r="BD1533" i="1"/>
  <c r="BD1405" i="1"/>
  <c r="BD1389" i="1"/>
  <c r="BD1261" i="1"/>
  <c r="BD1245" i="1"/>
  <c r="BD1117" i="1"/>
  <c r="BD1101" i="1"/>
  <c r="BD973" i="1"/>
  <c r="BD957" i="1"/>
  <c r="BD829" i="1"/>
  <c r="BD813" i="1"/>
  <c r="BD685" i="1"/>
  <c r="BD669" i="1"/>
  <c r="BD541" i="1"/>
  <c r="BD525" i="1"/>
  <c r="BD397" i="1"/>
  <c r="BD381" i="1"/>
  <c r="BD253" i="1"/>
  <c r="BD237" i="1"/>
  <c r="BD109" i="1"/>
  <c r="BD93" i="1"/>
  <c r="BS2092" i="1"/>
  <c r="BT2092" i="1"/>
  <c r="BK2092" i="1"/>
  <c r="BD2092" i="1"/>
  <c r="BT2072" i="1"/>
  <c r="BS2072" i="1"/>
  <c r="BK2072" i="1"/>
  <c r="BD2072" i="1"/>
  <c r="BT2056" i="1"/>
  <c r="BS2056" i="1"/>
  <c r="BK2056" i="1"/>
  <c r="BD2056" i="1"/>
  <c r="BS2036" i="1"/>
  <c r="BT2036" i="1"/>
  <c r="BK2036" i="1"/>
  <c r="BD2036" i="1"/>
  <c r="BS2020" i="1"/>
  <c r="BT2020" i="1"/>
  <c r="BK2020" i="1"/>
  <c r="BD2020" i="1"/>
  <c r="BS2000" i="1"/>
  <c r="BT2000" i="1"/>
  <c r="BK2000" i="1"/>
  <c r="BD2000" i="1"/>
  <c r="BS1984" i="1"/>
  <c r="BT1984" i="1"/>
  <c r="BK1984" i="1"/>
  <c r="BD1984" i="1"/>
  <c r="BS1964" i="1"/>
  <c r="BT1964" i="1"/>
  <c r="BK1964" i="1"/>
  <c r="BD1964" i="1"/>
  <c r="BS1948" i="1"/>
  <c r="BT1948" i="1"/>
  <c r="BK1948" i="1"/>
  <c r="BD1948" i="1"/>
  <c r="BT1928" i="1"/>
  <c r="BS1928" i="1"/>
  <c r="BK1928" i="1"/>
  <c r="BD1928" i="1"/>
  <c r="BT1912" i="1"/>
  <c r="BS1912" i="1"/>
  <c r="BK1912" i="1"/>
  <c r="BD1912" i="1"/>
  <c r="BS1892" i="1"/>
  <c r="BT1892" i="1"/>
  <c r="BK1892" i="1"/>
  <c r="BD1892" i="1"/>
  <c r="BS1876" i="1"/>
  <c r="BT1876" i="1"/>
  <c r="BK1876" i="1"/>
  <c r="BD1876" i="1"/>
  <c r="BS1856" i="1"/>
  <c r="BT1856" i="1"/>
  <c r="BK1856" i="1"/>
  <c r="BD1856" i="1"/>
  <c r="BS1840" i="1"/>
  <c r="BT1840" i="1"/>
  <c r="BK1840" i="1"/>
  <c r="BD1840" i="1"/>
  <c r="BS1820" i="1"/>
  <c r="BT1820" i="1"/>
  <c r="BK1820" i="1"/>
  <c r="BD1820" i="1"/>
  <c r="BS1804" i="1"/>
  <c r="BT1804" i="1"/>
  <c r="BK1804" i="1"/>
  <c r="BD1804" i="1"/>
  <c r="BT1784" i="1"/>
  <c r="BS1784" i="1"/>
  <c r="BK1784" i="1"/>
  <c r="BD1784" i="1"/>
  <c r="BT1768" i="1"/>
  <c r="BS1768" i="1"/>
  <c r="BK1768" i="1"/>
  <c r="BD1768" i="1"/>
  <c r="BS1748" i="1"/>
  <c r="BT1748" i="1"/>
  <c r="BK1748" i="1"/>
  <c r="BD1748" i="1"/>
  <c r="BS1732" i="1"/>
  <c r="BT1732" i="1"/>
  <c r="BK1732" i="1"/>
  <c r="BD1732" i="1"/>
  <c r="BS1712" i="1"/>
  <c r="BT1712" i="1"/>
  <c r="BK1712" i="1"/>
  <c r="BD1712" i="1"/>
  <c r="BS1696" i="1"/>
  <c r="BT1696" i="1"/>
  <c r="BK1696" i="1"/>
  <c r="BD1696" i="1"/>
  <c r="BS1676" i="1"/>
  <c r="BT1676" i="1"/>
  <c r="BK1676" i="1"/>
  <c r="BD1676" i="1"/>
  <c r="BS1660" i="1"/>
  <c r="BT1660" i="1"/>
  <c r="BK1660" i="1"/>
  <c r="BD1660" i="1"/>
  <c r="BT1640" i="1"/>
  <c r="BS1640" i="1"/>
  <c r="BK1640" i="1"/>
  <c r="BD1640" i="1"/>
  <c r="BT1624" i="1"/>
  <c r="BS1624" i="1"/>
  <c r="BK1624" i="1"/>
  <c r="BD1624" i="1"/>
  <c r="BS1604" i="1"/>
  <c r="BT1604" i="1"/>
  <c r="BK1604" i="1"/>
  <c r="BD1604" i="1"/>
  <c r="BS1588" i="1"/>
  <c r="BT1588" i="1"/>
  <c r="BK1588" i="1"/>
  <c r="BD1588" i="1"/>
  <c r="BS1568" i="1"/>
  <c r="BT1568" i="1"/>
  <c r="BK1568" i="1"/>
  <c r="BD1568" i="1"/>
  <c r="BS1552" i="1"/>
  <c r="BT1552" i="1"/>
  <c r="BK1552" i="1"/>
  <c r="BD1552" i="1"/>
  <c r="BS1532" i="1"/>
  <c r="BT1532" i="1"/>
  <c r="BK1532" i="1"/>
  <c r="BD1532" i="1"/>
  <c r="BS1516" i="1"/>
  <c r="BT1516" i="1"/>
  <c r="BK1516" i="1"/>
  <c r="BD1516" i="1"/>
  <c r="BS1496" i="1"/>
  <c r="BT1496" i="1"/>
  <c r="BK1496" i="1"/>
  <c r="BD1496" i="1"/>
  <c r="BT1480" i="1"/>
  <c r="BS1480" i="1"/>
  <c r="BK1480" i="1"/>
  <c r="BD1480" i="1"/>
  <c r="BT1460" i="1"/>
  <c r="BS1460" i="1"/>
  <c r="BK1460" i="1"/>
  <c r="BD1460" i="1"/>
  <c r="BT1444" i="1"/>
  <c r="BS1444" i="1"/>
  <c r="BK1444" i="1"/>
  <c r="BD1444" i="1"/>
  <c r="BS1424" i="1"/>
  <c r="BT1424" i="1"/>
  <c r="BK1424" i="1"/>
  <c r="BD1424" i="1"/>
  <c r="BS1408" i="1"/>
  <c r="BT1408" i="1"/>
  <c r="BK1408" i="1"/>
  <c r="BD1408" i="1"/>
  <c r="BT1388" i="1"/>
  <c r="BS1388" i="1"/>
  <c r="BK1388" i="1"/>
  <c r="BD1388" i="1"/>
  <c r="BT1372" i="1"/>
  <c r="BS1372" i="1"/>
  <c r="BK1372" i="1"/>
  <c r="BD1372" i="1"/>
  <c r="BT1352" i="1"/>
  <c r="BS1352" i="1"/>
  <c r="BK1352" i="1"/>
  <c r="BD1352" i="1"/>
  <c r="BS1336" i="1"/>
  <c r="BT1336" i="1"/>
  <c r="BK1336" i="1"/>
  <c r="BD1336" i="1"/>
  <c r="BT1316" i="1"/>
  <c r="BS1316" i="1"/>
  <c r="BK1316" i="1"/>
  <c r="BD1316" i="1"/>
  <c r="BT1300" i="1"/>
  <c r="BS1300" i="1"/>
  <c r="BK1300" i="1"/>
  <c r="BD1300" i="1"/>
  <c r="BS1280" i="1"/>
  <c r="BT1280" i="1"/>
  <c r="BK1280" i="1"/>
  <c r="BD1280" i="1"/>
  <c r="BS1264" i="1"/>
  <c r="BT1264" i="1"/>
  <c r="BK1264" i="1"/>
  <c r="BD1264" i="1"/>
  <c r="BT1244" i="1"/>
  <c r="BS1244" i="1"/>
  <c r="BK1244" i="1"/>
  <c r="BD1244" i="1"/>
  <c r="BT1228" i="1"/>
  <c r="BS1228" i="1"/>
  <c r="BK1228" i="1"/>
  <c r="BD1228" i="1"/>
  <c r="BS1208" i="1"/>
  <c r="BT1208" i="1"/>
  <c r="BK1208" i="1"/>
  <c r="BD1208" i="1"/>
  <c r="BT1192" i="1"/>
  <c r="BS1192" i="1"/>
  <c r="BK1192" i="1"/>
  <c r="BD1192" i="1"/>
  <c r="BT1172" i="1"/>
  <c r="BS1172" i="1"/>
  <c r="BK1172" i="1"/>
  <c r="BD1172" i="1"/>
  <c r="BT1156" i="1"/>
  <c r="BS1156" i="1"/>
  <c r="BK1156" i="1"/>
  <c r="BD1156" i="1"/>
  <c r="BS1136" i="1"/>
  <c r="BT1136" i="1"/>
  <c r="BK1136" i="1"/>
  <c r="BD1136" i="1"/>
  <c r="BS1120" i="1"/>
  <c r="BT1120" i="1"/>
  <c r="BK1120" i="1"/>
  <c r="BD1120" i="1"/>
  <c r="BT1100" i="1"/>
  <c r="BS1100" i="1"/>
  <c r="BK1100" i="1"/>
  <c r="BD1100" i="1"/>
  <c r="BT1084" i="1"/>
  <c r="BS1084" i="1"/>
  <c r="BK1084" i="1"/>
  <c r="BD1084" i="1"/>
  <c r="BT1064" i="1"/>
  <c r="BS1064" i="1"/>
  <c r="BK1064" i="1"/>
  <c r="BD1064" i="1"/>
  <c r="BT1048" i="1"/>
  <c r="BS1048" i="1"/>
  <c r="BK1048" i="1"/>
  <c r="BD1048" i="1"/>
  <c r="BT1028" i="1"/>
  <c r="BS1028" i="1"/>
  <c r="BK1028" i="1"/>
  <c r="BD1028" i="1"/>
  <c r="BS1012" i="1"/>
  <c r="BT1012" i="1"/>
  <c r="BK1012" i="1"/>
  <c r="BD1012" i="1"/>
  <c r="BT992" i="1"/>
  <c r="BS992" i="1"/>
  <c r="BK992" i="1"/>
  <c r="BD992" i="1"/>
  <c r="BT976" i="1"/>
  <c r="BS976" i="1"/>
  <c r="BK976" i="1"/>
  <c r="BD976" i="1"/>
  <c r="BT956" i="1"/>
  <c r="BS956" i="1"/>
  <c r="BK956" i="1"/>
  <c r="BD956" i="1"/>
  <c r="BT940" i="1"/>
  <c r="BS940" i="1"/>
  <c r="BK940" i="1"/>
  <c r="BD940" i="1"/>
  <c r="BT920" i="1"/>
  <c r="BS920" i="1"/>
  <c r="BK920" i="1"/>
  <c r="BD920" i="1"/>
  <c r="BT904" i="1"/>
  <c r="BS904" i="1"/>
  <c r="BK904" i="1"/>
  <c r="BD904" i="1"/>
  <c r="BT884" i="1"/>
  <c r="BS884" i="1"/>
  <c r="BK884" i="1"/>
  <c r="BD884" i="1"/>
  <c r="BT868" i="1"/>
  <c r="BS868" i="1"/>
  <c r="BK868" i="1"/>
  <c r="BD868" i="1"/>
  <c r="BT848" i="1"/>
  <c r="BS848" i="1"/>
  <c r="BK848" i="1"/>
  <c r="BD848" i="1"/>
  <c r="BT832" i="1"/>
  <c r="BS832" i="1"/>
  <c r="BK832" i="1"/>
  <c r="BD832" i="1"/>
  <c r="BT812" i="1"/>
  <c r="BS812" i="1"/>
  <c r="BK812" i="1"/>
  <c r="BD812" i="1"/>
  <c r="BT796" i="1"/>
  <c r="BS796" i="1"/>
  <c r="BK796" i="1"/>
  <c r="BD796" i="1"/>
  <c r="BT776" i="1"/>
  <c r="BS776" i="1"/>
  <c r="BK776" i="1"/>
  <c r="BD776" i="1"/>
  <c r="BT760" i="1"/>
  <c r="BS760" i="1"/>
  <c r="BK760" i="1"/>
  <c r="BD760" i="1"/>
  <c r="BT740" i="1"/>
  <c r="BS740" i="1"/>
  <c r="BK740" i="1"/>
  <c r="BD740" i="1"/>
  <c r="BT724" i="1"/>
  <c r="BS724" i="1"/>
  <c r="BK724" i="1"/>
  <c r="BD724" i="1"/>
  <c r="BT704" i="1"/>
  <c r="BS704" i="1"/>
  <c r="BK704" i="1"/>
  <c r="BD704" i="1"/>
  <c r="BT688" i="1"/>
  <c r="BS688" i="1"/>
  <c r="BK688" i="1"/>
  <c r="BD688" i="1"/>
  <c r="BT668" i="1"/>
  <c r="BS668" i="1"/>
  <c r="BK668" i="1"/>
  <c r="BD668" i="1"/>
  <c r="BT652" i="1"/>
  <c r="BS652" i="1"/>
  <c r="BK652" i="1"/>
  <c r="BD652" i="1"/>
  <c r="BT632" i="1"/>
  <c r="BS632" i="1"/>
  <c r="BK632" i="1"/>
  <c r="BD632" i="1"/>
  <c r="BT616" i="1"/>
  <c r="BS616" i="1"/>
  <c r="BK616" i="1"/>
  <c r="BD616" i="1"/>
  <c r="BT596" i="1"/>
  <c r="BS596" i="1"/>
  <c r="BK596" i="1"/>
  <c r="BD596" i="1"/>
  <c r="BT580" i="1"/>
  <c r="BS580" i="1"/>
  <c r="BK580" i="1"/>
  <c r="BD580" i="1"/>
  <c r="BT560" i="1"/>
  <c r="BS560" i="1"/>
  <c r="BK560" i="1"/>
  <c r="BD560" i="1"/>
  <c r="BT544" i="1"/>
  <c r="BS544" i="1"/>
  <c r="BK544" i="1"/>
  <c r="BD544" i="1"/>
  <c r="BT524" i="1"/>
  <c r="BS524" i="1"/>
  <c r="BK524" i="1"/>
  <c r="BD524" i="1"/>
  <c r="BT508" i="1"/>
  <c r="BS508" i="1"/>
  <c r="BK508" i="1"/>
  <c r="BD508" i="1"/>
  <c r="BT488" i="1"/>
  <c r="BS488" i="1"/>
  <c r="BK488" i="1"/>
  <c r="BD488" i="1"/>
  <c r="BT472" i="1"/>
  <c r="BS472" i="1"/>
  <c r="BK472" i="1"/>
  <c r="BD472" i="1"/>
  <c r="BT452" i="1"/>
  <c r="BS452" i="1"/>
  <c r="BK452" i="1"/>
  <c r="BD452" i="1"/>
  <c r="BT436" i="1"/>
  <c r="BS436" i="1"/>
  <c r="BK436" i="1"/>
  <c r="BD436" i="1"/>
  <c r="BT416" i="1"/>
  <c r="BS416" i="1"/>
  <c r="BK416" i="1"/>
  <c r="BD416" i="1"/>
  <c r="BT400" i="1"/>
  <c r="BS400" i="1"/>
  <c r="BK400" i="1"/>
  <c r="BD400" i="1"/>
  <c r="BT380" i="1"/>
  <c r="BS380" i="1"/>
  <c r="BK380" i="1"/>
  <c r="BD380" i="1"/>
  <c r="BT364" i="1"/>
  <c r="BS364" i="1"/>
  <c r="BK364" i="1"/>
  <c r="BD364" i="1"/>
  <c r="BT344" i="1"/>
  <c r="BS344" i="1"/>
  <c r="BK344" i="1"/>
  <c r="BD344" i="1"/>
  <c r="BT328" i="1"/>
  <c r="BS328" i="1"/>
  <c r="BK328" i="1"/>
  <c r="BD328" i="1"/>
  <c r="BT308" i="1"/>
  <c r="BS308" i="1"/>
  <c r="BK308" i="1"/>
  <c r="BD308" i="1"/>
  <c r="BT292" i="1"/>
  <c r="BS292" i="1"/>
  <c r="BK292" i="1"/>
  <c r="BD292" i="1"/>
  <c r="BT272" i="1"/>
  <c r="BS272" i="1"/>
  <c r="BK272" i="1"/>
  <c r="BD272" i="1"/>
  <c r="BT256" i="1"/>
  <c r="BS256" i="1"/>
  <c r="BK256" i="1"/>
  <c r="BD256" i="1"/>
  <c r="BT236" i="1"/>
  <c r="BS236" i="1"/>
  <c r="BK236" i="1"/>
  <c r="BD236" i="1"/>
  <c r="BT220" i="1"/>
  <c r="BS220" i="1"/>
  <c r="BK220" i="1"/>
  <c r="BD220" i="1"/>
  <c r="BT200" i="1"/>
  <c r="BS200" i="1"/>
  <c r="BK200" i="1"/>
  <c r="BD200" i="1"/>
  <c r="BT184" i="1"/>
  <c r="BS184" i="1"/>
  <c r="BK184" i="1"/>
  <c r="BD184" i="1"/>
  <c r="BT164" i="1"/>
  <c r="BS164" i="1"/>
  <c r="BK164" i="1"/>
  <c r="BD164" i="1"/>
  <c r="BT148" i="1"/>
  <c r="BS148" i="1"/>
  <c r="BK148" i="1"/>
  <c r="BD148" i="1"/>
  <c r="BT128" i="1"/>
  <c r="BS128" i="1"/>
  <c r="BK128" i="1"/>
  <c r="BD128" i="1"/>
  <c r="BT112" i="1"/>
  <c r="BS112" i="1"/>
  <c r="BK112" i="1"/>
  <c r="BD112" i="1"/>
  <c r="BT92" i="1"/>
  <c r="BS92" i="1"/>
  <c r="BK92" i="1"/>
  <c r="BD92" i="1"/>
  <c r="BT76" i="1"/>
  <c r="BS76" i="1"/>
  <c r="BK76" i="1"/>
  <c r="BD76" i="1"/>
  <c r="BT56" i="1"/>
  <c r="BS56" i="1"/>
  <c r="BK56" i="1"/>
  <c r="BD56" i="1"/>
  <c r="BT40" i="1"/>
  <c r="BS40" i="1"/>
  <c r="BK40" i="1"/>
  <c r="BD40" i="1"/>
  <c r="BT20" i="1"/>
  <c r="BS20" i="1"/>
  <c r="BK20" i="1"/>
  <c r="BD20" i="1"/>
  <c r="BD2001" i="1"/>
  <c r="BD1873" i="1"/>
  <c r="BD1857" i="1"/>
  <c r="BD1729" i="1"/>
  <c r="BD1713" i="1"/>
  <c r="BD1585" i="1"/>
  <c r="BD1569" i="1"/>
  <c r="BD1441" i="1"/>
  <c r="BD1425" i="1"/>
  <c r="BD1297" i="1"/>
  <c r="BD1281" i="1"/>
  <c r="BD1153" i="1"/>
  <c r="BD1137" i="1"/>
  <c r="BD1009" i="1"/>
  <c r="BD993" i="1"/>
  <c r="BD865" i="1"/>
  <c r="BD849" i="1"/>
  <c r="BD721" i="1"/>
  <c r="BD705" i="1"/>
  <c r="BD577" i="1"/>
  <c r="BD561" i="1"/>
  <c r="BD433" i="1"/>
  <c r="BD417" i="1"/>
  <c r="BD289" i="1"/>
  <c r="BD273" i="1"/>
  <c r="BD145" i="1"/>
  <c r="BD129" i="1"/>
  <c r="BT2089" i="1"/>
  <c r="BS2089" i="1"/>
  <c r="BK2089" i="1"/>
  <c r="BT2017" i="1"/>
  <c r="BS2017" i="1"/>
  <c r="BK2017" i="1"/>
  <c r="BT2055" i="1"/>
  <c r="BS2055" i="1"/>
  <c r="BK2055" i="1"/>
  <c r="BT2019" i="1"/>
  <c r="BS2019" i="1"/>
  <c r="BK2019" i="1"/>
  <c r="BT1999" i="1"/>
  <c r="BS1999" i="1"/>
  <c r="BK1999" i="1"/>
  <c r="BT1947" i="1"/>
  <c r="BS1947" i="1"/>
  <c r="BK1947" i="1"/>
  <c r="BT1927" i="1"/>
  <c r="BS1927" i="1"/>
  <c r="BK1927" i="1"/>
  <c r="BT1911" i="1"/>
  <c r="BS1911" i="1"/>
  <c r="BK1911" i="1"/>
  <c r="BT1891" i="1"/>
  <c r="BS1891" i="1"/>
  <c r="BK1891" i="1"/>
  <c r="BT1839" i="1"/>
  <c r="BS1839" i="1"/>
  <c r="BK1839" i="1"/>
  <c r="BT1803" i="1"/>
  <c r="BS1803" i="1"/>
  <c r="BK1803" i="1"/>
  <c r="BT1783" i="1"/>
  <c r="BS1783" i="1"/>
  <c r="BK1783" i="1"/>
  <c r="BT1731" i="1"/>
  <c r="BS1731" i="1"/>
  <c r="BK1731" i="1"/>
  <c r="BT1711" i="1"/>
  <c r="BS1711" i="1"/>
  <c r="BK1711" i="1"/>
  <c r="BT1675" i="1"/>
  <c r="BS1675" i="1"/>
  <c r="BK1675" i="1"/>
  <c r="BT1639" i="1"/>
  <c r="BS1639" i="1"/>
  <c r="BK1639" i="1"/>
  <c r="BT1587" i="1"/>
  <c r="BK1587" i="1"/>
  <c r="BS1587" i="1"/>
  <c r="BT1567" i="1"/>
  <c r="BS1567" i="1"/>
  <c r="BK1567" i="1"/>
  <c r="BT1515" i="1"/>
  <c r="BS1515" i="1"/>
  <c r="BK1515" i="1"/>
  <c r="BT1495" i="1"/>
  <c r="BS1495" i="1"/>
  <c r="BK1495" i="1"/>
  <c r="BT1443" i="1"/>
  <c r="BS1443" i="1"/>
  <c r="BK1443" i="1"/>
  <c r="BT1387" i="1"/>
  <c r="BS1387" i="1"/>
  <c r="BK1387" i="1"/>
  <c r="BT1371" i="1"/>
  <c r="BS1371" i="1"/>
  <c r="BK1371" i="1"/>
  <c r="BT1351" i="1"/>
  <c r="BS1351" i="1"/>
  <c r="BK1351" i="1"/>
  <c r="BT1335" i="1"/>
  <c r="BS1335" i="1"/>
  <c r="BK1335" i="1"/>
  <c r="BT1315" i="1"/>
  <c r="BS1315" i="1"/>
  <c r="BK1315" i="1"/>
  <c r="BT1299" i="1"/>
  <c r="BS1299" i="1"/>
  <c r="BK1299" i="1"/>
  <c r="BT1279" i="1"/>
  <c r="BS1279" i="1"/>
  <c r="BK1279" i="1"/>
  <c r="BT1263" i="1"/>
  <c r="BS1263" i="1"/>
  <c r="BK1263" i="1"/>
  <c r="BT1243" i="1"/>
  <c r="BS1243" i="1"/>
  <c r="BK1243" i="1"/>
  <c r="BT1227" i="1"/>
  <c r="BS1227" i="1"/>
  <c r="BK1227" i="1"/>
  <c r="BT1207" i="1"/>
  <c r="BS1207" i="1"/>
  <c r="BK1207" i="1"/>
  <c r="BT1191" i="1"/>
  <c r="BS1191" i="1"/>
  <c r="BK1191" i="1"/>
  <c r="BT1171" i="1"/>
  <c r="BS1171" i="1"/>
  <c r="BK1171" i="1"/>
  <c r="BT1155" i="1"/>
  <c r="BS1155" i="1"/>
  <c r="BK1155" i="1"/>
  <c r="BT1135" i="1"/>
  <c r="BS1135" i="1"/>
  <c r="BK1135" i="1"/>
  <c r="BT1119" i="1"/>
  <c r="BS1119" i="1"/>
  <c r="BK1119" i="1"/>
  <c r="BT1099" i="1"/>
  <c r="BS1099" i="1"/>
  <c r="BK1099" i="1"/>
  <c r="BT1083" i="1"/>
  <c r="BS1083" i="1"/>
  <c r="BK1083" i="1"/>
  <c r="BT1063" i="1"/>
  <c r="BS1063" i="1"/>
  <c r="BK1063" i="1"/>
  <c r="BS1047" i="1"/>
  <c r="BT1047" i="1"/>
  <c r="BK1047" i="1"/>
  <c r="BT1027" i="1"/>
  <c r="BS1027" i="1"/>
  <c r="BK1027" i="1"/>
  <c r="BT1011" i="1"/>
  <c r="BS1011" i="1"/>
  <c r="BK1011" i="1"/>
  <c r="BT991" i="1"/>
  <c r="BS991" i="1"/>
  <c r="BK991" i="1"/>
  <c r="BT975" i="1"/>
  <c r="BS975" i="1"/>
  <c r="BK975" i="1"/>
  <c r="BT955" i="1"/>
  <c r="BS955" i="1"/>
  <c r="BK955" i="1"/>
  <c r="BT939" i="1"/>
  <c r="BS939" i="1"/>
  <c r="BK939" i="1"/>
  <c r="BT919" i="1"/>
  <c r="BS919" i="1"/>
  <c r="BK919" i="1"/>
  <c r="BS903" i="1"/>
  <c r="BT903" i="1"/>
  <c r="BK903" i="1"/>
  <c r="BT883" i="1"/>
  <c r="BS883" i="1"/>
  <c r="BK883" i="1"/>
  <c r="BT867" i="1"/>
  <c r="BS867" i="1"/>
  <c r="BK867" i="1"/>
  <c r="BT847" i="1"/>
  <c r="BS847" i="1"/>
  <c r="BK847" i="1"/>
  <c r="BT831" i="1"/>
  <c r="BS831" i="1"/>
  <c r="BK831" i="1"/>
  <c r="BT811" i="1"/>
  <c r="BS811" i="1"/>
  <c r="BK811" i="1"/>
  <c r="BT795" i="1"/>
  <c r="BS795" i="1"/>
  <c r="BK795" i="1"/>
  <c r="BT775" i="1"/>
  <c r="BS775" i="1"/>
  <c r="BK775" i="1"/>
  <c r="BT759" i="1"/>
  <c r="BS759" i="1"/>
  <c r="BK759" i="1"/>
  <c r="BT739" i="1"/>
  <c r="BS739" i="1"/>
  <c r="BK739" i="1"/>
  <c r="BT723" i="1"/>
  <c r="BS723" i="1"/>
  <c r="BK723" i="1"/>
  <c r="BT703" i="1"/>
  <c r="BS703" i="1"/>
  <c r="BK703" i="1"/>
  <c r="BT687" i="1"/>
  <c r="BS687" i="1"/>
  <c r="BK687" i="1"/>
  <c r="BT667" i="1"/>
  <c r="BS667" i="1"/>
  <c r="BK667" i="1"/>
  <c r="BT651" i="1"/>
  <c r="BS651" i="1"/>
  <c r="BK651" i="1"/>
  <c r="BT631" i="1"/>
  <c r="BS631" i="1"/>
  <c r="BK631" i="1"/>
  <c r="BT615" i="1"/>
  <c r="BS615" i="1"/>
  <c r="BK615" i="1"/>
  <c r="BT595" i="1"/>
  <c r="BS595" i="1"/>
  <c r="BK595" i="1"/>
  <c r="BT579" i="1"/>
  <c r="BS579" i="1"/>
  <c r="BK579" i="1"/>
  <c r="BT559" i="1"/>
  <c r="BS559" i="1"/>
  <c r="BK559" i="1"/>
  <c r="BT543" i="1"/>
  <c r="BS543" i="1"/>
  <c r="BK543" i="1"/>
  <c r="BT523" i="1"/>
  <c r="BS523" i="1"/>
  <c r="BK523" i="1"/>
  <c r="BT507" i="1"/>
  <c r="BS507" i="1"/>
  <c r="BK507" i="1"/>
  <c r="BT487" i="1"/>
  <c r="BS487" i="1"/>
  <c r="BK487" i="1"/>
  <c r="BT471" i="1"/>
  <c r="BS471" i="1"/>
  <c r="BK471" i="1"/>
  <c r="BT451" i="1"/>
  <c r="BS451" i="1"/>
  <c r="BK451" i="1"/>
  <c r="BT435" i="1"/>
  <c r="BS435" i="1"/>
  <c r="BK435" i="1"/>
  <c r="BT415" i="1"/>
  <c r="BS415" i="1"/>
  <c r="BK415" i="1"/>
  <c r="BT399" i="1"/>
  <c r="BS399" i="1"/>
  <c r="BK399" i="1"/>
  <c r="BT379" i="1"/>
  <c r="BS379" i="1"/>
  <c r="BK379" i="1"/>
  <c r="BT363" i="1"/>
  <c r="BS363" i="1"/>
  <c r="BK363" i="1"/>
  <c r="BT343" i="1"/>
  <c r="BS343" i="1"/>
  <c r="BK343" i="1"/>
  <c r="BT327" i="1"/>
  <c r="BS327" i="1"/>
  <c r="BK327" i="1"/>
  <c r="BT307" i="1"/>
  <c r="BS307" i="1"/>
  <c r="BK307" i="1"/>
  <c r="BT291" i="1"/>
  <c r="BS291" i="1"/>
  <c r="BK291" i="1"/>
  <c r="BT271" i="1"/>
  <c r="BS271" i="1"/>
  <c r="BK271" i="1"/>
  <c r="BT255" i="1"/>
  <c r="BS255" i="1"/>
  <c r="BK255" i="1"/>
  <c r="BT235" i="1"/>
  <c r="BS235" i="1"/>
  <c r="BK235" i="1"/>
  <c r="BT219" i="1"/>
  <c r="BS219" i="1"/>
  <c r="BK219" i="1"/>
  <c r="BT199" i="1"/>
  <c r="BS199" i="1"/>
  <c r="BK199" i="1"/>
  <c r="BT183" i="1"/>
  <c r="BS183" i="1"/>
  <c r="BK183" i="1"/>
  <c r="BT163" i="1"/>
  <c r="BS163" i="1"/>
  <c r="BK163" i="1"/>
  <c r="BT147" i="1"/>
  <c r="BS147" i="1"/>
  <c r="BK147" i="1"/>
  <c r="BT127" i="1"/>
  <c r="BS127" i="1"/>
  <c r="BK127" i="1"/>
  <c r="BT111" i="1"/>
  <c r="BS111" i="1"/>
  <c r="BK111" i="1"/>
  <c r="BT91" i="1"/>
  <c r="BS91" i="1"/>
  <c r="BK91" i="1"/>
  <c r="BT75" i="1"/>
  <c r="BS75" i="1"/>
  <c r="BK75" i="1"/>
  <c r="BT55" i="1"/>
  <c r="BS55" i="1"/>
  <c r="BK55" i="1"/>
  <c r="BT39" i="1"/>
  <c r="BS39" i="1"/>
  <c r="BK39" i="1"/>
  <c r="BT19" i="1"/>
  <c r="BS19" i="1"/>
  <c r="BK19" i="1"/>
  <c r="BD2037" i="1"/>
  <c r="BD1999" i="1"/>
  <c r="BD1909" i="1"/>
  <c r="BD1893" i="1"/>
  <c r="BD1839" i="1"/>
  <c r="BD1765" i="1"/>
  <c r="BD1749" i="1"/>
  <c r="BD1711" i="1"/>
  <c r="BD1621" i="1"/>
  <c r="BD1605" i="1"/>
  <c r="BD1567" i="1"/>
  <c r="BD1477" i="1"/>
  <c r="BD1461" i="1"/>
  <c r="BD1333" i="1"/>
  <c r="BD1317" i="1"/>
  <c r="BD1279" i="1"/>
  <c r="BD1263" i="1"/>
  <c r="BD1189" i="1"/>
  <c r="BD1173" i="1"/>
  <c r="BD1135" i="1"/>
  <c r="BD1119" i="1"/>
  <c r="BD1045" i="1"/>
  <c r="BD1029" i="1"/>
  <c r="BD991" i="1"/>
  <c r="BD975" i="1"/>
  <c r="BD901" i="1"/>
  <c r="BD885" i="1"/>
  <c r="BD847" i="1"/>
  <c r="BD831" i="1"/>
  <c r="BD757" i="1"/>
  <c r="BD741" i="1"/>
  <c r="BD703" i="1"/>
  <c r="BD687" i="1"/>
  <c r="BD613" i="1"/>
  <c r="BD597" i="1"/>
  <c r="BD559" i="1"/>
  <c r="BD543" i="1"/>
  <c r="BD469" i="1"/>
  <c r="BD453" i="1"/>
  <c r="BD415" i="1"/>
  <c r="BD399" i="1"/>
  <c r="BD325" i="1"/>
  <c r="BD309" i="1"/>
  <c r="BD271" i="1"/>
  <c r="BD255" i="1"/>
  <c r="BD181" i="1"/>
  <c r="BD165" i="1"/>
  <c r="BD127" i="1"/>
  <c r="BD111" i="1"/>
  <c r="BD37" i="1"/>
  <c r="BD21" i="1"/>
  <c r="BT2053" i="1"/>
  <c r="BS2053" i="1"/>
  <c r="BK2053" i="1"/>
  <c r="BT2091" i="1"/>
  <c r="BS2091" i="1"/>
  <c r="BK2091" i="1"/>
  <c r="BT2071" i="1"/>
  <c r="BS2071" i="1"/>
  <c r="BK2071" i="1"/>
  <c r="BT2035" i="1"/>
  <c r="BS2035" i="1"/>
  <c r="BK2035" i="1"/>
  <c r="BT1983" i="1"/>
  <c r="BS1983" i="1"/>
  <c r="BK1983" i="1"/>
  <c r="BT1963" i="1"/>
  <c r="BS1963" i="1"/>
  <c r="BK1963" i="1"/>
  <c r="BT1875" i="1"/>
  <c r="BS1875" i="1"/>
  <c r="BK1875" i="1"/>
  <c r="BT1855" i="1"/>
  <c r="BS1855" i="1"/>
  <c r="BK1855" i="1"/>
  <c r="BT1819" i="1"/>
  <c r="BS1819" i="1"/>
  <c r="BK1819" i="1"/>
  <c r="BT1767" i="1"/>
  <c r="BS1767" i="1"/>
  <c r="BK1767" i="1"/>
  <c r="BT1747" i="1"/>
  <c r="BS1747" i="1"/>
  <c r="BK1747" i="1"/>
  <c r="BT1695" i="1"/>
  <c r="BS1695" i="1"/>
  <c r="BK1695" i="1"/>
  <c r="BT1659" i="1"/>
  <c r="BS1659" i="1"/>
  <c r="BK1659" i="1"/>
  <c r="BT1623" i="1"/>
  <c r="BS1623" i="1"/>
  <c r="BK1623" i="1"/>
  <c r="BT1603" i="1"/>
  <c r="BS1603" i="1"/>
  <c r="BK1603" i="1"/>
  <c r="BT1551" i="1"/>
  <c r="BS1551" i="1"/>
  <c r="BK1551" i="1"/>
  <c r="BT1531" i="1"/>
  <c r="BS1531" i="1"/>
  <c r="BK1531" i="1"/>
  <c r="BT1479" i="1"/>
  <c r="BS1479" i="1"/>
  <c r="BK1479" i="1"/>
  <c r="BT1459" i="1"/>
  <c r="BK1459" i="1"/>
  <c r="BS1459" i="1"/>
  <c r="BT1423" i="1"/>
  <c r="BS1423" i="1"/>
  <c r="BK1423" i="1"/>
  <c r="BT1407" i="1"/>
  <c r="BS1407" i="1"/>
  <c r="BK1407" i="1"/>
  <c r="BT2090" i="1"/>
  <c r="BS2090" i="1"/>
  <c r="BK2090" i="1"/>
  <c r="BT2074" i="1"/>
  <c r="BS2074" i="1"/>
  <c r="BK2074" i="1"/>
  <c r="BT2054" i="1"/>
  <c r="BS2054" i="1"/>
  <c r="BK2054" i="1"/>
  <c r="BT2038" i="1"/>
  <c r="BS2038" i="1"/>
  <c r="BK2038" i="1"/>
  <c r="BT2018" i="1"/>
  <c r="BS2018" i="1"/>
  <c r="BK2018" i="1"/>
  <c r="BT2002" i="1"/>
  <c r="BS2002" i="1"/>
  <c r="BK2002" i="1"/>
  <c r="BT1982" i="1"/>
  <c r="BS1982" i="1"/>
  <c r="BK1982" i="1"/>
  <c r="BT1966" i="1"/>
  <c r="BS1966" i="1"/>
  <c r="BT1946" i="1"/>
  <c r="BS1946" i="1"/>
  <c r="BK1946" i="1"/>
  <c r="BT1930" i="1"/>
  <c r="BS1930" i="1"/>
  <c r="BK1930" i="1"/>
  <c r="BT1910" i="1"/>
  <c r="BS1910" i="1"/>
  <c r="BK1910" i="1"/>
  <c r="BT1894" i="1"/>
  <c r="BS1894" i="1"/>
  <c r="BK1894" i="1"/>
  <c r="BT1874" i="1"/>
  <c r="BS1874" i="1"/>
  <c r="BK1874" i="1"/>
  <c r="BT1858" i="1"/>
  <c r="BS1858" i="1"/>
  <c r="BK1858" i="1"/>
  <c r="BT1838" i="1"/>
  <c r="BS1838" i="1"/>
  <c r="BT1822" i="1"/>
  <c r="BS1822" i="1"/>
  <c r="BK1822" i="1"/>
  <c r="BT1802" i="1"/>
  <c r="BS1802" i="1"/>
  <c r="BK1802" i="1"/>
  <c r="BT1786" i="1"/>
  <c r="BS1786" i="1"/>
  <c r="BK1786" i="1"/>
  <c r="BT1766" i="1"/>
  <c r="BS1766" i="1"/>
  <c r="BK1766" i="1"/>
  <c r="BT1750" i="1"/>
  <c r="BS1750" i="1"/>
  <c r="BK1750" i="1"/>
  <c r="BT1730" i="1"/>
  <c r="BS1730" i="1"/>
  <c r="BK1730" i="1"/>
  <c r="BT1714" i="1"/>
  <c r="BS1714" i="1"/>
  <c r="BK1714" i="1"/>
  <c r="BT1694" i="1"/>
  <c r="BS1694" i="1"/>
  <c r="BK1694" i="1"/>
  <c r="BT1678" i="1"/>
  <c r="BS1678" i="1"/>
  <c r="BT1658" i="1"/>
  <c r="BS1658" i="1"/>
  <c r="BK1658" i="1"/>
  <c r="BT1642" i="1"/>
  <c r="BS1642" i="1"/>
  <c r="BK1642" i="1"/>
  <c r="BT1622" i="1"/>
  <c r="BS1622" i="1"/>
  <c r="BK1622" i="1"/>
  <c r="BT1606" i="1"/>
  <c r="BS1606" i="1"/>
  <c r="BK1606" i="1"/>
  <c r="BT1586" i="1"/>
  <c r="BS1586" i="1"/>
  <c r="BK1586" i="1"/>
  <c r="BT1570" i="1"/>
  <c r="BS1570" i="1"/>
  <c r="BK1570" i="1"/>
  <c r="BT1550" i="1"/>
  <c r="BS1550" i="1"/>
  <c r="BT1534" i="1"/>
  <c r="BS1534" i="1"/>
  <c r="BK1534" i="1"/>
  <c r="BT1514" i="1"/>
  <c r="BS1514" i="1"/>
  <c r="BK1514" i="1"/>
  <c r="BT1498" i="1"/>
  <c r="BS1498" i="1"/>
  <c r="BK1498" i="1"/>
  <c r="BT1478" i="1"/>
  <c r="BS1478" i="1"/>
  <c r="BK1478" i="1"/>
  <c r="BT1462" i="1"/>
  <c r="BS1462" i="1"/>
  <c r="BK1462" i="1"/>
  <c r="BT1442" i="1"/>
  <c r="BS1442" i="1"/>
  <c r="BK1442" i="1"/>
  <c r="BT1426" i="1"/>
  <c r="BS1426" i="1"/>
  <c r="BK1426" i="1"/>
  <c r="BT1406" i="1"/>
  <c r="BS1406" i="1"/>
  <c r="BK1406" i="1"/>
  <c r="BT1390" i="1"/>
  <c r="BS1390" i="1"/>
  <c r="BT1370" i="1"/>
  <c r="BS1370" i="1"/>
  <c r="BK1370" i="1"/>
  <c r="BT1354" i="1"/>
  <c r="BS1354" i="1"/>
  <c r="BK1354" i="1"/>
  <c r="BT1334" i="1"/>
  <c r="BS1334" i="1"/>
  <c r="BK1334" i="1"/>
  <c r="BT1318" i="1"/>
  <c r="BS1318" i="1"/>
  <c r="BK1318" i="1"/>
  <c r="BT1298" i="1"/>
  <c r="BS1298" i="1"/>
  <c r="BK1298" i="1"/>
  <c r="BT1282" i="1"/>
  <c r="BS1282" i="1"/>
  <c r="BK1282" i="1"/>
  <c r="BT1262" i="1"/>
  <c r="BS1262" i="1"/>
  <c r="BT1246" i="1"/>
  <c r="BS1246" i="1"/>
  <c r="BK1246" i="1"/>
  <c r="BT1226" i="1"/>
  <c r="BS1226" i="1"/>
  <c r="BK1226" i="1"/>
  <c r="BT1210" i="1"/>
  <c r="BS1210" i="1"/>
  <c r="BK1210" i="1"/>
  <c r="BT1190" i="1"/>
  <c r="BS1190" i="1"/>
  <c r="BK1190" i="1"/>
  <c r="BT1174" i="1"/>
  <c r="BS1174" i="1"/>
  <c r="BK1174" i="1"/>
  <c r="BT1154" i="1"/>
  <c r="BS1154" i="1"/>
  <c r="BK1154" i="1"/>
  <c r="BT1138" i="1"/>
  <c r="BS1138" i="1"/>
  <c r="BK1138" i="1"/>
  <c r="BT1118" i="1"/>
  <c r="BS1118" i="1"/>
  <c r="BK1118" i="1"/>
  <c r="BT1102" i="1"/>
  <c r="BS1102" i="1"/>
  <c r="BT1082" i="1"/>
  <c r="BS1082" i="1"/>
  <c r="BK1082" i="1"/>
  <c r="BT1066" i="1"/>
  <c r="BS1066" i="1"/>
  <c r="BK1066" i="1"/>
  <c r="BT1046" i="1"/>
  <c r="BS1046" i="1"/>
  <c r="BK1046" i="1"/>
  <c r="BT1030" i="1"/>
  <c r="BS1030" i="1"/>
  <c r="BK1030" i="1"/>
  <c r="BT1010" i="1"/>
  <c r="BS1010" i="1"/>
  <c r="BK1010" i="1"/>
  <c r="BT994" i="1"/>
  <c r="BS994" i="1"/>
  <c r="BK994" i="1"/>
  <c r="BT974" i="1"/>
  <c r="BS974" i="1"/>
  <c r="BT958" i="1"/>
  <c r="BS958" i="1"/>
  <c r="BK958" i="1"/>
  <c r="BT938" i="1"/>
  <c r="BS938" i="1"/>
  <c r="BK938" i="1"/>
  <c r="BT922" i="1"/>
  <c r="BS922" i="1"/>
  <c r="BK922" i="1"/>
  <c r="BT902" i="1"/>
  <c r="BS902" i="1"/>
  <c r="BK902" i="1"/>
  <c r="BT886" i="1"/>
  <c r="BS886" i="1"/>
  <c r="BK886" i="1"/>
  <c r="BT866" i="1"/>
  <c r="BS866" i="1"/>
  <c r="BK866" i="1"/>
  <c r="BT850" i="1"/>
  <c r="BS850" i="1"/>
  <c r="BK850" i="1"/>
  <c r="BT830" i="1"/>
  <c r="BS830" i="1"/>
  <c r="BK830" i="1"/>
  <c r="BT814" i="1"/>
  <c r="BS814" i="1"/>
  <c r="BT794" i="1"/>
  <c r="BS794" i="1"/>
  <c r="BK794" i="1"/>
  <c r="BT778" i="1"/>
  <c r="BS778" i="1"/>
  <c r="BK778" i="1"/>
  <c r="BT758" i="1"/>
  <c r="BS758" i="1"/>
  <c r="BK758" i="1"/>
  <c r="BT742" i="1"/>
  <c r="BS742" i="1"/>
  <c r="BK742" i="1"/>
  <c r="BT722" i="1"/>
  <c r="BS722" i="1"/>
  <c r="BK722" i="1"/>
  <c r="BT706" i="1"/>
  <c r="BS706" i="1"/>
  <c r="BK706" i="1"/>
  <c r="BT686" i="1"/>
  <c r="BS686" i="1"/>
  <c r="BT670" i="1"/>
  <c r="BS670" i="1"/>
  <c r="BK670" i="1"/>
  <c r="BT650" i="1"/>
  <c r="BS650" i="1"/>
  <c r="BK650" i="1"/>
  <c r="BT634" i="1"/>
  <c r="BS634" i="1"/>
  <c r="BK634" i="1"/>
  <c r="BT614" i="1"/>
  <c r="BS614" i="1"/>
  <c r="BK614" i="1"/>
  <c r="BT598" i="1"/>
  <c r="BS598" i="1"/>
  <c r="BK598" i="1"/>
  <c r="BT578" i="1"/>
  <c r="BS578" i="1"/>
  <c r="BK578" i="1"/>
  <c r="BT562" i="1"/>
  <c r="BS562" i="1"/>
  <c r="BK562" i="1"/>
  <c r="BT542" i="1"/>
  <c r="BS542" i="1"/>
  <c r="BK542" i="1"/>
  <c r="BT526" i="1"/>
  <c r="BS526" i="1"/>
  <c r="BT506" i="1"/>
  <c r="BS506" i="1"/>
  <c r="BK506" i="1"/>
  <c r="BT490" i="1"/>
  <c r="BS490" i="1"/>
  <c r="BK490" i="1"/>
  <c r="BT470" i="1"/>
  <c r="BS470" i="1"/>
  <c r="BK470" i="1"/>
  <c r="BT454" i="1"/>
  <c r="BS454" i="1"/>
  <c r="BK454" i="1"/>
  <c r="BT434" i="1"/>
  <c r="BS434" i="1"/>
  <c r="BK434" i="1"/>
  <c r="BT418" i="1"/>
  <c r="BS418" i="1"/>
  <c r="BK418" i="1"/>
  <c r="BT398" i="1"/>
  <c r="BS398" i="1"/>
  <c r="BS382" i="1"/>
  <c r="BT382" i="1"/>
  <c r="BK382" i="1"/>
  <c r="BT362" i="1"/>
  <c r="BS362" i="1"/>
  <c r="BK362" i="1"/>
  <c r="BT346" i="1"/>
  <c r="BS346" i="1"/>
  <c r="BK346" i="1"/>
  <c r="BT326" i="1"/>
  <c r="BS326" i="1"/>
  <c r="BK326" i="1"/>
  <c r="BT310" i="1"/>
  <c r="BS310" i="1"/>
  <c r="BK310" i="1"/>
  <c r="BT290" i="1"/>
  <c r="BS290" i="1"/>
  <c r="BK290" i="1"/>
  <c r="BT274" i="1"/>
  <c r="BS274" i="1"/>
  <c r="BK274" i="1"/>
  <c r="BT254" i="1"/>
  <c r="BS254" i="1"/>
  <c r="BK254" i="1"/>
  <c r="BT238" i="1"/>
  <c r="BS238" i="1"/>
  <c r="BT218" i="1"/>
  <c r="BS218" i="1"/>
  <c r="BK218" i="1"/>
  <c r="BT202" i="1"/>
  <c r="BS202" i="1"/>
  <c r="BK202" i="1"/>
  <c r="BT182" i="1"/>
  <c r="BS182" i="1"/>
  <c r="BK182" i="1"/>
  <c r="BT166" i="1"/>
  <c r="BS166" i="1"/>
  <c r="BK166" i="1"/>
  <c r="BT146" i="1"/>
  <c r="BS146" i="1"/>
  <c r="BK146" i="1"/>
  <c r="BT130" i="1"/>
  <c r="BS130" i="1"/>
  <c r="BK130" i="1"/>
  <c r="BT110" i="1"/>
  <c r="BS110" i="1"/>
  <c r="BT94" i="1"/>
  <c r="BS94" i="1"/>
  <c r="BK94" i="1"/>
  <c r="BT74" i="1"/>
  <c r="BS74" i="1"/>
  <c r="BK74" i="1"/>
  <c r="BT58" i="1"/>
  <c r="BS58" i="1"/>
  <c r="BK58" i="1"/>
  <c r="BT38" i="1"/>
  <c r="BS38" i="1"/>
  <c r="BK38" i="1"/>
  <c r="BT22" i="1"/>
  <c r="BS22" i="1"/>
  <c r="BK22" i="1"/>
  <c r="BD2089" i="1"/>
  <c r="BD2073" i="1"/>
  <c r="BD2035" i="1"/>
  <c r="BD2019" i="1"/>
  <c r="BD1982" i="1"/>
  <c r="BD1966" i="1"/>
  <c r="BD1945" i="1"/>
  <c r="BD1929" i="1"/>
  <c r="BD1891" i="1"/>
  <c r="BD1875" i="1"/>
  <c r="BD1838" i="1"/>
  <c r="BD1822" i="1"/>
  <c r="BD1801" i="1"/>
  <c r="BD1785" i="1"/>
  <c r="BD1747" i="1"/>
  <c r="BD1731" i="1"/>
  <c r="BD1694" i="1"/>
  <c r="BD1678" i="1"/>
  <c r="BD1657" i="1"/>
  <c r="BD1641" i="1"/>
  <c r="BD1603" i="1"/>
  <c r="BD1587" i="1"/>
  <c r="BD1550" i="1"/>
  <c r="BD1534" i="1"/>
  <c r="BD1513" i="1"/>
  <c r="BD1497" i="1"/>
  <c r="BD1459" i="1"/>
  <c r="BD1443" i="1"/>
  <c r="BD1406" i="1"/>
  <c r="BD1390" i="1"/>
  <c r="BD1369" i="1"/>
  <c r="BD1353" i="1"/>
  <c r="BD1315" i="1"/>
  <c r="BD1299" i="1"/>
  <c r="BD1262" i="1"/>
  <c r="BD1246" i="1"/>
  <c r="BD1225" i="1"/>
  <c r="BD1209" i="1"/>
  <c r="BD1171" i="1"/>
  <c r="BD1155" i="1"/>
  <c r="BD1118" i="1"/>
  <c r="BD1102" i="1"/>
  <c r="BD1081" i="1"/>
  <c r="BD1065" i="1"/>
  <c r="BD1027" i="1"/>
  <c r="BD1011" i="1"/>
  <c r="BD974" i="1"/>
  <c r="BD958" i="1"/>
  <c r="BD937" i="1"/>
  <c r="BD921" i="1"/>
  <c r="BD883" i="1"/>
  <c r="BD867" i="1"/>
  <c r="BD830" i="1"/>
  <c r="BD814" i="1"/>
  <c r="BD793" i="1"/>
  <c r="BD777" i="1"/>
  <c r="BD739" i="1"/>
  <c r="BD723" i="1"/>
  <c r="BD686" i="1"/>
  <c r="BD670" i="1"/>
  <c r="BD649" i="1"/>
  <c r="BD633" i="1"/>
  <c r="BD595" i="1"/>
  <c r="BD579" i="1"/>
  <c r="BD542" i="1"/>
  <c r="BD526" i="1"/>
  <c r="BD505" i="1"/>
  <c r="BD489" i="1"/>
  <c r="BD451" i="1"/>
  <c r="BD435" i="1"/>
  <c r="BD398" i="1"/>
  <c r="BD382" i="1"/>
  <c r="BD361" i="1"/>
  <c r="BD345" i="1"/>
  <c r="BD307" i="1"/>
  <c r="BD291" i="1"/>
  <c r="BD254" i="1"/>
  <c r="BD238" i="1"/>
  <c r="BD217" i="1"/>
  <c r="BD201" i="1"/>
  <c r="BD163" i="1"/>
  <c r="BD147" i="1"/>
  <c r="BD110" i="1"/>
  <c r="BD94" i="1"/>
  <c r="BD73" i="1"/>
  <c r="BD57" i="1"/>
  <c r="BD19" i="1"/>
  <c r="BK1390" i="1"/>
  <c r="BK1262" i="1"/>
  <c r="BK238" i="1"/>
  <c r="BK110" i="1"/>
  <c r="BQ4" i="1" l="1"/>
  <c r="BN4" i="1"/>
  <c r="BM4" i="1"/>
  <c r="BJ4" i="1"/>
  <c r="BI4" i="1"/>
  <c r="BH4" i="1"/>
  <c r="BE4" i="1"/>
  <c r="BA4" i="1"/>
  <c r="AZ4" i="1"/>
  <c r="BT4" i="1" s="1"/>
  <c r="BQ3" i="1"/>
  <c r="BN3" i="1"/>
  <c r="BM3" i="1"/>
  <c r="BJ3" i="1"/>
  <c r="BI3" i="1"/>
  <c r="BH3" i="1"/>
  <c r="BE3" i="1"/>
  <c r="BA3" i="1"/>
  <c r="AZ3" i="1"/>
  <c r="BT3" i="1" s="1"/>
  <c r="AF3" i="1"/>
  <c r="Z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3" i="1"/>
  <c r="S3" i="1"/>
  <c r="AF4" i="1"/>
  <c r="AF19" i="1"/>
  <c r="AF20" i="1"/>
  <c r="AF21" i="1"/>
  <c r="AF22" i="1"/>
  <c r="AF37" i="1"/>
  <c r="AF38" i="1"/>
  <c r="AF39" i="1"/>
  <c r="AF40" i="1"/>
  <c r="AF55" i="1"/>
  <c r="AF56" i="1"/>
  <c r="AF57" i="1"/>
  <c r="AF58" i="1"/>
  <c r="AF73" i="1"/>
  <c r="AF74" i="1"/>
  <c r="AF75" i="1"/>
  <c r="AF76" i="1"/>
  <c r="AF91" i="1"/>
  <c r="AF92" i="1"/>
  <c r="AF93" i="1"/>
  <c r="AF94" i="1"/>
  <c r="AF109" i="1"/>
  <c r="AF110" i="1"/>
  <c r="AF111" i="1"/>
  <c r="AF112" i="1"/>
  <c r="AF127" i="1"/>
  <c r="AF128" i="1"/>
  <c r="AF129" i="1"/>
  <c r="AF130" i="1"/>
  <c r="AF145" i="1"/>
  <c r="AF146" i="1"/>
  <c r="AF147" i="1"/>
  <c r="AF148" i="1"/>
  <c r="AF163" i="1"/>
  <c r="AF164" i="1"/>
  <c r="AF165" i="1"/>
  <c r="AF166" i="1"/>
  <c r="AF181" i="1"/>
  <c r="AF182" i="1"/>
  <c r="AF183" i="1"/>
  <c r="AF184" i="1"/>
  <c r="AF199" i="1"/>
  <c r="AF200" i="1"/>
  <c r="AF201" i="1"/>
  <c r="AF202" i="1"/>
  <c r="AF217" i="1"/>
  <c r="AF218" i="1"/>
  <c r="AF219" i="1"/>
  <c r="AF220" i="1"/>
  <c r="AF235" i="1"/>
  <c r="AF236" i="1"/>
  <c r="AF237" i="1"/>
  <c r="AF238" i="1"/>
  <c r="AF253" i="1"/>
  <c r="AF254" i="1"/>
  <c r="AF255" i="1"/>
  <c r="AF256" i="1"/>
  <c r="AF271" i="1"/>
  <c r="AF272" i="1"/>
  <c r="AF273" i="1"/>
  <c r="AF274" i="1"/>
  <c r="AF289" i="1"/>
  <c r="AF290" i="1"/>
  <c r="AF291" i="1"/>
  <c r="AF292" i="1"/>
  <c r="AF307" i="1"/>
  <c r="AF308" i="1"/>
  <c r="AF309" i="1"/>
  <c r="AF310" i="1"/>
  <c r="AF325" i="1"/>
  <c r="AF326" i="1"/>
  <c r="AF327" i="1"/>
  <c r="AF328" i="1"/>
  <c r="AF343" i="1"/>
  <c r="AF344" i="1"/>
  <c r="AF345" i="1"/>
  <c r="AF346" i="1"/>
  <c r="AF361" i="1"/>
  <c r="AF362" i="1"/>
  <c r="AF363" i="1"/>
  <c r="AF364" i="1"/>
  <c r="AF379" i="1"/>
  <c r="AF380" i="1"/>
  <c r="AF381" i="1"/>
  <c r="AF382" i="1"/>
  <c r="AF397" i="1"/>
  <c r="AF398" i="1"/>
  <c r="AF399" i="1"/>
  <c r="AF400" i="1"/>
  <c r="AF415" i="1"/>
  <c r="AF416" i="1"/>
  <c r="AF417" i="1"/>
  <c r="AF418" i="1"/>
  <c r="AF433" i="1"/>
  <c r="AF434" i="1"/>
  <c r="AF435" i="1"/>
  <c r="AF436" i="1"/>
  <c r="AF451" i="1"/>
  <c r="AF452" i="1"/>
  <c r="AF453" i="1"/>
  <c r="AF454" i="1"/>
  <c r="AF469" i="1"/>
  <c r="AF470" i="1"/>
  <c r="AF471" i="1"/>
  <c r="AF472" i="1"/>
  <c r="AF487" i="1"/>
  <c r="AF488" i="1"/>
  <c r="AF489" i="1"/>
  <c r="AF490" i="1"/>
  <c r="AF505" i="1"/>
  <c r="AF506" i="1"/>
  <c r="AF507" i="1"/>
  <c r="AF508" i="1"/>
  <c r="AF523" i="1"/>
  <c r="AF524" i="1"/>
  <c r="AF525" i="1"/>
  <c r="AF526" i="1"/>
  <c r="AF541" i="1"/>
  <c r="AF542" i="1"/>
  <c r="AF543" i="1"/>
  <c r="AF544" i="1"/>
  <c r="AF559" i="1"/>
  <c r="AF560" i="1"/>
  <c r="AF561" i="1"/>
  <c r="AF562" i="1"/>
  <c r="AF577" i="1"/>
  <c r="AF578" i="1"/>
  <c r="AF579" i="1"/>
  <c r="AF580" i="1"/>
  <c r="AF595" i="1"/>
  <c r="AF596" i="1"/>
  <c r="AF597" i="1"/>
  <c r="AF598" i="1"/>
  <c r="AF613" i="1"/>
  <c r="AF614" i="1"/>
  <c r="AF615" i="1"/>
  <c r="AF616" i="1"/>
  <c r="AF631" i="1"/>
  <c r="AF632" i="1"/>
  <c r="AF633" i="1"/>
  <c r="AF634" i="1"/>
  <c r="AF649" i="1"/>
  <c r="AF650" i="1"/>
  <c r="AF651" i="1"/>
  <c r="AF652" i="1"/>
  <c r="AF667" i="1"/>
  <c r="AF668" i="1"/>
  <c r="AF669" i="1"/>
  <c r="AF670" i="1"/>
  <c r="AF685" i="1"/>
  <c r="AF686" i="1"/>
  <c r="AF687" i="1"/>
  <c r="AF688" i="1"/>
  <c r="AF703" i="1"/>
  <c r="AF704" i="1"/>
  <c r="AF705" i="1"/>
  <c r="AF706" i="1"/>
  <c r="AF721" i="1"/>
  <c r="AF722" i="1"/>
  <c r="AF723" i="1"/>
  <c r="AF724" i="1"/>
  <c r="AF739" i="1"/>
  <c r="AF740" i="1"/>
  <c r="AF741" i="1"/>
  <c r="AF742" i="1"/>
  <c r="AF757" i="1"/>
  <c r="AF758" i="1"/>
  <c r="AF759" i="1"/>
  <c r="AF760" i="1"/>
  <c r="AF775" i="1"/>
  <c r="AF776" i="1"/>
  <c r="AF777" i="1"/>
  <c r="AF778" i="1"/>
  <c r="AF793" i="1"/>
  <c r="AF794" i="1"/>
  <c r="AF795" i="1"/>
  <c r="AF796" i="1"/>
  <c r="AF811" i="1"/>
  <c r="AF812" i="1"/>
  <c r="AF813" i="1"/>
  <c r="AF814" i="1"/>
  <c r="AF829" i="1"/>
  <c r="AF830" i="1"/>
  <c r="AF831" i="1"/>
  <c r="AF832" i="1"/>
  <c r="AF847" i="1"/>
  <c r="AF848" i="1"/>
  <c r="AF849" i="1"/>
  <c r="AF850" i="1"/>
  <c r="AF865" i="1"/>
  <c r="AF866" i="1"/>
  <c r="AF867" i="1"/>
  <c r="AF868" i="1"/>
  <c r="AF883" i="1"/>
  <c r="AF884" i="1"/>
  <c r="AF885" i="1"/>
  <c r="AF886" i="1"/>
  <c r="AF901" i="1"/>
  <c r="AF902" i="1"/>
  <c r="AF903" i="1"/>
  <c r="AF904" i="1"/>
  <c r="AF919" i="1"/>
  <c r="AF920" i="1"/>
  <c r="AF921" i="1"/>
  <c r="AF922" i="1"/>
  <c r="AF937" i="1"/>
  <c r="AF938" i="1"/>
  <c r="AF939" i="1"/>
  <c r="AF940" i="1"/>
  <c r="AF955" i="1"/>
  <c r="AF956" i="1"/>
  <c r="AF957" i="1"/>
  <c r="AF958" i="1"/>
  <c r="AF973" i="1"/>
  <c r="AF974" i="1"/>
  <c r="AF975" i="1"/>
  <c r="AF976" i="1"/>
  <c r="AF991" i="1"/>
  <c r="AF992" i="1"/>
  <c r="AF993" i="1"/>
  <c r="AF994" i="1"/>
  <c r="AF1009" i="1"/>
  <c r="AF1010" i="1"/>
  <c r="AF1011" i="1"/>
  <c r="AF1012" i="1"/>
  <c r="AF1027" i="1"/>
  <c r="AF1028" i="1"/>
  <c r="AF1029" i="1"/>
  <c r="AF1030" i="1"/>
  <c r="AF1045" i="1"/>
  <c r="AF1046" i="1"/>
  <c r="AF1047" i="1"/>
  <c r="AF1048" i="1"/>
  <c r="AF1063" i="1"/>
  <c r="AF1064" i="1"/>
  <c r="AF1065" i="1"/>
  <c r="AF1066" i="1"/>
  <c r="AF1081" i="1"/>
  <c r="AF1082" i="1"/>
  <c r="AF1083" i="1"/>
  <c r="AF1084" i="1"/>
  <c r="AF1099" i="1"/>
  <c r="AF1100" i="1"/>
  <c r="AF1101" i="1"/>
  <c r="AF1102" i="1"/>
  <c r="AF1117" i="1"/>
  <c r="AF1118" i="1"/>
  <c r="AF1119" i="1"/>
  <c r="AF1120" i="1"/>
  <c r="AF1135" i="1"/>
  <c r="AF1136" i="1"/>
  <c r="AF1137" i="1"/>
  <c r="AF1138" i="1"/>
  <c r="AF1153" i="1"/>
  <c r="AF1154" i="1"/>
  <c r="AF1155" i="1"/>
  <c r="AF1156" i="1"/>
  <c r="AF1171" i="1"/>
  <c r="AF1172" i="1"/>
  <c r="AF1173" i="1"/>
  <c r="AF1174" i="1"/>
  <c r="AF1189" i="1"/>
  <c r="AF1190" i="1"/>
  <c r="AF1191" i="1"/>
  <c r="AF1192" i="1"/>
  <c r="AF1207" i="1"/>
  <c r="AF1208" i="1"/>
  <c r="AF1209" i="1"/>
  <c r="AF1210" i="1"/>
  <c r="AF1225" i="1"/>
  <c r="AF1226" i="1"/>
  <c r="AF1227" i="1"/>
  <c r="AF1228" i="1"/>
  <c r="AF1243" i="1"/>
  <c r="AF1244" i="1"/>
  <c r="AF1245" i="1"/>
  <c r="AF1246" i="1"/>
  <c r="AF1261" i="1"/>
  <c r="AF1262" i="1"/>
  <c r="AF1263" i="1"/>
  <c r="AF1264" i="1"/>
  <c r="AF1279" i="1"/>
  <c r="AF1280" i="1"/>
  <c r="AF1281" i="1"/>
  <c r="AF1282" i="1"/>
  <c r="AF1297" i="1"/>
  <c r="AF1298" i="1"/>
  <c r="AF1299" i="1"/>
  <c r="AF1300" i="1"/>
  <c r="AF1315" i="1"/>
  <c r="AF1316" i="1"/>
  <c r="AF1317" i="1"/>
  <c r="AF1318" i="1"/>
  <c r="AF1333" i="1"/>
  <c r="AF1334" i="1"/>
  <c r="AF1335" i="1"/>
  <c r="AF1336" i="1"/>
  <c r="AF1351" i="1"/>
  <c r="AF1352" i="1"/>
  <c r="AF1353" i="1"/>
  <c r="AF1354" i="1"/>
  <c r="AF1369" i="1"/>
  <c r="AF1370" i="1"/>
  <c r="AF1371" i="1"/>
  <c r="AF1372" i="1"/>
  <c r="AF1387" i="1"/>
  <c r="AF1388" i="1"/>
  <c r="AF1389" i="1"/>
  <c r="AF1390" i="1"/>
  <c r="AF1405" i="1"/>
  <c r="AF1406" i="1"/>
  <c r="AF1407" i="1"/>
  <c r="AF1408" i="1"/>
  <c r="AF1423" i="1"/>
  <c r="AF1424" i="1"/>
  <c r="AF1425" i="1"/>
  <c r="AF1426" i="1"/>
  <c r="AF1441" i="1"/>
  <c r="AF1442" i="1"/>
  <c r="AF1443" i="1"/>
  <c r="AF1444" i="1"/>
  <c r="AF1459" i="1"/>
  <c r="AF1460" i="1"/>
  <c r="AF1461" i="1"/>
  <c r="AF1462" i="1"/>
  <c r="AF1477" i="1"/>
  <c r="AF1478" i="1"/>
  <c r="AF1479" i="1"/>
  <c r="AF1480" i="1"/>
  <c r="AF1495" i="1"/>
  <c r="AF1496" i="1"/>
  <c r="AF1497" i="1"/>
  <c r="AF1498" i="1"/>
  <c r="AF1513" i="1"/>
  <c r="AF1514" i="1"/>
  <c r="AF1515" i="1"/>
  <c r="AF1516" i="1"/>
  <c r="AF1531" i="1"/>
  <c r="AF1532" i="1"/>
  <c r="AF1533" i="1"/>
  <c r="AF1534" i="1"/>
  <c r="AF1549" i="1"/>
  <c r="AF1550" i="1"/>
  <c r="AF1551" i="1"/>
  <c r="AF1552" i="1"/>
  <c r="AF1567" i="1"/>
  <c r="AF1568" i="1"/>
  <c r="AF1569" i="1"/>
  <c r="AF1570" i="1"/>
  <c r="AF1585" i="1"/>
  <c r="AF1586" i="1"/>
  <c r="AF1587" i="1"/>
  <c r="AF1588" i="1"/>
  <c r="AF1603" i="1"/>
  <c r="AF1604" i="1"/>
  <c r="AF1605" i="1"/>
  <c r="AF1606" i="1"/>
  <c r="AF1621" i="1"/>
  <c r="AF1622" i="1"/>
  <c r="AF1623" i="1"/>
  <c r="AF1624" i="1"/>
  <c r="AF1639" i="1"/>
  <c r="AF1640" i="1"/>
  <c r="AF1641" i="1"/>
  <c r="AF1642" i="1"/>
  <c r="AF1657" i="1"/>
  <c r="AF1658" i="1"/>
  <c r="AF1659" i="1"/>
  <c r="AF1660" i="1"/>
  <c r="AF1675" i="1"/>
  <c r="AF1676" i="1"/>
  <c r="AF1677" i="1"/>
  <c r="AF1678" i="1"/>
  <c r="AF1693" i="1"/>
  <c r="AF1694" i="1"/>
  <c r="AF1695" i="1"/>
  <c r="AF1696" i="1"/>
  <c r="AF1711" i="1"/>
  <c r="AF1712" i="1"/>
  <c r="AF1713" i="1"/>
  <c r="AF1714" i="1"/>
  <c r="AF1729" i="1"/>
  <c r="AF1730" i="1"/>
  <c r="AF1731" i="1"/>
  <c r="AF1732" i="1"/>
  <c r="AF1747" i="1"/>
  <c r="AF1748" i="1"/>
  <c r="AF1749" i="1"/>
  <c r="AF1750" i="1"/>
  <c r="AF1765" i="1"/>
  <c r="AF1766" i="1"/>
  <c r="AF1767" i="1"/>
  <c r="AF1768" i="1"/>
  <c r="AF1783" i="1"/>
  <c r="AF1784" i="1"/>
  <c r="AF1785" i="1"/>
  <c r="AF1786" i="1"/>
  <c r="AF1801" i="1"/>
  <c r="AF1802" i="1"/>
  <c r="AF1803" i="1"/>
  <c r="AF1804" i="1"/>
  <c r="AF1819" i="1"/>
  <c r="AF1820" i="1"/>
  <c r="AF1821" i="1"/>
  <c r="AF1822" i="1"/>
  <c r="AF1837" i="1"/>
  <c r="AF1838" i="1"/>
  <c r="AF1839" i="1"/>
  <c r="AF1840" i="1"/>
  <c r="AF1855" i="1"/>
  <c r="AF1856" i="1"/>
  <c r="AF1857" i="1"/>
  <c r="AF1858" i="1"/>
  <c r="AF1873" i="1"/>
  <c r="AF1874" i="1"/>
  <c r="AF1875" i="1"/>
  <c r="AF1876" i="1"/>
  <c r="AF1891" i="1"/>
  <c r="AF1892" i="1"/>
  <c r="AF1893" i="1"/>
  <c r="AF1894" i="1"/>
  <c r="AF1909" i="1"/>
  <c r="AF1910" i="1"/>
  <c r="AF1911" i="1"/>
  <c r="AF1912" i="1"/>
  <c r="AF1927" i="1"/>
  <c r="AF1928" i="1"/>
  <c r="AF1929" i="1"/>
  <c r="AF1930" i="1"/>
  <c r="AF1945" i="1"/>
  <c r="AF1946" i="1"/>
  <c r="AF1947" i="1"/>
  <c r="AF1948" i="1"/>
  <c r="AF1963" i="1"/>
  <c r="AF1964" i="1"/>
  <c r="AF1965" i="1"/>
  <c r="AF1966" i="1"/>
  <c r="AF1981" i="1"/>
  <c r="AF1982" i="1"/>
  <c r="AF1983" i="1"/>
  <c r="AF1984" i="1"/>
  <c r="AF1999" i="1"/>
  <c r="AF2000" i="1"/>
  <c r="AF2001" i="1"/>
  <c r="AF2002" i="1"/>
  <c r="AF2017" i="1"/>
  <c r="AF2018" i="1"/>
  <c r="AF2019" i="1"/>
  <c r="AF2020" i="1"/>
  <c r="AF2035" i="1"/>
  <c r="AF2036" i="1"/>
  <c r="AF2037" i="1"/>
  <c r="AF2038" i="1"/>
  <c r="AF2053" i="1"/>
  <c r="AF2054" i="1"/>
  <c r="AF2055" i="1"/>
  <c r="AF2056" i="1"/>
  <c r="AF2071" i="1"/>
  <c r="AF2072" i="1"/>
  <c r="AF2073" i="1"/>
  <c r="AF2074" i="1"/>
  <c r="AF2089" i="1"/>
  <c r="AF2090" i="1"/>
  <c r="AF2091" i="1"/>
  <c r="AF2092" i="1"/>
  <c r="AF2107" i="1"/>
  <c r="Z4" i="1"/>
  <c r="Z19" i="1"/>
  <c r="Z20" i="1"/>
  <c r="Z21" i="1"/>
  <c r="Z22" i="1"/>
  <c r="Z37" i="1"/>
  <c r="Z38" i="1"/>
  <c r="Z39" i="1"/>
  <c r="Z40" i="1"/>
  <c r="Z55" i="1"/>
  <c r="Z56" i="1"/>
  <c r="Z57" i="1"/>
  <c r="Z58" i="1"/>
  <c r="Z73" i="1"/>
  <c r="Z74" i="1"/>
  <c r="Z75" i="1"/>
  <c r="Z76" i="1"/>
  <c r="Z91" i="1"/>
  <c r="Z92" i="1"/>
  <c r="Z93" i="1"/>
  <c r="Z94" i="1"/>
  <c r="Z109" i="1"/>
  <c r="Z110" i="1"/>
  <c r="Z111" i="1"/>
  <c r="Z112" i="1"/>
  <c r="Z127" i="1"/>
  <c r="Z128" i="1"/>
  <c r="Z129" i="1"/>
  <c r="Z130" i="1"/>
  <c r="Z145" i="1"/>
  <c r="Z146" i="1"/>
  <c r="Z147" i="1"/>
  <c r="Z148" i="1"/>
  <c r="Z163" i="1"/>
  <c r="Z164" i="1"/>
  <c r="Z165" i="1"/>
  <c r="Z166" i="1"/>
  <c r="Z181" i="1"/>
  <c r="Z182" i="1"/>
  <c r="Z183" i="1"/>
  <c r="Z184" i="1"/>
  <c r="Z199" i="1"/>
  <c r="Z200" i="1"/>
  <c r="Z201" i="1"/>
  <c r="Z202" i="1"/>
  <c r="Z217" i="1"/>
  <c r="Z218" i="1"/>
  <c r="Z219" i="1"/>
  <c r="Z220" i="1"/>
  <c r="Z235" i="1"/>
  <c r="Z236" i="1"/>
  <c r="Z237" i="1"/>
  <c r="Z238" i="1"/>
  <c r="Z253" i="1"/>
  <c r="Z254" i="1"/>
  <c r="Z255" i="1"/>
  <c r="Z256" i="1"/>
  <c r="Z271" i="1"/>
  <c r="Z272" i="1"/>
  <c r="Z273" i="1"/>
  <c r="Z274" i="1"/>
  <c r="Z289" i="1"/>
  <c r="Z290" i="1"/>
  <c r="Z291" i="1"/>
  <c r="Z292" i="1"/>
  <c r="Z307" i="1"/>
  <c r="Z308" i="1"/>
  <c r="Z309" i="1"/>
  <c r="Z310" i="1"/>
  <c r="Z325" i="1"/>
  <c r="Z326" i="1"/>
  <c r="Z327" i="1"/>
  <c r="Z328" i="1"/>
  <c r="Z343" i="1"/>
  <c r="Z344" i="1"/>
  <c r="Z345" i="1"/>
  <c r="Z346" i="1"/>
  <c r="Z361" i="1"/>
  <c r="Z362" i="1"/>
  <c r="Z363" i="1"/>
  <c r="Z364" i="1"/>
  <c r="Z379" i="1"/>
  <c r="Z380" i="1"/>
  <c r="Z381" i="1"/>
  <c r="Z382" i="1"/>
  <c r="Z397" i="1"/>
  <c r="Z398" i="1"/>
  <c r="Z399" i="1"/>
  <c r="Z400" i="1"/>
  <c r="Z415" i="1"/>
  <c r="Z416" i="1"/>
  <c r="Z417" i="1"/>
  <c r="Z418" i="1"/>
  <c r="Z433" i="1"/>
  <c r="Z434" i="1"/>
  <c r="Z435" i="1"/>
  <c r="Z436" i="1"/>
  <c r="Z451" i="1"/>
  <c r="Z452" i="1"/>
  <c r="Z453" i="1"/>
  <c r="Z454" i="1"/>
  <c r="Z469" i="1"/>
  <c r="Z470" i="1"/>
  <c r="Z471" i="1"/>
  <c r="Z472" i="1"/>
  <c r="Z487" i="1"/>
  <c r="Z488" i="1"/>
  <c r="Z489" i="1"/>
  <c r="Z490" i="1"/>
  <c r="Z505" i="1"/>
  <c r="Z506" i="1"/>
  <c r="Z507" i="1"/>
  <c r="Z508" i="1"/>
  <c r="Z523" i="1"/>
  <c r="Z524" i="1"/>
  <c r="Z525" i="1"/>
  <c r="Z526" i="1"/>
  <c r="Z541" i="1"/>
  <c r="Z542" i="1"/>
  <c r="Z543" i="1"/>
  <c r="Z544" i="1"/>
  <c r="Z559" i="1"/>
  <c r="Z560" i="1"/>
  <c r="Z561" i="1"/>
  <c r="Z562" i="1"/>
  <c r="Z577" i="1"/>
  <c r="Z578" i="1"/>
  <c r="Z579" i="1"/>
  <c r="Z580" i="1"/>
  <c r="Z595" i="1"/>
  <c r="Z596" i="1"/>
  <c r="Z597" i="1"/>
  <c r="Z598" i="1"/>
  <c r="Z613" i="1"/>
  <c r="Z614" i="1"/>
  <c r="Z615" i="1"/>
  <c r="Z616" i="1"/>
  <c r="Z631" i="1"/>
  <c r="Z632" i="1"/>
  <c r="Z633" i="1"/>
  <c r="Z634" i="1"/>
  <c r="Z649" i="1"/>
  <c r="Z650" i="1"/>
  <c r="Z651" i="1"/>
  <c r="Z652" i="1"/>
  <c r="Z667" i="1"/>
  <c r="Z668" i="1"/>
  <c r="Z669" i="1"/>
  <c r="Z670" i="1"/>
  <c r="Z685" i="1"/>
  <c r="Z686" i="1"/>
  <c r="Z687" i="1"/>
  <c r="Z688" i="1"/>
  <c r="Z703" i="1"/>
  <c r="Z704" i="1"/>
  <c r="Z705" i="1"/>
  <c r="Z706" i="1"/>
  <c r="Z721" i="1"/>
  <c r="Z722" i="1"/>
  <c r="Z723" i="1"/>
  <c r="Z724" i="1"/>
  <c r="Z739" i="1"/>
  <c r="Z740" i="1"/>
  <c r="Z741" i="1"/>
  <c r="Z742" i="1"/>
  <c r="Z757" i="1"/>
  <c r="Z758" i="1"/>
  <c r="Z759" i="1"/>
  <c r="Z760" i="1"/>
  <c r="Z775" i="1"/>
  <c r="Z776" i="1"/>
  <c r="Z777" i="1"/>
  <c r="Z778" i="1"/>
  <c r="Z793" i="1"/>
  <c r="Z794" i="1"/>
  <c r="Z795" i="1"/>
  <c r="Z796" i="1"/>
  <c r="Z811" i="1"/>
  <c r="Z812" i="1"/>
  <c r="Z813" i="1"/>
  <c r="Z814" i="1"/>
  <c r="Z829" i="1"/>
  <c r="Z830" i="1"/>
  <c r="Z831" i="1"/>
  <c r="Z832" i="1"/>
  <c r="Z847" i="1"/>
  <c r="Z848" i="1"/>
  <c r="Z849" i="1"/>
  <c r="Z850" i="1"/>
  <c r="Z865" i="1"/>
  <c r="Z866" i="1"/>
  <c r="Z867" i="1"/>
  <c r="Z868" i="1"/>
  <c r="Z883" i="1"/>
  <c r="Z884" i="1"/>
  <c r="Z885" i="1"/>
  <c r="Z886" i="1"/>
  <c r="Z901" i="1"/>
  <c r="Z902" i="1"/>
  <c r="Z903" i="1"/>
  <c r="Z904" i="1"/>
  <c r="Z919" i="1"/>
  <c r="Z920" i="1"/>
  <c r="Z921" i="1"/>
  <c r="Z922" i="1"/>
  <c r="Z937" i="1"/>
  <c r="Z938" i="1"/>
  <c r="Z939" i="1"/>
  <c r="Z940" i="1"/>
  <c r="Z955" i="1"/>
  <c r="Z956" i="1"/>
  <c r="Z957" i="1"/>
  <c r="Z958" i="1"/>
  <c r="Z973" i="1"/>
  <c r="Z974" i="1"/>
  <c r="Z975" i="1"/>
  <c r="Z976" i="1"/>
  <c r="Z991" i="1"/>
  <c r="Z992" i="1"/>
  <c r="Z993" i="1"/>
  <c r="Z994" i="1"/>
  <c r="Z1009" i="1"/>
  <c r="Z1010" i="1"/>
  <c r="Z1011" i="1"/>
  <c r="Z1012" i="1"/>
  <c r="Z1027" i="1"/>
  <c r="Z1028" i="1"/>
  <c r="Z1029" i="1"/>
  <c r="Z1030" i="1"/>
  <c r="Z1045" i="1"/>
  <c r="Z1046" i="1"/>
  <c r="Z1047" i="1"/>
  <c r="Z1048" i="1"/>
  <c r="Z1063" i="1"/>
  <c r="Z1064" i="1"/>
  <c r="Z1065" i="1"/>
  <c r="Z1066" i="1"/>
  <c r="Z1081" i="1"/>
  <c r="Z1082" i="1"/>
  <c r="Z1083" i="1"/>
  <c r="Z1084" i="1"/>
  <c r="Z1099" i="1"/>
  <c r="Z1100" i="1"/>
  <c r="Z1101" i="1"/>
  <c r="Z1102" i="1"/>
  <c r="Z1117" i="1"/>
  <c r="Z1118" i="1"/>
  <c r="Z1119" i="1"/>
  <c r="Z1120" i="1"/>
  <c r="Z1135" i="1"/>
  <c r="Z1136" i="1"/>
  <c r="Z1137" i="1"/>
  <c r="Z1138" i="1"/>
  <c r="Z1153" i="1"/>
  <c r="Z1154" i="1"/>
  <c r="Z1155" i="1"/>
  <c r="Z1156" i="1"/>
  <c r="Z1171" i="1"/>
  <c r="Z1172" i="1"/>
  <c r="Z1173" i="1"/>
  <c r="Z1174" i="1"/>
  <c r="Z1189" i="1"/>
  <c r="Z1190" i="1"/>
  <c r="Z1191" i="1"/>
  <c r="Z1192" i="1"/>
  <c r="Z1207" i="1"/>
  <c r="Z1208" i="1"/>
  <c r="Z1209" i="1"/>
  <c r="Z1210" i="1"/>
  <c r="Z1225" i="1"/>
  <c r="Z1226" i="1"/>
  <c r="Z1227" i="1"/>
  <c r="Z1228" i="1"/>
  <c r="Z1243" i="1"/>
  <c r="Z1244" i="1"/>
  <c r="Z1245" i="1"/>
  <c r="Z1246" i="1"/>
  <c r="Z1261" i="1"/>
  <c r="Z1262" i="1"/>
  <c r="Z1263" i="1"/>
  <c r="Z1264" i="1"/>
  <c r="Z1279" i="1"/>
  <c r="Z1280" i="1"/>
  <c r="Z1281" i="1"/>
  <c r="Z1282" i="1"/>
  <c r="Z1297" i="1"/>
  <c r="Z1298" i="1"/>
  <c r="Z1299" i="1"/>
  <c r="Z1300" i="1"/>
  <c r="Z1315" i="1"/>
  <c r="Z1316" i="1"/>
  <c r="Z1317" i="1"/>
  <c r="Z1318" i="1"/>
  <c r="Z1333" i="1"/>
  <c r="Z1334" i="1"/>
  <c r="Z1335" i="1"/>
  <c r="Z1336" i="1"/>
  <c r="Z1351" i="1"/>
  <c r="Z1352" i="1"/>
  <c r="Z1353" i="1"/>
  <c r="Z1354" i="1"/>
  <c r="Z1369" i="1"/>
  <c r="Z1370" i="1"/>
  <c r="Z1371" i="1"/>
  <c r="Z1372" i="1"/>
  <c r="Z1387" i="1"/>
  <c r="Z1388" i="1"/>
  <c r="Z1389" i="1"/>
  <c r="Z1390" i="1"/>
  <c r="Z1405" i="1"/>
  <c r="Z1406" i="1"/>
  <c r="Z1407" i="1"/>
  <c r="Z1408" i="1"/>
  <c r="Z1423" i="1"/>
  <c r="Z1424" i="1"/>
  <c r="Z1425" i="1"/>
  <c r="Z1426" i="1"/>
  <c r="Z1441" i="1"/>
  <c r="Z1442" i="1"/>
  <c r="Z1443" i="1"/>
  <c r="Z1444" i="1"/>
  <c r="Z1459" i="1"/>
  <c r="Z1460" i="1"/>
  <c r="Z1461" i="1"/>
  <c r="Z1462" i="1"/>
  <c r="Z1477" i="1"/>
  <c r="Z1478" i="1"/>
  <c r="Z1479" i="1"/>
  <c r="Z1480" i="1"/>
  <c r="Z1495" i="1"/>
  <c r="Z1496" i="1"/>
  <c r="Z1497" i="1"/>
  <c r="Z1498" i="1"/>
  <c r="Z1513" i="1"/>
  <c r="Z1514" i="1"/>
  <c r="Z1515" i="1"/>
  <c r="Z1516" i="1"/>
  <c r="Z1531" i="1"/>
  <c r="Z1532" i="1"/>
  <c r="Z1533" i="1"/>
  <c r="Z1534" i="1"/>
  <c r="Z1549" i="1"/>
  <c r="Z1550" i="1"/>
  <c r="Z1551" i="1"/>
  <c r="Z1552" i="1"/>
  <c r="Z1567" i="1"/>
  <c r="Z1568" i="1"/>
  <c r="Z1569" i="1"/>
  <c r="Z1570" i="1"/>
  <c r="Z1585" i="1"/>
  <c r="Z1586" i="1"/>
  <c r="Z1587" i="1"/>
  <c r="Z1588" i="1"/>
  <c r="Z1603" i="1"/>
  <c r="Z1604" i="1"/>
  <c r="Z1605" i="1"/>
  <c r="Z1606" i="1"/>
  <c r="Z1621" i="1"/>
  <c r="Z1622" i="1"/>
  <c r="Z1623" i="1"/>
  <c r="Z1624" i="1"/>
  <c r="Z1639" i="1"/>
  <c r="Z1640" i="1"/>
  <c r="Z1641" i="1"/>
  <c r="Z1642" i="1"/>
  <c r="Z1657" i="1"/>
  <c r="Z1658" i="1"/>
  <c r="Z1659" i="1"/>
  <c r="Z1660" i="1"/>
  <c r="Z1675" i="1"/>
  <c r="Z1676" i="1"/>
  <c r="Z1677" i="1"/>
  <c r="Z1678" i="1"/>
  <c r="Z1693" i="1"/>
  <c r="Z1694" i="1"/>
  <c r="Z1695" i="1"/>
  <c r="Z1696" i="1"/>
  <c r="Z1711" i="1"/>
  <c r="Z1712" i="1"/>
  <c r="Z1713" i="1"/>
  <c r="Z1714" i="1"/>
  <c r="Z1729" i="1"/>
  <c r="Z1730" i="1"/>
  <c r="Z1731" i="1"/>
  <c r="Z1732" i="1"/>
  <c r="Z1747" i="1"/>
  <c r="Z1748" i="1"/>
  <c r="Z1749" i="1"/>
  <c r="Z1750" i="1"/>
  <c r="Z1765" i="1"/>
  <c r="Z1766" i="1"/>
  <c r="Z1767" i="1"/>
  <c r="Z1768" i="1"/>
  <c r="Z1783" i="1"/>
  <c r="Z1784" i="1"/>
  <c r="Z1785" i="1"/>
  <c r="Z1786" i="1"/>
  <c r="Z1801" i="1"/>
  <c r="Z1802" i="1"/>
  <c r="Z1803" i="1"/>
  <c r="Z1804" i="1"/>
  <c r="Z1819" i="1"/>
  <c r="Z1820" i="1"/>
  <c r="Z1821" i="1"/>
  <c r="Z1822" i="1"/>
  <c r="Z1837" i="1"/>
  <c r="Z1838" i="1"/>
  <c r="Z1839" i="1"/>
  <c r="Z1840" i="1"/>
  <c r="Z1855" i="1"/>
  <c r="Z1856" i="1"/>
  <c r="Z1857" i="1"/>
  <c r="Z1858" i="1"/>
  <c r="Z1873" i="1"/>
  <c r="Z1874" i="1"/>
  <c r="Z1875" i="1"/>
  <c r="Z1876" i="1"/>
  <c r="Z1891" i="1"/>
  <c r="Z1892" i="1"/>
  <c r="Z1893" i="1"/>
  <c r="Z1894" i="1"/>
  <c r="Z1909" i="1"/>
  <c r="Z1910" i="1"/>
  <c r="Z1911" i="1"/>
  <c r="Z1912" i="1"/>
  <c r="Z1927" i="1"/>
  <c r="Z1928" i="1"/>
  <c r="Z1929" i="1"/>
  <c r="Z1930" i="1"/>
  <c r="Z1945" i="1"/>
  <c r="Z1946" i="1"/>
  <c r="Z1947" i="1"/>
  <c r="Z1948" i="1"/>
  <c r="Z1963" i="1"/>
  <c r="Z1964" i="1"/>
  <c r="Z1965" i="1"/>
  <c r="Z1966" i="1"/>
  <c r="Z1981" i="1"/>
  <c r="Z1982" i="1"/>
  <c r="Z1983" i="1"/>
  <c r="Z1984" i="1"/>
  <c r="Z1999" i="1"/>
  <c r="Z2000" i="1"/>
  <c r="Z2001" i="1"/>
  <c r="Z2002" i="1"/>
  <c r="Z2017" i="1"/>
  <c r="Z2018" i="1"/>
  <c r="Z2019" i="1"/>
  <c r="Z2020" i="1"/>
  <c r="Z2035" i="1"/>
  <c r="Z2036" i="1"/>
  <c r="Z2037" i="1"/>
  <c r="Z2038" i="1"/>
  <c r="Z2053" i="1"/>
  <c r="Z2054" i="1"/>
  <c r="Z2055" i="1"/>
  <c r="Z2056" i="1"/>
  <c r="Z2071" i="1"/>
  <c r="Z2072" i="1"/>
  <c r="Z2073" i="1"/>
  <c r="Z2074" i="1"/>
  <c r="Z2089" i="1"/>
  <c r="Z2090" i="1"/>
  <c r="Z2091" i="1"/>
  <c r="Z2092" i="1"/>
  <c r="Z2107" i="1"/>
  <c r="S2106" i="1"/>
  <c r="S2105" i="1"/>
  <c r="Z2105" i="1" s="1"/>
  <c r="S2104" i="1"/>
  <c r="AF2104" i="1" s="1"/>
  <c r="S2103" i="1"/>
  <c r="Z2103" i="1" s="1"/>
  <c r="S2102" i="1"/>
  <c r="Z2102" i="1" s="1"/>
  <c r="S2101" i="1"/>
  <c r="S2100" i="1"/>
  <c r="AF2100" i="1" s="1"/>
  <c r="S2099" i="1"/>
  <c r="Z2099" i="1" s="1"/>
  <c r="S2098" i="1"/>
  <c r="S2097" i="1"/>
  <c r="Z2097" i="1" s="1"/>
  <c r="S2096" i="1"/>
  <c r="AF2096" i="1" s="1"/>
  <c r="S2095" i="1"/>
  <c r="S2094" i="1"/>
  <c r="Z2094" i="1" s="1"/>
  <c r="S2093" i="1"/>
  <c r="Z2093" i="1" s="1"/>
  <c r="S2092" i="1"/>
  <c r="S2091" i="1"/>
  <c r="S2090" i="1"/>
  <c r="S2089" i="1"/>
  <c r="S2088" i="1"/>
  <c r="AF2088" i="1" s="1"/>
  <c r="S2087" i="1"/>
  <c r="Z2087" i="1" s="1"/>
  <c r="S2086" i="1"/>
  <c r="S2085" i="1"/>
  <c r="Z2085" i="1" s="1"/>
  <c r="S2084" i="1"/>
  <c r="AF2084" i="1" s="1"/>
  <c r="S2083" i="1"/>
  <c r="Z2083" i="1" s="1"/>
  <c r="S2082" i="1"/>
  <c r="S2081" i="1"/>
  <c r="S2080" i="1"/>
  <c r="AF2080" i="1" s="1"/>
  <c r="S2079" i="1"/>
  <c r="Z2079" i="1" s="1"/>
  <c r="S2078" i="1"/>
  <c r="S2077" i="1"/>
  <c r="Z2077" i="1" s="1"/>
  <c r="S2076" i="1"/>
  <c r="AF2076" i="1" s="1"/>
  <c r="S2075" i="1"/>
  <c r="S2074" i="1"/>
  <c r="S2073" i="1"/>
  <c r="S2072" i="1"/>
  <c r="S2071" i="1"/>
  <c r="S2070" i="1"/>
  <c r="S2069" i="1"/>
  <c r="Z2069" i="1" s="1"/>
  <c r="S2068" i="1"/>
  <c r="AF2068" i="1" s="1"/>
  <c r="S2067" i="1"/>
  <c r="Z2067" i="1" s="1"/>
  <c r="S2066" i="1"/>
  <c r="S2065" i="1"/>
  <c r="Z2065" i="1" s="1"/>
  <c r="S2064" i="1"/>
  <c r="AF2064" i="1" s="1"/>
  <c r="S2063" i="1"/>
  <c r="Z2063" i="1" s="1"/>
  <c r="S2062" i="1"/>
  <c r="S2061" i="1"/>
  <c r="S2060" i="1"/>
  <c r="AF2060" i="1" s="1"/>
  <c r="S2059" i="1"/>
  <c r="Z2059" i="1" s="1"/>
  <c r="S2058" i="1"/>
  <c r="Z2058" i="1" s="1"/>
  <c r="S2057" i="1"/>
  <c r="Z2057" i="1" s="1"/>
  <c r="S2056" i="1"/>
  <c r="S2055" i="1"/>
  <c r="S2054" i="1"/>
  <c r="S2053" i="1"/>
  <c r="S2052" i="1"/>
  <c r="AF2052" i="1" s="1"/>
  <c r="S2051" i="1"/>
  <c r="S2050" i="1"/>
  <c r="S2049" i="1"/>
  <c r="Z2049" i="1" s="1"/>
  <c r="S2048" i="1"/>
  <c r="AF2048" i="1" s="1"/>
  <c r="S2047" i="1"/>
  <c r="Z2047" i="1" s="1"/>
  <c r="S2046" i="1"/>
  <c r="S2045" i="1"/>
  <c r="Z2045" i="1" s="1"/>
  <c r="S2044" i="1"/>
  <c r="AF2044" i="1" s="1"/>
  <c r="S2043" i="1"/>
  <c r="Z2043" i="1" s="1"/>
  <c r="S2042" i="1"/>
  <c r="S2041" i="1"/>
  <c r="S2040" i="1"/>
  <c r="AF2040" i="1" s="1"/>
  <c r="S2039" i="1"/>
  <c r="Z2039" i="1" s="1"/>
  <c r="S2038" i="1"/>
  <c r="S2037" i="1"/>
  <c r="S2036" i="1"/>
  <c r="S2035" i="1"/>
  <c r="S2034" i="1"/>
  <c r="S2033" i="1"/>
  <c r="Z2033" i="1" s="1"/>
  <c r="S2032" i="1"/>
  <c r="AF2032" i="1" s="1"/>
  <c r="S2031" i="1"/>
  <c r="S2030" i="1"/>
  <c r="S2029" i="1"/>
  <c r="Z2029" i="1" s="1"/>
  <c r="S2028" i="1"/>
  <c r="AF2028" i="1" s="1"/>
  <c r="S2027" i="1"/>
  <c r="Z2027" i="1" s="1"/>
  <c r="S2026" i="1"/>
  <c r="S2025" i="1"/>
  <c r="Z2025" i="1" s="1"/>
  <c r="S2024" i="1"/>
  <c r="AF2024" i="1" s="1"/>
  <c r="S2023" i="1"/>
  <c r="Z2023" i="1" s="1"/>
  <c r="S2022" i="1"/>
  <c r="Z2022" i="1" s="1"/>
  <c r="S2021" i="1"/>
  <c r="S2020" i="1"/>
  <c r="S2019" i="1"/>
  <c r="S2018" i="1"/>
  <c r="S2017" i="1"/>
  <c r="S2016" i="1"/>
  <c r="AF2016" i="1" s="1"/>
  <c r="S2015" i="1"/>
  <c r="Z2015" i="1" s="1"/>
  <c r="S2014" i="1"/>
  <c r="S2013" i="1"/>
  <c r="Z2013" i="1" s="1"/>
  <c r="S2012" i="1"/>
  <c r="AF2012" i="1" s="1"/>
  <c r="S2011" i="1"/>
  <c r="S2010" i="1"/>
  <c r="Z2010" i="1" s="1"/>
  <c r="S2009" i="1"/>
  <c r="Z2009" i="1" s="1"/>
  <c r="S2008" i="1"/>
  <c r="AF2008" i="1" s="1"/>
  <c r="S2007" i="1"/>
  <c r="Z2007" i="1" s="1"/>
  <c r="S2006" i="1"/>
  <c r="S2005" i="1"/>
  <c r="Z2005" i="1" s="1"/>
  <c r="S2004" i="1"/>
  <c r="AF2004" i="1" s="1"/>
  <c r="S2003" i="1"/>
  <c r="Z2003" i="1" s="1"/>
  <c r="S2002" i="1"/>
  <c r="S2001" i="1"/>
  <c r="S2000" i="1"/>
  <c r="S1999" i="1"/>
  <c r="S1998" i="1"/>
  <c r="S1997" i="1"/>
  <c r="S1996" i="1"/>
  <c r="AF1996" i="1" s="1"/>
  <c r="S1995" i="1"/>
  <c r="Z1995" i="1" s="1"/>
  <c r="S1994" i="1"/>
  <c r="S1993" i="1"/>
  <c r="Z1993" i="1" s="1"/>
  <c r="S1992" i="1"/>
  <c r="S1991" i="1"/>
  <c r="S1990" i="1"/>
  <c r="S1989" i="1"/>
  <c r="Z1989" i="1" s="1"/>
  <c r="S1988" i="1"/>
  <c r="AF1988" i="1" s="1"/>
  <c r="S1987" i="1"/>
  <c r="Z1987" i="1" s="1"/>
  <c r="S1986" i="1"/>
  <c r="S1985" i="1"/>
  <c r="Z1985" i="1" s="1"/>
  <c r="S1984" i="1"/>
  <c r="S1983" i="1"/>
  <c r="S1982" i="1"/>
  <c r="S1981" i="1"/>
  <c r="S1980" i="1"/>
  <c r="S1979" i="1"/>
  <c r="Z1979" i="1" s="1"/>
  <c r="S1978" i="1"/>
  <c r="S1977" i="1"/>
  <c r="S1976" i="1"/>
  <c r="AF1976" i="1" s="1"/>
  <c r="S1975" i="1"/>
  <c r="Z1975" i="1" s="1"/>
  <c r="S1974" i="1"/>
  <c r="Z1974" i="1" s="1"/>
  <c r="S1973" i="1"/>
  <c r="Z1973" i="1" s="1"/>
  <c r="S1972" i="1"/>
  <c r="S1971" i="1"/>
  <c r="S1970" i="1"/>
  <c r="S1969" i="1"/>
  <c r="Z1969" i="1" s="1"/>
  <c r="S1968" i="1"/>
  <c r="AF1968" i="1" s="1"/>
  <c r="S1967" i="1"/>
  <c r="Z1967" i="1" s="1"/>
  <c r="S1966" i="1"/>
  <c r="S1965" i="1"/>
  <c r="S1964" i="1"/>
  <c r="S1963" i="1"/>
  <c r="S1962" i="1"/>
  <c r="S1961" i="1"/>
  <c r="Z1961" i="1" s="1"/>
  <c r="S1960" i="1"/>
  <c r="S1959" i="1"/>
  <c r="Z1959" i="1" s="1"/>
  <c r="S1958" i="1"/>
  <c r="S1957" i="1"/>
  <c r="S1956" i="1"/>
  <c r="AF1956" i="1" s="1"/>
  <c r="S1955" i="1"/>
  <c r="Z1955" i="1" s="1"/>
  <c r="S1954" i="1"/>
  <c r="S1953" i="1"/>
  <c r="Z1953" i="1" s="1"/>
  <c r="S1952" i="1"/>
  <c r="S1951" i="1"/>
  <c r="S1950" i="1"/>
  <c r="S1949" i="1"/>
  <c r="Z1949" i="1" s="1"/>
  <c r="S1948" i="1"/>
  <c r="S1947" i="1"/>
  <c r="S1946" i="1"/>
  <c r="S1945" i="1"/>
  <c r="S1944" i="1"/>
  <c r="AF1944" i="1" s="1"/>
  <c r="S1943" i="1"/>
  <c r="Z1943" i="1" s="1"/>
  <c r="S1942" i="1"/>
  <c r="S1941" i="1"/>
  <c r="Z1941" i="1" s="1"/>
  <c r="S1940" i="1"/>
  <c r="S1939" i="1"/>
  <c r="Z1939" i="1" s="1"/>
  <c r="S1938" i="1"/>
  <c r="Z1938" i="1" s="1"/>
  <c r="S1937" i="1"/>
  <c r="S1936" i="1"/>
  <c r="AF1936" i="1" s="1"/>
  <c r="S1935" i="1"/>
  <c r="Z1935" i="1" s="1"/>
  <c r="S1934" i="1"/>
  <c r="S1933" i="1"/>
  <c r="Z1933" i="1" s="1"/>
  <c r="S1932" i="1"/>
  <c r="S1931" i="1"/>
  <c r="S1930" i="1"/>
  <c r="S1929" i="1"/>
  <c r="S1928" i="1"/>
  <c r="S1927" i="1"/>
  <c r="S1926" i="1"/>
  <c r="Z1926" i="1" s="1"/>
  <c r="S1925" i="1"/>
  <c r="Z1925" i="1" s="1"/>
  <c r="S1924" i="1"/>
  <c r="AF1924" i="1" s="1"/>
  <c r="S1923" i="1"/>
  <c r="Z1923" i="1" s="1"/>
  <c r="S1922" i="1"/>
  <c r="S1921" i="1"/>
  <c r="Z1921" i="1" s="1"/>
  <c r="S1920" i="1"/>
  <c r="S1919" i="1"/>
  <c r="Z1919" i="1" s="1"/>
  <c r="S1918" i="1"/>
  <c r="S1917" i="1"/>
  <c r="S1916" i="1"/>
  <c r="AF1916" i="1" s="1"/>
  <c r="S1915" i="1"/>
  <c r="Z1915" i="1" s="1"/>
  <c r="S1914" i="1"/>
  <c r="S1913" i="1"/>
  <c r="Z1913" i="1" s="1"/>
  <c r="S1912" i="1"/>
  <c r="S1911" i="1"/>
  <c r="S1910" i="1"/>
  <c r="S1909" i="1"/>
  <c r="S1908" i="1"/>
  <c r="S1907" i="1"/>
  <c r="S1906" i="1"/>
  <c r="S1905" i="1"/>
  <c r="Z1905" i="1" s="1"/>
  <c r="S1904" i="1"/>
  <c r="AF1904" i="1" s="1"/>
  <c r="S1903" i="1"/>
  <c r="Z1903" i="1" s="1"/>
  <c r="S1902" i="1"/>
  <c r="S1901" i="1"/>
  <c r="Z1901" i="1" s="1"/>
  <c r="S1900" i="1"/>
  <c r="S1899" i="1"/>
  <c r="Z1899" i="1" s="1"/>
  <c r="S1898" i="1"/>
  <c r="S1897" i="1"/>
  <c r="S1896" i="1"/>
  <c r="AF1896" i="1" s="1"/>
  <c r="S1895" i="1"/>
  <c r="Z1895" i="1" s="1"/>
  <c r="S1894" i="1"/>
  <c r="S1893" i="1"/>
  <c r="S1892" i="1"/>
  <c r="S1891" i="1"/>
  <c r="S1890" i="1"/>
  <c r="Z1890" i="1" s="1"/>
  <c r="S1889" i="1"/>
  <c r="Z1889" i="1" s="1"/>
  <c r="S1888" i="1"/>
  <c r="S1887" i="1"/>
  <c r="S1886" i="1"/>
  <c r="S1885" i="1"/>
  <c r="Z1885" i="1" s="1"/>
  <c r="S1884" i="1"/>
  <c r="S1883" i="1"/>
  <c r="Z1883" i="1" s="1"/>
  <c r="S1882" i="1"/>
  <c r="S1881" i="1"/>
  <c r="Z1881" i="1" s="1"/>
  <c r="S1880" i="1"/>
  <c r="S1879" i="1"/>
  <c r="Z1879" i="1" s="1"/>
  <c r="S1878" i="1"/>
  <c r="S1877" i="1"/>
  <c r="S1876" i="1"/>
  <c r="S1875" i="1"/>
  <c r="S1874" i="1"/>
  <c r="S1873" i="1"/>
  <c r="S1872" i="1"/>
  <c r="AF1872" i="1" s="1"/>
  <c r="S1871" i="1"/>
  <c r="Z1871" i="1" s="1"/>
  <c r="S1870" i="1"/>
  <c r="S1869" i="1"/>
  <c r="Z1869" i="1" s="1"/>
  <c r="S1868" i="1"/>
  <c r="S1867" i="1"/>
  <c r="S1866" i="1"/>
  <c r="S1865" i="1"/>
  <c r="Z1865" i="1" s="1"/>
  <c r="S1864" i="1"/>
  <c r="S1863" i="1"/>
  <c r="Z1863" i="1" s="1"/>
  <c r="S1862" i="1"/>
  <c r="S1861" i="1"/>
  <c r="Z1861" i="1" s="1"/>
  <c r="S1860" i="1"/>
  <c r="S1859" i="1"/>
  <c r="Z1859" i="1" s="1"/>
  <c r="S1858" i="1"/>
  <c r="S1857" i="1"/>
  <c r="S1856" i="1"/>
  <c r="S1855" i="1"/>
  <c r="S1854" i="1"/>
  <c r="Z1854" i="1" s="1"/>
  <c r="S1853" i="1"/>
  <c r="S1852" i="1"/>
  <c r="AF1852" i="1" s="1"/>
  <c r="S1851" i="1"/>
  <c r="Z1851" i="1" s="1"/>
  <c r="S1850" i="1"/>
  <c r="S1849" i="1"/>
  <c r="Z1849" i="1" s="1"/>
  <c r="S1848" i="1"/>
  <c r="S1847" i="1"/>
  <c r="S1846" i="1"/>
  <c r="Z1846" i="1" s="1"/>
  <c r="S1845" i="1"/>
  <c r="Z1845" i="1" s="1"/>
  <c r="S1844" i="1"/>
  <c r="S1843" i="1"/>
  <c r="Z1843" i="1" s="1"/>
  <c r="S1842" i="1"/>
  <c r="S1841" i="1"/>
  <c r="Z1841" i="1" s="1"/>
  <c r="S1840" i="1"/>
  <c r="S1839" i="1"/>
  <c r="S1838" i="1"/>
  <c r="S1837" i="1"/>
  <c r="S1836" i="1"/>
  <c r="S1835" i="1"/>
  <c r="Z1835" i="1" s="1"/>
  <c r="S1834" i="1"/>
  <c r="S1833" i="1"/>
  <c r="S1832" i="1"/>
  <c r="AF1832" i="1" s="1"/>
  <c r="S1831" i="1"/>
  <c r="Z1831" i="1" s="1"/>
  <c r="S1830" i="1"/>
  <c r="S1829" i="1"/>
  <c r="Z1829" i="1" s="1"/>
  <c r="S1828" i="1"/>
  <c r="S1827" i="1"/>
  <c r="S1826" i="1"/>
  <c r="S1825" i="1"/>
  <c r="Z1825" i="1" s="1"/>
  <c r="S1824" i="1"/>
  <c r="S1823" i="1"/>
  <c r="Z1823" i="1" s="1"/>
  <c r="S1822" i="1"/>
  <c r="S1821" i="1"/>
  <c r="S1820" i="1"/>
  <c r="S1819" i="1"/>
  <c r="S1818" i="1"/>
  <c r="S1817" i="1"/>
  <c r="Z1817" i="1" s="1"/>
  <c r="S1816" i="1"/>
  <c r="S1815" i="1"/>
  <c r="Z1815" i="1" s="1"/>
  <c r="S1814" i="1"/>
  <c r="S1813" i="1"/>
  <c r="S1812" i="1"/>
  <c r="AF1812" i="1" s="1"/>
  <c r="S1811" i="1"/>
  <c r="Z1811" i="1" s="1"/>
  <c r="S1810" i="1"/>
  <c r="Z1810" i="1" s="1"/>
  <c r="S1809" i="1"/>
  <c r="Z1809" i="1" s="1"/>
  <c r="S1808" i="1"/>
  <c r="S1807" i="1"/>
  <c r="S1806" i="1"/>
  <c r="S1805" i="1"/>
  <c r="Z1805" i="1" s="1"/>
  <c r="S1804" i="1"/>
  <c r="S1803" i="1"/>
  <c r="S1802" i="1"/>
  <c r="S1801" i="1"/>
  <c r="S1800" i="1"/>
  <c r="S1799" i="1"/>
  <c r="Z1799" i="1" s="1"/>
  <c r="S1798" i="1"/>
  <c r="S1797" i="1"/>
  <c r="Z1797" i="1" s="1"/>
  <c r="S1796" i="1"/>
  <c r="S1795" i="1"/>
  <c r="Z1795" i="1" s="1"/>
  <c r="S1794" i="1"/>
  <c r="S1793" i="1"/>
  <c r="S1792" i="1"/>
  <c r="AF1792" i="1" s="1"/>
  <c r="S1791" i="1"/>
  <c r="Z1791" i="1" s="1"/>
  <c r="S1790" i="1"/>
  <c r="S1789" i="1"/>
  <c r="Z1789" i="1" s="1"/>
  <c r="S1788" i="1"/>
  <c r="S1787" i="1"/>
  <c r="S1786" i="1"/>
  <c r="S1785" i="1"/>
  <c r="S1784" i="1"/>
  <c r="S1783" i="1"/>
  <c r="S1782" i="1"/>
  <c r="S1781" i="1"/>
  <c r="Z1781" i="1" s="1"/>
  <c r="S1780" i="1"/>
  <c r="S1779" i="1"/>
  <c r="Z1779" i="1" s="1"/>
  <c r="S1778" i="1"/>
  <c r="S1777" i="1"/>
  <c r="Z1777" i="1" s="1"/>
  <c r="S1776" i="1"/>
  <c r="S1775" i="1"/>
  <c r="Z1775" i="1" s="1"/>
  <c r="S1774" i="1"/>
  <c r="Z1774" i="1" s="1"/>
  <c r="S1773" i="1"/>
  <c r="S1772" i="1"/>
  <c r="AF1772" i="1" s="1"/>
  <c r="S1771" i="1"/>
  <c r="Z1771" i="1" s="1"/>
  <c r="S1770" i="1"/>
  <c r="S1769" i="1"/>
  <c r="Z1769" i="1" s="1"/>
  <c r="S1768" i="1"/>
  <c r="S1767" i="1"/>
  <c r="S1766" i="1"/>
  <c r="S1765" i="1"/>
  <c r="S1764" i="1"/>
  <c r="S1763" i="1"/>
  <c r="S1762" i="1"/>
  <c r="Z1762" i="1" s="1"/>
  <c r="S1761" i="1"/>
  <c r="Z1761" i="1" s="1"/>
  <c r="S1760" i="1"/>
  <c r="S1759" i="1"/>
  <c r="Z1759" i="1" s="1"/>
  <c r="S1758" i="1"/>
  <c r="S1757" i="1"/>
  <c r="Z1757" i="1" s="1"/>
  <c r="S1756" i="1"/>
  <c r="S1755" i="1"/>
  <c r="Z1755" i="1" s="1"/>
  <c r="S1754" i="1"/>
  <c r="S1753" i="1"/>
  <c r="S1752" i="1"/>
  <c r="AF1752" i="1" s="1"/>
  <c r="S1751" i="1"/>
  <c r="Z1751" i="1" s="1"/>
  <c r="S1750" i="1"/>
  <c r="S1749" i="1"/>
  <c r="S1748" i="1"/>
  <c r="S1747" i="1"/>
  <c r="S1746" i="1"/>
  <c r="S1745" i="1"/>
  <c r="Z1745" i="1" s="1"/>
  <c r="S1744" i="1"/>
  <c r="S1743" i="1"/>
  <c r="S1742" i="1"/>
  <c r="S1741" i="1"/>
  <c r="Z1741" i="1" s="1"/>
  <c r="S1740" i="1"/>
  <c r="S1739" i="1"/>
  <c r="Z1739" i="1" s="1"/>
  <c r="S1738" i="1"/>
  <c r="S1737" i="1"/>
  <c r="Z1737" i="1" s="1"/>
  <c r="S1736" i="1"/>
  <c r="S1735" i="1"/>
  <c r="Z1735" i="1" s="1"/>
  <c r="S1734" i="1"/>
  <c r="S1733" i="1"/>
  <c r="Z1733" i="1" s="1"/>
  <c r="S1732" i="1"/>
  <c r="S1731" i="1"/>
  <c r="S1730" i="1"/>
  <c r="S1729" i="1"/>
  <c r="S1728" i="1"/>
  <c r="AF1728" i="1" s="1"/>
  <c r="S1727" i="1"/>
  <c r="S1726" i="1"/>
  <c r="S1725" i="1"/>
  <c r="Z1725" i="1" s="1"/>
  <c r="S1724" i="1"/>
  <c r="S1723" i="1"/>
  <c r="Z1723" i="1" s="1"/>
  <c r="S1722" i="1"/>
  <c r="S1721" i="1"/>
  <c r="Z1721" i="1" s="1"/>
  <c r="S1720" i="1"/>
  <c r="S1719" i="1"/>
  <c r="S1718" i="1"/>
  <c r="S1717" i="1"/>
  <c r="Z1717" i="1" s="1"/>
  <c r="S1716" i="1"/>
  <c r="S1715" i="1"/>
  <c r="Z1715" i="1" s="1"/>
  <c r="S1714" i="1"/>
  <c r="S1713" i="1"/>
  <c r="S1712" i="1"/>
  <c r="S1711" i="1"/>
  <c r="S1710" i="1"/>
  <c r="S1709" i="1"/>
  <c r="Z1709" i="1" s="1"/>
  <c r="S1708" i="1"/>
  <c r="S1707" i="1"/>
  <c r="S1706" i="1"/>
  <c r="S1705" i="1"/>
  <c r="Z1705" i="1" s="1"/>
  <c r="S1704" i="1"/>
  <c r="S1703" i="1"/>
  <c r="Z1703" i="1" s="1"/>
  <c r="S1702" i="1"/>
  <c r="S1701" i="1"/>
  <c r="Z1701" i="1" s="1"/>
  <c r="S1700" i="1"/>
  <c r="AF1700" i="1" s="1"/>
  <c r="S1699" i="1"/>
  <c r="S1698" i="1"/>
  <c r="S1697" i="1"/>
  <c r="Z1697" i="1" s="1"/>
  <c r="S1696" i="1"/>
  <c r="S1695" i="1"/>
  <c r="S1694" i="1"/>
  <c r="S1693" i="1"/>
  <c r="S1692" i="1"/>
  <c r="S1691" i="1"/>
  <c r="Z1691" i="1" s="1"/>
  <c r="S1690" i="1"/>
  <c r="S1689" i="1"/>
  <c r="Z1689" i="1" s="1"/>
  <c r="S1688" i="1"/>
  <c r="S1687" i="1"/>
  <c r="S1686" i="1"/>
  <c r="S1685" i="1"/>
  <c r="Z1685" i="1" s="1"/>
  <c r="S1684" i="1"/>
  <c r="S1683" i="1"/>
  <c r="Z1683" i="1" s="1"/>
  <c r="S1682" i="1"/>
  <c r="S1681" i="1"/>
  <c r="Z1681" i="1" s="1"/>
  <c r="S1680" i="1"/>
  <c r="S1679" i="1"/>
  <c r="S1678" i="1"/>
  <c r="S1677" i="1"/>
  <c r="S1676" i="1"/>
  <c r="S1675" i="1"/>
  <c r="S1674" i="1"/>
  <c r="S1673" i="1"/>
  <c r="Z1673" i="1" s="1"/>
  <c r="S1672" i="1"/>
  <c r="AF1672" i="1" s="1"/>
  <c r="S1671" i="1"/>
  <c r="Z1671" i="1" s="1"/>
  <c r="S1670" i="1"/>
  <c r="S1669" i="1"/>
  <c r="Z1669" i="1" s="1"/>
  <c r="S1668" i="1"/>
  <c r="S1667" i="1"/>
  <c r="S1666" i="1"/>
  <c r="S1665" i="1"/>
  <c r="Z1665" i="1" s="1"/>
  <c r="S1664" i="1"/>
  <c r="S1663" i="1"/>
  <c r="Z1663" i="1" s="1"/>
  <c r="S1662" i="1"/>
  <c r="S1661" i="1"/>
  <c r="Z1661" i="1" s="1"/>
  <c r="S1660" i="1"/>
  <c r="S1659" i="1"/>
  <c r="S1658" i="1"/>
  <c r="S1657" i="1"/>
  <c r="S1656" i="1"/>
  <c r="S1655" i="1"/>
  <c r="S1654" i="1"/>
  <c r="S1653" i="1"/>
  <c r="Z1653" i="1" s="1"/>
  <c r="S1652" i="1"/>
  <c r="S1651" i="1"/>
  <c r="Z1651" i="1" s="1"/>
  <c r="S1650" i="1"/>
  <c r="S1649" i="1"/>
  <c r="Z1649" i="1" s="1"/>
  <c r="S1648" i="1"/>
  <c r="AF1648" i="1" s="1"/>
  <c r="S1647" i="1"/>
  <c r="S1646" i="1"/>
  <c r="S1645" i="1"/>
  <c r="Z1645" i="1" s="1"/>
  <c r="S1644" i="1"/>
  <c r="S1643" i="1"/>
  <c r="Z1643" i="1" s="1"/>
  <c r="S1642" i="1"/>
  <c r="S1641" i="1"/>
  <c r="S1640" i="1"/>
  <c r="S1639" i="1"/>
  <c r="S1638" i="1"/>
  <c r="S1637" i="1"/>
  <c r="Z1637" i="1" s="1"/>
  <c r="S1636" i="1"/>
  <c r="S1635" i="1"/>
  <c r="S1634" i="1"/>
  <c r="S1633" i="1"/>
  <c r="Z1633" i="1" s="1"/>
  <c r="S1632" i="1"/>
  <c r="S1631" i="1"/>
  <c r="Z1631" i="1" s="1"/>
  <c r="S1630" i="1"/>
  <c r="S1629" i="1"/>
  <c r="Z1629" i="1" s="1"/>
  <c r="S1628" i="1"/>
  <c r="S1627" i="1"/>
  <c r="S1626" i="1"/>
  <c r="S1625" i="1"/>
  <c r="Z1625" i="1" s="1"/>
  <c r="S1624" i="1"/>
  <c r="S1623" i="1"/>
  <c r="S1622" i="1"/>
  <c r="S1621" i="1"/>
  <c r="S1620" i="1"/>
  <c r="S1619" i="1"/>
  <c r="Z1619" i="1" s="1"/>
  <c r="S1618" i="1"/>
  <c r="S1617" i="1"/>
  <c r="Z1617" i="1" s="1"/>
  <c r="S1616" i="1"/>
  <c r="AF1616" i="1" s="1"/>
  <c r="S1615" i="1"/>
  <c r="S1614" i="1"/>
  <c r="S1613" i="1"/>
  <c r="Z1613" i="1" s="1"/>
  <c r="S1612" i="1"/>
  <c r="S1611" i="1"/>
  <c r="Z1611" i="1" s="1"/>
  <c r="S1610" i="1"/>
  <c r="S1609" i="1"/>
  <c r="Z1609" i="1" s="1"/>
  <c r="S1608" i="1"/>
  <c r="S1607" i="1"/>
  <c r="S1606" i="1"/>
  <c r="S1605" i="1"/>
  <c r="S1604" i="1"/>
  <c r="S1603" i="1"/>
  <c r="S1602" i="1"/>
  <c r="S1601" i="1"/>
  <c r="Z1601" i="1" s="1"/>
  <c r="S1600" i="1"/>
  <c r="S1599" i="1"/>
  <c r="Z1599" i="1" s="1"/>
  <c r="S1598" i="1"/>
  <c r="S1597" i="1"/>
  <c r="Z1597" i="1" s="1"/>
  <c r="S1596" i="1"/>
  <c r="S1595" i="1"/>
  <c r="S1594" i="1"/>
  <c r="S1593" i="1"/>
  <c r="Z1593" i="1" s="1"/>
  <c r="S1592" i="1"/>
  <c r="AF1592" i="1" s="1"/>
  <c r="S1591" i="1"/>
  <c r="Z1591" i="1" s="1"/>
  <c r="S1590" i="1"/>
  <c r="S1589" i="1"/>
  <c r="Z1589" i="1" s="1"/>
  <c r="S1588" i="1"/>
  <c r="S1587" i="1"/>
  <c r="S1586" i="1"/>
  <c r="S1585" i="1"/>
  <c r="S1584" i="1"/>
  <c r="S1583" i="1"/>
  <c r="S1582" i="1"/>
  <c r="S1581" i="1"/>
  <c r="Z1581" i="1" s="1"/>
  <c r="S1580" i="1"/>
  <c r="S1579" i="1"/>
  <c r="Z1579" i="1" s="1"/>
  <c r="S1578" i="1"/>
  <c r="S1577" i="1"/>
  <c r="Z1577" i="1" s="1"/>
  <c r="S1576" i="1"/>
  <c r="S1575" i="1"/>
  <c r="S1574" i="1"/>
  <c r="S1573" i="1"/>
  <c r="Z1573" i="1" s="1"/>
  <c r="S1572" i="1"/>
  <c r="S1571" i="1"/>
  <c r="Z1571" i="1" s="1"/>
  <c r="S1570" i="1"/>
  <c r="S1569" i="1"/>
  <c r="S1568" i="1"/>
  <c r="S1567" i="1"/>
  <c r="S1566" i="1"/>
  <c r="S1565" i="1"/>
  <c r="Z1565" i="1" s="1"/>
  <c r="S1564" i="1"/>
  <c r="AF1564" i="1" s="1"/>
  <c r="S1563" i="1"/>
  <c r="S1562" i="1"/>
  <c r="S1561" i="1"/>
  <c r="Z1561" i="1" s="1"/>
  <c r="S1560" i="1"/>
  <c r="S1559" i="1"/>
  <c r="Z1559" i="1" s="1"/>
  <c r="S1558" i="1"/>
  <c r="S1557" i="1"/>
  <c r="Z1557" i="1" s="1"/>
  <c r="S1556" i="1"/>
  <c r="S1555" i="1"/>
  <c r="S1554" i="1"/>
  <c r="S1553" i="1"/>
  <c r="Z1553" i="1" s="1"/>
  <c r="S1552" i="1"/>
  <c r="S1551" i="1"/>
  <c r="S1550" i="1"/>
  <c r="S1549" i="1"/>
  <c r="S1548" i="1"/>
  <c r="S1547" i="1"/>
  <c r="Z1547" i="1" s="1"/>
  <c r="S1546" i="1"/>
  <c r="S1545" i="1"/>
  <c r="Z1545" i="1" s="1"/>
  <c r="S1544" i="1"/>
  <c r="S1543" i="1"/>
  <c r="S1542" i="1"/>
  <c r="S1541" i="1"/>
  <c r="Z1541" i="1" s="1"/>
  <c r="S1540" i="1"/>
  <c r="S1539" i="1"/>
  <c r="Z1539" i="1" s="1"/>
  <c r="S1538" i="1"/>
  <c r="S1537" i="1"/>
  <c r="Z1537" i="1" s="1"/>
  <c r="S1536" i="1"/>
  <c r="AF1536" i="1" s="1"/>
  <c r="S1535" i="1"/>
  <c r="S1534" i="1"/>
  <c r="S1533" i="1"/>
  <c r="S1532" i="1"/>
  <c r="S1531" i="1"/>
  <c r="S1530" i="1"/>
  <c r="S1529" i="1"/>
  <c r="Z1529" i="1" s="1"/>
  <c r="S1528" i="1"/>
  <c r="S1527" i="1"/>
  <c r="Z1527" i="1" s="1"/>
  <c r="S1526" i="1"/>
  <c r="S1525" i="1"/>
  <c r="Z1525" i="1" s="1"/>
  <c r="S1524" i="1"/>
  <c r="S1523" i="1"/>
  <c r="S1522" i="1"/>
  <c r="S1521" i="1"/>
  <c r="Z1521" i="1" s="1"/>
  <c r="S1520" i="1"/>
  <c r="S1519" i="1"/>
  <c r="Z1519" i="1" s="1"/>
  <c r="S1518" i="1"/>
  <c r="S1517" i="1"/>
  <c r="Z1517" i="1" s="1"/>
  <c r="S1516" i="1"/>
  <c r="S1515" i="1"/>
  <c r="S1514" i="1"/>
  <c r="S1513" i="1"/>
  <c r="S1512" i="1"/>
  <c r="S1511" i="1"/>
  <c r="S1510" i="1"/>
  <c r="S1509" i="1"/>
  <c r="Z1509" i="1" s="1"/>
  <c r="S1508" i="1"/>
  <c r="AF1508" i="1" s="1"/>
  <c r="S1507" i="1"/>
  <c r="Z1507" i="1" s="1"/>
  <c r="S1506" i="1"/>
  <c r="S1505" i="1"/>
  <c r="Z1505" i="1" s="1"/>
  <c r="S1504" i="1"/>
  <c r="S1503" i="1"/>
  <c r="S1502" i="1"/>
  <c r="S1501" i="1"/>
  <c r="Z1501" i="1" s="1"/>
  <c r="S1500" i="1"/>
  <c r="S1499" i="1"/>
  <c r="Z1499" i="1" s="1"/>
  <c r="S1498" i="1"/>
  <c r="S1497" i="1"/>
  <c r="S1496" i="1"/>
  <c r="S1495" i="1"/>
  <c r="S1494" i="1"/>
  <c r="S1493" i="1"/>
  <c r="Z1493" i="1" s="1"/>
  <c r="S1492" i="1"/>
  <c r="S1491" i="1"/>
  <c r="S1490" i="1"/>
  <c r="S1489" i="1"/>
  <c r="Z1489" i="1" s="1"/>
  <c r="S1488" i="1"/>
  <c r="S1487" i="1"/>
  <c r="Z1487" i="1" s="1"/>
  <c r="S1486" i="1"/>
  <c r="S1485" i="1"/>
  <c r="Z1485" i="1" s="1"/>
  <c r="S1484" i="1"/>
  <c r="AF1484" i="1" s="1"/>
  <c r="S1483" i="1"/>
  <c r="S1482" i="1"/>
  <c r="S1481" i="1"/>
  <c r="Z1481" i="1" s="1"/>
  <c r="S1480" i="1"/>
  <c r="S1479" i="1"/>
  <c r="S1478" i="1"/>
  <c r="S1477" i="1"/>
  <c r="S1476" i="1"/>
  <c r="S1475" i="1"/>
  <c r="Z1475" i="1" s="1"/>
  <c r="S1474" i="1"/>
  <c r="S1473" i="1"/>
  <c r="Z1473" i="1" s="1"/>
  <c r="S1472" i="1"/>
  <c r="S1471" i="1"/>
  <c r="S1470" i="1"/>
  <c r="S1469" i="1"/>
  <c r="Z1469" i="1" s="1"/>
  <c r="S1468" i="1"/>
  <c r="S1467" i="1"/>
  <c r="Z1467" i="1" s="1"/>
  <c r="S1466" i="1"/>
  <c r="S1465" i="1"/>
  <c r="Z1465" i="1" s="1"/>
  <c r="S1464" i="1"/>
  <c r="S1463" i="1"/>
  <c r="S1462" i="1"/>
  <c r="S1461" i="1"/>
  <c r="S1460" i="1"/>
  <c r="S1459" i="1"/>
  <c r="S1458" i="1"/>
  <c r="S1457" i="1"/>
  <c r="Z1457" i="1" s="1"/>
  <c r="S1456" i="1"/>
  <c r="S1455" i="1"/>
  <c r="Z1455" i="1" s="1"/>
  <c r="S1454" i="1"/>
  <c r="S1453" i="1"/>
  <c r="Z1453" i="1" s="1"/>
  <c r="S1452" i="1"/>
  <c r="AF1452" i="1" s="1"/>
  <c r="S1451" i="1"/>
  <c r="S1450" i="1"/>
  <c r="S1449" i="1"/>
  <c r="Z1449" i="1" s="1"/>
  <c r="S1448" i="1"/>
  <c r="S1447" i="1"/>
  <c r="Z1447" i="1" s="1"/>
  <c r="S1446" i="1"/>
  <c r="S1445" i="1"/>
  <c r="Z1445" i="1" s="1"/>
  <c r="S1444" i="1"/>
  <c r="S1443" i="1"/>
  <c r="S1442" i="1"/>
  <c r="S1441" i="1"/>
  <c r="S1440" i="1"/>
  <c r="S1439" i="1"/>
  <c r="S1438" i="1"/>
  <c r="S1437" i="1"/>
  <c r="Z1437" i="1" s="1"/>
  <c r="S1436" i="1"/>
  <c r="S1435" i="1"/>
  <c r="Z1435" i="1" s="1"/>
  <c r="S1434" i="1"/>
  <c r="S1433" i="1"/>
  <c r="Z1433" i="1" s="1"/>
  <c r="S1432" i="1"/>
  <c r="S1431" i="1"/>
  <c r="S1430" i="1"/>
  <c r="S1429" i="1"/>
  <c r="Z1429" i="1" s="1"/>
  <c r="S1428" i="1"/>
  <c r="AF1428" i="1" s="1"/>
  <c r="S1427" i="1"/>
  <c r="Z1427" i="1" s="1"/>
  <c r="S1426" i="1"/>
  <c r="S1425" i="1"/>
  <c r="S1424" i="1"/>
  <c r="S1423" i="1"/>
  <c r="S1422" i="1"/>
  <c r="S1421" i="1"/>
  <c r="Z1421" i="1" s="1"/>
  <c r="S1420" i="1"/>
  <c r="S1419" i="1"/>
  <c r="S1418" i="1"/>
  <c r="S1417" i="1"/>
  <c r="Z1417" i="1" s="1"/>
  <c r="S1416" i="1"/>
  <c r="S1415" i="1"/>
  <c r="Z1415" i="1" s="1"/>
  <c r="S1414" i="1"/>
  <c r="S1413" i="1"/>
  <c r="Z1413" i="1" s="1"/>
  <c r="S1412" i="1"/>
  <c r="S1411" i="1"/>
  <c r="S1410" i="1"/>
  <c r="S1409" i="1"/>
  <c r="Z1409" i="1" s="1"/>
  <c r="S1408" i="1"/>
  <c r="S1407" i="1"/>
  <c r="S1406" i="1"/>
  <c r="S1405" i="1"/>
  <c r="S1404" i="1"/>
  <c r="S1403" i="1"/>
  <c r="Z1403" i="1" s="1"/>
  <c r="S1402" i="1"/>
  <c r="S1401" i="1"/>
  <c r="Z1401" i="1" s="1"/>
  <c r="S1400" i="1"/>
  <c r="AF1400" i="1" s="1"/>
  <c r="S1399" i="1"/>
  <c r="S1398" i="1"/>
  <c r="S1397" i="1"/>
  <c r="Z1397" i="1" s="1"/>
  <c r="S1396" i="1"/>
  <c r="S1395" i="1"/>
  <c r="Z1395" i="1" s="1"/>
  <c r="S1394" i="1"/>
  <c r="S1393" i="1"/>
  <c r="Z1393" i="1" s="1"/>
  <c r="S1392" i="1"/>
  <c r="S1391" i="1"/>
  <c r="S1390" i="1"/>
  <c r="S1389" i="1"/>
  <c r="S1388" i="1"/>
  <c r="S1387" i="1"/>
  <c r="S1386" i="1"/>
  <c r="S1385" i="1"/>
  <c r="Z1385" i="1" s="1"/>
  <c r="S1384" i="1"/>
  <c r="S1383" i="1"/>
  <c r="Z1383" i="1" s="1"/>
  <c r="S1382" i="1"/>
  <c r="S1381" i="1"/>
  <c r="Z1381" i="1" s="1"/>
  <c r="S1380" i="1"/>
  <c r="S1379" i="1"/>
  <c r="S1378" i="1"/>
  <c r="S1377" i="1"/>
  <c r="Z1377" i="1" s="1"/>
  <c r="S1376" i="1"/>
  <c r="S1375" i="1"/>
  <c r="Z1375" i="1" s="1"/>
  <c r="S1374" i="1"/>
  <c r="S1373" i="1"/>
  <c r="Z1373" i="1" s="1"/>
  <c r="S1372" i="1"/>
  <c r="S1371" i="1"/>
  <c r="S1370" i="1"/>
  <c r="S1369" i="1"/>
  <c r="S1368" i="1"/>
  <c r="AF1368" i="1" s="1"/>
  <c r="S1367" i="1"/>
  <c r="S1366" i="1"/>
  <c r="S1365" i="1"/>
  <c r="Z1365" i="1" s="1"/>
  <c r="S1364" i="1"/>
  <c r="S1363" i="1"/>
  <c r="Z1363" i="1" s="1"/>
  <c r="S1362" i="1"/>
  <c r="S1361" i="1"/>
  <c r="Z1361" i="1" s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Z1349" i="1" s="1"/>
  <c r="S1348" i="1"/>
  <c r="S1347" i="1"/>
  <c r="S1346" i="1"/>
  <c r="S1345" i="1"/>
  <c r="S1344" i="1"/>
  <c r="S1343" i="1"/>
  <c r="S1342" i="1"/>
  <c r="S1341" i="1"/>
  <c r="Z1341" i="1" s="1"/>
  <c r="S1340" i="1"/>
  <c r="S1339" i="1"/>
  <c r="S1338" i="1"/>
  <c r="S1337" i="1"/>
  <c r="S1336" i="1"/>
  <c r="S1335" i="1"/>
  <c r="S1334" i="1"/>
  <c r="S1333" i="1"/>
  <c r="S1332" i="1"/>
  <c r="Z1332" i="1" s="1"/>
  <c r="S1331" i="1"/>
  <c r="S1330" i="1"/>
  <c r="AF1330" i="1" s="1"/>
  <c r="S1329" i="1"/>
  <c r="S1328" i="1"/>
  <c r="S1327" i="1"/>
  <c r="S1326" i="1"/>
  <c r="S1325" i="1"/>
  <c r="S1324" i="1"/>
  <c r="S1323" i="1"/>
  <c r="S1322" i="1"/>
  <c r="S1321" i="1"/>
  <c r="Z1321" i="1" s="1"/>
  <c r="S1320" i="1"/>
  <c r="S1319" i="1"/>
  <c r="S1318" i="1"/>
  <c r="S1317" i="1"/>
  <c r="S1316" i="1"/>
  <c r="S1315" i="1"/>
  <c r="S1314" i="1"/>
  <c r="S1313" i="1"/>
  <c r="S1312" i="1"/>
  <c r="Z1312" i="1" s="1"/>
  <c r="S1311" i="1"/>
  <c r="S1310" i="1"/>
  <c r="S1309" i="1"/>
  <c r="Z1309" i="1" s="1"/>
  <c r="S1308" i="1"/>
  <c r="S1307" i="1"/>
  <c r="S1306" i="1"/>
  <c r="S1305" i="1"/>
  <c r="S1304" i="1"/>
  <c r="S1303" i="1"/>
  <c r="S1302" i="1"/>
  <c r="S1301" i="1"/>
  <c r="Z1301" i="1" s="1"/>
  <c r="S1300" i="1"/>
  <c r="S1299" i="1"/>
  <c r="S1298" i="1"/>
  <c r="S1297" i="1"/>
  <c r="S1296" i="1"/>
  <c r="S1295" i="1"/>
  <c r="S1294" i="1"/>
  <c r="Z1294" i="1" s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Z1277" i="1" s="1"/>
  <c r="S1276" i="1"/>
  <c r="S1275" i="1"/>
  <c r="S1274" i="1"/>
  <c r="S1273" i="1"/>
  <c r="S1272" i="1"/>
  <c r="S1271" i="1"/>
  <c r="S1270" i="1"/>
  <c r="S1269" i="1"/>
  <c r="Z1269" i="1" s="1"/>
  <c r="S1268" i="1"/>
  <c r="S1267" i="1"/>
  <c r="S1266" i="1"/>
  <c r="AF1266" i="1" s="1"/>
  <c r="S1265" i="1"/>
  <c r="S1264" i="1"/>
  <c r="S1263" i="1"/>
  <c r="S1262" i="1"/>
  <c r="S1261" i="1"/>
  <c r="S1260" i="1"/>
  <c r="S1259" i="1"/>
  <c r="S1258" i="1"/>
  <c r="S1257" i="1"/>
  <c r="Z1257" i="1" s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Z1240" i="1" s="1"/>
  <c r="S1239" i="1"/>
  <c r="S1238" i="1"/>
  <c r="S1237" i="1"/>
  <c r="Z1237" i="1" s="1"/>
  <c r="S1236" i="1"/>
  <c r="S1235" i="1"/>
  <c r="S1234" i="1"/>
  <c r="S1233" i="1"/>
  <c r="S1232" i="1"/>
  <c r="S1231" i="1"/>
  <c r="S1230" i="1"/>
  <c r="S1229" i="1"/>
  <c r="Z1229" i="1" s="1"/>
  <c r="S1228" i="1"/>
  <c r="S1227" i="1"/>
  <c r="S1226" i="1"/>
  <c r="S1225" i="1"/>
  <c r="S1224" i="1"/>
  <c r="S1223" i="1"/>
  <c r="S1222" i="1"/>
  <c r="Z1222" i="1" s="1"/>
  <c r="S1221" i="1"/>
  <c r="S1220" i="1"/>
  <c r="S1219" i="1"/>
  <c r="S1218" i="1"/>
  <c r="S1217" i="1"/>
  <c r="Z1217" i="1" s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Z1202" i="1" s="1"/>
  <c r="S1201" i="1"/>
  <c r="S1200" i="1"/>
  <c r="S1199" i="1"/>
  <c r="S1198" i="1"/>
  <c r="S1197" i="1"/>
  <c r="Z1197" i="1" s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Z1185" i="1" s="1"/>
  <c r="S1184" i="1"/>
  <c r="S1183" i="1"/>
  <c r="S1182" i="1"/>
  <c r="AF1182" i="1" s="1"/>
  <c r="S1181" i="1"/>
  <c r="S1180" i="1"/>
  <c r="S1179" i="1"/>
  <c r="S1178" i="1"/>
  <c r="S1177" i="1"/>
  <c r="Z1177" i="1" s="1"/>
  <c r="S1176" i="1"/>
  <c r="S1175" i="1"/>
  <c r="S1174" i="1"/>
  <c r="S1173" i="1"/>
  <c r="S1172" i="1"/>
  <c r="S1171" i="1"/>
  <c r="S1170" i="1"/>
  <c r="S1169" i="1"/>
  <c r="S1168" i="1"/>
  <c r="Z1168" i="1" s="1"/>
  <c r="S1167" i="1"/>
  <c r="S1166" i="1"/>
  <c r="S1165" i="1"/>
  <c r="S1164" i="1"/>
  <c r="S1163" i="1"/>
  <c r="S1162" i="1"/>
  <c r="S1161" i="1"/>
  <c r="S1160" i="1"/>
  <c r="S1159" i="1"/>
  <c r="S1158" i="1"/>
  <c r="S1157" i="1"/>
  <c r="Z1157" i="1" s="1"/>
  <c r="S1156" i="1"/>
  <c r="S1155" i="1"/>
  <c r="S1154" i="1"/>
  <c r="S1153" i="1"/>
  <c r="S1152" i="1"/>
  <c r="S1151" i="1"/>
  <c r="S1150" i="1"/>
  <c r="S1149" i="1"/>
  <c r="S1148" i="1"/>
  <c r="Z1148" i="1" s="1"/>
  <c r="S1147" i="1"/>
  <c r="S1146" i="1"/>
  <c r="S1145" i="1"/>
  <c r="Z1145" i="1" s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Z1133" i="1" s="1"/>
  <c r="S1132" i="1"/>
  <c r="S1131" i="1"/>
  <c r="S1130" i="1"/>
  <c r="Z1130" i="1" s="1"/>
  <c r="S1129" i="1"/>
  <c r="S1128" i="1"/>
  <c r="S1127" i="1"/>
  <c r="S1126" i="1"/>
  <c r="S1125" i="1"/>
  <c r="S1124" i="1"/>
  <c r="S1123" i="1"/>
  <c r="S1122" i="1"/>
  <c r="AF1122" i="1" s="1"/>
  <c r="S1121" i="1"/>
  <c r="S1120" i="1"/>
  <c r="S1119" i="1"/>
  <c r="S1118" i="1"/>
  <c r="S1117" i="1"/>
  <c r="S1116" i="1"/>
  <c r="S1115" i="1"/>
  <c r="S1114" i="1"/>
  <c r="S1113" i="1"/>
  <c r="S1112" i="1"/>
  <c r="Z1112" i="1" s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Z1080" i="1" s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Z1056" i="1" s="1"/>
  <c r="S1055" i="1"/>
  <c r="S1054" i="1"/>
  <c r="S1053" i="1"/>
  <c r="S1052" i="1"/>
  <c r="AF1052" i="1" s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Z1032" i="1" s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Z1000" i="1" s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Z972" i="1" s="1"/>
  <c r="S971" i="1"/>
  <c r="S970" i="1"/>
  <c r="S969" i="1"/>
  <c r="S968" i="1"/>
  <c r="AF968" i="1" s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Z948" i="1" s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Z916" i="1" s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AF900" i="1" s="1"/>
  <c r="S899" i="1"/>
  <c r="S898" i="1"/>
  <c r="S897" i="1"/>
  <c r="S896" i="1"/>
  <c r="S895" i="1"/>
  <c r="S894" i="1"/>
  <c r="S893" i="1"/>
  <c r="S892" i="1"/>
  <c r="Z892" i="1" s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Z864" i="1" s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Z836" i="1" s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Z808" i="1" s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Z784" i="1" s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Z767" i="1" s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Z747" i="1" s="1"/>
  <c r="S746" i="1"/>
  <c r="S745" i="1"/>
  <c r="S744" i="1"/>
  <c r="S743" i="1"/>
  <c r="S742" i="1"/>
  <c r="S741" i="1"/>
  <c r="S740" i="1"/>
  <c r="S739" i="1"/>
  <c r="S721" i="1"/>
  <c r="S722" i="1"/>
  <c r="S723" i="1"/>
  <c r="S724" i="1"/>
  <c r="S725" i="1"/>
  <c r="S726" i="1"/>
  <c r="S727" i="1"/>
  <c r="S728" i="1"/>
  <c r="S729" i="1"/>
  <c r="S730" i="1"/>
  <c r="S731" i="1"/>
  <c r="AF731" i="1" s="1"/>
  <c r="S732" i="1"/>
  <c r="Z732" i="1" s="1"/>
  <c r="S733" i="1"/>
  <c r="S734" i="1"/>
  <c r="S735" i="1"/>
  <c r="S736" i="1"/>
  <c r="S737" i="1"/>
  <c r="S73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Z60" i="1" s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Z100" i="1" s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Z180" i="1" s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Z224" i="1" s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Z264" i="1" s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Z348" i="1" s="1"/>
  <c r="S349" i="1"/>
  <c r="S350" i="1"/>
  <c r="S351" i="1"/>
  <c r="S352" i="1"/>
  <c r="S353" i="1"/>
  <c r="AF353" i="1" s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Z441" i="1" s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Z501" i="1" s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Z555" i="1" s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Z603" i="1" s="1"/>
  <c r="S604" i="1"/>
  <c r="S605" i="1"/>
  <c r="S606" i="1"/>
  <c r="S607" i="1"/>
  <c r="S608" i="1"/>
  <c r="Z608" i="1" s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Z628" i="1" s="1"/>
  <c r="S629" i="1"/>
  <c r="S630" i="1"/>
  <c r="S631" i="1"/>
  <c r="S632" i="1"/>
  <c r="S633" i="1"/>
  <c r="S634" i="1"/>
  <c r="S635" i="1"/>
  <c r="S636" i="1"/>
  <c r="S637" i="1"/>
  <c r="S638" i="1"/>
  <c r="Z638" i="1" s="1"/>
  <c r="S639" i="1"/>
  <c r="S640" i="1"/>
  <c r="S641" i="1"/>
  <c r="S642" i="1"/>
  <c r="S643" i="1"/>
  <c r="S644" i="1"/>
  <c r="S645" i="1"/>
  <c r="S646" i="1"/>
  <c r="S647" i="1"/>
  <c r="S648" i="1"/>
  <c r="Z648" i="1" s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Z678" i="1" s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Z692" i="1" s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Z712" i="1" s="1"/>
  <c r="S713" i="1"/>
  <c r="S714" i="1"/>
  <c r="S715" i="1"/>
  <c r="S716" i="1"/>
  <c r="S717" i="1"/>
  <c r="S718" i="1"/>
  <c r="S719" i="1"/>
  <c r="S720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BD4" i="1" l="1"/>
  <c r="BR4" i="1"/>
  <c r="BS4" i="1"/>
  <c r="BK4" i="1"/>
  <c r="BD3" i="1"/>
  <c r="BR3" i="1"/>
  <c r="BS3" i="1"/>
  <c r="BK3" i="1"/>
  <c r="Z1266" i="1"/>
  <c r="AF2102" i="1"/>
  <c r="AF1619" i="1"/>
  <c r="AF2043" i="1"/>
  <c r="AF1475" i="1"/>
  <c r="AF1899" i="1"/>
  <c r="AF1843" i="1"/>
  <c r="AF2010" i="1"/>
  <c r="AF1774" i="1"/>
  <c r="AF1403" i="1"/>
  <c r="AF1935" i="1"/>
  <c r="AF1691" i="1"/>
  <c r="AF732" i="1"/>
  <c r="Z2044" i="1"/>
  <c r="AF1000" i="1"/>
  <c r="Z1988" i="1"/>
  <c r="Z2100" i="1"/>
  <c r="Z1968" i="1"/>
  <c r="AF2099" i="1"/>
  <c r="AF2007" i="1"/>
  <c r="AF1879" i="1"/>
  <c r="AF1771" i="1"/>
  <c r="AF1599" i="1"/>
  <c r="AF1363" i="1"/>
  <c r="AF712" i="1"/>
  <c r="Z1700" i="1"/>
  <c r="Z2104" i="1"/>
  <c r="Z2052" i="1"/>
  <c r="Z1752" i="1"/>
  <c r="AF2063" i="1"/>
  <c r="AF1938" i="1"/>
  <c r="AF1846" i="1"/>
  <c r="AF1735" i="1"/>
  <c r="AF1499" i="1"/>
  <c r="AF1056" i="1"/>
  <c r="Z2080" i="1"/>
  <c r="Z2024" i="1"/>
  <c r="Z1904" i="1"/>
  <c r="Z1536" i="1"/>
  <c r="AF2083" i="1"/>
  <c r="AF2039" i="1"/>
  <c r="AF1974" i="1"/>
  <c r="AF1919" i="1"/>
  <c r="AF1871" i="1"/>
  <c r="AF1810" i="1"/>
  <c r="AF1755" i="1"/>
  <c r="AF1663" i="1"/>
  <c r="AF1571" i="1"/>
  <c r="AF1455" i="1"/>
  <c r="AF1332" i="1"/>
  <c r="AF836" i="1"/>
  <c r="AF501" i="1"/>
  <c r="Z2076" i="1"/>
  <c r="Z2016" i="1"/>
  <c r="Z1872" i="1"/>
  <c r="Z1484" i="1"/>
  <c r="AF2079" i="1"/>
  <c r="AF2027" i="1"/>
  <c r="AF1967" i="1"/>
  <c r="AF1915" i="1"/>
  <c r="AF1863" i="1"/>
  <c r="AF1799" i="1"/>
  <c r="AF1751" i="1"/>
  <c r="AF1643" i="1"/>
  <c r="AF1527" i="1"/>
  <c r="AF1435" i="1"/>
  <c r="AF1222" i="1"/>
  <c r="AF784" i="1"/>
  <c r="AF348" i="1"/>
  <c r="AF2065" i="1"/>
  <c r="AF1993" i="1"/>
  <c r="AF1953" i="1"/>
  <c r="AF1901" i="1"/>
  <c r="AF1829" i="1"/>
  <c r="AF1789" i="1"/>
  <c r="AF1737" i="1"/>
  <c r="AF1717" i="1"/>
  <c r="AF1669" i="1"/>
  <c r="AF1649" i="1"/>
  <c r="AF1573" i="1"/>
  <c r="AF1553" i="1"/>
  <c r="AF1505" i="1"/>
  <c r="AF1485" i="1"/>
  <c r="AF1409" i="1"/>
  <c r="AF1385" i="1"/>
  <c r="AF2025" i="1"/>
  <c r="AF1989" i="1"/>
  <c r="AF1949" i="1"/>
  <c r="AF1689" i="1"/>
  <c r="AF1449" i="1"/>
  <c r="AF1381" i="1"/>
  <c r="AF1361" i="1"/>
  <c r="AF1185" i="1"/>
  <c r="Z2096" i="1"/>
  <c r="Z2064" i="1"/>
  <c r="Z2040" i="1"/>
  <c r="Z2012" i="1"/>
  <c r="Z1944" i="1"/>
  <c r="Z1832" i="1"/>
  <c r="Z1648" i="1"/>
  <c r="Z1428" i="1"/>
  <c r="Z968" i="1"/>
  <c r="AF2094" i="1"/>
  <c r="AF2077" i="1"/>
  <c r="AF2058" i="1"/>
  <c r="AF2033" i="1"/>
  <c r="AF2022" i="1"/>
  <c r="AF2003" i="1"/>
  <c r="AF1985" i="1"/>
  <c r="AF1959" i="1"/>
  <c r="AF1943" i="1"/>
  <c r="AF1926" i="1"/>
  <c r="AF1913" i="1"/>
  <c r="AF1890" i="1"/>
  <c r="AF1869" i="1"/>
  <c r="AF1854" i="1"/>
  <c r="AF1835" i="1"/>
  <c r="AF1817" i="1"/>
  <c r="AF1795" i="1"/>
  <c r="AF1779" i="1"/>
  <c r="AF1762" i="1"/>
  <c r="AF1745" i="1"/>
  <c r="AF1733" i="1"/>
  <c r="AF1703" i="1"/>
  <c r="AF1683" i="1"/>
  <c r="AF1653" i="1"/>
  <c r="AF1633" i="1"/>
  <c r="AF1611" i="1"/>
  <c r="AF1589" i="1"/>
  <c r="AF1565" i="1"/>
  <c r="AF1539" i="1"/>
  <c r="AF1519" i="1"/>
  <c r="AF1489" i="1"/>
  <c r="AF1469" i="1"/>
  <c r="AF1447" i="1"/>
  <c r="AF1421" i="1"/>
  <c r="AF1401" i="1"/>
  <c r="AF1375" i="1"/>
  <c r="AF1349" i="1"/>
  <c r="AF1277" i="1"/>
  <c r="AF1148" i="1"/>
  <c r="AF948" i="1"/>
  <c r="AF767" i="1"/>
  <c r="AF692" i="1"/>
  <c r="AF224" i="1"/>
  <c r="Z1122" i="1"/>
  <c r="AF1861" i="1"/>
  <c r="AF1825" i="1"/>
  <c r="AF1781" i="1"/>
  <c r="AF1709" i="1"/>
  <c r="AF1613" i="1"/>
  <c r="AF1593" i="1"/>
  <c r="AF1545" i="1"/>
  <c r="AF1525" i="1"/>
  <c r="AF1429" i="1"/>
  <c r="AF1294" i="1"/>
  <c r="Z2084" i="1"/>
  <c r="Z2060" i="1"/>
  <c r="Z2032" i="1"/>
  <c r="Z2004" i="1"/>
  <c r="Z1924" i="1"/>
  <c r="Z1792" i="1"/>
  <c r="Z1592" i="1"/>
  <c r="Z1368" i="1"/>
  <c r="Z731" i="1"/>
  <c r="AF2105" i="1"/>
  <c r="AF2087" i="1"/>
  <c r="AF2069" i="1"/>
  <c r="AF2047" i="1"/>
  <c r="AF2029" i="1"/>
  <c r="AF2015" i="1"/>
  <c r="AF1995" i="1"/>
  <c r="AF1979" i="1"/>
  <c r="AF1955" i="1"/>
  <c r="AF1941" i="1"/>
  <c r="AF1923" i="1"/>
  <c r="AF1905" i="1"/>
  <c r="AF1883" i="1"/>
  <c r="AF1865" i="1"/>
  <c r="AF1851" i="1"/>
  <c r="AF1831" i="1"/>
  <c r="AF1815" i="1"/>
  <c r="AF1791" i="1"/>
  <c r="AF1777" i="1"/>
  <c r="AF1759" i="1"/>
  <c r="AF1741" i="1"/>
  <c r="AF1723" i="1"/>
  <c r="AF1697" i="1"/>
  <c r="AF1673" i="1"/>
  <c r="AF1651" i="1"/>
  <c r="AF1629" i="1"/>
  <c r="AF1609" i="1"/>
  <c r="AF1579" i="1"/>
  <c r="AF1559" i="1"/>
  <c r="AF1529" i="1"/>
  <c r="AF1509" i="1"/>
  <c r="AF1487" i="1"/>
  <c r="AF1465" i="1"/>
  <c r="AF1445" i="1"/>
  <c r="AF1415" i="1"/>
  <c r="AF1395" i="1"/>
  <c r="AF1365" i="1"/>
  <c r="AF1341" i="1"/>
  <c r="AF1257" i="1"/>
  <c r="AF1112" i="1"/>
  <c r="AF892" i="1"/>
  <c r="AF747" i="1"/>
  <c r="AF603" i="1"/>
  <c r="AF100" i="1"/>
  <c r="Z9" i="1"/>
  <c r="AF9" i="1"/>
  <c r="Z17" i="1"/>
  <c r="AF17" i="1"/>
  <c r="Z714" i="1"/>
  <c r="AF714" i="1"/>
  <c r="Z698" i="1"/>
  <c r="AF698" i="1"/>
  <c r="Z690" i="1"/>
  <c r="AF690" i="1"/>
  <c r="Z662" i="1"/>
  <c r="AF662" i="1"/>
  <c r="Z658" i="1"/>
  <c r="AF658" i="1"/>
  <c r="Z626" i="1"/>
  <c r="AF626" i="1"/>
  <c r="Z610" i="1"/>
  <c r="AF610" i="1"/>
  <c r="Z602" i="1"/>
  <c r="AF602" i="1"/>
  <c r="Z594" i="1"/>
  <c r="AF594" i="1"/>
  <c r="Z586" i="1"/>
  <c r="AF586" i="1"/>
  <c r="Z570" i="1"/>
  <c r="AF570" i="1"/>
  <c r="Z558" i="1"/>
  <c r="AF558" i="1"/>
  <c r="Z554" i="1"/>
  <c r="AF554" i="1"/>
  <c r="Z546" i="1"/>
  <c r="AF546" i="1"/>
  <c r="Z538" i="1"/>
  <c r="AF538" i="1"/>
  <c r="Z530" i="1"/>
  <c r="AF530" i="1"/>
  <c r="Z522" i="1"/>
  <c r="AF522" i="1"/>
  <c r="Z514" i="1"/>
  <c r="AF514" i="1"/>
  <c r="Z498" i="1"/>
  <c r="AF498" i="1"/>
  <c r="Z482" i="1"/>
  <c r="AF482" i="1"/>
  <c r="Z474" i="1"/>
  <c r="AF474" i="1"/>
  <c r="Z462" i="1"/>
  <c r="AF462" i="1"/>
  <c r="Z446" i="1"/>
  <c r="AF446" i="1"/>
  <c r="Z438" i="1"/>
  <c r="AF438" i="1"/>
  <c r="Z422" i="1"/>
  <c r="AF422" i="1"/>
  <c r="Z414" i="1"/>
  <c r="AF414" i="1"/>
  <c r="Z406" i="1"/>
  <c r="AF406" i="1"/>
  <c r="Z390" i="1"/>
  <c r="AF390" i="1"/>
  <c r="Z374" i="1"/>
  <c r="AF374" i="1"/>
  <c r="Z366" i="1"/>
  <c r="AF366" i="1"/>
  <c r="Z358" i="1"/>
  <c r="AF358" i="1"/>
  <c r="Z350" i="1"/>
  <c r="AF350" i="1"/>
  <c r="Z342" i="1"/>
  <c r="AF342" i="1"/>
  <c r="Z334" i="1"/>
  <c r="AF334" i="1"/>
  <c r="Z318" i="1"/>
  <c r="AF318" i="1"/>
  <c r="Z302" i="1"/>
  <c r="AF302" i="1"/>
  <c r="Z294" i="1"/>
  <c r="AF294" i="1"/>
  <c r="Z282" i="1"/>
  <c r="AF282" i="1"/>
  <c r="Z266" i="1"/>
  <c r="AF266" i="1"/>
  <c r="Z258" i="1"/>
  <c r="AF258" i="1"/>
  <c r="Z250" i="1"/>
  <c r="AF250" i="1"/>
  <c r="Z242" i="1"/>
  <c r="AF242" i="1"/>
  <c r="Z234" i="1"/>
  <c r="AF234" i="1"/>
  <c r="Z226" i="1"/>
  <c r="AF226" i="1"/>
  <c r="Z210" i="1"/>
  <c r="AF210" i="1"/>
  <c r="Z198" i="1"/>
  <c r="AF198" i="1"/>
  <c r="Z190" i="1"/>
  <c r="AF190" i="1"/>
  <c r="Z178" i="1"/>
  <c r="AF178" i="1"/>
  <c r="Z170" i="1"/>
  <c r="AF170" i="1"/>
  <c r="Z162" i="1"/>
  <c r="AF162" i="1"/>
  <c r="Z154" i="1"/>
  <c r="AF154" i="1"/>
  <c r="Z138" i="1"/>
  <c r="AF138" i="1"/>
  <c r="Z122" i="1"/>
  <c r="AF122" i="1"/>
  <c r="Z114" i="1"/>
  <c r="AF114" i="1"/>
  <c r="Z106" i="1"/>
  <c r="AF106" i="1"/>
  <c r="Z98" i="1"/>
  <c r="AF98" i="1"/>
  <c r="Z90" i="1"/>
  <c r="AF90" i="1"/>
  <c r="Z82" i="1"/>
  <c r="AF82" i="1"/>
  <c r="Z66" i="1"/>
  <c r="AF66" i="1"/>
  <c r="Z50" i="1"/>
  <c r="AF50" i="1"/>
  <c r="Z42" i="1"/>
  <c r="AF42" i="1"/>
  <c r="Z34" i="1"/>
  <c r="AF34" i="1"/>
  <c r="Z26" i="1"/>
  <c r="AF26" i="1"/>
  <c r="Z738" i="1"/>
  <c r="AF738" i="1"/>
  <c r="Z734" i="1"/>
  <c r="AF734" i="1"/>
  <c r="Z726" i="1"/>
  <c r="AF726" i="1"/>
  <c r="Z745" i="1"/>
  <c r="AF745" i="1"/>
  <c r="Z753" i="1"/>
  <c r="AF753" i="1"/>
  <c r="Z761" i="1"/>
  <c r="AF761" i="1"/>
  <c r="Z769" i="1"/>
  <c r="AF769" i="1"/>
  <c r="Z773" i="1"/>
  <c r="AF773" i="1"/>
  <c r="Z781" i="1"/>
  <c r="AF781" i="1"/>
  <c r="Z801" i="1"/>
  <c r="AF801" i="1"/>
  <c r="Z821" i="1"/>
  <c r="AF821" i="1"/>
  <c r="Z845" i="1"/>
  <c r="AF845" i="1"/>
  <c r="Z8" i="1"/>
  <c r="AF8" i="1"/>
  <c r="Z12" i="1"/>
  <c r="AF12" i="1"/>
  <c r="Z16" i="1"/>
  <c r="AF16" i="1"/>
  <c r="Z719" i="1"/>
  <c r="AF719" i="1"/>
  <c r="Z715" i="1"/>
  <c r="AF715" i="1"/>
  <c r="Z711" i="1"/>
  <c r="AF711" i="1"/>
  <c r="Z707" i="1"/>
  <c r="AF707" i="1"/>
  <c r="Z699" i="1"/>
  <c r="AF699" i="1"/>
  <c r="Z695" i="1"/>
  <c r="AF695" i="1"/>
  <c r="Z691" i="1"/>
  <c r="AF691" i="1"/>
  <c r="Z683" i="1"/>
  <c r="AF683" i="1"/>
  <c r="Z679" i="1"/>
  <c r="AF679" i="1"/>
  <c r="Z675" i="1"/>
  <c r="AF675" i="1"/>
  <c r="Z671" i="1"/>
  <c r="AF671" i="1"/>
  <c r="Z663" i="1"/>
  <c r="AF663" i="1"/>
  <c r="Z659" i="1"/>
  <c r="AF659" i="1"/>
  <c r="Z655" i="1"/>
  <c r="AF655" i="1"/>
  <c r="Z647" i="1"/>
  <c r="AF647" i="1"/>
  <c r="Z643" i="1"/>
  <c r="AF643" i="1"/>
  <c r="Z639" i="1"/>
  <c r="AF639" i="1"/>
  <c r="Z635" i="1"/>
  <c r="AF635" i="1"/>
  <c r="Z627" i="1"/>
  <c r="AF627" i="1"/>
  <c r="Z623" i="1"/>
  <c r="AF623" i="1"/>
  <c r="Z619" i="1"/>
  <c r="AF619" i="1"/>
  <c r="Z611" i="1"/>
  <c r="AF611" i="1"/>
  <c r="Z607" i="1"/>
  <c r="AF607" i="1"/>
  <c r="Z599" i="1"/>
  <c r="AF599" i="1"/>
  <c r="Z591" i="1"/>
  <c r="AF591" i="1"/>
  <c r="Z587" i="1"/>
  <c r="AF587" i="1"/>
  <c r="Z583" i="1"/>
  <c r="AF583" i="1"/>
  <c r="Z575" i="1"/>
  <c r="AF575" i="1"/>
  <c r="Z571" i="1"/>
  <c r="AF571" i="1"/>
  <c r="Z567" i="1"/>
  <c r="AF567" i="1"/>
  <c r="AF563" i="1"/>
  <c r="Z563" i="1"/>
  <c r="Z551" i="1"/>
  <c r="AF551" i="1"/>
  <c r="Z547" i="1"/>
  <c r="AF547" i="1"/>
  <c r="Z539" i="1"/>
  <c r="AF539" i="1"/>
  <c r="Z535" i="1"/>
  <c r="AF535" i="1"/>
  <c r="Z531" i="1"/>
  <c r="AF531" i="1"/>
  <c r="Z527" i="1"/>
  <c r="AF527" i="1"/>
  <c r="AF519" i="1"/>
  <c r="Z519" i="1"/>
  <c r="Z515" i="1"/>
  <c r="AF515" i="1"/>
  <c r="Z511" i="1"/>
  <c r="AF511" i="1"/>
  <c r="Z503" i="1"/>
  <c r="AF503" i="1"/>
  <c r="Z499" i="1"/>
  <c r="AF499" i="1"/>
  <c r="Z495" i="1"/>
  <c r="AF495" i="1"/>
  <c r="Z491" i="1"/>
  <c r="AF491" i="1"/>
  <c r="Z483" i="1"/>
  <c r="AF483" i="1"/>
  <c r="AF479" i="1"/>
  <c r="Z479" i="1"/>
  <c r="Z475" i="1"/>
  <c r="AF475" i="1"/>
  <c r="Z467" i="1"/>
  <c r="AF467" i="1"/>
  <c r="Z463" i="1"/>
  <c r="AF463" i="1"/>
  <c r="Z459" i="1"/>
  <c r="AF459" i="1"/>
  <c r="Z455" i="1"/>
  <c r="AF455" i="1"/>
  <c r="Z447" i="1"/>
  <c r="AF447" i="1"/>
  <c r="Z443" i="1"/>
  <c r="AF443" i="1"/>
  <c r="Z439" i="1"/>
  <c r="AF439" i="1"/>
  <c r="Z431" i="1"/>
  <c r="AF431" i="1"/>
  <c r="Z427" i="1"/>
  <c r="AF427" i="1"/>
  <c r="Z423" i="1"/>
  <c r="AF423" i="1"/>
  <c r="Z419" i="1"/>
  <c r="AF419" i="1"/>
  <c r="Z411" i="1"/>
  <c r="AF411" i="1"/>
  <c r="Z407" i="1"/>
  <c r="AF407" i="1"/>
  <c r="Z403" i="1"/>
  <c r="AF403" i="1"/>
  <c r="Z395" i="1"/>
  <c r="AF395" i="1"/>
  <c r="Z391" i="1"/>
  <c r="AF391" i="1"/>
  <c r="Z387" i="1"/>
  <c r="AF387" i="1"/>
  <c r="Z383" i="1"/>
  <c r="AF383" i="1"/>
  <c r="Z375" i="1"/>
  <c r="AF375" i="1"/>
  <c r="Z371" i="1"/>
  <c r="AF371" i="1"/>
  <c r="Z367" i="1"/>
  <c r="AF367" i="1"/>
  <c r="Z359" i="1"/>
  <c r="AF359" i="1"/>
  <c r="Z355" i="1"/>
  <c r="AF355" i="1"/>
  <c r="Z351" i="1"/>
  <c r="AF351" i="1"/>
  <c r="Z347" i="1"/>
  <c r="AF347" i="1"/>
  <c r="Z339" i="1"/>
  <c r="AF339" i="1"/>
  <c r="Z335" i="1"/>
  <c r="AF335" i="1"/>
  <c r="Z331" i="1"/>
  <c r="AF331" i="1"/>
  <c r="Z323" i="1"/>
  <c r="AF323" i="1"/>
  <c r="Z319" i="1"/>
  <c r="AF319" i="1"/>
  <c r="Z315" i="1"/>
  <c r="AF315" i="1"/>
  <c r="Z311" i="1"/>
  <c r="AF311" i="1"/>
  <c r="Z303" i="1"/>
  <c r="AF303" i="1"/>
  <c r="Z299" i="1"/>
  <c r="AF299" i="1"/>
  <c r="Z295" i="1"/>
  <c r="AF295" i="1"/>
  <c r="Z287" i="1"/>
  <c r="AF287" i="1"/>
  <c r="Z283" i="1"/>
  <c r="AF283" i="1"/>
  <c r="Z279" i="1"/>
  <c r="AF279" i="1"/>
  <c r="Z275" i="1"/>
  <c r="AF275" i="1"/>
  <c r="Z267" i="1"/>
  <c r="AF267" i="1"/>
  <c r="Z263" i="1"/>
  <c r="AF263" i="1"/>
  <c r="Z259" i="1"/>
  <c r="AF259" i="1"/>
  <c r="Z251" i="1"/>
  <c r="AF251" i="1"/>
  <c r="Z247" i="1"/>
  <c r="AF247" i="1"/>
  <c r="Z243" i="1"/>
  <c r="AF243" i="1"/>
  <c r="Z239" i="1"/>
  <c r="AF239" i="1"/>
  <c r="Z231" i="1"/>
  <c r="AF231" i="1"/>
  <c r="Z227" i="1"/>
  <c r="AF227" i="1"/>
  <c r="Z223" i="1"/>
  <c r="AF223" i="1"/>
  <c r="Z215" i="1"/>
  <c r="AF215" i="1"/>
  <c r="Z211" i="1"/>
  <c r="AF211" i="1"/>
  <c r="Z207" i="1"/>
  <c r="AF207" i="1"/>
  <c r="Z203" i="1"/>
  <c r="AF203" i="1"/>
  <c r="Z195" i="1"/>
  <c r="AF195" i="1"/>
  <c r="Z191" i="1"/>
  <c r="AF191" i="1"/>
  <c r="Z187" i="1"/>
  <c r="AF187" i="1"/>
  <c r="Z179" i="1"/>
  <c r="AF179" i="1"/>
  <c r="Z175" i="1"/>
  <c r="AF175" i="1"/>
  <c r="Z171" i="1"/>
  <c r="AF171" i="1"/>
  <c r="Z167" i="1"/>
  <c r="AF167" i="1"/>
  <c r="Z159" i="1"/>
  <c r="AF159" i="1"/>
  <c r="Z155" i="1"/>
  <c r="AF155" i="1"/>
  <c r="Z151" i="1"/>
  <c r="AF151" i="1"/>
  <c r="Z143" i="1"/>
  <c r="AF143" i="1"/>
  <c r="Z139" i="1"/>
  <c r="AF139" i="1"/>
  <c r="Z135" i="1"/>
  <c r="AF135" i="1"/>
  <c r="Z131" i="1"/>
  <c r="AF131" i="1"/>
  <c r="Z123" i="1"/>
  <c r="AF123" i="1"/>
  <c r="Z119" i="1"/>
  <c r="AF119" i="1"/>
  <c r="Z115" i="1"/>
  <c r="AF115" i="1"/>
  <c r="Z107" i="1"/>
  <c r="AF107" i="1"/>
  <c r="Z103" i="1"/>
  <c r="AF103" i="1"/>
  <c r="Z99" i="1"/>
  <c r="AF99" i="1"/>
  <c r="Z95" i="1"/>
  <c r="AF95" i="1"/>
  <c r="Z87" i="1"/>
  <c r="AF87" i="1"/>
  <c r="Z83" i="1"/>
  <c r="AF83" i="1"/>
  <c r="Z79" i="1"/>
  <c r="AF79" i="1"/>
  <c r="Z71" i="1"/>
  <c r="AF71" i="1"/>
  <c r="Z67" i="1"/>
  <c r="AF67" i="1"/>
  <c r="Z63" i="1"/>
  <c r="AF63" i="1"/>
  <c r="Z59" i="1"/>
  <c r="AF59" i="1"/>
  <c r="Z51" i="1"/>
  <c r="AF51" i="1"/>
  <c r="Z47" i="1"/>
  <c r="AF47" i="1"/>
  <c r="Z43" i="1"/>
  <c r="AF43" i="1"/>
  <c r="Z35" i="1"/>
  <c r="AF35" i="1"/>
  <c r="Z31" i="1"/>
  <c r="AF31" i="1"/>
  <c r="Z27" i="1"/>
  <c r="AF27" i="1"/>
  <c r="Z23" i="1"/>
  <c r="AF23" i="1"/>
  <c r="Z735" i="1"/>
  <c r="AF735" i="1"/>
  <c r="Z727" i="1"/>
  <c r="AF727" i="1"/>
  <c r="Z744" i="1"/>
  <c r="AF744" i="1"/>
  <c r="Z748" i="1"/>
  <c r="AF748" i="1"/>
  <c r="Z752" i="1"/>
  <c r="AF752" i="1"/>
  <c r="Z756" i="1"/>
  <c r="AF756" i="1"/>
  <c r="Z764" i="1"/>
  <c r="AF764" i="1"/>
  <c r="Z768" i="1"/>
  <c r="AF768" i="1"/>
  <c r="Z772" i="1"/>
  <c r="AF772" i="1"/>
  <c r="Z780" i="1"/>
  <c r="AF780" i="1"/>
  <c r="Z788" i="1"/>
  <c r="AF788" i="1"/>
  <c r="Z792" i="1"/>
  <c r="AF792" i="1"/>
  <c r="Z800" i="1"/>
  <c r="AF800" i="1"/>
  <c r="Z804" i="1"/>
  <c r="AF804" i="1"/>
  <c r="Z816" i="1"/>
  <c r="AF816" i="1"/>
  <c r="Z820" i="1"/>
  <c r="AF820" i="1"/>
  <c r="Z824" i="1"/>
  <c r="AF824" i="1"/>
  <c r="Z828" i="1"/>
  <c r="AF828" i="1"/>
  <c r="Z840" i="1"/>
  <c r="AF840" i="1"/>
  <c r="Z844" i="1"/>
  <c r="AF844" i="1"/>
  <c r="Z852" i="1"/>
  <c r="AF852" i="1"/>
  <c r="Z856" i="1"/>
  <c r="AF856" i="1"/>
  <c r="AF860" i="1"/>
  <c r="Z860" i="1"/>
  <c r="Z872" i="1"/>
  <c r="AF872" i="1"/>
  <c r="Z876" i="1"/>
  <c r="AF876" i="1"/>
  <c r="Z880" i="1"/>
  <c r="AF880" i="1"/>
  <c r="AF888" i="1"/>
  <c r="Z888" i="1"/>
  <c r="Z896" i="1"/>
  <c r="AF896" i="1"/>
  <c r="Z908" i="1"/>
  <c r="AF908" i="1"/>
  <c r="Z912" i="1"/>
  <c r="AF912" i="1"/>
  <c r="Z924" i="1"/>
  <c r="AF924" i="1"/>
  <c r="Z928" i="1"/>
  <c r="AF928" i="1"/>
  <c r="Z932" i="1"/>
  <c r="AF932" i="1"/>
  <c r="Z936" i="1"/>
  <c r="AF936" i="1"/>
  <c r="AF944" i="1"/>
  <c r="Z944" i="1"/>
  <c r="Z952" i="1"/>
  <c r="AF952" i="1"/>
  <c r="Z960" i="1"/>
  <c r="AF960" i="1"/>
  <c r="Z964" i="1"/>
  <c r="AF964" i="1"/>
  <c r="Z980" i="1"/>
  <c r="AF980" i="1"/>
  <c r="AF984" i="1"/>
  <c r="Z984" i="1"/>
  <c r="Z988" i="1"/>
  <c r="AF988" i="1"/>
  <c r="Z996" i="1"/>
  <c r="AF996" i="1"/>
  <c r="Z1004" i="1"/>
  <c r="AF1004" i="1"/>
  <c r="AF1008" i="1"/>
  <c r="Z1008" i="1"/>
  <c r="Z1016" i="1"/>
  <c r="AF1016" i="1"/>
  <c r="Z1020" i="1"/>
  <c r="AF1020" i="1"/>
  <c r="AF1024" i="1"/>
  <c r="Z1024" i="1"/>
  <c r="Z1036" i="1"/>
  <c r="AF1036" i="1"/>
  <c r="Z1040" i="1"/>
  <c r="AF1040" i="1"/>
  <c r="Z1044" i="1"/>
  <c r="AF1044" i="1"/>
  <c r="Z1060" i="1"/>
  <c r="AF1060" i="1"/>
  <c r="AF1068" i="1"/>
  <c r="Z1068" i="1"/>
  <c r="Z1072" i="1"/>
  <c r="AF1072" i="1"/>
  <c r="Z1076" i="1"/>
  <c r="AF1076" i="1"/>
  <c r="Z1088" i="1"/>
  <c r="AF1088" i="1"/>
  <c r="Z1092" i="1"/>
  <c r="AF1092" i="1"/>
  <c r="Z1096" i="1"/>
  <c r="AF1096" i="1"/>
  <c r="Z1104" i="1"/>
  <c r="AF1104" i="1"/>
  <c r="AF1108" i="1"/>
  <c r="Z1108" i="1"/>
  <c r="Z1116" i="1"/>
  <c r="AF1116" i="1"/>
  <c r="Z1124" i="1"/>
  <c r="AF1124" i="1"/>
  <c r="Z1128" i="1"/>
  <c r="AF1128" i="1"/>
  <c r="AF1132" i="1"/>
  <c r="Z1132" i="1"/>
  <c r="Z1140" i="1"/>
  <c r="AF1140" i="1"/>
  <c r="Z1144" i="1"/>
  <c r="AF1144" i="1"/>
  <c r="Z1152" i="1"/>
  <c r="AF1152" i="1"/>
  <c r="Z1160" i="1"/>
  <c r="AF1160" i="1"/>
  <c r="AF1164" i="1"/>
  <c r="Z1164" i="1"/>
  <c r="AF1176" i="1"/>
  <c r="Z1176" i="1"/>
  <c r="Z1180" i="1"/>
  <c r="AF1180" i="1"/>
  <c r="Z1184" i="1"/>
  <c r="AF1184" i="1"/>
  <c r="Z1188" i="1"/>
  <c r="AF1188" i="1"/>
  <c r="Z1196" i="1"/>
  <c r="AF1196" i="1"/>
  <c r="Z1200" i="1"/>
  <c r="AF1200" i="1"/>
  <c r="Z1204" i="1"/>
  <c r="AF1204" i="1"/>
  <c r="Z1212" i="1"/>
  <c r="AF1212" i="1"/>
  <c r="Z1216" i="1"/>
  <c r="AF1216" i="1"/>
  <c r="Z1220" i="1"/>
  <c r="AF1220" i="1"/>
  <c r="Z1224" i="1"/>
  <c r="AF1224" i="1"/>
  <c r="Z1232" i="1"/>
  <c r="AF1232" i="1"/>
  <c r="Z1236" i="1"/>
  <c r="AF1236" i="1"/>
  <c r="AF1248" i="1"/>
  <c r="Z1248" i="1"/>
  <c r="Z1252" i="1"/>
  <c r="AF1252" i="1"/>
  <c r="AF1256" i="1"/>
  <c r="Z1256" i="1"/>
  <c r="Z1260" i="1"/>
  <c r="AF1260" i="1"/>
  <c r="Z1268" i="1"/>
  <c r="AF1268" i="1"/>
  <c r="Z1272" i="1"/>
  <c r="AF1272" i="1"/>
  <c r="Z1276" i="1"/>
  <c r="AF1276" i="1"/>
  <c r="Z1284" i="1"/>
  <c r="AF1284" i="1"/>
  <c r="Z1288" i="1"/>
  <c r="AF1288" i="1"/>
  <c r="Z1292" i="1"/>
  <c r="AF1292" i="1"/>
  <c r="AF1296" i="1"/>
  <c r="Z1296" i="1"/>
  <c r="Z1304" i="1"/>
  <c r="AF1304" i="1"/>
  <c r="Z1308" i="1"/>
  <c r="AF1308" i="1"/>
  <c r="AF1320" i="1"/>
  <c r="Z1320" i="1"/>
  <c r="Z1324" i="1"/>
  <c r="AF1324" i="1"/>
  <c r="Z1328" i="1"/>
  <c r="AF1328" i="1"/>
  <c r="AF1340" i="1"/>
  <c r="Z1340" i="1"/>
  <c r="Z1344" i="1"/>
  <c r="AF1344" i="1"/>
  <c r="Z1348" i="1"/>
  <c r="AF1348" i="1"/>
  <c r="Z1356" i="1"/>
  <c r="AF1356" i="1"/>
  <c r="AF1360" i="1"/>
  <c r="Z1360" i="1"/>
  <c r="AF1364" i="1"/>
  <c r="Z1364" i="1"/>
  <c r="AF1376" i="1"/>
  <c r="Z1376" i="1"/>
  <c r="AF1380" i="1"/>
  <c r="Z1380" i="1"/>
  <c r="AF1384" i="1"/>
  <c r="Z1384" i="1"/>
  <c r="AF1392" i="1"/>
  <c r="Z1392" i="1"/>
  <c r="AF1396" i="1"/>
  <c r="Z1396" i="1"/>
  <c r="AF1404" i="1"/>
  <c r="Z1404" i="1"/>
  <c r="AF1412" i="1"/>
  <c r="Z1412" i="1"/>
  <c r="AF1416" i="1"/>
  <c r="Z1416" i="1"/>
  <c r="AF1420" i="1"/>
  <c r="Z1420" i="1"/>
  <c r="AF1432" i="1"/>
  <c r="Z1432" i="1"/>
  <c r="AF1436" i="1"/>
  <c r="Z1436" i="1"/>
  <c r="AF1440" i="1"/>
  <c r="Z1440" i="1"/>
  <c r="AF1448" i="1"/>
  <c r="Z1448" i="1"/>
  <c r="AF1456" i="1"/>
  <c r="Z1456" i="1"/>
  <c r="AF1464" i="1"/>
  <c r="Z1464" i="1"/>
  <c r="AF1468" i="1"/>
  <c r="Z1468" i="1"/>
  <c r="AF1472" i="1"/>
  <c r="Z1472" i="1"/>
  <c r="AF1476" i="1"/>
  <c r="Z1476" i="1"/>
  <c r="AF1488" i="1"/>
  <c r="Z1488" i="1"/>
  <c r="AF1492" i="1"/>
  <c r="Z1492" i="1"/>
  <c r="AF1500" i="1"/>
  <c r="Z1500" i="1"/>
  <c r="AF1504" i="1"/>
  <c r="Z1504" i="1"/>
  <c r="AF1512" i="1"/>
  <c r="Z1512" i="1"/>
  <c r="AF1520" i="1"/>
  <c r="Z1520" i="1"/>
  <c r="AF1524" i="1"/>
  <c r="Z1524" i="1"/>
  <c r="AF1528" i="1"/>
  <c r="Z1528" i="1"/>
  <c r="AF1540" i="1"/>
  <c r="Z1540" i="1"/>
  <c r="AF1544" i="1"/>
  <c r="Z1544" i="1"/>
  <c r="AF1548" i="1"/>
  <c r="Z1548" i="1"/>
  <c r="AF1556" i="1"/>
  <c r="Z1556" i="1"/>
  <c r="AF1560" i="1"/>
  <c r="Z1560" i="1"/>
  <c r="AF1572" i="1"/>
  <c r="Z1572" i="1"/>
  <c r="AF1576" i="1"/>
  <c r="Z1576" i="1"/>
  <c r="AF1580" i="1"/>
  <c r="Z1580" i="1"/>
  <c r="AF1584" i="1"/>
  <c r="Z1584" i="1"/>
  <c r="AF1596" i="1"/>
  <c r="Z1596" i="1"/>
  <c r="AF1600" i="1"/>
  <c r="Z1600" i="1"/>
  <c r="AF1608" i="1"/>
  <c r="Z1608" i="1"/>
  <c r="AF1612" i="1"/>
  <c r="Z1612" i="1"/>
  <c r="AF1620" i="1"/>
  <c r="Z1620" i="1"/>
  <c r="AF1628" i="1"/>
  <c r="Z1628" i="1"/>
  <c r="AF1632" i="1"/>
  <c r="Z1632" i="1"/>
  <c r="AF1636" i="1"/>
  <c r="Z1636" i="1"/>
  <c r="AF1644" i="1"/>
  <c r="Z1644" i="1"/>
  <c r="AF1652" i="1"/>
  <c r="Z1652" i="1"/>
  <c r="AF1656" i="1"/>
  <c r="Z1656" i="1"/>
  <c r="AF1664" i="1"/>
  <c r="Z1664" i="1"/>
  <c r="AF1668" i="1"/>
  <c r="Z1668" i="1"/>
  <c r="AF1680" i="1"/>
  <c r="Z1680" i="1"/>
  <c r="AF1684" i="1"/>
  <c r="Z1684" i="1"/>
  <c r="AF1688" i="1"/>
  <c r="Z1688" i="1"/>
  <c r="AF1692" i="1"/>
  <c r="Z1692" i="1"/>
  <c r="AF1704" i="1"/>
  <c r="Z1704" i="1"/>
  <c r="AF1708" i="1"/>
  <c r="Z1708" i="1"/>
  <c r="Z1716" i="1"/>
  <c r="AF1716" i="1"/>
  <c r="AF1720" i="1"/>
  <c r="Z1720" i="1"/>
  <c r="Z1724" i="1"/>
  <c r="AF1724" i="1"/>
  <c r="Z1736" i="1"/>
  <c r="AF1736" i="1"/>
  <c r="AF1740" i="1"/>
  <c r="Z1740" i="1"/>
  <c r="Z1744" i="1"/>
  <c r="AF1744" i="1"/>
  <c r="Z1756" i="1"/>
  <c r="AF1756" i="1"/>
  <c r="AF1760" i="1"/>
  <c r="Z1760" i="1"/>
  <c r="Z1764" i="1"/>
  <c r="AF1764" i="1"/>
  <c r="Z1776" i="1"/>
  <c r="AF1776" i="1"/>
  <c r="AF1780" i="1"/>
  <c r="Z1780" i="1"/>
  <c r="Z1788" i="1"/>
  <c r="AF1788" i="1"/>
  <c r="Z1796" i="1"/>
  <c r="AF1796" i="1"/>
  <c r="AF1800" i="1"/>
  <c r="Z1800" i="1"/>
  <c r="Z1808" i="1"/>
  <c r="AF1808" i="1"/>
  <c r="Z1816" i="1"/>
  <c r="AF1816" i="1"/>
  <c r="AF1824" i="1"/>
  <c r="Z1824" i="1"/>
  <c r="Z1828" i="1"/>
  <c r="AF1828" i="1"/>
  <c r="Z1836" i="1"/>
  <c r="AF1836" i="1"/>
  <c r="AF1844" i="1"/>
  <c r="Z1844" i="1"/>
  <c r="Z1848" i="1"/>
  <c r="AF1848" i="1"/>
  <c r="Z1860" i="1"/>
  <c r="AF1860" i="1"/>
  <c r="AF1864" i="1"/>
  <c r="Z1864" i="1"/>
  <c r="Z1868" i="1"/>
  <c r="AF1868" i="1"/>
  <c r="Z1880" i="1"/>
  <c r="AF1880" i="1"/>
  <c r="AF1884" i="1"/>
  <c r="Z1884" i="1"/>
  <c r="Z1888" i="1"/>
  <c r="AF1888" i="1"/>
  <c r="AF1900" i="1"/>
  <c r="Z1900" i="1"/>
  <c r="AF1908" i="1"/>
  <c r="Z1908" i="1"/>
  <c r="AF1920" i="1"/>
  <c r="Z1920" i="1"/>
  <c r="AF1932" i="1"/>
  <c r="Z1932" i="1"/>
  <c r="AF1940" i="1"/>
  <c r="Z1940" i="1"/>
  <c r="AF1952" i="1"/>
  <c r="Z1952" i="1"/>
  <c r="AF1960" i="1"/>
  <c r="Z1960" i="1"/>
  <c r="AF1972" i="1"/>
  <c r="Z1972" i="1"/>
  <c r="AF1980" i="1"/>
  <c r="Z1980" i="1"/>
  <c r="AF1992" i="1"/>
  <c r="Z1992" i="1"/>
  <c r="Z2088" i="1"/>
  <c r="Z2068" i="1"/>
  <c r="Z2048" i="1"/>
  <c r="Z2028" i="1"/>
  <c r="Z2008" i="1"/>
  <c r="Z1976" i="1"/>
  <c r="Z1936" i="1"/>
  <c r="Z1896" i="1"/>
  <c r="Z1812" i="1"/>
  <c r="Z1728" i="1"/>
  <c r="Z1616" i="1"/>
  <c r="Z1508" i="1"/>
  <c r="Z1400" i="1"/>
  <c r="Z1182" i="1"/>
  <c r="Z900" i="1"/>
  <c r="AF1312" i="1"/>
  <c r="AF1240" i="1"/>
  <c r="AF1168" i="1"/>
  <c r="AF1080" i="1"/>
  <c r="AF972" i="1"/>
  <c r="AF864" i="1"/>
  <c r="AF555" i="1"/>
  <c r="Z5" i="1"/>
  <c r="AF5" i="1"/>
  <c r="Z13" i="1"/>
  <c r="AF13" i="1"/>
  <c r="Z718" i="1"/>
  <c r="AF718" i="1"/>
  <c r="Z710" i="1"/>
  <c r="AF710" i="1"/>
  <c r="Z702" i="1"/>
  <c r="AF702" i="1"/>
  <c r="Z694" i="1"/>
  <c r="AF694" i="1"/>
  <c r="Z682" i="1"/>
  <c r="AF682" i="1"/>
  <c r="Z674" i="1"/>
  <c r="AF674" i="1"/>
  <c r="Z666" i="1"/>
  <c r="AF666" i="1"/>
  <c r="Z654" i="1"/>
  <c r="AF654" i="1"/>
  <c r="Z646" i="1"/>
  <c r="AF646" i="1"/>
  <c r="Z642" i="1"/>
  <c r="AF642" i="1"/>
  <c r="Z630" i="1"/>
  <c r="AF630" i="1"/>
  <c r="Z622" i="1"/>
  <c r="AF622" i="1"/>
  <c r="Z618" i="1"/>
  <c r="AF618" i="1"/>
  <c r="Z606" i="1"/>
  <c r="AF606" i="1"/>
  <c r="Z590" i="1"/>
  <c r="AF590" i="1"/>
  <c r="Z582" i="1"/>
  <c r="AF582" i="1"/>
  <c r="Z574" i="1"/>
  <c r="AF574" i="1"/>
  <c r="Z566" i="1"/>
  <c r="AF566" i="1"/>
  <c r="Z550" i="1"/>
  <c r="AF550" i="1"/>
  <c r="Z534" i="1"/>
  <c r="AF534" i="1"/>
  <c r="Z518" i="1"/>
  <c r="AF518" i="1"/>
  <c r="Z510" i="1"/>
  <c r="AF510" i="1"/>
  <c r="Z502" i="1"/>
  <c r="AF502" i="1"/>
  <c r="Z494" i="1"/>
  <c r="AF494" i="1"/>
  <c r="Z486" i="1"/>
  <c r="AF486" i="1"/>
  <c r="Z478" i="1"/>
  <c r="AF478" i="1"/>
  <c r="Z466" i="1"/>
  <c r="AF466" i="1"/>
  <c r="Z458" i="1"/>
  <c r="AF458" i="1"/>
  <c r="Z450" i="1"/>
  <c r="AF450" i="1"/>
  <c r="Z442" i="1"/>
  <c r="AF442" i="1"/>
  <c r="Z430" i="1"/>
  <c r="AF430" i="1"/>
  <c r="Z426" i="1"/>
  <c r="AF426" i="1"/>
  <c r="Z410" i="1"/>
  <c r="AF410" i="1"/>
  <c r="Z402" i="1"/>
  <c r="AF402" i="1"/>
  <c r="Z394" i="1"/>
  <c r="AF394" i="1"/>
  <c r="Z386" i="1"/>
  <c r="AF386" i="1"/>
  <c r="Z378" i="1"/>
  <c r="AF378" i="1"/>
  <c r="Z370" i="1"/>
  <c r="AF370" i="1"/>
  <c r="Z354" i="1"/>
  <c r="AF354" i="1"/>
  <c r="Z338" i="1"/>
  <c r="AF338" i="1"/>
  <c r="Z330" i="1"/>
  <c r="AF330" i="1"/>
  <c r="Z322" i="1"/>
  <c r="AF322" i="1"/>
  <c r="Z314" i="1"/>
  <c r="AF314" i="1"/>
  <c r="Z306" i="1"/>
  <c r="AF306" i="1"/>
  <c r="Z298" i="1"/>
  <c r="AF298" i="1"/>
  <c r="Z286" i="1"/>
  <c r="AF286" i="1"/>
  <c r="Z278" i="1"/>
  <c r="AF278" i="1"/>
  <c r="Z270" i="1"/>
  <c r="AF270" i="1"/>
  <c r="Z262" i="1"/>
  <c r="AF262" i="1"/>
  <c r="Z246" i="1"/>
  <c r="AF246" i="1"/>
  <c r="Z230" i="1"/>
  <c r="AF230" i="1"/>
  <c r="Z222" i="1"/>
  <c r="AF222" i="1"/>
  <c r="Z214" i="1"/>
  <c r="AF214" i="1"/>
  <c r="Z206" i="1"/>
  <c r="AF206" i="1"/>
  <c r="Z194" i="1"/>
  <c r="AF194" i="1"/>
  <c r="Z186" i="1"/>
  <c r="AF186" i="1"/>
  <c r="Z174" i="1"/>
  <c r="AF174" i="1"/>
  <c r="Z158" i="1"/>
  <c r="AF158" i="1"/>
  <c r="Z150" i="1"/>
  <c r="AF150" i="1"/>
  <c r="Z142" i="1"/>
  <c r="AF142" i="1"/>
  <c r="Z134" i="1"/>
  <c r="AF134" i="1"/>
  <c r="Z126" i="1"/>
  <c r="AF126" i="1"/>
  <c r="Z118" i="1"/>
  <c r="AF118" i="1"/>
  <c r="Z102" i="1"/>
  <c r="AF102" i="1"/>
  <c r="Z86" i="1"/>
  <c r="AF86" i="1"/>
  <c r="Z78" i="1"/>
  <c r="AF78" i="1"/>
  <c r="Z70" i="1"/>
  <c r="AF70" i="1"/>
  <c r="Z62" i="1"/>
  <c r="AF62" i="1"/>
  <c r="Z54" i="1"/>
  <c r="AF54" i="1"/>
  <c r="Z46" i="1"/>
  <c r="AF46" i="1"/>
  <c r="Z30" i="1"/>
  <c r="AF30" i="1"/>
  <c r="Z730" i="1"/>
  <c r="AF730" i="1"/>
  <c r="Z749" i="1"/>
  <c r="AF749" i="1"/>
  <c r="Z765" i="1"/>
  <c r="AF765" i="1"/>
  <c r="Z785" i="1"/>
  <c r="AF785" i="1"/>
  <c r="Z789" i="1"/>
  <c r="AF789" i="1"/>
  <c r="Z797" i="1"/>
  <c r="AF797" i="1"/>
  <c r="Z805" i="1"/>
  <c r="AF805" i="1"/>
  <c r="Z809" i="1"/>
  <c r="AF809" i="1"/>
  <c r="Z817" i="1"/>
  <c r="AF817" i="1"/>
  <c r="Z825" i="1"/>
  <c r="AF825" i="1"/>
  <c r="Z833" i="1"/>
  <c r="AF833" i="1"/>
  <c r="Z837" i="1"/>
  <c r="AF837" i="1"/>
  <c r="Z841" i="1"/>
  <c r="AF841" i="1"/>
  <c r="Z853" i="1"/>
  <c r="AF853" i="1"/>
  <c r="Z857" i="1"/>
  <c r="AF857" i="1"/>
  <c r="Z861" i="1"/>
  <c r="AF861" i="1"/>
  <c r="AF678" i="1"/>
  <c r="Z6" i="1"/>
  <c r="AF6" i="1"/>
  <c r="Z10" i="1"/>
  <c r="AF10" i="1"/>
  <c r="Z14" i="1"/>
  <c r="AF14" i="1"/>
  <c r="Z18" i="1"/>
  <c r="AF18" i="1"/>
  <c r="Z717" i="1"/>
  <c r="AF717" i="1"/>
  <c r="Z713" i="1"/>
  <c r="AF713" i="1"/>
  <c r="Z709" i="1"/>
  <c r="AF709" i="1"/>
  <c r="Z701" i="1"/>
  <c r="AF701" i="1"/>
  <c r="Z697" i="1"/>
  <c r="AF697" i="1"/>
  <c r="Z693" i="1"/>
  <c r="AF693" i="1"/>
  <c r="Z689" i="1"/>
  <c r="AF689" i="1"/>
  <c r="Z681" i="1"/>
  <c r="AF681" i="1"/>
  <c r="AF677" i="1"/>
  <c r="Z677" i="1"/>
  <c r="Z673" i="1"/>
  <c r="AF673" i="1"/>
  <c r="Z665" i="1"/>
  <c r="AF665" i="1"/>
  <c r="Z661" i="1"/>
  <c r="AF661" i="1"/>
  <c r="Z657" i="1"/>
  <c r="AF657" i="1"/>
  <c r="Z653" i="1"/>
  <c r="AF653" i="1"/>
  <c r="Z645" i="1"/>
  <c r="AF645" i="1"/>
  <c r="Z641" i="1"/>
  <c r="AF641" i="1"/>
  <c r="Z637" i="1"/>
  <c r="AF637" i="1"/>
  <c r="Z629" i="1"/>
  <c r="AF629" i="1"/>
  <c r="Z625" i="1"/>
  <c r="AF625" i="1"/>
  <c r="Z621" i="1"/>
  <c r="AF621" i="1"/>
  <c r="Z617" i="1"/>
  <c r="AF617" i="1"/>
  <c r="Z609" i="1"/>
  <c r="AF609" i="1"/>
  <c r="Z605" i="1"/>
  <c r="AF605" i="1"/>
  <c r="Z601" i="1"/>
  <c r="AF601" i="1"/>
  <c r="Z593" i="1"/>
  <c r="AF593" i="1"/>
  <c r="Z589" i="1"/>
  <c r="AF589" i="1"/>
  <c r="Z585" i="1"/>
  <c r="AF585" i="1"/>
  <c r="Z581" i="1"/>
  <c r="AF581" i="1"/>
  <c r="Z573" i="1"/>
  <c r="AF573" i="1"/>
  <c r="Z569" i="1"/>
  <c r="AF569" i="1"/>
  <c r="Z565" i="1"/>
  <c r="AF565" i="1"/>
  <c r="Z557" i="1"/>
  <c r="AF557" i="1"/>
  <c r="Z553" i="1"/>
  <c r="AF553" i="1"/>
  <c r="Z549" i="1"/>
  <c r="AF549" i="1"/>
  <c r="Z545" i="1"/>
  <c r="AF545" i="1"/>
  <c r="Z537" i="1"/>
  <c r="AF537" i="1"/>
  <c r="Z533" i="1"/>
  <c r="AF533" i="1"/>
  <c r="Z529" i="1"/>
  <c r="AF529" i="1"/>
  <c r="Z521" i="1"/>
  <c r="AF521" i="1"/>
  <c r="Z517" i="1"/>
  <c r="AF517" i="1"/>
  <c r="Z513" i="1"/>
  <c r="AF513" i="1"/>
  <c r="Z509" i="1"/>
  <c r="AF509" i="1"/>
  <c r="Z497" i="1"/>
  <c r="AF497" i="1"/>
  <c r="Z493" i="1"/>
  <c r="AF493" i="1"/>
  <c r="Z485" i="1"/>
  <c r="AF485" i="1"/>
  <c r="Z481" i="1"/>
  <c r="AF481" i="1"/>
  <c r="Z477" i="1"/>
  <c r="AF477" i="1"/>
  <c r="Z473" i="1"/>
  <c r="AF473" i="1"/>
  <c r="Z465" i="1"/>
  <c r="AF465" i="1"/>
  <c r="Z461" i="1"/>
  <c r="AF461" i="1"/>
  <c r="Z457" i="1"/>
  <c r="AF457" i="1"/>
  <c r="Z449" i="1"/>
  <c r="AF449" i="1"/>
  <c r="Z445" i="1"/>
  <c r="AF445" i="1"/>
  <c r="AF437" i="1"/>
  <c r="Z437" i="1"/>
  <c r="Z429" i="1"/>
  <c r="AF429" i="1"/>
  <c r="Z425" i="1"/>
  <c r="AF425" i="1"/>
  <c r="Z421" i="1"/>
  <c r="AF421" i="1"/>
  <c r="Z413" i="1"/>
  <c r="AF413" i="1"/>
  <c r="Z409" i="1"/>
  <c r="AF409" i="1"/>
  <c r="Z405" i="1"/>
  <c r="AF405" i="1"/>
  <c r="Z401" i="1"/>
  <c r="AF401" i="1"/>
  <c r="Z393" i="1"/>
  <c r="AF393" i="1"/>
  <c r="Z389" i="1"/>
  <c r="AF389" i="1"/>
  <c r="Z385" i="1"/>
  <c r="AF385" i="1"/>
  <c r="Z377" i="1"/>
  <c r="AF377" i="1"/>
  <c r="Z373" i="1"/>
  <c r="AF373" i="1"/>
  <c r="Z369" i="1"/>
  <c r="AF369" i="1"/>
  <c r="Z365" i="1"/>
  <c r="AF365" i="1"/>
  <c r="Z357" i="1"/>
  <c r="AF357" i="1"/>
  <c r="Z349" i="1"/>
  <c r="AF349" i="1"/>
  <c r="Z341" i="1"/>
  <c r="AF341" i="1"/>
  <c r="Z337" i="1"/>
  <c r="AF337" i="1"/>
  <c r="Z333" i="1"/>
  <c r="AF333" i="1"/>
  <c r="Z329" i="1"/>
  <c r="AF329" i="1"/>
  <c r="Z321" i="1"/>
  <c r="AF321" i="1"/>
  <c r="Z317" i="1"/>
  <c r="AF317" i="1"/>
  <c r="Z313" i="1"/>
  <c r="AF313" i="1"/>
  <c r="Z305" i="1"/>
  <c r="AF305" i="1"/>
  <c r="Z301" i="1"/>
  <c r="AF301" i="1"/>
  <c r="Z297" i="1"/>
  <c r="AF297" i="1"/>
  <c r="Z293" i="1"/>
  <c r="AF293" i="1"/>
  <c r="Z285" i="1"/>
  <c r="AF285" i="1"/>
  <c r="Z281" i="1"/>
  <c r="AF281" i="1"/>
  <c r="Z277" i="1"/>
  <c r="AF277" i="1"/>
  <c r="AF269" i="1"/>
  <c r="Z269" i="1"/>
  <c r="Z265" i="1"/>
  <c r="AF265" i="1"/>
  <c r="Z261" i="1"/>
  <c r="AF261" i="1"/>
  <c r="Z257" i="1"/>
  <c r="AF257" i="1"/>
  <c r="Z249" i="1"/>
  <c r="AF249" i="1"/>
  <c r="Z245" i="1"/>
  <c r="AF245" i="1"/>
  <c r="Z241" i="1"/>
  <c r="AF241" i="1"/>
  <c r="Z233" i="1"/>
  <c r="AF233" i="1"/>
  <c r="Z229" i="1"/>
  <c r="AF229" i="1"/>
  <c r="Z225" i="1"/>
  <c r="AF225" i="1"/>
  <c r="Z221" i="1"/>
  <c r="AF221" i="1"/>
  <c r="Z213" i="1"/>
  <c r="AF213" i="1"/>
  <c r="Z209" i="1"/>
  <c r="AF209" i="1"/>
  <c r="Z205" i="1"/>
  <c r="AF205" i="1"/>
  <c r="Z197" i="1"/>
  <c r="AF197" i="1"/>
  <c r="Z193" i="1"/>
  <c r="AF193" i="1"/>
  <c r="AF189" i="1"/>
  <c r="Z189" i="1"/>
  <c r="Z185" i="1"/>
  <c r="AF185" i="1"/>
  <c r="Z177" i="1"/>
  <c r="AF177" i="1"/>
  <c r="Z173" i="1"/>
  <c r="AF173" i="1"/>
  <c r="Z169" i="1"/>
  <c r="AF169" i="1"/>
  <c r="Z161" i="1"/>
  <c r="AF161" i="1"/>
  <c r="Z157" i="1"/>
  <c r="AF157" i="1"/>
  <c r="Z153" i="1"/>
  <c r="AF153" i="1"/>
  <c r="Z149" i="1"/>
  <c r="AF149" i="1"/>
  <c r="Z141" i="1"/>
  <c r="AF141" i="1"/>
  <c r="Z137" i="1"/>
  <c r="AF137" i="1"/>
  <c r="Z133" i="1"/>
  <c r="AF133" i="1"/>
  <c r="Z125" i="1"/>
  <c r="AF125" i="1"/>
  <c r="Z121" i="1"/>
  <c r="AF121" i="1"/>
  <c r="Z117" i="1"/>
  <c r="AF117" i="1"/>
  <c r="Z113" i="1"/>
  <c r="AF113" i="1"/>
  <c r="AF105" i="1"/>
  <c r="Z105" i="1"/>
  <c r="Z101" i="1"/>
  <c r="AF101" i="1"/>
  <c r="Z97" i="1"/>
  <c r="AF97" i="1"/>
  <c r="Z89" i="1"/>
  <c r="AF89" i="1"/>
  <c r="Z85" i="1"/>
  <c r="AF85" i="1"/>
  <c r="Z81" i="1"/>
  <c r="AF81" i="1"/>
  <c r="Z77" i="1"/>
  <c r="AF77" i="1"/>
  <c r="Z69" i="1"/>
  <c r="AF69" i="1"/>
  <c r="Z65" i="1"/>
  <c r="AF65" i="1"/>
  <c r="Z61" i="1"/>
  <c r="AF61" i="1"/>
  <c r="Z53" i="1"/>
  <c r="AF53" i="1"/>
  <c r="Z49" i="1"/>
  <c r="AF49" i="1"/>
  <c r="Z45" i="1"/>
  <c r="AF45" i="1"/>
  <c r="Z41" i="1"/>
  <c r="AF41" i="1"/>
  <c r="Z33" i="1"/>
  <c r="AF33" i="1"/>
  <c r="Z29" i="1"/>
  <c r="AF29" i="1"/>
  <c r="AF25" i="1"/>
  <c r="Z25" i="1"/>
  <c r="Z737" i="1"/>
  <c r="AF737" i="1"/>
  <c r="Z733" i="1"/>
  <c r="AF733" i="1"/>
  <c r="Z729" i="1"/>
  <c r="AF729" i="1"/>
  <c r="Z725" i="1"/>
  <c r="AF725" i="1"/>
  <c r="Z746" i="1"/>
  <c r="AF746" i="1"/>
  <c r="Z750" i="1"/>
  <c r="AF750" i="1"/>
  <c r="Z754" i="1"/>
  <c r="AF754" i="1"/>
  <c r="Z762" i="1"/>
  <c r="AF762" i="1"/>
  <c r="Z766" i="1"/>
  <c r="AF766" i="1"/>
  <c r="Z770" i="1"/>
  <c r="AF770" i="1"/>
  <c r="Z774" i="1"/>
  <c r="AF774" i="1"/>
  <c r="Z782" i="1"/>
  <c r="AF782" i="1"/>
  <c r="AF786" i="1"/>
  <c r="Z786" i="1"/>
  <c r="Z790" i="1"/>
  <c r="AF790" i="1"/>
  <c r="Z798" i="1"/>
  <c r="AF798" i="1"/>
  <c r="Z802" i="1"/>
  <c r="AF802" i="1"/>
  <c r="Z806" i="1"/>
  <c r="AF806" i="1"/>
  <c r="Z810" i="1"/>
  <c r="AF810" i="1"/>
  <c r="Z818" i="1"/>
  <c r="AF818" i="1"/>
  <c r="Z822" i="1"/>
  <c r="AF822" i="1"/>
  <c r="Z826" i="1"/>
  <c r="AF826" i="1"/>
  <c r="Z834" i="1"/>
  <c r="AF834" i="1"/>
  <c r="Z838" i="1"/>
  <c r="AF838" i="1"/>
  <c r="Z842" i="1"/>
  <c r="AF842" i="1"/>
  <c r="Z846" i="1"/>
  <c r="AF846" i="1"/>
  <c r="Z854" i="1"/>
  <c r="AF854" i="1"/>
  <c r="Z858" i="1"/>
  <c r="AF858" i="1"/>
  <c r="Z862" i="1"/>
  <c r="AF862" i="1"/>
  <c r="Z870" i="1"/>
  <c r="AF870" i="1"/>
  <c r="AF874" i="1"/>
  <c r="Z874" i="1"/>
  <c r="Z878" i="1"/>
  <c r="AF878" i="1"/>
  <c r="Z882" i="1"/>
  <c r="AF882" i="1"/>
  <c r="Z890" i="1"/>
  <c r="AF890" i="1"/>
  <c r="Z894" i="1"/>
  <c r="AF894" i="1"/>
  <c r="Z898" i="1"/>
  <c r="AF898" i="1"/>
  <c r="Z906" i="1"/>
  <c r="AF906" i="1"/>
  <c r="Z910" i="1"/>
  <c r="AF910" i="1"/>
  <c r="AF914" i="1"/>
  <c r="Z914" i="1"/>
  <c r="Z918" i="1"/>
  <c r="AF918" i="1"/>
  <c r="Z926" i="1"/>
  <c r="AF926" i="1"/>
  <c r="Z930" i="1"/>
  <c r="AF930" i="1"/>
  <c r="Z934" i="1"/>
  <c r="AF934" i="1"/>
  <c r="Z942" i="1"/>
  <c r="AF942" i="1"/>
  <c r="Z946" i="1"/>
  <c r="AF946" i="1"/>
  <c r="Z950" i="1"/>
  <c r="AF950" i="1"/>
  <c r="AF954" i="1"/>
  <c r="Z954" i="1"/>
  <c r="Z962" i="1"/>
  <c r="AF962" i="1"/>
  <c r="Z966" i="1"/>
  <c r="AF966" i="1"/>
  <c r="Z970" i="1"/>
  <c r="AF970" i="1"/>
  <c r="Z978" i="1"/>
  <c r="AF978" i="1"/>
  <c r="Z982" i="1"/>
  <c r="AF982" i="1"/>
  <c r="Z986" i="1"/>
  <c r="AF986" i="1"/>
  <c r="Z990" i="1"/>
  <c r="AF990" i="1"/>
  <c r="AF998" i="1"/>
  <c r="Z998" i="1"/>
  <c r="Z1002" i="1"/>
  <c r="AF1002" i="1"/>
  <c r="Z1006" i="1"/>
  <c r="AF1006" i="1"/>
  <c r="Z1014" i="1"/>
  <c r="AF1014" i="1"/>
  <c r="Z1018" i="1"/>
  <c r="AF1018" i="1"/>
  <c r="Z1022" i="1"/>
  <c r="AF1022" i="1"/>
  <c r="Z1026" i="1"/>
  <c r="AF1026" i="1"/>
  <c r="Z1034" i="1"/>
  <c r="AF1034" i="1"/>
  <c r="AF1038" i="1"/>
  <c r="Z1038" i="1"/>
  <c r="Z1042" i="1"/>
  <c r="AF1042" i="1"/>
  <c r="Z1050" i="1"/>
  <c r="AF1050" i="1"/>
  <c r="Z1054" i="1"/>
  <c r="AF1054" i="1"/>
  <c r="Z1058" i="1"/>
  <c r="AF1058" i="1"/>
  <c r="Z1062" i="1"/>
  <c r="AF1062" i="1"/>
  <c r="Z1070" i="1"/>
  <c r="AF1070" i="1"/>
  <c r="Z1074" i="1"/>
  <c r="AF1074" i="1"/>
  <c r="AF1078" i="1"/>
  <c r="Z1078" i="1"/>
  <c r="Z1086" i="1"/>
  <c r="AF1086" i="1"/>
  <c r="Z1090" i="1"/>
  <c r="AF1090" i="1"/>
  <c r="Z1094" i="1"/>
  <c r="AF1094" i="1"/>
  <c r="Z1098" i="1"/>
  <c r="AF1098" i="1"/>
  <c r="Z1106" i="1"/>
  <c r="AF1106" i="1"/>
  <c r="Z1110" i="1"/>
  <c r="AF1110" i="1"/>
  <c r="Z1114" i="1"/>
  <c r="AF1114" i="1"/>
  <c r="Z1126" i="1"/>
  <c r="AF1126" i="1"/>
  <c r="Z1134" i="1"/>
  <c r="AF1134" i="1"/>
  <c r="Z1142" i="1"/>
  <c r="AF1142" i="1"/>
  <c r="AF1146" i="1"/>
  <c r="Z1146" i="1"/>
  <c r="Z1150" i="1"/>
  <c r="AF1150" i="1"/>
  <c r="Z1158" i="1"/>
  <c r="AF1158" i="1"/>
  <c r="Z1162" i="1"/>
  <c r="AF1162" i="1"/>
  <c r="Z1166" i="1"/>
  <c r="AF1166" i="1"/>
  <c r="Z1170" i="1"/>
  <c r="AF1170" i="1"/>
  <c r="Z1178" i="1"/>
  <c r="AF1178" i="1"/>
  <c r="Z1186" i="1"/>
  <c r="AF1186" i="1"/>
  <c r="Z1194" i="1"/>
  <c r="AF1194" i="1"/>
  <c r="Z1198" i="1"/>
  <c r="AF1198" i="1"/>
  <c r="Z1206" i="1"/>
  <c r="AF1206" i="1"/>
  <c r="Z1214" i="1"/>
  <c r="AF1214" i="1"/>
  <c r="AF1218" i="1"/>
  <c r="Z1218" i="1"/>
  <c r="AF1230" i="1"/>
  <c r="Z1230" i="1"/>
  <c r="Z1234" i="1"/>
  <c r="AF1234" i="1"/>
  <c r="Z1238" i="1"/>
  <c r="AF1238" i="1"/>
  <c r="Z1242" i="1"/>
  <c r="AF1242" i="1"/>
  <c r="Z1250" i="1"/>
  <c r="AF1250" i="1"/>
  <c r="Z1254" i="1"/>
  <c r="AF1254" i="1"/>
  <c r="Z1258" i="1"/>
  <c r="AF1258" i="1"/>
  <c r="Z1270" i="1"/>
  <c r="AF1270" i="1"/>
  <c r="Z1274" i="1"/>
  <c r="AF1274" i="1"/>
  <c r="Z1278" i="1"/>
  <c r="AF1278" i="1"/>
  <c r="Z1286" i="1"/>
  <c r="AF1286" i="1"/>
  <c r="AF1290" i="1"/>
  <c r="Z1290" i="1"/>
  <c r="Z1302" i="1"/>
  <c r="AF1302" i="1"/>
  <c r="Z1306" i="1"/>
  <c r="AF1306" i="1"/>
  <c r="AF1310" i="1"/>
  <c r="Z1310" i="1"/>
  <c r="Z1314" i="1"/>
  <c r="AF1314" i="1"/>
  <c r="Z1322" i="1"/>
  <c r="AF1322" i="1"/>
  <c r="Z1326" i="1"/>
  <c r="AF1326" i="1"/>
  <c r="Z1338" i="1"/>
  <c r="AF1338" i="1"/>
  <c r="Z1342" i="1"/>
  <c r="AF1342" i="1"/>
  <c r="Z1346" i="1"/>
  <c r="AF1346" i="1"/>
  <c r="AF1350" i="1"/>
  <c r="Z1350" i="1"/>
  <c r="Z1358" i="1"/>
  <c r="AF1358" i="1"/>
  <c r="Z1362" i="1"/>
  <c r="AF1362" i="1"/>
  <c r="Z1366" i="1"/>
  <c r="AF1366" i="1"/>
  <c r="Z1374" i="1"/>
  <c r="AF1374" i="1"/>
  <c r="Z1378" i="1"/>
  <c r="AF1378" i="1"/>
  <c r="Z1382" i="1"/>
  <c r="AF1382" i="1"/>
  <c r="Z1386" i="1"/>
  <c r="AF1386" i="1"/>
  <c r="Z1394" i="1"/>
  <c r="AF1394" i="1"/>
  <c r="Z1398" i="1"/>
  <c r="AF1398" i="1"/>
  <c r="Z1402" i="1"/>
  <c r="AF1402" i="1"/>
  <c r="Z1410" i="1"/>
  <c r="AF1410" i="1"/>
  <c r="Z1414" i="1"/>
  <c r="AF1414" i="1"/>
  <c r="Z1418" i="1"/>
  <c r="AF1418" i="1"/>
  <c r="Z1422" i="1"/>
  <c r="AF1422" i="1"/>
  <c r="Z1430" i="1"/>
  <c r="AF1430" i="1"/>
  <c r="Z1434" i="1"/>
  <c r="AF1434" i="1"/>
  <c r="Z1438" i="1"/>
  <c r="AF1438" i="1"/>
  <c r="Z1446" i="1"/>
  <c r="AF1446" i="1"/>
  <c r="Z1450" i="1"/>
  <c r="AF1450" i="1"/>
  <c r="Z1454" i="1"/>
  <c r="AF1454" i="1"/>
  <c r="Z1458" i="1"/>
  <c r="AF1458" i="1"/>
  <c r="Z1466" i="1"/>
  <c r="AF1466" i="1"/>
  <c r="Z1470" i="1"/>
  <c r="AF1470" i="1"/>
  <c r="Z1474" i="1"/>
  <c r="AF1474" i="1"/>
  <c r="Z1482" i="1"/>
  <c r="AF1482" i="1"/>
  <c r="Z1486" i="1"/>
  <c r="AF1486" i="1"/>
  <c r="Z1490" i="1"/>
  <c r="AF1490" i="1"/>
  <c r="Z1494" i="1"/>
  <c r="AF1494" i="1"/>
  <c r="Z1502" i="1"/>
  <c r="AF1502" i="1"/>
  <c r="Z1506" i="1"/>
  <c r="AF1506" i="1"/>
  <c r="Z1510" i="1"/>
  <c r="AF1510" i="1"/>
  <c r="Z1518" i="1"/>
  <c r="AF1518" i="1"/>
  <c r="Z1522" i="1"/>
  <c r="AF1522" i="1"/>
  <c r="Z1526" i="1"/>
  <c r="AF1526" i="1"/>
  <c r="Z1530" i="1"/>
  <c r="AF1530" i="1"/>
  <c r="Z1538" i="1"/>
  <c r="AF1538" i="1"/>
  <c r="Z1542" i="1"/>
  <c r="AF1542" i="1"/>
  <c r="Z1546" i="1"/>
  <c r="AF1546" i="1"/>
  <c r="Z1554" i="1"/>
  <c r="AF1554" i="1"/>
  <c r="Z1558" i="1"/>
  <c r="AF1558" i="1"/>
  <c r="Z1562" i="1"/>
  <c r="AF1562" i="1"/>
  <c r="Z1566" i="1"/>
  <c r="AF1566" i="1"/>
  <c r="Z1574" i="1"/>
  <c r="AF1574" i="1"/>
  <c r="Z1578" i="1"/>
  <c r="AF1578" i="1"/>
  <c r="Z1582" i="1"/>
  <c r="AF1582" i="1"/>
  <c r="Z1590" i="1"/>
  <c r="AF1590" i="1"/>
  <c r="Z1594" i="1"/>
  <c r="AF1594" i="1"/>
  <c r="Z1598" i="1"/>
  <c r="AF1598" i="1"/>
  <c r="Z1602" i="1"/>
  <c r="AF1602" i="1"/>
  <c r="Z1610" i="1"/>
  <c r="AF1610" i="1"/>
  <c r="Z1614" i="1"/>
  <c r="AF1614" i="1"/>
  <c r="Z1618" i="1"/>
  <c r="AF1618" i="1"/>
  <c r="Z1626" i="1"/>
  <c r="AF1626" i="1"/>
  <c r="Z1630" i="1"/>
  <c r="AF1630" i="1"/>
  <c r="Z1634" i="1"/>
  <c r="AF1634" i="1"/>
  <c r="Z1638" i="1"/>
  <c r="AF1638" i="1"/>
  <c r="Z1646" i="1"/>
  <c r="AF1646" i="1"/>
  <c r="Z1650" i="1"/>
  <c r="AF1650" i="1"/>
  <c r="Z1654" i="1"/>
  <c r="AF1654" i="1"/>
  <c r="Z1662" i="1"/>
  <c r="AF1662" i="1"/>
  <c r="Z1666" i="1"/>
  <c r="AF1666" i="1"/>
  <c r="Z1670" i="1"/>
  <c r="AF1670" i="1"/>
  <c r="Z1674" i="1"/>
  <c r="AF1674" i="1"/>
  <c r="Z1682" i="1"/>
  <c r="AF1682" i="1"/>
  <c r="Z1686" i="1"/>
  <c r="AF1686" i="1"/>
  <c r="Z1690" i="1"/>
  <c r="AF1690" i="1"/>
  <c r="Z1698" i="1"/>
  <c r="AF1698" i="1"/>
  <c r="Z1702" i="1"/>
  <c r="AF1702" i="1"/>
  <c r="Z1706" i="1"/>
  <c r="AF1706" i="1"/>
  <c r="AF1710" i="1"/>
  <c r="Z1710" i="1"/>
  <c r="Z1718" i="1"/>
  <c r="AF1718" i="1"/>
  <c r="AF1722" i="1"/>
  <c r="Z1722" i="1"/>
  <c r="Z1726" i="1"/>
  <c r="AF1726" i="1"/>
  <c r="AF1734" i="1"/>
  <c r="Z1734" i="1"/>
  <c r="Z1738" i="1"/>
  <c r="AF1738" i="1"/>
  <c r="AF1742" i="1"/>
  <c r="Z1742" i="1"/>
  <c r="Z1746" i="1"/>
  <c r="AF1746" i="1"/>
  <c r="Z1754" i="1"/>
  <c r="AF1754" i="1"/>
  <c r="Z1758" i="1"/>
  <c r="AF1758" i="1"/>
  <c r="Z1770" i="1"/>
  <c r="AF1770" i="1"/>
  <c r="Z1778" i="1"/>
  <c r="AF1778" i="1"/>
  <c r="AF1782" i="1"/>
  <c r="Z1782" i="1"/>
  <c r="Z1790" i="1"/>
  <c r="AF1790" i="1"/>
  <c r="AF1794" i="1"/>
  <c r="Z1794" i="1"/>
  <c r="Z1798" i="1"/>
  <c r="AF1798" i="1"/>
  <c r="AF1806" i="1"/>
  <c r="Z1806" i="1"/>
  <c r="Z1814" i="1"/>
  <c r="AF1814" i="1"/>
  <c r="Z1818" i="1"/>
  <c r="AF1818" i="1"/>
  <c r="AF1826" i="1"/>
  <c r="Z1826" i="1"/>
  <c r="Z1830" i="1"/>
  <c r="AF1830" i="1"/>
  <c r="Z1834" i="1"/>
  <c r="AF1834" i="1"/>
  <c r="Z1842" i="1"/>
  <c r="AF1842" i="1"/>
  <c r="Z1850" i="1"/>
  <c r="AF1850" i="1"/>
  <c r="Z1862" i="1"/>
  <c r="AF1862" i="1"/>
  <c r="AF1866" i="1"/>
  <c r="Z1866" i="1"/>
  <c r="Z1870" i="1"/>
  <c r="AF1870" i="1"/>
  <c r="AF1878" i="1"/>
  <c r="Z1878" i="1"/>
  <c r="Z1882" i="1"/>
  <c r="AF1882" i="1"/>
  <c r="AF1886" i="1"/>
  <c r="Z1886" i="1"/>
  <c r="Z1898" i="1"/>
  <c r="AF1898" i="1"/>
  <c r="AF1902" i="1"/>
  <c r="Z1902" i="1"/>
  <c r="Z1906" i="1"/>
  <c r="AF1906" i="1"/>
  <c r="AF1914" i="1"/>
  <c r="Z1914" i="1"/>
  <c r="Z1918" i="1"/>
  <c r="AF1918" i="1"/>
  <c r="AF1922" i="1"/>
  <c r="Z1922" i="1"/>
  <c r="AF1934" i="1"/>
  <c r="Z1934" i="1"/>
  <c r="AF1942" i="1"/>
  <c r="Z1942" i="1"/>
  <c r="AF1950" i="1"/>
  <c r="Z1950" i="1"/>
  <c r="AF1954" i="1"/>
  <c r="Z1954" i="1"/>
  <c r="AF1958" i="1"/>
  <c r="Z1958" i="1"/>
  <c r="AF1962" i="1"/>
  <c r="Z1962" i="1"/>
  <c r="Z1970" i="1"/>
  <c r="AF1970" i="1"/>
  <c r="Z1978" i="1"/>
  <c r="AF1978" i="1"/>
  <c r="AF1986" i="1"/>
  <c r="Z1986" i="1"/>
  <c r="Z1990" i="1"/>
  <c r="AF1990" i="1"/>
  <c r="AF1994" i="1"/>
  <c r="Z1994" i="1"/>
  <c r="Z1998" i="1"/>
  <c r="AF1998" i="1"/>
  <c r="AF2006" i="1"/>
  <c r="Z2006" i="1"/>
  <c r="AF2014" i="1"/>
  <c r="Z2014" i="1"/>
  <c r="AF2026" i="1"/>
  <c r="Z2026" i="1"/>
  <c r="AF2030" i="1"/>
  <c r="Z2030" i="1"/>
  <c r="AF2034" i="1"/>
  <c r="Z2034" i="1"/>
  <c r="AF2042" i="1"/>
  <c r="Z2042" i="1"/>
  <c r="AF2046" i="1"/>
  <c r="Z2046" i="1"/>
  <c r="Z2050" i="1"/>
  <c r="AF2050" i="1"/>
  <c r="Z2062" i="1"/>
  <c r="AF2062" i="1"/>
  <c r="AF2066" i="1"/>
  <c r="Z2066" i="1"/>
  <c r="Z2070" i="1"/>
  <c r="AF2070" i="1"/>
  <c r="AF2078" i="1"/>
  <c r="Z2078" i="1"/>
  <c r="Z2082" i="1"/>
  <c r="AF2082" i="1"/>
  <c r="AF2086" i="1"/>
  <c r="Z2086" i="1"/>
  <c r="AF2098" i="1"/>
  <c r="Z2098" i="1"/>
  <c r="AF2106" i="1"/>
  <c r="Z2106" i="1"/>
  <c r="Z1996" i="1"/>
  <c r="Z1956" i="1"/>
  <c r="Z1916" i="1"/>
  <c r="Z1852" i="1"/>
  <c r="Z1772" i="1"/>
  <c r="Z1672" i="1"/>
  <c r="Z1564" i="1"/>
  <c r="Z1452" i="1"/>
  <c r="Z1330" i="1"/>
  <c r="Z1052" i="1"/>
  <c r="Z353" i="1"/>
  <c r="AF1202" i="1"/>
  <c r="AF1130" i="1"/>
  <c r="AF1032" i="1"/>
  <c r="AF916" i="1"/>
  <c r="AF808" i="1"/>
  <c r="AF638" i="1"/>
  <c r="AF441" i="1"/>
  <c r="Z869" i="1"/>
  <c r="AF869" i="1"/>
  <c r="Z873" i="1"/>
  <c r="AF873" i="1"/>
  <c r="Z877" i="1"/>
  <c r="AF877" i="1"/>
  <c r="Z881" i="1"/>
  <c r="AF881" i="1"/>
  <c r="Z889" i="1"/>
  <c r="AF889" i="1"/>
  <c r="Z893" i="1"/>
  <c r="AF893" i="1"/>
  <c r="Z897" i="1"/>
  <c r="AF897" i="1"/>
  <c r="Z905" i="1"/>
  <c r="AF905" i="1"/>
  <c r="Z909" i="1"/>
  <c r="AF909" i="1"/>
  <c r="Z913" i="1"/>
  <c r="AF913" i="1"/>
  <c r="Z917" i="1"/>
  <c r="AF917" i="1"/>
  <c r="Z925" i="1"/>
  <c r="AF925" i="1"/>
  <c r="Z929" i="1"/>
  <c r="AF929" i="1"/>
  <c r="Z933" i="1"/>
  <c r="AF933" i="1"/>
  <c r="Z941" i="1"/>
  <c r="AF941" i="1"/>
  <c r="Z945" i="1"/>
  <c r="AF945" i="1"/>
  <c r="Z949" i="1"/>
  <c r="AF949" i="1"/>
  <c r="Z953" i="1"/>
  <c r="AF953" i="1"/>
  <c r="Z961" i="1"/>
  <c r="AF961" i="1"/>
  <c r="Z965" i="1"/>
  <c r="AF965" i="1"/>
  <c r="Z969" i="1"/>
  <c r="AF969" i="1"/>
  <c r="Z977" i="1"/>
  <c r="AF977" i="1"/>
  <c r="Z981" i="1"/>
  <c r="AF981" i="1"/>
  <c r="Z985" i="1"/>
  <c r="AF985" i="1"/>
  <c r="Z989" i="1"/>
  <c r="AF989" i="1"/>
  <c r="Z997" i="1"/>
  <c r="AF997" i="1"/>
  <c r="Z1001" i="1"/>
  <c r="AF1001" i="1"/>
  <c r="Z1005" i="1"/>
  <c r="AF1005" i="1"/>
  <c r="Z1013" i="1"/>
  <c r="AF1013" i="1"/>
  <c r="Z1017" i="1"/>
  <c r="AF1017" i="1"/>
  <c r="Z1021" i="1"/>
  <c r="AF1021" i="1"/>
  <c r="Z1025" i="1"/>
  <c r="AF1025" i="1"/>
  <c r="Z1033" i="1"/>
  <c r="AF1033" i="1"/>
  <c r="Z1037" i="1"/>
  <c r="AF1037" i="1"/>
  <c r="Z1041" i="1"/>
  <c r="AF1041" i="1"/>
  <c r="Z1049" i="1"/>
  <c r="AF1049" i="1"/>
  <c r="Z1053" i="1"/>
  <c r="AF1053" i="1"/>
  <c r="Z1057" i="1"/>
  <c r="AF1057" i="1"/>
  <c r="Z1061" i="1"/>
  <c r="AF1061" i="1"/>
  <c r="Z1069" i="1"/>
  <c r="AF1069" i="1"/>
  <c r="Z1073" i="1"/>
  <c r="AF1073" i="1"/>
  <c r="Z1077" i="1"/>
  <c r="AF1077" i="1"/>
  <c r="Z1085" i="1"/>
  <c r="AF1085" i="1"/>
  <c r="Z1089" i="1"/>
  <c r="AF1089" i="1"/>
  <c r="Z1093" i="1"/>
  <c r="AF1093" i="1"/>
  <c r="Z1097" i="1"/>
  <c r="AF1097" i="1"/>
  <c r="Z1105" i="1"/>
  <c r="AF1105" i="1"/>
  <c r="Z1109" i="1"/>
  <c r="AF1109" i="1"/>
  <c r="Z1113" i="1"/>
  <c r="AF1113" i="1"/>
  <c r="Z1121" i="1"/>
  <c r="AF1121" i="1"/>
  <c r="Z1125" i="1"/>
  <c r="AF1125" i="1"/>
  <c r="Z1129" i="1"/>
  <c r="AF1129" i="1"/>
  <c r="Z1141" i="1"/>
  <c r="AF1141" i="1"/>
  <c r="Z1149" i="1"/>
  <c r="AF1149" i="1"/>
  <c r="Z1161" i="1"/>
  <c r="AF1161" i="1"/>
  <c r="Z1165" i="1"/>
  <c r="AF1165" i="1"/>
  <c r="Z1169" i="1"/>
  <c r="AF1169" i="1"/>
  <c r="Z1181" i="1"/>
  <c r="AF1181" i="1"/>
  <c r="Z1193" i="1"/>
  <c r="AF1193" i="1"/>
  <c r="Z1201" i="1"/>
  <c r="AF1201" i="1"/>
  <c r="Z1205" i="1"/>
  <c r="AF1205" i="1"/>
  <c r="Z1213" i="1"/>
  <c r="AF1213" i="1"/>
  <c r="Z1221" i="1"/>
  <c r="AF1221" i="1"/>
  <c r="Z1233" i="1"/>
  <c r="AF1233" i="1"/>
  <c r="Z1241" i="1"/>
  <c r="AF1241" i="1"/>
  <c r="Z1249" i="1"/>
  <c r="AF1249" i="1"/>
  <c r="Z1253" i="1"/>
  <c r="AF1253" i="1"/>
  <c r="Z1265" i="1"/>
  <c r="AF1265" i="1"/>
  <c r="Z1273" i="1"/>
  <c r="AF1273" i="1"/>
  <c r="Z1285" i="1"/>
  <c r="AF1285" i="1"/>
  <c r="Z1289" i="1"/>
  <c r="AF1289" i="1"/>
  <c r="Z1293" i="1"/>
  <c r="AF1293" i="1"/>
  <c r="Z1305" i="1"/>
  <c r="AF1305" i="1"/>
  <c r="Z1313" i="1"/>
  <c r="AF1313" i="1"/>
  <c r="Z1325" i="1"/>
  <c r="AF1325" i="1"/>
  <c r="Z1329" i="1"/>
  <c r="AF1329" i="1"/>
  <c r="Z1337" i="1"/>
  <c r="AF1337" i="1"/>
  <c r="Z1345" i="1"/>
  <c r="AF1345" i="1"/>
  <c r="Z1357" i="1"/>
  <c r="AF1357" i="1"/>
  <c r="Z1753" i="1"/>
  <c r="AF1753" i="1"/>
  <c r="Z1773" i="1"/>
  <c r="AF1773" i="1"/>
  <c r="Z1793" i="1"/>
  <c r="AF1793" i="1"/>
  <c r="Z1813" i="1"/>
  <c r="AF1813" i="1"/>
  <c r="Z1833" i="1"/>
  <c r="AF1833" i="1"/>
  <c r="Z1853" i="1"/>
  <c r="AF1853" i="1"/>
  <c r="Z1877" i="1"/>
  <c r="AF1877" i="1"/>
  <c r="Z1897" i="1"/>
  <c r="AF1897" i="1"/>
  <c r="Z1917" i="1"/>
  <c r="AF1917" i="1"/>
  <c r="Z1937" i="1"/>
  <c r="AF1937" i="1"/>
  <c r="Z1957" i="1"/>
  <c r="AF1957" i="1"/>
  <c r="Z1977" i="1"/>
  <c r="AF1977" i="1"/>
  <c r="Z1997" i="1"/>
  <c r="AF1997" i="1"/>
  <c r="Z2021" i="1"/>
  <c r="AF2021" i="1"/>
  <c r="Z2041" i="1"/>
  <c r="AF2041" i="1"/>
  <c r="Z2061" i="1"/>
  <c r="AF2061" i="1"/>
  <c r="Z2081" i="1"/>
  <c r="AF2081" i="1"/>
  <c r="Z2101" i="1"/>
  <c r="AF2101" i="1"/>
  <c r="AF2093" i="1"/>
  <c r="AF2057" i="1"/>
  <c r="AF2045" i="1"/>
  <c r="AF2009" i="1"/>
  <c r="AF1973" i="1"/>
  <c r="AF1961" i="1"/>
  <c r="AF1925" i="1"/>
  <c r="AF1889" i="1"/>
  <c r="AF1881" i="1"/>
  <c r="AF1845" i="1"/>
  <c r="AF1809" i="1"/>
  <c r="AF1797" i="1"/>
  <c r="AF1761" i="1"/>
  <c r="AF1721" i="1"/>
  <c r="AF1705" i="1"/>
  <c r="AF1681" i="1"/>
  <c r="AF1665" i="1"/>
  <c r="AF1637" i="1"/>
  <c r="AF1625" i="1"/>
  <c r="AF1597" i="1"/>
  <c r="AF1581" i="1"/>
  <c r="AF1557" i="1"/>
  <c r="AF1541" i="1"/>
  <c r="AF1517" i="1"/>
  <c r="AF1501" i="1"/>
  <c r="AF1473" i="1"/>
  <c r="AF1457" i="1"/>
  <c r="AF1433" i="1"/>
  <c r="AF1417" i="1"/>
  <c r="AF1393" i="1"/>
  <c r="AF1377" i="1"/>
  <c r="AF1309" i="1"/>
  <c r="AF1237" i="1"/>
  <c r="AF1217" i="1"/>
  <c r="AF1145" i="1"/>
  <c r="AF628" i="1"/>
  <c r="AF264" i="1"/>
  <c r="AF60" i="1"/>
  <c r="AF1269" i="1"/>
  <c r="AF1197" i="1"/>
  <c r="AF1177" i="1"/>
  <c r="Z7" i="1"/>
  <c r="AF7" i="1"/>
  <c r="Z11" i="1"/>
  <c r="AF11" i="1"/>
  <c r="Z15" i="1"/>
  <c r="AF15" i="1"/>
  <c r="Z720" i="1"/>
  <c r="AF720" i="1"/>
  <c r="Z716" i="1"/>
  <c r="AF716" i="1"/>
  <c r="Z708" i="1"/>
  <c r="AF708" i="1"/>
  <c r="Z700" i="1"/>
  <c r="AF700" i="1"/>
  <c r="Z696" i="1"/>
  <c r="AF696" i="1"/>
  <c r="Z684" i="1"/>
  <c r="AF684" i="1"/>
  <c r="Z680" i="1"/>
  <c r="AF680" i="1"/>
  <c r="Z676" i="1"/>
  <c r="AF676" i="1"/>
  <c r="Z672" i="1"/>
  <c r="AF672" i="1"/>
  <c r="Z664" i="1"/>
  <c r="AF664" i="1"/>
  <c r="Z660" i="1"/>
  <c r="AF660" i="1"/>
  <c r="Z656" i="1"/>
  <c r="AF656" i="1"/>
  <c r="Z644" i="1"/>
  <c r="AF644" i="1"/>
  <c r="Z640" i="1"/>
  <c r="AF640" i="1"/>
  <c r="Z636" i="1"/>
  <c r="AF636" i="1"/>
  <c r="Z624" i="1"/>
  <c r="AF624" i="1"/>
  <c r="Z620" i="1"/>
  <c r="AF620" i="1"/>
  <c r="Z612" i="1"/>
  <c r="AF612" i="1"/>
  <c r="Z604" i="1"/>
  <c r="AF604" i="1"/>
  <c r="Z600" i="1"/>
  <c r="AF600" i="1"/>
  <c r="Z592" i="1"/>
  <c r="AF592" i="1"/>
  <c r="Z588" i="1"/>
  <c r="AF588" i="1"/>
  <c r="Z584" i="1"/>
  <c r="AF584" i="1"/>
  <c r="Z576" i="1"/>
  <c r="AF576" i="1"/>
  <c r="Z572" i="1"/>
  <c r="AF572" i="1"/>
  <c r="Z568" i="1"/>
  <c r="AF568" i="1"/>
  <c r="Z564" i="1"/>
  <c r="AF564" i="1"/>
  <c r="Z556" i="1"/>
  <c r="AF556" i="1"/>
  <c r="Z552" i="1"/>
  <c r="AF552" i="1"/>
  <c r="Z548" i="1"/>
  <c r="AF548" i="1"/>
  <c r="Z540" i="1"/>
  <c r="AF540" i="1"/>
  <c r="Z536" i="1"/>
  <c r="AF536" i="1"/>
  <c r="Z532" i="1"/>
  <c r="AF532" i="1"/>
  <c r="Z528" i="1"/>
  <c r="AF528" i="1"/>
  <c r="Z520" i="1"/>
  <c r="AF520" i="1"/>
  <c r="Z516" i="1"/>
  <c r="AF516" i="1"/>
  <c r="Z512" i="1"/>
  <c r="AF512" i="1"/>
  <c r="Z504" i="1"/>
  <c r="AF504" i="1"/>
  <c r="Z500" i="1"/>
  <c r="AF500" i="1"/>
  <c r="Z496" i="1"/>
  <c r="AF496" i="1"/>
  <c r="Z492" i="1"/>
  <c r="AF492" i="1"/>
  <c r="Z484" i="1"/>
  <c r="AF484" i="1"/>
  <c r="Z480" i="1"/>
  <c r="AF480" i="1"/>
  <c r="Z476" i="1"/>
  <c r="AF476" i="1"/>
  <c r="Z468" i="1"/>
  <c r="AF468" i="1"/>
  <c r="Z464" i="1"/>
  <c r="AF464" i="1"/>
  <c r="Z460" i="1"/>
  <c r="AF460" i="1"/>
  <c r="Z456" i="1"/>
  <c r="AF456" i="1"/>
  <c r="Z448" i="1"/>
  <c r="AF448" i="1"/>
  <c r="Z444" i="1"/>
  <c r="AF444" i="1"/>
  <c r="Z440" i="1"/>
  <c r="AF440" i="1"/>
  <c r="Z432" i="1"/>
  <c r="AF432" i="1"/>
  <c r="Z428" i="1"/>
  <c r="AF428" i="1"/>
  <c r="Z424" i="1"/>
  <c r="AF424" i="1"/>
  <c r="Z420" i="1"/>
  <c r="AF420" i="1"/>
  <c r="Z412" i="1"/>
  <c r="AF412" i="1"/>
  <c r="Z408" i="1"/>
  <c r="AF408" i="1"/>
  <c r="Z404" i="1"/>
  <c r="AF404" i="1"/>
  <c r="Z396" i="1"/>
  <c r="AF396" i="1"/>
  <c r="Z392" i="1"/>
  <c r="AF392" i="1"/>
  <c r="Z388" i="1"/>
  <c r="AF388" i="1"/>
  <c r="Z384" i="1"/>
  <c r="AF384" i="1"/>
  <c r="Z376" i="1"/>
  <c r="AF376" i="1"/>
  <c r="Z372" i="1"/>
  <c r="AF372" i="1"/>
  <c r="Z368" i="1"/>
  <c r="AF368" i="1"/>
  <c r="Z360" i="1"/>
  <c r="AF360" i="1"/>
  <c r="Z356" i="1"/>
  <c r="AF356" i="1"/>
  <c r="Z352" i="1"/>
  <c r="AF352" i="1"/>
  <c r="Z340" i="1"/>
  <c r="AF340" i="1"/>
  <c r="Z336" i="1"/>
  <c r="AF336" i="1"/>
  <c r="Z332" i="1"/>
  <c r="AF332" i="1"/>
  <c r="Z324" i="1"/>
  <c r="AF324" i="1"/>
  <c r="Z320" i="1"/>
  <c r="AF320" i="1"/>
  <c r="Z316" i="1"/>
  <c r="AF316" i="1"/>
  <c r="Z312" i="1"/>
  <c r="AF312" i="1"/>
  <c r="Z304" i="1"/>
  <c r="AF304" i="1"/>
  <c r="Z300" i="1"/>
  <c r="AF300" i="1"/>
  <c r="Z296" i="1"/>
  <c r="AF296" i="1"/>
  <c r="Z288" i="1"/>
  <c r="AF288" i="1"/>
  <c r="Z284" i="1"/>
  <c r="AF284" i="1"/>
  <c r="Z280" i="1"/>
  <c r="AF280" i="1"/>
  <c r="Z276" i="1"/>
  <c r="AF276" i="1"/>
  <c r="Z268" i="1"/>
  <c r="AF268" i="1"/>
  <c r="Z260" i="1"/>
  <c r="AF260" i="1"/>
  <c r="Z252" i="1"/>
  <c r="AF252" i="1"/>
  <c r="Z248" i="1"/>
  <c r="AF248" i="1"/>
  <c r="Z244" i="1"/>
  <c r="AF244" i="1"/>
  <c r="Z240" i="1"/>
  <c r="AF240" i="1"/>
  <c r="Z232" i="1"/>
  <c r="AF232" i="1"/>
  <c r="Z228" i="1"/>
  <c r="AF228" i="1"/>
  <c r="Z216" i="1"/>
  <c r="AF216" i="1"/>
  <c r="Z212" i="1"/>
  <c r="AF212" i="1"/>
  <c r="Z208" i="1"/>
  <c r="AF208" i="1"/>
  <c r="Z204" i="1"/>
  <c r="AF204" i="1"/>
  <c r="Z196" i="1"/>
  <c r="AF196" i="1"/>
  <c r="Z192" i="1"/>
  <c r="AF192" i="1"/>
  <c r="Z188" i="1"/>
  <c r="AF188" i="1"/>
  <c r="Z176" i="1"/>
  <c r="AF176" i="1"/>
  <c r="Z172" i="1"/>
  <c r="AF172" i="1"/>
  <c r="Z168" i="1"/>
  <c r="AF168" i="1"/>
  <c r="Z160" i="1"/>
  <c r="AF160" i="1"/>
  <c r="Z156" i="1"/>
  <c r="AF156" i="1"/>
  <c r="Z152" i="1"/>
  <c r="AF152" i="1"/>
  <c r="Z144" i="1"/>
  <c r="AF144" i="1"/>
  <c r="Z140" i="1"/>
  <c r="AF140" i="1"/>
  <c r="Z136" i="1"/>
  <c r="AF136" i="1"/>
  <c r="Z132" i="1"/>
  <c r="AF132" i="1"/>
  <c r="Z124" i="1"/>
  <c r="AF124" i="1"/>
  <c r="Z120" i="1"/>
  <c r="AF120" i="1"/>
  <c r="Z116" i="1"/>
  <c r="AF116" i="1"/>
  <c r="Z108" i="1"/>
  <c r="AF108" i="1"/>
  <c r="Z104" i="1"/>
  <c r="AF104" i="1"/>
  <c r="Z96" i="1"/>
  <c r="AF96" i="1"/>
  <c r="Z88" i="1"/>
  <c r="AF88" i="1"/>
  <c r="Z84" i="1"/>
  <c r="AF84" i="1"/>
  <c r="Z80" i="1"/>
  <c r="AF80" i="1"/>
  <c r="Z72" i="1"/>
  <c r="AF72" i="1"/>
  <c r="Z68" i="1"/>
  <c r="AF68" i="1"/>
  <c r="Z64" i="1"/>
  <c r="AF64" i="1"/>
  <c r="Z52" i="1"/>
  <c r="AF52" i="1"/>
  <c r="Z48" i="1"/>
  <c r="AF48" i="1"/>
  <c r="Z44" i="1"/>
  <c r="AF44" i="1"/>
  <c r="Z36" i="1"/>
  <c r="AF36" i="1"/>
  <c r="Z32" i="1"/>
  <c r="AF32" i="1"/>
  <c r="Z28" i="1"/>
  <c r="AF28" i="1"/>
  <c r="Z24" i="1"/>
  <c r="AF24" i="1"/>
  <c r="Z736" i="1"/>
  <c r="AF736" i="1"/>
  <c r="Z728" i="1"/>
  <c r="AF728" i="1"/>
  <c r="Z743" i="1"/>
  <c r="AF743" i="1"/>
  <c r="Z751" i="1"/>
  <c r="AF751" i="1"/>
  <c r="Z755" i="1"/>
  <c r="AF755" i="1"/>
  <c r="Z763" i="1"/>
  <c r="AF763" i="1"/>
  <c r="Z771" i="1"/>
  <c r="AF771" i="1"/>
  <c r="Z779" i="1"/>
  <c r="AF779" i="1"/>
  <c r="Z783" i="1"/>
  <c r="AF783" i="1"/>
  <c r="Z787" i="1"/>
  <c r="AF787" i="1"/>
  <c r="Z791" i="1"/>
  <c r="AF791" i="1"/>
  <c r="Z799" i="1"/>
  <c r="AF799" i="1"/>
  <c r="Z803" i="1"/>
  <c r="AF803" i="1"/>
  <c r="Z807" i="1"/>
  <c r="AF807" i="1"/>
  <c r="Z815" i="1"/>
  <c r="AF815" i="1"/>
  <c r="Z819" i="1"/>
  <c r="AF819" i="1"/>
  <c r="Z823" i="1"/>
  <c r="AF823" i="1"/>
  <c r="Z827" i="1"/>
  <c r="AF827" i="1"/>
  <c r="Z835" i="1"/>
  <c r="AF835" i="1"/>
  <c r="Z839" i="1"/>
  <c r="AF839" i="1"/>
  <c r="Z843" i="1"/>
  <c r="AF843" i="1"/>
  <c r="Z851" i="1"/>
  <c r="AF851" i="1"/>
  <c r="Z855" i="1"/>
  <c r="AF855" i="1"/>
  <c r="Z859" i="1"/>
  <c r="AF859" i="1"/>
  <c r="Z863" i="1"/>
  <c r="AF863" i="1"/>
  <c r="Z871" i="1"/>
  <c r="AF871" i="1"/>
  <c r="Z875" i="1"/>
  <c r="AF875" i="1"/>
  <c r="Z879" i="1"/>
  <c r="AF879" i="1"/>
  <c r="Z887" i="1"/>
  <c r="AF887" i="1"/>
  <c r="Z891" i="1"/>
  <c r="AF891" i="1"/>
  <c r="Z895" i="1"/>
  <c r="AF895" i="1"/>
  <c r="Z899" i="1"/>
  <c r="AF899" i="1"/>
  <c r="Z907" i="1"/>
  <c r="AF907" i="1"/>
  <c r="Z911" i="1"/>
  <c r="AF911" i="1"/>
  <c r="Z915" i="1"/>
  <c r="AF915" i="1"/>
  <c r="Z923" i="1"/>
  <c r="AF923" i="1"/>
  <c r="Z927" i="1"/>
  <c r="AF927" i="1"/>
  <c r="Z931" i="1"/>
  <c r="AF931" i="1"/>
  <c r="Z935" i="1"/>
  <c r="AF935" i="1"/>
  <c r="Z943" i="1"/>
  <c r="AF943" i="1"/>
  <c r="Z947" i="1"/>
  <c r="AF947" i="1"/>
  <c r="Z951" i="1"/>
  <c r="AF951" i="1"/>
  <c r="Z959" i="1"/>
  <c r="AF959" i="1"/>
  <c r="Z963" i="1"/>
  <c r="AF963" i="1"/>
  <c r="Z967" i="1"/>
  <c r="AF967" i="1"/>
  <c r="Z971" i="1"/>
  <c r="AF971" i="1"/>
  <c r="Z979" i="1"/>
  <c r="AF979" i="1"/>
  <c r="Z983" i="1"/>
  <c r="AF983" i="1"/>
  <c r="Z987" i="1"/>
  <c r="AF987" i="1"/>
  <c r="Z995" i="1"/>
  <c r="AF995" i="1"/>
  <c r="Z999" i="1"/>
  <c r="AF999" i="1"/>
  <c r="Z1003" i="1"/>
  <c r="AF1003" i="1"/>
  <c r="Z1007" i="1"/>
  <c r="AF1007" i="1"/>
  <c r="Z1015" i="1"/>
  <c r="AF1015" i="1"/>
  <c r="Z1019" i="1"/>
  <c r="AF1019" i="1"/>
  <c r="Z1023" i="1"/>
  <c r="AF1023" i="1"/>
  <c r="Z1031" i="1"/>
  <c r="AF1031" i="1"/>
  <c r="Z1035" i="1"/>
  <c r="AF1035" i="1"/>
  <c r="Z1039" i="1"/>
  <c r="AF1039" i="1"/>
  <c r="Z1043" i="1"/>
  <c r="AF1043" i="1"/>
  <c r="Z1051" i="1"/>
  <c r="AF1051" i="1"/>
  <c r="Z1055" i="1"/>
  <c r="AF1055" i="1"/>
  <c r="Z1059" i="1"/>
  <c r="AF1059" i="1"/>
  <c r="Z1067" i="1"/>
  <c r="AF1067" i="1"/>
  <c r="Z1071" i="1"/>
  <c r="AF1071" i="1"/>
  <c r="Z1075" i="1"/>
  <c r="AF1075" i="1"/>
  <c r="Z1079" i="1"/>
  <c r="AF1079" i="1"/>
  <c r="Z1087" i="1"/>
  <c r="AF1087" i="1"/>
  <c r="Z1091" i="1"/>
  <c r="AF1091" i="1"/>
  <c r="Z1095" i="1"/>
  <c r="AF1095" i="1"/>
  <c r="Z1103" i="1"/>
  <c r="AF1103" i="1"/>
  <c r="Z1107" i="1"/>
  <c r="AF1107" i="1"/>
  <c r="Z1111" i="1"/>
  <c r="AF1111" i="1"/>
  <c r="Z1115" i="1"/>
  <c r="AF1115" i="1"/>
  <c r="Z1123" i="1"/>
  <c r="AF1123" i="1"/>
  <c r="Z1127" i="1"/>
  <c r="AF1127" i="1"/>
  <c r="Z1131" i="1"/>
  <c r="AF1131" i="1"/>
  <c r="Z1139" i="1"/>
  <c r="AF1139" i="1"/>
  <c r="Z1143" i="1"/>
  <c r="AF1143" i="1"/>
  <c r="Z1147" i="1"/>
  <c r="AF1147" i="1"/>
  <c r="Z1151" i="1"/>
  <c r="AF1151" i="1"/>
  <c r="Z1159" i="1"/>
  <c r="AF1159" i="1"/>
  <c r="Z1163" i="1"/>
  <c r="AF1163" i="1"/>
  <c r="Z1167" i="1"/>
  <c r="AF1167" i="1"/>
  <c r="Z1175" i="1"/>
  <c r="AF1175" i="1"/>
  <c r="Z1179" i="1"/>
  <c r="AF1179" i="1"/>
  <c r="Z1183" i="1"/>
  <c r="AF1183" i="1"/>
  <c r="Z1187" i="1"/>
  <c r="AF1187" i="1"/>
  <c r="Z1195" i="1"/>
  <c r="AF1195" i="1"/>
  <c r="Z1199" i="1"/>
  <c r="AF1199" i="1"/>
  <c r="Z1203" i="1"/>
  <c r="AF1203" i="1"/>
  <c r="Z1211" i="1"/>
  <c r="AF1211" i="1"/>
  <c r="Z1215" i="1"/>
  <c r="AF1215" i="1"/>
  <c r="Z1219" i="1"/>
  <c r="AF1219" i="1"/>
  <c r="Z1223" i="1"/>
  <c r="AF1223" i="1"/>
  <c r="Z1231" i="1"/>
  <c r="AF1231" i="1"/>
  <c r="Z1235" i="1"/>
  <c r="AF1235" i="1"/>
  <c r="Z1239" i="1"/>
  <c r="AF1239" i="1"/>
  <c r="Z1247" i="1"/>
  <c r="AF1247" i="1"/>
  <c r="Z1251" i="1"/>
  <c r="AF1251" i="1"/>
  <c r="Z1255" i="1"/>
  <c r="AF1255" i="1"/>
  <c r="Z1259" i="1"/>
  <c r="AF1259" i="1"/>
  <c r="Z1267" i="1"/>
  <c r="AF1267" i="1"/>
  <c r="Z1271" i="1"/>
  <c r="AF1271" i="1"/>
  <c r="Z1275" i="1"/>
  <c r="AF1275" i="1"/>
  <c r="Z1283" i="1"/>
  <c r="AF1283" i="1"/>
  <c r="Z1287" i="1"/>
  <c r="AF1287" i="1"/>
  <c r="Z1291" i="1"/>
  <c r="AF1291" i="1"/>
  <c r="Z1295" i="1"/>
  <c r="AF1295" i="1"/>
  <c r="Z1303" i="1"/>
  <c r="AF1303" i="1"/>
  <c r="Z1307" i="1"/>
  <c r="AF1307" i="1"/>
  <c r="Z1311" i="1"/>
  <c r="AF1311" i="1"/>
  <c r="Z1319" i="1"/>
  <c r="AF1319" i="1"/>
  <c r="Z1323" i="1"/>
  <c r="AF1323" i="1"/>
  <c r="Z1327" i="1"/>
  <c r="AF1327" i="1"/>
  <c r="Z1331" i="1"/>
  <c r="AF1331" i="1"/>
  <c r="Z1339" i="1"/>
  <c r="AF1339" i="1"/>
  <c r="Z1343" i="1"/>
  <c r="AF1343" i="1"/>
  <c r="Z1347" i="1"/>
  <c r="AF1347" i="1"/>
  <c r="Z1355" i="1"/>
  <c r="AF1355" i="1"/>
  <c r="Z1359" i="1"/>
  <c r="AF1359" i="1"/>
  <c r="Z1367" i="1"/>
  <c r="AF1367" i="1"/>
  <c r="Z1379" i="1"/>
  <c r="AF1379" i="1"/>
  <c r="Z1391" i="1"/>
  <c r="AF1391" i="1"/>
  <c r="Z1399" i="1"/>
  <c r="AF1399" i="1"/>
  <c r="Z1411" i="1"/>
  <c r="AF1411" i="1"/>
  <c r="Z1419" i="1"/>
  <c r="AF1419" i="1"/>
  <c r="Z1431" i="1"/>
  <c r="AF1431" i="1"/>
  <c r="Z1439" i="1"/>
  <c r="AF1439" i="1"/>
  <c r="Z1451" i="1"/>
  <c r="AF1451" i="1"/>
  <c r="Z1463" i="1"/>
  <c r="AF1463" i="1"/>
  <c r="Z1471" i="1"/>
  <c r="AF1471" i="1"/>
  <c r="Z1483" i="1"/>
  <c r="AF1483" i="1"/>
  <c r="Z1491" i="1"/>
  <c r="AF1491" i="1"/>
  <c r="Z1503" i="1"/>
  <c r="AF1503" i="1"/>
  <c r="Z1511" i="1"/>
  <c r="AF1511" i="1"/>
  <c r="Z1523" i="1"/>
  <c r="AF1523" i="1"/>
  <c r="Z1535" i="1"/>
  <c r="AF1535" i="1"/>
  <c r="Z1543" i="1"/>
  <c r="AF1543" i="1"/>
  <c r="Z1555" i="1"/>
  <c r="AF1555" i="1"/>
  <c r="Z1563" i="1"/>
  <c r="AF1563" i="1"/>
  <c r="Z1575" i="1"/>
  <c r="AF1575" i="1"/>
  <c r="Z1583" i="1"/>
  <c r="AF1583" i="1"/>
  <c r="Z1595" i="1"/>
  <c r="AF1595" i="1"/>
  <c r="Z1607" i="1"/>
  <c r="AF1607" i="1"/>
  <c r="Z1615" i="1"/>
  <c r="AF1615" i="1"/>
  <c r="Z1627" i="1"/>
  <c r="AF1627" i="1"/>
  <c r="Z1635" i="1"/>
  <c r="AF1635" i="1"/>
  <c r="Z1647" i="1"/>
  <c r="AF1647" i="1"/>
  <c r="Z1655" i="1"/>
  <c r="AF1655" i="1"/>
  <c r="Z1667" i="1"/>
  <c r="AF1667" i="1"/>
  <c r="Z1679" i="1"/>
  <c r="AF1679" i="1"/>
  <c r="Z1687" i="1"/>
  <c r="AF1687" i="1"/>
  <c r="Z1699" i="1"/>
  <c r="AF1699" i="1"/>
  <c r="Z1707" i="1"/>
  <c r="AF1707" i="1"/>
  <c r="Z1719" i="1"/>
  <c r="AF1719" i="1"/>
  <c r="Z1727" i="1"/>
  <c r="AF1727" i="1"/>
  <c r="Z1743" i="1"/>
  <c r="AF1743" i="1"/>
  <c r="Z1763" i="1"/>
  <c r="AF1763" i="1"/>
  <c r="Z1787" i="1"/>
  <c r="AF1787" i="1"/>
  <c r="Z1807" i="1"/>
  <c r="AF1807" i="1"/>
  <c r="Z1827" i="1"/>
  <c r="AF1827" i="1"/>
  <c r="Z1847" i="1"/>
  <c r="AF1847" i="1"/>
  <c r="Z1867" i="1"/>
  <c r="AF1867" i="1"/>
  <c r="Z1887" i="1"/>
  <c r="AF1887" i="1"/>
  <c r="Z1907" i="1"/>
  <c r="AF1907" i="1"/>
  <c r="Z1931" i="1"/>
  <c r="AF1931" i="1"/>
  <c r="Z1951" i="1"/>
  <c r="AF1951" i="1"/>
  <c r="Z1971" i="1"/>
  <c r="AF1971" i="1"/>
  <c r="Z1991" i="1"/>
  <c r="AF1991" i="1"/>
  <c r="Z2011" i="1"/>
  <c r="AF2011" i="1"/>
  <c r="Z2031" i="1"/>
  <c r="AF2031" i="1"/>
  <c r="Z2051" i="1"/>
  <c r="AF2051" i="1"/>
  <c r="Z2075" i="1"/>
  <c r="AF2075" i="1"/>
  <c r="Z2095" i="1"/>
  <c r="AF2095" i="1"/>
  <c r="AF2103" i="1"/>
  <c r="AF2097" i="1"/>
  <c r="AF2085" i="1"/>
  <c r="AF2067" i="1"/>
  <c r="AF2059" i="1"/>
  <c r="AF2049" i="1"/>
  <c r="AF2023" i="1"/>
  <c r="AF2013" i="1"/>
  <c r="AF2005" i="1"/>
  <c r="AF1987" i="1"/>
  <c r="AF1975" i="1"/>
  <c r="AF1969" i="1"/>
  <c r="AF1939" i="1"/>
  <c r="AF1933" i="1"/>
  <c r="AF1921" i="1"/>
  <c r="AF1903" i="1"/>
  <c r="AF1895" i="1"/>
  <c r="AF1885" i="1"/>
  <c r="AF1859" i="1"/>
  <c r="AF1849" i="1"/>
  <c r="AF1841" i="1"/>
  <c r="AF1823" i="1"/>
  <c r="AF1811" i="1"/>
  <c r="AF1805" i="1"/>
  <c r="AF1775" i="1"/>
  <c r="AF1769" i="1"/>
  <c r="AF1757" i="1"/>
  <c r="AF1739" i="1"/>
  <c r="AF1725" i="1"/>
  <c r="AF1715" i="1"/>
  <c r="AF1701" i="1"/>
  <c r="AF1685" i="1"/>
  <c r="AF1671" i="1"/>
  <c r="AF1661" i="1"/>
  <c r="AF1645" i="1"/>
  <c r="AF1631" i="1"/>
  <c r="AF1617" i="1"/>
  <c r="AF1601" i="1"/>
  <c r="AF1591" i="1"/>
  <c r="AF1577" i="1"/>
  <c r="AF1561" i="1"/>
  <c r="AF1547" i="1"/>
  <c r="AF1537" i="1"/>
  <c r="AF1521" i="1"/>
  <c r="AF1507" i="1"/>
  <c r="AF1493" i="1"/>
  <c r="AF1481" i="1"/>
  <c r="AF1467" i="1"/>
  <c r="AF1453" i="1"/>
  <c r="AF1437" i="1"/>
  <c r="AF1427" i="1"/>
  <c r="AF1413" i="1"/>
  <c r="AF1397" i="1"/>
  <c r="AF1383" i="1"/>
  <c r="AF1373" i="1"/>
  <c r="AF1321" i="1"/>
  <c r="AF1301" i="1"/>
  <c r="AF1229" i="1"/>
  <c r="AF1157" i="1"/>
  <c r="AF1133" i="1"/>
  <c r="AF648" i="1"/>
  <c r="AF608" i="1"/>
  <c r="AF180" i="1"/>
  <c r="AJ12" i="4" l="1"/>
  <c r="AJ4" i="4"/>
  <c r="H11" i="4"/>
  <c r="H3" i="4"/>
  <c r="AJ10" i="4"/>
  <c r="AJ13" i="4"/>
  <c r="AJ5" i="4"/>
  <c r="AJ14" i="4"/>
  <c r="H12" i="4"/>
  <c r="V12" i="4" s="1"/>
  <c r="H4" i="4"/>
  <c r="AJ15" i="4"/>
  <c r="AJ7" i="4"/>
  <c r="H10" i="4"/>
  <c r="H13" i="4"/>
  <c r="H5" i="4"/>
  <c r="H14" i="4"/>
  <c r="AJ8" i="4"/>
  <c r="H15" i="4"/>
  <c r="H7" i="4"/>
  <c r="AJ2" i="4"/>
  <c r="AJ9" i="4"/>
  <c r="AJ6" i="4"/>
  <c r="H8" i="4"/>
  <c r="AJ11" i="4"/>
  <c r="AJ3" i="4"/>
  <c r="H2" i="4"/>
  <c r="H9" i="4"/>
  <c r="H6" i="4"/>
  <c r="V11" i="4" l="1"/>
  <c r="V3" i="4"/>
  <c r="V9" i="4"/>
  <c r="V8" i="4"/>
  <c r="V7" i="4"/>
  <c r="V6" i="4"/>
  <c r="V2" i="4"/>
  <c r="V14" i="4"/>
  <c r="V15" i="4"/>
  <c r="V5" i="4"/>
  <c r="V13" i="4"/>
  <c r="V4" i="4"/>
  <c r="V10" i="4"/>
  <c r="AK4" i="1" l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D6" i="4"/>
  <c r="AE6" i="4"/>
  <c r="AG6" i="4"/>
  <c r="AN6" i="4"/>
  <c r="AD7" i="4"/>
  <c r="AE7" i="4"/>
  <c r="AG7" i="4"/>
  <c r="AN7" i="4"/>
  <c r="AD8" i="4"/>
  <c r="AE8" i="4"/>
  <c r="AG8" i="4"/>
  <c r="AN8" i="4"/>
  <c r="AD9" i="4"/>
  <c r="AE9" i="4"/>
  <c r="AG9" i="4"/>
  <c r="AN9" i="4"/>
  <c r="AD10" i="4"/>
  <c r="AE10" i="4"/>
  <c r="AG10" i="4"/>
  <c r="AN10" i="4"/>
  <c r="AD11" i="4"/>
  <c r="AE11" i="4"/>
  <c r="AG11" i="4"/>
  <c r="AN11" i="4"/>
  <c r="AD12" i="4"/>
  <c r="AE12" i="4"/>
  <c r="AG12" i="4"/>
  <c r="AN12" i="4"/>
  <c r="AD13" i="4"/>
  <c r="AE13" i="4"/>
  <c r="AG13" i="4"/>
  <c r="AN13" i="4"/>
  <c r="AT15" i="4" l="1"/>
  <c r="AT7" i="4"/>
  <c r="AT5" i="4"/>
  <c r="AT4" i="4"/>
  <c r="AT3" i="4"/>
  <c r="AT2" i="4"/>
  <c r="AT9" i="4" l="1"/>
  <c r="AT13" i="4"/>
  <c r="AT6" i="4"/>
  <c r="AT10" i="4"/>
  <c r="AT14" i="4"/>
  <c r="AT11" i="4"/>
  <c r="AT8" i="4"/>
  <c r="AT12" i="4"/>
  <c r="A2107" i="1" l="1"/>
  <c r="A2017" i="1" l="1"/>
  <c r="A1693" i="1"/>
  <c r="A1369" i="1"/>
  <c r="A253" i="1" l="1"/>
  <c r="A955" i="1"/>
  <c r="A649" i="1"/>
  <c r="A109" i="1"/>
  <c r="AN15" i="4" l="1"/>
  <c r="AG15" i="4"/>
  <c r="AE15" i="4"/>
  <c r="AD15" i="4"/>
  <c r="AN14" i="4"/>
  <c r="AG14" i="4"/>
  <c r="AD14" i="4"/>
  <c r="AN5" i="4"/>
  <c r="AG5" i="4"/>
  <c r="AE5" i="4"/>
  <c r="AD5" i="4"/>
  <c r="AN4" i="4"/>
  <c r="AG4" i="4"/>
  <c r="AE4" i="4"/>
  <c r="AD4" i="4"/>
  <c r="AN3" i="4"/>
  <c r="AG3" i="4"/>
  <c r="AE3" i="4"/>
  <c r="AD3" i="4"/>
  <c r="AN2" i="4"/>
  <c r="AG2" i="4"/>
  <c r="AE2" i="4"/>
  <c r="AD2" i="4"/>
  <c r="AE14" i="4" l="1"/>
  <c r="L15" i="4"/>
  <c r="E15" i="4"/>
  <c r="C15" i="4"/>
  <c r="L14" i="4"/>
  <c r="E14" i="4"/>
  <c r="C14" i="4"/>
  <c r="L13" i="4"/>
  <c r="E13" i="4"/>
  <c r="C13" i="4"/>
  <c r="L12" i="4"/>
  <c r="E12" i="4"/>
  <c r="C12" i="4"/>
  <c r="L11" i="4"/>
  <c r="E11" i="4"/>
  <c r="C11" i="4"/>
  <c r="L10" i="4"/>
  <c r="E10" i="4"/>
  <c r="C10" i="4"/>
  <c r="L9" i="4"/>
  <c r="E9" i="4"/>
  <c r="C9" i="4"/>
  <c r="L8" i="4"/>
  <c r="E8" i="4"/>
  <c r="C8" i="4"/>
  <c r="L7" i="4"/>
  <c r="E7" i="4"/>
  <c r="C7" i="4"/>
  <c r="L6" i="4"/>
  <c r="E6" i="4"/>
  <c r="C6" i="4"/>
  <c r="L5" i="4"/>
  <c r="E5" i="4"/>
  <c r="C5" i="4"/>
  <c r="L4" i="4"/>
  <c r="E4" i="4"/>
  <c r="C4" i="4"/>
  <c r="L3" i="4"/>
  <c r="E3" i="4"/>
  <c r="C3" i="4"/>
  <c r="L2" i="4"/>
  <c r="E2" i="4"/>
  <c r="C2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L23" i="1" l="1"/>
  <c r="BL113" i="1"/>
  <c r="BL167" i="1"/>
  <c r="BL257" i="1"/>
  <c r="BL311" i="1"/>
  <c r="BL401" i="1"/>
  <c r="BL455" i="1"/>
  <c r="BL545" i="1"/>
  <c r="BL599" i="1"/>
  <c r="BL689" i="1"/>
  <c r="BL743" i="1"/>
  <c r="BL833" i="1"/>
  <c r="BL149" i="1"/>
  <c r="BL185" i="1"/>
  <c r="BL203" i="1"/>
  <c r="BL221" i="1"/>
  <c r="BL239" i="1"/>
  <c r="BL275" i="1"/>
  <c r="BL725" i="1"/>
  <c r="BL761" i="1"/>
  <c r="BL779" i="1"/>
  <c r="BL797" i="1"/>
  <c r="BL815" i="1"/>
  <c r="BL851" i="1"/>
  <c r="BL887" i="1"/>
  <c r="BL941" i="1"/>
  <c r="BL1031" i="1"/>
  <c r="BL1085" i="1"/>
  <c r="BL1175" i="1"/>
  <c r="BL1229" i="1"/>
  <c r="BL1319" i="1"/>
  <c r="BL1373" i="1"/>
  <c r="BL1463" i="1"/>
  <c r="BL1517" i="1"/>
  <c r="BL1607" i="1"/>
  <c r="BL1661" i="1"/>
  <c r="BL1751" i="1"/>
  <c r="BL1805" i="1"/>
  <c r="BL1895" i="1"/>
  <c r="BL1949" i="1"/>
  <c r="BL2003" i="1"/>
  <c r="BL2039" i="1"/>
  <c r="BL2075" i="1"/>
  <c r="BL41" i="1"/>
  <c r="BL77" i="1"/>
  <c r="BL635" i="1"/>
  <c r="BL653" i="1"/>
  <c r="BL707" i="1"/>
  <c r="BL977" i="1"/>
  <c r="BL1211" i="1"/>
  <c r="BL1355" i="1"/>
  <c r="BL1499" i="1"/>
  <c r="BL5" i="1"/>
  <c r="BL59" i="1"/>
  <c r="BL95" i="1"/>
  <c r="BL131" i="1"/>
  <c r="BL581" i="1"/>
  <c r="BL617" i="1"/>
  <c r="BL671" i="1"/>
  <c r="BL923" i="1"/>
  <c r="BL1067" i="1"/>
  <c r="BL1121" i="1"/>
  <c r="BL1265" i="1"/>
  <c r="BL1409" i="1"/>
  <c r="BL293" i="1"/>
  <c r="BL329" i="1"/>
  <c r="BL347" i="1"/>
  <c r="BL365" i="1"/>
  <c r="BL383" i="1"/>
  <c r="BL419" i="1"/>
  <c r="BL905" i="1"/>
  <c r="BL1139" i="1"/>
  <c r="BL1193" i="1"/>
  <c r="BL1427" i="1"/>
  <c r="BL1481" i="1"/>
  <c r="BL1931" i="1"/>
  <c r="BL1967" i="1"/>
  <c r="BL2093" i="1"/>
  <c r="BL1913" i="1"/>
  <c r="BL1103" i="1"/>
  <c r="BL1157" i="1"/>
  <c r="BL1391" i="1"/>
  <c r="BL1445" i="1"/>
  <c r="BL1787" i="1"/>
  <c r="BL1823" i="1"/>
  <c r="BL1841" i="1"/>
  <c r="BL1859" i="1"/>
  <c r="BL1877" i="1"/>
  <c r="BL1985" i="1"/>
  <c r="BL869" i="1"/>
  <c r="BL995" i="1"/>
  <c r="BL1049" i="1"/>
  <c r="BL437" i="1"/>
  <c r="BL509" i="1"/>
  <c r="BL1247" i="1"/>
  <c r="BL1301" i="1"/>
  <c r="BL473" i="1"/>
  <c r="BL959" i="1"/>
  <c r="BL1013" i="1"/>
  <c r="BL1535" i="1"/>
  <c r="BL1553" i="1"/>
  <c r="BL1571" i="1"/>
  <c r="BL1589" i="1"/>
  <c r="BL1625" i="1"/>
  <c r="BL2057" i="1"/>
  <c r="BL527" i="1"/>
  <c r="BL1283" i="1"/>
  <c r="BL1337" i="1"/>
  <c r="BL1643" i="1"/>
  <c r="BL1679" i="1"/>
  <c r="BL1697" i="1"/>
  <c r="BL1715" i="1"/>
  <c r="BL1733" i="1"/>
  <c r="BL1769" i="1"/>
  <c r="BL491" i="1"/>
  <c r="BL563" i="1"/>
  <c r="BL2021" i="1"/>
  <c r="BL43" i="1"/>
  <c r="BL133" i="1"/>
  <c r="BL187" i="1"/>
  <c r="BL277" i="1"/>
  <c r="BL331" i="1"/>
  <c r="BL421" i="1"/>
  <c r="BL475" i="1"/>
  <c r="BL565" i="1"/>
  <c r="BL619" i="1"/>
  <c r="BL709" i="1"/>
  <c r="BL763" i="1"/>
  <c r="BL853" i="1"/>
  <c r="BL313" i="1"/>
  <c r="BL349" i="1"/>
  <c r="BL367" i="1"/>
  <c r="BL385" i="1"/>
  <c r="BL403" i="1"/>
  <c r="BL439" i="1"/>
  <c r="BL907" i="1"/>
  <c r="BL961" i="1"/>
  <c r="BL1051" i="1"/>
  <c r="BL1105" i="1"/>
  <c r="BL1195" i="1"/>
  <c r="BL1249" i="1"/>
  <c r="BL1339" i="1"/>
  <c r="BL1393" i="1"/>
  <c r="BL1483" i="1"/>
  <c r="BL1537" i="1"/>
  <c r="BL1627" i="1"/>
  <c r="BL1681" i="1"/>
  <c r="BL1771" i="1"/>
  <c r="BL1825" i="1"/>
  <c r="BL1915" i="1"/>
  <c r="BL1969" i="1"/>
  <c r="BL1987" i="1"/>
  <c r="BL2023" i="1"/>
  <c r="BL2059" i="1"/>
  <c r="BL2095" i="1"/>
  <c r="BL169" i="1"/>
  <c r="BL223" i="1"/>
  <c r="BL241" i="1"/>
  <c r="BL259" i="1"/>
  <c r="BL745" i="1"/>
  <c r="BL799" i="1"/>
  <c r="BL817" i="1"/>
  <c r="BL997" i="1"/>
  <c r="BL1087" i="1"/>
  <c r="BL1519" i="1"/>
  <c r="BL205" i="1"/>
  <c r="BL295" i="1"/>
  <c r="BL781" i="1"/>
  <c r="BL835" i="1"/>
  <c r="BL871" i="1"/>
  <c r="BL943" i="1"/>
  <c r="BL1141" i="1"/>
  <c r="BL1231" i="1"/>
  <c r="BL1285" i="1"/>
  <c r="BL1375" i="1"/>
  <c r="BL1429" i="1"/>
  <c r="BL457" i="1"/>
  <c r="BL493" i="1"/>
  <c r="BL511" i="1"/>
  <c r="BL529" i="1"/>
  <c r="BL547" i="1"/>
  <c r="BL583" i="1"/>
  <c r="BL1015" i="1"/>
  <c r="BL1069" i="1"/>
  <c r="BL1303" i="1"/>
  <c r="BL1357" i="1"/>
  <c r="BL1555" i="1"/>
  <c r="BL1573" i="1"/>
  <c r="BL1591" i="1"/>
  <c r="BL1609" i="1"/>
  <c r="BL1645" i="1"/>
  <c r="BL1951" i="1"/>
  <c r="BL2005" i="1"/>
  <c r="BL7" i="1"/>
  <c r="BL25" i="1"/>
  <c r="BL61" i="1"/>
  <c r="BL79" i="1"/>
  <c r="BL97" i="1"/>
  <c r="BL115" i="1"/>
  <c r="BL151" i="1"/>
  <c r="BL979" i="1"/>
  <c r="BL1033" i="1"/>
  <c r="BL1267" i="1"/>
  <c r="BL1321" i="1"/>
  <c r="BL925" i="1"/>
  <c r="BL655" i="1"/>
  <c r="BL727" i="1"/>
  <c r="BL1411" i="1"/>
  <c r="BL1465" i="1"/>
  <c r="BL2077" i="1"/>
  <c r="BL2041" i="1"/>
  <c r="BL691" i="1"/>
  <c r="BL1123" i="1"/>
  <c r="BL1177" i="1"/>
  <c r="BL1699" i="1"/>
  <c r="BL1735" i="1"/>
  <c r="BL1753" i="1"/>
  <c r="BL601" i="1"/>
  <c r="BL673" i="1"/>
  <c r="BL889" i="1"/>
  <c r="BL1447" i="1"/>
  <c r="BL1501" i="1"/>
  <c r="BL1807" i="1"/>
  <c r="BL1843" i="1"/>
  <c r="BL1861" i="1"/>
  <c r="BL1879" i="1"/>
  <c r="BL1897" i="1"/>
  <c r="BL1933" i="1"/>
  <c r="BL1663" i="1"/>
  <c r="BL1717" i="1"/>
  <c r="BL1789" i="1"/>
  <c r="BL637" i="1"/>
  <c r="BL1159" i="1"/>
  <c r="BL1213" i="1"/>
  <c r="BL69" i="1"/>
  <c r="BL123" i="1"/>
  <c r="BL213" i="1"/>
  <c r="BL267" i="1"/>
  <c r="BL357" i="1"/>
  <c r="BL411" i="1"/>
  <c r="BL501" i="1"/>
  <c r="BL555" i="1"/>
  <c r="BL645" i="1"/>
  <c r="BL699" i="1"/>
  <c r="BL789" i="1"/>
  <c r="BL843" i="1"/>
  <c r="BL393" i="1"/>
  <c r="BL429" i="1"/>
  <c r="BL447" i="1"/>
  <c r="BL465" i="1"/>
  <c r="BL483" i="1"/>
  <c r="BL519" i="1"/>
  <c r="BL897" i="1"/>
  <c r="BL987" i="1"/>
  <c r="BL1041" i="1"/>
  <c r="BL1131" i="1"/>
  <c r="BL1185" i="1"/>
  <c r="BL1275" i="1"/>
  <c r="BL1329" i="1"/>
  <c r="BL1419" i="1"/>
  <c r="BL1473" i="1"/>
  <c r="BL1563" i="1"/>
  <c r="BL1617" i="1"/>
  <c r="BL1707" i="1"/>
  <c r="BL1761" i="1"/>
  <c r="BL1851" i="1"/>
  <c r="BL1905" i="1"/>
  <c r="BL1995" i="1"/>
  <c r="BL2031" i="1"/>
  <c r="BL2067" i="1"/>
  <c r="BL2103" i="1"/>
  <c r="BL303" i="1"/>
  <c r="BL375" i="1"/>
  <c r="BL879" i="1"/>
  <c r="BL933" i="1"/>
  <c r="BL1023" i="1"/>
  <c r="BL1167" i="1"/>
  <c r="BL1221" i="1"/>
  <c r="BL1311" i="1"/>
  <c r="BL1365" i="1"/>
  <c r="BL1455" i="1"/>
  <c r="BL249" i="1"/>
  <c r="BL285" i="1"/>
  <c r="BL321" i="1"/>
  <c r="BL339" i="1"/>
  <c r="BL825" i="1"/>
  <c r="BL861" i="1"/>
  <c r="BL1077" i="1"/>
  <c r="BL1509" i="1"/>
  <c r="BL15" i="1"/>
  <c r="BL33" i="1"/>
  <c r="BL51" i="1"/>
  <c r="BL87" i="1"/>
  <c r="BL1095" i="1"/>
  <c r="BL1149" i="1"/>
  <c r="BL1383" i="1"/>
  <c r="BL1437" i="1"/>
  <c r="BL1599" i="1"/>
  <c r="BL1635" i="1"/>
  <c r="BL1653" i="1"/>
  <c r="BL1671" i="1"/>
  <c r="BL1689" i="1"/>
  <c r="BL1725" i="1"/>
  <c r="BL2049" i="1"/>
  <c r="BL2085" i="1"/>
  <c r="BL573" i="1"/>
  <c r="BL609" i="1"/>
  <c r="BL663" i="1"/>
  <c r="BL951" i="1"/>
  <c r="BL1005" i="1"/>
  <c r="BL681" i="1"/>
  <c r="BL717" i="1"/>
  <c r="BL735" i="1"/>
  <c r="BL753" i="1"/>
  <c r="BL771" i="1"/>
  <c r="BL807" i="1"/>
  <c r="BL1059" i="1"/>
  <c r="BL1113" i="1"/>
  <c r="BL1347" i="1"/>
  <c r="BL1401" i="1"/>
  <c r="BL1545" i="1"/>
  <c r="BL1581" i="1"/>
  <c r="BL537" i="1"/>
  <c r="BL591" i="1"/>
  <c r="BL627" i="1"/>
  <c r="BL141" i="1"/>
  <c r="BL1491" i="1"/>
  <c r="BL1743" i="1"/>
  <c r="BL1779" i="1"/>
  <c r="BL1797" i="1"/>
  <c r="BL1815" i="1"/>
  <c r="BL1833" i="1"/>
  <c r="BL1869" i="1"/>
  <c r="BL105" i="1"/>
  <c r="BL177" i="1"/>
  <c r="BL1203" i="1"/>
  <c r="BL1257" i="1"/>
  <c r="BL2013" i="1"/>
  <c r="BL159" i="1"/>
  <c r="BL231" i="1"/>
  <c r="BL1527" i="1"/>
  <c r="BL195" i="1"/>
  <c r="BL915" i="1"/>
  <c r="BL969" i="1"/>
  <c r="BL1239" i="1"/>
  <c r="BL1293" i="1"/>
  <c r="BL1887" i="1"/>
  <c r="BL1923" i="1"/>
  <c r="BL1941" i="1"/>
  <c r="BL1959" i="1"/>
  <c r="BL1977" i="1"/>
  <c r="BL8" i="1"/>
  <c r="BL44" i="1"/>
  <c r="BL80" i="1"/>
  <c r="BL116" i="1"/>
  <c r="BL152" i="1"/>
  <c r="BL188" i="1"/>
  <c r="BL224" i="1"/>
  <c r="BL260" i="1"/>
  <c r="BL296" i="1"/>
  <c r="BL332" i="1"/>
  <c r="BL368" i="1"/>
  <c r="BL404" i="1"/>
  <c r="BL440" i="1"/>
  <c r="BL476" i="1"/>
  <c r="BL512" i="1"/>
  <c r="BL548" i="1"/>
  <c r="BL584" i="1"/>
  <c r="BL620" i="1"/>
  <c r="BL656" i="1"/>
  <c r="BL692" i="1"/>
  <c r="BL728" i="1"/>
  <c r="BL764" i="1"/>
  <c r="BL800" i="1"/>
  <c r="BL836" i="1"/>
  <c r="BL872" i="1"/>
  <c r="BL98" i="1"/>
  <c r="BL242" i="1"/>
  <c r="BL386" i="1"/>
  <c r="BL530" i="1"/>
  <c r="BL674" i="1"/>
  <c r="BL818" i="1"/>
  <c r="BL890" i="1"/>
  <c r="BL926" i="1"/>
  <c r="BL962" i="1"/>
  <c r="BL998" i="1"/>
  <c r="BL1034" i="1"/>
  <c r="BL1070" i="1"/>
  <c r="BL1106" i="1"/>
  <c r="BL1142" i="1"/>
  <c r="BL1178" i="1"/>
  <c r="BL1214" i="1"/>
  <c r="BL1250" i="1"/>
  <c r="BL1286" i="1"/>
  <c r="BL1322" i="1"/>
  <c r="BL1358" i="1"/>
  <c r="BL1394" i="1"/>
  <c r="BL1430" i="1"/>
  <c r="BL1466" i="1"/>
  <c r="BL1502" i="1"/>
  <c r="BL1538" i="1"/>
  <c r="BL1574" i="1"/>
  <c r="BL1610" i="1"/>
  <c r="BL1646" i="1"/>
  <c r="BL1682" i="1"/>
  <c r="BL1718" i="1"/>
  <c r="BL1754" i="1"/>
  <c r="BL1790" i="1"/>
  <c r="BL1826" i="1"/>
  <c r="BL1862" i="1"/>
  <c r="BL1898" i="1"/>
  <c r="BL1934" i="1"/>
  <c r="BL1970" i="1"/>
  <c r="BL422" i="1"/>
  <c r="BL458" i="1"/>
  <c r="BL494" i="1"/>
  <c r="BL1016" i="1"/>
  <c r="BL1160" i="1"/>
  <c r="BL1304" i="1"/>
  <c r="BL1448" i="1"/>
  <c r="BL1592" i="1"/>
  <c r="BL1736" i="1"/>
  <c r="BL1880" i="1"/>
  <c r="BL278" i="1"/>
  <c r="BL314" i="1"/>
  <c r="BL854" i="1"/>
  <c r="BL1052" i="1"/>
  <c r="BL350" i="1"/>
  <c r="BL908" i="1"/>
  <c r="BL1196" i="1"/>
  <c r="BL1340" i="1"/>
  <c r="BL1484" i="1"/>
  <c r="BL566" i="1"/>
  <c r="BL602" i="1"/>
  <c r="BL638" i="1"/>
  <c r="BL1124" i="1"/>
  <c r="BL1412" i="1"/>
  <c r="BL1628" i="1"/>
  <c r="BL1664" i="1"/>
  <c r="BL1700" i="1"/>
  <c r="BL2024" i="1"/>
  <c r="BL2078" i="1"/>
  <c r="BL2060" i="1"/>
  <c r="BL134" i="1"/>
  <c r="BL170" i="1"/>
  <c r="BL206" i="1"/>
  <c r="BL1088" i="1"/>
  <c r="BL1376" i="1"/>
  <c r="BL1556" i="1"/>
  <c r="BL26" i="1"/>
  <c r="BL62" i="1"/>
  <c r="BL980" i="1"/>
  <c r="BL1520" i="1"/>
  <c r="BL1952" i="1"/>
  <c r="BL1232" i="1"/>
  <c r="BL1772" i="1"/>
  <c r="BL1808" i="1"/>
  <c r="BL1844" i="1"/>
  <c r="BL1988" i="1"/>
  <c r="BL2042" i="1"/>
  <c r="BL746" i="1"/>
  <c r="BL944" i="1"/>
  <c r="BL1916" i="1"/>
  <c r="BL2096" i="1"/>
  <c r="BL710" i="1"/>
  <c r="BL782" i="1"/>
  <c r="BL1268" i="1"/>
  <c r="BL2006" i="1"/>
  <c r="BL12" i="1"/>
  <c r="BL48" i="1"/>
  <c r="BL84" i="1"/>
  <c r="BL120" i="1"/>
  <c r="BL156" i="1"/>
  <c r="BL192" i="1"/>
  <c r="BL228" i="1"/>
  <c r="BL264" i="1"/>
  <c r="BL300" i="1"/>
  <c r="BL336" i="1"/>
  <c r="BL372" i="1"/>
  <c r="BL408" i="1"/>
  <c r="BL444" i="1"/>
  <c r="BL480" i="1"/>
  <c r="BL516" i="1"/>
  <c r="BL552" i="1"/>
  <c r="BL588" i="1"/>
  <c r="BL624" i="1"/>
  <c r="BL660" i="1"/>
  <c r="BL696" i="1"/>
  <c r="BL732" i="1"/>
  <c r="BL768" i="1"/>
  <c r="BL804" i="1"/>
  <c r="BL840" i="1"/>
  <c r="BL876" i="1"/>
  <c r="BL138" i="1"/>
  <c r="BL282" i="1"/>
  <c r="BL426" i="1"/>
  <c r="BL570" i="1"/>
  <c r="BL714" i="1"/>
  <c r="BL858" i="1"/>
  <c r="BL894" i="1"/>
  <c r="BL930" i="1"/>
  <c r="BL966" i="1"/>
  <c r="BL1002" i="1"/>
  <c r="BL1038" i="1"/>
  <c r="BL1074" i="1"/>
  <c r="BL1110" i="1"/>
  <c r="BL1146" i="1"/>
  <c r="BL1182" i="1"/>
  <c r="BL1218" i="1"/>
  <c r="BL1254" i="1"/>
  <c r="BL1290" i="1"/>
  <c r="BL1326" i="1"/>
  <c r="BL1362" i="1"/>
  <c r="BL1398" i="1"/>
  <c r="BL1434" i="1"/>
  <c r="BL1470" i="1"/>
  <c r="BL1506" i="1"/>
  <c r="BL1542" i="1"/>
  <c r="BL1578" i="1"/>
  <c r="BL1614" i="1"/>
  <c r="BL1650" i="1"/>
  <c r="BL1686" i="1"/>
  <c r="BL1722" i="1"/>
  <c r="BL1758" i="1"/>
  <c r="BL1794" i="1"/>
  <c r="BL1830" i="1"/>
  <c r="BL1866" i="1"/>
  <c r="BL1902" i="1"/>
  <c r="BL1938" i="1"/>
  <c r="BL1974" i="1"/>
  <c r="BL174" i="1"/>
  <c r="BL210" i="1"/>
  <c r="BL246" i="1"/>
  <c r="BL750" i="1"/>
  <c r="BL786" i="1"/>
  <c r="BL822" i="1"/>
  <c r="BL912" i="1"/>
  <c r="BL1056" i="1"/>
  <c r="BL1200" i="1"/>
  <c r="BL1344" i="1"/>
  <c r="BL1488" i="1"/>
  <c r="BL1632" i="1"/>
  <c r="BL1776" i="1"/>
  <c r="BL1920" i="1"/>
  <c r="BL30" i="1"/>
  <c r="BL66" i="1"/>
  <c r="BL102" i="1"/>
  <c r="BL642" i="1"/>
  <c r="BL678" i="1"/>
  <c r="BL948" i="1"/>
  <c r="BL1236" i="1"/>
  <c r="BL1380" i="1"/>
  <c r="BL606" i="1"/>
  <c r="BL1092" i="1"/>
  <c r="BL1524" i="1"/>
  <c r="BL1164" i="1"/>
  <c r="BL1452" i="1"/>
  <c r="BL1956" i="1"/>
  <c r="BL2064" i="1"/>
  <c r="BL1884" i="1"/>
  <c r="BL2010" i="1"/>
  <c r="BL2100" i="1"/>
  <c r="BL354" i="1"/>
  <c r="BL390" i="1"/>
  <c r="BL1020" i="1"/>
  <c r="BL462" i="1"/>
  <c r="BL498" i="1"/>
  <c r="BL534" i="1"/>
  <c r="BL1128" i="1"/>
  <c r="BL1416" i="1"/>
  <c r="BL1812" i="1"/>
  <c r="BL1848" i="1"/>
  <c r="BL318" i="1"/>
  <c r="BL984" i="1"/>
  <c r="BL1272" i="1"/>
  <c r="BL1560" i="1"/>
  <c r="BL1596" i="1"/>
  <c r="BL2028" i="1"/>
  <c r="BL2082" i="1"/>
  <c r="BL1308" i="1"/>
  <c r="BL1668" i="1"/>
  <c r="BL1704" i="1"/>
  <c r="BL1740" i="1"/>
  <c r="BL1992" i="1"/>
  <c r="BL2046" i="1"/>
  <c r="BL16" i="1"/>
  <c r="BL52" i="1"/>
  <c r="BL88" i="1"/>
  <c r="BL124" i="1"/>
  <c r="BL160" i="1"/>
  <c r="BL196" i="1"/>
  <c r="BL232" i="1"/>
  <c r="BL268" i="1"/>
  <c r="BL304" i="1"/>
  <c r="BL340" i="1"/>
  <c r="BL376" i="1"/>
  <c r="BL412" i="1"/>
  <c r="BL448" i="1"/>
  <c r="BL484" i="1"/>
  <c r="BL520" i="1"/>
  <c r="BL556" i="1"/>
  <c r="BL592" i="1"/>
  <c r="BL628" i="1"/>
  <c r="BL664" i="1"/>
  <c r="BL700" i="1"/>
  <c r="BL736" i="1"/>
  <c r="BL772" i="1"/>
  <c r="BL808" i="1"/>
  <c r="BL844" i="1"/>
  <c r="BL34" i="1"/>
  <c r="BL178" i="1"/>
  <c r="BL322" i="1"/>
  <c r="BL466" i="1"/>
  <c r="BL610" i="1"/>
  <c r="BL754" i="1"/>
  <c r="BL898" i="1"/>
  <c r="BL934" i="1"/>
  <c r="BL970" i="1"/>
  <c r="BL1006" i="1"/>
  <c r="BL1042" i="1"/>
  <c r="BL1078" i="1"/>
  <c r="BL1114" i="1"/>
  <c r="BL1150" i="1"/>
  <c r="BL1186" i="1"/>
  <c r="BL1222" i="1"/>
  <c r="BL1258" i="1"/>
  <c r="BL1294" i="1"/>
  <c r="BL1330" i="1"/>
  <c r="BL1366" i="1"/>
  <c r="BL1402" i="1"/>
  <c r="BL1438" i="1"/>
  <c r="BL1474" i="1"/>
  <c r="BL1510" i="1"/>
  <c r="BL1546" i="1"/>
  <c r="BL1582" i="1"/>
  <c r="BL1618" i="1"/>
  <c r="BL1654" i="1"/>
  <c r="BL1690" i="1"/>
  <c r="BL1726" i="1"/>
  <c r="BL1762" i="1"/>
  <c r="BL1798" i="1"/>
  <c r="BL1834" i="1"/>
  <c r="BL1870" i="1"/>
  <c r="BL1906" i="1"/>
  <c r="BL1942" i="1"/>
  <c r="BL502" i="1"/>
  <c r="BL538" i="1"/>
  <c r="BL574" i="1"/>
  <c r="BL952" i="1"/>
  <c r="BL1096" i="1"/>
  <c r="BL1240" i="1"/>
  <c r="BL1384" i="1"/>
  <c r="BL1528" i="1"/>
  <c r="BL1672" i="1"/>
  <c r="BL1816" i="1"/>
  <c r="BL1960" i="1"/>
  <c r="BL358" i="1"/>
  <c r="BL430" i="1"/>
  <c r="BL988" i="1"/>
  <c r="BL394" i="1"/>
  <c r="BL1132" i="1"/>
  <c r="BL1276" i="1"/>
  <c r="BL1420" i="1"/>
  <c r="BL70" i="1"/>
  <c r="BL106" i="1"/>
  <c r="BL142" i="1"/>
  <c r="BL916" i="1"/>
  <c r="BL1204" i="1"/>
  <c r="BL1492" i="1"/>
  <c r="BL1708" i="1"/>
  <c r="BL1744" i="1"/>
  <c r="BL1780" i="1"/>
  <c r="BL2014" i="1"/>
  <c r="BL2104" i="1"/>
  <c r="BL1996" i="1"/>
  <c r="BL2050" i="1"/>
  <c r="BL646" i="1"/>
  <c r="BL1060" i="1"/>
  <c r="BL790" i="1"/>
  <c r="BL826" i="1"/>
  <c r="BL862" i="1"/>
  <c r="BL880" i="1"/>
  <c r="BL1168" i="1"/>
  <c r="BL1456" i="1"/>
  <c r="BL1564" i="1"/>
  <c r="BL1600" i="1"/>
  <c r="BL1636" i="1"/>
  <c r="BL682" i="1"/>
  <c r="BL718" i="1"/>
  <c r="BL214" i="1"/>
  <c r="BL286" i="1"/>
  <c r="BL1852" i="1"/>
  <c r="BL1888" i="1"/>
  <c r="BL1924" i="1"/>
  <c r="BL1978" i="1"/>
  <c r="BL250" i="1"/>
  <c r="BL1312" i="1"/>
  <c r="BL2068" i="1"/>
  <c r="BL1024" i="1"/>
  <c r="BL1348" i="1"/>
  <c r="BL2032" i="1"/>
  <c r="BL2086" i="1"/>
  <c r="BL9" i="1"/>
  <c r="BL63" i="1"/>
  <c r="BL153" i="1"/>
  <c r="BL207" i="1"/>
  <c r="BL297" i="1"/>
  <c r="BL351" i="1"/>
  <c r="BL441" i="1"/>
  <c r="BL495" i="1"/>
  <c r="BL585" i="1"/>
  <c r="BL639" i="1"/>
  <c r="BL729" i="1"/>
  <c r="BL783" i="1"/>
  <c r="BL873" i="1"/>
  <c r="BL27" i="1"/>
  <c r="BL477" i="1"/>
  <c r="BL513" i="1"/>
  <c r="BL531" i="1"/>
  <c r="BL549" i="1"/>
  <c r="BL567" i="1"/>
  <c r="BL603" i="1"/>
  <c r="BL927" i="1"/>
  <c r="BL981" i="1"/>
  <c r="BL1071" i="1"/>
  <c r="BL1125" i="1"/>
  <c r="BL1215" i="1"/>
  <c r="BL1269" i="1"/>
  <c r="BL1359" i="1"/>
  <c r="BL1413" i="1"/>
  <c r="BL1503" i="1"/>
  <c r="BL1557" i="1"/>
  <c r="BL1647" i="1"/>
  <c r="BL1701" i="1"/>
  <c r="BL1791" i="1"/>
  <c r="BL1845" i="1"/>
  <c r="BL1935" i="1"/>
  <c r="BL2007" i="1"/>
  <c r="BL2043" i="1"/>
  <c r="BL2079" i="1"/>
  <c r="BL333" i="1"/>
  <c r="BL369" i="1"/>
  <c r="BL387" i="1"/>
  <c r="BL423" i="1"/>
  <c r="BL1251" i="1"/>
  <c r="BL1395" i="1"/>
  <c r="BL405" i="1"/>
  <c r="BL459" i="1"/>
  <c r="BL963" i="1"/>
  <c r="BL1017" i="1"/>
  <c r="BL1107" i="1"/>
  <c r="BL1161" i="1"/>
  <c r="BL1305" i="1"/>
  <c r="BL1449" i="1"/>
  <c r="BL621" i="1"/>
  <c r="BL657" i="1"/>
  <c r="BL675" i="1"/>
  <c r="BL693" i="1"/>
  <c r="BL711" i="1"/>
  <c r="BL747" i="1"/>
  <c r="BL891" i="1"/>
  <c r="BL945" i="1"/>
  <c r="BL1179" i="1"/>
  <c r="BL1233" i="1"/>
  <c r="BL1467" i="1"/>
  <c r="BL1521" i="1"/>
  <c r="BL1683" i="1"/>
  <c r="BL1719" i="1"/>
  <c r="BL1737" i="1"/>
  <c r="BL1755" i="1"/>
  <c r="BL1773" i="1"/>
  <c r="BL1809" i="1"/>
  <c r="BL1989" i="1"/>
  <c r="BL81" i="1"/>
  <c r="BL135" i="1"/>
  <c r="BL171" i="1"/>
  <c r="BL189" i="1"/>
  <c r="BL225" i="1"/>
  <c r="BL243" i="1"/>
  <c r="BL261" i="1"/>
  <c r="BL279" i="1"/>
  <c r="BL315" i="1"/>
  <c r="BL909" i="1"/>
  <c r="BL1143" i="1"/>
  <c r="BL1197" i="1"/>
  <c r="BL1431" i="1"/>
  <c r="BL1485" i="1"/>
  <c r="BL1539" i="1"/>
  <c r="BL1575" i="1"/>
  <c r="BL1593" i="1"/>
  <c r="BL1611" i="1"/>
  <c r="BL1629" i="1"/>
  <c r="BL1665" i="1"/>
  <c r="BL2025" i="1"/>
  <c r="BL45" i="1"/>
  <c r="BL99" i="1"/>
  <c r="BL117" i="1"/>
  <c r="BL1035" i="1"/>
  <c r="BL801" i="1"/>
  <c r="BL1971" i="1"/>
  <c r="BL765" i="1"/>
  <c r="BL837" i="1"/>
  <c r="BL1287" i="1"/>
  <c r="BL1341" i="1"/>
  <c r="BL1827" i="1"/>
  <c r="BL1863" i="1"/>
  <c r="BL1917" i="1"/>
  <c r="BL1953" i="1"/>
  <c r="BL819" i="1"/>
  <c r="BL999" i="1"/>
  <c r="BL1053" i="1"/>
  <c r="BL1089" i="1"/>
  <c r="BL1881" i="1"/>
  <c r="BL1899" i="1"/>
  <c r="BL2097" i="1"/>
  <c r="BL855" i="1"/>
  <c r="BL1323" i="1"/>
  <c r="BL1377" i="1"/>
  <c r="BL2061" i="1"/>
  <c r="BL89" i="1"/>
  <c r="BL143" i="1"/>
  <c r="BL233" i="1"/>
  <c r="BL287" i="1"/>
  <c r="BL377" i="1"/>
  <c r="BL431" i="1"/>
  <c r="BL521" i="1"/>
  <c r="BL575" i="1"/>
  <c r="BL665" i="1"/>
  <c r="BL719" i="1"/>
  <c r="BL809" i="1"/>
  <c r="BL863" i="1"/>
  <c r="BL17" i="1"/>
  <c r="BL35" i="1"/>
  <c r="BL53" i="1"/>
  <c r="BL71" i="1"/>
  <c r="BL107" i="1"/>
  <c r="BL557" i="1"/>
  <c r="BL593" i="1"/>
  <c r="BL611" i="1"/>
  <c r="BL629" i="1"/>
  <c r="BL647" i="1"/>
  <c r="BL683" i="1"/>
  <c r="BL917" i="1"/>
  <c r="BL1007" i="1"/>
  <c r="BL1061" i="1"/>
  <c r="BL1151" i="1"/>
  <c r="BL1205" i="1"/>
  <c r="BL1295" i="1"/>
  <c r="BL1349" i="1"/>
  <c r="BL1439" i="1"/>
  <c r="BL1493" i="1"/>
  <c r="BL1583" i="1"/>
  <c r="BL1637" i="1"/>
  <c r="BL1727" i="1"/>
  <c r="BL1781" i="1"/>
  <c r="BL1871" i="1"/>
  <c r="BL1925" i="1"/>
  <c r="BL1979" i="1"/>
  <c r="BL2015" i="1"/>
  <c r="BL2051" i="1"/>
  <c r="BL2087" i="1"/>
  <c r="BL413" i="1"/>
  <c r="BL467" i="1"/>
  <c r="BL485" i="1"/>
  <c r="BL539" i="1"/>
  <c r="BL953" i="1"/>
  <c r="BL1097" i="1"/>
  <c r="BL1475" i="1"/>
  <c r="BL1529" i="1"/>
  <c r="BL449" i="1"/>
  <c r="BL503" i="1"/>
  <c r="BL899" i="1"/>
  <c r="BL1043" i="1"/>
  <c r="BL1187" i="1"/>
  <c r="BL1241" i="1"/>
  <c r="BL1331" i="1"/>
  <c r="BL1385" i="1"/>
  <c r="BL125" i="1"/>
  <c r="BL161" i="1"/>
  <c r="BL179" i="1"/>
  <c r="BL197" i="1"/>
  <c r="BL215" i="1"/>
  <c r="BL251" i="1"/>
  <c r="BL971" i="1"/>
  <c r="BL1025" i="1"/>
  <c r="BL1259" i="1"/>
  <c r="BL1313" i="1"/>
  <c r="BL1763" i="1"/>
  <c r="BL1799" i="1"/>
  <c r="BL1817" i="1"/>
  <c r="BL1835" i="1"/>
  <c r="BL1853" i="1"/>
  <c r="BL1889" i="1"/>
  <c r="BL2069" i="1"/>
  <c r="BL701" i="1"/>
  <c r="BL737" i="1"/>
  <c r="BL755" i="1"/>
  <c r="BL791" i="1"/>
  <c r="BL827" i="1"/>
  <c r="BL881" i="1"/>
  <c r="BL845" i="1"/>
  <c r="BL935" i="1"/>
  <c r="BL989" i="1"/>
  <c r="BL1223" i="1"/>
  <c r="BL1277" i="1"/>
  <c r="BL1511" i="1"/>
  <c r="BL1619" i="1"/>
  <c r="BL1655" i="1"/>
  <c r="BL1673" i="1"/>
  <c r="BL1691" i="1"/>
  <c r="BL1709" i="1"/>
  <c r="BL1745" i="1"/>
  <c r="BL2105" i="1"/>
  <c r="BL773" i="1"/>
  <c r="BL359" i="1"/>
  <c r="BL1079" i="1"/>
  <c r="BL1133" i="1"/>
  <c r="BL1907" i="1"/>
  <c r="BL1943" i="1"/>
  <c r="BL1961" i="1"/>
  <c r="BL2033" i="1"/>
  <c r="BL1997" i="1"/>
  <c r="BL323" i="1"/>
  <c r="BL395" i="1"/>
  <c r="BL1367" i="1"/>
  <c r="BL1421" i="1"/>
  <c r="BL305" i="1"/>
  <c r="BL1115" i="1"/>
  <c r="BL1169" i="1"/>
  <c r="BL1547" i="1"/>
  <c r="BL1565" i="1"/>
  <c r="BL1601" i="1"/>
  <c r="BL269" i="1"/>
  <c r="BL341" i="1"/>
  <c r="BL1403" i="1"/>
  <c r="BL1457" i="1"/>
  <c r="BL24" i="1"/>
  <c r="BL60" i="1"/>
  <c r="BL96" i="1"/>
  <c r="BL132" i="1"/>
  <c r="BL168" i="1"/>
  <c r="BL204" i="1"/>
  <c r="BL240" i="1"/>
  <c r="BL276" i="1"/>
  <c r="BL312" i="1"/>
  <c r="BL348" i="1"/>
  <c r="BL384" i="1"/>
  <c r="BL420" i="1"/>
  <c r="BL456" i="1"/>
  <c r="BL492" i="1"/>
  <c r="BL528" i="1"/>
  <c r="BL564" i="1"/>
  <c r="BL600" i="1"/>
  <c r="BL636" i="1"/>
  <c r="BL672" i="1"/>
  <c r="BL708" i="1"/>
  <c r="BL744" i="1"/>
  <c r="BL780" i="1"/>
  <c r="BL816" i="1"/>
  <c r="BL852" i="1"/>
  <c r="BL78" i="1"/>
  <c r="BL222" i="1"/>
  <c r="BL366" i="1"/>
  <c r="BL510" i="1"/>
  <c r="BL654" i="1"/>
  <c r="BL798" i="1"/>
  <c r="BL906" i="1"/>
  <c r="BL942" i="1"/>
  <c r="BL978" i="1"/>
  <c r="BL1014" i="1"/>
  <c r="BL1050" i="1"/>
  <c r="BL1086" i="1"/>
  <c r="BL1122" i="1"/>
  <c r="BL1158" i="1"/>
  <c r="BL1194" i="1"/>
  <c r="BL1230" i="1"/>
  <c r="BL1266" i="1"/>
  <c r="BL1302" i="1"/>
  <c r="BL1338" i="1"/>
  <c r="BL1374" i="1"/>
  <c r="BL1410" i="1"/>
  <c r="BL1446" i="1"/>
  <c r="BL1482" i="1"/>
  <c r="BL1518" i="1"/>
  <c r="BL1554" i="1"/>
  <c r="BL1590" i="1"/>
  <c r="BL1626" i="1"/>
  <c r="BL1662" i="1"/>
  <c r="BL1698" i="1"/>
  <c r="BL1734" i="1"/>
  <c r="BL1770" i="1"/>
  <c r="BL1806" i="1"/>
  <c r="BL1842" i="1"/>
  <c r="BL1878" i="1"/>
  <c r="BL1914" i="1"/>
  <c r="BL1950" i="1"/>
  <c r="BL258" i="1"/>
  <c r="BL294" i="1"/>
  <c r="BL330" i="1"/>
  <c r="BL834" i="1"/>
  <c r="BL870" i="1"/>
  <c r="BL996" i="1"/>
  <c r="BL1140" i="1"/>
  <c r="BL1284" i="1"/>
  <c r="BL1428" i="1"/>
  <c r="BL1572" i="1"/>
  <c r="BL1716" i="1"/>
  <c r="BL1860" i="1"/>
  <c r="BL114" i="1"/>
  <c r="BL150" i="1"/>
  <c r="BL726" i="1"/>
  <c r="BL888" i="1"/>
  <c r="BL1032" i="1"/>
  <c r="BL1176" i="1"/>
  <c r="BL1320" i="1"/>
  <c r="BL186" i="1"/>
  <c r="BL690" i="1"/>
  <c r="BL762" i="1"/>
  <c r="BL1464" i="1"/>
  <c r="BL402" i="1"/>
  <c r="BL438" i="1"/>
  <c r="BL474" i="1"/>
  <c r="BL960" i="1"/>
  <c r="BL1248" i="1"/>
  <c r="BL1536" i="1"/>
  <c r="BL2004" i="1"/>
  <c r="BL2058" i="1"/>
  <c r="BL2040" i="1"/>
  <c r="BL6" i="1"/>
  <c r="BL42" i="1"/>
  <c r="BL924" i="1"/>
  <c r="BL1212" i="1"/>
  <c r="BL1500" i="1"/>
  <c r="BL1896" i="1"/>
  <c r="BL1932" i="1"/>
  <c r="BL1968" i="1"/>
  <c r="BL2094" i="1"/>
  <c r="BL582" i="1"/>
  <c r="BL1356" i="1"/>
  <c r="BL2022" i="1"/>
  <c r="BL546" i="1"/>
  <c r="BL618" i="1"/>
  <c r="BL1068" i="1"/>
  <c r="BL1608" i="1"/>
  <c r="BL1644" i="1"/>
  <c r="BL1392" i="1"/>
  <c r="BL1752" i="1"/>
  <c r="BL1788" i="1"/>
  <c r="BL1824" i="1"/>
  <c r="BL1986" i="1"/>
  <c r="BL1680" i="1"/>
  <c r="BL1104" i="1"/>
  <c r="BL2076" i="1"/>
  <c r="BL28" i="1"/>
  <c r="BL64" i="1"/>
  <c r="BL100" i="1"/>
  <c r="BL136" i="1"/>
  <c r="BL172" i="1"/>
  <c r="BL208" i="1"/>
  <c r="BL244" i="1"/>
  <c r="BL280" i="1"/>
  <c r="BL316" i="1"/>
  <c r="BL352" i="1"/>
  <c r="BL388" i="1"/>
  <c r="BL424" i="1"/>
  <c r="BL460" i="1"/>
  <c r="BL496" i="1"/>
  <c r="BL532" i="1"/>
  <c r="BL568" i="1"/>
  <c r="BL604" i="1"/>
  <c r="BL640" i="1"/>
  <c r="BL676" i="1"/>
  <c r="BL712" i="1"/>
  <c r="BL748" i="1"/>
  <c r="BL784" i="1"/>
  <c r="BL820" i="1"/>
  <c r="BL856" i="1"/>
  <c r="BL118" i="1"/>
  <c r="BL262" i="1"/>
  <c r="BL406" i="1"/>
  <c r="BL550" i="1"/>
  <c r="BL694" i="1"/>
  <c r="BL838" i="1"/>
  <c r="BL910" i="1"/>
  <c r="BL946" i="1"/>
  <c r="BL982" i="1"/>
  <c r="BL1018" i="1"/>
  <c r="BL1054" i="1"/>
  <c r="BL1090" i="1"/>
  <c r="BL1126" i="1"/>
  <c r="BL1162" i="1"/>
  <c r="BL1198" i="1"/>
  <c r="BL1234" i="1"/>
  <c r="BL1270" i="1"/>
  <c r="BL1306" i="1"/>
  <c r="BL1342" i="1"/>
  <c r="BL1378" i="1"/>
  <c r="BL1414" i="1"/>
  <c r="BL1450" i="1"/>
  <c r="BL1486" i="1"/>
  <c r="BL1522" i="1"/>
  <c r="BL1558" i="1"/>
  <c r="BL1594" i="1"/>
  <c r="BL1630" i="1"/>
  <c r="BL1666" i="1"/>
  <c r="BL1702" i="1"/>
  <c r="BL1738" i="1"/>
  <c r="BL1774" i="1"/>
  <c r="BL1810" i="1"/>
  <c r="BL1846" i="1"/>
  <c r="BL1882" i="1"/>
  <c r="BL1918" i="1"/>
  <c r="BL1954" i="1"/>
  <c r="BL10" i="1"/>
  <c r="BL46" i="1"/>
  <c r="BL82" i="1"/>
  <c r="BL586" i="1"/>
  <c r="BL622" i="1"/>
  <c r="BL658" i="1"/>
  <c r="BL892" i="1"/>
  <c r="BL1036" i="1"/>
  <c r="BL1180" i="1"/>
  <c r="BL1324" i="1"/>
  <c r="BL1468" i="1"/>
  <c r="BL1612" i="1"/>
  <c r="BL1756" i="1"/>
  <c r="BL1900" i="1"/>
  <c r="BL442" i="1"/>
  <c r="BL514" i="1"/>
  <c r="BL1072" i="1"/>
  <c r="BL1216" i="1"/>
  <c r="BL1360" i="1"/>
  <c r="BL1504" i="1"/>
  <c r="BL478" i="1"/>
  <c r="BL928" i="1"/>
  <c r="BL730" i="1"/>
  <c r="BL766" i="1"/>
  <c r="BL802" i="1"/>
  <c r="BL1000" i="1"/>
  <c r="BL1288" i="1"/>
  <c r="BL1792" i="1"/>
  <c r="BL1828" i="1"/>
  <c r="BL1864" i="1"/>
  <c r="BL2044" i="1"/>
  <c r="BL2098" i="1"/>
  <c r="BL1990" i="1"/>
  <c r="BL190" i="1"/>
  <c r="BL226" i="1"/>
  <c r="BL298" i="1"/>
  <c r="BL334" i="1"/>
  <c r="BL370" i="1"/>
  <c r="BL964" i="1"/>
  <c r="BL1252" i="1"/>
  <c r="BL1648" i="1"/>
  <c r="BL1684" i="1"/>
  <c r="BL1720" i="1"/>
  <c r="BL2080" i="1"/>
  <c r="BL154" i="1"/>
  <c r="BL874" i="1"/>
  <c r="BL1108" i="1"/>
  <c r="BL2008" i="1"/>
  <c r="BL2062" i="1"/>
  <c r="BL2026" i="1"/>
  <c r="BL1396" i="1"/>
  <c r="BL1972" i="1"/>
  <c r="BL1144" i="1"/>
  <c r="BL1936" i="1"/>
  <c r="BL1432" i="1"/>
  <c r="BL1540" i="1"/>
  <c r="BL1576" i="1"/>
  <c r="BL32" i="1"/>
  <c r="BL68" i="1"/>
  <c r="BL104" i="1"/>
  <c r="BL140" i="1"/>
  <c r="BL176" i="1"/>
  <c r="BL212" i="1"/>
  <c r="BL248" i="1"/>
  <c r="BL284" i="1"/>
  <c r="BL320" i="1"/>
  <c r="BL356" i="1"/>
  <c r="BL392" i="1"/>
  <c r="BL428" i="1"/>
  <c r="BL464" i="1"/>
  <c r="BL500" i="1"/>
  <c r="BL536" i="1"/>
  <c r="BL572" i="1"/>
  <c r="BL608" i="1"/>
  <c r="BL644" i="1"/>
  <c r="BL680" i="1"/>
  <c r="BL716" i="1"/>
  <c r="BL752" i="1"/>
  <c r="BL788" i="1"/>
  <c r="BL824" i="1"/>
  <c r="BL860" i="1"/>
  <c r="BL14" i="1"/>
  <c r="BL158" i="1"/>
  <c r="BL302" i="1"/>
  <c r="BL446" i="1"/>
  <c r="BL590" i="1"/>
  <c r="BL734" i="1"/>
  <c r="BL878" i="1"/>
  <c r="BL914" i="1"/>
  <c r="BL950" i="1"/>
  <c r="BL986" i="1"/>
  <c r="BL1022" i="1"/>
  <c r="BL1058" i="1"/>
  <c r="BL1094" i="1"/>
  <c r="BL1130" i="1"/>
  <c r="BL1166" i="1"/>
  <c r="BL1202" i="1"/>
  <c r="BL1238" i="1"/>
  <c r="BL1274" i="1"/>
  <c r="BL1310" i="1"/>
  <c r="BL1346" i="1"/>
  <c r="BL1382" i="1"/>
  <c r="BL1418" i="1"/>
  <c r="BL1454" i="1"/>
  <c r="BL1490" i="1"/>
  <c r="BL1526" i="1"/>
  <c r="BL1562" i="1"/>
  <c r="BL1598" i="1"/>
  <c r="BL1634" i="1"/>
  <c r="BL1670" i="1"/>
  <c r="BL1706" i="1"/>
  <c r="BL1742" i="1"/>
  <c r="BL1778" i="1"/>
  <c r="BL1814" i="1"/>
  <c r="BL1850" i="1"/>
  <c r="BL1886" i="1"/>
  <c r="BL1922" i="1"/>
  <c r="BL1958" i="1"/>
  <c r="BL338" i="1"/>
  <c r="BL374" i="1"/>
  <c r="BL410" i="1"/>
  <c r="BL932" i="1"/>
  <c r="BL1076" i="1"/>
  <c r="BL1220" i="1"/>
  <c r="BL1364" i="1"/>
  <c r="BL1508" i="1"/>
  <c r="BL1652" i="1"/>
  <c r="BL1796" i="1"/>
  <c r="BL1940" i="1"/>
  <c r="BL194" i="1"/>
  <c r="BL770" i="1"/>
  <c r="BL842" i="1"/>
  <c r="BL968" i="1"/>
  <c r="BL1112" i="1"/>
  <c r="BL230" i="1"/>
  <c r="BL266" i="1"/>
  <c r="BL806" i="1"/>
  <c r="BL1256" i="1"/>
  <c r="BL1400" i="1"/>
  <c r="BL1040" i="1"/>
  <c r="BL1328" i="1"/>
  <c r="BL1544" i="1"/>
  <c r="BL1580" i="1"/>
  <c r="BL1616" i="1"/>
  <c r="BL1994" i="1"/>
  <c r="BL2084" i="1"/>
  <c r="BL1976" i="1"/>
  <c r="BL2030" i="1"/>
  <c r="BL518" i="1"/>
  <c r="BL554" i="1"/>
  <c r="BL896" i="1"/>
  <c r="BL626" i="1"/>
  <c r="BL662" i="1"/>
  <c r="BL698" i="1"/>
  <c r="BL1004" i="1"/>
  <c r="BL1292" i="1"/>
  <c r="BL482" i="1"/>
  <c r="BL1436" i="1"/>
  <c r="BL1688" i="1"/>
  <c r="BL1724" i="1"/>
  <c r="BL1760" i="1"/>
  <c r="BL2048" i="1"/>
  <c r="BL2102" i="1"/>
  <c r="BL2012" i="1"/>
  <c r="BL2066" i="1"/>
  <c r="BL1148" i="1"/>
  <c r="BL86" i="1"/>
  <c r="BL1472" i="1"/>
  <c r="BL50" i="1"/>
  <c r="BL122" i="1"/>
  <c r="BL1184" i="1"/>
  <c r="BL1832" i="1"/>
  <c r="BL1868" i="1"/>
  <c r="BL1904" i="1"/>
  <c r="BL36" i="1"/>
  <c r="BL72" i="1"/>
  <c r="BL108" i="1"/>
  <c r="BL144" i="1"/>
  <c r="BL180" i="1"/>
  <c r="BL216" i="1"/>
  <c r="BL252" i="1"/>
  <c r="BL288" i="1"/>
  <c r="BL324" i="1"/>
  <c r="BL360" i="1"/>
  <c r="BL396" i="1"/>
  <c r="BL432" i="1"/>
  <c r="BL468" i="1"/>
  <c r="BL504" i="1"/>
  <c r="BL540" i="1"/>
  <c r="BL576" i="1"/>
  <c r="BL612" i="1"/>
  <c r="BL648" i="1"/>
  <c r="BL684" i="1"/>
  <c r="BL720" i="1"/>
  <c r="BL756" i="1"/>
  <c r="BL792" i="1"/>
  <c r="BL828" i="1"/>
  <c r="BL864" i="1"/>
  <c r="BL54" i="1"/>
  <c r="BL198" i="1"/>
  <c r="BL342" i="1"/>
  <c r="BL486" i="1"/>
  <c r="BL630" i="1"/>
  <c r="BL774" i="1"/>
  <c r="BL882" i="1"/>
  <c r="BL918" i="1"/>
  <c r="BL954" i="1"/>
  <c r="BL990" i="1"/>
  <c r="BL1026" i="1"/>
  <c r="BL1062" i="1"/>
  <c r="BL1098" i="1"/>
  <c r="BL1134" i="1"/>
  <c r="BL1170" i="1"/>
  <c r="BL1206" i="1"/>
  <c r="BL1242" i="1"/>
  <c r="BL1278" i="1"/>
  <c r="BL1314" i="1"/>
  <c r="BL1350" i="1"/>
  <c r="BL1386" i="1"/>
  <c r="BL1422" i="1"/>
  <c r="BL1458" i="1"/>
  <c r="BL1494" i="1"/>
  <c r="BL1530" i="1"/>
  <c r="BL1566" i="1"/>
  <c r="BL1602" i="1"/>
  <c r="BL1638" i="1"/>
  <c r="BL1674" i="1"/>
  <c r="BL1710" i="1"/>
  <c r="BL1746" i="1"/>
  <c r="BL1782" i="1"/>
  <c r="BL1818" i="1"/>
  <c r="BL1854" i="1"/>
  <c r="BL1890" i="1"/>
  <c r="BL1926" i="1"/>
  <c r="BL1962" i="1"/>
  <c r="BL90" i="1"/>
  <c r="BL126" i="1"/>
  <c r="BL162" i="1"/>
  <c r="BL666" i="1"/>
  <c r="BL702" i="1"/>
  <c r="BL738" i="1"/>
  <c r="BL972" i="1"/>
  <c r="BL1116" i="1"/>
  <c r="BL1260" i="1"/>
  <c r="BL1404" i="1"/>
  <c r="BL1548" i="1"/>
  <c r="BL1692" i="1"/>
  <c r="BL1836" i="1"/>
  <c r="BL18" i="1"/>
  <c r="BL522" i="1"/>
  <c r="BL558" i="1"/>
  <c r="BL594" i="1"/>
  <c r="BL1008" i="1"/>
  <c r="BL1152" i="1"/>
  <c r="BL1296" i="1"/>
  <c r="BL1440" i="1"/>
  <c r="BL234" i="1"/>
  <c r="BL270" i="1"/>
  <c r="BL306" i="1"/>
  <c r="BL1080" i="1"/>
  <c r="BL1368" i="1"/>
  <c r="BL1872" i="1"/>
  <c r="BL1908" i="1"/>
  <c r="BL1944" i="1"/>
  <c r="BL1980" i="1"/>
  <c r="BL2034" i="1"/>
  <c r="BL2016" i="1"/>
  <c r="BL2070" i="1"/>
  <c r="BL810" i="1"/>
  <c r="BL846" i="1"/>
  <c r="BL936" i="1"/>
  <c r="BL1044" i="1"/>
  <c r="BL1332" i="1"/>
  <c r="BL1728" i="1"/>
  <c r="BL1764" i="1"/>
  <c r="BL1800" i="1"/>
  <c r="BL1188" i="1"/>
  <c r="BL2088" i="1"/>
  <c r="BL2106" i="1"/>
  <c r="BL900" i="1"/>
  <c r="BL1476" i="1"/>
  <c r="BL1998" i="1"/>
  <c r="BL378" i="1"/>
  <c r="BL450" i="1"/>
  <c r="BL1224" i="1"/>
  <c r="BL1584" i="1"/>
  <c r="BL1620" i="1"/>
  <c r="BL1656" i="1"/>
  <c r="BL2052" i="1"/>
  <c r="BL414" i="1"/>
  <c r="BL1512" i="1"/>
  <c r="BL49" i="1"/>
  <c r="BL103" i="1"/>
  <c r="BL193" i="1"/>
  <c r="BL247" i="1"/>
  <c r="BL337" i="1"/>
  <c r="BL391" i="1"/>
  <c r="BL481" i="1"/>
  <c r="BL535" i="1"/>
  <c r="BL625" i="1"/>
  <c r="BL679" i="1"/>
  <c r="BL769" i="1"/>
  <c r="BL823" i="1"/>
  <c r="BL229" i="1"/>
  <c r="BL265" i="1"/>
  <c r="BL283" i="1"/>
  <c r="BL301" i="1"/>
  <c r="BL319" i="1"/>
  <c r="BL355" i="1"/>
  <c r="BL805" i="1"/>
  <c r="BL841" i="1"/>
  <c r="BL859" i="1"/>
  <c r="BL877" i="1"/>
  <c r="BL967" i="1"/>
  <c r="BL1021" i="1"/>
  <c r="BL1111" i="1"/>
  <c r="BL1165" i="1"/>
  <c r="BL1255" i="1"/>
  <c r="BL1309" i="1"/>
  <c r="BL1399" i="1"/>
  <c r="BL1453" i="1"/>
  <c r="BL1543" i="1"/>
  <c r="BL1597" i="1"/>
  <c r="BL1687" i="1"/>
  <c r="BL1741" i="1"/>
  <c r="BL1831" i="1"/>
  <c r="BL1885" i="1"/>
  <c r="BL1975" i="1"/>
  <c r="BL2011" i="1"/>
  <c r="BL2047" i="1"/>
  <c r="BL2083" i="1"/>
  <c r="BL85" i="1"/>
  <c r="BL139" i="1"/>
  <c r="BL157" i="1"/>
  <c r="BL211" i="1"/>
  <c r="BL661" i="1"/>
  <c r="BL697" i="1"/>
  <c r="BL715" i="1"/>
  <c r="BL733" i="1"/>
  <c r="BL787" i="1"/>
  <c r="BL913" i="1"/>
  <c r="BL1003" i="1"/>
  <c r="BL1147" i="1"/>
  <c r="BL1201" i="1"/>
  <c r="BL1291" i="1"/>
  <c r="BL1345" i="1"/>
  <c r="BL1435" i="1"/>
  <c r="BL1489" i="1"/>
  <c r="BL121" i="1"/>
  <c r="BL175" i="1"/>
  <c r="BL751" i="1"/>
  <c r="BL1057" i="1"/>
  <c r="BL931" i="1"/>
  <c r="BL985" i="1"/>
  <c r="BL1219" i="1"/>
  <c r="BL1273" i="1"/>
  <c r="BL1507" i="1"/>
  <c r="BL1561" i="1"/>
  <c r="BL2029" i="1"/>
  <c r="BL1903" i="1"/>
  <c r="BL1921" i="1"/>
  <c r="BL1939" i="1"/>
  <c r="BL409" i="1"/>
  <c r="BL445" i="1"/>
  <c r="BL463" i="1"/>
  <c r="BL499" i="1"/>
  <c r="BL517" i="1"/>
  <c r="BL553" i="1"/>
  <c r="BL571" i="1"/>
  <c r="BL589" i="1"/>
  <c r="BL607" i="1"/>
  <c r="BL643" i="1"/>
  <c r="BL895" i="1"/>
  <c r="BL949" i="1"/>
  <c r="BL1183" i="1"/>
  <c r="BL1237" i="1"/>
  <c r="BL1471" i="1"/>
  <c r="BL1525" i="1"/>
  <c r="BL1867" i="1"/>
  <c r="BL1957" i="1"/>
  <c r="BL2065" i="1"/>
  <c r="BL373" i="1"/>
  <c r="BL427" i="1"/>
  <c r="BL67" i="1"/>
  <c r="BL1039" i="1"/>
  <c r="BL1327" i="1"/>
  <c r="BL1381" i="1"/>
  <c r="BL1579" i="1"/>
  <c r="BL1615" i="1"/>
  <c r="BL1633" i="1"/>
  <c r="BL1651" i="1"/>
  <c r="BL1669" i="1"/>
  <c r="BL1705" i="1"/>
  <c r="BL1993" i="1"/>
  <c r="BL31" i="1"/>
  <c r="BL1093" i="1"/>
  <c r="BL13" i="1"/>
  <c r="BL1363" i="1"/>
  <c r="BL1417" i="1"/>
  <c r="BL1075" i="1"/>
  <c r="BL1129" i="1"/>
  <c r="BL1723" i="1"/>
  <c r="BL1759" i="1"/>
  <c r="BL1777" i="1"/>
  <c r="BL1795" i="1"/>
  <c r="BL1813" i="1"/>
  <c r="BL1849" i="1"/>
  <c r="BL2101" i="1"/>
  <c r="BL29" i="1"/>
  <c r="BL83" i="1"/>
  <c r="BL173" i="1"/>
  <c r="BL227" i="1"/>
  <c r="BL317" i="1"/>
  <c r="BL371" i="1"/>
  <c r="BL461" i="1"/>
  <c r="BL515" i="1"/>
  <c r="BL605" i="1"/>
  <c r="BL659" i="1"/>
  <c r="BL749" i="1"/>
  <c r="BL803" i="1"/>
  <c r="BL65" i="1"/>
  <c r="BL101" i="1"/>
  <c r="BL119" i="1"/>
  <c r="BL137" i="1"/>
  <c r="BL155" i="1"/>
  <c r="BL191" i="1"/>
  <c r="BL641" i="1"/>
  <c r="BL677" i="1"/>
  <c r="BL695" i="1"/>
  <c r="BL713" i="1"/>
  <c r="BL731" i="1"/>
  <c r="BL767" i="1"/>
  <c r="BL947" i="1"/>
  <c r="BL1001" i="1"/>
  <c r="BL1091" i="1"/>
  <c r="BL1145" i="1"/>
  <c r="BL1235" i="1"/>
  <c r="BL1289" i="1"/>
  <c r="BL1379" i="1"/>
  <c r="BL1433" i="1"/>
  <c r="BL1523" i="1"/>
  <c r="BL1577" i="1"/>
  <c r="BL1667" i="1"/>
  <c r="BL1721" i="1"/>
  <c r="BL1811" i="1"/>
  <c r="BL1865" i="1"/>
  <c r="BL1955" i="1"/>
  <c r="BL1991" i="1"/>
  <c r="BL2027" i="1"/>
  <c r="BL2063" i="1"/>
  <c r="BL2099" i="1"/>
  <c r="BL11" i="1"/>
  <c r="BL497" i="1"/>
  <c r="BL551" i="1"/>
  <c r="BL587" i="1"/>
  <c r="BL623" i="1"/>
  <c r="BL893" i="1"/>
  <c r="BL983" i="1"/>
  <c r="BL1037" i="1"/>
  <c r="BL1127" i="1"/>
  <c r="BL1181" i="1"/>
  <c r="BL1271" i="1"/>
  <c r="BL1325" i="1"/>
  <c r="BL1415" i="1"/>
  <c r="BL47" i="1"/>
  <c r="BL533" i="1"/>
  <c r="BL569" i="1"/>
  <c r="BL1469" i="1"/>
  <c r="BL785" i="1"/>
  <c r="BL821" i="1"/>
  <c r="BL839" i="1"/>
  <c r="BL857" i="1"/>
  <c r="BL875" i="1"/>
  <c r="BL1055" i="1"/>
  <c r="BL1109" i="1"/>
  <c r="BL1343" i="1"/>
  <c r="BL1397" i="1"/>
  <c r="BL1847" i="1"/>
  <c r="BL1883" i="1"/>
  <c r="BL1901" i="1"/>
  <c r="BL1919" i="1"/>
  <c r="BL1937" i="1"/>
  <c r="BL1973" i="1"/>
  <c r="BL2009" i="1"/>
  <c r="BL245" i="1"/>
  <c r="BL281" i="1"/>
  <c r="BL299" i="1"/>
  <c r="BL335" i="1"/>
  <c r="BL965" i="1"/>
  <c r="BL353" i="1"/>
  <c r="BL389" i="1"/>
  <c r="BL407" i="1"/>
  <c r="BL425" i="1"/>
  <c r="BL443" i="1"/>
  <c r="BL479" i="1"/>
  <c r="BL1019" i="1"/>
  <c r="BL1073" i="1"/>
  <c r="BL1307" i="1"/>
  <c r="BL1361" i="1"/>
  <c r="BL1703" i="1"/>
  <c r="BL1739" i="1"/>
  <c r="BL1757" i="1"/>
  <c r="BL1775" i="1"/>
  <c r="BL1793" i="1"/>
  <c r="BL1829" i="1"/>
  <c r="BL2045" i="1"/>
  <c r="BL209" i="1"/>
  <c r="BL263" i="1"/>
  <c r="BL911" i="1"/>
  <c r="BL929" i="1"/>
  <c r="BL1163" i="1"/>
  <c r="BL1217" i="1"/>
  <c r="BL1541" i="1"/>
  <c r="BL2081" i="1"/>
  <c r="BL1451" i="1"/>
  <c r="BL1199" i="1"/>
  <c r="BL1253" i="1"/>
  <c r="BL1505" i="1"/>
  <c r="BL1487" i="1"/>
  <c r="BL1559" i="1"/>
  <c r="BL1595" i="1"/>
  <c r="BL1613" i="1"/>
  <c r="BL1631" i="1"/>
  <c r="BL1649" i="1"/>
  <c r="BL1685" i="1"/>
  <c r="BO167" i="1"/>
  <c r="BO1733" i="1"/>
  <c r="BO1589" i="1"/>
  <c r="BO2039" i="1"/>
  <c r="BO1157" i="1"/>
  <c r="BO1679" i="1"/>
  <c r="BO1013" i="1"/>
  <c r="BO1247" i="1"/>
  <c r="BO257" i="1"/>
  <c r="BO1103" i="1"/>
  <c r="BO887" i="1"/>
  <c r="BO437" i="1"/>
  <c r="BO455" i="1"/>
  <c r="BO149" i="1"/>
  <c r="BO311" i="1"/>
  <c r="BO1859" i="1"/>
  <c r="BO1445" i="1"/>
  <c r="BO59" i="1"/>
  <c r="BO635" i="1"/>
  <c r="BO617" i="1"/>
  <c r="BO1337" i="1"/>
  <c r="BO1913" i="1"/>
  <c r="BO797" i="1"/>
  <c r="BO1427" i="1"/>
  <c r="BO1823" i="1"/>
  <c r="BO527" i="1"/>
  <c r="BO401" i="1"/>
  <c r="BO1229" i="1"/>
  <c r="BO1805" i="1"/>
  <c r="BO581" i="1"/>
  <c r="BO1319" i="1"/>
  <c r="BO1787" i="1"/>
  <c r="BO419" i="1"/>
  <c r="BO185" i="1"/>
  <c r="BO1121" i="1"/>
  <c r="BO1697" i="1"/>
  <c r="BO365" i="1"/>
  <c r="BO1211" i="1"/>
  <c r="BO1895" i="1"/>
  <c r="BO725" i="1"/>
  <c r="BO599" i="1"/>
  <c r="BO1535" i="1"/>
  <c r="BO833" i="1"/>
  <c r="BO203" i="1"/>
  <c r="BO779" i="1"/>
  <c r="BO905" i="1"/>
  <c r="BO1481" i="1"/>
  <c r="BO2057" i="1"/>
  <c r="BO995" i="1"/>
  <c r="BO1571" i="1"/>
  <c r="BO95" i="1"/>
  <c r="BO671" i="1"/>
  <c r="BO689" i="1"/>
  <c r="BO1373" i="1"/>
  <c r="BO1949" i="1"/>
  <c r="BO869" i="1"/>
  <c r="BO1463" i="1"/>
  <c r="BO1967" i="1"/>
  <c r="BO563" i="1"/>
  <c r="BO473" i="1"/>
  <c r="BO1265" i="1"/>
  <c r="BO1841" i="1"/>
  <c r="BO653" i="1"/>
  <c r="BO1355" i="1"/>
  <c r="BO1931" i="1"/>
  <c r="BO1877" i="1"/>
  <c r="BO23" i="1"/>
  <c r="BO959" i="1"/>
  <c r="BO743" i="1"/>
  <c r="BO347" i="1"/>
  <c r="BO41" i="1"/>
  <c r="BO1049" i="1"/>
  <c r="BO1625" i="1"/>
  <c r="BO221" i="1"/>
  <c r="BO1139" i="1"/>
  <c r="BO1715" i="1"/>
  <c r="BO239" i="1"/>
  <c r="BO815" i="1"/>
  <c r="BO941" i="1"/>
  <c r="BO1517" i="1"/>
  <c r="BO2093" i="1"/>
  <c r="BO1031" i="1"/>
  <c r="BO1607" i="1"/>
  <c r="BO131" i="1"/>
  <c r="BO707" i="1"/>
  <c r="BO761" i="1"/>
  <c r="BO1409" i="1"/>
  <c r="BO1985" i="1"/>
  <c r="BO923" i="1"/>
  <c r="BO1499" i="1"/>
  <c r="BO5" i="1"/>
  <c r="BO2075" i="1"/>
  <c r="BO1301" i="1"/>
  <c r="BO2021" i="1"/>
  <c r="BO491" i="1"/>
  <c r="BO329" i="1"/>
  <c r="BO1193" i="1"/>
  <c r="BO1769" i="1"/>
  <c r="BO509" i="1"/>
  <c r="BO1283" i="1"/>
  <c r="BO2003" i="1"/>
  <c r="BO383" i="1"/>
  <c r="BO113" i="1"/>
  <c r="BO1085" i="1"/>
  <c r="BO1661" i="1"/>
  <c r="BO293" i="1"/>
  <c r="BO1175" i="1"/>
  <c r="BO1751" i="1"/>
  <c r="BO275" i="1"/>
  <c r="BO851" i="1"/>
  <c r="BO977" i="1"/>
  <c r="BO1553" i="1"/>
  <c r="BO77" i="1"/>
  <c r="BO1067" i="1"/>
  <c r="BO1643" i="1"/>
  <c r="BO1391" i="1"/>
  <c r="BO545" i="1"/>
  <c r="BO99" i="1"/>
  <c r="BO1107" i="1"/>
  <c r="BO9" i="1"/>
  <c r="BO2025" i="1"/>
  <c r="BO207" i="1"/>
  <c r="BO1971" i="1"/>
  <c r="BO1305" i="1"/>
  <c r="BO1251" i="1"/>
  <c r="BO297" i="1"/>
  <c r="BO117" i="1"/>
  <c r="BO351" i="1"/>
  <c r="BO1449" i="1"/>
  <c r="BO1395" i="1"/>
  <c r="BO585" i="1"/>
  <c r="BO405" i="1"/>
  <c r="BO495" i="1"/>
  <c r="BO1593" i="1"/>
  <c r="BO1539" i="1"/>
  <c r="BO873" i="1"/>
  <c r="BO693" i="1"/>
  <c r="BO639" i="1"/>
  <c r="BO1737" i="1"/>
  <c r="BO1683" i="1"/>
  <c r="BO1017" i="1"/>
  <c r="BO963" i="1"/>
  <c r="BO783" i="1"/>
  <c r="BO1881" i="1"/>
  <c r="BO63" i="1"/>
  <c r="BO1935" i="1"/>
  <c r="BO1161" i="1"/>
  <c r="BO1827" i="1"/>
  <c r="BO1359" i="1"/>
  <c r="BO621" i="1"/>
  <c r="BO1845" i="1"/>
  <c r="BO1269" i="1"/>
  <c r="BO513" i="1"/>
  <c r="BO603" i="1"/>
  <c r="BO27" i="1"/>
  <c r="BO1791" i="1"/>
  <c r="BO1215" i="1"/>
  <c r="BO333" i="1"/>
  <c r="BO1701" i="1"/>
  <c r="BO1125" i="1"/>
  <c r="BO225" i="1"/>
  <c r="BO459" i="1"/>
  <c r="BO1647" i="1"/>
  <c r="BO1071" i="1"/>
  <c r="BO45" i="1"/>
  <c r="BO1557" i="1"/>
  <c r="BO981" i="1"/>
  <c r="BO891" i="1"/>
  <c r="BO315" i="1"/>
  <c r="BO1899" i="1"/>
  <c r="BO1503" i="1"/>
  <c r="BO927" i="1"/>
  <c r="BO1989" i="1"/>
  <c r="BO1413" i="1"/>
  <c r="BO801" i="1"/>
  <c r="BO747" i="1"/>
  <c r="BO171" i="1"/>
  <c r="BO2007" i="1"/>
  <c r="BO1467" i="1"/>
  <c r="BO837" i="1"/>
  <c r="BO1953" i="1"/>
  <c r="BO1377" i="1"/>
  <c r="BO729" i="1"/>
  <c r="BO711" i="1"/>
  <c r="BO135" i="1"/>
  <c r="BO1863" i="1"/>
  <c r="BO1431" i="1"/>
  <c r="BO765" i="1"/>
  <c r="BO1917" i="1"/>
  <c r="BO1341" i="1"/>
  <c r="BO657" i="1"/>
  <c r="BO675" i="1"/>
  <c r="BO2043" i="1"/>
  <c r="BO1323" i="1"/>
  <c r="BO549" i="1"/>
  <c r="BO1809" i="1"/>
  <c r="BO1233" i="1"/>
  <c r="BO441" i="1"/>
  <c r="BO567" i="1"/>
  <c r="BO2079" i="1"/>
  <c r="BO1287" i="1"/>
  <c r="BO477" i="1"/>
  <c r="BO1773" i="1"/>
  <c r="BO1197" i="1"/>
  <c r="BO369" i="1"/>
  <c r="BO531" i="1"/>
  <c r="BO1755" i="1"/>
  <c r="BO1179" i="1"/>
  <c r="BO261" i="1"/>
  <c r="BO1665" i="1"/>
  <c r="BO1089" i="1"/>
  <c r="BO153" i="1"/>
  <c r="BO423" i="1"/>
  <c r="BO1719" i="1"/>
  <c r="BO1143" i="1"/>
  <c r="BO189" i="1"/>
  <c r="BO1629" i="1"/>
  <c r="BO1053" i="1"/>
  <c r="BO81" i="1"/>
  <c r="BO387" i="1"/>
  <c r="BO1611" i="1"/>
  <c r="BO1035" i="1"/>
  <c r="BO2097" i="1"/>
  <c r="BO1521" i="1"/>
  <c r="BO945" i="1"/>
  <c r="BO855" i="1"/>
  <c r="BO279" i="1"/>
  <c r="BO1575" i="1"/>
  <c r="BO999" i="1"/>
  <c r="BO2061" i="1"/>
  <c r="BO1485" i="1"/>
  <c r="BO909" i="1"/>
  <c r="BO819" i="1"/>
  <c r="BO243" i="1"/>
  <c r="BO1579" i="1"/>
  <c r="BO1003" i="1"/>
  <c r="BO13" i="1"/>
  <c r="BO1561" i="1"/>
  <c r="BO985" i="1"/>
  <c r="BO823" i="1"/>
  <c r="BO247" i="1"/>
  <c r="BO2047" i="1"/>
  <c r="BO1435" i="1"/>
  <c r="BO877" i="1"/>
  <c r="BO1993" i="1"/>
  <c r="BO1417" i="1"/>
  <c r="BO769" i="1"/>
  <c r="BO679" i="1"/>
  <c r="BO103" i="1"/>
  <c r="BO139" i="1"/>
  <c r="BO2083" i="1"/>
  <c r="BO1291" i="1"/>
  <c r="BO589" i="1"/>
  <c r="BO1849" i="1"/>
  <c r="BO1273" i="1"/>
  <c r="BO481" i="1"/>
  <c r="BO535" i="1"/>
  <c r="BO1723" i="1"/>
  <c r="BO1147" i="1"/>
  <c r="BO301" i="1"/>
  <c r="BO1705" i="1"/>
  <c r="BO1129" i="1"/>
  <c r="BO193" i="1"/>
  <c r="BO391" i="1"/>
  <c r="BO1903" i="1"/>
  <c r="BO1399" i="1"/>
  <c r="BO805" i="1"/>
  <c r="BO1957" i="1"/>
  <c r="BO1381" i="1"/>
  <c r="BO697" i="1"/>
  <c r="BO643" i="1"/>
  <c r="BO67" i="1"/>
  <c r="BO2011" i="1"/>
  <c r="BO1363" i="1"/>
  <c r="BO733" i="1"/>
  <c r="BO1921" i="1"/>
  <c r="BO1345" i="1"/>
  <c r="BO625" i="1"/>
  <c r="BO607" i="1"/>
  <c r="BO31" i="1"/>
  <c r="BO1975" i="1"/>
  <c r="BO1255" i="1"/>
  <c r="BO517" i="1"/>
  <c r="BO1813" i="1"/>
  <c r="BO1237" i="1"/>
  <c r="BO409" i="1"/>
  <c r="BO499" i="1"/>
  <c r="BO1831" i="1"/>
  <c r="BO1219" i="1"/>
  <c r="BO445" i="1"/>
  <c r="BO1777" i="1"/>
  <c r="BO1201" i="1"/>
  <c r="BO337" i="1"/>
  <c r="BO463" i="1"/>
  <c r="BO1687" i="1"/>
  <c r="BO1111" i="1"/>
  <c r="BO229" i="1"/>
  <c r="BO1669" i="1"/>
  <c r="BO1093" i="1"/>
  <c r="BO121" i="1"/>
  <c r="BO355" i="1"/>
  <c r="BO1651" i="1"/>
  <c r="BO1075" i="1"/>
  <c r="BO157" i="1"/>
  <c r="BO1633" i="1"/>
  <c r="BO1057" i="1"/>
  <c r="BO49" i="1"/>
  <c r="BO319" i="1"/>
  <c r="BO1543" i="1"/>
  <c r="BO967" i="1"/>
  <c r="BO2101" i="1"/>
  <c r="BO1525" i="1"/>
  <c r="BO949" i="1"/>
  <c r="BO787" i="1"/>
  <c r="BO211" i="1"/>
  <c r="BO1939" i="1"/>
  <c r="BO1507" i="1"/>
  <c r="BO931" i="1"/>
  <c r="BO2065" i="1"/>
  <c r="BO1489" i="1"/>
  <c r="BO913" i="1"/>
  <c r="BO751" i="1"/>
  <c r="BO175" i="1"/>
  <c r="BO1867" i="1"/>
  <c r="BO1327" i="1"/>
  <c r="BO661" i="1"/>
  <c r="BO1885" i="1"/>
  <c r="BO1309" i="1"/>
  <c r="BO553" i="1"/>
  <c r="BO571" i="1"/>
  <c r="BO1759" i="1"/>
  <c r="BO1183" i="1"/>
  <c r="BO373" i="1"/>
  <c r="BO1741" i="1"/>
  <c r="BO1165" i="1"/>
  <c r="BO265" i="1"/>
  <c r="BO427" i="1"/>
  <c r="BO1615" i="1"/>
  <c r="BO1039" i="1"/>
  <c r="BO85" i="1"/>
  <c r="BO1597" i="1"/>
  <c r="BO1021" i="1"/>
  <c r="BO859" i="1"/>
  <c r="BO283" i="1"/>
  <c r="BO1795" i="1"/>
  <c r="BO1471" i="1"/>
  <c r="BO895" i="1"/>
  <c r="BO2029" i="1"/>
  <c r="BO1453" i="1"/>
  <c r="BO841" i="1"/>
  <c r="BO715" i="1"/>
  <c r="BO971" i="1"/>
  <c r="BO1943" i="1"/>
  <c r="BO1439" i="1"/>
  <c r="BO773" i="1"/>
  <c r="BO1925" i="1"/>
  <c r="BO1349" i="1"/>
  <c r="BO665" i="1"/>
  <c r="BO647" i="1"/>
  <c r="BO71" i="1"/>
  <c r="BO1835" i="1"/>
  <c r="BO1295" i="1"/>
  <c r="BO485" i="1"/>
  <c r="BO1781" i="1"/>
  <c r="BO1205" i="1"/>
  <c r="BO377" i="1"/>
  <c r="BO503" i="1"/>
  <c r="BO1727" i="1"/>
  <c r="BO1151" i="1"/>
  <c r="BO197" i="1"/>
  <c r="BO1637" i="1"/>
  <c r="BO1061" i="1"/>
  <c r="BO89" i="1"/>
  <c r="BO359" i="1"/>
  <c r="BO107" i="1"/>
  <c r="BO1583" i="1"/>
  <c r="BO1007" i="1"/>
  <c r="BO2069" i="1"/>
  <c r="BO1493" i="1"/>
  <c r="BO917" i="1"/>
  <c r="BO791" i="1"/>
  <c r="BO215" i="1"/>
  <c r="BO2015" i="1"/>
  <c r="BO1259" i="1"/>
  <c r="BO413" i="1"/>
  <c r="BO1745" i="1"/>
  <c r="BO1169" i="1"/>
  <c r="BO305" i="1"/>
  <c r="BO467" i="1"/>
  <c r="BO1871" i="1"/>
  <c r="BO1223" i="1"/>
  <c r="BO341" i="1"/>
  <c r="BO1709" i="1"/>
  <c r="BO1133" i="1"/>
  <c r="BO233" i="1"/>
  <c r="BO431" i="1"/>
  <c r="BO1691" i="1"/>
  <c r="BO1115" i="1"/>
  <c r="BO125" i="1"/>
  <c r="BO1601" i="1"/>
  <c r="BO1025" i="1"/>
  <c r="BO17" i="1"/>
  <c r="BO323" i="1"/>
  <c r="BO1655" i="1"/>
  <c r="BO1079" i="1"/>
  <c r="BO53" i="1"/>
  <c r="BO1565" i="1"/>
  <c r="BO989" i="1"/>
  <c r="BO863" i="1"/>
  <c r="BO287" i="1"/>
  <c r="BO1547" i="1"/>
  <c r="BO935" i="1"/>
  <c r="BO2033" i="1"/>
  <c r="BO1457" i="1"/>
  <c r="BO881" i="1"/>
  <c r="BO755" i="1"/>
  <c r="BO179" i="1"/>
  <c r="BO1979" i="1"/>
  <c r="BO1511" i="1"/>
  <c r="BO899" i="1"/>
  <c r="BO1997" i="1"/>
  <c r="BO1421" i="1"/>
  <c r="BO809" i="1"/>
  <c r="BO719" i="1"/>
  <c r="BO143" i="1"/>
  <c r="BO1799" i="1"/>
  <c r="BO1403" i="1"/>
  <c r="BO701" i="1"/>
  <c r="BO1889" i="1"/>
  <c r="BO1313" i="1"/>
  <c r="BO593" i="1"/>
  <c r="BO611" i="1"/>
  <c r="BO35" i="1"/>
  <c r="BO2051" i="1"/>
  <c r="BO1367" i="1"/>
  <c r="BO629" i="1"/>
  <c r="BO1853" i="1"/>
  <c r="BO1277" i="1"/>
  <c r="BO521" i="1"/>
  <c r="BO575" i="1"/>
  <c r="BO1907" i="1"/>
  <c r="BO1331" i="1"/>
  <c r="BO557" i="1"/>
  <c r="BO1817" i="1"/>
  <c r="BO1241" i="1"/>
  <c r="BO449" i="1"/>
  <c r="BO539" i="1"/>
  <c r="BO1763" i="1"/>
  <c r="BO1187" i="1"/>
  <c r="BO269" i="1"/>
  <c r="BO1673" i="1"/>
  <c r="BO1097" i="1"/>
  <c r="BO161" i="1"/>
  <c r="BO395" i="1"/>
  <c r="BO1619" i="1"/>
  <c r="BO1043" i="1"/>
  <c r="BO2105" i="1"/>
  <c r="BO1529" i="1"/>
  <c r="BO953" i="1"/>
  <c r="BO827" i="1"/>
  <c r="BO251" i="1"/>
  <c r="BO2087" i="1"/>
  <c r="BO1475" i="1"/>
  <c r="BO845" i="1"/>
  <c r="BO1961" i="1"/>
  <c r="BO1385" i="1"/>
  <c r="BO737" i="1"/>
  <c r="BO683" i="1"/>
  <c r="BO978" i="1"/>
  <c r="BO276" i="1"/>
  <c r="BO960" i="1"/>
  <c r="BO1734" i="1"/>
  <c r="BO1500" i="1"/>
  <c r="BO1932" i="1"/>
  <c r="BO852" i="1"/>
  <c r="BO24" i="1"/>
  <c r="BO600" i="1"/>
  <c r="BO546" i="1"/>
  <c r="BO1230" i="1"/>
  <c r="BO1050" i="1"/>
  <c r="BO798" i="1"/>
  <c r="BO1122" i="1"/>
  <c r="BO1464" i="1"/>
  <c r="BO348" i="1"/>
  <c r="BO42" i="1"/>
  <c r="BO6" i="1"/>
  <c r="BO1860" i="1"/>
  <c r="BO1392" i="1"/>
  <c r="BO1644" i="1"/>
  <c r="BO2076" i="1"/>
  <c r="BO240" i="1"/>
  <c r="BO816" i="1"/>
  <c r="BO942" i="1"/>
  <c r="BO1662" i="1"/>
  <c r="BO366" i="1"/>
  <c r="BO1428" i="1"/>
  <c r="BO1878" i="1"/>
  <c r="BO1482" i="1"/>
  <c r="BO132" i="1"/>
  <c r="BO168" i="1"/>
  <c r="BO744" i="1"/>
  <c r="BO834" i="1"/>
  <c r="BO1518" i="1"/>
  <c r="BO1698" i="1"/>
  <c r="BO1284" i="1"/>
  <c r="BO1626" i="1"/>
  <c r="BO1968" i="1"/>
  <c r="BO492" i="1"/>
  <c r="BO330" i="1"/>
  <c r="BO924" i="1"/>
  <c r="BO150" i="1"/>
  <c r="BO2058" i="1"/>
  <c r="BO1986" i="1"/>
  <c r="BO1104" i="1"/>
  <c r="BO384" i="1"/>
  <c r="BO114" i="1"/>
  <c r="BO294" i="1"/>
  <c r="BO1950" i="1"/>
  <c r="BO1536" i="1"/>
  <c r="BO1716" i="1"/>
  <c r="BO78" i="1"/>
  <c r="BO1914" i="1"/>
  <c r="BO1446" i="1"/>
  <c r="BO312" i="1"/>
  <c r="BO888" i="1"/>
  <c r="BO1014" i="1"/>
  <c r="BO1806" i="1"/>
  <c r="BO1320" i="1"/>
  <c r="BO1572" i="1"/>
  <c r="BO2022" i="1"/>
  <c r="BO60" i="1"/>
  <c r="BO636" i="1"/>
  <c r="BO618" i="1"/>
  <c r="BO1302" i="1"/>
  <c r="BO1266" i="1"/>
  <c r="BO1068" i="1"/>
  <c r="BO1194" i="1"/>
  <c r="BO1608" i="1"/>
  <c r="BO528" i="1"/>
  <c r="BO402" i="1"/>
  <c r="BO1086" i="1"/>
  <c r="BO438" i="1"/>
  <c r="BO222" i="1"/>
  <c r="BO2040" i="1"/>
  <c r="BO1176" i="1"/>
  <c r="BO1554" i="1"/>
  <c r="BO762" i="1"/>
  <c r="BO456" i="1"/>
  <c r="BO258" i="1"/>
  <c r="BO870" i="1"/>
  <c r="BO2094" i="1"/>
  <c r="BO1824" i="1"/>
  <c r="BO1896" i="1"/>
  <c r="BO996" i="1"/>
  <c r="BO204" i="1"/>
  <c r="BO780" i="1"/>
  <c r="BO906" i="1"/>
  <c r="BO1590" i="1"/>
  <c r="BO1770" i="1"/>
  <c r="BO1356" i="1"/>
  <c r="BO1788" i="1"/>
  <c r="BO96" i="1"/>
  <c r="BO672" i="1"/>
  <c r="BO690" i="1"/>
  <c r="BO1374" i="1"/>
  <c r="BO1410" i="1"/>
  <c r="BO1140" i="1"/>
  <c r="BO1338" i="1"/>
  <c r="BO1752" i="1"/>
  <c r="BO1212" i="1"/>
  <c r="BO708" i="1"/>
  <c r="BO726" i="1"/>
  <c r="BO1842" i="1"/>
  <c r="BO186" i="1"/>
  <c r="BO1248" i="1"/>
  <c r="BO1158" i="1"/>
  <c r="BO1680" i="1"/>
  <c r="BO420" i="1"/>
  <c r="BO1032" i="1"/>
  <c r="BO474" i="1"/>
  <c r="BO2004" i="1"/>
  <c r="BO510" i="1"/>
  <c r="BO564" i="1"/>
  <c r="BO654" i="1"/>
  <c r="BO582" i="1"/>
  <c r="BO64" i="1"/>
  <c r="BO2098" i="1"/>
  <c r="BO2080" i="1"/>
  <c r="BO838" i="1"/>
  <c r="BO1828" i="1"/>
  <c r="BO1414" i="1"/>
  <c r="BO802" i="1"/>
  <c r="BO748" i="1"/>
  <c r="BO172" i="1"/>
  <c r="BO1594" i="1"/>
  <c r="BO1468" i="1"/>
  <c r="BO1036" i="1"/>
  <c r="BO1900" i="1"/>
  <c r="BO334" i="1"/>
  <c r="BO154" i="1"/>
  <c r="BO424" i="1"/>
  <c r="BO1522" i="1"/>
  <c r="BO1396" i="1"/>
  <c r="BO694" i="1"/>
  <c r="BO1576" i="1"/>
  <c r="BO1792" i="1"/>
  <c r="BO1864" i="1"/>
  <c r="BO1378" i="1"/>
  <c r="BO1126" i="1"/>
  <c r="BO514" i="1"/>
  <c r="BO604" i="1"/>
  <c r="BO28" i="1"/>
  <c r="BO1090" i="1"/>
  <c r="BO1180" i="1"/>
  <c r="BO2062" i="1"/>
  <c r="BO1630" i="1"/>
  <c r="BO946" i="1"/>
  <c r="BO856" i="1"/>
  <c r="BO280" i="1"/>
  <c r="BO766" i="1"/>
  <c r="BO1108" i="1"/>
  <c r="BO1972" i="1"/>
  <c r="BO1072" i="1"/>
  <c r="BO1540" i="1"/>
  <c r="BO1288" i="1"/>
  <c r="BO1990" i="1"/>
  <c r="BO622" i="1"/>
  <c r="BO226" i="1"/>
  <c r="BO460" i="1"/>
  <c r="BO2008" i="1"/>
  <c r="BO2026" i="1"/>
  <c r="BO550" i="1"/>
  <c r="BO1738" i="1"/>
  <c r="BO1342" i="1"/>
  <c r="BO730" i="1"/>
  <c r="BO712" i="1"/>
  <c r="BO136" i="1"/>
  <c r="BO1810" i="1"/>
  <c r="BO1936" i="1"/>
  <c r="BO262" i="1"/>
  <c r="BO1666" i="1"/>
  <c r="BO1162" i="1"/>
  <c r="BO1252" i="1"/>
  <c r="BO118" i="1"/>
  <c r="BO1702" i="1"/>
  <c r="BO982" i="1"/>
  <c r="BO892" i="1"/>
  <c r="BO316" i="1"/>
  <c r="BO1432" i="1"/>
  <c r="BO1756" i="1"/>
  <c r="BO1648" i="1"/>
  <c r="BO1234" i="1"/>
  <c r="BO1054" i="1"/>
  <c r="BO442" i="1"/>
  <c r="BO568" i="1"/>
  <c r="BO1216" i="1"/>
  <c r="BO1684" i="1"/>
  <c r="BO1504" i="1"/>
  <c r="BO190" i="1"/>
  <c r="BO1000" i="1"/>
  <c r="BO370" i="1"/>
  <c r="BO532" i="1"/>
  <c r="BO1720" i="1"/>
  <c r="BO1882" i="1"/>
  <c r="BO1954" i="1"/>
  <c r="BO1450" i="1"/>
  <c r="BO1198" i="1"/>
  <c r="BO586" i="1"/>
  <c r="BO640" i="1"/>
  <c r="BO1846" i="1"/>
  <c r="BO46" i="1"/>
  <c r="BO82" i="1"/>
  <c r="BO388" i="1"/>
  <c r="BO1144" i="1"/>
  <c r="BO1612" i="1"/>
  <c r="BO1360" i="1"/>
  <c r="BO2044" i="1"/>
  <c r="BO964" i="1"/>
  <c r="BO298" i="1"/>
  <c r="BO496" i="1"/>
  <c r="BO1558" i="1"/>
  <c r="BO910" i="1"/>
  <c r="BO820" i="1"/>
  <c r="BO244" i="1"/>
  <c r="BO1306" i="1"/>
  <c r="BO1324" i="1"/>
  <c r="BO406" i="1"/>
  <c r="BO1774" i="1"/>
  <c r="BO1018" i="1"/>
  <c r="BO10" i="1"/>
  <c r="BO352" i="1"/>
  <c r="BO1270" i="1"/>
  <c r="BO658" i="1"/>
  <c r="BO676" i="1"/>
  <c r="BO100" i="1"/>
  <c r="BO478" i="1"/>
  <c r="BO928" i="1"/>
  <c r="BO1918" i="1"/>
  <c r="BO1486" i="1"/>
  <c r="BO874" i="1"/>
  <c r="BO784" i="1"/>
  <c r="BO208" i="1"/>
  <c r="BO842" i="1"/>
  <c r="BO140" i="1"/>
  <c r="BO1850" i="1"/>
  <c r="BO1328" i="1"/>
  <c r="BO1310" i="1"/>
  <c r="BO1580" i="1"/>
  <c r="BO266" i="1"/>
  <c r="BO1184" i="1"/>
  <c r="BO284" i="1"/>
  <c r="BO1004" i="1"/>
  <c r="BO1598" i="1"/>
  <c r="BO1922" i="1"/>
  <c r="BO554" i="1"/>
  <c r="BO1760" i="1"/>
  <c r="BO428" i="1"/>
  <c r="BO1886" i="1"/>
  <c r="BO32" i="1"/>
  <c r="BO716" i="1"/>
  <c r="BO302" i="1"/>
  <c r="BO572" i="1"/>
  <c r="BO932" i="1"/>
  <c r="BO1418" i="1"/>
  <c r="BO1022" i="1"/>
  <c r="BO518" i="1"/>
  <c r="BO2102" i="1"/>
  <c r="BO1562" i="1"/>
  <c r="BO1814" i="1"/>
  <c r="BO1040" i="1"/>
  <c r="BO1292" i="1"/>
  <c r="BO860" i="1"/>
  <c r="BO1778" i="1"/>
  <c r="BO1508" i="1"/>
  <c r="BO1616" i="1"/>
  <c r="BO2084" i="1"/>
  <c r="BO662" i="1"/>
  <c r="BO194" i="1"/>
  <c r="BO392" i="1"/>
  <c r="BO1274" i="1"/>
  <c r="BO1220" i="1"/>
  <c r="BO1112" i="1"/>
  <c r="BO1796" i="1"/>
  <c r="BO986" i="1"/>
  <c r="BO824" i="1"/>
  <c r="BO248" i="1"/>
  <c r="BO1688" i="1"/>
  <c r="BO230" i="1"/>
  <c r="BO968" i="1"/>
  <c r="BO2012" i="1"/>
  <c r="BO1526" i="1"/>
  <c r="BO770" i="1"/>
  <c r="BO680" i="1"/>
  <c r="BO104" i="1"/>
  <c r="BO734" i="1"/>
  <c r="BO1832" i="1"/>
  <c r="BO14" i="1"/>
  <c r="BO1346" i="1"/>
  <c r="BO1238" i="1"/>
  <c r="BO482" i="1"/>
  <c r="BO536" i="1"/>
  <c r="BO446" i="1"/>
  <c r="BO1724" i="1"/>
  <c r="BO1994" i="1"/>
  <c r="BO1202" i="1"/>
  <c r="BO1166" i="1"/>
  <c r="BO410" i="1"/>
  <c r="BO500" i="1"/>
  <c r="BO2048" i="1"/>
  <c r="BO806" i="1"/>
  <c r="BO1076" i="1"/>
  <c r="BO158" i="1"/>
  <c r="BO1670" i="1"/>
  <c r="BO914" i="1"/>
  <c r="BO752" i="1"/>
  <c r="BO176" i="1"/>
  <c r="BO1706" i="1"/>
  <c r="BO1436" i="1"/>
  <c r="BO1472" i="1"/>
  <c r="BO2030" i="1"/>
  <c r="BO374" i="1"/>
  <c r="BO122" i="1"/>
  <c r="BO356" i="1"/>
  <c r="BO1400" i="1"/>
  <c r="BO1976" i="1"/>
  <c r="BO590" i="1"/>
  <c r="BO1634" i="1"/>
  <c r="BO1382" i="1"/>
  <c r="BO626" i="1"/>
  <c r="BO608" i="1"/>
  <c r="BO1058" i="1"/>
  <c r="BO1148" i="1"/>
  <c r="BO896" i="1"/>
  <c r="BO1742" i="1"/>
  <c r="BO950" i="1"/>
  <c r="BO788" i="1"/>
  <c r="BO212" i="1"/>
  <c r="BO1958" i="1"/>
  <c r="BO1652" i="1"/>
  <c r="BO1904" i="1"/>
  <c r="BO1130" i="1"/>
  <c r="BO1094" i="1"/>
  <c r="BO338" i="1"/>
  <c r="BO464" i="1"/>
  <c r="BO1544" i="1"/>
  <c r="BO2066" i="1"/>
  <c r="BO878" i="1"/>
  <c r="BO1868" i="1"/>
  <c r="BO1454" i="1"/>
  <c r="BO698" i="1"/>
  <c r="BO644" i="1"/>
  <c r="BO68" i="1"/>
  <c r="BO1490" i="1"/>
  <c r="BO1364" i="1"/>
  <c r="BO1256" i="1"/>
  <c r="BO1940" i="1"/>
  <c r="BO86" i="1"/>
  <c r="BO50" i="1"/>
  <c r="BO320" i="1"/>
  <c r="BO972" i="1"/>
  <c r="BO936" i="1"/>
  <c r="BO1620" i="1"/>
  <c r="BO1584" i="1"/>
  <c r="BO558" i="1"/>
  <c r="BO1062" i="1"/>
  <c r="BO378" i="1"/>
  <c r="BO504" i="1"/>
  <c r="BO1674" i="1"/>
  <c r="BO1332" i="1"/>
  <c r="BO1080" i="1"/>
  <c r="BO1926" i="1"/>
  <c r="BO126" i="1"/>
  <c r="BO90" i="1"/>
  <c r="BO360" i="1"/>
  <c r="BO108" i="1"/>
  <c r="BO1008" i="1"/>
  <c r="BO1044" i="1"/>
  <c r="BO1908" i="1"/>
  <c r="BO1638" i="1"/>
  <c r="BO918" i="1"/>
  <c r="BO792" i="1"/>
  <c r="BO216" i="1"/>
  <c r="BO1656" i="1"/>
  <c r="BO1872" i="1"/>
  <c r="BO2034" i="1"/>
  <c r="BO1314" i="1"/>
  <c r="BO1350" i="1"/>
  <c r="BO666" i="1"/>
  <c r="BO648" i="1"/>
  <c r="BO72" i="1"/>
  <c r="BO1458" i="1"/>
  <c r="BO1260" i="1"/>
  <c r="BO774" i="1"/>
  <c r="BO1836" i="1"/>
  <c r="BO1026" i="1"/>
  <c r="BO18" i="1"/>
  <c r="BO324" i="1"/>
  <c r="BO1386" i="1"/>
  <c r="BO1188" i="1"/>
  <c r="BO486" i="1"/>
  <c r="BO1782" i="1"/>
  <c r="BO990" i="1"/>
  <c r="BO864" i="1"/>
  <c r="BO288" i="1"/>
  <c r="BO2106" i="1"/>
  <c r="BO630" i="1"/>
  <c r="BO1854" i="1"/>
  <c r="BO1566" i="1"/>
  <c r="BO882" i="1"/>
  <c r="BO756" i="1"/>
  <c r="BO180" i="1"/>
  <c r="BO2088" i="1"/>
  <c r="BO2016" i="1"/>
  <c r="BO342" i="1"/>
  <c r="BO1602" i="1"/>
  <c r="BO1494" i="1"/>
  <c r="BO810" i="1"/>
  <c r="BO720" i="1"/>
  <c r="BO144" i="1"/>
  <c r="BO1512" i="1"/>
  <c r="BO1818" i="1"/>
  <c r="BO1944" i="1"/>
  <c r="BO1170" i="1"/>
  <c r="BO1278" i="1"/>
  <c r="BO594" i="1"/>
  <c r="BO612" i="1"/>
  <c r="BO36" i="1"/>
  <c r="BO1368" i="1"/>
  <c r="BO1764" i="1"/>
  <c r="BO1800" i="1"/>
  <c r="BO1098" i="1"/>
  <c r="BO1206" i="1"/>
  <c r="BO522" i="1"/>
  <c r="BO576" i="1"/>
  <c r="BO198" i="1"/>
  <c r="BO1548" i="1"/>
  <c r="BO1440" i="1"/>
  <c r="BO270" i="1"/>
  <c r="BO900" i="1"/>
  <c r="BO306" i="1"/>
  <c r="BO468" i="1"/>
  <c r="BO1998" i="1"/>
  <c r="BO1476" i="1"/>
  <c r="BO1224" i="1"/>
  <c r="BO2070" i="1"/>
  <c r="BO702" i="1"/>
  <c r="BO234" i="1"/>
  <c r="BO432" i="1"/>
  <c r="BO1296" i="1"/>
  <c r="BO1692" i="1"/>
  <c r="BO1728" i="1"/>
  <c r="BO846" i="1"/>
  <c r="BO1134" i="1"/>
  <c r="BO450" i="1"/>
  <c r="BO540" i="1"/>
  <c r="BO1746" i="1"/>
  <c r="BO1404" i="1"/>
  <c r="BO1152" i="1"/>
  <c r="BO1980" i="1"/>
  <c r="BO414" i="1"/>
  <c r="BO162" i="1"/>
  <c r="BO396" i="1"/>
  <c r="BO1242" i="1"/>
  <c r="BO1116" i="1"/>
  <c r="BO2052" i="1"/>
  <c r="BO1710" i="1"/>
  <c r="BO954" i="1"/>
  <c r="BO828" i="1"/>
  <c r="BO252" i="1"/>
  <c r="BO1890" i="1"/>
  <c r="BO1962" i="1"/>
  <c r="BO54" i="1"/>
  <c r="BO1530" i="1"/>
  <c r="BO1422" i="1"/>
  <c r="BO738" i="1"/>
  <c r="BO684" i="1"/>
  <c r="BO47" i="1"/>
  <c r="BO1703" i="1"/>
  <c r="BO947" i="1"/>
  <c r="BO1793" i="1"/>
  <c r="BO1037" i="1"/>
  <c r="BO731" i="1"/>
  <c r="BO1955" i="1"/>
  <c r="BO1091" i="1"/>
  <c r="BO1937" i="1"/>
  <c r="BO1181" i="1"/>
  <c r="BO875" i="1"/>
  <c r="BO83" i="1"/>
  <c r="BO1523" i="1"/>
  <c r="BO569" i="1"/>
  <c r="BO1613" i="1"/>
  <c r="BO821" i="1"/>
  <c r="BO515" i="1"/>
  <c r="BO1667" i="1"/>
  <c r="BO857" i="1"/>
  <c r="BO1757" i="1"/>
  <c r="BO1001" i="1"/>
  <c r="BO659" i="1"/>
  <c r="BO2063" i="1"/>
  <c r="BO1307" i="1"/>
  <c r="BO209" i="1"/>
  <c r="BO1433" i="1"/>
  <c r="BO389" i="1"/>
  <c r="BO335" i="1"/>
  <c r="BO1451" i="1"/>
  <c r="BO497" i="1"/>
  <c r="BO1577" i="1"/>
  <c r="BO677" i="1"/>
  <c r="BO479" i="1"/>
  <c r="BO2099" i="1"/>
  <c r="BO1127" i="1"/>
  <c r="BO2009" i="1"/>
  <c r="BO1217" i="1"/>
  <c r="BO29" i="1"/>
  <c r="BO155" i="1"/>
  <c r="BO1847" i="1"/>
  <c r="BO1271" i="1"/>
  <c r="BO137" i="1"/>
  <c r="BO1361" i="1"/>
  <c r="BO317" i="1"/>
  <c r="BO299" i="1"/>
  <c r="BO1919" i="1"/>
  <c r="BO1235" i="1"/>
  <c r="BO2081" i="1"/>
  <c r="BO1325" i="1"/>
  <c r="BO245" i="1"/>
  <c r="BO227" i="1"/>
  <c r="BO263" i="1"/>
  <c r="BO839" i="1"/>
  <c r="BO965" i="1"/>
  <c r="BO1541" i="1"/>
  <c r="BO65" i="1"/>
  <c r="BO1055" i="1"/>
  <c r="BO1631" i="1"/>
  <c r="BO1379" i="1"/>
  <c r="BO281" i="1"/>
  <c r="BO1469" i="1"/>
  <c r="BO533" i="1"/>
  <c r="BO371" i="1"/>
  <c r="BO1811" i="1"/>
  <c r="BO1019" i="1"/>
  <c r="BO1901" i="1"/>
  <c r="BO1145" i="1"/>
  <c r="BO803" i="1"/>
  <c r="BO407" i="1"/>
  <c r="BO173" i="1"/>
  <c r="BO1109" i="1"/>
  <c r="BO1685" i="1"/>
  <c r="BO353" i="1"/>
  <c r="BO1199" i="1"/>
  <c r="BO1775" i="1"/>
  <c r="BO2027" i="1"/>
  <c r="BO1163" i="1"/>
  <c r="BO2045" i="1"/>
  <c r="BO1289" i="1"/>
  <c r="BO101" i="1"/>
  <c r="BO191" i="1"/>
  <c r="BO1595" i="1"/>
  <c r="BO785" i="1"/>
  <c r="BO1721" i="1"/>
  <c r="BO929" i="1"/>
  <c r="BO623" i="1"/>
  <c r="BO551" i="1"/>
  <c r="BO461" i="1"/>
  <c r="BO1253" i="1"/>
  <c r="BO1829" i="1"/>
  <c r="BO641" i="1"/>
  <c r="BO1343" i="1"/>
  <c r="BO1883" i="1"/>
  <c r="BO1739" i="1"/>
  <c r="BO983" i="1"/>
  <c r="BO1865" i="1"/>
  <c r="BO1073" i="1"/>
  <c r="BO767" i="1"/>
  <c r="BO11" i="1"/>
  <c r="BO1415" i="1"/>
  <c r="BO425" i="1"/>
  <c r="BO1505" i="1"/>
  <c r="BO605" i="1"/>
  <c r="BO443" i="1"/>
  <c r="BO119" i="1"/>
  <c r="BO695" i="1"/>
  <c r="BO749" i="1"/>
  <c r="BO1397" i="1"/>
  <c r="BO1973" i="1"/>
  <c r="BO911" i="1"/>
  <c r="BO1487" i="1"/>
  <c r="BO1991" i="1"/>
  <c r="BO1559" i="1"/>
  <c r="BO713" i="1"/>
  <c r="BO1649" i="1"/>
  <c r="BO893" i="1"/>
  <c r="BO587" i="1"/>
  <c r="BO15" i="1"/>
  <c r="BO1779" i="1"/>
  <c r="BO1203" i="1"/>
  <c r="BO321" i="1"/>
  <c r="BO1689" i="1"/>
  <c r="BO1635" i="1"/>
  <c r="BO1059" i="1"/>
  <c r="BO33" i="1"/>
  <c r="BO1545" i="1"/>
  <c r="BO2067" i="1"/>
  <c r="BO1491" i="1"/>
  <c r="BO915" i="1"/>
  <c r="BO1977" i="1"/>
  <c r="BO1401" i="1"/>
  <c r="BO2103" i="1"/>
  <c r="BO1347" i="1"/>
  <c r="BO609" i="1"/>
  <c r="BO1833" i="1"/>
  <c r="BO1257" i="1"/>
  <c r="BO501" i="1"/>
  <c r="BO555" i="1"/>
  <c r="BO1599" i="1"/>
  <c r="BO1023" i="1"/>
  <c r="BO2085" i="1"/>
  <c r="BO1509" i="1"/>
  <c r="BO933" i="1"/>
  <c r="BO807" i="1"/>
  <c r="BO231" i="1"/>
  <c r="BO1563" i="1"/>
  <c r="BO987" i="1"/>
  <c r="BO2049" i="1"/>
  <c r="BO1473" i="1"/>
  <c r="BO897" i="1"/>
  <c r="BO771" i="1"/>
  <c r="BO195" i="1"/>
  <c r="BO1113" i="1"/>
  <c r="BO213" i="1"/>
  <c r="BO411" i="1"/>
  <c r="BO1923" i="1"/>
  <c r="BO1455" i="1"/>
  <c r="BO825" i="1"/>
  <c r="BO1941" i="1"/>
  <c r="BO1365" i="1"/>
  <c r="BO717" i="1"/>
  <c r="BO663" i="1"/>
  <c r="BO87" i="1"/>
  <c r="BO2031" i="1"/>
  <c r="BO1419" i="1"/>
  <c r="BO753" i="1"/>
  <c r="BO1905" i="1"/>
  <c r="BO1329" i="1"/>
  <c r="BO645" i="1"/>
  <c r="BO627" i="1"/>
  <c r="BO51" i="1"/>
  <c r="BO969" i="1"/>
  <c r="BO843" i="1"/>
  <c r="BO267" i="1"/>
  <c r="BO1815" i="1"/>
  <c r="BO1311" i="1"/>
  <c r="BO537" i="1"/>
  <c r="BO1797" i="1"/>
  <c r="BO1221" i="1"/>
  <c r="BO429" i="1"/>
  <c r="BO519" i="1"/>
  <c r="BO1995" i="1"/>
  <c r="BO1275" i="1"/>
  <c r="BO465" i="1"/>
  <c r="BO1761" i="1"/>
  <c r="BO1185" i="1"/>
  <c r="BO357" i="1"/>
  <c r="BO483" i="1"/>
  <c r="BO789" i="1"/>
  <c r="BO699" i="1"/>
  <c r="BO123" i="1"/>
  <c r="BO1743" i="1"/>
  <c r="BO1167" i="1"/>
  <c r="BO249" i="1"/>
  <c r="BO1653" i="1"/>
  <c r="BO1077" i="1"/>
  <c r="BO141" i="1"/>
  <c r="BO375" i="1"/>
  <c r="BO1707" i="1"/>
  <c r="BO1131" i="1"/>
  <c r="BO177" i="1"/>
  <c r="BO1617" i="1"/>
  <c r="BO1041" i="1"/>
  <c r="BO69" i="1"/>
  <c r="BO339" i="1"/>
  <c r="BO1887" i="1"/>
  <c r="BO1383" i="1"/>
  <c r="BO681" i="1"/>
  <c r="BO1869" i="1"/>
  <c r="BO1293" i="1"/>
  <c r="BO573" i="1"/>
  <c r="BO591" i="1"/>
  <c r="BO1851" i="1"/>
  <c r="BO1239" i="1"/>
  <c r="BO393" i="1"/>
  <c r="BO1725" i="1"/>
  <c r="BO1149" i="1"/>
  <c r="BO285" i="1"/>
  <c r="BO447" i="1"/>
  <c r="BO1671" i="1"/>
  <c r="BO1095" i="1"/>
  <c r="BO105" i="1"/>
  <c r="BO1581" i="1"/>
  <c r="BO1005" i="1"/>
  <c r="BO879" i="1"/>
  <c r="BO303" i="1"/>
  <c r="BO1959" i="1"/>
  <c r="BO1527" i="1"/>
  <c r="BO951" i="1"/>
  <c r="BO2013" i="1"/>
  <c r="BO1437" i="1"/>
  <c r="BO861" i="1"/>
  <c r="BO735" i="1"/>
  <c r="BO159" i="1"/>
  <c r="BO1501" i="1"/>
  <c r="BO763" i="1"/>
  <c r="BO817" i="1"/>
  <c r="BO619" i="1"/>
  <c r="BO1789" i="1"/>
  <c r="BO1699" i="1"/>
  <c r="BO1069" i="1"/>
  <c r="BO79" i="1"/>
  <c r="BO1555" i="1"/>
  <c r="BO2077" i="1"/>
  <c r="BO1933" i="1"/>
  <c r="BO43" i="1"/>
  <c r="BO2059" i="1"/>
  <c r="BO1213" i="1"/>
  <c r="BO1123" i="1"/>
  <c r="BO61" i="1"/>
  <c r="BO925" i="1"/>
  <c r="BO187" i="1"/>
  <c r="BO1951" i="1"/>
  <c r="BO1357" i="1"/>
  <c r="BO1267" i="1"/>
  <c r="BO349" i="1"/>
  <c r="BO241" i="1"/>
  <c r="BO331" i="1"/>
  <c r="BO979" i="1"/>
  <c r="BO1411" i="1"/>
  <c r="BO637" i="1"/>
  <c r="BO529" i="1"/>
  <c r="BO475" i="1"/>
  <c r="BO1645" i="1"/>
  <c r="BO1879" i="1"/>
  <c r="BO1519" i="1"/>
  <c r="BO943" i="1"/>
  <c r="BO2041" i="1"/>
  <c r="BO1465" i="1"/>
  <c r="BO853" i="1"/>
  <c r="BO727" i="1"/>
  <c r="BO151" i="1"/>
  <c r="BO1987" i="1"/>
  <c r="BO1483" i="1"/>
  <c r="BO907" i="1"/>
  <c r="BO2005" i="1"/>
  <c r="BO1429" i="1"/>
  <c r="BO781" i="1"/>
  <c r="BO691" i="1"/>
  <c r="BO115" i="1"/>
  <c r="BO1807" i="1"/>
  <c r="BO1375" i="1"/>
  <c r="BO745" i="1"/>
  <c r="BO1897" i="1"/>
  <c r="BO1321" i="1"/>
  <c r="BO565" i="1"/>
  <c r="BO583" i="1"/>
  <c r="BO7" i="1"/>
  <c r="BO2023" i="1"/>
  <c r="BO1339" i="1"/>
  <c r="BO673" i="1"/>
  <c r="BO1861" i="1"/>
  <c r="BO1285" i="1"/>
  <c r="BO493" i="1"/>
  <c r="BO547" i="1"/>
  <c r="BO1915" i="1"/>
  <c r="BO1231" i="1"/>
  <c r="BO457" i="1"/>
  <c r="BO1753" i="1"/>
  <c r="BO1177" i="1"/>
  <c r="BO277" i="1"/>
  <c r="BO439" i="1"/>
  <c r="BO1771" i="1"/>
  <c r="BO1195" i="1"/>
  <c r="BO385" i="1"/>
  <c r="BO1717" i="1"/>
  <c r="BO1141" i="1"/>
  <c r="BO205" i="1"/>
  <c r="BO403" i="1"/>
  <c r="BO1663" i="1"/>
  <c r="BO1087" i="1"/>
  <c r="BO169" i="1"/>
  <c r="BO1609" i="1"/>
  <c r="BO1033" i="1"/>
  <c r="BO871" i="1"/>
  <c r="BO295" i="1"/>
  <c r="BO1627" i="1"/>
  <c r="BO1051" i="1"/>
  <c r="BO97" i="1"/>
  <c r="BO1573" i="1"/>
  <c r="BO997" i="1"/>
  <c r="BO835" i="1"/>
  <c r="BO259" i="1"/>
  <c r="BO1843" i="1"/>
  <c r="BO1303" i="1"/>
  <c r="BO601" i="1"/>
  <c r="BO1825" i="1"/>
  <c r="BO1249" i="1"/>
  <c r="BO421" i="1"/>
  <c r="BO511" i="1"/>
  <c r="BO1735" i="1"/>
  <c r="BO1159" i="1"/>
  <c r="BO313" i="1"/>
  <c r="BO1681" i="1"/>
  <c r="BO1105" i="1"/>
  <c r="BO133" i="1"/>
  <c r="BO367" i="1"/>
  <c r="BO1591" i="1"/>
  <c r="BO1015" i="1"/>
  <c r="BO25" i="1"/>
  <c r="BO1537" i="1"/>
  <c r="BO961" i="1"/>
  <c r="BO799" i="1"/>
  <c r="BO223" i="1"/>
  <c r="BO2095" i="1"/>
  <c r="BO1447" i="1"/>
  <c r="BO889" i="1"/>
  <c r="BO1969" i="1"/>
  <c r="BO1393" i="1"/>
  <c r="BO709" i="1"/>
  <c r="BO655" i="1"/>
  <c r="BO260" i="1"/>
  <c r="BO836" i="1"/>
  <c r="BO998" i="1"/>
  <c r="BO1754" i="1"/>
  <c r="BO2042" i="1"/>
  <c r="BO1088" i="1"/>
  <c r="BO1142" i="1"/>
  <c r="BO296" i="1"/>
  <c r="BO872" i="1"/>
  <c r="BO1034" i="1"/>
  <c r="BO1826" i="1"/>
  <c r="BO242" i="1"/>
  <c r="BO1160" i="1"/>
  <c r="BO1286" i="1"/>
  <c r="BO44" i="1"/>
  <c r="BO620" i="1"/>
  <c r="BO638" i="1"/>
  <c r="BO1322" i="1"/>
  <c r="BO1430" i="1"/>
  <c r="BO1844" i="1"/>
  <c r="BO1862" i="1"/>
  <c r="BO404" i="1"/>
  <c r="BO206" i="1"/>
  <c r="BO746" i="1"/>
  <c r="BO2024" i="1"/>
  <c r="BO1268" i="1"/>
  <c r="BO1376" i="1"/>
  <c r="BO2096" i="1"/>
  <c r="BO440" i="1"/>
  <c r="BO278" i="1"/>
  <c r="BO944" i="1"/>
  <c r="BO26" i="1"/>
  <c r="BO1340" i="1"/>
  <c r="BO1448" i="1"/>
  <c r="BO818" i="1"/>
  <c r="BO188" i="1"/>
  <c r="BO764" i="1"/>
  <c r="BO926" i="1"/>
  <c r="BO1610" i="1"/>
  <c r="BO1898" i="1"/>
  <c r="BO674" i="1"/>
  <c r="BO314" i="1"/>
  <c r="BO548" i="1"/>
  <c r="BO494" i="1"/>
  <c r="BO1178" i="1"/>
  <c r="BO1214" i="1"/>
  <c r="BO1772" i="1"/>
  <c r="BO1664" i="1"/>
  <c r="BO8" i="1"/>
  <c r="BO584" i="1"/>
  <c r="BO566" i="1"/>
  <c r="BO1250" i="1"/>
  <c r="BO1358" i="1"/>
  <c r="BO1790" i="1"/>
  <c r="BO1736" i="1"/>
  <c r="BO1412" i="1"/>
  <c r="BO332" i="1"/>
  <c r="BO62" i="1"/>
  <c r="BO170" i="1"/>
  <c r="BO1880" i="1"/>
  <c r="BO530" i="1"/>
  <c r="BO1232" i="1"/>
  <c r="BO1502" i="1"/>
  <c r="BO116" i="1"/>
  <c r="BO692" i="1"/>
  <c r="BO782" i="1"/>
  <c r="BO1466" i="1"/>
  <c r="BO1718" i="1"/>
  <c r="BO98" i="1"/>
  <c r="BO2006" i="1"/>
  <c r="BO152" i="1"/>
  <c r="BO728" i="1"/>
  <c r="BO854" i="1"/>
  <c r="BO1538" i="1"/>
  <c r="BO1808" i="1"/>
  <c r="BO386" i="1"/>
  <c r="BO2060" i="1"/>
  <c r="BO2078" i="1"/>
  <c r="BO476" i="1"/>
  <c r="BO350" i="1"/>
  <c r="BO980" i="1"/>
  <c r="BO602" i="1"/>
  <c r="BO1484" i="1"/>
  <c r="BO1520" i="1"/>
  <c r="BO1988" i="1"/>
  <c r="BO1646" i="1"/>
  <c r="BO80" i="1"/>
  <c r="BO1628" i="1"/>
  <c r="BO512" i="1"/>
  <c r="BO1124" i="1"/>
  <c r="BO1394" i="1"/>
  <c r="BO1700" i="1"/>
  <c r="BO890" i="1"/>
  <c r="BO1916" i="1"/>
  <c r="BO710" i="1"/>
  <c r="BO1052" i="1"/>
  <c r="BO1106" i="1"/>
  <c r="BO1934" i="1"/>
  <c r="BO656" i="1"/>
  <c r="BO1592" i="1"/>
  <c r="BO422" i="1"/>
  <c r="BO1016" i="1"/>
  <c r="BO368" i="1"/>
  <c r="BO1070" i="1"/>
  <c r="BO962" i="1"/>
  <c r="BO1556" i="1"/>
  <c r="BO1970" i="1"/>
  <c r="BO908" i="1"/>
  <c r="BO800" i="1"/>
  <c r="BO1574" i="1"/>
  <c r="BO458" i="1"/>
  <c r="BO1952" i="1"/>
  <c r="BO224" i="1"/>
  <c r="BO1304" i="1"/>
  <c r="BO134" i="1"/>
  <c r="BO1196" i="1"/>
  <c r="BO1682" i="1"/>
  <c r="BO372" i="1"/>
  <c r="BO102" i="1"/>
  <c r="BO210" i="1"/>
  <c r="BO2010" i="1"/>
  <c r="BO1164" i="1"/>
  <c r="BO516" i="1"/>
  <c r="BO390" i="1"/>
  <c r="BO1074" i="1"/>
  <c r="BO642" i="1"/>
  <c r="BO1740" i="1"/>
  <c r="BO84" i="1"/>
  <c r="BO660" i="1"/>
  <c r="BO678" i="1"/>
  <c r="BO1362" i="1"/>
  <c r="BO1542" i="1"/>
  <c r="BO426" i="1"/>
  <c r="BO228" i="1"/>
  <c r="BO804" i="1"/>
  <c r="BO930" i="1"/>
  <c r="BO1650" i="1"/>
  <c r="BO1992" i="1"/>
  <c r="BO1848" i="1"/>
  <c r="BO1488" i="1"/>
  <c r="BO1092" i="1"/>
  <c r="BO1506" i="1"/>
  <c r="BO462" i="1"/>
  <c r="BO336" i="1"/>
  <c r="BO1308" i="1"/>
  <c r="BO1704" i="1"/>
  <c r="BO1596" i="1"/>
  <c r="BO1866" i="1"/>
  <c r="BO750" i="1"/>
  <c r="BO480" i="1"/>
  <c r="BO1398" i="1"/>
  <c r="BO1200" i="1"/>
  <c r="BO1794" i="1"/>
  <c r="BO1146" i="1"/>
  <c r="BO30" i="1"/>
  <c r="BO156" i="1"/>
  <c r="BO1758" i="1"/>
  <c r="BO1416" i="1"/>
  <c r="BO858" i="1"/>
  <c r="BO1434" i="1"/>
  <c r="BO318" i="1"/>
  <c r="BO300" i="1"/>
  <c r="BO2028" i="1"/>
  <c r="BO2046" i="1"/>
  <c r="BO948" i="1"/>
  <c r="BO1110" i="1"/>
  <c r="BO1038" i="1"/>
  <c r="BO732" i="1"/>
  <c r="BO1254" i="1"/>
  <c r="BO1128" i="1"/>
  <c r="BO1614" i="1"/>
  <c r="BO1020" i="1"/>
  <c r="BO876" i="1"/>
  <c r="BO120" i="1"/>
  <c r="BO1380" i="1"/>
  <c r="BO1776" i="1"/>
  <c r="BO1884" i="1"/>
  <c r="BO1920" i="1"/>
  <c r="BO822" i="1"/>
  <c r="BO552" i="1"/>
  <c r="BO1830" i="1"/>
  <c r="BO1956" i="1"/>
  <c r="BO714" i="1"/>
  <c r="BO354" i="1"/>
  <c r="BO1002" i="1"/>
  <c r="BO696" i="1"/>
  <c r="BO1668" i="1"/>
  <c r="BO1902" i="1"/>
  <c r="BO138" i="1"/>
  <c r="BO66" i="1"/>
  <c r="BO966" i="1"/>
  <c r="BO624" i="1"/>
  <c r="BO2100" i="1"/>
  <c r="BO984" i="1"/>
  <c r="BO1182" i="1"/>
  <c r="BO498" i="1"/>
  <c r="BO768" i="1"/>
  <c r="BO12" i="1"/>
  <c r="BO570" i="1"/>
  <c r="BO1632" i="1"/>
  <c r="BO1452" i="1"/>
  <c r="BO1722" i="1"/>
  <c r="BO606" i="1"/>
  <c r="BO444" i="1"/>
  <c r="BO1524" i="1"/>
  <c r="BO1812" i="1"/>
  <c r="BO1974" i="1"/>
  <c r="BO2064" i="1"/>
  <c r="BO894" i="1"/>
  <c r="BO588" i="1"/>
  <c r="BO1686" i="1"/>
  <c r="BO1344" i="1"/>
  <c r="BO2082" i="1"/>
  <c r="BO1290" i="1"/>
  <c r="BO246" i="1"/>
  <c r="BO264" i="1"/>
  <c r="BO282" i="1"/>
  <c r="BO1560" i="1"/>
  <c r="BO1236" i="1"/>
  <c r="BO1578" i="1"/>
  <c r="BO534" i="1"/>
  <c r="BO408" i="1"/>
  <c r="BO912" i="1"/>
  <c r="BO1056" i="1"/>
  <c r="BO1326" i="1"/>
  <c r="BO786" i="1"/>
  <c r="BO840" i="1"/>
  <c r="BO48" i="1"/>
  <c r="BO1470" i="1"/>
  <c r="BO1272" i="1"/>
  <c r="BO1938" i="1"/>
  <c r="BO1218" i="1"/>
  <c r="BO174" i="1"/>
  <c r="BO192" i="1"/>
  <c r="BO430" i="1"/>
  <c r="BO2050" i="1"/>
  <c r="BO1654" i="1"/>
  <c r="BO934" i="1"/>
  <c r="BO1168" i="1"/>
  <c r="BO664" i="1"/>
  <c r="BO124" i="1"/>
  <c r="BO1276" i="1"/>
  <c r="BO466" i="1"/>
  <c r="BO1978" i="1"/>
  <c r="BO250" i="1"/>
  <c r="BO1456" i="1"/>
  <c r="BO808" i="1"/>
  <c r="BO1582" i="1"/>
  <c r="BO88" i="1"/>
  <c r="BO1186" i="1"/>
  <c r="BO520" i="1"/>
  <c r="BO1744" i="1"/>
  <c r="BO142" i="1"/>
  <c r="BO1132" i="1"/>
  <c r="BO232" i="1"/>
  <c r="BO1780" i="1"/>
  <c r="BO1474" i="1"/>
  <c r="BO1996" i="1"/>
  <c r="BO1078" i="1"/>
  <c r="BO1708" i="1"/>
  <c r="BO376" i="1"/>
  <c r="BO1762" i="1"/>
  <c r="BO952" i="1"/>
  <c r="BO718" i="1"/>
  <c r="BO1438" i="1"/>
  <c r="BO1384" i="1"/>
  <c r="BO1060" i="1"/>
  <c r="BO1690" i="1"/>
  <c r="BO898" i="1"/>
  <c r="BO772" i="1"/>
  <c r="BO196" i="1"/>
  <c r="BO1636" i="1"/>
  <c r="BO682" i="1"/>
  <c r="BO1096" i="1"/>
  <c r="BO1510" i="1"/>
  <c r="BO1402" i="1"/>
  <c r="BO646" i="1"/>
  <c r="BO628" i="1"/>
  <c r="BO52" i="1"/>
  <c r="BO916" i="1"/>
  <c r="BO1942" i="1"/>
  <c r="BO178" i="1"/>
  <c r="BO988" i="1"/>
  <c r="BO1114" i="1"/>
  <c r="BO358" i="1"/>
  <c r="BO484" i="1"/>
  <c r="BO1888" i="1"/>
  <c r="BO1672" i="1"/>
  <c r="BO1564" i="1"/>
  <c r="BO1960" i="1"/>
  <c r="BO1042" i="1"/>
  <c r="BO70" i="1"/>
  <c r="BO340" i="1"/>
  <c r="BO1834" i="1"/>
  <c r="BO1600" i="1"/>
  <c r="BO1420" i="1"/>
  <c r="BO1906" i="1"/>
  <c r="BO1006" i="1"/>
  <c r="BO880" i="1"/>
  <c r="BO304" i="1"/>
  <c r="BO1870" i="1"/>
  <c r="BO1222" i="1"/>
  <c r="BO1240" i="1"/>
  <c r="BO34" i="1"/>
  <c r="BO1546" i="1"/>
  <c r="BO790" i="1"/>
  <c r="BO700" i="1"/>
  <c r="BO1924" i="1"/>
  <c r="BO1366" i="1"/>
  <c r="BO1312" i="1"/>
  <c r="BO610" i="1"/>
  <c r="BO1618" i="1"/>
  <c r="BO862" i="1"/>
  <c r="BO736" i="1"/>
  <c r="BO160" i="1"/>
  <c r="BO1348" i="1"/>
  <c r="BO2086" i="1"/>
  <c r="BO754" i="1"/>
  <c r="BO1150" i="1"/>
  <c r="BO1258" i="1"/>
  <c r="BO502" i="1"/>
  <c r="BO556" i="1"/>
  <c r="BO1492" i="1"/>
  <c r="BO394" i="1"/>
  <c r="BO1024" i="1"/>
  <c r="BO1294" i="1"/>
  <c r="BO1330" i="1"/>
  <c r="BO574" i="1"/>
  <c r="BO592" i="1"/>
  <c r="BO16" i="1"/>
  <c r="BO2032" i="1"/>
  <c r="BO1798" i="1"/>
  <c r="BO2014" i="1"/>
  <c r="BO2104" i="1"/>
  <c r="BO538" i="1"/>
  <c r="BO214" i="1"/>
  <c r="BO412" i="1"/>
  <c r="BO322" i="1"/>
  <c r="BO1852" i="1"/>
  <c r="BO2068" i="1"/>
  <c r="BO106" i="1"/>
  <c r="BO826" i="1"/>
  <c r="BO286" i="1"/>
  <c r="BO448" i="1"/>
  <c r="BO1726" i="1"/>
  <c r="BO1528" i="1"/>
  <c r="BO1204" i="1"/>
  <c r="BO1816" i="1"/>
  <c r="BO970" i="1"/>
  <c r="BO844" i="1"/>
  <c r="BO268" i="1"/>
  <c r="BM41" i="1"/>
  <c r="BM113" i="1"/>
  <c r="BM185" i="1"/>
  <c r="BM257" i="1"/>
  <c r="BM329" i="1"/>
  <c r="BM401" i="1"/>
  <c r="BM473" i="1"/>
  <c r="BM545" i="1"/>
  <c r="BM833" i="1"/>
  <c r="BM1049" i="1"/>
  <c r="BM1121" i="1"/>
  <c r="BM1193" i="1"/>
  <c r="BM1265" i="1"/>
  <c r="BM1337" i="1"/>
  <c r="BM1409" i="1"/>
  <c r="BM1697" i="1"/>
  <c r="BM1769" i="1"/>
  <c r="BM1985" i="1"/>
  <c r="BM77" i="1"/>
  <c r="BM149" i="1"/>
  <c r="BM221" i="1"/>
  <c r="BM293" i="1"/>
  <c r="BM437" i="1"/>
  <c r="BM509" i="1"/>
  <c r="BM581" i="1"/>
  <c r="BM869" i="1"/>
  <c r="BM941" i="1"/>
  <c r="BM1085" i="1"/>
  <c r="BM1157" i="1"/>
  <c r="BM1229" i="1"/>
  <c r="BM1301" i="1"/>
  <c r="BM1373" i="1"/>
  <c r="BM1445" i="1"/>
  <c r="BM1589" i="1"/>
  <c r="BM1661" i="1"/>
  <c r="BM1805" i="1"/>
  <c r="BM2093" i="1"/>
  <c r="BM131" i="1"/>
  <c r="BM275" i="1"/>
  <c r="BM419" i="1"/>
  <c r="BM707" i="1"/>
  <c r="BM851" i="1"/>
  <c r="BM1139" i="1"/>
  <c r="BM1283" i="1"/>
  <c r="BM1427" i="1"/>
  <c r="BM95" i="1"/>
  <c r="BM23" i="1"/>
  <c r="BM203" i="1"/>
  <c r="BM527" i="1"/>
  <c r="BM743" i="1"/>
  <c r="BM1103" i="1"/>
  <c r="BM1211" i="1"/>
  <c r="BM1319" i="1"/>
  <c r="BM1751" i="1"/>
  <c r="BJ23" i="1"/>
  <c r="BJ95" i="1"/>
  <c r="BJ167" i="1"/>
  <c r="BJ239" i="1"/>
  <c r="BJ311" i="1"/>
  <c r="BJ383" i="1"/>
  <c r="BJ455" i="1"/>
  <c r="BJ527" i="1"/>
  <c r="BJ599" i="1"/>
  <c r="BJ671" i="1"/>
  <c r="BJ743" i="1"/>
  <c r="BJ815" i="1"/>
  <c r="BJ887" i="1"/>
  <c r="BJ959" i="1"/>
  <c r="BJ1031" i="1"/>
  <c r="BJ1103" i="1"/>
  <c r="BJ1121" i="1"/>
  <c r="BJ1139" i="1"/>
  <c r="BJ1175" i="1"/>
  <c r="BJ1211" i="1"/>
  <c r="BJ1247" i="1"/>
  <c r="BJ1283" i="1"/>
  <c r="BJ1319" i="1"/>
  <c r="BJ1355" i="1"/>
  <c r="BJ1391" i="1"/>
  <c r="BJ1427" i="1"/>
  <c r="BJ1463" i="1"/>
  <c r="BJ1499" i="1"/>
  <c r="BJ1535" i="1"/>
  <c r="BJ1571" i="1"/>
  <c r="BJ1607" i="1"/>
  <c r="BJ1643" i="1"/>
  <c r="BJ1679" i="1"/>
  <c r="BJ1715" i="1"/>
  <c r="BJ1751" i="1"/>
  <c r="BJ1787" i="1"/>
  <c r="BJ1823" i="1"/>
  <c r="BJ1859" i="1"/>
  <c r="BJ1895" i="1"/>
  <c r="BJ1931" i="1"/>
  <c r="BJ1967" i="1"/>
  <c r="BJ2003" i="1"/>
  <c r="BJ2039" i="1"/>
  <c r="BJ2075" i="1"/>
  <c r="BH41" i="1"/>
  <c r="BH77" i="1"/>
  <c r="BH113" i="1"/>
  <c r="BH149" i="1"/>
  <c r="BH185" i="1"/>
  <c r="BH221" i="1"/>
  <c r="BH257" i="1"/>
  <c r="BH293" i="1"/>
  <c r="BH329" i="1"/>
  <c r="BH365" i="1"/>
  <c r="BH401" i="1"/>
  <c r="BH437" i="1"/>
  <c r="BH473" i="1"/>
  <c r="BH509" i="1"/>
  <c r="BH545" i="1"/>
  <c r="BH581" i="1"/>
  <c r="BH617" i="1"/>
  <c r="BM59" i="1"/>
  <c r="BM311" i="1"/>
  <c r="BM671" i="1"/>
  <c r="BM887" i="1"/>
  <c r="BM1247" i="1"/>
  <c r="BM1355" i="1"/>
  <c r="BM1463" i="1"/>
  <c r="BM1571" i="1"/>
  <c r="BM1715" i="1"/>
  <c r="BM2003" i="1"/>
  <c r="BJ77" i="1"/>
  <c r="BJ149" i="1"/>
  <c r="BJ221" i="1"/>
  <c r="BJ293" i="1"/>
  <c r="BJ365" i="1"/>
  <c r="BJ437" i="1"/>
  <c r="BJ509" i="1"/>
  <c r="BJ581" i="1"/>
  <c r="BJ653" i="1"/>
  <c r="BJ725" i="1"/>
  <c r="BJ797" i="1"/>
  <c r="BJ869" i="1"/>
  <c r="BJ941" i="1"/>
  <c r="BJ1013" i="1"/>
  <c r="BJ1085" i="1"/>
  <c r="BI23" i="1"/>
  <c r="BI59" i="1"/>
  <c r="BI95" i="1"/>
  <c r="BI131" i="1"/>
  <c r="BI167" i="1"/>
  <c r="BI203" i="1"/>
  <c r="BI239" i="1"/>
  <c r="BI275" i="1"/>
  <c r="BI311" i="1"/>
  <c r="BI347" i="1"/>
  <c r="BI383" i="1"/>
  <c r="BI419" i="1"/>
  <c r="BI455" i="1"/>
  <c r="BI491" i="1"/>
  <c r="BI527" i="1"/>
  <c r="BI563" i="1"/>
  <c r="BI599" i="1"/>
  <c r="BI635" i="1"/>
  <c r="BI671" i="1"/>
  <c r="BI707" i="1"/>
  <c r="BI743" i="1"/>
  <c r="BI779" i="1"/>
  <c r="BI815" i="1"/>
  <c r="BI851" i="1"/>
  <c r="BI887" i="1"/>
  <c r="BI923" i="1"/>
  <c r="BI959" i="1"/>
  <c r="BI995" i="1"/>
  <c r="BI1031" i="1"/>
  <c r="BI1067" i="1"/>
  <c r="BI1103" i="1"/>
  <c r="BI1139" i="1"/>
  <c r="BI1175" i="1"/>
  <c r="BI1211" i="1"/>
  <c r="BI1247" i="1"/>
  <c r="BI1283" i="1"/>
  <c r="BI1319" i="1"/>
  <c r="BI1355" i="1"/>
  <c r="BI1391" i="1"/>
  <c r="BI1427" i="1"/>
  <c r="BI1463" i="1"/>
  <c r="BI1499" i="1"/>
  <c r="BI1535" i="1"/>
  <c r="BI1571" i="1"/>
  <c r="BI1607" i="1"/>
  <c r="BI1643" i="1"/>
  <c r="BI1679" i="1"/>
  <c r="BI1715" i="1"/>
  <c r="BI1751" i="1"/>
  <c r="BI1787" i="1"/>
  <c r="BI1823" i="1"/>
  <c r="BI1859" i="1"/>
  <c r="BI1895" i="1"/>
  <c r="BI1931" i="1"/>
  <c r="BI1967" i="1"/>
  <c r="BI2003" i="1"/>
  <c r="BI2039" i="1"/>
  <c r="BI2075" i="1"/>
  <c r="BM239" i="1"/>
  <c r="BM347" i="1"/>
  <c r="BM455" i="1"/>
  <c r="BM815" i="1"/>
  <c r="BM923" i="1"/>
  <c r="BM1391" i="1"/>
  <c r="BM1679" i="1"/>
  <c r="BM1967" i="1"/>
  <c r="BJ59" i="1"/>
  <c r="BJ131" i="1"/>
  <c r="BJ203" i="1"/>
  <c r="BJ275" i="1"/>
  <c r="BJ347" i="1"/>
  <c r="BJ419" i="1"/>
  <c r="BJ491" i="1"/>
  <c r="BJ563" i="1"/>
  <c r="BJ635" i="1"/>
  <c r="BJ707" i="1"/>
  <c r="BJ779" i="1"/>
  <c r="BJ851" i="1"/>
  <c r="BJ923" i="1"/>
  <c r="BJ995" i="1"/>
  <c r="BJ1067" i="1"/>
  <c r="BJ1157" i="1"/>
  <c r="BJ1193" i="1"/>
  <c r="BJ1229" i="1"/>
  <c r="BJ1265" i="1"/>
  <c r="BJ1301" i="1"/>
  <c r="BJ1337" i="1"/>
  <c r="BJ1373" i="1"/>
  <c r="BJ1409" i="1"/>
  <c r="BJ1445" i="1"/>
  <c r="BJ1481" i="1"/>
  <c r="BJ1517" i="1"/>
  <c r="BJ1553" i="1"/>
  <c r="BJ1589" i="1"/>
  <c r="BJ1625" i="1"/>
  <c r="BJ1661" i="1"/>
  <c r="BJ1697" i="1"/>
  <c r="BJ1733" i="1"/>
  <c r="BJ1769" i="1"/>
  <c r="BJ1805" i="1"/>
  <c r="BJ1841" i="1"/>
  <c r="BJ1877" i="1"/>
  <c r="BJ1913" i="1"/>
  <c r="BJ1949" i="1"/>
  <c r="BJ1985" i="1"/>
  <c r="BJ2021" i="1"/>
  <c r="BJ2057" i="1"/>
  <c r="BJ2093" i="1"/>
  <c r="BH23" i="1"/>
  <c r="BH59" i="1"/>
  <c r="BH95" i="1"/>
  <c r="BH131" i="1"/>
  <c r="BH167" i="1"/>
  <c r="BH203" i="1"/>
  <c r="BH239" i="1"/>
  <c r="BH275" i="1"/>
  <c r="BH311" i="1"/>
  <c r="BH347" i="1"/>
  <c r="BH383" i="1"/>
  <c r="BH419" i="1"/>
  <c r="BH455" i="1"/>
  <c r="BH491" i="1"/>
  <c r="BH527" i="1"/>
  <c r="BH563" i="1"/>
  <c r="BH599" i="1"/>
  <c r="BH635" i="1"/>
  <c r="BH671" i="1"/>
  <c r="BH707" i="1"/>
  <c r="BH743" i="1"/>
  <c r="BH779" i="1"/>
  <c r="BH815" i="1"/>
  <c r="BH851" i="1"/>
  <c r="BH887" i="1"/>
  <c r="BH923" i="1"/>
  <c r="BH959" i="1"/>
  <c r="BH995" i="1"/>
  <c r="BH1031" i="1"/>
  <c r="BH1067" i="1"/>
  <c r="BH1103" i="1"/>
  <c r="BH1139" i="1"/>
  <c r="BH1175" i="1"/>
  <c r="BH1211" i="1"/>
  <c r="BH1247" i="1"/>
  <c r="BH1283" i="1"/>
  <c r="BH1319" i="1"/>
  <c r="BH1355" i="1"/>
  <c r="BH1391" i="1"/>
  <c r="BH1427" i="1"/>
  <c r="BH1463" i="1"/>
  <c r="BH1499" i="1"/>
  <c r="BH1535" i="1"/>
  <c r="BH1571" i="1"/>
  <c r="BH1607" i="1"/>
  <c r="BH1643" i="1"/>
  <c r="BH1679" i="1"/>
  <c r="BH1715" i="1"/>
  <c r="BH1751" i="1"/>
  <c r="BH1787" i="1"/>
  <c r="BH1823" i="1"/>
  <c r="BH1859" i="1"/>
  <c r="BH1895" i="1"/>
  <c r="BH1931" i="1"/>
  <c r="BH1967" i="1"/>
  <c r="BH2003" i="1"/>
  <c r="BH2039" i="1"/>
  <c r="BH2075" i="1"/>
  <c r="BM959" i="1"/>
  <c r="BM1067" i="1"/>
  <c r="BM1175" i="1"/>
  <c r="BM1931" i="1"/>
  <c r="BJ41" i="1"/>
  <c r="BJ329" i="1"/>
  <c r="BJ617" i="1"/>
  <c r="BJ905" i="1"/>
  <c r="BI41" i="1"/>
  <c r="BI185" i="1"/>
  <c r="BI329" i="1"/>
  <c r="BI473" i="1"/>
  <c r="BI617" i="1"/>
  <c r="BI761" i="1"/>
  <c r="BI905" i="1"/>
  <c r="BI1049" i="1"/>
  <c r="BI1193" i="1"/>
  <c r="BI1337" i="1"/>
  <c r="BI1481" i="1"/>
  <c r="BI1625" i="1"/>
  <c r="BI1769" i="1"/>
  <c r="BI1913" i="1"/>
  <c r="BI2057" i="1"/>
  <c r="BH761" i="1"/>
  <c r="BH905" i="1"/>
  <c r="BH1049" i="1"/>
  <c r="BH1193" i="1"/>
  <c r="BH1337" i="1"/>
  <c r="BH1481" i="1"/>
  <c r="BH1625" i="1"/>
  <c r="BH1769" i="1"/>
  <c r="BH1913" i="1"/>
  <c r="BH2057" i="1"/>
  <c r="BM1535" i="1"/>
  <c r="BM1787" i="1"/>
  <c r="BJ257" i="1"/>
  <c r="BJ545" i="1"/>
  <c r="BJ833" i="1"/>
  <c r="BI149" i="1"/>
  <c r="BI293" i="1"/>
  <c r="BI437" i="1"/>
  <c r="BI581" i="1"/>
  <c r="BI725" i="1"/>
  <c r="BI869" i="1"/>
  <c r="BI1013" i="1"/>
  <c r="BI1157" i="1"/>
  <c r="BI1301" i="1"/>
  <c r="BI1445" i="1"/>
  <c r="BI1589" i="1"/>
  <c r="BI1733" i="1"/>
  <c r="BI1877" i="1"/>
  <c r="BI2021" i="1"/>
  <c r="BH653" i="1"/>
  <c r="BH797" i="1"/>
  <c r="BH941" i="1"/>
  <c r="BH1085" i="1"/>
  <c r="BH1229" i="1"/>
  <c r="BH1373" i="1"/>
  <c r="BH1517" i="1"/>
  <c r="BH1661" i="1"/>
  <c r="BH1805" i="1"/>
  <c r="BH1949" i="1"/>
  <c r="BH2093" i="1"/>
  <c r="BM1643" i="1"/>
  <c r="BJ185" i="1"/>
  <c r="BJ473" i="1"/>
  <c r="BJ761" i="1"/>
  <c r="BJ1049" i="1"/>
  <c r="BI113" i="1"/>
  <c r="BI257" i="1"/>
  <c r="BI401" i="1"/>
  <c r="BI545" i="1"/>
  <c r="BI689" i="1"/>
  <c r="BI833" i="1"/>
  <c r="BI977" i="1"/>
  <c r="BI1121" i="1"/>
  <c r="BI1265" i="1"/>
  <c r="BI1409" i="1"/>
  <c r="BI1553" i="1"/>
  <c r="BI1697" i="1"/>
  <c r="BI1841" i="1"/>
  <c r="BI1985" i="1"/>
  <c r="BH689" i="1"/>
  <c r="BH833" i="1"/>
  <c r="BH977" i="1"/>
  <c r="BH1121" i="1"/>
  <c r="BH1265" i="1"/>
  <c r="BH1409" i="1"/>
  <c r="BH1553" i="1"/>
  <c r="BH1697" i="1"/>
  <c r="BH1841" i="1"/>
  <c r="BH1985" i="1"/>
  <c r="BM491" i="1"/>
  <c r="BM2075" i="1"/>
  <c r="BJ401" i="1"/>
  <c r="BI221" i="1"/>
  <c r="BI797" i="1"/>
  <c r="BI1373" i="1"/>
  <c r="BI1949" i="1"/>
  <c r="BH1157" i="1"/>
  <c r="BH1733" i="1"/>
  <c r="BI5" i="1"/>
  <c r="BM5" i="1"/>
  <c r="BJ5" i="1"/>
  <c r="BM599" i="1"/>
  <c r="BJ113" i="1"/>
  <c r="BI77" i="1"/>
  <c r="BI653" i="1"/>
  <c r="BI1229" i="1"/>
  <c r="BI1805" i="1"/>
  <c r="BH725" i="1"/>
  <c r="BH1301" i="1"/>
  <c r="BH1877" i="1"/>
  <c r="BH5" i="1"/>
  <c r="BJ977" i="1"/>
  <c r="BI509" i="1"/>
  <c r="BI1085" i="1"/>
  <c r="BI1661" i="1"/>
  <c r="BH869" i="1"/>
  <c r="BH1445" i="1"/>
  <c r="BH2021" i="1"/>
  <c r="BM383" i="1"/>
  <c r="BJ689" i="1"/>
  <c r="BI365" i="1"/>
  <c r="BI941" i="1"/>
  <c r="BI1517" i="1"/>
  <c r="BI2093" i="1"/>
  <c r="BH1013" i="1"/>
  <c r="BH1589" i="1"/>
  <c r="BM9" i="1"/>
  <c r="BM369" i="1"/>
  <c r="BM513" i="1"/>
  <c r="BM657" i="1"/>
  <c r="BM801" i="1"/>
  <c r="BM945" i="1"/>
  <c r="BM1161" i="1"/>
  <c r="BM1665" i="1"/>
  <c r="BM1737" i="1"/>
  <c r="BM117" i="1"/>
  <c r="BM189" i="1"/>
  <c r="BM621" i="1"/>
  <c r="BM837" i="1"/>
  <c r="BM1629" i="1"/>
  <c r="BM1773" i="1"/>
  <c r="BM1917" i="1"/>
  <c r="BM171" i="1"/>
  <c r="BM603" i="1"/>
  <c r="BM747" i="1"/>
  <c r="BM891" i="1"/>
  <c r="BM1179" i="1"/>
  <c r="BM207" i="1"/>
  <c r="BM1071" i="1"/>
  <c r="BJ63" i="1"/>
  <c r="BJ135" i="1"/>
  <c r="BJ207" i="1"/>
  <c r="BJ279" i="1"/>
  <c r="BJ351" i="1"/>
  <c r="BJ423" i="1"/>
  <c r="BJ495" i="1"/>
  <c r="BJ567" i="1"/>
  <c r="BJ639" i="1"/>
  <c r="BJ711" i="1"/>
  <c r="BJ783" i="1"/>
  <c r="BJ855" i="1"/>
  <c r="BJ927" i="1"/>
  <c r="BJ999" i="1"/>
  <c r="BJ1071" i="1"/>
  <c r="BJ1143" i="1"/>
  <c r="BJ1179" i="1"/>
  <c r="BJ1215" i="1"/>
  <c r="BJ1251" i="1"/>
  <c r="BJ1287" i="1"/>
  <c r="BJ1323" i="1"/>
  <c r="BJ1359" i="1"/>
  <c r="BJ1395" i="1"/>
  <c r="BJ1431" i="1"/>
  <c r="BJ1467" i="1"/>
  <c r="BJ1503" i="1"/>
  <c r="BJ1539" i="1"/>
  <c r="BJ1575" i="1"/>
  <c r="BJ1611" i="1"/>
  <c r="BJ1647" i="1"/>
  <c r="BJ1683" i="1"/>
  <c r="BJ1719" i="1"/>
  <c r="BJ1755" i="1"/>
  <c r="BJ1791" i="1"/>
  <c r="BJ1827" i="1"/>
  <c r="BJ1863" i="1"/>
  <c r="BJ1899" i="1"/>
  <c r="BJ1935" i="1"/>
  <c r="BJ1971" i="1"/>
  <c r="BJ2007" i="1"/>
  <c r="BJ2043" i="1"/>
  <c r="BJ2079" i="1"/>
  <c r="BH9" i="1"/>
  <c r="BH45" i="1"/>
  <c r="BH81" i="1"/>
  <c r="BH117" i="1"/>
  <c r="BH153" i="1"/>
  <c r="BH189" i="1"/>
  <c r="BH225" i="1"/>
  <c r="BH261" i="1"/>
  <c r="BH297" i="1"/>
  <c r="BH333" i="1"/>
  <c r="BH369" i="1"/>
  <c r="BH405" i="1"/>
  <c r="BH441" i="1"/>
  <c r="BH477" i="1"/>
  <c r="BH513" i="1"/>
  <c r="BH549" i="1"/>
  <c r="BH585" i="1"/>
  <c r="BH621" i="1"/>
  <c r="BM639" i="1"/>
  <c r="BM1611" i="1"/>
  <c r="BM1899" i="1"/>
  <c r="BJ45" i="1"/>
  <c r="BJ117" i="1"/>
  <c r="BJ189" i="1"/>
  <c r="BJ261" i="1"/>
  <c r="BJ333" i="1"/>
  <c r="BJ405" i="1"/>
  <c r="BJ477" i="1"/>
  <c r="BJ549" i="1"/>
  <c r="BJ621" i="1"/>
  <c r="BJ693" i="1"/>
  <c r="BJ765" i="1"/>
  <c r="BJ837" i="1"/>
  <c r="BJ909" i="1"/>
  <c r="BJ981" i="1"/>
  <c r="BJ1053" i="1"/>
  <c r="BI27" i="1"/>
  <c r="BI63" i="1"/>
  <c r="BI99" i="1"/>
  <c r="BI135" i="1"/>
  <c r="BI171" i="1"/>
  <c r="BI207" i="1"/>
  <c r="BI243" i="1"/>
  <c r="BI279" i="1"/>
  <c r="BI315" i="1"/>
  <c r="BI351" i="1"/>
  <c r="BI387" i="1"/>
  <c r="BI423" i="1"/>
  <c r="BI459" i="1"/>
  <c r="BI495" i="1"/>
  <c r="BI531" i="1"/>
  <c r="BI567" i="1"/>
  <c r="BI603" i="1"/>
  <c r="BI639" i="1"/>
  <c r="BI675" i="1"/>
  <c r="BI711" i="1"/>
  <c r="BI747" i="1"/>
  <c r="BI783" i="1"/>
  <c r="BI819" i="1"/>
  <c r="BI855" i="1"/>
  <c r="BI891" i="1"/>
  <c r="BI927" i="1"/>
  <c r="BI963" i="1"/>
  <c r="BI999" i="1"/>
  <c r="BI1035" i="1"/>
  <c r="BI1071" i="1"/>
  <c r="BI1107" i="1"/>
  <c r="BI1143" i="1"/>
  <c r="BI1179" i="1"/>
  <c r="BI1215" i="1"/>
  <c r="BI1251" i="1"/>
  <c r="BI1287" i="1"/>
  <c r="BI1323" i="1"/>
  <c r="BI1359" i="1"/>
  <c r="BI1395" i="1"/>
  <c r="BI1431" i="1"/>
  <c r="BI1467" i="1"/>
  <c r="BI1503" i="1"/>
  <c r="BI1539" i="1"/>
  <c r="BI1575" i="1"/>
  <c r="BI1611" i="1"/>
  <c r="BI1647" i="1"/>
  <c r="BI1683" i="1"/>
  <c r="BI1719" i="1"/>
  <c r="BI1755" i="1"/>
  <c r="BI1791" i="1"/>
  <c r="BI1827" i="1"/>
  <c r="BI1863" i="1"/>
  <c r="BI1899" i="1"/>
  <c r="BI1935" i="1"/>
  <c r="BI1971" i="1"/>
  <c r="BI2007" i="1"/>
  <c r="BI2043" i="1"/>
  <c r="BI2079" i="1"/>
  <c r="BM567" i="1"/>
  <c r="BM1719" i="1"/>
  <c r="BM1863" i="1"/>
  <c r="BM2007" i="1"/>
  <c r="BJ27" i="1"/>
  <c r="BJ99" i="1"/>
  <c r="BJ171" i="1"/>
  <c r="BJ243" i="1"/>
  <c r="BJ315" i="1"/>
  <c r="BJ387" i="1"/>
  <c r="BJ459" i="1"/>
  <c r="BJ531" i="1"/>
  <c r="BJ603" i="1"/>
  <c r="BJ675" i="1"/>
  <c r="BJ747" i="1"/>
  <c r="BJ819" i="1"/>
  <c r="BJ891" i="1"/>
  <c r="BJ963" i="1"/>
  <c r="BJ1035" i="1"/>
  <c r="BJ1107" i="1"/>
  <c r="BJ1161" i="1"/>
  <c r="BJ1197" i="1"/>
  <c r="BJ1233" i="1"/>
  <c r="BJ1269" i="1"/>
  <c r="BJ1305" i="1"/>
  <c r="BJ1341" i="1"/>
  <c r="BJ1377" i="1"/>
  <c r="BJ1413" i="1"/>
  <c r="BJ1449" i="1"/>
  <c r="BJ1485" i="1"/>
  <c r="BJ1521" i="1"/>
  <c r="BJ1557" i="1"/>
  <c r="BJ1593" i="1"/>
  <c r="BJ1629" i="1"/>
  <c r="BJ1665" i="1"/>
  <c r="BJ1701" i="1"/>
  <c r="BJ1737" i="1"/>
  <c r="BJ1773" i="1"/>
  <c r="BJ1809" i="1"/>
  <c r="BJ1845" i="1"/>
  <c r="BJ1881" i="1"/>
  <c r="BJ1917" i="1"/>
  <c r="BJ1953" i="1"/>
  <c r="BJ1989" i="1"/>
  <c r="BJ2025" i="1"/>
  <c r="BJ2061" i="1"/>
  <c r="BJ2097" i="1"/>
  <c r="BH27" i="1"/>
  <c r="BH63" i="1"/>
  <c r="BH99" i="1"/>
  <c r="BH135" i="1"/>
  <c r="BH171" i="1"/>
  <c r="BH207" i="1"/>
  <c r="BH243" i="1"/>
  <c r="BH279" i="1"/>
  <c r="BH315" i="1"/>
  <c r="BH351" i="1"/>
  <c r="BH387" i="1"/>
  <c r="BH423" i="1"/>
  <c r="BH459" i="1"/>
  <c r="BH495" i="1"/>
  <c r="BH531" i="1"/>
  <c r="BH567" i="1"/>
  <c r="BH603" i="1"/>
  <c r="BH639" i="1"/>
  <c r="BH675" i="1"/>
  <c r="BH711" i="1"/>
  <c r="BH747" i="1"/>
  <c r="BH783" i="1"/>
  <c r="BH819" i="1"/>
  <c r="BH855" i="1"/>
  <c r="BH891" i="1"/>
  <c r="BH927" i="1"/>
  <c r="BH963" i="1"/>
  <c r="BH999" i="1"/>
  <c r="BH1035" i="1"/>
  <c r="BH1071" i="1"/>
  <c r="BH1107" i="1"/>
  <c r="BH1143" i="1"/>
  <c r="BH1179" i="1"/>
  <c r="BH1215" i="1"/>
  <c r="BH1251" i="1"/>
  <c r="BH1287" i="1"/>
  <c r="BH1323" i="1"/>
  <c r="BH1359" i="1"/>
  <c r="BH1395" i="1"/>
  <c r="BH1431" i="1"/>
  <c r="BH1467" i="1"/>
  <c r="BH1503" i="1"/>
  <c r="BH1539" i="1"/>
  <c r="BH1575" i="1"/>
  <c r="BH1611" i="1"/>
  <c r="BH1647" i="1"/>
  <c r="BH1683" i="1"/>
  <c r="BH1719" i="1"/>
  <c r="BH1755" i="1"/>
  <c r="BH1791" i="1"/>
  <c r="BH1827" i="1"/>
  <c r="BH1863" i="1"/>
  <c r="BH1899" i="1"/>
  <c r="BH1935" i="1"/>
  <c r="BH1971" i="1"/>
  <c r="BH2007" i="1"/>
  <c r="BH2043" i="1"/>
  <c r="BH2079" i="1"/>
  <c r="BM1395" i="1"/>
  <c r="BM1503" i="1"/>
  <c r="BJ81" i="1"/>
  <c r="BJ369" i="1"/>
  <c r="BJ657" i="1"/>
  <c r="BJ945" i="1"/>
  <c r="BI81" i="1"/>
  <c r="BI225" i="1"/>
  <c r="BI369" i="1"/>
  <c r="BI513" i="1"/>
  <c r="BI657" i="1"/>
  <c r="BI801" i="1"/>
  <c r="BI945" i="1"/>
  <c r="BI1089" i="1"/>
  <c r="BI1233" i="1"/>
  <c r="BI1377" i="1"/>
  <c r="BI1521" i="1"/>
  <c r="BI1665" i="1"/>
  <c r="BI1809" i="1"/>
  <c r="BI1953" i="1"/>
  <c r="BI2097" i="1"/>
  <c r="BH801" i="1"/>
  <c r="BH945" i="1"/>
  <c r="BH1089" i="1"/>
  <c r="BH1233" i="1"/>
  <c r="BH1377" i="1"/>
  <c r="BH1521" i="1"/>
  <c r="BH1665" i="1"/>
  <c r="BH1809" i="1"/>
  <c r="BH1953" i="1"/>
  <c r="BH2097" i="1"/>
  <c r="BJ9" i="1"/>
  <c r="BJ297" i="1"/>
  <c r="BJ585" i="1"/>
  <c r="BJ873" i="1"/>
  <c r="BI45" i="1"/>
  <c r="BI189" i="1"/>
  <c r="BI333" i="1"/>
  <c r="BI477" i="1"/>
  <c r="BI621" i="1"/>
  <c r="BI765" i="1"/>
  <c r="BI909" i="1"/>
  <c r="BI1053" i="1"/>
  <c r="BI1197" i="1"/>
  <c r="BI1341" i="1"/>
  <c r="BI1485" i="1"/>
  <c r="BI1629" i="1"/>
  <c r="BI1773" i="1"/>
  <c r="BI1917" i="1"/>
  <c r="BI2061" i="1"/>
  <c r="BH693" i="1"/>
  <c r="BH837" i="1"/>
  <c r="BH981" i="1"/>
  <c r="BH1125" i="1"/>
  <c r="BH1269" i="1"/>
  <c r="BH1413" i="1"/>
  <c r="BH1557" i="1"/>
  <c r="BH1701" i="1"/>
  <c r="BH1845" i="1"/>
  <c r="BH1989" i="1"/>
  <c r="BJ225" i="1"/>
  <c r="BJ513" i="1"/>
  <c r="BJ801" i="1"/>
  <c r="BJ1089" i="1"/>
  <c r="BJ1125" i="1"/>
  <c r="BI9" i="1"/>
  <c r="BI153" i="1"/>
  <c r="BI297" i="1"/>
  <c r="BI441" i="1"/>
  <c r="BI585" i="1"/>
  <c r="BI729" i="1"/>
  <c r="BI873" i="1"/>
  <c r="BI1017" i="1"/>
  <c r="BI1161" i="1"/>
  <c r="BI1305" i="1"/>
  <c r="BI1449" i="1"/>
  <c r="BI1593" i="1"/>
  <c r="BI1737" i="1"/>
  <c r="BI1881" i="1"/>
  <c r="BI2025" i="1"/>
  <c r="BH729" i="1"/>
  <c r="BH873" i="1"/>
  <c r="BH1017" i="1"/>
  <c r="BH1161" i="1"/>
  <c r="BH1305" i="1"/>
  <c r="BH1449" i="1"/>
  <c r="BH1593" i="1"/>
  <c r="BH1737" i="1"/>
  <c r="BH1881" i="1"/>
  <c r="BH2025" i="1"/>
  <c r="BJ729" i="1"/>
  <c r="BI549" i="1"/>
  <c r="BI1125" i="1"/>
  <c r="BI1701" i="1"/>
  <c r="BH657" i="1"/>
  <c r="BH909" i="1"/>
  <c r="BH1485" i="1"/>
  <c r="BH2061" i="1"/>
  <c r="BJ441" i="1"/>
  <c r="BI405" i="1"/>
  <c r="BI981" i="1"/>
  <c r="BI1557" i="1"/>
  <c r="BH1053" i="1"/>
  <c r="BH1629" i="1"/>
  <c r="BM711" i="1"/>
  <c r="BJ153" i="1"/>
  <c r="BI261" i="1"/>
  <c r="BI837" i="1"/>
  <c r="BI1413" i="1"/>
  <c r="BI1989" i="1"/>
  <c r="BH1197" i="1"/>
  <c r="BH1773" i="1"/>
  <c r="BM819" i="1"/>
  <c r="BJ1017" i="1"/>
  <c r="BI117" i="1"/>
  <c r="BI693" i="1"/>
  <c r="BI1269" i="1"/>
  <c r="BI1845" i="1"/>
  <c r="BH765" i="1"/>
  <c r="BH1341" i="1"/>
  <c r="BH1917" i="1"/>
  <c r="BM193" i="1"/>
  <c r="BM1057" i="1"/>
  <c r="BM1417" i="1"/>
  <c r="BM1993" i="1"/>
  <c r="BM13" i="1"/>
  <c r="BM445" i="1"/>
  <c r="BM517" i="1"/>
  <c r="BM1165" i="1"/>
  <c r="BM1957" i="1"/>
  <c r="BM715" i="1"/>
  <c r="BJ31" i="1"/>
  <c r="BJ103" i="1"/>
  <c r="BJ175" i="1"/>
  <c r="BJ247" i="1"/>
  <c r="BJ319" i="1"/>
  <c r="BJ391" i="1"/>
  <c r="BJ463" i="1"/>
  <c r="BJ535" i="1"/>
  <c r="BJ607" i="1"/>
  <c r="BJ679" i="1"/>
  <c r="BJ751" i="1"/>
  <c r="BJ823" i="1"/>
  <c r="BJ895" i="1"/>
  <c r="BJ967" i="1"/>
  <c r="BJ1039" i="1"/>
  <c r="BJ1111" i="1"/>
  <c r="BJ1147" i="1"/>
  <c r="BJ1183" i="1"/>
  <c r="BJ1219" i="1"/>
  <c r="BJ1255" i="1"/>
  <c r="BJ1291" i="1"/>
  <c r="BJ1327" i="1"/>
  <c r="BJ1363" i="1"/>
  <c r="BJ1399" i="1"/>
  <c r="BJ1435" i="1"/>
  <c r="BJ1471" i="1"/>
  <c r="BJ1507" i="1"/>
  <c r="BJ1543" i="1"/>
  <c r="BJ1579" i="1"/>
  <c r="BJ1615" i="1"/>
  <c r="BJ1651" i="1"/>
  <c r="BJ1687" i="1"/>
  <c r="BJ1723" i="1"/>
  <c r="BJ1759" i="1"/>
  <c r="BJ1795" i="1"/>
  <c r="BJ1831" i="1"/>
  <c r="BJ1867" i="1"/>
  <c r="BJ1903" i="1"/>
  <c r="BJ1939" i="1"/>
  <c r="BJ1975" i="1"/>
  <c r="BJ2011" i="1"/>
  <c r="BJ2047" i="1"/>
  <c r="BJ2083" i="1"/>
  <c r="BH13" i="1"/>
  <c r="BH49" i="1"/>
  <c r="BH85" i="1"/>
  <c r="BH121" i="1"/>
  <c r="BH157" i="1"/>
  <c r="BH193" i="1"/>
  <c r="BH229" i="1"/>
  <c r="BH265" i="1"/>
  <c r="BH301" i="1"/>
  <c r="BH337" i="1"/>
  <c r="BH373" i="1"/>
  <c r="BH409" i="1"/>
  <c r="BH445" i="1"/>
  <c r="BH481" i="1"/>
  <c r="BH517" i="1"/>
  <c r="BH553" i="1"/>
  <c r="BH589" i="1"/>
  <c r="BH625" i="1"/>
  <c r="BM967" i="1"/>
  <c r="BJ13" i="1"/>
  <c r="BJ85" i="1"/>
  <c r="BJ157" i="1"/>
  <c r="BJ229" i="1"/>
  <c r="BJ301" i="1"/>
  <c r="BJ373" i="1"/>
  <c r="BJ445" i="1"/>
  <c r="BJ517" i="1"/>
  <c r="BJ589" i="1"/>
  <c r="BJ661" i="1"/>
  <c r="BJ733" i="1"/>
  <c r="BJ805" i="1"/>
  <c r="BJ877" i="1"/>
  <c r="BJ949" i="1"/>
  <c r="BJ1021" i="1"/>
  <c r="BJ1093" i="1"/>
  <c r="BI31" i="1"/>
  <c r="BI67" i="1"/>
  <c r="BI103" i="1"/>
  <c r="BI139" i="1"/>
  <c r="BI175" i="1"/>
  <c r="BI211" i="1"/>
  <c r="BI247" i="1"/>
  <c r="BI283" i="1"/>
  <c r="BI319" i="1"/>
  <c r="BI355" i="1"/>
  <c r="BI391" i="1"/>
  <c r="BI427" i="1"/>
  <c r="BI463" i="1"/>
  <c r="BI499" i="1"/>
  <c r="BI535" i="1"/>
  <c r="BI571" i="1"/>
  <c r="BI607" i="1"/>
  <c r="BI643" i="1"/>
  <c r="BI679" i="1"/>
  <c r="BI715" i="1"/>
  <c r="BI751" i="1"/>
  <c r="BI787" i="1"/>
  <c r="BI823" i="1"/>
  <c r="BI859" i="1"/>
  <c r="BI895" i="1"/>
  <c r="BI931" i="1"/>
  <c r="BI967" i="1"/>
  <c r="BI1003" i="1"/>
  <c r="BI1039" i="1"/>
  <c r="BI1075" i="1"/>
  <c r="BI1111" i="1"/>
  <c r="BI1147" i="1"/>
  <c r="BI1183" i="1"/>
  <c r="BI1219" i="1"/>
  <c r="BI1255" i="1"/>
  <c r="BI1291" i="1"/>
  <c r="BI1327" i="1"/>
  <c r="BI1363" i="1"/>
  <c r="BI1399" i="1"/>
  <c r="BI1435" i="1"/>
  <c r="BI1471" i="1"/>
  <c r="BI1507" i="1"/>
  <c r="BI1543" i="1"/>
  <c r="BI1579" i="1"/>
  <c r="BI1615" i="1"/>
  <c r="BI1651" i="1"/>
  <c r="BI1687" i="1"/>
  <c r="BI1723" i="1"/>
  <c r="BI1759" i="1"/>
  <c r="BI1795" i="1"/>
  <c r="BI1831" i="1"/>
  <c r="BI1867" i="1"/>
  <c r="BI1903" i="1"/>
  <c r="BI1939" i="1"/>
  <c r="BI1975" i="1"/>
  <c r="BI2011" i="1"/>
  <c r="BI2047" i="1"/>
  <c r="BI2083" i="1"/>
  <c r="BM1003" i="1"/>
  <c r="BJ67" i="1"/>
  <c r="BJ139" i="1"/>
  <c r="BJ211" i="1"/>
  <c r="BJ283" i="1"/>
  <c r="BJ355" i="1"/>
  <c r="BJ427" i="1"/>
  <c r="BJ499" i="1"/>
  <c r="BJ571" i="1"/>
  <c r="BJ643" i="1"/>
  <c r="BJ715" i="1"/>
  <c r="BJ787" i="1"/>
  <c r="BJ859" i="1"/>
  <c r="BJ931" i="1"/>
  <c r="BJ1003" i="1"/>
  <c r="BJ1075" i="1"/>
  <c r="BJ1129" i="1"/>
  <c r="BJ1165" i="1"/>
  <c r="BJ1201" i="1"/>
  <c r="BJ1237" i="1"/>
  <c r="BJ1273" i="1"/>
  <c r="BJ1309" i="1"/>
  <c r="BJ1345" i="1"/>
  <c r="BJ1381" i="1"/>
  <c r="BJ1417" i="1"/>
  <c r="BJ1453" i="1"/>
  <c r="BJ1489" i="1"/>
  <c r="BJ1525" i="1"/>
  <c r="BJ1561" i="1"/>
  <c r="BJ1597" i="1"/>
  <c r="BJ1633" i="1"/>
  <c r="BJ1669" i="1"/>
  <c r="BJ1705" i="1"/>
  <c r="BJ1741" i="1"/>
  <c r="BJ1777" i="1"/>
  <c r="BJ1813" i="1"/>
  <c r="BJ1849" i="1"/>
  <c r="BJ1885" i="1"/>
  <c r="BJ1921" i="1"/>
  <c r="BJ1957" i="1"/>
  <c r="BJ1993" i="1"/>
  <c r="BJ2029" i="1"/>
  <c r="BJ2065" i="1"/>
  <c r="BJ2101" i="1"/>
  <c r="BH31" i="1"/>
  <c r="BH67" i="1"/>
  <c r="BH103" i="1"/>
  <c r="BH139" i="1"/>
  <c r="BH175" i="1"/>
  <c r="BH211" i="1"/>
  <c r="BH247" i="1"/>
  <c r="BH283" i="1"/>
  <c r="BH319" i="1"/>
  <c r="BH355" i="1"/>
  <c r="BH391" i="1"/>
  <c r="BH427" i="1"/>
  <c r="BH463" i="1"/>
  <c r="BH499" i="1"/>
  <c r="BH535" i="1"/>
  <c r="BH571" i="1"/>
  <c r="BH607" i="1"/>
  <c r="BH643" i="1"/>
  <c r="BH679" i="1"/>
  <c r="BH715" i="1"/>
  <c r="BH751" i="1"/>
  <c r="BH787" i="1"/>
  <c r="BH823" i="1"/>
  <c r="BH859" i="1"/>
  <c r="BH895" i="1"/>
  <c r="BH931" i="1"/>
  <c r="BH967" i="1"/>
  <c r="BH1003" i="1"/>
  <c r="BH1039" i="1"/>
  <c r="BH1075" i="1"/>
  <c r="BH1111" i="1"/>
  <c r="BH1147" i="1"/>
  <c r="BH1183" i="1"/>
  <c r="BH1219" i="1"/>
  <c r="BH1255" i="1"/>
  <c r="BH1291" i="1"/>
  <c r="BH1327" i="1"/>
  <c r="BH1363" i="1"/>
  <c r="BH1399" i="1"/>
  <c r="BH1435" i="1"/>
  <c r="BH1471" i="1"/>
  <c r="BH1507" i="1"/>
  <c r="BH1543" i="1"/>
  <c r="BH1579" i="1"/>
  <c r="BH1615" i="1"/>
  <c r="BH1651" i="1"/>
  <c r="BH1687" i="1"/>
  <c r="BH1723" i="1"/>
  <c r="BH1759" i="1"/>
  <c r="BH1795" i="1"/>
  <c r="BH1831" i="1"/>
  <c r="BH1867" i="1"/>
  <c r="BH1903" i="1"/>
  <c r="BH1939" i="1"/>
  <c r="BH1975" i="1"/>
  <c r="BH2011" i="1"/>
  <c r="BH2047" i="1"/>
  <c r="BH2083" i="1"/>
  <c r="BJ121" i="1"/>
  <c r="BJ409" i="1"/>
  <c r="BJ697" i="1"/>
  <c r="BJ985" i="1"/>
  <c r="BI121" i="1"/>
  <c r="BI265" i="1"/>
  <c r="BI409" i="1"/>
  <c r="BI553" i="1"/>
  <c r="BI697" i="1"/>
  <c r="BI841" i="1"/>
  <c r="BI985" i="1"/>
  <c r="BI1129" i="1"/>
  <c r="BI1273" i="1"/>
  <c r="BI1417" i="1"/>
  <c r="BI1561" i="1"/>
  <c r="BI1705" i="1"/>
  <c r="BI1849" i="1"/>
  <c r="BI1993" i="1"/>
  <c r="BH697" i="1"/>
  <c r="BH841" i="1"/>
  <c r="BH985" i="1"/>
  <c r="BH1129" i="1"/>
  <c r="BH1273" i="1"/>
  <c r="BH1417" i="1"/>
  <c r="BH1561" i="1"/>
  <c r="BH1705" i="1"/>
  <c r="BH1849" i="1"/>
  <c r="BH1993" i="1"/>
  <c r="BJ49" i="1"/>
  <c r="BJ337" i="1"/>
  <c r="BJ625" i="1"/>
  <c r="BJ913" i="1"/>
  <c r="BI85" i="1"/>
  <c r="BI229" i="1"/>
  <c r="BI373" i="1"/>
  <c r="BI517" i="1"/>
  <c r="BI661" i="1"/>
  <c r="BI805" i="1"/>
  <c r="BI949" i="1"/>
  <c r="BI1093" i="1"/>
  <c r="BI1237" i="1"/>
  <c r="BI1381" i="1"/>
  <c r="BI1525" i="1"/>
  <c r="BI1669" i="1"/>
  <c r="BI1813" i="1"/>
  <c r="BI1957" i="1"/>
  <c r="BI2101" i="1"/>
  <c r="BH661" i="1"/>
  <c r="BH733" i="1"/>
  <c r="BH877" i="1"/>
  <c r="BH1021" i="1"/>
  <c r="BH1165" i="1"/>
  <c r="BH1309" i="1"/>
  <c r="BH1453" i="1"/>
  <c r="BH1597" i="1"/>
  <c r="BH1741" i="1"/>
  <c r="BH1885" i="1"/>
  <c r="BH2029" i="1"/>
  <c r="BM679" i="1"/>
  <c r="BJ265" i="1"/>
  <c r="BJ553" i="1"/>
  <c r="BJ841" i="1"/>
  <c r="BI49" i="1"/>
  <c r="BI193" i="1"/>
  <c r="BI337" i="1"/>
  <c r="BI481" i="1"/>
  <c r="BI625" i="1"/>
  <c r="BI769" i="1"/>
  <c r="BI913" i="1"/>
  <c r="BI1057" i="1"/>
  <c r="BI1201" i="1"/>
  <c r="BI1345" i="1"/>
  <c r="BI1489" i="1"/>
  <c r="BI1633" i="1"/>
  <c r="BI1777" i="1"/>
  <c r="BI1921" i="1"/>
  <c r="BI2065" i="1"/>
  <c r="BH769" i="1"/>
  <c r="BH913" i="1"/>
  <c r="BH1057" i="1"/>
  <c r="BH1201" i="1"/>
  <c r="BH1345" i="1"/>
  <c r="BH1489" i="1"/>
  <c r="BH1633" i="1"/>
  <c r="BH1777" i="1"/>
  <c r="BH1921" i="1"/>
  <c r="BH2065" i="1"/>
  <c r="BJ1057" i="1"/>
  <c r="BI301" i="1"/>
  <c r="BI877" i="1"/>
  <c r="BI1453" i="1"/>
  <c r="BI2029" i="1"/>
  <c r="BH1237" i="1"/>
  <c r="BH1813" i="1"/>
  <c r="BJ769" i="1"/>
  <c r="BI157" i="1"/>
  <c r="BI733" i="1"/>
  <c r="BI1309" i="1"/>
  <c r="BI1885" i="1"/>
  <c r="BH805" i="1"/>
  <c r="BH1381" i="1"/>
  <c r="BH1957" i="1"/>
  <c r="BJ481" i="1"/>
  <c r="BI13" i="1"/>
  <c r="BI589" i="1"/>
  <c r="BI1165" i="1"/>
  <c r="BI1741" i="1"/>
  <c r="BH949" i="1"/>
  <c r="BH1525" i="1"/>
  <c r="BH2101" i="1"/>
  <c r="BJ193" i="1"/>
  <c r="BI445" i="1"/>
  <c r="BI1021" i="1"/>
  <c r="BI1597" i="1"/>
  <c r="BH1093" i="1"/>
  <c r="BH1669" i="1"/>
  <c r="BN971" i="1"/>
  <c r="BM17" i="1"/>
  <c r="BM593" i="1"/>
  <c r="BM665" i="1"/>
  <c r="BM953" i="1"/>
  <c r="BM125" i="1"/>
  <c r="BM629" i="1"/>
  <c r="BM1277" i="1"/>
  <c r="BM1709" i="1"/>
  <c r="BJ71" i="1"/>
  <c r="BJ143" i="1"/>
  <c r="BJ215" i="1"/>
  <c r="BJ287" i="1"/>
  <c r="BJ359" i="1"/>
  <c r="BJ431" i="1"/>
  <c r="BJ503" i="1"/>
  <c r="BJ575" i="1"/>
  <c r="BJ647" i="1"/>
  <c r="BJ719" i="1"/>
  <c r="BJ791" i="1"/>
  <c r="BJ863" i="1"/>
  <c r="BJ935" i="1"/>
  <c r="BJ1007" i="1"/>
  <c r="BJ1079" i="1"/>
  <c r="BJ1151" i="1"/>
  <c r="BJ1187" i="1"/>
  <c r="BJ1223" i="1"/>
  <c r="BJ1259" i="1"/>
  <c r="BJ1295" i="1"/>
  <c r="BJ1331" i="1"/>
  <c r="BJ1367" i="1"/>
  <c r="BJ1403" i="1"/>
  <c r="BJ1439" i="1"/>
  <c r="BJ1475" i="1"/>
  <c r="BJ1511" i="1"/>
  <c r="BJ1547" i="1"/>
  <c r="BJ1583" i="1"/>
  <c r="BJ1619" i="1"/>
  <c r="BJ1655" i="1"/>
  <c r="BJ1691" i="1"/>
  <c r="BJ1727" i="1"/>
  <c r="BJ1763" i="1"/>
  <c r="BJ1799" i="1"/>
  <c r="BJ1835" i="1"/>
  <c r="BJ1871" i="1"/>
  <c r="BJ1907" i="1"/>
  <c r="BJ1943" i="1"/>
  <c r="BJ1979" i="1"/>
  <c r="BJ2015" i="1"/>
  <c r="BJ2051" i="1"/>
  <c r="BJ2087" i="1"/>
  <c r="BH17" i="1"/>
  <c r="BH53" i="1"/>
  <c r="BH89" i="1"/>
  <c r="BH125" i="1"/>
  <c r="BH161" i="1"/>
  <c r="BH197" i="1"/>
  <c r="BH233" i="1"/>
  <c r="BH269" i="1"/>
  <c r="BH305" i="1"/>
  <c r="BH341" i="1"/>
  <c r="BH377" i="1"/>
  <c r="BH413" i="1"/>
  <c r="BH449" i="1"/>
  <c r="BH485" i="1"/>
  <c r="BH521" i="1"/>
  <c r="BH557" i="1"/>
  <c r="BH593" i="1"/>
  <c r="BH629" i="1"/>
  <c r="BM1079" i="1"/>
  <c r="BJ53" i="1"/>
  <c r="BJ125" i="1"/>
  <c r="BJ197" i="1"/>
  <c r="BJ269" i="1"/>
  <c r="BJ341" i="1"/>
  <c r="BJ413" i="1"/>
  <c r="BJ485" i="1"/>
  <c r="BJ557" i="1"/>
  <c r="BJ629" i="1"/>
  <c r="BJ701" i="1"/>
  <c r="BJ773" i="1"/>
  <c r="BJ845" i="1"/>
  <c r="BJ917" i="1"/>
  <c r="BJ989" i="1"/>
  <c r="BJ1061" i="1"/>
  <c r="BI35" i="1"/>
  <c r="BI71" i="1"/>
  <c r="BI107" i="1"/>
  <c r="BI143" i="1"/>
  <c r="BI179" i="1"/>
  <c r="BI215" i="1"/>
  <c r="BI251" i="1"/>
  <c r="BI287" i="1"/>
  <c r="BI323" i="1"/>
  <c r="BI359" i="1"/>
  <c r="BI395" i="1"/>
  <c r="BI431" i="1"/>
  <c r="BI467" i="1"/>
  <c r="BI503" i="1"/>
  <c r="BI539" i="1"/>
  <c r="BI575" i="1"/>
  <c r="BI611" i="1"/>
  <c r="BI647" i="1"/>
  <c r="BI683" i="1"/>
  <c r="BI719" i="1"/>
  <c r="BI755" i="1"/>
  <c r="BI791" i="1"/>
  <c r="BI827" i="1"/>
  <c r="BI863" i="1"/>
  <c r="BI899" i="1"/>
  <c r="BI935" i="1"/>
  <c r="BI971" i="1"/>
  <c r="BI1007" i="1"/>
  <c r="BI1043" i="1"/>
  <c r="BI1079" i="1"/>
  <c r="BI1115" i="1"/>
  <c r="BI1151" i="1"/>
  <c r="BI1187" i="1"/>
  <c r="BI1223" i="1"/>
  <c r="BI1259" i="1"/>
  <c r="BI1295" i="1"/>
  <c r="BI1331" i="1"/>
  <c r="BI1367" i="1"/>
  <c r="BI1403" i="1"/>
  <c r="BI1439" i="1"/>
  <c r="BI1475" i="1"/>
  <c r="BI1511" i="1"/>
  <c r="BI1547" i="1"/>
  <c r="BI1583" i="1"/>
  <c r="BI1619" i="1"/>
  <c r="BI1655" i="1"/>
  <c r="BI1691" i="1"/>
  <c r="BI1727" i="1"/>
  <c r="BI1763" i="1"/>
  <c r="BI1799" i="1"/>
  <c r="BI1835" i="1"/>
  <c r="BI1871" i="1"/>
  <c r="BI1907" i="1"/>
  <c r="BI1943" i="1"/>
  <c r="BI1979" i="1"/>
  <c r="BI2015" i="1"/>
  <c r="BI2051" i="1"/>
  <c r="BI2087" i="1"/>
  <c r="BM755" i="1"/>
  <c r="BJ35" i="1"/>
  <c r="BJ107" i="1"/>
  <c r="BJ179" i="1"/>
  <c r="BJ251" i="1"/>
  <c r="BJ323" i="1"/>
  <c r="BJ395" i="1"/>
  <c r="BJ467" i="1"/>
  <c r="BJ539" i="1"/>
  <c r="BJ611" i="1"/>
  <c r="BJ683" i="1"/>
  <c r="BJ755" i="1"/>
  <c r="BJ827" i="1"/>
  <c r="BJ899" i="1"/>
  <c r="BJ971" i="1"/>
  <c r="BJ1043" i="1"/>
  <c r="BJ1115" i="1"/>
  <c r="BJ1133" i="1"/>
  <c r="BJ1169" i="1"/>
  <c r="BJ1205" i="1"/>
  <c r="BJ1241" i="1"/>
  <c r="BJ1277" i="1"/>
  <c r="BJ1313" i="1"/>
  <c r="BJ1349" i="1"/>
  <c r="BJ1385" i="1"/>
  <c r="BJ1421" i="1"/>
  <c r="BJ1457" i="1"/>
  <c r="BJ1493" i="1"/>
  <c r="BJ1529" i="1"/>
  <c r="BJ1565" i="1"/>
  <c r="BJ1601" i="1"/>
  <c r="BJ1637" i="1"/>
  <c r="BJ1673" i="1"/>
  <c r="BJ1709" i="1"/>
  <c r="BJ1745" i="1"/>
  <c r="BJ1781" i="1"/>
  <c r="BJ1817" i="1"/>
  <c r="BJ1853" i="1"/>
  <c r="BJ1889" i="1"/>
  <c r="BJ1925" i="1"/>
  <c r="BJ1961" i="1"/>
  <c r="BJ1997" i="1"/>
  <c r="BJ2033" i="1"/>
  <c r="BJ2069" i="1"/>
  <c r="BJ2105" i="1"/>
  <c r="BH35" i="1"/>
  <c r="BH71" i="1"/>
  <c r="BH107" i="1"/>
  <c r="BH143" i="1"/>
  <c r="BH179" i="1"/>
  <c r="BH215" i="1"/>
  <c r="BH251" i="1"/>
  <c r="BH287" i="1"/>
  <c r="BH323" i="1"/>
  <c r="BH359" i="1"/>
  <c r="BH395" i="1"/>
  <c r="BH431" i="1"/>
  <c r="BH467" i="1"/>
  <c r="BH503" i="1"/>
  <c r="BH539" i="1"/>
  <c r="BH575" i="1"/>
  <c r="BH611" i="1"/>
  <c r="BH647" i="1"/>
  <c r="BH683" i="1"/>
  <c r="BH719" i="1"/>
  <c r="BH755" i="1"/>
  <c r="BH791" i="1"/>
  <c r="BH827" i="1"/>
  <c r="BH863" i="1"/>
  <c r="BH899" i="1"/>
  <c r="BH935" i="1"/>
  <c r="BH971" i="1"/>
  <c r="BH1007" i="1"/>
  <c r="BH1043" i="1"/>
  <c r="BH1079" i="1"/>
  <c r="BH1115" i="1"/>
  <c r="BH1151" i="1"/>
  <c r="BH1187" i="1"/>
  <c r="BH1223" i="1"/>
  <c r="BH1259" i="1"/>
  <c r="BH1295" i="1"/>
  <c r="BH1331" i="1"/>
  <c r="BH1367" i="1"/>
  <c r="BH1403" i="1"/>
  <c r="BH1439" i="1"/>
  <c r="BH1475" i="1"/>
  <c r="BH1511" i="1"/>
  <c r="BH1547" i="1"/>
  <c r="BH1583" i="1"/>
  <c r="BH1619" i="1"/>
  <c r="BH1655" i="1"/>
  <c r="BH1691" i="1"/>
  <c r="BH1727" i="1"/>
  <c r="BH1763" i="1"/>
  <c r="BH1799" i="1"/>
  <c r="BH1835" i="1"/>
  <c r="BH1871" i="1"/>
  <c r="BH1907" i="1"/>
  <c r="BH1943" i="1"/>
  <c r="BH1979" i="1"/>
  <c r="BH2015" i="1"/>
  <c r="BH2051" i="1"/>
  <c r="BH2087" i="1"/>
  <c r="BJ161" i="1"/>
  <c r="BJ449" i="1"/>
  <c r="BJ737" i="1"/>
  <c r="BJ1025" i="1"/>
  <c r="BI17" i="1"/>
  <c r="BI161" i="1"/>
  <c r="BI305" i="1"/>
  <c r="BI449" i="1"/>
  <c r="BI593" i="1"/>
  <c r="BI737" i="1"/>
  <c r="BI881" i="1"/>
  <c r="BI1025" i="1"/>
  <c r="BI1169" i="1"/>
  <c r="BI1313" i="1"/>
  <c r="BI1457" i="1"/>
  <c r="BI1601" i="1"/>
  <c r="BI1745" i="1"/>
  <c r="BI1889" i="1"/>
  <c r="BI2033" i="1"/>
  <c r="BH737" i="1"/>
  <c r="BH881" i="1"/>
  <c r="BH1025" i="1"/>
  <c r="BH1169" i="1"/>
  <c r="BH1313" i="1"/>
  <c r="BH1457" i="1"/>
  <c r="BH1601" i="1"/>
  <c r="BH1745" i="1"/>
  <c r="BH1889" i="1"/>
  <c r="BH2033" i="1"/>
  <c r="BE971" i="1"/>
  <c r="BM179" i="1"/>
  <c r="BJ89" i="1"/>
  <c r="BJ377" i="1"/>
  <c r="BJ665" i="1"/>
  <c r="BJ953" i="1"/>
  <c r="BI125" i="1"/>
  <c r="BI269" i="1"/>
  <c r="BI413" i="1"/>
  <c r="BI557" i="1"/>
  <c r="BI701" i="1"/>
  <c r="BI845" i="1"/>
  <c r="BI989" i="1"/>
  <c r="BI1133" i="1"/>
  <c r="BI1277" i="1"/>
  <c r="BI1421" i="1"/>
  <c r="BI1565" i="1"/>
  <c r="BI1709" i="1"/>
  <c r="BI1853" i="1"/>
  <c r="BI1997" i="1"/>
  <c r="BH773" i="1"/>
  <c r="BH917" i="1"/>
  <c r="BH1061" i="1"/>
  <c r="BH1205" i="1"/>
  <c r="BH1349" i="1"/>
  <c r="BH1493" i="1"/>
  <c r="BH1637" i="1"/>
  <c r="BH1781" i="1"/>
  <c r="BH1925" i="1"/>
  <c r="BH2069" i="1"/>
  <c r="BJ17" i="1"/>
  <c r="BJ305" i="1"/>
  <c r="BJ593" i="1"/>
  <c r="BJ881" i="1"/>
  <c r="BI89" i="1"/>
  <c r="BI233" i="1"/>
  <c r="BI377" i="1"/>
  <c r="BI521" i="1"/>
  <c r="BI665" i="1"/>
  <c r="BI809" i="1"/>
  <c r="BI953" i="1"/>
  <c r="BI1097" i="1"/>
  <c r="BI1241" i="1"/>
  <c r="BI1385" i="1"/>
  <c r="BI1529" i="1"/>
  <c r="BI1673" i="1"/>
  <c r="BI1817" i="1"/>
  <c r="BI1961" i="1"/>
  <c r="BI2105" i="1"/>
  <c r="BH809" i="1"/>
  <c r="BH953" i="1"/>
  <c r="BH1097" i="1"/>
  <c r="BH1241" i="1"/>
  <c r="BH1385" i="1"/>
  <c r="BH1529" i="1"/>
  <c r="BH1673" i="1"/>
  <c r="BH1817" i="1"/>
  <c r="BH1961" i="1"/>
  <c r="BH2105" i="1"/>
  <c r="BJ233" i="1"/>
  <c r="BI53" i="1"/>
  <c r="BI629" i="1"/>
  <c r="BI1205" i="1"/>
  <c r="BI1781" i="1"/>
  <c r="BH989" i="1"/>
  <c r="BH1565" i="1"/>
  <c r="BA971" i="1"/>
  <c r="BJ1097" i="1"/>
  <c r="BI485" i="1"/>
  <c r="BI1061" i="1"/>
  <c r="BI1637" i="1"/>
  <c r="BH665" i="1"/>
  <c r="BH1133" i="1"/>
  <c r="BH1709" i="1"/>
  <c r="BJ809" i="1"/>
  <c r="BI341" i="1"/>
  <c r="BI917" i="1"/>
  <c r="BI1493" i="1"/>
  <c r="BI2069" i="1"/>
  <c r="BH701" i="1"/>
  <c r="BH1277" i="1"/>
  <c r="BH1853" i="1"/>
  <c r="BJ521" i="1"/>
  <c r="BI197" i="1"/>
  <c r="BI773" i="1"/>
  <c r="BI1349" i="1"/>
  <c r="BI1925" i="1"/>
  <c r="BH845" i="1"/>
  <c r="BH1421" i="1"/>
  <c r="BH1997" i="1"/>
  <c r="BM32" i="1"/>
  <c r="BM68" i="1"/>
  <c r="BM104" i="1"/>
  <c r="BM140" i="1"/>
  <c r="BM176" i="1"/>
  <c r="BM212" i="1"/>
  <c r="BM248" i="1"/>
  <c r="BM284" i="1"/>
  <c r="BM320" i="1"/>
  <c r="BM356" i="1"/>
  <c r="BM392" i="1"/>
  <c r="BM428" i="1"/>
  <c r="BM464" i="1"/>
  <c r="BM500" i="1"/>
  <c r="BM536" i="1"/>
  <c r="BM644" i="1"/>
  <c r="BM680" i="1"/>
  <c r="BM716" i="1"/>
  <c r="BM752" i="1"/>
  <c r="BM788" i="1"/>
  <c r="BM860" i="1"/>
  <c r="BM896" i="1"/>
  <c r="BM1004" i="1"/>
  <c r="BM1112" i="1"/>
  <c r="BM1184" i="1"/>
  <c r="BM1220" i="1"/>
  <c r="BM1256" i="1"/>
  <c r="BM1292" i="1"/>
  <c r="BM1328" i="1"/>
  <c r="BM1364" i="1"/>
  <c r="BM1436" i="1"/>
  <c r="BM1472" i="1"/>
  <c r="BM1508" i="1"/>
  <c r="BM1544" i="1"/>
  <c r="BM1580" i="1"/>
  <c r="BM1616" i="1"/>
  <c r="BM1652" i="1"/>
  <c r="BM1688" i="1"/>
  <c r="BM1760" i="1"/>
  <c r="BM1796" i="1"/>
  <c r="BM1832" i="1"/>
  <c r="BM1868" i="1"/>
  <c r="BM1940" i="1"/>
  <c r="BM1976" i="1"/>
  <c r="BM2012" i="1"/>
  <c r="BM2084" i="1"/>
  <c r="BM14" i="1"/>
  <c r="BM86" i="1"/>
  <c r="BM122" i="1"/>
  <c r="BM158" i="1"/>
  <c r="BM194" i="1"/>
  <c r="BM230" i="1"/>
  <c r="BM302" i="1"/>
  <c r="BM374" i="1"/>
  <c r="BM446" i="1"/>
  <c r="BM482" i="1"/>
  <c r="BM554" i="1"/>
  <c r="BM590" i="1"/>
  <c r="BM626" i="1"/>
  <c r="BM734" i="1"/>
  <c r="BM770" i="1"/>
  <c r="BM842" i="1"/>
  <c r="BM878" i="1"/>
  <c r="BM914" i="1"/>
  <c r="BM950" i="1"/>
  <c r="BM986" i="1"/>
  <c r="BM1022" i="1"/>
  <c r="BM1058" i="1"/>
  <c r="BM1130" i="1"/>
  <c r="BM1166" i="1"/>
  <c r="BM1202" i="1"/>
  <c r="BM1238" i="1"/>
  <c r="BM1274" i="1"/>
  <c r="BM1346" i="1"/>
  <c r="BM1382" i="1"/>
  <c r="BM1418" i="1"/>
  <c r="BM1454" i="1"/>
  <c r="BM1490" i="1"/>
  <c r="BM1526" i="1"/>
  <c r="BM1598" i="1"/>
  <c r="BM1706" i="1"/>
  <c r="BM1742" i="1"/>
  <c r="BM1778" i="1"/>
  <c r="BM1814" i="1"/>
  <c r="BM1850" i="1"/>
  <c r="BM1886" i="1"/>
  <c r="BM1958" i="1"/>
  <c r="BM1994" i="1"/>
  <c r="BM2030" i="1"/>
  <c r="BM2066" i="1"/>
  <c r="BJ14" i="1"/>
  <c r="BJ50" i="1"/>
  <c r="BJ86" i="1"/>
  <c r="BJ122" i="1"/>
  <c r="BJ158" i="1"/>
  <c r="BJ194" i="1"/>
  <c r="BJ230" i="1"/>
  <c r="BJ266" i="1"/>
  <c r="BJ302" i="1"/>
  <c r="BJ338" i="1"/>
  <c r="BJ374" i="1"/>
  <c r="BJ410" i="1"/>
  <c r="BJ446" i="1"/>
  <c r="BJ482" i="1"/>
  <c r="BJ518" i="1"/>
  <c r="BJ554" i="1"/>
  <c r="BJ590" i="1"/>
  <c r="BJ626" i="1"/>
  <c r="BJ662" i="1"/>
  <c r="BJ698" i="1"/>
  <c r="BJ734" i="1"/>
  <c r="BJ770" i="1"/>
  <c r="BJ806" i="1"/>
  <c r="BJ842" i="1"/>
  <c r="BJ878" i="1"/>
  <c r="BJ914" i="1"/>
  <c r="BJ950" i="1"/>
  <c r="BJ986" i="1"/>
  <c r="BJ1022" i="1"/>
  <c r="BJ1058" i="1"/>
  <c r="BJ1094" i="1"/>
  <c r="BJ32" i="1"/>
  <c r="BJ68" i="1"/>
  <c r="BJ104" i="1"/>
  <c r="BJ140" i="1"/>
  <c r="BJ176" i="1"/>
  <c r="BJ212" i="1"/>
  <c r="BJ248" i="1"/>
  <c r="BJ284" i="1"/>
  <c r="BJ320" i="1"/>
  <c r="BJ356" i="1"/>
  <c r="BJ392" i="1"/>
  <c r="BJ428" i="1"/>
  <c r="BJ464" i="1"/>
  <c r="BJ500" i="1"/>
  <c r="BJ536" i="1"/>
  <c r="BJ572" i="1"/>
  <c r="BJ608" i="1"/>
  <c r="BJ644" i="1"/>
  <c r="BJ680" i="1"/>
  <c r="BJ716" i="1"/>
  <c r="BJ752" i="1"/>
  <c r="BJ788" i="1"/>
  <c r="BJ824" i="1"/>
  <c r="BJ860" i="1"/>
  <c r="BJ896" i="1"/>
  <c r="BJ932" i="1"/>
  <c r="BJ968" i="1"/>
  <c r="BJ1004" i="1"/>
  <c r="BJ1040" i="1"/>
  <c r="BJ1076" i="1"/>
  <c r="BJ1112" i="1"/>
  <c r="BI14" i="1"/>
  <c r="BI50" i="1"/>
  <c r="BI86" i="1"/>
  <c r="BI122" i="1"/>
  <c r="BI158" i="1"/>
  <c r="BI194" i="1"/>
  <c r="BI230" i="1"/>
  <c r="BI266" i="1"/>
  <c r="BI302" i="1"/>
  <c r="BI338" i="1"/>
  <c r="BI374" i="1"/>
  <c r="BI410" i="1"/>
  <c r="BI446" i="1"/>
  <c r="BI482" i="1"/>
  <c r="BI518" i="1"/>
  <c r="BI554" i="1"/>
  <c r="BI590" i="1"/>
  <c r="BI626" i="1"/>
  <c r="BI662" i="1"/>
  <c r="BI698" i="1"/>
  <c r="BI734" i="1"/>
  <c r="BI770" i="1"/>
  <c r="BI806" i="1"/>
  <c r="BI842" i="1"/>
  <c r="BI878" i="1"/>
  <c r="BI914" i="1"/>
  <c r="BI950" i="1"/>
  <c r="BI986" i="1"/>
  <c r="BI1022" i="1"/>
  <c r="BI1058" i="1"/>
  <c r="BI1094" i="1"/>
  <c r="BI1130" i="1"/>
  <c r="BI1166" i="1"/>
  <c r="BI1202" i="1"/>
  <c r="BI1238" i="1"/>
  <c r="BI1274" i="1"/>
  <c r="BI1310" i="1"/>
  <c r="BI1346" i="1"/>
  <c r="BI1382" i="1"/>
  <c r="BI1418" i="1"/>
  <c r="BI1454" i="1"/>
  <c r="BI1490" i="1"/>
  <c r="BI1526" i="1"/>
  <c r="BI1562" i="1"/>
  <c r="BI1598" i="1"/>
  <c r="BI1634" i="1"/>
  <c r="BI1670" i="1"/>
  <c r="BI1706" i="1"/>
  <c r="BI1742" i="1"/>
  <c r="BI1778" i="1"/>
  <c r="BI1814" i="1"/>
  <c r="BI1850" i="1"/>
  <c r="BI1886" i="1"/>
  <c r="BI1922" i="1"/>
  <c r="BI1958" i="1"/>
  <c r="BI1994" i="1"/>
  <c r="BI2030" i="1"/>
  <c r="BI2066" i="1"/>
  <c r="BI2102" i="1"/>
  <c r="BJ1148" i="1"/>
  <c r="BJ1184" i="1"/>
  <c r="BJ1220" i="1"/>
  <c r="BJ1256" i="1"/>
  <c r="BJ1292" i="1"/>
  <c r="BJ1328" i="1"/>
  <c r="BJ1364" i="1"/>
  <c r="BJ1400" i="1"/>
  <c r="BJ1436" i="1"/>
  <c r="BJ1472" i="1"/>
  <c r="BJ1508" i="1"/>
  <c r="BJ1544" i="1"/>
  <c r="BJ1580" i="1"/>
  <c r="BJ1616" i="1"/>
  <c r="BJ1652" i="1"/>
  <c r="BJ1688" i="1"/>
  <c r="BJ1724" i="1"/>
  <c r="BJ1760" i="1"/>
  <c r="BJ1796" i="1"/>
  <c r="BJ1832" i="1"/>
  <c r="BJ1868" i="1"/>
  <c r="BJ1904" i="1"/>
  <c r="BJ1940" i="1"/>
  <c r="BJ1976" i="1"/>
  <c r="BJ2012" i="1"/>
  <c r="BJ2048" i="1"/>
  <c r="BJ2084" i="1"/>
  <c r="BH14" i="1"/>
  <c r="BH50" i="1"/>
  <c r="BH86" i="1"/>
  <c r="BH122" i="1"/>
  <c r="BH158" i="1"/>
  <c r="BH194" i="1"/>
  <c r="BH230" i="1"/>
  <c r="BH266" i="1"/>
  <c r="BH302" i="1"/>
  <c r="BH338" i="1"/>
  <c r="BH374" i="1"/>
  <c r="BH410" i="1"/>
  <c r="BH446" i="1"/>
  <c r="BH482" i="1"/>
  <c r="BH518" i="1"/>
  <c r="BH554" i="1"/>
  <c r="BH590" i="1"/>
  <c r="BH626" i="1"/>
  <c r="BH662" i="1"/>
  <c r="BI32" i="1"/>
  <c r="BI68" i="1"/>
  <c r="BI104" i="1"/>
  <c r="BI140" i="1"/>
  <c r="BI176" i="1"/>
  <c r="BI212" i="1"/>
  <c r="BI248" i="1"/>
  <c r="BI284" i="1"/>
  <c r="BI320" i="1"/>
  <c r="BI356" i="1"/>
  <c r="BI392" i="1"/>
  <c r="BI428" i="1"/>
  <c r="BI464" i="1"/>
  <c r="BI500" i="1"/>
  <c r="BI536" i="1"/>
  <c r="BI572" i="1"/>
  <c r="BI608" i="1"/>
  <c r="BI644" i="1"/>
  <c r="BI680" i="1"/>
  <c r="BI716" i="1"/>
  <c r="BI752" i="1"/>
  <c r="BI788" i="1"/>
  <c r="BI824" i="1"/>
  <c r="BI860" i="1"/>
  <c r="BI896" i="1"/>
  <c r="BI932" i="1"/>
  <c r="BI968" i="1"/>
  <c r="BI1004" i="1"/>
  <c r="BI1040" i="1"/>
  <c r="BI1076" i="1"/>
  <c r="BI1112" i="1"/>
  <c r="BI1148" i="1"/>
  <c r="BI1184" i="1"/>
  <c r="BI1220" i="1"/>
  <c r="BI1256" i="1"/>
  <c r="BI1292" i="1"/>
  <c r="BI1328" i="1"/>
  <c r="BI1364" i="1"/>
  <c r="BI1400" i="1"/>
  <c r="BI1436" i="1"/>
  <c r="BI1472" i="1"/>
  <c r="BI1508" i="1"/>
  <c r="BI1544" i="1"/>
  <c r="BI1580" i="1"/>
  <c r="BI1616" i="1"/>
  <c r="BI1652" i="1"/>
  <c r="BI1688" i="1"/>
  <c r="BI1724" i="1"/>
  <c r="BI1760" i="1"/>
  <c r="BI1796" i="1"/>
  <c r="BI1832" i="1"/>
  <c r="BI1868" i="1"/>
  <c r="BI1904" i="1"/>
  <c r="BI1940" i="1"/>
  <c r="BI1976" i="1"/>
  <c r="BI2012" i="1"/>
  <c r="BI2048" i="1"/>
  <c r="BI2084" i="1"/>
  <c r="BJ1238" i="1"/>
  <c r="BJ1382" i="1"/>
  <c r="BJ1526" i="1"/>
  <c r="BJ1670" i="1"/>
  <c r="BJ1814" i="1"/>
  <c r="BJ1958" i="1"/>
  <c r="BJ2102" i="1"/>
  <c r="BH32" i="1"/>
  <c r="BH176" i="1"/>
  <c r="BH320" i="1"/>
  <c r="BH464" i="1"/>
  <c r="BH608" i="1"/>
  <c r="BH752" i="1"/>
  <c r="BH806" i="1"/>
  <c r="BH896" i="1"/>
  <c r="BH950" i="1"/>
  <c r="BH1040" i="1"/>
  <c r="BH1094" i="1"/>
  <c r="BH1184" i="1"/>
  <c r="BH1238" i="1"/>
  <c r="BH1328" i="1"/>
  <c r="BH1382" i="1"/>
  <c r="BH1472" i="1"/>
  <c r="BH1526" i="1"/>
  <c r="BH1616" i="1"/>
  <c r="BH1670" i="1"/>
  <c r="BH1760" i="1"/>
  <c r="BH1814" i="1"/>
  <c r="BH1904" i="1"/>
  <c r="BH1958" i="1"/>
  <c r="BH2048" i="1"/>
  <c r="BH2102" i="1"/>
  <c r="BJ1202" i="1"/>
  <c r="BJ1346" i="1"/>
  <c r="BJ1490" i="1"/>
  <c r="BJ1634" i="1"/>
  <c r="BJ1778" i="1"/>
  <c r="BJ1922" i="1"/>
  <c r="BJ2066" i="1"/>
  <c r="BH140" i="1"/>
  <c r="BH284" i="1"/>
  <c r="BH428" i="1"/>
  <c r="BH572" i="1"/>
  <c r="BH698" i="1"/>
  <c r="BH788" i="1"/>
  <c r="BH842" i="1"/>
  <c r="BH932" i="1"/>
  <c r="BH986" i="1"/>
  <c r="BH1076" i="1"/>
  <c r="BH1130" i="1"/>
  <c r="BH1220" i="1"/>
  <c r="BH1274" i="1"/>
  <c r="BH1364" i="1"/>
  <c r="BH1418" i="1"/>
  <c r="BH1508" i="1"/>
  <c r="BH1562" i="1"/>
  <c r="BH1652" i="1"/>
  <c r="BH1706" i="1"/>
  <c r="BH1796" i="1"/>
  <c r="BH1850" i="1"/>
  <c r="BH1940" i="1"/>
  <c r="BH1994" i="1"/>
  <c r="BH2084" i="1"/>
  <c r="BJ1166" i="1"/>
  <c r="BJ1310" i="1"/>
  <c r="BJ1454" i="1"/>
  <c r="BJ1598" i="1"/>
  <c r="BJ1742" i="1"/>
  <c r="BJ1886" i="1"/>
  <c r="BJ2030" i="1"/>
  <c r="BH104" i="1"/>
  <c r="BH248" i="1"/>
  <c r="BH392" i="1"/>
  <c r="BH536" i="1"/>
  <c r="BH680" i="1"/>
  <c r="BH734" i="1"/>
  <c r="BH824" i="1"/>
  <c r="BH878" i="1"/>
  <c r="BH968" i="1"/>
  <c r="BH1022" i="1"/>
  <c r="BH1112" i="1"/>
  <c r="BH1166" i="1"/>
  <c r="BH1256" i="1"/>
  <c r="BH1310" i="1"/>
  <c r="BH1400" i="1"/>
  <c r="BH1454" i="1"/>
  <c r="BH1544" i="1"/>
  <c r="BH1598" i="1"/>
  <c r="BH1688" i="1"/>
  <c r="BH1742" i="1"/>
  <c r="BH1832" i="1"/>
  <c r="BH1886" i="1"/>
  <c r="BH1976" i="1"/>
  <c r="BH2030" i="1"/>
  <c r="BJ1418" i="1"/>
  <c r="BJ1994" i="1"/>
  <c r="BH500" i="1"/>
  <c r="BH716" i="1"/>
  <c r="BH770" i="1"/>
  <c r="BH1292" i="1"/>
  <c r="BH1346" i="1"/>
  <c r="BH1868" i="1"/>
  <c r="BH1922" i="1"/>
  <c r="BJ1274" i="1"/>
  <c r="BJ1850" i="1"/>
  <c r="BH356" i="1"/>
  <c r="BH860" i="1"/>
  <c r="BH914" i="1"/>
  <c r="BH1436" i="1"/>
  <c r="BH1490" i="1"/>
  <c r="BH2012" i="1"/>
  <c r="BH2066" i="1"/>
  <c r="BJ1130" i="1"/>
  <c r="BJ1706" i="1"/>
  <c r="BH212" i="1"/>
  <c r="BH1004" i="1"/>
  <c r="BH1058" i="1"/>
  <c r="BH1580" i="1"/>
  <c r="BH1634" i="1"/>
  <c r="BJ1562" i="1"/>
  <c r="BH68" i="1"/>
  <c r="BH644" i="1"/>
  <c r="BH1148" i="1"/>
  <c r="BH1202" i="1"/>
  <c r="BH1724" i="1"/>
  <c r="BH1778" i="1"/>
  <c r="BM312" i="1"/>
  <c r="BM708" i="1"/>
  <c r="BM960" i="1"/>
  <c r="BM1068" i="1"/>
  <c r="BM1392" i="1"/>
  <c r="BM1680" i="1"/>
  <c r="BM1716" i="1"/>
  <c r="BM1896" i="1"/>
  <c r="BM150" i="1"/>
  <c r="BM798" i="1"/>
  <c r="BM942" i="1"/>
  <c r="BM1662" i="1"/>
  <c r="BJ6" i="1"/>
  <c r="BJ42" i="1"/>
  <c r="BJ78" i="1"/>
  <c r="BJ114" i="1"/>
  <c r="BJ150" i="1"/>
  <c r="BJ186" i="1"/>
  <c r="BJ222" i="1"/>
  <c r="BJ258" i="1"/>
  <c r="BJ294" i="1"/>
  <c r="BJ330" i="1"/>
  <c r="BJ366" i="1"/>
  <c r="BJ402" i="1"/>
  <c r="BJ438" i="1"/>
  <c r="BJ474" i="1"/>
  <c r="BJ510" i="1"/>
  <c r="BJ546" i="1"/>
  <c r="BJ582" i="1"/>
  <c r="BJ618" i="1"/>
  <c r="BJ654" i="1"/>
  <c r="BJ690" i="1"/>
  <c r="BJ726" i="1"/>
  <c r="BJ762" i="1"/>
  <c r="BJ798" i="1"/>
  <c r="BJ834" i="1"/>
  <c r="BJ870" i="1"/>
  <c r="BJ906" i="1"/>
  <c r="BJ942" i="1"/>
  <c r="BJ978" i="1"/>
  <c r="BJ1014" i="1"/>
  <c r="BJ1050" i="1"/>
  <c r="BJ1086" i="1"/>
  <c r="BJ1122" i="1"/>
  <c r="BJ24" i="1"/>
  <c r="BJ60" i="1"/>
  <c r="BJ96" i="1"/>
  <c r="BJ132" i="1"/>
  <c r="BJ168" i="1"/>
  <c r="BJ204" i="1"/>
  <c r="BJ240" i="1"/>
  <c r="BJ276" i="1"/>
  <c r="BJ312" i="1"/>
  <c r="BJ348" i="1"/>
  <c r="BJ384" i="1"/>
  <c r="BJ420" i="1"/>
  <c r="BJ456" i="1"/>
  <c r="BJ492" i="1"/>
  <c r="BJ528" i="1"/>
  <c r="BJ564" i="1"/>
  <c r="BJ600" i="1"/>
  <c r="BJ636" i="1"/>
  <c r="BJ672" i="1"/>
  <c r="BJ708" i="1"/>
  <c r="BJ744" i="1"/>
  <c r="BJ780" i="1"/>
  <c r="BJ816" i="1"/>
  <c r="BJ852" i="1"/>
  <c r="BJ888" i="1"/>
  <c r="BJ924" i="1"/>
  <c r="BJ960" i="1"/>
  <c r="BJ996" i="1"/>
  <c r="BJ1032" i="1"/>
  <c r="BJ1068" i="1"/>
  <c r="BJ1104" i="1"/>
  <c r="BI6" i="1"/>
  <c r="BI42" i="1"/>
  <c r="BI78" i="1"/>
  <c r="BI114" i="1"/>
  <c r="BI150" i="1"/>
  <c r="BI186" i="1"/>
  <c r="BI222" i="1"/>
  <c r="BI258" i="1"/>
  <c r="BI294" i="1"/>
  <c r="BI330" i="1"/>
  <c r="BI366" i="1"/>
  <c r="BI402" i="1"/>
  <c r="BI438" i="1"/>
  <c r="BI474" i="1"/>
  <c r="BI510" i="1"/>
  <c r="BI546" i="1"/>
  <c r="BI582" i="1"/>
  <c r="BI618" i="1"/>
  <c r="BI654" i="1"/>
  <c r="BI690" i="1"/>
  <c r="BI726" i="1"/>
  <c r="BI762" i="1"/>
  <c r="BI798" i="1"/>
  <c r="BI834" i="1"/>
  <c r="BI870" i="1"/>
  <c r="BI906" i="1"/>
  <c r="BI942" i="1"/>
  <c r="BI978" i="1"/>
  <c r="BI1014" i="1"/>
  <c r="BI1050" i="1"/>
  <c r="BI1086" i="1"/>
  <c r="BI1122" i="1"/>
  <c r="BI1158" i="1"/>
  <c r="BI1194" i="1"/>
  <c r="BI1230" i="1"/>
  <c r="BI1266" i="1"/>
  <c r="BI1302" i="1"/>
  <c r="BI1338" i="1"/>
  <c r="BI1374" i="1"/>
  <c r="BI1410" i="1"/>
  <c r="BI1446" i="1"/>
  <c r="BI1482" i="1"/>
  <c r="BI1518" i="1"/>
  <c r="BI1554" i="1"/>
  <c r="BI1590" i="1"/>
  <c r="BI1626" i="1"/>
  <c r="BI1662" i="1"/>
  <c r="BI1698" i="1"/>
  <c r="BI1734" i="1"/>
  <c r="BI1770" i="1"/>
  <c r="BI1806" i="1"/>
  <c r="BI1842" i="1"/>
  <c r="BI1878" i="1"/>
  <c r="BI1914" i="1"/>
  <c r="BI1950" i="1"/>
  <c r="BI1986" i="1"/>
  <c r="BI2022" i="1"/>
  <c r="BI2058" i="1"/>
  <c r="BI2094" i="1"/>
  <c r="BJ1140" i="1"/>
  <c r="BJ1176" i="1"/>
  <c r="BJ1212" i="1"/>
  <c r="BJ1248" i="1"/>
  <c r="BJ1284" i="1"/>
  <c r="BJ1320" i="1"/>
  <c r="BJ1356" i="1"/>
  <c r="BJ1392" i="1"/>
  <c r="BJ1428" i="1"/>
  <c r="BJ1464" i="1"/>
  <c r="BJ1500" i="1"/>
  <c r="BJ1536" i="1"/>
  <c r="BJ1572" i="1"/>
  <c r="BJ1608" i="1"/>
  <c r="BJ1644" i="1"/>
  <c r="BJ1680" i="1"/>
  <c r="BJ1716" i="1"/>
  <c r="BJ1752" i="1"/>
  <c r="BJ1788" i="1"/>
  <c r="BJ1824" i="1"/>
  <c r="BJ1860" i="1"/>
  <c r="BJ1896" i="1"/>
  <c r="BJ1932" i="1"/>
  <c r="BJ1968" i="1"/>
  <c r="BJ2004" i="1"/>
  <c r="BJ2040" i="1"/>
  <c r="BJ2076" i="1"/>
  <c r="BH6" i="1"/>
  <c r="BH42" i="1"/>
  <c r="BH78" i="1"/>
  <c r="BH114" i="1"/>
  <c r="BH150" i="1"/>
  <c r="BH186" i="1"/>
  <c r="BH222" i="1"/>
  <c r="BH258" i="1"/>
  <c r="BH294" i="1"/>
  <c r="BH330" i="1"/>
  <c r="BH366" i="1"/>
  <c r="BH402" i="1"/>
  <c r="BH438" i="1"/>
  <c r="BH474" i="1"/>
  <c r="BH510" i="1"/>
  <c r="BH546" i="1"/>
  <c r="BH582" i="1"/>
  <c r="BH618" i="1"/>
  <c r="BH654" i="1"/>
  <c r="BI24" i="1"/>
  <c r="BI60" i="1"/>
  <c r="BI96" i="1"/>
  <c r="BI132" i="1"/>
  <c r="BI168" i="1"/>
  <c r="BI204" i="1"/>
  <c r="BI240" i="1"/>
  <c r="BI276" i="1"/>
  <c r="BI312" i="1"/>
  <c r="BI348" i="1"/>
  <c r="BI384" i="1"/>
  <c r="BI420" i="1"/>
  <c r="BI456" i="1"/>
  <c r="BI492" i="1"/>
  <c r="BI528" i="1"/>
  <c r="BI564" i="1"/>
  <c r="BI600" i="1"/>
  <c r="BI636" i="1"/>
  <c r="BI672" i="1"/>
  <c r="BI708" i="1"/>
  <c r="BI744" i="1"/>
  <c r="BI780" i="1"/>
  <c r="BI816" i="1"/>
  <c r="BI852" i="1"/>
  <c r="BI888" i="1"/>
  <c r="BI924" i="1"/>
  <c r="BI960" i="1"/>
  <c r="BI996" i="1"/>
  <c r="BI1032" i="1"/>
  <c r="BI1068" i="1"/>
  <c r="BI1104" i="1"/>
  <c r="BI1140" i="1"/>
  <c r="BI1176" i="1"/>
  <c r="BI1212" i="1"/>
  <c r="BI1248" i="1"/>
  <c r="BI1284" i="1"/>
  <c r="BI1320" i="1"/>
  <c r="BI1356" i="1"/>
  <c r="BI1392" i="1"/>
  <c r="BI1428" i="1"/>
  <c r="BI1464" i="1"/>
  <c r="BI1500" i="1"/>
  <c r="BI1536" i="1"/>
  <c r="BI1572" i="1"/>
  <c r="BI1608" i="1"/>
  <c r="BI1644" i="1"/>
  <c r="BI1680" i="1"/>
  <c r="BI1716" i="1"/>
  <c r="BI1752" i="1"/>
  <c r="BI1788" i="1"/>
  <c r="BI1824" i="1"/>
  <c r="BI1860" i="1"/>
  <c r="BI1896" i="1"/>
  <c r="BI1932" i="1"/>
  <c r="BI1968" i="1"/>
  <c r="BI2004" i="1"/>
  <c r="BI2040" i="1"/>
  <c r="BI2076" i="1"/>
  <c r="BJ1158" i="1"/>
  <c r="BJ1302" i="1"/>
  <c r="BJ1446" i="1"/>
  <c r="BJ1590" i="1"/>
  <c r="BJ1734" i="1"/>
  <c r="BJ1878" i="1"/>
  <c r="BJ2022" i="1"/>
  <c r="BH96" i="1"/>
  <c r="BH240" i="1"/>
  <c r="BH384" i="1"/>
  <c r="BH528" i="1"/>
  <c r="BH672" i="1"/>
  <c r="BH726" i="1"/>
  <c r="BH816" i="1"/>
  <c r="BH870" i="1"/>
  <c r="BH960" i="1"/>
  <c r="BH1014" i="1"/>
  <c r="BH1104" i="1"/>
  <c r="BH1158" i="1"/>
  <c r="BH1248" i="1"/>
  <c r="BH1302" i="1"/>
  <c r="BH1392" i="1"/>
  <c r="BH1446" i="1"/>
  <c r="BH1536" i="1"/>
  <c r="BH1590" i="1"/>
  <c r="BH1680" i="1"/>
  <c r="BH1734" i="1"/>
  <c r="BH1824" i="1"/>
  <c r="BH1878" i="1"/>
  <c r="BH1968" i="1"/>
  <c r="BH2022" i="1"/>
  <c r="BJ1266" i="1"/>
  <c r="BJ1410" i="1"/>
  <c r="BJ1554" i="1"/>
  <c r="BJ1698" i="1"/>
  <c r="BJ1842" i="1"/>
  <c r="BJ1986" i="1"/>
  <c r="BH60" i="1"/>
  <c r="BH204" i="1"/>
  <c r="BH348" i="1"/>
  <c r="BH492" i="1"/>
  <c r="BH636" i="1"/>
  <c r="BH708" i="1"/>
  <c r="BH762" i="1"/>
  <c r="BH852" i="1"/>
  <c r="BH906" i="1"/>
  <c r="BH996" i="1"/>
  <c r="BH1050" i="1"/>
  <c r="BH1140" i="1"/>
  <c r="BH1194" i="1"/>
  <c r="BH1284" i="1"/>
  <c r="BH1338" i="1"/>
  <c r="BH1428" i="1"/>
  <c r="BH1482" i="1"/>
  <c r="BH1572" i="1"/>
  <c r="BH1626" i="1"/>
  <c r="BH1716" i="1"/>
  <c r="BH1770" i="1"/>
  <c r="BH1860" i="1"/>
  <c r="BH1914" i="1"/>
  <c r="BH2004" i="1"/>
  <c r="BH2058" i="1"/>
  <c r="BJ1230" i="1"/>
  <c r="BJ1374" i="1"/>
  <c r="BJ1518" i="1"/>
  <c r="BJ1662" i="1"/>
  <c r="BJ1806" i="1"/>
  <c r="BJ1950" i="1"/>
  <c r="BJ2094" i="1"/>
  <c r="BH24" i="1"/>
  <c r="BH168" i="1"/>
  <c r="BH312" i="1"/>
  <c r="BH456" i="1"/>
  <c r="BH600" i="1"/>
  <c r="BH744" i="1"/>
  <c r="BH798" i="1"/>
  <c r="BH888" i="1"/>
  <c r="BH942" i="1"/>
  <c r="BH1032" i="1"/>
  <c r="BH1086" i="1"/>
  <c r="BH1176" i="1"/>
  <c r="BH1230" i="1"/>
  <c r="BH1320" i="1"/>
  <c r="BH1374" i="1"/>
  <c r="BH1464" i="1"/>
  <c r="BH1518" i="1"/>
  <c r="BH1608" i="1"/>
  <c r="BH1662" i="1"/>
  <c r="BH1752" i="1"/>
  <c r="BH1806" i="1"/>
  <c r="BH1896" i="1"/>
  <c r="BH1950" i="1"/>
  <c r="BH2040" i="1"/>
  <c r="BH2094" i="1"/>
  <c r="BJ1338" i="1"/>
  <c r="BJ1914" i="1"/>
  <c r="BH420" i="1"/>
  <c r="BH690" i="1"/>
  <c r="BH1212" i="1"/>
  <c r="BH1266" i="1"/>
  <c r="BH1788" i="1"/>
  <c r="BH1842" i="1"/>
  <c r="BJ1194" i="1"/>
  <c r="BJ1770" i="1"/>
  <c r="BH276" i="1"/>
  <c r="BH780" i="1"/>
  <c r="BH834" i="1"/>
  <c r="BH1356" i="1"/>
  <c r="BH1410" i="1"/>
  <c r="BH1932" i="1"/>
  <c r="BH1986" i="1"/>
  <c r="BJ1626" i="1"/>
  <c r="BH132" i="1"/>
  <c r="BH924" i="1"/>
  <c r="BH978" i="1"/>
  <c r="BH1500" i="1"/>
  <c r="BH1554" i="1"/>
  <c r="BH2076" i="1"/>
  <c r="BJ1482" i="1"/>
  <c r="BJ2058" i="1"/>
  <c r="BH564" i="1"/>
  <c r="BH1068" i="1"/>
  <c r="BH1122" i="1"/>
  <c r="BH1644" i="1"/>
  <c r="BH1698" i="1"/>
  <c r="BM252" i="1"/>
  <c r="BM576" i="1"/>
  <c r="BM648" i="1"/>
  <c r="BM756" i="1"/>
  <c r="BM828" i="1"/>
  <c r="BM972" i="1"/>
  <c r="BM1080" i="1"/>
  <c r="BM1188" i="1"/>
  <c r="BM1224" i="1"/>
  <c r="BM1512" i="1"/>
  <c r="BM1584" i="1"/>
  <c r="BM1728" i="1"/>
  <c r="BM1836" i="1"/>
  <c r="BM1872" i="1"/>
  <c r="BM1908" i="1"/>
  <c r="BM522" i="1"/>
  <c r="BM558" i="1"/>
  <c r="BM630" i="1"/>
  <c r="BM666" i="1"/>
  <c r="BM810" i="1"/>
  <c r="BM990" i="1"/>
  <c r="BM1422" i="1"/>
  <c r="BM1638" i="1"/>
  <c r="BM1674" i="1"/>
  <c r="BM1746" i="1"/>
  <c r="BM1854" i="1"/>
  <c r="BM1890" i="1"/>
  <c r="BM1998" i="1"/>
  <c r="BM2034" i="1"/>
  <c r="BJ18" i="1"/>
  <c r="BJ54" i="1"/>
  <c r="BJ90" i="1"/>
  <c r="BJ126" i="1"/>
  <c r="BJ162" i="1"/>
  <c r="BJ198" i="1"/>
  <c r="BJ234" i="1"/>
  <c r="BJ270" i="1"/>
  <c r="BJ306" i="1"/>
  <c r="BJ342" i="1"/>
  <c r="BJ378" i="1"/>
  <c r="BJ414" i="1"/>
  <c r="BJ450" i="1"/>
  <c r="BJ486" i="1"/>
  <c r="BJ522" i="1"/>
  <c r="BJ558" i="1"/>
  <c r="BJ594" i="1"/>
  <c r="BJ630" i="1"/>
  <c r="BJ666" i="1"/>
  <c r="BJ702" i="1"/>
  <c r="BJ738" i="1"/>
  <c r="BJ774" i="1"/>
  <c r="BJ810" i="1"/>
  <c r="BJ846" i="1"/>
  <c r="BJ882" i="1"/>
  <c r="BJ918" i="1"/>
  <c r="BJ954" i="1"/>
  <c r="BJ990" i="1"/>
  <c r="BJ1026" i="1"/>
  <c r="BJ1062" i="1"/>
  <c r="BJ1098" i="1"/>
  <c r="BJ36" i="1"/>
  <c r="BJ72" i="1"/>
  <c r="BJ108" i="1"/>
  <c r="BJ144" i="1"/>
  <c r="BJ180" i="1"/>
  <c r="BJ216" i="1"/>
  <c r="BJ252" i="1"/>
  <c r="BJ288" i="1"/>
  <c r="BJ324" i="1"/>
  <c r="BJ360" i="1"/>
  <c r="BJ396" i="1"/>
  <c r="BJ432" i="1"/>
  <c r="BJ468" i="1"/>
  <c r="BJ504" i="1"/>
  <c r="BJ540" i="1"/>
  <c r="BJ576" i="1"/>
  <c r="BJ612" i="1"/>
  <c r="BJ648" i="1"/>
  <c r="BJ684" i="1"/>
  <c r="BJ720" i="1"/>
  <c r="BJ756" i="1"/>
  <c r="BJ792" i="1"/>
  <c r="BJ828" i="1"/>
  <c r="BJ864" i="1"/>
  <c r="BJ900" i="1"/>
  <c r="BJ936" i="1"/>
  <c r="BJ972" i="1"/>
  <c r="BJ1008" i="1"/>
  <c r="BJ1044" i="1"/>
  <c r="BJ1080" i="1"/>
  <c r="BN972" i="1"/>
  <c r="BI18" i="1"/>
  <c r="BI54" i="1"/>
  <c r="BI90" i="1"/>
  <c r="BI126" i="1"/>
  <c r="BI162" i="1"/>
  <c r="BI198" i="1"/>
  <c r="BI234" i="1"/>
  <c r="BI270" i="1"/>
  <c r="BI306" i="1"/>
  <c r="BI342" i="1"/>
  <c r="BI378" i="1"/>
  <c r="BI414" i="1"/>
  <c r="BI450" i="1"/>
  <c r="BI486" i="1"/>
  <c r="BI522" i="1"/>
  <c r="BI558" i="1"/>
  <c r="BI594" i="1"/>
  <c r="BI630" i="1"/>
  <c r="BI666" i="1"/>
  <c r="BI702" i="1"/>
  <c r="BI738" i="1"/>
  <c r="BI774" i="1"/>
  <c r="BI810" i="1"/>
  <c r="BI846" i="1"/>
  <c r="BI882" i="1"/>
  <c r="BI918" i="1"/>
  <c r="BI954" i="1"/>
  <c r="BI990" i="1"/>
  <c r="BI1026" i="1"/>
  <c r="BI1062" i="1"/>
  <c r="BI1098" i="1"/>
  <c r="BI1134" i="1"/>
  <c r="BI1170" i="1"/>
  <c r="BI1206" i="1"/>
  <c r="BI1242" i="1"/>
  <c r="BI1278" i="1"/>
  <c r="BI1314" i="1"/>
  <c r="BI1350" i="1"/>
  <c r="BI1386" i="1"/>
  <c r="BI1422" i="1"/>
  <c r="BI1458" i="1"/>
  <c r="BI1494" i="1"/>
  <c r="BI1530" i="1"/>
  <c r="BI1566" i="1"/>
  <c r="BI1602" i="1"/>
  <c r="BI1638" i="1"/>
  <c r="BI1674" i="1"/>
  <c r="BI1710" i="1"/>
  <c r="BI1746" i="1"/>
  <c r="BI1782" i="1"/>
  <c r="BI1818" i="1"/>
  <c r="BI1854" i="1"/>
  <c r="BI1890" i="1"/>
  <c r="BI1926" i="1"/>
  <c r="BI1962" i="1"/>
  <c r="BI1998" i="1"/>
  <c r="BI2034" i="1"/>
  <c r="BI2070" i="1"/>
  <c r="BI2106" i="1"/>
  <c r="BJ1152" i="1"/>
  <c r="BJ1188" i="1"/>
  <c r="BJ1224" i="1"/>
  <c r="BJ1260" i="1"/>
  <c r="BJ1296" i="1"/>
  <c r="BJ1332" i="1"/>
  <c r="BJ1368" i="1"/>
  <c r="BJ1404" i="1"/>
  <c r="BJ1440" i="1"/>
  <c r="BJ1476" i="1"/>
  <c r="BJ1512" i="1"/>
  <c r="BJ1548" i="1"/>
  <c r="BJ1584" i="1"/>
  <c r="BJ1620" i="1"/>
  <c r="BJ1656" i="1"/>
  <c r="BJ1692" i="1"/>
  <c r="BJ1728" i="1"/>
  <c r="BJ1764" i="1"/>
  <c r="BJ1800" i="1"/>
  <c r="BJ1836" i="1"/>
  <c r="BJ1872" i="1"/>
  <c r="BJ1908" i="1"/>
  <c r="BJ1944" i="1"/>
  <c r="BJ1980" i="1"/>
  <c r="BJ2016" i="1"/>
  <c r="BJ2052" i="1"/>
  <c r="BJ2088" i="1"/>
  <c r="BH18" i="1"/>
  <c r="BH54" i="1"/>
  <c r="BH90" i="1"/>
  <c r="BH126" i="1"/>
  <c r="BH162" i="1"/>
  <c r="BH198" i="1"/>
  <c r="BH234" i="1"/>
  <c r="BH270" i="1"/>
  <c r="BH306" i="1"/>
  <c r="BH342" i="1"/>
  <c r="BH378" i="1"/>
  <c r="BH414" i="1"/>
  <c r="BH450" i="1"/>
  <c r="BH486" i="1"/>
  <c r="BH522" i="1"/>
  <c r="BH558" i="1"/>
  <c r="BH594" i="1"/>
  <c r="BH630" i="1"/>
  <c r="BH666" i="1"/>
  <c r="BI36" i="1"/>
  <c r="BI72" i="1"/>
  <c r="BI108" i="1"/>
  <c r="BI144" i="1"/>
  <c r="BI180" i="1"/>
  <c r="BI216" i="1"/>
  <c r="BI252" i="1"/>
  <c r="BI288" i="1"/>
  <c r="BI324" i="1"/>
  <c r="BI360" i="1"/>
  <c r="BI396" i="1"/>
  <c r="BI432" i="1"/>
  <c r="BI468" i="1"/>
  <c r="BI504" i="1"/>
  <c r="BI540" i="1"/>
  <c r="BI576" i="1"/>
  <c r="BI612" i="1"/>
  <c r="BI648" i="1"/>
  <c r="BI684" i="1"/>
  <c r="BI720" i="1"/>
  <c r="BI756" i="1"/>
  <c r="BI792" i="1"/>
  <c r="BI828" i="1"/>
  <c r="BI864" i="1"/>
  <c r="BI900" i="1"/>
  <c r="BI936" i="1"/>
  <c r="BI972" i="1"/>
  <c r="BI1008" i="1"/>
  <c r="BI1044" i="1"/>
  <c r="BI1080" i="1"/>
  <c r="BI1116" i="1"/>
  <c r="BI1152" i="1"/>
  <c r="BI1188" i="1"/>
  <c r="BI1224" i="1"/>
  <c r="BI1260" i="1"/>
  <c r="BI1296" i="1"/>
  <c r="BI1332" i="1"/>
  <c r="BI1368" i="1"/>
  <c r="BI1404" i="1"/>
  <c r="BI1440" i="1"/>
  <c r="BI1476" i="1"/>
  <c r="BI1512" i="1"/>
  <c r="BI1548" i="1"/>
  <c r="BI1584" i="1"/>
  <c r="BI1620" i="1"/>
  <c r="BI1656" i="1"/>
  <c r="BI1692" i="1"/>
  <c r="BI1728" i="1"/>
  <c r="BI1764" i="1"/>
  <c r="BI1800" i="1"/>
  <c r="BI1836" i="1"/>
  <c r="BI1872" i="1"/>
  <c r="BI1908" i="1"/>
  <c r="BI1944" i="1"/>
  <c r="BI1980" i="1"/>
  <c r="BI2016" i="1"/>
  <c r="BI2052" i="1"/>
  <c r="BI2088" i="1"/>
  <c r="BJ1134" i="1"/>
  <c r="BJ1278" i="1"/>
  <c r="BJ1422" i="1"/>
  <c r="BJ1566" i="1"/>
  <c r="BJ1710" i="1"/>
  <c r="BJ1854" i="1"/>
  <c r="BJ1998" i="1"/>
  <c r="BH72" i="1"/>
  <c r="BH216" i="1"/>
  <c r="BH360" i="1"/>
  <c r="BH504" i="1"/>
  <c r="BH648" i="1"/>
  <c r="BH702" i="1"/>
  <c r="BH792" i="1"/>
  <c r="BH846" i="1"/>
  <c r="BH936" i="1"/>
  <c r="BH990" i="1"/>
  <c r="BH1080" i="1"/>
  <c r="BH1134" i="1"/>
  <c r="BH1224" i="1"/>
  <c r="BH1278" i="1"/>
  <c r="BH1368" i="1"/>
  <c r="BH1422" i="1"/>
  <c r="BH1512" i="1"/>
  <c r="BH1566" i="1"/>
  <c r="BH1656" i="1"/>
  <c r="BH1710" i="1"/>
  <c r="BH1800" i="1"/>
  <c r="BH1854" i="1"/>
  <c r="BH1944" i="1"/>
  <c r="BH1998" i="1"/>
  <c r="BH2088" i="1"/>
  <c r="BJ1116" i="1"/>
  <c r="BJ1242" i="1"/>
  <c r="BJ1386" i="1"/>
  <c r="BJ1530" i="1"/>
  <c r="BJ1674" i="1"/>
  <c r="BJ1818" i="1"/>
  <c r="BJ1962" i="1"/>
  <c r="BJ2106" i="1"/>
  <c r="BH36" i="1"/>
  <c r="BH180" i="1"/>
  <c r="BH324" i="1"/>
  <c r="BH468" i="1"/>
  <c r="BH612" i="1"/>
  <c r="BH684" i="1"/>
  <c r="BH738" i="1"/>
  <c r="BH828" i="1"/>
  <c r="BH882" i="1"/>
  <c r="BH972" i="1"/>
  <c r="BH1026" i="1"/>
  <c r="BH1116" i="1"/>
  <c r="BH1170" i="1"/>
  <c r="BH1260" i="1"/>
  <c r="BH1314" i="1"/>
  <c r="BH1404" i="1"/>
  <c r="BH1458" i="1"/>
  <c r="BH1548" i="1"/>
  <c r="BH1602" i="1"/>
  <c r="BH1692" i="1"/>
  <c r="BH1746" i="1"/>
  <c r="BH1836" i="1"/>
  <c r="BH1890" i="1"/>
  <c r="BH1980" i="1"/>
  <c r="BH2034" i="1"/>
  <c r="BE972" i="1"/>
  <c r="BJ1206" i="1"/>
  <c r="BJ1350" i="1"/>
  <c r="BJ1494" i="1"/>
  <c r="BJ1638" i="1"/>
  <c r="BJ1782" i="1"/>
  <c r="BJ1926" i="1"/>
  <c r="BJ2070" i="1"/>
  <c r="BH144" i="1"/>
  <c r="BH288" i="1"/>
  <c r="BH432" i="1"/>
  <c r="BH576" i="1"/>
  <c r="BH720" i="1"/>
  <c r="BH774" i="1"/>
  <c r="BH864" i="1"/>
  <c r="BH918" i="1"/>
  <c r="BH1008" i="1"/>
  <c r="BH1062" i="1"/>
  <c r="BH1152" i="1"/>
  <c r="BH1206" i="1"/>
  <c r="BH1296" i="1"/>
  <c r="BH1350" i="1"/>
  <c r="BH1440" i="1"/>
  <c r="BH1494" i="1"/>
  <c r="BH1584" i="1"/>
  <c r="BH1638" i="1"/>
  <c r="BH1728" i="1"/>
  <c r="BH1782" i="1"/>
  <c r="BH1872" i="1"/>
  <c r="BH1926" i="1"/>
  <c r="BH2016" i="1"/>
  <c r="BH2070" i="1"/>
  <c r="BJ1170" i="1"/>
  <c r="BJ1746" i="1"/>
  <c r="BH252" i="1"/>
  <c r="BH1044" i="1"/>
  <c r="BH1098" i="1"/>
  <c r="BH1620" i="1"/>
  <c r="BH1674" i="1"/>
  <c r="BJ1602" i="1"/>
  <c r="BH108" i="1"/>
  <c r="BH1188" i="1"/>
  <c r="BH1242" i="1"/>
  <c r="BH1764" i="1"/>
  <c r="BH1818" i="1"/>
  <c r="BA972" i="1"/>
  <c r="BJ1458" i="1"/>
  <c r="BJ2034" i="1"/>
  <c r="BH540" i="1"/>
  <c r="BH756" i="1"/>
  <c r="BH810" i="1"/>
  <c r="BH1332" i="1"/>
  <c r="BH1386" i="1"/>
  <c r="BH1908" i="1"/>
  <c r="BH1962" i="1"/>
  <c r="BJ1314" i="1"/>
  <c r="BJ1890" i="1"/>
  <c r="BH396" i="1"/>
  <c r="BH900" i="1"/>
  <c r="BH954" i="1"/>
  <c r="BH1476" i="1"/>
  <c r="BH1530" i="1"/>
  <c r="BH2052" i="1"/>
  <c r="BH2106" i="1"/>
  <c r="BM101" i="1"/>
  <c r="BM245" i="1"/>
  <c r="BM317" i="1"/>
  <c r="BM461" i="1"/>
  <c r="BM677" i="1"/>
  <c r="BM821" i="1"/>
  <c r="BM1037" i="1"/>
  <c r="BM1325" i="1"/>
  <c r="BM1469" i="1"/>
  <c r="BM1613" i="1"/>
  <c r="BM1685" i="1"/>
  <c r="BM1901" i="1"/>
  <c r="BM2045" i="1"/>
  <c r="BM65" i="1"/>
  <c r="BM281" i="1"/>
  <c r="BM425" i="1"/>
  <c r="BM569" i="1"/>
  <c r="BM641" i="1"/>
  <c r="BM785" i="1"/>
  <c r="BM857" i="1"/>
  <c r="BM929" i="1"/>
  <c r="BM1001" i="1"/>
  <c r="BM1145" i="1"/>
  <c r="BM1217" i="1"/>
  <c r="BM1289" i="1"/>
  <c r="BM1361" i="1"/>
  <c r="BM1577" i="1"/>
  <c r="BM1721" i="1"/>
  <c r="BM1793" i="1"/>
  <c r="BM1865" i="1"/>
  <c r="BM1937" i="1"/>
  <c r="BM2081" i="1"/>
  <c r="BM47" i="1"/>
  <c r="BM191" i="1"/>
  <c r="BM335" i="1"/>
  <c r="BM479" i="1"/>
  <c r="BM623" i="1"/>
  <c r="BM767" i="1"/>
  <c r="BM1055" i="1"/>
  <c r="BM1199" i="1"/>
  <c r="BM11" i="1"/>
  <c r="BM155" i="1"/>
  <c r="BM83" i="1"/>
  <c r="BM227" i="1"/>
  <c r="BM119" i="1"/>
  <c r="BM551" i="1"/>
  <c r="BM659" i="1"/>
  <c r="BM1019" i="1"/>
  <c r="BM1127" i="1"/>
  <c r="BM1955" i="1"/>
  <c r="BM2099" i="1"/>
  <c r="BJ11" i="1"/>
  <c r="BJ83" i="1"/>
  <c r="BJ155" i="1"/>
  <c r="BJ227" i="1"/>
  <c r="BJ299" i="1"/>
  <c r="BJ371" i="1"/>
  <c r="BJ443" i="1"/>
  <c r="BJ515" i="1"/>
  <c r="BJ587" i="1"/>
  <c r="BJ659" i="1"/>
  <c r="BJ731" i="1"/>
  <c r="BJ803" i="1"/>
  <c r="BJ875" i="1"/>
  <c r="BJ947" i="1"/>
  <c r="BJ1019" i="1"/>
  <c r="BJ1091" i="1"/>
  <c r="BJ1127" i="1"/>
  <c r="BJ1163" i="1"/>
  <c r="BJ1199" i="1"/>
  <c r="BJ1235" i="1"/>
  <c r="BJ1271" i="1"/>
  <c r="BJ1307" i="1"/>
  <c r="BJ1343" i="1"/>
  <c r="BJ1379" i="1"/>
  <c r="BJ1415" i="1"/>
  <c r="BJ1451" i="1"/>
  <c r="BJ1487" i="1"/>
  <c r="BJ1523" i="1"/>
  <c r="BJ1559" i="1"/>
  <c r="BJ1595" i="1"/>
  <c r="BJ1631" i="1"/>
  <c r="BJ1667" i="1"/>
  <c r="BJ1703" i="1"/>
  <c r="BJ1739" i="1"/>
  <c r="BJ1775" i="1"/>
  <c r="BJ1811" i="1"/>
  <c r="BJ1847" i="1"/>
  <c r="BJ1883" i="1"/>
  <c r="BJ1919" i="1"/>
  <c r="BJ1955" i="1"/>
  <c r="BJ1991" i="1"/>
  <c r="BJ2027" i="1"/>
  <c r="BJ2063" i="1"/>
  <c r="BJ2099" i="1"/>
  <c r="BH29" i="1"/>
  <c r="BH65" i="1"/>
  <c r="BH101" i="1"/>
  <c r="BH137" i="1"/>
  <c r="BH173" i="1"/>
  <c r="BH209" i="1"/>
  <c r="BH245" i="1"/>
  <c r="BH281" i="1"/>
  <c r="BH317" i="1"/>
  <c r="BH353" i="1"/>
  <c r="BH389" i="1"/>
  <c r="BH425" i="1"/>
  <c r="BH461" i="1"/>
  <c r="BH497" i="1"/>
  <c r="BH533" i="1"/>
  <c r="BH569" i="1"/>
  <c r="BH605" i="1"/>
  <c r="BH641" i="1"/>
  <c r="BM587" i="1"/>
  <c r="BM695" i="1"/>
  <c r="BM803" i="1"/>
  <c r="BM1163" i="1"/>
  <c r="BM1631" i="1"/>
  <c r="BM1775" i="1"/>
  <c r="BM1919" i="1"/>
  <c r="BM2063" i="1"/>
  <c r="BJ65" i="1"/>
  <c r="BJ137" i="1"/>
  <c r="BJ209" i="1"/>
  <c r="BJ281" i="1"/>
  <c r="BJ353" i="1"/>
  <c r="BJ425" i="1"/>
  <c r="BJ497" i="1"/>
  <c r="BJ569" i="1"/>
  <c r="BJ641" i="1"/>
  <c r="BJ713" i="1"/>
  <c r="BJ785" i="1"/>
  <c r="BJ857" i="1"/>
  <c r="BJ929" i="1"/>
  <c r="BJ1001" i="1"/>
  <c r="BJ1073" i="1"/>
  <c r="BI11" i="1"/>
  <c r="BI47" i="1"/>
  <c r="BI83" i="1"/>
  <c r="BI119" i="1"/>
  <c r="BI155" i="1"/>
  <c r="BI191" i="1"/>
  <c r="BI227" i="1"/>
  <c r="BI263" i="1"/>
  <c r="BI299" i="1"/>
  <c r="BI335" i="1"/>
  <c r="BI371" i="1"/>
  <c r="BI407" i="1"/>
  <c r="BI443" i="1"/>
  <c r="BI479" i="1"/>
  <c r="BI515" i="1"/>
  <c r="BI551" i="1"/>
  <c r="BI587" i="1"/>
  <c r="BI623" i="1"/>
  <c r="BI659" i="1"/>
  <c r="BI695" i="1"/>
  <c r="BI731" i="1"/>
  <c r="BI767" i="1"/>
  <c r="BI803" i="1"/>
  <c r="BI839" i="1"/>
  <c r="BI875" i="1"/>
  <c r="BI911" i="1"/>
  <c r="BI947" i="1"/>
  <c r="BI983" i="1"/>
  <c r="BI1019" i="1"/>
  <c r="BI1055" i="1"/>
  <c r="BI1091" i="1"/>
  <c r="BI1127" i="1"/>
  <c r="BI1163" i="1"/>
  <c r="BI1199" i="1"/>
  <c r="BI1235" i="1"/>
  <c r="BI1271" i="1"/>
  <c r="BI1307" i="1"/>
  <c r="BI1343" i="1"/>
  <c r="BI1379" i="1"/>
  <c r="BI1415" i="1"/>
  <c r="BI1451" i="1"/>
  <c r="BI1487" i="1"/>
  <c r="BI1523" i="1"/>
  <c r="BI1559" i="1"/>
  <c r="BI1595" i="1"/>
  <c r="BI1631" i="1"/>
  <c r="BI1667" i="1"/>
  <c r="BI1703" i="1"/>
  <c r="BI1739" i="1"/>
  <c r="BI1775" i="1"/>
  <c r="BI1811" i="1"/>
  <c r="BI1847" i="1"/>
  <c r="BI1883" i="1"/>
  <c r="BI1919" i="1"/>
  <c r="BI1955" i="1"/>
  <c r="BI1991" i="1"/>
  <c r="BI2027" i="1"/>
  <c r="BI2063" i="1"/>
  <c r="BI2099" i="1"/>
  <c r="BM263" i="1"/>
  <c r="BM371" i="1"/>
  <c r="BM731" i="1"/>
  <c r="BM839" i="1"/>
  <c r="BM947" i="1"/>
  <c r="BM1307" i="1"/>
  <c r="BM1415" i="1"/>
  <c r="BM1523" i="1"/>
  <c r="BM1595" i="1"/>
  <c r="BM1739" i="1"/>
  <c r="BM1883" i="1"/>
  <c r="BM2027" i="1"/>
  <c r="BJ47" i="1"/>
  <c r="BJ119" i="1"/>
  <c r="BJ191" i="1"/>
  <c r="BJ263" i="1"/>
  <c r="BJ335" i="1"/>
  <c r="BJ407" i="1"/>
  <c r="BJ479" i="1"/>
  <c r="BJ551" i="1"/>
  <c r="BJ623" i="1"/>
  <c r="BJ695" i="1"/>
  <c r="BJ767" i="1"/>
  <c r="BJ839" i="1"/>
  <c r="BJ911" i="1"/>
  <c r="BJ983" i="1"/>
  <c r="BJ1055" i="1"/>
  <c r="BJ1145" i="1"/>
  <c r="BJ1181" i="1"/>
  <c r="BJ1217" i="1"/>
  <c r="BJ1253" i="1"/>
  <c r="BJ1289" i="1"/>
  <c r="BJ1325" i="1"/>
  <c r="BJ1361" i="1"/>
  <c r="BJ1397" i="1"/>
  <c r="BJ1433" i="1"/>
  <c r="BJ1469" i="1"/>
  <c r="BJ1505" i="1"/>
  <c r="BJ1541" i="1"/>
  <c r="BJ1577" i="1"/>
  <c r="BJ1613" i="1"/>
  <c r="BJ1649" i="1"/>
  <c r="BJ1685" i="1"/>
  <c r="BJ1721" i="1"/>
  <c r="BJ1757" i="1"/>
  <c r="BJ1793" i="1"/>
  <c r="BJ1829" i="1"/>
  <c r="BJ1865" i="1"/>
  <c r="BJ1901" i="1"/>
  <c r="BJ1937" i="1"/>
  <c r="BJ1973" i="1"/>
  <c r="BJ2009" i="1"/>
  <c r="BJ2045" i="1"/>
  <c r="BJ2081" i="1"/>
  <c r="BH11" i="1"/>
  <c r="BH47" i="1"/>
  <c r="BH83" i="1"/>
  <c r="BH119" i="1"/>
  <c r="BH155" i="1"/>
  <c r="BH191" i="1"/>
  <c r="BH227" i="1"/>
  <c r="BH263" i="1"/>
  <c r="BH299" i="1"/>
  <c r="BH335" i="1"/>
  <c r="BH371" i="1"/>
  <c r="BH407" i="1"/>
  <c r="BH443" i="1"/>
  <c r="BH479" i="1"/>
  <c r="BH515" i="1"/>
  <c r="BH551" i="1"/>
  <c r="BH587" i="1"/>
  <c r="BH623" i="1"/>
  <c r="BH659" i="1"/>
  <c r="BH695" i="1"/>
  <c r="BH731" i="1"/>
  <c r="BH767" i="1"/>
  <c r="BH803" i="1"/>
  <c r="BH839" i="1"/>
  <c r="BH875" i="1"/>
  <c r="BH911" i="1"/>
  <c r="BH947" i="1"/>
  <c r="BH983" i="1"/>
  <c r="BH1019" i="1"/>
  <c r="BH1055" i="1"/>
  <c r="BH1091" i="1"/>
  <c r="BH1127" i="1"/>
  <c r="BH1163" i="1"/>
  <c r="BH1199" i="1"/>
  <c r="BH1235" i="1"/>
  <c r="BH1271" i="1"/>
  <c r="BH1307" i="1"/>
  <c r="BH1343" i="1"/>
  <c r="BH1379" i="1"/>
  <c r="BH1415" i="1"/>
  <c r="BH1451" i="1"/>
  <c r="BH1487" i="1"/>
  <c r="BH1523" i="1"/>
  <c r="BH1559" i="1"/>
  <c r="BH1595" i="1"/>
  <c r="BH1631" i="1"/>
  <c r="BH1667" i="1"/>
  <c r="BH1703" i="1"/>
  <c r="BH1739" i="1"/>
  <c r="BH1775" i="1"/>
  <c r="BH1811" i="1"/>
  <c r="BH1847" i="1"/>
  <c r="BH1883" i="1"/>
  <c r="BH1919" i="1"/>
  <c r="BH1955" i="1"/>
  <c r="BH1991" i="1"/>
  <c r="BH2027" i="1"/>
  <c r="BH2063" i="1"/>
  <c r="BH2099" i="1"/>
  <c r="BM299" i="1"/>
  <c r="BM407" i="1"/>
  <c r="BM1847" i="1"/>
  <c r="BJ245" i="1"/>
  <c r="BJ533" i="1"/>
  <c r="BJ821" i="1"/>
  <c r="BJ1109" i="1"/>
  <c r="BI101" i="1"/>
  <c r="BI245" i="1"/>
  <c r="BI389" i="1"/>
  <c r="BI533" i="1"/>
  <c r="BI677" i="1"/>
  <c r="BI821" i="1"/>
  <c r="BI965" i="1"/>
  <c r="BI1109" i="1"/>
  <c r="BI1253" i="1"/>
  <c r="BI1397" i="1"/>
  <c r="BI1541" i="1"/>
  <c r="BI1685" i="1"/>
  <c r="BI1829" i="1"/>
  <c r="BI1973" i="1"/>
  <c r="BH677" i="1"/>
  <c r="BH821" i="1"/>
  <c r="BH965" i="1"/>
  <c r="BH1109" i="1"/>
  <c r="BH1253" i="1"/>
  <c r="BH1397" i="1"/>
  <c r="BH1541" i="1"/>
  <c r="BH1685" i="1"/>
  <c r="BH1829" i="1"/>
  <c r="BH1973" i="1"/>
  <c r="BM875" i="1"/>
  <c r="BM983" i="1"/>
  <c r="BJ173" i="1"/>
  <c r="BJ461" i="1"/>
  <c r="BJ749" i="1"/>
  <c r="BJ1037" i="1"/>
  <c r="BI65" i="1"/>
  <c r="BI209" i="1"/>
  <c r="BI353" i="1"/>
  <c r="BI497" i="1"/>
  <c r="BI641" i="1"/>
  <c r="BI785" i="1"/>
  <c r="BI929" i="1"/>
  <c r="BI1073" i="1"/>
  <c r="BI1217" i="1"/>
  <c r="BI1361" i="1"/>
  <c r="BI1505" i="1"/>
  <c r="BI1649" i="1"/>
  <c r="BI1793" i="1"/>
  <c r="BI1937" i="1"/>
  <c r="BI2081" i="1"/>
  <c r="BH713" i="1"/>
  <c r="BH857" i="1"/>
  <c r="BH1001" i="1"/>
  <c r="BH1145" i="1"/>
  <c r="BH1289" i="1"/>
  <c r="BH1433" i="1"/>
  <c r="BH1577" i="1"/>
  <c r="BH1721" i="1"/>
  <c r="BH1865" i="1"/>
  <c r="BH2009" i="1"/>
  <c r="BM1559" i="1"/>
  <c r="BJ101" i="1"/>
  <c r="BJ389" i="1"/>
  <c r="BJ677" i="1"/>
  <c r="BJ965" i="1"/>
  <c r="BI29" i="1"/>
  <c r="BI173" i="1"/>
  <c r="BI317" i="1"/>
  <c r="BI461" i="1"/>
  <c r="BI605" i="1"/>
  <c r="BI749" i="1"/>
  <c r="BI893" i="1"/>
  <c r="BI1037" i="1"/>
  <c r="BI1181" i="1"/>
  <c r="BI1325" i="1"/>
  <c r="BI1469" i="1"/>
  <c r="BI1613" i="1"/>
  <c r="BI1757" i="1"/>
  <c r="BI1901" i="1"/>
  <c r="BI2045" i="1"/>
  <c r="BH749" i="1"/>
  <c r="BH893" i="1"/>
  <c r="BH1037" i="1"/>
  <c r="BH1181" i="1"/>
  <c r="BH1325" i="1"/>
  <c r="BH1469" i="1"/>
  <c r="BH1613" i="1"/>
  <c r="BH1757" i="1"/>
  <c r="BH1901" i="1"/>
  <c r="BH2045" i="1"/>
  <c r="BJ893" i="1"/>
  <c r="BI137" i="1"/>
  <c r="BI713" i="1"/>
  <c r="BI1289" i="1"/>
  <c r="BI1865" i="1"/>
  <c r="BH1073" i="1"/>
  <c r="BH1649" i="1"/>
  <c r="BJ605" i="1"/>
  <c r="BI569" i="1"/>
  <c r="BI1145" i="1"/>
  <c r="BI1721" i="1"/>
  <c r="BH1217" i="1"/>
  <c r="BH1793" i="1"/>
  <c r="BJ317" i="1"/>
  <c r="BI425" i="1"/>
  <c r="BI1001" i="1"/>
  <c r="BI1577" i="1"/>
  <c r="BH785" i="1"/>
  <c r="BH1361" i="1"/>
  <c r="BH1937" i="1"/>
  <c r="BM1991" i="1"/>
  <c r="BJ29" i="1"/>
  <c r="BI281" i="1"/>
  <c r="BI857" i="1"/>
  <c r="BI1433" i="1"/>
  <c r="BI2009" i="1"/>
  <c r="BH929" i="1"/>
  <c r="BH1505" i="1"/>
  <c r="BH2081" i="1"/>
  <c r="BM100" i="1"/>
  <c r="BM136" i="1"/>
  <c r="BM352" i="1"/>
  <c r="BM568" i="1"/>
  <c r="BM748" i="1"/>
  <c r="BM784" i="1"/>
  <c r="BM820" i="1"/>
  <c r="BM964" i="1"/>
  <c r="BM1000" i="1"/>
  <c r="BM1216" i="1"/>
  <c r="BM1396" i="1"/>
  <c r="BM1576" i="1"/>
  <c r="BM1612" i="1"/>
  <c r="BM1684" i="1"/>
  <c r="BM1720" i="1"/>
  <c r="BM1900" i="1"/>
  <c r="BM1936" i="1"/>
  <c r="BM1972" i="1"/>
  <c r="BM118" i="1"/>
  <c r="BM154" i="1"/>
  <c r="BM190" i="1"/>
  <c r="BM262" i="1"/>
  <c r="BM406" i="1"/>
  <c r="BM730" i="1"/>
  <c r="BM766" i="1"/>
  <c r="BM838" i="1"/>
  <c r="BM946" i="1"/>
  <c r="BM982" i="1"/>
  <c r="BM1018" i="1"/>
  <c r="BM1126" i="1"/>
  <c r="BM1270" i="1"/>
  <c r="BM1306" i="1"/>
  <c r="BM1558" i="1"/>
  <c r="BM1630" i="1"/>
  <c r="BM1774" i="1"/>
  <c r="BM1918" i="1"/>
  <c r="BM2026" i="1"/>
  <c r="BM2098" i="1"/>
  <c r="BJ10" i="1"/>
  <c r="BJ46" i="1"/>
  <c r="BJ82" i="1"/>
  <c r="BJ118" i="1"/>
  <c r="BJ154" i="1"/>
  <c r="BJ190" i="1"/>
  <c r="BJ226" i="1"/>
  <c r="BJ262" i="1"/>
  <c r="BJ298" i="1"/>
  <c r="BJ334" i="1"/>
  <c r="BJ370" i="1"/>
  <c r="BJ406" i="1"/>
  <c r="BJ442" i="1"/>
  <c r="BJ478" i="1"/>
  <c r="BJ514" i="1"/>
  <c r="BJ550" i="1"/>
  <c r="BJ586" i="1"/>
  <c r="BJ622" i="1"/>
  <c r="BJ658" i="1"/>
  <c r="BJ694" i="1"/>
  <c r="BJ730" i="1"/>
  <c r="BJ766" i="1"/>
  <c r="BJ802" i="1"/>
  <c r="BJ838" i="1"/>
  <c r="BJ874" i="1"/>
  <c r="BJ910" i="1"/>
  <c r="BJ946" i="1"/>
  <c r="BJ982" i="1"/>
  <c r="BJ1018" i="1"/>
  <c r="BJ1054" i="1"/>
  <c r="BJ1090" i="1"/>
  <c r="BJ1126" i="1"/>
  <c r="BJ28" i="1"/>
  <c r="BJ64" i="1"/>
  <c r="BJ100" i="1"/>
  <c r="BJ136" i="1"/>
  <c r="BJ172" i="1"/>
  <c r="BJ208" i="1"/>
  <c r="BJ244" i="1"/>
  <c r="BJ280" i="1"/>
  <c r="BJ316" i="1"/>
  <c r="BJ352" i="1"/>
  <c r="BJ388" i="1"/>
  <c r="BJ424" i="1"/>
  <c r="BJ460" i="1"/>
  <c r="BJ496" i="1"/>
  <c r="BJ532" i="1"/>
  <c r="BJ568" i="1"/>
  <c r="BJ604" i="1"/>
  <c r="BJ640" i="1"/>
  <c r="BJ676" i="1"/>
  <c r="BJ712" i="1"/>
  <c r="BJ748" i="1"/>
  <c r="BJ784" i="1"/>
  <c r="BJ820" i="1"/>
  <c r="BJ856" i="1"/>
  <c r="BJ892" i="1"/>
  <c r="BJ928" i="1"/>
  <c r="BJ964" i="1"/>
  <c r="BJ1000" i="1"/>
  <c r="BJ1036" i="1"/>
  <c r="BJ1072" i="1"/>
  <c r="BJ1108" i="1"/>
  <c r="BI10" i="1"/>
  <c r="BI46" i="1"/>
  <c r="BI82" i="1"/>
  <c r="BI118" i="1"/>
  <c r="BI154" i="1"/>
  <c r="BI190" i="1"/>
  <c r="BI226" i="1"/>
  <c r="BI262" i="1"/>
  <c r="BI298" i="1"/>
  <c r="BI334" i="1"/>
  <c r="BI370" i="1"/>
  <c r="BI406" i="1"/>
  <c r="BI442" i="1"/>
  <c r="BI478" i="1"/>
  <c r="BI514" i="1"/>
  <c r="BI550" i="1"/>
  <c r="BI586" i="1"/>
  <c r="BI622" i="1"/>
  <c r="BI658" i="1"/>
  <c r="BI694" i="1"/>
  <c r="BI730" i="1"/>
  <c r="BI766" i="1"/>
  <c r="BI802" i="1"/>
  <c r="BI838" i="1"/>
  <c r="BI874" i="1"/>
  <c r="BI910" i="1"/>
  <c r="BI946" i="1"/>
  <c r="BI982" i="1"/>
  <c r="BI1018" i="1"/>
  <c r="BI1054" i="1"/>
  <c r="BI1090" i="1"/>
  <c r="BI1126" i="1"/>
  <c r="BI1162" i="1"/>
  <c r="BI1198" i="1"/>
  <c r="BI1234" i="1"/>
  <c r="BI1270" i="1"/>
  <c r="BI1306" i="1"/>
  <c r="BI1342" i="1"/>
  <c r="BI1378" i="1"/>
  <c r="BI1414" i="1"/>
  <c r="BI1450" i="1"/>
  <c r="BI1486" i="1"/>
  <c r="BI1522" i="1"/>
  <c r="BI1558" i="1"/>
  <c r="BI1594" i="1"/>
  <c r="BI1630" i="1"/>
  <c r="BI1666" i="1"/>
  <c r="BI1702" i="1"/>
  <c r="BI1738" i="1"/>
  <c r="BI1774" i="1"/>
  <c r="BI1810" i="1"/>
  <c r="BI1846" i="1"/>
  <c r="BI1882" i="1"/>
  <c r="BI1918" i="1"/>
  <c r="BI1954" i="1"/>
  <c r="BI1990" i="1"/>
  <c r="BI2026" i="1"/>
  <c r="BI2062" i="1"/>
  <c r="BI2098" i="1"/>
  <c r="BJ1144" i="1"/>
  <c r="BJ1180" i="1"/>
  <c r="BJ1216" i="1"/>
  <c r="BJ1252" i="1"/>
  <c r="BJ1288" i="1"/>
  <c r="BJ1324" i="1"/>
  <c r="BJ1360" i="1"/>
  <c r="BJ1396" i="1"/>
  <c r="BJ1432" i="1"/>
  <c r="BJ1468" i="1"/>
  <c r="BJ1504" i="1"/>
  <c r="BJ1540" i="1"/>
  <c r="BJ1576" i="1"/>
  <c r="BJ1612" i="1"/>
  <c r="BJ1648" i="1"/>
  <c r="BJ1684" i="1"/>
  <c r="BJ1720" i="1"/>
  <c r="BJ1756" i="1"/>
  <c r="BJ1792" i="1"/>
  <c r="BJ1828" i="1"/>
  <c r="BJ1864" i="1"/>
  <c r="BJ1900" i="1"/>
  <c r="BJ1936" i="1"/>
  <c r="BJ1972" i="1"/>
  <c r="BJ2008" i="1"/>
  <c r="BJ2044" i="1"/>
  <c r="BJ2080" i="1"/>
  <c r="BH10" i="1"/>
  <c r="BH46" i="1"/>
  <c r="BH82" i="1"/>
  <c r="BH118" i="1"/>
  <c r="BH154" i="1"/>
  <c r="BH190" i="1"/>
  <c r="BH226" i="1"/>
  <c r="BH262" i="1"/>
  <c r="BH298" i="1"/>
  <c r="BH334" i="1"/>
  <c r="BH370" i="1"/>
  <c r="BH406" i="1"/>
  <c r="BH442" i="1"/>
  <c r="BH478" i="1"/>
  <c r="BH514" i="1"/>
  <c r="BH550" i="1"/>
  <c r="BH586" i="1"/>
  <c r="BH622" i="1"/>
  <c r="BH658" i="1"/>
  <c r="BI28" i="1"/>
  <c r="BI64" i="1"/>
  <c r="BI100" i="1"/>
  <c r="BI136" i="1"/>
  <c r="BI172" i="1"/>
  <c r="BI208" i="1"/>
  <c r="BI244" i="1"/>
  <c r="BI280" i="1"/>
  <c r="BI316" i="1"/>
  <c r="BI352" i="1"/>
  <c r="BI388" i="1"/>
  <c r="BI424" i="1"/>
  <c r="BI460" i="1"/>
  <c r="BI496" i="1"/>
  <c r="BI532" i="1"/>
  <c r="BI568" i="1"/>
  <c r="BI604" i="1"/>
  <c r="BI640" i="1"/>
  <c r="BI676" i="1"/>
  <c r="BI712" i="1"/>
  <c r="BI748" i="1"/>
  <c r="BI784" i="1"/>
  <c r="BI820" i="1"/>
  <c r="BI856" i="1"/>
  <c r="BI892" i="1"/>
  <c r="BI928" i="1"/>
  <c r="BI964" i="1"/>
  <c r="BI1000" i="1"/>
  <c r="BI1036" i="1"/>
  <c r="BI1072" i="1"/>
  <c r="BI1108" i="1"/>
  <c r="BI1144" i="1"/>
  <c r="BI1180" i="1"/>
  <c r="BI1216" i="1"/>
  <c r="BI1252" i="1"/>
  <c r="BI1288" i="1"/>
  <c r="BI1324" i="1"/>
  <c r="BI1360" i="1"/>
  <c r="BI1396" i="1"/>
  <c r="BI1432" i="1"/>
  <c r="BI1468" i="1"/>
  <c r="BI1504" i="1"/>
  <c r="BI1540" i="1"/>
  <c r="BI1576" i="1"/>
  <c r="BI1612" i="1"/>
  <c r="BI1648" i="1"/>
  <c r="BI1684" i="1"/>
  <c r="BI1720" i="1"/>
  <c r="BI1756" i="1"/>
  <c r="BI1792" i="1"/>
  <c r="BI1828" i="1"/>
  <c r="BI1864" i="1"/>
  <c r="BI1900" i="1"/>
  <c r="BI1936" i="1"/>
  <c r="BI1972" i="1"/>
  <c r="BI2008" i="1"/>
  <c r="BI2044" i="1"/>
  <c r="BI2080" i="1"/>
  <c r="BJ1198" i="1"/>
  <c r="BJ1342" i="1"/>
  <c r="BJ1486" i="1"/>
  <c r="BJ1630" i="1"/>
  <c r="BJ1774" i="1"/>
  <c r="BJ1918" i="1"/>
  <c r="BJ2062" i="1"/>
  <c r="BH136" i="1"/>
  <c r="BH280" i="1"/>
  <c r="BH424" i="1"/>
  <c r="BH568" i="1"/>
  <c r="BH712" i="1"/>
  <c r="BH766" i="1"/>
  <c r="BH856" i="1"/>
  <c r="BH910" i="1"/>
  <c r="BH1000" i="1"/>
  <c r="BH1054" i="1"/>
  <c r="BH1144" i="1"/>
  <c r="BH1198" i="1"/>
  <c r="BH1288" i="1"/>
  <c r="BH1342" i="1"/>
  <c r="BH1432" i="1"/>
  <c r="BH1486" i="1"/>
  <c r="BH1576" i="1"/>
  <c r="BH1630" i="1"/>
  <c r="BH1720" i="1"/>
  <c r="BH1774" i="1"/>
  <c r="BH1864" i="1"/>
  <c r="BH1918" i="1"/>
  <c r="BH2008" i="1"/>
  <c r="BH2062" i="1"/>
  <c r="BJ1162" i="1"/>
  <c r="BJ1306" i="1"/>
  <c r="BJ1450" i="1"/>
  <c r="BJ1594" i="1"/>
  <c r="BJ1738" i="1"/>
  <c r="BJ1882" i="1"/>
  <c r="BJ2026" i="1"/>
  <c r="BH100" i="1"/>
  <c r="BH244" i="1"/>
  <c r="BH388" i="1"/>
  <c r="BH532" i="1"/>
  <c r="BH748" i="1"/>
  <c r="BH802" i="1"/>
  <c r="BH892" i="1"/>
  <c r="BH946" i="1"/>
  <c r="BH1036" i="1"/>
  <c r="BH1090" i="1"/>
  <c r="BH1180" i="1"/>
  <c r="BH1234" i="1"/>
  <c r="BH1324" i="1"/>
  <c r="BH1378" i="1"/>
  <c r="BH1468" i="1"/>
  <c r="BH1522" i="1"/>
  <c r="BH1612" i="1"/>
  <c r="BH1666" i="1"/>
  <c r="BH1756" i="1"/>
  <c r="BH1810" i="1"/>
  <c r="BH1900" i="1"/>
  <c r="BH1954" i="1"/>
  <c r="BH2044" i="1"/>
  <c r="BH2098" i="1"/>
  <c r="BJ1270" i="1"/>
  <c r="BJ1414" i="1"/>
  <c r="BJ1558" i="1"/>
  <c r="BJ1702" i="1"/>
  <c r="BJ1846" i="1"/>
  <c r="BJ1990" i="1"/>
  <c r="BH64" i="1"/>
  <c r="BH208" i="1"/>
  <c r="BH352" i="1"/>
  <c r="BH496" i="1"/>
  <c r="BH640" i="1"/>
  <c r="BH694" i="1"/>
  <c r="BH784" i="1"/>
  <c r="BH838" i="1"/>
  <c r="BH928" i="1"/>
  <c r="BH982" i="1"/>
  <c r="BH1072" i="1"/>
  <c r="BH1126" i="1"/>
  <c r="BH1216" i="1"/>
  <c r="BH1270" i="1"/>
  <c r="BH1360" i="1"/>
  <c r="BH1414" i="1"/>
  <c r="BH1504" i="1"/>
  <c r="BH1558" i="1"/>
  <c r="BH1648" i="1"/>
  <c r="BH1702" i="1"/>
  <c r="BH1792" i="1"/>
  <c r="BH1846" i="1"/>
  <c r="BH1936" i="1"/>
  <c r="BH1990" i="1"/>
  <c r="BH2080" i="1"/>
  <c r="BJ1666" i="1"/>
  <c r="BH172" i="1"/>
  <c r="BH964" i="1"/>
  <c r="BH1018" i="1"/>
  <c r="BH1540" i="1"/>
  <c r="BH1594" i="1"/>
  <c r="BJ1522" i="1"/>
  <c r="BJ2098" i="1"/>
  <c r="BH28" i="1"/>
  <c r="BH604" i="1"/>
  <c r="BH1108" i="1"/>
  <c r="BH1162" i="1"/>
  <c r="BH1684" i="1"/>
  <c r="BH1738" i="1"/>
  <c r="BJ1378" i="1"/>
  <c r="BJ1954" i="1"/>
  <c r="BH460" i="1"/>
  <c r="BH676" i="1"/>
  <c r="BH730" i="1"/>
  <c r="BH1252" i="1"/>
  <c r="BH1306" i="1"/>
  <c r="BH1828" i="1"/>
  <c r="BH1882" i="1"/>
  <c r="BJ1234" i="1"/>
  <c r="BJ1810" i="1"/>
  <c r="BH316" i="1"/>
  <c r="BH820" i="1"/>
  <c r="BH874" i="1"/>
  <c r="BH1396" i="1"/>
  <c r="BH1450" i="1"/>
  <c r="BH1972" i="1"/>
  <c r="BH2026" i="1"/>
  <c r="BM61" i="1"/>
  <c r="BM133" i="1"/>
  <c r="BM205" i="1"/>
  <c r="BM277" i="1"/>
  <c r="BM349" i="1"/>
  <c r="BM493" i="1"/>
  <c r="BM709" i="1"/>
  <c r="BM781" i="1"/>
  <c r="BM925" i="1"/>
  <c r="BM997" i="1"/>
  <c r="BM1213" i="1"/>
  <c r="BM1285" i="1"/>
  <c r="BM1429" i="1"/>
  <c r="BM1573" i="1"/>
  <c r="BM1717" i="1"/>
  <c r="BM1933" i="1"/>
  <c r="BM2005" i="1"/>
  <c r="BM25" i="1"/>
  <c r="BM97" i="1"/>
  <c r="BM169" i="1"/>
  <c r="BM241" i="1"/>
  <c r="BM313" i="1"/>
  <c r="BM385" i="1"/>
  <c r="BM601" i="1"/>
  <c r="BM745" i="1"/>
  <c r="BM817" i="1"/>
  <c r="BM961" i="1"/>
  <c r="BM1105" i="1"/>
  <c r="BM1321" i="1"/>
  <c r="BM1393" i="1"/>
  <c r="BM1537" i="1"/>
  <c r="BM1609" i="1"/>
  <c r="BM1681" i="1"/>
  <c r="BM1753" i="1"/>
  <c r="BM1969" i="1"/>
  <c r="BM7" i="1"/>
  <c r="BM151" i="1"/>
  <c r="BM295" i="1"/>
  <c r="BM727" i="1"/>
  <c r="BM1015" i="1"/>
  <c r="BM1303" i="1"/>
  <c r="BM1447" i="1"/>
  <c r="BM115" i="1"/>
  <c r="BM187" i="1"/>
  <c r="BM331" i="1"/>
  <c r="BM1267" i="1"/>
  <c r="BM1375" i="1"/>
  <c r="BM1483" i="1"/>
  <c r="BM1627" i="1"/>
  <c r="BM1771" i="1"/>
  <c r="BM1915" i="1"/>
  <c r="BJ43" i="1"/>
  <c r="BJ115" i="1"/>
  <c r="BJ187" i="1"/>
  <c r="BJ259" i="1"/>
  <c r="BJ331" i="1"/>
  <c r="BJ403" i="1"/>
  <c r="BJ475" i="1"/>
  <c r="BJ547" i="1"/>
  <c r="BJ619" i="1"/>
  <c r="BJ691" i="1"/>
  <c r="BJ763" i="1"/>
  <c r="BJ835" i="1"/>
  <c r="BJ907" i="1"/>
  <c r="BJ979" i="1"/>
  <c r="BJ1051" i="1"/>
  <c r="BJ1159" i="1"/>
  <c r="BJ1195" i="1"/>
  <c r="BJ1231" i="1"/>
  <c r="BJ1267" i="1"/>
  <c r="BJ1303" i="1"/>
  <c r="BJ1339" i="1"/>
  <c r="BJ1375" i="1"/>
  <c r="BJ1411" i="1"/>
  <c r="BJ1447" i="1"/>
  <c r="BJ1483" i="1"/>
  <c r="BJ1519" i="1"/>
  <c r="BJ1555" i="1"/>
  <c r="BJ1591" i="1"/>
  <c r="BJ1627" i="1"/>
  <c r="BJ1663" i="1"/>
  <c r="BJ1699" i="1"/>
  <c r="BJ1735" i="1"/>
  <c r="BJ1771" i="1"/>
  <c r="BJ1807" i="1"/>
  <c r="BJ1843" i="1"/>
  <c r="BJ1879" i="1"/>
  <c r="BJ1915" i="1"/>
  <c r="BJ1951" i="1"/>
  <c r="BJ1987" i="1"/>
  <c r="BJ2023" i="1"/>
  <c r="BJ2059" i="1"/>
  <c r="BJ2095" i="1"/>
  <c r="BH25" i="1"/>
  <c r="BH61" i="1"/>
  <c r="BH97" i="1"/>
  <c r="BH133" i="1"/>
  <c r="BH169" i="1"/>
  <c r="BH205" i="1"/>
  <c r="BH241" i="1"/>
  <c r="BH277" i="1"/>
  <c r="BH313" i="1"/>
  <c r="BH349" i="1"/>
  <c r="BH385" i="1"/>
  <c r="BH421" i="1"/>
  <c r="BH457" i="1"/>
  <c r="BH493" i="1"/>
  <c r="BH529" i="1"/>
  <c r="BH565" i="1"/>
  <c r="BH601" i="1"/>
  <c r="BH637" i="1"/>
  <c r="BM259" i="1"/>
  <c r="BM835" i="1"/>
  <c r="BM943" i="1"/>
  <c r="BM1519" i="1"/>
  <c r="BM1591" i="1"/>
  <c r="BM2023" i="1"/>
  <c r="BJ25" i="1"/>
  <c r="BJ97" i="1"/>
  <c r="BJ169" i="1"/>
  <c r="BJ241" i="1"/>
  <c r="BJ313" i="1"/>
  <c r="BJ385" i="1"/>
  <c r="BJ457" i="1"/>
  <c r="BJ529" i="1"/>
  <c r="BJ601" i="1"/>
  <c r="BJ673" i="1"/>
  <c r="BJ745" i="1"/>
  <c r="BJ817" i="1"/>
  <c r="BJ889" i="1"/>
  <c r="BJ961" i="1"/>
  <c r="BJ1033" i="1"/>
  <c r="BJ1105" i="1"/>
  <c r="BJ1123" i="1"/>
  <c r="BI7" i="1"/>
  <c r="BI43" i="1"/>
  <c r="BI79" i="1"/>
  <c r="BI115" i="1"/>
  <c r="BI151" i="1"/>
  <c r="BI187" i="1"/>
  <c r="BI223" i="1"/>
  <c r="BI259" i="1"/>
  <c r="BI295" i="1"/>
  <c r="BI331" i="1"/>
  <c r="BI367" i="1"/>
  <c r="BI403" i="1"/>
  <c r="BI439" i="1"/>
  <c r="BI475" i="1"/>
  <c r="BI511" i="1"/>
  <c r="BI547" i="1"/>
  <c r="BI583" i="1"/>
  <c r="BI619" i="1"/>
  <c r="BI655" i="1"/>
  <c r="BI691" i="1"/>
  <c r="BI727" i="1"/>
  <c r="BI763" i="1"/>
  <c r="BI799" i="1"/>
  <c r="BI835" i="1"/>
  <c r="BI871" i="1"/>
  <c r="BI907" i="1"/>
  <c r="BI943" i="1"/>
  <c r="BI979" i="1"/>
  <c r="BI1015" i="1"/>
  <c r="BI1051" i="1"/>
  <c r="BI1087" i="1"/>
  <c r="BI1123" i="1"/>
  <c r="BI1159" i="1"/>
  <c r="BI1195" i="1"/>
  <c r="BI1231" i="1"/>
  <c r="BI1267" i="1"/>
  <c r="BI1303" i="1"/>
  <c r="BI1339" i="1"/>
  <c r="BI1375" i="1"/>
  <c r="BI1411" i="1"/>
  <c r="BI1447" i="1"/>
  <c r="BI1483" i="1"/>
  <c r="BI1519" i="1"/>
  <c r="BI1555" i="1"/>
  <c r="BI1591" i="1"/>
  <c r="BI1627" i="1"/>
  <c r="BI1663" i="1"/>
  <c r="BI1699" i="1"/>
  <c r="BI1735" i="1"/>
  <c r="BI1771" i="1"/>
  <c r="BI1807" i="1"/>
  <c r="BI1843" i="1"/>
  <c r="BI1879" i="1"/>
  <c r="BI1915" i="1"/>
  <c r="BI1951" i="1"/>
  <c r="BI1987" i="1"/>
  <c r="BI2023" i="1"/>
  <c r="BI2059" i="1"/>
  <c r="BI2095" i="1"/>
  <c r="BM79" i="1"/>
  <c r="BM403" i="1"/>
  <c r="BM979" i="1"/>
  <c r="BM1087" i="1"/>
  <c r="BM1699" i="1"/>
  <c r="BJ7" i="1"/>
  <c r="BJ79" i="1"/>
  <c r="BJ151" i="1"/>
  <c r="BJ223" i="1"/>
  <c r="BJ295" i="1"/>
  <c r="BJ367" i="1"/>
  <c r="BJ439" i="1"/>
  <c r="BJ511" i="1"/>
  <c r="BJ583" i="1"/>
  <c r="BJ655" i="1"/>
  <c r="BJ727" i="1"/>
  <c r="BJ799" i="1"/>
  <c r="BJ871" i="1"/>
  <c r="BJ943" i="1"/>
  <c r="BJ1015" i="1"/>
  <c r="BJ1087" i="1"/>
  <c r="BJ1141" i="1"/>
  <c r="BJ1177" i="1"/>
  <c r="BJ1213" i="1"/>
  <c r="BJ1249" i="1"/>
  <c r="BJ1285" i="1"/>
  <c r="BJ1321" i="1"/>
  <c r="BJ1357" i="1"/>
  <c r="BJ1393" i="1"/>
  <c r="BJ1429" i="1"/>
  <c r="BJ1465" i="1"/>
  <c r="BJ1501" i="1"/>
  <c r="BJ1537" i="1"/>
  <c r="BJ1573" i="1"/>
  <c r="BJ1609" i="1"/>
  <c r="BJ1645" i="1"/>
  <c r="BJ1681" i="1"/>
  <c r="BJ1717" i="1"/>
  <c r="BJ1753" i="1"/>
  <c r="BJ1789" i="1"/>
  <c r="BJ1825" i="1"/>
  <c r="BJ1861" i="1"/>
  <c r="BJ1897" i="1"/>
  <c r="BJ1933" i="1"/>
  <c r="BJ1969" i="1"/>
  <c r="BJ2005" i="1"/>
  <c r="BJ2041" i="1"/>
  <c r="BJ2077" i="1"/>
  <c r="BH7" i="1"/>
  <c r="BH43" i="1"/>
  <c r="BH79" i="1"/>
  <c r="BH115" i="1"/>
  <c r="BH151" i="1"/>
  <c r="BH187" i="1"/>
  <c r="BH223" i="1"/>
  <c r="BH259" i="1"/>
  <c r="BH295" i="1"/>
  <c r="BH331" i="1"/>
  <c r="BH367" i="1"/>
  <c r="BH403" i="1"/>
  <c r="BH439" i="1"/>
  <c r="BH475" i="1"/>
  <c r="BH511" i="1"/>
  <c r="BH547" i="1"/>
  <c r="BH583" i="1"/>
  <c r="BH619" i="1"/>
  <c r="BH655" i="1"/>
  <c r="BH691" i="1"/>
  <c r="BH727" i="1"/>
  <c r="BH763" i="1"/>
  <c r="BH799" i="1"/>
  <c r="BH835" i="1"/>
  <c r="BH871" i="1"/>
  <c r="BH907" i="1"/>
  <c r="BH943" i="1"/>
  <c r="BH979" i="1"/>
  <c r="BH1015" i="1"/>
  <c r="BH1051" i="1"/>
  <c r="BH1087" i="1"/>
  <c r="BH1123" i="1"/>
  <c r="BH1159" i="1"/>
  <c r="BH1195" i="1"/>
  <c r="BH1231" i="1"/>
  <c r="BH1267" i="1"/>
  <c r="BH1303" i="1"/>
  <c r="BH1339" i="1"/>
  <c r="BH1375" i="1"/>
  <c r="BH1411" i="1"/>
  <c r="BH1447" i="1"/>
  <c r="BH1483" i="1"/>
  <c r="BH1519" i="1"/>
  <c r="BH1555" i="1"/>
  <c r="BH1591" i="1"/>
  <c r="BH1627" i="1"/>
  <c r="BH1663" i="1"/>
  <c r="BH1699" i="1"/>
  <c r="BH1735" i="1"/>
  <c r="BH1771" i="1"/>
  <c r="BH1807" i="1"/>
  <c r="BH1843" i="1"/>
  <c r="BH1879" i="1"/>
  <c r="BH1915" i="1"/>
  <c r="BH1951" i="1"/>
  <c r="BH1987" i="1"/>
  <c r="BH2023" i="1"/>
  <c r="BH2059" i="1"/>
  <c r="BH2095" i="1"/>
  <c r="BJ205" i="1"/>
  <c r="BJ493" i="1"/>
  <c r="BJ781" i="1"/>
  <c r="BJ1069" i="1"/>
  <c r="BI61" i="1"/>
  <c r="BI205" i="1"/>
  <c r="BI349" i="1"/>
  <c r="BI493" i="1"/>
  <c r="BI637" i="1"/>
  <c r="BI781" i="1"/>
  <c r="BI925" i="1"/>
  <c r="BI1069" i="1"/>
  <c r="BI1213" i="1"/>
  <c r="BI1357" i="1"/>
  <c r="BI1501" i="1"/>
  <c r="BI1645" i="1"/>
  <c r="BI1789" i="1"/>
  <c r="BI1933" i="1"/>
  <c r="BI2077" i="1"/>
  <c r="BH781" i="1"/>
  <c r="BH925" i="1"/>
  <c r="BH1069" i="1"/>
  <c r="BH1213" i="1"/>
  <c r="BH1357" i="1"/>
  <c r="BH1501" i="1"/>
  <c r="BH1645" i="1"/>
  <c r="BH1789" i="1"/>
  <c r="BH1933" i="1"/>
  <c r="BH2077" i="1"/>
  <c r="BM763" i="1"/>
  <c r="BJ133" i="1"/>
  <c r="BJ421" i="1"/>
  <c r="BJ709" i="1"/>
  <c r="BJ997" i="1"/>
  <c r="BI25" i="1"/>
  <c r="BI169" i="1"/>
  <c r="BI313" i="1"/>
  <c r="BI457" i="1"/>
  <c r="BI601" i="1"/>
  <c r="BI745" i="1"/>
  <c r="BI889" i="1"/>
  <c r="BI1033" i="1"/>
  <c r="BI1177" i="1"/>
  <c r="BI1321" i="1"/>
  <c r="BI1465" i="1"/>
  <c r="BI1609" i="1"/>
  <c r="BI1753" i="1"/>
  <c r="BI1897" i="1"/>
  <c r="BI2041" i="1"/>
  <c r="BH673" i="1"/>
  <c r="BH817" i="1"/>
  <c r="BH961" i="1"/>
  <c r="BH1105" i="1"/>
  <c r="BH1249" i="1"/>
  <c r="BH1393" i="1"/>
  <c r="BH1537" i="1"/>
  <c r="BH1681" i="1"/>
  <c r="BH1825" i="1"/>
  <c r="BH1969" i="1"/>
  <c r="BM1123" i="1"/>
  <c r="BM1231" i="1"/>
  <c r="BM1807" i="1"/>
  <c r="BJ61" i="1"/>
  <c r="BJ349" i="1"/>
  <c r="BJ637" i="1"/>
  <c r="BJ925" i="1"/>
  <c r="BI133" i="1"/>
  <c r="BI277" i="1"/>
  <c r="BI421" i="1"/>
  <c r="BI565" i="1"/>
  <c r="BI709" i="1"/>
  <c r="BI853" i="1"/>
  <c r="BI997" i="1"/>
  <c r="BI1141" i="1"/>
  <c r="BI1285" i="1"/>
  <c r="BI1429" i="1"/>
  <c r="BI1573" i="1"/>
  <c r="BI1717" i="1"/>
  <c r="BI1861" i="1"/>
  <c r="BI2005" i="1"/>
  <c r="BH709" i="1"/>
  <c r="BH853" i="1"/>
  <c r="BH997" i="1"/>
  <c r="BH1141" i="1"/>
  <c r="BH1285" i="1"/>
  <c r="BH1429" i="1"/>
  <c r="BH1573" i="1"/>
  <c r="BH1717" i="1"/>
  <c r="BH1861" i="1"/>
  <c r="BH2005" i="1"/>
  <c r="BJ565" i="1"/>
  <c r="BI385" i="1"/>
  <c r="BI961" i="1"/>
  <c r="BI1537" i="1"/>
  <c r="BH745" i="1"/>
  <c r="BH1321" i="1"/>
  <c r="BH1897" i="1"/>
  <c r="BJ277" i="1"/>
  <c r="BI241" i="1"/>
  <c r="BI817" i="1"/>
  <c r="BI1393" i="1"/>
  <c r="BI1969" i="1"/>
  <c r="BH889" i="1"/>
  <c r="BH1465" i="1"/>
  <c r="BH2041" i="1"/>
  <c r="BI97" i="1"/>
  <c r="BI673" i="1"/>
  <c r="BI1249" i="1"/>
  <c r="BI1825" i="1"/>
  <c r="BH1033" i="1"/>
  <c r="BH1609" i="1"/>
  <c r="BM1663" i="1"/>
  <c r="BJ853" i="1"/>
  <c r="BI529" i="1"/>
  <c r="BI1105" i="1"/>
  <c r="BI1681" i="1"/>
  <c r="BH1177" i="1"/>
  <c r="BH1753" i="1"/>
  <c r="BM69" i="1"/>
  <c r="BM141" i="1"/>
  <c r="BM213" i="1"/>
  <c r="BM357" i="1"/>
  <c r="BM429" i="1"/>
  <c r="BM501" i="1"/>
  <c r="BM573" i="1"/>
  <c r="BM645" i="1"/>
  <c r="BM717" i="1"/>
  <c r="BM789" i="1"/>
  <c r="BM861" i="1"/>
  <c r="BM1005" i="1"/>
  <c r="BM1077" i="1"/>
  <c r="BM1221" i="1"/>
  <c r="BM1293" i="1"/>
  <c r="BM1365" i="1"/>
  <c r="BM1437" i="1"/>
  <c r="BM1509" i="1"/>
  <c r="BM1581" i="1"/>
  <c r="BM1653" i="1"/>
  <c r="BM1869" i="1"/>
  <c r="BM2013" i="1"/>
  <c r="BM2085" i="1"/>
  <c r="BM33" i="1"/>
  <c r="BM105" i="1"/>
  <c r="BM177" i="1"/>
  <c r="BM249" i="1"/>
  <c r="BM321" i="1"/>
  <c r="BM393" i="1"/>
  <c r="BM537" i="1"/>
  <c r="BM681" i="1"/>
  <c r="BM753" i="1"/>
  <c r="BM969" i="1"/>
  <c r="BM1041" i="1"/>
  <c r="BM1113" i="1"/>
  <c r="BM1185" i="1"/>
  <c r="BM1257" i="1"/>
  <c r="BM1329" i="1"/>
  <c r="BM1545" i="1"/>
  <c r="BM1689" i="1"/>
  <c r="BM1761" i="1"/>
  <c r="BM1833" i="1"/>
  <c r="BM1905" i="1"/>
  <c r="BM1977" i="1"/>
  <c r="BM2049" i="1"/>
  <c r="BM87" i="1"/>
  <c r="BM231" i="1"/>
  <c r="BM375" i="1"/>
  <c r="BM663" i="1"/>
  <c r="BM951" i="1"/>
  <c r="BM1095" i="1"/>
  <c r="BM1239" i="1"/>
  <c r="BM1527" i="1"/>
  <c r="BM195" i="1"/>
  <c r="BM123" i="1"/>
  <c r="BM303" i="1"/>
  <c r="BM411" i="1"/>
  <c r="BM771" i="1"/>
  <c r="BM879" i="1"/>
  <c r="BM1347" i="1"/>
  <c r="BM1851" i="1"/>
  <c r="BM1995" i="1"/>
  <c r="BJ51" i="1"/>
  <c r="BJ123" i="1"/>
  <c r="BJ195" i="1"/>
  <c r="BJ267" i="1"/>
  <c r="BJ339" i="1"/>
  <c r="BJ411" i="1"/>
  <c r="BJ483" i="1"/>
  <c r="BJ555" i="1"/>
  <c r="BJ627" i="1"/>
  <c r="BJ699" i="1"/>
  <c r="BJ771" i="1"/>
  <c r="BJ843" i="1"/>
  <c r="BJ915" i="1"/>
  <c r="BJ987" i="1"/>
  <c r="BJ1059" i="1"/>
  <c r="BJ1131" i="1"/>
  <c r="BJ1167" i="1"/>
  <c r="BJ1203" i="1"/>
  <c r="BJ1239" i="1"/>
  <c r="BJ1275" i="1"/>
  <c r="BJ1311" i="1"/>
  <c r="BJ1347" i="1"/>
  <c r="BJ1383" i="1"/>
  <c r="BJ1419" i="1"/>
  <c r="BJ1455" i="1"/>
  <c r="BJ1491" i="1"/>
  <c r="BJ1527" i="1"/>
  <c r="BJ1563" i="1"/>
  <c r="BJ1599" i="1"/>
  <c r="BJ1635" i="1"/>
  <c r="BJ1671" i="1"/>
  <c r="BJ1707" i="1"/>
  <c r="BJ1743" i="1"/>
  <c r="BJ1779" i="1"/>
  <c r="BJ1815" i="1"/>
  <c r="BJ1851" i="1"/>
  <c r="BJ1887" i="1"/>
  <c r="BJ1923" i="1"/>
  <c r="BJ1959" i="1"/>
  <c r="BJ1995" i="1"/>
  <c r="BJ2031" i="1"/>
  <c r="BJ2067" i="1"/>
  <c r="BJ2103" i="1"/>
  <c r="BH33" i="1"/>
  <c r="BH69" i="1"/>
  <c r="BH105" i="1"/>
  <c r="BH141" i="1"/>
  <c r="BH177" i="1"/>
  <c r="BH213" i="1"/>
  <c r="BH249" i="1"/>
  <c r="BH285" i="1"/>
  <c r="BH321" i="1"/>
  <c r="BH357" i="1"/>
  <c r="BH393" i="1"/>
  <c r="BH429" i="1"/>
  <c r="BH465" i="1"/>
  <c r="BH501" i="1"/>
  <c r="BH537" i="1"/>
  <c r="BH573" i="1"/>
  <c r="BH609" i="1"/>
  <c r="BH645" i="1"/>
  <c r="BM339" i="1"/>
  <c r="BM447" i="1"/>
  <c r="BM555" i="1"/>
  <c r="BM915" i="1"/>
  <c r="BM1023" i="1"/>
  <c r="BM1491" i="1"/>
  <c r="BM1671" i="1"/>
  <c r="BM1959" i="1"/>
  <c r="BJ33" i="1"/>
  <c r="BJ105" i="1"/>
  <c r="BJ177" i="1"/>
  <c r="BJ249" i="1"/>
  <c r="BJ321" i="1"/>
  <c r="BJ393" i="1"/>
  <c r="BJ465" i="1"/>
  <c r="BJ537" i="1"/>
  <c r="BJ609" i="1"/>
  <c r="BJ681" i="1"/>
  <c r="BJ753" i="1"/>
  <c r="BJ825" i="1"/>
  <c r="BJ897" i="1"/>
  <c r="BJ969" i="1"/>
  <c r="BJ1041" i="1"/>
  <c r="BJ1113" i="1"/>
  <c r="BI15" i="1"/>
  <c r="BI51" i="1"/>
  <c r="BI87" i="1"/>
  <c r="BI123" i="1"/>
  <c r="BI159" i="1"/>
  <c r="BI195" i="1"/>
  <c r="BI231" i="1"/>
  <c r="BI267" i="1"/>
  <c r="BI303" i="1"/>
  <c r="BI339" i="1"/>
  <c r="BI375" i="1"/>
  <c r="BI411" i="1"/>
  <c r="BI447" i="1"/>
  <c r="BI483" i="1"/>
  <c r="BI519" i="1"/>
  <c r="BI555" i="1"/>
  <c r="BI591" i="1"/>
  <c r="BI627" i="1"/>
  <c r="BI663" i="1"/>
  <c r="BI699" i="1"/>
  <c r="BI735" i="1"/>
  <c r="BI771" i="1"/>
  <c r="BI807" i="1"/>
  <c r="BI843" i="1"/>
  <c r="BI879" i="1"/>
  <c r="BI915" i="1"/>
  <c r="BI951" i="1"/>
  <c r="BI987" i="1"/>
  <c r="BI1023" i="1"/>
  <c r="BI1059" i="1"/>
  <c r="BI1095" i="1"/>
  <c r="BI1131" i="1"/>
  <c r="BI1167" i="1"/>
  <c r="BI1203" i="1"/>
  <c r="BI1239" i="1"/>
  <c r="BI1275" i="1"/>
  <c r="BI1311" i="1"/>
  <c r="BI1347" i="1"/>
  <c r="BI1383" i="1"/>
  <c r="BI1419" i="1"/>
  <c r="BI1455" i="1"/>
  <c r="BI1491" i="1"/>
  <c r="BI1527" i="1"/>
  <c r="BI1563" i="1"/>
  <c r="BI1599" i="1"/>
  <c r="BI1635" i="1"/>
  <c r="BI1671" i="1"/>
  <c r="BI1707" i="1"/>
  <c r="BI1743" i="1"/>
  <c r="BI1779" i="1"/>
  <c r="BI1815" i="1"/>
  <c r="BI1851" i="1"/>
  <c r="BI1887" i="1"/>
  <c r="BI1923" i="1"/>
  <c r="BI1959" i="1"/>
  <c r="BI1995" i="1"/>
  <c r="BI2031" i="1"/>
  <c r="BI2067" i="1"/>
  <c r="BI2103" i="1"/>
  <c r="BM483" i="1"/>
  <c r="BM591" i="1"/>
  <c r="BM1059" i="1"/>
  <c r="BM1167" i="1"/>
  <c r="BM1275" i="1"/>
  <c r="BM1779" i="1"/>
  <c r="BM1923" i="1"/>
  <c r="BM2067" i="1"/>
  <c r="BJ15" i="1"/>
  <c r="BJ87" i="1"/>
  <c r="BJ159" i="1"/>
  <c r="BJ231" i="1"/>
  <c r="BJ303" i="1"/>
  <c r="BJ375" i="1"/>
  <c r="BJ447" i="1"/>
  <c r="BJ519" i="1"/>
  <c r="BJ591" i="1"/>
  <c r="BJ663" i="1"/>
  <c r="BJ735" i="1"/>
  <c r="BJ807" i="1"/>
  <c r="BJ879" i="1"/>
  <c r="BJ951" i="1"/>
  <c r="BJ1023" i="1"/>
  <c r="BJ1095" i="1"/>
  <c r="BJ1149" i="1"/>
  <c r="BJ1185" i="1"/>
  <c r="BJ1221" i="1"/>
  <c r="BJ1257" i="1"/>
  <c r="BJ1293" i="1"/>
  <c r="BJ1329" i="1"/>
  <c r="BJ1365" i="1"/>
  <c r="BJ1401" i="1"/>
  <c r="BJ1437" i="1"/>
  <c r="BJ1473" i="1"/>
  <c r="BJ1509" i="1"/>
  <c r="BJ1545" i="1"/>
  <c r="BJ1581" i="1"/>
  <c r="BJ1617" i="1"/>
  <c r="BJ1653" i="1"/>
  <c r="BJ1689" i="1"/>
  <c r="BJ1725" i="1"/>
  <c r="BJ1761" i="1"/>
  <c r="BJ1797" i="1"/>
  <c r="BJ1833" i="1"/>
  <c r="BJ1869" i="1"/>
  <c r="BJ1905" i="1"/>
  <c r="BJ1941" i="1"/>
  <c r="BJ1977" i="1"/>
  <c r="BJ2013" i="1"/>
  <c r="BJ2049" i="1"/>
  <c r="BJ2085" i="1"/>
  <c r="BH15" i="1"/>
  <c r="BH51" i="1"/>
  <c r="BH87" i="1"/>
  <c r="BH123" i="1"/>
  <c r="BH159" i="1"/>
  <c r="BH195" i="1"/>
  <c r="BH231" i="1"/>
  <c r="BH267" i="1"/>
  <c r="BH303" i="1"/>
  <c r="BH339" i="1"/>
  <c r="BH375" i="1"/>
  <c r="BH411" i="1"/>
  <c r="BH447" i="1"/>
  <c r="BH483" i="1"/>
  <c r="BH519" i="1"/>
  <c r="BH555" i="1"/>
  <c r="BH591" i="1"/>
  <c r="BH627" i="1"/>
  <c r="BH663" i="1"/>
  <c r="BH699" i="1"/>
  <c r="BH735" i="1"/>
  <c r="BH771" i="1"/>
  <c r="BH807" i="1"/>
  <c r="BH843" i="1"/>
  <c r="BH879" i="1"/>
  <c r="BH915" i="1"/>
  <c r="BH951" i="1"/>
  <c r="BH987" i="1"/>
  <c r="BH1023" i="1"/>
  <c r="BH1059" i="1"/>
  <c r="BH1095" i="1"/>
  <c r="BH1131" i="1"/>
  <c r="BH1167" i="1"/>
  <c r="BH1203" i="1"/>
  <c r="BH1239" i="1"/>
  <c r="BH1275" i="1"/>
  <c r="BH1311" i="1"/>
  <c r="BH1347" i="1"/>
  <c r="BH1383" i="1"/>
  <c r="BH1419" i="1"/>
  <c r="BH1455" i="1"/>
  <c r="BH1491" i="1"/>
  <c r="BH1527" i="1"/>
  <c r="BH1563" i="1"/>
  <c r="BH1599" i="1"/>
  <c r="BH1635" i="1"/>
  <c r="BH1671" i="1"/>
  <c r="BH1707" i="1"/>
  <c r="BH1743" i="1"/>
  <c r="BH1779" i="1"/>
  <c r="BH1815" i="1"/>
  <c r="BH1851" i="1"/>
  <c r="BH1887" i="1"/>
  <c r="BH1923" i="1"/>
  <c r="BH1959" i="1"/>
  <c r="BH1995" i="1"/>
  <c r="BH2031" i="1"/>
  <c r="BH2067" i="1"/>
  <c r="BH2103" i="1"/>
  <c r="BM735" i="1"/>
  <c r="BM843" i="1"/>
  <c r="BJ285" i="1"/>
  <c r="BJ573" i="1"/>
  <c r="BJ861" i="1"/>
  <c r="BI141" i="1"/>
  <c r="BI285" i="1"/>
  <c r="BI429" i="1"/>
  <c r="BI573" i="1"/>
  <c r="BI717" i="1"/>
  <c r="BI861" i="1"/>
  <c r="BI1005" i="1"/>
  <c r="BI1149" i="1"/>
  <c r="BI1293" i="1"/>
  <c r="BI1437" i="1"/>
  <c r="BI1581" i="1"/>
  <c r="BI1725" i="1"/>
  <c r="BI1869" i="1"/>
  <c r="BI2013" i="1"/>
  <c r="BH717" i="1"/>
  <c r="BH861" i="1"/>
  <c r="BH1005" i="1"/>
  <c r="BH1149" i="1"/>
  <c r="BH1293" i="1"/>
  <c r="BH1437" i="1"/>
  <c r="BH1581" i="1"/>
  <c r="BH1725" i="1"/>
  <c r="BH1869" i="1"/>
  <c r="BH2013" i="1"/>
  <c r="BM1203" i="1"/>
  <c r="BM1311" i="1"/>
  <c r="BM1419" i="1"/>
  <c r="BJ213" i="1"/>
  <c r="BJ501" i="1"/>
  <c r="BJ789" i="1"/>
  <c r="BJ1077" i="1"/>
  <c r="BI105" i="1"/>
  <c r="BI249" i="1"/>
  <c r="BI393" i="1"/>
  <c r="BI537" i="1"/>
  <c r="BI681" i="1"/>
  <c r="BI825" i="1"/>
  <c r="BI969" i="1"/>
  <c r="BI1113" i="1"/>
  <c r="BI1257" i="1"/>
  <c r="BI1401" i="1"/>
  <c r="BI1545" i="1"/>
  <c r="BI1689" i="1"/>
  <c r="BI1833" i="1"/>
  <c r="BI1977" i="1"/>
  <c r="BH753" i="1"/>
  <c r="BH897" i="1"/>
  <c r="BH1041" i="1"/>
  <c r="BH1185" i="1"/>
  <c r="BH1329" i="1"/>
  <c r="BH1473" i="1"/>
  <c r="BH1617" i="1"/>
  <c r="BH1761" i="1"/>
  <c r="BH1905" i="1"/>
  <c r="BH2049" i="1"/>
  <c r="BJ141" i="1"/>
  <c r="BJ429" i="1"/>
  <c r="BJ717" i="1"/>
  <c r="BJ1005" i="1"/>
  <c r="BI69" i="1"/>
  <c r="BI213" i="1"/>
  <c r="BI357" i="1"/>
  <c r="BI501" i="1"/>
  <c r="BI645" i="1"/>
  <c r="BI789" i="1"/>
  <c r="BI933" i="1"/>
  <c r="BI1077" i="1"/>
  <c r="BI1221" i="1"/>
  <c r="BI1365" i="1"/>
  <c r="BI1509" i="1"/>
  <c r="BI1653" i="1"/>
  <c r="BI1797" i="1"/>
  <c r="BI1941" i="1"/>
  <c r="BI2085" i="1"/>
  <c r="BH789" i="1"/>
  <c r="BH933" i="1"/>
  <c r="BH1077" i="1"/>
  <c r="BH1221" i="1"/>
  <c r="BH1365" i="1"/>
  <c r="BH1509" i="1"/>
  <c r="BH1653" i="1"/>
  <c r="BH1797" i="1"/>
  <c r="BH1941" i="1"/>
  <c r="BH2085" i="1"/>
  <c r="BM1743" i="1"/>
  <c r="BJ69" i="1"/>
  <c r="BI465" i="1"/>
  <c r="BI1041" i="1"/>
  <c r="BI1617" i="1"/>
  <c r="BH825" i="1"/>
  <c r="BH1401" i="1"/>
  <c r="BH1977" i="1"/>
  <c r="BM15" i="1"/>
  <c r="BJ933" i="1"/>
  <c r="BI321" i="1"/>
  <c r="BI897" i="1"/>
  <c r="BI1473" i="1"/>
  <c r="BI2049" i="1"/>
  <c r="BH969" i="1"/>
  <c r="BH1545" i="1"/>
  <c r="BM267" i="1"/>
  <c r="BJ645" i="1"/>
  <c r="BI177" i="1"/>
  <c r="BI753" i="1"/>
  <c r="BI1329" i="1"/>
  <c r="BI1905" i="1"/>
  <c r="BH1113" i="1"/>
  <c r="BH1689" i="1"/>
  <c r="BJ357" i="1"/>
  <c r="BI33" i="1"/>
  <c r="BI609" i="1"/>
  <c r="BI1185" i="1"/>
  <c r="BI1761" i="1"/>
  <c r="BH681" i="1"/>
  <c r="BH1257" i="1"/>
  <c r="BH1833" i="1"/>
  <c r="BM80" i="1"/>
  <c r="BM944" i="1"/>
  <c r="BM1664" i="1"/>
  <c r="BM170" i="1"/>
  <c r="BM206" i="1"/>
  <c r="BM962" i="1"/>
  <c r="BM1394" i="1"/>
  <c r="BJ26" i="1"/>
  <c r="BJ62" i="1"/>
  <c r="BJ98" i="1"/>
  <c r="BJ134" i="1"/>
  <c r="BJ170" i="1"/>
  <c r="BJ206" i="1"/>
  <c r="BJ242" i="1"/>
  <c r="BJ278" i="1"/>
  <c r="BJ314" i="1"/>
  <c r="BJ350" i="1"/>
  <c r="BJ386" i="1"/>
  <c r="BJ422" i="1"/>
  <c r="BJ458" i="1"/>
  <c r="BJ494" i="1"/>
  <c r="BJ530" i="1"/>
  <c r="BJ566" i="1"/>
  <c r="BJ602" i="1"/>
  <c r="BJ638" i="1"/>
  <c r="BJ674" i="1"/>
  <c r="BJ710" i="1"/>
  <c r="BJ746" i="1"/>
  <c r="BJ782" i="1"/>
  <c r="BJ818" i="1"/>
  <c r="BJ854" i="1"/>
  <c r="BJ890" i="1"/>
  <c r="BJ926" i="1"/>
  <c r="BJ962" i="1"/>
  <c r="BJ998" i="1"/>
  <c r="BJ1034" i="1"/>
  <c r="BJ1070" i="1"/>
  <c r="BJ1106" i="1"/>
  <c r="BJ8" i="1"/>
  <c r="BJ44" i="1"/>
  <c r="BJ80" i="1"/>
  <c r="BJ116" i="1"/>
  <c r="BJ152" i="1"/>
  <c r="BJ188" i="1"/>
  <c r="BJ224" i="1"/>
  <c r="BJ260" i="1"/>
  <c r="BJ296" i="1"/>
  <c r="BJ332" i="1"/>
  <c r="BJ368" i="1"/>
  <c r="BJ404" i="1"/>
  <c r="BJ440" i="1"/>
  <c r="BJ476" i="1"/>
  <c r="BJ512" i="1"/>
  <c r="BJ548" i="1"/>
  <c r="BJ584" i="1"/>
  <c r="BJ620" i="1"/>
  <c r="BJ656" i="1"/>
  <c r="BJ692" i="1"/>
  <c r="BJ728" i="1"/>
  <c r="BJ764" i="1"/>
  <c r="BJ800" i="1"/>
  <c r="BJ836" i="1"/>
  <c r="BJ872" i="1"/>
  <c r="BJ908" i="1"/>
  <c r="BJ944" i="1"/>
  <c r="BJ980" i="1"/>
  <c r="BJ1016" i="1"/>
  <c r="BJ1052" i="1"/>
  <c r="BJ1088" i="1"/>
  <c r="BI26" i="1"/>
  <c r="BI62" i="1"/>
  <c r="BI98" i="1"/>
  <c r="BI134" i="1"/>
  <c r="BI170" i="1"/>
  <c r="BI206" i="1"/>
  <c r="BI242" i="1"/>
  <c r="BI278" i="1"/>
  <c r="BI314" i="1"/>
  <c r="BI350" i="1"/>
  <c r="BI386" i="1"/>
  <c r="BI422" i="1"/>
  <c r="BI458" i="1"/>
  <c r="BI494" i="1"/>
  <c r="BI530" i="1"/>
  <c r="BI566" i="1"/>
  <c r="BI602" i="1"/>
  <c r="BI638" i="1"/>
  <c r="BI674" i="1"/>
  <c r="BI710" i="1"/>
  <c r="BI746" i="1"/>
  <c r="BI782" i="1"/>
  <c r="BI818" i="1"/>
  <c r="BI854" i="1"/>
  <c r="BI890" i="1"/>
  <c r="BI926" i="1"/>
  <c r="BI962" i="1"/>
  <c r="BI998" i="1"/>
  <c r="BI1034" i="1"/>
  <c r="BI1070" i="1"/>
  <c r="BI1106" i="1"/>
  <c r="BI1142" i="1"/>
  <c r="BI1178" i="1"/>
  <c r="BI1214" i="1"/>
  <c r="BI1250" i="1"/>
  <c r="BI1286" i="1"/>
  <c r="BI1322" i="1"/>
  <c r="BI1358" i="1"/>
  <c r="BI1394" i="1"/>
  <c r="BI1430" i="1"/>
  <c r="BI1466" i="1"/>
  <c r="BI1502" i="1"/>
  <c r="BI1538" i="1"/>
  <c r="BI1574" i="1"/>
  <c r="BI1610" i="1"/>
  <c r="BI1646" i="1"/>
  <c r="BI1682" i="1"/>
  <c r="BI1718" i="1"/>
  <c r="BI1754" i="1"/>
  <c r="BI1790" i="1"/>
  <c r="BI1826" i="1"/>
  <c r="BI1862" i="1"/>
  <c r="BI1898" i="1"/>
  <c r="BI1934" i="1"/>
  <c r="BI1970" i="1"/>
  <c r="BI2006" i="1"/>
  <c r="BI2042" i="1"/>
  <c r="BI2078" i="1"/>
  <c r="BJ1160" i="1"/>
  <c r="BJ1196" i="1"/>
  <c r="BJ1232" i="1"/>
  <c r="BJ1268" i="1"/>
  <c r="BJ1304" i="1"/>
  <c r="BJ1340" i="1"/>
  <c r="BJ1376" i="1"/>
  <c r="BJ1412" i="1"/>
  <c r="BJ1448" i="1"/>
  <c r="BJ1484" i="1"/>
  <c r="BJ1520" i="1"/>
  <c r="BJ1556" i="1"/>
  <c r="BJ1592" i="1"/>
  <c r="BJ1628" i="1"/>
  <c r="BJ1664" i="1"/>
  <c r="BJ1700" i="1"/>
  <c r="BJ1736" i="1"/>
  <c r="BJ1772" i="1"/>
  <c r="BJ1808" i="1"/>
  <c r="BJ1844" i="1"/>
  <c r="BJ1880" i="1"/>
  <c r="BJ1916" i="1"/>
  <c r="BJ1952" i="1"/>
  <c r="BJ1988" i="1"/>
  <c r="BJ2024" i="1"/>
  <c r="BJ2060" i="1"/>
  <c r="BJ2096" i="1"/>
  <c r="BH26" i="1"/>
  <c r="BH62" i="1"/>
  <c r="BH98" i="1"/>
  <c r="BH134" i="1"/>
  <c r="BH170" i="1"/>
  <c r="BH206" i="1"/>
  <c r="BH242" i="1"/>
  <c r="BH278" i="1"/>
  <c r="BH314" i="1"/>
  <c r="BH350" i="1"/>
  <c r="BH386" i="1"/>
  <c r="BH422" i="1"/>
  <c r="BH458" i="1"/>
  <c r="BH494" i="1"/>
  <c r="BH530" i="1"/>
  <c r="BH566" i="1"/>
  <c r="BH602" i="1"/>
  <c r="BH638" i="1"/>
  <c r="BJ1124" i="1"/>
  <c r="BI8" i="1"/>
  <c r="BI44" i="1"/>
  <c r="BI80" i="1"/>
  <c r="BI116" i="1"/>
  <c r="BI152" i="1"/>
  <c r="BI188" i="1"/>
  <c r="BI224" i="1"/>
  <c r="BI260" i="1"/>
  <c r="BI296" i="1"/>
  <c r="BI332" i="1"/>
  <c r="BI368" i="1"/>
  <c r="BI404" i="1"/>
  <c r="BI440" i="1"/>
  <c r="BI476" i="1"/>
  <c r="BI512" i="1"/>
  <c r="BI548" i="1"/>
  <c r="BI584" i="1"/>
  <c r="BI620" i="1"/>
  <c r="BI656" i="1"/>
  <c r="BI692" i="1"/>
  <c r="BI728" i="1"/>
  <c r="BI764" i="1"/>
  <c r="BI800" i="1"/>
  <c r="BI836" i="1"/>
  <c r="BI872" i="1"/>
  <c r="BI908" i="1"/>
  <c r="BI944" i="1"/>
  <c r="BI980" i="1"/>
  <c r="BI1016" i="1"/>
  <c r="BI1052" i="1"/>
  <c r="BI1088" i="1"/>
  <c r="BI1124" i="1"/>
  <c r="BI1160" i="1"/>
  <c r="BI1196" i="1"/>
  <c r="BI1232" i="1"/>
  <c r="BI1268" i="1"/>
  <c r="BI1304" i="1"/>
  <c r="BI1340" i="1"/>
  <c r="BI1376" i="1"/>
  <c r="BI1412" i="1"/>
  <c r="BI1448" i="1"/>
  <c r="BI1484" i="1"/>
  <c r="BI1520" i="1"/>
  <c r="BI1556" i="1"/>
  <c r="BI1592" i="1"/>
  <c r="BI1628" i="1"/>
  <c r="BI1664" i="1"/>
  <c r="BI1700" i="1"/>
  <c r="BI1736" i="1"/>
  <c r="BI1772" i="1"/>
  <c r="BI1808" i="1"/>
  <c r="BI1844" i="1"/>
  <c r="BI1880" i="1"/>
  <c r="BI1916" i="1"/>
  <c r="BI1952" i="1"/>
  <c r="BI1988" i="1"/>
  <c r="BI2024" i="1"/>
  <c r="BI2060" i="1"/>
  <c r="BI2096" i="1"/>
  <c r="BJ1178" i="1"/>
  <c r="BJ1322" i="1"/>
  <c r="BJ1466" i="1"/>
  <c r="BJ1610" i="1"/>
  <c r="BJ1754" i="1"/>
  <c r="BJ1898" i="1"/>
  <c r="BJ2042" i="1"/>
  <c r="BH116" i="1"/>
  <c r="BH260" i="1"/>
  <c r="BH404" i="1"/>
  <c r="BH548" i="1"/>
  <c r="BH692" i="1"/>
  <c r="BH746" i="1"/>
  <c r="BH836" i="1"/>
  <c r="BH890" i="1"/>
  <c r="BH980" i="1"/>
  <c r="BH1034" i="1"/>
  <c r="BH1124" i="1"/>
  <c r="BH1178" i="1"/>
  <c r="BH1268" i="1"/>
  <c r="BH1322" i="1"/>
  <c r="BH1412" i="1"/>
  <c r="BH1466" i="1"/>
  <c r="BH1556" i="1"/>
  <c r="BH1610" i="1"/>
  <c r="BH1700" i="1"/>
  <c r="BH1754" i="1"/>
  <c r="BH1844" i="1"/>
  <c r="BH1898" i="1"/>
  <c r="BH1988" i="1"/>
  <c r="BH2042" i="1"/>
  <c r="BJ1142" i="1"/>
  <c r="BJ1286" i="1"/>
  <c r="BJ1430" i="1"/>
  <c r="BJ1574" i="1"/>
  <c r="BJ1718" i="1"/>
  <c r="BJ1862" i="1"/>
  <c r="BJ2006" i="1"/>
  <c r="BH80" i="1"/>
  <c r="BH224" i="1"/>
  <c r="BH368" i="1"/>
  <c r="BH512" i="1"/>
  <c r="BH728" i="1"/>
  <c r="BH782" i="1"/>
  <c r="BH872" i="1"/>
  <c r="BH926" i="1"/>
  <c r="BH1016" i="1"/>
  <c r="BH1070" i="1"/>
  <c r="BH1160" i="1"/>
  <c r="BH1214" i="1"/>
  <c r="BH1304" i="1"/>
  <c r="BH1358" i="1"/>
  <c r="BH1448" i="1"/>
  <c r="BH1502" i="1"/>
  <c r="BH1592" i="1"/>
  <c r="BH1646" i="1"/>
  <c r="BH1736" i="1"/>
  <c r="BH1790" i="1"/>
  <c r="BH1880" i="1"/>
  <c r="BH1934" i="1"/>
  <c r="BH2024" i="1"/>
  <c r="BH2078" i="1"/>
  <c r="BJ1250" i="1"/>
  <c r="BJ1394" i="1"/>
  <c r="BJ1538" i="1"/>
  <c r="BJ1682" i="1"/>
  <c r="BJ1826" i="1"/>
  <c r="BJ1970" i="1"/>
  <c r="BH44" i="1"/>
  <c r="BH188" i="1"/>
  <c r="BH332" i="1"/>
  <c r="BH476" i="1"/>
  <c r="BH620" i="1"/>
  <c r="BH656" i="1"/>
  <c r="BH674" i="1"/>
  <c r="BH764" i="1"/>
  <c r="BH818" i="1"/>
  <c r="BH908" i="1"/>
  <c r="BH962" i="1"/>
  <c r="BH1052" i="1"/>
  <c r="BH1106" i="1"/>
  <c r="BH1196" i="1"/>
  <c r="BH1250" i="1"/>
  <c r="BH1340" i="1"/>
  <c r="BH1394" i="1"/>
  <c r="BH1484" i="1"/>
  <c r="BH1538" i="1"/>
  <c r="BH1628" i="1"/>
  <c r="BH1682" i="1"/>
  <c r="BH1772" i="1"/>
  <c r="BH1826" i="1"/>
  <c r="BH1916" i="1"/>
  <c r="BH1970" i="1"/>
  <c r="BH2060" i="1"/>
  <c r="BJ1502" i="1"/>
  <c r="BJ2078" i="1"/>
  <c r="BH8" i="1"/>
  <c r="BH584" i="1"/>
  <c r="BH800" i="1"/>
  <c r="BH854" i="1"/>
  <c r="BH1376" i="1"/>
  <c r="BH1430" i="1"/>
  <c r="BH1952" i="1"/>
  <c r="BH2006" i="1"/>
  <c r="BJ1358" i="1"/>
  <c r="BJ1934" i="1"/>
  <c r="BH440" i="1"/>
  <c r="BH944" i="1"/>
  <c r="BH998" i="1"/>
  <c r="BH1520" i="1"/>
  <c r="BH1574" i="1"/>
  <c r="BH2096" i="1"/>
  <c r="BJ1214" i="1"/>
  <c r="BJ1790" i="1"/>
  <c r="BH296" i="1"/>
  <c r="BH1088" i="1"/>
  <c r="BH1142" i="1"/>
  <c r="BH1664" i="1"/>
  <c r="BH1718" i="1"/>
  <c r="BJ1646" i="1"/>
  <c r="BH152" i="1"/>
  <c r="BH710" i="1"/>
  <c r="BH1232" i="1"/>
  <c r="BH1286" i="1"/>
  <c r="BH1808" i="1"/>
  <c r="BH1862" i="1"/>
  <c r="BM84" i="1"/>
  <c r="BM300" i="1"/>
  <c r="BM516" i="1"/>
  <c r="BM732" i="1"/>
  <c r="BM804" i="1"/>
  <c r="BM948" i="1"/>
  <c r="BM1164" i="1"/>
  <c r="BM1200" i="1"/>
  <c r="BM1416" i="1"/>
  <c r="BM1560" i="1"/>
  <c r="BM2064" i="1"/>
  <c r="BM282" i="1"/>
  <c r="BM318" i="1"/>
  <c r="BM462" i="1"/>
  <c r="BM570" i="1"/>
  <c r="BM678" i="1"/>
  <c r="BM894" i="1"/>
  <c r="BM966" i="1"/>
  <c r="BM1326" i="1"/>
  <c r="BM1362" i="1"/>
  <c r="BM1722" i="1"/>
  <c r="BM1902" i="1"/>
  <c r="BM1974" i="1"/>
  <c r="BM2082" i="1"/>
  <c r="BJ30" i="1"/>
  <c r="BJ66" i="1"/>
  <c r="BJ102" i="1"/>
  <c r="BJ138" i="1"/>
  <c r="BJ174" i="1"/>
  <c r="BJ210" i="1"/>
  <c r="BJ246" i="1"/>
  <c r="BJ282" i="1"/>
  <c r="BJ318" i="1"/>
  <c r="BJ354" i="1"/>
  <c r="BJ390" i="1"/>
  <c r="BJ426" i="1"/>
  <c r="BJ462" i="1"/>
  <c r="BJ498" i="1"/>
  <c r="BJ534" i="1"/>
  <c r="BJ570" i="1"/>
  <c r="BJ606" i="1"/>
  <c r="BJ642" i="1"/>
  <c r="BJ678" i="1"/>
  <c r="BJ714" i="1"/>
  <c r="BJ750" i="1"/>
  <c r="BJ786" i="1"/>
  <c r="BJ822" i="1"/>
  <c r="BJ858" i="1"/>
  <c r="BJ894" i="1"/>
  <c r="BJ930" i="1"/>
  <c r="BJ966" i="1"/>
  <c r="BJ1002" i="1"/>
  <c r="BJ1038" i="1"/>
  <c r="BJ1074" i="1"/>
  <c r="BJ1110" i="1"/>
  <c r="BJ12" i="1"/>
  <c r="BJ48" i="1"/>
  <c r="BJ84" i="1"/>
  <c r="BJ120" i="1"/>
  <c r="BJ156" i="1"/>
  <c r="BJ192" i="1"/>
  <c r="BJ228" i="1"/>
  <c r="BJ264" i="1"/>
  <c r="BJ300" i="1"/>
  <c r="BJ336" i="1"/>
  <c r="BJ372" i="1"/>
  <c r="BJ408" i="1"/>
  <c r="BJ444" i="1"/>
  <c r="BJ480" i="1"/>
  <c r="BJ516" i="1"/>
  <c r="BJ552" i="1"/>
  <c r="BJ588" i="1"/>
  <c r="BJ624" i="1"/>
  <c r="BJ660" i="1"/>
  <c r="BJ696" i="1"/>
  <c r="BJ732" i="1"/>
  <c r="BJ768" i="1"/>
  <c r="BJ804" i="1"/>
  <c r="BJ840" i="1"/>
  <c r="BJ876" i="1"/>
  <c r="BJ912" i="1"/>
  <c r="BJ948" i="1"/>
  <c r="BJ984" i="1"/>
  <c r="BJ1020" i="1"/>
  <c r="BJ1056" i="1"/>
  <c r="BJ1092" i="1"/>
  <c r="BI30" i="1"/>
  <c r="BI66" i="1"/>
  <c r="BI102" i="1"/>
  <c r="BI138" i="1"/>
  <c r="BI174" i="1"/>
  <c r="BI210" i="1"/>
  <c r="BI246" i="1"/>
  <c r="BI282" i="1"/>
  <c r="BI318" i="1"/>
  <c r="BI354" i="1"/>
  <c r="BI390" i="1"/>
  <c r="BI426" i="1"/>
  <c r="BI462" i="1"/>
  <c r="BI498" i="1"/>
  <c r="BI534" i="1"/>
  <c r="BI570" i="1"/>
  <c r="BI606" i="1"/>
  <c r="BI642" i="1"/>
  <c r="BI678" i="1"/>
  <c r="BI714" i="1"/>
  <c r="BI750" i="1"/>
  <c r="BI786" i="1"/>
  <c r="BI822" i="1"/>
  <c r="BI858" i="1"/>
  <c r="BI894" i="1"/>
  <c r="BI930" i="1"/>
  <c r="BI966" i="1"/>
  <c r="BI1002" i="1"/>
  <c r="BI1038" i="1"/>
  <c r="BI1074" i="1"/>
  <c r="BI1110" i="1"/>
  <c r="BI1146" i="1"/>
  <c r="BI1182" i="1"/>
  <c r="BI1218" i="1"/>
  <c r="BI1254" i="1"/>
  <c r="BI1290" i="1"/>
  <c r="BI1326" i="1"/>
  <c r="BI1362" i="1"/>
  <c r="BI1398" i="1"/>
  <c r="BI1434" i="1"/>
  <c r="BI1470" i="1"/>
  <c r="BI1506" i="1"/>
  <c r="BI1542" i="1"/>
  <c r="BI1578" i="1"/>
  <c r="BI1614" i="1"/>
  <c r="BI1650" i="1"/>
  <c r="BI1686" i="1"/>
  <c r="BI1722" i="1"/>
  <c r="BI1758" i="1"/>
  <c r="BI1794" i="1"/>
  <c r="BI1830" i="1"/>
  <c r="BI1866" i="1"/>
  <c r="BI1902" i="1"/>
  <c r="BI1938" i="1"/>
  <c r="BI1974" i="1"/>
  <c r="BI2010" i="1"/>
  <c r="BI2046" i="1"/>
  <c r="BI2082" i="1"/>
  <c r="BJ1128" i="1"/>
  <c r="BJ1164" i="1"/>
  <c r="BJ1200" i="1"/>
  <c r="BJ1236" i="1"/>
  <c r="BJ1272" i="1"/>
  <c r="BJ1308" i="1"/>
  <c r="BJ1344" i="1"/>
  <c r="BJ1380" i="1"/>
  <c r="BJ1416" i="1"/>
  <c r="BJ1452" i="1"/>
  <c r="BJ1488" i="1"/>
  <c r="BJ1524" i="1"/>
  <c r="BJ1560" i="1"/>
  <c r="BJ1596" i="1"/>
  <c r="BJ1632" i="1"/>
  <c r="BJ1668" i="1"/>
  <c r="BJ1704" i="1"/>
  <c r="BJ1740" i="1"/>
  <c r="BJ1776" i="1"/>
  <c r="BJ1812" i="1"/>
  <c r="BJ1848" i="1"/>
  <c r="BJ1884" i="1"/>
  <c r="BJ1920" i="1"/>
  <c r="BJ1956" i="1"/>
  <c r="BJ1992" i="1"/>
  <c r="BJ2028" i="1"/>
  <c r="BJ2064" i="1"/>
  <c r="BJ2100" i="1"/>
  <c r="BH30" i="1"/>
  <c r="BH66" i="1"/>
  <c r="BH102" i="1"/>
  <c r="BH138" i="1"/>
  <c r="BH174" i="1"/>
  <c r="BH210" i="1"/>
  <c r="BH246" i="1"/>
  <c r="BH282" i="1"/>
  <c r="BH318" i="1"/>
  <c r="BH354" i="1"/>
  <c r="BH390" i="1"/>
  <c r="BH426" i="1"/>
  <c r="BH462" i="1"/>
  <c r="BH498" i="1"/>
  <c r="BH534" i="1"/>
  <c r="BH570" i="1"/>
  <c r="BH606" i="1"/>
  <c r="BH642" i="1"/>
  <c r="BI12" i="1"/>
  <c r="BI48" i="1"/>
  <c r="BI84" i="1"/>
  <c r="BI120" i="1"/>
  <c r="BI156" i="1"/>
  <c r="BI192" i="1"/>
  <c r="BI228" i="1"/>
  <c r="BI264" i="1"/>
  <c r="BI300" i="1"/>
  <c r="BI336" i="1"/>
  <c r="BI372" i="1"/>
  <c r="BI408" i="1"/>
  <c r="BI444" i="1"/>
  <c r="BI480" i="1"/>
  <c r="BI516" i="1"/>
  <c r="BI552" i="1"/>
  <c r="BI588" i="1"/>
  <c r="BI624" i="1"/>
  <c r="BI660" i="1"/>
  <c r="BI696" i="1"/>
  <c r="BI732" i="1"/>
  <c r="BI768" i="1"/>
  <c r="BI804" i="1"/>
  <c r="BI840" i="1"/>
  <c r="BI876" i="1"/>
  <c r="BI912" i="1"/>
  <c r="BI948" i="1"/>
  <c r="BI984" i="1"/>
  <c r="BI1020" i="1"/>
  <c r="BI1056" i="1"/>
  <c r="BI1092" i="1"/>
  <c r="BI1128" i="1"/>
  <c r="BI1164" i="1"/>
  <c r="BI1200" i="1"/>
  <c r="BI1236" i="1"/>
  <c r="BI1272" i="1"/>
  <c r="BI1308" i="1"/>
  <c r="BI1344" i="1"/>
  <c r="BI1380" i="1"/>
  <c r="BI1416" i="1"/>
  <c r="BI1452" i="1"/>
  <c r="BI1488" i="1"/>
  <c r="BI1524" i="1"/>
  <c r="BI1560" i="1"/>
  <c r="BI1596" i="1"/>
  <c r="BI1632" i="1"/>
  <c r="BI1668" i="1"/>
  <c r="BI1704" i="1"/>
  <c r="BI1740" i="1"/>
  <c r="BI1776" i="1"/>
  <c r="BI1812" i="1"/>
  <c r="BI1848" i="1"/>
  <c r="BI1884" i="1"/>
  <c r="BI1920" i="1"/>
  <c r="BI1956" i="1"/>
  <c r="BI1992" i="1"/>
  <c r="BI2028" i="1"/>
  <c r="BI2064" i="1"/>
  <c r="BI2100" i="1"/>
  <c r="BJ1218" i="1"/>
  <c r="BJ1362" i="1"/>
  <c r="BJ1506" i="1"/>
  <c r="BJ1650" i="1"/>
  <c r="BJ1794" i="1"/>
  <c r="BJ1938" i="1"/>
  <c r="BJ2082" i="1"/>
  <c r="BH12" i="1"/>
  <c r="BH156" i="1"/>
  <c r="BH300" i="1"/>
  <c r="BH444" i="1"/>
  <c r="BH588" i="1"/>
  <c r="BH660" i="1"/>
  <c r="BH732" i="1"/>
  <c r="BH786" i="1"/>
  <c r="BH876" i="1"/>
  <c r="BH930" i="1"/>
  <c r="BH1020" i="1"/>
  <c r="BH1074" i="1"/>
  <c r="BH1164" i="1"/>
  <c r="BH1218" i="1"/>
  <c r="BH1308" i="1"/>
  <c r="BH1362" i="1"/>
  <c r="BH1452" i="1"/>
  <c r="BH1506" i="1"/>
  <c r="BH1596" i="1"/>
  <c r="BH1650" i="1"/>
  <c r="BH1740" i="1"/>
  <c r="BH1794" i="1"/>
  <c r="BH1884" i="1"/>
  <c r="BH1938" i="1"/>
  <c r="BH2028" i="1"/>
  <c r="BH2082" i="1"/>
  <c r="BJ1182" i="1"/>
  <c r="BJ1326" i="1"/>
  <c r="BJ1470" i="1"/>
  <c r="BJ1614" i="1"/>
  <c r="BJ1758" i="1"/>
  <c r="BJ1902" i="1"/>
  <c r="BJ2046" i="1"/>
  <c r="BH120" i="1"/>
  <c r="BH264" i="1"/>
  <c r="BH408" i="1"/>
  <c r="BH552" i="1"/>
  <c r="BH678" i="1"/>
  <c r="BH768" i="1"/>
  <c r="BH822" i="1"/>
  <c r="BH912" i="1"/>
  <c r="BH966" i="1"/>
  <c r="BH1056" i="1"/>
  <c r="BH1110" i="1"/>
  <c r="BH1200" i="1"/>
  <c r="BH1254" i="1"/>
  <c r="BH1344" i="1"/>
  <c r="BH1398" i="1"/>
  <c r="BH1488" i="1"/>
  <c r="BH1542" i="1"/>
  <c r="BH1632" i="1"/>
  <c r="BH1686" i="1"/>
  <c r="BH1776" i="1"/>
  <c r="BH1830" i="1"/>
  <c r="BH1920" i="1"/>
  <c r="BH1974" i="1"/>
  <c r="BH2064" i="1"/>
  <c r="BJ1146" i="1"/>
  <c r="BJ1290" i="1"/>
  <c r="BJ1434" i="1"/>
  <c r="BJ1578" i="1"/>
  <c r="BJ1722" i="1"/>
  <c r="BJ1866" i="1"/>
  <c r="BJ2010" i="1"/>
  <c r="BH84" i="1"/>
  <c r="BH228" i="1"/>
  <c r="BH372" i="1"/>
  <c r="BH516" i="1"/>
  <c r="BH714" i="1"/>
  <c r="BH804" i="1"/>
  <c r="BH858" i="1"/>
  <c r="BH948" i="1"/>
  <c r="BH1002" i="1"/>
  <c r="BH1092" i="1"/>
  <c r="BH1146" i="1"/>
  <c r="BH1236" i="1"/>
  <c r="BH1290" i="1"/>
  <c r="BH1380" i="1"/>
  <c r="BH1434" i="1"/>
  <c r="BH1524" i="1"/>
  <c r="BH1578" i="1"/>
  <c r="BH1668" i="1"/>
  <c r="BH1722" i="1"/>
  <c r="BH1812" i="1"/>
  <c r="BH1866" i="1"/>
  <c r="BH1956" i="1"/>
  <c r="BH2010" i="1"/>
  <c r="BH2100" i="1"/>
  <c r="BJ1254" i="1"/>
  <c r="BJ1830" i="1"/>
  <c r="BH336" i="1"/>
  <c r="BH1128" i="1"/>
  <c r="BH1182" i="1"/>
  <c r="BH1704" i="1"/>
  <c r="BH1758" i="1"/>
  <c r="BJ1686" i="1"/>
  <c r="BH192" i="1"/>
  <c r="BH696" i="1"/>
  <c r="BH750" i="1"/>
  <c r="BH1272" i="1"/>
  <c r="BH1326" i="1"/>
  <c r="BH1848" i="1"/>
  <c r="BH1902" i="1"/>
  <c r="BJ1542" i="1"/>
  <c r="BH48" i="1"/>
  <c r="BH624" i="1"/>
  <c r="BH840" i="1"/>
  <c r="BH894" i="1"/>
  <c r="BH1416" i="1"/>
  <c r="BH1470" i="1"/>
  <c r="BH1992" i="1"/>
  <c r="BH2046" i="1"/>
  <c r="BJ1398" i="1"/>
  <c r="BJ1974" i="1"/>
  <c r="BH480" i="1"/>
  <c r="BH984" i="1"/>
  <c r="BH1038" i="1"/>
  <c r="BH1560" i="1"/>
  <c r="BH1614" i="1"/>
  <c r="BM52" i="1"/>
  <c r="BM88" i="1"/>
  <c r="BM196" i="1"/>
  <c r="BM232" i="1"/>
  <c r="BM304" i="1"/>
  <c r="BM340" i="1"/>
  <c r="BM376" i="1"/>
  <c r="BM448" i="1"/>
  <c r="BM484" i="1"/>
  <c r="BM556" i="1"/>
  <c r="BM592" i="1"/>
  <c r="BM736" i="1"/>
  <c r="BM952" i="1"/>
  <c r="BM1060" i="1"/>
  <c r="BM1168" i="1"/>
  <c r="BM1204" i="1"/>
  <c r="BM1240" i="1"/>
  <c r="BM1348" i="1"/>
  <c r="BM1456" i="1"/>
  <c r="BM1492" i="1"/>
  <c r="BM1708" i="1"/>
  <c r="BM1744" i="1"/>
  <c r="BM1888" i="1"/>
  <c r="BM1960" i="1"/>
  <c r="BM1996" i="1"/>
  <c r="BM34" i="1"/>
  <c r="BM142" i="1"/>
  <c r="BM250" i="1"/>
  <c r="BM466" i="1"/>
  <c r="BM538" i="1"/>
  <c r="BM610" i="1"/>
  <c r="BM646" i="1"/>
  <c r="BM682" i="1"/>
  <c r="BM718" i="1"/>
  <c r="BM934" i="1"/>
  <c r="BM970" i="1"/>
  <c r="BM1114" i="1"/>
  <c r="BM1150" i="1"/>
  <c r="BM1186" i="1"/>
  <c r="BM1258" i="1"/>
  <c r="BM1366" i="1"/>
  <c r="BM1438" i="1"/>
  <c r="BM1474" i="1"/>
  <c r="BM1510" i="1"/>
  <c r="BM1654" i="1"/>
  <c r="BM1798" i="1"/>
  <c r="BM1834" i="1"/>
  <c r="BJ34" i="1"/>
  <c r="BJ70" i="1"/>
  <c r="BJ106" i="1"/>
  <c r="BJ142" i="1"/>
  <c r="BJ178" i="1"/>
  <c r="BJ214" i="1"/>
  <c r="BJ250" i="1"/>
  <c r="BJ286" i="1"/>
  <c r="BJ322" i="1"/>
  <c r="BJ358" i="1"/>
  <c r="BJ394" i="1"/>
  <c r="BJ430" i="1"/>
  <c r="BJ466" i="1"/>
  <c r="BJ502" i="1"/>
  <c r="BJ538" i="1"/>
  <c r="BJ574" i="1"/>
  <c r="BJ610" i="1"/>
  <c r="BJ646" i="1"/>
  <c r="BJ682" i="1"/>
  <c r="BJ718" i="1"/>
  <c r="BJ754" i="1"/>
  <c r="BJ790" i="1"/>
  <c r="BJ826" i="1"/>
  <c r="BJ862" i="1"/>
  <c r="BJ898" i="1"/>
  <c r="BJ934" i="1"/>
  <c r="BJ970" i="1"/>
  <c r="BJ1006" i="1"/>
  <c r="BJ1042" i="1"/>
  <c r="BJ1078" i="1"/>
  <c r="BJ1114" i="1"/>
  <c r="BJ16" i="1"/>
  <c r="BJ52" i="1"/>
  <c r="BJ88" i="1"/>
  <c r="BJ124" i="1"/>
  <c r="BJ160" i="1"/>
  <c r="BJ196" i="1"/>
  <c r="BJ232" i="1"/>
  <c r="BJ268" i="1"/>
  <c r="BJ304" i="1"/>
  <c r="BJ340" i="1"/>
  <c r="BJ376" i="1"/>
  <c r="BJ412" i="1"/>
  <c r="BJ448" i="1"/>
  <c r="BJ484" i="1"/>
  <c r="BJ520" i="1"/>
  <c r="BJ556" i="1"/>
  <c r="BJ592" i="1"/>
  <c r="BJ628" i="1"/>
  <c r="BJ664" i="1"/>
  <c r="BJ700" i="1"/>
  <c r="BJ736" i="1"/>
  <c r="BJ772" i="1"/>
  <c r="BJ808" i="1"/>
  <c r="BJ844" i="1"/>
  <c r="BJ880" i="1"/>
  <c r="BJ916" i="1"/>
  <c r="BJ952" i="1"/>
  <c r="BJ988" i="1"/>
  <c r="BJ1024" i="1"/>
  <c r="BJ1060" i="1"/>
  <c r="BJ1096" i="1"/>
  <c r="BI34" i="1"/>
  <c r="BI70" i="1"/>
  <c r="BI106" i="1"/>
  <c r="BI142" i="1"/>
  <c r="BI178" i="1"/>
  <c r="BI214" i="1"/>
  <c r="BI250" i="1"/>
  <c r="BI286" i="1"/>
  <c r="BI322" i="1"/>
  <c r="BI358" i="1"/>
  <c r="BI394" i="1"/>
  <c r="BI430" i="1"/>
  <c r="BI466" i="1"/>
  <c r="BI502" i="1"/>
  <c r="BI538" i="1"/>
  <c r="BI574" i="1"/>
  <c r="BI610" i="1"/>
  <c r="BI646" i="1"/>
  <c r="BI682" i="1"/>
  <c r="BI718" i="1"/>
  <c r="BI754" i="1"/>
  <c r="BI790" i="1"/>
  <c r="BI826" i="1"/>
  <c r="BI862" i="1"/>
  <c r="BI898" i="1"/>
  <c r="BI934" i="1"/>
  <c r="BI970" i="1"/>
  <c r="BI1006" i="1"/>
  <c r="BI1042" i="1"/>
  <c r="BI1078" i="1"/>
  <c r="BI1114" i="1"/>
  <c r="BI1150" i="1"/>
  <c r="BI1186" i="1"/>
  <c r="BI1222" i="1"/>
  <c r="BI1258" i="1"/>
  <c r="BI1294" i="1"/>
  <c r="BI1330" i="1"/>
  <c r="BI1366" i="1"/>
  <c r="BI1402" i="1"/>
  <c r="BI1438" i="1"/>
  <c r="BI1474" i="1"/>
  <c r="BI1510" i="1"/>
  <c r="BI1546" i="1"/>
  <c r="BI1582" i="1"/>
  <c r="BI1618" i="1"/>
  <c r="BI1654" i="1"/>
  <c r="BI1690" i="1"/>
  <c r="BI1726" i="1"/>
  <c r="BI1762" i="1"/>
  <c r="BI1798" i="1"/>
  <c r="BI1834" i="1"/>
  <c r="BI1870" i="1"/>
  <c r="BI1906" i="1"/>
  <c r="BI1942" i="1"/>
  <c r="BI1978" i="1"/>
  <c r="BI2014" i="1"/>
  <c r="BI2050" i="1"/>
  <c r="BI2086" i="1"/>
  <c r="BJ1132" i="1"/>
  <c r="BJ1168" i="1"/>
  <c r="BJ1204" i="1"/>
  <c r="BJ1240" i="1"/>
  <c r="BJ1276" i="1"/>
  <c r="BJ1312" i="1"/>
  <c r="BJ1348" i="1"/>
  <c r="BJ1384" i="1"/>
  <c r="BJ1420" i="1"/>
  <c r="BJ1456" i="1"/>
  <c r="BJ1492" i="1"/>
  <c r="BJ1528" i="1"/>
  <c r="BJ1564" i="1"/>
  <c r="BJ1600" i="1"/>
  <c r="BJ1636" i="1"/>
  <c r="BJ1672" i="1"/>
  <c r="BJ1708" i="1"/>
  <c r="BJ1744" i="1"/>
  <c r="BJ1780" i="1"/>
  <c r="BJ1816" i="1"/>
  <c r="BJ1852" i="1"/>
  <c r="BJ1888" i="1"/>
  <c r="BJ1924" i="1"/>
  <c r="BJ1960" i="1"/>
  <c r="BJ1996" i="1"/>
  <c r="BJ2032" i="1"/>
  <c r="BJ2068" i="1"/>
  <c r="BJ2104" i="1"/>
  <c r="BH34" i="1"/>
  <c r="BH70" i="1"/>
  <c r="BH106" i="1"/>
  <c r="BH142" i="1"/>
  <c r="BH178" i="1"/>
  <c r="BH214" i="1"/>
  <c r="BH250" i="1"/>
  <c r="BH286" i="1"/>
  <c r="BH322" i="1"/>
  <c r="BH358" i="1"/>
  <c r="BH394" i="1"/>
  <c r="BH430" i="1"/>
  <c r="BH466" i="1"/>
  <c r="BH502" i="1"/>
  <c r="BH538" i="1"/>
  <c r="BH574" i="1"/>
  <c r="BH610" i="1"/>
  <c r="BH646" i="1"/>
  <c r="BI16" i="1"/>
  <c r="BI52" i="1"/>
  <c r="BI88" i="1"/>
  <c r="BI124" i="1"/>
  <c r="BI160" i="1"/>
  <c r="BI196" i="1"/>
  <c r="BI232" i="1"/>
  <c r="BI268" i="1"/>
  <c r="BI304" i="1"/>
  <c r="BI340" i="1"/>
  <c r="BI376" i="1"/>
  <c r="BI412" i="1"/>
  <c r="BI448" i="1"/>
  <c r="BI484" i="1"/>
  <c r="BI520" i="1"/>
  <c r="BI556" i="1"/>
  <c r="BI592" i="1"/>
  <c r="BI628" i="1"/>
  <c r="BI664" i="1"/>
  <c r="BI700" i="1"/>
  <c r="BI736" i="1"/>
  <c r="BI772" i="1"/>
  <c r="BI808" i="1"/>
  <c r="BI844" i="1"/>
  <c r="BI880" i="1"/>
  <c r="BI916" i="1"/>
  <c r="BI952" i="1"/>
  <c r="BI988" i="1"/>
  <c r="BI1024" i="1"/>
  <c r="BI1060" i="1"/>
  <c r="BI1096" i="1"/>
  <c r="BI1132" i="1"/>
  <c r="BI1168" i="1"/>
  <c r="BI1204" i="1"/>
  <c r="BI1240" i="1"/>
  <c r="BI1276" i="1"/>
  <c r="BI1312" i="1"/>
  <c r="BI1348" i="1"/>
  <c r="BI1384" i="1"/>
  <c r="BI1420" i="1"/>
  <c r="BI1456" i="1"/>
  <c r="BI1492" i="1"/>
  <c r="BI1528" i="1"/>
  <c r="BI1564" i="1"/>
  <c r="BI1600" i="1"/>
  <c r="BI1636" i="1"/>
  <c r="BI1672" i="1"/>
  <c r="BI1708" i="1"/>
  <c r="BI1744" i="1"/>
  <c r="BI1780" i="1"/>
  <c r="BI1816" i="1"/>
  <c r="BI1852" i="1"/>
  <c r="BI1888" i="1"/>
  <c r="BI1924" i="1"/>
  <c r="BI1960" i="1"/>
  <c r="BI1996" i="1"/>
  <c r="BI2032" i="1"/>
  <c r="BI2068" i="1"/>
  <c r="BI2104" i="1"/>
  <c r="BJ1258" i="1"/>
  <c r="BJ1402" i="1"/>
  <c r="BJ1546" i="1"/>
  <c r="BJ1690" i="1"/>
  <c r="BJ1834" i="1"/>
  <c r="BJ1978" i="1"/>
  <c r="BH52" i="1"/>
  <c r="BH196" i="1"/>
  <c r="BH340" i="1"/>
  <c r="BH484" i="1"/>
  <c r="BH628" i="1"/>
  <c r="BH682" i="1"/>
  <c r="BH772" i="1"/>
  <c r="BH826" i="1"/>
  <c r="BH916" i="1"/>
  <c r="BH970" i="1"/>
  <c r="BH1060" i="1"/>
  <c r="BH1114" i="1"/>
  <c r="BH1204" i="1"/>
  <c r="BH1258" i="1"/>
  <c r="BH1348" i="1"/>
  <c r="BH1402" i="1"/>
  <c r="BH1492" i="1"/>
  <c r="BH1546" i="1"/>
  <c r="BH1636" i="1"/>
  <c r="BH1690" i="1"/>
  <c r="BH1780" i="1"/>
  <c r="BH1834" i="1"/>
  <c r="BH1924" i="1"/>
  <c r="BH1978" i="1"/>
  <c r="BH2068" i="1"/>
  <c r="BJ1222" i="1"/>
  <c r="BJ1366" i="1"/>
  <c r="BJ1510" i="1"/>
  <c r="BJ1654" i="1"/>
  <c r="BJ1798" i="1"/>
  <c r="BJ1942" i="1"/>
  <c r="BJ2086" i="1"/>
  <c r="BH16" i="1"/>
  <c r="BH160" i="1"/>
  <c r="BH304" i="1"/>
  <c r="BH448" i="1"/>
  <c r="BH592" i="1"/>
  <c r="BH718" i="1"/>
  <c r="BH808" i="1"/>
  <c r="BH862" i="1"/>
  <c r="BH952" i="1"/>
  <c r="BH1006" i="1"/>
  <c r="BH1096" i="1"/>
  <c r="BH1150" i="1"/>
  <c r="BH1240" i="1"/>
  <c r="BH1294" i="1"/>
  <c r="BH1384" i="1"/>
  <c r="BH1438" i="1"/>
  <c r="BH1528" i="1"/>
  <c r="BH1582" i="1"/>
  <c r="BH1672" i="1"/>
  <c r="BH1726" i="1"/>
  <c r="BH1816" i="1"/>
  <c r="BH1870" i="1"/>
  <c r="BH1960" i="1"/>
  <c r="BH2014" i="1"/>
  <c r="BH2104" i="1"/>
  <c r="BJ1186" i="1"/>
  <c r="BJ1330" i="1"/>
  <c r="BJ1474" i="1"/>
  <c r="BJ1618" i="1"/>
  <c r="BJ1762" i="1"/>
  <c r="BJ1906" i="1"/>
  <c r="BJ2050" i="1"/>
  <c r="BH124" i="1"/>
  <c r="BH268" i="1"/>
  <c r="BH412" i="1"/>
  <c r="BH556" i="1"/>
  <c r="BH664" i="1"/>
  <c r="BH700" i="1"/>
  <c r="BH754" i="1"/>
  <c r="BH844" i="1"/>
  <c r="BH898" i="1"/>
  <c r="BH988" i="1"/>
  <c r="BH1042" i="1"/>
  <c r="BH1132" i="1"/>
  <c r="BH1186" i="1"/>
  <c r="BH1276" i="1"/>
  <c r="BH1330" i="1"/>
  <c r="BH1420" i="1"/>
  <c r="BH1474" i="1"/>
  <c r="BH1564" i="1"/>
  <c r="BH1618" i="1"/>
  <c r="BH1708" i="1"/>
  <c r="BH1762" i="1"/>
  <c r="BH1852" i="1"/>
  <c r="BH1906" i="1"/>
  <c r="BH1996" i="1"/>
  <c r="BH2050" i="1"/>
  <c r="BJ1582" i="1"/>
  <c r="BH88" i="1"/>
  <c r="BH880" i="1"/>
  <c r="BH934" i="1"/>
  <c r="BH1456" i="1"/>
  <c r="BH1510" i="1"/>
  <c r="BH2032" i="1"/>
  <c r="BH2086" i="1"/>
  <c r="BJ1438" i="1"/>
  <c r="BJ2014" i="1"/>
  <c r="BH520" i="1"/>
  <c r="BH1024" i="1"/>
  <c r="BH1078" i="1"/>
  <c r="BH1600" i="1"/>
  <c r="BH1654" i="1"/>
  <c r="BJ1294" i="1"/>
  <c r="BJ1870" i="1"/>
  <c r="BH376" i="1"/>
  <c r="BH1168" i="1"/>
  <c r="BH1222" i="1"/>
  <c r="BH1744" i="1"/>
  <c r="BH1798" i="1"/>
  <c r="BJ1150" i="1"/>
  <c r="BJ1726" i="1"/>
  <c r="BH232" i="1"/>
  <c r="BH736" i="1"/>
  <c r="BH790" i="1"/>
  <c r="BH1312" i="1"/>
  <c r="BH1366" i="1"/>
  <c r="BH1888" i="1"/>
  <c r="BH1942" i="1"/>
  <c r="P9" i="4"/>
  <c r="AZ102" i="1" s="1"/>
  <c r="P13" i="4"/>
  <c r="AZ70" i="1" s="1"/>
  <c r="P3" i="4"/>
  <c r="P7" i="4"/>
  <c r="AZ46" i="1" s="1"/>
  <c r="P11" i="4"/>
  <c r="P15" i="4"/>
  <c r="P5" i="4"/>
  <c r="AZ98" i="1" s="1"/>
  <c r="P4" i="4"/>
  <c r="AZ1519" i="1" s="1"/>
  <c r="P8" i="4"/>
  <c r="AZ1595" i="1" s="1"/>
  <c r="P12" i="4"/>
  <c r="AZ1311" i="1" s="1"/>
  <c r="Q2" i="4"/>
  <c r="Q3" i="4"/>
  <c r="Q4" i="4"/>
  <c r="BA7" i="1" s="1"/>
  <c r="Q5" i="4"/>
  <c r="BA116" i="1" s="1"/>
  <c r="Q6" i="4"/>
  <c r="Q7" i="4"/>
  <c r="Q9" i="4"/>
  <c r="Q10" i="4"/>
  <c r="Q11" i="4"/>
  <c r="Q12" i="4"/>
  <c r="BA123" i="1" s="1"/>
  <c r="Q13" i="4"/>
  <c r="Q15" i="4"/>
  <c r="P6" i="4"/>
  <c r="P10" i="4"/>
  <c r="P14" i="4"/>
  <c r="Z5" i="4"/>
  <c r="BM44" i="1" s="1"/>
  <c r="BQ44" i="1" s="1"/>
  <c r="Z13" i="4"/>
  <c r="BM124" i="1" s="1"/>
  <c r="BQ124" i="1" s="1"/>
  <c r="BN7" i="1"/>
  <c r="BN245" i="1"/>
  <c r="BN210" i="1"/>
  <c r="BN87" i="1"/>
  <c r="BN154" i="1"/>
  <c r="BN34" i="1"/>
  <c r="BN8" i="1"/>
  <c r="S3" i="4"/>
  <c r="S4" i="4"/>
  <c r="BE43" i="1" s="1"/>
  <c r="S6" i="4"/>
  <c r="S8" i="4"/>
  <c r="BE83" i="1" s="1"/>
  <c r="S9" i="4"/>
  <c r="BE120" i="1" s="1"/>
  <c r="S12" i="4"/>
  <c r="BE87" i="1" s="1"/>
  <c r="S15" i="4"/>
  <c r="S2" i="4"/>
  <c r="S7" i="4"/>
  <c r="BE28" i="1" s="1"/>
  <c r="S11" i="4"/>
  <c r="S13" i="4"/>
  <c r="BE88" i="1" s="1"/>
  <c r="S5" i="4"/>
  <c r="BE44" i="1" s="1"/>
  <c r="S10" i="4"/>
  <c r="S14" i="4"/>
  <c r="Q14" i="4"/>
  <c r="Z2" i="4"/>
  <c r="Z3" i="4"/>
  <c r="Z4" i="4"/>
  <c r="BM565" i="1" s="1"/>
  <c r="BQ565" i="1" s="1"/>
  <c r="Z6" i="4"/>
  <c r="Z7" i="4"/>
  <c r="BM280" i="1" s="1"/>
  <c r="BQ280" i="1" s="1"/>
  <c r="Z8" i="4"/>
  <c r="BM173" i="1" s="1"/>
  <c r="BQ173" i="1" s="1"/>
  <c r="Z9" i="4"/>
  <c r="BM12" i="1" s="1"/>
  <c r="BQ12" i="1" s="1"/>
  <c r="Z10" i="4"/>
  <c r="Z11" i="4"/>
  <c r="Z12" i="4"/>
  <c r="BM933" i="1" s="1"/>
  <c r="BQ933" i="1" s="1"/>
  <c r="Z14" i="4"/>
  <c r="Z15" i="4"/>
  <c r="Q8" i="4"/>
  <c r="BA47" i="1" s="1"/>
  <c r="P2" i="4"/>
  <c r="A847" i="1"/>
  <c r="A541" i="1"/>
  <c r="A451" i="1"/>
  <c r="A379" i="1"/>
  <c r="BQ1798" i="1" l="1"/>
  <c r="BQ538" i="1"/>
  <c r="BQ34" i="1"/>
  <c r="BQ1960" i="1"/>
  <c r="BQ1492" i="1"/>
  <c r="BQ1204" i="1"/>
  <c r="BQ736" i="1"/>
  <c r="BQ448" i="1"/>
  <c r="BQ232" i="1"/>
  <c r="BQ2082" i="1"/>
  <c r="BQ1362" i="1"/>
  <c r="BQ282" i="1"/>
  <c r="BQ1560" i="1"/>
  <c r="BQ948" i="1"/>
  <c r="BQ300" i="1"/>
  <c r="BQ962" i="1"/>
  <c r="BQ80" i="1"/>
  <c r="BQ1419" i="1"/>
  <c r="BQ1779" i="1"/>
  <c r="BQ591" i="1"/>
  <c r="BQ1023" i="1"/>
  <c r="BQ339" i="1"/>
  <c r="BQ1851" i="1"/>
  <c r="BQ411" i="1"/>
  <c r="BQ1527" i="1"/>
  <c r="BQ663" i="1"/>
  <c r="BQ2049" i="1"/>
  <c r="BQ1761" i="1"/>
  <c r="BQ1257" i="1"/>
  <c r="BQ969" i="1"/>
  <c r="BQ393" i="1"/>
  <c r="BQ105" i="1"/>
  <c r="BQ1869" i="1"/>
  <c r="BQ1437" i="1"/>
  <c r="BQ1077" i="1"/>
  <c r="BQ717" i="1"/>
  <c r="BQ429" i="1"/>
  <c r="BQ69" i="1"/>
  <c r="BQ1654" i="1"/>
  <c r="BQ1366" i="1"/>
  <c r="BQ1114" i="1"/>
  <c r="BQ682" i="1"/>
  <c r="BQ466" i="1"/>
  <c r="BQ1888" i="1"/>
  <c r="BQ376" i="1"/>
  <c r="BQ196" i="1"/>
  <c r="BQ1974" i="1"/>
  <c r="BQ1326" i="1"/>
  <c r="BQ570" i="1"/>
  <c r="BQ804" i="1"/>
  <c r="BQ84" i="1"/>
  <c r="BQ206" i="1"/>
  <c r="BQ1311" i="1"/>
  <c r="BQ1275" i="1"/>
  <c r="BQ483" i="1"/>
  <c r="BQ1959" i="1"/>
  <c r="BQ915" i="1"/>
  <c r="BQ1347" i="1"/>
  <c r="BQ303" i="1"/>
  <c r="BQ1239" i="1"/>
  <c r="BQ375" i="1"/>
  <c r="BQ1977" i="1"/>
  <c r="BQ1689" i="1"/>
  <c r="BQ1185" i="1"/>
  <c r="BQ753" i="1"/>
  <c r="BQ1653" i="1"/>
  <c r="BQ1365" i="1"/>
  <c r="BQ1510" i="1"/>
  <c r="BQ1258" i="1"/>
  <c r="BQ970" i="1"/>
  <c r="BQ646" i="1"/>
  <c r="BQ250" i="1"/>
  <c r="BQ1348" i="1"/>
  <c r="BQ1060" i="1"/>
  <c r="BQ556" i="1"/>
  <c r="BQ340" i="1"/>
  <c r="BQ88" i="1"/>
  <c r="BQ1902" i="1"/>
  <c r="BQ462" i="1"/>
  <c r="BQ1200" i="1"/>
  <c r="BQ732" i="1"/>
  <c r="BQ170" i="1"/>
  <c r="BQ15" i="1"/>
  <c r="BQ1743" i="1"/>
  <c r="BQ1203" i="1"/>
  <c r="BQ843" i="1"/>
  <c r="BQ2067" i="1"/>
  <c r="BQ1167" i="1"/>
  <c r="BQ1671" i="1"/>
  <c r="BQ555" i="1"/>
  <c r="BQ879" i="1"/>
  <c r="BQ123" i="1"/>
  <c r="BQ1095" i="1"/>
  <c r="BQ231" i="1"/>
  <c r="BQ1905" i="1"/>
  <c r="BQ1545" i="1"/>
  <c r="BQ1113" i="1"/>
  <c r="BQ681" i="1"/>
  <c r="BQ249" i="1"/>
  <c r="BQ2085" i="1"/>
  <c r="BQ1581" i="1"/>
  <c r="BQ1293" i="1"/>
  <c r="BQ861" i="1"/>
  <c r="BQ573" i="1"/>
  <c r="BQ213" i="1"/>
  <c r="BQ1663" i="1"/>
  <c r="BQ1807" i="1"/>
  <c r="BQ1834" i="1"/>
  <c r="BQ1474" i="1"/>
  <c r="BQ1186" i="1"/>
  <c r="BQ934" i="1"/>
  <c r="BQ610" i="1"/>
  <c r="BQ142" i="1"/>
  <c r="BQ1996" i="1"/>
  <c r="BQ1708" i="1"/>
  <c r="BQ1240" i="1"/>
  <c r="BQ952" i="1"/>
  <c r="BQ484" i="1"/>
  <c r="BQ304" i="1"/>
  <c r="BQ52" i="1"/>
  <c r="BQ1722" i="1"/>
  <c r="BQ894" i="1"/>
  <c r="BQ318" i="1"/>
  <c r="BQ1164" i="1"/>
  <c r="BQ516" i="1"/>
  <c r="BQ1394" i="1"/>
  <c r="BQ944" i="1"/>
  <c r="BQ267" i="1"/>
  <c r="BQ735" i="1"/>
  <c r="BQ1923" i="1"/>
  <c r="BQ1059" i="1"/>
  <c r="BQ1491" i="1"/>
  <c r="BQ447" i="1"/>
  <c r="BQ1995" i="1"/>
  <c r="BQ771" i="1"/>
  <c r="BQ195" i="1"/>
  <c r="BQ951" i="1"/>
  <c r="BQ87" i="1"/>
  <c r="BQ1833" i="1"/>
  <c r="BQ1329" i="1"/>
  <c r="BQ1041" i="1"/>
  <c r="BQ537" i="1"/>
  <c r="BQ177" i="1"/>
  <c r="BQ2013" i="1"/>
  <c r="BQ1509" i="1"/>
  <c r="BQ1221" i="1"/>
  <c r="BQ1123" i="1"/>
  <c r="BQ763" i="1"/>
  <c r="BQ1087" i="1"/>
  <c r="BQ943" i="1"/>
  <c r="BQ1627" i="1"/>
  <c r="BQ331" i="1"/>
  <c r="BQ1303" i="1"/>
  <c r="BQ151" i="1"/>
  <c r="BQ1681" i="1"/>
  <c r="BQ1321" i="1"/>
  <c r="BQ745" i="1"/>
  <c r="BQ2005" i="1"/>
  <c r="BQ1429" i="1"/>
  <c r="BQ925" i="1"/>
  <c r="BQ349" i="1"/>
  <c r="BQ61" i="1"/>
  <c r="BQ2098" i="1"/>
  <c r="BQ1630" i="1"/>
  <c r="BQ1126" i="1"/>
  <c r="BQ838" i="1"/>
  <c r="BQ262" i="1"/>
  <c r="BQ1612" i="1"/>
  <c r="BQ1000" i="1"/>
  <c r="BQ748" i="1"/>
  <c r="BQ100" i="1"/>
  <c r="BQ1005" i="1"/>
  <c r="BQ645" i="1"/>
  <c r="BQ357" i="1"/>
  <c r="BQ979" i="1"/>
  <c r="BQ2023" i="1"/>
  <c r="BQ835" i="1"/>
  <c r="BQ1483" i="1"/>
  <c r="BQ187" i="1"/>
  <c r="BQ1015" i="1"/>
  <c r="BQ7" i="1"/>
  <c r="BQ1609" i="1"/>
  <c r="BQ1105" i="1"/>
  <c r="BQ601" i="1"/>
  <c r="BQ169" i="1"/>
  <c r="BQ1933" i="1"/>
  <c r="BQ1285" i="1"/>
  <c r="BQ781" i="1"/>
  <c r="BQ277" i="1"/>
  <c r="BQ2026" i="1"/>
  <c r="BQ1558" i="1"/>
  <c r="BQ1018" i="1"/>
  <c r="BQ766" i="1"/>
  <c r="BQ190" i="1"/>
  <c r="BQ1576" i="1"/>
  <c r="BQ568" i="1"/>
  <c r="BQ403" i="1"/>
  <c r="BQ1591" i="1"/>
  <c r="BQ259" i="1"/>
  <c r="BQ1915" i="1"/>
  <c r="BQ1375" i="1"/>
  <c r="BQ115" i="1"/>
  <c r="BQ727" i="1"/>
  <c r="BQ1969" i="1"/>
  <c r="BQ1537" i="1"/>
  <c r="BQ961" i="1"/>
  <c r="BQ385" i="1"/>
  <c r="BQ97" i="1"/>
  <c r="BQ1717" i="1"/>
  <c r="BQ1213" i="1"/>
  <c r="BQ709" i="1"/>
  <c r="BQ205" i="1"/>
  <c r="BQ1918" i="1"/>
  <c r="BQ1306" i="1"/>
  <c r="BQ982" i="1"/>
  <c r="BQ730" i="1"/>
  <c r="BQ154" i="1"/>
  <c r="BQ1720" i="1"/>
  <c r="BQ1396" i="1"/>
  <c r="BQ820" i="1"/>
  <c r="BQ352" i="1"/>
  <c r="BQ789" i="1"/>
  <c r="BQ501" i="1"/>
  <c r="BQ141" i="1"/>
  <c r="BQ1231" i="1"/>
  <c r="BQ1699" i="1"/>
  <c r="BQ79" i="1"/>
  <c r="BQ1519" i="1"/>
  <c r="BQ1771" i="1"/>
  <c r="BQ1267" i="1"/>
  <c r="BQ1447" i="1"/>
  <c r="BQ295" i="1"/>
  <c r="BQ1753" i="1"/>
  <c r="BQ1393" i="1"/>
  <c r="BQ817" i="1"/>
  <c r="BQ313" i="1"/>
  <c r="BQ25" i="1"/>
  <c r="BQ1573" i="1"/>
  <c r="BQ997" i="1"/>
  <c r="BQ493" i="1"/>
  <c r="BQ133" i="1"/>
  <c r="BQ1774" i="1"/>
  <c r="BQ1270" i="1"/>
  <c r="BQ406" i="1"/>
  <c r="BQ118" i="1"/>
  <c r="BQ1972" i="1"/>
  <c r="BQ1684" i="1"/>
  <c r="BQ1216" i="1"/>
  <c r="BQ784" i="1"/>
  <c r="BQ136" i="1"/>
  <c r="BS1311" i="1"/>
  <c r="BS70" i="1"/>
  <c r="BS1595" i="1"/>
  <c r="BS98" i="1"/>
  <c r="BS102" i="1"/>
  <c r="BS1519" i="1"/>
  <c r="BS46" i="1"/>
  <c r="BM89" i="1"/>
  <c r="BQ89" i="1" s="1"/>
  <c r="BM377" i="1"/>
  <c r="BQ377" i="1" s="1"/>
  <c r="BM1241" i="1"/>
  <c r="BQ1241" i="1" s="1"/>
  <c r="BM1529" i="1"/>
  <c r="BQ1529" i="1" s="1"/>
  <c r="BM1817" i="1"/>
  <c r="BQ1817" i="1" s="1"/>
  <c r="BM2105" i="1"/>
  <c r="BQ2105" i="1" s="1"/>
  <c r="BM53" i="1"/>
  <c r="BQ53" i="1" s="1"/>
  <c r="BM341" i="1"/>
  <c r="BQ341" i="1" s="1"/>
  <c r="BM917" i="1"/>
  <c r="BQ917" i="1" s="1"/>
  <c r="BM1205" i="1"/>
  <c r="BQ1205" i="1" s="1"/>
  <c r="BM1493" i="1"/>
  <c r="BQ1493" i="1" s="1"/>
  <c r="BM1781" i="1"/>
  <c r="BQ1781" i="1" s="1"/>
  <c r="BM2069" i="1"/>
  <c r="BQ2069" i="1" s="1"/>
  <c r="BM251" i="1"/>
  <c r="BQ251" i="1" s="1"/>
  <c r="BM827" i="1"/>
  <c r="BQ827" i="1" s="1"/>
  <c r="BM1403" i="1"/>
  <c r="BQ1403" i="1" s="1"/>
  <c r="BM71" i="1"/>
  <c r="BQ71" i="1" s="1"/>
  <c r="BM467" i="1"/>
  <c r="BQ467" i="1" s="1"/>
  <c r="BM1151" i="1"/>
  <c r="BQ1151" i="1" s="1"/>
  <c r="BM1871" i="1"/>
  <c r="BQ1871" i="1" s="1"/>
  <c r="BM719" i="1"/>
  <c r="BQ719" i="1" s="1"/>
  <c r="BM1691" i="1"/>
  <c r="BQ1691" i="1" s="1"/>
  <c r="BM863" i="1"/>
  <c r="BQ863" i="1" s="1"/>
  <c r="BM1655" i="1"/>
  <c r="BQ1655" i="1" s="1"/>
  <c r="BM791" i="1"/>
  <c r="BQ791" i="1" s="1"/>
  <c r="BM1367" i="1"/>
  <c r="BQ1367" i="1" s="1"/>
  <c r="BM161" i="1"/>
  <c r="BQ161" i="1" s="1"/>
  <c r="BM449" i="1"/>
  <c r="BQ449" i="1" s="1"/>
  <c r="BM737" i="1"/>
  <c r="BQ737" i="1" s="1"/>
  <c r="BM1025" i="1"/>
  <c r="BQ1025" i="1" s="1"/>
  <c r="BM1313" i="1"/>
  <c r="BQ1313" i="1" s="1"/>
  <c r="BM1601" i="1"/>
  <c r="BQ1601" i="1" s="1"/>
  <c r="BM1889" i="1"/>
  <c r="BQ1889" i="1" s="1"/>
  <c r="BM413" i="1"/>
  <c r="BQ413" i="1" s="1"/>
  <c r="BM701" i="1"/>
  <c r="BQ701" i="1" s="1"/>
  <c r="BM989" i="1"/>
  <c r="BQ989" i="1" s="1"/>
  <c r="BM1565" i="1"/>
  <c r="BQ1565" i="1" s="1"/>
  <c r="BM1853" i="1"/>
  <c r="BQ1853" i="1" s="1"/>
  <c r="BM395" i="1"/>
  <c r="BQ395" i="1" s="1"/>
  <c r="BM971" i="1"/>
  <c r="BQ971" i="1" s="1"/>
  <c r="BM1547" i="1"/>
  <c r="BQ1547" i="1" s="1"/>
  <c r="BM215" i="1"/>
  <c r="BQ215" i="1" s="1"/>
  <c r="BM143" i="1"/>
  <c r="BQ143" i="1" s="1"/>
  <c r="BM575" i="1"/>
  <c r="BQ575" i="1" s="1"/>
  <c r="BM1511" i="1"/>
  <c r="BQ1511" i="1" s="1"/>
  <c r="BM2015" i="1"/>
  <c r="BQ2015" i="1" s="1"/>
  <c r="BM1835" i="1"/>
  <c r="BQ1835" i="1" s="1"/>
  <c r="BM287" i="1"/>
  <c r="BQ287" i="1" s="1"/>
  <c r="BM1223" i="1"/>
  <c r="BQ1223" i="1" s="1"/>
  <c r="BM1799" i="1"/>
  <c r="BQ1799" i="1" s="1"/>
  <c r="BM323" i="1"/>
  <c r="BQ323" i="1" s="1"/>
  <c r="BM899" i="1"/>
  <c r="BQ899" i="1" s="1"/>
  <c r="BM1475" i="1"/>
  <c r="BQ1475" i="1" s="1"/>
  <c r="BM233" i="1"/>
  <c r="BQ233" i="1" s="1"/>
  <c r="BM521" i="1"/>
  <c r="BQ521" i="1" s="1"/>
  <c r="BM809" i="1"/>
  <c r="BQ809" i="1" s="1"/>
  <c r="BM1097" i="1"/>
  <c r="BQ1097" i="1" s="1"/>
  <c r="BM1385" i="1"/>
  <c r="BQ1385" i="1" s="1"/>
  <c r="BM1673" i="1"/>
  <c r="BQ1673" i="1" s="1"/>
  <c r="BM1961" i="1"/>
  <c r="BQ1961" i="1" s="1"/>
  <c r="BM197" i="1"/>
  <c r="BQ197" i="1" s="1"/>
  <c r="BM485" i="1"/>
  <c r="BQ485" i="1" s="1"/>
  <c r="BM773" i="1"/>
  <c r="BQ773" i="1" s="1"/>
  <c r="BM1061" i="1"/>
  <c r="BQ1061" i="1" s="1"/>
  <c r="BM1349" i="1"/>
  <c r="BQ1349" i="1" s="1"/>
  <c r="BM1637" i="1"/>
  <c r="BQ1637" i="1" s="1"/>
  <c r="BM1925" i="1"/>
  <c r="BQ1925" i="1" s="1"/>
  <c r="BM539" i="1"/>
  <c r="BQ539" i="1" s="1"/>
  <c r="BM1115" i="1"/>
  <c r="BQ1115" i="1" s="1"/>
  <c r="BM35" i="1"/>
  <c r="BQ35" i="1" s="1"/>
  <c r="BM935" i="1"/>
  <c r="BQ935" i="1" s="1"/>
  <c r="BM1583" i="1"/>
  <c r="BQ1583" i="1" s="1"/>
  <c r="BM503" i="1"/>
  <c r="BQ503" i="1" s="1"/>
  <c r="BM1187" i="1"/>
  <c r="BQ1187" i="1" s="1"/>
  <c r="BM1979" i="1"/>
  <c r="BQ1979" i="1" s="1"/>
  <c r="BM647" i="1"/>
  <c r="BQ647" i="1" s="1"/>
  <c r="BM1331" i="1"/>
  <c r="BQ1331" i="1" s="1"/>
  <c r="BM1943" i="1"/>
  <c r="BQ1943" i="1" s="1"/>
  <c r="BM1763" i="1"/>
  <c r="BQ1763" i="1" s="1"/>
  <c r="BM431" i="1"/>
  <c r="BQ431" i="1" s="1"/>
  <c r="BM1007" i="1"/>
  <c r="BQ1007" i="1" s="1"/>
  <c r="BM1907" i="1"/>
  <c r="BQ1907" i="1" s="1"/>
  <c r="BM305" i="1"/>
  <c r="BQ305" i="1" s="1"/>
  <c r="BM881" i="1"/>
  <c r="BQ881" i="1" s="1"/>
  <c r="BM1169" i="1"/>
  <c r="BQ1169" i="1" s="1"/>
  <c r="BM1457" i="1"/>
  <c r="BQ1457" i="1" s="1"/>
  <c r="BM1745" i="1"/>
  <c r="BQ1745" i="1" s="1"/>
  <c r="BM2033" i="1"/>
  <c r="BQ2033" i="1" s="1"/>
  <c r="BM269" i="1"/>
  <c r="BQ269" i="1" s="1"/>
  <c r="BM557" i="1"/>
  <c r="BQ557" i="1" s="1"/>
  <c r="BM845" i="1"/>
  <c r="BQ845" i="1" s="1"/>
  <c r="BM1133" i="1"/>
  <c r="BQ1133" i="1" s="1"/>
  <c r="BM1421" i="1"/>
  <c r="BQ1421" i="1" s="1"/>
  <c r="BM1997" i="1"/>
  <c r="BQ1997" i="1" s="1"/>
  <c r="BM107" i="1"/>
  <c r="BQ107" i="1" s="1"/>
  <c r="BM683" i="1"/>
  <c r="BQ683" i="1" s="1"/>
  <c r="BM1259" i="1"/>
  <c r="BQ1259" i="1" s="1"/>
  <c r="BM359" i="1"/>
  <c r="BQ359" i="1" s="1"/>
  <c r="BM1043" i="1"/>
  <c r="BQ1043" i="1" s="1"/>
  <c r="BM1727" i="1"/>
  <c r="BQ1727" i="1" s="1"/>
  <c r="BM611" i="1"/>
  <c r="BQ611" i="1" s="1"/>
  <c r="BM1295" i="1"/>
  <c r="BQ1295" i="1" s="1"/>
  <c r="BM1439" i="1"/>
  <c r="BQ1439" i="1" s="1"/>
  <c r="BM2087" i="1"/>
  <c r="BQ2087" i="1" s="1"/>
  <c r="BM1619" i="1"/>
  <c r="BQ1619" i="1" s="1"/>
  <c r="BM2051" i="1"/>
  <c r="BQ2051" i="1" s="1"/>
  <c r="BE143" i="1"/>
  <c r="BE287" i="1"/>
  <c r="BE431" i="1"/>
  <c r="BE575" i="1"/>
  <c r="BE719" i="1"/>
  <c r="BE863" i="1"/>
  <c r="BE1007" i="1"/>
  <c r="BE53" i="1"/>
  <c r="BE197" i="1"/>
  <c r="BE341" i="1"/>
  <c r="BE485" i="1"/>
  <c r="BE629" i="1"/>
  <c r="BE773" i="1"/>
  <c r="BE917" i="1"/>
  <c r="BE1061" i="1"/>
  <c r="BE1205" i="1"/>
  <c r="BE1349" i="1"/>
  <c r="BE1493" i="1"/>
  <c r="BE1637" i="1"/>
  <c r="BE1781" i="1"/>
  <c r="BE1925" i="1"/>
  <c r="BE2069" i="1"/>
  <c r="BE1439" i="1"/>
  <c r="BE2015" i="1"/>
  <c r="BE1331" i="1"/>
  <c r="BE1907" i="1"/>
  <c r="BE1655" i="1"/>
  <c r="BE1547" i="1"/>
  <c r="BE35" i="1"/>
  <c r="BE179" i="1"/>
  <c r="BE323" i="1"/>
  <c r="BE467" i="1"/>
  <c r="BE611" i="1"/>
  <c r="BE755" i="1"/>
  <c r="BE899" i="1"/>
  <c r="BE1043" i="1"/>
  <c r="BE89" i="1"/>
  <c r="BE233" i="1"/>
  <c r="BE377" i="1"/>
  <c r="BE521" i="1"/>
  <c r="BE665" i="1"/>
  <c r="BE809" i="1"/>
  <c r="BE953" i="1"/>
  <c r="BE1097" i="1"/>
  <c r="BE1241" i="1"/>
  <c r="BE1385" i="1"/>
  <c r="BE1529" i="1"/>
  <c r="BE1673" i="1"/>
  <c r="BE1817" i="1"/>
  <c r="BE1961" i="1"/>
  <c r="BE2105" i="1"/>
  <c r="BE1583" i="1"/>
  <c r="BE1475" i="1"/>
  <c r="BE2051" i="1"/>
  <c r="BE1223" i="1"/>
  <c r="BE1799" i="1"/>
  <c r="BE1115" i="1"/>
  <c r="BE1691" i="1"/>
  <c r="BE71" i="1"/>
  <c r="BE215" i="1"/>
  <c r="BE359" i="1"/>
  <c r="BE503" i="1"/>
  <c r="BE647" i="1"/>
  <c r="BE791" i="1"/>
  <c r="BE935" i="1"/>
  <c r="BE1079" i="1"/>
  <c r="BE125" i="1"/>
  <c r="BE269" i="1"/>
  <c r="BE413" i="1"/>
  <c r="BE557" i="1"/>
  <c r="BE701" i="1"/>
  <c r="BE845" i="1"/>
  <c r="BE989" i="1"/>
  <c r="BE1133" i="1"/>
  <c r="BE1277" i="1"/>
  <c r="BE1421" i="1"/>
  <c r="BE1565" i="1"/>
  <c r="BE1709" i="1"/>
  <c r="BE1853" i="1"/>
  <c r="BE1997" i="1"/>
  <c r="BE1151" i="1"/>
  <c r="BE1727" i="1"/>
  <c r="BE1619" i="1"/>
  <c r="BE1367" i="1"/>
  <c r="BE1943" i="1"/>
  <c r="BE1259" i="1"/>
  <c r="BE1835" i="1"/>
  <c r="BE107" i="1"/>
  <c r="BE251" i="1"/>
  <c r="BE395" i="1"/>
  <c r="BE539" i="1"/>
  <c r="BE683" i="1"/>
  <c r="BE827" i="1"/>
  <c r="BE17" i="1"/>
  <c r="BE161" i="1"/>
  <c r="BE305" i="1"/>
  <c r="BE449" i="1"/>
  <c r="BE593" i="1"/>
  <c r="BE737" i="1"/>
  <c r="BE881" i="1"/>
  <c r="BE1025" i="1"/>
  <c r="BE1169" i="1"/>
  <c r="BE1313" i="1"/>
  <c r="BE1457" i="1"/>
  <c r="BE1601" i="1"/>
  <c r="BE1745" i="1"/>
  <c r="BE1889" i="1"/>
  <c r="BE2033" i="1"/>
  <c r="BE1295" i="1"/>
  <c r="BE1871" i="1"/>
  <c r="BE1187" i="1"/>
  <c r="BE1763" i="1"/>
  <c r="BE1511" i="1"/>
  <c r="BE2087" i="1"/>
  <c r="BE1403" i="1"/>
  <c r="BE1979" i="1"/>
  <c r="BE104" i="1"/>
  <c r="BE248" i="1"/>
  <c r="BE392" i="1"/>
  <c r="BE536" i="1"/>
  <c r="BE680" i="1"/>
  <c r="BE824" i="1"/>
  <c r="BE968" i="1"/>
  <c r="BE302" i="1"/>
  <c r="BE878" i="1"/>
  <c r="BE1310" i="1"/>
  <c r="BE1598" i="1"/>
  <c r="BE1886" i="1"/>
  <c r="BE410" i="1"/>
  <c r="BE986" i="1"/>
  <c r="BE1346" i="1"/>
  <c r="BE1634" i="1"/>
  <c r="BE1922" i="1"/>
  <c r="BE518" i="1"/>
  <c r="BE1094" i="1"/>
  <c r="BE1382" i="1"/>
  <c r="BE1670" i="1"/>
  <c r="BE1958" i="1"/>
  <c r="BE482" i="1"/>
  <c r="BE1058" i="1"/>
  <c r="BE1328" i="1"/>
  <c r="BE1616" i="1"/>
  <c r="BE1904" i="1"/>
  <c r="BE140" i="1"/>
  <c r="BE284" i="1"/>
  <c r="BE428" i="1"/>
  <c r="BE572" i="1"/>
  <c r="BE716" i="1"/>
  <c r="BE860" i="1"/>
  <c r="BE1004" i="1"/>
  <c r="BE446" i="1"/>
  <c r="BE1022" i="1"/>
  <c r="BE1364" i="1"/>
  <c r="BE1652" i="1"/>
  <c r="BE1940" i="1"/>
  <c r="BE554" i="1"/>
  <c r="BE1112" i="1"/>
  <c r="BE1400" i="1"/>
  <c r="BE1688" i="1"/>
  <c r="BE1976" i="1"/>
  <c r="BE86" i="1"/>
  <c r="BE662" i="1"/>
  <c r="BE1148" i="1"/>
  <c r="BE1436" i="1"/>
  <c r="BE1724" i="1"/>
  <c r="BE2012" i="1"/>
  <c r="BE50" i="1"/>
  <c r="BE626" i="1"/>
  <c r="BE1130" i="1"/>
  <c r="BE1418" i="1"/>
  <c r="BE1706" i="1"/>
  <c r="BE1994" i="1"/>
  <c r="BE32" i="1"/>
  <c r="BE176" i="1"/>
  <c r="BE320" i="1"/>
  <c r="BE464" i="1"/>
  <c r="BE608" i="1"/>
  <c r="BE752" i="1"/>
  <c r="BE896" i="1"/>
  <c r="BE1040" i="1"/>
  <c r="BE14" i="1"/>
  <c r="BE590" i="1"/>
  <c r="BE1166" i="1"/>
  <c r="BE1454" i="1"/>
  <c r="BE1742" i="1"/>
  <c r="BE2030" i="1"/>
  <c r="BE122" i="1"/>
  <c r="BE698" i="1"/>
  <c r="BE1202" i="1"/>
  <c r="BE1490" i="1"/>
  <c r="BE1778" i="1"/>
  <c r="BE2066" i="1"/>
  <c r="BE230" i="1"/>
  <c r="BE806" i="1"/>
  <c r="BE1238" i="1"/>
  <c r="BE1526" i="1"/>
  <c r="BE1814" i="1"/>
  <c r="BE2102" i="1"/>
  <c r="BE194" i="1"/>
  <c r="BE770" i="1"/>
  <c r="BE1184" i="1"/>
  <c r="BE1472" i="1"/>
  <c r="BE1760" i="1"/>
  <c r="BE2048" i="1"/>
  <c r="BE68" i="1"/>
  <c r="BE212" i="1"/>
  <c r="BE356" i="1"/>
  <c r="BE500" i="1"/>
  <c r="BE644" i="1"/>
  <c r="BE788" i="1"/>
  <c r="BE932" i="1"/>
  <c r="BE1076" i="1"/>
  <c r="BE158" i="1"/>
  <c r="BE734" i="1"/>
  <c r="BE1220" i="1"/>
  <c r="BE1508" i="1"/>
  <c r="BE1796" i="1"/>
  <c r="BE2084" i="1"/>
  <c r="BE266" i="1"/>
  <c r="BE842" i="1"/>
  <c r="BE1256" i="1"/>
  <c r="BE1544" i="1"/>
  <c r="BE1832" i="1"/>
  <c r="BE374" i="1"/>
  <c r="BE950" i="1"/>
  <c r="BE1292" i="1"/>
  <c r="BE1580" i="1"/>
  <c r="BE1868" i="1"/>
  <c r="BE338" i="1"/>
  <c r="BE914" i="1"/>
  <c r="BE1274" i="1"/>
  <c r="BE1562" i="1"/>
  <c r="BE1850" i="1"/>
  <c r="BN36" i="1"/>
  <c r="BN162" i="1"/>
  <c r="BN198" i="1"/>
  <c r="BN486" i="1"/>
  <c r="BN774" i="1"/>
  <c r="BN1062" i="1"/>
  <c r="BN1350" i="1"/>
  <c r="BN1638" i="1"/>
  <c r="BN1926" i="1"/>
  <c r="BN234" i="1"/>
  <c r="BN522" i="1"/>
  <c r="BN810" i="1"/>
  <c r="BN1098" i="1"/>
  <c r="BN1386" i="1"/>
  <c r="BN1674" i="1"/>
  <c r="BN1962" i="1"/>
  <c r="BN360" i="1"/>
  <c r="BN936" i="1"/>
  <c r="BN1512" i="1"/>
  <c r="BN2088" i="1"/>
  <c r="BN468" i="1"/>
  <c r="BN1044" i="1"/>
  <c r="BN1620" i="1"/>
  <c r="BN396" i="1"/>
  <c r="BN1548" i="1"/>
  <c r="BN576" i="1"/>
  <c r="BN1584" i="1"/>
  <c r="BN864" i="1"/>
  <c r="BN1872" i="1"/>
  <c r="BN1296" i="1"/>
  <c r="BN90" i="1"/>
  <c r="BN270" i="1"/>
  <c r="BN558" i="1"/>
  <c r="BN846" i="1"/>
  <c r="BN1134" i="1"/>
  <c r="BN1422" i="1"/>
  <c r="BN1710" i="1"/>
  <c r="BN1998" i="1"/>
  <c r="BN306" i="1"/>
  <c r="BN594" i="1"/>
  <c r="BN882" i="1"/>
  <c r="BN1170" i="1"/>
  <c r="BN1458" i="1"/>
  <c r="BN1746" i="1"/>
  <c r="BN2034" i="1"/>
  <c r="BN504" i="1"/>
  <c r="BN1080" i="1"/>
  <c r="BN1656" i="1"/>
  <c r="BN612" i="1"/>
  <c r="BN1188" i="1"/>
  <c r="BN1764" i="1"/>
  <c r="BN540" i="1"/>
  <c r="BN1116" i="1"/>
  <c r="BN1692" i="1"/>
  <c r="BN1152" i="1"/>
  <c r="BN1440" i="1"/>
  <c r="BN180" i="1"/>
  <c r="BN342" i="1"/>
  <c r="BN630" i="1"/>
  <c r="BN918" i="1"/>
  <c r="BN1206" i="1"/>
  <c r="BN1494" i="1"/>
  <c r="BN1782" i="1"/>
  <c r="BN2070" i="1"/>
  <c r="BN72" i="1"/>
  <c r="BN378" i="1"/>
  <c r="BN666" i="1"/>
  <c r="BN954" i="1"/>
  <c r="BN1242" i="1"/>
  <c r="BN1530" i="1"/>
  <c r="BN1818" i="1"/>
  <c r="BN2106" i="1"/>
  <c r="BN144" i="1"/>
  <c r="BN648" i="1"/>
  <c r="BN1224" i="1"/>
  <c r="BN1800" i="1"/>
  <c r="BN756" i="1"/>
  <c r="BN1332" i="1"/>
  <c r="BN1908" i="1"/>
  <c r="BN54" i="1"/>
  <c r="BN684" i="1"/>
  <c r="BN1260" i="1"/>
  <c r="BN1836" i="1"/>
  <c r="BN1728" i="1"/>
  <c r="BN432" i="1"/>
  <c r="BN2016" i="1"/>
  <c r="BN720" i="1"/>
  <c r="BN18" i="1"/>
  <c r="BN108" i="1"/>
  <c r="BN414" i="1"/>
  <c r="BN702" i="1"/>
  <c r="BN990" i="1"/>
  <c r="BN1278" i="1"/>
  <c r="BN1566" i="1"/>
  <c r="BN1854" i="1"/>
  <c r="BN126" i="1"/>
  <c r="BN450" i="1"/>
  <c r="BN738" i="1"/>
  <c r="BN1026" i="1"/>
  <c r="BN1314" i="1"/>
  <c r="BN1602" i="1"/>
  <c r="BN1890" i="1"/>
  <c r="BN216" i="1"/>
  <c r="BN792" i="1"/>
  <c r="BN1368" i="1"/>
  <c r="BN1944" i="1"/>
  <c r="BN324" i="1"/>
  <c r="BN900" i="1"/>
  <c r="BN1476" i="1"/>
  <c r="BN2052" i="1"/>
  <c r="BN252" i="1"/>
  <c r="BN828" i="1"/>
  <c r="BN1404" i="1"/>
  <c r="BN1980" i="1"/>
  <c r="BN1008" i="1"/>
  <c r="BN288" i="1"/>
  <c r="BN135" i="1"/>
  <c r="BN225" i="1"/>
  <c r="BN27" i="1"/>
  <c r="BN171" i="1"/>
  <c r="BN63" i="1"/>
  <c r="BN45" i="1"/>
  <c r="BN297" i="1"/>
  <c r="BN441" i="1"/>
  <c r="BN585" i="1"/>
  <c r="BN729" i="1"/>
  <c r="BN99" i="1"/>
  <c r="BN189" i="1"/>
  <c r="BN333" i="1"/>
  <c r="BN477" i="1"/>
  <c r="BN621" i="1"/>
  <c r="BN261" i="1"/>
  <c r="BN549" i="1"/>
  <c r="BN801" i="1"/>
  <c r="BN945" i="1"/>
  <c r="BN1089" i="1"/>
  <c r="BN1233" i="1"/>
  <c r="BN1377" i="1"/>
  <c r="BN1521" i="1"/>
  <c r="BN1665" i="1"/>
  <c r="BN1809" i="1"/>
  <c r="BN1953" i="1"/>
  <c r="BN2097" i="1"/>
  <c r="BN243" i="1"/>
  <c r="BN387" i="1"/>
  <c r="BN531" i="1"/>
  <c r="BN675" i="1"/>
  <c r="BN819" i="1"/>
  <c r="BN963" i="1"/>
  <c r="BN1107" i="1"/>
  <c r="BN1251" i="1"/>
  <c r="BN1395" i="1"/>
  <c r="BN1539" i="1"/>
  <c r="BN1683" i="1"/>
  <c r="BN1827" i="1"/>
  <c r="BN1971" i="1"/>
  <c r="BN9" i="1"/>
  <c r="BN369" i="1"/>
  <c r="BN657" i="1"/>
  <c r="BN837" i="1"/>
  <c r="BN981" i="1"/>
  <c r="BN1125" i="1"/>
  <c r="BN1269" i="1"/>
  <c r="BN1413" i="1"/>
  <c r="BN1557" i="1"/>
  <c r="BN1701" i="1"/>
  <c r="BN1845" i="1"/>
  <c r="BN1989" i="1"/>
  <c r="BN279" i="1"/>
  <c r="BN423" i="1"/>
  <c r="BN567" i="1"/>
  <c r="BN711" i="1"/>
  <c r="BN855" i="1"/>
  <c r="BN999" i="1"/>
  <c r="BN1143" i="1"/>
  <c r="BN1287" i="1"/>
  <c r="BN1431" i="1"/>
  <c r="BN1575" i="1"/>
  <c r="BN1719" i="1"/>
  <c r="BN1863" i="1"/>
  <c r="BN2007" i="1"/>
  <c r="BN153" i="1"/>
  <c r="BN405" i="1"/>
  <c r="BN693" i="1"/>
  <c r="BN873" i="1"/>
  <c r="BN1017" i="1"/>
  <c r="BN1161" i="1"/>
  <c r="BN1305" i="1"/>
  <c r="BN1449" i="1"/>
  <c r="BN1593" i="1"/>
  <c r="BN1737" i="1"/>
  <c r="BN1881" i="1"/>
  <c r="BN2025" i="1"/>
  <c r="BN117" i="1"/>
  <c r="BN315" i="1"/>
  <c r="BN459" i="1"/>
  <c r="BN603" i="1"/>
  <c r="BN747" i="1"/>
  <c r="BN891" i="1"/>
  <c r="BN1035" i="1"/>
  <c r="BN1179" i="1"/>
  <c r="BN1323" i="1"/>
  <c r="BN1467" i="1"/>
  <c r="BN1611" i="1"/>
  <c r="BN1755" i="1"/>
  <c r="BN1899" i="1"/>
  <c r="BN2043" i="1"/>
  <c r="BN81" i="1"/>
  <c r="BN513" i="1"/>
  <c r="BN765" i="1"/>
  <c r="BN909" i="1"/>
  <c r="BN1053" i="1"/>
  <c r="BN1197" i="1"/>
  <c r="BN1341" i="1"/>
  <c r="BN1485" i="1"/>
  <c r="BN1629" i="1"/>
  <c r="BN1773" i="1"/>
  <c r="BN1917" i="1"/>
  <c r="BN2061" i="1"/>
  <c r="BN207" i="1"/>
  <c r="BN351" i="1"/>
  <c r="BN495" i="1"/>
  <c r="BN639" i="1"/>
  <c r="BN783" i="1"/>
  <c r="BN927" i="1"/>
  <c r="BN1071" i="1"/>
  <c r="BN1215" i="1"/>
  <c r="BN1359" i="1"/>
  <c r="BN1503" i="1"/>
  <c r="BN1647" i="1"/>
  <c r="BN1791" i="1"/>
  <c r="BN1935" i="1"/>
  <c r="BN2079" i="1"/>
  <c r="BA32" i="1"/>
  <c r="BA176" i="1"/>
  <c r="BA320" i="1"/>
  <c r="BA464" i="1"/>
  <c r="BA608" i="1"/>
  <c r="BA752" i="1"/>
  <c r="BA896" i="1"/>
  <c r="BA1040" i="1"/>
  <c r="BA1184" i="1"/>
  <c r="BA1328" i="1"/>
  <c r="BA1472" i="1"/>
  <c r="BA1616" i="1"/>
  <c r="BA1760" i="1"/>
  <c r="BA1904" i="1"/>
  <c r="BA2048" i="1"/>
  <c r="BA14" i="1"/>
  <c r="BA158" i="1"/>
  <c r="BA302" i="1"/>
  <c r="BA446" i="1"/>
  <c r="BA590" i="1"/>
  <c r="BA734" i="1"/>
  <c r="BA878" i="1"/>
  <c r="BA1022" i="1"/>
  <c r="BA1166" i="1"/>
  <c r="BA1310" i="1"/>
  <c r="BA1454" i="1"/>
  <c r="BA1598" i="1"/>
  <c r="BA1742" i="1"/>
  <c r="BA1886" i="1"/>
  <c r="BA2030" i="1"/>
  <c r="BA68" i="1"/>
  <c r="BA212" i="1"/>
  <c r="BA356" i="1"/>
  <c r="BA500" i="1"/>
  <c r="BA644" i="1"/>
  <c r="BA788" i="1"/>
  <c r="BA932" i="1"/>
  <c r="BA1076" i="1"/>
  <c r="BA1220" i="1"/>
  <c r="BA1364" i="1"/>
  <c r="BA1508" i="1"/>
  <c r="BA1652" i="1"/>
  <c r="BA1796" i="1"/>
  <c r="BA1940" i="1"/>
  <c r="BA2084" i="1"/>
  <c r="BA50" i="1"/>
  <c r="BA194" i="1"/>
  <c r="BA338" i="1"/>
  <c r="BA482" i="1"/>
  <c r="BA626" i="1"/>
  <c r="BA770" i="1"/>
  <c r="BA914" i="1"/>
  <c r="BA1058" i="1"/>
  <c r="BA1202" i="1"/>
  <c r="BA1346" i="1"/>
  <c r="BA1490" i="1"/>
  <c r="BA1634" i="1"/>
  <c r="BA1778" i="1"/>
  <c r="BA1922" i="1"/>
  <c r="BA2066" i="1"/>
  <c r="BA104" i="1"/>
  <c r="BA248" i="1"/>
  <c r="BA392" i="1"/>
  <c r="BA536" i="1"/>
  <c r="BA680" i="1"/>
  <c r="BA824" i="1"/>
  <c r="BA968" i="1"/>
  <c r="BA1112" i="1"/>
  <c r="BA1256" i="1"/>
  <c r="BA1400" i="1"/>
  <c r="BA1544" i="1"/>
  <c r="BA1688" i="1"/>
  <c r="BA1832" i="1"/>
  <c r="BA1976" i="1"/>
  <c r="BA86" i="1"/>
  <c r="BA230" i="1"/>
  <c r="BA374" i="1"/>
  <c r="BA518" i="1"/>
  <c r="BA662" i="1"/>
  <c r="BA806" i="1"/>
  <c r="BA950" i="1"/>
  <c r="BA1094" i="1"/>
  <c r="BA1238" i="1"/>
  <c r="BA1382" i="1"/>
  <c r="BA1526" i="1"/>
  <c r="BA1670" i="1"/>
  <c r="BA1814" i="1"/>
  <c r="BA1958" i="1"/>
  <c r="BA2102" i="1"/>
  <c r="BA140" i="1"/>
  <c r="BA284" i="1"/>
  <c r="BA428" i="1"/>
  <c r="BA572" i="1"/>
  <c r="BA716" i="1"/>
  <c r="BA860" i="1"/>
  <c r="BA1004" i="1"/>
  <c r="BA1148" i="1"/>
  <c r="BA1292" i="1"/>
  <c r="BA1436" i="1"/>
  <c r="BA1580" i="1"/>
  <c r="BA1724" i="1"/>
  <c r="BA1868" i="1"/>
  <c r="BA2012" i="1"/>
  <c r="BA122" i="1"/>
  <c r="BA266" i="1"/>
  <c r="BA410" i="1"/>
  <c r="BA554" i="1"/>
  <c r="BA698" i="1"/>
  <c r="BA842" i="1"/>
  <c r="BA986" i="1"/>
  <c r="BA1130" i="1"/>
  <c r="BA1274" i="1"/>
  <c r="BA1418" i="1"/>
  <c r="BA1562" i="1"/>
  <c r="BA1706" i="1"/>
  <c r="BA1850" i="1"/>
  <c r="BA1994" i="1"/>
  <c r="BA63" i="1"/>
  <c r="BA207" i="1"/>
  <c r="BA351" i="1"/>
  <c r="BA495" i="1"/>
  <c r="BA639" i="1"/>
  <c r="BA783" i="1"/>
  <c r="BA927" i="1"/>
  <c r="BA1071" i="1"/>
  <c r="BA1215" i="1"/>
  <c r="BA1359" i="1"/>
  <c r="BA1503" i="1"/>
  <c r="BA1647" i="1"/>
  <c r="BA1791" i="1"/>
  <c r="BA1935" i="1"/>
  <c r="BA2079" i="1"/>
  <c r="BA9" i="1"/>
  <c r="BA153" i="1"/>
  <c r="BA297" i="1"/>
  <c r="BA441" i="1"/>
  <c r="BA585" i="1"/>
  <c r="BA729" i="1"/>
  <c r="BA873" i="1"/>
  <c r="BA1017" i="1"/>
  <c r="BA1161" i="1"/>
  <c r="BA1305" i="1"/>
  <c r="BA1449" i="1"/>
  <c r="BA1593" i="1"/>
  <c r="BA1737" i="1"/>
  <c r="BA1881" i="1"/>
  <c r="BA2025" i="1"/>
  <c r="BA99" i="1"/>
  <c r="BA243" i="1"/>
  <c r="BA387" i="1"/>
  <c r="BA531" i="1"/>
  <c r="BA675" i="1"/>
  <c r="BA819" i="1"/>
  <c r="BA963" i="1"/>
  <c r="BA1107" i="1"/>
  <c r="BA1251" i="1"/>
  <c r="BA1395" i="1"/>
  <c r="BA1539" i="1"/>
  <c r="BA1683" i="1"/>
  <c r="BA1827" i="1"/>
  <c r="BA1971" i="1"/>
  <c r="BA45" i="1"/>
  <c r="BA189" i="1"/>
  <c r="BA333" i="1"/>
  <c r="BA477" i="1"/>
  <c r="BA621" i="1"/>
  <c r="BA765" i="1"/>
  <c r="BA909" i="1"/>
  <c r="BA1053" i="1"/>
  <c r="BA1197" i="1"/>
  <c r="BA1341" i="1"/>
  <c r="BA1485" i="1"/>
  <c r="BA1629" i="1"/>
  <c r="BA1773" i="1"/>
  <c r="BA1917" i="1"/>
  <c r="BA2061" i="1"/>
  <c r="BA135" i="1"/>
  <c r="BA279" i="1"/>
  <c r="BA423" i="1"/>
  <c r="BA567" i="1"/>
  <c r="BA711" i="1"/>
  <c r="BA855" i="1"/>
  <c r="BA999" i="1"/>
  <c r="BA1143" i="1"/>
  <c r="BA1287" i="1"/>
  <c r="BA1431" i="1"/>
  <c r="BA1575" i="1"/>
  <c r="BA1719" i="1"/>
  <c r="BA1863" i="1"/>
  <c r="BA2007" i="1"/>
  <c r="BA81" i="1"/>
  <c r="BA225" i="1"/>
  <c r="BA369" i="1"/>
  <c r="BA513" i="1"/>
  <c r="BA657" i="1"/>
  <c r="BA801" i="1"/>
  <c r="BA945" i="1"/>
  <c r="BA1089" i="1"/>
  <c r="BA1233" i="1"/>
  <c r="BA1377" i="1"/>
  <c r="BA1521" i="1"/>
  <c r="BA1665" i="1"/>
  <c r="BA1809" i="1"/>
  <c r="BA1953" i="1"/>
  <c r="BA2097" i="1"/>
  <c r="BA27" i="1"/>
  <c r="BA171" i="1"/>
  <c r="BA315" i="1"/>
  <c r="BA459" i="1"/>
  <c r="BA603" i="1"/>
  <c r="BA747" i="1"/>
  <c r="BA891" i="1"/>
  <c r="BA1035" i="1"/>
  <c r="BA1179" i="1"/>
  <c r="BA1323" i="1"/>
  <c r="BA1467" i="1"/>
  <c r="BA1611" i="1"/>
  <c r="BA1755" i="1"/>
  <c r="BA1899" i="1"/>
  <c r="BA2043" i="1"/>
  <c r="BA117" i="1"/>
  <c r="BA261" i="1"/>
  <c r="BA405" i="1"/>
  <c r="BA549" i="1"/>
  <c r="BA693" i="1"/>
  <c r="BA837" i="1"/>
  <c r="BA981" i="1"/>
  <c r="BA1125" i="1"/>
  <c r="BA1269" i="1"/>
  <c r="BA1413" i="1"/>
  <c r="BA1557" i="1"/>
  <c r="BA1701" i="1"/>
  <c r="BA1845" i="1"/>
  <c r="BA1989" i="1"/>
  <c r="BA23" i="1"/>
  <c r="BA167" i="1"/>
  <c r="BA311" i="1"/>
  <c r="BA455" i="1"/>
  <c r="BA599" i="1"/>
  <c r="BA743" i="1"/>
  <c r="BA887" i="1"/>
  <c r="BA1031" i="1"/>
  <c r="BA1175" i="1"/>
  <c r="BA1319" i="1"/>
  <c r="BA1463" i="1"/>
  <c r="BA1607" i="1"/>
  <c r="BA1751" i="1"/>
  <c r="BA1895" i="1"/>
  <c r="BA2039" i="1"/>
  <c r="BA41" i="1"/>
  <c r="BA185" i="1"/>
  <c r="BA329" i="1"/>
  <c r="BA473" i="1"/>
  <c r="BA617" i="1"/>
  <c r="BA761" i="1"/>
  <c r="BA905" i="1"/>
  <c r="BA1049" i="1"/>
  <c r="BA1193" i="1"/>
  <c r="BA1337" i="1"/>
  <c r="BA1481" i="1"/>
  <c r="BA1625" i="1"/>
  <c r="BA1769" i="1"/>
  <c r="BA1913" i="1"/>
  <c r="BA2057" i="1"/>
  <c r="BA59" i="1"/>
  <c r="BA203" i="1"/>
  <c r="BA347" i="1"/>
  <c r="BA491" i="1"/>
  <c r="BA635" i="1"/>
  <c r="BA779" i="1"/>
  <c r="BA923" i="1"/>
  <c r="BA1067" i="1"/>
  <c r="BA1211" i="1"/>
  <c r="BA1355" i="1"/>
  <c r="BA1499" i="1"/>
  <c r="BA1643" i="1"/>
  <c r="BA1787" i="1"/>
  <c r="BA1931" i="1"/>
  <c r="BA2075" i="1"/>
  <c r="BA77" i="1"/>
  <c r="BA221" i="1"/>
  <c r="BA365" i="1"/>
  <c r="BA509" i="1"/>
  <c r="BA653" i="1"/>
  <c r="BA797" i="1"/>
  <c r="BA941" i="1"/>
  <c r="BA1085" i="1"/>
  <c r="BA1229" i="1"/>
  <c r="BA1373" i="1"/>
  <c r="BA1517" i="1"/>
  <c r="BA1661" i="1"/>
  <c r="BA1805" i="1"/>
  <c r="BA1949" i="1"/>
  <c r="BA2093" i="1"/>
  <c r="BA95" i="1"/>
  <c r="BA239" i="1"/>
  <c r="BA383" i="1"/>
  <c r="BA527" i="1"/>
  <c r="BA671" i="1"/>
  <c r="BA815" i="1"/>
  <c r="BA959" i="1"/>
  <c r="BA1103" i="1"/>
  <c r="BA1247" i="1"/>
  <c r="BA1391" i="1"/>
  <c r="BA1535" i="1"/>
  <c r="BA1679" i="1"/>
  <c r="BA1823" i="1"/>
  <c r="BA1967" i="1"/>
  <c r="BA113" i="1"/>
  <c r="BA257" i="1"/>
  <c r="BA401" i="1"/>
  <c r="BA545" i="1"/>
  <c r="BA689" i="1"/>
  <c r="BA833" i="1"/>
  <c r="BA977" i="1"/>
  <c r="BA1121" i="1"/>
  <c r="BA1265" i="1"/>
  <c r="BA1409" i="1"/>
  <c r="BA1553" i="1"/>
  <c r="BA1697" i="1"/>
  <c r="BA1841" i="1"/>
  <c r="BA1985" i="1"/>
  <c r="BA131" i="1"/>
  <c r="BA275" i="1"/>
  <c r="BA419" i="1"/>
  <c r="BA563" i="1"/>
  <c r="BA707" i="1"/>
  <c r="BA851" i="1"/>
  <c r="BA995" i="1"/>
  <c r="BA1139" i="1"/>
  <c r="BA1283" i="1"/>
  <c r="BA1427" i="1"/>
  <c r="BA1571" i="1"/>
  <c r="BA1715" i="1"/>
  <c r="BA1859" i="1"/>
  <c r="BA2003" i="1"/>
  <c r="BA149" i="1"/>
  <c r="BA293" i="1"/>
  <c r="BA437" i="1"/>
  <c r="BA581" i="1"/>
  <c r="BA725" i="1"/>
  <c r="BA869" i="1"/>
  <c r="BA1013" i="1"/>
  <c r="BA1157" i="1"/>
  <c r="BA1301" i="1"/>
  <c r="BA1445" i="1"/>
  <c r="BA1589" i="1"/>
  <c r="BA1733" i="1"/>
  <c r="BA1877" i="1"/>
  <c r="BA2021" i="1"/>
  <c r="BA5" i="1"/>
  <c r="AZ42" i="1"/>
  <c r="AZ186" i="1"/>
  <c r="AZ330" i="1"/>
  <c r="AZ474" i="1"/>
  <c r="AZ618" i="1"/>
  <c r="AZ762" i="1"/>
  <c r="AZ906" i="1"/>
  <c r="AZ1050" i="1"/>
  <c r="AZ1194" i="1"/>
  <c r="AZ1338" i="1"/>
  <c r="AZ1482" i="1"/>
  <c r="AZ1626" i="1"/>
  <c r="AZ1770" i="1"/>
  <c r="AZ1914" i="1"/>
  <c r="AZ2058" i="1"/>
  <c r="AZ60" i="1"/>
  <c r="AZ204" i="1"/>
  <c r="AZ348" i="1"/>
  <c r="AZ492" i="1"/>
  <c r="AZ636" i="1"/>
  <c r="AZ780" i="1"/>
  <c r="AZ924" i="1"/>
  <c r="AZ1068" i="1"/>
  <c r="AZ1212" i="1"/>
  <c r="AZ1356" i="1"/>
  <c r="AZ1500" i="1"/>
  <c r="AZ1644" i="1"/>
  <c r="AZ1788" i="1"/>
  <c r="AZ1932" i="1"/>
  <c r="AZ2076" i="1"/>
  <c r="AZ78" i="1"/>
  <c r="AZ222" i="1"/>
  <c r="AZ366" i="1"/>
  <c r="AZ510" i="1"/>
  <c r="AZ654" i="1"/>
  <c r="AZ798" i="1"/>
  <c r="AZ942" i="1"/>
  <c r="AZ1086" i="1"/>
  <c r="AZ1230" i="1"/>
  <c r="AZ1374" i="1"/>
  <c r="AZ1518" i="1"/>
  <c r="AZ1662" i="1"/>
  <c r="AZ1806" i="1"/>
  <c r="AZ1950" i="1"/>
  <c r="AZ2094" i="1"/>
  <c r="AZ96" i="1"/>
  <c r="AZ240" i="1"/>
  <c r="AZ384" i="1"/>
  <c r="AZ528" i="1"/>
  <c r="AZ672" i="1"/>
  <c r="AZ816" i="1"/>
  <c r="AZ960" i="1"/>
  <c r="AZ1104" i="1"/>
  <c r="AZ1248" i="1"/>
  <c r="AZ1392" i="1"/>
  <c r="AZ1536" i="1"/>
  <c r="AZ1680" i="1"/>
  <c r="AZ1824" i="1"/>
  <c r="AZ1968" i="1"/>
  <c r="AZ114" i="1"/>
  <c r="AZ258" i="1"/>
  <c r="AZ402" i="1"/>
  <c r="AZ546" i="1"/>
  <c r="AZ690" i="1"/>
  <c r="AZ834" i="1"/>
  <c r="AZ978" i="1"/>
  <c r="AZ1122" i="1"/>
  <c r="AZ1266" i="1"/>
  <c r="AZ1410" i="1"/>
  <c r="AZ1554" i="1"/>
  <c r="AZ1698" i="1"/>
  <c r="AZ1842" i="1"/>
  <c r="AZ1986" i="1"/>
  <c r="AZ132" i="1"/>
  <c r="AZ276" i="1"/>
  <c r="AZ420" i="1"/>
  <c r="AZ564" i="1"/>
  <c r="AZ708" i="1"/>
  <c r="AZ852" i="1"/>
  <c r="AZ996" i="1"/>
  <c r="AZ1140" i="1"/>
  <c r="AZ1284" i="1"/>
  <c r="AZ1428" i="1"/>
  <c r="AZ1572" i="1"/>
  <c r="AZ1716" i="1"/>
  <c r="AZ1860" i="1"/>
  <c r="AZ2004" i="1"/>
  <c r="AZ6" i="1"/>
  <c r="AZ150" i="1"/>
  <c r="AZ294" i="1"/>
  <c r="AZ438" i="1"/>
  <c r="AZ582" i="1"/>
  <c r="AZ726" i="1"/>
  <c r="AZ870" i="1"/>
  <c r="AZ1014" i="1"/>
  <c r="AZ1158" i="1"/>
  <c r="AZ1302" i="1"/>
  <c r="AZ1446" i="1"/>
  <c r="AZ1590" i="1"/>
  <c r="AZ1734" i="1"/>
  <c r="AZ1878" i="1"/>
  <c r="AZ2022" i="1"/>
  <c r="AZ24" i="1"/>
  <c r="AZ168" i="1"/>
  <c r="AZ312" i="1"/>
  <c r="AZ456" i="1"/>
  <c r="AZ600" i="1"/>
  <c r="AZ744" i="1"/>
  <c r="AZ888" i="1"/>
  <c r="AZ1032" i="1"/>
  <c r="AZ1176" i="1"/>
  <c r="AZ1320" i="1"/>
  <c r="AZ1464" i="1"/>
  <c r="AZ1608" i="1"/>
  <c r="AZ1752" i="1"/>
  <c r="AZ1896" i="1"/>
  <c r="AZ2040" i="1"/>
  <c r="BA1978" i="1"/>
  <c r="BA1834" i="1"/>
  <c r="BA1690" i="1"/>
  <c r="BA1546" i="1"/>
  <c r="BA1402" i="1"/>
  <c r="BA1258" i="1"/>
  <c r="BA1114" i="1"/>
  <c r="BA970" i="1"/>
  <c r="BA826" i="1"/>
  <c r="BA682" i="1"/>
  <c r="BA538" i="1"/>
  <c r="BA394" i="1"/>
  <c r="BA250" i="1"/>
  <c r="BA106" i="1"/>
  <c r="BE2068" i="1"/>
  <c r="BE1780" i="1"/>
  <c r="BE1492" i="1"/>
  <c r="BE1204" i="1"/>
  <c r="BE790" i="1"/>
  <c r="BE214" i="1"/>
  <c r="AZ2104" i="1"/>
  <c r="AZ1960" i="1"/>
  <c r="AZ1816" i="1"/>
  <c r="AZ1672" i="1"/>
  <c r="AZ1528" i="1"/>
  <c r="AZ1384" i="1"/>
  <c r="AZ1240" i="1"/>
  <c r="AZ1096" i="1"/>
  <c r="AZ952" i="1"/>
  <c r="AZ808" i="1"/>
  <c r="AZ664" i="1"/>
  <c r="AZ520" i="1"/>
  <c r="AZ376" i="1"/>
  <c r="AZ232" i="1"/>
  <c r="AZ88" i="1"/>
  <c r="BE1888" i="1"/>
  <c r="BE1600" i="1"/>
  <c r="BE1312" i="1"/>
  <c r="BE970" i="1"/>
  <c r="BE394" i="1"/>
  <c r="BA2104" i="1"/>
  <c r="BA1960" i="1"/>
  <c r="BA1816" i="1"/>
  <c r="BA1672" i="1"/>
  <c r="BA1528" i="1"/>
  <c r="BA1384" i="1"/>
  <c r="BA1240" i="1"/>
  <c r="BA1096" i="1"/>
  <c r="BA952" i="1"/>
  <c r="BA808" i="1"/>
  <c r="BA664" i="1"/>
  <c r="BA520" i="1"/>
  <c r="BA376" i="1"/>
  <c r="BA232" i="1"/>
  <c r="BA88" i="1"/>
  <c r="BE1942" i="1"/>
  <c r="BE1654" i="1"/>
  <c r="BE1366" i="1"/>
  <c r="BE1006" i="1"/>
  <c r="BE430" i="1"/>
  <c r="AZ2050" i="1"/>
  <c r="AZ1906" i="1"/>
  <c r="AZ1762" i="1"/>
  <c r="AZ1618" i="1"/>
  <c r="AZ1474" i="1"/>
  <c r="AZ1330" i="1"/>
  <c r="AZ1186" i="1"/>
  <c r="AZ1042" i="1"/>
  <c r="AZ898" i="1"/>
  <c r="AZ754" i="1"/>
  <c r="AZ610" i="1"/>
  <c r="AZ466" i="1"/>
  <c r="AZ322" i="1"/>
  <c r="AZ178" i="1"/>
  <c r="AZ34" i="1"/>
  <c r="BE2050" i="1"/>
  <c r="BE1762" i="1"/>
  <c r="BE1474" i="1"/>
  <c r="BE1186" i="1"/>
  <c r="BE754" i="1"/>
  <c r="BE178" i="1"/>
  <c r="BE1060" i="1"/>
  <c r="BE916" i="1"/>
  <c r="BE772" i="1"/>
  <c r="BE628" i="1"/>
  <c r="BE484" i="1"/>
  <c r="BE340" i="1"/>
  <c r="BE196" i="1"/>
  <c r="BE52" i="1"/>
  <c r="BN1996" i="1"/>
  <c r="BN1564" i="1"/>
  <c r="BN2104" i="1"/>
  <c r="BN1528" i="1"/>
  <c r="BN952" i="1"/>
  <c r="BN376" i="1"/>
  <c r="BN1600" i="1"/>
  <c r="BN1024" i="1"/>
  <c r="BN448" i="1"/>
  <c r="BN1636" i="1"/>
  <c r="BN1060" i="1"/>
  <c r="BN484" i="1"/>
  <c r="BN2086" i="1"/>
  <c r="BN1798" i="1"/>
  <c r="BN1510" i="1"/>
  <c r="BN1222" i="1"/>
  <c r="BN934" i="1"/>
  <c r="BN646" i="1"/>
  <c r="BN358" i="1"/>
  <c r="BQ1438" i="1"/>
  <c r="BN1978" i="1"/>
  <c r="BN1690" i="1"/>
  <c r="BN1402" i="1"/>
  <c r="BN1114" i="1"/>
  <c r="BN826" i="1"/>
  <c r="BN538" i="1"/>
  <c r="BN250" i="1"/>
  <c r="BM2050" i="1"/>
  <c r="BQ2050" i="1" s="1"/>
  <c r="BM1906" i="1"/>
  <c r="BQ1906" i="1" s="1"/>
  <c r="BM1762" i="1"/>
  <c r="BQ1762" i="1" s="1"/>
  <c r="BM1618" i="1"/>
  <c r="BQ1618" i="1" s="1"/>
  <c r="BM1330" i="1"/>
  <c r="BQ1330" i="1" s="1"/>
  <c r="BM1042" i="1"/>
  <c r="BQ1042" i="1" s="1"/>
  <c r="BM898" i="1"/>
  <c r="BQ898" i="1" s="1"/>
  <c r="BM754" i="1"/>
  <c r="BQ754" i="1" s="1"/>
  <c r="BM322" i="1"/>
  <c r="BQ322" i="1" s="1"/>
  <c r="BM178" i="1"/>
  <c r="BQ178" i="1" s="1"/>
  <c r="BQ1456" i="1"/>
  <c r="BM2104" i="1"/>
  <c r="BQ2104" i="1" s="1"/>
  <c r="BM1816" i="1"/>
  <c r="BQ1816" i="1" s="1"/>
  <c r="BM1672" i="1"/>
  <c r="BQ1672" i="1" s="1"/>
  <c r="BM1528" i="1"/>
  <c r="BQ1528" i="1" s="1"/>
  <c r="BM1384" i="1"/>
  <c r="BQ1384" i="1" s="1"/>
  <c r="BM1096" i="1"/>
  <c r="BQ1096" i="1" s="1"/>
  <c r="BM808" i="1"/>
  <c r="BQ808" i="1" s="1"/>
  <c r="BM664" i="1"/>
  <c r="BQ664" i="1" s="1"/>
  <c r="BM520" i="1"/>
  <c r="BQ520" i="1" s="1"/>
  <c r="BN70" i="1"/>
  <c r="BA1974" i="1"/>
  <c r="BA1830" i="1"/>
  <c r="BA1686" i="1"/>
  <c r="BA1542" i="1"/>
  <c r="BA1398" i="1"/>
  <c r="BA1254" i="1"/>
  <c r="BA1110" i="1"/>
  <c r="BA966" i="1"/>
  <c r="BA822" i="1"/>
  <c r="BA678" i="1"/>
  <c r="BA534" i="1"/>
  <c r="BA390" i="1"/>
  <c r="BA246" i="1"/>
  <c r="BA102" i="1"/>
  <c r="BE1830" i="1"/>
  <c r="BE1542" i="1"/>
  <c r="BE1254" i="1"/>
  <c r="BE894" i="1"/>
  <c r="BE318" i="1"/>
  <c r="AZ2028" i="1"/>
  <c r="AZ1884" i="1"/>
  <c r="AZ1740" i="1"/>
  <c r="AZ1596" i="1"/>
  <c r="AZ1452" i="1"/>
  <c r="AZ1308" i="1"/>
  <c r="AZ1164" i="1"/>
  <c r="AZ1020" i="1"/>
  <c r="AZ876" i="1"/>
  <c r="AZ732" i="1"/>
  <c r="AZ588" i="1"/>
  <c r="AZ444" i="1"/>
  <c r="AZ300" i="1"/>
  <c r="AZ156" i="1"/>
  <c r="AZ12" i="1"/>
  <c r="BE1848" i="1"/>
  <c r="BE1560" i="1"/>
  <c r="BE1272" i="1"/>
  <c r="BE930" i="1"/>
  <c r="BE354" i="1"/>
  <c r="BA2100" i="1"/>
  <c r="BA1956" i="1"/>
  <c r="BA1812" i="1"/>
  <c r="BA1668" i="1"/>
  <c r="BA1524" i="1"/>
  <c r="BA1380" i="1"/>
  <c r="BA1236" i="1"/>
  <c r="BA1092" i="1"/>
  <c r="BA948" i="1"/>
  <c r="BA804" i="1"/>
  <c r="BA660" i="1"/>
  <c r="BA516" i="1"/>
  <c r="BA372" i="1"/>
  <c r="BA228" i="1"/>
  <c r="BA84" i="1"/>
  <c r="BE2100" i="1"/>
  <c r="BE1812" i="1"/>
  <c r="BE1524" i="1"/>
  <c r="BE1236" i="1"/>
  <c r="BE678" i="1"/>
  <c r="BE102" i="1"/>
  <c r="AZ2082" i="1"/>
  <c r="AZ1938" i="1"/>
  <c r="AZ1794" i="1"/>
  <c r="AZ1650" i="1"/>
  <c r="AZ1506" i="1"/>
  <c r="AZ1362" i="1"/>
  <c r="AZ1218" i="1"/>
  <c r="AZ1074" i="1"/>
  <c r="AZ930" i="1"/>
  <c r="AZ786" i="1"/>
  <c r="AZ642" i="1"/>
  <c r="AZ498" i="1"/>
  <c r="AZ354" i="1"/>
  <c r="AZ210" i="1"/>
  <c r="AZ66" i="1"/>
  <c r="BE2064" i="1"/>
  <c r="BE1776" i="1"/>
  <c r="BE1488" i="1"/>
  <c r="BE1200" i="1"/>
  <c r="BE714" i="1"/>
  <c r="BE138" i="1"/>
  <c r="BE1092" i="1"/>
  <c r="BE948" i="1"/>
  <c r="BE804" i="1"/>
  <c r="BE660" i="1"/>
  <c r="BE516" i="1"/>
  <c r="BE372" i="1"/>
  <c r="BE228" i="1"/>
  <c r="BE84" i="1"/>
  <c r="BN1956" i="1"/>
  <c r="BN2100" i="1"/>
  <c r="BN1092" i="1"/>
  <c r="BN660" i="1"/>
  <c r="BN1776" i="1"/>
  <c r="BN1200" i="1"/>
  <c r="BN624" i="1"/>
  <c r="BN138" i="1"/>
  <c r="BN1992" i="1"/>
  <c r="BN1416" i="1"/>
  <c r="BN840" i="1"/>
  <c r="BN264" i="1"/>
  <c r="BN1740" i="1"/>
  <c r="BN1164" i="1"/>
  <c r="BN588" i="1"/>
  <c r="BQ678" i="1"/>
  <c r="BN1902" i="1"/>
  <c r="BN1614" i="1"/>
  <c r="BN1326" i="1"/>
  <c r="BN1038" i="1"/>
  <c r="BN750" i="1"/>
  <c r="BN462" i="1"/>
  <c r="BN156" i="1"/>
  <c r="BN1866" i="1"/>
  <c r="BN1578" i="1"/>
  <c r="BN1290" i="1"/>
  <c r="BN1002" i="1"/>
  <c r="BN714" i="1"/>
  <c r="BN426" i="1"/>
  <c r="BN66" i="1"/>
  <c r="BM2010" i="1"/>
  <c r="BQ2010" i="1" s="1"/>
  <c r="BM1866" i="1"/>
  <c r="BQ1866" i="1" s="1"/>
  <c r="BM1578" i="1"/>
  <c r="BQ1578" i="1" s="1"/>
  <c r="BM1434" i="1"/>
  <c r="BQ1434" i="1" s="1"/>
  <c r="BM1290" i="1"/>
  <c r="BQ1290" i="1" s="1"/>
  <c r="BM1146" i="1"/>
  <c r="BQ1146" i="1" s="1"/>
  <c r="BM1002" i="1"/>
  <c r="BQ1002" i="1" s="1"/>
  <c r="BM858" i="1"/>
  <c r="BQ858" i="1" s="1"/>
  <c r="BM714" i="1"/>
  <c r="BQ714" i="1" s="1"/>
  <c r="BM426" i="1"/>
  <c r="BQ426" i="1" s="1"/>
  <c r="BM138" i="1"/>
  <c r="BQ138" i="1" s="1"/>
  <c r="BN102" i="1"/>
  <c r="BM1992" i="1"/>
  <c r="BQ1992" i="1" s="1"/>
  <c r="BM1848" i="1"/>
  <c r="BQ1848" i="1" s="1"/>
  <c r="BM1704" i="1"/>
  <c r="BQ1704" i="1" s="1"/>
  <c r="BM1272" i="1"/>
  <c r="BQ1272" i="1" s="1"/>
  <c r="BM1128" i="1"/>
  <c r="BQ1128" i="1" s="1"/>
  <c r="BM984" i="1"/>
  <c r="BQ984" i="1" s="1"/>
  <c r="BM840" i="1"/>
  <c r="BQ840" i="1" s="1"/>
  <c r="BM696" i="1"/>
  <c r="BQ696" i="1" s="1"/>
  <c r="BM552" i="1"/>
  <c r="BQ552" i="1" s="1"/>
  <c r="BM408" i="1"/>
  <c r="BQ408" i="1" s="1"/>
  <c r="BM264" i="1"/>
  <c r="BQ264" i="1" s="1"/>
  <c r="BM120" i="1"/>
  <c r="BQ120" i="1" s="1"/>
  <c r="BN174" i="1"/>
  <c r="BN30" i="1"/>
  <c r="BA1970" i="1"/>
  <c r="BA1826" i="1"/>
  <c r="BA1682" i="1"/>
  <c r="BA1538" i="1"/>
  <c r="BA1394" i="1"/>
  <c r="BA1250" i="1"/>
  <c r="BA1106" i="1"/>
  <c r="BA962" i="1"/>
  <c r="BA818" i="1"/>
  <c r="BA674" i="1"/>
  <c r="BA530" i="1"/>
  <c r="BA386" i="1"/>
  <c r="BA242" i="1"/>
  <c r="BA98" i="1"/>
  <c r="BE1934" i="1"/>
  <c r="BE1646" i="1"/>
  <c r="BE1358" i="1"/>
  <c r="BE998" i="1"/>
  <c r="BE422" i="1"/>
  <c r="AZ2024" i="1"/>
  <c r="AZ1880" i="1"/>
  <c r="AZ1736" i="1"/>
  <c r="AZ1592" i="1"/>
  <c r="AZ1448" i="1"/>
  <c r="AZ1304" i="1"/>
  <c r="AZ1160" i="1"/>
  <c r="AZ1016" i="1"/>
  <c r="AZ872" i="1"/>
  <c r="AZ728" i="1"/>
  <c r="AZ584" i="1"/>
  <c r="AZ440" i="1"/>
  <c r="AZ296" i="1"/>
  <c r="AZ152" i="1"/>
  <c r="AZ8" i="1"/>
  <c r="BE1952" i="1"/>
  <c r="BE1664" i="1"/>
  <c r="BE1376" i="1"/>
  <c r="BE1034" i="1"/>
  <c r="BE458" i="1"/>
  <c r="BA2096" i="1"/>
  <c r="BA1952" i="1"/>
  <c r="BA1808" i="1"/>
  <c r="BA1664" i="1"/>
  <c r="BA1520" i="1"/>
  <c r="BA1376" i="1"/>
  <c r="BA1232" i="1"/>
  <c r="BA1088" i="1"/>
  <c r="BA944" i="1"/>
  <c r="BA800" i="1"/>
  <c r="BA656" i="1"/>
  <c r="BA512" i="1"/>
  <c r="BA368" i="1"/>
  <c r="BA224" i="1"/>
  <c r="BA80" i="1"/>
  <c r="BE2060" i="1"/>
  <c r="BE1772" i="1"/>
  <c r="BE1484" i="1"/>
  <c r="BE1196" i="1"/>
  <c r="BE782" i="1"/>
  <c r="BE206" i="1"/>
  <c r="AZ2078" i="1"/>
  <c r="AZ1934" i="1"/>
  <c r="AZ1790" i="1"/>
  <c r="AZ1646" i="1"/>
  <c r="AZ1502" i="1"/>
  <c r="AZ1358" i="1"/>
  <c r="AZ1214" i="1"/>
  <c r="AZ1070" i="1"/>
  <c r="AZ926" i="1"/>
  <c r="AZ782" i="1"/>
  <c r="AZ638" i="1"/>
  <c r="AZ494" i="1"/>
  <c r="AZ350" i="1"/>
  <c r="AZ206" i="1"/>
  <c r="AZ62" i="1"/>
  <c r="BE1826" i="1"/>
  <c r="BE1538" i="1"/>
  <c r="BE1250" i="1"/>
  <c r="BE818" i="1"/>
  <c r="BE242" i="1"/>
  <c r="BN476" i="1"/>
  <c r="BN1052" i="1"/>
  <c r="BE1016" i="1"/>
  <c r="BE872" i="1"/>
  <c r="BE728" i="1"/>
  <c r="BE584" i="1"/>
  <c r="BE440" i="1"/>
  <c r="BE296" i="1"/>
  <c r="BE152" i="1"/>
  <c r="BE8" i="1"/>
  <c r="BN1772" i="1"/>
  <c r="BN1340" i="1"/>
  <c r="BN908" i="1"/>
  <c r="BN2024" i="1"/>
  <c r="BN1448" i="1"/>
  <c r="BN872" i="1"/>
  <c r="BN296" i="1"/>
  <c r="BN1952" i="1"/>
  <c r="BN1376" i="1"/>
  <c r="BN800" i="1"/>
  <c r="BN224" i="1"/>
  <c r="BN1988" i="1"/>
  <c r="BN1412" i="1"/>
  <c r="BN836" i="1"/>
  <c r="BN260" i="1"/>
  <c r="BN2078" i="1"/>
  <c r="BN1790" i="1"/>
  <c r="BN1502" i="1"/>
  <c r="BN1214" i="1"/>
  <c r="BN926" i="1"/>
  <c r="BN638" i="1"/>
  <c r="BN350" i="1"/>
  <c r="BN116" i="1"/>
  <c r="BN1826" i="1"/>
  <c r="BN1538" i="1"/>
  <c r="BN1250" i="1"/>
  <c r="BN962" i="1"/>
  <c r="BN674" i="1"/>
  <c r="BN386" i="1"/>
  <c r="BM1970" i="1"/>
  <c r="BQ1970" i="1" s="1"/>
  <c r="BM1826" i="1"/>
  <c r="BQ1826" i="1" s="1"/>
  <c r="BM1682" i="1"/>
  <c r="BQ1682" i="1" s="1"/>
  <c r="BM1538" i="1"/>
  <c r="BQ1538" i="1" s="1"/>
  <c r="BM1250" i="1"/>
  <c r="BQ1250" i="1" s="1"/>
  <c r="BM1106" i="1"/>
  <c r="BQ1106" i="1" s="1"/>
  <c r="BM818" i="1"/>
  <c r="BQ818" i="1" s="1"/>
  <c r="BM674" i="1"/>
  <c r="BQ674" i="1" s="1"/>
  <c r="BM530" i="1"/>
  <c r="BQ530" i="1" s="1"/>
  <c r="BM386" i="1"/>
  <c r="BQ386" i="1" s="1"/>
  <c r="BM242" i="1"/>
  <c r="BQ242" i="1" s="1"/>
  <c r="BM98" i="1"/>
  <c r="BQ98" i="1" s="1"/>
  <c r="BN62" i="1"/>
  <c r="BM2024" i="1"/>
  <c r="BQ2024" i="1" s="1"/>
  <c r="BM1880" i="1"/>
  <c r="BQ1880" i="1" s="1"/>
  <c r="BM1736" i="1"/>
  <c r="BQ1736" i="1" s="1"/>
  <c r="BM1592" i="1"/>
  <c r="BQ1592" i="1" s="1"/>
  <c r="BM1448" i="1"/>
  <c r="BQ1448" i="1" s="1"/>
  <c r="BM1304" i="1"/>
  <c r="BQ1304" i="1" s="1"/>
  <c r="BM1160" i="1"/>
  <c r="BQ1160" i="1" s="1"/>
  <c r="BM1016" i="1"/>
  <c r="BQ1016" i="1" s="1"/>
  <c r="BM872" i="1"/>
  <c r="BQ872" i="1" s="1"/>
  <c r="BM728" i="1"/>
  <c r="BQ728" i="1" s="1"/>
  <c r="BM584" i="1"/>
  <c r="BQ584" i="1" s="1"/>
  <c r="BM440" i="1"/>
  <c r="BQ440" i="1" s="1"/>
  <c r="BM296" i="1"/>
  <c r="BQ296" i="1" s="1"/>
  <c r="BM152" i="1"/>
  <c r="BQ152" i="1" s="1"/>
  <c r="BM8" i="1"/>
  <c r="BQ8" i="1" s="1"/>
  <c r="AZ1977" i="1"/>
  <c r="AZ1833" i="1"/>
  <c r="AZ1689" i="1"/>
  <c r="AZ1545" i="1"/>
  <c r="AZ1401" i="1"/>
  <c r="AZ1257" i="1"/>
  <c r="AZ1113" i="1"/>
  <c r="AZ969" i="1"/>
  <c r="AZ825" i="1"/>
  <c r="AZ681" i="1"/>
  <c r="AZ537" i="1"/>
  <c r="AZ393" i="1"/>
  <c r="AZ249" i="1"/>
  <c r="AZ105" i="1"/>
  <c r="BE2103" i="1"/>
  <c r="BE1527" i="1"/>
  <c r="BA2049" i="1"/>
  <c r="BA1905" i="1"/>
  <c r="BA1761" i="1"/>
  <c r="BA1617" i="1"/>
  <c r="BA1473" i="1"/>
  <c r="BA1329" i="1"/>
  <c r="BA1185" i="1"/>
  <c r="BA1041" i="1"/>
  <c r="BA897" i="1"/>
  <c r="BA753" i="1"/>
  <c r="BA609" i="1"/>
  <c r="BA465" i="1"/>
  <c r="BA321" i="1"/>
  <c r="BA177" i="1"/>
  <c r="BA33" i="1"/>
  <c r="BE1923" i="1"/>
  <c r="BE1347" i="1"/>
  <c r="AZ1851" i="1"/>
  <c r="AZ1527" i="1"/>
  <c r="AZ1347" i="1"/>
  <c r="AZ1167" i="1"/>
  <c r="AZ1023" i="1"/>
  <c r="AZ879" i="1"/>
  <c r="AZ735" i="1"/>
  <c r="AZ591" i="1"/>
  <c r="AZ447" i="1"/>
  <c r="AZ303" i="1"/>
  <c r="AZ159" i="1"/>
  <c r="AZ15" i="1"/>
  <c r="BE1599" i="1"/>
  <c r="AZ1887" i="1"/>
  <c r="AZ1635" i="1"/>
  <c r="BA2103" i="1"/>
  <c r="BA1959" i="1"/>
  <c r="BA1815" i="1"/>
  <c r="BA1671" i="1"/>
  <c r="BA1527" i="1"/>
  <c r="BA1383" i="1"/>
  <c r="BA1239" i="1"/>
  <c r="BA1095" i="1"/>
  <c r="BA951" i="1"/>
  <c r="BA807" i="1"/>
  <c r="BA663" i="1"/>
  <c r="BA519" i="1"/>
  <c r="BA375" i="1"/>
  <c r="BA231" i="1"/>
  <c r="BA87" i="1"/>
  <c r="BE1851" i="1"/>
  <c r="BE1275" i="1"/>
  <c r="BE2049" i="1"/>
  <c r="BE1905" i="1"/>
  <c r="BE1761" i="1"/>
  <c r="BE1617" i="1"/>
  <c r="BE1473" i="1"/>
  <c r="BE1329" i="1"/>
  <c r="BE1185" i="1"/>
  <c r="BE1041" i="1"/>
  <c r="BE897" i="1"/>
  <c r="BE753" i="1"/>
  <c r="BE609" i="1"/>
  <c r="BE465" i="1"/>
  <c r="BE321" i="1"/>
  <c r="BE177" i="1"/>
  <c r="BE33" i="1"/>
  <c r="BM1887" i="1"/>
  <c r="BQ1887" i="1" s="1"/>
  <c r="BM2031" i="1"/>
  <c r="BQ2031" i="1" s="1"/>
  <c r="BE1059" i="1"/>
  <c r="BE915" i="1"/>
  <c r="BE771" i="1"/>
  <c r="BE627" i="1"/>
  <c r="BE483" i="1"/>
  <c r="BE339" i="1"/>
  <c r="BE195" i="1"/>
  <c r="BE51" i="1"/>
  <c r="BM1455" i="1"/>
  <c r="BQ1455" i="1" s="1"/>
  <c r="BM51" i="1"/>
  <c r="BQ51" i="1" s="1"/>
  <c r="BM1473" i="1"/>
  <c r="BQ1473" i="1" s="1"/>
  <c r="BM897" i="1"/>
  <c r="BQ897" i="1" s="1"/>
  <c r="BM609" i="1"/>
  <c r="BQ609" i="1" s="1"/>
  <c r="BM1725" i="1"/>
  <c r="BQ1725" i="1" s="1"/>
  <c r="BM1149" i="1"/>
  <c r="BQ1149" i="1" s="1"/>
  <c r="BM285" i="1"/>
  <c r="BQ285" i="1" s="1"/>
  <c r="BN2103" i="1"/>
  <c r="BN1959" i="1"/>
  <c r="BN1815" i="1"/>
  <c r="BN1671" i="1"/>
  <c r="BN1527" i="1"/>
  <c r="BN1383" i="1"/>
  <c r="BN1239" i="1"/>
  <c r="BN1095" i="1"/>
  <c r="BN951" i="1"/>
  <c r="BN807" i="1"/>
  <c r="BN663" i="1"/>
  <c r="BN519" i="1"/>
  <c r="BN375" i="1"/>
  <c r="BN231" i="1"/>
  <c r="BN2049" i="1"/>
  <c r="BN1905" i="1"/>
  <c r="BN1761" i="1"/>
  <c r="BN1617" i="1"/>
  <c r="BN1473" i="1"/>
  <c r="BN1329" i="1"/>
  <c r="BN1185" i="1"/>
  <c r="BN1041" i="1"/>
  <c r="BN897" i="1"/>
  <c r="BN753" i="1"/>
  <c r="BN609" i="1"/>
  <c r="BN465" i="1"/>
  <c r="BN321" i="1"/>
  <c r="BN105" i="1"/>
  <c r="BN51" i="1"/>
  <c r="AZ1861" i="1"/>
  <c r="AZ1717" i="1"/>
  <c r="AZ1573" i="1"/>
  <c r="AZ1429" i="1"/>
  <c r="AZ1285" i="1"/>
  <c r="AZ1141" i="1"/>
  <c r="AZ997" i="1"/>
  <c r="AZ853" i="1"/>
  <c r="AZ709" i="1"/>
  <c r="AZ565" i="1"/>
  <c r="AZ421" i="1"/>
  <c r="AZ277" i="1"/>
  <c r="AZ133" i="1"/>
  <c r="BE2023" i="1"/>
  <c r="BE1447" i="1"/>
  <c r="BN133" i="1"/>
  <c r="BA1969" i="1"/>
  <c r="BA1825" i="1"/>
  <c r="BA1681" i="1"/>
  <c r="BA1537" i="1"/>
  <c r="BA1393" i="1"/>
  <c r="BA1249" i="1"/>
  <c r="BA1105" i="1"/>
  <c r="BA961" i="1"/>
  <c r="BA817" i="1"/>
  <c r="BA673" i="1"/>
  <c r="BA529" i="1"/>
  <c r="BA385" i="1"/>
  <c r="BA241" i="1"/>
  <c r="BA97" i="1"/>
  <c r="BE1987" i="1"/>
  <c r="BE1411" i="1"/>
  <c r="AZ2005" i="1"/>
  <c r="AZ1771" i="1"/>
  <c r="AZ1555" i="1"/>
  <c r="AZ1339" i="1"/>
  <c r="AZ1195" i="1"/>
  <c r="AZ1051" i="1"/>
  <c r="AZ907" i="1"/>
  <c r="AZ763" i="1"/>
  <c r="AZ619" i="1"/>
  <c r="AZ475" i="1"/>
  <c r="AZ331" i="1"/>
  <c r="AZ187" i="1"/>
  <c r="AZ43" i="1"/>
  <c r="BE1807" i="1"/>
  <c r="BE1231" i="1"/>
  <c r="AZ2023" i="1"/>
  <c r="AZ1807" i="1"/>
  <c r="AZ1447" i="1"/>
  <c r="BA1987" i="1"/>
  <c r="BA1843" i="1"/>
  <c r="BA1699" i="1"/>
  <c r="BA1555" i="1"/>
  <c r="BA1411" i="1"/>
  <c r="BA1267" i="1"/>
  <c r="BA1123" i="1"/>
  <c r="BA979" i="1"/>
  <c r="BA835" i="1"/>
  <c r="BA691" i="1"/>
  <c r="BA547" i="1"/>
  <c r="BA403" i="1"/>
  <c r="BA259" i="1"/>
  <c r="BA115" i="1"/>
  <c r="BE1771" i="1"/>
  <c r="BE1195" i="1"/>
  <c r="BE2005" i="1"/>
  <c r="BE1861" i="1"/>
  <c r="BE1717" i="1"/>
  <c r="BE1573" i="1"/>
  <c r="BE1429" i="1"/>
  <c r="BE1285" i="1"/>
  <c r="BE1141" i="1"/>
  <c r="BE997" i="1"/>
  <c r="BE853" i="1"/>
  <c r="BE709" i="1"/>
  <c r="BE565" i="1"/>
  <c r="BE421" i="1"/>
  <c r="BE277" i="1"/>
  <c r="BE133" i="1"/>
  <c r="BM655" i="1"/>
  <c r="BQ655" i="1" s="1"/>
  <c r="BE1015" i="1"/>
  <c r="BE871" i="1"/>
  <c r="BE727" i="1"/>
  <c r="BE583" i="1"/>
  <c r="BE439" i="1"/>
  <c r="BE295" i="1"/>
  <c r="BE151" i="1"/>
  <c r="BE7" i="1"/>
  <c r="BM2095" i="1"/>
  <c r="BQ2095" i="1" s="1"/>
  <c r="BM1735" i="1"/>
  <c r="BQ1735" i="1" s="1"/>
  <c r="BM1051" i="1"/>
  <c r="BQ1051" i="1" s="1"/>
  <c r="BM367" i="1"/>
  <c r="BQ367" i="1" s="1"/>
  <c r="BM691" i="1"/>
  <c r="BQ691" i="1" s="1"/>
  <c r="BM43" i="1"/>
  <c r="BQ43" i="1" s="1"/>
  <c r="BM871" i="1"/>
  <c r="BQ871" i="1" s="1"/>
  <c r="BM2041" i="1"/>
  <c r="BQ2041" i="1" s="1"/>
  <c r="BM1465" i="1"/>
  <c r="BQ1465" i="1" s="1"/>
  <c r="BM1177" i="1"/>
  <c r="BQ1177" i="1" s="1"/>
  <c r="BM889" i="1"/>
  <c r="BQ889" i="1" s="1"/>
  <c r="BM1645" i="1"/>
  <c r="BQ1645" i="1" s="1"/>
  <c r="BM1357" i="1"/>
  <c r="BQ1357" i="1" s="1"/>
  <c r="BM1069" i="1"/>
  <c r="BQ1069" i="1" s="1"/>
  <c r="BN2095" i="1"/>
  <c r="BN1951" i="1"/>
  <c r="BN1807" i="1"/>
  <c r="BN1663" i="1"/>
  <c r="BN1519" i="1"/>
  <c r="BN1375" i="1"/>
  <c r="BN1231" i="1"/>
  <c r="BN1087" i="1"/>
  <c r="BN943" i="1"/>
  <c r="BN799" i="1"/>
  <c r="BN655" i="1"/>
  <c r="BN511" i="1"/>
  <c r="BN367" i="1"/>
  <c r="BN223" i="1"/>
  <c r="BN2005" i="1"/>
  <c r="BN1861" i="1"/>
  <c r="BN1717" i="1"/>
  <c r="BN1573" i="1"/>
  <c r="BN1429" i="1"/>
  <c r="BN1285" i="1"/>
  <c r="BN1141" i="1"/>
  <c r="BN997" i="1"/>
  <c r="BN853" i="1"/>
  <c r="BN709" i="1"/>
  <c r="BN565" i="1"/>
  <c r="BN421" i="1"/>
  <c r="BN277" i="1"/>
  <c r="BN115" i="1"/>
  <c r="BA1990" i="1"/>
  <c r="BA1846" i="1"/>
  <c r="BA1702" i="1"/>
  <c r="BA1558" i="1"/>
  <c r="BA1414" i="1"/>
  <c r="BA1270" i="1"/>
  <c r="BA1126" i="1"/>
  <c r="BA982" i="1"/>
  <c r="BA838" i="1"/>
  <c r="BA694" i="1"/>
  <c r="BA550" i="1"/>
  <c r="BA406" i="1"/>
  <c r="BA262" i="1"/>
  <c r="BA118" i="1"/>
  <c r="BE2008" i="1"/>
  <c r="BE1720" i="1"/>
  <c r="BE1432" i="1"/>
  <c r="BE1144" i="1"/>
  <c r="BE586" i="1"/>
  <c r="BE10" i="1"/>
  <c r="AZ2008" i="1"/>
  <c r="AZ1864" i="1"/>
  <c r="AZ1720" i="1"/>
  <c r="AZ1576" i="1"/>
  <c r="AZ1432" i="1"/>
  <c r="AZ1288" i="1"/>
  <c r="AZ1144" i="1"/>
  <c r="AZ1000" i="1"/>
  <c r="AZ856" i="1"/>
  <c r="AZ712" i="1"/>
  <c r="AZ568" i="1"/>
  <c r="AZ424" i="1"/>
  <c r="AZ280" i="1"/>
  <c r="AZ136" i="1"/>
  <c r="BE1918" i="1"/>
  <c r="BE1630" i="1"/>
  <c r="BE1342" i="1"/>
  <c r="BE1054" i="1"/>
  <c r="BE478" i="1"/>
  <c r="BA1972" i="1"/>
  <c r="BA1828" i="1"/>
  <c r="BA1684" i="1"/>
  <c r="BA1540" i="1"/>
  <c r="BA1396" i="1"/>
  <c r="BA1252" i="1"/>
  <c r="BA1108" i="1"/>
  <c r="BA964" i="1"/>
  <c r="BA820" i="1"/>
  <c r="BA676" i="1"/>
  <c r="BA532" i="1"/>
  <c r="BA388" i="1"/>
  <c r="BA244" i="1"/>
  <c r="BA100" i="1"/>
  <c r="BE2080" i="1"/>
  <c r="BE1792" i="1"/>
  <c r="BE1504" i="1"/>
  <c r="BE1216" i="1"/>
  <c r="BE802" i="1"/>
  <c r="BE226" i="1"/>
  <c r="AZ2026" i="1"/>
  <c r="AZ1882" i="1"/>
  <c r="AZ1738" i="1"/>
  <c r="AZ1594" i="1"/>
  <c r="AZ1450" i="1"/>
  <c r="AZ1306" i="1"/>
  <c r="AZ1162" i="1"/>
  <c r="AZ1018" i="1"/>
  <c r="AZ874" i="1"/>
  <c r="AZ730" i="1"/>
  <c r="AZ586" i="1"/>
  <c r="AZ442" i="1"/>
  <c r="AZ298" i="1"/>
  <c r="AZ154" i="1"/>
  <c r="BR154" i="1" s="1"/>
  <c r="AZ10" i="1"/>
  <c r="BE1990" i="1"/>
  <c r="BE1702" i="1"/>
  <c r="BE1414" i="1"/>
  <c r="BE1126" i="1"/>
  <c r="BE550" i="1"/>
  <c r="BN1792" i="1"/>
  <c r="BE1000" i="1"/>
  <c r="BE856" i="1"/>
  <c r="BE712" i="1"/>
  <c r="BE568" i="1"/>
  <c r="BE424" i="1"/>
  <c r="BE280" i="1"/>
  <c r="BE136" i="1"/>
  <c r="BN1360" i="1"/>
  <c r="BN352" i="1"/>
  <c r="BN496" i="1"/>
  <c r="BN1900" i="1"/>
  <c r="BN1324" i="1"/>
  <c r="BN748" i="1"/>
  <c r="BN1540" i="1"/>
  <c r="BN964" i="1"/>
  <c r="BN388" i="1"/>
  <c r="BN1864" i="1"/>
  <c r="BN1288" i="1"/>
  <c r="BN712" i="1"/>
  <c r="BN118" i="1"/>
  <c r="BN2026" i="1"/>
  <c r="BN1738" i="1"/>
  <c r="BN1450" i="1"/>
  <c r="BN1162" i="1"/>
  <c r="BN874" i="1"/>
  <c r="BN586" i="1"/>
  <c r="BN298" i="1"/>
  <c r="BN1990" i="1"/>
  <c r="BN1702" i="1"/>
  <c r="BN1414" i="1"/>
  <c r="BN1126" i="1"/>
  <c r="BN838" i="1"/>
  <c r="BN550" i="1"/>
  <c r="BN262" i="1"/>
  <c r="BM1882" i="1"/>
  <c r="BQ1882" i="1" s="1"/>
  <c r="BM1738" i="1"/>
  <c r="BQ1738" i="1" s="1"/>
  <c r="BM1594" i="1"/>
  <c r="BQ1594" i="1" s="1"/>
  <c r="BM1450" i="1"/>
  <c r="BQ1450" i="1" s="1"/>
  <c r="BM1162" i="1"/>
  <c r="BQ1162" i="1" s="1"/>
  <c r="BM874" i="1"/>
  <c r="BQ874" i="1" s="1"/>
  <c r="BM586" i="1"/>
  <c r="BQ586" i="1" s="1"/>
  <c r="BM442" i="1"/>
  <c r="BQ442" i="1" s="1"/>
  <c r="BM298" i="1"/>
  <c r="BQ298" i="1" s="1"/>
  <c r="BM10" i="1"/>
  <c r="BQ10" i="1" s="1"/>
  <c r="BM1828" i="1"/>
  <c r="BQ1828" i="1" s="1"/>
  <c r="BM1540" i="1"/>
  <c r="BQ1540" i="1" s="1"/>
  <c r="BM1252" i="1"/>
  <c r="BQ1252" i="1" s="1"/>
  <c r="BM1108" i="1"/>
  <c r="BQ1108" i="1" s="1"/>
  <c r="BM676" i="1"/>
  <c r="BQ676" i="1" s="1"/>
  <c r="BM532" i="1"/>
  <c r="BQ532" i="1" s="1"/>
  <c r="BM388" i="1"/>
  <c r="BQ388" i="1" s="1"/>
  <c r="BM244" i="1"/>
  <c r="BQ244" i="1" s="1"/>
  <c r="BN100" i="1"/>
  <c r="AZ1901" i="1"/>
  <c r="AZ1757" i="1"/>
  <c r="AZ1613" i="1"/>
  <c r="AZ1469" i="1"/>
  <c r="AZ1325" i="1"/>
  <c r="AZ1181" i="1"/>
  <c r="AZ1037" i="1"/>
  <c r="AZ893" i="1"/>
  <c r="AZ749" i="1"/>
  <c r="AZ605" i="1"/>
  <c r="AZ461" i="1"/>
  <c r="AZ317" i="1"/>
  <c r="AZ173" i="1"/>
  <c r="AZ29" i="1"/>
  <c r="BE2063" i="1"/>
  <c r="BE1487" i="1"/>
  <c r="BA2009" i="1"/>
  <c r="BA1865" i="1"/>
  <c r="BA1721" i="1"/>
  <c r="BA1577" i="1"/>
  <c r="BA1433" i="1"/>
  <c r="BA1289" i="1"/>
  <c r="BA1145" i="1"/>
  <c r="BA1001" i="1"/>
  <c r="BA857" i="1"/>
  <c r="BA713" i="1"/>
  <c r="BA569" i="1"/>
  <c r="BA425" i="1"/>
  <c r="BA281" i="1"/>
  <c r="BA137" i="1"/>
  <c r="BE1883" i="1"/>
  <c r="BE1307" i="1"/>
  <c r="AZ2081" i="1"/>
  <c r="AZ1775" i="1"/>
  <c r="AZ1559" i="1"/>
  <c r="AZ1343" i="1"/>
  <c r="AZ1199" i="1"/>
  <c r="AZ1055" i="1"/>
  <c r="AZ911" i="1"/>
  <c r="AZ767" i="1"/>
  <c r="AZ623" i="1"/>
  <c r="AZ479" i="1"/>
  <c r="AZ335" i="1"/>
  <c r="AZ191" i="1"/>
  <c r="AZ47" i="1"/>
  <c r="BE1847" i="1"/>
  <c r="BE1271" i="1"/>
  <c r="AZ2063" i="1"/>
  <c r="AZ1847" i="1"/>
  <c r="AZ1523" i="1"/>
  <c r="BA2027" i="1"/>
  <c r="BA1883" i="1"/>
  <c r="BA1739" i="1"/>
  <c r="BA1595" i="1"/>
  <c r="BD1595" i="1" s="1"/>
  <c r="BA1451" i="1"/>
  <c r="BA1307" i="1"/>
  <c r="BA1163" i="1"/>
  <c r="BA1019" i="1"/>
  <c r="BA875" i="1"/>
  <c r="BA731" i="1"/>
  <c r="BA587" i="1"/>
  <c r="BA443" i="1"/>
  <c r="BA299" i="1"/>
  <c r="BA155" i="1"/>
  <c r="BA11" i="1"/>
  <c r="BE1667" i="1"/>
  <c r="BE2081" i="1"/>
  <c r="BE1937" i="1"/>
  <c r="BE1793" i="1"/>
  <c r="BE1649" i="1"/>
  <c r="BE1505" i="1"/>
  <c r="BE1361" i="1"/>
  <c r="BE1217" i="1"/>
  <c r="BE1073" i="1"/>
  <c r="BE929" i="1"/>
  <c r="BE785" i="1"/>
  <c r="BE641" i="1"/>
  <c r="BE497" i="1"/>
  <c r="BE353" i="1"/>
  <c r="BE209" i="1"/>
  <c r="BE65" i="1"/>
  <c r="BM1451" i="1"/>
  <c r="BQ1451" i="1" s="1"/>
  <c r="BM1091" i="1"/>
  <c r="BQ1091" i="1" s="1"/>
  <c r="BE1055" i="1"/>
  <c r="BE911" i="1"/>
  <c r="BE767" i="1"/>
  <c r="BE623" i="1"/>
  <c r="BE479" i="1"/>
  <c r="BE335" i="1"/>
  <c r="BE191" i="1"/>
  <c r="BE47" i="1"/>
  <c r="BM515" i="1"/>
  <c r="BQ515" i="1" s="1"/>
  <c r="BQ1883" i="1"/>
  <c r="BQ1415" i="1"/>
  <c r="BQ731" i="1"/>
  <c r="BQ1775" i="1"/>
  <c r="BQ1163" i="1"/>
  <c r="BM1811" i="1"/>
  <c r="BQ1811" i="1" s="1"/>
  <c r="BQ1019" i="1"/>
  <c r="BQ119" i="1"/>
  <c r="BQ1199" i="1"/>
  <c r="BQ623" i="1"/>
  <c r="BQ47" i="1"/>
  <c r="BM2009" i="1"/>
  <c r="BQ2009" i="1" s="1"/>
  <c r="BQ1721" i="1"/>
  <c r="BM1433" i="1"/>
  <c r="BQ1433" i="1" s="1"/>
  <c r="BQ1145" i="1"/>
  <c r="BQ857" i="1"/>
  <c r="BQ569" i="1"/>
  <c r="BN101" i="1"/>
  <c r="BM1829" i="1"/>
  <c r="BQ1829" i="1" s="1"/>
  <c r="BM1541" i="1"/>
  <c r="BQ1541" i="1" s="1"/>
  <c r="BM1253" i="1"/>
  <c r="BQ1253" i="1" s="1"/>
  <c r="BM965" i="1"/>
  <c r="BQ965" i="1" s="1"/>
  <c r="BQ677" i="1"/>
  <c r="BM389" i="1"/>
  <c r="BQ389" i="1" s="1"/>
  <c r="BQ101" i="1"/>
  <c r="BN2027" i="1"/>
  <c r="BN1883" i="1"/>
  <c r="BN1739" i="1"/>
  <c r="BN1595" i="1"/>
  <c r="BN1451" i="1"/>
  <c r="BN1307" i="1"/>
  <c r="BN1163" i="1"/>
  <c r="BN1019" i="1"/>
  <c r="BN875" i="1"/>
  <c r="BN731" i="1"/>
  <c r="BN587" i="1"/>
  <c r="BN443" i="1"/>
  <c r="BN299" i="1"/>
  <c r="BN137" i="1"/>
  <c r="BN2045" i="1"/>
  <c r="BN1901" i="1"/>
  <c r="BN1757" i="1"/>
  <c r="BN1613" i="1"/>
  <c r="BN1469" i="1"/>
  <c r="BN1325" i="1"/>
  <c r="BN1181" i="1"/>
  <c r="BN1037" i="1"/>
  <c r="BN893" i="1"/>
  <c r="BN749" i="1"/>
  <c r="BN605" i="1"/>
  <c r="BN461" i="1"/>
  <c r="BN317" i="1"/>
  <c r="BN65" i="1"/>
  <c r="BQ1998" i="1"/>
  <c r="BQ1674" i="1"/>
  <c r="BQ810" i="1"/>
  <c r="BQ522" i="1"/>
  <c r="BQ1872" i="1"/>
  <c r="BQ1512" i="1"/>
  <c r="BQ972" i="1"/>
  <c r="BQ576" i="1"/>
  <c r="BQ150" i="1"/>
  <c r="BQ1716" i="1"/>
  <c r="BQ960" i="1"/>
  <c r="BQ1958" i="1"/>
  <c r="BQ1778" i="1"/>
  <c r="BQ1526" i="1"/>
  <c r="BQ1382" i="1"/>
  <c r="BQ1202" i="1"/>
  <c r="BQ1022" i="1"/>
  <c r="BQ878" i="1"/>
  <c r="BQ626" i="1"/>
  <c r="BQ446" i="1"/>
  <c r="BQ194" i="1"/>
  <c r="BQ14" i="1"/>
  <c r="BQ2012" i="1"/>
  <c r="BQ1832" i="1"/>
  <c r="BQ1652" i="1"/>
  <c r="BQ1508" i="1"/>
  <c r="BQ1328" i="1"/>
  <c r="BQ1184" i="1"/>
  <c r="BQ860" i="1"/>
  <c r="BQ680" i="1"/>
  <c r="BQ464" i="1"/>
  <c r="BQ320" i="1"/>
  <c r="BQ176" i="1"/>
  <c r="BQ32" i="1"/>
  <c r="BQ179" i="1"/>
  <c r="BQ1079" i="1"/>
  <c r="BQ125" i="1"/>
  <c r="BQ17" i="1"/>
  <c r="BM932" i="1"/>
  <c r="BQ932" i="1" s="1"/>
  <c r="BM1076" i="1"/>
  <c r="BQ1076" i="1" s="1"/>
  <c r="BQ1292" i="1"/>
  <c r="BM50" i="1"/>
  <c r="BQ50" i="1" s="1"/>
  <c r="BM338" i="1"/>
  <c r="BQ338" i="1" s="1"/>
  <c r="BM1634" i="1"/>
  <c r="BQ1634" i="1" s="1"/>
  <c r="BM1922" i="1"/>
  <c r="BQ1922" i="1" s="1"/>
  <c r="BQ1274" i="1"/>
  <c r="BQ1706" i="1"/>
  <c r="BM824" i="1"/>
  <c r="BQ824" i="1" s="1"/>
  <c r="BM968" i="1"/>
  <c r="BQ968" i="1" s="1"/>
  <c r="BM1400" i="1"/>
  <c r="BQ1400" i="1" s="1"/>
  <c r="BQ428" i="1"/>
  <c r="BQ1580" i="1"/>
  <c r="BM518" i="1"/>
  <c r="BQ518" i="1" s="1"/>
  <c r="BM662" i="1"/>
  <c r="BQ662" i="1" s="1"/>
  <c r="BM806" i="1"/>
  <c r="BQ806" i="1" s="1"/>
  <c r="BM1094" i="1"/>
  <c r="BQ1094" i="1" s="1"/>
  <c r="BM1670" i="1"/>
  <c r="BQ1670" i="1" s="1"/>
  <c r="BM2102" i="1"/>
  <c r="BQ2102" i="1" s="1"/>
  <c r="BQ1760" i="1"/>
  <c r="BQ1940" i="1"/>
  <c r="BQ1418" i="1"/>
  <c r="BM572" i="1"/>
  <c r="BQ572" i="1" s="1"/>
  <c r="BM1148" i="1"/>
  <c r="BQ1148" i="1" s="1"/>
  <c r="BM1724" i="1"/>
  <c r="BQ1724" i="1" s="1"/>
  <c r="BQ716" i="1"/>
  <c r="BM266" i="1"/>
  <c r="BQ266" i="1" s="1"/>
  <c r="BM410" i="1"/>
  <c r="BQ410" i="1" s="1"/>
  <c r="BM698" i="1"/>
  <c r="BQ698" i="1" s="1"/>
  <c r="BM1562" i="1"/>
  <c r="BQ1562" i="1" s="1"/>
  <c r="BQ986" i="1"/>
  <c r="BQ554" i="1"/>
  <c r="BQ1994" i="1"/>
  <c r="BQ842" i="1"/>
  <c r="BM608" i="1"/>
  <c r="BQ608" i="1" s="1"/>
  <c r="BM1040" i="1"/>
  <c r="BQ1040" i="1" s="1"/>
  <c r="BM1904" i="1"/>
  <c r="BQ1904" i="1" s="1"/>
  <c r="BM2048" i="1"/>
  <c r="BQ2048" i="1" s="1"/>
  <c r="BQ1004" i="1"/>
  <c r="BM1310" i="1"/>
  <c r="BQ1310" i="1" s="1"/>
  <c r="BQ1130" i="1"/>
  <c r="BM689" i="1"/>
  <c r="BQ689" i="1" s="1"/>
  <c r="BM977" i="1"/>
  <c r="BQ977" i="1" s="1"/>
  <c r="BM1553" i="1"/>
  <c r="BQ1553" i="1" s="1"/>
  <c r="BM1841" i="1"/>
  <c r="BQ1841" i="1" s="1"/>
  <c r="BM1733" i="1"/>
  <c r="BQ1733" i="1" s="1"/>
  <c r="BM2021" i="1"/>
  <c r="BQ2021" i="1" s="1"/>
  <c r="BM167" i="1"/>
  <c r="BQ167" i="1" s="1"/>
  <c r="BM1607" i="1"/>
  <c r="BQ1607" i="1" s="1"/>
  <c r="BM1859" i="1"/>
  <c r="BQ1859" i="1" s="1"/>
  <c r="BM1031" i="1"/>
  <c r="BQ1031" i="1" s="1"/>
  <c r="BM1823" i="1"/>
  <c r="BQ1823" i="1" s="1"/>
  <c r="BM761" i="1"/>
  <c r="BQ761" i="1" s="1"/>
  <c r="BM1625" i="1"/>
  <c r="BQ1625" i="1" s="1"/>
  <c r="BM1913" i="1"/>
  <c r="BQ1913" i="1" s="1"/>
  <c r="BM365" i="1"/>
  <c r="BQ365" i="1" s="1"/>
  <c r="BM653" i="1"/>
  <c r="BQ653" i="1" s="1"/>
  <c r="BM1517" i="1"/>
  <c r="BQ1517" i="1" s="1"/>
  <c r="BM995" i="1"/>
  <c r="BQ995" i="1" s="1"/>
  <c r="BM779" i="1"/>
  <c r="BQ779" i="1" s="1"/>
  <c r="BM725" i="1"/>
  <c r="BQ725" i="1" s="1"/>
  <c r="BM1013" i="1"/>
  <c r="BQ1013" i="1" s="1"/>
  <c r="BM1877" i="1"/>
  <c r="BQ1877" i="1" s="1"/>
  <c r="BM563" i="1"/>
  <c r="BQ563" i="1" s="1"/>
  <c r="BM1895" i="1"/>
  <c r="BQ1895" i="1" s="1"/>
  <c r="BM1499" i="1"/>
  <c r="BQ1499" i="1" s="1"/>
  <c r="BQ5" i="1"/>
  <c r="BM617" i="1"/>
  <c r="BQ617" i="1" s="1"/>
  <c r="BM905" i="1"/>
  <c r="BQ905" i="1" s="1"/>
  <c r="BM1481" i="1"/>
  <c r="BQ1481" i="1" s="1"/>
  <c r="BM2057" i="1"/>
  <c r="BQ2057" i="1" s="1"/>
  <c r="BM797" i="1"/>
  <c r="BQ797" i="1" s="1"/>
  <c r="BM1949" i="1"/>
  <c r="BQ1949" i="1" s="1"/>
  <c r="BM635" i="1"/>
  <c r="BQ635" i="1" s="1"/>
  <c r="BM2039" i="1"/>
  <c r="BQ2039" i="1" s="1"/>
  <c r="BE31" i="1"/>
  <c r="BE175" i="1"/>
  <c r="BE319" i="1"/>
  <c r="BE463" i="1"/>
  <c r="BE607" i="1"/>
  <c r="BE751" i="1"/>
  <c r="BE895" i="1"/>
  <c r="BE1039" i="1"/>
  <c r="BE49" i="1"/>
  <c r="BE193" i="1"/>
  <c r="BE337" i="1"/>
  <c r="BE481" i="1"/>
  <c r="BE625" i="1"/>
  <c r="BE769" i="1"/>
  <c r="BE913" i="1"/>
  <c r="BE1057" i="1"/>
  <c r="BE1201" i="1"/>
  <c r="BE1345" i="1"/>
  <c r="BE1489" i="1"/>
  <c r="BE1633" i="1"/>
  <c r="BE1777" i="1"/>
  <c r="BE1921" i="1"/>
  <c r="BE2065" i="1"/>
  <c r="BE1543" i="1"/>
  <c r="BE1291" i="1"/>
  <c r="BE1867" i="1"/>
  <c r="BE1183" i="1"/>
  <c r="BE1759" i="1"/>
  <c r="BE1507" i="1"/>
  <c r="BE2083" i="1"/>
  <c r="BE67" i="1"/>
  <c r="BE211" i="1"/>
  <c r="BE355" i="1"/>
  <c r="BE499" i="1"/>
  <c r="BE643" i="1"/>
  <c r="BE787" i="1"/>
  <c r="BE931" i="1"/>
  <c r="BE1075" i="1"/>
  <c r="BE85" i="1"/>
  <c r="BE229" i="1"/>
  <c r="BE373" i="1"/>
  <c r="BE517" i="1"/>
  <c r="BE661" i="1"/>
  <c r="BE805" i="1"/>
  <c r="BE949" i="1"/>
  <c r="BE1093" i="1"/>
  <c r="BE1237" i="1"/>
  <c r="BE1381" i="1"/>
  <c r="BE1525" i="1"/>
  <c r="BE1669" i="1"/>
  <c r="BE1813" i="1"/>
  <c r="BE1957" i="1"/>
  <c r="BE2101" i="1"/>
  <c r="BE1111" i="1"/>
  <c r="BE1687" i="1"/>
  <c r="BE1435" i="1"/>
  <c r="BE2011" i="1"/>
  <c r="BE1327" i="1"/>
  <c r="BE1903" i="1"/>
  <c r="BE1651" i="1"/>
  <c r="BE103" i="1"/>
  <c r="BE247" i="1"/>
  <c r="BE391" i="1"/>
  <c r="BE535" i="1"/>
  <c r="BE679" i="1"/>
  <c r="BE823" i="1"/>
  <c r="BE967" i="1"/>
  <c r="BE121" i="1"/>
  <c r="BE265" i="1"/>
  <c r="BE409" i="1"/>
  <c r="BE553" i="1"/>
  <c r="BE697" i="1"/>
  <c r="BE841" i="1"/>
  <c r="BE985" i="1"/>
  <c r="BE1129" i="1"/>
  <c r="BE1273" i="1"/>
  <c r="BE1417" i="1"/>
  <c r="BE1561" i="1"/>
  <c r="BE1705" i="1"/>
  <c r="BE1849" i="1"/>
  <c r="BE1993" i="1"/>
  <c r="BE1255" i="1"/>
  <c r="BE1831" i="1"/>
  <c r="BE1579" i="1"/>
  <c r="BE1471" i="1"/>
  <c r="BE2047" i="1"/>
  <c r="BE1219" i="1"/>
  <c r="BE1795" i="1"/>
  <c r="BE139" i="1"/>
  <c r="BE283" i="1"/>
  <c r="BE427" i="1"/>
  <c r="BE571" i="1"/>
  <c r="BE715" i="1"/>
  <c r="BE859" i="1"/>
  <c r="BE1003" i="1"/>
  <c r="BE13" i="1"/>
  <c r="BE157" i="1"/>
  <c r="BE301" i="1"/>
  <c r="BE445" i="1"/>
  <c r="BE589" i="1"/>
  <c r="BE733" i="1"/>
  <c r="BE877" i="1"/>
  <c r="BE1021" i="1"/>
  <c r="BE1165" i="1"/>
  <c r="BE1309" i="1"/>
  <c r="BE1453" i="1"/>
  <c r="BE1597" i="1"/>
  <c r="BE1741" i="1"/>
  <c r="BE1885" i="1"/>
  <c r="BE2029" i="1"/>
  <c r="BE1399" i="1"/>
  <c r="BE1975" i="1"/>
  <c r="BE1147" i="1"/>
  <c r="BE1723" i="1"/>
  <c r="BE1615" i="1"/>
  <c r="BE1363" i="1"/>
  <c r="BE1939" i="1"/>
  <c r="BE60" i="1"/>
  <c r="BE204" i="1"/>
  <c r="BE348" i="1"/>
  <c r="BE492" i="1"/>
  <c r="BE636" i="1"/>
  <c r="BE780" i="1"/>
  <c r="BE924" i="1"/>
  <c r="BE1068" i="1"/>
  <c r="BE366" i="1"/>
  <c r="BE942" i="1"/>
  <c r="BE1284" i="1"/>
  <c r="BE1572" i="1"/>
  <c r="BE1860" i="1"/>
  <c r="BE186" i="1"/>
  <c r="BE762" i="1"/>
  <c r="BE1176" i="1"/>
  <c r="BE1464" i="1"/>
  <c r="BE1752" i="1"/>
  <c r="BE2040" i="1"/>
  <c r="BE150" i="1"/>
  <c r="BE726" i="1"/>
  <c r="BE1212" i="1"/>
  <c r="BE1500" i="1"/>
  <c r="BE1788" i="1"/>
  <c r="BE2076" i="1"/>
  <c r="BE402" i="1"/>
  <c r="BE978" i="1"/>
  <c r="BE1338" i="1"/>
  <c r="BE1626" i="1"/>
  <c r="BE1914" i="1"/>
  <c r="BE96" i="1"/>
  <c r="BE240" i="1"/>
  <c r="BE384" i="1"/>
  <c r="BE528" i="1"/>
  <c r="BE672" i="1"/>
  <c r="BE816" i="1"/>
  <c r="BE960" i="1"/>
  <c r="BE510" i="1"/>
  <c r="BE1086" i="1"/>
  <c r="BE1374" i="1"/>
  <c r="BE1662" i="1"/>
  <c r="BE1950" i="1"/>
  <c r="BE330" i="1"/>
  <c r="BE906" i="1"/>
  <c r="BE1266" i="1"/>
  <c r="BE1554" i="1"/>
  <c r="BE1842" i="1"/>
  <c r="BE294" i="1"/>
  <c r="BE870" i="1"/>
  <c r="BE1302" i="1"/>
  <c r="BE1590" i="1"/>
  <c r="BE1878" i="1"/>
  <c r="BE546" i="1"/>
  <c r="BE1104" i="1"/>
  <c r="BE1392" i="1"/>
  <c r="BE1680" i="1"/>
  <c r="BE1968" i="1"/>
  <c r="BE132" i="1"/>
  <c r="BE276" i="1"/>
  <c r="BE420" i="1"/>
  <c r="BE564" i="1"/>
  <c r="BE708" i="1"/>
  <c r="BE852" i="1"/>
  <c r="BE996" i="1"/>
  <c r="BE78" i="1"/>
  <c r="BE654" i="1"/>
  <c r="BE1140" i="1"/>
  <c r="BE1428" i="1"/>
  <c r="BE1716" i="1"/>
  <c r="BE2004" i="1"/>
  <c r="BE474" i="1"/>
  <c r="BE1050" i="1"/>
  <c r="BE1320" i="1"/>
  <c r="BE1608" i="1"/>
  <c r="BE1896" i="1"/>
  <c r="BE438" i="1"/>
  <c r="BE1014" i="1"/>
  <c r="BE1356" i="1"/>
  <c r="BE1644" i="1"/>
  <c r="BE1932" i="1"/>
  <c r="BE114" i="1"/>
  <c r="BE690" i="1"/>
  <c r="BE1194" i="1"/>
  <c r="BE1482" i="1"/>
  <c r="BE1770" i="1"/>
  <c r="BE2058" i="1"/>
  <c r="BE24" i="1"/>
  <c r="BE168" i="1"/>
  <c r="BE312" i="1"/>
  <c r="BE456" i="1"/>
  <c r="BE600" i="1"/>
  <c r="BE744" i="1"/>
  <c r="BE888" i="1"/>
  <c r="BE1032" i="1"/>
  <c r="BE222" i="1"/>
  <c r="BE798" i="1"/>
  <c r="BE1230" i="1"/>
  <c r="BE1518" i="1"/>
  <c r="BE1806" i="1"/>
  <c r="BE2094" i="1"/>
  <c r="BE42" i="1"/>
  <c r="BE618" i="1"/>
  <c r="BE1122" i="1"/>
  <c r="BE1410" i="1"/>
  <c r="BE1698" i="1"/>
  <c r="BE1986" i="1"/>
  <c r="BE6" i="1"/>
  <c r="BE582" i="1"/>
  <c r="BE1158" i="1"/>
  <c r="BE1446" i="1"/>
  <c r="BE1734" i="1"/>
  <c r="BE2022" i="1"/>
  <c r="BE258" i="1"/>
  <c r="BE834" i="1"/>
  <c r="BE1248" i="1"/>
  <c r="BE1536" i="1"/>
  <c r="BE1824" i="1"/>
  <c r="BN35" i="1"/>
  <c r="BN179" i="1"/>
  <c r="BN233" i="1"/>
  <c r="BN377" i="1"/>
  <c r="BN521" i="1"/>
  <c r="BN665" i="1"/>
  <c r="BN809" i="1"/>
  <c r="BN953" i="1"/>
  <c r="BN1097" i="1"/>
  <c r="BN1241" i="1"/>
  <c r="BN1385" i="1"/>
  <c r="BN1529" i="1"/>
  <c r="BN1673" i="1"/>
  <c r="BN1817" i="1"/>
  <c r="BN1961" i="1"/>
  <c r="BN2105" i="1"/>
  <c r="BN251" i="1"/>
  <c r="BN395" i="1"/>
  <c r="BN539" i="1"/>
  <c r="BN683" i="1"/>
  <c r="BN827" i="1"/>
  <c r="BN1115" i="1"/>
  <c r="BN1259" i="1"/>
  <c r="BN1403" i="1"/>
  <c r="BN1547" i="1"/>
  <c r="BN1691" i="1"/>
  <c r="BN1835" i="1"/>
  <c r="BN1979" i="1"/>
  <c r="BN71" i="1"/>
  <c r="BN269" i="1"/>
  <c r="BN413" i="1"/>
  <c r="BN557" i="1"/>
  <c r="BN701" i="1"/>
  <c r="BN845" i="1"/>
  <c r="BN989" i="1"/>
  <c r="BN1133" i="1"/>
  <c r="BN1277" i="1"/>
  <c r="BN1421" i="1"/>
  <c r="BN1565" i="1"/>
  <c r="BN1709" i="1"/>
  <c r="BN1853" i="1"/>
  <c r="BN1997" i="1"/>
  <c r="BN287" i="1"/>
  <c r="BN431" i="1"/>
  <c r="BN575" i="1"/>
  <c r="BN719" i="1"/>
  <c r="BN863" i="1"/>
  <c r="BN1007" i="1"/>
  <c r="BN1151" i="1"/>
  <c r="BN1295" i="1"/>
  <c r="BN1439" i="1"/>
  <c r="BN1583" i="1"/>
  <c r="BN1727" i="1"/>
  <c r="BN1871" i="1"/>
  <c r="BN2015" i="1"/>
  <c r="BN17" i="1"/>
  <c r="BN107" i="1"/>
  <c r="BN125" i="1"/>
  <c r="BN305" i="1"/>
  <c r="BN449" i="1"/>
  <c r="BN593" i="1"/>
  <c r="BN737" i="1"/>
  <c r="BN881" i="1"/>
  <c r="BN1025" i="1"/>
  <c r="BN1169" i="1"/>
  <c r="BN1313" i="1"/>
  <c r="BN1457" i="1"/>
  <c r="BN1601" i="1"/>
  <c r="BN1745" i="1"/>
  <c r="BN1889" i="1"/>
  <c r="BN2033" i="1"/>
  <c r="BN53" i="1"/>
  <c r="BN323" i="1"/>
  <c r="BN467" i="1"/>
  <c r="BN611" i="1"/>
  <c r="BN755" i="1"/>
  <c r="BN899" i="1"/>
  <c r="BN1043" i="1"/>
  <c r="BN1187" i="1"/>
  <c r="BN1331" i="1"/>
  <c r="BN1475" i="1"/>
  <c r="BN1619" i="1"/>
  <c r="BN1763" i="1"/>
  <c r="BN1907" i="1"/>
  <c r="BN2051" i="1"/>
  <c r="BN161" i="1"/>
  <c r="BN89" i="1"/>
  <c r="BN143" i="1"/>
  <c r="BN197" i="1"/>
  <c r="BN341" i="1"/>
  <c r="BN485" i="1"/>
  <c r="BN629" i="1"/>
  <c r="BN773" i="1"/>
  <c r="BN917" i="1"/>
  <c r="BN1061" i="1"/>
  <c r="BN1205" i="1"/>
  <c r="BN1349" i="1"/>
  <c r="BN1493" i="1"/>
  <c r="BN1637" i="1"/>
  <c r="BN1781" i="1"/>
  <c r="BN1925" i="1"/>
  <c r="BN2069" i="1"/>
  <c r="BN215" i="1"/>
  <c r="BN359" i="1"/>
  <c r="BN503" i="1"/>
  <c r="BN647" i="1"/>
  <c r="BN791" i="1"/>
  <c r="BN935" i="1"/>
  <c r="BN1079" i="1"/>
  <c r="BN1223" i="1"/>
  <c r="BN1367" i="1"/>
  <c r="BN1511" i="1"/>
  <c r="BN1655" i="1"/>
  <c r="BN1799" i="1"/>
  <c r="BN1943" i="1"/>
  <c r="BN2087" i="1"/>
  <c r="BN32" i="1"/>
  <c r="BN302" i="1"/>
  <c r="BN590" i="1"/>
  <c r="BN878" i="1"/>
  <c r="BN1166" i="1"/>
  <c r="BN1454" i="1"/>
  <c r="BN1742" i="1"/>
  <c r="BN2030" i="1"/>
  <c r="BN194" i="1"/>
  <c r="BN482" i="1"/>
  <c r="BN770" i="1"/>
  <c r="BN1058" i="1"/>
  <c r="BN1346" i="1"/>
  <c r="BN1634" i="1"/>
  <c r="BN1922" i="1"/>
  <c r="BN320" i="1"/>
  <c r="BN896" i="1"/>
  <c r="BN1472" i="1"/>
  <c r="BN2048" i="1"/>
  <c r="BN284" i="1"/>
  <c r="BN860" i="1"/>
  <c r="BN1436" i="1"/>
  <c r="BN2012" i="1"/>
  <c r="BN644" i="1"/>
  <c r="BN1220" i="1"/>
  <c r="BN1796" i="1"/>
  <c r="BN1400" i="1"/>
  <c r="BN680" i="1"/>
  <c r="BN104" i="1"/>
  <c r="BN392" i="1"/>
  <c r="BN50" i="1"/>
  <c r="BN68" i="1"/>
  <c r="BN374" i="1"/>
  <c r="BN662" i="1"/>
  <c r="BN950" i="1"/>
  <c r="BN1238" i="1"/>
  <c r="BN1526" i="1"/>
  <c r="BN1814" i="1"/>
  <c r="BN2102" i="1"/>
  <c r="BN266" i="1"/>
  <c r="BN554" i="1"/>
  <c r="BN842" i="1"/>
  <c r="BN1130" i="1"/>
  <c r="BN1418" i="1"/>
  <c r="BN1706" i="1"/>
  <c r="BN1994" i="1"/>
  <c r="BN464" i="1"/>
  <c r="BN1040" i="1"/>
  <c r="BN1616" i="1"/>
  <c r="BN428" i="1"/>
  <c r="BN1004" i="1"/>
  <c r="BN1580" i="1"/>
  <c r="BN212" i="1"/>
  <c r="BN788" i="1"/>
  <c r="BN1364" i="1"/>
  <c r="BN1940" i="1"/>
  <c r="BN158" i="1"/>
  <c r="BN1976" i="1"/>
  <c r="BN1256" i="1"/>
  <c r="BN536" i="1"/>
  <c r="BN1544" i="1"/>
  <c r="BN14" i="1"/>
  <c r="BN140" i="1"/>
  <c r="BN122" i="1"/>
  <c r="BN176" i="1"/>
  <c r="BN446" i="1"/>
  <c r="BN734" i="1"/>
  <c r="BN1022" i="1"/>
  <c r="BN1310" i="1"/>
  <c r="BN1598" i="1"/>
  <c r="BN1886" i="1"/>
  <c r="BN338" i="1"/>
  <c r="BN626" i="1"/>
  <c r="BN914" i="1"/>
  <c r="BN1202" i="1"/>
  <c r="BN1490" i="1"/>
  <c r="BN1778" i="1"/>
  <c r="BN2066" i="1"/>
  <c r="BN608" i="1"/>
  <c r="BN1184" i="1"/>
  <c r="BN1760" i="1"/>
  <c r="BN572" i="1"/>
  <c r="BN1148" i="1"/>
  <c r="BN1724" i="1"/>
  <c r="BN356" i="1"/>
  <c r="BN932" i="1"/>
  <c r="BN1508" i="1"/>
  <c r="BN2084" i="1"/>
  <c r="BN248" i="1"/>
  <c r="BN1832" i="1"/>
  <c r="BN1112" i="1"/>
  <c r="BN230" i="1"/>
  <c r="BN518" i="1"/>
  <c r="BN806" i="1"/>
  <c r="BN1094" i="1"/>
  <c r="BN1382" i="1"/>
  <c r="BN1670" i="1"/>
  <c r="BN1958" i="1"/>
  <c r="BN86" i="1"/>
  <c r="BN410" i="1"/>
  <c r="BN698" i="1"/>
  <c r="BN986" i="1"/>
  <c r="BN1274" i="1"/>
  <c r="BN1562" i="1"/>
  <c r="BN1850" i="1"/>
  <c r="BN752" i="1"/>
  <c r="BN1328" i="1"/>
  <c r="BN1904" i="1"/>
  <c r="BN716" i="1"/>
  <c r="BN1292" i="1"/>
  <c r="BN1868" i="1"/>
  <c r="BN500" i="1"/>
  <c r="BN1076" i="1"/>
  <c r="BN1652" i="1"/>
  <c r="BN824" i="1"/>
  <c r="BN1688" i="1"/>
  <c r="BN968" i="1"/>
  <c r="AZ1511" i="1"/>
  <c r="AZ1835" i="1"/>
  <c r="AZ2051" i="1"/>
  <c r="AZ143" i="1"/>
  <c r="AZ287" i="1"/>
  <c r="AZ431" i="1"/>
  <c r="AZ575" i="1"/>
  <c r="AZ719" i="1"/>
  <c r="AZ863" i="1"/>
  <c r="AZ1007" i="1"/>
  <c r="AZ1151" i="1"/>
  <c r="AZ1295" i="1"/>
  <c r="AZ1475" i="1"/>
  <c r="AZ1691" i="1"/>
  <c r="AZ2087" i="1"/>
  <c r="AZ125" i="1"/>
  <c r="AZ269" i="1"/>
  <c r="BR269" i="1" s="1"/>
  <c r="AZ413" i="1"/>
  <c r="AZ557" i="1"/>
  <c r="AZ701" i="1"/>
  <c r="AZ845" i="1"/>
  <c r="BR845" i="1" s="1"/>
  <c r="AZ989" i="1"/>
  <c r="BR989" i="1" s="1"/>
  <c r="AZ1133" i="1"/>
  <c r="AZ1277" i="1"/>
  <c r="AZ1421" i="1"/>
  <c r="BR1421" i="1" s="1"/>
  <c r="AZ1565" i="1"/>
  <c r="AZ1709" i="1"/>
  <c r="AZ1853" i="1"/>
  <c r="BR1853" i="1" s="1"/>
  <c r="AZ1997" i="1"/>
  <c r="AZ1583" i="1"/>
  <c r="AZ1907" i="1"/>
  <c r="AZ35" i="1"/>
  <c r="BR35" i="1" s="1"/>
  <c r="AZ179" i="1"/>
  <c r="AZ323" i="1"/>
  <c r="AZ467" i="1"/>
  <c r="AZ611" i="1"/>
  <c r="AZ755" i="1"/>
  <c r="AZ899" i="1"/>
  <c r="AZ1043" i="1"/>
  <c r="AZ1187" i="1"/>
  <c r="AZ1331" i="1"/>
  <c r="AZ1547" i="1"/>
  <c r="AZ1763" i="1"/>
  <c r="AZ2069" i="1"/>
  <c r="AZ17" i="1"/>
  <c r="BR17" i="1" s="1"/>
  <c r="AZ161" i="1"/>
  <c r="AZ305" i="1"/>
  <c r="AZ449" i="1"/>
  <c r="AZ593" i="1"/>
  <c r="AZ737" i="1"/>
  <c r="AZ881" i="1"/>
  <c r="AZ1025" i="1"/>
  <c r="AZ1169" i="1"/>
  <c r="AZ1313" i="1"/>
  <c r="AZ1457" i="1"/>
  <c r="AZ1601" i="1"/>
  <c r="AZ1745" i="1"/>
  <c r="AZ1889" i="1"/>
  <c r="AZ2033" i="1"/>
  <c r="AZ1727" i="1"/>
  <c r="AZ1943" i="1"/>
  <c r="AZ71" i="1"/>
  <c r="AZ215" i="1"/>
  <c r="AZ359" i="1"/>
  <c r="AZ503" i="1"/>
  <c r="AZ647" i="1"/>
  <c r="AZ791" i="1"/>
  <c r="AZ935" i="1"/>
  <c r="AZ1079" i="1"/>
  <c r="AZ1223" i="1"/>
  <c r="AZ1367" i="1"/>
  <c r="AZ1619" i="1"/>
  <c r="AZ1871" i="1"/>
  <c r="AZ53" i="1"/>
  <c r="AZ197" i="1"/>
  <c r="AZ341" i="1"/>
  <c r="AZ485" i="1"/>
  <c r="AZ629" i="1"/>
  <c r="AZ773" i="1"/>
  <c r="AZ917" i="1"/>
  <c r="AZ1061" i="1"/>
  <c r="AZ1205" i="1"/>
  <c r="AZ1349" i="1"/>
  <c r="AZ1493" i="1"/>
  <c r="AZ1637" i="1"/>
  <c r="AZ1781" i="1"/>
  <c r="AZ1925" i="1"/>
  <c r="AZ2105" i="1"/>
  <c r="AZ1403" i="1"/>
  <c r="AZ1799" i="1"/>
  <c r="AZ2015" i="1"/>
  <c r="AZ107" i="1"/>
  <c r="AZ251" i="1"/>
  <c r="AZ395" i="1"/>
  <c r="AZ539" i="1"/>
  <c r="AZ683" i="1"/>
  <c r="AZ827" i="1"/>
  <c r="AZ971" i="1"/>
  <c r="BR971" i="1" s="1"/>
  <c r="AZ1115" i="1"/>
  <c r="AZ1259" i="1"/>
  <c r="AZ1439" i="1"/>
  <c r="AZ1655" i="1"/>
  <c r="AZ1979" i="1"/>
  <c r="AZ89" i="1"/>
  <c r="AZ233" i="1"/>
  <c r="AZ377" i="1"/>
  <c r="AZ521" i="1"/>
  <c r="AZ665" i="1"/>
  <c r="AZ809" i="1"/>
  <c r="AZ953" i="1"/>
  <c r="AZ1097" i="1"/>
  <c r="AZ1241" i="1"/>
  <c r="AZ1385" i="1"/>
  <c r="AZ1529" i="1"/>
  <c r="AZ1673" i="1"/>
  <c r="AZ1817" i="1"/>
  <c r="AZ1961" i="1"/>
  <c r="BA144" i="1"/>
  <c r="BA288" i="1"/>
  <c r="BA432" i="1"/>
  <c r="BA576" i="1"/>
  <c r="BA720" i="1"/>
  <c r="BA864" i="1"/>
  <c r="BA1008" i="1"/>
  <c r="BA1152" i="1"/>
  <c r="BA1296" i="1"/>
  <c r="BA1440" i="1"/>
  <c r="BA1584" i="1"/>
  <c r="BA1728" i="1"/>
  <c r="BA1872" i="1"/>
  <c r="BA2016" i="1"/>
  <c r="BA18" i="1"/>
  <c r="BA162" i="1"/>
  <c r="BA306" i="1"/>
  <c r="BA450" i="1"/>
  <c r="BA594" i="1"/>
  <c r="BA738" i="1"/>
  <c r="BA882" i="1"/>
  <c r="BA1026" i="1"/>
  <c r="BA1170" i="1"/>
  <c r="BA1314" i="1"/>
  <c r="BA1458" i="1"/>
  <c r="BA1602" i="1"/>
  <c r="BA1746" i="1"/>
  <c r="BA1890" i="1"/>
  <c r="BA2034" i="1"/>
  <c r="BA36" i="1"/>
  <c r="BA180" i="1"/>
  <c r="BA324" i="1"/>
  <c r="BA468" i="1"/>
  <c r="BA612" i="1"/>
  <c r="BA756" i="1"/>
  <c r="BA900" i="1"/>
  <c r="BA1044" i="1"/>
  <c r="BA1188" i="1"/>
  <c r="BA1332" i="1"/>
  <c r="BA1476" i="1"/>
  <c r="BA1620" i="1"/>
  <c r="BA1764" i="1"/>
  <c r="BA1908" i="1"/>
  <c r="BA2052" i="1"/>
  <c r="BA54" i="1"/>
  <c r="BA198" i="1"/>
  <c r="BA342" i="1"/>
  <c r="BA486" i="1"/>
  <c r="BA630" i="1"/>
  <c r="BA774" i="1"/>
  <c r="BA918" i="1"/>
  <c r="BA1062" i="1"/>
  <c r="BA1206" i="1"/>
  <c r="BA1350" i="1"/>
  <c r="BA1494" i="1"/>
  <c r="BA1638" i="1"/>
  <c r="BA1782" i="1"/>
  <c r="BA1926" i="1"/>
  <c r="BA2070" i="1"/>
  <c r="BA72" i="1"/>
  <c r="BA216" i="1"/>
  <c r="BA360" i="1"/>
  <c r="BA504" i="1"/>
  <c r="BA648" i="1"/>
  <c r="BA792" i="1"/>
  <c r="BA936" i="1"/>
  <c r="BA1080" i="1"/>
  <c r="BA1224" i="1"/>
  <c r="BA1368" i="1"/>
  <c r="BA1512" i="1"/>
  <c r="BA1656" i="1"/>
  <c r="BA1800" i="1"/>
  <c r="BA1944" i="1"/>
  <c r="BA2088" i="1"/>
  <c r="BA90" i="1"/>
  <c r="BA234" i="1"/>
  <c r="BA378" i="1"/>
  <c r="BA522" i="1"/>
  <c r="BA666" i="1"/>
  <c r="BA810" i="1"/>
  <c r="BA954" i="1"/>
  <c r="BA1098" i="1"/>
  <c r="BA1242" i="1"/>
  <c r="BA1386" i="1"/>
  <c r="BA1530" i="1"/>
  <c r="BA1674" i="1"/>
  <c r="BA1818" i="1"/>
  <c r="BA1962" i="1"/>
  <c r="BA2106" i="1"/>
  <c r="BA108" i="1"/>
  <c r="BA252" i="1"/>
  <c r="BA396" i="1"/>
  <c r="BA540" i="1"/>
  <c r="BA684" i="1"/>
  <c r="BA828" i="1"/>
  <c r="BA1116" i="1"/>
  <c r="BA1260" i="1"/>
  <c r="BA1404" i="1"/>
  <c r="BA1548" i="1"/>
  <c r="BA1692" i="1"/>
  <c r="BA1836" i="1"/>
  <c r="BA1980" i="1"/>
  <c r="BA126" i="1"/>
  <c r="BA270" i="1"/>
  <c r="BA414" i="1"/>
  <c r="BA558" i="1"/>
  <c r="BA702" i="1"/>
  <c r="BA846" i="1"/>
  <c r="BA990" i="1"/>
  <c r="BA1134" i="1"/>
  <c r="BA1278" i="1"/>
  <c r="BA1422" i="1"/>
  <c r="BA1566" i="1"/>
  <c r="BA1710" i="1"/>
  <c r="BA1854" i="1"/>
  <c r="BA1998" i="1"/>
  <c r="BA31" i="1"/>
  <c r="BA175" i="1"/>
  <c r="BA319" i="1"/>
  <c r="BA463" i="1"/>
  <c r="BA607" i="1"/>
  <c r="BA751" i="1"/>
  <c r="BA895" i="1"/>
  <c r="BA1039" i="1"/>
  <c r="BA1183" i="1"/>
  <c r="BA1327" i="1"/>
  <c r="BA1471" i="1"/>
  <c r="BA1615" i="1"/>
  <c r="BA1759" i="1"/>
  <c r="BA1903" i="1"/>
  <c r="BA2047" i="1"/>
  <c r="BA121" i="1"/>
  <c r="BA265" i="1"/>
  <c r="BA409" i="1"/>
  <c r="BA553" i="1"/>
  <c r="BA697" i="1"/>
  <c r="BA841" i="1"/>
  <c r="BA985" i="1"/>
  <c r="BA1129" i="1"/>
  <c r="BA1273" i="1"/>
  <c r="BA1417" i="1"/>
  <c r="BA1561" i="1"/>
  <c r="BA1705" i="1"/>
  <c r="BA1849" i="1"/>
  <c r="BA1993" i="1"/>
  <c r="BA67" i="1"/>
  <c r="BA211" i="1"/>
  <c r="BA355" i="1"/>
  <c r="BA499" i="1"/>
  <c r="BA643" i="1"/>
  <c r="BA787" i="1"/>
  <c r="BA931" i="1"/>
  <c r="BA1075" i="1"/>
  <c r="BA1219" i="1"/>
  <c r="BA1363" i="1"/>
  <c r="BA1507" i="1"/>
  <c r="BA1651" i="1"/>
  <c r="BA1795" i="1"/>
  <c r="BA1939" i="1"/>
  <c r="BA2083" i="1"/>
  <c r="BA13" i="1"/>
  <c r="BA157" i="1"/>
  <c r="BA301" i="1"/>
  <c r="BA445" i="1"/>
  <c r="BA589" i="1"/>
  <c r="BA733" i="1"/>
  <c r="BA877" i="1"/>
  <c r="BA1021" i="1"/>
  <c r="BA1165" i="1"/>
  <c r="BA1309" i="1"/>
  <c r="BA1453" i="1"/>
  <c r="BA1597" i="1"/>
  <c r="BA1741" i="1"/>
  <c r="BA1885" i="1"/>
  <c r="BA2029" i="1"/>
  <c r="BA103" i="1"/>
  <c r="BA247" i="1"/>
  <c r="BA391" i="1"/>
  <c r="BA535" i="1"/>
  <c r="BA679" i="1"/>
  <c r="BA823" i="1"/>
  <c r="BA967" i="1"/>
  <c r="BA1111" i="1"/>
  <c r="BA1255" i="1"/>
  <c r="BA1399" i="1"/>
  <c r="BA1543" i="1"/>
  <c r="BA1687" i="1"/>
  <c r="BA1831" i="1"/>
  <c r="BA1975" i="1"/>
  <c r="BA49" i="1"/>
  <c r="BA193" i="1"/>
  <c r="BA337" i="1"/>
  <c r="BA481" i="1"/>
  <c r="BA625" i="1"/>
  <c r="BA769" i="1"/>
  <c r="BA913" i="1"/>
  <c r="BA1057" i="1"/>
  <c r="BA1201" i="1"/>
  <c r="BA1345" i="1"/>
  <c r="BA1489" i="1"/>
  <c r="BA1633" i="1"/>
  <c r="BA1777" i="1"/>
  <c r="BA1921" i="1"/>
  <c r="BA2065" i="1"/>
  <c r="BA139" i="1"/>
  <c r="BA283" i="1"/>
  <c r="BA427" i="1"/>
  <c r="BA571" i="1"/>
  <c r="BA715" i="1"/>
  <c r="BA859" i="1"/>
  <c r="BA1003" i="1"/>
  <c r="BA1147" i="1"/>
  <c r="BA1291" i="1"/>
  <c r="BA1435" i="1"/>
  <c r="BA1579" i="1"/>
  <c r="BA1723" i="1"/>
  <c r="BA1867" i="1"/>
  <c r="BA2011" i="1"/>
  <c r="BA85" i="1"/>
  <c r="BA229" i="1"/>
  <c r="BA373" i="1"/>
  <c r="BA517" i="1"/>
  <c r="BA661" i="1"/>
  <c r="BA805" i="1"/>
  <c r="BA949" i="1"/>
  <c r="BA1093" i="1"/>
  <c r="BA1237" i="1"/>
  <c r="BA1381" i="1"/>
  <c r="BA1525" i="1"/>
  <c r="BA1669" i="1"/>
  <c r="BA1813" i="1"/>
  <c r="BA1957" i="1"/>
  <c r="BA2101" i="1"/>
  <c r="AZ126" i="1"/>
  <c r="AZ270" i="1"/>
  <c r="AZ414" i="1"/>
  <c r="AZ558" i="1"/>
  <c r="AZ702" i="1"/>
  <c r="AZ846" i="1"/>
  <c r="AZ990" i="1"/>
  <c r="AZ1134" i="1"/>
  <c r="AZ1278" i="1"/>
  <c r="AZ1422" i="1"/>
  <c r="AZ1566" i="1"/>
  <c r="AZ1710" i="1"/>
  <c r="AZ1854" i="1"/>
  <c r="AZ1998" i="1"/>
  <c r="AZ72" i="1"/>
  <c r="AZ216" i="1"/>
  <c r="AZ360" i="1"/>
  <c r="AZ504" i="1"/>
  <c r="AZ648" i="1"/>
  <c r="AZ792" i="1"/>
  <c r="AZ936" i="1"/>
  <c r="AZ1080" i="1"/>
  <c r="AZ1224" i="1"/>
  <c r="AZ1368" i="1"/>
  <c r="AZ1512" i="1"/>
  <c r="AZ1656" i="1"/>
  <c r="AZ1800" i="1"/>
  <c r="AZ1944" i="1"/>
  <c r="AZ2088" i="1"/>
  <c r="AZ18" i="1"/>
  <c r="AZ162" i="1"/>
  <c r="AZ306" i="1"/>
  <c r="AZ450" i="1"/>
  <c r="AZ594" i="1"/>
  <c r="AZ738" i="1"/>
  <c r="AZ882" i="1"/>
  <c r="AZ1026" i="1"/>
  <c r="AZ1170" i="1"/>
  <c r="AZ1314" i="1"/>
  <c r="AZ1458" i="1"/>
  <c r="AZ1602" i="1"/>
  <c r="AZ1746" i="1"/>
  <c r="AZ1890" i="1"/>
  <c r="AZ2034" i="1"/>
  <c r="AZ108" i="1"/>
  <c r="AZ252" i="1"/>
  <c r="AZ396" i="1"/>
  <c r="AZ540" i="1"/>
  <c r="AZ684" i="1"/>
  <c r="AZ828" i="1"/>
  <c r="AZ972" i="1"/>
  <c r="AZ1116" i="1"/>
  <c r="AZ1260" i="1"/>
  <c r="AZ1404" i="1"/>
  <c r="AZ1548" i="1"/>
  <c r="AZ1692" i="1"/>
  <c r="AZ1836" i="1"/>
  <c r="AZ1980" i="1"/>
  <c r="AZ54" i="1"/>
  <c r="AZ198" i="1"/>
  <c r="AZ342" i="1"/>
  <c r="AZ486" i="1"/>
  <c r="AZ630" i="1"/>
  <c r="AZ774" i="1"/>
  <c r="AZ918" i="1"/>
  <c r="AZ1062" i="1"/>
  <c r="AZ1206" i="1"/>
  <c r="AZ1350" i="1"/>
  <c r="AZ1494" i="1"/>
  <c r="AZ1638" i="1"/>
  <c r="AZ1782" i="1"/>
  <c r="AZ1926" i="1"/>
  <c r="AZ2070" i="1"/>
  <c r="AZ144" i="1"/>
  <c r="AZ288" i="1"/>
  <c r="AZ432" i="1"/>
  <c r="AZ576" i="1"/>
  <c r="BR576" i="1" s="1"/>
  <c r="AZ720" i="1"/>
  <c r="AZ864" i="1"/>
  <c r="AZ1008" i="1"/>
  <c r="AZ1152" i="1"/>
  <c r="AZ1296" i="1"/>
  <c r="AZ1440" i="1"/>
  <c r="AZ1584" i="1"/>
  <c r="AZ1728" i="1"/>
  <c r="AZ1872" i="1"/>
  <c r="AZ2016" i="1"/>
  <c r="AZ90" i="1"/>
  <c r="AZ234" i="1"/>
  <c r="AZ378" i="1"/>
  <c r="AZ522" i="1"/>
  <c r="AZ666" i="1"/>
  <c r="AZ810" i="1"/>
  <c r="AZ954" i="1"/>
  <c r="AZ1098" i="1"/>
  <c r="AZ1242" i="1"/>
  <c r="AZ1386" i="1"/>
  <c r="AZ1530" i="1"/>
  <c r="AZ1674" i="1"/>
  <c r="AZ1818" i="1"/>
  <c r="AZ1962" i="1"/>
  <c r="AZ2106" i="1"/>
  <c r="AZ36" i="1"/>
  <c r="AZ180" i="1"/>
  <c r="AZ324" i="1"/>
  <c r="AZ468" i="1"/>
  <c r="AZ612" i="1"/>
  <c r="AZ756" i="1"/>
  <c r="AZ900" i="1"/>
  <c r="AZ1044" i="1"/>
  <c r="AZ1188" i="1"/>
  <c r="AZ1332" i="1"/>
  <c r="AZ1476" i="1"/>
  <c r="AZ1620" i="1"/>
  <c r="AZ1764" i="1"/>
  <c r="AZ1908" i="1"/>
  <c r="AZ2052" i="1"/>
  <c r="BA2086" i="1"/>
  <c r="BA1942" i="1"/>
  <c r="BA1798" i="1"/>
  <c r="BA1654" i="1"/>
  <c r="BA1510" i="1"/>
  <c r="BA1366" i="1"/>
  <c r="BA1222" i="1"/>
  <c r="BA1078" i="1"/>
  <c r="BA934" i="1"/>
  <c r="BA790" i="1"/>
  <c r="BA646" i="1"/>
  <c r="BA502" i="1"/>
  <c r="BA358" i="1"/>
  <c r="BA214" i="1"/>
  <c r="BA70" i="1"/>
  <c r="BE2014" i="1"/>
  <c r="BE1726" i="1"/>
  <c r="BE1438" i="1"/>
  <c r="BE1150" i="1"/>
  <c r="BE646" i="1"/>
  <c r="BE70" i="1"/>
  <c r="AZ2068" i="1"/>
  <c r="AZ1924" i="1"/>
  <c r="AZ1780" i="1"/>
  <c r="AZ1636" i="1"/>
  <c r="AZ1492" i="1"/>
  <c r="AZ1348" i="1"/>
  <c r="AZ1204" i="1"/>
  <c r="AZ1060" i="1"/>
  <c r="AZ916" i="1"/>
  <c r="AZ772" i="1"/>
  <c r="AZ628" i="1"/>
  <c r="AZ484" i="1"/>
  <c r="AZ340" i="1"/>
  <c r="AZ196" i="1"/>
  <c r="AZ52" i="1"/>
  <c r="BE1834" i="1"/>
  <c r="BE1546" i="1"/>
  <c r="BE1258" i="1"/>
  <c r="BE826" i="1"/>
  <c r="BE250" i="1"/>
  <c r="BA2068" i="1"/>
  <c r="BA1924" i="1"/>
  <c r="BA1780" i="1"/>
  <c r="BA1636" i="1"/>
  <c r="BA1492" i="1"/>
  <c r="BA1348" i="1"/>
  <c r="BA1204" i="1"/>
  <c r="BA1060" i="1"/>
  <c r="BA916" i="1"/>
  <c r="BA772" i="1"/>
  <c r="BA628" i="1"/>
  <c r="BA484" i="1"/>
  <c r="BA340" i="1"/>
  <c r="BA196" i="1"/>
  <c r="BA52" i="1"/>
  <c r="BE1852" i="1"/>
  <c r="BE1564" i="1"/>
  <c r="BE1276" i="1"/>
  <c r="BE862" i="1"/>
  <c r="BE286" i="1"/>
  <c r="AZ2014" i="1"/>
  <c r="AZ1870" i="1"/>
  <c r="AZ1726" i="1"/>
  <c r="AZ1582" i="1"/>
  <c r="AZ1438" i="1"/>
  <c r="AZ1294" i="1"/>
  <c r="AZ1150" i="1"/>
  <c r="AZ1006" i="1"/>
  <c r="AZ862" i="1"/>
  <c r="AZ718" i="1"/>
  <c r="AZ574" i="1"/>
  <c r="AZ430" i="1"/>
  <c r="AZ286" i="1"/>
  <c r="AZ142" i="1"/>
  <c r="BE1960" i="1"/>
  <c r="BE1672" i="1"/>
  <c r="BE1384" i="1"/>
  <c r="BE1096" i="1"/>
  <c r="BE610" i="1"/>
  <c r="BE34" i="1"/>
  <c r="BE1024" i="1"/>
  <c r="BE880" i="1"/>
  <c r="BE736" i="1"/>
  <c r="BE592" i="1"/>
  <c r="BE448" i="1"/>
  <c r="BE304" i="1"/>
  <c r="BE160" i="1"/>
  <c r="BE16" i="1"/>
  <c r="BN1852" i="1"/>
  <c r="BN1420" i="1"/>
  <c r="BN988" i="1"/>
  <c r="BN1960" i="1"/>
  <c r="BN1384" i="1"/>
  <c r="BN808" i="1"/>
  <c r="BN232" i="1"/>
  <c r="BN2032" i="1"/>
  <c r="BN1456" i="1"/>
  <c r="BN880" i="1"/>
  <c r="BN304" i="1"/>
  <c r="BN2068" i="1"/>
  <c r="BN1492" i="1"/>
  <c r="BN916" i="1"/>
  <c r="BN340" i="1"/>
  <c r="BN2014" i="1"/>
  <c r="BN1726" i="1"/>
  <c r="BN1438" i="1"/>
  <c r="BN1150" i="1"/>
  <c r="BN862" i="1"/>
  <c r="BN574" i="1"/>
  <c r="BN286" i="1"/>
  <c r="BN1906" i="1"/>
  <c r="BN1618" i="1"/>
  <c r="BN1330" i="1"/>
  <c r="BN1042" i="1"/>
  <c r="BN754" i="1"/>
  <c r="BN466" i="1"/>
  <c r="BN106" i="1"/>
  <c r="BQ1150" i="1"/>
  <c r="BM2014" i="1"/>
  <c r="BQ2014" i="1" s="1"/>
  <c r="BM1870" i="1"/>
  <c r="BQ1870" i="1" s="1"/>
  <c r="BM1726" i="1"/>
  <c r="BQ1726" i="1" s="1"/>
  <c r="BM1582" i="1"/>
  <c r="BQ1582" i="1" s="1"/>
  <c r="BM1294" i="1"/>
  <c r="BQ1294" i="1" s="1"/>
  <c r="BM1006" i="1"/>
  <c r="BQ1006" i="1" s="1"/>
  <c r="BM862" i="1"/>
  <c r="BQ862" i="1" s="1"/>
  <c r="BM574" i="1"/>
  <c r="BQ574" i="1" s="1"/>
  <c r="BM430" i="1"/>
  <c r="BQ430" i="1" s="1"/>
  <c r="BM286" i="1"/>
  <c r="BQ286" i="1" s="1"/>
  <c r="BN142" i="1"/>
  <c r="BQ1168" i="1"/>
  <c r="BM2068" i="1"/>
  <c r="BQ2068" i="1" s="1"/>
  <c r="BM1924" i="1"/>
  <c r="BQ1924" i="1" s="1"/>
  <c r="BM1780" i="1"/>
  <c r="BQ1780" i="1" s="1"/>
  <c r="BM1636" i="1"/>
  <c r="BQ1636" i="1" s="1"/>
  <c r="BM916" i="1"/>
  <c r="BQ916" i="1" s="1"/>
  <c r="BM772" i="1"/>
  <c r="BQ772" i="1" s="1"/>
  <c r="BM628" i="1"/>
  <c r="BQ628" i="1" s="1"/>
  <c r="BN16" i="1"/>
  <c r="BA2082" i="1"/>
  <c r="BA1938" i="1"/>
  <c r="BA1794" i="1"/>
  <c r="BA1650" i="1"/>
  <c r="BA1506" i="1"/>
  <c r="BA1362" i="1"/>
  <c r="BA1218" i="1"/>
  <c r="BA1074" i="1"/>
  <c r="BA930" i="1"/>
  <c r="BA786" i="1"/>
  <c r="BA642" i="1"/>
  <c r="BA498" i="1"/>
  <c r="BA354" i="1"/>
  <c r="BA210" i="1"/>
  <c r="BA66" i="1"/>
  <c r="BE2028" i="1"/>
  <c r="BE1740" i="1"/>
  <c r="BE1452" i="1"/>
  <c r="BE1164" i="1"/>
  <c r="BE750" i="1"/>
  <c r="BE174" i="1"/>
  <c r="AZ1992" i="1"/>
  <c r="AZ1848" i="1"/>
  <c r="AZ1704" i="1"/>
  <c r="AZ1560" i="1"/>
  <c r="AZ1416" i="1"/>
  <c r="AZ1272" i="1"/>
  <c r="AZ1128" i="1"/>
  <c r="AZ984" i="1"/>
  <c r="AZ840" i="1"/>
  <c r="AZ696" i="1"/>
  <c r="AZ552" i="1"/>
  <c r="AZ408" i="1"/>
  <c r="AZ264" i="1"/>
  <c r="AZ120" i="1"/>
  <c r="BE2082" i="1"/>
  <c r="BE1794" i="1"/>
  <c r="BE1506" i="1"/>
  <c r="BE1218" i="1"/>
  <c r="BE786" i="1"/>
  <c r="BE210" i="1"/>
  <c r="BA2064" i="1"/>
  <c r="BA1920" i="1"/>
  <c r="BA1776" i="1"/>
  <c r="BA1632" i="1"/>
  <c r="BA1488" i="1"/>
  <c r="BA1344" i="1"/>
  <c r="BA1200" i="1"/>
  <c r="BA1056" i="1"/>
  <c r="BA912" i="1"/>
  <c r="BA768" i="1"/>
  <c r="BA624" i="1"/>
  <c r="BA480" i="1"/>
  <c r="BA336" i="1"/>
  <c r="BA192" i="1"/>
  <c r="BA48" i="1"/>
  <c r="BE2046" i="1"/>
  <c r="BE1758" i="1"/>
  <c r="BE1470" i="1"/>
  <c r="BE1182" i="1"/>
  <c r="BE534" i="1"/>
  <c r="AZ2046" i="1"/>
  <c r="AZ1902" i="1"/>
  <c r="BR1902" i="1" s="1"/>
  <c r="AZ1758" i="1"/>
  <c r="AZ1614" i="1"/>
  <c r="AZ1470" i="1"/>
  <c r="AZ1326" i="1"/>
  <c r="BR1326" i="1" s="1"/>
  <c r="AZ1182" i="1"/>
  <c r="AZ1038" i="1"/>
  <c r="AZ894" i="1"/>
  <c r="AZ750" i="1"/>
  <c r="AZ606" i="1"/>
  <c r="AZ462" i="1"/>
  <c r="AZ318" i="1"/>
  <c r="AZ174" i="1"/>
  <c r="AZ30" i="1"/>
  <c r="BE2010" i="1"/>
  <c r="BE1722" i="1"/>
  <c r="BE1434" i="1"/>
  <c r="BE1146" i="1"/>
  <c r="BE570" i="1"/>
  <c r="BE1056" i="1"/>
  <c r="BE912" i="1"/>
  <c r="BE768" i="1"/>
  <c r="BE624" i="1"/>
  <c r="BE480" i="1"/>
  <c r="BE336" i="1"/>
  <c r="BE192" i="1"/>
  <c r="BE48" i="1"/>
  <c r="BN1524" i="1"/>
  <c r="BN516" i="1"/>
  <c r="BN1632" i="1"/>
  <c r="BN1056" i="1"/>
  <c r="BN480" i="1"/>
  <c r="BN84" i="1"/>
  <c r="BN1848" i="1"/>
  <c r="BN1272" i="1"/>
  <c r="BN696" i="1"/>
  <c r="BN1596" i="1"/>
  <c r="BN1020" i="1"/>
  <c r="BN444" i="1"/>
  <c r="BQ966" i="1"/>
  <c r="BN1830" i="1"/>
  <c r="BN1542" i="1"/>
  <c r="BN1254" i="1"/>
  <c r="BN966" i="1"/>
  <c r="BN678" i="1"/>
  <c r="BN390" i="1"/>
  <c r="BN2082" i="1"/>
  <c r="BN1794" i="1"/>
  <c r="BN1506" i="1"/>
  <c r="BN1218" i="1"/>
  <c r="BN930" i="1"/>
  <c r="BN642" i="1"/>
  <c r="BN354" i="1"/>
  <c r="BM1830" i="1"/>
  <c r="BQ1830" i="1" s="1"/>
  <c r="BM1686" i="1"/>
  <c r="BQ1686" i="1" s="1"/>
  <c r="BM1542" i="1"/>
  <c r="BQ1542" i="1" s="1"/>
  <c r="BM1398" i="1"/>
  <c r="BQ1398" i="1" s="1"/>
  <c r="BM1254" i="1"/>
  <c r="BQ1254" i="1" s="1"/>
  <c r="BM1110" i="1"/>
  <c r="BQ1110" i="1" s="1"/>
  <c r="BM822" i="1"/>
  <c r="BQ822" i="1" s="1"/>
  <c r="BM534" i="1"/>
  <c r="BQ534" i="1" s="1"/>
  <c r="BM390" i="1"/>
  <c r="BQ390" i="1" s="1"/>
  <c r="BM246" i="1"/>
  <c r="BQ246" i="1" s="1"/>
  <c r="BM102" i="1"/>
  <c r="BQ102" i="1" s="1"/>
  <c r="BN48" i="1"/>
  <c r="BQ1416" i="1"/>
  <c r="BM2100" i="1"/>
  <c r="BQ2100" i="1" s="1"/>
  <c r="BM1956" i="1"/>
  <c r="BQ1956" i="1" s="1"/>
  <c r="BM1812" i="1"/>
  <c r="BQ1812" i="1" s="1"/>
  <c r="BM1668" i="1"/>
  <c r="BQ1668" i="1" s="1"/>
  <c r="BM1524" i="1"/>
  <c r="BQ1524" i="1" s="1"/>
  <c r="BM1380" i="1"/>
  <c r="BQ1380" i="1" s="1"/>
  <c r="BM1236" i="1"/>
  <c r="BQ1236" i="1" s="1"/>
  <c r="BM1092" i="1"/>
  <c r="BQ1092" i="1" s="1"/>
  <c r="BM660" i="1"/>
  <c r="BQ660" i="1" s="1"/>
  <c r="BM372" i="1"/>
  <c r="BQ372" i="1" s="1"/>
  <c r="BM228" i="1"/>
  <c r="BQ228" i="1" s="1"/>
  <c r="BN120" i="1"/>
  <c r="BA2078" i="1"/>
  <c r="BA1934" i="1"/>
  <c r="BA1790" i="1"/>
  <c r="BA1646" i="1"/>
  <c r="BA1502" i="1"/>
  <c r="BA1358" i="1"/>
  <c r="BA1214" i="1"/>
  <c r="BA1070" i="1"/>
  <c r="BA926" i="1"/>
  <c r="BA782" i="1"/>
  <c r="BA638" i="1"/>
  <c r="BA494" i="1"/>
  <c r="BA350" i="1"/>
  <c r="BA206" i="1"/>
  <c r="BA62" i="1"/>
  <c r="BE1844" i="1"/>
  <c r="BE1556" i="1"/>
  <c r="BE1268" i="1"/>
  <c r="BE854" i="1"/>
  <c r="BE278" i="1"/>
  <c r="AZ1988" i="1"/>
  <c r="AZ1844" i="1"/>
  <c r="AZ1700" i="1"/>
  <c r="AZ1556" i="1"/>
  <c r="AZ1412" i="1"/>
  <c r="AZ1268" i="1"/>
  <c r="AZ1124" i="1"/>
  <c r="AZ980" i="1"/>
  <c r="AZ836" i="1"/>
  <c r="AZ692" i="1"/>
  <c r="AZ548" i="1"/>
  <c r="AZ404" i="1"/>
  <c r="AZ260" i="1"/>
  <c r="AZ116" i="1"/>
  <c r="BE1898" i="1"/>
  <c r="BE1610" i="1"/>
  <c r="BE1322" i="1"/>
  <c r="BE890" i="1"/>
  <c r="BE314" i="1"/>
  <c r="BA2060" i="1"/>
  <c r="BA1916" i="1"/>
  <c r="BA1772" i="1"/>
  <c r="BA1628" i="1"/>
  <c r="BA1484" i="1"/>
  <c r="BA1340" i="1"/>
  <c r="BA1196" i="1"/>
  <c r="BA1052" i="1"/>
  <c r="BA908" i="1"/>
  <c r="BA764" i="1"/>
  <c r="BA620" i="1"/>
  <c r="BA476" i="1"/>
  <c r="BA332" i="1"/>
  <c r="BA188" i="1"/>
  <c r="BA44" i="1"/>
  <c r="BE2006" i="1"/>
  <c r="BE1718" i="1"/>
  <c r="BE1430" i="1"/>
  <c r="BE1142" i="1"/>
  <c r="BE638" i="1"/>
  <c r="BE62" i="1"/>
  <c r="AZ2042" i="1"/>
  <c r="AZ1898" i="1"/>
  <c r="AZ1754" i="1"/>
  <c r="AZ1610" i="1"/>
  <c r="AZ1466" i="1"/>
  <c r="AZ1322" i="1"/>
  <c r="AZ1178" i="1"/>
  <c r="AZ1034" i="1"/>
  <c r="AZ890" i="1"/>
  <c r="AZ746" i="1"/>
  <c r="AZ602" i="1"/>
  <c r="AZ458" i="1"/>
  <c r="AZ314" i="1"/>
  <c r="AZ170" i="1"/>
  <c r="AZ26" i="1"/>
  <c r="BE2024" i="1"/>
  <c r="BE1736" i="1"/>
  <c r="BE1448" i="1"/>
  <c r="BE1160" i="1"/>
  <c r="BE674" i="1"/>
  <c r="BE98" i="1"/>
  <c r="BE980" i="1"/>
  <c r="BE836" i="1"/>
  <c r="BE692" i="1"/>
  <c r="BE548" i="1"/>
  <c r="BE404" i="1"/>
  <c r="BE260" i="1"/>
  <c r="BE116" i="1"/>
  <c r="BN1196" i="1"/>
  <c r="BN764" i="1"/>
  <c r="BN332" i="1"/>
  <c r="BN1880" i="1"/>
  <c r="BN1304" i="1"/>
  <c r="BN728" i="1"/>
  <c r="BN1808" i="1"/>
  <c r="BN1232" i="1"/>
  <c r="BN656" i="1"/>
  <c r="BN98" i="1"/>
  <c r="BN1844" i="1"/>
  <c r="BN1268" i="1"/>
  <c r="BN692" i="1"/>
  <c r="BN2006" i="1"/>
  <c r="BN1718" i="1"/>
  <c r="BN1430" i="1"/>
  <c r="BN1142" i="1"/>
  <c r="BN854" i="1"/>
  <c r="BN566" i="1"/>
  <c r="BN278" i="1"/>
  <c r="BN2042" i="1"/>
  <c r="BN1754" i="1"/>
  <c r="BN1466" i="1"/>
  <c r="BN1178" i="1"/>
  <c r="BN890" i="1"/>
  <c r="BN602" i="1"/>
  <c r="BN314" i="1"/>
  <c r="BM2078" i="1"/>
  <c r="BQ2078" i="1" s="1"/>
  <c r="BM1934" i="1"/>
  <c r="BQ1934" i="1" s="1"/>
  <c r="BM1790" i="1"/>
  <c r="BQ1790" i="1" s="1"/>
  <c r="BM1646" i="1"/>
  <c r="BQ1646" i="1" s="1"/>
  <c r="BM1502" i="1"/>
  <c r="BQ1502" i="1" s="1"/>
  <c r="BM1358" i="1"/>
  <c r="BQ1358" i="1" s="1"/>
  <c r="BM1214" i="1"/>
  <c r="BQ1214" i="1" s="1"/>
  <c r="BM1070" i="1"/>
  <c r="BQ1070" i="1" s="1"/>
  <c r="BM926" i="1"/>
  <c r="BQ926" i="1" s="1"/>
  <c r="BM782" i="1"/>
  <c r="BQ782" i="1" s="1"/>
  <c r="BM638" i="1"/>
  <c r="BQ638" i="1" s="1"/>
  <c r="BM494" i="1"/>
  <c r="BQ494" i="1" s="1"/>
  <c r="BM350" i="1"/>
  <c r="BQ350" i="1" s="1"/>
  <c r="BM62" i="1"/>
  <c r="BQ62" i="1" s="1"/>
  <c r="BQ1664" i="1"/>
  <c r="BM1988" i="1"/>
  <c r="BQ1988" i="1" s="1"/>
  <c r="BM1844" i="1"/>
  <c r="BQ1844" i="1" s="1"/>
  <c r="BM1700" i="1"/>
  <c r="BQ1700" i="1" s="1"/>
  <c r="BM1556" i="1"/>
  <c r="BQ1556" i="1" s="1"/>
  <c r="BM1412" i="1"/>
  <c r="BQ1412" i="1" s="1"/>
  <c r="BM1268" i="1"/>
  <c r="BQ1268" i="1" s="1"/>
  <c r="BM1124" i="1"/>
  <c r="BQ1124" i="1" s="1"/>
  <c r="BM980" i="1"/>
  <c r="BQ980" i="1" s="1"/>
  <c r="BM836" i="1"/>
  <c r="BQ836" i="1" s="1"/>
  <c r="BM692" i="1"/>
  <c r="BQ692" i="1" s="1"/>
  <c r="BM548" i="1"/>
  <c r="BQ548" i="1" s="1"/>
  <c r="BM404" i="1"/>
  <c r="BQ404" i="1" s="1"/>
  <c r="BM260" i="1"/>
  <c r="BQ260" i="1" s="1"/>
  <c r="BM116" i="1"/>
  <c r="BQ116" i="1" s="1"/>
  <c r="BN134" i="1"/>
  <c r="BN26" i="1"/>
  <c r="AZ2085" i="1"/>
  <c r="AZ1941" i="1"/>
  <c r="AZ1797" i="1"/>
  <c r="AZ1653" i="1"/>
  <c r="AZ1509" i="1"/>
  <c r="AZ1365" i="1"/>
  <c r="AZ1221" i="1"/>
  <c r="AZ1077" i="1"/>
  <c r="AZ933" i="1"/>
  <c r="AZ789" i="1"/>
  <c r="AZ645" i="1"/>
  <c r="AZ501" i="1"/>
  <c r="AZ357" i="1"/>
  <c r="AZ213" i="1"/>
  <c r="AZ69" i="1"/>
  <c r="BE1959" i="1"/>
  <c r="BE1383" i="1"/>
  <c r="BA2013" i="1"/>
  <c r="BA1869" i="1"/>
  <c r="BA1725" i="1"/>
  <c r="BA1581" i="1"/>
  <c r="BA1437" i="1"/>
  <c r="BA1293" i="1"/>
  <c r="BA1149" i="1"/>
  <c r="BA1005" i="1"/>
  <c r="BA861" i="1"/>
  <c r="BA717" i="1"/>
  <c r="BA573" i="1"/>
  <c r="BA429" i="1"/>
  <c r="BA285" i="1"/>
  <c r="BA141" i="1"/>
  <c r="BE1779" i="1"/>
  <c r="BE1203" i="1"/>
  <c r="AZ2067" i="1"/>
  <c r="AZ1815" i="1"/>
  <c r="AZ1455" i="1"/>
  <c r="AZ1275" i="1"/>
  <c r="AZ1131" i="1"/>
  <c r="AZ987" i="1"/>
  <c r="AZ843" i="1"/>
  <c r="AZ699" i="1"/>
  <c r="AZ555" i="1"/>
  <c r="AZ411" i="1"/>
  <c r="AZ267" i="1"/>
  <c r="AZ123" i="1"/>
  <c r="BE2031" i="1"/>
  <c r="BE1455" i="1"/>
  <c r="AZ2103" i="1"/>
  <c r="AZ1779" i="1"/>
  <c r="AZ1563" i="1"/>
  <c r="BA2067" i="1"/>
  <c r="BA1923" i="1"/>
  <c r="BA1779" i="1"/>
  <c r="BA1635" i="1"/>
  <c r="BA1491" i="1"/>
  <c r="BA1347" i="1"/>
  <c r="BA1203" i="1"/>
  <c r="BA1059" i="1"/>
  <c r="BA915" i="1"/>
  <c r="BA771" i="1"/>
  <c r="BA627" i="1"/>
  <c r="BA483" i="1"/>
  <c r="BA339" i="1"/>
  <c r="BA195" i="1"/>
  <c r="BA51" i="1"/>
  <c r="BE1707" i="1"/>
  <c r="BE1131" i="1"/>
  <c r="BE2013" i="1"/>
  <c r="BE1869" i="1"/>
  <c r="BE1725" i="1"/>
  <c r="BE1581" i="1"/>
  <c r="BE1437" i="1"/>
  <c r="BE1293" i="1"/>
  <c r="BE1149" i="1"/>
  <c r="BE1005" i="1"/>
  <c r="BE861" i="1"/>
  <c r="BE717" i="1"/>
  <c r="BE573" i="1"/>
  <c r="BE429" i="1"/>
  <c r="BE285" i="1"/>
  <c r="BE141" i="1"/>
  <c r="BE1023" i="1"/>
  <c r="BE879" i="1"/>
  <c r="BE735" i="1"/>
  <c r="BE591" i="1"/>
  <c r="BE447" i="1"/>
  <c r="BE303" i="1"/>
  <c r="BE159" i="1"/>
  <c r="BE15" i="1"/>
  <c r="BM627" i="1"/>
  <c r="BQ627" i="1" s="1"/>
  <c r="BM159" i="1"/>
  <c r="BQ159" i="1" s="1"/>
  <c r="BM2103" i="1"/>
  <c r="BQ2103" i="1" s="1"/>
  <c r="BN69" i="1"/>
  <c r="BM1383" i="1"/>
  <c r="BQ1383" i="1" s="1"/>
  <c r="BM807" i="1"/>
  <c r="BQ807" i="1" s="1"/>
  <c r="BM1401" i="1"/>
  <c r="BQ1401" i="1" s="1"/>
  <c r="BM825" i="1"/>
  <c r="BQ825" i="1" s="1"/>
  <c r="BN141" i="1"/>
  <c r="BM1941" i="1"/>
  <c r="BQ1941" i="1" s="1"/>
  <c r="BN2067" i="1"/>
  <c r="BN1923" i="1"/>
  <c r="BN1779" i="1"/>
  <c r="BN1635" i="1"/>
  <c r="BN1491" i="1"/>
  <c r="BN1347" i="1"/>
  <c r="BN1203" i="1"/>
  <c r="BN1059" i="1"/>
  <c r="BN915" i="1"/>
  <c r="BN771" i="1"/>
  <c r="BN627" i="1"/>
  <c r="BN483" i="1"/>
  <c r="BN339" i="1"/>
  <c r="BN195" i="1"/>
  <c r="BN2013" i="1"/>
  <c r="BN1869" i="1"/>
  <c r="BN1725" i="1"/>
  <c r="BN1581" i="1"/>
  <c r="BN1437" i="1"/>
  <c r="BN1293" i="1"/>
  <c r="BN1149" i="1"/>
  <c r="BN1005" i="1"/>
  <c r="BN861" i="1"/>
  <c r="BN717" i="1"/>
  <c r="BN573" i="1"/>
  <c r="BN429" i="1"/>
  <c r="BN285" i="1"/>
  <c r="BN159" i="1"/>
  <c r="BN15" i="1"/>
  <c r="AZ1969" i="1"/>
  <c r="AZ1825" i="1"/>
  <c r="AZ1681" i="1"/>
  <c r="AZ1537" i="1"/>
  <c r="AZ1393" i="1"/>
  <c r="AZ1249" i="1"/>
  <c r="AZ1105" i="1"/>
  <c r="AZ961" i="1"/>
  <c r="AZ817" i="1"/>
  <c r="AZ673" i="1"/>
  <c r="AZ529" i="1"/>
  <c r="AZ385" i="1"/>
  <c r="AZ241" i="1"/>
  <c r="AZ97" i="1"/>
  <c r="BE1879" i="1"/>
  <c r="BE1303" i="1"/>
  <c r="BA2077" i="1"/>
  <c r="BA1933" i="1"/>
  <c r="BA1789" i="1"/>
  <c r="BA1645" i="1"/>
  <c r="BA1501" i="1"/>
  <c r="BA1357" i="1"/>
  <c r="BA1213" i="1"/>
  <c r="BA1069" i="1"/>
  <c r="BA925" i="1"/>
  <c r="BA781" i="1"/>
  <c r="BA637" i="1"/>
  <c r="BA493" i="1"/>
  <c r="BA349" i="1"/>
  <c r="BA205" i="1"/>
  <c r="BA61" i="1"/>
  <c r="BE1843" i="1"/>
  <c r="BE1267" i="1"/>
  <c r="AZ2095" i="1"/>
  <c r="AZ1699" i="1"/>
  <c r="AZ1483" i="1"/>
  <c r="AZ1303" i="1"/>
  <c r="AZ1159" i="1"/>
  <c r="AZ1015" i="1"/>
  <c r="AZ871" i="1"/>
  <c r="AZ727" i="1"/>
  <c r="AZ583" i="1"/>
  <c r="AZ439" i="1"/>
  <c r="AZ295" i="1"/>
  <c r="AZ151" i="1"/>
  <c r="AZ7" i="1"/>
  <c r="BR7" i="1" s="1"/>
  <c r="BE1663" i="1"/>
  <c r="AZ1951" i="1"/>
  <c r="AZ1735" i="1"/>
  <c r="BA2095" i="1"/>
  <c r="BA1951" i="1"/>
  <c r="BA1807" i="1"/>
  <c r="BA1663" i="1"/>
  <c r="BA1519" i="1"/>
  <c r="BD1519" i="1" s="1"/>
  <c r="BA1375" i="1"/>
  <c r="BA1231" i="1"/>
  <c r="BA1087" i="1"/>
  <c r="BA943" i="1"/>
  <c r="BA799" i="1"/>
  <c r="BA655" i="1"/>
  <c r="BA511" i="1"/>
  <c r="BA367" i="1"/>
  <c r="BA223" i="1"/>
  <c r="BA79" i="1"/>
  <c r="BE1627" i="1"/>
  <c r="BE1969" i="1"/>
  <c r="BE1825" i="1"/>
  <c r="BE1681" i="1"/>
  <c r="BE1537" i="1"/>
  <c r="BE1393" i="1"/>
  <c r="BE1249" i="1"/>
  <c r="BE1105" i="1"/>
  <c r="BE961" i="1"/>
  <c r="BE817" i="1"/>
  <c r="BE673" i="1"/>
  <c r="BE529" i="1"/>
  <c r="BE385" i="1"/>
  <c r="BE241" i="1"/>
  <c r="BE97" i="1"/>
  <c r="BM547" i="1"/>
  <c r="BQ547" i="1" s="1"/>
  <c r="BE979" i="1"/>
  <c r="BE835" i="1"/>
  <c r="BE691" i="1"/>
  <c r="BE547" i="1"/>
  <c r="BE403" i="1"/>
  <c r="BE259" i="1"/>
  <c r="BE115" i="1"/>
  <c r="BM1555" i="1"/>
  <c r="BQ1555" i="1" s="1"/>
  <c r="BM619" i="1"/>
  <c r="BQ619" i="1" s="1"/>
  <c r="BN25" i="1"/>
  <c r="BM529" i="1"/>
  <c r="BQ529" i="1" s="1"/>
  <c r="BN61" i="1"/>
  <c r="BM1861" i="1"/>
  <c r="BQ1861" i="1" s="1"/>
  <c r="BM421" i="1"/>
  <c r="BQ421" i="1" s="1"/>
  <c r="BN2059" i="1"/>
  <c r="BN1915" i="1"/>
  <c r="BN1771" i="1"/>
  <c r="BN1627" i="1"/>
  <c r="BN1483" i="1"/>
  <c r="BN1339" i="1"/>
  <c r="BN1195" i="1"/>
  <c r="BN1051" i="1"/>
  <c r="BN907" i="1"/>
  <c r="BN763" i="1"/>
  <c r="BN619" i="1"/>
  <c r="BN475" i="1"/>
  <c r="BN331" i="1"/>
  <c r="BN97" i="1"/>
  <c r="BN1969" i="1"/>
  <c r="BN1825" i="1"/>
  <c r="BN1681" i="1"/>
  <c r="BN1537" i="1"/>
  <c r="BN1393" i="1"/>
  <c r="BN1249" i="1"/>
  <c r="BN1105" i="1"/>
  <c r="BN961" i="1"/>
  <c r="BN817" i="1"/>
  <c r="BN673" i="1"/>
  <c r="BN529" i="1"/>
  <c r="BN385" i="1"/>
  <c r="BN241" i="1"/>
  <c r="BN79" i="1"/>
  <c r="BA2098" i="1"/>
  <c r="BA1954" i="1"/>
  <c r="BA1810" i="1"/>
  <c r="BA1666" i="1"/>
  <c r="BA1522" i="1"/>
  <c r="BA1378" i="1"/>
  <c r="BA1234" i="1"/>
  <c r="BA1090" i="1"/>
  <c r="BA946" i="1"/>
  <c r="BA802" i="1"/>
  <c r="BA658" i="1"/>
  <c r="BA514" i="1"/>
  <c r="BA370" i="1"/>
  <c r="BA226" i="1"/>
  <c r="BA82" i="1"/>
  <c r="BE1954" i="1"/>
  <c r="BE1666" i="1"/>
  <c r="BE1378" i="1"/>
  <c r="BE1018" i="1"/>
  <c r="BE442" i="1"/>
  <c r="AZ1972" i="1"/>
  <c r="AZ1828" i="1"/>
  <c r="AZ1684" i="1"/>
  <c r="AZ1540" i="1"/>
  <c r="AZ1396" i="1"/>
  <c r="AZ1252" i="1"/>
  <c r="AZ1108" i="1"/>
  <c r="AZ964" i="1"/>
  <c r="AZ820" i="1"/>
  <c r="AZ676" i="1"/>
  <c r="AZ532" i="1"/>
  <c r="AZ388" i="1"/>
  <c r="AZ244" i="1"/>
  <c r="AZ100" i="1"/>
  <c r="BE1828" i="1"/>
  <c r="BE1540" i="1"/>
  <c r="BE1252" i="1"/>
  <c r="BE910" i="1"/>
  <c r="BE334" i="1"/>
  <c r="BA2080" i="1"/>
  <c r="BA1936" i="1"/>
  <c r="BA1792" i="1"/>
  <c r="BA1648" i="1"/>
  <c r="BA1504" i="1"/>
  <c r="BA1360" i="1"/>
  <c r="BA1216" i="1"/>
  <c r="BA1072" i="1"/>
  <c r="BA928" i="1"/>
  <c r="BA784" i="1"/>
  <c r="BA640" i="1"/>
  <c r="BA496" i="1"/>
  <c r="BA352" i="1"/>
  <c r="BA208" i="1"/>
  <c r="BA64" i="1"/>
  <c r="BE2026" i="1"/>
  <c r="BE1738" i="1"/>
  <c r="BE1450" i="1"/>
  <c r="BE1162" i="1"/>
  <c r="BE658" i="1"/>
  <c r="BE82" i="1"/>
  <c r="AZ1990" i="1"/>
  <c r="AZ1846" i="1"/>
  <c r="AZ1702" i="1"/>
  <c r="AZ1558" i="1"/>
  <c r="AZ1414" i="1"/>
  <c r="AZ1270" i="1"/>
  <c r="AZ1126" i="1"/>
  <c r="AZ982" i="1"/>
  <c r="AZ838" i="1"/>
  <c r="AZ694" i="1"/>
  <c r="AZ550" i="1"/>
  <c r="AZ406" i="1"/>
  <c r="AZ262" i="1"/>
  <c r="AZ118" i="1"/>
  <c r="BE1900" i="1"/>
  <c r="BE1612" i="1"/>
  <c r="BE1324" i="1"/>
  <c r="BE982" i="1"/>
  <c r="BE406" i="1"/>
  <c r="BE964" i="1"/>
  <c r="BE820" i="1"/>
  <c r="BE676" i="1"/>
  <c r="BE532" i="1"/>
  <c r="BE388" i="1"/>
  <c r="BE244" i="1"/>
  <c r="BE100" i="1"/>
  <c r="BN784" i="1"/>
  <c r="BN2080" i="1"/>
  <c r="BN1756" i="1"/>
  <c r="BN1180" i="1"/>
  <c r="BN604" i="1"/>
  <c r="BN1972" i="1"/>
  <c r="BN1396" i="1"/>
  <c r="BN820" i="1"/>
  <c r="BN244" i="1"/>
  <c r="BN1720" i="1"/>
  <c r="BN1144" i="1"/>
  <c r="BN568" i="1"/>
  <c r="BN64" i="1"/>
  <c r="BN1954" i="1"/>
  <c r="BN1666" i="1"/>
  <c r="BN1378" i="1"/>
  <c r="BN1090" i="1"/>
  <c r="BN802" i="1"/>
  <c r="BN514" i="1"/>
  <c r="BN226" i="1"/>
  <c r="BQ946" i="1"/>
  <c r="BN1918" i="1"/>
  <c r="BN1630" i="1"/>
  <c r="BN1342" i="1"/>
  <c r="BN1054" i="1"/>
  <c r="BN766" i="1"/>
  <c r="BN478" i="1"/>
  <c r="BN190" i="1"/>
  <c r="BM1990" i="1"/>
  <c r="BQ1990" i="1" s="1"/>
  <c r="BM1846" i="1"/>
  <c r="BQ1846" i="1" s="1"/>
  <c r="BM1702" i="1"/>
  <c r="BQ1702" i="1" s="1"/>
  <c r="BM1414" i="1"/>
  <c r="BQ1414" i="1" s="1"/>
  <c r="BM694" i="1"/>
  <c r="BQ694" i="1" s="1"/>
  <c r="BM550" i="1"/>
  <c r="BQ550" i="1" s="1"/>
  <c r="BN172" i="1"/>
  <c r="BM2080" i="1"/>
  <c r="BQ2080" i="1" s="1"/>
  <c r="BM1792" i="1"/>
  <c r="BQ1792" i="1" s="1"/>
  <c r="BM1648" i="1"/>
  <c r="BQ1648" i="1" s="1"/>
  <c r="BM1504" i="1"/>
  <c r="BQ1504" i="1" s="1"/>
  <c r="BM1360" i="1"/>
  <c r="BQ1360" i="1" s="1"/>
  <c r="BM1072" i="1"/>
  <c r="BQ1072" i="1" s="1"/>
  <c r="BM928" i="1"/>
  <c r="BQ928" i="1" s="1"/>
  <c r="BM640" i="1"/>
  <c r="BQ640" i="1" s="1"/>
  <c r="BM496" i="1"/>
  <c r="BQ496" i="1" s="1"/>
  <c r="BM208" i="1"/>
  <c r="BQ208" i="1" s="1"/>
  <c r="BM64" i="1"/>
  <c r="BQ64" i="1" s="1"/>
  <c r="BN28" i="1"/>
  <c r="BN10" i="1"/>
  <c r="AZ2045" i="1"/>
  <c r="AZ1865" i="1"/>
  <c r="AZ1721" i="1"/>
  <c r="AZ1577" i="1"/>
  <c r="AZ1433" i="1"/>
  <c r="AZ1289" i="1"/>
  <c r="AZ1145" i="1"/>
  <c r="AZ1001" i="1"/>
  <c r="AZ857" i="1"/>
  <c r="AZ713" i="1"/>
  <c r="AZ569" i="1"/>
  <c r="AZ425" i="1"/>
  <c r="AZ281" i="1"/>
  <c r="AZ137" i="1"/>
  <c r="BE1919" i="1"/>
  <c r="BE1343" i="1"/>
  <c r="BQ1991" i="1"/>
  <c r="BA1973" i="1"/>
  <c r="BA1829" i="1"/>
  <c r="BA1685" i="1"/>
  <c r="BA1541" i="1"/>
  <c r="BA1397" i="1"/>
  <c r="BA1253" i="1"/>
  <c r="BA1109" i="1"/>
  <c r="BA965" i="1"/>
  <c r="BA821" i="1"/>
  <c r="BA677" i="1"/>
  <c r="BA533" i="1"/>
  <c r="BA389" i="1"/>
  <c r="BA245" i="1"/>
  <c r="BA101" i="1"/>
  <c r="BE1739" i="1"/>
  <c r="BE1163" i="1"/>
  <c r="AZ2099" i="1"/>
  <c r="AZ1703" i="1"/>
  <c r="AZ1487" i="1"/>
  <c r="AZ1307" i="1"/>
  <c r="AZ1163" i="1"/>
  <c r="AZ1019" i="1"/>
  <c r="AZ875" i="1"/>
  <c r="AZ731" i="1"/>
  <c r="BR731" i="1" s="1"/>
  <c r="AZ587" i="1"/>
  <c r="AZ443" i="1"/>
  <c r="AZ299" i="1"/>
  <c r="AZ155" i="1"/>
  <c r="AZ11" i="1"/>
  <c r="BE1703" i="1"/>
  <c r="BE1127" i="1"/>
  <c r="AZ2027" i="1"/>
  <c r="AZ1811" i="1"/>
  <c r="AZ1451" i="1"/>
  <c r="BA1991" i="1"/>
  <c r="BA1847" i="1"/>
  <c r="BA1703" i="1"/>
  <c r="BA1559" i="1"/>
  <c r="BA1415" i="1"/>
  <c r="BA1271" i="1"/>
  <c r="BA1127" i="1"/>
  <c r="BA983" i="1"/>
  <c r="BA839" i="1"/>
  <c r="BA695" i="1"/>
  <c r="BA551" i="1"/>
  <c r="BA407" i="1"/>
  <c r="BA263" i="1"/>
  <c r="BA119" i="1"/>
  <c r="BE2099" i="1"/>
  <c r="BE1523" i="1"/>
  <c r="BE2045" i="1"/>
  <c r="BE1901" i="1"/>
  <c r="BE1757" i="1"/>
  <c r="BE1613" i="1"/>
  <c r="BE1469" i="1"/>
  <c r="BE1325" i="1"/>
  <c r="BE1181" i="1"/>
  <c r="BE1037" i="1"/>
  <c r="BE893" i="1"/>
  <c r="BE749" i="1"/>
  <c r="BE605" i="1"/>
  <c r="BE461" i="1"/>
  <c r="BE317" i="1"/>
  <c r="BE173" i="1"/>
  <c r="BE29" i="1"/>
  <c r="BQ983" i="1"/>
  <c r="BE1019" i="1"/>
  <c r="BE875" i="1"/>
  <c r="BE731" i="1"/>
  <c r="BE587" i="1"/>
  <c r="BE443" i="1"/>
  <c r="BE299" i="1"/>
  <c r="BE155" i="1"/>
  <c r="BE11" i="1"/>
  <c r="BQ407" i="1"/>
  <c r="BQ1739" i="1"/>
  <c r="BQ1307" i="1"/>
  <c r="BQ371" i="1"/>
  <c r="BQ1631" i="1"/>
  <c r="BQ803" i="1"/>
  <c r="BM1667" i="1"/>
  <c r="BQ1667" i="1" s="1"/>
  <c r="BQ659" i="1"/>
  <c r="BQ1055" i="1"/>
  <c r="BQ479" i="1"/>
  <c r="BN173" i="1"/>
  <c r="BQ1937" i="1"/>
  <c r="BM1649" i="1"/>
  <c r="BQ1649" i="1" s="1"/>
  <c r="BQ1361" i="1"/>
  <c r="BM1073" i="1"/>
  <c r="BQ1073" i="1" s="1"/>
  <c r="BQ785" i="1"/>
  <c r="BM497" i="1"/>
  <c r="BQ497" i="1" s="1"/>
  <c r="BM209" i="1"/>
  <c r="BQ209" i="1" s="1"/>
  <c r="BN29" i="1"/>
  <c r="BQ2045" i="1"/>
  <c r="BM1757" i="1"/>
  <c r="BQ1757" i="1" s="1"/>
  <c r="BQ1469" i="1"/>
  <c r="BM1181" i="1"/>
  <c r="BQ1181" i="1" s="1"/>
  <c r="BM893" i="1"/>
  <c r="BQ893" i="1" s="1"/>
  <c r="BM605" i="1"/>
  <c r="BQ605" i="1" s="1"/>
  <c r="BQ317" i="1"/>
  <c r="BM29" i="1"/>
  <c r="BQ29" i="1" s="1"/>
  <c r="BN1991" i="1"/>
  <c r="BN1847" i="1"/>
  <c r="BN1703" i="1"/>
  <c r="BN1559" i="1"/>
  <c r="BN1415" i="1"/>
  <c r="BN1271" i="1"/>
  <c r="BN1127" i="1"/>
  <c r="BN983" i="1"/>
  <c r="BN839" i="1"/>
  <c r="BN695" i="1"/>
  <c r="BN551" i="1"/>
  <c r="BN407" i="1"/>
  <c r="BN263" i="1"/>
  <c r="BN2009" i="1"/>
  <c r="BN1865" i="1"/>
  <c r="BN1721" i="1"/>
  <c r="BN1577" i="1"/>
  <c r="BN1433" i="1"/>
  <c r="BN1289" i="1"/>
  <c r="BN1145" i="1"/>
  <c r="BN1001" i="1"/>
  <c r="BN857" i="1"/>
  <c r="BN713" i="1"/>
  <c r="BN569" i="1"/>
  <c r="BN425" i="1"/>
  <c r="BN281" i="1"/>
  <c r="BQ1890" i="1"/>
  <c r="BQ1638" i="1"/>
  <c r="BQ666" i="1"/>
  <c r="BQ1836" i="1"/>
  <c r="BQ1224" i="1"/>
  <c r="BQ828" i="1"/>
  <c r="BQ252" i="1"/>
  <c r="BQ1662" i="1"/>
  <c r="BQ1680" i="1"/>
  <c r="BQ708" i="1"/>
  <c r="BQ2066" i="1"/>
  <c r="BQ1886" i="1"/>
  <c r="BQ1742" i="1"/>
  <c r="BQ1490" i="1"/>
  <c r="BQ1346" i="1"/>
  <c r="BQ1166" i="1"/>
  <c r="BQ590" i="1"/>
  <c r="BQ374" i="1"/>
  <c r="BQ158" i="1"/>
  <c r="BQ1976" i="1"/>
  <c r="BQ1796" i="1"/>
  <c r="BQ1616" i="1"/>
  <c r="BQ1472" i="1"/>
  <c r="BQ1112" i="1"/>
  <c r="BQ788" i="1"/>
  <c r="BQ644" i="1"/>
  <c r="BQ284" i="1"/>
  <c r="BQ140" i="1"/>
  <c r="BQ1709" i="1"/>
  <c r="BQ953" i="1"/>
  <c r="BE95" i="1"/>
  <c r="BE239" i="1"/>
  <c r="BE383" i="1"/>
  <c r="BE527" i="1"/>
  <c r="BE671" i="1"/>
  <c r="BE815" i="1"/>
  <c r="BE959" i="1"/>
  <c r="BE149" i="1"/>
  <c r="BE293" i="1"/>
  <c r="BE437" i="1"/>
  <c r="BE581" i="1"/>
  <c r="BE725" i="1"/>
  <c r="BE869" i="1"/>
  <c r="BE1013" i="1"/>
  <c r="BE1157" i="1"/>
  <c r="BE1301" i="1"/>
  <c r="BE1445" i="1"/>
  <c r="BE1589" i="1"/>
  <c r="BE1733" i="1"/>
  <c r="BE1877" i="1"/>
  <c r="BE2021" i="1"/>
  <c r="BE1463" i="1"/>
  <c r="BE2039" i="1"/>
  <c r="BE5" i="1"/>
  <c r="BE1211" i="1"/>
  <c r="BE1787" i="1"/>
  <c r="BE1535" i="1"/>
  <c r="BE1139" i="1"/>
  <c r="BE1715" i="1"/>
  <c r="BE131" i="1"/>
  <c r="BE275" i="1"/>
  <c r="BE419" i="1"/>
  <c r="BE563" i="1"/>
  <c r="BE707" i="1"/>
  <c r="BE851" i="1"/>
  <c r="BE995" i="1"/>
  <c r="BE41" i="1"/>
  <c r="BE185" i="1"/>
  <c r="BE329" i="1"/>
  <c r="BE473" i="1"/>
  <c r="BE617" i="1"/>
  <c r="BE761" i="1"/>
  <c r="BE905" i="1"/>
  <c r="BE1049" i="1"/>
  <c r="BE1193" i="1"/>
  <c r="BE1337" i="1"/>
  <c r="BE1481" i="1"/>
  <c r="BE1625" i="1"/>
  <c r="BE1769" i="1"/>
  <c r="BE1913" i="1"/>
  <c r="BE2057" i="1"/>
  <c r="BE1607" i="1"/>
  <c r="BE1355" i="1"/>
  <c r="BE1931" i="1"/>
  <c r="BE1103" i="1"/>
  <c r="BE1679" i="1"/>
  <c r="BE1283" i="1"/>
  <c r="BE1859" i="1"/>
  <c r="BE23" i="1"/>
  <c r="BE167" i="1"/>
  <c r="BE311" i="1"/>
  <c r="BE455" i="1"/>
  <c r="BE599" i="1"/>
  <c r="BE743" i="1"/>
  <c r="BE887" i="1"/>
  <c r="BE1031" i="1"/>
  <c r="BE77" i="1"/>
  <c r="BE221" i="1"/>
  <c r="BE365" i="1"/>
  <c r="BE509" i="1"/>
  <c r="BE653" i="1"/>
  <c r="BE797" i="1"/>
  <c r="BE941" i="1"/>
  <c r="BE1085" i="1"/>
  <c r="BE1229" i="1"/>
  <c r="BE1373" i="1"/>
  <c r="BE1517" i="1"/>
  <c r="BE1661" i="1"/>
  <c r="BE1805" i="1"/>
  <c r="BE1949" i="1"/>
  <c r="BE2093" i="1"/>
  <c r="BE1175" i="1"/>
  <c r="BE1751" i="1"/>
  <c r="BE1499" i="1"/>
  <c r="BE2075" i="1"/>
  <c r="BE1247" i="1"/>
  <c r="BE1823" i="1"/>
  <c r="BE1427" i="1"/>
  <c r="BE2003" i="1"/>
  <c r="BE59" i="1"/>
  <c r="BE203" i="1"/>
  <c r="BE347" i="1"/>
  <c r="BE491" i="1"/>
  <c r="BE635" i="1"/>
  <c r="BE779" i="1"/>
  <c r="BE923" i="1"/>
  <c r="BE1067" i="1"/>
  <c r="BE113" i="1"/>
  <c r="BE257" i="1"/>
  <c r="BE401" i="1"/>
  <c r="BE545" i="1"/>
  <c r="BE689" i="1"/>
  <c r="BE833" i="1"/>
  <c r="BE977" i="1"/>
  <c r="BE1121" i="1"/>
  <c r="BE1265" i="1"/>
  <c r="BE1409" i="1"/>
  <c r="BE1553" i="1"/>
  <c r="BE1697" i="1"/>
  <c r="BE1841" i="1"/>
  <c r="BE1985" i="1"/>
  <c r="BE1319" i="1"/>
  <c r="BE1895" i="1"/>
  <c r="BE1643" i="1"/>
  <c r="BE1391" i="1"/>
  <c r="BE1967" i="1"/>
  <c r="BE1571" i="1"/>
  <c r="BN31" i="1"/>
  <c r="BN175" i="1"/>
  <c r="BN265" i="1"/>
  <c r="BN409" i="1"/>
  <c r="BN553" i="1"/>
  <c r="BN697" i="1"/>
  <c r="BN841" i="1"/>
  <c r="BN985" i="1"/>
  <c r="BN1129" i="1"/>
  <c r="BN1273" i="1"/>
  <c r="BN1417" i="1"/>
  <c r="BN1561" i="1"/>
  <c r="BN1705" i="1"/>
  <c r="BN1849" i="1"/>
  <c r="BN1993" i="1"/>
  <c r="BN247" i="1"/>
  <c r="BN391" i="1"/>
  <c r="BN535" i="1"/>
  <c r="BN679" i="1"/>
  <c r="BN823" i="1"/>
  <c r="BN967" i="1"/>
  <c r="BN1111" i="1"/>
  <c r="BN1255" i="1"/>
  <c r="BN1399" i="1"/>
  <c r="BN1543" i="1"/>
  <c r="BN1687" i="1"/>
  <c r="BN1831" i="1"/>
  <c r="BN1975" i="1"/>
  <c r="BN67" i="1"/>
  <c r="BN85" i="1"/>
  <c r="BN301" i="1"/>
  <c r="BN445" i="1"/>
  <c r="BN589" i="1"/>
  <c r="BN733" i="1"/>
  <c r="BN877" i="1"/>
  <c r="BN1021" i="1"/>
  <c r="BN1165" i="1"/>
  <c r="BN1309" i="1"/>
  <c r="BN1453" i="1"/>
  <c r="BN1597" i="1"/>
  <c r="BN1741" i="1"/>
  <c r="BN1885" i="1"/>
  <c r="BN2029" i="1"/>
  <c r="BN283" i="1"/>
  <c r="BN427" i="1"/>
  <c r="BN571" i="1"/>
  <c r="BN715" i="1"/>
  <c r="BN859" i="1"/>
  <c r="BN1003" i="1"/>
  <c r="BN1147" i="1"/>
  <c r="BN1291" i="1"/>
  <c r="BN1435" i="1"/>
  <c r="BN1579" i="1"/>
  <c r="BN1723" i="1"/>
  <c r="BN1867" i="1"/>
  <c r="BN2011" i="1"/>
  <c r="BN103" i="1"/>
  <c r="BN193" i="1"/>
  <c r="BN337" i="1"/>
  <c r="BN481" i="1"/>
  <c r="BN625" i="1"/>
  <c r="BN769" i="1"/>
  <c r="BN913" i="1"/>
  <c r="BN1057" i="1"/>
  <c r="BN1201" i="1"/>
  <c r="BN1345" i="1"/>
  <c r="BN1489" i="1"/>
  <c r="BN1633" i="1"/>
  <c r="BN1777" i="1"/>
  <c r="BN1921" i="1"/>
  <c r="BN2065" i="1"/>
  <c r="BN157" i="1"/>
  <c r="BN319" i="1"/>
  <c r="BN463" i="1"/>
  <c r="BN607" i="1"/>
  <c r="BN751" i="1"/>
  <c r="BN895" i="1"/>
  <c r="BN1039" i="1"/>
  <c r="BN1183" i="1"/>
  <c r="BN1327" i="1"/>
  <c r="BN1471" i="1"/>
  <c r="BN1615" i="1"/>
  <c r="BN1759" i="1"/>
  <c r="BN1903" i="1"/>
  <c r="BN2047" i="1"/>
  <c r="BN13" i="1"/>
  <c r="BN139" i="1"/>
  <c r="BN229" i="1"/>
  <c r="BN373" i="1"/>
  <c r="BN517" i="1"/>
  <c r="BN661" i="1"/>
  <c r="BN805" i="1"/>
  <c r="BN949" i="1"/>
  <c r="BN1093" i="1"/>
  <c r="BN1237" i="1"/>
  <c r="BN1381" i="1"/>
  <c r="BN1525" i="1"/>
  <c r="BN1669" i="1"/>
  <c r="BN1813" i="1"/>
  <c r="BN1957" i="1"/>
  <c r="BN2101" i="1"/>
  <c r="BN211" i="1"/>
  <c r="BN355" i="1"/>
  <c r="BN499" i="1"/>
  <c r="BN643" i="1"/>
  <c r="BN787" i="1"/>
  <c r="BN931" i="1"/>
  <c r="BN1075" i="1"/>
  <c r="BN1219" i="1"/>
  <c r="BN1363" i="1"/>
  <c r="BN1507" i="1"/>
  <c r="BN1651" i="1"/>
  <c r="BN1795" i="1"/>
  <c r="BN1939" i="1"/>
  <c r="BN2083" i="1"/>
  <c r="BN121" i="1"/>
  <c r="BN49" i="1"/>
  <c r="BN131" i="1"/>
  <c r="BN257" i="1"/>
  <c r="BN401" i="1"/>
  <c r="BN545" i="1"/>
  <c r="BN689" i="1"/>
  <c r="BN833" i="1"/>
  <c r="BN977" i="1"/>
  <c r="BN1121" i="1"/>
  <c r="BN1265" i="1"/>
  <c r="BN1409" i="1"/>
  <c r="BN1553" i="1"/>
  <c r="BN1697" i="1"/>
  <c r="BN1841" i="1"/>
  <c r="BN1985" i="1"/>
  <c r="BN203" i="1"/>
  <c r="BN347" i="1"/>
  <c r="BN491" i="1"/>
  <c r="BN635" i="1"/>
  <c r="BN779" i="1"/>
  <c r="BN923" i="1"/>
  <c r="BN1067" i="1"/>
  <c r="BN1211" i="1"/>
  <c r="BN1355" i="1"/>
  <c r="BN1499" i="1"/>
  <c r="BN1643" i="1"/>
  <c r="BN1787" i="1"/>
  <c r="BN1931" i="1"/>
  <c r="BN2075" i="1"/>
  <c r="BN185" i="1"/>
  <c r="BN23" i="1"/>
  <c r="BN167" i="1"/>
  <c r="BN293" i="1"/>
  <c r="BN437" i="1"/>
  <c r="BN581" i="1"/>
  <c r="BN725" i="1"/>
  <c r="BN869" i="1"/>
  <c r="BN1013" i="1"/>
  <c r="BN1157" i="1"/>
  <c r="BN1301" i="1"/>
  <c r="BN1445" i="1"/>
  <c r="BN1589" i="1"/>
  <c r="BN1733" i="1"/>
  <c r="BN1877" i="1"/>
  <c r="BN2021" i="1"/>
  <c r="BN239" i="1"/>
  <c r="BN383" i="1"/>
  <c r="BN527" i="1"/>
  <c r="BN671" i="1"/>
  <c r="BN815" i="1"/>
  <c r="BN959" i="1"/>
  <c r="BN1103" i="1"/>
  <c r="BN1247" i="1"/>
  <c r="BN1391" i="1"/>
  <c r="BN1535" i="1"/>
  <c r="BN1679" i="1"/>
  <c r="BN1823" i="1"/>
  <c r="BN1967" i="1"/>
  <c r="BN59" i="1"/>
  <c r="BN149" i="1"/>
  <c r="BN329" i="1"/>
  <c r="BN473" i="1"/>
  <c r="BN617" i="1"/>
  <c r="BN761" i="1"/>
  <c r="BN905" i="1"/>
  <c r="BN1049" i="1"/>
  <c r="BN1193" i="1"/>
  <c r="BN1337" i="1"/>
  <c r="BN1481" i="1"/>
  <c r="BN1625" i="1"/>
  <c r="BN1769" i="1"/>
  <c r="BN1913" i="1"/>
  <c r="BN2057" i="1"/>
  <c r="BN275" i="1"/>
  <c r="BN419" i="1"/>
  <c r="BN563" i="1"/>
  <c r="BN707" i="1"/>
  <c r="BN851" i="1"/>
  <c r="BN995" i="1"/>
  <c r="BN1139" i="1"/>
  <c r="BN1283" i="1"/>
  <c r="BN1427" i="1"/>
  <c r="BN1571" i="1"/>
  <c r="BN1715" i="1"/>
  <c r="BN1859" i="1"/>
  <c r="BN2003" i="1"/>
  <c r="BN41" i="1"/>
  <c r="BN113" i="1"/>
  <c r="BN5" i="1"/>
  <c r="BN95" i="1"/>
  <c r="BN221" i="1"/>
  <c r="BN365" i="1"/>
  <c r="BN509" i="1"/>
  <c r="BN653" i="1"/>
  <c r="BN797" i="1"/>
  <c r="BN941" i="1"/>
  <c r="BN1085" i="1"/>
  <c r="BN1229" i="1"/>
  <c r="BN1373" i="1"/>
  <c r="BN1517" i="1"/>
  <c r="BN1661" i="1"/>
  <c r="BN1805" i="1"/>
  <c r="BN1949" i="1"/>
  <c r="BN2093" i="1"/>
  <c r="BN77" i="1"/>
  <c r="BN311" i="1"/>
  <c r="BN455" i="1"/>
  <c r="BN599" i="1"/>
  <c r="BN743" i="1"/>
  <c r="BN887" i="1"/>
  <c r="BN1031" i="1"/>
  <c r="BN1175" i="1"/>
  <c r="BN1319" i="1"/>
  <c r="BN1463" i="1"/>
  <c r="BN1607" i="1"/>
  <c r="BN1751" i="1"/>
  <c r="BN1895" i="1"/>
  <c r="BN2039" i="1"/>
  <c r="AZ1615" i="1"/>
  <c r="AZ1867" i="1"/>
  <c r="AZ67" i="1"/>
  <c r="AZ211" i="1"/>
  <c r="AZ355" i="1"/>
  <c r="AZ499" i="1"/>
  <c r="AZ643" i="1"/>
  <c r="AZ787" i="1"/>
  <c r="AZ931" i="1"/>
  <c r="AZ1075" i="1"/>
  <c r="AZ1219" i="1"/>
  <c r="AZ1363" i="1"/>
  <c r="AZ1579" i="1"/>
  <c r="AZ1903" i="1"/>
  <c r="AZ85" i="1"/>
  <c r="AZ229" i="1"/>
  <c r="AZ373" i="1"/>
  <c r="AZ517" i="1"/>
  <c r="AZ1651" i="1"/>
  <c r="AZ1975" i="1"/>
  <c r="AZ103" i="1"/>
  <c r="AZ247" i="1"/>
  <c r="AZ391" i="1"/>
  <c r="AZ535" i="1"/>
  <c r="AZ679" i="1"/>
  <c r="AZ823" i="1"/>
  <c r="AZ967" i="1"/>
  <c r="AZ1111" i="1"/>
  <c r="AZ1255" i="1"/>
  <c r="AZ1399" i="1"/>
  <c r="AZ1723" i="1"/>
  <c r="AZ1939" i="1"/>
  <c r="AZ121" i="1"/>
  <c r="AZ265" i="1"/>
  <c r="AZ409" i="1"/>
  <c r="AZ553" i="1"/>
  <c r="AZ697" i="1"/>
  <c r="AZ841" i="1"/>
  <c r="AZ985" i="1"/>
  <c r="AZ1129" i="1"/>
  <c r="AZ1273" i="1"/>
  <c r="AZ1417" i="1"/>
  <c r="AZ1561" i="1"/>
  <c r="AZ1705" i="1"/>
  <c r="AZ1435" i="1"/>
  <c r="AZ1687" i="1"/>
  <c r="AZ2083" i="1"/>
  <c r="AZ139" i="1"/>
  <c r="AZ283" i="1"/>
  <c r="AZ427" i="1"/>
  <c r="AZ571" i="1"/>
  <c r="AZ715" i="1"/>
  <c r="AZ859" i="1"/>
  <c r="AZ1003" i="1"/>
  <c r="AZ1147" i="1"/>
  <c r="AZ1291" i="1"/>
  <c r="AZ1471" i="1"/>
  <c r="AZ1795" i="1"/>
  <c r="AZ2011" i="1"/>
  <c r="AZ13" i="1"/>
  <c r="AZ157" i="1"/>
  <c r="AZ301" i="1"/>
  <c r="AZ445" i="1"/>
  <c r="AZ589" i="1"/>
  <c r="AZ733" i="1"/>
  <c r="AZ1543" i="1"/>
  <c r="AZ1759" i="1"/>
  <c r="AZ2101" i="1"/>
  <c r="AZ31" i="1"/>
  <c r="AZ175" i="1"/>
  <c r="AZ319" i="1"/>
  <c r="AZ463" i="1"/>
  <c r="AZ607" i="1"/>
  <c r="AZ751" i="1"/>
  <c r="AZ895" i="1"/>
  <c r="AZ1039" i="1"/>
  <c r="AZ1183" i="1"/>
  <c r="AZ1327" i="1"/>
  <c r="AZ1507" i="1"/>
  <c r="AZ1831" i="1"/>
  <c r="AZ2047" i="1"/>
  <c r="AZ49" i="1"/>
  <c r="AZ193" i="1"/>
  <c r="AZ337" i="1"/>
  <c r="AZ481" i="1"/>
  <c r="AZ625" i="1"/>
  <c r="AZ769" i="1"/>
  <c r="AZ913" i="1"/>
  <c r="AZ1057" i="1"/>
  <c r="AZ1201" i="1"/>
  <c r="AZ1345" i="1"/>
  <c r="AZ1489" i="1"/>
  <c r="AZ1633" i="1"/>
  <c r="AZ805" i="1"/>
  <c r="AZ1093" i="1"/>
  <c r="AZ1381" i="1"/>
  <c r="AZ1669" i="1"/>
  <c r="AZ1849" i="1"/>
  <c r="AZ1993" i="1"/>
  <c r="AZ877" i="1"/>
  <c r="AZ1165" i="1"/>
  <c r="AZ1453" i="1"/>
  <c r="AZ1741" i="1"/>
  <c r="AZ1885" i="1"/>
  <c r="AZ2029" i="1"/>
  <c r="AZ949" i="1"/>
  <c r="AZ1237" i="1"/>
  <c r="AZ1525" i="1"/>
  <c r="AZ1777" i="1"/>
  <c r="AZ1921" i="1"/>
  <c r="AZ2065" i="1"/>
  <c r="AZ661" i="1"/>
  <c r="AZ1021" i="1"/>
  <c r="AZ1309" i="1"/>
  <c r="AZ1597" i="1"/>
  <c r="AZ1813" i="1"/>
  <c r="AZ1957" i="1"/>
  <c r="AZ86" i="1"/>
  <c r="AZ230" i="1"/>
  <c r="AZ374" i="1"/>
  <c r="AZ518" i="1"/>
  <c r="AZ662" i="1"/>
  <c r="AZ806" i="1"/>
  <c r="AZ950" i="1"/>
  <c r="AZ1094" i="1"/>
  <c r="AZ1238" i="1"/>
  <c r="AZ1382" i="1"/>
  <c r="AZ1526" i="1"/>
  <c r="AZ1670" i="1"/>
  <c r="AZ1814" i="1"/>
  <c r="AZ1958" i="1"/>
  <c r="AZ2102" i="1"/>
  <c r="AZ68" i="1"/>
  <c r="AZ212" i="1"/>
  <c r="AZ356" i="1"/>
  <c r="AZ500" i="1"/>
  <c r="AZ644" i="1"/>
  <c r="AZ788" i="1"/>
  <c r="AZ932" i="1"/>
  <c r="AZ1076" i="1"/>
  <c r="AZ1220" i="1"/>
  <c r="AZ1364" i="1"/>
  <c r="AZ1508" i="1"/>
  <c r="AZ1652" i="1"/>
  <c r="AZ1796" i="1"/>
  <c r="AZ1940" i="1"/>
  <c r="BR1940" i="1" s="1"/>
  <c r="AZ2084" i="1"/>
  <c r="AZ122" i="1"/>
  <c r="AZ266" i="1"/>
  <c r="AZ410" i="1"/>
  <c r="AZ554" i="1"/>
  <c r="AZ698" i="1"/>
  <c r="AZ842" i="1"/>
  <c r="AZ986" i="1"/>
  <c r="AZ1130" i="1"/>
  <c r="AZ1274" i="1"/>
  <c r="AZ1418" i="1"/>
  <c r="AZ1562" i="1"/>
  <c r="AZ1706" i="1"/>
  <c r="AZ1850" i="1"/>
  <c r="AZ1994" i="1"/>
  <c r="AZ104" i="1"/>
  <c r="AZ248" i="1"/>
  <c r="AZ392" i="1"/>
  <c r="AZ536" i="1"/>
  <c r="AZ680" i="1"/>
  <c r="AZ824" i="1"/>
  <c r="AZ968" i="1"/>
  <c r="AZ1112" i="1"/>
  <c r="AZ1256" i="1"/>
  <c r="AZ1400" i="1"/>
  <c r="AZ1544" i="1"/>
  <c r="AZ1688" i="1"/>
  <c r="AZ1832" i="1"/>
  <c r="AZ1976" i="1"/>
  <c r="AZ14" i="1"/>
  <c r="BR14" i="1" s="1"/>
  <c r="AZ158" i="1"/>
  <c r="AZ302" i="1"/>
  <c r="AZ446" i="1"/>
  <c r="AZ590" i="1"/>
  <c r="AZ734" i="1"/>
  <c r="AZ878" i="1"/>
  <c r="AZ1022" i="1"/>
  <c r="AZ1166" i="1"/>
  <c r="AZ1310" i="1"/>
  <c r="AZ1454" i="1"/>
  <c r="AZ1598" i="1"/>
  <c r="AZ1742" i="1"/>
  <c r="AZ1886" i="1"/>
  <c r="AZ2030" i="1"/>
  <c r="AZ140" i="1"/>
  <c r="AZ284" i="1"/>
  <c r="BR284" i="1" s="1"/>
  <c r="AZ428" i="1"/>
  <c r="AZ572" i="1"/>
  <c r="AZ716" i="1"/>
  <c r="BR716" i="1" s="1"/>
  <c r="AZ860" i="1"/>
  <c r="AZ1004" i="1"/>
  <c r="AZ1148" i="1"/>
  <c r="AZ1292" i="1"/>
  <c r="AZ1436" i="1"/>
  <c r="AZ1580" i="1"/>
  <c r="AZ1724" i="1"/>
  <c r="BR1724" i="1" s="1"/>
  <c r="AZ1868" i="1"/>
  <c r="AZ2012" i="1"/>
  <c r="AZ50" i="1"/>
  <c r="AZ194" i="1"/>
  <c r="AZ338" i="1"/>
  <c r="AZ482" i="1"/>
  <c r="AZ626" i="1"/>
  <c r="AZ770" i="1"/>
  <c r="AZ914" i="1"/>
  <c r="AZ1058" i="1"/>
  <c r="AZ1202" i="1"/>
  <c r="AZ1346" i="1"/>
  <c r="AZ1490" i="1"/>
  <c r="AZ1634" i="1"/>
  <c r="BR1634" i="1" s="1"/>
  <c r="AZ1778" i="1"/>
  <c r="AZ1922" i="1"/>
  <c r="AZ2066" i="1"/>
  <c r="AZ32" i="1"/>
  <c r="AZ176" i="1"/>
  <c r="AZ320" i="1"/>
  <c r="BR320" i="1" s="1"/>
  <c r="AZ464" i="1"/>
  <c r="AZ608" i="1"/>
  <c r="AZ752" i="1"/>
  <c r="AZ896" i="1"/>
  <c r="AZ1040" i="1"/>
  <c r="AZ1184" i="1"/>
  <c r="BR1184" i="1" s="1"/>
  <c r="AZ1328" i="1"/>
  <c r="BR1328" i="1" s="1"/>
  <c r="AZ1472" i="1"/>
  <c r="AZ1616" i="1"/>
  <c r="AZ1760" i="1"/>
  <c r="AZ1904" i="1"/>
  <c r="AZ2048" i="1"/>
  <c r="BA2050" i="1"/>
  <c r="BA1906" i="1"/>
  <c r="BA1762" i="1"/>
  <c r="BA1618" i="1"/>
  <c r="BA1474" i="1"/>
  <c r="BA1330" i="1"/>
  <c r="BA1186" i="1"/>
  <c r="BA1042" i="1"/>
  <c r="BA898" i="1"/>
  <c r="BA754" i="1"/>
  <c r="BA610" i="1"/>
  <c r="BA466" i="1"/>
  <c r="BA322" i="1"/>
  <c r="BA178" i="1"/>
  <c r="BA34" i="1"/>
  <c r="BE1924" i="1"/>
  <c r="BE1636" i="1"/>
  <c r="BE1348" i="1"/>
  <c r="BE1078" i="1"/>
  <c r="BE502" i="1"/>
  <c r="AZ2032" i="1"/>
  <c r="AZ1888" i="1"/>
  <c r="AZ1744" i="1"/>
  <c r="AZ1600" i="1"/>
  <c r="AZ1456" i="1"/>
  <c r="AZ1312" i="1"/>
  <c r="AZ1168" i="1"/>
  <c r="AZ1024" i="1"/>
  <c r="AZ880" i="1"/>
  <c r="AZ736" i="1"/>
  <c r="AZ592" i="1"/>
  <c r="AZ448" i="1"/>
  <c r="AZ304" i="1"/>
  <c r="AZ160" i="1"/>
  <c r="AZ16" i="1"/>
  <c r="BE2032" i="1"/>
  <c r="BE1744" i="1"/>
  <c r="BE1456" i="1"/>
  <c r="BE1168" i="1"/>
  <c r="BE682" i="1"/>
  <c r="BE106" i="1"/>
  <c r="BA2032" i="1"/>
  <c r="BA1888" i="1"/>
  <c r="BA1744" i="1"/>
  <c r="BA1600" i="1"/>
  <c r="BA1456" i="1"/>
  <c r="BA1312" i="1"/>
  <c r="BA1168" i="1"/>
  <c r="BA1024" i="1"/>
  <c r="BA880" i="1"/>
  <c r="BA736" i="1"/>
  <c r="BA592" i="1"/>
  <c r="BA448" i="1"/>
  <c r="BA304" i="1"/>
  <c r="BA160" i="1"/>
  <c r="BA16" i="1"/>
  <c r="BE2086" i="1"/>
  <c r="BE1798" i="1"/>
  <c r="BE1510" i="1"/>
  <c r="BE1222" i="1"/>
  <c r="BE718" i="1"/>
  <c r="BE142" i="1"/>
  <c r="AZ1978" i="1"/>
  <c r="AZ1834" i="1"/>
  <c r="AZ1690" i="1"/>
  <c r="AZ1546" i="1"/>
  <c r="AZ1402" i="1"/>
  <c r="AZ1258" i="1"/>
  <c r="AZ1114" i="1"/>
  <c r="AZ970" i="1"/>
  <c r="AZ826" i="1"/>
  <c r="AZ682" i="1"/>
  <c r="AZ538" i="1"/>
  <c r="AZ394" i="1"/>
  <c r="AZ250" i="1"/>
  <c r="AZ106" i="1"/>
  <c r="BE1906" i="1"/>
  <c r="BE1618" i="1"/>
  <c r="BE1330" i="1"/>
  <c r="BE1042" i="1"/>
  <c r="BE466" i="1"/>
  <c r="BE988" i="1"/>
  <c r="BE844" i="1"/>
  <c r="BE700" i="1"/>
  <c r="BE556" i="1"/>
  <c r="BE412" i="1"/>
  <c r="BE268" i="1"/>
  <c r="BE124" i="1"/>
  <c r="BN556" i="1"/>
  <c r="BN1276" i="1"/>
  <c r="BN844" i="1"/>
  <c r="BN412" i="1"/>
  <c r="BN1816" i="1"/>
  <c r="BN1240" i="1"/>
  <c r="BN664" i="1"/>
  <c r="BN1888" i="1"/>
  <c r="BN1312" i="1"/>
  <c r="BN736" i="1"/>
  <c r="BN178" i="1"/>
  <c r="BN1924" i="1"/>
  <c r="BN1348" i="1"/>
  <c r="BN772" i="1"/>
  <c r="BN196" i="1"/>
  <c r="BQ718" i="1"/>
  <c r="BN1942" i="1"/>
  <c r="BN1654" i="1"/>
  <c r="BN1366" i="1"/>
  <c r="BN1078" i="1"/>
  <c r="BN790" i="1"/>
  <c r="BN502" i="1"/>
  <c r="BN214" i="1"/>
  <c r="BN1834" i="1"/>
  <c r="BN1546" i="1"/>
  <c r="BN1258" i="1"/>
  <c r="BN970" i="1"/>
  <c r="BN682" i="1"/>
  <c r="BN394" i="1"/>
  <c r="BN52" i="1"/>
  <c r="BM1978" i="1"/>
  <c r="BQ1978" i="1" s="1"/>
  <c r="BM1690" i="1"/>
  <c r="BQ1690" i="1" s="1"/>
  <c r="BM1546" i="1"/>
  <c r="BQ1546" i="1" s="1"/>
  <c r="BM1402" i="1"/>
  <c r="BQ1402" i="1" s="1"/>
  <c r="BM826" i="1"/>
  <c r="BQ826" i="1" s="1"/>
  <c r="BM394" i="1"/>
  <c r="BQ394" i="1" s="1"/>
  <c r="BM106" i="1"/>
  <c r="BQ106" i="1" s="1"/>
  <c r="BN88" i="1"/>
  <c r="BM2032" i="1"/>
  <c r="BQ2032" i="1" s="1"/>
  <c r="BM1600" i="1"/>
  <c r="BQ1600" i="1" s="1"/>
  <c r="BM1312" i="1"/>
  <c r="BQ1312" i="1" s="1"/>
  <c r="BM1024" i="1"/>
  <c r="BQ1024" i="1" s="1"/>
  <c r="BM880" i="1"/>
  <c r="BQ880" i="1" s="1"/>
  <c r="BM160" i="1"/>
  <c r="BQ160" i="1" s="1"/>
  <c r="BM16" i="1"/>
  <c r="BQ16" i="1" s="1"/>
  <c r="BA2046" i="1"/>
  <c r="BA1902" i="1"/>
  <c r="BA1758" i="1"/>
  <c r="BA1614" i="1"/>
  <c r="BA1470" i="1"/>
  <c r="BA1326" i="1"/>
  <c r="BA1182" i="1"/>
  <c r="BA1038" i="1"/>
  <c r="BA894" i="1"/>
  <c r="BA750" i="1"/>
  <c r="BA606" i="1"/>
  <c r="BA462" i="1"/>
  <c r="BA318" i="1"/>
  <c r="BA174" i="1"/>
  <c r="BA30" i="1"/>
  <c r="BE1974" i="1"/>
  <c r="BE1686" i="1"/>
  <c r="BE1398" i="1"/>
  <c r="BE1110" i="1"/>
  <c r="BE606" i="1"/>
  <c r="BE30" i="1"/>
  <c r="AZ2100" i="1"/>
  <c r="AZ1956" i="1"/>
  <c r="AZ1812" i="1"/>
  <c r="AZ1668" i="1"/>
  <c r="AZ1524" i="1"/>
  <c r="AZ1380" i="1"/>
  <c r="AZ1236" i="1"/>
  <c r="AZ1092" i="1"/>
  <c r="AZ948" i="1"/>
  <c r="AZ804" i="1"/>
  <c r="AZ660" i="1"/>
  <c r="AZ516" i="1"/>
  <c r="AZ372" i="1"/>
  <c r="AZ228" i="1"/>
  <c r="AZ84" i="1"/>
  <c r="BE1992" i="1"/>
  <c r="BE1704" i="1"/>
  <c r="BE1416" i="1"/>
  <c r="BE1128" i="1"/>
  <c r="BE642" i="1"/>
  <c r="BE66" i="1"/>
  <c r="BA2028" i="1"/>
  <c r="BA1884" i="1"/>
  <c r="BA1740" i="1"/>
  <c r="BA1596" i="1"/>
  <c r="BA1452" i="1"/>
  <c r="BA1308" i="1"/>
  <c r="BA1164" i="1"/>
  <c r="BA1020" i="1"/>
  <c r="BA876" i="1"/>
  <c r="BA732" i="1"/>
  <c r="BA588" i="1"/>
  <c r="BA444" i="1"/>
  <c r="BA300" i="1"/>
  <c r="BA156" i="1"/>
  <c r="BA12" i="1"/>
  <c r="BE1956" i="1"/>
  <c r="BE1668" i="1"/>
  <c r="BE1380" i="1"/>
  <c r="BE966" i="1"/>
  <c r="BE390" i="1"/>
  <c r="BN804" i="1"/>
  <c r="AZ2010" i="1"/>
  <c r="AZ1866" i="1"/>
  <c r="AZ1722" i="1"/>
  <c r="AZ1578" i="1"/>
  <c r="AZ1434" i="1"/>
  <c r="AZ1290" i="1"/>
  <c r="AZ1146" i="1"/>
  <c r="AZ1002" i="1"/>
  <c r="AZ858" i="1"/>
  <c r="AZ714" i="1"/>
  <c r="AZ570" i="1"/>
  <c r="AZ426" i="1"/>
  <c r="AZ282" i="1"/>
  <c r="AZ138" i="1"/>
  <c r="BE1920" i="1"/>
  <c r="BE1632" i="1"/>
  <c r="BE1344" i="1"/>
  <c r="BE1002" i="1"/>
  <c r="BE426" i="1"/>
  <c r="BE1020" i="1"/>
  <c r="BE876" i="1"/>
  <c r="BE732" i="1"/>
  <c r="BE588" i="1"/>
  <c r="BE444" i="1"/>
  <c r="BE300" i="1"/>
  <c r="BE156" i="1"/>
  <c r="BE12" i="1"/>
  <c r="BN228" i="1"/>
  <c r="BN948" i="1"/>
  <c r="BN1812" i="1"/>
  <c r="BN2064" i="1"/>
  <c r="BN1488" i="1"/>
  <c r="BN912" i="1"/>
  <c r="BN336" i="1"/>
  <c r="BN1704" i="1"/>
  <c r="BN1128" i="1"/>
  <c r="BN552" i="1"/>
  <c r="BN2028" i="1"/>
  <c r="BN1452" i="1"/>
  <c r="BN876" i="1"/>
  <c r="BN300" i="1"/>
  <c r="BN2046" i="1"/>
  <c r="BN1758" i="1"/>
  <c r="BN1470" i="1"/>
  <c r="BN1182" i="1"/>
  <c r="BN894" i="1"/>
  <c r="BN606" i="1"/>
  <c r="BN318" i="1"/>
  <c r="BN2010" i="1"/>
  <c r="BN1722" i="1"/>
  <c r="BN1434" i="1"/>
  <c r="BN1146" i="1"/>
  <c r="BN858" i="1"/>
  <c r="BN570" i="1"/>
  <c r="BN282" i="1"/>
  <c r="BM1938" i="1"/>
  <c r="BQ1938" i="1" s="1"/>
  <c r="BM1794" i="1"/>
  <c r="BQ1794" i="1" s="1"/>
  <c r="BM1650" i="1"/>
  <c r="BQ1650" i="1" s="1"/>
  <c r="BM1506" i="1"/>
  <c r="BQ1506" i="1" s="1"/>
  <c r="BM1218" i="1"/>
  <c r="BQ1218" i="1" s="1"/>
  <c r="BM1074" i="1"/>
  <c r="BQ1074" i="1" s="1"/>
  <c r="BM930" i="1"/>
  <c r="BQ930" i="1" s="1"/>
  <c r="BM786" i="1"/>
  <c r="BQ786" i="1" s="1"/>
  <c r="BM642" i="1"/>
  <c r="BQ642" i="1" s="1"/>
  <c r="BM498" i="1"/>
  <c r="BQ498" i="1" s="1"/>
  <c r="BM354" i="1"/>
  <c r="BQ354" i="1" s="1"/>
  <c r="BM210" i="1"/>
  <c r="BQ210" i="1" s="1"/>
  <c r="BM66" i="1"/>
  <c r="BQ66" i="1" s="1"/>
  <c r="BN12" i="1"/>
  <c r="BM1920" i="1"/>
  <c r="BQ1920" i="1" s="1"/>
  <c r="BM1776" i="1"/>
  <c r="BQ1776" i="1" s="1"/>
  <c r="BM1632" i="1"/>
  <c r="BQ1632" i="1" s="1"/>
  <c r="BM1488" i="1"/>
  <c r="BQ1488" i="1" s="1"/>
  <c r="BM1344" i="1"/>
  <c r="BQ1344" i="1" s="1"/>
  <c r="BM1056" i="1"/>
  <c r="BQ1056" i="1" s="1"/>
  <c r="BM912" i="1"/>
  <c r="BQ912" i="1" s="1"/>
  <c r="BM768" i="1"/>
  <c r="BQ768" i="1" s="1"/>
  <c r="BM624" i="1"/>
  <c r="BQ624" i="1" s="1"/>
  <c r="BM480" i="1"/>
  <c r="BQ480" i="1" s="1"/>
  <c r="BM336" i="1"/>
  <c r="BQ336" i="1" s="1"/>
  <c r="BM192" i="1"/>
  <c r="BQ192" i="1" s="1"/>
  <c r="BM48" i="1"/>
  <c r="BQ48" i="1" s="1"/>
  <c r="BA2042" i="1"/>
  <c r="BA1898" i="1"/>
  <c r="BA1754" i="1"/>
  <c r="BA1610" i="1"/>
  <c r="BA1466" i="1"/>
  <c r="BA1322" i="1"/>
  <c r="BA1178" i="1"/>
  <c r="BA1034" i="1"/>
  <c r="BA890" i="1"/>
  <c r="BA746" i="1"/>
  <c r="BA602" i="1"/>
  <c r="BA458" i="1"/>
  <c r="BA314" i="1"/>
  <c r="BA170" i="1"/>
  <c r="BA26" i="1"/>
  <c r="BE2078" i="1"/>
  <c r="BE1790" i="1"/>
  <c r="BE1502" i="1"/>
  <c r="BE1214" i="1"/>
  <c r="BE710" i="1"/>
  <c r="BE134" i="1"/>
  <c r="AZ2096" i="1"/>
  <c r="AZ1952" i="1"/>
  <c r="AZ1808" i="1"/>
  <c r="AZ1664" i="1"/>
  <c r="AZ1520" i="1"/>
  <c r="AZ1376" i="1"/>
  <c r="AZ1232" i="1"/>
  <c r="AZ1088" i="1"/>
  <c r="AZ944" i="1"/>
  <c r="AZ800" i="1"/>
  <c r="AZ656" i="1"/>
  <c r="AZ512" i="1"/>
  <c r="AZ368" i="1"/>
  <c r="AZ224" i="1"/>
  <c r="AZ80" i="1"/>
  <c r="BE2096" i="1"/>
  <c r="BE1808" i="1"/>
  <c r="BE1520" i="1"/>
  <c r="BE1232" i="1"/>
  <c r="BE746" i="1"/>
  <c r="BE170" i="1"/>
  <c r="BA2024" i="1"/>
  <c r="BA1880" i="1"/>
  <c r="BA1736" i="1"/>
  <c r="BA1592" i="1"/>
  <c r="BA1448" i="1"/>
  <c r="BA1304" i="1"/>
  <c r="BA1160" i="1"/>
  <c r="BA1016" i="1"/>
  <c r="BA872" i="1"/>
  <c r="BA728" i="1"/>
  <c r="BA584" i="1"/>
  <c r="BA440" i="1"/>
  <c r="BA296" i="1"/>
  <c r="BA152" i="1"/>
  <c r="BA8" i="1"/>
  <c r="BE1916" i="1"/>
  <c r="BE1628" i="1"/>
  <c r="BE1340" i="1"/>
  <c r="BE1070" i="1"/>
  <c r="BE494" i="1"/>
  <c r="AZ2006" i="1"/>
  <c r="AZ1862" i="1"/>
  <c r="AZ1718" i="1"/>
  <c r="AZ1574" i="1"/>
  <c r="AZ1430" i="1"/>
  <c r="AZ1286" i="1"/>
  <c r="AZ1142" i="1"/>
  <c r="AZ998" i="1"/>
  <c r="AZ854" i="1"/>
  <c r="AZ710" i="1"/>
  <c r="AZ566" i="1"/>
  <c r="AZ422" i="1"/>
  <c r="AZ278" i="1"/>
  <c r="AZ134" i="1"/>
  <c r="BE1970" i="1"/>
  <c r="BE1682" i="1"/>
  <c r="BE1394" i="1"/>
  <c r="BE1106" i="1"/>
  <c r="BE530" i="1"/>
  <c r="BE1088" i="1"/>
  <c r="BE944" i="1"/>
  <c r="BE800" i="1"/>
  <c r="BE656" i="1"/>
  <c r="BE512" i="1"/>
  <c r="BE368" i="1"/>
  <c r="BE224" i="1"/>
  <c r="BE80" i="1"/>
  <c r="BN620" i="1"/>
  <c r="BN188" i="1"/>
  <c r="BN2060" i="1"/>
  <c r="BN1736" i="1"/>
  <c r="BN1160" i="1"/>
  <c r="BN584" i="1"/>
  <c r="BN1664" i="1"/>
  <c r="BN1088" i="1"/>
  <c r="BN512" i="1"/>
  <c r="BN44" i="1"/>
  <c r="BN1700" i="1"/>
  <c r="BN1124" i="1"/>
  <c r="BN548" i="1"/>
  <c r="BN1934" i="1"/>
  <c r="BN1646" i="1"/>
  <c r="BN1358" i="1"/>
  <c r="BN1070" i="1"/>
  <c r="BN782" i="1"/>
  <c r="BN494" i="1"/>
  <c r="BN206" i="1"/>
  <c r="BN1970" i="1"/>
  <c r="BN1682" i="1"/>
  <c r="BN1394" i="1"/>
  <c r="BN1106" i="1"/>
  <c r="BN818" i="1"/>
  <c r="BN530" i="1"/>
  <c r="BN242" i="1"/>
  <c r="BM2042" i="1"/>
  <c r="BQ2042" i="1" s="1"/>
  <c r="BM1898" i="1"/>
  <c r="BQ1898" i="1" s="1"/>
  <c r="BM1754" i="1"/>
  <c r="BQ1754" i="1" s="1"/>
  <c r="BM1610" i="1"/>
  <c r="BQ1610" i="1" s="1"/>
  <c r="BM1466" i="1"/>
  <c r="BQ1466" i="1" s="1"/>
  <c r="BM1322" i="1"/>
  <c r="BQ1322" i="1" s="1"/>
  <c r="BM1178" i="1"/>
  <c r="BQ1178" i="1" s="1"/>
  <c r="BM1034" i="1"/>
  <c r="BQ1034" i="1" s="1"/>
  <c r="BM890" i="1"/>
  <c r="BQ890" i="1" s="1"/>
  <c r="BM746" i="1"/>
  <c r="BQ746" i="1" s="1"/>
  <c r="BM602" i="1"/>
  <c r="BQ602" i="1" s="1"/>
  <c r="BM458" i="1"/>
  <c r="BQ458" i="1" s="1"/>
  <c r="BM314" i="1"/>
  <c r="BQ314" i="1" s="1"/>
  <c r="BM26" i="1"/>
  <c r="BQ26" i="1" s="1"/>
  <c r="BM2096" i="1"/>
  <c r="BQ2096" i="1" s="1"/>
  <c r="BM1952" i="1"/>
  <c r="BQ1952" i="1" s="1"/>
  <c r="BM1808" i="1"/>
  <c r="BQ1808" i="1" s="1"/>
  <c r="BM1520" i="1"/>
  <c r="BQ1520" i="1" s="1"/>
  <c r="BM1376" i="1"/>
  <c r="BQ1376" i="1" s="1"/>
  <c r="BM1232" i="1"/>
  <c r="BQ1232" i="1" s="1"/>
  <c r="BM1088" i="1"/>
  <c r="BQ1088" i="1" s="1"/>
  <c r="BM800" i="1"/>
  <c r="BQ800" i="1" s="1"/>
  <c r="BM656" i="1"/>
  <c r="BQ656" i="1" s="1"/>
  <c r="BM512" i="1"/>
  <c r="BQ512" i="1" s="1"/>
  <c r="BM368" i="1"/>
  <c r="BQ368" i="1" s="1"/>
  <c r="BM224" i="1"/>
  <c r="BQ224" i="1" s="1"/>
  <c r="BN80" i="1"/>
  <c r="AZ2049" i="1"/>
  <c r="AZ1905" i="1"/>
  <c r="AZ1761" i="1"/>
  <c r="AZ1617" i="1"/>
  <c r="AZ1473" i="1"/>
  <c r="AZ1329" i="1"/>
  <c r="AZ1185" i="1"/>
  <c r="AZ1041" i="1"/>
  <c r="AZ897" i="1"/>
  <c r="AZ753" i="1"/>
  <c r="AZ609" i="1"/>
  <c r="AZ465" i="1"/>
  <c r="AZ321" i="1"/>
  <c r="AZ177" i="1"/>
  <c r="AZ33" i="1"/>
  <c r="BE1815" i="1"/>
  <c r="BE1239" i="1"/>
  <c r="BA1977" i="1"/>
  <c r="BA1833" i="1"/>
  <c r="BA1689" i="1"/>
  <c r="BA1545" i="1"/>
  <c r="BA1401" i="1"/>
  <c r="BA1257" i="1"/>
  <c r="BA1113" i="1"/>
  <c r="BA969" i="1"/>
  <c r="BA825" i="1"/>
  <c r="BA681" i="1"/>
  <c r="BA537" i="1"/>
  <c r="BA393" i="1"/>
  <c r="BA249" i="1"/>
  <c r="BA105" i="1"/>
  <c r="BE1635" i="1"/>
  <c r="AZ2031" i="1"/>
  <c r="AZ1743" i="1"/>
  <c r="AZ1419" i="1"/>
  <c r="AZ1239" i="1"/>
  <c r="AZ1095" i="1"/>
  <c r="AZ951" i="1"/>
  <c r="BR951" i="1" s="1"/>
  <c r="AZ807" i="1"/>
  <c r="BR807" i="1" s="1"/>
  <c r="AZ663" i="1"/>
  <c r="AZ519" i="1"/>
  <c r="AZ375" i="1"/>
  <c r="BR375" i="1" s="1"/>
  <c r="AZ231" i="1"/>
  <c r="BR231" i="1" s="1"/>
  <c r="AZ87" i="1"/>
  <c r="BE1887" i="1"/>
  <c r="BE1311" i="1"/>
  <c r="BK1311" i="1" s="1"/>
  <c r="AZ1995" i="1"/>
  <c r="AZ1707" i="1"/>
  <c r="AZ1491" i="1"/>
  <c r="BA2031" i="1"/>
  <c r="BA1887" i="1"/>
  <c r="BA1743" i="1"/>
  <c r="BA1599" i="1"/>
  <c r="BA1455" i="1"/>
  <c r="BA1311" i="1"/>
  <c r="BD1311" i="1" s="1"/>
  <c r="BA1167" i="1"/>
  <c r="BA1023" i="1"/>
  <c r="BA879" i="1"/>
  <c r="BA735" i="1"/>
  <c r="BA591" i="1"/>
  <c r="BA447" i="1"/>
  <c r="BA303" i="1"/>
  <c r="BA159" i="1"/>
  <c r="BA15" i="1"/>
  <c r="BE1563" i="1"/>
  <c r="BE1977" i="1"/>
  <c r="BE1833" i="1"/>
  <c r="BE1689" i="1"/>
  <c r="BE1545" i="1"/>
  <c r="BE1401" i="1"/>
  <c r="BE1257" i="1"/>
  <c r="BE1113" i="1"/>
  <c r="BE969" i="1"/>
  <c r="BE825" i="1"/>
  <c r="BE681" i="1"/>
  <c r="BE537" i="1"/>
  <c r="BE393" i="1"/>
  <c r="BE249" i="1"/>
  <c r="BE105" i="1"/>
  <c r="BE987" i="1"/>
  <c r="BE843" i="1"/>
  <c r="BE699" i="1"/>
  <c r="BE555" i="1"/>
  <c r="BE411" i="1"/>
  <c r="BE267" i="1"/>
  <c r="BE123" i="1"/>
  <c r="BM1599" i="1"/>
  <c r="BQ1599" i="1" s="1"/>
  <c r="BM1635" i="1"/>
  <c r="BQ1635" i="1" s="1"/>
  <c r="BM699" i="1"/>
  <c r="BQ699" i="1" s="1"/>
  <c r="BM1131" i="1"/>
  <c r="BQ1131" i="1" s="1"/>
  <c r="BM1707" i="1"/>
  <c r="BQ1707" i="1" s="1"/>
  <c r="BM987" i="1"/>
  <c r="BQ987" i="1" s="1"/>
  <c r="BM1617" i="1"/>
  <c r="BQ1617" i="1" s="1"/>
  <c r="BM465" i="1"/>
  <c r="BQ465" i="1" s="1"/>
  <c r="BQ321" i="1"/>
  <c r="BN2031" i="1"/>
  <c r="BN1887" i="1"/>
  <c r="BN1743" i="1"/>
  <c r="BN1599" i="1"/>
  <c r="BN1455" i="1"/>
  <c r="BN1311" i="1"/>
  <c r="BN1167" i="1"/>
  <c r="BN1023" i="1"/>
  <c r="BN879" i="1"/>
  <c r="BN735" i="1"/>
  <c r="BN591" i="1"/>
  <c r="BN447" i="1"/>
  <c r="BN303" i="1"/>
  <c r="BN177" i="1"/>
  <c r="BN1977" i="1"/>
  <c r="BN1833" i="1"/>
  <c r="BN1689" i="1"/>
  <c r="BN1545" i="1"/>
  <c r="BN1401" i="1"/>
  <c r="BN1257" i="1"/>
  <c r="BN1113" i="1"/>
  <c r="BN969" i="1"/>
  <c r="BN825" i="1"/>
  <c r="BN681" i="1"/>
  <c r="BN537" i="1"/>
  <c r="BN393" i="1"/>
  <c r="BN249" i="1"/>
  <c r="BN123" i="1"/>
  <c r="AZ1933" i="1"/>
  <c r="AZ1789" i="1"/>
  <c r="AZ1645" i="1"/>
  <c r="AZ1501" i="1"/>
  <c r="AZ1357" i="1"/>
  <c r="AZ1213" i="1"/>
  <c r="AZ1069" i="1"/>
  <c r="AZ925" i="1"/>
  <c r="AZ781" i="1"/>
  <c r="AZ637" i="1"/>
  <c r="AZ493" i="1"/>
  <c r="AZ349" i="1"/>
  <c r="AZ205" i="1"/>
  <c r="AZ61" i="1"/>
  <c r="BE1735" i="1"/>
  <c r="BE1159" i="1"/>
  <c r="BA2041" i="1"/>
  <c r="BA1897" i="1"/>
  <c r="BA1753" i="1"/>
  <c r="BA1609" i="1"/>
  <c r="BA1465" i="1"/>
  <c r="BA1321" i="1"/>
  <c r="BA1177" i="1"/>
  <c r="BA1033" i="1"/>
  <c r="BA889" i="1"/>
  <c r="BA745" i="1"/>
  <c r="BA601" i="1"/>
  <c r="BA457" i="1"/>
  <c r="BA313" i="1"/>
  <c r="BA169" i="1"/>
  <c r="BA25" i="1"/>
  <c r="BE1699" i="1"/>
  <c r="BE1123" i="1"/>
  <c r="AZ1987" i="1"/>
  <c r="AZ1663" i="1"/>
  <c r="AZ1411" i="1"/>
  <c r="AZ1267" i="1"/>
  <c r="AZ1123" i="1"/>
  <c r="AZ979" i="1"/>
  <c r="AZ835" i="1"/>
  <c r="AZ691" i="1"/>
  <c r="AZ547" i="1"/>
  <c r="AZ403" i="1"/>
  <c r="AZ259" i="1"/>
  <c r="AZ115" i="1"/>
  <c r="BE2095" i="1"/>
  <c r="BE1519" i="1"/>
  <c r="AZ2077" i="1"/>
  <c r="AZ1915" i="1"/>
  <c r="AZ1591" i="1"/>
  <c r="BA2059" i="1"/>
  <c r="BA1915" i="1"/>
  <c r="BA1771" i="1"/>
  <c r="BA1627" i="1"/>
  <c r="BA1483" i="1"/>
  <c r="BA1339" i="1"/>
  <c r="BA1195" i="1"/>
  <c r="BA1051" i="1"/>
  <c r="BA907" i="1"/>
  <c r="BA763" i="1"/>
  <c r="BA619" i="1"/>
  <c r="BA475" i="1"/>
  <c r="BA331" i="1"/>
  <c r="BA187" i="1"/>
  <c r="BA43" i="1"/>
  <c r="BE2059" i="1"/>
  <c r="BE1483" i="1"/>
  <c r="BE2077" i="1"/>
  <c r="BE1933" i="1"/>
  <c r="BE1789" i="1"/>
  <c r="BE1645" i="1"/>
  <c r="BE1501" i="1"/>
  <c r="BE1357" i="1"/>
  <c r="BE1213" i="1"/>
  <c r="BE1069" i="1"/>
  <c r="BE925" i="1"/>
  <c r="BE781" i="1"/>
  <c r="BE637" i="1"/>
  <c r="BE493" i="1"/>
  <c r="BE349" i="1"/>
  <c r="BE205" i="1"/>
  <c r="BE61" i="1"/>
  <c r="BM1339" i="1"/>
  <c r="BQ1339" i="1" s="1"/>
  <c r="BM1951" i="1"/>
  <c r="BQ1951" i="1" s="1"/>
  <c r="BE1087" i="1"/>
  <c r="BE943" i="1"/>
  <c r="BE799" i="1"/>
  <c r="BE655" i="1"/>
  <c r="BE511" i="1"/>
  <c r="BE367" i="1"/>
  <c r="BE223" i="1"/>
  <c r="BE79" i="1"/>
  <c r="BM1987" i="1"/>
  <c r="BQ1987" i="1" s="1"/>
  <c r="BM1195" i="1"/>
  <c r="BQ1195" i="1" s="1"/>
  <c r="BM511" i="1"/>
  <c r="BQ511" i="1" s="1"/>
  <c r="BM223" i="1"/>
  <c r="BQ223" i="1" s="1"/>
  <c r="BM907" i="1"/>
  <c r="BQ907" i="1" s="1"/>
  <c r="BM1159" i="1"/>
  <c r="BQ1159" i="1" s="1"/>
  <c r="BM583" i="1"/>
  <c r="BQ583" i="1" s="1"/>
  <c r="BM1897" i="1"/>
  <c r="BQ1897" i="1" s="1"/>
  <c r="BM1033" i="1"/>
  <c r="BQ1033" i="1" s="1"/>
  <c r="BM457" i="1"/>
  <c r="BQ457" i="1" s="1"/>
  <c r="BM2077" i="1"/>
  <c r="BQ2077" i="1" s="1"/>
  <c r="BM1789" i="1"/>
  <c r="BQ1789" i="1" s="1"/>
  <c r="BM1501" i="1"/>
  <c r="BQ1501" i="1" s="1"/>
  <c r="BM637" i="1"/>
  <c r="BQ637" i="1" s="1"/>
  <c r="BQ241" i="1"/>
  <c r="BN2023" i="1"/>
  <c r="BN1879" i="1"/>
  <c r="BN1735" i="1"/>
  <c r="BN1591" i="1"/>
  <c r="BN1447" i="1"/>
  <c r="BN1303" i="1"/>
  <c r="BN1159" i="1"/>
  <c r="BN1015" i="1"/>
  <c r="BN871" i="1"/>
  <c r="BN727" i="1"/>
  <c r="BN583" i="1"/>
  <c r="BN439" i="1"/>
  <c r="BN295" i="1"/>
  <c r="BN2077" i="1"/>
  <c r="BN1933" i="1"/>
  <c r="BN1789" i="1"/>
  <c r="BN1645" i="1"/>
  <c r="BN1501" i="1"/>
  <c r="BN1357" i="1"/>
  <c r="BN1213" i="1"/>
  <c r="BN1069" i="1"/>
  <c r="BN925" i="1"/>
  <c r="BN781" i="1"/>
  <c r="BN637" i="1"/>
  <c r="BN493" i="1"/>
  <c r="BN349" i="1"/>
  <c r="BN205" i="1"/>
  <c r="BN187" i="1"/>
  <c r="BN43" i="1"/>
  <c r="BA2062" i="1"/>
  <c r="BA1918" i="1"/>
  <c r="BA1774" i="1"/>
  <c r="BA1630" i="1"/>
  <c r="BA1486" i="1"/>
  <c r="BA1342" i="1"/>
  <c r="BA1198" i="1"/>
  <c r="BA1054" i="1"/>
  <c r="BA910" i="1"/>
  <c r="BA766" i="1"/>
  <c r="BA622" i="1"/>
  <c r="BA478" i="1"/>
  <c r="BA334" i="1"/>
  <c r="BA190" i="1"/>
  <c r="BA46" i="1"/>
  <c r="BD46" i="1" s="1"/>
  <c r="BE1864" i="1"/>
  <c r="BE1576" i="1"/>
  <c r="BE1288" i="1"/>
  <c r="BE874" i="1"/>
  <c r="BE298" i="1"/>
  <c r="AZ2080" i="1"/>
  <c r="AZ1936" i="1"/>
  <c r="AZ1792" i="1"/>
  <c r="AZ1648" i="1"/>
  <c r="AZ1504" i="1"/>
  <c r="AZ1360" i="1"/>
  <c r="AZ1216" i="1"/>
  <c r="AZ1072" i="1"/>
  <c r="AZ928" i="1"/>
  <c r="AZ784" i="1"/>
  <c r="AZ640" i="1"/>
  <c r="AZ496" i="1"/>
  <c r="AZ352" i="1"/>
  <c r="AZ208" i="1"/>
  <c r="AZ64" i="1"/>
  <c r="BE2062" i="1"/>
  <c r="BE1774" i="1"/>
  <c r="BE1486" i="1"/>
  <c r="BE1198" i="1"/>
  <c r="BE766" i="1"/>
  <c r="BE190" i="1"/>
  <c r="BA2044" i="1"/>
  <c r="BA1900" i="1"/>
  <c r="BA1756" i="1"/>
  <c r="BA1612" i="1"/>
  <c r="BA1468" i="1"/>
  <c r="BA1324" i="1"/>
  <c r="BA1180" i="1"/>
  <c r="BA1036" i="1"/>
  <c r="BA892" i="1"/>
  <c r="BA748" i="1"/>
  <c r="BA604" i="1"/>
  <c r="BA460" i="1"/>
  <c r="BA316" i="1"/>
  <c r="BA172" i="1"/>
  <c r="BA28" i="1"/>
  <c r="BE1936" i="1"/>
  <c r="BE1648" i="1"/>
  <c r="BE1360" i="1"/>
  <c r="BE1090" i="1"/>
  <c r="BE514" i="1"/>
  <c r="AZ2098" i="1"/>
  <c r="AZ1954" i="1"/>
  <c r="AZ1810" i="1"/>
  <c r="AZ1666" i="1"/>
  <c r="AZ1522" i="1"/>
  <c r="AZ1378" i="1"/>
  <c r="AZ1234" i="1"/>
  <c r="AZ1090" i="1"/>
  <c r="AZ946" i="1"/>
  <c r="AZ802" i="1"/>
  <c r="AZ658" i="1"/>
  <c r="AZ514" i="1"/>
  <c r="AZ370" i="1"/>
  <c r="AZ226" i="1"/>
  <c r="AZ82" i="1"/>
  <c r="BE1846" i="1"/>
  <c r="BE1558" i="1"/>
  <c r="BE1270" i="1"/>
  <c r="BE838" i="1"/>
  <c r="BE262" i="1"/>
  <c r="BE1072" i="1"/>
  <c r="BE928" i="1"/>
  <c r="BE784" i="1"/>
  <c r="BE640" i="1"/>
  <c r="BE496" i="1"/>
  <c r="BE352" i="1"/>
  <c r="BE208" i="1"/>
  <c r="BE64" i="1"/>
  <c r="BN640" i="1"/>
  <c r="BN208" i="1"/>
  <c r="BN1504" i="1"/>
  <c r="BN1648" i="1"/>
  <c r="BN1612" i="1"/>
  <c r="BN1036" i="1"/>
  <c r="BN460" i="1"/>
  <c r="BN1828" i="1"/>
  <c r="BN1252" i="1"/>
  <c r="BN676" i="1"/>
  <c r="BN1576" i="1"/>
  <c r="BN1000" i="1"/>
  <c r="BN424" i="1"/>
  <c r="BN1882" i="1"/>
  <c r="BN1594" i="1"/>
  <c r="BN1306" i="1"/>
  <c r="BN1018" i="1"/>
  <c r="BN730" i="1"/>
  <c r="BN442" i="1"/>
  <c r="BN46" i="1"/>
  <c r="BN1846" i="1"/>
  <c r="BN1558" i="1"/>
  <c r="BN1270" i="1"/>
  <c r="BN982" i="1"/>
  <c r="BN694" i="1"/>
  <c r="BN406" i="1"/>
  <c r="BN136" i="1"/>
  <c r="BM1954" i="1"/>
  <c r="BQ1954" i="1" s="1"/>
  <c r="BM1810" i="1"/>
  <c r="BQ1810" i="1" s="1"/>
  <c r="BM1666" i="1"/>
  <c r="BQ1666" i="1" s="1"/>
  <c r="BM1522" i="1"/>
  <c r="BQ1522" i="1" s="1"/>
  <c r="BM1378" i="1"/>
  <c r="BQ1378" i="1" s="1"/>
  <c r="BM1234" i="1"/>
  <c r="BQ1234" i="1" s="1"/>
  <c r="BM1090" i="1"/>
  <c r="BQ1090" i="1" s="1"/>
  <c r="BM802" i="1"/>
  <c r="BQ802" i="1" s="1"/>
  <c r="BM658" i="1"/>
  <c r="BQ658" i="1" s="1"/>
  <c r="BM514" i="1"/>
  <c r="BQ514" i="1" s="1"/>
  <c r="BM370" i="1"/>
  <c r="BQ370" i="1" s="1"/>
  <c r="BM226" i="1"/>
  <c r="BQ226" i="1" s="1"/>
  <c r="BM82" i="1"/>
  <c r="BQ82" i="1" s="1"/>
  <c r="BN82" i="1"/>
  <c r="BQ1936" i="1"/>
  <c r="BM2044" i="1"/>
  <c r="BQ2044" i="1" s="1"/>
  <c r="BM1756" i="1"/>
  <c r="BQ1756" i="1" s="1"/>
  <c r="BM1468" i="1"/>
  <c r="BQ1468" i="1" s="1"/>
  <c r="BM1324" i="1"/>
  <c r="BQ1324" i="1" s="1"/>
  <c r="BM1180" i="1"/>
  <c r="BQ1180" i="1" s="1"/>
  <c r="BM1036" i="1"/>
  <c r="BQ1036" i="1" s="1"/>
  <c r="BM892" i="1"/>
  <c r="BQ892" i="1" s="1"/>
  <c r="BM604" i="1"/>
  <c r="BQ604" i="1" s="1"/>
  <c r="BM460" i="1"/>
  <c r="BQ460" i="1" s="1"/>
  <c r="BM316" i="1"/>
  <c r="BQ316" i="1" s="1"/>
  <c r="BM172" i="1"/>
  <c r="BQ172" i="1" s="1"/>
  <c r="BM28" i="1"/>
  <c r="BQ28" i="1" s="1"/>
  <c r="AZ1973" i="1"/>
  <c r="AZ1829" i="1"/>
  <c r="AZ1685" i="1"/>
  <c r="AZ1541" i="1"/>
  <c r="AZ1397" i="1"/>
  <c r="AZ1253" i="1"/>
  <c r="AZ1109" i="1"/>
  <c r="AZ965" i="1"/>
  <c r="AZ821" i="1"/>
  <c r="AZ677" i="1"/>
  <c r="AZ533" i="1"/>
  <c r="AZ389" i="1"/>
  <c r="AZ245" i="1"/>
  <c r="AZ101" i="1"/>
  <c r="BE1775" i="1"/>
  <c r="BE1199" i="1"/>
  <c r="BA2081" i="1"/>
  <c r="BA1937" i="1"/>
  <c r="BA1793" i="1"/>
  <c r="BA1649" i="1"/>
  <c r="BA1505" i="1"/>
  <c r="BA1361" i="1"/>
  <c r="BA1217" i="1"/>
  <c r="BA1073" i="1"/>
  <c r="BA929" i="1"/>
  <c r="BA785" i="1"/>
  <c r="BA641" i="1"/>
  <c r="BA497" i="1"/>
  <c r="BA353" i="1"/>
  <c r="BA209" i="1"/>
  <c r="BA65" i="1"/>
  <c r="BE1595" i="1"/>
  <c r="AZ1991" i="1"/>
  <c r="AZ1667" i="1"/>
  <c r="AZ1415" i="1"/>
  <c r="AZ1271" i="1"/>
  <c r="AZ1127" i="1"/>
  <c r="AZ983" i="1"/>
  <c r="AZ839" i="1"/>
  <c r="AZ695" i="1"/>
  <c r="AZ551" i="1"/>
  <c r="AZ407" i="1"/>
  <c r="AZ263" i="1"/>
  <c r="AZ119" i="1"/>
  <c r="BE1559" i="1"/>
  <c r="AZ1955" i="1"/>
  <c r="AZ1739" i="1"/>
  <c r="BA2099" i="1"/>
  <c r="BA1955" i="1"/>
  <c r="BA1811" i="1"/>
  <c r="BA1667" i="1"/>
  <c r="BA1523" i="1"/>
  <c r="BA1379" i="1"/>
  <c r="BA1235" i="1"/>
  <c r="BA1091" i="1"/>
  <c r="BA947" i="1"/>
  <c r="BA803" i="1"/>
  <c r="BA659" i="1"/>
  <c r="BA515" i="1"/>
  <c r="BA371" i="1"/>
  <c r="BA227" i="1"/>
  <c r="BA83" i="1"/>
  <c r="BE1955" i="1"/>
  <c r="BE1379" i="1"/>
  <c r="BE2009" i="1"/>
  <c r="BE1865" i="1"/>
  <c r="BE1721" i="1"/>
  <c r="BE1577" i="1"/>
  <c r="BE1433" i="1"/>
  <c r="BE1289" i="1"/>
  <c r="BE1145" i="1"/>
  <c r="BE1001" i="1"/>
  <c r="BE857" i="1"/>
  <c r="BE713" i="1"/>
  <c r="BE569" i="1"/>
  <c r="BE425" i="1"/>
  <c r="BE281" i="1"/>
  <c r="BE137" i="1"/>
  <c r="BQ875" i="1"/>
  <c r="BE983" i="1"/>
  <c r="BE839" i="1"/>
  <c r="BE695" i="1"/>
  <c r="BE551" i="1"/>
  <c r="BE407" i="1"/>
  <c r="BE263" i="1"/>
  <c r="BE119" i="1"/>
  <c r="BQ299" i="1"/>
  <c r="BQ1595" i="1"/>
  <c r="BQ947" i="1"/>
  <c r="BQ263" i="1"/>
  <c r="BQ2063" i="1"/>
  <c r="BM1379" i="1"/>
  <c r="BQ1379" i="1" s="1"/>
  <c r="BQ695" i="1"/>
  <c r="BQ2099" i="1"/>
  <c r="BM1235" i="1"/>
  <c r="BQ1235" i="1" s="1"/>
  <c r="BQ551" i="1"/>
  <c r="BQ227" i="1"/>
  <c r="BQ155" i="1"/>
  <c r="BM1487" i="1"/>
  <c r="BQ1487" i="1" s="1"/>
  <c r="BM911" i="1"/>
  <c r="BQ911" i="1" s="1"/>
  <c r="BQ335" i="1"/>
  <c r="BQ1865" i="1"/>
  <c r="BQ1577" i="1"/>
  <c r="BQ1289" i="1"/>
  <c r="BQ1001" i="1"/>
  <c r="BM713" i="1"/>
  <c r="BQ713" i="1" s="1"/>
  <c r="BQ425" i="1"/>
  <c r="BM137" i="1"/>
  <c r="BQ137" i="1" s="1"/>
  <c r="BM1973" i="1"/>
  <c r="BQ1973" i="1" s="1"/>
  <c r="BQ1685" i="1"/>
  <c r="BM1397" i="1"/>
  <c r="BQ1397" i="1" s="1"/>
  <c r="BM1109" i="1"/>
  <c r="BQ1109" i="1" s="1"/>
  <c r="BQ821" i="1"/>
  <c r="BM533" i="1"/>
  <c r="BQ533" i="1" s="1"/>
  <c r="BQ245" i="1"/>
  <c r="BN2099" i="1"/>
  <c r="BN1955" i="1"/>
  <c r="BN1811" i="1"/>
  <c r="BN1667" i="1"/>
  <c r="BN1523" i="1"/>
  <c r="BN1379" i="1"/>
  <c r="BN1235" i="1"/>
  <c r="BN1091" i="1"/>
  <c r="BN947" i="1"/>
  <c r="BN803" i="1"/>
  <c r="BN659" i="1"/>
  <c r="BN515" i="1"/>
  <c r="BN371" i="1"/>
  <c r="BN227" i="1"/>
  <c r="BN1973" i="1"/>
  <c r="BN1829" i="1"/>
  <c r="BN1685" i="1"/>
  <c r="BN1541" i="1"/>
  <c r="BN1397" i="1"/>
  <c r="BN1253" i="1"/>
  <c r="BN1109" i="1"/>
  <c r="BN965" i="1"/>
  <c r="BN821" i="1"/>
  <c r="BN677" i="1"/>
  <c r="BN533" i="1"/>
  <c r="BN389" i="1"/>
  <c r="BQ1854" i="1"/>
  <c r="BQ1422" i="1"/>
  <c r="BQ630" i="1"/>
  <c r="BQ1728" i="1"/>
  <c r="BQ1188" i="1"/>
  <c r="BQ942" i="1"/>
  <c r="BQ1392" i="1"/>
  <c r="BQ312" i="1"/>
  <c r="BQ2030" i="1"/>
  <c r="BQ1850" i="1"/>
  <c r="BQ1454" i="1"/>
  <c r="BQ950" i="1"/>
  <c r="BQ770" i="1"/>
  <c r="BQ302" i="1"/>
  <c r="BQ122" i="1"/>
  <c r="BQ1436" i="1"/>
  <c r="BQ1256" i="1"/>
  <c r="BQ752" i="1"/>
  <c r="BQ536" i="1"/>
  <c r="BQ392" i="1"/>
  <c r="BQ248" i="1"/>
  <c r="BQ104" i="1"/>
  <c r="BQ755" i="1"/>
  <c r="BQ1277" i="1"/>
  <c r="BQ665" i="1"/>
  <c r="AZ1571" i="1"/>
  <c r="AZ1787" i="1"/>
  <c r="AZ95" i="1"/>
  <c r="AZ239" i="1"/>
  <c r="AZ383" i="1"/>
  <c r="AZ527" i="1"/>
  <c r="AZ671" i="1"/>
  <c r="AZ815" i="1"/>
  <c r="AZ959" i="1"/>
  <c r="AZ1103" i="1"/>
  <c r="AZ1247" i="1"/>
  <c r="AZ1427" i="1"/>
  <c r="AZ1751" i="1"/>
  <c r="AZ2039" i="1"/>
  <c r="AZ1913" i="1"/>
  <c r="AZ77" i="1"/>
  <c r="AZ221" i="1"/>
  <c r="AZ365" i="1"/>
  <c r="AZ509" i="1"/>
  <c r="AZ653" i="1"/>
  <c r="AZ797" i="1"/>
  <c r="AZ941" i="1"/>
  <c r="AZ1085" i="1"/>
  <c r="AZ1229" i="1"/>
  <c r="AZ1373" i="1"/>
  <c r="AZ1517" i="1"/>
  <c r="AZ1661" i="1"/>
  <c r="AZ1805" i="1"/>
  <c r="AZ1985" i="1"/>
  <c r="AZ5" i="1"/>
  <c r="AZ1643" i="1"/>
  <c r="AZ1895" i="1"/>
  <c r="AZ131" i="1"/>
  <c r="AZ275" i="1"/>
  <c r="AZ419" i="1"/>
  <c r="AZ563" i="1"/>
  <c r="AZ707" i="1"/>
  <c r="AZ851" i="1"/>
  <c r="AZ995" i="1"/>
  <c r="AZ1139" i="1"/>
  <c r="AZ1283" i="1"/>
  <c r="AZ1463" i="1"/>
  <c r="AZ1823" i="1"/>
  <c r="AZ2075" i="1"/>
  <c r="AZ2057" i="1"/>
  <c r="AZ113" i="1"/>
  <c r="AZ257" i="1"/>
  <c r="AZ401" i="1"/>
  <c r="AZ545" i="1"/>
  <c r="AZ689" i="1"/>
  <c r="AZ833" i="1"/>
  <c r="AZ977" i="1"/>
  <c r="AZ1121" i="1"/>
  <c r="AZ1265" i="1"/>
  <c r="AZ1409" i="1"/>
  <c r="AZ1553" i="1"/>
  <c r="AZ1697" i="1"/>
  <c r="AZ1841" i="1"/>
  <c r="AZ2021" i="1"/>
  <c r="AZ1391" i="1"/>
  <c r="AZ1679" i="1"/>
  <c r="AZ1931" i="1"/>
  <c r="AZ2093" i="1"/>
  <c r="AZ23" i="1"/>
  <c r="AZ167" i="1"/>
  <c r="AZ311" i="1"/>
  <c r="AZ455" i="1"/>
  <c r="AZ599" i="1"/>
  <c r="AZ743" i="1"/>
  <c r="AZ887" i="1"/>
  <c r="AZ1031" i="1"/>
  <c r="AZ1175" i="1"/>
  <c r="AZ1319" i="1"/>
  <c r="AZ1535" i="1"/>
  <c r="AZ1859" i="1"/>
  <c r="AZ149" i="1"/>
  <c r="AZ293" i="1"/>
  <c r="AZ437" i="1"/>
  <c r="AZ581" i="1"/>
  <c r="AZ725" i="1"/>
  <c r="AZ869" i="1"/>
  <c r="AZ1013" i="1"/>
  <c r="AZ1157" i="1"/>
  <c r="AZ1301" i="1"/>
  <c r="AZ1445" i="1"/>
  <c r="AZ1589" i="1"/>
  <c r="AZ1733" i="1"/>
  <c r="AZ1877" i="1"/>
  <c r="AZ1499" i="1"/>
  <c r="AZ1715" i="1"/>
  <c r="AZ2003" i="1"/>
  <c r="AZ59" i="1"/>
  <c r="AZ203" i="1"/>
  <c r="AZ347" i="1"/>
  <c r="AZ491" i="1"/>
  <c r="AZ635" i="1"/>
  <c r="AZ779" i="1"/>
  <c r="AZ923" i="1"/>
  <c r="AZ1067" i="1"/>
  <c r="AZ1211" i="1"/>
  <c r="AZ1355" i="1"/>
  <c r="AZ1607" i="1"/>
  <c r="AZ1967" i="1"/>
  <c r="AZ41" i="1"/>
  <c r="AZ185" i="1"/>
  <c r="AZ329" i="1"/>
  <c r="AZ473" i="1"/>
  <c r="AZ617" i="1"/>
  <c r="AZ761" i="1"/>
  <c r="BR761" i="1" s="1"/>
  <c r="AZ905" i="1"/>
  <c r="AZ1049" i="1"/>
  <c r="AZ1193" i="1"/>
  <c r="AZ1337" i="1"/>
  <c r="AZ1481" i="1"/>
  <c r="AZ1625" i="1"/>
  <c r="AZ1769" i="1"/>
  <c r="AZ1949" i="1"/>
  <c r="BM72" i="1"/>
  <c r="BQ72" i="1" s="1"/>
  <c r="BM216" i="1"/>
  <c r="BQ216" i="1" s="1"/>
  <c r="BM360" i="1"/>
  <c r="BQ360" i="1" s="1"/>
  <c r="BM504" i="1"/>
  <c r="BQ504" i="1" s="1"/>
  <c r="BM792" i="1"/>
  <c r="BQ792" i="1" s="1"/>
  <c r="BM936" i="1"/>
  <c r="BQ936" i="1" s="1"/>
  <c r="BM1368" i="1"/>
  <c r="BQ1368" i="1" s="1"/>
  <c r="BM1656" i="1"/>
  <c r="BQ1656" i="1" s="1"/>
  <c r="BM1800" i="1"/>
  <c r="BQ1800" i="1" s="1"/>
  <c r="BM1944" i="1"/>
  <c r="BQ1944" i="1" s="1"/>
  <c r="BM2088" i="1"/>
  <c r="BQ2088" i="1" s="1"/>
  <c r="BM126" i="1"/>
  <c r="BQ126" i="1" s="1"/>
  <c r="BM270" i="1"/>
  <c r="BQ270" i="1" s="1"/>
  <c r="BM414" i="1"/>
  <c r="BQ414" i="1" s="1"/>
  <c r="BM702" i="1"/>
  <c r="BQ702" i="1" s="1"/>
  <c r="BM846" i="1"/>
  <c r="BQ846" i="1" s="1"/>
  <c r="BM1134" i="1"/>
  <c r="BQ1134" i="1" s="1"/>
  <c r="BM1278" i="1"/>
  <c r="BQ1278" i="1" s="1"/>
  <c r="BM1566" i="1"/>
  <c r="BQ1566" i="1" s="1"/>
  <c r="BM1710" i="1"/>
  <c r="BQ1710" i="1" s="1"/>
  <c r="BM108" i="1"/>
  <c r="BQ108" i="1" s="1"/>
  <c r="BM396" i="1"/>
  <c r="BQ396" i="1" s="1"/>
  <c r="BM540" i="1"/>
  <c r="BQ540" i="1" s="1"/>
  <c r="BM684" i="1"/>
  <c r="BQ684" i="1" s="1"/>
  <c r="BM1116" i="1"/>
  <c r="BQ1116" i="1" s="1"/>
  <c r="BM1260" i="1"/>
  <c r="BQ1260" i="1" s="1"/>
  <c r="BM1404" i="1"/>
  <c r="BQ1404" i="1" s="1"/>
  <c r="BM1548" i="1"/>
  <c r="BQ1548" i="1" s="1"/>
  <c r="BM1692" i="1"/>
  <c r="BQ1692" i="1" s="1"/>
  <c r="BM1980" i="1"/>
  <c r="BQ1980" i="1" s="1"/>
  <c r="BM18" i="1"/>
  <c r="BQ18" i="1" s="1"/>
  <c r="BM162" i="1"/>
  <c r="BQ162" i="1" s="1"/>
  <c r="BM306" i="1"/>
  <c r="BQ306" i="1" s="1"/>
  <c r="BM450" i="1"/>
  <c r="BQ450" i="1" s="1"/>
  <c r="BM594" i="1"/>
  <c r="BQ594" i="1" s="1"/>
  <c r="BM738" i="1"/>
  <c r="BQ738" i="1" s="1"/>
  <c r="BM882" i="1"/>
  <c r="BQ882" i="1" s="1"/>
  <c r="BM1026" i="1"/>
  <c r="BQ1026" i="1" s="1"/>
  <c r="BM1170" i="1"/>
  <c r="BQ1170" i="1" s="1"/>
  <c r="BM1314" i="1"/>
  <c r="BQ1314" i="1" s="1"/>
  <c r="BM1458" i="1"/>
  <c r="BQ1458" i="1" s="1"/>
  <c r="BM1602" i="1"/>
  <c r="BQ1602" i="1" s="1"/>
  <c r="BQ1746" i="1"/>
  <c r="BM144" i="1"/>
  <c r="BQ144" i="1" s="1"/>
  <c r="BM288" i="1"/>
  <c r="BQ288" i="1" s="1"/>
  <c r="BM432" i="1"/>
  <c r="BQ432" i="1" s="1"/>
  <c r="BM720" i="1"/>
  <c r="BQ720" i="1" s="1"/>
  <c r="BM864" i="1"/>
  <c r="BQ864" i="1" s="1"/>
  <c r="BM1008" i="1"/>
  <c r="BQ1008" i="1" s="1"/>
  <c r="BM1152" i="1"/>
  <c r="BQ1152" i="1" s="1"/>
  <c r="BM1296" i="1"/>
  <c r="BQ1296" i="1" s="1"/>
  <c r="BM1440" i="1"/>
  <c r="BQ1440" i="1" s="1"/>
  <c r="BM2016" i="1"/>
  <c r="BQ2016" i="1" s="1"/>
  <c r="BQ756" i="1"/>
  <c r="BQ1908" i="1"/>
  <c r="BM54" i="1"/>
  <c r="BQ54" i="1" s="1"/>
  <c r="BM198" i="1"/>
  <c r="BQ198" i="1" s="1"/>
  <c r="BM342" i="1"/>
  <c r="BQ342" i="1" s="1"/>
  <c r="BM486" i="1"/>
  <c r="BQ486" i="1" s="1"/>
  <c r="BM774" i="1"/>
  <c r="BQ774" i="1" s="1"/>
  <c r="BM918" i="1"/>
  <c r="BQ918" i="1" s="1"/>
  <c r="BM1062" i="1"/>
  <c r="BQ1062" i="1" s="1"/>
  <c r="BM1206" i="1"/>
  <c r="BQ1206" i="1" s="1"/>
  <c r="BM1350" i="1"/>
  <c r="BQ1350" i="1" s="1"/>
  <c r="BM1494" i="1"/>
  <c r="BQ1494" i="1" s="1"/>
  <c r="BM1782" i="1"/>
  <c r="BQ1782" i="1" s="1"/>
  <c r="BM1926" i="1"/>
  <c r="BQ1926" i="1" s="1"/>
  <c r="BM2070" i="1"/>
  <c r="BQ2070" i="1" s="1"/>
  <c r="BQ2034" i="1"/>
  <c r="BM36" i="1"/>
  <c r="BQ36" i="1" s="1"/>
  <c r="BM180" i="1"/>
  <c r="BQ180" i="1" s="1"/>
  <c r="BM324" i="1"/>
  <c r="BQ324" i="1" s="1"/>
  <c r="BM468" i="1"/>
  <c r="BQ468" i="1" s="1"/>
  <c r="BM612" i="1"/>
  <c r="BQ612" i="1" s="1"/>
  <c r="BM900" i="1"/>
  <c r="BQ900" i="1" s="1"/>
  <c r="BM1044" i="1"/>
  <c r="BQ1044" i="1" s="1"/>
  <c r="BM1332" i="1"/>
  <c r="BQ1332" i="1" s="1"/>
  <c r="BM1476" i="1"/>
  <c r="BQ1476" i="1" s="1"/>
  <c r="BM1620" i="1"/>
  <c r="BQ1620" i="1" s="1"/>
  <c r="BM1764" i="1"/>
  <c r="BQ1764" i="1" s="1"/>
  <c r="BM2052" i="1"/>
  <c r="BQ2052" i="1" s="1"/>
  <c r="BM90" i="1"/>
  <c r="BQ90" i="1" s="1"/>
  <c r="BM234" i="1"/>
  <c r="BQ234" i="1" s="1"/>
  <c r="BM378" i="1"/>
  <c r="BQ378" i="1" s="1"/>
  <c r="BM954" i="1"/>
  <c r="BQ954" i="1" s="1"/>
  <c r="BM1098" i="1"/>
  <c r="BQ1098" i="1" s="1"/>
  <c r="BM1242" i="1"/>
  <c r="BQ1242" i="1" s="1"/>
  <c r="BM1386" i="1"/>
  <c r="BQ1386" i="1" s="1"/>
  <c r="BM1530" i="1"/>
  <c r="BQ1530" i="1" s="1"/>
  <c r="BM1818" i="1"/>
  <c r="BQ1818" i="1" s="1"/>
  <c r="BM1962" i="1"/>
  <c r="BQ1962" i="1" s="1"/>
  <c r="BM2106" i="1"/>
  <c r="BQ2106" i="1" s="1"/>
  <c r="BM49" i="1"/>
  <c r="BQ49" i="1" s="1"/>
  <c r="BM337" i="1"/>
  <c r="BQ337" i="1" s="1"/>
  <c r="BM625" i="1"/>
  <c r="BQ625" i="1" s="1"/>
  <c r="BM913" i="1"/>
  <c r="BQ913" i="1" s="1"/>
  <c r="BM1201" i="1"/>
  <c r="BQ1201" i="1" s="1"/>
  <c r="BM1489" i="1"/>
  <c r="BQ1489" i="1" s="1"/>
  <c r="BM1777" i="1"/>
  <c r="BQ1777" i="1" s="1"/>
  <c r="BM2065" i="1"/>
  <c r="BQ2065" i="1" s="1"/>
  <c r="BM229" i="1"/>
  <c r="BQ229" i="1" s="1"/>
  <c r="BM805" i="1"/>
  <c r="BQ805" i="1" s="1"/>
  <c r="BM1093" i="1"/>
  <c r="BQ1093" i="1" s="1"/>
  <c r="BM1381" i="1"/>
  <c r="BQ1381" i="1" s="1"/>
  <c r="BM1669" i="1"/>
  <c r="BQ1669" i="1" s="1"/>
  <c r="BM67" i="1"/>
  <c r="BQ67" i="1" s="1"/>
  <c r="BM643" i="1"/>
  <c r="BQ643" i="1" s="1"/>
  <c r="BM1219" i="1"/>
  <c r="BQ1219" i="1" s="1"/>
  <c r="BM247" i="1"/>
  <c r="BQ247" i="1" s="1"/>
  <c r="BM1183" i="1"/>
  <c r="BQ1183" i="1" s="1"/>
  <c r="BM1831" i="1"/>
  <c r="BQ1831" i="1" s="1"/>
  <c r="BM283" i="1"/>
  <c r="BQ283" i="1" s="1"/>
  <c r="BM1651" i="1"/>
  <c r="BQ1651" i="1" s="1"/>
  <c r="BM535" i="1"/>
  <c r="BQ535" i="1" s="1"/>
  <c r="BM1471" i="1"/>
  <c r="BQ1471" i="1" s="1"/>
  <c r="BM2047" i="1"/>
  <c r="BQ2047" i="1" s="1"/>
  <c r="BM571" i="1"/>
  <c r="BQ571" i="1" s="1"/>
  <c r="BM1039" i="1"/>
  <c r="BQ1039" i="1" s="1"/>
  <c r="BM1147" i="1"/>
  <c r="BQ1147" i="1" s="1"/>
  <c r="BM1255" i="1"/>
  <c r="BQ1255" i="1" s="1"/>
  <c r="BM121" i="1"/>
  <c r="BQ121" i="1" s="1"/>
  <c r="BM409" i="1"/>
  <c r="BQ409" i="1" s="1"/>
  <c r="BM697" i="1"/>
  <c r="BQ697" i="1" s="1"/>
  <c r="BM985" i="1"/>
  <c r="BQ985" i="1" s="1"/>
  <c r="BM1273" i="1"/>
  <c r="BQ1273" i="1" s="1"/>
  <c r="BM1561" i="1"/>
  <c r="BQ1561" i="1" s="1"/>
  <c r="BM1849" i="1"/>
  <c r="BQ1849" i="1" s="1"/>
  <c r="BM301" i="1"/>
  <c r="BQ301" i="1" s="1"/>
  <c r="BM589" i="1"/>
  <c r="BQ589" i="1" s="1"/>
  <c r="BM877" i="1"/>
  <c r="BQ877" i="1" s="1"/>
  <c r="BM1453" i="1"/>
  <c r="BQ1453" i="1" s="1"/>
  <c r="BM1741" i="1"/>
  <c r="BQ1741" i="1" s="1"/>
  <c r="BM2029" i="1"/>
  <c r="BQ2029" i="1" s="1"/>
  <c r="BM211" i="1"/>
  <c r="BQ211" i="1" s="1"/>
  <c r="BM787" i="1"/>
  <c r="BQ787" i="1" s="1"/>
  <c r="BM1363" i="1"/>
  <c r="BQ1363" i="1" s="1"/>
  <c r="BM31" i="1"/>
  <c r="BQ31" i="1" s="1"/>
  <c r="BM103" i="1"/>
  <c r="BQ103" i="1" s="1"/>
  <c r="BM607" i="1"/>
  <c r="BQ607" i="1" s="1"/>
  <c r="BM1291" i="1"/>
  <c r="BQ1291" i="1" s="1"/>
  <c r="BM1975" i="1"/>
  <c r="BQ1975" i="1" s="1"/>
  <c r="BM391" i="1"/>
  <c r="BQ391" i="1" s="1"/>
  <c r="BM1327" i="1"/>
  <c r="BQ1327" i="1" s="1"/>
  <c r="BM1795" i="1"/>
  <c r="BQ1795" i="1" s="1"/>
  <c r="BM895" i="1"/>
  <c r="BQ895" i="1" s="1"/>
  <c r="BM1615" i="1"/>
  <c r="BQ1615" i="1" s="1"/>
  <c r="BM1579" i="1"/>
  <c r="BQ1579" i="1" s="1"/>
  <c r="BM481" i="1"/>
  <c r="BQ481" i="1" s="1"/>
  <c r="BM769" i="1"/>
  <c r="BQ769" i="1" s="1"/>
  <c r="BM1345" i="1"/>
  <c r="BQ1345" i="1" s="1"/>
  <c r="BM1633" i="1"/>
  <c r="BQ1633" i="1" s="1"/>
  <c r="BM1921" i="1"/>
  <c r="BQ1921" i="1" s="1"/>
  <c r="BM85" i="1"/>
  <c r="BQ85" i="1" s="1"/>
  <c r="BM373" i="1"/>
  <c r="BQ373" i="1" s="1"/>
  <c r="BM661" i="1"/>
  <c r="BQ661" i="1" s="1"/>
  <c r="BM949" i="1"/>
  <c r="BQ949" i="1" s="1"/>
  <c r="BM1237" i="1"/>
  <c r="BQ1237" i="1" s="1"/>
  <c r="BM1525" i="1"/>
  <c r="BQ1525" i="1" s="1"/>
  <c r="BM1813" i="1"/>
  <c r="BQ1813" i="1" s="1"/>
  <c r="BM2101" i="1"/>
  <c r="BQ2101" i="1" s="1"/>
  <c r="BM355" i="1"/>
  <c r="BQ355" i="1" s="1"/>
  <c r="BM931" i="1"/>
  <c r="BQ931" i="1" s="1"/>
  <c r="BM1507" i="1"/>
  <c r="BQ1507" i="1" s="1"/>
  <c r="BM175" i="1"/>
  <c r="BQ175" i="1" s="1"/>
  <c r="BM1399" i="1"/>
  <c r="BQ1399" i="1" s="1"/>
  <c r="BM751" i="1"/>
  <c r="BQ751" i="1" s="1"/>
  <c r="BM1435" i="1"/>
  <c r="BQ1435" i="1" s="1"/>
  <c r="BM1939" i="1"/>
  <c r="BQ1939" i="1" s="1"/>
  <c r="BM319" i="1"/>
  <c r="BQ319" i="1" s="1"/>
  <c r="BM1759" i="1"/>
  <c r="BQ1759" i="1" s="1"/>
  <c r="BM2011" i="1"/>
  <c r="BQ2011" i="1" s="1"/>
  <c r="BM1867" i="1"/>
  <c r="BQ1867" i="1" s="1"/>
  <c r="BM1723" i="1"/>
  <c r="BQ1723" i="1" s="1"/>
  <c r="BM265" i="1"/>
  <c r="BQ265" i="1" s="1"/>
  <c r="BM553" i="1"/>
  <c r="BQ553" i="1" s="1"/>
  <c r="BM841" i="1"/>
  <c r="BQ841" i="1" s="1"/>
  <c r="BM1129" i="1"/>
  <c r="BQ1129" i="1" s="1"/>
  <c r="BM1705" i="1"/>
  <c r="BQ1705" i="1" s="1"/>
  <c r="BM157" i="1"/>
  <c r="BQ157" i="1" s="1"/>
  <c r="BM733" i="1"/>
  <c r="BQ733" i="1" s="1"/>
  <c r="BM1021" i="1"/>
  <c r="BQ1021" i="1" s="1"/>
  <c r="BM1309" i="1"/>
  <c r="BQ1309" i="1" s="1"/>
  <c r="BM1597" i="1"/>
  <c r="BQ1597" i="1" s="1"/>
  <c r="BM1885" i="1"/>
  <c r="BQ1885" i="1" s="1"/>
  <c r="BM499" i="1"/>
  <c r="BQ499" i="1" s="1"/>
  <c r="BM1075" i="1"/>
  <c r="BQ1075" i="1" s="1"/>
  <c r="BM823" i="1"/>
  <c r="BQ823" i="1" s="1"/>
  <c r="BM1687" i="1"/>
  <c r="BQ1687" i="1" s="1"/>
  <c r="BM139" i="1"/>
  <c r="BQ139" i="1" s="1"/>
  <c r="BM859" i="1"/>
  <c r="BQ859" i="1" s="1"/>
  <c r="BM1543" i="1"/>
  <c r="BQ1543" i="1" s="1"/>
  <c r="BM2083" i="1"/>
  <c r="BQ2083" i="1" s="1"/>
  <c r="BM427" i="1"/>
  <c r="BQ427" i="1" s="1"/>
  <c r="BM1111" i="1"/>
  <c r="BQ1111" i="1" s="1"/>
  <c r="BM1903" i="1"/>
  <c r="BQ1903" i="1" s="1"/>
  <c r="BM463" i="1"/>
  <c r="BQ463" i="1" s="1"/>
  <c r="BM81" i="1"/>
  <c r="BQ81" i="1" s="1"/>
  <c r="BM1233" i="1"/>
  <c r="BQ1233" i="1" s="1"/>
  <c r="BM1521" i="1"/>
  <c r="BQ1521" i="1" s="1"/>
  <c r="BM1809" i="1"/>
  <c r="BQ1809" i="1" s="1"/>
  <c r="BM2097" i="1"/>
  <c r="BQ2097" i="1" s="1"/>
  <c r="BM261" i="1"/>
  <c r="BQ261" i="1" s="1"/>
  <c r="BM549" i="1"/>
  <c r="BQ549" i="1" s="1"/>
  <c r="BM1125" i="1"/>
  <c r="BQ1125" i="1" s="1"/>
  <c r="BM1413" i="1"/>
  <c r="BQ1413" i="1" s="1"/>
  <c r="BM1701" i="1"/>
  <c r="BQ1701" i="1" s="1"/>
  <c r="BM1989" i="1"/>
  <c r="BQ1989" i="1" s="1"/>
  <c r="BM1323" i="1"/>
  <c r="BQ1323" i="1" s="1"/>
  <c r="BM387" i="1"/>
  <c r="BQ387" i="1" s="1"/>
  <c r="BM1791" i="1"/>
  <c r="BQ1791" i="1" s="1"/>
  <c r="BM423" i="1"/>
  <c r="BQ423" i="1" s="1"/>
  <c r="BM1107" i="1"/>
  <c r="BQ1107" i="1" s="1"/>
  <c r="BM1251" i="1"/>
  <c r="BQ1251" i="1" s="1"/>
  <c r="BM351" i="1"/>
  <c r="BQ351" i="1" s="1"/>
  <c r="BM153" i="1"/>
  <c r="BQ153" i="1" s="1"/>
  <c r="BM441" i="1"/>
  <c r="BQ441" i="1" s="1"/>
  <c r="BM729" i="1"/>
  <c r="BQ729" i="1" s="1"/>
  <c r="BM1017" i="1"/>
  <c r="BQ1017" i="1" s="1"/>
  <c r="BM1305" i="1"/>
  <c r="BQ1305" i="1" s="1"/>
  <c r="BM1593" i="1"/>
  <c r="BQ1593" i="1" s="1"/>
  <c r="BM1881" i="1"/>
  <c r="BQ1881" i="1" s="1"/>
  <c r="BM45" i="1"/>
  <c r="BQ45" i="1" s="1"/>
  <c r="BM333" i="1"/>
  <c r="BQ333" i="1" s="1"/>
  <c r="BM909" i="1"/>
  <c r="BQ909" i="1" s="1"/>
  <c r="BM1197" i="1"/>
  <c r="BQ1197" i="1" s="1"/>
  <c r="BM1485" i="1"/>
  <c r="BQ1485" i="1" s="1"/>
  <c r="BM2061" i="1"/>
  <c r="BQ2061" i="1" s="1"/>
  <c r="BM315" i="1"/>
  <c r="BQ315" i="1" s="1"/>
  <c r="BM1467" i="1"/>
  <c r="BQ1467" i="1" s="1"/>
  <c r="BM63" i="1"/>
  <c r="BQ63" i="1" s="1"/>
  <c r="BM495" i="1"/>
  <c r="BQ495" i="1" s="1"/>
  <c r="BM1431" i="1"/>
  <c r="BQ1431" i="1" s="1"/>
  <c r="BM1935" i="1"/>
  <c r="BQ1935" i="1" s="1"/>
  <c r="BM531" i="1"/>
  <c r="BQ531" i="1" s="1"/>
  <c r="BM1215" i="1"/>
  <c r="BQ1215" i="1" s="1"/>
  <c r="BM2043" i="1"/>
  <c r="BQ2043" i="1" s="1"/>
  <c r="BM675" i="1"/>
  <c r="BQ675" i="1" s="1"/>
  <c r="BM1359" i="1"/>
  <c r="BQ1359" i="1" s="1"/>
  <c r="BM1971" i="1"/>
  <c r="BQ1971" i="1" s="1"/>
  <c r="BM1827" i="1"/>
  <c r="BQ1827" i="1" s="1"/>
  <c r="BM225" i="1"/>
  <c r="BQ225" i="1" s="1"/>
  <c r="BM1089" i="1"/>
  <c r="BQ1089" i="1" s="1"/>
  <c r="BM1377" i="1"/>
  <c r="BQ1377" i="1" s="1"/>
  <c r="BM1953" i="1"/>
  <c r="BQ1953" i="1" s="1"/>
  <c r="BM405" i="1"/>
  <c r="BQ405" i="1" s="1"/>
  <c r="BM693" i="1"/>
  <c r="BQ693" i="1" s="1"/>
  <c r="BM981" i="1"/>
  <c r="BQ981" i="1" s="1"/>
  <c r="BM1269" i="1"/>
  <c r="BQ1269" i="1" s="1"/>
  <c r="BM1557" i="1"/>
  <c r="BQ1557" i="1" s="1"/>
  <c r="BM1845" i="1"/>
  <c r="BQ1845" i="1" s="1"/>
  <c r="BM459" i="1"/>
  <c r="BQ459" i="1" s="1"/>
  <c r="BM1035" i="1"/>
  <c r="BQ1035" i="1" s="1"/>
  <c r="BM135" i="1"/>
  <c r="BQ135" i="1" s="1"/>
  <c r="BM855" i="1"/>
  <c r="BQ855" i="1" s="1"/>
  <c r="BM1539" i="1"/>
  <c r="BQ1539" i="1" s="1"/>
  <c r="BM2079" i="1"/>
  <c r="BQ2079" i="1" s="1"/>
  <c r="BM783" i="1"/>
  <c r="BQ783" i="1" s="1"/>
  <c r="BM1575" i="1"/>
  <c r="BQ1575" i="1" s="1"/>
  <c r="BM99" i="1"/>
  <c r="BQ99" i="1" s="1"/>
  <c r="BM1683" i="1"/>
  <c r="BQ1683" i="1" s="1"/>
  <c r="BM927" i="1"/>
  <c r="BQ927" i="1" s="1"/>
  <c r="BM297" i="1"/>
  <c r="BQ297" i="1" s="1"/>
  <c r="BM585" i="1"/>
  <c r="BQ585" i="1" s="1"/>
  <c r="BM873" i="1"/>
  <c r="BQ873" i="1" s="1"/>
  <c r="BM1449" i="1"/>
  <c r="BQ1449" i="1" s="1"/>
  <c r="BM2025" i="1"/>
  <c r="BQ2025" i="1" s="1"/>
  <c r="BM477" i="1"/>
  <c r="BQ477" i="1" s="1"/>
  <c r="BM765" i="1"/>
  <c r="BQ765" i="1" s="1"/>
  <c r="BM1053" i="1"/>
  <c r="BQ1053" i="1" s="1"/>
  <c r="BM1341" i="1"/>
  <c r="BQ1341" i="1" s="1"/>
  <c r="BM27" i="1"/>
  <c r="BQ27" i="1" s="1"/>
  <c r="BQ117" i="1"/>
  <c r="BM279" i="1"/>
  <c r="BQ279" i="1" s="1"/>
  <c r="BM963" i="1"/>
  <c r="BQ963" i="1" s="1"/>
  <c r="BM1647" i="1"/>
  <c r="BQ1647" i="1" s="1"/>
  <c r="BM999" i="1"/>
  <c r="BQ999" i="1" s="1"/>
  <c r="BM1755" i="1"/>
  <c r="BQ1755" i="1" s="1"/>
  <c r="BM1143" i="1"/>
  <c r="BQ1143" i="1" s="1"/>
  <c r="BM1287" i="1"/>
  <c r="BQ1287" i="1" s="1"/>
  <c r="BM243" i="1"/>
  <c r="BQ243" i="1" s="1"/>
  <c r="BM24" i="1"/>
  <c r="BQ24" i="1" s="1"/>
  <c r="BM168" i="1"/>
  <c r="BQ168" i="1" s="1"/>
  <c r="BM456" i="1"/>
  <c r="BQ456" i="1" s="1"/>
  <c r="BM600" i="1"/>
  <c r="BQ600" i="1" s="1"/>
  <c r="BM744" i="1"/>
  <c r="BQ744" i="1" s="1"/>
  <c r="BM888" i="1"/>
  <c r="BQ888" i="1" s="1"/>
  <c r="BM1032" i="1"/>
  <c r="BQ1032" i="1" s="1"/>
  <c r="BM1176" i="1"/>
  <c r="BQ1176" i="1" s="1"/>
  <c r="BM1320" i="1"/>
  <c r="BQ1320" i="1" s="1"/>
  <c r="BM1464" i="1"/>
  <c r="BQ1464" i="1" s="1"/>
  <c r="BM1608" i="1"/>
  <c r="BQ1608" i="1" s="1"/>
  <c r="BM1752" i="1"/>
  <c r="BQ1752" i="1" s="1"/>
  <c r="BM2040" i="1"/>
  <c r="BQ2040" i="1" s="1"/>
  <c r="BM114" i="1"/>
  <c r="BQ114" i="1" s="1"/>
  <c r="BM258" i="1"/>
  <c r="BQ258" i="1" s="1"/>
  <c r="BM402" i="1"/>
  <c r="BQ402" i="1" s="1"/>
  <c r="BM546" i="1"/>
  <c r="BQ546" i="1" s="1"/>
  <c r="BM690" i="1"/>
  <c r="BQ690" i="1" s="1"/>
  <c r="BM834" i="1"/>
  <c r="BQ834" i="1" s="1"/>
  <c r="BM978" i="1"/>
  <c r="BQ978" i="1" s="1"/>
  <c r="BM1122" i="1"/>
  <c r="BQ1122" i="1" s="1"/>
  <c r="BM1266" i="1"/>
  <c r="BQ1266" i="1" s="1"/>
  <c r="BM1410" i="1"/>
  <c r="BQ1410" i="1" s="1"/>
  <c r="BM1554" i="1"/>
  <c r="BQ1554" i="1" s="1"/>
  <c r="BM1698" i="1"/>
  <c r="BQ1698" i="1" s="1"/>
  <c r="BM1842" i="1"/>
  <c r="BQ1842" i="1" s="1"/>
  <c r="BM1986" i="1"/>
  <c r="BQ1986" i="1" s="1"/>
  <c r="BM60" i="1"/>
  <c r="BQ60" i="1" s="1"/>
  <c r="BM204" i="1"/>
  <c r="BQ204" i="1" s="1"/>
  <c r="BM348" i="1"/>
  <c r="BQ348" i="1" s="1"/>
  <c r="BM492" i="1"/>
  <c r="BQ492" i="1" s="1"/>
  <c r="BM636" i="1"/>
  <c r="BQ636" i="1" s="1"/>
  <c r="BM780" i="1"/>
  <c r="BQ780" i="1" s="1"/>
  <c r="BM924" i="1"/>
  <c r="BQ924" i="1" s="1"/>
  <c r="BM1212" i="1"/>
  <c r="BQ1212" i="1" s="1"/>
  <c r="BM1356" i="1"/>
  <c r="BQ1356" i="1" s="1"/>
  <c r="BM1500" i="1"/>
  <c r="BQ1500" i="1" s="1"/>
  <c r="BM1644" i="1"/>
  <c r="BQ1644" i="1" s="1"/>
  <c r="BM1788" i="1"/>
  <c r="BQ1788" i="1" s="1"/>
  <c r="BM1932" i="1"/>
  <c r="BQ1932" i="1" s="1"/>
  <c r="BM2076" i="1"/>
  <c r="BQ2076" i="1" s="1"/>
  <c r="BM6" i="1"/>
  <c r="BQ6" i="1" s="1"/>
  <c r="BM294" i="1"/>
  <c r="BQ294" i="1" s="1"/>
  <c r="BM438" i="1"/>
  <c r="BQ438" i="1" s="1"/>
  <c r="BM582" i="1"/>
  <c r="BQ582" i="1" s="1"/>
  <c r="BM726" i="1"/>
  <c r="BQ726" i="1" s="1"/>
  <c r="BM870" i="1"/>
  <c r="BQ870" i="1" s="1"/>
  <c r="BM1014" i="1"/>
  <c r="BQ1014" i="1" s="1"/>
  <c r="BM1158" i="1"/>
  <c r="BQ1158" i="1" s="1"/>
  <c r="BM1302" i="1"/>
  <c r="BQ1302" i="1" s="1"/>
  <c r="BM1446" i="1"/>
  <c r="BQ1446" i="1" s="1"/>
  <c r="BM1590" i="1"/>
  <c r="BQ1590" i="1" s="1"/>
  <c r="BM1734" i="1"/>
  <c r="BQ1734" i="1" s="1"/>
  <c r="BM1878" i="1"/>
  <c r="BQ1878" i="1" s="1"/>
  <c r="BM2022" i="1"/>
  <c r="BQ2022" i="1" s="1"/>
  <c r="BM96" i="1"/>
  <c r="BQ96" i="1" s="1"/>
  <c r="BM240" i="1"/>
  <c r="BQ240" i="1" s="1"/>
  <c r="BM384" i="1"/>
  <c r="BQ384" i="1" s="1"/>
  <c r="BM528" i="1"/>
  <c r="BQ528" i="1" s="1"/>
  <c r="BM672" i="1"/>
  <c r="BQ672" i="1" s="1"/>
  <c r="BM816" i="1"/>
  <c r="BQ816" i="1" s="1"/>
  <c r="BM1104" i="1"/>
  <c r="BQ1104" i="1" s="1"/>
  <c r="BM1248" i="1"/>
  <c r="BQ1248" i="1" s="1"/>
  <c r="BM1536" i="1"/>
  <c r="BQ1536" i="1" s="1"/>
  <c r="BM1824" i="1"/>
  <c r="BQ1824" i="1" s="1"/>
  <c r="BM1968" i="1"/>
  <c r="BQ1968" i="1" s="1"/>
  <c r="BM42" i="1"/>
  <c r="BQ42" i="1" s="1"/>
  <c r="BM186" i="1"/>
  <c r="BQ186" i="1" s="1"/>
  <c r="BM330" i="1"/>
  <c r="BQ330" i="1" s="1"/>
  <c r="BM474" i="1"/>
  <c r="BQ474" i="1" s="1"/>
  <c r="BM618" i="1"/>
  <c r="BQ618" i="1" s="1"/>
  <c r="BM762" i="1"/>
  <c r="BQ762" i="1" s="1"/>
  <c r="BM906" i="1"/>
  <c r="BQ906" i="1" s="1"/>
  <c r="BM1050" i="1"/>
  <c r="BQ1050" i="1" s="1"/>
  <c r="BM1194" i="1"/>
  <c r="BQ1194" i="1" s="1"/>
  <c r="BM1338" i="1"/>
  <c r="BQ1338" i="1" s="1"/>
  <c r="BM1482" i="1"/>
  <c r="BQ1482" i="1" s="1"/>
  <c r="BM1626" i="1"/>
  <c r="BQ1626" i="1" s="1"/>
  <c r="BM1770" i="1"/>
  <c r="BQ1770" i="1" s="1"/>
  <c r="BM1914" i="1"/>
  <c r="BQ1914" i="1" s="1"/>
  <c r="BM2058" i="1"/>
  <c r="BQ2058" i="1" s="1"/>
  <c r="BM132" i="1"/>
  <c r="BQ132" i="1" s="1"/>
  <c r="BM276" i="1"/>
  <c r="BQ276" i="1" s="1"/>
  <c r="BM420" i="1"/>
  <c r="BQ420" i="1" s="1"/>
  <c r="BM564" i="1"/>
  <c r="BQ564" i="1" s="1"/>
  <c r="BM852" i="1"/>
  <c r="BQ852" i="1" s="1"/>
  <c r="BM996" i="1"/>
  <c r="BQ996" i="1" s="1"/>
  <c r="BM1140" i="1"/>
  <c r="BQ1140" i="1" s="1"/>
  <c r="BM1284" i="1"/>
  <c r="BQ1284" i="1" s="1"/>
  <c r="BM1428" i="1"/>
  <c r="BQ1428" i="1" s="1"/>
  <c r="BM1572" i="1"/>
  <c r="BQ1572" i="1" s="1"/>
  <c r="BM1860" i="1"/>
  <c r="BQ1860" i="1" s="1"/>
  <c r="BM2004" i="1"/>
  <c r="BQ2004" i="1" s="1"/>
  <c r="BM78" i="1"/>
  <c r="BQ78" i="1" s="1"/>
  <c r="BM222" i="1"/>
  <c r="BQ222" i="1" s="1"/>
  <c r="BM366" i="1"/>
  <c r="BQ366" i="1" s="1"/>
  <c r="BM510" i="1"/>
  <c r="BQ510" i="1" s="1"/>
  <c r="BM654" i="1"/>
  <c r="BQ654" i="1" s="1"/>
  <c r="BM1086" i="1"/>
  <c r="BQ1086" i="1" s="1"/>
  <c r="BM1230" i="1"/>
  <c r="BQ1230" i="1" s="1"/>
  <c r="BM1374" i="1"/>
  <c r="BQ1374" i="1" s="1"/>
  <c r="BM1518" i="1"/>
  <c r="BQ1518" i="1" s="1"/>
  <c r="BM1806" i="1"/>
  <c r="BQ1806" i="1" s="1"/>
  <c r="BM1950" i="1"/>
  <c r="BQ1950" i="1" s="1"/>
  <c r="BM2094" i="1"/>
  <c r="BQ2094" i="1" s="1"/>
  <c r="BA143" i="1"/>
  <c r="BA287" i="1"/>
  <c r="BA431" i="1"/>
  <c r="BA575" i="1"/>
  <c r="BA719" i="1"/>
  <c r="BA863" i="1"/>
  <c r="BA1007" i="1"/>
  <c r="BA1151" i="1"/>
  <c r="BA1295" i="1"/>
  <c r="BA1439" i="1"/>
  <c r="BA1583" i="1"/>
  <c r="BA1727" i="1"/>
  <c r="BA1871" i="1"/>
  <c r="BA2015" i="1"/>
  <c r="BA17" i="1"/>
  <c r="BA161" i="1"/>
  <c r="BA305" i="1"/>
  <c r="BA449" i="1"/>
  <c r="BA593" i="1"/>
  <c r="BA737" i="1"/>
  <c r="BA881" i="1"/>
  <c r="BA1025" i="1"/>
  <c r="BA1169" i="1"/>
  <c r="BA1313" i="1"/>
  <c r="BA1457" i="1"/>
  <c r="BA1601" i="1"/>
  <c r="BA1745" i="1"/>
  <c r="BA1889" i="1"/>
  <c r="BA2033" i="1"/>
  <c r="BA35" i="1"/>
  <c r="BA179" i="1"/>
  <c r="BA323" i="1"/>
  <c r="BA467" i="1"/>
  <c r="BA611" i="1"/>
  <c r="BA755" i="1"/>
  <c r="BA899" i="1"/>
  <c r="BA1043" i="1"/>
  <c r="BA1187" i="1"/>
  <c r="BA1331" i="1"/>
  <c r="BA1475" i="1"/>
  <c r="BA1619" i="1"/>
  <c r="BA1763" i="1"/>
  <c r="BA1907" i="1"/>
  <c r="BA2051" i="1"/>
  <c r="BA53" i="1"/>
  <c r="BA197" i="1"/>
  <c r="BA341" i="1"/>
  <c r="BA485" i="1"/>
  <c r="BA629" i="1"/>
  <c r="BA773" i="1"/>
  <c r="BA917" i="1"/>
  <c r="BA1061" i="1"/>
  <c r="BA1205" i="1"/>
  <c r="BA1349" i="1"/>
  <c r="BA1493" i="1"/>
  <c r="BA1637" i="1"/>
  <c r="BA1781" i="1"/>
  <c r="BA1925" i="1"/>
  <c r="BA2069" i="1"/>
  <c r="BA71" i="1"/>
  <c r="BA215" i="1"/>
  <c r="BA359" i="1"/>
  <c r="BA503" i="1"/>
  <c r="BA647" i="1"/>
  <c r="BA791" i="1"/>
  <c r="BA935" i="1"/>
  <c r="BA1079" i="1"/>
  <c r="BA1223" i="1"/>
  <c r="BA1367" i="1"/>
  <c r="BA1511" i="1"/>
  <c r="BA1655" i="1"/>
  <c r="BA1799" i="1"/>
  <c r="BA1943" i="1"/>
  <c r="BA2087" i="1"/>
  <c r="BA89" i="1"/>
  <c r="BA233" i="1"/>
  <c r="BA377" i="1"/>
  <c r="BA521" i="1"/>
  <c r="BA665" i="1"/>
  <c r="BA809" i="1"/>
  <c r="BA953" i="1"/>
  <c r="BA1097" i="1"/>
  <c r="BA1241" i="1"/>
  <c r="BA1385" i="1"/>
  <c r="BA1529" i="1"/>
  <c r="BA1673" i="1"/>
  <c r="BA1817" i="1"/>
  <c r="BA1961" i="1"/>
  <c r="BA2105" i="1"/>
  <c r="BA107" i="1"/>
  <c r="BA251" i="1"/>
  <c r="BA395" i="1"/>
  <c r="BA539" i="1"/>
  <c r="BA683" i="1"/>
  <c r="BA827" i="1"/>
  <c r="BA1115" i="1"/>
  <c r="BA1259" i="1"/>
  <c r="BA1403" i="1"/>
  <c r="BA1547" i="1"/>
  <c r="BA1691" i="1"/>
  <c r="BA1835" i="1"/>
  <c r="BA1979" i="1"/>
  <c r="BA125" i="1"/>
  <c r="BA269" i="1"/>
  <c r="BA413" i="1"/>
  <c r="BA557" i="1"/>
  <c r="BA701" i="1"/>
  <c r="BA845" i="1"/>
  <c r="BA989" i="1"/>
  <c r="BA1133" i="1"/>
  <c r="BA1277" i="1"/>
  <c r="BA1421" i="1"/>
  <c r="BA1565" i="1"/>
  <c r="BA1709" i="1"/>
  <c r="BA1853" i="1"/>
  <c r="BA1997" i="1"/>
  <c r="BE36" i="1"/>
  <c r="BE180" i="1"/>
  <c r="BE324" i="1"/>
  <c r="BE468" i="1"/>
  <c r="BE612" i="1"/>
  <c r="BE756" i="1"/>
  <c r="BE900" i="1"/>
  <c r="BE1044" i="1"/>
  <c r="BE486" i="1"/>
  <c r="BE1062" i="1"/>
  <c r="BE1350" i="1"/>
  <c r="BE1638" i="1"/>
  <c r="BE1926" i="1"/>
  <c r="BE162" i="1"/>
  <c r="BE738" i="1"/>
  <c r="BE1152" i="1"/>
  <c r="BE1440" i="1"/>
  <c r="BE1728" i="1"/>
  <c r="BE2016" i="1"/>
  <c r="BE126" i="1"/>
  <c r="BE702" i="1"/>
  <c r="BE1188" i="1"/>
  <c r="BE1476" i="1"/>
  <c r="BE1764" i="1"/>
  <c r="BE2052" i="1"/>
  <c r="BE378" i="1"/>
  <c r="BE954" i="1"/>
  <c r="BE1368" i="1"/>
  <c r="BE1656" i="1"/>
  <c r="BE1944" i="1"/>
  <c r="BE72" i="1"/>
  <c r="BE216" i="1"/>
  <c r="BE360" i="1"/>
  <c r="BE504" i="1"/>
  <c r="BE648" i="1"/>
  <c r="BE792" i="1"/>
  <c r="BE936" i="1"/>
  <c r="BE1080" i="1"/>
  <c r="BE54" i="1"/>
  <c r="BE630" i="1"/>
  <c r="BE1116" i="1"/>
  <c r="BE1404" i="1"/>
  <c r="BE1692" i="1"/>
  <c r="BE1980" i="1"/>
  <c r="BE306" i="1"/>
  <c r="BE882" i="1"/>
  <c r="BE1242" i="1"/>
  <c r="BE1530" i="1"/>
  <c r="BE1818" i="1"/>
  <c r="BE2106" i="1"/>
  <c r="BE270" i="1"/>
  <c r="BE846" i="1"/>
  <c r="BE1278" i="1"/>
  <c r="BE1566" i="1"/>
  <c r="BE1854" i="1"/>
  <c r="BE522" i="1"/>
  <c r="BE1170" i="1"/>
  <c r="BE1458" i="1"/>
  <c r="BE1746" i="1"/>
  <c r="BE2034" i="1"/>
  <c r="BE108" i="1"/>
  <c r="BE252" i="1"/>
  <c r="BE396" i="1"/>
  <c r="BE540" i="1"/>
  <c r="BE684" i="1"/>
  <c r="BE828" i="1"/>
  <c r="BE198" i="1"/>
  <c r="BE774" i="1"/>
  <c r="BE1206" i="1"/>
  <c r="BE1494" i="1"/>
  <c r="BE1782" i="1"/>
  <c r="BE2070" i="1"/>
  <c r="BE450" i="1"/>
  <c r="BE1026" i="1"/>
  <c r="BE1296" i="1"/>
  <c r="BE1584" i="1"/>
  <c r="BE1872" i="1"/>
  <c r="BE414" i="1"/>
  <c r="BE990" i="1"/>
  <c r="BE1332" i="1"/>
  <c r="BE1620" i="1"/>
  <c r="BE1908" i="1"/>
  <c r="BE90" i="1"/>
  <c r="BE666" i="1"/>
  <c r="BE1224" i="1"/>
  <c r="BE1512" i="1"/>
  <c r="BE1800" i="1"/>
  <c r="BE2088" i="1"/>
  <c r="BE144" i="1"/>
  <c r="BE288" i="1"/>
  <c r="BE432" i="1"/>
  <c r="BE576" i="1"/>
  <c r="BE720" i="1"/>
  <c r="BE864" i="1"/>
  <c r="BE1008" i="1"/>
  <c r="BE342" i="1"/>
  <c r="BE918" i="1"/>
  <c r="BE1260" i="1"/>
  <c r="BE1548" i="1"/>
  <c r="BE1836" i="1"/>
  <c r="BE18" i="1"/>
  <c r="BE594" i="1"/>
  <c r="BE1098" i="1"/>
  <c r="BE1386" i="1"/>
  <c r="BE1674" i="1"/>
  <c r="BE1962" i="1"/>
  <c r="BE558" i="1"/>
  <c r="BE1134" i="1"/>
  <c r="BE1422" i="1"/>
  <c r="BE1710" i="1"/>
  <c r="BE1998" i="1"/>
  <c r="BE234" i="1"/>
  <c r="BE810" i="1"/>
  <c r="BE1314" i="1"/>
  <c r="BE1602" i="1"/>
  <c r="BE1890" i="1"/>
  <c r="BE99" i="1"/>
  <c r="BE243" i="1"/>
  <c r="BE387" i="1"/>
  <c r="BE531" i="1"/>
  <c r="BE675" i="1"/>
  <c r="BE819" i="1"/>
  <c r="BE963" i="1"/>
  <c r="BE117" i="1"/>
  <c r="BE261" i="1"/>
  <c r="BE405" i="1"/>
  <c r="BE549" i="1"/>
  <c r="BE693" i="1"/>
  <c r="BE837" i="1"/>
  <c r="BE981" i="1"/>
  <c r="BE1125" i="1"/>
  <c r="BE1269" i="1"/>
  <c r="BE1413" i="1"/>
  <c r="BE1557" i="1"/>
  <c r="BE1701" i="1"/>
  <c r="BE1845" i="1"/>
  <c r="BE1989" i="1"/>
  <c r="BE1215" i="1"/>
  <c r="BE1791" i="1"/>
  <c r="BE1395" i="1"/>
  <c r="BE1971" i="1"/>
  <c r="BE1575" i="1"/>
  <c r="BE1611" i="1"/>
  <c r="BE135" i="1"/>
  <c r="BE279" i="1"/>
  <c r="BE423" i="1"/>
  <c r="BE567" i="1"/>
  <c r="BE711" i="1"/>
  <c r="BE855" i="1"/>
  <c r="BE999" i="1"/>
  <c r="BE9" i="1"/>
  <c r="BE153" i="1"/>
  <c r="BE297" i="1"/>
  <c r="BE441" i="1"/>
  <c r="BE585" i="1"/>
  <c r="BE729" i="1"/>
  <c r="BE873" i="1"/>
  <c r="BE1017" i="1"/>
  <c r="BE1161" i="1"/>
  <c r="BE1305" i="1"/>
  <c r="BE1449" i="1"/>
  <c r="BE1593" i="1"/>
  <c r="BE1737" i="1"/>
  <c r="BE1881" i="1"/>
  <c r="BE2025" i="1"/>
  <c r="BE1359" i="1"/>
  <c r="BE1935" i="1"/>
  <c r="BE1539" i="1"/>
  <c r="BE1143" i="1"/>
  <c r="BE1719" i="1"/>
  <c r="BE1179" i="1"/>
  <c r="BE1755" i="1"/>
  <c r="BE27" i="1"/>
  <c r="BE171" i="1"/>
  <c r="BE315" i="1"/>
  <c r="BE459" i="1"/>
  <c r="BE603" i="1"/>
  <c r="BE747" i="1"/>
  <c r="BE891" i="1"/>
  <c r="BE1035" i="1"/>
  <c r="BE45" i="1"/>
  <c r="BE189" i="1"/>
  <c r="BE333" i="1"/>
  <c r="BE477" i="1"/>
  <c r="BE621" i="1"/>
  <c r="BE765" i="1"/>
  <c r="BE909" i="1"/>
  <c r="BE1053" i="1"/>
  <c r="BE1197" i="1"/>
  <c r="BE1341" i="1"/>
  <c r="BE1485" i="1"/>
  <c r="BE1629" i="1"/>
  <c r="BE1773" i="1"/>
  <c r="BE1917" i="1"/>
  <c r="BE2061" i="1"/>
  <c r="BE1503" i="1"/>
  <c r="BE2079" i="1"/>
  <c r="BE1107" i="1"/>
  <c r="BE1683" i="1"/>
  <c r="BE1287" i="1"/>
  <c r="BE1863" i="1"/>
  <c r="BE1323" i="1"/>
  <c r="BE1899" i="1"/>
  <c r="BE63" i="1"/>
  <c r="BE207" i="1"/>
  <c r="BE351" i="1"/>
  <c r="BE495" i="1"/>
  <c r="BE639" i="1"/>
  <c r="BE783" i="1"/>
  <c r="BE927" i="1"/>
  <c r="BE1071" i="1"/>
  <c r="BE81" i="1"/>
  <c r="BE225" i="1"/>
  <c r="BE369" i="1"/>
  <c r="BE513" i="1"/>
  <c r="BE657" i="1"/>
  <c r="BE801" i="1"/>
  <c r="BE945" i="1"/>
  <c r="BE1089" i="1"/>
  <c r="BE1233" i="1"/>
  <c r="BE1377" i="1"/>
  <c r="BE1521" i="1"/>
  <c r="BE1665" i="1"/>
  <c r="BE1809" i="1"/>
  <c r="BE1953" i="1"/>
  <c r="BE2097" i="1"/>
  <c r="BE1647" i="1"/>
  <c r="BE1251" i="1"/>
  <c r="BE1827" i="1"/>
  <c r="BE1431" i="1"/>
  <c r="BE2007" i="1"/>
  <c r="BE1467" i="1"/>
  <c r="BE2043" i="1"/>
  <c r="BN6" i="1"/>
  <c r="BN186" i="1"/>
  <c r="BN150" i="1"/>
  <c r="BN438" i="1"/>
  <c r="BN726" i="1"/>
  <c r="BN1014" i="1"/>
  <c r="BN1302" i="1"/>
  <c r="BN1590" i="1"/>
  <c r="BN1878" i="1"/>
  <c r="BN474" i="1"/>
  <c r="BN762" i="1"/>
  <c r="BN1050" i="1"/>
  <c r="BN1338" i="1"/>
  <c r="BN1626" i="1"/>
  <c r="BN1914" i="1"/>
  <c r="BN528" i="1"/>
  <c r="BN1104" i="1"/>
  <c r="BN1680" i="1"/>
  <c r="BN492" i="1"/>
  <c r="BN1068" i="1"/>
  <c r="BN1644" i="1"/>
  <c r="BN564" i="1"/>
  <c r="BN1140" i="1"/>
  <c r="BN1716" i="1"/>
  <c r="BN744" i="1"/>
  <c r="BN1176" i="1"/>
  <c r="BN1608" i="1"/>
  <c r="BN888" i="1"/>
  <c r="BN24" i="1"/>
  <c r="BN222" i="1"/>
  <c r="BN510" i="1"/>
  <c r="BN798" i="1"/>
  <c r="BN1086" i="1"/>
  <c r="BN1374" i="1"/>
  <c r="BN1662" i="1"/>
  <c r="BN1950" i="1"/>
  <c r="BN258" i="1"/>
  <c r="BN546" i="1"/>
  <c r="BN834" i="1"/>
  <c r="BN1122" i="1"/>
  <c r="BN1410" i="1"/>
  <c r="BN1698" i="1"/>
  <c r="BN1986" i="1"/>
  <c r="BN672" i="1"/>
  <c r="BN1248" i="1"/>
  <c r="BN1824" i="1"/>
  <c r="BN636" i="1"/>
  <c r="BN1212" i="1"/>
  <c r="BN1788" i="1"/>
  <c r="BN168" i="1"/>
  <c r="BN708" i="1"/>
  <c r="BN1284" i="1"/>
  <c r="BN1860" i="1"/>
  <c r="BN1320" i="1"/>
  <c r="BN1752" i="1"/>
  <c r="BN2040" i="1"/>
  <c r="BN1464" i="1"/>
  <c r="BN60" i="1"/>
  <c r="BN42" i="1"/>
  <c r="BN294" i="1"/>
  <c r="BN582" i="1"/>
  <c r="BN870" i="1"/>
  <c r="BN1158" i="1"/>
  <c r="BN1446" i="1"/>
  <c r="BN1734" i="1"/>
  <c r="BN2022" i="1"/>
  <c r="BN330" i="1"/>
  <c r="BN618" i="1"/>
  <c r="BN906" i="1"/>
  <c r="BN1194" i="1"/>
  <c r="BN1482" i="1"/>
  <c r="BN1770" i="1"/>
  <c r="BN2058" i="1"/>
  <c r="BN240" i="1"/>
  <c r="BN816" i="1"/>
  <c r="BN1392" i="1"/>
  <c r="BN1968" i="1"/>
  <c r="BN204" i="1"/>
  <c r="BN780" i="1"/>
  <c r="BN1356" i="1"/>
  <c r="BN1932" i="1"/>
  <c r="BN276" i="1"/>
  <c r="BN852" i="1"/>
  <c r="BN1428" i="1"/>
  <c r="BN2004" i="1"/>
  <c r="BN1896" i="1"/>
  <c r="BN78" i="1"/>
  <c r="BN456" i="1"/>
  <c r="BN312" i="1"/>
  <c r="BN114" i="1"/>
  <c r="BN132" i="1"/>
  <c r="BN96" i="1"/>
  <c r="BN366" i="1"/>
  <c r="BN654" i="1"/>
  <c r="BN942" i="1"/>
  <c r="BN1230" i="1"/>
  <c r="BN1518" i="1"/>
  <c r="BN1806" i="1"/>
  <c r="BN2094" i="1"/>
  <c r="BN402" i="1"/>
  <c r="BN690" i="1"/>
  <c r="BN978" i="1"/>
  <c r="BN1266" i="1"/>
  <c r="BN1554" i="1"/>
  <c r="BN1842" i="1"/>
  <c r="BN384" i="1"/>
  <c r="BN960" i="1"/>
  <c r="BN1536" i="1"/>
  <c r="BN348" i="1"/>
  <c r="BN924" i="1"/>
  <c r="BN1500" i="1"/>
  <c r="BN2076" i="1"/>
  <c r="BN420" i="1"/>
  <c r="BN996" i="1"/>
  <c r="BN1572" i="1"/>
  <c r="BN600" i="1"/>
  <c r="BN1032" i="1"/>
  <c r="BN11" i="1"/>
  <c r="BN155" i="1"/>
  <c r="BN47" i="1"/>
  <c r="BN83" i="1"/>
  <c r="BN119" i="1"/>
  <c r="AZ1575" i="1"/>
  <c r="AZ1899" i="1"/>
  <c r="AZ2025" i="1"/>
  <c r="AZ99" i="1"/>
  <c r="AZ243" i="1"/>
  <c r="AZ387" i="1"/>
  <c r="AZ531" i="1"/>
  <c r="AZ675" i="1"/>
  <c r="AZ819" i="1"/>
  <c r="AZ963" i="1"/>
  <c r="AZ1107" i="1"/>
  <c r="AZ1251" i="1"/>
  <c r="AZ1431" i="1"/>
  <c r="AZ1755" i="1"/>
  <c r="AZ2043" i="1"/>
  <c r="AZ45" i="1"/>
  <c r="BR45" i="1" s="1"/>
  <c r="AZ189" i="1"/>
  <c r="AZ333" i="1"/>
  <c r="AZ477" i="1"/>
  <c r="AZ621" i="1"/>
  <c r="AZ765" i="1"/>
  <c r="AZ909" i="1"/>
  <c r="AZ1053" i="1"/>
  <c r="AZ1197" i="1"/>
  <c r="AZ1341" i="1"/>
  <c r="AZ1485" i="1"/>
  <c r="AZ1629" i="1"/>
  <c r="AZ1773" i="1"/>
  <c r="AZ1953" i="1"/>
  <c r="AZ1395" i="1"/>
  <c r="AZ1647" i="1"/>
  <c r="AZ1935" i="1"/>
  <c r="AZ135" i="1"/>
  <c r="BR135" i="1" s="1"/>
  <c r="AZ279" i="1"/>
  <c r="AZ423" i="1"/>
  <c r="AZ567" i="1"/>
  <c r="AZ711" i="1"/>
  <c r="AZ855" i="1"/>
  <c r="AZ999" i="1"/>
  <c r="AZ1143" i="1"/>
  <c r="AZ1287" i="1"/>
  <c r="AZ1539" i="1"/>
  <c r="AZ1827" i="1"/>
  <c r="AZ2079" i="1"/>
  <c r="AZ81" i="1"/>
  <c r="AZ225" i="1"/>
  <c r="AZ369" i="1"/>
  <c r="AZ513" i="1"/>
  <c r="AZ657" i="1"/>
  <c r="AZ801" i="1"/>
  <c r="AZ945" i="1"/>
  <c r="AZ1089" i="1"/>
  <c r="BR1089" i="1" s="1"/>
  <c r="AZ1233" i="1"/>
  <c r="AZ1377" i="1"/>
  <c r="AZ1521" i="1"/>
  <c r="BR1521" i="1" s="1"/>
  <c r="AZ1665" i="1"/>
  <c r="AZ1809" i="1"/>
  <c r="AZ1989" i="1"/>
  <c r="AZ1467" i="1"/>
  <c r="AZ1719" i="1"/>
  <c r="AZ2007" i="1"/>
  <c r="AZ27" i="1"/>
  <c r="AZ171" i="1"/>
  <c r="AZ315" i="1"/>
  <c r="AZ459" i="1"/>
  <c r="AZ603" i="1"/>
  <c r="AZ747" i="1"/>
  <c r="AZ891" i="1"/>
  <c r="AZ1035" i="1"/>
  <c r="AZ1179" i="1"/>
  <c r="AZ1323" i="1"/>
  <c r="AZ1611" i="1"/>
  <c r="AZ1863" i="1"/>
  <c r="AZ117" i="1"/>
  <c r="AZ261" i="1"/>
  <c r="AZ405" i="1"/>
  <c r="AZ549" i="1"/>
  <c r="AZ693" i="1"/>
  <c r="AZ837" i="1"/>
  <c r="AZ981" i="1"/>
  <c r="AZ1125" i="1"/>
  <c r="AZ1269" i="1"/>
  <c r="AZ1413" i="1"/>
  <c r="AZ1557" i="1"/>
  <c r="AZ1701" i="1"/>
  <c r="AZ1845" i="1"/>
  <c r="AZ2061" i="1"/>
  <c r="BR2061" i="1" s="1"/>
  <c r="AZ1503" i="1"/>
  <c r="AZ1791" i="1"/>
  <c r="AZ1917" i="1"/>
  <c r="AZ63" i="1"/>
  <c r="AZ207" i="1"/>
  <c r="AZ351" i="1"/>
  <c r="AZ495" i="1"/>
  <c r="AZ639" i="1"/>
  <c r="AZ783" i="1"/>
  <c r="AZ927" i="1"/>
  <c r="BR927" i="1" s="1"/>
  <c r="AZ1071" i="1"/>
  <c r="AZ1215" i="1"/>
  <c r="BR1215" i="1" s="1"/>
  <c r="AZ1359" i="1"/>
  <c r="BR1359" i="1" s="1"/>
  <c r="AZ1683" i="1"/>
  <c r="AZ1971" i="1"/>
  <c r="AZ9" i="1"/>
  <c r="AZ153" i="1"/>
  <c r="AZ297" i="1"/>
  <c r="AZ441" i="1"/>
  <c r="AZ585" i="1"/>
  <c r="AZ729" i="1"/>
  <c r="AZ873" i="1"/>
  <c r="AZ1017" i="1"/>
  <c r="BR1017" i="1" s="1"/>
  <c r="AZ1161" i="1"/>
  <c r="AZ1305" i="1"/>
  <c r="AZ1449" i="1"/>
  <c r="BR1449" i="1" s="1"/>
  <c r="AZ1593" i="1"/>
  <c r="AZ1737" i="1"/>
  <c r="AZ1881" i="1"/>
  <c r="AZ2097" i="1"/>
  <c r="BA60" i="1"/>
  <c r="BA204" i="1"/>
  <c r="BA348" i="1"/>
  <c r="BA492" i="1"/>
  <c r="BA636" i="1"/>
  <c r="BA780" i="1"/>
  <c r="BA924" i="1"/>
  <c r="BA1068" i="1"/>
  <c r="BA1212" i="1"/>
  <c r="BA1356" i="1"/>
  <c r="BA1500" i="1"/>
  <c r="BA1644" i="1"/>
  <c r="BA1788" i="1"/>
  <c r="BA1932" i="1"/>
  <c r="BA2076" i="1"/>
  <c r="BA6" i="1"/>
  <c r="BA150" i="1"/>
  <c r="BA294" i="1"/>
  <c r="BA438" i="1"/>
  <c r="BA582" i="1"/>
  <c r="BA726" i="1"/>
  <c r="BA870" i="1"/>
  <c r="BA1014" i="1"/>
  <c r="BA1158" i="1"/>
  <c r="BA1302" i="1"/>
  <c r="BA1446" i="1"/>
  <c r="BA1590" i="1"/>
  <c r="BA1734" i="1"/>
  <c r="BA1878" i="1"/>
  <c r="BA2022" i="1"/>
  <c r="BA96" i="1"/>
  <c r="BA240" i="1"/>
  <c r="BA384" i="1"/>
  <c r="BA528" i="1"/>
  <c r="BA672" i="1"/>
  <c r="BA816" i="1"/>
  <c r="BA960" i="1"/>
  <c r="BA1104" i="1"/>
  <c r="BA1248" i="1"/>
  <c r="BA1392" i="1"/>
  <c r="BA1536" i="1"/>
  <c r="BA1680" i="1"/>
  <c r="BA1824" i="1"/>
  <c r="BA1968" i="1"/>
  <c r="BA42" i="1"/>
  <c r="BA186" i="1"/>
  <c r="BA330" i="1"/>
  <c r="BA474" i="1"/>
  <c r="BA618" i="1"/>
  <c r="BA762" i="1"/>
  <c r="BA906" i="1"/>
  <c r="BA1050" i="1"/>
  <c r="BA1194" i="1"/>
  <c r="BA1338" i="1"/>
  <c r="BA1482" i="1"/>
  <c r="BA1626" i="1"/>
  <c r="BA1770" i="1"/>
  <c r="BA1914" i="1"/>
  <c r="BA2058" i="1"/>
  <c r="BA132" i="1"/>
  <c r="BA276" i="1"/>
  <c r="BA420" i="1"/>
  <c r="BA564" i="1"/>
  <c r="BA708" i="1"/>
  <c r="BA852" i="1"/>
  <c r="BA996" i="1"/>
  <c r="BA1140" i="1"/>
  <c r="BA1284" i="1"/>
  <c r="BA1428" i="1"/>
  <c r="BA1572" i="1"/>
  <c r="BA1716" i="1"/>
  <c r="BA1860" i="1"/>
  <c r="BA2004" i="1"/>
  <c r="BA78" i="1"/>
  <c r="BA222" i="1"/>
  <c r="BA366" i="1"/>
  <c r="BA510" i="1"/>
  <c r="BA654" i="1"/>
  <c r="BA798" i="1"/>
  <c r="BA942" i="1"/>
  <c r="BA1086" i="1"/>
  <c r="BA1230" i="1"/>
  <c r="BA1374" i="1"/>
  <c r="BA1518" i="1"/>
  <c r="BA1662" i="1"/>
  <c r="BA1806" i="1"/>
  <c r="BA1950" i="1"/>
  <c r="BA2094" i="1"/>
  <c r="BA24" i="1"/>
  <c r="BA168" i="1"/>
  <c r="BA312" i="1"/>
  <c r="BA456" i="1"/>
  <c r="BA600" i="1"/>
  <c r="BA744" i="1"/>
  <c r="BA888" i="1"/>
  <c r="BA1032" i="1"/>
  <c r="BA1176" i="1"/>
  <c r="BA1320" i="1"/>
  <c r="BA1464" i="1"/>
  <c r="BA1608" i="1"/>
  <c r="BA1752" i="1"/>
  <c r="BA1896" i="1"/>
  <c r="BA2040" i="1"/>
  <c r="BA114" i="1"/>
  <c r="BA258" i="1"/>
  <c r="BA402" i="1"/>
  <c r="BA546" i="1"/>
  <c r="BA690" i="1"/>
  <c r="BA834" i="1"/>
  <c r="BA978" i="1"/>
  <c r="BA1122" i="1"/>
  <c r="BA1266" i="1"/>
  <c r="BA1410" i="1"/>
  <c r="BA1554" i="1"/>
  <c r="BA1698" i="1"/>
  <c r="BA1842" i="1"/>
  <c r="BA1986" i="1"/>
  <c r="BA2014" i="1"/>
  <c r="BA1870" i="1"/>
  <c r="BA1726" i="1"/>
  <c r="BA1582" i="1"/>
  <c r="BA1438" i="1"/>
  <c r="BA1294" i="1"/>
  <c r="BA1150" i="1"/>
  <c r="BA1006" i="1"/>
  <c r="BA862" i="1"/>
  <c r="BA718" i="1"/>
  <c r="BA574" i="1"/>
  <c r="BA430" i="1"/>
  <c r="BA286" i="1"/>
  <c r="BA142" i="1"/>
  <c r="BE1870" i="1"/>
  <c r="BE1582" i="1"/>
  <c r="BE1294" i="1"/>
  <c r="BE934" i="1"/>
  <c r="BE358" i="1"/>
  <c r="AZ1996" i="1"/>
  <c r="AZ1852" i="1"/>
  <c r="AZ1708" i="1"/>
  <c r="AZ1564" i="1"/>
  <c r="AZ1420" i="1"/>
  <c r="AZ1276" i="1"/>
  <c r="AZ1132" i="1"/>
  <c r="AZ988" i="1"/>
  <c r="AZ844" i="1"/>
  <c r="AZ700" i="1"/>
  <c r="AZ556" i="1"/>
  <c r="AZ412" i="1"/>
  <c r="AZ268" i="1"/>
  <c r="AZ124" i="1"/>
  <c r="BE1978" i="1"/>
  <c r="BE1690" i="1"/>
  <c r="BE1402" i="1"/>
  <c r="BE1114" i="1"/>
  <c r="BE538" i="1"/>
  <c r="BN1132" i="1"/>
  <c r="BA1996" i="1"/>
  <c r="BA1852" i="1"/>
  <c r="BA1708" i="1"/>
  <c r="BA1564" i="1"/>
  <c r="BA1420" i="1"/>
  <c r="BA1276" i="1"/>
  <c r="BA1132" i="1"/>
  <c r="BA988" i="1"/>
  <c r="BA844" i="1"/>
  <c r="BA700" i="1"/>
  <c r="BA556" i="1"/>
  <c r="BA412" i="1"/>
  <c r="BA268" i="1"/>
  <c r="BA124" i="1"/>
  <c r="BE1996" i="1"/>
  <c r="BE1708" i="1"/>
  <c r="BE1420" i="1"/>
  <c r="BE1132" i="1"/>
  <c r="BE574" i="1"/>
  <c r="AZ2086" i="1"/>
  <c r="AZ1942" i="1"/>
  <c r="AZ1798" i="1"/>
  <c r="AZ1654" i="1"/>
  <c r="BR1654" i="1" s="1"/>
  <c r="AZ1510" i="1"/>
  <c r="AZ1366" i="1"/>
  <c r="AZ1222" i="1"/>
  <c r="AZ1078" i="1"/>
  <c r="AZ934" i="1"/>
  <c r="AZ790" i="1"/>
  <c r="AZ646" i="1"/>
  <c r="AZ502" i="1"/>
  <c r="AZ358" i="1"/>
  <c r="AZ214" i="1"/>
  <c r="BE2104" i="1"/>
  <c r="BE1816" i="1"/>
  <c r="BE1528" i="1"/>
  <c r="BE1240" i="1"/>
  <c r="BE898" i="1"/>
  <c r="BE322" i="1"/>
  <c r="BN1708" i="1"/>
  <c r="BE952" i="1"/>
  <c r="BE808" i="1"/>
  <c r="BE664" i="1"/>
  <c r="BE520" i="1"/>
  <c r="BE376" i="1"/>
  <c r="BE232" i="1"/>
  <c r="BN700" i="1"/>
  <c r="BN268" i="1"/>
  <c r="BN1672" i="1"/>
  <c r="BN1096" i="1"/>
  <c r="BN520" i="1"/>
  <c r="BN1744" i="1"/>
  <c r="BN1168" i="1"/>
  <c r="BN592" i="1"/>
  <c r="BN124" i="1"/>
  <c r="BN1780" i="1"/>
  <c r="BN1204" i="1"/>
  <c r="BN628" i="1"/>
  <c r="BN1870" i="1"/>
  <c r="BN1582" i="1"/>
  <c r="BN1294" i="1"/>
  <c r="BN1006" i="1"/>
  <c r="BN718" i="1"/>
  <c r="BN430" i="1"/>
  <c r="BN2050" i="1"/>
  <c r="BN1762" i="1"/>
  <c r="BN1474" i="1"/>
  <c r="BN1186" i="1"/>
  <c r="BN898" i="1"/>
  <c r="BN610" i="1"/>
  <c r="BN322" i="1"/>
  <c r="BM2086" i="1"/>
  <c r="BQ2086" i="1" s="1"/>
  <c r="BM1942" i="1"/>
  <c r="BQ1942" i="1" s="1"/>
  <c r="BM1222" i="1"/>
  <c r="BQ1222" i="1" s="1"/>
  <c r="BM1078" i="1"/>
  <c r="BQ1078" i="1" s="1"/>
  <c r="BM790" i="1"/>
  <c r="BQ790" i="1" s="1"/>
  <c r="BM502" i="1"/>
  <c r="BQ502" i="1" s="1"/>
  <c r="BM358" i="1"/>
  <c r="BQ358" i="1" s="1"/>
  <c r="BM214" i="1"/>
  <c r="BQ214" i="1" s="1"/>
  <c r="BM70" i="1"/>
  <c r="BQ70" i="1" s="1"/>
  <c r="BQ1744" i="1"/>
  <c r="BQ592" i="1"/>
  <c r="BM1852" i="1"/>
  <c r="BQ1852" i="1" s="1"/>
  <c r="BM1564" i="1"/>
  <c r="BQ1564" i="1" s="1"/>
  <c r="BM1420" i="1"/>
  <c r="BQ1420" i="1" s="1"/>
  <c r="BM1276" i="1"/>
  <c r="BQ1276" i="1" s="1"/>
  <c r="BM1132" i="1"/>
  <c r="BQ1132" i="1" s="1"/>
  <c r="BM988" i="1"/>
  <c r="BQ988" i="1" s="1"/>
  <c r="BM844" i="1"/>
  <c r="BQ844" i="1" s="1"/>
  <c r="BM700" i="1"/>
  <c r="BQ700" i="1" s="1"/>
  <c r="BM412" i="1"/>
  <c r="BQ412" i="1" s="1"/>
  <c r="BM268" i="1"/>
  <c r="BQ268" i="1" s="1"/>
  <c r="BN160" i="1"/>
  <c r="BA2010" i="1"/>
  <c r="BA1866" i="1"/>
  <c r="BA1722" i="1"/>
  <c r="BA1578" i="1"/>
  <c r="BA1434" i="1"/>
  <c r="BA1290" i="1"/>
  <c r="BA1146" i="1"/>
  <c r="BA1002" i="1"/>
  <c r="BA858" i="1"/>
  <c r="BA714" i="1"/>
  <c r="BA570" i="1"/>
  <c r="BA426" i="1"/>
  <c r="BA282" i="1"/>
  <c r="BA138" i="1"/>
  <c r="BE1884" i="1"/>
  <c r="BE1596" i="1"/>
  <c r="BE1308" i="1"/>
  <c r="BE1038" i="1"/>
  <c r="BE462" i="1"/>
  <c r="AZ2064" i="1"/>
  <c r="AZ1920" i="1"/>
  <c r="AZ1776" i="1"/>
  <c r="AZ1632" i="1"/>
  <c r="AZ1488" i="1"/>
  <c r="AZ1344" i="1"/>
  <c r="AZ1200" i="1"/>
  <c r="AZ1056" i="1"/>
  <c r="AZ912" i="1"/>
  <c r="AZ768" i="1"/>
  <c r="AZ624" i="1"/>
  <c r="BR624" i="1" s="1"/>
  <c r="AZ480" i="1"/>
  <c r="AZ336" i="1"/>
  <c r="AZ192" i="1"/>
  <c r="AZ48" i="1"/>
  <c r="BR48" i="1" s="1"/>
  <c r="BE1938" i="1"/>
  <c r="BE1650" i="1"/>
  <c r="BE1362" i="1"/>
  <c r="BE1074" i="1"/>
  <c r="BE498" i="1"/>
  <c r="BA1992" i="1"/>
  <c r="BA1848" i="1"/>
  <c r="BA1704" i="1"/>
  <c r="BA1560" i="1"/>
  <c r="BA1416" i="1"/>
  <c r="BA1272" i="1"/>
  <c r="BA1128" i="1"/>
  <c r="BA984" i="1"/>
  <c r="BA840" i="1"/>
  <c r="BA696" i="1"/>
  <c r="BA552" i="1"/>
  <c r="BA408" i="1"/>
  <c r="BA264" i="1"/>
  <c r="BA120" i="1"/>
  <c r="BE1902" i="1"/>
  <c r="BE1614" i="1"/>
  <c r="BE1326" i="1"/>
  <c r="BE822" i="1"/>
  <c r="BE246" i="1"/>
  <c r="AZ1974" i="1"/>
  <c r="AZ1830" i="1"/>
  <c r="AZ1686" i="1"/>
  <c r="AZ1542" i="1"/>
  <c r="AZ1398" i="1"/>
  <c r="AZ1254" i="1"/>
  <c r="AZ1110" i="1"/>
  <c r="AZ966" i="1"/>
  <c r="AZ822" i="1"/>
  <c r="AZ678" i="1"/>
  <c r="AZ534" i="1"/>
  <c r="AZ390" i="1"/>
  <c r="AZ246" i="1"/>
  <c r="BE1866" i="1"/>
  <c r="BE1578" i="1"/>
  <c r="BE1290" i="1"/>
  <c r="BE858" i="1"/>
  <c r="BE282" i="1"/>
  <c r="BN1380" i="1"/>
  <c r="BE984" i="1"/>
  <c r="BE840" i="1"/>
  <c r="BE696" i="1"/>
  <c r="BE552" i="1"/>
  <c r="BE408" i="1"/>
  <c r="BE264" i="1"/>
  <c r="BN372" i="1"/>
  <c r="BN1668" i="1"/>
  <c r="BN1236" i="1"/>
  <c r="BN1920" i="1"/>
  <c r="BN1344" i="1"/>
  <c r="BN768" i="1"/>
  <c r="BN192" i="1"/>
  <c r="BN1560" i="1"/>
  <c r="BN984" i="1"/>
  <c r="BN408" i="1"/>
  <c r="BN1884" i="1"/>
  <c r="BN1308" i="1"/>
  <c r="BN732" i="1"/>
  <c r="BN1974" i="1"/>
  <c r="BN1686" i="1"/>
  <c r="BN1398" i="1"/>
  <c r="BN1110" i="1"/>
  <c r="BN822" i="1"/>
  <c r="BN534" i="1"/>
  <c r="BN246" i="1"/>
  <c r="BN1938" i="1"/>
  <c r="BN1650" i="1"/>
  <c r="BN1362" i="1"/>
  <c r="BN1074" i="1"/>
  <c r="BN786" i="1"/>
  <c r="BN498" i="1"/>
  <c r="BQ2064" i="1"/>
  <c r="BM2046" i="1"/>
  <c r="BQ2046" i="1" s="1"/>
  <c r="BM1758" i="1"/>
  <c r="BQ1758" i="1" s="1"/>
  <c r="BM1614" i="1"/>
  <c r="BQ1614" i="1" s="1"/>
  <c r="BM1470" i="1"/>
  <c r="BQ1470" i="1" s="1"/>
  <c r="BM1182" i="1"/>
  <c r="BQ1182" i="1" s="1"/>
  <c r="BM1038" i="1"/>
  <c r="BQ1038" i="1" s="1"/>
  <c r="BM750" i="1"/>
  <c r="BQ750" i="1" s="1"/>
  <c r="BM606" i="1"/>
  <c r="BQ606" i="1" s="1"/>
  <c r="BM174" i="1"/>
  <c r="BQ174" i="1" s="1"/>
  <c r="BM30" i="1"/>
  <c r="BQ30" i="1" s="1"/>
  <c r="BM2028" i="1"/>
  <c r="BQ2028" i="1" s="1"/>
  <c r="BM1884" i="1"/>
  <c r="BQ1884" i="1" s="1"/>
  <c r="BM1740" i="1"/>
  <c r="BQ1740" i="1" s="1"/>
  <c r="BM1596" i="1"/>
  <c r="BQ1596" i="1" s="1"/>
  <c r="BM1452" i="1"/>
  <c r="BQ1452" i="1" s="1"/>
  <c r="BM1308" i="1"/>
  <c r="BQ1308" i="1" s="1"/>
  <c r="BM1020" i="1"/>
  <c r="BQ1020" i="1" s="1"/>
  <c r="BM876" i="1"/>
  <c r="BQ876" i="1" s="1"/>
  <c r="BM588" i="1"/>
  <c r="BQ588" i="1" s="1"/>
  <c r="BM444" i="1"/>
  <c r="BQ444" i="1" s="1"/>
  <c r="BM156" i="1"/>
  <c r="BQ156" i="1" s="1"/>
  <c r="BA2006" i="1"/>
  <c r="BA1862" i="1"/>
  <c r="BA1718" i="1"/>
  <c r="BA1574" i="1"/>
  <c r="BA1430" i="1"/>
  <c r="BA1286" i="1"/>
  <c r="BA1142" i="1"/>
  <c r="BA998" i="1"/>
  <c r="BA854" i="1"/>
  <c r="BA710" i="1"/>
  <c r="BA566" i="1"/>
  <c r="BA422" i="1"/>
  <c r="BA278" i="1"/>
  <c r="BA134" i="1"/>
  <c r="BE1988" i="1"/>
  <c r="BE1700" i="1"/>
  <c r="BE1412" i="1"/>
  <c r="BE1124" i="1"/>
  <c r="BE566" i="1"/>
  <c r="AZ2060" i="1"/>
  <c r="AZ1916" i="1"/>
  <c r="AZ1772" i="1"/>
  <c r="AZ1628" i="1"/>
  <c r="AZ1484" i="1"/>
  <c r="AZ1340" i="1"/>
  <c r="AZ1196" i="1"/>
  <c r="AZ1052" i="1"/>
  <c r="AZ908" i="1"/>
  <c r="AZ764" i="1"/>
  <c r="AZ620" i="1"/>
  <c r="AZ476" i="1"/>
  <c r="AZ332" i="1"/>
  <c r="AZ188" i="1"/>
  <c r="AZ44" i="1"/>
  <c r="BR44" i="1" s="1"/>
  <c r="BE2042" i="1"/>
  <c r="BE1754" i="1"/>
  <c r="BE1466" i="1"/>
  <c r="BE1178" i="1"/>
  <c r="BE602" i="1"/>
  <c r="BE26" i="1"/>
  <c r="BA1988" i="1"/>
  <c r="BA1844" i="1"/>
  <c r="BA1700" i="1"/>
  <c r="BA1556" i="1"/>
  <c r="BA1412" i="1"/>
  <c r="BA1268" i="1"/>
  <c r="BA1124" i="1"/>
  <c r="BA980" i="1"/>
  <c r="BA836" i="1"/>
  <c r="BA692" i="1"/>
  <c r="BA548" i="1"/>
  <c r="BA404" i="1"/>
  <c r="BA260" i="1"/>
  <c r="BE1862" i="1"/>
  <c r="BE1574" i="1"/>
  <c r="BE1286" i="1"/>
  <c r="BE926" i="1"/>
  <c r="BE350" i="1"/>
  <c r="AZ1970" i="1"/>
  <c r="BR1970" i="1" s="1"/>
  <c r="AZ1826" i="1"/>
  <c r="AZ1682" i="1"/>
  <c r="AZ1538" i="1"/>
  <c r="AZ1394" i="1"/>
  <c r="BR1394" i="1" s="1"/>
  <c r="AZ1250" i="1"/>
  <c r="AZ1106" i="1"/>
  <c r="AZ962" i="1"/>
  <c r="AZ818" i="1"/>
  <c r="AZ674" i="1"/>
  <c r="AZ530" i="1"/>
  <c r="AZ386" i="1"/>
  <c r="AZ242" i="1"/>
  <c r="BE1880" i="1"/>
  <c r="BE1592" i="1"/>
  <c r="BE1304" i="1"/>
  <c r="BE962" i="1"/>
  <c r="BE386" i="1"/>
  <c r="BE1052" i="1"/>
  <c r="BE908" i="1"/>
  <c r="BE764" i="1"/>
  <c r="BE620" i="1"/>
  <c r="BE476" i="1"/>
  <c r="BE332" i="1"/>
  <c r="BE188" i="1"/>
  <c r="BN1628" i="1"/>
  <c r="BN1916" i="1"/>
  <c r="BN1484" i="1"/>
  <c r="BN1592" i="1"/>
  <c r="BN1016" i="1"/>
  <c r="BN440" i="1"/>
  <c r="BN2096" i="1"/>
  <c r="BN1520" i="1"/>
  <c r="BN944" i="1"/>
  <c r="BN368" i="1"/>
  <c r="BN1556" i="1"/>
  <c r="BN980" i="1"/>
  <c r="BN404" i="1"/>
  <c r="BN1862" i="1"/>
  <c r="BN1574" i="1"/>
  <c r="BN1286" i="1"/>
  <c r="BN998" i="1"/>
  <c r="BN710" i="1"/>
  <c r="BN422" i="1"/>
  <c r="BN170" i="1"/>
  <c r="BN1898" i="1"/>
  <c r="BN1610" i="1"/>
  <c r="BN1322" i="1"/>
  <c r="BN1034" i="1"/>
  <c r="BN746" i="1"/>
  <c r="BN458" i="1"/>
  <c r="BM2006" i="1"/>
  <c r="BQ2006" i="1" s="1"/>
  <c r="BM1862" i="1"/>
  <c r="BQ1862" i="1" s="1"/>
  <c r="BM1718" i="1"/>
  <c r="BQ1718" i="1" s="1"/>
  <c r="BM1574" i="1"/>
  <c r="BQ1574" i="1" s="1"/>
  <c r="BM1430" i="1"/>
  <c r="BQ1430" i="1" s="1"/>
  <c r="BM1286" i="1"/>
  <c r="BQ1286" i="1" s="1"/>
  <c r="BM1142" i="1"/>
  <c r="BQ1142" i="1" s="1"/>
  <c r="BM998" i="1"/>
  <c r="BQ998" i="1" s="1"/>
  <c r="BM854" i="1"/>
  <c r="BQ854" i="1" s="1"/>
  <c r="BM710" i="1"/>
  <c r="BQ710" i="1" s="1"/>
  <c r="BM566" i="1"/>
  <c r="BQ566" i="1" s="1"/>
  <c r="BM422" i="1"/>
  <c r="BQ422" i="1" s="1"/>
  <c r="BM278" i="1"/>
  <c r="BQ278" i="1" s="1"/>
  <c r="BM134" i="1"/>
  <c r="BQ134" i="1" s="1"/>
  <c r="BN152" i="1"/>
  <c r="BM2060" i="1"/>
  <c r="BQ2060" i="1" s="1"/>
  <c r="BM1916" i="1"/>
  <c r="BQ1916" i="1" s="1"/>
  <c r="BM1772" i="1"/>
  <c r="BQ1772" i="1" s="1"/>
  <c r="BM1628" i="1"/>
  <c r="BQ1628" i="1" s="1"/>
  <c r="BM1484" i="1"/>
  <c r="BQ1484" i="1" s="1"/>
  <c r="BM1340" i="1"/>
  <c r="BQ1340" i="1" s="1"/>
  <c r="BM1196" i="1"/>
  <c r="BQ1196" i="1" s="1"/>
  <c r="BM1052" i="1"/>
  <c r="BQ1052" i="1" s="1"/>
  <c r="BM908" i="1"/>
  <c r="BQ908" i="1" s="1"/>
  <c r="BM764" i="1"/>
  <c r="BQ764" i="1" s="1"/>
  <c r="BM620" i="1"/>
  <c r="BQ620" i="1" s="1"/>
  <c r="BM476" i="1"/>
  <c r="BQ476" i="1" s="1"/>
  <c r="BM332" i="1"/>
  <c r="BQ332" i="1" s="1"/>
  <c r="BM188" i="1"/>
  <c r="BQ188" i="1" s="1"/>
  <c r="AZ2013" i="1"/>
  <c r="AZ1869" i="1"/>
  <c r="AZ1725" i="1"/>
  <c r="AZ1581" i="1"/>
  <c r="AZ1437" i="1"/>
  <c r="AZ1293" i="1"/>
  <c r="AZ1149" i="1"/>
  <c r="AZ1005" i="1"/>
  <c r="AZ861" i="1"/>
  <c r="AZ717" i="1"/>
  <c r="AZ573" i="1"/>
  <c r="AZ429" i="1"/>
  <c r="AZ285" i="1"/>
  <c r="AZ141" i="1"/>
  <c r="BE1671" i="1"/>
  <c r="BE1095" i="1"/>
  <c r="BA2085" i="1"/>
  <c r="BA1941" i="1"/>
  <c r="BA1797" i="1"/>
  <c r="BA1653" i="1"/>
  <c r="BA1509" i="1"/>
  <c r="BA1365" i="1"/>
  <c r="BA1221" i="1"/>
  <c r="BA1077" i="1"/>
  <c r="BA933" i="1"/>
  <c r="BA789" i="1"/>
  <c r="BA645" i="1"/>
  <c r="BA501" i="1"/>
  <c r="BA357" i="1"/>
  <c r="BA213" i="1"/>
  <c r="BA69" i="1"/>
  <c r="BE2067" i="1"/>
  <c r="BE1491" i="1"/>
  <c r="AZ1959" i="1"/>
  <c r="AZ1599" i="1"/>
  <c r="BR1599" i="1" s="1"/>
  <c r="AZ1383" i="1"/>
  <c r="AZ1203" i="1"/>
  <c r="AZ1059" i="1"/>
  <c r="AZ915" i="1"/>
  <c r="AZ771" i="1"/>
  <c r="AZ627" i="1"/>
  <c r="AZ483" i="1"/>
  <c r="AZ339" i="1"/>
  <c r="AZ195" i="1"/>
  <c r="AZ51" i="1"/>
  <c r="BE1743" i="1"/>
  <c r="BE1167" i="1"/>
  <c r="AZ1923" i="1"/>
  <c r="AZ1671" i="1"/>
  <c r="BA1995" i="1"/>
  <c r="BA1851" i="1"/>
  <c r="BA1707" i="1"/>
  <c r="BA1563" i="1"/>
  <c r="BA1419" i="1"/>
  <c r="BA1275" i="1"/>
  <c r="BA1131" i="1"/>
  <c r="BA987" i="1"/>
  <c r="BA843" i="1"/>
  <c r="BA699" i="1"/>
  <c r="BA555" i="1"/>
  <c r="BA411" i="1"/>
  <c r="BA267" i="1"/>
  <c r="BE1995" i="1"/>
  <c r="BE1419" i="1"/>
  <c r="BE2085" i="1"/>
  <c r="BE1941" i="1"/>
  <c r="BE1797" i="1"/>
  <c r="BE1653" i="1"/>
  <c r="BE1509" i="1"/>
  <c r="BE1365" i="1"/>
  <c r="BE1221" i="1"/>
  <c r="BE1077" i="1"/>
  <c r="BE933" i="1"/>
  <c r="BE789" i="1"/>
  <c r="BE645" i="1"/>
  <c r="BE501" i="1"/>
  <c r="BE357" i="1"/>
  <c r="BE213" i="1"/>
  <c r="BE69" i="1"/>
  <c r="BE951" i="1"/>
  <c r="BE807" i="1"/>
  <c r="BE663" i="1"/>
  <c r="BE519" i="1"/>
  <c r="BE375" i="1"/>
  <c r="BE231" i="1"/>
  <c r="BM1815" i="1"/>
  <c r="BQ1815" i="1" s="1"/>
  <c r="BM1563" i="1"/>
  <c r="BQ1563" i="1" s="1"/>
  <c r="BM519" i="1"/>
  <c r="BQ519" i="1" s="1"/>
  <c r="BN33" i="1"/>
  <c r="BQ33" i="1"/>
  <c r="BM1797" i="1"/>
  <c r="BQ1797" i="1" s="1"/>
  <c r="BN1995" i="1"/>
  <c r="BN1851" i="1"/>
  <c r="BN1707" i="1"/>
  <c r="BN1563" i="1"/>
  <c r="BN1419" i="1"/>
  <c r="BN1275" i="1"/>
  <c r="BN1131" i="1"/>
  <c r="BN987" i="1"/>
  <c r="BN843" i="1"/>
  <c r="BN699" i="1"/>
  <c r="BN555" i="1"/>
  <c r="BN411" i="1"/>
  <c r="BN267" i="1"/>
  <c r="BN2085" i="1"/>
  <c r="BN1941" i="1"/>
  <c r="BN1797" i="1"/>
  <c r="BN1653" i="1"/>
  <c r="BN1509" i="1"/>
  <c r="BN1365" i="1"/>
  <c r="BN1221" i="1"/>
  <c r="BN1077" i="1"/>
  <c r="BN933" i="1"/>
  <c r="BN789" i="1"/>
  <c r="BN645" i="1"/>
  <c r="BN501" i="1"/>
  <c r="BN357" i="1"/>
  <c r="BN213" i="1"/>
  <c r="AZ1897" i="1"/>
  <c r="AZ1753" i="1"/>
  <c r="AZ1609" i="1"/>
  <c r="AZ1465" i="1"/>
  <c r="AZ1321" i="1"/>
  <c r="AZ1177" i="1"/>
  <c r="AZ1033" i="1"/>
  <c r="AZ889" i="1"/>
  <c r="AZ745" i="1"/>
  <c r="AZ601" i="1"/>
  <c r="AZ457" i="1"/>
  <c r="AZ313" i="1"/>
  <c r="AZ169" i="1"/>
  <c r="AZ25" i="1"/>
  <c r="BE1591" i="1"/>
  <c r="BA2005" i="1"/>
  <c r="BA1861" i="1"/>
  <c r="BA1717" i="1"/>
  <c r="BA1573" i="1"/>
  <c r="BA1429" i="1"/>
  <c r="BA1285" i="1"/>
  <c r="BA1141" i="1"/>
  <c r="BA997" i="1"/>
  <c r="BA853" i="1"/>
  <c r="BA709" i="1"/>
  <c r="BA565" i="1"/>
  <c r="BA421" i="1"/>
  <c r="BA277" i="1"/>
  <c r="BA133" i="1"/>
  <c r="BE1555" i="1"/>
  <c r="AZ2041" i="1"/>
  <c r="AZ1879" i="1"/>
  <c r="AZ1627" i="1"/>
  <c r="AZ1375" i="1"/>
  <c r="AZ1231" i="1"/>
  <c r="AZ1087" i="1"/>
  <c r="AZ943" i="1"/>
  <c r="AZ799" i="1"/>
  <c r="AZ655" i="1"/>
  <c r="BR655" i="1" s="1"/>
  <c r="AZ511" i="1"/>
  <c r="AZ367" i="1"/>
  <c r="AZ223" i="1"/>
  <c r="AZ79" i="1"/>
  <c r="BE1951" i="1"/>
  <c r="BE1375" i="1"/>
  <c r="AZ2059" i="1"/>
  <c r="AZ1843" i="1"/>
  <c r="BA2023" i="1"/>
  <c r="BA1879" i="1"/>
  <c r="BA1735" i="1"/>
  <c r="BA1591" i="1"/>
  <c r="BA1447" i="1"/>
  <c r="BA1303" i="1"/>
  <c r="BA1159" i="1"/>
  <c r="BA1015" i="1"/>
  <c r="BA871" i="1"/>
  <c r="BA727" i="1"/>
  <c r="BA583" i="1"/>
  <c r="BA439" i="1"/>
  <c r="BA295" i="1"/>
  <c r="BA151" i="1"/>
  <c r="BE1915" i="1"/>
  <c r="BE1339" i="1"/>
  <c r="BE2041" i="1"/>
  <c r="BE1897" i="1"/>
  <c r="BE1753" i="1"/>
  <c r="BE1609" i="1"/>
  <c r="BE1465" i="1"/>
  <c r="BE1321" i="1"/>
  <c r="BE1177" i="1"/>
  <c r="BE1033" i="1"/>
  <c r="BE889" i="1"/>
  <c r="BE745" i="1"/>
  <c r="BE601" i="1"/>
  <c r="BE457" i="1"/>
  <c r="BE313" i="1"/>
  <c r="BE169" i="1"/>
  <c r="BE25" i="1"/>
  <c r="BE1051" i="1"/>
  <c r="BE907" i="1"/>
  <c r="BE763" i="1"/>
  <c r="BE619" i="1"/>
  <c r="BE475" i="1"/>
  <c r="BE331" i="1"/>
  <c r="BE187" i="1"/>
  <c r="BM1843" i="1"/>
  <c r="BQ1843" i="1" s="1"/>
  <c r="BM1879" i="1"/>
  <c r="BQ1879" i="1" s="1"/>
  <c r="BM1411" i="1"/>
  <c r="BQ1411" i="1" s="1"/>
  <c r="BM475" i="1"/>
  <c r="BQ475" i="1" s="1"/>
  <c r="BM2059" i="1"/>
  <c r="BQ2059" i="1" s="1"/>
  <c r="BM799" i="1"/>
  <c r="BQ799" i="1" s="1"/>
  <c r="BM439" i="1"/>
  <c r="BQ439" i="1" s="1"/>
  <c r="BM1825" i="1"/>
  <c r="BQ1825" i="1" s="1"/>
  <c r="BM1249" i="1"/>
  <c r="BQ1249" i="1" s="1"/>
  <c r="BM673" i="1"/>
  <c r="BQ673" i="1" s="1"/>
  <c r="BM1141" i="1"/>
  <c r="BQ1141" i="1" s="1"/>
  <c r="BM853" i="1"/>
  <c r="BQ853" i="1" s="1"/>
  <c r="BN1987" i="1"/>
  <c r="BN1843" i="1"/>
  <c r="BN1699" i="1"/>
  <c r="BN1555" i="1"/>
  <c r="BN1411" i="1"/>
  <c r="BN1267" i="1"/>
  <c r="BN1123" i="1"/>
  <c r="BN979" i="1"/>
  <c r="BN835" i="1"/>
  <c r="BN691" i="1"/>
  <c r="BN547" i="1"/>
  <c r="BN403" i="1"/>
  <c r="BN259" i="1"/>
  <c r="BN2041" i="1"/>
  <c r="BN1897" i="1"/>
  <c r="BN1753" i="1"/>
  <c r="BN1609" i="1"/>
  <c r="BN1465" i="1"/>
  <c r="BN1321" i="1"/>
  <c r="BN1177" i="1"/>
  <c r="BN1033" i="1"/>
  <c r="BN889" i="1"/>
  <c r="BN745" i="1"/>
  <c r="BN601" i="1"/>
  <c r="BN457" i="1"/>
  <c r="BN313" i="1"/>
  <c r="BN169" i="1"/>
  <c r="BN151" i="1"/>
  <c r="BA2026" i="1"/>
  <c r="BA1882" i="1"/>
  <c r="BA1738" i="1"/>
  <c r="BA1594" i="1"/>
  <c r="BA1450" i="1"/>
  <c r="BA1306" i="1"/>
  <c r="BA1162" i="1"/>
  <c r="BA1018" i="1"/>
  <c r="BA874" i="1"/>
  <c r="BA730" i="1"/>
  <c r="BA586" i="1"/>
  <c r="BA442" i="1"/>
  <c r="BA298" i="1"/>
  <c r="BA154" i="1"/>
  <c r="BA10" i="1"/>
  <c r="BE2098" i="1"/>
  <c r="BE1810" i="1"/>
  <c r="BE1522" i="1"/>
  <c r="BE1234" i="1"/>
  <c r="BE730" i="1"/>
  <c r="BE154" i="1"/>
  <c r="AZ2044" i="1"/>
  <c r="AZ1900" i="1"/>
  <c r="AZ1756" i="1"/>
  <c r="AZ1612" i="1"/>
  <c r="AZ1468" i="1"/>
  <c r="AZ1324" i="1"/>
  <c r="AZ1180" i="1"/>
  <c r="AZ1036" i="1"/>
  <c r="AZ892" i="1"/>
  <c r="AZ748" i="1"/>
  <c r="AZ604" i="1"/>
  <c r="AZ460" i="1"/>
  <c r="AZ316" i="1"/>
  <c r="AZ172" i="1"/>
  <c r="AZ28" i="1"/>
  <c r="BE1972" i="1"/>
  <c r="BE1684" i="1"/>
  <c r="BE1396" i="1"/>
  <c r="BE1108" i="1"/>
  <c r="BE622" i="1"/>
  <c r="BE46" i="1"/>
  <c r="BK46" i="1" s="1"/>
  <c r="BA2008" i="1"/>
  <c r="BA1864" i="1"/>
  <c r="BA1720" i="1"/>
  <c r="BA1576" i="1"/>
  <c r="BA1432" i="1"/>
  <c r="BA1288" i="1"/>
  <c r="BA1144" i="1"/>
  <c r="BA1000" i="1"/>
  <c r="BA856" i="1"/>
  <c r="BA712" i="1"/>
  <c r="BA568" i="1"/>
  <c r="BA424" i="1"/>
  <c r="BA280" i="1"/>
  <c r="BA136" i="1"/>
  <c r="BE1882" i="1"/>
  <c r="BE1594" i="1"/>
  <c r="BE1306" i="1"/>
  <c r="BE946" i="1"/>
  <c r="BE370" i="1"/>
  <c r="AZ2062" i="1"/>
  <c r="AZ1918" i="1"/>
  <c r="BR1918" i="1" s="1"/>
  <c r="AZ1774" i="1"/>
  <c r="AZ1630" i="1"/>
  <c r="AZ1486" i="1"/>
  <c r="AZ1342" i="1"/>
  <c r="AZ1198" i="1"/>
  <c r="AZ1054" i="1"/>
  <c r="AZ910" i="1"/>
  <c r="AZ766" i="1"/>
  <c r="BR766" i="1" s="1"/>
  <c r="AZ622" i="1"/>
  <c r="AZ478" i="1"/>
  <c r="AZ334" i="1"/>
  <c r="AZ190" i="1"/>
  <c r="BE2044" i="1"/>
  <c r="BE1756" i="1"/>
  <c r="BE1468" i="1"/>
  <c r="BE1180" i="1"/>
  <c r="BE694" i="1"/>
  <c r="BE118" i="1"/>
  <c r="BE1036" i="1"/>
  <c r="BE892" i="1"/>
  <c r="BE748" i="1"/>
  <c r="BE604" i="1"/>
  <c r="BE460" i="1"/>
  <c r="BE316" i="1"/>
  <c r="BE172" i="1"/>
  <c r="BN1216" i="1"/>
  <c r="BN1936" i="1"/>
  <c r="BN928" i="1"/>
  <c r="BN1072" i="1"/>
  <c r="BN2044" i="1"/>
  <c r="BN1468" i="1"/>
  <c r="BN892" i="1"/>
  <c r="BN316" i="1"/>
  <c r="BN1684" i="1"/>
  <c r="BN1108" i="1"/>
  <c r="BN532" i="1"/>
  <c r="BN2008" i="1"/>
  <c r="BN1432" i="1"/>
  <c r="BN856" i="1"/>
  <c r="BN280" i="1"/>
  <c r="BN2098" i="1"/>
  <c r="BN1810" i="1"/>
  <c r="BN1522" i="1"/>
  <c r="BN1234" i="1"/>
  <c r="BN946" i="1"/>
  <c r="BN658" i="1"/>
  <c r="BN370" i="1"/>
  <c r="BN2062" i="1"/>
  <c r="BN1774" i="1"/>
  <c r="BN1486" i="1"/>
  <c r="BN1198" i="1"/>
  <c r="BN910" i="1"/>
  <c r="BN622" i="1"/>
  <c r="BN334" i="1"/>
  <c r="BQ1900" i="1"/>
  <c r="BM2062" i="1"/>
  <c r="BQ2062" i="1" s="1"/>
  <c r="BM1486" i="1"/>
  <c r="BQ1486" i="1" s="1"/>
  <c r="BM1342" i="1"/>
  <c r="BQ1342" i="1" s="1"/>
  <c r="BM1198" i="1"/>
  <c r="BQ1198" i="1" s="1"/>
  <c r="BM1054" i="1"/>
  <c r="BQ1054" i="1" s="1"/>
  <c r="BM910" i="1"/>
  <c r="BQ910" i="1" s="1"/>
  <c r="BM622" i="1"/>
  <c r="BQ622" i="1" s="1"/>
  <c r="BM478" i="1"/>
  <c r="BQ478" i="1" s="1"/>
  <c r="BM334" i="1"/>
  <c r="BQ334" i="1" s="1"/>
  <c r="BM46" i="1"/>
  <c r="BQ46" i="1" s="1"/>
  <c r="BQ964" i="1"/>
  <c r="BM2008" i="1"/>
  <c r="BQ2008" i="1" s="1"/>
  <c r="BM1864" i="1"/>
  <c r="BQ1864" i="1" s="1"/>
  <c r="BM1432" i="1"/>
  <c r="BQ1432" i="1" s="1"/>
  <c r="BM1288" i="1"/>
  <c r="BQ1288" i="1" s="1"/>
  <c r="BM1144" i="1"/>
  <c r="BQ1144" i="1" s="1"/>
  <c r="BM856" i="1"/>
  <c r="BQ856" i="1" s="1"/>
  <c r="BM712" i="1"/>
  <c r="BQ712" i="1" s="1"/>
  <c r="BM424" i="1"/>
  <c r="BQ424" i="1" s="1"/>
  <c r="AZ1937" i="1"/>
  <c r="AZ1793" i="1"/>
  <c r="AZ1649" i="1"/>
  <c r="AZ1505" i="1"/>
  <c r="AZ1361" i="1"/>
  <c r="AZ1217" i="1"/>
  <c r="AZ1073" i="1"/>
  <c r="AZ929" i="1"/>
  <c r="AZ785" i="1"/>
  <c r="AZ641" i="1"/>
  <c r="AZ497" i="1"/>
  <c r="AZ353" i="1"/>
  <c r="AZ209" i="1"/>
  <c r="AZ65" i="1"/>
  <c r="BE1631" i="1"/>
  <c r="BA2045" i="1"/>
  <c r="BA1901" i="1"/>
  <c r="BA1757" i="1"/>
  <c r="BA1613" i="1"/>
  <c r="BA1469" i="1"/>
  <c r="BA1325" i="1"/>
  <c r="BA1181" i="1"/>
  <c r="BA1037" i="1"/>
  <c r="BA893" i="1"/>
  <c r="BA749" i="1"/>
  <c r="BA605" i="1"/>
  <c r="BA461" i="1"/>
  <c r="BA317" i="1"/>
  <c r="BA173" i="1"/>
  <c r="BA29" i="1"/>
  <c r="BE2027" i="1"/>
  <c r="BE1451" i="1"/>
  <c r="AZ1883" i="1"/>
  <c r="BR1883" i="1" s="1"/>
  <c r="AZ1631" i="1"/>
  <c r="AZ1379" i="1"/>
  <c r="AZ1235" i="1"/>
  <c r="AZ1091" i="1"/>
  <c r="BR1091" i="1" s="1"/>
  <c r="AZ947" i="1"/>
  <c r="AZ803" i="1"/>
  <c r="AZ659" i="1"/>
  <c r="AZ515" i="1"/>
  <c r="AZ371" i="1"/>
  <c r="AZ227" i="1"/>
  <c r="BR227" i="1" s="1"/>
  <c r="AZ83" i="1"/>
  <c r="BE1991" i="1"/>
  <c r="BE1415" i="1"/>
  <c r="AZ2009" i="1"/>
  <c r="AZ1919" i="1"/>
  <c r="BA2063" i="1"/>
  <c r="BA1919" i="1"/>
  <c r="BA1775" i="1"/>
  <c r="BA1631" i="1"/>
  <c r="BA1487" i="1"/>
  <c r="BA1343" i="1"/>
  <c r="BA1199" i="1"/>
  <c r="BA1055" i="1"/>
  <c r="BA911" i="1"/>
  <c r="BA767" i="1"/>
  <c r="BA623" i="1"/>
  <c r="BA479" i="1"/>
  <c r="BA335" i="1"/>
  <c r="BA191" i="1"/>
  <c r="BE1811" i="1"/>
  <c r="BE1235" i="1"/>
  <c r="BE1973" i="1"/>
  <c r="BE1829" i="1"/>
  <c r="BE1685" i="1"/>
  <c r="BE1541" i="1"/>
  <c r="BE1397" i="1"/>
  <c r="BE1253" i="1"/>
  <c r="BE1109" i="1"/>
  <c r="BE965" i="1"/>
  <c r="BE821" i="1"/>
  <c r="BE677" i="1"/>
  <c r="BE533" i="1"/>
  <c r="BE389" i="1"/>
  <c r="BE245" i="1"/>
  <c r="BE101" i="1"/>
  <c r="BQ1559" i="1"/>
  <c r="BM1703" i="1"/>
  <c r="BQ1703" i="1" s="1"/>
  <c r="BE1091" i="1"/>
  <c r="BE947" i="1"/>
  <c r="BE803" i="1"/>
  <c r="BE659" i="1"/>
  <c r="BE515" i="1"/>
  <c r="BE371" i="1"/>
  <c r="BE227" i="1"/>
  <c r="BQ1847" i="1"/>
  <c r="BQ2027" i="1"/>
  <c r="BQ1523" i="1"/>
  <c r="BQ839" i="1"/>
  <c r="BQ1919" i="1"/>
  <c r="BM1271" i="1"/>
  <c r="BQ1271" i="1" s="1"/>
  <c r="BQ587" i="1"/>
  <c r="BQ1955" i="1"/>
  <c r="BQ1127" i="1"/>
  <c r="BM443" i="1"/>
  <c r="BQ443" i="1" s="1"/>
  <c r="BQ83" i="1"/>
  <c r="BQ11" i="1"/>
  <c r="BM1343" i="1"/>
  <c r="BQ1343" i="1" s="1"/>
  <c r="BQ767" i="1"/>
  <c r="BQ191" i="1"/>
  <c r="BQ281" i="1"/>
  <c r="BQ2081" i="1"/>
  <c r="BQ1793" i="1"/>
  <c r="BM1505" i="1"/>
  <c r="BQ1505" i="1" s="1"/>
  <c r="BQ1217" i="1"/>
  <c r="BQ929" i="1"/>
  <c r="BQ641" i="1"/>
  <c r="BM353" i="1"/>
  <c r="BQ353" i="1" s="1"/>
  <c r="BQ65" i="1"/>
  <c r="BQ1901" i="1"/>
  <c r="BQ1613" i="1"/>
  <c r="BQ1325" i="1"/>
  <c r="BQ1037" i="1"/>
  <c r="BM749" i="1"/>
  <c r="BQ749" i="1" s="1"/>
  <c r="BQ461" i="1"/>
  <c r="BN2063" i="1"/>
  <c r="BN1919" i="1"/>
  <c r="BN1775" i="1"/>
  <c r="BN1631" i="1"/>
  <c r="BN1487" i="1"/>
  <c r="BN1343" i="1"/>
  <c r="BN1199" i="1"/>
  <c r="BN1055" i="1"/>
  <c r="BN911" i="1"/>
  <c r="BN767" i="1"/>
  <c r="BN623" i="1"/>
  <c r="BN479" i="1"/>
  <c r="BN335" i="1"/>
  <c r="BN191" i="1"/>
  <c r="BN2081" i="1"/>
  <c r="BN1937" i="1"/>
  <c r="BN1793" i="1"/>
  <c r="BN1649" i="1"/>
  <c r="BN1505" i="1"/>
  <c r="BN1361" i="1"/>
  <c r="BN1217" i="1"/>
  <c r="BN1073" i="1"/>
  <c r="BN929" i="1"/>
  <c r="BN785" i="1"/>
  <c r="BN641" i="1"/>
  <c r="BN497" i="1"/>
  <c r="BN353" i="1"/>
  <c r="BN209" i="1"/>
  <c r="BQ990" i="1"/>
  <c r="BQ558" i="1"/>
  <c r="BQ1584" i="1"/>
  <c r="BQ1080" i="1"/>
  <c r="BQ648" i="1"/>
  <c r="BQ798" i="1"/>
  <c r="BQ1896" i="1"/>
  <c r="BQ1068" i="1"/>
  <c r="BQ1814" i="1"/>
  <c r="BQ1598" i="1"/>
  <c r="BQ1238" i="1"/>
  <c r="BQ1058" i="1"/>
  <c r="BQ914" i="1"/>
  <c r="BQ734" i="1"/>
  <c r="BQ482" i="1"/>
  <c r="BQ230" i="1"/>
  <c r="BQ86" i="1"/>
  <c r="BQ2084" i="1"/>
  <c r="BQ1868" i="1"/>
  <c r="BQ1688" i="1"/>
  <c r="BQ1544" i="1"/>
  <c r="BQ1364" i="1"/>
  <c r="BQ1220" i="1"/>
  <c r="BQ896" i="1"/>
  <c r="BQ500" i="1"/>
  <c r="BQ356" i="1"/>
  <c r="BQ212" i="1"/>
  <c r="BQ68" i="1"/>
  <c r="BQ629" i="1"/>
  <c r="BQ593" i="1"/>
  <c r="BQ517" i="1"/>
  <c r="BQ1417" i="1"/>
  <c r="BQ679" i="1"/>
  <c r="BQ715" i="1"/>
  <c r="BQ445" i="1"/>
  <c r="BQ1057" i="1"/>
  <c r="BQ967" i="1"/>
  <c r="BQ1957" i="1"/>
  <c r="BQ13" i="1"/>
  <c r="BQ193" i="1"/>
  <c r="BQ1003" i="1"/>
  <c r="BQ1165" i="1"/>
  <c r="BQ1993" i="1"/>
  <c r="BQ819" i="1"/>
  <c r="BQ1719" i="1"/>
  <c r="BQ1179" i="1"/>
  <c r="BQ603" i="1"/>
  <c r="BQ1917" i="1"/>
  <c r="BQ1629" i="1"/>
  <c r="BQ189" i="1"/>
  <c r="BQ1737" i="1"/>
  <c r="BQ1161" i="1"/>
  <c r="BQ9" i="1"/>
  <c r="BQ1787" i="1"/>
  <c r="BQ1067" i="1"/>
  <c r="BQ1967" i="1"/>
  <c r="BQ815" i="1"/>
  <c r="BQ1571" i="1"/>
  <c r="BQ887" i="1"/>
  <c r="BQ1751" i="1"/>
  <c r="BQ743" i="1"/>
  <c r="BQ95" i="1"/>
  <c r="BQ851" i="1"/>
  <c r="BQ131" i="1"/>
  <c r="BQ1589" i="1"/>
  <c r="BQ1229" i="1"/>
  <c r="BQ869" i="1"/>
  <c r="BQ293" i="1"/>
  <c r="BQ1409" i="1"/>
  <c r="BQ1121" i="1"/>
  <c r="BQ473" i="1"/>
  <c r="BQ185" i="1"/>
  <c r="BQ711" i="1"/>
  <c r="BQ1611" i="1"/>
  <c r="BQ639" i="1"/>
  <c r="BQ207" i="1"/>
  <c r="BQ1665" i="1"/>
  <c r="BQ801" i="1"/>
  <c r="BQ513" i="1"/>
  <c r="BQ1535" i="1"/>
  <c r="BQ959" i="1"/>
  <c r="BQ1679" i="1"/>
  <c r="BQ455" i="1"/>
  <c r="BQ1463" i="1"/>
  <c r="BQ671" i="1"/>
  <c r="BQ1319" i="1"/>
  <c r="BQ527" i="1"/>
  <c r="BQ1427" i="1"/>
  <c r="BQ707" i="1"/>
  <c r="BQ2093" i="1"/>
  <c r="BQ1445" i="1"/>
  <c r="BQ1157" i="1"/>
  <c r="BQ581" i="1"/>
  <c r="BQ221" i="1"/>
  <c r="BQ1985" i="1"/>
  <c r="BQ1337" i="1"/>
  <c r="BQ1049" i="1"/>
  <c r="BQ401" i="1"/>
  <c r="BQ113" i="1"/>
  <c r="BQ1503" i="1"/>
  <c r="BQ2007" i="1"/>
  <c r="BQ891" i="1"/>
  <c r="BQ1773" i="1"/>
  <c r="BQ621" i="1"/>
  <c r="BQ383" i="1"/>
  <c r="BQ599" i="1"/>
  <c r="BQ2075" i="1"/>
  <c r="BQ1643" i="1"/>
  <c r="BQ1931" i="1"/>
  <c r="BQ1391" i="1"/>
  <c r="BQ347" i="1"/>
  <c r="BQ2003" i="1"/>
  <c r="BQ1355" i="1"/>
  <c r="BQ311" i="1"/>
  <c r="BQ1211" i="1"/>
  <c r="BQ203" i="1"/>
  <c r="BQ1283" i="1"/>
  <c r="BQ419" i="1"/>
  <c r="BQ1805" i="1"/>
  <c r="BQ1373" i="1"/>
  <c r="BQ1085" i="1"/>
  <c r="BQ509" i="1"/>
  <c r="BQ149" i="1"/>
  <c r="BQ1769" i="1"/>
  <c r="BQ1265" i="1"/>
  <c r="BQ833" i="1"/>
  <c r="BQ329" i="1"/>
  <c r="BQ41" i="1"/>
  <c r="BQ1395" i="1"/>
  <c r="BQ1863" i="1"/>
  <c r="BQ567" i="1"/>
  <c r="BQ1899" i="1"/>
  <c r="BQ1071" i="1"/>
  <c r="BQ747" i="1"/>
  <c r="BQ171" i="1"/>
  <c r="BQ837" i="1"/>
  <c r="BQ945" i="1"/>
  <c r="BQ657" i="1"/>
  <c r="BQ369" i="1"/>
  <c r="BQ491" i="1"/>
  <c r="BQ1175" i="1"/>
  <c r="BQ923" i="1"/>
  <c r="BQ239" i="1"/>
  <c r="BQ1715" i="1"/>
  <c r="BQ1247" i="1"/>
  <c r="BQ59" i="1"/>
  <c r="BQ1103" i="1"/>
  <c r="BQ23" i="1"/>
  <c r="BQ1139" i="1"/>
  <c r="BQ275" i="1"/>
  <c r="BQ1661" i="1"/>
  <c r="BQ1301" i="1"/>
  <c r="BQ941" i="1"/>
  <c r="BQ437" i="1"/>
  <c r="BQ77" i="1"/>
  <c r="BQ1697" i="1"/>
  <c r="BQ1193" i="1"/>
  <c r="BQ545" i="1"/>
  <c r="BQ257" i="1"/>
  <c r="BR502" i="1" l="1"/>
  <c r="BR1331" i="1"/>
  <c r="BR1511" i="1"/>
  <c r="BR659" i="1"/>
  <c r="BR460" i="1"/>
  <c r="BR223" i="1"/>
  <c r="BR1538" i="1"/>
  <c r="BR423" i="1"/>
  <c r="BR1647" i="1"/>
  <c r="BR477" i="1"/>
  <c r="BR531" i="1"/>
  <c r="BR725" i="1"/>
  <c r="BR1895" i="1"/>
  <c r="BR101" i="1"/>
  <c r="BR87" i="1"/>
  <c r="BR663" i="1"/>
  <c r="BR660" i="1"/>
  <c r="BR304" i="1"/>
  <c r="BR1022" i="1"/>
  <c r="BR484" i="1"/>
  <c r="BR371" i="1"/>
  <c r="BR748" i="1"/>
  <c r="BR1293" i="1"/>
  <c r="BR1869" i="1"/>
  <c r="BR674" i="1"/>
  <c r="BR1056" i="1"/>
  <c r="BR70" i="1"/>
  <c r="BR1607" i="1"/>
  <c r="BR1595" i="1"/>
  <c r="BR1486" i="1"/>
  <c r="BR316" i="1"/>
  <c r="BR2044" i="1"/>
  <c r="BR966" i="1"/>
  <c r="BR556" i="1"/>
  <c r="BR1305" i="1"/>
  <c r="BR153" i="1"/>
  <c r="BR315" i="1"/>
  <c r="BR1143" i="1"/>
  <c r="BR99" i="1"/>
  <c r="BR1499" i="1"/>
  <c r="BR2057" i="1"/>
  <c r="BR263" i="1"/>
  <c r="BR1415" i="1"/>
  <c r="BR1360" i="1"/>
  <c r="BR61" i="1"/>
  <c r="BR1491" i="1"/>
  <c r="BR2031" i="1"/>
  <c r="BR897" i="1"/>
  <c r="BR1473" i="1"/>
  <c r="BR2049" i="1"/>
  <c r="BR138" i="1"/>
  <c r="BR714" i="1"/>
  <c r="BR1866" i="1"/>
  <c r="BR394" i="1"/>
  <c r="BR1546" i="1"/>
  <c r="BR32" i="1"/>
  <c r="BR860" i="1"/>
  <c r="BR1166" i="1"/>
  <c r="BR968" i="1"/>
  <c r="BR698" i="1"/>
  <c r="BR1652" i="1"/>
  <c r="BR1076" i="1"/>
  <c r="BR1526" i="1"/>
  <c r="BR1674" i="1"/>
  <c r="BR522" i="1"/>
  <c r="BR827" i="1"/>
  <c r="BR251" i="1"/>
  <c r="BR1079" i="1"/>
  <c r="BR503" i="1"/>
  <c r="BR1745" i="1"/>
  <c r="BR1169" i="1"/>
  <c r="BR1997" i="1"/>
  <c r="BR1475" i="1"/>
  <c r="BR34" i="1"/>
  <c r="BR1996" i="1"/>
  <c r="BR1485" i="1"/>
  <c r="BR1346" i="1"/>
  <c r="BR194" i="1"/>
  <c r="BR1562" i="1"/>
  <c r="BR1451" i="1"/>
  <c r="BR262" i="1"/>
  <c r="BR1097" i="1"/>
  <c r="BR1349" i="1"/>
  <c r="BR197" i="1"/>
  <c r="BR1907" i="1"/>
  <c r="BR557" i="1"/>
  <c r="BR2051" i="1"/>
  <c r="BR1845" i="1"/>
  <c r="BR483" i="1"/>
  <c r="BR1059" i="1"/>
  <c r="BR1250" i="1"/>
  <c r="BR934" i="1"/>
  <c r="BR2097" i="1"/>
  <c r="BR176" i="1"/>
  <c r="BR1778" i="1"/>
  <c r="BR626" i="1"/>
  <c r="BR1310" i="1"/>
  <c r="BR1670" i="1"/>
  <c r="BR518" i="1"/>
  <c r="BR2095" i="1"/>
  <c r="BR1655" i="1"/>
  <c r="BR899" i="1"/>
  <c r="BR413" i="1"/>
  <c r="BR457" i="1"/>
  <c r="BR1033" i="1"/>
  <c r="BR1609" i="1"/>
  <c r="BR1611" i="1"/>
  <c r="BR891" i="1"/>
  <c r="BR567" i="1"/>
  <c r="BR1445" i="1"/>
  <c r="BR869" i="1"/>
  <c r="BR1319" i="1"/>
  <c r="BR1679" i="1"/>
  <c r="BR1121" i="1"/>
  <c r="BR545" i="1"/>
  <c r="BR839" i="1"/>
  <c r="BR946" i="1"/>
  <c r="BR2098" i="1"/>
  <c r="BR1987" i="1"/>
  <c r="BR519" i="1"/>
  <c r="BR321" i="1"/>
  <c r="BR656" i="1"/>
  <c r="BR160" i="1"/>
  <c r="BR1312" i="1"/>
  <c r="BR1888" i="1"/>
  <c r="BR482" i="1"/>
  <c r="BR1436" i="1"/>
  <c r="BR392" i="1"/>
  <c r="BR1525" i="1"/>
  <c r="BR1039" i="1"/>
  <c r="BR13" i="1"/>
  <c r="BR1705" i="1"/>
  <c r="BR553" i="1"/>
  <c r="BR1111" i="1"/>
  <c r="BR535" i="1"/>
  <c r="BR787" i="1"/>
  <c r="BR211" i="1"/>
  <c r="BR281" i="1"/>
  <c r="BR1433" i="1"/>
  <c r="BR1684" i="1"/>
  <c r="BR151" i="1"/>
  <c r="BR727" i="1"/>
  <c r="BR123" i="1"/>
  <c r="BR26" i="1"/>
  <c r="BR602" i="1"/>
  <c r="BR1754" i="1"/>
  <c r="BR548" i="1"/>
  <c r="BR750" i="1"/>
  <c r="BR2014" i="1"/>
  <c r="BR340" i="1"/>
  <c r="BR2068" i="1"/>
  <c r="BR1188" i="1"/>
  <c r="BR1782" i="1"/>
  <c r="BR396" i="1"/>
  <c r="BR1566" i="1"/>
  <c r="BR414" i="1"/>
  <c r="BR593" i="1"/>
  <c r="BR298" i="1"/>
  <c r="BR1450" i="1"/>
  <c r="BR1576" i="1"/>
  <c r="BR331" i="1"/>
  <c r="BR907" i="1"/>
  <c r="BR1555" i="1"/>
  <c r="BR997" i="1"/>
  <c r="BR1573" i="1"/>
  <c r="BR681" i="1"/>
  <c r="BR1833" i="1"/>
  <c r="BR1938" i="1"/>
  <c r="BR12" i="1"/>
  <c r="BR1816" i="1"/>
  <c r="BR6" i="1"/>
  <c r="BR1842" i="1"/>
  <c r="BR690" i="1"/>
  <c r="BR1788" i="1"/>
  <c r="BR1212" i="1"/>
  <c r="BR1050" i="1"/>
  <c r="BR1110" i="1"/>
  <c r="BR601" i="1"/>
  <c r="BR646" i="1"/>
  <c r="BR1756" i="1"/>
  <c r="BR573" i="1"/>
  <c r="BR1725" i="1"/>
  <c r="BR1488" i="1"/>
  <c r="BR1859" i="1"/>
  <c r="BR496" i="1"/>
  <c r="BR1630" i="1"/>
  <c r="BR1177" i="1"/>
  <c r="BR386" i="1"/>
  <c r="BR962" i="1"/>
  <c r="BR46" i="1"/>
  <c r="BR1180" i="1"/>
  <c r="BR339" i="1"/>
  <c r="BR1149" i="1"/>
  <c r="BR530" i="1"/>
  <c r="BR912" i="1"/>
  <c r="BR495" i="1"/>
  <c r="BR27" i="1"/>
  <c r="BR1377" i="1"/>
  <c r="BR947" i="1"/>
  <c r="BR1631" i="1"/>
  <c r="BR65" i="1"/>
  <c r="BR190" i="1"/>
  <c r="BR1342" i="1"/>
  <c r="BR172" i="1"/>
  <c r="BR1324" i="1"/>
  <c r="BR1900" i="1"/>
  <c r="BR511" i="1"/>
  <c r="BR1087" i="1"/>
  <c r="BR1879" i="1"/>
  <c r="BR313" i="1"/>
  <c r="BR889" i="1"/>
  <c r="BR1465" i="1"/>
  <c r="BR1959" i="1"/>
  <c r="BR141" i="1"/>
  <c r="BR717" i="1"/>
  <c r="BR1826" i="1"/>
  <c r="BR332" i="1"/>
  <c r="BR98" i="1"/>
  <c r="BR908" i="1"/>
  <c r="BR1484" i="1"/>
  <c r="BR2060" i="1"/>
  <c r="BR822" i="1"/>
  <c r="BR1974" i="1"/>
  <c r="BR480" i="1"/>
  <c r="BR1632" i="1"/>
  <c r="BR358" i="1"/>
  <c r="BR1510" i="1"/>
  <c r="BR412" i="1"/>
  <c r="BR873" i="1"/>
  <c r="BR297" i="1"/>
  <c r="BR1683" i="1"/>
  <c r="BR351" i="1"/>
  <c r="BR1791" i="1"/>
  <c r="BR1701" i="1"/>
  <c r="BR1125" i="1"/>
  <c r="BR549" i="1"/>
  <c r="BR1863" i="1"/>
  <c r="BR1035" i="1"/>
  <c r="BR459" i="1"/>
  <c r="BR1809" i="1"/>
  <c r="BR1233" i="1"/>
  <c r="BR657" i="1"/>
  <c r="BR81" i="1"/>
  <c r="BR1287" i="1"/>
  <c r="BR1953" i="1"/>
  <c r="BR1341" i="1"/>
  <c r="BR765" i="1"/>
  <c r="BR189" i="1"/>
  <c r="BR1431" i="1"/>
  <c r="BR819" i="1"/>
  <c r="BR243" i="1"/>
  <c r="BR1575" i="1"/>
  <c r="BR1481" i="1"/>
  <c r="BR905" i="1"/>
  <c r="BR329" i="1"/>
  <c r="BR923" i="1"/>
  <c r="BR347" i="1"/>
  <c r="BR1715" i="1"/>
  <c r="BR1013" i="1"/>
  <c r="BR437" i="1"/>
  <c r="BR1535" i="1"/>
  <c r="BR887" i="1"/>
  <c r="BR311" i="1"/>
  <c r="BR1841" i="1"/>
  <c r="BR689" i="1"/>
  <c r="BR113" i="1"/>
  <c r="BR1463" i="1"/>
  <c r="BR851" i="1"/>
  <c r="BR275" i="1"/>
  <c r="BR5" i="1"/>
  <c r="BR1517" i="1"/>
  <c r="BR365" i="1"/>
  <c r="BR2039" i="1"/>
  <c r="BR1103" i="1"/>
  <c r="BR527" i="1"/>
  <c r="BR1787" i="1"/>
  <c r="BR119" i="1"/>
  <c r="BR695" i="1"/>
  <c r="BR1271" i="1"/>
  <c r="BR389" i="1"/>
  <c r="BR965" i="1"/>
  <c r="BR1541" i="1"/>
  <c r="BR226" i="1"/>
  <c r="BR802" i="1"/>
  <c r="BR1378" i="1"/>
  <c r="BR1954" i="1"/>
  <c r="BR64" i="1"/>
  <c r="BR640" i="1"/>
  <c r="BR1216" i="1"/>
  <c r="BR1792" i="1"/>
  <c r="BR403" i="1"/>
  <c r="BR979" i="1"/>
  <c r="BR1663" i="1"/>
  <c r="BR493" i="1"/>
  <c r="BR1069" i="1"/>
  <c r="BR1645" i="1"/>
  <c r="BR177" i="1"/>
  <c r="BR753" i="1"/>
  <c r="BR1329" i="1"/>
  <c r="BR1905" i="1"/>
  <c r="BR512" i="1"/>
  <c r="BR1664" i="1"/>
  <c r="BR570" i="1"/>
  <c r="BR1146" i="1"/>
  <c r="BR1722" i="1"/>
  <c r="BR372" i="1"/>
  <c r="BR948" i="1"/>
  <c r="BR1524" i="1"/>
  <c r="BR2100" i="1"/>
  <c r="BR250" i="1"/>
  <c r="BR1402" i="1"/>
  <c r="BR16" i="1"/>
  <c r="BR592" i="1"/>
  <c r="BR1168" i="1"/>
  <c r="BR1904" i="1"/>
  <c r="BR752" i="1"/>
  <c r="BR1202" i="1"/>
  <c r="BR50" i="1"/>
  <c r="BR1580" i="1"/>
  <c r="BR1004" i="1"/>
  <c r="BR428" i="1"/>
  <c r="BR1886" i="1"/>
  <c r="BR734" i="1"/>
  <c r="BR158" i="1"/>
  <c r="BR1688" i="1"/>
  <c r="BR1112" i="1"/>
  <c r="BR1994" i="1"/>
  <c r="BR1418" i="1"/>
  <c r="BR842" i="1"/>
  <c r="BR266" i="1"/>
  <c r="BR1796" i="1"/>
  <c r="BR1220" i="1"/>
  <c r="BR644" i="1"/>
  <c r="BR68" i="1"/>
  <c r="BR1094" i="1"/>
  <c r="BR1957" i="1"/>
  <c r="BR1777" i="1"/>
  <c r="BR1165" i="1"/>
  <c r="BR1633" i="1"/>
  <c r="BR1057" i="1"/>
  <c r="BR481" i="1"/>
  <c r="BR2047" i="1"/>
  <c r="BR1183" i="1"/>
  <c r="BR607" i="1"/>
  <c r="BR733" i="1"/>
  <c r="BR157" i="1"/>
  <c r="BR1471" i="1"/>
  <c r="BR859" i="1"/>
  <c r="BR283" i="1"/>
  <c r="BR1435" i="1"/>
  <c r="BR697" i="1"/>
  <c r="BR1255" i="1"/>
  <c r="BR103" i="1"/>
  <c r="BR373" i="1"/>
  <c r="BR1579" i="1"/>
  <c r="BR931" i="1"/>
  <c r="BR1615" i="1"/>
  <c r="BR1811" i="1"/>
  <c r="BR11" i="1"/>
  <c r="BR1163" i="1"/>
  <c r="BR713" i="1"/>
  <c r="BR1865" i="1"/>
  <c r="BR982" i="1"/>
  <c r="BR388" i="1"/>
  <c r="BR964" i="1"/>
  <c r="BR1540" i="1"/>
  <c r="BR1159" i="1"/>
  <c r="BR97" i="1"/>
  <c r="BR1563" i="1"/>
  <c r="BR2067" i="1"/>
  <c r="BR458" i="1"/>
  <c r="BR1034" i="1"/>
  <c r="BR1610" i="1"/>
  <c r="BR980" i="1"/>
  <c r="BR1556" i="1"/>
  <c r="BR30" i="1"/>
  <c r="BR552" i="1"/>
  <c r="BR1128" i="1"/>
  <c r="BR142" i="1"/>
  <c r="BR718" i="1"/>
  <c r="BR1294" i="1"/>
  <c r="BR1870" i="1"/>
  <c r="BR772" i="1"/>
  <c r="BR1348" i="1"/>
  <c r="BR1924" i="1"/>
  <c r="BR1908" i="1"/>
  <c r="BR756" i="1"/>
  <c r="BR180" i="1"/>
  <c r="BR1998" i="1"/>
  <c r="BR2105" i="1"/>
  <c r="BR359" i="1"/>
  <c r="BR1025" i="1"/>
  <c r="BR1818" i="1"/>
  <c r="BR1242" i="1"/>
  <c r="BR666" i="1"/>
  <c r="BR90" i="1"/>
  <c r="BR1584" i="1"/>
  <c r="BR432" i="1"/>
  <c r="BR1926" i="1"/>
  <c r="BR1350" i="1"/>
  <c r="BR774" i="1"/>
  <c r="BR540" i="1"/>
  <c r="BR1944" i="1"/>
  <c r="BR1368" i="1"/>
  <c r="BR216" i="1"/>
  <c r="BR1710" i="1"/>
  <c r="BR558" i="1"/>
  <c r="BR1529" i="1"/>
  <c r="BR377" i="1"/>
  <c r="BR395" i="1"/>
  <c r="BR1799" i="1"/>
  <c r="BR1781" i="1"/>
  <c r="BR1205" i="1"/>
  <c r="BR53" i="1"/>
  <c r="BR1223" i="1"/>
  <c r="BR647" i="1"/>
  <c r="BR71" i="1"/>
  <c r="BR1889" i="1"/>
  <c r="BR1313" i="1"/>
  <c r="BR737" i="1"/>
  <c r="BR161" i="1"/>
  <c r="BR1547" i="1"/>
  <c r="BR323" i="1"/>
  <c r="BR1583" i="1"/>
  <c r="BR1565" i="1"/>
  <c r="BR1691" i="1"/>
  <c r="BR1007" i="1"/>
  <c r="BR431" i="1"/>
  <c r="BR1835" i="1"/>
  <c r="BR767" i="1"/>
  <c r="BR1343" i="1"/>
  <c r="BR1306" i="1"/>
  <c r="BR1432" i="1"/>
  <c r="BR2008" i="1"/>
  <c r="BR2023" i="1"/>
  <c r="BR763" i="1"/>
  <c r="BR277" i="1"/>
  <c r="BR853" i="1"/>
  <c r="BR1429" i="1"/>
  <c r="BR1887" i="1"/>
  <c r="BR303" i="1"/>
  <c r="BR879" i="1"/>
  <c r="BR537" i="1"/>
  <c r="BR1113" i="1"/>
  <c r="BR1689" i="1"/>
  <c r="BR782" i="1"/>
  <c r="BR1934" i="1"/>
  <c r="BR8" i="1"/>
  <c r="BR584" i="1"/>
  <c r="BR1160" i="1"/>
  <c r="BR102" i="1"/>
  <c r="BR642" i="1"/>
  <c r="BR1794" i="1"/>
  <c r="BR444" i="1"/>
  <c r="BR1596" i="1"/>
  <c r="BR466" i="1"/>
  <c r="BR1096" i="1"/>
  <c r="BR1672" i="1"/>
  <c r="BR1464" i="1"/>
  <c r="BR888" i="1"/>
  <c r="BR312" i="1"/>
  <c r="BR1878" i="1"/>
  <c r="BR726" i="1"/>
  <c r="BR1716" i="1"/>
  <c r="BR1410" i="1"/>
  <c r="BR258" i="1"/>
  <c r="BR1680" i="1"/>
  <c r="BR1104" i="1"/>
  <c r="BR528" i="1"/>
  <c r="BR1518" i="1"/>
  <c r="BR366" i="1"/>
  <c r="BR1932" i="1"/>
  <c r="BR1356" i="1"/>
  <c r="BR1770" i="1"/>
  <c r="BR1194" i="1"/>
  <c r="BR618" i="1"/>
  <c r="BR1311" i="1"/>
  <c r="BT1311" i="1" s="1"/>
  <c r="BR641" i="1"/>
  <c r="BR1793" i="1"/>
  <c r="BR1398" i="1"/>
  <c r="BR2086" i="1"/>
  <c r="BR988" i="1"/>
  <c r="BR2007" i="1"/>
  <c r="BR1931" i="1"/>
  <c r="BR941" i="1"/>
  <c r="BR566" i="1"/>
  <c r="BR1718" i="1"/>
  <c r="BR1088" i="1"/>
  <c r="BR2029" i="1"/>
  <c r="BR1669" i="1"/>
  <c r="BR587" i="1"/>
  <c r="BR2099" i="1"/>
  <c r="BR137" i="1"/>
  <c r="BR1289" i="1"/>
  <c r="BR1249" i="1"/>
  <c r="BR555" i="1"/>
  <c r="BR1131" i="1"/>
  <c r="BR213" i="1"/>
  <c r="BR1365" i="1"/>
  <c r="BR404" i="1"/>
  <c r="BR1182" i="1"/>
  <c r="BR1704" i="1"/>
  <c r="BR198" i="1"/>
  <c r="BR1116" i="1"/>
  <c r="BR2034" i="1"/>
  <c r="BR882" i="1"/>
  <c r="BR792" i="1"/>
  <c r="BR953" i="1"/>
  <c r="BR191" i="1"/>
  <c r="BR893" i="1"/>
  <c r="BR280" i="1"/>
  <c r="BR187" i="1"/>
  <c r="BR1339" i="1"/>
  <c r="BR1527" i="1"/>
  <c r="BR206" i="1"/>
  <c r="BR1358" i="1"/>
  <c r="BR1736" i="1"/>
  <c r="BR66" i="1"/>
  <c r="BR1218" i="1"/>
  <c r="BR1020" i="1"/>
  <c r="BR1618" i="1"/>
  <c r="BR1302" i="1"/>
  <c r="BR150" i="1"/>
  <c r="BR1140" i="1"/>
  <c r="BR1986" i="1"/>
  <c r="BR834" i="1"/>
  <c r="BR2094" i="1"/>
  <c r="BR942" i="1"/>
  <c r="BR780" i="1"/>
  <c r="BR209" i="1"/>
  <c r="BR1361" i="1"/>
  <c r="BR334" i="1"/>
  <c r="BR892" i="1"/>
  <c r="BR1468" i="1"/>
  <c r="BR79" i="1"/>
  <c r="BR2041" i="1"/>
  <c r="BR1671" i="1"/>
  <c r="BR627" i="1"/>
  <c r="BR861" i="1"/>
  <c r="BR2013" i="1"/>
  <c r="BR818" i="1"/>
  <c r="BR1052" i="1"/>
  <c r="BR390" i="1"/>
  <c r="BR1542" i="1"/>
  <c r="BR1776" i="1"/>
  <c r="BR1078" i="1"/>
  <c r="BR1708" i="1"/>
  <c r="BR1881" i="1"/>
  <c r="BR729" i="1"/>
  <c r="BR207" i="1"/>
  <c r="BR981" i="1"/>
  <c r="BR2079" i="1"/>
  <c r="BR1773" i="1"/>
  <c r="BR621" i="1"/>
  <c r="BR1251" i="1"/>
  <c r="BR675" i="1"/>
  <c r="BR1355" i="1"/>
  <c r="BR167" i="1"/>
  <c r="BR707" i="1"/>
  <c r="BR1985" i="1"/>
  <c r="BR797" i="1"/>
  <c r="BR1751" i="1"/>
  <c r="BR383" i="1"/>
  <c r="BR1739" i="1"/>
  <c r="BR533" i="1"/>
  <c r="BR1685" i="1"/>
  <c r="BR370" i="1"/>
  <c r="BR1522" i="1"/>
  <c r="BR784" i="1"/>
  <c r="BR1936" i="1"/>
  <c r="BR547" i="1"/>
  <c r="BR637" i="1"/>
  <c r="BR1789" i="1"/>
  <c r="BR1095" i="1"/>
  <c r="BR710" i="1"/>
  <c r="BR1862" i="1"/>
  <c r="BR80" i="1"/>
  <c r="BR1232" i="1"/>
  <c r="BR1290" i="1"/>
  <c r="BR1092" i="1"/>
  <c r="BR970" i="1"/>
  <c r="BR736" i="1"/>
  <c r="BR1760" i="1"/>
  <c r="BR608" i="1"/>
  <c r="BR1058" i="1"/>
  <c r="BR1742" i="1"/>
  <c r="BR1850" i="1"/>
  <c r="BR500" i="1"/>
  <c r="BR374" i="1"/>
  <c r="BR877" i="1"/>
  <c r="BR1381" i="1"/>
  <c r="BR913" i="1"/>
  <c r="BR2101" i="1"/>
  <c r="BR589" i="1"/>
  <c r="BR1291" i="1"/>
  <c r="BR1129" i="1"/>
  <c r="BR1939" i="1"/>
  <c r="BR229" i="1"/>
  <c r="BR155" i="1"/>
  <c r="BR1307" i="1"/>
  <c r="BR857" i="1"/>
  <c r="BR2045" i="1"/>
  <c r="BR1702" i="1"/>
  <c r="BR1303" i="1"/>
  <c r="BR241" i="1"/>
  <c r="BR1393" i="1"/>
  <c r="BR1779" i="1"/>
  <c r="BR699" i="1"/>
  <c r="BR933" i="1"/>
  <c r="BR2085" i="1"/>
  <c r="BR1700" i="1"/>
  <c r="BR174" i="1"/>
  <c r="BR696" i="1"/>
  <c r="BR1272" i="1"/>
  <c r="BR1848" i="1"/>
  <c r="BR286" i="1"/>
  <c r="BR862" i="1"/>
  <c r="BR1438" i="1"/>
  <c r="BR916" i="1"/>
  <c r="BR1492" i="1"/>
  <c r="BR1764" i="1"/>
  <c r="BR612" i="1"/>
  <c r="BR36" i="1"/>
  <c r="BR1098" i="1"/>
  <c r="BR2016" i="1"/>
  <c r="BR1440" i="1"/>
  <c r="BR864" i="1"/>
  <c r="BR288" i="1"/>
  <c r="BR1206" i="1"/>
  <c r="BR630" i="1"/>
  <c r="BR54" i="1"/>
  <c r="BR1548" i="1"/>
  <c r="BR972" i="1"/>
  <c r="BR1890" i="1"/>
  <c r="BR1314" i="1"/>
  <c r="BR738" i="1"/>
  <c r="BR162" i="1"/>
  <c r="BR1800" i="1"/>
  <c r="BR1224" i="1"/>
  <c r="BR648" i="1"/>
  <c r="BR72" i="1"/>
  <c r="BR990" i="1"/>
  <c r="BR1961" i="1"/>
  <c r="BR1385" i="1"/>
  <c r="BR809" i="1"/>
  <c r="BR233" i="1"/>
  <c r="BR1439" i="1"/>
  <c r="BR1403" i="1"/>
  <c r="BR1637" i="1"/>
  <c r="BR1061" i="1"/>
  <c r="BR485" i="1"/>
  <c r="BR1871" i="1"/>
  <c r="BR1943" i="1"/>
  <c r="BR755" i="1"/>
  <c r="BR179" i="1"/>
  <c r="BR863" i="1"/>
  <c r="BR287" i="1"/>
  <c r="BR335" i="1"/>
  <c r="BR911" i="1"/>
  <c r="BR1559" i="1"/>
  <c r="BR461" i="1"/>
  <c r="BR1037" i="1"/>
  <c r="BR1613" i="1"/>
  <c r="BR874" i="1"/>
  <c r="BR2026" i="1"/>
  <c r="BR424" i="1"/>
  <c r="BR1000" i="1"/>
  <c r="BR421" i="1"/>
  <c r="BR447" i="1"/>
  <c r="BR1023" i="1"/>
  <c r="BR1851" i="1"/>
  <c r="BR105" i="1"/>
  <c r="BR1257" i="1"/>
  <c r="BR350" i="1"/>
  <c r="BR926" i="1"/>
  <c r="BR1502" i="1"/>
  <c r="BR2078" i="1"/>
  <c r="BR152" i="1"/>
  <c r="BR728" i="1"/>
  <c r="BR1304" i="1"/>
  <c r="BR1880" i="1"/>
  <c r="BR210" i="1"/>
  <c r="BR786" i="1"/>
  <c r="BR1362" i="1"/>
  <c r="BR588" i="1"/>
  <c r="BR1164" i="1"/>
  <c r="BR1740" i="1"/>
  <c r="BR610" i="1"/>
  <c r="BR1186" i="1"/>
  <c r="BR1762" i="1"/>
  <c r="BR88" i="1"/>
  <c r="BR664" i="1"/>
  <c r="BR1240" i="1"/>
  <c r="BR1896" i="1"/>
  <c r="BR1320" i="1"/>
  <c r="BR744" i="1"/>
  <c r="BR168" i="1"/>
  <c r="BR1734" i="1"/>
  <c r="BR1158" i="1"/>
  <c r="BR582" i="1"/>
  <c r="BR1572" i="1"/>
  <c r="BR996" i="1"/>
  <c r="BR420" i="1"/>
  <c r="BR1266" i="1"/>
  <c r="BR114" i="1"/>
  <c r="BR1536" i="1"/>
  <c r="BR960" i="1"/>
  <c r="BR384" i="1"/>
  <c r="BR1950" i="1"/>
  <c r="BR1374" i="1"/>
  <c r="BR798" i="1"/>
  <c r="BR222" i="1"/>
  <c r="BR636" i="1"/>
  <c r="BR60" i="1"/>
  <c r="BR1626" i="1"/>
  <c r="BR474" i="1"/>
  <c r="BR1519" i="1"/>
  <c r="BR1217" i="1"/>
  <c r="BR246" i="1"/>
  <c r="BR1564" i="1"/>
  <c r="BR711" i="1"/>
  <c r="BR1589" i="1"/>
  <c r="BR1265" i="1"/>
  <c r="BR1743" i="1"/>
  <c r="BR1142" i="1"/>
  <c r="BR826" i="1"/>
  <c r="BR1978" i="1"/>
  <c r="BR1744" i="1"/>
  <c r="BR536" i="1"/>
  <c r="BR1021" i="1"/>
  <c r="BR31" i="1"/>
  <c r="BR1273" i="1"/>
  <c r="BR121" i="1"/>
  <c r="BR679" i="1"/>
  <c r="BR355" i="1"/>
  <c r="BR406" i="1"/>
  <c r="BR1558" i="1"/>
  <c r="BR583" i="1"/>
  <c r="BR673" i="1"/>
  <c r="BR1825" i="1"/>
  <c r="BR789" i="1"/>
  <c r="BR1941" i="1"/>
  <c r="BR606" i="1"/>
  <c r="BR1758" i="1"/>
  <c r="BR196" i="1"/>
  <c r="BR1332" i="1"/>
  <c r="BR1008" i="1"/>
  <c r="BR1692" i="1"/>
  <c r="BR1458" i="1"/>
  <c r="BR306" i="1"/>
  <c r="BR1134" i="1"/>
  <c r="BR629" i="1"/>
  <c r="BR2063" i="1"/>
  <c r="BR317" i="1"/>
  <c r="BR1469" i="1"/>
  <c r="BR730" i="1"/>
  <c r="BR1882" i="1"/>
  <c r="BR856" i="1"/>
  <c r="BR1042" i="1"/>
  <c r="BR520" i="1"/>
  <c r="BR2040" i="1"/>
  <c r="BR564" i="1"/>
  <c r="BR204" i="1"/>
  <c r="BR42" i="1"/>
  <c r="BR515" i="1"/>
  <c r="BR785" i="1"/>
  <c r="BR1937" i="1"/>
  <c r="BR910" i="1"/>
  <c r="BR2062" i="1"/>
  <c r="BR1843" i="1"/>
  <c r="BR1231" i="1"/>
  <c r="BR51" i="1"/>
  <c r="BR1203" i="1"/>
  <c r="BR285" i="1"/>
  <c r="BR1437" i="1"/>
  <c r="BR242" i="1"/>
  <c r="BR476" i="1"/>
  <c r="BR1628" i="1"/>
  <c r="BR1200" i="1"/>
  <c r="BR1132" i="1"/>
  <c r="BR783" i="1"/>
  <c r="BR1503" i="1"/>
  <c r="BR1557" i="1"/>
  <c r="BR405" i="1"/>
  <c r="BR1719" i="1"/>
  <c r="BR1665" i="1"/>
  <c r="BR513" i="1"/>
  <c r="BR1935" i="1"/>
  <c r="BR1197" i="1"/>
  <c r="BR1949" i="1"/>
  <c r="BR1337" i="1"/>
  <c r="BR185" i="1"/>
  <c r="BR779" i="1"/>
  <c r="BR203" i="1"/>
  <c r="BR293" i="1"/>
  <c r="BR743" i="1"/>
  <c r="BR1697" i="1"/>
  <c r="BR1283" i="1"/>
  <c r="BR131" i="1"/>
  <c r="BR1373" i="1"/>
  <c r="BR221" i="1"/>
  <c r="BR959" i="1"/>
  <c r="BR1571" i="1"/>
  <c r="BR1109" i="1"/>
  <c r="BR208" i="1"/>
  <c r="BR1591" i="1"/>
  <c r="BR1123" i="1"/>
  <c r="BR1213" i="1"/>
  <c r="BR134" i="1"/>
  <c r="BR1286" i="1"/>
  <c r="BR1808" i="1"/>
  <c r="BR516" i="1"/>
  <c r="BR1668" i="1"/>
  <c r="BR2012" i="1"/>
  <c r="BR590" i="1"/>
  <c r="BR1544" i="1"/>
  <c r="BR1274" i="1"/>
  <c r="BR122" i="1"/>
  <c r="BR2102" i="1"/>
  <c r="BR950" i="1"/>
  <c r="BR1813" i="1"/>
  <c r="BR661" i="1"/>
  <c r="BR1885" i="1"/>
  <c r="BR1489" i="1"/>
  <c r="BR337" i="1"/>
  <c r="BR1831" i="1"/>
  <c r="BR463" i="1"/>
  <c r="BR715" i="1"/>
  <c r="BR139" i="1"/>
  <c r="BR1975" i="1"/>
  <c r="BR1363" i="1"/>
  <c r="BR2027" i="1"/>
  <c r="BR550" i="1"/>
  <c r="BR1126" i="1"/>
  <c r="BR532" i="1"/>
  <c r="BR1108" i="1"/>
  <c r="BR1735" i="1"/>
  <c r="BR817" i="1"/>
  <c r="BR1969" i="1"/>
  <c r="BR1275" i="1"/>
  <c r="BR357" i="1"/>
  <c r="BR1509" i="1"/>
  <c r="BR1178" i="1"/>
  <c r="BR1124" i="1"/>
  <c r="BR120" i="1"/>
  <c r="BR1919" i="1"/>
  <c r="BR83" i="1"/>
  <c r="BR1235" i="1"/>
  <c r="BR353" i="1"/>
  <c r="BR929" i="1"/>
  <c r="BR1505" i="1"/>
  <c r="BR478" i="1"/>
  <c r="BR1054" i="1"/>
  <c r="BR1036" i="1"/>
  <c r="BR1612" i="1"/>
  <c r="BR2059" i="1"/>
  <c r="BR799" i="1"/>
  <c r="BR1375" i="1"/>
  <c r="BR25" i="1"/>
  <c r="BR1753" i="1"/>
  <c r="BR1923" i="1"/>
  <c r="BR195" i="1"/>
  <c r="BR771" i="1"/>
  <c r="BR1383" i="1"/>
  <c r="BR429" i="1"/>
  <c r="BR1005" i="1"/>
  <c r="BR1581" i="1"/>
  <c r="BR620" i="1"/>
  <c r="BR1196" i="1"/>
  <c r="BR1772" i="1"/>
  <c r="BR534" i="1"/>
  <c r="BR1686" i="1"/>
  <c r="BR192" i="1"/>
  <c r="BR768" i="1"/>
  <c r="BR1344" i="1"/>
  <c r="BR1920" i="1"/>
  <c r="BR2009" i="1"/>
  <c r="BR803" i="1"/>
  <c r="BR1379" i="1"/>
  <c r="BR497" i="1"/>
  <c r="BR1073" i="1"/>
  <c r="BR1649" i="1"/>
  <c r="BR622" i="1"/>
  <c r="BR1198" i="1"/>
  <c r="BR1774" i="1"/>
  <c r="BR28" i="1"/>
  <c r="BR604" i="1"/>
  <c r="BR367" i="1"/>
  <c r="BR943" i="1"/>
  <c r="BR1627" i="1"/>
  <c r="BR169" i="1"/>
  <c r="BR745" i="1"/>
  <c r="BR1321" i="1"/>
  <c r="BR1897" i="1"/>
  <c r="BR915" i="1"/>
  <c r="BR1106" i="1"/>
  <c r="BR1682" i="1"/>
  <c r="BR188" i="1"/>
  <c r="BR764" i="1"/>
  <c r="BR1340" i="1"/>
  <c r="BR1916" i="1"/>
  <c r="BR678" i="1"/>
  <c r="BR1254" i="1"/>
  <c r="BR1830" i="1"/>
  <c r="BR336" i="1"/>
  <c r="BR2064" i="1"/>
  <c r="BR214" i="1"/>
  <c r="BR790" i="1"/>
  <c r="BR1222" i="1"/>
  <c r="BR1798" i="1"/>
  <c r="BR124" i="1"/>
  <c r="BR700" i="1"/>
  <c r="BR1276" i="1"/>
  <c r="BR1852" i="1"/>
  <c r="BR1737" i="1"/>
  <c r="BR1161" i="1"/>
  <c r="BR585" i="1"/>
  <c r="BR9" i="1"/>
  <c r="BR639" i="1"/>
  <c r="BR63" i="1"/>
  <c r="BR1413" i="1"/>
  <c r="BR837" i="1"/>
  <c r="BR261" i="1"/>
  <c r="BR1323" i="1"/>
  <c r="BR747" i="1"/>
  <c r="BR171" i="1"/>
  <c r="BR1467" i="1"/>
  <c r="BR945" i="1"/>
  <c r="BR369" i="1"/>
  <c r="BR1827" i="1"/>
  <c r="BR999" i="1"/>
  <c r="BR1629" i="1"/>
  <c r="BR1053" i="1"/>
  <c r="BR2043" i="1"/>
  <c r="BR1107" i="1"/>
  <c r="BR2025" i="1"/>
  <c r="BR1769" i="1"/>
  <c r="BR1193" i="1"/>
  <c r="BR617" i="1"/>
  <c r="BR41" i="1"/>
  <c r="BR1211" i="1"/>
  <c r="BR635" i="1"/>
  <c r="BR59" i="1"/>
  <c r="BR1877" i="1"/>
  <c r="BR1301" i="1"/>
  <c r="BR149" i="1"/>
  <c r="BR1175" i="1"/>
  <c r="BR599" i="1"/>
  <c r="BR23" i="1"/>
  <c r="BR1391" i="1"/>
  <c r="BR1553" i="1"/>
  <c r="BR977" i="1"/>
  <c r="BR401" i="1"/>
  <c r="BR2075" i="1"/>
  <c r="BR1139" i="1"/>
  <c r="BR563" i="1"/>
  <c r="BR1805" i="1"/>
  <c r="BR1229" i="1"/>
  <c r="BR653" i="1"/>
  <c r="BR77" i="1"/>
  <c r="BR1427" i="1"/>
  <c r="BR815" i="1"/>
  <c r="BR239" i="1"/>
  <c r="BR1955" i="1"/>
  <c r="BR407" i="1"/>
  <c r="BR983" i="1"/>
  <c r="BR1667" i="1"/>
  <c r="BR677" i="1"/>
  <c r="BR1253" i="1"/>
  <c r="BR1829" i="1"/>
  <c r="BR514" i="1"/>
  <c r="BR1090" i="1"/>
  <c r="BR1666" i="1"/>
  <c r="BR352" i="1"/>
  <c r="BR928" i="1"/>
  <c r="BR1504" i="1"/>
  <c r="BR2080" i="1"/>
  <c r="BR1915" i="1"/>
  <c r="BR115" i="1"/>
  <c r="BR691" i="1"/>
  <c r="BR1267" i="1"/>
  <c r="BR205" i="1"/>
  <c r="BR781" i="1"/>
  <c r="BR1357" i="1"/>
  <c r="BR1933" i="1"/>
  <c r="BR1707" i="1"/>
  <c r="BR1239" i="1"/>
  <c r="BR465" i="1"/>
  <c r="BR1041" i="1"/>
  <c r="BR1617" i="1"/>
  <c r="BR278" i="1"/>
  <c r="BR854" i="1"/>
  <c r="BR1430" i="1"/>
  <c r="BR2006" i="1"/>
  <c r="BR224" i="1"/>
  <c r="BR800" i="1"/>
  <c r="BR1376" i="1"/>
  <c r="BR1952" i="1"/>
  <c r="BR282" i="1"/>
  <c r="BR858" i="1"/>
  <c r="BR1434" i="1"/>
  <c r="BR2010" i="1"/>
  <c r="BR84" i="1"/>
  <c r="BR1236" i="1"/>
  <c r="BR1812" i="1"/>
  <c r="BR538" i="1"/>
  <c r="BR1114" i="1"/>
  <c r="BR1690" i="1"/>
  <c r="BR880" i="1"/>
  <c r="BR1456" i="1"/>
  <c r="BR2032" i="1"/>
  <c r="BR1616" i="1"/>
  <c r="BR1040" i="1"/>
  <c r="BR464" i="1"/>
  <c r="BR2066" i="1"/>
  <c r="BR1490" i="1"/>
  <c r="BR914" i="1"/>
  <c r="BR338" i="1"/>
  <c r="BR1868" i="1"/>
  <c r="BR1292" i="1"/>
  <c r="BR140" i="1"/>
  <c r="BR1598" i="1"/>
  <c r="BR446" i="1"/>
  <c r="BR1976" i="1"/>
  <c r="BR1400" i="1"/>
  <c r="BR824" i="1"/>
  <c r="BR248" i="1"/>
  <c r="BR1706" i="1"/>
  <c r="BR1130" i="1"/>
  <c r="BR554" i="1"/>
  <c r="BR2084" i="1"/>
  <c r="BR1508" i="1"/>
  <c r="BR932" i="1"/>
  <c r="BR356" i="1"/>
  <c r="BR1958" i="1"/>
  <c r="BR1382" i="1"/>
  <c r="BR806" i="1"/>
  <c r="BR230" i="1"/>
  <c r="BR1597" i="1"/>
  <c r="BR2065" i="1"/>
  <c r="BR1237" i="1"/>
  <c r="BR1741" i="1"/>
  <c r="BR1993" i="1"/>
  <c r="BR1093" i="1"/>
  <c r="BR1345" i="1"/>
  <c r="BR769" i="1"/>
  <c r="BR193" i="1"/>
  <c r="BR1507" i="1"/>
  <c r="BR895" i="1"/>
  <c r="BR319" i="1"/>
  <c r="BR1759" i="1"/>
  <c r="BR445" i="1"/>
  <c r="BR2011" i="1"/>
  <c r="BR1147" i="1"/>
  <c r="BR571" i="1"/>
  <c r="BR2083" i="1"/>
  <c r="BR1561" i="1"/>
  <c r="BR985" i="1"/>
  <c r="BR409" i="1"/>
  <c r="BR1723" i="1"/>
  <c r="BR967" i="1"/>
  <c r="BR391" i="1"/>
  <c r="BR1651" i="1"/>
  <c r="BR85" i="1"/>
  <c r="BR1219" i="1"/>
  <c r="BR643" i="1"/>
  <c r="BR67" i="1"/>
  <c r="BR299" i="1"/>
  <c r="BR875" i="1"/>
  <c r="BR1487" i="1"/>
  <c r="BR425" i="1"/>
  <c r="BR1001" i="1"/>
  <c r="BR1577" i="1"/>
  <c r="BR118" i="1"/>
  <c r="BR694" i="1"/>
  <c r="BR1270" i="1"/>
  <c r="BR1846" i="1"/>
  <c r="BR100" i="1"/>
  <c r="BR676" i="1"/>
  <c r="BR1252" i="1"/>
  <c r="BR1828" i="1"/>
  <c r="BR1951" i="1"/>
  <c r="BR295" i="1"/>
  <c r="BR871" i="1"/>
  <c r="BR1483" i="1"/>
  <c r="BR385" i="1"/>
  <c r="BR961" i="1"/>
  <c r="BR1537" i="1"/>
  <c r="BR2103" i="1"/>
  <c r="BR267" i="1"/>
  <c r="BR843" i="1"/>
  <c r="BR1455" i="1"/>
  <c r="BR501" i="1"/>
  <c r="BR1077" i="1"/>
  <c r="BR1653" i="1"/>
  <c r="BR170" i="1"/>
  <c r="BR746" i="1"/>
  <c r="BR1322" i="1"/>
  <c r="BR1898" i="1"/>
  <c r="BR116" i="1"/>
  <c r="BR692" i="1"/>
  <c r="BR1268" i="1"/>
  <c r="BR1844" i="1"/>
  <c r="BR318" i="1"/>
  <c r="BR894" i="1"/>
  <c r="BR1470" i="1"/>
  <c r="BR2046" i="1"/>
  <c r="BR264" i="1"/>
  <c r="BR840" i="1"/>
  <c r="BR1416" i="1"/>
  <c r="BR1992" i="1"/>
  <c r="BR430" i="1"/>
  <c r="BR1006" i="1"/>
  <c r="BR1582" i="1"/>
  <c r="BR1060" i="1"/>
  <c r="BR1636" i="1"/>
  <c r="BR1620" i="1"/>
  <c r="BR1044" i="1"/>
  <c r="BR468" i="1"/>
  <c r="BR2106" i="1"/>
  <c r="BR1530" i="1"/>
  <c r="BR954" i="1"/>
  <c r="BR378" i="1"/>
  <c r="BR1872" i="1"/>
  <c r="BR1296" i="1"/>
  <c r="BR720" i="1"/>
  <c r="BR144" i="1"/>
  <c r="BR1638" i="1"/>
  <c r="BR1062" i="1"/>
  <c r="BR486" i="1"/>
  <c r="BR1980" i="1"/>
  <c r="BR1404" i="1"/>
  <c r="BR828" i="1"/>
  <c r="BR252" i="1"/>
  <c r="BR1746" i="1"/>
  <c r="BR1170" i="1"/>
  <c r="BR594" i="1"/>
  <c r="BR18" i="1"/>
  <c r="BR1656" i="1"/>
  <c r="BR1080" i="1"/>
  <c r="BR504" i="1"/>
  <c r="BR1422" i="1"/>
  <c r="BR846" i="1"/>
  <c r="BR270" i="1"/>
  <c r="BR1817" i="1"/>
  <c r="BR1241" i="1"/>
  <c r="BR665" i="1"/>
  <c r="BR89" i="1"/>
  <c r="BR1259" i="1"/>
  <c r="BR683" i="1"/>
  <c r="BR107" i="1"/>
  <c r="BR1493" i="1"/>
  <c r="BR917" i="1"/>
  <c r="BR341" i="1"/>
  <c r="BR1619" i="1"/>
  <c r="BR935" i="1"/>
  <c r="BR1727" i="1"/>
  <c r="BR1601" i="1"/>
  <c r="BR449" i="1"/>
  <c r="BR2069" i="1"/>
  <c r="BR1187" i="1"/>
  <c r="BR611" i="1"/>
  <c r="BR1277" i="1"/>
  <c r="BR701" i="1"/>
  <c r="BR125" i="1"/>
  <c r="BR1295" i="1"/>
  <c r="BR719" i="1"/>
  <c r="BR143" i="1"/>
  <c r="BR1523" i="1"/>
  <c r="BR479" i="1"/>
  <c r="BR1055" i="1"/>
  <c r="BR1775" i="1"/>
  <c r="BR29" i="1"/>
  <c r="BR605" i="1"/>
  <c r="BR1181" i="1"/>
  <c r="BR1757" i="1"/>
  <c r="BR442" i="1"/>
  <c r="BR1018" i="1"/>
  <c r="BR1594" i="1"/>
  <c r="BR568" i="1"/>
  <c r="BR1144" i="1"/>
  <c r="BR1720" i="1"/>
  <c r="BR1447" i="1"/>
  <c r="BR475" i="1"/>
  <c r="BR1051" i="1"/>
  <c r="BR1771" i="1"/>
  <c r="BR565" i="1"/>
  <c r="BR1141" i="1"/>
  <c r="BR1717" i="1"/>
  <c r="BR15" i="1"/>
  <c r="BR591" i="1"/>
  <c r="BR1167" i="1"/>
  <c r="BR249" i="1"/>
  <c r="BR825" i="1"/>
  <c r="BR1401" i="1"/>
  <c r="BR1977" i="1"/>
  <c r="BR494" i="1"/>
  <c r="BR1070" i="1"/>
  <c r="BR1646" i="1"/>
  <c r="BR296" i="1"/>
  <c r="BR872" i="1"/>
  <c r="BR1448" i="1"/>
  <c r="BR2024" i="1"/>
  <c r="BR354" i="1"/>
  <c r="BR930" i="1"/>
  <c r="BR1506" i="1"/>
  <c r="BR2082" i="1"/>
  <c r="BR156" i="1"/>
  <c r="BR732" i="1"/>
  <c r="BR1308" i="1"/>
  <c r="BR1884" i="1"/>
  <c r="BR178" i="1"/>
  <c r="BR754" i="1"/>
  <c r="BR1330" i="1"/>
  <c r="BR1906" i="1"/>
  <c r="BR232" i="1"/>
  <c r="BR808" i="1"/>
  <c r="BR1384" i="1"/>
  <c r="BR1960" i="1"/>
  <c r="BR1752" i="1"/>
  <c r="BR1176" i="1"/>
  <c r="BR600" i="1"/>
  <c r="BR24" i="1"/>
  <c r="BR1590" i="1"/>
  <c r="BR1014" i="1"/>
  <c r="BR438" i="1"/>
  <c r="BR2004" i="1"/>
  <c r="BR1428" i="1"/>
  <c r="BR852" i="1"/>
  <c r="BR276" i="1"/>
  <c r="BR1698" i="1"/>
  <c r="BR1122" i="1"/>
  <c r="BR546" i="1"/>
  <c r="BR1968" i="1"/>
  <c r="BR1392" i="1"/>
  <c r="BR816" i="1"/>
  <c r="BR240" i="1"/>
  <c r="BR1806" i="1"/>
  <c r="BR1230" i="1"/>
  <c r="BR654" i="1"/>
  <c r="BR78" i="1"/>
  <c r="BR1644" i="1"/>
  <c r="BR1068" i="1"/>
  <c r="BR492" i="1"/>
  <c r="BR2058" i="1"/>
  <c r="BR1482" i="1"/>
  <c r="BR906" i="1"/>
  <c r="BR330" i="1"/>
  <c r="BR1366" i="1"/>
  <c r="BR1942" i="1"/>
  <c r="BR268" i="1"/>
  <c r="BR844" i="1"/>
  <c r="BR1420" i="1"/>
  <c r="BR1593" i="1"/>
  <c r="BR441" i="1"/>
  <c r="BR1971" i="1"/>
  <c r="BR1071" i="1"/>
  <c r="BR1917" i="1"/>
  <c r="BR1269" i="1"/>
  <c r="BR693" i="1"/>
  <c r="BR117" i="1"/>
  <c r="BR1179" i="1"/>
  <c r="BR603" i="1"/>
  <c r="BR1989" i="1"/>
  <c r="BR801" i="1"/>
  <c r="BR225" i="1"/>
  <c r="BR1539" i="1"/>
  <c r="BR855" i="1"/>
  <c r="BR279" i="1"/>
  <c r="BR1395" i="1"/>
  <c r="BR909" i="1"/>
  <c r="BR333" i="1"/>
  <c r="BR1755" i="1"/>
  <c r="BR963" i="1"/>
  <c r="BR387" i="1"/>
  <c r="BR1899" i="1"/>
  <c r="BR1625" i="1"/>
  <c r="BR1049" i="1"/>
  <c r="BR473" i="1"/>
  <c r="BR1967" i="1"/>
  <c r="BR1067" i="1"/>
  <c r="BR491" i="1"/>
  <c r="BR2003" i="1"/>
  <c r="BR1733" i="1"/>
  <c r="BR1157" i="1"/>
  <c r="BR581" i="1"/>
  <c r="BR1031" i="1"/>
  <c r="BR455" i="1"/>
  <c r="BR2093" i="1"/>
  <c r="BR2021" i="1"/>
  <c r="BR1409" i="1"/>
  <c r="BR833" i="1"/>
  <c r="BR257" i="1"/>
  <c r="BR1823" i="1"/>
  <c r="BR995" i="1"/>
  <c r="BR419" i="1"/>
  <c r="BR1643" i="1"/>
  <c r="BR1661" i="1"/>
  <c r="BR1085" i="1"/>
  <c r="BR509" i="1"/>
  <c r="BR1913" i="1"/>
  <c r="BR1247" i="1"/>
  <c r="BR671" i="1"/>
  <c r="BR95" i="1"/>
  <c r="BR551" i="1"/>
  <c r="BR1127" i="1"/>
  <c r="BR1991" i="1"/>
  <c r="BR245" i="1"/>
  <c r="BR821" i="1"/>
  <c r="BR1397" i="1"/>
  <c r="BR1973" i="1"/>
  <c r="BR82" i="1"/>
  <c r="BR658" i="1"/>
  <c r="BR1234" i="1"/>
  <c r="BR1810" i="1"/>
  <c r="BR1072" i="1"/>
  <c r="BR1648" i="1"/>
  <c r="BR2077" i="1"/>
  <c r="BR259" i="1"/>
  <c r="BR835" i="1"/>
  <c r="BR1411" i="1"/>
  <c r="BR349" i="1"/>
  <c r="BR925" i="1"/>
  <c r="BR1501" i="1"/>
  <c r="BR1995" i="1"/>
  <c r="BR1419" i="1"/>
  <c r="BR33" i="1"/>
  <c r="BR609" i="1"/>
  <c r="BR1185" i="1"/>
  <c r="BR1761" i="1"/>
  <c r="BR422" i="1"/>
  <c r="BR998" i="1"/>
  <c r="BR1574" i="1"/>
  <c r="BR368" i="1"/>
  <c r="BR944" i="1"/>
  <c r="BR1520" i="1"/>
  <c r="BR2096" i="1"/>
  <c r="BR426" i="1"/>
  <c r="BR1002" i="1"/>
  <c r="BR1578" i="1"/>
  <c r="BR228" i="1"/>
  <c r="BR804" i="1"/>
  <c r="BR1380" i="1"/>
  <c r="BR1956" i="1"/>
  <c r="BR106" i="1"/>
  <c r="BR682" i="1"/>
  <c r="BR1258" i="1"/>
  <c r="BR1834" i="1"/>
  <c r="BR448" i="1"/>
  <c r="BR1024" i="1"/>
  <c r="BR1600" i="1"/>
  <c r="BR2048" i="1"/>
  <c r="BR1472" i="1"/>
  <c r="BR896" i="1"/>
  <c r="BR1922" i="1"/>
  <c r="BR770" i="1"/>
  <c r="BR1148" i="1"/>
  <c r="BR572" i="1"/>
  <c r="BR2030" i="1"/>
  <c r="BR1454" i="1"/>
  <c r="BR878" i="1"/>
  <c r="BR302" i="1"/>
  <c r="BR1832" i="1"/>
  <c r="BR1256" i="1"/>
  <c r="BR680" i="1"/>
  <c r="BR104" i="1"/>
  <c r="BR986" i="1"/>
  <c r="BR410" i="1"/>
  <c r="BR1364" i="1"/>
  <c r="BR788" i="1"/>
  <c r="BR212" i="1"/>
  <c r="BR1814" i="1"/>
  <c r="BR1238" i="1"/>
  <c r="BR662" i="1"/>
  <c r="BR86" i="1"/>
  <c r="BR1309" i="1"/>
  <c r="BR1921" i="1"/>
  <c r="BR949" i="1"/>
  <c r="BR1453" i="1"/>
  <c r="BR1849" i="1"/>
  <c r="BR805" i="1"/>
  <c r="BR1201" i="1"/>
  <c r="BR625" i="1"/>
  <c r="BR49" i="1"/>
  <c r="BR1327" i="1"/>
  <c r="BR751" i="1"/>
  <c r="BR175" i="1"/>
  <c r="BR1543" i="1"/>
  <c r="BR301" i="1"/>
  <c r="BR1795" i="1"/>
  <c r="BR1003" i="1"/>
  <c r="BR427" i="1"/>
  <c r="BR1687" i="1"/>
  <c r="BR1417" i="1"/>
  <c r="BR841" i="1"/>
  <c r="BR265" i="1"/>
  <c r="BR1399" i="1"/>
  <c r="BR823" i="1"/>
  <c r="BR247" i="1"/>
  <c r="BR517" i="1"/>
  <c r="BR1903" i="1"/>
  <c r="BR1075" i="1"/>
  <c r="BR499" i="1"/>
  <c r="BR1867" i="1"/>
  <c r="BR443" i="1"/>
  <c r="BR1019" i="1"/>
  <c r="BR1703" i="1"/>
  <c r="BR569" i="1"/>
  <c r="BR1145" i="1"/>
  <c r="BR1721" i="1"/>
  <c r="BR838" i="1"/>
  <c r="BR1414" i="1"/>
  <c r="BR1990" i="1"/>
  <c r="BR244" i="1"/>
  <c r="BR820" i="1"/>
  <c r="BR1396" i="1"/>
  <c r="BR1972" i="1"/>
  <c r="BR439" i="1"/>
  <c r="BR1015" i="1"/>
  <c r="BR1699" i="1"/>
  <c r="BR529" i="1"/>
  <c r="BR1105" i="1"/>
  <c r="BR1681" i="1"/>
  <c r="BR411" i="1"/>
  <c r="BR987" i="1"/>
  <c r="BR1815" i="1"/>
  <c r="BR69" i="1"/>
  <c r="BR645" i="1"/>
  <c r="BR1221" i="1"/>
  <c r="BR1797" i="1"/>
  <c r="BR314" i="1"/>
  <c r="BR890" i="1"/>
  <c r="BR1466" i="1"/>
  <c r="BR2042" i="1"/>
  <c r="BR260" i="1"/>
  <c r="BR836" i="1"/>
  <c r="BR1412" i="1"/>
  <c r="BR1988" i="1"/>
  <c r="BR462" i="1"/>
  <c r="BR1038" i="1"/>
  <c r="BR1614" i="1"/>
  <c r="BR408" i="1"/>
  <c r="BR984" i="1"/>
  <c r="BR1560" i="1"/>
  <c r="BR574" i="1"/>
  <c r="BR1150" i="1"/>
  <c r="BR1726" i="1"/>
  <c r="BR52" i="1"/>
  <c r="BR628" i="1"/>
  <c r="BR1204" i="1"/>
  <c r="BR1780" i="1"/>
  <c r="BR2052" i="1"/>
  <c r="BR1476" i="1"/>
  <c r="BR900" i="1"/>
  <c r="BR324" i="1"/>
  <c r="BR1962" i="1"/>
  <c r="BR1386" i="1"/>
  <c r="BR810" i="1"/>
  <c r="BR234" i="1"/>
  <c r="BR1728" i="1"/>
  <c r="BR1152" i="1"/>
  <c r="BR2070" i="1"/>
  <c r="BR1494" i="1"/>
  <c r="BR918" i="1"/>
  <c r="BR342" i="1"/>
  <c r="BR1836" i="1"/>
  <c r="BR1260" i="1"/>
  <c r="BR684" i="1"/>
  <c r="BR108" i="1"/>
  <c r="BR1602" i="1"/>
  <c r="BR1026" i="1"/>
  <c r="BR450" i="1"/>
  <c r="BR2088" i="1"/>
  <c r="BR1512" i="1"/>
  <c r="BR936" i="1"/>
  <c r="BR360" i="1"/>
  <c r="BR1854" i="1"/>
  <c r="BR1278" i="1"/>
  <c r="BR702" i="1"/>
  <c r="BR126" i="1"/>
  <c r="BR1673" i="1"/>
  <c r="BR521" i="1"/>
  <c r="BR1979" i="1"/>
  <c r="BR1115" i="1"/>
  <c r="BR539" i="1"/>
  <c r="BR2015" i="1"/>
  <c r="BR1925" i="1"/>
  <c r="BR773" i="1"/>
  <c r="BR1367" i="1"/>
  <c r="BR791" i="1"/>
  <c r="BR215" i="1"/>
  <c r="BR2033" i="1"/>
  <c r="BR1457" i="1"/>
  <c r="BR881" i="1"/>
  <c r="BR305" i="1"/>
  <c r="BR1763" i="1"/>
  <c r="BR1043" i="1"/>
  <c r="BR467" i="1"/>
  <c r="BR1709" i="1"/>
  <c r="BR1133" i="1"/>
  <c r="BR2087" i="1"/>
  <c r="BR1151" i="1"/>
  <c r="BR575" i="1"/>
  <c r="BR1847" i="1"/>
  <c r="BR47" i="1"/>
  <c r="BR623" i="1"/>
  <c r="BR1199" i="1"/>
  <c r="BR2081" i="1"/>
  <c r="BR173" i="1"/>
  <c r="BR749" i="1"/>
  <c r="BR1325" i="1"/>
  <c r="BR1901" i="1"/>
  <c r="BR10" i="1"/>
  <c r="BR586" i="1"/>
  <c r="BR1162" i="1"/>
  <c r="BR1738" i="1"/>
  <c r="BR136" i="1"/>
  <c r="BR712" i="1"/>
  <c r="BR1288" i="1"/>
  <c r="BR1864" i="1"/>
  <c r="BR1807" i="1"/>
  <c r="BR43" i="1"/>
  <c r="BR619" i="1"/>
  <c r="BR1195" i="1"/>
  <c r="BR2005" i="1"/>
  <c r="BR133" i="1"/>
  <c r="BR709" i="1"/>
  <c r="BR1285" i="1"/>
  <c r="BR1861" i="1"/>
  <c r="BR1635" i="1"/>
  <c r="BR159" i="1"/>
  <c r="BR735" i="1"/>
  <c r="BR1347" i="1"/>
  <c r="BR393" i="1"/>
  <c r="BR969" i="1"/>
  <c r="BR1545" i="1"/>
  <c r="BR62" i="1"/>
  <c r="BR638" i="1"/>
  <c r="BR1214" i="1"/>
  <c r="BR1790" i="1"/>
  <c r="BR440" i="1"/>
  <c r="BR1016" i="1"/>
  <c r="BR1592" i="1"/>
  <c r="BR498" i="1"/>
  <c r="BR1074" i="1"/>
  <c r="BR1650" i="1"/>
  <c r="BR300" i="1"/>
  <c r="BR876" i="1"/>
  <c r="BR1452" i="1"/>
  <c r="BR2028" i="1"/>
  <c r="BR322" i="1"/>
  <c r="BR898" i="1"/>
  <c r="BR1474" i="1"/>
  <c r="BR2050" i="1"/>
  <c r="BR376" i="1"/>
  <c r="BR952" i="1"/>
  <c r="BR1528" i="1"/>
  <c r="BR2104" i="1"/>
  <c r="BR1608" i="1"/>
  <c r="BR1032" i="1"/>
  <c r="BR456" i="1"/>
  <c r="BR2022" i="1"/>
  <c r="BR1446" i="1"/>
  <c r="BR870" i="1"/>
  <c r="BR294" i="1"/>
  <c r="BR1860" i="1"/>
  <c r="BR1284" i="1"/>
  <c r="BR708" i="1"/>
  <c r="BR132" i="1"/>
  <c r="BR1554" i="1"/>
  <c r="BR978" i="1"/>
  <c r="BR402" i="1"/>
  <c r="BR1824" i="1"/>
  <c r="BR1248" i="1"/>
  <c r="BR672" i="1"/>
  <c r="BR96" i="1"/>
  <c r="BR1662" i="1"/>
  <c r="BR1086" i="1"/>
  <c r="BR510" i="1"/>
  <c r="BR2076" i="1"/>
  <c r="BR1500" i="1"/>
  <c r="BR924" i="1"/>
  <c r="BR348" i="1"/>
  <c r="BR1914" i="1"/>
  <c r="BR1338" i="1"/>
  <c r="BR762" i="1"/>
  <c r="BR186" i="1"/>
  <c r="BK5" i="1"/>
  <c r="BS5" i="1"/>
  <c r="BT46" i="1"/>
  <c r="BK1595" i="1"/>
  <c r="BD70" i="1"/>
  <c r="BK1519" i="1"/>
  <c r="BK98" i="1"/>
  <c r="BK102" i="1"/>
  <c r="BD102" i="1"/>
  <c r="BK70" i="1"/>
  <c r="BD98" i="1"/>
  <c r="BS1091" i="1"/>
  <c r="BK1091" i="1"/>
  <c r="BD1091" i="1"/>
  <c r="BS1919" i="1"/>
  <c r="BK1919" i="1"/>
  <c r="BD1919" i="1"/>
  <c r="BS227" i="1"/>
  <c r="BK227" i="1"/>
  <c r="BD227" i="1"/>
  <c r="BS803" i="1"/>
  <c r="BK803" i="1"/>
  <c r="BD803" i="1"/>
  <c r="BS1379" i="1"/>
  <c r="BK1379" i="1"/>
  <c r="BD1379" i="1"/>
  <c r="BS353" i="1"/>
  <c r="BK353" i="1"/>
  <c r="BD353" i="1"/>
  <c r="BS929" i="1"/>
  <c r="BK929" i="1"/>
  <c r="BD929" i="1"/>
  <c r="BS1505" i="1"/>
  <c r="BK1505" i="1"/>
  <c r="BD1505" i="1"/>
  <c r="BS190" i="1"/>
  <c r="BK190" i="1"/>
  <c r="BD190" i="1"/>
  <c r="BS766" i="1"/>
  <c r="BK766" i="1"/>
  <c r="BD766" i="1"/>
  <c r="BS1342" i="1"/>
  <c r="BK1342" i="1"/>
  <c r="BD1342" i="1"/>
  <c r="BS1918" i="1"/>
  <c r="BK1918" i="1"/>
  <c r="BD1918" i="1"/>
  <c r="BS460" i="1"/>
  <c r="BK460" i="1"/>
  <c r="BD460" i="1"/>
  <c r="BS1036" i="1"/>
  <c r="BK1036" i="1"/>
  <c r="BD1036" i="1"/>
  <c r="BS1612" i="1"/>
  <c r="BK1612" i="1"/>
  <c r="BD1612" i="1"/>
  <c r="BK1843" i="1"/>
  <c r="BS1843" i="1"/>
  <c r="BD1843" i="1"/>
  <c r="BS79" i="1"/>
  <c r="BK79" i="1"/>
  <c r="BD79" i="1"/>
  <c r="BS655" i="1"/>
  <c r="BK655" i="1"/>
  <c r="BD655" i="1"/>
  <c r="BS1231" i="1"/>
  <c r="BK1231" i="1"/>
  <c r="BD1231" i="1"/>
  <c r="BS2041" i="1"/>
  <c r="BK2041" i="1"/>
  <c r="BD2041" i="1"/>
  <c r="BS457" i="1"/>
  <c r="BK457" i="1"/>
  <c r="BD457" i="1"/>
  <c r="BS1033" i="1"/>
  <c r="BK1033" i="1"/>
  <c r="BD1033" i="1"/>
  <c r="BS1609" i="1"/>
  <c r="BK1609" i="1"/>
  <c r="BD1609" i="1"/>
  <c r="BS1671" i="1"/>
  <c r="BK1671" i="1"/>
  <c r="BD1671" i="1"/>
  <c r="BS483" i="1"/>
  <c r="BK483" i="1"/>
  <c r="BD483" i="1"/>
  <c r="BS1059" i="1"/>
  <c r="BK1059" i="1"/>
  <c r="BD1059" i="1"/>
  <c r="BS1959" i="1"/>
  <c r="BK1959" i="1"/>
  <c r="BD1959" i="1"/>
  <c r="BS429" i="1"/>
  <c r="BK429" i="1"/>
  <c r="BD429" i="1"/>
  <c r="BS1005" i="1"/>
  <c r="BK1005" i="1"/>
  <c r="BD1005" i="1"/>
  <c r="BS1581" i="1"/>
  <c r="BK1581" i="1"/>
  <c r="BD1581" i="1"/>
  <c r="BS530" i="1"/>
  <c r="BK530" i="1"/>
  <c r="BD530" i="1"/>
  <c r="BS1106" i="1"/>
  <c r="BK1106" i="1"/>
  <c r="BD1106" i="1"/>
  <c r="BS1682" i="1"/>
  <c r="BK1682" i="1"/>
  <c r="BD1682" i="1"/>
  <c r="BS188" i="1"/>
  <c r="BK188" i="1"/>
  <c r="BD188" i="1"/>
  <c r="BS764" i="1"/>
  <c r="BK764" i="1"/>
  <c r="BD764" i="1"/>
  <c r="BS1340" i="1"/>
  <c r="BK1340" i="1"/>
  <c r="BD1340" i="1"/>
  <c r="BS1916" i="1"/>
  <c r="BK1916" i="1"/>
  <c r="BD1916" i="1"/>
  <c r="BS678" i="1"/>
  <c r="BK678" i="1"/>
  <c r="BD678" i="1"/>
  <c r="BS1254" i="1"/>
  <c r="BK1254" i="1"/>
  <c r="BD1254" i="1"/>
  <c r="BS1830" i="1"/>
  <c r="BK1830" i="1"/>
  <c r="BD1830" i="1"/>
  <c r="BS192" i="1"/>
  <c r="BK192" i="1"/>
  <c r="BD192" i="1"/>
  <c r="BS768" i="1"/>
  <c r="BK768" i="1"/>
  <c r="BD768" i="1"/>
  <c r="BS1344" i="1"/>
  <c r="BK1344" i="1"/>
  <c r="BD1344" i="1"/>
  <c r="BS1920" i="1"/>
  <c r="BK1920" i="1"/>
  <c r="BD1920" i="1"/>
  <c r="BS646" i="1"/>
  <c r="BK646" i="1"/>
  <c r="BD646" i="1"/>
  <c r="BS1222" i="1"/>
  <c r="BK1222" i="1"/>
  <c r="BD1222" i="1"/>
  <c r="BS1798" i="1"/>
  <c r="BK1798" i="1"/>
  <c r="BD1798" i="1"/>
  <c r="BS412" i="1"/>
  <c r="BK412" i="1"/>
  <c r="BD412" i="1"/>
  <c r="BS988" i="1"/>
  <c r="BK988" i="1"/>
  <c r="BD988" i="1"/>
  <c r="BS1564" i="1"/>
  <c r="BK1564" i="1"/>
  <c r="BD1564" i="1"/>
  <c r="BS1881" i="1"/>
  <c r="BK1881" i="1"/>
  <c r="BD1881" i="1"/>
  <c r="BS1305" i="1"/>
  <c r="BK1305" i="1"/>
  <c r="BD1305" i="1"/>
  <c r="BS729" i="1"/>
  <c r="BK729" i="1"/>
  <c r="BD729" i="1"/>
  <c r="BS153" i="1"/>
  <c r="BK153" i="1"/>
  <c r="BD153" i="1"/>
  <c r="BS1359" i="1"/>
  <c r="BK1359" i="1"/>
  <c r="BD1359" i="1"/>
  <c r="BS783" i="1"/>
  <c r="BK783" i="1"/>
  <c r="BD783" i="1"/>
  <c r="BS207" i="1"/>
  <c r="BK207" i="1"/>
  <c r="BD207" i="1"/>
  <c r="BS1503" i="1"/>
  <c r="BK1503" i="1"/>
  <c r="BD1503" i="1"/>
  <c r="BS1557" i="1"/>
  <c r="BK1557" i="1"/>
  <c r="BD1557" i="1"/>
  <c r="BS981" i="1"/>
  <c r="BK981" i="1"/>
  <c r="BD981" i="1"/>
  <c r="BS405" i="1"/>
  <c r="BK405" i="1"/>
  <c r="BD405" i="1"/>
  <c r="BS1611" i="1"/>
  <c r="BK1611" i="1"/>
  <c r="BD1611" i="1"/>
  <c r="BS891" i="1"/>
  <c r="BK891" i="1"/>
  <c r="BD891" i="1"/>
  <c r="BS315" i="1"/>
  <c r="BK315" i="1"/>
  <c r="BD315" i="1"/>
  <c r="BS1719" i="1"/>
  <c r="BK1719" i="1"/>
  <c r="BD1719" i="1"/>
  <c r="BS1665" i="1"/>
  <c r="BK1665" i="1"/>
  <c r="BD1665" i="1"/>
  <c r="BS1089" i="1"/>
  <c r="BK1089" i="1"/>
  <c r="BD1089" i="1"/>
  <c r="BS513" i="1"/>
  <c r="BK513" i="1"/>
  <c r="BD513" i="1"/>
  <c r="BS2079" i="1"/>
  <c r="BK2079" i="1"/>
  <c r="BD2079" i="1"/>
  <c r="BS1143" i="1"/>
  <c r="BK1143" i="1"/>
  <c r="BD1143" i="1"/>
  <c r="BS567" i="1"/>
  <c r="BK567" i="1"/>
  <c r="BD567" i="1"/>
  <c r="BS1935" i="1"/>
  <c r="BK1935" i="1"/>
  <c r="BD1935" i="1"/>
  <c r="BS1773" i="1"/>
  <c r="BK1773" i="1"/>
  <c r="BD1773" i="1"/>
  <c r="BS1197" i="1"/>
  <c r="BK1197" i="1"/>
  <c r="BD1197" i="1"/>
  <c r="BS621" i="1"/>
  <c r="BK621" i="1"/>
  <c r="BD621" i="1"/>
  <c r="BS45" i="1"/>
  <c r="BK45" i="1"/>
  <c r="BD45" i="1"/>
  <c r="BS1251" i="1"/>
  <c r="BK1251" i="1"/>
  <c r="BD1251" i="1"/>
  <c r="BS675" i="1"/>
  <c r="BK675" i="1"/>
  <c r="BD675" i="1"/>
  <c r="BS99" i="1"/>
  <c r="BK99" i="1"/>
  <c r="BD99" i="1"/>
  <c r="BS1481" i="1"/>
  <c r="BK1481" i="1"/>
  <c r="BD1481" i="1"/>
  <c r="BS905" i="1"/>
  <c r="BK905" i="1"/>
  <c r="BD905" i="1"/>
  <c r="BS329" i="1"/>
  <c r="BK329" i="1"/>
  <c r="BD329" i="1"/>
  <c r="BS1607" i="1"/>
  <c r="BK1607" i="1"/>
  <c r="BD1607" i="1"/>
  <c r="BS923" i="1"/>
  <c r="BK923" i="1"/>
  <c r="BD923" i="1"/>
  <c r="BS347" i="1"/>
  <c r="BK347" i="1"/>
  <c r="BD347" i="1"/>
  <c r="BK1715" i="1"/>
  <c r="BS1715" i="1"/>
  <c r="BD1715" i="1"/>
  <c r="BS1589" i="1"/>
  <c r="BK1589" i="1"/>
  <c r="BD1589" i="1"/>
  <c r="BS1013" i="1"/>
  <c r="BK1013" i="1"/>
  <c r="BD1013" i="1"/>
  <c r="BS437" i="1"/>
  <c r="BK437" i="1"/>
  <c r="BD437" i="1"/>
  <c r="BS1535" i="1"/>
  <c r="BK1535" i="1"/>
  <c r="BD1535" i="1"/>
  <c r="BS887" i="1"/>
  <c r="BK887" i="1"/>
  <c r="BD887" i="1"/>
  <c r="BS311" i="1"/>
  <c r="BK311" i="1"/>
  <c r="BD311" i="1"/>
  <c r="BS1931" i="1"/>
  <c r="BK1931" i="1"/>
  <c r="BD1931" i="1"/>
  <c r="BS1841" i="1"/>
  <c r="BK1841" i="1"/>
  <c r="BD1841" i="1"/>
  <c r="BS1265" i="1"/>
  <c r="BK1265" i="1"/>
  <c r="BD1265" i="1"/>
  <c r="BS689" i="1"/>
  <c r="BK689" i="1"/>
  <c r="BD689" i="1"/>
  <c r="BS113" i="1"/>
  <c r="BK113" i="1"/>
  <c r="BD113" i="1"/>
  <c r="BS1463" i="1"/>
  <c r="BK1463" i="1"/>
  <c r="BD1463" i="1"/>
  <c r="BS851" i="1"/>
  <c r="BK851" i="1"/>
  <c r="BD851" i="1"/>
  <c r="BS275" i="1"/>
  <c r="BK275" i="1"/>
  <c r="BD275" i="1"/>
  <c r="BS1517" i="1"/>
  <c r="BK1517" i="1"/>
  <c r="BD1517" i="1"/>
  <c r="BS941" i="1"/>
  <c r="BK941" i="1"/>
  <c r="BD941" i="1"/>
  <c r="BS365" i="1"/>
  <c r="BK365" i="1"/>
  <c r="BD365" i="1"/>
  <c r="BS2039" i="1"/>
  <c r="BK2039" i="1"/>
  <c r="BD2039" i="1"/>
  <c r="BS1103" i="1"/>
  <c r="BK1103" i="1"/>
  <c r="BD1103" i="1"/>
  <c r="BS527" i="1"/>
  <c r="BK527" i="1"/>
  <c r="BD527" i="1"/>
  <c r="BS1787" i="1"/>
  <c r="BK1787" i="1"/>
  <c r="BD1787" i="1"/>
  <c r="BS1955" i="1"/>
  <c r="BK1955" i="1"/>
  <c r="BD1955" i="1"/>
  <c r="BS119" i="1"/>
  <c r="BK119" i="1"/>
  <c r="BD119" i="1"/>
  <c r="BS695" i="1"/>
  <c r="BK695" i="1"/>
  <c r="BD695" i="1"/>
  <c r="BS1271" i="1"/>
  <c r="BK1271" i="1"/>
  <c r="BD1271" i="1"/>
  <c r="BS533" i="1"/>
  <c r="BK533" i="1"/>
  <c r="BD533" i="1"/>
  <c r="BS1109" i="1"/>
  <c r="BK1109" i="1"/>
  <c r="BD1109" i="1"/>
  <c r="BS1685" i="1"/>
  <c r="BK1685" i="1"/>
  <c r="BD1685" i="1"/>
  <c r="BS370" i="1"/>
  <c r="BK370" i="1"/>
  <c r="BD370" i="1"/>
  <c r="BS946" i="1"/>
  <c r="BK946" i="1"/>
  <c r="BD946" i="1"/>
  <c r="BS1522" i="1"/>
  <c r="BK1522" i="1"/>
  <c r="BD1522" i="1"/>
  <c r="BS2098" i="1"/>
  <c r="BK2098" i="1"/>
  <c r="BD2098" i="1"/>
  <c r="BS352" i="1"/>
  <c r="BK352" i="1"/>
  <c r="BD352" i="1"/>
  <c r="BS928" i="1"/>
  <c r="BK928" i="1"/>
  <c r="BD928" i="1"/>
  <c r="BS1504" i="1"/>
  <c r="BK1504" i="1"/>
  <c r="BD1504" i="1"/>
  <c r="BS2080" i="1"/>
  <c r="BK2080" i="1"/>
  <c r="BD2080" i="1"/>
  <c r="BS1915" i="1"/>
  <c r="BK1915" i="1"/>
  <c r="BD1915" i="1"/>
  <c r="BS115" i="1"/>
  <c r="BK115" i="1"/>
  <c r="BD115" i="1"/>
  <c r="BS691" i="1"/>
  <c r="BK691" i="1"/>
  <c r="BD691" i="1"/>
  <c r="BS1267" i="1"/>
  <c r="BK1267" i="1"/>
  <c r="BD1267" i="1"/>
  <c r="BS205" i="1"/>
  <c r="BK205" i="1"/>
  <c r="BD205" i="1"/>
  <c r="BS781" i="1"/>
  <c r="BK781" i="1"/>
  <c r="BD781" i="1"/>
  <c r="BS1357" i="1"/>
  <c r="BK1357" i="1"/>
  <c r="BD1357" i="1"/>
  <c r="BS1933" i="1"/>
  <c r="BK1933" i="1"/>
  <c r="BD1933" i="1"/>
  <c r="BS1995" i="1"/>
  <c r="BK1995" i="1"/>
  <c r="BD1995" i="1"/>
  <c r="BS87" i="1"/>
  <c r="BK87" i="1"/>
  <c r="BD87" i="1"/>
  <c r="BS663" i="1"/>
  <c r="BK663" i="1"/>
  <c r="BD663" i="1"/>
  <c r="BS1239" i="1"/>
  <c r="BK1239" i="1"/>
  <c r="BD1239" i="1"/>
  <c r="BS33" i="1"/>
  <c r="BK33" i="1"/>
  <c r="BD33" i="1"/>
  <c r="BS609" i="1"/>
  <c r="BK609" i="1"/>
  <c r="BD609" i="1"/>
  <c r="BS1185" i="1"/>
  <c r="BK1185" i="1"/>
  <c r="BD1185" i="1"/>
  <c r="BS1761" i="1"/>
  <c r="BK1761" i="1"/>
  <c r="BD1761" i="1"/>
  <c r="BS278" i="1"/>
  <c r="BK278" i="1"/>
  <c r="BD278" i="1"/>
  <c r="BS854" i="1"/>
  <c r="BK854" i="1"/>
  <c r="BD854" i="1"/>
  <c r="BS1430" i="1"/>
  <c r="BK1430" i="1"/>
  <c r="BD1430" i="1"/>
  <c r="BS2006" i="1"/>
  <c r="BK2006" i="1"/>
  <c r="BD2006" i="1"/>
  <c r="BS368" i="1"/>
  <c r="BK368" i="1"/>
  <c r="BD368" i="1"/>
  <c r="BS944" i="1"/>
  <c r="BK944" i="1"/>
  <c r="BD944" i="1"/>
  <c r="BS1520" i="1"/>
  <c r="BK1520" i="1"/>
  <c r="BD1520" i="1"/>
  <c r="BS2096" i="1"/>
  <c r="BK2096" i="1"/>
  <c r="BD2096" i="1"/>
  <c r="BS426" i="1"/>
  <c r="BK426" i="1"/>
  <c r="BD426" i="1"/>
  <c r="BS1002" i="1"/>
  <c r="BK1002" i="1"/>
  <c r="BD1002" i="1"/>
  <c r="BS1578" i="1"/>
  <c r="BK1578" i="1"/>
  <c r="BD1578" i="1"/>
  <c r="BS84" i="1"/>
  <c r="BK84" i="1"/>
  <c r="BD84" i="1"/>
  <c r="BS660" i="1"/>
  <c r="BK660" i="1"/>
  <c r="BD660" i="1"/>
  <c r="BS1236" i="1"/>
  <c r="BK1236" i="1"/>
  <c r="BD1236" i="1"/>
  <c r="BS1812" i="1"/>
  <c r="BK1812" i="1"/>
  <c r="BD1812" i="1"/>
  <c r="BS106" i="1"/>
  <c r="BK106" i="1"/>
  <c r="BD106" i="1"/>
  <c r="BS682" i="1"/>
  <c r="BK682" i="1"/>
  <c r="BD682" i="1"/>
  <c r="BS1258" i="1"/>
  <c r="BK1258" i="1"/>
  <c r="BD1258" i="1"/>
  <c r="BS1834" i="1"/>
  <c r="BK1834" i="1"/>
  <c r="BD1834" i="1"/>
  <c r="BS16" i="1"/>
  <c r="BK16" i="1"/>
  <c r="BD16" i="1"/>
  <c r="BS592" i="1"/>
  <c r="BK592" i="1"/>
  <c r="BD592" i="1"/>
  <c r="BS1168" i="1"/>
  <c r="BK1168" i="1"/>
  <c r="BD1168" i="1"/>
  <c r="BS1744" i="1"/>
  <c r="BK1744" i="1"/>
  <c r="BD1744" i="1"/>
  <c r="BS1760" i="1"/>
  <c r="BK1760" i="1"/>
  <c r="BD1760" i="1"/>
  <c r="BS1184" i="1"/>
  <c r="BK1184" i="1"/>
  <c r="BD1184" i="1"/>
  <c r="BS608" i="1"/>
  <c r="BK608" i="1"/>
  <c r="BD608" i="1"/>
  <c r="BS32" i="1"/>
  <c r="BK32" i="1"/>
  <c r="BD32" i="1"/>
  <c r="BS1634" i="1"/>
  <c r="BK1634" i="1"/>
  <c r="BD1634" i="1"/>
  <c r="BS1058" i="1"/>
  <c r="BK1058" i="1"/>
  <c r="BD1058" i="1"/>
  <c r="BS482" i="1"/>
  <c r="BK482" i="1"/>
  <c r="BD482" i="1"/>
  <c r="BS2012" i="1"/>
  <c r="BK2012" i="1"/>
  <c r="BD2012" i="1"/>
  <c r="BS1436" i="1"/>
  <c r="BK1436" i="1"/>
  <c r="BD1436" i="1"/>
  <c r="BS860" i="1"/>
  <c r="BK860" i="1"/>
  <c r="BD860" i="1"/>
  <c r="BS284" i="1"/>
  <c r="BK284" i="1"/>
  <c r="BD284" i="1"/>
  <c r="BS1742" i="1"/>
  <c r="BD1742" i="1"/>
  <c r="BK1742" i="1"/>
  <c r="BS1166" i="1"/>
  <c r="BD1166" i="1"/>
  <c r="BK1166" i="1"/>
  <c r="BS590" i="1"/>
  <c r="BD590" i="1"/>
  <c r="BK590" i="1"/>
  <c r="BS14" i="1"/>
  <c r="BD14" i="1"/>
  <c r="BK14" i="1"/>
  <c r="BS1544" i="1"/>
  <c r="BK1544" i="1"/>
  <c r="BD1544" i="1"/>
  <c r="BS968" i="1"/>
  <c r="BK968" i="1"/>
  <c r="BD968" i="1"/>
  <c r="BS392" i="1"/>
  <c r="BK392" i="1"/>
  <c r="BD392" i="1"/>
  <c r="BS1850" i="1"/>
  <c r="BK1850" i="1"/>
  <c r="BD1850" i="1"/>
  <c r="BS1274" i="1"/>
  <c r="BK1274" i="1"/>
  <c r="BD1274" i="1"/>
  <c r="BS698" i="1"/>
  <c r="BK698" i="1"/>
  <c r="BD698" i="1"/>
  <c r="BS122" i="1"/>
  <c r="BK122" i="1"/>
  <c r="BD122" i="1"/>
  <c r="BS1652" i="1"/>
  <c r="BK1652" i="1"/>
  <c r="BD1652" i="1"/>
  <c r="BS1076" i="1"/>
  <c r="BK1076" i="1"/>
  <c r="BD1076" i="1"/>
  <c r="BS500" i="1"/>
  <c r="BK500" i="1"/>
  <c r="BD500" i="1"/>
  <c r="BS2102" i="1"/>
  <c r="BK2102" i="1"/>
  <c r="BD2102" i="1"/>
  <c r="BS1526" i="1"/>
  <c r="BK1526" i="1"/>
  <c r="BD1526" i="1"/>
  <c r="BS950" i="1"/>
  <c r="BK950" i="1"/>
  <c r="BD950" i="1"/>
  <c r="BS374" i="1"/>
  <c r="BK374" i="1"/>
  <c r="BD374" i="1"/>
  <c r="BS1813" i="1"/>
  <c r="BK1813" i="1"/>
  <c r="BD1813" i="1"/>
  <c r="BS661" i="1"/>
  <c r="BK661" i="1"/>
  <c r="BD661" i="1"/>
  <c r="BS1525" i="1"/>
  <c r="BK1525" i="1"/>
  <c r="BD1525" i="1"/>
  <c r="BS1885" i="1"/>
  <c r="BK1885" i="1"/>
  <c r="BD1885" i="1"/>
  <c r="BS877" i="1"/>
  <c r="BK877" i="1"/>
  <c r="BD877" i="1"/>
  <c r="BS1381" i="1"/>
  <c r="BK1381" i="1"/>
  <c r="BD1381" i="1"/>
  <c r="BS1489" i="1"/>
  <c r="BK1489" i="1"/>
  <c r="BD1489" i="1"/>
  <c r="BS913" i="1"/>
  <c r="BK913" i="1"/>
  <c r="BD913" i="1"/>
  <c r="BS337" i="1"/>
  <c r="BK337" i="1"/>
  <c r="BD337" i="1"/>
  <c r="BS1831" i="1"/>
  <c r="BK1831" i="1"/>
  <c r="BD1831" i="1"/>
  <c r="BS1039" i="1"/>
  <c r="BK1039" i="1"/>
  <c r="BD1039" i="1"/>
  <c r="BS463" i="1"/>
  <c r="BK463" i="1"/>
  <c r="BD463" i="1"/>
  <c r="BS2101" i="1"/>
  <c r="BK2101" i="1"/>
  <c r="BD2101" i="1"/>
  <c r="BS589" i="1"/>
  <c r="BK589" i="1"/>
  <c r="BD589" i="1"/>
  <c r="BS13" i="1"/>
  <c r="BK13" i="1"/>
  <c r="BD13" i="1"/>
  <c r="BS1291" i="1"/>
  <c r="BK1291" i="1"/>
  <c r="BD1291" i="1"/>
  <c r="BS715" i="1"/>
  <c r="BK715" i="1"/>
  <c r="BD715" i="1"/>
  <c r="BS139" i="1"/>
  <c r="BK139" i="1"/>
  <c r="BD139" i="1"/>
  <c r="BS1705" i="1"/>
  <c r="BK1705" i="1"/>
  <c r="BD1705" i="1"/>
  <c r="BS1129" i="1"/>
  <c r="BK1129" i="1"/>
  <c r="BD1129" i="1"/>
  <c r="BS553" i="1"/>
  <c r="BK553" i="1"/>
  <c r="BD553" i="1"/>
  <c r="BS1939" i="1"/>
  <c r="BK1939" i="1"/>
  <c r="BD1939" i="1"/>
  <c r="BS1111" i="1"/>
  <c r="BK1111" i="1"/>
  <c r="BD1111" i="1"/>
  <c r="BS535" i="1"/>
  <c r="BK535" i="1"/>
  <c r="BD535" i="1"/>
  <c r="BS1975" i="1"/>
  <c r="BK1975" i="1"/>
  <c r="BD1975" i="1"/>
  <c r="BS229" i="1"/>
  <c r="BK229" i="1"/>
  <c r="BD229" i="1"/>
  <c r="BS1363" i="1"/>
  <c r="BK1363" i="1"/>
  <c r="BD1363" i="1"/>
  <c r="BS787" i="1"/>
  <c r="BK787" i="1"/>
  <c r="BD787" i="1"/>
  <c r="BS211" i="1"/>
  <c r="BK211" i="1"/>
  <c r="BD211" i="1"/>
  <c r="BS2027" i="1"/>
  <c r="BK2027" i="1"/>
  <c r="BD2027" i="1"/>
  <c r="BS443" i="1"/>
  <c r="BK443" i="1"/>
  <c r="BD443" i="1"/>
  <c r="BS1019" i="1"/>
  <c r="BK1019" i="1"/>
  <c r="BD1019" i="1"/>
  <c r="BS1703" i="1"/>
  <c r="BK1703" i="1"/>
  <c r="BD1703" i="1"/>
  <c r="BS569" i="1"/>
  <c r="BK569" i="1"/>
  <c r="BD569" i="1"/>
  <c r="BS1145" i="1"/>
  <c r="BK1145" i="1"/>
  <c r="BD1145" i="1"/>
  <c r="BS1721" i="1"/>
  <c r="BK1721" i="1"/>
  <c r="BD1721" i="1"/>
  <c r="BS550" i="1"/>
  <c r="BK550" i="1"/>
  <c r="BD550" i="1"/>
  <c r="BS1126" i="1"/>
  <c r="BK1126" i="1"/>
  <c r="BD1126" i="1"/>
  <c r="BS1702" i="1"/>
  <c r="BK1702" i="1"/>
  <c r="BD1702" i="1"/>
  <c r="BS244" i="1"/>
  <c r="BK244" i="1"/>
  <c r="BD244" i="1"/>
  <c r="BS820" i="1"/>
  <c r="BK820" i="1"/>
  <c r="BD820" i="1"/>
  <c r="BS1396" i="1"/>
  <c r="BK1396" i="1"/>
  <c r="BD1396" i="1"/>
  <c r="BS1972" i="1"/>
  <c r="BK1972" i="1"/>
  <c r="BD1972" i="1"/>
  <c r="BS1735" i="1"/>
  <c r="BK1735" i="1"/>
  <c r="BD1735" i="1"/>
  <c r="BS151" i="1"/>
  <c r="BK151" i="1"/>
  <c r="BD151" i="1"/>
  <c r="BS727" i="1"/>
  <c r="BK727" i="1"/>
  <c r="BD727" i="1"/>
  <c r="BS1303" i="1"/>
  <c r="BK1303" i="1"/>
  <c r="BD1303" i="1"/>
  <c r="BS241" i="1"/>
  <c r="BK241" i="1"/>
  <c r="BD241" i="1"/>
  <c r="BS817" i="1"/>
  <c r="BK817" i="1"/>
  <c r="BD817" i="1"/>
  <c r="BS1393" i="1"/>
  <c r="BK1393" i="1"/>
  <c r="BD1393" i="1"/>
  <c r="BS1969" i="1"/>
  <c r="BK1969" i="1"/>
  <c r="BD1969" i="1"/>
  <c r="BS267" i="1"/>
  <c r="BK267" i="1"/>
  <c r="BD267" i="1"/>
  <c r="BS843" i="1"/>
  <c r="BK843" i="1"/>
  <c r="BD843" i="1"/>
  <c r="BS1455" i="1"/>
  <c r="BK1455" i="1"/>
  <c r="BD1455" i="1"/>
  <c r="BS501" i="1"/>
  <c r="BK501" i="1"/>
  <c r="BD501" i="1"/>
  <c r="BS1077" i="1"/>
  <c r="BK1077" i="1"/>
  <c r="BD1077" i="1"/>
  <c r="BS1653" i="1"/>
  <c r="BK1653" i="1"/>
  <c r="BD1653" i="1"/>
  <c r="BS26" i="1"/>
  <c r="BK26" i="1"/>
  <c r="BD26" i="1"/>
  <c r="BS602" i="1"/>
  <c r="BK602" i="1"/>
  <c r="BD602" i="1"/>
  <c r="BS1178" i="1"/>
  <c r="BK1178" i="1"/>
  <c r="BD1178" i="1"/>
  <c r="BS1754" i="1"/>
  <c r="BK1754" i="1"/>
  <c r="BD1754" i="1"/>
  <c r="BS116" i="1"/>
  <c r="BK116" i="1"/>
  <c r="BD116" i="1"/>
  <c r="BS692" i="1"/>
  <c r="BK692" i="1"/>
  <c r="BD692" i="1"/>
  <c r="BS1268" i="1"/>
  <c r="BK1268" i="1"/>
  <c r="BD1268" i="1"/>
  <c r="BS1844" i="1"/>
  <c r="BK1844" i="1"/>
  <c r="BD1844" i="1"/>
  <c r="BS462" i="1"/>
  <c r="BD462" i="1"/>
  <c r="BK462" i="1"/>
  <c r="BS1038" i="1"/>
  <c r="BD1038" i="1"/>
  <c r="BK1038" i="1"/>
  <c r="BS1614" i="1"/>
  <c r="BD1614" i="1"/>
  <c r="BK1614" i="1"/>
  <c r="BS552" i="1"/>
  <c r="BK552" i="1"/>
  <c r="BD552" i="1"/>
  <c r="BS1128" i="1"/>
  <c r="BK1128" i="1"/>
  <c r="BD1128" i="1"/>
  <c r="BS1704" i="1"/>
  <c r="BK1704" i="1"/>
  <c r="BD1704" i="1"/>
  <c r="BS574" i="1"/>
  <c r="BK574" i="1"/>
  <c r="BD574" i="1"/>
  <c r="BS1150" i="1"/>
  <c r="BK1150" i="1"/>
  <c r="BD1150" i="1"/>
  <c r="BS1726" i="1"/>
  <c r="BK1726" i="1"/>
  <c r="BD1726" i="1"/>
  <c r="BS52" i="1"/>
  <c r="BK52" i="1"/>
  <c r="BD52" i="1"/>
  <c r="BS628" i="1"/>
  <c r="BK628" i="1"/>
  <c r="BD628" i="1"/>
  <c r="BS1204" i="1"/>
  <c r="BK1204" i="1"/>
  <c r="BD1204" i="1"/>
  <c r="BS1780" i="1"/>
  <c r="BK1780" i="1"/>
  <c r="BD1780" i="1"/>
  <c r="BS2052" i="1"/>
  <c r="BK2052" i="1"/>
  <c r="BD2052" i="1"/>
  <c r="BS1476" i="1"/>
  <c r="BK1476" i="1"/>
  <c r="BD1476" i="1"/>
  <c r="BS900" i="1"/>
  <c r="BK900" i="1"/>
  <c r="BD900" i="1"/>
  <c r="BS324" i="1"/>
  <c r="BK324" i="1"/>
  <c r="BD324" i="1"/>
  <c r="BS1962" i="1"/>
  <c r="BK1962" i="1"/>
  <c r="BD1962" i="1"/>
  <c r="BS1386" i="1"/>
  <c r="BK1386" i="1"/>
  <c r="BD1386" i="1"/>
  <c r="BS810" i="1"/>
  <c r="BK810" i="1"/>
  <c r="BD810" i="1"/>
  <c r="BS234" i="1"/>
  <c r="BK234" i="1"/>
  <c r="BD234" i="1"/>
  <c r="BS1728" i="1"/>
  <c r="BK1728" i="1"/>
  <c r="BD1728" i="1"/>
  <c r="BS1152" i="1"/>
  <c r="BK1152" i="1"/>
  <c r="BD1152" i="1"/>
  <c r="BS576" i="1"/>
  <c r="BK576" i="1"/>
  <c r="BD576" i="1"/>
  <c r="BS2070" i="1"/>
  <c r="BK2070" i="1"/>
  <c r="BD2070" i="1"/>
  <c r="BS1494" i="1"/>
  <c r="BK1494" i="1"/>
  <c r="BD1494" i="1"/>
  <c r="BS918" i="1"/>
  <c r="BK918" i="1"/>
  <c r="BD918" i="1"/>
  <c r="BS342" i="1"/>
  <c r="BK342" i="1"/>
  <c r="BD342" i="1"/>
  <c r="BS1836" i="1"/>
  <c r="BK1836" i="1"/>
  <c r="BD1836" i="1"/>
  <c r="BS1260" i="1"/>
  <c r="BK1260" i="1"/>
  <c r="BD1260" i="1"/>
  <c r="BS684" i="1"/>
  <c r="BK684" i="1"/>
  <c r="BD684" i="1"/>
  <c r="BS108" i="1"/>
  <c r="BK108" i="1"/>
  <c r="BD108" i="1"/>
  <c r="BS1602" i="1"/>
  <c r="BK1602" i="1"/>
  <c r="BD1602" i="1"/>
  <c r="BS1026" i="1"/>
  <c r="BK1026" i="1"/>
  <c r="BD1026" i="1"/>
  <c r="BS450" i="1"/>
  <c r="BK450" i="1"/>
  <c r="BD450" i="1"/>
  <c r="BS2088" i="1"/>
  <c r="BK2088" i="1"/>
  <c r="BD2088" i="1"/>
  <c r="BS1512" i="1"/>
  <c r="BK1512" i="1"/>
  <c r="BD1512" i="1"/>
  <c r="BS936" i="1"/>
  <c r="BK936" i="1"/>
  <c r="BD936" i="1"/>
  <c r="BS360" i="1"/>
  <c r="BK360" i="1"/>
  <c r="BD360" i="1"/>
  <c r="BS1854" i="1"/>
  <c r="BK1854" i="1"/>
  <c r="BD1854" i="1"/>
  <c r="BS1278" i="1"/>
  <c r="BK1278" i="1"/>
  <c r="BD1278" i="1"/>
  <c r="BS702" i="1"/>
  <c r="BK702" i="1"/>
  <c r="BD702" i="1"/>
  <c r="BS126" i="1"/>
  <c r="BK126" i="1"/>
  <c r="BD126" i="1"/>
  <c r="BS1817" i="1"/>
  <c r="BK1817" i="1"/>
  <c r="BD1817" i="1"/>
  <c r="BS1241" i="1"/>
  <c r="BK1241" i="1"/>
  <c r="BD1241" i="1"/>
  <c r="BS665" i="1"/>
  <c r="BK665" i="1"/>
  <c r="BD665" i="1"/>
  <c r="BS89" i="1"/>
  <c r="BK89" i="1"/>
  <c r="BD89" i="1"/>
  <c r="BS1259" i="1"/>
  <c r="BK1259" i="1"/>
  <c r="BD1259" i="1"/>
  <c r="BS683" i="1"/>
  <c r="BK683" i="1"/>
  <c r="BD683" i="1"/>
  <c r="BS107" i="1"/>
  <c r="BK107" i="1"/>
  <c r="BD107" i="1"/>
  <c r="BS2105" i="1"/>
  <c r="BK2105" i="1"/>
  <c r="BD2105" i="1"/>
  <c r="BS1493" i="1"/>
  <c r="BK1493" i="1"/>
  <c r="BD1493" i="1"/>
  <c r="BS917" i="1"/>
  <c r="BK917" i="1"/>
  <c r="BD917" i="1"/>
  <c r="BS341" i="1"/>
  <c r="BK341" i="1"/>
  <c r="BD341" i="1"/>
  <c r="BS1619" i="1"/>
  <c r="BK1619" i="1"/>
  <c r="BD1619" i="1"/>
  <c r="BS935" i="1"/>
  <c r="BK935" i="1"/>
  <c r="BD935" i="1"/>
  <c r="BS359" i="1"/>
  <c r="BK359" i="1"/>
  <c r="BD359" i="1"/>
  <c r="BS1727" i="1"/>
  <c r="BK1727" i="1"/>
  <c r="BD1727" i="1"/>
  <c r="BS1601" i="1"/>
  <c r="BK1601" i="1"/>
  <c r="BD1601" i="1"/>
  <c r="BS1025" i="1"/>
  <c r="BK1025" i="1"/>
  <c r="BD1025" i="1"/>
  <c r="BS449" i="1"/>
  <c r="BK449" i="1"/>
  <c r="BD449" i="1"/>
  <c r="BS2069" i="1"/>
  <c r="BK2069" i="1"/>
  <c r="BD2069" i="1"/>
  <c r="BS1187" i="1"/>
  <c r="BK1187" i="1"/>
  <c r="BD1187" i="1"/>
  <c r="BS611" i="1"/>
  <c r="BK611" i="1"/>
  <c r="BD611" i="1"/>
  <c r="BS35" i="1"/>
  <c r="BK35" i="1"/>
  <c r="BD35" i="1"/>
  <c r="BS1853" i="1"/>
  <c r="BK1853" i="1"/>
  <c r="BD1853" i="1"/>
  <c r="BS1277" i="1"/>
  <c r="BK1277" i="1"/>
  <c r="BD1277" i="1"/>
  <c r="BS701" i="1"/>
  <c r="BK701" i="1"/>
  <c r="BD701" i="1"/>
  <c r="BS125" i="1"/>
  <c r="BK125" i="1"/>
  <c r="BD125" i="1"/>
  <c r="BS1295" i="1"/>
  <c r="BK1295" i="1"/>
  <c r="BD1295" i="1"/>
  <c r="BS719" i="1"/>
  <c r="BK719" i="1"/>
  <c r="BD719" i="1"/>
  <c r="BS143" i="1"/>
  <c r="BK143" i="1"/>
  <c r="BD143" i="1"/>
  <c r="BS335" i="1"/>
  <c r="BK335" i="1"/>
  <c r="BD335" i="1"/>
  <c r="BS911" i="1"/>
  <c r="BK911" i="1"/>
  <c r="BD911" i="1"/>
  <c r="BS1559" i="1"/>
  <c r="BK1559" i="1"/>
  <c r="BD1559" i="1"/>
  <c r="BS173" i="1"/>
  <c r="BK173" i="1"/>
  <c r="BD173" i="1"/>
  <c r="BS749" i="1"/>
  <c r="BK749" i="1"/>
  <c r="BD749" i="1"/>
  <c r="BS1325" i="1"/>
  <c r="BK1325" i="1"/>
  <c r="BD1325" i="1"/>
  <c r="BS1901" i="1"/>
  <c r="BK1901" i="1"/>
  <c r="BD1901" i="1"/>
  <c r="BS154" i="1"/>
  <c r="BK154" i="1"/>
  <c r="BD154" i="1"/>
  <c r="BS730" i="1"/>
  <c r="BK730" i="1"/>
  <c r="BD730" i="1"/>
  <c r="BS1306" i="1"/>
  <c r="BK1306" i="1"/>
  <c r="BD1306" i="1"/>
  <c r="BS1882" i="1"/>
  <c r="BK1882" i="1"/>
  <c r="BD1882" i="1"/>
  <c r="BS424" i="1"/>
  <c r="BK424" i="1"/>
  <c r="BD424" i="1"/>
  <c r="BS1000" i="1"/>
  <c r="BK1000" i="1"/>
  <c r="BD1000" i="1"/>
  <c r="BS1576" i="1"/>
  <c r="BK1576" i="1"/>
  <c r="BD1576" i="1"/>
  <c r="BS1447" i="1"/>
  <c r="BK1447" i="1"/>
  <c r="BD1447" i="1"/>
  <c r="BS331" i="1"/>
  <c r="BK331" i="1"/>
  <c r="BD331" i="1"/>
  <c r="BS907" i="1"/>
  <c r="BK907" i="1"/>
  <c r="BD907" i="1"/>
  <c r="BS1555" i="1"/>
  <c r="BK1555" i="1"/>
  <c r="BD1555" i="1"/>
  <c r="BS565" i="1"/>
  <c r="BK565" i="1"/>
  <c r="BD565" i="1"/>
  <c r="BS1141" i="1"/>
  <c r="BK1141" i="1"/>
  <c r="BD1141" i="1"/>
  <c r="BS1717" i="1"/>
  <c r="BK1717" i="1"/>
  <c r="BD1717" i="1"/>
  <c r="BS447" i="1"/>
  <c r="BK447" i="1"/>
  <c r="BD447" i="1"/>
  <c r="BS1023" i="1"/>
  <c r="BK1023" i="1"/>
  <c r="BD1023" i="1"/>
  <c r="BS1851" i="1"/>
  <c r="BK1851" i="1"/>
  <c r="BD1851" i="1"/>
  <c r="BS393" i="1"/>
  <c r="BK393" i="1"/>
  <c r="BD393" i="1"/>
  <c r="BS969" i="1"/>
  <c r="BK969" i="1"/>
  <c r="BD969" i="1"/>
  <c r="BS1545" i="1"/>
  <c r="BK1545" i="1"/>
  <c r="BD1545" i="1"/>
  <c r="BS494" i="1"/>
  <c r="BK494" i="1"/>
  <c r="BD494" i="1"/>
  <c r="BS1070" i="1"/>
  <c r="BD1070" i="1"/>
  <c r="BK1070" i="1"/>
  <c r="BS1646" i="1"/>
  <c r="BK1646" i="1"/>
  <c r="BD1646" i="1"/>
  <c r="BS296" i="1"/>
  <c r="BK296" i="1"/>
  <c r="BD296" i="1"/>
  <c r="BS872" i="1"/>
  <c r="BK872" i="1"/>
  <c r="BD872" i="1"/>
  <c r="BS1448" i="1"/>
  <c r="BK1448" i="1"/>
  <c r="BD1448" i="1"/>
  <c r="BS2024" i="1"/>
  <c r="BK2024" i="1"/>
  <c r="BD2024" i="1"/>
  <c r="BS210" i="1"/>
  <c r="BK210" i="1"/>
  <c r="BD210" i="1"/>
  <c r="BS786" i="1"/>
  <c r="BK786" i="1"/>
  <c r="BD786" i="1"/>
  <c r="BS1362" i="1"/>
  <c r="BK1362" i="1"/>
  <c r="BD1362" i="1"/>
  <c r="BS1938" i="1"/>
  <c r="BK1938" i="1"/>
  <c r="BD1938" i="1"/>
  <c r="BS156" i="1"/>
  <c r="BK156" i="1"/>
  <c r="BD156" i="1"/>
  <c r="BS732" i="1"/>
  <c r="BK732" i="1"/>
  <c r="BD732" i="1"/>
  <c r="BS1308" i="1"/>
  <c r="BK1308" i="1"/>
  <c r="BD1308" i="1"/>
  <c r="BS1884" i="1"/>
  <c r="BK1884" i="1"/>
  <c r="BD1884" i="1"/>
  <c r="BS34" i="1"/>
  <c r="BK34" i="1"/>
  <c r="BD34" i="1"/>
  <c r="BS610" i="1"/>
  <c r="BK610" i="1"/>
  <c r="BD610" i="1"/>
  <c r="BS1186" i="1"/>
  <c r="BK1186" i="1"/>
  <c r="BD1186" i="1"/>
  <c r="BS1762" i="1"/>
  <c r="BK1762" i="1"/>
  <c r="BD1762" i="1"/>
  <c r="BS232" i="1"/>
  <c r="BK232" i="1"/>
  <c r="BD232" i="1"/>
  <c r="BS808" i="1"/>
  <c r="BK808" i="1"/>
  <c r="BD808" i="1"/>
  <c r="BS1384" i="1"/>
  <c r="BK1384" i="1"/>
  <c r="BD1384" i="1"/>
  <c r="BS1960" i="1"/>
  <c r="BK1960" i="1"/>
  <c r="BD1960" i="1"/>
  <c r="BS1608" i="1"/>
  <c r="BK1608" i="1"/>
  <c r="BD1608" i="1"/>
  <c r="BS1032" i="1"/>
  <c r="BK1032" i="1"/>
  <c r="BD1032" i="1"/>
  <c r="BS456" i="1"/>
  <c r="BK456" i="1"/>
  <c r="BD456" i="1"/>
  <c r="BS2022" i="1"/>
  <c r="BK2022" i="1"/>
  <c r="BD2022" i="1"/>
  <c r="BS1446" i="1"/>
  <c r="BK1446" i="1"/>
  <c r="BD1446" i="1"/>
  <c r="BS870" i="1"/>
  <c r="BK870" i="1"/>
  <c r="BD870" i="1"/>
  <c r="BS294" i="1"/>
  <c r="BK294" i="1"/>
  <c r="BD294" i="1"/>
  <c r="BS1860" i="1"/>
  <c r="BK1860" i="1"/>
  <c r="BD1860" i="1"/>
  <c r="BS1284" i="1"/>
  <c r="BK1284" i="1"/>
  <c r="BD1284" i="1"/>
  <c r="BS708" i="1"/>
  <c r="BK708" i="1"/>
  <c r="BD708" i="1"/>
  <c r="BS132" i="1"/>
  <c r="BK132" i="1"/>
  <c r="BD132" i="1"/>
  <c r="BS1554" i="1"/>
  <c r="BK1554" i="1"/>
  <c r="BD1554" i="1"/>
  <c r="BS978" i="1"/>
  <c r="BK978" i="1"/>
  <c r="BD978" i="1"/>
  <c r="BS402" i="1"/>
  <c r="BK402" i="1"/>
  <c r="BD402" i="1"/>
  <c r="BS1824" i="1"/>
  <c r="BK1824" i="1"/>
  <c r="BD1824" i="1"/>
  <c r="BS1248" i="1"/>
  <c r="BK1248" i="1"/>
  <c r="BD1248" i="1"/>
  <c r="BS672" i="1"/>
  <c r="BK672" i="1"/>
  <c r="BD672" i="1"/>
  <c r="BS96" i="1"/>
  <c r="BK96" i="1"/>
  <c r="BD96" i="1"/>
  <c r="BS1662" i="1"/>
  <c r="BK1662" i="1"/>
  <c r="BD1662" i="1"/>
  <c r="BS1086" i="1"/>
  <c r="BK1086" i="1"/>
  <c r="BD1086" i="1"/>
  <c r="BS510" i="1"/>
  <c r="BK510" i="1"/>
  <c r="BD510" i="1"/>
  <c r="BS2076" i="1"/>
  <c r="BK2076" i="1"/>
  <c r="BD2076" i="1"/>
  <c r="BS1500" i="1"/>
  <c r="BK1500" i="1"/>
  <c r="BD1500" i="1"/>
  <c r="BS924" i="1"/>
  <c r="BK924" i="1"/>
  <c r="BD924" i="1"/>
  <c r="BS348" i="1"/>
  <c r="BK348" i="1"/>
  <c r="BD348" i="1"/>
  <c r="BS1914" i="1"/>
  <c r="BK1914" i="1"/>
  <c r="BD1914" i="1"/>
  <c r="BS1338" i="1"/>
  <c r="BK1338" i="1"/>
  <c r="BD1338" i="1"/>
  <c r="BS762" i="1"/>
  <c r="BK762" i="1"/>
  <c r="BD762" i="1"/>
  <c r="BS186" i="1"/>
  <c r="BK186" i="1"/>
  <c r="BD186" i="1"/>
  <c r="BS641" i="1"/>
  <c r="BK641" i="1"/>
  <c r="BD641" i="1"/>
  <c r="BS2009" i="1"/>
  <c r="BK2009" i="1"/>
  <c r="BD2009" i="1"/>
  <c r="BS371" i="1"/>
  <c r="BK371" i="1"/>
  <c r="BD371" i="1"/>
  <c r="BS947" i="1"/>
  <c r="BK947" i="1"/>
  <c r="BD947" i="1"/>
  <c r="BS1631" i="1"/>
  <c r="BK1631" i="1"/>
  <c r="BD1631" i="1"/>
  <c r="BS497" i="1"/>
  <c r="BK497" i="1"/>
  <c r="BD497" i="1"/>
  <c r="BS1073" i="1"/>
  <c r="BK1073" i="1"/>
  <c r="BD1073" i="1"/>
  <c r="BS1649" i="1"/>
  <c r="BK1649" i="1"/>
  <c r="BD1649" i="1"/>
  <c r="BS334" i="1"/>
  <c r="BD334" i="1"/>
  <c r="BK334" i="1"/>
  <c r="BS910" i="1"/>
  <c r="BD910" i="1"/>
  <c r="BK910" i="1"/>
  <c r="BS1486" i="1"/>
  <c r="BD1486" i="1"/>
  <c r="BK1486" i="1"/>
  <c r="BS2062" i="1"/>
  <c r="BD2062" i="1"/>
  <c r="BK2062" i="1"/>
  <c r="BS28" i="1"/>
  <c r="BK28" i="1"/>
  <c r="BD28" i="1"/>
  <c r="BS604" i="1"/>
  <c r="BK604" i="1"/>
  <c r="BD604" i="1"/>
  <c r="BS1180" i="1"/>
  <c r="BK1180" i="1"/>
  <c r="BD1180" i="1"/>
  <c r="BS1756" i="1"/>
  <c r="BK1756" i="1"/>
  <c r="BD1756" i="1"/>
  <c r="BS2059" i="1"/>
  <c r="BK2059" i="1"/>
  <c r="BD2059" i="1"/>
  <c r="BS223" i="1"/>
  <c r="BK223" i="1"/>
  <c r="BD223" i="1"/>
  <c r="BS799" i="1"/>
  <c r="BK799" i="1"/>
  <c r="BD799" i="1"/>
  <c r="BS1375" i="1"/>
  <c r="BK1375" i="1"/>
  <c r="BD1375" i="1"/>
  <c r="BS25" i="1"/>
  <c r="BK25" i="1"/>
  <c r="BD25" i="1"/>
  <c r="BS601" i="1"/>
  <c r="BK601" i="1"/>
  <c r="BD601" i="1"/>
  <c r="BS1177" i="1"/>
  <c r="BK1177" i="1"/>
  <c r="BD1177" i="1"/>
  <c r="BS1753" i="1"/>
  <c r="BK1753" i="1"/>
  <c r="BD1753" i="1"/>
  <c r="BS1923" i="1"/>
  <c r="BK1923" i="1"/>
  <c r="BD1923" i="1"/>
  <c r="BS51" i="1"/>
  <c r="BK51" i="1"/>
  <c r="BD51" i="1"/>
  <c r="BS627" i="1"/>
  <c r="BK627" i="1"/>
  <c r="BD627" i="1"/>
  <c r="BK1203" i="1"/>
  <c r="BS1203" i="1"/>
  <c r="BD1203" i="1"/>
  <c r="BS573" i="1"/>
  <c r="BK573" i="1"/>
  <c r="BD573" i="1"/>
  <c r="BS1149" i="1"/>
  <c r="BK1149" i="1"/>
  <c r="BD1149" i="1"/>
  <c r="BS1725" i="1"/>
  <c r="BK1725" i="1"/>
  <c r="BD1725" i="1"/>
  <c r="BS674" i="1"/>
  <c r="BK674" i="1"/>
  <c r="BD674" i="1"/>
  <c r="BS1250" i="1"/>
  <c r="BK1250" i="1"/>
  <c r="BD1250" i="1"/>
  <c r="BS1826" i="1"/>
  <c r="BK1826" i="1"/>
  <c r="BD1826" i="1"/>
  <c r="BS332" i="1"/>
  <c r="BK332" i="1"/>
  <c r="BD332" i="1"/>
  <c r="BS908" i="1"/>
  <c r="BK908" i="1"/>
  <c r="BD908" i="1"/>
  <c r="BS1484" i="1"/>
  <c r="BK1484" i="1"/>
  <c r="BD1484" i="1"/>
  <c r="BS2060" i="1"/>
  <c r="BK2060" i="1"/>
  <c r="BD2060" i="1"/>
  <c r="BS246" i="1"/>
  <c r="BK246" i="1"/>
  <c r="BD246" i="1"/>
  <c r="BS822" i="1"/>
  <c r="BK822" i="1"/>
  <c r="BD822" i="1"/>
  <c r="BS1398" i="1"/>
  <c r="BK1398" i="1"/>
  <c r="BD1398" i="1"/>
  <c r="BS1974" i="1"/>
  <c r="BK1974" i="1"/>
  <c r="BD1974" i="1"/>
  <c r="BS336" i="1"/>
  <c r="BK336" i="1"/>
  <c r="BD336" i="1"/>
  <c r="BS912" i="1"/>
  <c r="BK912" i="1"/>
  <c r="BD912" i="1"/>
  <c r="BS1488" i="1"/>
  <c r="BK1488" i="1"/>
  <c r="BD1488" i="1"/>
  <c r="BS2064" i="1"/>
  <c r="BK2064" i="1"/>
  <c r="BD2064" i="1"/>
  <c r="BS214" i="1"/>
  <c r="BK214" i="1"/>
  <c r="BD214" i="1"/>
  <c r="BS790" i="1"/>
  <c r="BK790" i="1"/>
  <c r="BD790" i="1"/>
  <c r="BS1366" i="1"/>
  <c r="BK1366" i="1"/>
  <c r="BD1366" i="1"/>
  <c r="BS1942" i="1"/>
  <c r="BK1942" i="1"/>
  <c r="BD1942" i="1"/>
  <c r="BS556" i="1"/>
  <c r="BK556" i="1"/>
  <c r="BD556" i="1"/>
  <c r="BS1132" i="1"/>
  <c r="BK1132" i="1"/>
  <c r="BD1132" i="1"/>
  <c r="BS1708" i="1"/>
  <c r="BK1708" i="1"/>
  <c r="BD1708" i="1"/>
  <c r="BS1737" i="1"/>
  <c r="BK1737" i="1"/>
  <c r="BD1737" i="1"/>
  <c r="BS1161" i="1"/>
  <c r="BK1161" i="1"/>
  <c r="BD1161" i="1"/>
  <c r="BS585" i="1"/>
  <c r="BK585" i="1"/>
  <c r="BD585" i="1"/>
  <c r="BS9" i="1"/>
  <c r="BK9" i="1"/>
  <c r="BD9" i="1"/>
  <c r="BS1215" i="1"/>
  <c r="BK1215" i="1"/>
  <c r="BD1215" i="1"/>
  <c r="BS639" i="1"/>
  <c r="BK639" i="1"/>
  <c r="BD639" i="1"/>
  <c r="BS63" i="1"/>
  <c r="BK63" i="1"/>
  <c r="BD63" i="1"/>
  <c r="BS2061" i="1"/>
  <c r="BK2061" i="1"/>
  <c r="BD2061" i="1"/>
  <c r="BS1413" i="1"/>
  <c r="BK1413" i="1"/>
  <c r="BD1413" i="1"/>
  <c r="BS837" i="1"/>
  <c r="BK837" i="1"/>
  <c r="BD837" i="1"/>
  <c r="BS261" i="1"/>
  <c r="BK261" i="1"/>
  <c r="BD261" i="1"/>
  <c r="BS1323" i="1"/>
  <c r="BK1323" i="1"/>
  <c r="BD1323" i="1"/>
  <c r="BS747" i="1"/>
  <c r="BK747" i="1"/>
  <c r="BD747" i="1"/>
  <c r="BS171" i="1"/>
  <c r="BK171" i="1"/>
  <c r="BD171" i="1"/>
  <c r="BS1467" i="1"/>
  <c r="BK1467" i="1"/>
  <c r="BD1467" i="1"/>
  <c r="BS1521" i="1"/>
  <c r="BK1521" i="1"/>
  <c r="BD1521" i="1"/>
  <c r="BS945" i="1"/>
  <c r="BK945" i="1"/>
  <c r="BD945" i="1"/>
  <c r="BS369" i="1"/>
  <c r="BK369" i="1"/>
  <c r="BD369" i="1"/>
  <c r="BS1827" i="1"/>
  <c r="BK1827" i="1"/>
  <c r="BD1827" i="1"/>
  <c r="BS999" i="1"/>
  <c r="BK999" i="1"/>
  <c r="BD999" i="1"/>
  <c r="BS423" i="1"/>
  <c r="BK423" i="1"/>
  <c r="BD423" i="1"/>
  <c r="BS1647" i="1"/>
  <c r="BK1647" i="1"/>
  <c r="BD1647" i="1"/>
  <c r="BS1629" i="1"/>
  <c r="BK1629" i="1"/>
  <c r="BD1629" i="1"/>
  <c r="BS1053" i="1"/>
  <c r="BK1053" i="1"/>
  <c r="BD1053" i="1"/>
  <c r="BS477" i="1"/>
  <c r="BK477" i="1"/>
  <c r="BD477" i="1"/>
  <c r="BS2043" i="1"/>
  <c r="BK2043" i="1"/>
  <c r="BD2043" i="1"/>
  <c r="BS1107" i="1"/>
  <c r="BK1107" i="1"/>
  <c r="BD1107" i="1"/>
  <c r="BS531" i="1"/>
  <c r="BK531" i="1"/>
  <c r="BD531" i="1"/>
  <c r="BS2025" i="1"/>
  <c r="BK2025" i="1"/>
  <c r="BD2025" i="1"/>
  <c r="BS1949" i="1"/>
  <c r="BK1949" i="1"/>
  <c r="BD1949" i="1"/>
  <c r="BS1337" i="1"/>
  <c r="BK1337" i="1"/>
  <c r="BD1337" i="1"/>
  <c r="BS761" i="1"/>
  <c r="BK761" i="1"/>
  <c r="BD761" i="1"/>
  <c r="BS185" i="1"/>
  <c r="BK185" i="1"/>
  <c r="BD185" i="1"/>
  <c r="BS1355" i="1"/>
  <c r="BK1355" i="1"/>
  <c r="BD1355" i="1"/>
  <c r="BS779" i="1"/>
  <c r="BK779" i="1"/>
  <c r="BD779" i="1"/>
  <c r="BS203" i="1"/>
  <c r="BK203" i="1"/>
  <c r="BD203" i="1"/>
  <c r="BS1499" i="1"/>
  <c r="BK1499" i="1"/>
  <c r="BD1499" i="1"/>
  <c r="BS1445" i="1"/>
  <c r="BK1445" i="1"/>
  <c r="BD1445" i="1"/>
  <c r="BS869" i="1"/>
  <c r="BK869" i="1"/>
  <c r="BD869" i="1"/>
  <c r="BS293" i="1"/>
  <c r="BK293" i="1"/>
  <c r="BD293" i="1"/>
  <c r="BS1319" i="1"/>
  <c r="BK1319" i="1"/>
  <c r="BD1319" i="1"/>
  <c r="BS743" i="1"/>
  <c r="BK743" i="1"/>
  <c r="BD743" i="1"/>
  <c r="BS167" i="1"/>
  <c r="BK167" i="1"/>
  <c r="BD167" i="1"/>
  <c r="BS1679" i="1"/>
  <c r="BK1679" i="1"/>
  <c r="BD1679" i="1"/>
  <c r="BS1697" i="1"/>
  <c r="BK1697" i="1"/>
  <c r="BD1697" i="1"/>
  <c r="BS1121" i="1"/>
  <c r="BK1121" i="1"/>
  <c r="BD1121" i="1"/>
  <c r="BS545" i="1"/>
  <c r="BK545" i="1"/>
  <c r="BD545" i="1"/>
  <c r="BS2057" i="1"/>
  <c r="BK2057" i="1"/>
  <c r="BD2057" i="1"/>
  <c r="BS1283" i="1"/>
  <c r="BK1283" i="1"/>
  <c r="BD1283" i="1"/>
  <c r="BS707" i="1"/>
  <c r="BK707" i="1"/>
  <c r="BD707" i="1"/>
  <c r="BS131" i="1"/>
  <c r="BK131" i="1"/>
  <c r="BD131" i="1"/>
  <c r="BS1985" i="1"/>
  <c r="BK1985" i="1"/>
  <c r="BD1985" i="1"/>
  <c r="BS1373" i="1"/>
  <c r="BK1373" i="1"/>
  <c r="BD1373" i="1"/>
  <c r="BS797" i="1"/>
  <c r="BK797" i="1"/>
  <c r="BD797" i="1"/>
  <c r="BS221" i="1"/>
  <c r="BK221" i="1"/>
  <c r="BD221" i="1"/>
  <c r="BS1751" i="1"/>
  <c r="BK1751" i="1"/>
  <c r="BD1751" i="1"/>
  <c r="BS959" i="1"/>
  <c r="BK959" i="1"/>
  <c r="BD959" i="1"/>
  <c r="BS383" i="1"/>
  <c r="BK383" i="1"/>
  <c r="BD383" i="1"/>
  <c r="BS1571" i="1"/>
  <c r="BK1571" i="1"/>
  <c r="BD1571" i="1"/>
  <c r="BS263" i="1"/>
  <c r="BK263" i="1"/>
  <c r="BD263" i="1"/>
  <c r="BS839" i="1"/>
  <c r="BK839" i="1"/>
  <c r="BD839" i="1"/>
  <c r="BS1415" i="1"/>
  <c r="BK1415" i="1"/>
  <c r="BD1415" i="1"/>
  <c r="BS101" i="1"/>
  <c r="BK101" i="1"/>
  <c r="BD101" i="1"/>
  <c r="BS677" i="1"/>
  <c r="BK677" i="1"/>
  <c r="BD677" i="1"/>
  <c r="BS1253" i="1"/>
  <c r="BK1253" i="1"/>
  <c r="BD1253" i="1"/>
  <c r="BS1829" i="1"/>
  <c r="BK1829" i="1"/>
  <c r="BD1829" i="1"/>
  <c r="BS514" i="1"/>
  <c r="BK514" i="1"/>
  <c r="BD514" i="1"/>
  <c r="BS1090" i="1"/>
  <c r="BK1090" i="1"/>
  <c r="BD1090" i="1"/>
  <c r="BS1666" i="1"/>
  <c r="BK1666" i="1"/>
  <c r="BD1666" i="1"/>
  <c r="BS496" i="1"/>
  <c r="BK496" i="1"/>
  <c r="BD496" i="1"/>
  <c r="BS1072" i="1"/>
  <c r="BK1072" i="1"/>
  <c r="BD1072" i="1"/>
  <c r="BS1648" i="1"/>
  <c r="BK1648" i="1"/>
  <c r="BD1648" i="1"/>
  <c r="BS2077" i="1"/>
  <c r="BK2077" i="1"/>
  <c r="BD2077" i="1"/>
  <c r="BS259" i="1"/>
  <c r="BK259" i="1"/>
  <c r="BD259" i="1"/>
  <c r="BS835" i="1"/>
  <c r="BK835" i="1"/>
  <c r="BD835" i="1"/>
  <c r="BS1411" i="1"/>
  <c r="BK1411" i="1"/>
  <c r="BD1411" i="1"/>
  <c r="BS349" i="1"/>
  <c r="BK349" i="1"/>
  <c r="BD349" i="1"/>
  <c r="BS925" i="1"/>
  <c r="BK925" i="1"/>
  <c r="BD925" i="1"/>
  <c r="BS1501" i="1"/>
  <c r="BK1501" i="1"/>
  <c r="BD1501" i="1"/>
  <c r="BS231" i="1"/>
  <c r="BK231" i="1"/>
  <c r="BD231" i="1"/>
  <c r="BS807" i="1"/>
  <c r="BK807" i="1"/>
  <c r="BD807" i="1"/>
  <c r="BS1419" i="1"/>
  <c r="BK1419" i="1"/>
  <c r="BD1419" i="1"/>
  <c r="BS177" i="1"/>
  <c r="BK177" i="1"/>
  <c r="BD177" i="1"/>
  <c r="BS753" i="1"/>
  <c r="BK753" i="1"/>
  <c r="BD753" i="1"/>
  <c r="BS1329" i="1"/>
  <c r="BK1329" i="1"/>
  <c r="BD1329" i="1"/>
  <c r="BS1905" i="1"/>
  <c r="BK1905" i="1"/>
  <c r="BD1905" i="1"/>
  <c r="BS422" i="1"/>
  <c r="BK422" i="1"/>
  <c r="BD422" i="1"/>
  <c r="BS998" i="1"/>
  <c r="BK998" i="1"/>
  <c r="BD998" i="1"/>
  <c r="BS1574" i="1"/>
  <c r="BK1574" i="1"/>
  <c r="BD1574" i="1"/>
  <c r="BS512" i="1"/>
  <c r="BK512" i="1"/>
  <c r="BD512" i="1"/>
  <c r="BS1088" i="1"/>
  <c r="BK1088" i="1"/>
  <c r="BD1088" i="1"/>
  <c r="BS1664" i="1"/>
  <c r="BK1664" i="1"/>
  <c r="BD1664" i="1"/>
  <c r="BS570" i="1"/>
  <c r="BK570" i="1"/>
  <c r="BD570" i="1"/>
  <c r="BS1146" i="1"/>
  <c r="BK1146" i="1"/>
  <c r="BD1146" i="1"/>
  <c r="BS1722" i="1"/>
  <c r="BK1722" i="1"/>
  <c r="BD1722" i="1"/>
  <c r="BS228" i="1"/>
  <c r="BK228" i="1"/>
  <c r="BD228" i="1"/>
  <c r="BS804" i="1"/>
  <c r="BK804" i="1"/>
  <c r="BD804" i="1"/>
  <c r="BS1380" i="1"/>
  <c r="BK1380" i="1"/>
  <c r="BD1380" i="1"/>
  <c r="BS1956" i="1"/>
  <c r="BK1956" i="1"/>
  <c r="BD1956" i="1"/>
  <c r="BS250" i="1"/>
  <c r="BK250" i="1"/>
  <c r="BD250" i="1"/>
  <c r="BS826" i="1"/>
  <c r="BK826" i="1"/>
  <c r="BD826" i="1"/>
  <c r="BS1402" i="1"/>
  <c r="BK1402" i="1"/>
  <c r="BD1402" i="1"/>
  <c r="BS1978" i="1"/>
  <c r="BK1978" i="1"/>
  <c r="BD1978" i="1"/>
  <c r="BS160" i="1"/>
  <c r="BK160" i="1"/>
  <c r="BD160" i="1"/>
  <c r="BS736" i="1"/>
  <c r="BK736" i="1"/>
  <c r="BD736" i="1"/>
  <c r="BS1312" i="1"/>
  <c r="BK1312" i="1"/>
  <c r="BD1312" i="1"/>
  <c r="BS1888" i="1"/>
  <c r="BK1888" i="1"/>
  <c r="BD1888" i="1"/>
  <c r="BS1616" i="1"/>
  <c r="BK1616" i="1"/>
  <c r="BD1616" i="1"/>
  <c r="BS1040" i="1"/>
  <c r="BK1040" i="1"/>
  <c r="BD1040" i="1"/>
  <c r="BS464" i="1"/>
  <c r="BK464" i="1"/>
  <c r="BD464" i="1"/>
  <c r="BS2066" i="1"/>
  <c r="BK2066" i="1"/>
  <c r="BD2066" i="1"/>
  <c r="BS1490" i="1"/>
  <c r="BK1490" i="1"/>
  <c r="BD1490" i="1"/>
  <c r="BS914" i="1"/>
  <c r="BK914" i="1"/>
  <c r="BD914" i="1"/>
  <c r="BS338" i="1"/>
  <c r="BK338" i="1"/>
  <c r="BD338" i="1"/>
  <c r="BS1868" i="1"/>
  <c r="BK1868" i="1"/>
  <c r="BD1868" i="1"/>
  <c r="BS1292" i="1"/>
  <c r="BK1292" i="1"/>
  <c r="BD1292" i="1"/>
  <c r="BS716" i="1"/>
  <c r="BK716" i="1"/>
  <c r="BD716" i="1"/>
  <c r="BS140" i="1"/>
  <c r="BK140" i="1"/>
  <c r="BD140" i="1"/>
  <c r="BS1598" i="1"/>
  <c r="BK1598" i="1"/>
  <c r="BD1598" i="1"/>
  <c r="BS1022" i="1"/>
  <c r="BK1022" i="1"/>
  <c r="BD1022" i="1"/>
  <c r="BS446" i="1"/>
  <c r="BK446" i="1"/>
  <c r="BD446" i="1"/>
  <c r="BS1976" i="1"/>
  <c r="BK1976" i="1"/>
  <c r="BD1976" i="1"/>
  <c r="BS1400" i="1"/>
  <c r="BK1400" i="1"/>
  <c r="BD1400" i="1"/>
  <c r="BS824" i="1"/>
  <c r="BK824" i="1"/>
  <c r="BD824" i="1"/>
  <c r="BS248" i="1"/>
  <c r="BK248" i="1"/>
  <c r="BD248" i="1"/>
  <c r="BS1706" i="1"/>
  <c r="BK1706" i="1"/>
  <c r="BD1706" i="1"/>
  <c r="BS1130" i="1"/>
  <c r="BK1130" i="1"/>
  <c r="BD1130" i="1"/>
  <c r="BS554" i="1"/>
  <c r="BK554" i="1"/>
  <c r="BD554" i="1"/>
  <c r="BS2084" i="1"/>
  <c r="BK2084" i="1"/>
  <c r="BD2084" i="1"/>
  <c r="BS1508" i="1"/>
  <c r="BK1508" i="1"/>
  <c r="BD1508" i="1"/>
  <c r="BS932" i="1"/>
  <c r="BK932" i="1"/>
  <c r="BD932" i="1"/>
  <c r="BS356" i="1"/>
  <c r="BK356" i="1"/>
  <c r="BD356" i="1"/>
  <c r="BS1958" i="1"/>
  <c r="BK1958" i="1"/>
  <c r="BD1958" i="1"/>
  <c r="BS1382" i="1"/>
  <c r="BK1382" i="1"/>
  <c r="BD1382" i="1"/>
  <c r="BS806" i="1"/>
  <c r="BK806" i="1"/>
  <c r="BD806" i="1"/>
  <c r="BS230" i="1"/>
  <c r="BK230" i="1"/>
  <c r="BD230" i="1"/>
  <c r="BS1597" i="1"/>
  <c r="BK1597" i="1"/>
  <c r="BD1597" i="1"/>
  <c r="BS2065" i="1"/>
  <c r="BK2065" i="1"/>
  <c r="BD2065" i="1"/>
  <c r="BS1237" i="1"/>
  <c r="BK1237" i="1"/>
  <c r="BD1237" i="1"/>
  <c r="BS1741" i="1"/>
  <c r="BK1741" i="1"/>
  <c r="BD1741" i="1"/>
  <c r="BS1993" i="1"/>
  <c r="BK1993" i="1"/>
  <c r="BD1993" i="1"/>
  <c r="BS1093" i="1"/>
  <c r="BK1093" i="1"/>
  <c r="BD1093" i="1"/>
  <c r="BS1345" i="1"/>
  <c r="BK1345" i="1"/>
  <c r="BD1345" i="1"/>
  <c r="BS769" i="1"/>
  <c r="BK769" i="1"/>
  <c r="BD769" i="1"/>
  <c r="BS193" i="1"/>
  <c r="BK193" i="1"/>
  <c r="BD193" i="1"/>
  <c r="BS1507" i="1"/>
  <c r="BK1507" i="1"/>
  <c r="BD1507" i="1"/>
  <c r="BS895" i="1"/>
  <c r="BK895" i="1"/>
  <c r="BD895" i="1"/>
  <c r="BS319" i="1"/>
  <c r="BK319" i="1"/>
  <c r="BD319" i="1"/>
  <c r="BS1759" i="1"/>
  <c r="BK1759" i="1"/>
  <c r="BD1759" i="1"/>
  <c r="BS445" i="1"/>
  <c r="BK445" i="1"/>
  <c r="BD445" i="1"/>
  <c r="BS2011" i="1"/>
  <c r="BK2011" i="1"/>
  <c r="BD2011" i="1"/>
  <c r="BS1147" i="1"/>
  <c r="BK1147" i="1"/>
  <c r="BD1147" i="1"/>
  <c r="BS571" i="1"/>
  <c r="BK571" i="1"/>
  <c r="BD571" i="1"/>
  <c r="BS2083" i="1"/>
  <c r="BK2083" i="1"/>
  <c r="BD2083" i="1"/>
  <c r="BS1561" i="1"/>
  <c r="BK1561" i="1"/>
  <c r="BD1561" i="1"/>
  <c r="BS985" i="1"/>
  <c r="BK985" i="1"/>
  <c r="BD985" i="1"/>
  <c r="BS409" i="1"/>
  <c r="BK409" i="1"/>
  <c r="BD409" i="1"/>
  <c r="BS1723" i="1"/>
  <c r="BK1723" i="1"/>
  <c r="BD1723" i="1"/>
  <c r="BS967" i="1"/>
  <c r="BK967" i="1"/>
  <c r="BD967" i="1"/>
  <c r="BS391" i="1"/>
  <c r="BK391" i="1"/>
  <c r="BD391" i="1"/>
  <c r="BK1651" i="1"/>
  <c r="BS1651" i="1"/>
  <c r="BD1651" i="1"/>
  <c r="BS85" i="1"/>
  <c r="BK85" i="1"/>
  <c r="BD85" i="1"/>
  <c r="BS1219" i="1"/>
  <c r="BK1219" i="1"/>
  <c r="BD1219" i="1"/>
  <c r="BS643" i="1"/>
  <c r="BK643" i="1"/>
  <c r="BD643" i="1"/>
  <c r="BS67" i="1"/>
  <c r="BK67" i="1"/>
  <c r="BD67" i="1"/>
  <c r="BS11" i="1"/>
  <c r="BK11" i="1"/>
  <c r="BD11" i="1"/>
  <c r="BS587" i="1"/>
  <c r="BK587" i="1"/>
  <c r="BD587" i="1"/>
  <c r="BS1163" i="1"/>
  <c r="BK1163" i="1"/>
  <c r="BD1163" i="1"/>
  <c r="BK2099" i="1"/>
  <c r="BS2099" i="1"/>
  <c r="BD2099" i="1"/>
  <c r="BS137" i="1"/>
  <c r="BK137" i="1"/>
  <c r="BD137" i="1"/>
  <c r="BS713" i="1"/>
  <c r="BK713" i="1"/>
  <c r="BD713" i="1"/>
  <c r="BS1289" i="1"/>
  <c r="BK1289" i="1"/>
  <c r="BD1289" i="1"/>
  <c r="BS1865" i="1"/>
  <c r="BK1865" i="1"/>
  <c r="BD1865" i="1"/>
  <c r="BS118" i="1"/>
  <c r="BK118" i="1"/>
  <c r="BD118" i="1"/>
  <c r="BS694" i="1"/>
  <c r="BK694" i="1"/>
  <c r="BD694" i="1"/>
  <c r="BS1270" i="1"/>
  <c r="BK1270" i="1"/>
  <c r="BD1270" i="1"/>
  <c r="BS1846" i="1"/>
  <c r="BK1846" i="1"/>
  <c r="BD1846" i="1"/>
  <c r="BS388" i="1"/>
  <c r="BK388" i="1"/>
  <c r="BD388" i="1"/>
  <c r="BS964" i="1"/>
  <c r="BK964" i="1"/>
  <c r="BD964" i="1"/>
  <c r="BS1540" i="1"/>
  <c r="BK1540" i="1"/>
  <c r="BD1540" i="1"/>
  <c r="BS1951" i="1"/>
  <c r="BK1951" i="1"/>
  <c r="BD1951" i="1"/>
  <c r="BS295" i="1"/>
  <c r="BK295" i="1"/>
  <c r="BD295" i="1"/>
  <c r="BS871" i="1"/>
  <c r="BK871" i="1"/>
  <c r="BD871" i="1"/>
  <c r="BS1483" i="1"/>
  <c r="BK1483" i="1"/>
  <c r="BD1483" i="1"/>
  <c r="BS385" i="1"/>
  <c r="BK385" i="1"/>
  <c r="BD385" i="1"/>
  <c r="BS961" i="1"/>
  <c r="BK961" i="1"/>
  <c r="BD961" i="1"/>
  <c r="BS1537" i="1"/>
  <c r="BK1537" i="1"/>
  <c r="BD1537" i="1"/>
  <c r="BS1563" i="1"/>
  <c r="BK1563" i="1"/>
  <c r="BD1563" i="1"/>
  <c r="BS411" i="1"/>
  <c r="BK411" i="1"/>
  <c r="BD411" i="1"/>
  <c r="BS987" i="1"/>
  <c r="BK987" i="1"/>
  <c r="BD987" i="1"/>
  <c r="BS1815" i="1"/>
  <c r="BK1815" i="1"/>
  <c r="BD1815" i="1"/>
  <c r="BS69" i="1"/>
  <c r="BK69" i="1"/>
  <c r="BD69" i="1"/>
  <c r="BS645" i="1"/>
  <c r="BK645" i="1"/>
  <c r="BD645" i="1"/>
  <c r="BS1221" i="1"/>
  <c r="BK1221" i="1"/>
  <c r="BD1221" i="1"/>
  <c r="BS1797" i="1"/>
  <c r="BK1797" i="1"/>
  <c r="BD1797" i="1"/>
  <c r="BS170" i="1"/>
  <c r="BK170" i="1"/>
  <c r="BD170" i="1"/>
  <c r="BS746" i="1"/>
  <c r="BK746" i="1"/>
  <c r="BD746" i="1"/>
  <c r="BS1322" i="1"/>
  <c r="BK1322" i="1"/>
  <c r="BD1322" i="1"/>
  <c r="BS1898" i="1"/>
  <c r="BK1898" i="1"/>
  <c r="BD1898" i="1"/>
  <c r="BS260" i="1"/>
  <c r="BK260" i="1"/>
  <c r="BD260" i="1"/>
  <c r="BS836" i="1"/>
  <c r="BK836" i="1"/>
  <c r="BD836" i="1"/>
  <c r="BS1412" i="1"/>
  <c r="BK1412" i="1"/>
  <c r="BD1412" i="1"/>
  <c r="BS1988" i="1"/>
  <c r="BK1988" i="1"/>
  <c r="BD1988" i="1"/>
  <c r="BS30" i="1"/>
  <c r="BK30" i="1"/>
  <c r="BD30" i="1"/>
  <c r="BS606" i="1"/>
  <c r="BK606" i="1"/>
  <c r="BD606" i="1"/>
  <c r="BS1182" i="1"/>
  <c r="BK1182" i="1"/>
  <c r="BD1182" i="1"/>
  <c r="BS1758" i="1"/>
  <c r="BK1758" i="1"/>
  <c r="BD1758" i="1"/>
  <c r="BS120" i="1"/>
  <c r="BK120" i="1"/>
  <c r="BD120" i="1"/>
  <c r="BS696" i="1"/>
  <c r="BK696" i="1"/>
  <c r="BD696" i="1"/>
  <c r="BS1272" i="1"/>
  <c r="BK1272" i="1"/>
  <c r="BD1272" i="1"/>
  <c r="BS1848" i="1"/>
  <c r="BK1848" i="1"/>
  <c r="BD1848" i="1"/>
  <c r="BS142" i="1"/>
  <c r="BD142" i="1"/>
  <c r="BK142" i="1"/>
  <c r="BS718" i="1"/>
  <c r="BD718" i="1"/>
  <c r="BK718" i="1"/>
  <c r="BS1294" i="1"/>
  <c r="BD1294" i="1"/>
  <c r="BK1294" i="1"/>
  <c r="BS1870" i="1"/>
  <c r="BD1870" i="1"/>
  <c r="BK1870" i="1"/>
  <c r="BS196" i="1"/>
  <c r="BK196" i="1"/>
  <c r="BD196" i="1"/>
  <c r="BS772" i="1"/>
  <c r="BK772" i="1"/>
  <c r="BD772" i="1"/>
  <c r="BS1348" i="1"/>
  <c r="BK1348" i="1"/>
  <c r="BD1348" i="1"/>
  <c r="BS1924" i="1"/>
  <c r="BK1924" i="1"/>
  <c r="BD1924" i="1"/>
  <c r="BS1908" i="1"/>
  <c r="BK1908" i="1"/>
  <c r="BD1908" i="1"/>
  <c r="BS1332" i="1"/>
  <c r="BK1332" i="1"/>
  <c r="BD1332" i="1"/>
  <c r="BS756" i="1"/>
  <c r="BK756" i="1"/>
  <c r="BD756" i="1"/>
  <c r="BS180" i="1"/>
  <c r="BK180" i="1"/>
  <c r="BD180" i="1"/>
  <c r="BS1818" i="1"/>
  <c r="BK1818" i="1"/>
  <c r="BD1818" i="1"/>
  <c r="BS1242" i="1"/>
  <c r="BK1242" i="1"/>
  <c r="BD1242" i="1"/>
  <c r="BS666" i="1"/>
  <c r="BK666" i="1"/>
  <c r="BD666" i="1"/>
  <c r="BS90" i="1"/>
  <c r="BK90" i="1"/>
  <c r="BD90" i="1"/>
  <c r="BS1584" i="1"/>
  <c r="BK1584" i="1"/>
  <c r="BD1584" i="1"/>
  <c r="BS1008" i="1"/>
  <c r="BK1008" i="1"/>
  <c r="BD1008" i="1"/>
  <c r="BS432" i="1"/>
  <c r="BK432" i="1"/>
  <c r="BD432" i="1"/>
  <c r="BS1926" i="1"/>
  <c r="BK1926" i="1"/>
  <c r="BD1926" i="1"/>
  <c r="BS1350" i="1"/>
  <c r="BK1350" i="1"/>
  <c r="BD1350" i="1"/>
  <c r="BS774" i="1"/>
  <c r="BK774" i="1"/>
  <c r="BD774" i="1"/>
  <c r="BS198" i="1"/>
  <c r="BK198" i="1"/>
  <c r="BD198" i="1"/>
  <c r="BS1692" i="1"/>
  <c r="BK1692" i="1"/>
  <c r="BD1692" i="1"/>
  <c r="BS1116" i="1"/>
  <c r="BK1116" i="1"/>
  <c r="BD1116" i="1"/>
  <c r="BS540" i="1"/>
  <c r="BK540" i="1"/>
  <c r="BD540" i="1"/>
  <c r="BS2034" i="1"/>
  <c r="BK2034" i="1"/>
  <c r="BD2034" i="1"/>
  <c r="BS1458" i="1"/>
  <c r="BK1458" i="1"/>
  <c r="BD1458" i="1"/>
  <c r="BS882" i="1"/>
  <c r="BK882" i="1"/>
  <c r="BD882" i="1"/>
  <c r="BS306" i="1"/>
  <c r="BK306" i="1"/>
  <c r="BD306" i="1"/>
  <c r="BS1944" i="1"/>
  <c r="BK1944" i="1"/>
  <c r="BD1944" i="1"/>
  <c r="BS1368" i="1"/>
  <c r="BK1368" i="1"/>
  <c r="BD1368" i="1"/>
  <c r="BS792" i="1"/>
  <c r="BK792" i="1"/>
  <c r="BD792" i="1"/>
  <c r="BS216" i="1"/>
  <c r="BK216" i="1"/>
  <c r="BD216" i="1"/>
  <c r="BS1710" i="1"/>
  <c r="BD1710" i="1"/>
  <c r="BK1710" i="1"/>
  <c r="BS1134" i="1"/>
  <c r="BK1134" i="1"/>
  <c r="BD1134" i="1"/>
  <c r="BS558" i="1"/>
  <c r="BD558" i="1"/>
  <c r="BK558" i="1"/>
  <c r="BS1673" i="1"/>
  <c r="BK1673" i="1"/>
  <c r="BD1673" i="1"/>
  <c r="BS1097" i="1"/>
  <c r="BK1097" i="1"/>
  <c r="BD1097" i="1"/>
  <c r="BS521" i="1"/>
  <c r="BK521" i="1"/>
  <c r="BD521" i="1"/>
  <c r="BS1979" i="1"/>
  <c r="BK1979" i="1"/>
  <c r="BD1979" i="1"/>
  <c r="BS1115" i="1"/>
  <c r="BK1115" i="1"/>
  <c r="BD1115" i="1"/>
  <c r="BS539" i="1"/>
  <c r="BK539" i="1"/>
  <c r="BD539" i="1"/>
  <c r="BS2015" i="1"/>
  <c r="BK2015" i="1"/>
  <c r="BD2015" i="1"/>
  <c r="BS1925" i="1"/>
  <c r="BK1925" i="1"/>
  <c r="BD1925" i="1"/>
  <c r="BS1349" i="1"/>
  <c r="BK1349" i="1"/>
  <c r="BD1349" i="1"/>
  <c r="BS773" i="1"/>
  <c r="BK773" i="1"/>
  <c r="BD773" i="1"/>
  <c r="BS197" i="1"/>
  <c r="BK197" i="1"/>
  <c r="BD197" i="1"/>
  <c r="BS1367" i="1"/>
  <c r="BK1367" i="1"/>
  <c r="BD1367" i="1"/>
  <c r="BS791" i="1"/>
  <c r="BK791" i="1"/>
  <c r="BD791" i="1"/>
  <c r="BS215" i="1"/>
  <c r="BK215" i="1"/>
  <c r="BD215" i="1"/>
  <c r="BS2033" i="1"/>
  <c r="BK2033" i="1"/>
  <c r="BD2033" i="1"/>
  <c r="BS1457" i="1"/>
  <c r="BK1457" i="1"/>
  <c r="BD1457" i="1"/>
  <c r="BS881" i="1"/>
  <c r="BK881" i="1"/>
  <c r="BD881" i="1"/>
  <c r="BS305" i="1"/>
  <c r="BK305" i="1"/>
  <c r="BD305" i="1"/>
  <c r="BS1763" i="1"/>
  <c r="BK1763" i="1"/>
  <c r="BD1763" i="1"/>
  <c r="BS1043" i="1"/>
  <c r="BK1043" i="1"/>
  <c r="BD1043" i="1"/>
  <c r="BS467" i="1"/>
  <c r="BK467" i="1"/>
  <c r="BD467" i="1"/>
  <c r="BK1907" i="1"/>
  <c r="BS1907" i="1"/>
  <c r="BD1907" i="1"/>
  <c r="BS1709" i="1"/>
  <c r="BK1709" i="1"/>
  <c r="BD1709" i="1"/>
  <c r="BS1133" i="1"/>
  <c r="BK1133" i="1"/>
  <c r="BD1133" i="1"/>
  <c r="BS557" i="1"/>
  <c r="BK557" i="1"/>
  <c r="BD557" i="1"/>
  <c r="BS2087" i="1"/>
  <c r="BK2087" i="1"/>
  <c r="BD2087" i="1"/>
  <c r="BS1151" i="1"/>
  <c r="BK1151" i="1"/>
  <c r="BD1151" i="1"/>
  <c r="BS575" i="1"/>
  <c r="BK575" i="1"/>
  <c r="BD575" i="1"/>
  <c r="BS2051" i="1"/>
  <c r="BK2051" i="1"/>
  <c r="BD2051" i="1"/>
  <c r="BS1523" i="1"/>
  <c r="BK1523" i="1"/>
  <c r="BD1523" i="1"/>
  <c r="BS479" i="1"/>
  <c r="BK479" i="1"/>
  <c r="BD479" i="1"/>
  <c r="BS1055" i="1"/>
  <c r="BK1055" i="1"/>
  <c r="BD1055" i="1"/>
  <c r="BS1775" i="1"/>
  <c r="BK1775" i="1"/>
  <c r="BD1775" i="1"/>
  <c r="BS317" i="1"/>
  <c r="BK317" i="1"/>
  <c r="BD317" i="1"/>
  <c r="BS893" i="1"/>
  <c r="BK893" i="1"/>
  <c r="BD893" i="1"/>
  <c r="BS1469" i="1"/>
  <c r="BK1469" i="1"/>
  <c r="BD1469" i="1"/>
  <c r="BS298" i="1"/>
  <c r="BK298" i="1"/>
  <c r="BD298" i="1"/>
  <c r="BS874" i="1"/>
  <c r="BK874" i="1"/>
  <c r="BD874" i="1"/>
  <c r="BS1450" i="1"/>
  <c r="BK1450" i="1"/>
  <c r="BD1450" i="1"/>
  <c r="BS2026" i="1"/>
  <c r="BK2026" i="1"/>
  <c r="BD2026" i="1"/>
  <c r="BS568" i="1"/>
  <c r="BK568" i="1"/>
  <c r="BD568" i="1"/>
  <c r="BS1144" i="1"/>
  <c r="BK1144" i="1"/>
  <c r="BD1144" i="1"/>
  <c r="BS1720" i="1"/>
  <c r="BK1720" i="1"/>
  <c r="BD1720" i="1"/>
  <c r="BS1807" i="1"/>
  <c r="BK1807" i="1"/>
  <c r="BD1807" i="1"/>
  <c r="BS475" i="1"/>
  <c r="BK475" i="1"/>
  <c r="BD475" i="1"/>
  <c r="BS1051" i="1"/>
  <c r="BK1051" i="1"/>
  <c r="BD1051" i="1"/>
  <c r="BS1771" i="1"/>
  <c r="BK1771" i="1"/>
  <c r="BD1771" i="1"/>
  <c r="BS133" i="1"/>
  <c r="BK133" i="1"/>
  <c r="BD133" i="1"/>
  <c r="BS709" i="1"/>
  <c r="BK709" i="1"/>
  <c r="BD709" i="1"/>
  <c r="BS1285" i="1"/>
  <c r="BK1285" i="1"/>
  <c r="BD1285" i="1"/>
  <c r="BS1861" i="1"/>
  <c r="BK1861" i="1"/>
  <c r="BD1861" i="1"/>
  <c r="BS1635" i="1"/>
  <c r="BK1635" i="1"/>
  <c r="BD1635" i="1"/>
  <c r="BS15" i="1"/>
  <c r="BK15" i="1"/>
  <c r="BD15" i="1"/>
  <c r="BS591" i="1"/>
  <c r="BK591" i="1"/>
  <c r="BD591" i="1"/>
  <c r="BS1167" i="1"/>
  <c r="BK1167" i="1"/>
  <c r="BD1167" i="1"/>
  <c r="BS537" i="1"/>
  <c r="BK537" i="1"/>
  <c r="BD537" i="1"/>
  <c r="BS1113" i="1"/>
  <c r="BK1113" i="1"/>
  <c r="BD1113" i="1"/>
  <c r="BS1689" i="1"/>
  <c r="BK1689" i="1"/>
  <c r="BD1689" i="1"/>
  <c r="BS62" i="1"/>
  <c r="BK62" i="1"/>
  <c r="BD62" i="1"/>
  <c r="BS638" i="1"/>
  <c r="BK638" i="1"/>
  <c r="BD638" i="1"/>
  <c r="BS1214" i="1"/>
  <c r="BK1214" i="1"/>
  <c r="BD1214" i="1"/>
  <c r="BS1790" i="1"/>
  <c r="BK1790" i="1"/>
  <c r="BD1790" i="1"/>
  <c r="BS440" i="1"/>
  <c r="BK440" i="1"/>
  <c r="BD440" i="1"/>
  <c r="BS1016" i="1"/>
  <c r="BK1016" i="1"/>
  <c r="BD1016" i="1"/>
  <c r="BS1592" i="1"/>
  <c r="BK1592" i="1"/>
  <c r="BD1592" i="1"/>
  <c r="BS354" i="1"/>
  <c r="BK354" i="1"/>
  <c r="BD354" i="1"/>
  <c r="BS930" i="1"/>
  <c r="BK930" i="1"/>
  <c r="BD930" i="1"/>
  <c r="BS1506" i="1"/>
  <c r="BK1506" i="1"/>
  <c r="BD1506" i="1"/>
  <c r="BS2082" i="1"/>
  <c r="BK2082" i="1"/>
  <c r="BD2082" i="1"/>
  <c r="BS300" i="1"/>
  <c r="BK300" i="1"/>
  <c r="BD300" i="1"/>
  <c r="BS876" i="1"/>
  <c r="BK876" i="1"/>
  <c r="BD876" i="1"/>
  <c r="BS1452" i="1"/>
  <c r="BK1452" i="1"/>
  <c r="BD1452" i="1"/>
  <c r="BS2028" i="1"/>
  <c r="BK2028" i="1"/>
  <c r="BD2028" i="1"/>
  <c r="BS178" i="1"/>
  <c r="BK178" i="1"/>
  <c r="BD178" i="1"/>
  <c r="BS754" i="1"/>
  <c r="BK754" i="1"/>
  <c r="BD754" i="1"/>
  <c r="BS1330" i="1"/>
  <c r="BK1330" i="1"/>
  <c r="BD1330" i="1"/>
  <c r="BS1906" i="1"/>
  <c r="BK1906" i="1"/>
  <c r="BD1906" i="1"/>
  <c r="BS376" i="1"/>
  <c r="BK376" i="1"/>
  <c r="BD376" i="1"/>
  <c r="BS952" i="1"/>
  <c r="BK952" i="1"/>
  <c r="BD952" i="1"/>
  <c r="BS1528" i="1"/>
  <c r="BK1528" i="1"/>
  <c r="BD1528" i="1"/>
  <c r="BS2104" i="1"/>
  <c r="BK2104" i="1"/>
  <c r="BD2104" i="1"/>
  <c r="BS2040" i="1"/>
  <c r="BK2040" i="1"/>
  <c r="BD2040" i="1"/>
  <c r="BS1464" i="1"/>
  <c r="BK1464" i="1"/>
  <c r="BD1464" i="1"/>
  <c r="BS888" i="1"/>
  <c r="BK888" i="1"/>
  <c r="BD888" i="1"/>
  <c r="BS312" i="1"/>
  <c r="BK312" i="1"/>
  <c r="BD312" i="1"/>
  <c r="BS1878" i="1"/>
  <c r="BK1878" i="1"/>
  <c r="BD1878" i="1"/>
  <c r="BS1302" i="1"/>
  <c r="BK1302" i="1"/>
  <c r="BD1302" i="1"/>
  <c r="BS726" i="1"/>
  <c r="BK726" i="1"/>
  <c r="BD726" i="1"/>
  <c r="BS150" i="1"/>
  <c r="BK150" i="1"/>
  <c r="BD150" i="1"/>
  <c r="BS1716" i="1"/>
  <c r="BK1716" i="1"/>
  <c r="BD1716" i="1"/>
  <c r="BS1140" i="1"/>
  <c r="BK1140" i="1"/>
  <c r="BD1140" i="1"/>
  <c r="BS564" i="1"/>
  <c r="BK564" i="1"/>
  <c r="BD564" i="1"/>
  <c r="BS1986" i="1"/>
  <c r="BK1986" i="1"/>
  <c r="BD1986" i="1"/>
  <c r="BS1410" i="1"/>
  <c r="BK1410" i="1"/>
  <c r="BD1410" i="1"/>
  <c r="BS834" i="1"/>
  <c r="BK834" i="1"/>
  <c r="BD834" i="1"/>
  <c r="BS258" i="1"/>
  <c r="BK258" i="1"/>
  <c r="BD258" i="1"/>
  <c r="BS1680" i="1"/>
  <c r="BK1680" i="1"/>
  <c r="BD1680" i="1"/>
  <c r="BS1104" i="1"/>
  <c r="BK1104" i="1"/>
  <c r="BD1104" i="1"/>
  <c r="BS528" i="1"/>
  <c r="BK528" i="1"/>
  <c r="BD528" i="1"/>
  <c r="BS2094" i="1"/>
  <c r="BD2094" i="1"/>
  <c r="BK2094" i="1"/>
  <c r="BS1518" i="1"/>
  <c r="BK1518" i="1"/>
  <c r="BD1518" i="1"/>
  <c r="BS942" i="1"/>
  <c r="BD942" i="1"/>
  <c r="BK942" i="1"/>
  <c r="BS366" i="1"/>
  <c r="BK366" i="1"/>
  <c r="BD366" i="1"/>
  <c r="BS1932" i="1"/>
  <c r="BK1932" i="1"/>
  <c r="BD1932" i="1"/>
  <c r="BS1356" i="1"/>
  <c r="BK1356" i="1"/>
  <c r="BD1356" i="1"/>
  <c r="BS780" i="1"/>
  <c r="BK780" i="1"/>
  <c r="BD780" i="1"/>
  <c r="BS204" i="1"/>
  <c r="BK204" i="1"/>
  <c r="BD204" i="1"/>
  <c r="BS1770" i="1"/>
  <c r="BK1770" i="1"/>
  <c r="BD1770" i="1"/>
  <c r="BS1194" i="1"/>
  <c r="BK1194" i="1"/>
  <c r="BD1194" i="1"/>
  <c r="BS618" i="1"/>
  <c r="BK618" i="1"/>
  <c r="BD618" i="1"/>
  <c r="BS42" i="1"/>
  <c r="BK42" i="1"/>
  <c r="BD42" i="1"/>
  <c r="BS1883" i="1"/>
  <c r="BK1883" i="1"/>
  <c r="BD1883" i="1"/>
  <c r="BS65" i="1"/>
  <c r="BK65" i="1"/>
  <c r="BD65" i="1"/>
  <c r="BS1217" i="1"/>
  <c r="BK1217" i="1"/>
  <c r="BD1217" i="1"/>
  <c r="BS478" i="1"/>
  <c r="BK478" i="1"/>
  <c r="BD478" i="1"/>
  <c r="BS1054" i="1"/>
  <c r="BK1054" i="1"/>
  <c r="BD1054" i="1"/>
  <c r="BS1630" i="1"/>
  <c r="BK1630" i="1"/>
  <c r="BD1630" i="1"/>
  <c r="BS172" i="1"/>
  <c r="BK172" i="1"/>
  <c r="BD172" i="1"/>
  <c r="BS748" i="1"/>
  <c r="BK748" i="1"/>
  <c r="BD748" i="1"/>
  <c r="BS1324" i="1"/>
  <c r="BK1324" i="1"/>
  <c r="BD1324" i="1"/>
  <c r="BS1900" i="1"/>
  <c r="BK1900" i="1"/>
  <c r="BD1900" i="1"/>
  <c r="BS367" i="1"/>
  <c r="BK367" i="1"/>
  <c r="BD367" i="1"/>
  <c r="BS943" i="1"/>
  <c r="BK943" i="1"/>
  <c r="BD943" i="1"/>
  <c r="BS1627" i="1"/>
  <c r="BK1627" i="1"/>
  <c r="BD1627" i="1"/>
  <c r="BS169" i="1"/>
  <c r="BK169" i="1"/>
  <c r="BD169" i="1"/>
  <c r="BS745" i="1"/>
  <c r="BK745" i="1"/>
  <c r="BD745" i="1"/>
  <c r="BS1321" i="1"/>
  <c r="BK1321" i="1"/>
  <c r="BD1321" i="1"/>
  <c r="BS1897" i="1"/>
  <c r="BK1897" i="1"/>
  <c r="BD1897" i="1"/>
  <c r="BS195" i="1"/>
  <c r="BK195" i="1"/>
  <c r="BD195" i="1"/>
  <c r="BS771" i="1"/>
  <c r="BK771" i="1"/>
  <c r="BD771" i="1"/>
  <c r="BS1383" i="1"/>
  <c r="BK1383" i="1"/>
  <c r="BD1383" i="1"/>
  <c r="BS141" i="1"/>
  <c r="BK141" i="1"/>
  <c r="BD141" i="1"/>
  <c r="BS717" i="1"/>
  <c r="BK717" i="1"/>
  <c r="BD717" i="1"/>
  <c r="BS1293" i="1"/>
  <c r="BK1293" i="1"/>
  <c r="BD1293" i="1"/>
  <c r="BS1869" i="1"/>
  <c r="BK1869" i="1"/>
  <c r="BD1869" i="1"/>
  <c r="BS242" i="1"/>
  <c r="BK242" i="1"/>
  <c r="BD242" i="1"/>
  <c r="BS818" i="1"/>
  <c r="BK818" i="1"/>
  <c r="BD818" i="1"/>
  <c r="BS1394" i="1"/>
  <c r="BK1394" i="1"/>
  <c r="BD1394" i="1"/>
  <c r="BS1970" i="1"/>
  <c r="BK1970" i="1"/>
  <c r="BD1970" i="1"/>
  <c r="BS476" i="1"/>
  <c r="BK476" i="1"/>
  <c r="BD476" i="1"/>
  <c r="BS1052" i="1"/>
  <c r="BK1052" i="1"/>
  <c r="BD1052" i="1"/>
  <c r="BS1628" i="1"/>
  <c r="BK1628" i="1"/>
  <c r="BD1628" i="1"/>
  <c r="BS390" i="1"/>
  <c r="BK390" i="1"/>
  <c r="BD390" i="1"/>
  <c r="BS966" i="1"/>
  <c r="BK966" i="1"/>
  <c r="BD966" i="1"/>
  <c r="BS1542" i="1"/>
  <c r="BK1542" i="1"/>
  <c r="BD1542" i="1"/>
  <c r="BS480" i="1"/>
  <c r="BK480" i="1"/>
  <c r="BD480" i="1"/>
  <c r="BS1056" i="1"/>
  <c r="BK1056" i="1"/>
  <c r="BD1056" i="1"/>
  <c r="BS1632" i="1"/>
  <c r="BK1632" i="1"/>
  <c r="BD1632" i="1"/>
  <c r="BS358" i="1"/>
  <c r="BK358" i="1"/>
  <c r="BD358" i="1"/>
  <c r="BS934" i="1"/>
  <c r="BK934" i="1"/>
  <c r="BD934" i="1"/>
  <c r="BS1510" i="1"/>
  <c r="BK1510" i="1"/>
  <c r="BD1510" i="1"/>
  <c r="BS2086" i="1"/>
  <c r="BK2086" i="1"/>
  <c r="BD2086" i="1"/>
  <c r="BS124" i="1"/>
  <c r="BK124" i="1"/>
  <c r="BD124" i="1"/>
  <c r="BS700" i="1"/>
  <c r="BK700" i="1"/>
  <c r="BD700" i="1"/>
  <c r="BS1276" i="1"/>
  <c r="BK1276" i="1"/>
  <c r="BD1276" i="1"/>
  <c r="BS1852" i="1"/>
  <c r="BK1852" i="1"/>
  <c r="BD1852" i="1"/>
  <c r="BS1593" i="1"/>
  <c r="BK1593" i="1"/>
  <c r="BD1593" i="1"/>
  <c r="BS1017" i="1"/>
  <c r="BK1017" i="1"/>
  <c r="BD1017" i="1"/>
  <c r="BS441" i="1"/>
  <c r="BK441" i="1"/>
  <c r="BD441" i="1"/>
  <c r="BK1971" i="1"/>
  <c r="BS1971" i="1"/>
  <c r="BD1971" i="1"/>
  <c r="BS1071" i="1"/>
  <c r="BK1071" i="1"/>
  <c r="BD1071" i="1"/>
  <c r="BS495" i="1"/>
  <c r="BK495" i="1"/>
  <c r="BD495" i="1"/>
  <c r="BS1917" i="1"/>
  <c r="BK1917" i="1"/>
  <c r="BD1917" i="1"/>
  <c r="BS1845" i="1"/>
  <c r="BK1845" i="1"/>
  <c r="BD1845" i="1"/>
  <c r="BS1269" i="1"/>
  <c r="BK1269" i="1"/>
  <c r="BD1269" i="1"/>
  <c r="BS693" i="1"/>
  <c r="BK693" i="1"/>
  <c r="BD693" i="1"/>
  <c r="BS117" i="1"/>
  <c r="BK117" i="1"/>
  <c r="BD117" i="1"/>
  <c r="BS1179" i="1"/>
  <c r="BK1179" i="1"/>
  <c r="BD1179" i="1"/>
  <c r="BS603" i="1"/>
  <c r="BK603" i="1"/>
  <c r="BD603" i="1"/>
  <c r="BS27" i="1"/>
  <c r="BK27" i="1"/>
  <c r="BD27" i="1"/>
  <c r="BS1989" i="1"/>
  <c r="BK1989" i="1"/>
  <c r="BD1989" i="1"/>
  <c r="BS1377" i="1"/>
  <c r="BK1377" i="1"/>
  <c r="BD1377" i="1"/>
  <c r="BS801" i="1"/>
  <c r="BK801" i="1"/>
  <c r="BD801" i="1"/>
  <c r="BS225" i="1"/>
  <c r="BK225" i="1"/>
  <c r="BD225" i="1"/>
  <c r="BS1539" i="1"/>
  <c r="BK1539" i="1"/>
  <c r="BD1539" i="1"/>
  <c r="BS855" i="1"/>
  <c r="BK855" i="1"/>
  <c r="BD855" i="1"/>
  <c r="BS279" i="1"/>
  <c r="BK279" i="1"/>
  <c r="BD279" i="1"/>
  <c r="BK1395" i="1"/>
  <c r="BS1395" i="1"/>
  <c r="BD1395" i="1"/>
  <c r="BS1485" i="1"/>
  <c r="BK1485" i="1"/>
  <c r="BD1485" i="1"/>
  <c r="BS909" i="1"/>
  <c r="BK909" i="1"/>
  <c r="BD909" i="1"/>
  <c r="BS333" i="1"/>
  <c r="BK333" i="1"/>
  <c r="BD333" i="1"/>
  <c r="BS1755" i="1"/>
  <c r="BK1755" i="1"/>
  <c r="BD1755" i="1"/>
  <c r="BS963" i="1"/>
  <c r="BK963" i="1"/>
  <c r="BD963" i="1"/>
  <c r="BS387" i="1"/>
  <c r="BK387" i="1"/>
  <c r="BD387" i="1"/>
  <c r="BS1899" i="1"/>
  <c r="BK1899" i="1"/>
  <c r="BD1899" i="1"/>
  <c r="BS1769" i="1"/>
  <c r="BK1769" i="1"/>
  <c r="BD1769" i="1"/>
  <c r="BS1193" i="1"/>
  <c r="BK1193" i="1"/>
  <c r="BD1193" i="1"/>
  <c r="BS617" i="1"/>
  <c r="BK617" i="1"/>
  <c r="BD617" i="1"/>
  <c r="BS41" i="1"/>
  <c r="BK41" i="1"/>
  <c r="BD41" i="1"/>
  <c r="BS1211" i="1"/>
  <c r="BK1211" i="1"/>
  <c r="BD1211" i="1"/>
  <c r="BS635" i="1"/>
  <c r="BK635" i="1"/>
  <c r="BD635" i="1"/>
  <c r="BS59" i="1"/>
  <c r="BK59" i="1"/>
  <c r="BD59" i="1"/>
  <c r="BS1877" i="1"/>
  <c r="BK1877" i="1"/>
  <c r="BD1877" i="1"/>
  <c r="BS1301" i="1"/>
  <c r="BK1301" i="1"/>
  <c r="BD1301" i="1"/>
  <c r="BS725" i="1"/>
  <c r="BK725" i="1"/>
  <c r="BD725" i="1"/>
  <c r="BS149" i="1"/>
  <c r="BK149" i="1"/>
  <c r="BD149" i="1"/>
  <c r="BS1175" i="1"/>
  <c r="BK1175" i="1"/>
  <c r="BD1175" i="1"/>
  <c r="BS599" i="1"/>
  <c r="BK599" i="1"/>
  <c r="BD599" i="1"/>
  <c r="BS23" i="1"/>
  <c r="BK23" i="1"/>
  <c r="BD23" i="1"/>
  <c r="BS1391" i="1"/>
  <c r="BK1391" i="1"/>
  <c r="BD1391" i="1"/>
  <c r="BS1553" i="1"/>
  <c r="BK1553" i="1"/>
  <c r="BD1553" i="1"/>
  <c r="BS977" i="1"/>
  <c r="BK977" i="1"/>
  <c r="BD977" i="1"/>
  <c r="BS401" i="1"/>
  <c r="BK401" i="1"/>
  <c r="BD401" i="1"/>
  <c r="BS2075" i="1"/>
  <c r="BK2075" i="1"/>
  <c r="BD2075" i="1"/>
  <c r="BK1139" i="1"/>
  <c r="BS1139" i="1"/>
  <c r="BD1139" i="1"/>
  <c r="BS563" i="1"/>
  <c r="BK563" i="1"/>
  <c r="BD563" i="1"/>
  <c r="BS1895" i="1"/>
  <c r="BK1895" i="1"/>
  <c r="BD1895" i="1"/>
  <c r="BS1805" i="1"/>
  <c r="BK1805" i="1"/>
  <c r="BD1805" i="1"/>
  <c r="BS1229" i="1"/>
  <c r="BK1229" i="1"/>
  <c r="BD1229" i="1"/>
  <c r="BS653" i="1"/>
  <c r="BK653" i="1"/>
  <c r="BD653" i="1"/>
  <c r="BS77" i="1"/>
  <c r="BK77" i="1"/>
  <c r="BD77" i="1"/>
  <c r="BS1427" i="1"/>
  <c r="BK1427" i="1"/>
  <c r="BD1427" i="1"/>
  <c r="BS815" i="1"/>
  <c r="BK815" i="1"/>
  <c r="BD815" i="1"/>
  <c r="BS239" i="1"/>
  <c r="BK239" i="1"/>
  <c r="BD239" i="1"/>
  <c r="BS407" i="1"/>
  <c r="BK407" i="1"/>
  <c r="BD407" i="1"/>
  <c r="BS983" i="1"/>
  <c r="BK983" i="1"/>
  <c r="BD983" i="1"/>
  <c r="BS1667" i="1"/>
  <c r="BK1667" i="1"/>
  <c r="BD1667" i="1"/>
  <c r="BS245" i="1"/>
  <c r="BK245" i="1"/>
  <c r="BD245" i="1"/>
  <c r="BS821" i="1"/>
  <c r="BK821" i="1"/>
  <c r="BD821" i="1"/>
  <c r="BS1397" i="1"/>
  <c r="BK1397" i="1"/>
  <c r="BD1397" i="1"/>
  <c r="BS1973" i="1"/>
  <c r="BK1973" i="1"/>
  <c r="BD1973" i="1"/>
  <c r="BS82" i="1"/>
  <c r="BK82" i="1"/>
  <c r="BD82" i="1"/>
  <c r="BS658" i="1"/>
  <c r="BK658" i="1"/>
  <c r="BD658" i="1"/>
  <c r="BS1234" i="1"/>
  <c r="BK1234" i="1"/>
  <c r="BD1234" i="1"/>
  <c r="BS1810" i="1"/>
  <c r="BK1810" i="1"/>
  <c r="BD1810" i="1"/>
  <c r="BS64" i="1"/>
  <c r="BK64" i="1"/>
  <c r="BD64" i="1"/>
  <c r="BS640" i="1"/>
  <c r="BK640" i="1"/>
  <c r="BD640" i="1"/>
  <c r="BS1216" i="1"/>
  <c r="BK1216" i="1"/>
  <c r="BD1216" i="1"/>
  <c r="BS1792" i="1"/>
  <c r="BK1792" i="1"/>
  <c r="BD1792" i="1"/>
  <c r="BS403" i="1"/>
  <c r="BK403" i="1"/>
  <c r="BD403" i="1"/>
  <c r="BS979" i="1"/>
  <c r="BK979" i="1"/>
  <c r="BD979" i="1"/>
  <c r="BS1663" i="1"/>
  <c r="BK1663" i="1"/>
  <c r="BD1663" i="1"/>
  <c r="BS493" i="1"/>
  <c r="BK493" i="1"/>
  <c r="BD493" i="1"/>
  <c r="BS1069" i="1"/>
  <c r="BK1069" i="1"/>
  <c r="BD1069" i="1"/>
  <c r="BS1645" i="1"/>
  <c r="BK1645" i="1"/>
  <c r="BD1645" i="1"/>
  <c r="BS1491" i="1"/>
  <c r="BK1491" i="1"/>
  <c r="BD1491" i="1"/>
  <c r="BS375" i="1"/>
  <c r="BK375" i="1"/>
  <c r="BD375" i="1"/>
  <c r="BS951" i="1"/>
  <c r="BK951" i="1"/>
  <c r="BD951" i="1"/>
  <c r="BS1743" i="1"/>
  <c r="BK1743" i="1"/>
  <c r="BD1743" i="1"/>
  <c r="BS321" i="1"/>
  <c r="BK321" i="1"/>
  <c r="BD321" i="1"/>
  <c r="BS897" i="1"/>
  <c r="BK897" i="1"/>
  <c r="BD897" i="1"/>
  <c r="BS1473" i="1"/>
  <c r="BK1473" i="1"/>
  <c r="BD1473" i="1"/>
  <c r="BS2049" i="1"/>
  <c r="BK2049" i="1"/>
  <c r="BD2049" i="1"/>
  <c r="BS566" i="1"/>
  <c r="BK566" i="1"/>
  <c r="BD566" i="1"/>
  <c r="BS1142" i="1"/>
  <c r="BK1142" i="1"/>
  <c r="BD1142" i="1"/>
  <c r="BS1718" i="1"/>
  <c r="BK1718" i="1"/>
  <c r="BD1718" i="1"/>
  <c r="BS80" i="1"/>
  <c r="BK80" i="1"/>
  <c r="BD80" i="1"/>
  <c r="BS656" i="1"/>
  <c r="BK656" i="1"/>
  <c r="BD656" i="1"/>
  <c r="BS1232" i="1"/>
  <c r="BK1232" i="1"/>
  <c r="BD1232" i="1"/>
  <c r="BS1808" i="1"/>
  <c r="BK1808" i="1"/>
  <c r="BD1808" i="1"/>
  <c r="BS138" i="1"/>
  <c r="BK138" i="1"/>
  <c r="BD138" i="1"/>
  <c r="BS714" i="1"/>
  <c r="BK714" i="1"/>
  <c r="BD714" i="1"/>
  <c r="BS1290" i="1"/>
  <c r="BK1290" i="1"/>
  <c r="BD1290" i="1"/>
  <c r="BS1866" i="1"/>
  <c r="BK1866" i="1"/>
  <c r="BD1866" i="1"/>
  <c r="BS372" i="1"/>
  <c r="BK372" i="1"/>
  <c r="BD372" i="1"/>
  <c r="BS948" i="1"/>
  <c r="BK948" i="1"/>
  <c r="BD948" i="1"/>
  <c r="BS1524" i="1"/>
  <c r="BK1524" i="1"/>
  <c r="BD1524" i="1"/>
  <c r="BS2100" i="1"/>
  <c r="BK2100" i="1"/>
  <c r="BD2100" i="1"/>
  <c r="BS394" i="1"/>
  <c r="BK394" i="1"/>
  <c r="BD394" i="1"/>
  <c r="BS970" i="1"/>
  <c r="BK970" i="1"/>
  <c r="BD970" i="1"/>
  <c r="BS1546" i="1"/>
  <c r="BK1546" i="1"/>
  <c r="BD1546" i="1"/>
  <c r="BS304" i="1"/>
  <c r="BK304" i="1"/>
  <c r="BD304" i="1"/>
  <c r="BS880" i="1"/>
  <c r="BK880" i="1"/>
  <c r="BD880" i="1"/>
  <c r="BS1456" i="1"/>
  <c r="BK1456" i="1"/>
  <c r="BD1456" i="1"/>
  <c r="BS2032" i="1"/>
  <c r="BK2032" i="1"/>
  <c r="BD2032" i="1"/>
  <c r="BS2048" i="1"/>
  <c r="BK2048" i="1"/>
  <c r="BD2048" i="1"/>
  <c r="BS1472" i="1"/>
  <c r="BK1472" i="1"/>
  <c r="BD1472" i="1"/>
  <c r="BS896" i="1"/>
  <c r="BK896" i="1"/>
  <c r="BD896" i="1"/>
  <c r="BS320" i="1"/>
  <c r="BK320" i="1"/>
  <c r="BD320" i="1"/>
  <c r="BS1922" i="1"/>
  <c r="BK1922" i="1"/>
  <c r="BD1922" i="1"/>
  <c r="BS1346" i="1"/>
  <c r="BK1346" i="1"/>
  <c r="BD1346" i="1"/>
  <c r="BS770" i="1"/>
  <c r="BK770" i="1"/>
  <c r="BD770" i="1"/>
  <c r="BS194" i="1"/>
  <c r="BK194" i="1"/>
  <c r="BD194" i="1"/>
  <c r="BS1724" i="1"/>
  <c r="BK1724" i="1"/>
  <c r="BD1724" i="1"/>
  <c r="BS1148" i="1"/>
  <c r="BK1148" i="1"/>
  <c r="BD1148" i="1"/>
  <c r="BS572" i="1"/>
  <c r="BK572" i="1"/>
  <c r="BD572" i="1"/>
  <c r="BS2030" i="1"/>
  <c r="BK2030" i="1"/>
  <c r="BD2030" i="1"/>
  <c r="BS1454" i="1"/>
  <c r="BD1454" i="1"/>
  <c r="BK1454" i="1"/>
  <c r="BS878" i="1"/>
  <c r="BK878" i="1"/>
  <c r="BD878" i="1"/>
  <c r="BS302" i="1"/>
  <c r="BD302" i="1"/>
  <c r="BK302" i="1"/>
  <c r="BS1832" i="1"/>
  <c r="BK1832" i="1"/>
  <c r="BD1832" i="1"/>
  <c r="BS1256" i="1"/>
  <c r="BK1256" i="1"/>
  <c r="BD1256" i="1"/>
  <c r="BS680" i="1"/>
  <c r="BK680" i="1"/>
  <c r="BD680" i="1"/>
  <c r="BS104" i="1"/>
  <c r="BK104" i="1"/>
  <c r="BD104" i="1"/>
  <c r="BS1562" i="1"/>
  <c r="BK1562" i="1"/>
  <c r="BD1562" i="1"/>
  <c r="BS986" i="1"/>
  <c r="BK986" i="1"/>
  <c r="BD986" i="1"/>
  <c r="BS410" i="1"/>
  <c r="BK410" i="1"/>
  <c r="BD410" i="1"/>
  <c r="BS1940" i="1"/>
  <c r="BK1940" i="1"/>
  <c r="BD1940" i="1"/>
  <c r="BS1364" i="1"/>
  <c r="BK1364" i="1"/>
  <c r="BD1364" i="1"/>
  <c r="BS788" i="1"/>
  <c r="BK788" i="1"/>
  <c r="BD788" i="1"/>
  <c r="BS212" i="1"/>
  <c r="BK212" i="1"/>
  <c r="BD212" i="1"/>
  <c r="BS1814" i="1"/>
  <c r="BK1814" i="1"/>
  <c r="BD1814" i="1"/>
  <c r="BS1238" i="1"/>
  <c r="BK1238" i="1"/>
  <c r="BD1238" i="1"/>
  <c r="BS662" i="1"/>
  <c r="BK662" i="1"/>
  <c r="BD662" i="1"/>
  <c r="BS86" i="1"/>
  <c r="BK86" i="1"/>
  <c r="BD86" i="1"/>
  <c r="BS1309" i="1"/>
  <c r="BK1309" i="1"/>
  <c r="BD1309" i="1"/>
  <c r="BS1921" i="1"/>
  <c r="BK1921" i="1"/>
  <c r="BD1921" i="1"/>
  <c r="BS949" i="1"/>
  <c r="BK949" i="1"/>
  <c r="BD949" i="1"/>
  <c r="BS1453" i="1"/>
  <c r="BK1453" i="1"/>
  <c r="BD1453" i="1"/>
  <c r="BS1849" i="1"/>
  <c r="BK1849" i="1"/>
  <c r="BD1849" i="1"/>
  <c r="BS805" i="1"/>
  <c r="BK805" i="1"/>
  <c r="BD805" i="1"/>
  <c r="BS1201" i="1"/>
  <c r="BK1201" i="1"/>
  <c r="BD1201" i="1"/>
  <c r="BS625" i="1"/>
  <c r="BK625" i="1"/>
  <c r="BD625" i="1"/>
  <c r="BS49" i="1"/>
  <c r="BK49" i="1"/>
  <c r="BD49" i="1"/>
  <c r="BS1327" i="1"/>
  <c r="BK1327" i="1"/>
  <c r="BD1327" i="1"/>
  <c r="BS751" i="1"/>
  <c r="BK751" i="1"/>
  <c r="BD751" i="1"/>
  <c r="BS175" i="1"/>
  <c r="BK175" i="1"/>
  <c r="BD175" i="1"/>
  <c r="BS1543" i="1"/>
  <c r="BK1543" i="1"/>
  <c r="BD1543" i="1"/>
  <c r="BS301" i="1"/>
  <c r="BK301" i="1"/>
  <c r="BD301" i="1"/>
  <c r="BS1795" i="1"/>
  <c r="BK1795" i="1"/>
  <c r="BD1795" i="1"/>
  <c r="BS1003" i="1"/>
  <c r="BK1003" i="1"/>
  <c r="BD1003" i="1"/>
  <c r="BS427" i="1"/>
  <c r="BK427" i="1"/>
  <c r="BD427" i="1"/>
  <c r="BS1687" i="1"/>
  <c r="BK1687" i="1"/>
  <c r="BD1687" i="1"/>
  <c r="BS1417" i="1"/>
  <c r="BK1417" i="1"/>
  <c r="BD1417" i="1"/>
  <c r="BS841" i="1"/>
  <c r="BK841" i="1"/>
  <c r="BD841" i="1"/>
  <c r="BS265" i="1"/>
  <c r="BK265" i="1"/>
  <c r="BD265" i="1"/>
  <c r="BS1399" i="1"/>
  <c r="BK1399" i="1"/>
  <c r="BD1399" i="1"/>
  <c r="BS823" i="1"/>
  <c r="BK823" i="1"/>
  <c r="BD823" i="1"/>
  <c r="BS247" i="1"/>
  <c r="BK247" i="1"/>
  <c r="BD247" i="1"/>
  <c r="BS517" i="1"/>
  <c r="BK517" i="1"/>
  <c r="BD517" i="1"/>
  <c r="BS1903" i="1"/>
  <c r="BK1903" i="1"/>
  <c r="BD1903" i="1"/>
  <c r="BS1075" i="1"/>
  <c r="BK1075" i="1"/>
  <c r="BD1075" i="1"/>
  <c r="BS499" i="1"/>
  <c r="BK499" i="1"/>
  <c r="BD499" i="1"/>
  <c r="BS1867" i="1"/>
  <c r="BK1867" i="1"/>
  <c r="BD1867" i="1"/>
  <c r="BS1451" i="1"/>
  <c r="BK1451" i="1"/>
  <c r="BD1451" i="1"/>
  <c r="BS155" i="1"/>
  <c r="BK155" i="1"/>
  <c r="BD155" i="1"/>
  <c r="BS731" i="1"/>
  <c r="BK731" i="1"/>
  <c r="BD731" i="1"/>
  <c r="BS1307" i="1"/>
  <c r="BK1307" i="1"/>
  <c r="BD1307" i="1"/>
  <c r="BS281" i="1"/>
  <c r="BK281" i="1"/>
  <c r="BD281" i="1"/>
  <c r="BS857" i="1"/>
  <c r="BK857" i="1"/>
  <c r="BD857" i="1"/>
  <c r="BS1433" i="1"/>
  <c r="BK1433" i="1"/>
  <c r="BD1433" i="1"/>
  <c r="BS2045" i="1"/>
  <c r="BK2045" i="1"/>
  <c r="BD2045" i="1"/>
  <c r="BS262" i="1"/>
  <c r="BK262" i="1"/>
  <c r="BD262" i="1"/>
  <c r="BS838" i="1"/>
  <c r="BK838" i="1"/>
  <c r="BD838" i="1"/>
  <c r="BS1414" i="1"/>
  <c r="BK1414" i="1"/>
  <c r="BD1414" i="1"/>
  <c r="BS1990" i="1"/>
  <c r="BK1990" i="1"/>
  <c r="BD1990" i="1"/>
  <c r="BS532" i="1"/>
  <c r="BK532" i="1"/>
  <c r="BD532" i="1"/>
  <c r="BS1108" i="1"/>
  <c r="BK1108" i="1"/>
  <c r="BD1108" i="1"/>
  <c r="BS1684" i="1"/>
  <c r="BK1684" i="1"/>
  <c r="BD1684" i="1"/>
  <c r="BS439" i="1"/>
  <c r="BK439" i="1"/>
  <c r="BD439" i="1"/>
  <c r="BS1015" i="1"/>
  <c r="BK1015" i="1"/>
  <c r="BD1015" i="1"/>
  <c r="BS1699" i="1"/>
  <c r="BK1699" i="1"/>
  <c r="BD1699" i="1"/>
  <c r="BS529" i="1"/>
  <c r="BK529" i="1"/>
  <c r="BD529" i="1"/>
  <c r="BS1105" i="1"/>
  <c r="BK1105" i="1"/>
  <c r="BD1105" i="1"/>
  <c r="BS1681" i="1"/>
  <c r="BK1681" i="1"/>
  <c r="BD1681" i="1"/>
  <c r="BS1779" i="1"/>
  <c r="BK1779" i="1"/>
  <c r="BD1779" i="1"/>
  <c r="BS555" i="1"/>
  <c r="BK555" i="1"/>
  <c r="BD555" i="1"/>
  <c r="BS1131" i="1"/>
  <c r="BK1131" i="1"/>
  <c r="BD1131" i="1"/>
  <c r="BS2067" i="1"/>
  <c r="BK2067" i="1"/>
  <c r="BD2067" i="1"/>
  <c r="BS213" i="1"/>
  <c r="BK213" i="1"/>
  <c r="BD213" i="1"/>
  <c r="BS789" i="1"/>
  <c r="BK789" i="1"/>
  <c r="BD789" i="1"/>
  <c r="BS1365" i="1"/>
  <c r="BK1365" i="1"/>
  <c r="BD1365" i="1"/>
  <c r="BS1941" i="1"/>
  <c r="BK1941" i="1"/>
  <c r="BD1941" i="1"/>
  <c r="BS314" i="1"/>
  <c r="BK314" i="1"/>
  <c r="BD314" i="1"/>
  <c r="BS890" i="1"/>
  <c r="BK890" i="1"/>
  <c r="BD890" i="1"/>
  <c r="BS1466" i="1"/>
  <c r="BK1466" i="1"/>
  <c r="BD1466" i="1"/>
  <c r="BS2042" i="1"/>
  <c r="BK2042" i="1"/>
  <c r="BD2042" i="1"/>
  <c r="BS404" i="1"/>
  <c r="BK404" i="1"/>
  <c r="BD404" i="1"/>
  <c r="BS980" i="1"/>
  <c r="BK980" i="1"/>
  <c r="BD980" i="1"/>
  <c r="BS1556" i="1"/>
  <c r="BK1556" i="1"/>
  <c r="BD1556" i="1"/>
  <c r="BS174" i="1"/>
  <c r="BD174" i="1"/>
  <c r="BK174" i="1"/>
  <c r="BS750" i="1"/>
  <c r="BK750" i="1"/>
  <c r="BD750" i="1"/>
  <c r="BS1326" i="1"/>
  <c r="BD1326" i="1"/>
  <c r="BK1326" i="1"/>
  <c r="BS1902" i="1"/>
  <c r="BK1902" i="1"/>
  <c r="BD1902" i="1"/>
  <c r="BS264" i="1"/>
  <c r="BK264" i="1"/>
  <c r="BD264" i="1"/>
  <c r="BS840" i="1"/>
  <c r="BK840" i="1"/>
  <c r="BD840" i="1"/>
  <c r="BS1416" i="1"/>
  <c r="BK1416" i="1"/>
  <c r="BD1416" i="1"/>
  <c r="BS1992" i="1"/>
  <c r="BK1992" i="1"/>
  <c r="BD1992" i="1"/>
  <c r="BS286" i="1"/>
  <c r="BK286" i="1"/>
  <c r="BD286" i="1"/>
  <c r="BS862" i="1"/>
  <c r="BK862" i="1"/>
  <c r="BD862" i="1"/>
  <c r="BS1438" i="1"/>
  <c r="BK1438" i="1"/>
  <c r="BD1438" i="1"/>
  <c r="BS2014" i="1"/>
  <c r="BK2014" i="1"/>
  <c r="BD2014" i="1"/>
  <c r="BS340" i="1"/>
  <c r="BK340" i="1"/>
  <c r="BD340" i="1"/>
  <c r="BS916" i="1"/>
  <c r="BK916" i="1"/>
  <c r="BD916" i="1"/>
  <c r="BS1492" i="1"/>
  <c r="BK1492" i="1"/>
  <c r="BD1492" i="1"/>
  <c r="BS2068" i="1"/>
  <c r="BK2068" i="1"/>
  <c r="BD2068" i="1"/>
  <c r="BS1764" i="1"/>
  <c r="BK1764" i="1"/>
  <c r="BD1764" i="1"/>
  <c r="BS1188" i="1"/>
  <c r="BK1188" i="1"/>
  <c r="BD1188" i="1"/>
  <c r="BS612" i="1"/>
  <c r="BK612" i="1"/>
  <c r="BD612" i="1"/>
  <c r="BS36" i="1"/>
  <c r="BK36" i="1"/>
  <c r="BD36" i="1"/>
  <c r="BS1674" i="1"/>
  <c r="BK1674" i="1"/>
  <c r="BD1674" i="1"/>
  <c r="BS1098" i="1"/>
  <c r="BK1098" i="1"/>
  <c r="BD1098" i="1"/>
  <c r="BS522" i="1"/>
  <c r="BK522" i="1"/>
  <c r="BD522" i="1"/>
  <c r="BS2016" i="1"/>
  <c r="BK2016" i="1"/>
  <c r="BD2016" i="1"/>
  <c r="BS1440" i="1"/>
  <c r="BK1440" i="1"/>
  <c r="BD1440" i="1"/>
  <c r="BS864" i="1"/>
  <c r="BK864" i="1"/>
  <c r="BD864" i="1"/>
  <c r="BS288" i="1"/>
  <c r="BK288" i="1"/>
  <c r="BD288" i="1"/>
  <c r="BS1782" i="1"/>
  <c r="BK1782" i="1"/>
  <c r="BD1782" i="1"/>
  <c r="BS1206" i="1"/>
  <c r="BK1206" i="1"/>
  <c r="BD1206" i="1"/>
  <c r="BS630" i="1"/>
  <c r="BK630" i="1"/>
  <c r="BD630" i="1"/>
  <c r="BS54" i="1"/>
  <c r="BK54" i="1"/>
  <c r="BD54" i="1"/>
  <c r="BS1548" i="1"/>
  <c r="BK1548" i="1"/>
  <c r="BD1548" i="1"/>
  <c r="BS972" i="1"/>
  <c r="BK972" i="1"/>
  <c r="BD972" i="1"/>
  <c r="BS396" i="1"/>
  <c r="BK396" i="1"/>
  <c r="BD396" i="1"/>
  <c r="BS1890" i="1"/>
  <c r="BK1890" i="1"/>
  <c r="BD1890" i="1"/>
  <c r="BS1314" i="1"/>
  <c r="BK1314" i="1"/>
  <c r="BD1314" i="1"/>
  <c r="BS738" i="1"/>
  <c r="BK738" i="1"/>
  <c r="BD738" i="1"/>
  <c r="BS162" i="1"/>
  <c r="BK162" i="1"/>
  <c r="BD162" i="1"/>
  <c r="BS1800" i="1"/>
  <c r="BK1800" i="1"/>
  <c r="BD1800" i="1"/>
  <c r="BS1224" i="1"/>
  <c r="BK1224" i="1"/>
  <c r="BD1224" i="1"/>
  <c r="BS648" i="1"/>
  <c r="BK648" i="1"/>
  <c r="BD648" i="1"/>
  <c r="BS72" i="1"/>
  <c r="BK72" i="1"/>
  <c r="BD72" i="1"/>
  <c r="BS1566" i="1"/>
  <c r="BK1566" i="1"/>
  <c r="BD1566" i="1"/>
  <c r="BS990" i="1"/>
  <c r="BK990" i="1"/>
  <c r="BD990" i="1"/>
  <c r="BS414" i="1"/>
  <c r="BK414" i="1"/>
  <c r="BD414" i="1"/>
  <c r="BS1529" i="1"/>
  <c r="BK1529" i="1"/>
  <c r="BD1529" i="1"/>
  <c r="BS953" i="1"/>
  <c r="BK953" i="1"/>
  <c r="BD953" i="1"/>
  <c r="BS377" i="1"/>
  <c r="BK377" i="1"/>
  <c r="BD377" i="1"/>
  <c r="BS1655" i="1"/>
  <c r="BK1655" i="1"/>
  <c r="BD1655" i="1"/>
  <c r="BS971" i="1"/>
  <c r="BK971" i="1"/>
  <c r="BD971" i="1"/>
  <c r="BS395" i="1"/>
  <c r="BK395" i="1"/>
  <c r="BD395" i="1"/>
  <c r="BS1799" i="1"/>
  <c r="BK1799" i="1"/>
  <c r="BD1799" i="1"/>
  <c r="BS1781" i="1"/>
  <c r="BK1781" i="1"/>
  <c r="BD1781" i="1"/>
  <c r="BS1205" i="1"/>
  <c r="BK1205" i="1"/>
  <c r="BD1205" i="1"/>
  <c r="BS629" i="1"/>
  <c r="BK629" i="1"/>
  <c r="BD629" i="1"/>
  <c r="BS53" i="1"/>
  <c r="BK53" i="1"/>
  <c r="BD53" i="1"/>
  <c r="BS1223" i="1"/>
  <c r="BK1223" i="1"/>
  <c r="BD1223" i="1"/>
  <c r="BS647" i="1"/>
  <c r="BK647" i="1"/>
  <c r="BD647" i="1"/>
  <c r="BS71" i="1"/>
  <c r="BK71" i="1"/>
  <c r="BD71" i="1"/>
  <c r="BS1889" i="1"/>
  <c r="BK1889" i="1"/>
  <c r="BD1889" i="1"/>
  <c r="BS1313" i="1"/>
  <c r="BK1313" i="1"/>
  <c r="BD1313" i="1"/>
  <c r="BS737" i="1"/>
  <c r="BK737" i="1"/>
  <c r="BD737" i="1"/>
  <c r="BS161" i="1"/>
  <c r="BK161" i="1"/>
  <c r="BD161" i="1"/>
  <c r="BS1547" i="1"/>
  <c r="BK1547" i="1"/>
  <c r="BD1547" i="1"/>
  <c r="BS899" i="1"/>
  <c r="BK899" i="1"/>
  <c r="BD899" i="1"/>
  <c r="BS323" i="1"/>
  <c r="BK323" i="1"/>
  <c r="BD323" i="1"/>
  <c r="BS1583" i="1"/>
  <c r="BK1583" i="1"/>
  <c r="BD1583" i="1"/>
  <c r="BS1565" i="1"/>
  <c r="BK1565" i="1"/>
  <c r="BD1565" i="1"/>
  <c r="BS989" i="1"/>
  <c r="BK989" i="1"/>
  <c r="BD989" i="1"/>
  <c r="BS413" i="1"/>
  <c r="BK413" i="1"/>
  <c r="BD413" i="1"/>
  <c r="BS1691" i="1"/>
  <c r="BK1691" i="1"/>
  <c r="BD1691" i="1"/>
  <c r="BS1007" i="1"/>
  <c r="BK1007" i="1"/>
  <c r="BD1007" i="1"/>
  <c r="BS431" i="1"/>
  <c r="BK431" i="1"/>
  <c r="BD431" i="1"/>
  <c r="BS1835" i="1"/>
  <c r="BK1835" i="1"/>
  <c r="BD1835" i="1"/>
  <c r="BS1847" i="1"/>
  <c r="BK1847" i="1"/>
  <c r="BD1847" i="1"/>
  <c r="BS47" i="1"/>
  <c r="BK47" i="1"/>
  <c r="BD47" i="1"/>
  <c r="BS623" i="1"/>
  <c r="BK623" i="1"/>
  <c r="BD623" i="1"/>
  <c r="BS1199" i="1"/>
  <c r="BK1199" i="1"/>
  <c r="BD1199" i="1"/>
  <c r="BS2081" i="1"/>
  <c r="BK2081" i="1"/>
  <c r="BD2081" i="1"/>
  <c r="BS461" i="1"/>
  <c r="BK461" i="1"/>
  <c r="BD461" i="1"/>
  <c r="BS1037" i="1"/>
  <c r="BK1037" i="1"/>
  <c r="BD1037" i="1"/>
  <c r="BS1613" i="1"/>
  <c r="BK1613" i="1"/>
  <c r="BD1613" i="1"/>
  <c r="BS442" i="1"/>
  <c r="BK442" i="1"/>
  <c r="BD442" i="1"/>
  <c r="BS1018" i="1"/>
  <c r="BK1018" i="1"/>
  <c r="BD1018" i="1"/>
  <c r="BS1594" i="1"/>
  <c r="BK1594" i="1"/>
  <c r="BD1594" i="1"/>
  <c r="BS136" i="1"/>
  <c r="BK136" i="1"/>
  <c r="BD136" i="1"/>
  <c r="BS712" i="1"/>
  <c r="BK712" i="1"/>
  <c r="BD712" i="1"/>
  <c r="BS1288" i="1"/>
  <c r="BK1288" i="1"/>
  <c r="BD1288" i="1"/>
  <c r="BS1864" i="1"/>
  <c r="BK1864" i="1"/>
  <c r="BD1864" i="1"/>
  <c r="BS2023" i="1"/>
  <c r="BK2023" i="1"/>
  <c r="BD2023" i="1"/>
  <c r="BS43" i="1"/>
  <c r="BK43" i="1"/>
  <c r="BD43" i="1"/>
  <c r="BS619" i="1"/>
  <c r="BK619" i="1"/>
  <c r="BD619" i="1"/>
  <c r="BS1195" i="1"/>
  <c r="BK1195" i="1"/>
  <c r="BD1195" i="1"/>
  <c r="BS2005" i="1"/>
  <c r="BK2005" i="1"/>
  <c r="BD2005" i="1"/>
  <c r="BS277" i="1"/>
  <c r="BK277" i="1"/>
  <c r="BD277" i="1"/>
  <c r="BS853" i="1"/>
  <c r="BK853" i="1"/>
  <c r="BD853" i="1"/>
  <c r="BS1429" i="1"/>
  <c r="BK1429" i="1"/>
  <c r="BD1429" i="1"/>
  <c r="BS1887" i="1"/>
  <c r="BK1887" i="1"/>
  <c r="BD1887" i="1"/>
  <c r="BS159" i="1"/>
  <c r="BK159" i="1"/>
  <c r="BD159" i="1"/>
  <c r="BS735" i="1"/>
  <c r="BK735" i="1"/>
  <c r="BD735" i="1"/>
  <c r="BS1347" i="1"/>
  <c r="BK1347" i="1"/>
  <c r="BD1347" i="1"/>
  <c r="BS105" i="1"/>
  <c r="BK105" i="1"/>
  <c r="BD105" i="1"/>
  <c r="BS681" i="1"/>
  <c r="BK681" i="1"/>
  <c r="BD681" i="1"/>
  <c r="BS1257" i="1"/>
  <c r="BK1257" i="1"/>
  <c r="BD1257" i="1"/>
  <c r="BS1833" i="1"/>
  <c r="BK1833" i="1"/>
  <c r="BD1833" i="1"/>
  <c r="BS206" i="1"/>
  <c r="BD206" i="1"/>
  <c r="BK206" i="1"/>
  <c r="BS782" i="1"/>
  <c r="BD782" i="1"/>
  <c r="BK782" i="1"/>
  <c r="BS1358" i="1"/>
  <c r="BD1358" i="1"/>
  <c r="BK1358" i="1"/>
  <c r="BS1934" i="1"/>
  <c r="BD1934" i="1"/>
  <c r="BK1934" i="1"/>
  <c r="BS8" i="1"/>
  <c r="BK8" i="1"/>
  <c r="BD8" i="1"/>
  <c r="BS584" i="1"/>
  <c r="BK584" i="1"/>
  <c r="BD584" i="1"/>
  <c r="BS1160" i="1"/>
  <c r="BK1160" i="1"/>
  <c r="BD1160" i="1"/>
  <c r="BS1736" i="1"/>
  <c r="BK1736" i="1"/>
  <c r="BD1736" i="1"/>
  <c r="BS498" i="1"/>
  <c r="BK498" i="1"/>
  <c r="BD498" i="1"/>
  <c r="BS1074" i="1"/>
  <c r="BK1074" i="1"/>
  <c r="BD1074" i="1"/>
  <c r="BS1650" i="1"/>
  <c r="BK1650" i="1"/>
  <c r="BD1650" i="1"/>
  <c r="BS444" i="1"/>
  <c r="BK444" i="1"/>
  <c r="BD444" i="1"/>
  <c r="BS1020" i="1"/>
  <c r="BK1020" i="1"/>
  <c r="BD1020" i="1"/>
  <c r="BS1596" i="1"/>
  <c r="BK1596" i="1"/>
  <c r="BD1596" i="1"/>
  <c r="BS322" i="1"/>
  <c r="BK322" i="1"/>
  <c r="BD322" i="1"/>
  <c r="BS898" i="1"/>
  <c r="BK898" i="1"/>
  <c r="BD898" i="1"/>
  <c r="BS1474" i="1"/>
  <c r="BK1474" i="1"/>
  <c r="BD1474" i="1"/>
  <c r="BS2050" i="1"/>
  <c r="BK2050" i="1"/>
  <c r="BD2050" i="1"/>
  <c r="BS520" i="1"/>
  <c r="BK520" i="1"/>
  <c r="BD520" i="1"/>
  <c r="BS1096" i="1"/>
  <c r="BK1096" i="1"/>
  <c r="BD1096" i="1"/>
  <c r="BS1672" i="1"/>
  <c r="BK1672" i="1"/>
  <c r="BD1672" i="1"/>
  <c r="BS1896" i="1"/>
  <c r="BK1896" i="1"/>
  <c r="BD1896" i="1"/>
  <c r="BS1320" i="1"/>
  <c r="BK1320" i="1"/>
  <c r="BD1320" i="1"/>
  <c r="BS744" i="1"/>
  <c r="BK744" i="1"/>
  <c r="BD744" i="1"/>
  <c r="BS168" i="1"/>
  <c r="BK168" i="1"/>
  <c r="BD168" i="1"/>
  <c r="BS1734" i="1"/>
  <c r="BK1734" i="1"/>
  <c r="BD1734" i="1"/>
  <c r="BS1158" i="1"/>
  <c r="BK1158" i="1"/>
  <c r="BD1158" i="1"/>
  <c r="BS582" i="1"/>
  <c r="BK582" i="1"/>
  <c r="BD582" i="1"/>
  <c r="BS6" i="1"/>
  <c r="BK6" i="1"/>
  <c r="BD6" i="1"/>
  <c r="BS1572" i="1"/>
  <c r="BK1572" i="1"/>
  <c r="BD1572" i="1"/>
  <c r="BS996" i="1"/>
  <c r="BK996" i="1"/>
  <c r="BD996" i="1"/>
  <c r="BS420" i="1"/>
  <c r="BK420" i="1"/>
  <c r="BD420" i="1"/>
  <c r="BS1842" i="1"/>
  <c r="BK1842" i="1"/>
  <c r="BD1842" i="1"/>
  <c r="BS1266" i="1"/>
  <c r="BK1266" i="1"/>
  <c r="BD1266" i="1"/>
  <c r="BS690" i="1"/>
  <c r="BK690" i="1"/>
  <c r="BD690" i="1"/>
  <c r="BS114" i="1"/>
  <c r="BK114" i="1"/>
  <c r="BD114" i="1"/>
  <c r="BS1536" i="1"/>
  <c r="BK1536" i="1"/>
  <c r="BD1536" i="1"/>
  <c r="BS960" i="1"/>
  <c r="BK960" i="1"/>
  <c r="BD960" i="1"/>
  <c r="BS384" i="1"/>
  <c r="BK384" i="1"/>
  <c r="BD384" i="1"/>
  <c r="BS1950" i="1"/>
  <c r="BK1950" i="1"/>
  <c r="BD1950" i="1"/>
  <c r="BS1374" i="1"/>
  <c r="BK1374" i="1"/>
  <c r="BD1374" i="1"/>
  <c r="BS798" i="1"/>
  <c r="BK798" i="1"/>
  <c r="BD798" i="1"/>
  <c r="BS222" i="1"/>
  <c r="BK222" i="1"/>
  <c r="BD222" i="1"/>
  <c r="BS1788" i="1"/>
  <c r="BK1788" i="1"/>
  <c r="BD1788" i="1"/>
  <c r="BS1212" i="1"/>
  <c r="BK1212" i="1"/>
  <c r="BD1212" i="1"/>
  <c r="BS636" i="1"/>
  <c r="BK636" i="1"/>
  <c r="BD636" i="1"/>
  <c r="BS60" i="1"/>
  <c r="BK60" i="1"/>
  <c r="BD60" i="1"/>
  <c r="BS1626" i="1"/>
  <c r="BK1626" i="1"/>
  <c r="BD1626" i="1"/>
  <c r="BS1050" i="1"/>
  <c r="BK1050" i="1"/>
  <c r="BD1050" i="1"/>
  <c r="BS474" i="1"/>
  <c r="BK474" i="1"/>
  <c r="BD474" i="1"/>
  <c r="BS515" i="1"/>
  <c r="BK515" i="1"/>
  <c r="BD515" i="1"/>
  <c r="BS1793" i="1"/>
  <c r="BK1793" i="1"/>
  <c r="BD1793" i="1"/>
  <c r="BS83" i="1"/>
  <c r="BK83" i="1"/>
  <c r="BD83" i="1"/>
  <c r="BS659" i="1"/>
  <c r="BK659" i="1"/>
  <c r="BD659" i="1"/>
  <c r="BS1235" i="1"/>
  <c r="BK1235" i="1"/>
  <c r="BD1235" i="1"/>
  <c r="BS209" i="1"/>
  <c r="BK209" i="1"/>
  <c r="BD209" i="1"/>
  <c r="BS785" i="1"/>
  <c r="BK785" i="1"/>
  <c r="BD785" i="1"/>
  <c r="BS1361" i="1"/>
  <c r="BK1361" i="1"/>
  <c r="BD1361" i="1"/>
  <c r="BS1937" i="1"/>
  <c r="BK1937" i="1"/>
  <c r="BD1937" i="1"/>
  <c r="BS622" i="1"/>
  <c r="BK622" i="1"/>
  <c r="BD622" i="1"/>
  <c r="BS1198" i="1"/>
  <c r="BD1198" i="1"/>
  <c r="BK1198" i="1"/>
  <c r="BS1774" i="1"/>
  <c r="BK1774" i="1"/>
  <c r="BD1774" i="1"/>
  <c r="BS316" i="1"/>
  <c r="BK316" i="1"/>
  <c r="BD316" i="1"/>
  <c r="BS892" i="1"/>
  <c r="BK892" i="1"/>
  <c r="BD892" i="1"/>
  <c r="BS1468" i="1"/>
  <c r="BK1468" i="1"/>
  <c r="BD1468" i="1"/>
  <c r="BS2044" i="1"/>
  <c r="BK2044" i="1"/>
  <c r="BD2044" i="1"/>
  <c r="BS511" i="1"/>
  <c r="BK511" i="1"/>
  <c r="BD511" i="1"/>
  <c r="BS1087" i="1"/>
  <c r="BK1087" i="1"/>
  <c r="BD1087" i="1"/>
  <c r="BS1879" i="1"/>
  <c r="BK1879" i="1"/>
  <c r="BD1879" i="1"/>
  <c r="BS313" i="1"/>
  <c r="BK313" i="1"/>
  <c r="BD313" i="1"/>
  <c r="BS889" i="1"/>
  <c r="BK889" i="1"/>
  <c r="BD889" i="1"/>
  <c r="BS1465" i="1"/>
  <c r="BK1465" i="1"/>
  <c r="BD1465" i="1"/>
  <c r="BS339" i="1"/>
  <c r="BK339" i="1"/>
  <c r="BD339" i="1"/>
  <c r="BS915" i="1"/>
  <c r="BK915" i="1"/>
  <c r="BD915" i="1"/>
  <c r="BS1599" i="1"/>
  <c r="BK1599" i="1"/>
  <c r="BD1599" i="1"/>
  <c r="BS285" i="1"/>
  <c r="BK285" i="1"/>
  <c r="BD285" i="1"/>
  <c r="BS861" i="1"/>
  <c r="BK861" i="1"/>
  <c r="BD861" i="1"/>
  <c r="BS1437" i="1"/>
  <c r="BK1437" i="1"/>
  <c r="BD1437" i="1"/>
  <c r="BS2013" i="1"/>
  <c r="BK2013" i="1"/>
  <c r="BD2013" i="1"/>
  <c r="BS386" i="1"/>
  <c r="BK386" i="1"/>
  <c r="BD386" i="1"/>
  <c r="BS962" i="1"/>
  <c r="BK962" i="1"/>
  <c r="BD962" i="1"/>
  <c r="BS1538" i="1"/>
  <c r="BK1538" i="1"/>
  <c r="BD1538" i="1"/>
  <c r="BS44" i="1"/>
  <c r="BK44" i="1"/>
  <c r="BD44" i="1"/>
  <c r="BS620" i="1"/>
  <c r="BK620" i="1"/>
  <c r="BD620" i="1"/>
  <c r="BS1196" i="1"/>
  <c r="BK1196" i="1"/>
  <c r="BD1196" i="1"/>
  <c r="BS1772" i="1"/>
  <c r="BK1772" i="1"/>
  <c r="BD1772" i="1"/>
  <c r="BS534" i="1"/>
  <c r="BK534" i="1"/>
  <c r="BD534" i="1"/>
  <c r="BS1110" i="1"/>
  <c r="BK1110" i="1"/>
  <c r="BD1110" i="1"/>
  <c r="BS1686" i="1"/>
  <c r="BK1686" i="1"/>
  <c r="BD1686" i="1"/>
  <c r="BS48" i="1"/>
  <c r="BK48" i="1"/>
  <c r="BD48" i="1"/>
  <c r="BS624" i="1"/>
  <c r="BK624" i="1"/>
  <c r="BD624" i="1"/>
  <c r="BS1200" i="1"/>
  <c r="BK1200" i="1"/>
  <c r="BD1200" i="1"/>
  <c r="BS1776" i="1"/>
  <c r="BK1776" i="1"/>
  <c r="BD1776" i="1"/>
  <c r="BS502" i="1"/>
  <c r="BK502" i="1"/>
  <c r="BD502" i="1"/>
  <c r="BS1078" i="1"/>
  <c r="BK1078" i="1"/>
  <c r="BD1078" i="1"/>
  <c r="BS1654" i="1"/>
  <c r="BK1654" i="1"/>
  <c r="BD1654" i="1"/>
  <c r="BS268" i="1"/>
  <c r="BK268" i="1"/>
  <c r="BD268" i="1"/>
  <c r="BS844" i="1"/>
  <c r="BK844" i="1"/>
  <c r="BD844" i="1"/>
  <c r="BS1420" i="1"/>
  <c r="BK1420" i="1"/>
  <c r="BD1420" i="1"/>
  <c r="BS1996" i="1"/>
  <c r="BK1996" i="1"/>
  <c r="BD1996" i="1"/>
  <c r="BS2097" i="1"/>
  <c r="BK2097" i="1"/>
  <c r="BD2097" i="1"/>
  <c r="BS1449" i="1"/>
  <c r="BK1449" i="1"/>
  <c r="BD1449" i="1"/>
  <c r="BS873" i="1"/>
  <c r="BK873" i="1"/>
  <c r="BD873" i="1"/>
  <c r="BS297" i="1"/>
  <c r="BK297" i="1"/>
  <c r="BD297" i="1"/>
  <c r="BS1683" i="1"/>
  <c r="BK1683" i="1"/>
  <c r="BD1683" i="1"/>
  <c r="BS927" i="1"/>
  <c r="BK927" i="1"/>
  <c r="BD927" i="1"/>
  <c r="BS351" i="1"/>
  <c r="BK351" i="1"/>
  <c r="BD351" i="1"/>
  <c r="BS1791" i="1"/>
  <c r="BK1791" i="1"/>
  <c r="BD1791" i="1"/>
  <c r="BS1701" i="1"/>
  <c r="BK1701" i="1"/>
  <c r="BD1701" i="1"/>
  <c r="BS1125" i="1"/>
  <c r="BK1125" i="1"/>
  <c r="BD1125" i="1"/>
  <c r="BS549" i="1"/>
  <c r="BK549" i="1"/>
  <c r="BD549" i="1"/>
  <c r="BS1863" i="1"/>
  <c r="BK1863" i="1"/>
  <c r="BD1863" i="1"/>
  <c r="BS1035" i="1"/>
  <c r="BK1035" i="1"/>
  <c r="BD1035" i="1"/>
  <c r="BS459" i="1"/>
  <c r="BK459" i="1"/>
  <c r="BD459" i="1"/>
  <c r="BS2007" i="1"/>
  <c r="BK2007" i="1"/>
  <c r="BD2007" i="1"/>
  <c r="BS1809" i="1"/>
  <c r="BK1809" i="1"/>
  <c r="BD1809" i="1"/>
  <c r="BS1233" i="1"/>
  <c r="BK1233" i="1"/>
  <c r="BD1233" i="1"/>
  <c r="BS657" i="1"/>
  <c r="BK657" i="1"/>
  <c r="BD657" i="1"/>
  <c r="BS81" i="1"/>
  <c r="BK81" i="1"/>
  <c r="BD81" i="1"/>
  <c r="BS1287" i="1"/>
  <c r="BK1287" i="1"/>
  <c r="BD1287" i="1"/>
  <c r="BS711" i="1"/>
  <c r="BK711" i="1"/>
  <c r="BD711" i="1"/>
  <c r="BS135" i="1"/>
  <c r="BK135" i="1"/>
  <c r="BD135" i="1"/>
  <c r="BS1953" i="1"/>
  <c r="BK1953" i="1"/>
  <c r="BD1953" i="1"/>
  <c r="BS1341" i="1"/>
  <c r="BK1341" i="1"/>
  <c r="BD1341" i="1"/>
  <c r="BS765" i="1"/>
  <c r="BK765" i="1"/>
  <c r="BD765" i="1"/>
  <c r="BS189" i="1"/>
  <c r="BK189" i="1"/>
  <c r="BD189" i="1"/>
  <c r="BS1431" i="1"/>
  <c r="BK1431" i="1"/>
  <c r="BD1431" i="1"/>
  <c r="BS819" i="1"/>
  <c r="BK819" i="1"/>
  <c r="BD819" i="1"/>
  <c r="BS243" i="1"/>
  <c r="BK243" i="1"/>
  <c r="BD243" i="1"/>
  <c r="BS1575" i="1"/>
  <c r="BK1575" i="1"/>
  <c r="BD1575" i="1"/>
  <c r="BS1625" i="1"/>
  <c r="BK1625" i="1"/>
  <c r="BD1625" i="1"/>
  <c r="BS1049" i="1"/>
  <c r="BK1049" i="1"/>
  <c r="BD1049" i="1"/>
  <c r="BS473" i="1"/>
  <c r="BK473" i="1"/>
  <c r="BD473" i="1"/>
  <c r="BS1967" i="1"/>
  <c r="BK1967" i="1"/>
  <c r="BD1967" i="1"/>
  <c r="BS1067" i="1"/>
  <c r="BK1067" i="1"/>
  <c r="BD1067" i="1"/>
  <c r="BS491" i="1"/>
  <c r="BK491" i="1"/>
  <c r="BD491" i="1"/>
  <c r="BS2003" i="1"/>
  <c r="BK2003" i="1"/>
  <c r="BD2003" i="1"/>
  <c r="BS1733" i="1"/>
  <c r="BK1733" i="1"/>
  <c r="BD1733" i="1"/>
  <c r="BS1157" i="1"/>
  <c r="BK1157" i="1"/>
  <c r="BD1157" i="1"/>
  <c r="BS581" i="1"/>
  <c r="BK581" i="1"/>
  <c r="BD581" i="1"/>
  <c r="BS1859" i="1"/>
  <c r="BK1859" i="1"/>
  <c r="BD1859" i="1"/>
  <c r="BS1031" i="1"/>
  <c r="BK1031" i="1"/>
  <c r="BD1031" i="1"/>
  <c r="BS455" i="1"/>
  <c r="BK455" i="1"/>
  <c r="BD455" i="1"/>
  <c r="BS2093" i="1"/>
  <c r="BK2093" i="1"/>
  <c r="BD2093" i="1"/>
  <c r="BS2021" i="1"/>
  <c r="BK2021" i="1"/>
  <c r="BD2021" i="1"/>
  <c r="BS1409" i="1"/>
  <c r="BK1409" i="1"/>
  <c r="BD1409" i="1"/>
  <c r="BS833" i="1"/>
  <c r="BK833" i="1"/>
  <c r="BD833" i="1"/>
  <c r="BS257" i="1"/>
  <c r="BK257" i="1"/>
  <c r="BD257" i="1"/>
  <c r="BS1823" i="1"/>
  <c r="BK1823" i="1"/>
  <c r="BD1823" i="1"/>
  <c r="BS995" i="1"/>
  <c r="BK995" i="1"/>
  <c r="BD995" i="1"/>
  <c r="BS419" i="1"/>
  <c r="BK419" i="1"/>
  <c r="BD419" i="1"/>
  <c r="BS1643" i="1"/>
  <c r="BK1643" i="1"/>
  <c r="BD1643" i="1"/>
  <c r="BS1661" i="1"/>
  <c r="BK1661" i="1"/>
  <c r="BD1661" i="1"/>
  <c r="BS1085" i="1"/>
  <c r="BK1085" i="1"/>
  <c r="BD1085" i="1"/>
  <c r="BS509" i="1"/>
  <c r="BK509" i="1"/>
  <c r="BD509" i="1"/>
  <c r="BS1913" i="1"/>
  <c r="BK1913" i="1"/>
  <c r="BD1913" i="1"/>
  <c r="BS1247" i="1"/>
  <c r="BK1247" i="1"/>
  <c r="BD1247" i="1"/>
  <c r="BS671" i="1"/>
  <c r="BK671" i="1"/>
  <c r="BD671" i="1"/>
  <c r="BK95" i="1"/>
  <c r="BS95" i="1"/>
  <c r="BD95" i="1"/>
  <c r="BS1739" i="1"/>
  <c r="BK1739" i="1"/>
  <c r="BD1739" i="1"/>
  <c r="BS551" i="1"/>
  <c r="BK551" i="1"/>
  <c r="BD551" i="1"/>
  <c r="BS1127" i="1"/>
  <c r="BK1127" i="1"/>
  <c r="BD1127" i="1"/>
  <c r="BS1991" i="1"/>
  <c r="BK1991" i="1"/>
  <c r="BD1991" i="1"/>
  <c r="BS389" i="1"/>
  <c r="BK389" i="1"/>
  <c r="BD389" i="1"/>
  <c r="BS965" i="1"/>
  <c r="BK965" i="1"/>
  <c r="BD965" i="1"/>
  <c r="BS1541" i="1"/>
  <c r="BK1541" i="1"/>
  <c r="BD1541" i="1"/>
  <c r="BS226" i="1"/>
  <c r="BK226" i="1"/>
  <c r="BD226" i="1"/>
  <c r="BS802" i="1"/>
  <c r="BK802" i="1"/>
  <c r="BD802" i="1"/>
  <c r="BS1378" i="1"/>
  <c r="BK1378" i="1"/>
  <c r="BD1378" i="1"/>
  <c r="BS1954" i="1"/>
  <c r="BK1954" i="1"/>
  <c r="BD1954" i="1"/>
  <c r="BS208" i="1"/>
  <c r="BK208" i="1"/>
  <c r="BD208" i="1"/>
  <c r="BS784" i="1"/>
  <c r="BK784" i="1"/>
  <c r="BD784" i="1"/>
  <c r="BS1360" i="1"/>
  <c r="BK1360" i="1"/>
  <c r="BD1360" i="1"/>
  <c r="BS1936" i="1"/>
  <c r="BK1936" i="1"/>
  <c r="BD1936" i="1"/>
  <c r="BS1591" i="1"/>
  <c r="BK1591" i="1"/>
  <c r="BD1591" i="1"/>
  <c r="BS547" i="1"/>
  <c r="BK547" i="1"/>
  <c r="BD547" i="1"/>
  <c r="BS1123" i="1"/>
  <c r="BK1123" i="1"/>
  <c r="BD1123" i="1"/>
  <c r="BS1987" i="1"/>
  <c r="BK1987" i="1"/>
  <c r="BD1987" i="1"/>
  <c r="BS61" i="1"/>
  <c r="BK61" i="1"/>
  <c r="BD61" i="1"/>
  <c r="BS637" i="1"/>
  <c r="BK637" i="1"/>
  <c r="BD637" i="1"/>
  <c r="BS1213" i="1"/>
  <c r="BK1213" i="1"/>
  <c r="BD1213" i="1"/>
  <c r="BS1789" i="1"/>
  <c r="BK1789" i="1"/>
  <c r="BD1789" i="1"/>
  <c r="BS1707" i="1"/>
  <c r="BK1707" i="1"/>
  <c r="BD1707" i="1"/>
  <c r="BS519" i="1"/>
  <c r="BK519" i="1"/>
  <c r="BD519" i="1"/>
  <c r="BS1095" i="1"/>
  <c r="BK1095" i="1"/>
  <c r="BD1095" i="1"/>
  <c r="BS2031" i="1"/>
  <c r="BK2031" i="1"/>
  <c r="BD2031" i="1"/>
  <c r="BS465" i="1"/>
  <c r="BK465" i="1"/>
  <c r="BD465" i="1"/>
  <c r="BS1041" i="1"/>
  <c r="BK1041" i="1"/>
  <c r="BD1041" i="1"/>
  <c r="BS1617" i="1"/>
  <c r="BK1617" i="1"/>
  <c r="BD1617" i="1"/>
  <c r="BS134" i="1"/>
  <c r="BK134" i="1"/>
  <c r="BD134" i="1"/>
  <c r="BS710" i="1"/>
  <c r="BK710" i="1"/>
  <c r="BD710" i="1"/>
  <c r="BS1286" i="1"/>
  <c r="BK1286" i="1"/>
  <c r="BD1286" i="1"/>
  <c r="BS1862" i="1"/>
  <c r="BK1862" i="1"/>
  <c r="BD1862" i="1"/>
  <c r="BS224" i="1"/>
  <c r="BK224" i="1"/>
  <c r="BD224" i="1"/>
  <c r="BS800" i="1"/>
  <c r="BK800" i="1"/>
  <c r="BD800" i="1"/>
  <c r="BS1376" i="1"/>
  <c r="BK1376" i="1"/>
  <c r="BD1376" i="1"/>
  <c r="BS1952" i="1"/>
  <c r="BK1952" i="1"/>
  <c r="BD1952" i="1"/>
  <c r="BS282" i="1"/>
  <c r="BK282" i="1"/>
  <c r="BD282" i="1"/>
  <c r="BS858" i="1"/>
  <c r="BK858" i="1"/>
  <c r="BD858" i="1"/>
  <c r="BS1434" i="1"/>
  <c r="BK1434" i="1"/>
  <c r="BD1434" i="1"/>
  <c r="BS2010" i="1"/>
  <c r="BK2010" i="1"/>
  <c r="BD2010" i="1"/>
  <c r="BS516" i="1"/>
  <c r="BK516" i="1"/>
  <c r="BD516" i="1"/>
  <c r="BS1092" i="1"/>
  <c r="BK1092" i="1"/>
  <c r="BD1092" i="1"/>
  <c r="BS1668" i="1"/>
  <c r="BK1668" i="1"/>
  <c r="BD1668" i="1"/>
  <c r="BS538" i="1"/>
  <c r="BK538" i="1"/>
  <c r="BD538" i="1"/>
  <c r="BS1114" i="1"/>
  <c r="BK1114" i="1"/>
  <c r="BD1114" i="1"/>
  <c r="BS1690" i="1"/>
  <c r="BK1690" i="1"/>
  <c r="BD1690" i="1"/>
  <c r="BS448" i="1"/>
  <c r="BK448" i="1"/>
  <c r="BD448" i="1"/>
  <c r="BS1024" i="1"/>
  <c r="BK1024" i="1"/>
  <c r="BD1024" i="1"/>
  <c r="BS1600" i="1"/>
  <c r="BK1600" i="1"/>
  <c r="BD1600" i="1"/>
  <c r="BS1904" i="1"/>
  <c r="BK1904" i="1"/>
  <c r="BD1904" i="1"/>
  <c r="BS1328" i="1"/>
  <c r="BK1328" i="1"/>
  <c r="BD1328" i="1"/>
  <c r="BS752" i="1"/>
  <c r="BK752" i="1"/>
  <c r="BD752" i="1"/>
  <c r="BS176" i="1"/>
  <c r="BK176" i="1"/>
  <c r="BD176" i="1"/>
  <c r="BS1778" i="1"/>
  <c r="BK1778" i="1"/>
  <c r="BD1778" i="1"/>
  <c r="BS1202" i="1"/>
  <c r="BK1202" i="1"/>
  <c r="BD1202" i="1"/>
  <c r="BS626" i="1"/>
  <c r="BK626" i="1"/>
  <c r="BD626" i="1"/>
  <c r="BS50" i="1"/>
  <c r="BK50" i="1"/>
  <c r="BD50" i="1"/>
  <c r="BS1580" i="1"/>
  <c r="BK1580" i="1"/>
  <c r="BD1580" i="1"/>
  <c r="BS1004" i="1"/>
  <c r="BK1004" i="1"/>
  <c r="BD1004" i="1"/>
  <c r="BS428" i="1"/>
  <c r="BK428" i="1"/>
  <c r="BD428" i="1"/>
  <c r="BS1886" i="1"/>
  <c r="BK1886" i="1"/>
  <c r="BD1886" i="1"/>
  <c r="BS1310" i="1"/>
  <c r="BK1310" i="1"/>
  <c r="BD1310" i="1"/>
  <c r="BS734" i="1"/>
  <c r="BK734" i="1"/>
  <c r="BD734" i="1"/>
  <c r="BS158" i="1"/>
  <c r="BK158" i="1"/>
  <c r="BD158" i="1"/>
  <c r="BS1688" i="1"/>
  <c r="BK1688" i="1"/>
  <c r="BD1688" i="1"/>
  <c r="BS1112" i="1"/>
  <c r="BK1112" i="1"/>
  <c r="BD1112" i="1"/>
  <c r="BS536" i="1"/>
  <c r="BK536" i="1"/>
  <c r="BD536" i="1"/>
  <c r="BS1994" i="1"/>
  <c r="BK1994" i="1"/>
  <c r="BD1994" i="1"/>
  <c r="BS1418" i="1"/>
  <c r="BK1418" i="1"/>
  <c r="BD1418" i="1"/>
  <c r="BS842" i="1"/>
  <c r="BK842" i="1"/>
  <c r="BD842" i="1"/>
  <c r="BS266" i="1"/>
  <c r="BK266" i="1"/>
  <c r="BD266" i="1"/>
  <c r="BS1796" i="1"/>
  <c r="BK1796" i="1"/>
  <c r="BD1796" i="1"/>
  <c r="BS1220" i="1"/>
  <c r="BK1220" i="1"/>
  <c r="BD1220" i="1"/>
  <c r="BS644" i="1"/>
  <c r="BK644" i="1"/>
  <c r="BD644" i="1"/>
  <c r="BS68" i="1"/>
  <c r="BK68" i="1"/>
  <c r="BD68" i="1"/>
  <c r="BS1670" i="1"/>
  <c r="BK1670" i="1"/>
  <c r="BD1670" i="1"/>
  <c r="BS1094" i="1"/>
  <c r="BK1094" i="1"/>
  <c r="BD1094" i="1"/>
  <c r="BS518" i="1"/>
  <c r="BK518" i="1"/>
  <c r="BD518" i="1"/>
  <c r="BS1957" i="1"/>
  <c r="BK1957" i="1"/>
  <c r="BD1957" i="1"/>
  <c r="BS1021" i="1"/>
  <c r="BK1021" i="1"/>
  <c r="BD1021" i="1"/>
  <c r="BS1777" i="1"/>
  <c r="BK1777" i="1"/>
  <c r="BD1777" i="1"/>
  <c r="BS2029" i="1"/>
  <c r="BK2029" i="1"/>
  <c r="BD2029" i="1"/>
  <c r="BS1165" i="1"/>
  <c r="BK1165" i="1"/>
  <c r="BD1165" i="1"/>
  <c r="BS1669" i="1"/>
  <c r="BK1669" i="1"/>
  <c r="BD1669" i="1"/>
  <c r="BS1633" i="1"/>
  <c r="BK1633" i="1"/>
  <c r="BD1633" i="1"/>
  <c r="BS1057" i="1"/>
  <c r="BK1057" i="1"/>
  <c r="BD1057" i="1"/>
  <c r="BS481" i="1"/>
  <c r="BK481" i="1"/>
  <c r="BD481" i="1"/>
  <c r="BS2047" i="1"/>
  <c r="BK2047" i="1"/>
  <c r="BD2047" i="1"/>
  <c r="BS1183" i="1"/>
  <c r="BK1183" i="1"/>
  <c r="BD1183" i="1"/>
  <c r="BS607" i="1"/>
  <c r="BK607" i="1"/>
  <c r="BD607" i="1"/>
  <c r="BS31" i="1"/>
  <c r="BK31" i="1"/>
  <c r="BD31" i="1"/>
  <c r="BS733" i="1"/>
  <c r="BK733" i="1"/>
  <c r="BD733" i="1"/>
  <c r="BS157" i="1"/>
  <c r="BK157" i="1"/>
  <c r="BD157" i="1"/>
  <c r="BS1471" i="1"/>
  <c r="BK1471" i="1"/>
  <c r="BD1471" i="1"/>
  <c r="BS859" i="1"/>
  <c r="BK859" i="1"/>
  <c r="BD859" i="1"/>
  <c r="BS283" i="1"/>
  <c r="BK283" i="1"/>
  <c r="BD283" i="1"/>
  <c r="BS1435" i="1"/>
  <c r="BK1435" i="1"/>
  <c r="BD1435" i="1"/>
  <c r="BS1273" i="1"/>
  <c r="BK1273" i="1"/>
  <c r="BD1273" i="1"/>
  <c r="BS697" i="1"/>
  <c r="BK697" i="1"/>
  <c r="BD697" i="1"/>
  <c r="BS121" i="1"/>
  <c r="BK121" i="1"/>
  <c r="BD121" i="1"/>
  <c r="BS1255" i="1"/>
  <c r="BK1255" i="1"/>
  <c r="BD1255" i="1"/>
  <c r="BS679" i="1"/>
  <c r="BK679" i="1"/>
  <c r="BD679" i="1"/>
  <c r="BS103" i="1"/>
  <c r="BK103" i="1"/>
  <c r="BD103" i="1"/>
  <c r="BS373" i="1"/>
  <c r="BK373" i="1"/>
  <c r="BD373" i="1"/>
  <c r="BS1579" i="1"/>
  <c r="BK1579" i="1"/>
  <c r="BD1579" i="1"/>
  <c r="BS931" i="1"/>
  <c r="BK931" i="1"/>
  <c r="BD931" i="1"/>
  <c r="BS355" i="1"/>
  <c r="BK355" i="1"/>
  <c r="BD355" i="1"/>
  <c r="BS1615" i="1"/>
  <c r="BK1615" i="1"/>
  <c r="BD1615" i="1"/>
  <c r="BS1811" i="1"/>
  <c r="BK1811" i="1"/>
  <c r="BD1811" i="1"/>
  <c r="BS299" i="1"/>
  <c r="BK299" i="1"/>
  <c r="BD299" i="1"/>
  <c r="BS875" i="1"/>
  <c r="BK875" i="1"/>
  <c r="BD875" i="1"/>
  <c r="BS1487" i="1"/>
  <c r="BK1487" i="1"/>
  <c r="BD1487" i="1"/>
  <c r="BS425" i="1"/>
  <c r="BK425" i="1"/>
  <c r="BD425" i="1"/>
  <c r="BS1001" i="1"/>
  <c r="BK1001" i="1"/>
  <c r="BD1001" i="1"/>
  <c r="BS1577" i="1"/>
  <c r="BK1577" i="1"/>
  <c r="BD1577" i="1"/>
  <c r="BS406" i="1"/>
  <c r="BK406" i="1"/>
  <c r="BD406" i="1"/>
  <c r="BS982" i="1"/>
  <c r="BK982" i="1"/>
  <c r="BD982" i="1"/>
  <c r="BS1558" i="1"/>
  <c r="BK1558" i="1"/>
  <c r="BD1558" i="1"/>
  <c r="BS100" i="1"/>
  <c r="BK100" i="1"/>
  <c r="BD100" i="1"/>
  <c r="BS676" i="1"/>
  <c r="BK676" i="1"/>
  <c r="BD676" i="1"/>
  <c r="BS1252" i="1"/>
  <c r="BK1252" i="1"/>
  <c r="BD1252" i="1"/>
  <c r="BS1828" i="1"/>
  <c r="BK1828" i="1"/>
  <c r="BD1828" i="1"/>
  <c r="BS7" i="1"/>
  <c r="BK7" i="1"/>
  <c r="BD7" i="1"/>
  <c r="BS583" i="1"/>
  <c r="BK583" i="1"/>
  <c r="BD583" i="1"/>
  <c r="BS1159" i="1"/>
  <c r="BK1159" i="1"/>
  <c r="BD1159" i="1"/>
  <c r="BS2095" i="1"/>
  <c r="BK2095" i="1"/>
  <c r="BD2095" i="1"/>
  <c r="BS97" i="1"/>
  <c r="BK97" i="1"/>
  <c r="BD97" i="1"/>
  <c r="BS673" i="1"/>
  <c r="BK673" i="1"/>
  <c r="BD673" i="1"/>
  <c r="BS1249" i="1"/>
  <c r="BK1249" i="1"/>
  <c r="BD1249" i="1"/>
  <c r="BS1825" i="1"/>
  <c r="BK1825" i="1"/>
  <c r="BD1825" i="1"/>
  <c r="BS2103" i="1"/>
  <c r="BK2103" i="1"/>
  <c r="BD2103" i="1"/>
  <c r="BS123" i="1"/>
  <c r="BK123" i="1"/>
  <c r="BD123" i="1"/>
  <c r="BS699" i="1"/>
  <c r="BK699" i="1"/>
  <c r="BD699" i="1"/>
  <c r="BS1275" i="1"/>
  <c r="BK1275" i="1"/>
  <c r="BD1275" i="1"/>
  <c r="BS357" i="1"/>
  <c r="BK357" i="1"/>
  <c r="BD357" i="1"/>
  <c r="BS933" i="1"/>
  <c r="BK933" i="1"/>
  <c r="BD933" i="1"/>
  <c r="BS1509" i="1"/>
  <c r="BK1509" i="1"/>
  <c r="BD1509" i="1"/>
  <c r="BS2085" i="1"/>
  <c r="BK2085" i="1"/>
  <c r="BD2085" i="1"/>
  <c r="BS458" i="1"/>
  <c r="BK458" i="1"/>
  <c r="BD458" i="1"/>
  <c r="BS1034" i="1"/>
  <c r="BK1034" i="1"/>
  <c r="BD1034" i="1"/>
  <c r="BS1610" i="1"/>
  <c r="BK1610" i="1"/>
  <c r="BD1610" i="1"/>
  <c r="BS548" i="1"/>
  <c r="BK548" i="1"/>
  <c r="BD548" i="1"/>
  <c r="BS1124" i="1"/>
  <c r="BK1124" i="1"/>
  <c r="BD1124" i="1"/>
  <c r="BS1700" i="1"/>
  <c r="BK1700" i="1"/>
  <c r="BD1700" i="1"/>
  <c r="BS318" i="1"/>
  <c r="BK318" i="1"/>
  <c r="BD318" i="1"/>
  <c r="BS894" i="1"/>
  <c r="BK894" i="1"/>
  <c r="BD894" i="1"/>
  <c r="BS1470" i="1"/>
  <c r="BK1470" i="1"/>
  <c r="BD1470" i="1"/>
  <c r="BS2046" i="1"/>
  <c r="BK2046" i="1"/>
  <c r="BD2046" i="1"/>
  <c r="BS408" i="1"/>
  <c r="BK408" i="1"/>
  <c r="BD408" i="1"/>
  <c r="BS984" i="1"/>
  <c r="BK984" i="1"/>
  <c r="BD984" i="1"/>
  <c r="BS1560" i="1"/>
  <c r="BK1560" i="1"/>
  <c r="BD1560" i="1"/>
  <c r="BS430" i="1"/>
  <c r="BD430" i="1"/>
  <c r="BK430" i="1"/>
  <c r="BS1006" i="1"/>
  <c r="BK1006" i="1"/>
  <c r="BD1006" i="1"/>
  <c r="BS1582" i="1"/>
  <c r="BD1582" i="1"/>
  <c r="BK1582" i="1"/>
  <c r="BS484" i="1"/>
  <c r="BK484" i="1"/>
  <c r="BD484" i="1"/>
  <c r="BS1060" i="1"/>
  <c r="BK1060" i="1"/>
  <c r="BD1060" i="1"/>
  <c r="BS1636" i="1"/>
  <c r="BK1636" i="1"/>
  <c r="BD1636" i="1"/>
  <c r="BS1620" i="1"/>
  <c r="BK1620" i="1"/>
  <c r="BD1620" i="1"/>
  <c r="BS1044" i="1"/>
  <c r="BK1044" i="1"/>
  <c r="BD1044" i="1"/>
  <c r="BS468" i="1"/>
  <c r="BK468" i="1"/>
  <c r="BD468" i="1"/>
  <c r="BS2106" i="1"/>
  <c r="BK2106" i="1"/>
  <c r="BD2106" i="1"/>
  <c r="BS1530" i="1"/>
  <c r="BK1530" i="1"/>
  <c r="BD1530" i="1"/>
  <c r="BS954" i="1"/>
  <c r="BK954" i="1"/>
  <c r="BD954" i="1"/>
  <c r="BS378" i="1"/>
  <c r="BK378" i="1"/>
  <c r="BD378" i="1"/>
  <c r="BS1872" i="1"/>
  <c r="BK1872" i="1"/>
  <c r="BD1872" i="1"/>
  <c r="BS1296" i="1"/>
  <c r="BK1296" i="1"/>
  <c r="BD1296" i="1"/>
  <c r="BS720" i="1"/>
  <c r="BK720" i="1"/>
  <c r="BD720" i="1"/>
  <c r="BS144" i="1"/>
  <c r="BK144" i="1"/>
  <c r="BD144" i="1"/>
  <c r="BS1638" i="1"/>
  <c r="BK1638" i="1"/>
  <c r="BD1638" i="1"/>
  <c r="BS1062" i="1"/>
  <c r="BK1062" i="1"/>
  <c r="BD1062" i="1"/>
  <c r="BS486" i="1"/>
  <c r="BK486" i="1"/>
  <c r="BD486" i="1"/>
  <c r="BS1980" i="1"/>
  <c r="BK1980" i="1"/>
  <c r="BD1980" i="1"/>
  <c r="BS1404" i="1"/>
  <c r="BK1404" i="1"/>
  <c r="BD1404" i="1"/>
  <c r="BS828" i="1"/>
  <c r="BK828" i="1"/>
  <c r="BD828" i="1"/>
  <c r="BS252" i="1"/>
  <c r="BK252" i="1"/>
  <c r="BD252" i="1"/>
  <c r="BS1746" i="1"/>
  <c r="BK1746" i="1"/>
  <c r="BD1746" i="1"/>
  <c r="BS1170" i="1"/>
  <c r="BK1170" i="1"/>
  <c r="BD1170" i="1"/>
  <c r="BS594" i="1"/>
  <c r="BK594" i="1"/>
  <c r="BD594" i="1"/>
  <c r="BS18" i="1"/>
  <c r="BK18" i="1"/>
  <c r="BD18" i="1"/>
  <c r="BS1656" i="1"/>
  <c r="BK1656" i="1"/>
  <c r="BD1656" i="1"/>
  <c r="BS1080" i="1"/>
  <c r="BK1080" i="1"/>
  <c r="BD1080" i="1"/>
  <c r="BS504" i="1"/>
  <c r="BK504" i="1"/>
  <c r="BD504" i="1"/>
  <c r="BS1998" i="1"/>
  <c r="BD1998" i="1"/>
  <c r="BK1998" i="1"/>
  <c r="BS1422" i="1"/>
  <c r="BD1422" i="1"/>
  <c r="BK1422" i="1"/>
  <c r="BS846" i="1"/>
  <c r="BD846" i="1"/>
  <c r="BK846" i="1"/>
  <c r="BS270" i="1"/>
  <c r="BD270" i="1"/>
  <c r="BK270" i="1"/>
  <c r="BS1961" i="1"/>
  <c r="BK1961" i="1"/>
  <c r="BD1961" i="1"/>
  <c r="BS1385" i="1"/>
  <c r="BK1385" i="1"/>
  <c r="BD1385" i="1"/>
  <c r="BS809" i="1"/>
  <c r="BK809" i="1"/>
  <c r="BD809" i="1"/>
  <c r="BS233" i="1"/>
  <c r="BK233" i="1"/>
  <c r="BD233" i="1"/>
  <c r="BS1439" i="1"/>
  <c r="BK1439" i="1"/>
  <c r="BD1439" i="1"/>
  <c r="BS827" i="1"/>
  <c r="BK827" i="1"/>
  <c r="BD827" i="1"/>
  <c r="BS251" i="1"/>
  <c r="BK251" i="1"/>
  <c r="BD251" i="1"/>
  <c r="BS1403" i="1"/>
  <c r="BK1403" i="1"/>
  <c r="BD1403" i="1"/>
  <c r="BS1637" i="1"/>
  <c r="BK1637" i="1"/>
  <c r="BD1637" i="1"/>
  <c r="BS1061" i="1"/>
  <c r="BK1061" i="1"/>
  <c r="BD1061" i="1"/>
  <c r="BS485" i="1"/>
  <c r="BK485" i="1"/>
  <c r="BD485" i="1"/>
  <c r="BS1871" i="1"/>
  <c r="BK1871" i="1"/>
  <c r="BD1871" i="1"/>
  <c r="BS1079" i="1"/>
  <c r="BK1079" i="1"/>
  <c r="BD1079" i="1"/>
  <c r="BS503" i="1"/>
  <c r="BK503" i="1"/>
  <c r="BD503" i="1"/>
  <c r="BS1943" i="1"/>
  <c r="BK1943" i="1"/>
  <c r="BD1943" i="1"/>
  <c r="BS1745" i="1"/>
  <c r="BK1745" i="1"/>
  <c r="BD1745" i="1"/>
  <c r="BS1169" i="1"/>
  <c r="BK1169" i="1"/>
  <c r="BD1169" i="1"/>
  <c r="BS593" i="1"/>
  <c r="BK593" i="1"/>
  <c r="BD593" i="1"/>
  <c r="BS17" i="1"/>
  <c r="BK17" i="1"/>
  <c r="BD17" i="1"/>
  <c r="BK1331" i="1"/>
  <c r="BS1331" i="1"/>
  <c r="BD1331" i="1"/>
  <c r="BS755" i="1"/>
  <c r="BK755" i="1"/>
  <c r="BD755" i="1"/>
  <c r="BS179" i="1"/>
  <c r="BK179" i="1"/>
  <c r="BD179" i="1"/>
  <c r="BS1997" i="1"/>
  <c r="BK1997" i="1"/>
  <c r="BD1997" i="1"/>
  <c r="BS1421" i="1"/>
  <c r="BK1421" i="1"/>
  <c r="BD1421" i="1"/>
  <c r="BS845" i="1"/>
  <c r="BK845" i="1"/>
  <c r="BD845" i="1"/>
  <c r="BS269" i="1"/>
  <c r="BK269" i="1"/>
  <c r="BD269" i="1"/>
  <c r="BS1475" i="1"/>
  <c r="BK1475" i="1"/>
  <c r="BD1475" i="1"/>
  <c r="BS863" i="1"/>
  <c r="BK863" i="1"/>
  <c r="BD863" i="1"/>
  <c r="BS287" i="1"/>
  <c r="BK287" i="1"/>
  <c r="BD287" i="1"/>
  <c r="BS1511" i="1"/>
  <c r="BK1511" i="1"/>
  <c r="BD1511" i="1"/>
  <c r="BS2063" i="1"/>
  <c r="BK2063" i="1"/>
  <c r="BD2063" i="1"/>
  <c r="BS191" i="1"/>
  <c r="BK191" i="1"/>
  <c r="BD191" i="1"/>
  <c r="BS767" i="1"/>
  <c r="BK767" i="1"/>
  <c r="BD767" i="1"/>
  <c r="BS1343" i="1"/>
  <c r="BK1343" i="1"/>
  <c r="BD1343" i="1"/>
  <c r="BS29" i="1"/>
  <c r="BK29" i="1"/>
  <c r="BD29" i="1"/>
  <c r="BS605" i="1"/>
  <c r="BK605" i="1"/>
  <c r="BD605" i="1"/>
  <c r="BS1181" i="1"/>
  <c r="BK1181" i="1"/>
  <c r="BD1181" i="1"/>
  <c r="BS1757" i="1"/>
  <c r="BK1757" i="1"/>
  <c r="BD1757" i="1"/>
  <c r="BS10" i="1"/>
  <c r="BK10" i="1"/>
  <c r="BD10" i="1"/>
  <c r="BS586" i="1"/>
  <c r="BK586" i="1"/>
  <c r="BD586" i="1"/>
  <c r="BS1162" i="1"/>
  <c r="BK1162" i="1"/>
  <c r="BD1162" i="1"/>
  <c r="BS1738" i="1"/>
  <c r="BK1738" i="1"/>
  <c r="BD1738" i="1"/>
  <c r="BS280" i="1"/>
  <c r="BK280" i="1"/>
  <c r="BD280" i="1"/>
  <c r="BS856" i="1"/>
  <c r="BK856" i="1"/>
  <c r="BD856" i="1"/>
  <c r="BS1432" i="1"/>
  <c r="BK1432" i="1"/>
  <c r="BD1432" i="1"/>
  <c r="BS2008" i="1"/>
  <c r="BK2008" i="1"/>
  <c r="BD2008" i="1"/>
  <c r="BS187" i="1"/>
  <c r="BK187" i="1"/>
  <c r="BD187" i="1"/>
  <c r="BS763" i="1"/>
  <c r="BK763" i="1"/>
  <c r="BD763" i="1"/>
  <c r="BS1339" i="1"/>
  <c r="BK1339" i="1"/>
  <c r="BD1339" i="1"/>
  <c r="BS421" i="1"/>
  <c r="BK421" i="1"/>
  <c r="BD421" i="1"/>
  <c r="BS997" i="1"/>
  <c r="BK997" i="1"/>
  <c r="BD997" i="1"/>
  <c r="BS1573" i="1"/>
  <c r="BK1573" i="1"/>
  <c r="BD1573" i="1"/>
  <c r="BS303" i="1"/>
  <c r="BK303" i="1"/>
  <c r="BD303" i="1"/>
  <c r="BS879" i="1"/>
  <c r="BK879" i="1"/>
  <c r="BD879" i="1"/>
  <c r="BS1527" i="1"/>
  <c r="BK1527" i="1"/>
  <c r="BD1527" i="1"/>
  <c r="BS249" i="1"/>
  <c r="BK249" i="1"/>
  <c r="BD249" i="1"/>
  <c r="BS825" i="1"/>
  <c r="BK825" i="1"/>
  <c r="BD825" i="1"/>
  <c r="BS1401" i="1"/>
  <c r="BK1401" i="1"/>
  <c r="BD1401" i="1"/>
  <c r="BS1977" i="1"/>
  <c r="BK1977" i="1"/>
  <c r="BD1977" i="1"/>
  <c r="BS350" i="1"/>
  <c r="BK350" i="1"/>
  <c r="BD350" i="1"/>
  <c r="BS926" i="1"/>
  <c r="BK926" i="1"/>
  <c r="BD926" i="1"/>
  <c r="BS1502" i="1"/>
  <c r="BK1502" i="1"/>
  <c r="BD1502" i="1"/>
  <c r="BS2078" i="1"/>
  <c r="BK2078" i="1"/>
  <c r="BD2078" i="1"/>
  <c r="BS152" i="1"/>
  <c r="BK152" i="1"/>
  <c r="BD152" i="1"/>
  <c r="BS728" i="1"/>
  <c r="BK728" i="1"/>
  <c r="BD728" i="1"/>
  <c r="BS1304" i="1"/>
  <c r="BK1304" i="1"/>
  <c r="BD1304" i="1"/>
  <c r="BS1880" i="1"/>
  <c r="BK1880" i="1"/>
  <c r="BD1880" i="1"/>
  <c r="BS66" i="1"/>
  <c r="BK66" i="1"/>
  <c r="BD66" i="1"/>
  <c r="BS642" i="1"/>
  <c r="BK642" i="1"/>
  <c r="BD642" i="1"/>
  <c r="BS1218" i="1"/>
  <c r="BK1218" i="1"/>
  <c r="BD1218" i="1"/>
  <c r="BS1794" i="1"/>
  <c r="BK1794" i="1"/>
  <c r="BD1794" i="1"/>
  <c r="BS12" i="1"/>
  <c r="BK12" i="1"/>
  <c r="BD12" i="1"/>
  <c r="BS588" i="1"/>
  <c r="BK588" i="1"/>
  <c r="BD588" i="1"/>
  <c r="BS1164" i="1"/>
  <c r="BK1164" i="1"/>
  <c r="BD1164" i="1"/>
  <c r="BS1740" i="1"/>
  <c r="BK1740" i="1"/>
  <c r="BD1740" i="1"/>
  <c r="BS466" i="1"/>
  <c r="BK466" i="1"/>
  <c r="BD466" i="1"/>
  <c r="BS1042" i="1"/>
  <c r="BK1042" i="1"/>
  <c r="BD1042" i="1"/>
  <c r="BS1618" i="1"/>
  <c r="BK1618" i="1"/>
  <c r="BD1618" i="1"/>
  <c r="BS88" i="1"/>
  <c r="BK88" i="1"/>
  <c r="BD88" i="1"/>
  <c r="BS664" i="1"/>
  <c r="BK664" i="1"/>
  <c r="BD664" i="1"/>
  <c r="BS1240" i="1"/>
  <c r="BK1240" i="1"/>
  <c r="BD1240" i="1"/>
  <c r="BS1816" i="1"/>
  <c r="BK1816" i="1"/>
  <c r="BD1816" i="1"/>
  <c r="BS1752" i="1"/>
  <c r="BK1752" i="1"/>
  <c r="BD1752" i="1"/>
  <c r="BS1176" i="1"/>
  <c r="BK1176" i="1"/>
  <c r="BD1176" i="1"/>
  <c r="BS600" i="1"/>
  <c r="BK600" i="1"/>
  <c r="BD600" i="1"/>
  <c r="BS24" i="1"/>
  <c r="BK24" i="1"/>
  <c r="BD24" i="1"/>
  <c r="BS1590" i="1"/>
  <c r="BK1590" i="1"/>
  <c r="BD1590" i="1"/>
  <c r="BS1014" i="1"/>
  <c r="BK1014" i="1"/>
  <c r="BD1014" i="1"/>
  <c r="BS438" i="1"/>
  <c r="BK438" i="1"/>
  <c r="BD438" i="1"/>
  <c r="BS2004" i="1"/>
  <c r="BK2004" i="1"/>
  <c r="BD2004" i="1"/>
  <c r="BS1428" i="1"/>
  <c r="BK1428" i="1"/>
  <c r="BD1428" i="1"/>
  <c r="BS852" i="1"/>
  <c r="BK852" i="1"/>
  <c r="BD852" i="1"/>
  <c r="BS276" i="1"/>
  <c r="BK276" i="1"/>
  <c r="BD276" i="1"/>
  <c r="BS1698" i="1"/>
  <c r="BK1698" i="1"/>
  <c r="BD1698" i="1"/>
  <c r="BS1122" i="1"/>
  <c r="BK1122" i="1"/>
  <c r="BD1122" i="1"/>
  <c r="BS546" i="1"/>
  <c r="BK546" i="1"/>
  <c r="BD546" i="1"/>
  <c r="BS1968" i="1"/>
  <c r="BK1968" i="1"/>
  <c r="BD1968" i="1"/>
  <c r="BS1392" i="1"/>
  <c r="BK1392" i="1"/>
  <c r="BD1392" i="1"/>
  <c r="BS816" i="1"/>
  <c r="BK816" i="1"/>
  <c r="BD816" i="1"/>
  <c r="BS240" i="1"/>
  <c r="BK240" i="1"/>
  <c r="BD240" i="1"/>
  <c r="BS1806" i="1"/>
  <c r="BD1806" i="1"/>
  <c r="BK1806" i="1"/>
  <c r="BS1230" i="1"/>
  <c r="BD1230" i="1"/>
  <c r="BK1230" i="1"/>
  <c r="BS654" i="1"/>
  <c r="BD654" i="1"/>
  <c r="BK654" i="1"/>
  <c r="BS78" i="1"/>
  <c r="BD78" i="1"/>
  <c r="BK78" i="1"/>
  <c r="BS1644" i="1"/>
  <c r="BK1644" i="1"/>
  <c r="BD1644" i="1"/>
  <c r="BS1068" i="1"/>
  <c r="BK1068" i="1"/>
  <c r="BD1068" i="1"/>
  <c r="BS492" i="1"/>
  <c r="BK492" i="1"/>
  <c r="BD492" i="1"/>
  <c r="BS2058" i="1"/>
  <c r="BK2058" i="1"/>
  <c r="BD2058" i="1"/>
  <c r="BS1482" i="1"/>
  <c r="BK1482" i="1"/>
  <c r="BD1482" i="1"/>
  <c r="BS906" i="1"/>
  <c r="BK906" i="1"/>
  <c r="BD906" i="1"/>
  <c r="BS330" i="1"/>
  <c r="BK330" i="1"/>
  <c r="BD330" i="1"/>
  <c r="BD5" i="1"/>
  <c r="BT1092" i="1" l="1"/>
  <c r="BT61" i="1"/>
  <c r="BT1591" i="1"/>
  <c r="BT208" i="1"/>
  <c r="BT226" i="1"/>
  <c r="BT1991" i="1"/>
  <c r="BT833" i="1"/>
  <c r="BT1157" i="1"/>
  <c r="BT1067" i="1"/>
  <c r="BT1625" i="1"/>
  <c r="BT1431" i="1"/>
  <c r="BT1953" i="1"/>
  <c r="BT81" i="1"/>
  <c r="BT2007" i="1"/>
  <c r="BT549" i="1"/>
  <c r="BT351" i="1"/>
  <c r="BT873" i="1"/>
  <c r="BT1078" i="1"/>
  <c r="BT624" i="1"/>
  <c r="BT534" i="1"/>
  <c r="BT44" i="1"/>
  <c r="BT2013" i="1"/>
  <c r="BT1599" i="1"/>
  <c r="BT626" i="1"/>
  <c r="BT538" i="1"/>
  <c r="BT2010" i="1"/>
  <c r="BT1952" i="1"/>
  <c r="BT1862" i="1"/>
  <c r="BT1617" i="1"/>
  <c r="BT1095" i="1"/>
  <c r="BT1213" i="1"/>
  <c r="BT1247" i="1"/>
  <c r="BT1661" i="1"/>
  <c r="BT1823" i="1"/>
  <c r="BT2021" i="1"/>
  <c r="BT1859" i="1"/>
  <c r="BT243" i="1"/>
  <c r="BT765" i="1"/>
  <c r="BT1233" i="1"/>
  <c r="BT1035" i="1"/>
  <c r="BT1701" i="1"/>
  <c r="BT1683" i="1"/>
  <c r="BT2097" i="1"/>
  <c r="BT268" i="1"/>
  <c r="BT962" i="1"/>
  <c r="BT861" i="1"/>
  <c r="BT1879" i="1"/>
  <c r="BT1934" i="1"/>
  <c r="BT1628" i="1"/>
  <c r="BT1716" i="1"/>
  <c r="BT1144" i="1"/>
  <c r="BT1595" i="1"/>
  <c r="BT1519" i="1"/>
  <c r="BT1690" i="1"/>
  <c r="BT858" i="1"/>
  <c r="BT800" i="1"/>
  <c r="BT710" i="1"/>
  <c r="BT465" i="1"/>
  <c r="BT455" i="1"/>
  <c r="BT889" i="1"/>
  <c r="BT1707" i="1"/>
  <c r="BT509" i="1"/>
  <c r="BT419" i="1"/>
  <c r="BT511" i="1"/>
  <c r="BT98" i="1"/>
  <c r="BT1778" i="1"/>
  <c r="BT1420" i="1"/>
  <c r="BT752" i="1"/>
  <c r="BT1024" i="1"/>
  <c r="BT1123" i="1"/>
  <c r="BT1360" i="1"/>
  <c r="BT1378" i="1"/>
  <c r="BT965" i="1"/>
  <c r="BT551" i="1"/>
  <c r="BT2003" i="1"/>
  <c r="BT473" i="1"/>
  <c r="BT711" i="1"/>
  <c r="BT1686" i="1"/>
  <c r="BT1196" i="1"/>
  <c r="BT1636" i="1"/>
  <c r="BT1331" i="1"/>
  <c r="BT1648" i="1"/>
  <c r="BT1843" i="1"/>
  <c r="BT1572" i="1"/>
  <c r="BT102" i="1"/>
  <c r="BT756" i="1"/>
  <c r="BT1272" i="1"/>
  <c r="BT1916" i="1"/>
  <c r="BT70" i="1"/>
  <c r="BT1733" i="1"/>
  <c r="BT1967" i="1"/>
  <c r="BT1575" i="1"/>
  <c r="BT189" i="1"/>
  <c r="BT135" i="1"/>
  <c r="BT657" i="1"/>
  <c r="BT459" i="1"/>
  <c r="BT1125" i="1"/>
  <c r="BT927" i="1"/>
  <c r="BT1449" i="1"/>
  <c r="BT844" i="1"/>
  <c r="BT502" i="1"/>
  <c r="BT48" i="1"/>
  <c r="BT1772" i="1"/>
  <c r="BT1538" i="1"/>
  <c r="BT1437" i="1"/>
  <c r="BT915" i="1"/>
  <c r="BT313" i="1"/>
  <c r="BT2044" i="1"/>
  <c r="BT2100" i="1"/>
  <c r="BT1808" i="1"/>
  <c r="BT1312" i="1"/>
  <c r="BT945" i="1"/>
  <c r="BT910" i="1"/>
  <c r="BT1844" i="1"/>
  <c r="BT817" i="1"/>
  <c r="BT860" i="1"/>
  <c r="BT334" i="1"/>
  <c r="BT1230" i="1"/>
  <c r="BT1422" i="1"/>
  <c r="BT430" i="1"/>
  <c r="BT50" i="1"/>
  <c r="BT176" i="1"/>
  <c r="BT1600" i="1"/>
  <c r="BT1114" i="1"/>
  <c r="BT516" i="1"/>
  <c r="BT282" i="1"/>
  <c r="BT224" i="1"/>
  <c r="BT134" i="1"/>
  <c r="BT2031" i="1"/>
  <c r="BT1789" i="1"/>
  <c r="BT1987" i="1"/>
  <c r="BT1936" i="1"/>
  <c r="BT1954" i="1"/>
  <c r="BT1541" i="1"/>
  <c r="BT1127" i="1"/>
  <c r="BT671" i="1"/>
  <c r="BT1085" i="1"/>
  <c r="BT995" i="1"/>
  <c r="BT1409" i="1"/>
  <c r="BT1031" i="1"/>
  <c r="BT1198" i="1"/>
  <c r="BT174" i="1"/>
  <c r="BT2062" i="1"/>
  <c r="BT654" i="1"/>
  <c r="BT846" i="1"/>
  <c r="BT95" i="1"/>
  <c r="BT206" i="1"/>
  <c r="BT1454" i="1"/>
  <c r="BT78" i="1"/>
  <c r="BT270" i="1"/>
  <c r="BT1582" i="1"/>
  <c r="BT1580" i="1"/>
  <c r="BT1202" i="1"/>
  <c r="BT1328" i="1"/>
  <c r="BT448" i="1"/>
  <c r="BT1668" i="1"/>
  <c r="BT1434" i="1"/>
  <c r="BT1376" i="1"/>
  <c r="BT1286" i="1"/>
  <c r="BT1041" i="1"/>
  <c r="BT519" i="1"/>
  <c r="BT637" i="1"/>
  <c r="BT547" i="1"/>
  <c r="BT784" i="1"/>
  <c r="BT802" i="1"/>
  <c r="BT389" i="1"/>
  <c r="BT1739" i="1"/>
  <c r="BT1913" i="1"/>
  <c r="BT1643" i="1"/>
  <c r="BT257" i="1"/>
  <c r="BT2093" i="1"/>
  <c r="BT581" i="1"/>
  <c r="BT491" i="1"/>
  <c r="BT1049" i="1"/>
  <c r="BT819" i="1"/>
  <c r="BT1341" i="1"/>
  <c r="BT1287" i="1"/>
  <c r="BT1809" i="1"/>
  <c r="BT1863" i="1"/>
  <c r="BT1791" i="1"/>
  <c r="BT297" i="1"/>
  <c r="BT1996" i="1"/>
  <c r="BT1654" i="1"/>
  <c r="BT1200" i="1"/>
  <c r="BT1110" i="1"/>
  <c r="BT620" i="1"/>
  <c r="BT386" i="1"/>
  <c r="BT285" i="1"/>
  <c r="BT1465" i="1"/>
  <c r="BT1087" i="1"/>
  <c r="BT782" i="1"/>
  <c r="BT1070" i="1"/>
  <c r="BT1919" i="1"/>
  <c r="BT1806" i="1"/>
  <c r="BT1998" i="1"/>
  <c r="BT339" i="1"/>
  <c r="BT302" i="1"/>
  <c r="BT1486" i="1"/>
  <c r="BT330" i="1"/>
  <c r="BT906" i="1"/>
  <c r="BT1482" i="1"/>
  <c r="BT2058" i="1"/>
  <c r="BT492" i="1"/>
  <c r="BT1068" i="1"/>
  <c r="BT1644" i="1"/>
  <c r="BT240" i="1"/>
  <c r="BT816" i="1"/>
  <c r="BT1392" i="1"/>
  <c r="BT1968" i="1"/>
  <c r="BT546" i="1"/>
  <c r="BT1122" i="1"/>
  <c r="BT1698" i="1"/>
  <c r="BT276" i="1"/>
  <c r="BT852" i="1"/>
  <c r="BT1428" i="1"/>
  <c r="BT2004" i="1"/>
  <c r="BT438" i="1"/>
  <c r="BT1014" i="1"/>
  <c r="BT1590" i="1"/>
  <c r="BT24" i="1"/>
  <c r="BT600" i="1"/>
  <c r="BT1176" i="1"/>
  <c r="BT1752" i="1"/>
  <c r="BT1816" i="1"/>
  <c r="BT1240" i="1"/>
  <c r="BT664" i="1"/>
  <c r="BT88" i="1"/>
  <c r="BT1618" i="1"/>
  <c r="BT1042" i="1"/>
  <c r="BT466" i="1"/>
  <c r="BT1740" i="1"/>
  <c r="BT1164" i="1"/>
  <c r="BT588" i="1"/>
  <c r="BT12" i="1"/>
  <c r="BT1794" i="1"/>
  <c r="BT1218" i="1"/>
  <c r="BT642" i="1"/>
  <c r="BT66" i="1"/>
  <c r="BT1880" i="1"/>
  <c r="BT1304" i="1"/>
  <c r="BT728" i="1"/>
  <c r="BT152" i="1"/>
  <c r="BT2078" i="1"/>
  <c r="BT1502" i="1"/>
  <c r="BT926" i="1"/>
  <c r="BT350" i="1"/>
  <c r="BT1977" i="1"/>
  <c r="BT1401" i="1"/>
  <c r="BT825" i="1"/>
  <c r="BT249" i="1"/>
  <c r="BT1527" i="1"/>
  <c r="BT879" i="1"/>
  <c r="BT303" i="1"/>
  <c r="BT1573" i="1"/>
  <c r="BT997" i="1"/>
  <c r="BT421" i="1"/>
  <c r="BT1339" i="1"/>
  <c r="BT763" i="1"/>
  <c r="BT187" i="1"/>
  <c r="BT2008" i="1"/>
  <c r="BT1432" i="1"/>
  <c r="BT856" i="1"/>
  <c r="BT280" i="1"/>
  <c r="BT1738" i="1"/>
  <c r="BT1162" i="1"/>
  <c r="BT586" i="1"/>
  <c r="BT10" i="1"/>
  <c r="BT1757" i="1"/>
  <c r="BT1181" i="1"/>
  <c r="BT605" i="1"/>
  <c r="BT29" i="1"/>
  <c r="BT1343" i="1"/>
  <c r="BT767" i="1"/>
  <c r="BT191" i="1"/>
  <c r="BT2063" i="1"/>
  <c r="BT1511" i="1"/>
  <c r="BT287" i="1"/>
  <c r="BT863" i="1"/>
  <c r="BT1475" i="1"/>
  <c r="BT269" i="1"/>
  <c r="BT845" i="1"/>
  <c r="BT1421" i="1"/>
  <c r="BT1997" i="1"/>
  <c r="BT179" i="1"/>
  <c r="BT755" i="1"/>
  <c r="BT17" i="1"/>
  <c r="BT593" i="1"/>
  <c r="BT1169" i="1"/>
  <c r="BT1745" i="1"/>
  <c r="BT1943" i="1"/>
  <c r="BT503" i="1"/>
  <c r="BT1079" i="1"/>
  <c r="BT1871" i="1"/>
  <c r="BT485" i="1"/>
  <c r="BT1061" i="1"/>
  <c r="BT1637" i="1"/>
  <c r="BT1403" i="1"/>
  <c r="BT251" i="1"/>
  <c r="BT827" i="1"/>
  <c r="BT1439" i="1"/>
  <c r="BT233" i="1"/>
  <c r="BT809" i="1"/>
  <c r="BT1385" i="1"/>
  <c r="BT1961" i="1"/>
  <c r="BT504" i="1"/>
  <c r="BT1080" i="1"/>
  <c r="BT1656" i="1"/>
  <c r="BT18" i="1"/>
  <c r="BT594" i="1"/>
  <c r="BT1170" i="1"/>
  <c r="BT1746" i="1"/>
  <c r="BT252" i="1"/>
  <c r="BT828" i="1"/>
  <c r="BT1404" i="1"/>
  <c r="BT1980" i="1"/>
  <c r="BT486" i="1"/>
  <c r="BT1062" i="1"/>
  <c r="BT1638" i="1"/>
  <c r="BT144" i="1"/>
  <c r="BT720" i="1"/>
  <c r="BT1296" i="1"/>
  <c r="BT1872" i="1"/>
  <c r="BT378" i="1"/>
  <c r="BT954" i="1"/>
  <c r="BT1530" i="1"/>
  <c r="BT2106" i="1"/>
  <c r="BT468" i="1"/>
  <c r="BT1044" i="1"/>
  <c r="BT1904" i="1"/>
  <c r="BT1620" i="1"/>
  <c r="BT1060" i="1"/>
  <c r="BT484" i="1"/>
  <c r="BT1006" i="1"/>
  <c r="BT1560" i="1"/>
  <c r="BT984" i="1"/>
  <c r="BT408" i="1"/>
  <c r="BT2046" i="1"/>
  <c r="BT1470" i="1"/>
  <c r="BT894" i="1"/>
  <c r="BT318" i="1"/>
  <c r="BT1700" i="1"/>
  <c r="BT1124" i="1"/>
  <c r="BT548" i="1"/>
  <c r="BT1610" i="1"/>
  <c r="BT1034" i="1"/>
  <c r="BT458" i="1"/>
  <c r="BT2085" i="1"/>
  <c r="BT1509" i="1"/>
  <c r="BT933" i="1"/>
  <c r="BT357" i="1"/>
  <c r="BT1275" i="1"/>
  <c r="BT699" i="1"/>
  <c r="BT123" i="1"/>
  <c r="BT2103" i="1"/>
  <c r="BT1825" i="1"/>
  <c r="BT1249" i="1"/>
  <c r="BT673" i="1"/>
  <c r="BT97" i="1"/>
  <c r="BT2095" i="1"/>
  <c r="BT1159" i="1"/>
  <c r="BT583" i="1"/>
  <c r="BT7" i="1"/>
  <c r="BT1828" i="1"/>
  <c r="BT1252" i="1"/>
  <c r="BT676" i="1"/>
  <c r="BT100" i="1"/>
  <c r="BT1558" i="1"/>
  <c r="BT982" i="1"/>
  <c r="BT406" i="1"/>
  <c r="BT1577" i="1"/>
  <c r="BT1001" i="1"/>
  <c r="BT425" i="1"/>
  <c r="BT1487" i="1"/>
  <c r="BT875" i="1"/>
  <c r="BT299" i="1"/>
  <c r="BT1811" i="1"/>
  <c r="BT1615" i="1"/>
  <c r="BT355" i="1"/>
  <c r="BT931" i="1"/>
  <c r="BT1579" i="1"/>
  <c r="BT373" i="1"/>
  <c r="BT103" i="1"/>
  <c r="BT679" i="1"/>
  <c r="BT1255" i="1"/>
  <c r="BT121" i="1"/>
  <c r="BT697" i="1"/>
  <c r="BT1273" i="1"/>
  <c r="BT1435" i="1"/>
  <c r="BT283" i="1"/>
  <c r="BT859" i="1"/>
  <c r="BT1471" i="1"/>
  <c r="BT157" i="1"/>
  <c r="BT733" i="1"/>
  <c r="BT31" i="1"/>
  <c r="BT607" i="1"/>
  <c r="BT1183" i="1"/>
  <c r="BT2047" i="1"/>
  <c r="BT481" i="1"/>
  <c r="BT1057" i="1"/>
  <c r="BT1633" i="1"/>
  <c r="BT1669" i="1"/>
  <c r="BT1165" i="1"/>
  <c r="BT2029" i="1"/>
  <c r="BT1777" i="1"/>
  <c r="BT1021" i="1"/>
  <c r="BT1957" i="1"/>
  <c r="BT518" i="1"/>
  <c r="BT1094" i="1"/>
  <c r="BT1670" i="1"/>
  <c r="BT68" i="1"/>
  <c r="BT644" i="1"/>
  <c r="BT1220" i="1"/>
  <c r="BT1796" i="1"/>
  <c r="BT266" i="1"/>
  <c r="BT1596" i="1"/>
  <c r="BT1776" i="1"/>
  <c r="BT1468" i="1"/>
  <c r="BT892" i="1"/>
  <c r="BT316" i="1"/>
  <c r="BT1774" i="1"/>
  <c r="BT622" i="1"/>
  <c r="BT1937" i="1"/>
  <c r="BT1361" i="1"/>
  <c r="BT785" i="1"/>
  <c r="BT209" i="1"/>
  <c r="BT1235" i="1"/>
  <c r="BT659" i="1"/>
  <c r="BT83" i="1"/>
  <c r="BT1793" i="1"/>
  <c r="BT515" i="1"/>
  <c r="BT474" i="1"/>
  <c r="BT1050" i="1"/>
  <c r="BT1626" i="1"/>
  <c r="BT60" i="1"/>
  <c r="BT636" i="1"/>
  <c r="BT1212" i="1"/>
  <c r="BT1788" i="1"/>
  <c r="BT222" i="1"/>
  <c r="BT798" i="1"/>
  <c r="BT1374" i="1"/>
  <c r="BT1950" i="1"/>
  <c r="BT384" i="1"/>
  <c r="BT960" i="1"/>
  <c r="BT1536" i="1"/>
  <c r="BT114" i="1"/>
  <c r="BT690" i="1"/>
  <c r="BT1266" i="1"/>
  <c r="BT1842" i="1"/>
  <c r="BT420" i="1"/>
  <c r="BT996" i="1"/>
  <c r="BT6" i="1"/>
  <c r="BT582" i="1"/>
  <c r="BT1158" i="1"/>
  <c r="BT1734" i="1"/>
  <c r="BT168" i="1"/>
  <c r="BT744" i="1"/>
  <c r="BT1320" i="1"/>
  <c r="BT1896" i="1"/>
  <c r="BT1672" i="1"/>
  <c r="BT1096" i="1"/>
  <c r="BT520" i="1"/>
  <c r="BT2050" i="1"/>
  <c r="BT1474" i="1"/>
  <c r="BT898" i="1"/>
  <c r="BT322" i="1"/>
  <c r="BT842" i="1"/>
  <c r="BT1418" i="1"/>
  <c r="BT1994" i="1"/>
  <c r="BT536" i="1"/>
  <c r="BT1112" i="1"/>
  <c r="BT1688" i="1"/>
  <c r="BT158" i="1"/>
  <c r="BT734" i="1"/>
  <c r="BT1310" i="1"/>
  <c r="BT1886" i="1"/>
  <c r="BT428" i="1"/>
  <c r="BT1004" i="1"/>
  <c r="BT1020" i="1"/>
  <c r="BT444" i="1"/>
  <c r="BT1650" i="1"/>
  <c r="BT1074" i="1"/>
  <c r="BT498" i="1"/>
  <c r="BT1736" i="1"/>
  <c r="BT1160" i="1"/>
  <c r="BT584" i="1"/>
  <c r="BT8" i="1"/>
  <c r="BT1358" i="1"/>
  <c r="BT1833" i="1"/>
  <c r="BT1257" i="1"/>
  <c r="BT681" i="1"/>
  <c r="BT105" i="1"/>
  <c r="BT1347" i="1"/>
  <c r="BT735" i="1"/>
  <c r="BT159" i="1"/>
  <c r="BT1887" i="1"/>
  <c r="BT1429" i="1"/>
  <c r="BT853" i="1"/>
  <c r="BT277" i="1"/>
  <c r="BT2005" i="1"/>
  <c r="BT1195" i="1"/>
  <c r="BT619" i="1"/>
  <c r="BT43" i="1"/>
  <c r="BT2023" i="1"/>
  <c r="BT1864" i="1"/>
  <c r="BT1288" i="1"/>
  <c r="BT712" i="1"/>
  <c r="BT136" i="1"/>
  <c r="BT1594" i="1"/>
  <c r="BT1018" i="1"/>
  <c r="BT442" i="1"/>
  <c r="BT1613" i="1"/>
  <c r="BT1037" i="1"/>
  <c r="BT461" i="1"/>
  <c r="BT2081" i="1"/>
  <c r="BT1199" i="1"/>
  <c r="BT623" i="1"/>
  <c r="BT47" i="1"/>
  <c r="BT1847" i="1"/>
  <c r="BT1835" i="1"/>
  <c r="BT431" i="1"/>
  <c r="BT1007" i="1"/>
  <c r="BT1691" i="1"/>
  <c r="BT413" i="1"/>
  <c r="BT989" i="1"/>
  <c r="BT1565" i="1"/>
  <c r="BT1583" i="1"/>
  <c r="BT323" i="1"/>
  <c r="BT899" i="1"/>
  <c r="BT1547" i="1"/>
  <c r="BT161" i="1"/>
  <c r="BT737" i="1"/>
  <c r="BT1313" i="1"/>
  <c r="BT1889" i="1"/>
  <c r="BT71" i="1"/>
  <c r="BT647" i="1"/>
  <c r="BT1223" i="1"/>
  <c r="BT53" i="1"/>
  <c r="BT629" i="1"/>
  <c r="BT1205" i="1"/>
  <c r="BT1781" i="1"/>
  <c r="BT1799" i="1"/>
  <c r="BT395" i="1"/>
  <c r="BT971" i="1"/>
  <c r="BT1655" i="1"/>
  <c r="BT377" i="1"/>
  <c r="BT953" i="1"/>
  <c r="BT1529" i="1"/>
  <c r="BT414" i="1"/>
  <c r="BT990" i="1"/>
  <c r="BT1566" i="1"/>
  <c r="BT72" i="1"/>
  <c r="BT648" i="1"/>
  <c r="BT1224" i="1"/>
  <c r="BT1800" i="1"/>
  <c r="BT162" i="1"/>
  <c r="BT738" i="1"/>
  <c r="BT1314" i="1"/>
  <c r="BT1890" i="1"/>
  <c r="BT396" i="1"/>
  <c r="BT972" i="1"/>
  <c r="BT1548" i="1"/>
  <c r="BT54" i="1"/>
  <c r="BT630" i="1"/>
  <c r="BT1206" i="1"/>
  <c r="BT1782" i="1"/>
  <c r="BT288" i="1"/>
  <c r="BT864" i="1"/>
  <c r="BT1440" i="1"/>
  <c r="BT2016" i="1"/>
  <c r="BT522" i="1"/>
  <c r="BT1098" i="1"/>
  <c r="BT1674" i="1"/>
  <c r="BT36" i="1"/>
  <c r="BT612" i="1"/>
  <c r="BT1188" i="1"/>
  <c r="BT1764" i="1"/>
  <c r="BT2068" i="1"/>
  <c r="BT1492" i="1"/>
  <c r="BT916" i="1"/>
  <c r="BT340" i="1"/>
  <c r="BT2014" i="1"/>
  <c r="BT1438" i="1"/>
  <c r="BT862" i="1"/>
  <c r="BT286" i="1"/>
  <c r="BT1992" i="1"/>
  <c r="BT1416" i="1"/>
  <c r="BT840" i="1"/>
  <c r="BT264" i="1"/>
  <c r="BT1902" i="1"/>
  <c r="BT1326" i="1"/>
  <c r="BT750" i="1"/>
  <c r="BT1556" i="1"/>
  <c r="BT980" i="1"/>
  <c r="BT404" i="1"/>
  <c r="BT2042" i="1"/>
  <c r="BT1466" i="1"/>
  <c r="BT890" i="1"/>
  <c r="BT314" i="1"/>
  <c r="BT1941" i="1"/>
  <c r="BT1365" i="1"/>
  <c r="BT789" i="1"/>
  <c r="BT213" i="1"/>
  <c r="BT2067" i="1"/>
  <c r="BT1131" i="1"/>
  <c r="BT555" i="1"/>
  <c r="BT1779" i="1"/>
  <c r="BT1681" i="1"/>
  <c r="BT1105" i="1"/>
  <c r="BT529" i="1"/>
  <c r="BT1699" i="1"/>
  <c r="BT1015" i="1"/>
  <c r="BT439" i="1"/>
  <c r="BT1684" i="1"/>
  <c r="BT1108" i="1"/>
  <c r="BT532" i="1"/>
  <c r="BT1990" i="1"/>
  <c r="BT1414" i="1"/>
  <c r="BT838" i="1"/>
  <c r="BT262" i="1"/>
  <c r="BT2045" i="1"/>
  <c r="BT1433" i="1"/>
  <c r="BT857" i="1"/>
  <c r="BT281" i="1"/>
  <c r="BT1307" i="1"/>
  <c r="BT731" i="1"/>
  <c r="BT155" i="1"/>
  <c r="BT1451" i="1"/>
  <c r="BT1867" i="1"/>
  <c r="BT499" i="1"/>
  <c r="BT1075" i="1"/>
  <c r="BT1903" i="1"/>
  <c r="BT517" i="1"/>
  <c r="BT247" i="1"/>
  <c r="BT823" i="1"/>
  <c r="BT1540" i="1"/>
  <c r="BT736" i="1"/>
  <c r="BT160" i="1"/>
  <c r="BT1978" i="1"/>
  <c r="BT1402" i="1"/>
  <c r="BT826" i="1"/>
  <c r="BT250" i="1"/>
  <c r="BT1956" i="1"/>
  <c r="BT1380" i="1"/>
  <c r="BT804" i="1"/>
  <c r="BT228" i="1"/>
  <c r="BT1722" i="1"/>
  <c r="BT1146" i="1"/>
  <c r="BT570" i="1"/>
  <c r="BT1664" i="1"/>
  <c r="BT1088" i="1"/>
  <c r="BT512" i="1"/>
  <c r="BT1574" i="1"/>
  <c r="BT998" i="1"/>
  <c r="BT422" i="1"/>
  <c r="BT1905" i="1"/>
  <c r="BT1329" i="1"/>
  <c r="BT753" i="1"/>
  <c r="BT177" i="1"/>
  <c r="BT1419" i="1"/>
  <c r="BT807" i="1"/>
  <c r="BT231" i="1"/>
  <c r="BT1501" i="1"/>
  <c r="BT925" i="1"/>
  <c r="BT349" i="1"/>
  <c r="BT1411" i="1"/>
  <c r="BT835" i="1"/>
  <c r="BT259" i="1"/>
  <c r="BT2077" i="1"/>
  <c r="BT1072" i="1"/>
  <c r="BT496" i="1"/>
  <c r="BT1666" i="1"/>
  <c r="BT1090" i="1"/>
  <c r="BT514" i="1"/>
  <c r="BT1829" i="1"/>
  <c r="BT1253" i="1"/>
  <c r="BT677" i="1"/>
  <c r="BT101" i="1"/>
  <c r="BT1415" i="1"/>
  <c r="BT839" i="1"/>
  <c r="BT263" i="1"/>
  <c r="BT1571" i="1"/>
  <c r="BT383" i="1"/>
  <c r="BT959" i="1"/>
  <c r="BT1751" i="1"/>
  <c r="BT221" i="1"/>
  <c r="BT797" i="1"/>
  <c r="BT1373" i="1"/>
  <c r="BT1985" i="1"/>
  <c r="BT131" i="1"/>
  <c r="BT707" i="1"/>
  <c r="BT1283" i="1"/>
  <c r="BT2057" i="1"/>
  <c r="BT545" i="1"/>
  <c r="BT1121" i="1"/>
  <c r="BT1697" i="1"/>
  <c r="BT1679" i="1"/>
  <c r="BT167" i="1"/>
  <c r="BT743" i="1"/>
  <c r="BT1319" i="1"/>
  <c r="BT293" i="1"/>
  <c r="BT869" i="1"/>
  <c r="BT1445" i="1"/>
  <c r="BT1499" i="1"/>
  <c r="BT203" i="1"/>
  <c r="BT779" i="1"/>
  <c r="BT1355" i="1"/>
  <c r="BT185" i="1"/>
  <c r="BT761" i="1"/>
  <c r="BT1337" i="1"/>
  <c r="BT1949" i="1"/>
  <c r="BT2025" i="1"/>
  <c r="BT531" i="1"/>
  <c r="BT1107" i="1"/>
  <c r="BT2043" i="1"/>
  <c r="BT477" i="1"/>
  <c r="BT1053" i="1"/>
  <c r="BT1629" i="1"/>
  <c r="BT1647" i="1"/>
  <c r="BT423" i="1"/>
  <c r="BT999" i="1"/>
  <c r="BT1827" i="1"/>
  <c r="BT369" i="1"/>
  <c r="BT1521" i="1"/>
  <c r="BT1467" i="1"/>
  <c r="BT171" i="1"/>
  <c r="BT747" i="1"/>
  <c r="BT1323" i="1"/>
  <c r="BT261" i="1"/>
  <c r="BT837" i="1"/>
  <c r="BT1413" i="1"/>
  <c r="BT2061" i="1"/>
  <c r="BT63" i="1"/>
  <c r="BT639" i="1"/>
  <c r="BT1215" i="1"/>
  <c r="BT9" i="1"/>
  <c r="BT585" i="1"/>
  <c r="BT1161" i="1"/>
  <c r="BT1737" i="1"/>
  <c r="BT1708" i="1"/>
  <c r="BT1132" i="1"/>
  <c r="BT556" i="1"/>
  <c r="BT1942" i="1"/>
  <c r="BT1366" i="1"/>
  <c r="BT790" i="1"/>
  <c r="BT214" i="1"/>
  <c r="BT2064" i="1"/>
  <c r="BT1488" i="1"/>
  <c r="BT912" i="1"/>
  <c r="BT336" i="1"/>
  <c r="BT1974" i="1"/>
  <c r="BT1398" i="1"/>
  <c r="BT822" i="1"/>
  <c r="BT246" i="1"/>
  <c r="BT2060" i="1"/>
  <c r="BT1484" i="1"/>
  <c r="BT908" i="1"/>
  <c r="BT1399" i="1"/>
  <c r="BT265" i="1"/>
  <c r="BT841" i="1"/>
  <c r="BT1417" i="1"/>
  <c r="BT1687" i="1"/>
  <c r="BT427" i="1"/>
  <c r="BT1003" i="1"/>
  <c r="BT1795" i="1"/>
  <c r="BT301" i="1"/>
  <c r="BT1543" i="1"/>
  <c r="BT175" i="1"/>
  <c r="BT751" i="1"/>
  <c r="BT1327" i="1"/>
  <c r="BT49" i="1"/>
  <c r="BT625" i="1"/>
  <c r="BT1201" i="1"/>
  <c r="BT805" i="1"/>
  <c r="BT1849" i="1"/>
  <c r="BT1453" i="1"/>
  <c r="BT949" i="1"/>
  <c r="BT1921" i="1"/>
  <c r="BT1309" i="1"/>
  <c r="BT86" i="1"/>
  <c r="BT662" i="1"/>
  <c r="BT1238" i="1"/>
  <c r="BT1814" i="1"/>
  <c r="BT212" i="1"/>
  <c r="BT788" i="1"/>
  <c r="BT1364" i="1"/>
  <c r="BT1940" i="1"/>
  <c r="BT410" i="1"/>
  <c r="BT986" i="1"/>
  <c r="BT1562" i="1"/>
  <c r="BT104" i="1"/>
  <c r="BT680" i="1"/>
  <c r="BT1256" i="1"/>
  <c r="BT1832" i="1"/>
  <c r="BT878" i="1"/>
  <c r="BT2030" i="1"/>
  <c r="BT572" i="1"/>
  <c r="BT1148" i="1"/>
  <c r="BT1724" i="1"/>
  <c r="BT194" i="1"/>
  <c r="BT770" i="1"/>
  <c r="BT1346" i="1"/>
  <c r="BT1922" i="1"/>
  <c r="BT320" i="1"/>
  <c r="BT896" i="1"/>
  <c r="BT1472" i="1"/>
  <c r="BT2048" i="1"/>
  <c r="BT2032" i="1"/>
  <c r="BT1456" i="1"/>
  <c r="BT880" i="1"/>
  <c r="BT304" i="1"/>
  <c r="BT1546" i="1"/>
  <c r="BT970" i="1"/>
  <c r="BT394" i="1"/>
  <c r="BT1524" i="1"/>
  <c r="BT948" i="1"/>
  <c r="BT372" i="1"/>
  <c r="BT1866" i="1"/>
  <c r="BT1290" i="1"/>
  <c r="BT714" i="1"/>
  <c r="BT138" i="1"/>
  <c r="BT1232" i="1"/>
  <c r="BT656" i="1"/>
  <c r="BT80" i="1"/>
  <c r="BT1718" i="1"/>
  <c r="BT1142" i="1"/>
  <c r="BT566" i="1"/>
  <c r="BT2049" i="1"/>
  <c r="BT1473" i="1"/>
  <c r="BT897" i="1"/>
  <c r="BT321" i="1"/>
  <c r="BT1743" i="1"/>
  <c r="BT951" i="1"/>
  <c r="BT375" i="1"/>
  <c r="BT1491" i="1"/>
  <c r="BT1645" i="1"/>
  <c r="BT1069" i="1"/>
  <c r="BT493" i="1"/>
  <c r="BT1663" i="1"/>
  <c r="BT979" i="1"/>
  <c r="BT403" i="1"/>
  <c r="BT1792" i="1"/>
  <c r="BT1216" i="1"/>
  <c r="BT640" i="1"/>
  <c r="BT64" i="1"/>
  <c r="BT1810" i="1"/>
  <c r="BT1234" i="1"/>
  <c r="BT658" i="1"/>
  <c r="BT82" i="1"/>
  <c r="BT1973" i="1"/>
  <c r="BT1397" i="1"/>
  <c r="BT821" i="1"/>
  <c r="BT245" i="1"/>
  <c r="BT1667" i="1"/>
  <c r="BT983" i="1"/>
  <c r="BT407" i="1"/>
  <c r="BT239" i="1"/>
  <c r="BT815" i="1"/>
  <c r="BT1427" i="1"/>
  <c r="BT77" i="1"/>
  <c r="BT653" i="1"/>
  <c r="BT1229" i="1"/>
  <c r="BT1805" i="1"/>
  <c r="BT1895" i="1"/>
  <c r="BT563" i="1"/>
  <c r="BT1139" i="1"/>
  <c r="BT2075" i="1"/>
  <c r="BT401" i="1"/>
  <c r="BT977" i="1"/>
  <c r="BT1553" i="1"/>
  <c r="BT1391" i="1"/>
  <c r="BT23" i="1"/>
  <c r="BT599" i="1"/>
  <c r="BT1175" i="1"/>
  <c r="BT149" i="1"/>
  <c r="BT725" i="1"/>
  <c r="BT1301" i="1"/>
  <c r="BT1877" i="1"/>
  <c r="BT59" i="1"/>
  <c r="BT635" i="1"/>
  <c r="BT1211" i="1"/>
  <c r="BT41" i="1"/>
  <c r="BT617" i="1"/>
  <c r="BT1193" i="1"/>
  <c r="BT1769" i="1"/>
  <c r="BT1899" i="1"/>
  <c r="BT387" i="1"/>
  <c r="BT963" i="1"/>
  <c r="BT1755" i="1"/>
  <c r="BT333" i="1"/>
  <c r="BT909" i="1"/>
  <c r="BT1485" i="1"/>
  <c r="BT1395" i="1"/>
  <c r="BT279" i="1"/>
  <c r="BT855" i="1"/>
  <c r="BT1539" i="1"/>
  <c r="BT225" i="1"/>
  <c r="BT801" i="1"/>
  <c r="BT1377" i="1"/>
  <c r="BT1989" i="1"/>
  <c r="BT27" i="1"/>
  <c r="BT603" i="1"/>
  <c r="BT1179" i="1"/>
  <c r="BT117" i="1"/>
  <c r="BT693" i="1"/>
  <c r="BT1269" i="1"/>
  <c r="BT1845" i="1"/>
  <c r="BT1917" i="1"/>
  <c r="BT495" i="1"/>
  <c r="BT1071" i="1"/>
  <c r="BT1971" i="1"/>
  <c r="BT441" i="1"/>
  <c r="BT1017" i="1"/>
  <c r="BT1593" i="1"/>
  <c r="BT1852" i="1"/>
  <c r="BT1276" i="1"/>
  <c r="BT700" i="1"/>
  <c r="BT124" i="1"/>
  <c r="BT2086" i="1"/>
  <c r="BT1510" i="1"/>
  <c r="BT934" i="1"/>
  <c r="BT358" i="1"/>
  <c r="BT1632" i="1"/>
  <c r="BT1056" i="1"/>
  <c r="BT480" i="1"/>
  <c r="BT1542" i="1"/>
  <c r="BT966" i="1"/>
  <c r="BT390" i="1"/>
  <c r="BT1052" i="1"/>
  <c r="BT476" i="1"/>
  <c r="BT1970" i="1"/>
  <c r="BT1394" i="1"/>
  <c r="BT818" i="1"/>
  <c r="BT242" i="1"/>
  <c r="BT1869" i="1"/>
  <c r="BT1293" i="1"/>
  <c r="BT717" i="1"/>
  <c r="BT141" i="1"/>
  <c r="BT1383" i="1"/>
  <c r="BT771" i="1"/>
  <c r="BT195" i="1"/>
  <c r="BT1897" i="1"/>
  <c r="BT1321" i="1"/>
  <c r="BT745" i="1"/>
  <c r="BT169" i="1"/>
  <c r="BT1627" i="1"/>
  <c r="BT943" i="1"/>
  <c r="BT367" i="1"/>
  <c r="BT1900" i="1"/>
  <c r="BT1324" i="1"/>
  <c r="BT748" i="1"/>
  <c r="BT172" i="1"/>
  <c r="BT1630" i="1"/>
  <c r="BT1054" i="1"/>
  <c r="BT478" i="1"/>
  <c r="BT1217" i="1"/>
  <c r="BT65" i="1"/>
  <c r="BT1883" i="1"/>
  <c r="BT42" i="1"/>
  <c r="BT618" i="1"/>
  <c r="BT1194" i="1"/>
  <c r="BT1770" i="1"/>
  <c r="BT204" i="1"/>
  <c r="BT780" i="1"/>
  <c r="BT1356" i="1"/>
  <c r="BT1932" i="1"/>
  <c r="BT366" i="1"/>
  <c r="BT1518" i="1"/>
  <c r="BT528" i="1"/>
  <c r="BT1104" i="1"/>
  <c r="BT1680" i="1"/>
  <c r="BT258" i="1"/>
  <c r="BT834" i="1"/>
  <c r="BT1410" i="1"/>
  <c r="BT1986" i="1"/>
  <c r="BT564" i="1"/>
  <c r="BT1140" i="1"/>
  <c r="BT150" i="1"/>
  <c r="BT726" i="1"/>
  <c r="BT1302" i="1"/>
  <c r="BT1878" i="1"/>
  <c r="BT312" i="1"/>
  <c r="BT888" i="1"/>
  <c r="BT1464" i="1"/>
  <c r="BT2040" i="1"/>
  <c r="BT2104" i="1"/>
  <c r="BT1528" i="1"/>
  <c r="BT952" i="1"/>
  <c r="BT376" i="1"/>
  <c r="BT1906" i="1"/>
  <c r="BT1330" i="1"/>
  <c r="BT754" i="1"/>
  <c r="BT178" i="1"/>
  <c r="BT2028" i="1"/>
  <c r="BT1452" i="1"/>
  <c r="BT876" i="1"/>
  <c r="BT300" i="1"/>
  <c r="BT2082" i="1"/>
  <c r="BT1506" i="1"/>
  <c r="BT930" i="1"/>
  <c r="BT354" i="1"/>
  <c r="BT1592" i="1"/>
  <c r="BT1016" i="1"/>
  <c r="BT440" i="1"/>
  <c r="BT1790" i="1"/>
  <c r="BT1214" i="1"/>
  <c r="BT638" i="1"/>
  <c r="BT62" i="1"/>
  <c r="BT1689" i="1"/>
  <c r="BT1113" i="1"/>
  <c r="BT537" i="1"/>
  <c r="BT1167" i="1"/>
  <c r="BT591" i="1"/>
  <c r="BT15" i="1"/>
  <c r="BT1635" i="1"/>
  <c r="BT1861" i="1"/>
  <c r="BT1285" i="1"/>
  <c r="BT709" i="1"/>
  <c r="BT133" i="1"/>
  <c r="BT1771" i="1"/>
  <c r="BT1051" i="1"/>
  <c r="BT475" i="1"/>
  <c r="BT1807" i="1"/>
  <c r="BT1720" i="1"/>
  <c r="BT568" i="1"/>
  <c r="BT2026" i="1"/>
  <c r="BT1450" i="1"/>
  <c r="BT874" i="1"/>
  <c r="BT298" i="1"/>
  <c r="BT1469" i="1"/>
  <c r="BT893" i="1"/>
  <c r="BT317" i="1"/>
  <c r="BT1775" i="1"/>
  <c r="BT1055" i="1"/>
  <c r="BT479" i="1"/>
  <c r="BT1523" i="1"/>
  <c r="BT2051" i="1"/>
  <c r="BT575" i="1"/>
  <c r="BT1151" i="1"/>
  <c r="BT2087" i="1"/>
  <c r="BT557" i="1"/>
  <c r="BT1133" i="1"/>
  <c r="BT1709" i="1"/>
  <c r="BT1907" i="1"/>
  <c r="BT467" i="1"/>
  <c r="BT1043" i="1"/>
  <c r="BT1763" i="1"/>
  <c r="BT305" i="1"/>
  <c r="BT881" i="1"/>
  <c r="BT1457" i="1"/>
  <c r="BT2033" i="1"/>
  <c r="BT215" i="1"/>
  <c r="BT791" i="1"/>
  <c r="BT1367" i="1"/>
  <c r="BT197" i="1"/>
  <c r="BT773" i="1"/>
  <c r="BT1349" i="1"/>
  <c r="BT1925" i="1"/>
  <c r="BT2015" i="1"/>
  <c r="BT539" i="1"/>
  <c r="BT1115" i="1"/>
  <c r="BT1979" i="1"/>
  <c r="BT521" i="1"/>
  <c r="BT1097" i="1"/>
  <c r="BT1673" i="1"/>
  <c r="BT1134" i="1"/>
  <c r="BT216" i="1"/>
  <c r="BT792" i="1"/>
  <c r="BT1368" i="1"/>
  <c r="BT1944" i="1"/>
  <c r="BT306" i="1"/>
  <c r="BT882" i="1"/>
  <c r="BT1458" i="1"/>
  <c r="BT2034" i="1"/>
  <c r="BT540" i="1"/>
  <c r="BT1116" i="1"/>
  <c r="BT1692" i="1"/>
  <c r="BT198" i="1"/>
  <c r="BT774" i="1"/>
  <c r="BT1350" i="1"/>
  <c r="BT1926" i="1"/>
  <c r="BT432" i="1"/>
  <c r="BT1008" i="1"/>
  <c r="BT1584" i="1"/>
  <c r="BT90" i="1"/>
  <c r="BT666" i="1"/>
  <c r="BT1242" i="1"/>
  <c r="BT1818" i="1"/>
  <c r="BT180" i="1"/>
  <c r="BT1332" i="1"/>
  <c r="BT1908" i="1"/>
  <c r="BT1924" i="1"/>
  <c r="BT1348" i="1"/>
  <c r="BT772" i="1"/>
  <c r="BT196" i="1"/>
  <c r="BT1848" i="1"/>
  <c r="BT2076" i="1"/>
  <c r="BT942" i="1"/>
  <c r="BT2094" i="1"/>
  <c r="BT558" i="1"/>
  <c r="BT1710" i="1"/>
  <c r="BT1870" i="1"/>
  <c r="BT1294" i="1"/>
  <c r="BT718" i="1"/>
  <c r="BT142" i="1"/>
  <c r="BT696" i="1"/>
  <c r="BT120" i="1"/>
  <c r="BT1758" i="1"/>
  <c r="BT1182" i="1"/>
  <c r="BT606" i="1"/>
  <c r="BT30" i="1"/>
  <c r="BT1988" i="1"/>
  <c r="BT1412" i="1"/>
  <c r="BT836" i="1"/>
  <c r="BT260" i="1"/>
  <c r="BT1898" i="1"/>
  <c r="BT1322" i="1"/>
  <c r="BT746" i="1"/>
  <c r="BT170" i="1"/>
  <c r="BT1797" i="1"/>
  <c r="BT1221" i="1"/>
  <c r="BT645" i="1"/>
  <c r="BT69" i="1"/>
  <c r="BT1815" i="1"/>
  <c r="BT987" i="1"/>
  <c r="BT411" i="1"/>
  <c r="BT1563" i="1"/>
  <c r="BT1537" i="1"/>
  <c r="BT961" i="1"/>
  <c r="BT385" i="1"/>
  <c r="BT1483" i="1"/>
  <c r="BT871" i="1"/>
  <c r="BT295" i="1"/>
  <c r="BT1951" i="1"/>
  <c r="BT964" i="1"/>
  <c r="BT388" i="1"/>
  <c r="BT1846" i="1"/>
  <c r="BT1270" i="1"/>
  <c r="BT694" i="1"/>
  <c r="BT118" i="1"/>
  <c r="BT1865" i="1"/>
  <c r="BT1289" i="1"/>
  <c r="BT713" i="1"/>
  <c r="BT137" i="1"/>
  <c r="BT2099" i="1"/>
  <c r="BT1163" i="1"/>
  <c r="BT587" i="1"/>
  <c r="BT11" i="1"/>
  <c r="BT67" i="1"/>
  <c r="BT643" i="1"/>
  <c r="BT1219" i="1"/>
  <c r="BT85" i="1"/>
  <c r="BT1651" i="1"/>
  <c r="BT391" i="1"/>
  <c r="BT967" i="1"/>
  <c r="BT1723" i="1"/>
  <c r="BT409" i="1"/>
  <c r="BT985" i="1"/>
  <c r="BT1561" i="1"/>
  <c r="BT2083" i="1"/>
  <c r="BT571" i="1"/>
  <c r="BT1147" i="1"/>
  <c r="BT2011" i="1"/>
  <c r="BT445" i="1"/>
  <c r="BT1759" i="1"/>
  <c r="BT319" i="1"/>
  <c r="BT895" i="1"/>
  <c r="BT1507" i="1"/>
  <c r="BT193" i="1"/>
  <c r="BT769" i="1"/>
  <c r="BT1345" i="1"/>
  <c r="BT1093" i="1"/>
  <c r="BT1993" i="1"/>
  <c r="BT1741" i="1"/>
  <c r="BT1237" i="1"/>
  <c r="BT2065" i="1"/>
  <c r="BT1597" i="1"/>
  <c r="BT230" i="1"/>
  <c r="BT806" i="1"/>
  <c r="BT1382" i="1"/>
  <c r="BT1958" i="1"/>
  <c r="BT356" i="1"/>
  <c r="BT932" i="1"/>
  <c r="BT1508" i="1"/>
  <c r="BT2084" i="1"/>
  <c r="BT554" i="1"/>
  <c r="BT1130" i="1"/>
  <c r="BT1706" i="1"/>
  <c r="BT248" i="1"/>
  <c r="BT824" i="1"/>
  <c r="BT1400" i="1"/>
  <c r="BT1976" i="1"/>
  <c r="BT446" i="1"/>
  <c r="BT1022" i="1"/>
  <c r="BT1598" i="1"/>
  <c r="BT140" i="1"/>
  <c r="BT716" i="1"/>
  <c r="BT1292" i="1"/>
  <c r="BT1868" i="1"/>
  <c r="BT338" i="1"/>
  <c r="BT914" i="1"/>
  <c r="BT1490" i="1"/>
  <c r="BT2066" i="1"/>
  <c r="BT464" i="1"/>
  <c r="BT1040" i="1"/>
  <c r="BT1616" i="1"/>
  <c r="BT1888" i="1"/>
  <c r="BT332" i="1"/>
  <c r="BT1826" i="1"/>
  <c r="BT1250" i="1"/>
  <c r="BT674" i="1"/>
  <c r="BT1725" i="1"/>
  <c r="BT1149" i="1"/>
  <c r="BT573" i="1"/>
  <c r="BT1203" i="1"/>
  <c r="BT627" i="1"/>
  <c r="BT51" i="1"/>
  <c r="BT1923" i="1"/>
  <c r="BT1753" i="1"/>
  <c r="BT1177" i="1"/>
  <c r="BT601" i="1"/>
  <c r="BT25" i="1"/>
  <c r="BT1375" i="1"/>
  <c r="BT799" i="1"/>
  <c r="BT223" i="1"/>
  <c r="BT2059" i="1"/>
  <c r="BT1756" i="1"/>
  <c r="BT1180" i="1"/>
  <c r="BT604" i="1"/>
  <c r="BT28" i="1"/>
  <c r="BT1649" i="1"/>
  <c r="BT1073" i="1"/>
  <c r="BT497" i="1"/>
  <c r="BT1631" i="1"/>
  <c r="BT947" i="1"/>
  <c r="BT371" i="1"/>
  <c r="BT2009" i="1"/>
  <c r="BT641" i="1"/>
  <c r="BT186" i="1"/>
  <c r="BT762" i="1"/>
  <c r="BT1338" i="1"/>
  <c r="BT1914" i="1"/>
  <c r="BT348" i="1"/>
  <c r="BT924" i="1"/>
  <c r="BT1500" i="1"/>
  <c r="BT510" i="1"/>
  <c r="BT1086" i="1"/>
  <c r="BT1662" i="1"/>
  <c r="BT96" i="1"/>
  <c r="BT672" i="1"/>
  <c r="BT1248" i="1"/>
  <c r="BT1824" i="1"/>
  <c r="BT402" i="1"/>
  <c r="BT978" i="1"/>
  <c r="BT1554" i="1"/>
  <c r="BT132" i="1"/>
  <c r="BT708" i="1"/>
  <c r="BT1284" i="1"/>
  <c r="BT1860" i="1"/>
  <c r="BT294" i="1"/>
  <c r="BT870" i="1"/>
  <c r="BT1446" i="1"/>
  <c r="BT2022" i="1"/>
  <c r="BT456" i="1"/>
  <c r="BT1032" i="1"/>
  <c r="BT1608" i="1"/>
  <c r="BT1960" i="1"/>
  <c r="BT1384" i="1"/>
  <c r="BT808" i="1"/>
  <c r="BT232" i="1"/>
  <c r="BT1762" i="1"/>
  <c r="BT1186" i="1"/>
  <c r="BT610" i="1"/>
  <c r="BT34" i="1"/>
  <c r="BT1884" i="1"/>
  <c r="BT1308" i="1"/>
  <c r="BT732" i="1"/>
  <c r="BT156" i="1"/>
  <c r="BT1938" i="1"/>
  <c r="BT1362" i="1"/>
  <c r="BT786" i="1"/>
  <c r="BT210" i="1"/>
  <c r="BT2024" i="1"/>
  <c r="BT1448" i="1"/>
  <c r="BT872" i="1"/>
  <c r="BT296" i="1"/>
  <c r="BT1646" i="1"/>
  <c r="BT494" i="1"/>
  <c r="BT1545" i="1"/>
  <c r="BT969" i="1"/>
  <c r="BT393" i="1"/>
  <c r="BT1851" i="1"/>
  <c r="BT1025" i="1"/>
  <c r="BT1340" i="1"/>
  <c r="BT764" i="1"/>
  <c r="BT188" i="1"/>
  <c r="BT1682" i="1"/>
  <c r="BT1106" i="1"/>
  <c r="BT530" i="1"/>
  <c r="BT1581" i="1"/>
  <c r="BT1005" i="1"/>
  <c r="BT429" i="1"/>
  <c r="BT1959" i="1"/>
  <c r="BT1059" i="1"/>
  <c r="BT483" i="1"/>
  <c r="BT1671" i="1"/>
  <c r="BT1609" i="1"/>
  <c r="BT1033" i="1"/>
  <c r="BT457" i="1"/>
  <c r="BT2041" i="1"/>
  <c r="BT1231" i="1"/>
  <c r="BT655" i="1"/>
  <c r="BT79" i="1"/>
  <c r="BT1612" i="1"/>
  <c r="BT1036" i="1"/>
  <c r="BT460" i="1"/>
  <c r="BT1918" i="1"/>
  <c r="BT1342" i="1"/>
  <c r="BT766" i="1"/>
  <c r="BT190" i="1"/>
  <c r="BT1505" i="1"/>
  <c r="BT929" i="1"/>
  <c r="BT353" i="1"/>
  <c r="BT1379" i="1"/>
  <c r="BT803" i="1"/>
  <c r="BT227" i="1"/>
  <c r="BT1091" i="1"/>
  <c r="BT1184" i="1"/>
  <c r="BT1023" i="1"/>
  <c r="BT447" i="1"/>
  <c r="BT1717" i="1"/>
  <c r="BT1141" i="1"/>
  <c r="BT565" i="1"/>
  <c r="BT1555" i="1"/>
  <c r="BT907" i="1"/>
  <c r="BT331" i="1"/>
  <c r="BT1447" i="1"/>
  <c r="BT1576" i="1"/>
  <c r="BT1000" i="1"/>
  <c r="BT424" i="1"/>
  <c r="BT1882" i="1"/>
  <c r="BT1306" i="1"/>
  <c r="BT730" i="1"/>
  <c r="BT154" i="1"/>
  <c r="BT1901" i="1"/>
  <c r="BT1325" i="1"/>
  <c r="BT749" i="1"/>
  <c r="BT173" i="1"/>
  <c r="BT1559" i="1"/>
  <c r="BT911" i="1"/>
  <c r="BT335" i="1"/>
  <c r="BT143" i="1"/>
  <c r="BT719" i="1"/>
  <c r="BT1295" i="1"/>
  <c r="BT125" i="1"/>
  <c r="BT701" i="1"/>
  <c r="BT1277" i="1"/>
  <c r="BT1853" i="1"/>
  <c r="BT35" i="1"/>
  <c r="BT611" i="1"/>
  <c r="BT1187" i="1"/>
  <c r="BT2069" i="1"/>
  <c r="BT449" i="1"/>
  <c r="BT1601" i="1"/>
  <c r="BT1727" i="1"/>
  <c r="BT359" i="1"/>
  <c r="BT935" i="1"/>
  <c r="BT1619" i="1"/>
  <c r="BT341" i="1"/>
  <c r="BT917" i="1"/>
  <c r="BT1493" i="1"/>
  <c r="BT2105" i="1"/>
  <c r="BT107" i="1"/>
  <c r="BT683" i="1"/>
  <c r="BT1259" i="1"/>
  <c r="BT89" i="1"/>
  <c r="BT665" i="1"/>
  <c r="BT1241" i="1"/>
  <c r="BT1817" i="1"/>
  <c r="BT126" i="1"/>
  <c r="BT702" i="1"/>
  <c r="BT1278" i="1"/>
  <c r="BT1854" i="1"/>
  <c r="BT360" i="1"/>
  <c r="BT936" i="1"/>
  <c r="BT1512" i="1"/>
  <c r="BT2088" i="1"/>
  <c r="BT450" i="1"/>
  <c r="BT1026" i="1"/>
  <c r="BT1602" i="1"/>
  <c r="BT108" i="1"/>
  <c r="BT684" i="1"/>
  <c r="BT1260" i="1"/>
  <c r="BT1836" i="1"/>
  <c r="BT342" i="1"/>
  <c r="BT918" i="1"/>
  <c r="BT1494" i="1"/>
  <c r="BT2070" i="1"/>
  <c r="BT576" i="1"/>
  <c r="BT1728" i="1"/>
  <c r="BT234" i="1"/>
  <c r="BT810" i="1"/>
  <c r="BT1386" i="1"/>
  <c r="BT1962" i="1"/>
  <c r="BT324" i="1"/>
  <c r="BT900" i="1"/>
  <c r="BT1476" i="1"/>
  <c r="BT2052" i="1"/>
  <c r="BT1780" i="1"/>
  <c r="BT1204" i="1"/>
  <c r="BT628" i="1"/>
  <c r="BT52" i="1"/>
  <c r="BT1726" i="1"/>
  <c r="BT1150" i="1"/>
  <c r="BT574" i="1"/>
  <c r="BT1704" i="1"/>
  <c r="BT1128" i="1"/>
  <c r="BT552" i="1"/>
  <c r="BT462" i="1"/>
  <c r="BT1268" i="1"/>
  <c r="BT692" i="1"/>
  <c r="BT116" i="1"/>
  <c r="BT1754" i="1"/>
  <c r="BT1178" i="1"/>
  <c r="BT602" i="1"/>
  <c r="BT26" i="1"/>
  <c r="BT1653" i="1"/>
  <c r="BT1077" i="1"/>
  <c r="BT501" i="1"/>
  <c r="BT1455" i="1"/>
  <c r="BT843" i="1"/>
  <c r="BT267" i="1"/>
  <c r="BT1969" i="1"/>
  <c r="BT1393" i="1"/>
  <c r="BT241" i="1"/>
  <c r="BT1303" i="1"/>
  <c r="BT727" i="1"/>
  <c r="BT151" i="1"/>
  <c r="BT1735" i="1"/>
  <c r="BT1972" i="1"/>
  <c r="BT1396" i="1"/>
  <c r="BT820" i="1"/>
  <c r="BT244" i="1"/>
  <c r="BT1702" i="1"/>
  <c r="BT1126" i="1"/>
  <c r="BT550" i="1"/>
  <c r="BT1721" i="1"/>
  <c r="BT1145" i="1"/>
  <c r="BT569" i="1"/>
  <c r="BT1703" i="1"/>
  <c r="BT1019" i="1"/>
  <c r="BT443" i="1"/>
  <c r="BT2027" i="1"/>
  <c r="BT211" i="1"/>
  <c r="BT787" i="1"/>
  <c r="BT1363" i="1"/>
  <c r="BT229" i="1"/>
  <c r="BT1975" i="1"/>
  <c r="BT535" i="1"/>
  <c r="BT1111" i="1"/>
  <c r="BT1939" i="1"/>
  <c r="BT553" i="1"/>
  <c r="BT1129" i="1"/>
  <c r="BT1705" i="1"/>
  <c r="BT139" i="1"/>
  <c r="BT715" i="1"/>
  <c r="BT1291" i="1"/>
  <c r="BT13" i="1"/>
  <c r="BT589" i="1"/>
  <c r="BT2101" i="1"/>
  <c r="BT463" i="1"/>
  <c r="BT1039" i="1"/>
  <c r="BT1831" i="1"/>
  <c r="BT337" i="1"/>
  <c r="BT913" i="1"/>
  <c r="BT1489" i="1"/>
  <c r="BT1381" i="1"/>
  <c r="BT877" i="1"/>
  <c r="BT1885" i="1"/>
  <c r="BT1525" i="1"/>
  <c r="BT661" i="1"/>
  <c r="BT1813" i="1"/>
  <c r="BT374" i="1"/>
  <c r="BT950" i="1"/>
  <c r="BT1526" i="1"/>
  <c r="BT2102" i="1"/>
  <c r="BT500" i="1"/>
  <c r="BT1076" i="1"/>
  <c r="BT1652" i="1"/>
  <c r="BT122" i="1"/>
  <c r="BT698" i="1"/>
  <c r="BT1274" i="1"/>
  <c r="BT1850" i="1"/>
  <c r="BT392" i="1"/>
  <c r="BT968" i="1"/>
  <c r="BT1544" i="1"/>
  <c r="BT284" i="1"/>
  <c r="BT1152" i="1"/>
  <c r="BT1614" i="1"/>
  <c r="BT1038" i="1"/>
  <c r="BT14" i="1"/>
  <c r="BT590" i="1"/>
  <c r="BT1166" i="1"/>
  <c r="BT1742" i="1"/>
  <c r="BT1436" i="1"/>
  <c r="BT2012" i="1"/>
  <c r="BT482" i="1"/>
  <c r="BT1058" i="1"/>
  <c r="BT1634" i="1"/>
  <c r="BT32" i="1"/>
  <c r="BT608" i="1"/>
  <c r="BT1760" i="1"/>
  <c r="BT1744" i="1"/>
  <c r="BT1168" i="1"/>
  <c r="BT592" i="1"/>
  <c r="BT16" i="1"/>
  <c r="BT1834" i="1"/>
  <c r="BT1258" i="1"/>
  <c r="BT682" i="1"/>
  <c r="BT106" i="1"/>
  <c r="BT1812" i="1"/>
  <c r="BT1236" i="1"/>
  <c r="BT660" i="1"/>
  <c r="BT84" i="1"/>
  <c r="BT1578" i="1"/>
  <c r="BT1002" i="1"/>
  <c r="BT426" i="1"/>
  <c r="BT2096" i="1"/>
  <c r="BT1520" i="1"/>
  <c r="BT944" i="1"/>
  <c r="BT368" i="1"/>
  <c r="BT2006" i="1"/>
  <c r="BT1430" i="1"/>
  <c r="BT854" i="1"/>
  <c r="BT278" i="1"/>
  <c r="BT1761" i="1"/>
  <c r="BT1185" i="1"/>
  <c r="BT609" i="1"/>
  <c r="BT33" i="1"/>
  <c r="BT1239" i="1"/>
  <c r="BT663" i="1"/>
  <c r="BT87" i="1"/>
  <c r="BT1995" i="1"/>
  <c r="BT1933" i="1"/>
  <c r="BT1357" i="1"/>
  <c r="BT781" i="1"/>
  <c r="BT205" i="1"/>
  <c r="BT1267" i="1"/>
  <c r="BT691" i="1"/>
  <c r="BT115" i="1"/>
  <c r="BT1915" i="1"/>
  <c r="BT2080" i="1"/>
  <c r="BT1504" i="1"/>
  <c r="BT928" i="1"/>
  <c r="BT352" i="1"/>
  <c r="BT2098" i="1"/>
  <c r="BT1522" i="1"/>
  <c r="BT946" i="1"/>
  <c r="BT370" i="1"/>
  <c r="BT1685" i="1"/>
  <c r="BT1109" i="1"/>
  <c r="BT533" i="1"/>
  <c r="BT1271" i="1"/>
  <c r="BT695" i="1"/>
  <c r="BT119" i="1"/>
  <c r="BT1955" i="1"/>
  <c r="BT1787" i="1"/>
  <c r="BT527" i="1"/>
  <c r="BT1103" i="1"/>
  <c r="BT2039" i="1"/>
  <c r="BT365" i="1"/>
  <c r="BT941" i="1"/>
  <c r="BT1517" i="1"/>
  <c r="BT275" i="1"/>
  <c r="BT851" i="1"/>
  <c r="BT1463" i="1"/>
  <c r="BT113" i="1"/>
  <c r="BT689" i="1"/>
  <c r="BT1265" i="1"/>
  <c r="BT1841" i="1"/>
  <c r="BT1931" i="1"/>
  <c r="BT311" i="1"/>
  <c r="BT887" i="1"/>
  <c r="BT1535" i="1"/>
  <c r="BT437" i="1"/>
  <c r="BT1013" i="1"/>
  <c r="BT1589" i="1"/>
  <c r="BT1715" i="1"/>
  <c r="BT347" i="1"/>
  <c r="BT923" i="1"/>
  <c r="BT1607" i="1"/>
  <c r="BT329" i="1"/>
  <c r="BT905" i="1"/>
  <c r="BT1481" i="1"/>
  <c r="BT99" i="1"/>
  <c r="BT675" i="1"/>
  <c r="BT1251" i="1"/>
  <c r="BT45" i="1"/>
  <c r="BT621" i="1"/>
  <c r="BT1197" i="1"/>
  <c r="BT1773" i="1"/>
  <c r="BT1935" i="1"/>
  <c r="BT567" i="1"/>
  <c r="BT1143" i="1"/>
  <c r="BT2079" i="1"/>
  <c r="BT513" i="1"/>
  <c r="BT1089" i="1"/>
  <c r="BT1665" i="1"/>
  <c r="BT1719" i="1"/>
  <c r="BT315" i="1"/>
  <c r="BT891" i="1"/>
  <c r="BT1611" i="1"/>
  <c r="BT405" i="1"/>
  <c r="BT981" i="1"/>
  <c r="BT1557" i="1"/>
  <c r="BT1503" i="1"/>
  <c r="BT207" i="1"/>
  <c r="BT783" i="1"/>
  <c r="BT1359" i="1"/>
  <c r="BT153" i="1"/>
  <c r="BT729" i="1"/>
  <c r="BT1305" i="1"/>
  <c r="BT1881" i="1"/>
  <c r="BT1564" i="1"/>
  <c r="BT988" i="1"/>
  <c r="BT412" i="1"/>
  <c r="BT1798" i="1"/>
  <c r="BT1222" i="1"/>
  <c r="BT646" i="1"/>
  <c r="BT1920" i="1"/>
  <c r="BT1344" i="1"/>
  <c r="BT768" i="1"/>
  <c r="BT192" i="1"/>
  <c r="BT1830" i="1"/>
  <c r="BT1254" i="1"/>
  <c r="BT678" i="1"/>
  <c r="BT5" i="1"/>
</calcChain>
</file>

<file path=xl/sharedStrings.xml><?xml version="1.0" encoding="utf-8"?>
<sst xmlns="http://schemas.openxmlformats.org/spreadsheetml/2006/main" count="5423" uniqueCount="127">
  <si>
    <t>yearBiweek</t>
  </si>
  <si>
    <t>1.1年化收益</t>
  </si>
  <si>
    <t>1.2 HIT 比例</t>
  </si>
  <si>
    <t>1.3 平均获利日获利/最大单日获利</t>
  </si>
  <si>
    <t>2.1 年化波动</t>
  </si>
  <si>
    <t>2.2 全期最大受损</t>
  </si>
  <si>
    <t>2.3 最长受损天/（获利日+受损日）</t>
  </si>
  <si>
    <t>3.1夏普比率</t>
  </si>
  <si>
    <t>3.2 全期收益/最大损失</t>
  </si>
  <si>
    <t>3.3 WS/LS</t>
  </si>
  <si>
    <t>全期收益</t>
  </si>
  <si>
    <t>日波动</t>
  </si>
  <si>
    <t>获利天数</t>
  </si>
  <si>
    <t>受损天数</t>
  </si>
  <si>
    <t>收益日平均收益</t>
  </si>
  <si>
    <t>受损日平均受损</t>
  </si>
  <si>
    <t>最长获利天数</t>
  </si>
  <si>
    <t>最长受损天数</t>
  </si>
  <si>
    <t>最大单日获利</t>
  </si>
  <si>
    <t>最大单日受损</t>
  </si>
  <si>
    <t>全期最高净值</t>
  </si>
  <si>
    <t>全期最大获利</t>
  </si>
  <si>
    <t>全期最大获利日</t>
  </si>
  <si>
    <t>全期最大受损</t>
  </si>
  <si>
    <t>全期最大受损到达日</t>
  </si>
  <si>
    <t/>
  </si>
  <si>
    <t>Strategy ID</t>
    <phoneticPr fontId="3" type="noConversion"/>
  </si>
  <si>
    <t>All-Time</t>
    <phoneticPr fontId="3" type="noConversion"/>
  </si>
  <si>
    <t>Average</t>
    <phoneticPr fontId="3" type="noConversion"/>
  </si>
  <si>
    <t>Strategy ID</t>
    <phoneticPr fontId="3" type="noConversion"/>
  </si>
  <si>
    <t>All-Time</t>
    <phoneticPr fontId="3" type="noConversion"/>
  </si>
  <si>
    <t>Average</t>
    <phoneticPr fontId="3" type="noConversion"/>
  </si>
  <si>
    <t>1.1年化收益平方</t>
  </si>
  <si>
    <t>1.1年化收益平方</t>
    <phoneticPr fontId="2" type="noConversion"/>
  </si>
  <si>
    <t>1.2 HIT 比例平方</t>
  </si>
  <si>
    <t>1.2 HIT 比例平方</t>
    <phoneticPr fontId="2" type="noConversion"/>
  </si>
  <si>
    <t>2.1 年化波动平方</t>
  </si>
  <si>
    <t>2.1 年化波动平方</t>
    <phoneticPr fontId="2" type="noConversion"/>
  </si>
  <si>
    <t>3.2 全期收益/最大损失平方</t>
  </si>
  <si>
    <t>Strategy ID</t>
  </si>
  <si>
    <t>All-Time</t>
  </si>
  <si>
    <t>Average</t>
  </si>
  <si>
    <t>Strategy ID</t>
    <phoneticPr fontId="3" type="noConversion"/>
  </si>
  <si>
    <t>All-Time</t>
    <phoneticPr fontId="3" type="noConversion"/>
  </si>
  <si>
    <t>Average</t>
    <phoneticPr fontId="3" type="noConversion"/>
  </si>
  <si>
    <t>1.1年化收益方差</t>
    <phoneticPr fontId="2" type="noConversion"/>
  </si>
  <si>
    <t>1.2 HIT 比例方差</t>
    <phoneticPr fontId="2" type="noConversion"/>
  </si>
  <si>
    <t>2.1 年化波动方差</t>
    <phoneticPr fontId="2" type="noConversion"/>
  </si>
  <si>
    <t>Strategy ID</t>
    <phoneticPr fontId="3" type="noConversion"/>
  </si>
  <si>
    <t>1.1年化收益平方</t>
    <phoneticPr fontId="2" type="noConversion"/>
  </si>
  <si>
    <t>1.2 HIT 比例平方</t>
    <phoneticPr fontId="2" type="noConversion"/>
  </si>
  <si>
    <t>2.1 年化波动平方</t>
    <phoneticPr fontId="2" type="noConversion"/>
  </si>
  <si>
    <t>1.2 HIT 比例平方</t>
    <phoneticPr fontId="2" type="noConversion"/>
  </si>
  <si>
    <t>2.1 年化波动平方</t>
    <phoneticPr fontId="2" type="noConversion"/>
  </si>
  <si>
    <t>Strategy ID</t>
    <phoneticPr fontId="3" type="noConversion"/>
  </si>
  <si>
    <t>1.1年化收益平方</t>
    <phoneticPr fontId="2" type="noConversion"/>
  </si>
  <si>
    <t>1.2 HIT 比例平方</t>
    <phoneticPr fontId="2" type="noConversion"/>
  </si>
  <si>
    <t>2.1 年化波动平方</t>
    <phoneticPr fontId="2" type="noConversion"/>
  </si>
  <si>
    <t>All-Time</t>
    <phoneticPr fontId="3" type="noConversion"/>
  </si>
  <si>
    <t>Average</t>
    <phoneticPr fontId="3" type="noConversion"/>
  </si>
  <si>
    <t>Strategy ID</t>
    <phoneticPr fontId="3" type="noConversion"/>
  </si>
  <si>
    <t>1.1年化收益平方</t>
    <phoneticPr fontId="2" type="noConversion"/>
  </si>
  <si>
    <t>1.2 HIT 比例平方</t>
    <phoneticPr fontId="2" type="noConversion"/>
  </si>
  <si>
    <t>2.1 年化波动平方</t>
    <phoneticPr fontId="2" type="noConversion"/>
  </si>
  <si>
    <t>All-Time</t>
    <phoneticPr fontId="3" type="noConversion"/>
  </si>
  <si>
    <t>Average</t>
    <phoneticPr fontId="3" type="noConversion"/>
  </si>
  <si>
    <t>1.1年化收益平方</t>
    <phoneticPr fontId="2" type="noConversion"/>
  </si>
  <si>
    <t>1.2 HIT 比例平方</t>
    <phoneticPr fontId="2" type="noConversion"/>
  </si>
  <si>
    <t>1.3 平均获利日获利/最大单日获利平方</t>
    <phoneticPr fontId="2" type="noConversion"/>
  </si>
  <si>
    <t>2.1 年化波动平方</t>
    <phoneticPr fontId="2" type="noConversion"/>
  </si>
  <si>
    <t>2.2 全期最大受损平方</t>
    <phoneticPr fontId="2" type="noConversion"/>
  </si>
  <si>
    <t>2.3 最长受损天/（获利日+受损日）平方</t>
    <phoneticPr fontId="2" type="noConversion"/>
  </si>
  <si>
    <t>3.1夏普比率平方</t>
    <phoneticPr fontId="2" type="noConversion"/>
  </si>
  <si>
    <t>3.2 全期收益/最大损失平方</t>
    <phoneticPr fontId="2" type="noConversion"/>
  </si>
  <si>
    <t>3.3 WS/LS平方</t>
    <phoneticPr fontId="3" type="noConversion"/>
  </si>
  <si>
    <t>All-Time</t>
    <phoneticPr fontId="3" type="noConversion"/>
  </si>
  <si>
    <t>Average</t>
    <phoneticPr fontId="3" type="noConversion"/>
  </si>
  <si>
    <t>Strategy ID</t>
    <phoneticPr fontId="3" type="noConversion"/>
  </si>
  <si>
    <t>1.1年化收益平方</t>
    <phoneticPr fontId="2" type="noConversion"/>
  </si>
  <si>
    <t>1.2 HIT 比例平方</t>
    <phoneticPr fontId="2" type="noConversion"/>
  </si>
  <si>
    <t>1.3 平均获利日获利/最大单日获利平方</t>
    <phoneticPr fontId="2" type="noConversion"/>
  </si>
  <si>
    <t>2.1 年化波动平方</t>
    <phoneticPr fontId="2" type="noConversion"/>
  </si>
  <si>
    <t>2.2 全期最大受损平方</t>
    <phoneticPr fontId="2" type="noConversion"/>
  </si>
  <si>
    <t>2.3 最长受损天/（获利日+受损日）平方</t>
    <phoneticPr fontId="2" type="noConversion"/>
  </si>
  <si>
    <t>3.1夏普比率平方</t>
    <phoneticPr fontId="2" type="noConversion"/>
  </si>
  <si>
    <t>3.2 全期收益/最大损失平方</t>
    <phoneticPr fontId="2" type="noConversion"/>
  </si>
  <si>
    <t>3.3 WS/LS平方</t>
    <phoneticPr fontId="3" type="noConversion"/>
  </si>
  <si>
    <t>All-Time</t>
    <phoneticPr fontId="3" type="noConversion"/>
  </si>
  <si>
    <t>Average</t>
    <phoneticPr fontId="3" type="noConversion"/>
  </si>
  <si>
    <t>Strategy ID</t>
    <phoneticPr fontId="3" type="noConversion"/>
  </si>
  <si>
    <t>Month</t>
    <phoneticPr fontId="2" type="noConversion"/>
  </si>
  <si>
    <t>BiWeek</t>
    <phoneticPr fontId="2" type="noConversion"/>
  </si>
  <si>
    <t>Strategy ID</t>
    <phoneticPr fontId="3" type="noConversion"/>
  </si>
  <si>
    <t>1.1年化收益平方</t>
    <phoneticPr fontId="2" type="noConversion"/>
  </si>
  <si>
    <t>1.2 HIT 比例平方</t>
    <phoneticPr fontId="2" type="noConversion"/>
  </si>
  <si>
    <t>1.3 平均获利日获利/最大单日获利平方</t>
    <phoneticPr fontId="2" type="noConversion"/>
  </si>
  <si>
    <t>2.1 年化波动平方</t>
    <phoneticPr fontId="2" type="noConversion"/>
  </si>
  <si>
    <t>2.2 全期最大受损平方</t>
    <phoneticPr fontId="2" type="noConversion"/>
  </si>
  <si>
    <t>2.3 最长受损天/（获利日+受损日）平方</t>
    <phoneticPr fontId="2" type="noConversion"/>
  </si>
  <si>
    <t>3.1夏普比率平方</t>
    <phoneticPr fontId="2" type="noConversion"/>
  </si>
  <si>
    <t>3.2 全期收益/最大损失平方</t>
    <phoneticPr fontId="2" type="noConversion"/>
  </si>
  <si>
    <t>3.3 WS/LS平方</t>
    <phoneticPr fontId="3" type="noConversion"/>
  </si>
  <si>
    <t>All-Time</t>
    <phoneticPr fontId="3" type="noConversion"/>
  </si>
  <si>
    <t>Average</t>
    <phoneticPr fontId="3" type="noConversion"/>
  </si>
  <si>
    <t>Quarter</t>
    <phoneticPr fontId="2" type="noConversion"/>
  </si>
  <si>
    <t>Semi-Year</t>
    <phoneticPr fontId="2" type="noConversion"/>
  </si>
  <si>
    <t>All-Time</t>
    <phoneticPr fontId="3" type="noConversion"/>
  </si>
  <si>
    <t>收益得分</t>
    <phoneticPr fontId="2" type="noConversion"/>
  </si>
  <si>
    <t>风险得分</t>
    <phoneticPr fontId="2" type="noConversion"/>
  </si>
  <si>
    <t>效率得分</t>
    <phoneticPr fontId="2" type="noConversion"/>
  </si>
  <si>
    <t>总得分</t>
    <phoneticPr fontId="2" type="noConversion"/>
  </si>
  <si>
    <t>All-Time</t>
    <phoneticPr fontId="2" type="noConversion"/>
  </si>
  <si>
    <t>First Quarter Average by Biweek</t>
    <phoneticPr fontId="2" type="noConversion"/>
  </si>
  <si>
    <t>Second Quarter Average by Biweek</t>
    <phoneticPr fontId="2" type="noConversion"/>
  </si>
  <si>
    <t>3.2 全期收益/最大损失最小值</t>
    <phoneticPr fontId="2" type="noConversion"/>
  </si>
  <si>
    <t>HS300最大受损日</t>
    <phoneticPr fontId="2" type="noConversion"/>
  </si>
  <si>
    <t>ZZ500最大受损日</t>
    <phoneticPr fontId="2" type="noConversion"/>
  </si>
  <si>
    <t>创业板最大受损日</t>
    <phoneticPr fontId="2" type="noConversion"/>
  </si>
  <si>
    <t>2.2距离最大受损日300平方</t>
    <phoneticPr fontId="2" type="noConversion"/>
  </si>
  <si>
    <t>2.2距离最大受损日距离300最大受损日平方</t>
    <phoneticPr fontId="2" type="noConversion"/>
  </si>
  <si>
    <t>3.1 全期收益/最大损失平方</t>
    <phoneticPr fontId="2" type="noConversion"/>
  </si>
  <si>
    <t>3.1 全期收益/最大损失方差</t>
    <phoneticPr fontId="2" type="noConversion"/>
  </si>
  <si>
    <t>2.2距离300最大受损日</t>
    <phoneticPr fontId="2" type="noConversion"/>
  </si>
  <si>
    <t>3.1 全期收益/最大损失</t>
    <phoneticPr fontId="2" type="noConversion"/>
  </si>
  <si>
    <t>3.1 Adjust</t>
    <phoneticPr fontId="2" type="noConversion"/>
  </si>
  <si>
    <t>2.2距离最大受损日300</t>
    <phoneticPr fontId="2" type="noConversion"/>
  </si>
  <si>
    <t>2.2距离最大受损日300方差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</si>
</sst>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0.0%"/>
    <numFmt numFmtId="177" formatCode="_ * #,##0.000_ ;_ * \-#,##0.000_ ;_ * &quot;-&quot;??_ ;_ @_ "/>
    <numFmt numFmtId="178" formatCode="_ * #,##0_ ;_ * \-#,##0_ ;_ * &quot;-&quot;??_ ;_ @_ "/>
  </numFmts>
  <fonts count="5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2" borderId="0" xfId="0" applyFill="1" applyBorder="1" applyAlignment="1">
      <alignment wrapText="1"/>
    </xf>
    <xf numFmtId="0" fontId="0" fillId="0" borderId="3" xfId="0" applyBorder="1" applyAlignment="1">
      <alignment wrapText="1"/>
    </xf>
    <xf numFmtId="0" fontId="0" fillId="3" borderId="1" xfId="0" applyFill="1" applyBorder="1" applyAlignment="1"/>
    <xf numFmtId="176" fontId="0" fillId="3" borderId="1" xfId="2" applyNumberFormat="1" applyFont="1" applyFill="1" applyBorder="1" applyAlignment="1"/>
    <xf numFmtId="177" fontId="4" fillId="3" borderId="1" xfId="1" applyNumberFormat="1" applyFont="1" applyFill="1" applyBorder="1" applyAlignment="1"/>
    <xf numFmtId="177" fontId="0" fillId="3" borderId="1" xfId="1" applyNumberFormat="1" applyFont="1" applyFill="1" applyBorder="1" applyAlignment="1"/>
    <xf numFmtId="43" fontId="0" fillId="3" borderId="1" xfId="1" applyFont="1" applyFill="1" applyBorder="1" applyAlignment="1"/>
    <xf numFmtId="43" fontId="0" fillId="3" borderId="2" xfId="1" applyFont="1" applyFill="1" applyBorder="1" applyAlignment="1"/>
    <xf numFmtId="176" fontId="0" fillId="3" borderId="3" xfId="2" applyNumberFormat="1" applyFont="1" applyFill="1" applyBorder="1" applyAlignment="1"/>
    <xf numFmtId="178" fontId="0" fillId="3" borderId="1" xfId="1" applyNumberFormat="1" applyFont="1" applyFill="1" applyBorder="1" applyAlignment="1"/>
    <xf numFmtId="10" fontId="0" fillId="3" borderId="1" xfId="2" applyNumberFormat="1" applyFont="1" applyFill="1" applyBorder="1" applyAlignment="1"/>
    <xf numFmtId="14" fontId="0" fillId="3" borderId="1" xfId="0" applyNumberFormat="1" applyFill="1" applyBorder="1" applyAlignment="1"/>
    <xf numFmtId="43" fontId="0" fillId="3" borderId="1" xfId="1" applyNumberFormat="1" applyFont="1" applyFill="1" applyBorder="1" applyAlignment="1"/>
    <xf numFmtId="0" fontId="0" fillId="0" borderId="1" xfId="0" applyFill="1" applyBorder="1" applyAlignment="1"/>
    <xf numFmtId="0" fontId="0" fillId="0" borderId="1" xfId="0" applyBorder="1" applyAlignment="1"/>
    <xf numFmtId="176" fontId="0" fillId="0" borderId="1" xfId="2" applyNumberFormat="1" applyFont="1" applyBorder="1" applyAlignment="1"/>
    <xf numFmtId="177" fontId="0" fillId="0" borderId="1" xfId="1" applyNumberFormat="1" applyFont="1" applyBorder="1" applyAlignment="1"/>
    <xf numFmtId="10" fontId="0" fillId="0" borderId="1" xfId="2" applyNumberFormat="1" applyFont="1" applyBorder="1" applyAlignment="1"/>
    <xf numFmtId="43" fontId="0" fillId="0" borderId="1" xfId="1" applyFont="1" applyBorder="1" applyAlignment="1"/>
    <xf numFmtId="43" fontId="0" fillId="0" borderId="2" xfId="1" applyFont="1" applyBorder="1" applyAlignment="1"/>
    <xf numFmtId="176" fontId="0" fillId="0" borderId="3" xfId="2" applyNumberFormat="1" applyFont="1" applyBorder="1" applyAlignment="1"/>
    <xf numFmtId="178" fontId="0" fillId="0" borderId="1" xfId="1" applyNumberFormat="1" applyFont="1" applyBorder="1" applyAlignment="1"/>
    <xf numFmtId="14" fontId="0" fillId="0" borderId="1" xfId="0" applyNumberFormat="1" applyBorder="1" applyAlignment="1"/>
    <xf numFmtId="0" fontId="0" fillId="0" borderId="0" xfId="0" applyAlignment="1">
      <alignment vertical="center" wrapText="1"/>
    </xf>
    <xf numFmtId="0" fontId="0" fillId="2" borderId="1" xfId="0" applyFill="1" applyBorder="1" applyAlignment="1">
      <alignment wrapText="1"/>
    </xf>
    <xf numFmtId="14" fontId="0" fillId="2" borderId="1" xfId="0" applyNumberFormat="1" applyFill="1" applyBorder="1" applyAlignment="1"/>
    <xf numFmtId="0" fontId="0" fillId="2" borderId="0" xfId="0" applyFill="1" applyAlignment="1">
      <alignment vertical="center" wrapText="1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Fill="1" applyBorder="1" applyAlignment="1"/>
    <xf numFmtId="0" fontId="0" fillId="0" borderId="0" xfId="0" applyBorder="1" applyAlignment="1"/>
    <xf numFmtId="176" fontId="0" fillId="0" borderId="0" xfId="2" applyNumberFormat="1" applyFont="1" applyBorder="1" applyAlignment="1"/>
    <xf numFmtId="177" fontId="0" fillId="0" borderId="0" xfId="1" applyNumberFormat="1" applyFont="1" applyBorder="1" applyAlignment="1"/>
    <xf numFmtId="10" fontId="0" fillId="0" borderId="0" xfId="2" applyNumberFormat="1" applyFont="1" applyBorder="1" applyAlignment="1"/>
    <xf numFmtId="43" fontId="0" fillId="0" borderId="0" xfId="1" applyFont="1" applyBorder="1" applyAlignment="1"/>
    <xf numFmtId="178" fontId="0" fillId="0" borderId="0" xfId="1" applyNumberFormat="1" applyFont="1" applyBorder="1" applyAlignment="1"/>
    <xf numFmtId="14" fontId="0" fillId="0" borderId="0" xfId="0" applyNumberFormat="1" applyBorder="1" applyAlignment="1"/>
    <xf numFmtId="0" fontId="0" fillId="4" borderId="0" xfId="0" applyFill="1">
      <alignment vertical="center"/>
    </xf>
    <xf numFmtId="0" fontId="0" fillId="5" borderId="0" xfId="0" applyFill="1">
      <alignment vertical="center"/>
    </xf>
    <xf numFmtId="43" fontId="0" fillId="6" borderId="1" xfId="1" applyFont="1" applyFill="1" applyBorder="1" applyAlignment="1">
      <alignment wrapText="1"/>
    </xf>
    <xf numFmtId="43" fontId="0" fillId="6" borderId="1" xfId="1" applyFont="1" applyFill="1" applyBorder="1">
      <alignment vertical="center"/>
    </xf>
    <xf numFmtId="43" fontId="0" fillId="0" borderId="1" xfId="1" applyFont="1" applyBorder="1" applyAlignment="1">
      <alignment wrapText="1"/>
    </xf>
    <xf numFmtId="43" fontId="0" fillId="0" borderId="1" xfId="1" applyFont="1" applyBorder="1">
      <alignment vertical="center"/>
    </xf>
    <xf numFmtId="43" fontId="0" fillId="0" borderId="0" xfId="0" applyNumberFormat="1">
      <alignment vertical="center"/>
    </xf>
    <xf numFmtId="10" fontId="0" fillId="2" borderId="0" xfId="2" applyNumberFormat="1" applyFont="1" applyFill="1" applyBorder="1" applyAlignment="1"/>
    <xf numFmtId="0" fontId="0" fillId="2" borderId="1" xfId="0" applyFill="1" applyBorder="1">
      <alignment vertical="center"/>
    </xf>
    <xf numFmtId="0" fontId="0" fillId="5" borderId="2" xfId="0" applyFill="1" applyBorder="1">
      <alignment vertical="center"/>
    </xf>
    <xf numFmtId="43" fontId="0" fillId="6" borderId="2" xfId="1" applyFont="1" applyFill="1" applyBorder="1">
      <alignment vertical="center"/>
    </xf>
    <xf numFmtId="43" fontId="0" fillId="0" borderId="1" xfId="1" applyFont="1" applyFill="1" applyBorder="1" applyAlignment="1">
      <alignment wrapText="1"/>
    </xf>
    <xf numFmtId="43" fontId="0" fillId="0" borderId="1" xfId="0" applyNumberFormat="1" applyBorder="1">
      <alignment vertical="center"/>
    </xf>
    <xf numFmtId="0" fontId="0" fillId="0" borderId="1" xfId="0" applyBorder="1" applyAlignment="1">
      <alignment horizontal="right"/>
    </xf>
    <xf numFmtId="0" fontId="0" fillId="0" borderId="4" xfId="0" applyBorder="1" applyAlignment="1">
      <alignment wrapText="1"/>
    </xf>
    <xf numFmtId="43" fontId="0" fillId="2" borderId="0" xfId="1" applyFont="1" applyFill="1" applyBorder="1">
      <alignment vertical="center"/>
    </xf>
    <xf numFmtId="43" fontId="0" fillId="0" borderId="0" xfId="1" applyFont="1" applyFill="1" applyBorder="1">
      <alignment vertical="center"/>
    </xf>
    <xf numFmtId="0" fontId="0" fillId="0" borderId="0" xfId="0" applyFill="1" applyBorder="1">
      <alignment vertical="center"/>
    </xf>
    <xf numFmtId="43" fontId="0" fillId="0" borderId="0" xfId="1" applyFont="1" applyFill="1" applyBorder="1" applyAlignment="1"/>
    <xf numFmtId="43" fontId="0" fillId="2" borderId="0" xfId="1" applyFont="1" applyFill="1" applyBorder="1" applyAlignment="1"/>
    <xf numFmtId="9" fontId="0" fillId="2" borderId="0" xfId="2" applyFont="1" applyFill="1" applyBorder="1">
      <alignment vertical="center"/>
    </xf>
  </cellXfs>
  <cellStyles count="3">
    <cellStyle name="百分比" xfId="2" builtinId="5"/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9"/>
  <sheetViews>
    <sheetView workbookViewId="0">
      <pane xSplit="6" ySplit="1" topLeftCell="I26" activePane="bottomRight" state="frozen"/>
      <selection pane="topRight" activeCell="F1" sqref="F1"/>
      <selection pane="bottomLeft" activeCell="A2" sqref="A2"/>
      <selection pane="bottomRight" activeCell="D51" sqref="D51"/>
    </sheetView>
  </sheetViews>
  <sheetFormatPr defaultRowHeight="13.5" x14ac:dyDescent="0.15"/>
  <cols>
    <col min="2" max="2" width="10.625" customWidth="1"/>
    <col min="3" max="3" width="13" customWidth="1"/>
    <col min="24" max="24" width="16.375" customWidth="1"/>
    <col min="26" max="26" width="13.75" customWidth="1"/>
    <col min="28" max="28" width="13" customWidth="1"/>
    <col min="29" max="31" width="9" customWidth="1"/>
  </cols>
  <sheetData>
    <row r="1" spans="1:38" x14ac:dyDescent="0.15">
      <c r="A1" t="s">
        <v>91</v>
      </c>
    </row>
    <row r="2" spans="1:38" ht="67.5" x14ac:dyDescent="0.15">
      <c r="A2" s="1" t="s">
        <v>89</v>
      </c>
      <c r="B2" s="1" t="s">
        <v>0</v>
      </c>
      <c r="C2" s="1"/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2" t="s">
        <v>9</v>
      </c>
      <c r="M2" s="3"/>
      <c r="N2" s="4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3"/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1" t="s">
        <v>72</v>
      </c>
      <c r="AK2" s="1" t="s">
        <v>73</v>
      </c>
      <c r="AL2" s="1" t="s">
        <v>74</v>
      </c>
    </row>
    <row r="3" spans="1:38" x14ac:dyDescent="0.15">
      <c r="A3" s="5">
        <v>300</v>
      </c>
      <c r="B3" s="5" t="s">
        <v>75</v>
      </c>
      <c r="C3" s="5"/>
      <c r="D3" s="6">
        <v>1.2685000940767337</v>
      </c>
      <c r="E3" s="7">
        <v>0.61739130434782608</v>
      </c>
      <c r="F3" s="8">
        <v>0.30044753998460499</v>
      </c>
      <c r="G3" s="6">
        <v>0.3300439790294647</v>
      </c>
      <c r="H3" s="6">
        <v>9.0941025690283728E-2</v>
      </c>
      <c r="I3" s="8">
        <v>4.3478260869565216E-2</v>
      </c>
      <c r="J3" s="9">
        <v>3.8434274662634831</v>
      </c>
      <c r="K3" s="9">
        <v>6.6255855386819604</v>
      </c>
      <c r="L3" s="10">
        <v>1.0802967739597469</v>
      </c>
      <c r="M3" s="3">
        <v>0</v>
      </c>
      <c r="N3" s="11">
        <v>0.60253754468644849</v>
      </c>
      <c r="O3" s="6">
        <v>1.7394845029299288E-2</v>
      </c>
      <c r="P3" s="12">
        <v>71</v>
      </c>
      <c r="Q3" s="12">
        <v>44</v>
      </c>
      <c r="R3" s="13">
        <v>1.3850221047629818E-2</v>
      </c>
      <c r="S3" s="13">
        <v>-1.1215584141865333E-2</v>
      </c>
      <c r="T3" s="12">
        <v>12</v>
      </c>
      <c r="U3" s="12">
        <v>5</v>
      </c>
      <c r="V3" s="13">
        <v>4.6098633552930757E-2</v>
      </c>
      <c r="W3" s="13">
        <v>-7.7023316257448848E-2</v>
      </c>
      <c r="X3" s="8">
        <v>3973.0459999999998</v>
      </c>
      <c r="Y3" s="8">
        <v>1.6030818518548404</v>
      </c>
      <c r="Z3" s="14">
        <v>42087</v>
      </c>
      <c r="AA3" s="13">
        <v>-9.0941025690283728E-2</v>
      </c>
      <c r="AB3" s="14">
        <v>42041</v>
      </c>
      <c r="AC3" s="3">
        <v>0</v>
      </c>
      <c r="AD3" s="6">
        <v>1.6090924886726823</v>
      </c>
      <c r="AE3" s="7">
        <v>0.38117202268431</v>
      </c>
      <c r="AF3" s="8">
        <v>9.0268724282800819E-2</v>
      </c>
      <c r="AG3" s="6">
        <v>0.10892902809360173</v>
      </c>
      <c r="AH3" s="6">
        <v>8.2702701536008453E-3</v>
      </c>
      <c r="AI3" s="8">
        <v>1.8903591682419658E-3</v>
      </c>
      <c r="AJ3" s="9">
        <v>14.771934688428537</v>
      </c>
      <c r="AK3" s="9">
        <v>43.898383730391522</v>
      </c>
      <c r="AL3" s="9">
        <v>1.1670411198278365</v>
      </c>
    </row>
    <row r="4" spans="1:38" x14ac:dyDescent="0.15">
      <c r="A4" s="5">
        <v>300</v>
      </c>
      <c r="B4" s="5" t="s">
        <v>76</v>
      </c>
      <c r="C4" s="5"/>
      <c r="D4" s="6">
        <v>1.340155882530891</v>
      </c>
      <c r="E4" s="8">
        <v>0.63469387755102058</v>
      </c>
      <c r="F4" s="8">
        <v>0.50340551813716761</v>
      </c>
      <c r="G4" s="6">
        <v>0.27811713682951106</v>
      </c>
      <c r="H4" s="13">
        <v>2.8174050406477944E-2</v>
      </c>
      <c r="I4" s="8">
        <v>0.23418367346938782</v>
      </c>
      <c r="J4" s="9">
        <v>9.2703838210286804</v>
      </c>
      <c r="K4" s="9">
        <v>5.0505769248551253</v>
      </c>
      <c r="L4" s="10">
        <v>1.2907898730937499</v>
      </c>
      <c r="M4" s="3">
        <v>0</v>
      </c>
      <c r="N4" s="11">
        <v>3.5686816480483427E-2</v>
      </c>
      <c r="O4" s="6">
        <v>1.4658060145099251E-2</v>
      </c>
      <c r="P4" s="15">
        <v>5.0714285714285712</v>
      </c>
      <c r="Q4" s="15">
        <v>3.1428571428571428</v>
      </c>
      <c r="R4" s="13">
        <v>1.2935188359198017E-2</v>
      </c>
      <c r="S4" s="13">
        <v>-1.0208636293322205E-2</v>
      </c>
      <c r="T4" s="12">
        <v>3.5714285714285716</v>
      </c>
      <c r="U4" s="12">
        <v>2</v>
      </c>
      <c r="V4" s="13">
        <v>2.6277790387277844E-2</v>
      </c>
      <c r="W4" s="13">
        <v>-1.897743342975115E-2</v>
      </c>
      <c r="X4" s="8">
        <v>3321.5705714285718</v>
      </c>
      <c r="Y4" s="8">
        <v>1.0443560723738885</v>
      </c>
      <c r="Z4" s="14"/>
      <c r="AA4" s="13">
        <v>-2.8174050406477944E-2</v>
      </c>
      <c r="AB4" s="14"/>
      <c r="AC4" s="3">
        <v>0</v>
      </c>
      <c r="AD4" s="6">
        <v>1.7960177894821514</v>
      </c>
      <c r="AE4" s="8">
        <v>0.40283631820074989</v>
      </c>
      <c r="AF4" s="8">
        <v>0.25341711569095021</v>
      </c>
      <c r="AG4" s="6">
        <v>7.734914179824498E-2</v>
      </c>
      <c r="AH4" s="13">
        <v>7.9377711630675997E-4</v>
      </c>
      <c r="AI4" s="8">
        <v>5.4841992919616854E-2</v>
      </c>
      <c r="AJ4" s="9">
        <v>85.940016189190317</v>
      </c>
      <c r="AK4" s="9">
        <v>25.508327273879054</v>
      </c>
      <c r="AL4" s="9">
        <v>1.666138496481379</v>
      </c>
    </row>
    <row r="5" spans="1:38" x14ac:dyDescent="0.15">
      <c r="A5" s="16">
        <v>300</v>
      </c>
      <c r="B5" s="17">
        <v>201421</v>
      </c>
      <c r="C5" s="54" t="str">
        <f t="shared" ref="C5:C18" si="0">CONCATENATE(A5,"_",B5)</f>
        <v>300_201421</v>
      </c>
      <c r="D5" s="18">
        <v>-0.53236388285896474</v>
      </c>
      <c r="E5" s="19">
        <v>0.2857142857142857</v>
      </c>
      <c r="F5" s="19"/>
      <c r="G5" s="18">
        <v>9.0842715327398793E-2</v>
      </c>
      <c r="H5" s="20">
        <v>1.6208963883382443E-2</v>
      </c>
      <c r="I5" s="19">
        <v>0.42857142857142855</v>
      </c>
      <c r="J5" s="21" t="s">
        <v>25</v>
      </c>
      <c r="K5" s="21" t="s">
        <v>25</v>
      </c>
      <c r="L5" s="22">
        <v>0.87239307481748884</v>
      </c>
      <c r="M5" s="3">
        <v>0</v>
      </c>
      <c r="N5" s="23">
        <v>-1.4787885634971243E-2</v>
      </c>
      <c r="O5" s="18">
        <v>4.78783148781448E-3</v>
      </c>
      <c r="P5" s="24">
        <v>2</v>
      </c>
      <c r="Q5" s="24">
        <v>5</v>
      </c>
      <c r="R5" s="20">
        <v>4.2598661519899217E-3</v>
      </c>
      <c r="S5" s="20">
        <v>-4.6647890120849354E-3</v>
      </c>
      <c r="T5" s="24">
        <v>2</v>
      </c>
      <c r="U5" s="24">
        <v>3</v>
      </c>
      <c r="V5" s="20">
        <v>7.0752403374534367E-3</v>
      </c>
      <c r="W5" s="20">
        <v>-7.9022026324440109E-3</v>
      </c>
      <c r="X5" s="19">
        <v>2481.96</v>
      </c>
      <c r="Y5" s="19">
        <v>1.0014444919665264</v>
      </c>
      <c r="Z5" s="25">
        <v>41921</v>
      </c>
      <c r="AA5" s="20">
        <v>-1.6208963883382443E-2</v>
      </c>
      <c r="AB5" s="25">
        <v>41929</v>
      </c>
      <c r="AC5" s="3">
        <v>0</v>
      </c>
      <c r="AD5" s="18">
        <v>0.28341130377267354</v>
      </c>
      <c r="AE5" s="19">
        <v>8.1632653061224483E-2</v>
      </c>
      <c r="AF5" s="19"/>
      <c r="AG5" s="18">
        <v>8.2523989280548164E-3</v>
      </c>
      <c r="AH5" s="20">
        <v>2.6273051017279645E-4</v>
      </c>
      <c r="AI5" s="19">
        <v>0.18367346938775508</v>
      </c>
      <c r="AJ5" s="21" t="s">
        <v>25</v>
      </c>
      <c r="AK5" s="21" t="s">
        <v>25</v>
      </c>
      <c r="AL5" s="21">
        <v>0.76106967698951267</v>
      </c>
    </row>
    <row r="6" spans="1:38" x14ac:dyDescent="0.15">
      <c r="A6" s="16">
        <v>300</v>
      </c>
      <c r="B6" s="17">
        <v>201422</v>
      </c>
      <c r="C6" s="54" t="str">
        <f t="shared" si="0"/>
        <v>300_201422</v>
      </c>
      <c r="D6" s="18">
        <v>0.81827229054809214</v>
      </c>
      <c r="E6" s="19">
        <v>0.5</v>
      </c>
      <c r="F6" s="19">
        <v>0.62407721359058344</v>
      </c>
      <c r="G6" s="18">
        <v>0.21552716738161701</v>
      </c>
      <c r="H6" s="20">
        <v>3.4985802803589872E-2</v>
      </c>
      <c r="I6" s="19">
        <v>0.5</v>
      </c>
      <c r="J6" s="21">
        <v>3.7966085690684261</v>
      </c>
      <c r="K6" s="21">
        <v>0.7796231851930232</v>
      </c>
      <c r="L6" s="22">
        <v>1.1270752188371036</v>
      </c>
      <c r="M6" s="3">
        <v>0</v>
      </c>
      <c r="N6" s="23">
        <v>2.7275743018269738E-2</v>
      </c>
      <c r="O6" s="18">
        <v>1.1359279109504308E-2</v>
      </c>
      <c r="P6" s="24">
        <v>5</v>
      </c>
      <c r="Q6" s="24">
        <v>5</v>
      </c>
      <c r="R6" s="20">
        <v>1.2598359677098747E-2</v>
      </c>
      <c r="S6" s="20">
        <v>-7.0934476689542333E-3</v>
      </c>
      <c r="T6" s="24">
        <v>4</v>
      </c>
      <c r="U6" s="24">
        <v>5</v>
      </c>
      <c r="V6" s="20">
        <v>2.018718101341177E-2</v>
      </c>
      <c r="W6" s="20">
        <v>-9.3854397512650456E-3</v>
      </c>
      <c r="X6" s="19">
        <v>2508.33</v>
      </c>
      <c r="Y6" s="19">
        <v>1.0218437208468616</v>
      </c>
      <c r="Z6" s="25">
        <v>41943</v>
      </c>
      <c r="AA6" s="20">
        <v>-3.4985802803589872E-2</v>
      </c>
      <c r="AB6" s="25">
        <v>41939</v>
      </c>
      <c r="AC6" s="3">
        <v>0</v>
      </c>
      <c r="AD6" s="18">
        <v>0.66956954147882131</v>
      </c>
      <c r="AE6" s="19">
        <v>0.25</v>
      </c>
      <c r="AF6" s="19">
        <v>0.38947236852298672</v>
      </c>
      <c r="AG6" s="18">
        <v>4.6451959879543557E-2</v>
      </c>
      <c r="AH6" s="20">
        <v>1.224006397811677E-3</v>
      </c>
      <c r="AI6" s="19">
        <v>0.25</v>
      </c>
      <c r="AJ6" s="21">
        <v>14.414236626723802</v>
      </c>
      <c r="AK6" s="21">
        <v>0.60781231089051491</v>
      </c>
      <c r="AL6" s="21">
        <v>1.2702985489167049</v>
      </c>
    </row>
    <row r="7" spans="1:38" x14ac:dyDescent="0.15">
      <c r="A7" s="16">
        <v>300</v>
      </c>
      <c r="B7" s="17">
        <v>201423</v>
      </c>
      <c r="C7" s="54" t="str">
        <f t="shared" si="0"/>
        <v>300_201423</v>
      </c>
      <c r="D7" s="18">
        <v>0.87022042554209644</v>
      </c>
      <c r="E7" s="19">
        <v>0.6</v>
      </c>
      <c r="F7" s="19">
        <v>0.2811402130826785</v>
      </c>
      <c r="G7" s="18">
        <v>0.18078184484976009</v>
      </c>
      <c r="H7" s="20">
        <v>5.6161152055259622E-3</v>
      </c>
      <c r="I7" s="19">
        <v>0.1</v>
      </c>
      <c r="J7" s="21">
        <v>4.8136494362323754</v>
      </c>
      <c r="K7" s="21">
        <v>5.1650200283513019</v>
      </c>
      <c r="L7" s="22">
        <v>1.4856550089025191</v>
      </c>
      <c r="M7" s="3">
        <v>0</v>
      </c>
      <c r="N7" s="23">
        <v>2.9007347518069881E-2</v>
      </c>
      <c r="O7" s="18">
        <v>9.5280398222070389E-3</v>
      </c>
      <c r="P7" s="24">
        <v>6</v>
      </c>
      <c r="Q7" s="24">
        <v>4</v>
      </c>
      <c r="R7" s="20">
        <v>7.1438142188903946E-3</v>
      </c>
      <c r="S7" s="20">
        <v>-3.4559442907690918E-3</v>
      </c>
      <c r="T7" s="24">
        <v>2</v>
      </c>
      <c r="U7" s="24">
        <v>1</v>
      </c>
      <c r="V7" s="20">
        <v>2.5410147273344785E-2</v>
      </c>
      <c r="W7" s="20">
        <v>-5.6161152055259622E-3</v>
      </c>
      <c r="X7" s="19">
        <v>2594.3200000000002</v>
      </c>
      <c r="Y7" s="19">
        <v>1.0325446259775926</v>
      </c>
      <c r="Z7" s="25">
        <v>41955</v>
      </c>
      <c r="AA7" s="20">
        <v>-5.6161152055259622E-3</v>
      </c>
      <c r="AB7" s="25">
        <v>41956</v>
      </c>
      <c r="AC7" s="3">
        <v>0</v>
      </c>
      <c r="AD7" s="18">
        <v>0.75728358903066739</v>
      </c>
      <c r="AE7" s="19">
        <v>0.36</v>
      </c>
      <c r="AF7" s="19">
        <v>7.9039819412173876E-2</v>
      </c>
      <c r="AG7" s="18">
        <v>3.2682075427282728E-2</v>
      </c>
      <c r="AH7" s="20">
        <v>3.1540750001739919E-5</v>
      </c>
      <c r="AI7" s="19">
        <v>1.0000000000000002E-2</v>
      </c>
      <c r="AJ7" s="21">
        <v>23.171220894940266</v>
      </c>
      <c r="AK7" s="21">
        <v>26.677431893270082</v>
      </c>
      <c r="AL7" s="21">
        <v>2.2071708054771442</v>
      </c>
    </row>
    <row r="8" spans="1:38" x14ac:dyDescent="0.15">
      <c r="A8" s="16">
        <v>300</v>
      </c>
      <c r="B8" s="17">
        <v>201424</v>
      </c>
      <c r="C8" s="54" t="str">
        <f t="shared" si="0"/>
        <v>300_201424</v>
      </c>
      <c r="D8" s="18">
        <v>2.6469049897523922</v>
      </c>
      <c r="E8" s="19">
        <v>0.6</v>
      </c>
      <c r="F8" s="19">
        <v>0.67187198678516225</v>
      </c>
      <c r="G8" s="18">
        <v>0.22696325676528353</v>
      </c>
      <c r="H8" s="20">
        <v>1.1686338670094609E-2</v>
      </c>
      <c r="I8" s="19">
        <v>0.4</v>
      </c>
      <c r="J8" s="21">
        <v>11.662262110072367</v>
      </c>
      <c r="K8" s="21">
        <v>7.5498553324371054</v>
      </c>
      <c r="L8" s="22">
        <v>1.3179984070692168</v>
      </c>
      <c r="M8" s="3">
        <v>0</v>
      </c>
      <c r="N8" s="23">
        <v>8.823016632507974E-2</v>
      </c>
      <c r="O8" s="18">
        <v>1.1962013942465264E-2</v>
      </c>
      <c r="P8" s="24">
        <v>6</v>
      </c>
      <c r="Q8" s="24">
        <v>4</v>
      </c>
      <c r="R8" s="20">
        <v>1.7112390642960846E-2</v>
      </c>
      <c r="S8" s="20">
        <v>-4.2809029643073315E-3</v>
      </c>
      <c r="T8" s="24">
        <v>6</v>
      </c>
      <c r="U8" s="24">
        <v>4</v>
      </c>
      <c r="V8" s="20">
        <v>2.5469718904105321E-2</v>
      </c>
      <c r="W8" s="20">
        <v>-1.0003505901600929E-2</v>
      </c>
      <c r="X8" s="19">
        <v>2808.82</v>
      </c>
      <c r="Y8" s="19">
        <v>1.0941607261111761</v>
      </c>
      <c r="Z8" s="25">
        <v>41971</v>
      </c>
      <c r="AA8" s="20">
        <v>-1.1686338670094609E-2</v>
      </c>
      <c r="AB8" s="25">
        <v>41963</v>
      </c>
      <c r="AC8" s="3">
        <v>0</v>
      </c>
      <c r="AD8" s="18">
        <v>7.0061060247761118</v>
      </c>
      <c r="AE8" s="19">
        <v>0.36</v>
      </c>
      <c r="AF8" s="19">
        <v>0.45141196662664124</v>
      </c>
      <c r="AG8" s="18">
        <v>5.151231992150402E-2</v>
      </c>
      <c r="AH8" s="20">
        <v>1.3657051151214864E-4</v>
      </c>
      <c r="AI8" s="19">
        <v>0.16000000000000003</v>
      </c>
      <c r="AJ8" s="21">
        <v>136.00835752402958</v>
      </c>
      <c r="AK8" s="21">
        <v>57.000315540728998</v>
      </c>
      <c r="AL8" s="21">
        <v>1.7371198010369928</v>
      </c>
    </row>
    <row r="9" spans="1:38" x14ac:dyDescent="0.15">
      <c r="A9" s="16">
        <v>300</v>
      </c>
      <c r="B9" s="17">
        <v>201425</v>
      </c>
      <c r="C9" s="54" t="str">
        <f t="shared" si="0"/>
        <v>300_201425</v>
      </c>
      <c r="D9" s="18">
        <v>4.1057454731880272</v>
      </c>
      <c r="E9" s="19">
        <v>0.8</v>
      </c>
      <c r="F9" s="19">
        <v>0.51394715852230421</v>
      </c>
      <c r="G9" s="18">
        <v>0.53723477226677052</v>
      </c>
      <c r="H9" s="20">
        <v>4.4874080814539807E-2</v>
      </c>
      <c r="I9" s="19">
        <v>0.1</v>
      </c>
      <c r="J9" s="21">
        <v>7.6423673320037242</v>
      </c>
      <c r="K9" s="21">
        <v>3.0498269815313299</v>
      </c>
      <c r="L9" s="22">
        <v>1.3638731869285803</v>
      </c>
      <c r="M9" s="3">
        <v>0</v>
      </c>
      <c r="N9" s="23">
        <v>0.13685818243960091</v>
      </c>
      <c r="O9" s="18">
        <v>2.8314758643414251E-2</v>
      </c>
      <c r="P9" s="24">
        <v>8</v>
      </c>
      <c r="Q9" s="24">
        <v>2</v>
      </c>
      <c r="R9" s="20">
        <v>2.3692261726289715E-2</v>
      </c>
      <c r="S9" s="20">
        <v>-2.8418633118852843E-2</v>
      </c>
      <c r="T9" s="24">
        <v>6</v>
      </c>
      <c r="U9" s="24">
        <v>1</v>
      </c>
      <c r="V9" s="20">
        <v>4.6098633552930757E-2</v>
      </c>
      <c r="W9" s="20">
        <v>-4.4874080814539807E-2</v>
      </c>
      <c r="X9" s="19">
        <v>3252.88</v>
      </c>
      <c r="Y9" s="19">
        <v>1.1535812696600125</v>
      </c>
      <c r="Z9" s="25">
        <v>41981</v>
      </c>
      <c r="AA9" s="20">
        <v>-4.4874080814539807E-2</v>
      </c>
      <c r="AB9" s="25">
        <v>41982</v>
      </c>
      <c r="AC9" s="3">
        <v>0</v>
      </c>
      <c r="AD9" s="18">
        <v>16.857145890603977</v>
      </c>
      <c r="AE9" s="19">
        <v>0.64000000000000012</v>
      </c>
      <c r="AF9" s="19">
        <v>0.2641416817531505</v>
      </c>
      <c r="AG9" s="18">
        <v>0.28862120053252877</v>
      </c>
      <c r="AH9" s="20">
        <v>2.0136831289498495E-3</v>
      </c>
      <c r="AI9" s="19">
        <v>1.0000000000000002E-2</v>
      </c>
      <c r="AJ9" s="21">
        <v>58.405778437277725</v>
      </c>
      <c r="AK9" s="21">
        <v>9.3014446172765037</v>
      </c>
      <c r="AL9" s="21">
        <v>1.860150070022722</v>
      </c>
    </row>
    <row r="10" spans="1:38" x14ac:dyDescent="0.15">
      <c r="A10" s="16">
        <v>300</v>
      </c>
      <c r="B10" s="17">
        <v>201426</v>
      </c>
      <c r="C10" s="54" t="str">
        <f t="shared" si="0"/>
        <v>300_201426</v>
      </c>
      <c r="D10" s="18">
        <v>2.3732396351030127</v>
      </c>
      <c r="E10" s="19">
        <v>0.7</v>
      </c>
      <c r="F10" s="19">
        <v>0.56834549215988639</v>
      </c>
      <c r="G10" s="18">
        <v>0.39970734452237605</v>
      </c>
      <c r="H10" s="20">
        <v>4.8340246517876162E-2</v>
      </c>
      <c r="I10" s="19">
        <v>0.2</v>
      </c>
      <c r="J10" s="21">
        <v>5.9374431509105197</v>
      </c>
      <c r="K10" s="21">
        <v>1.6364829212758163</v>
      </c>
      <c r="L10" s="22">
        <v>1.1379819469642349</v>
      </c>
      <c r="M10" s="3">
        <v>0</v>
      </c>
      <c r="N10" s="23">
        <v>7.9107987836767091E-2</v>
      </c>
      <c r="O10" s="18">
        <v>2.1066426769805593E-2</v>
      </c>
      <c r="P10" s="24">
        <v>7</v>
      </c>
      <c r="Q10" s="24">
        <v>3</v>
      </c>
      <c r="R10" s="20">
        <v>1.8815234436531197E-2</v>
      </c>
      <c r="S10" s="20">
        <v>-1.7762714731216784E-2</v>
      </c>
      <c r="T10" s="24">
        <v>3</v>
      </c>
      <c r="U10" s="24">
        <v>2</v>
      </c>
      <c r="V10" s="20">
        <v>3.3105276097163294E-2</v>
      </c>
      <c r="W10" s="20">
        <v>-2.8430759236312553E-2</v>
      </c>
      <c r="X10" s="19">
        <v>3445.84</v>
      </c>
      <c r="Y10" s="19">
        <v>1.071058021962993</v>
      </c>
      <c r="Z10" s="25">
        <v>41999</v>
      </c>
      <c r="AA10" s="20">
        <v>-4.8340246517876162E-2</v>
      </c>
      <c r="AB10" s="25">
        <v>41997</v>
      </c>
      <c r="AC10" s="3">
        <v>0</v>
      </c>
      <c r="AD10" s="18">
        <v>5.6322663656238809</v>
      </c>
      <c r="AE10" s="19">
        <v>0.48999999999999994</v>
      </c>
      <c r="AF10" s="19">
        <v>0.32301659845846348</v>
      </c>
      <c r="AG10" s="18">
        <v>0.15976596126512943</v>
      </c>
      <c r="AH10" s="20">
        <v>2.3367794334090385E-3</v>
      </c>
      <c r="AI10" s="19">
        <v>4.0000000000000008E-2</v>
      </c>
      <c r="AJ10" s="21">
        <v>35.253231170294242</v>
      </c>
      <c r="AK10" s="21">
        <v>2.6780763516274297</v>
      </c>
      <c r="AL10" s="21">
        <v>1.2950029116165107</v>
      </c>
    </row>
    <row r="11" spans="1:38" x14ac:dyDescent="0.15">
      <c r="A11" s="16">
        <v>300</v>
      </c>
      <c r="B11" s="17">
        <v>201427</v>
      </c>
      <c r="C11" s="54" t="str">
        <f t="shared" si="0"/>
        <v>300_201427</v>
      </c>
      <c r="D11" s="18">
        <v>3.0600376105681093</v>
      </c>
      <c r="E11" s="19">
        <v>1</v>
      </c>
      <c r="F11" s="19">
        <v>0.38473369995940637</v>
      </c>
      <c r="G11" s="18">
        <v>0.22365577838604633</v>
      </c>
      <c r="H11" s="20">
        <v>0</v>
      </c>
      <c r="I11" s="19">
        <v>0</v>
      </c>
      <c r="J11" s="21">
        <v>13.681907226587542</v>
      </c>
      <c r="K11" s="21" t="s">
        <v>25</v>
      </c>
      <c r="L11" s="22">
        <v>1.9732750117332294</v>
      </c>
      <c r="M11" s="3">
        <v>0</v>
      </c>
      <c r="N11" s="23">
        <v>2.5500313421400911E-2</v>
      </c>
      <c r="O11" s="18">
        <v>1.1787694525962737E-2</v>
      </c>
      <c r="P11" s="24">
        <v>3</v>
      </c>
      <c r="Q11" s="24">
        <v>0</v>
      </c>
      <c r="R11" s="20">
        <v>8.4745899810294567E-3</v>
      </c>
      <c r="S11" s="20" t="s">
        <v>25</v>
      </c>
      <c r="T11" s="24">
        <v>3</v>
      </c>
      <c r="U11" s="24">
        <v>0</v>
      </c>
      <c r="V11" s="20">
        <v>2.2027157958670163E-2</v>
      </c>
      <c r="W11" s="20">
        <v>6.048398766012042E-4</v>
      </c>
      <c r="X11" s="19">
        <v>3533.71</v>
      </c>
      <c r="Y11" s="19">
        <v>1.0226453207387729</v>
      </c>
      <c r="Z11" s="25">
        <v>42004</v>
      </c>
      <c r="AA11" s="20">
        <v>0</v>
      </c>
      <c r="AB11" s="25">
        <v>42002</v>
      </c>
      <c r="AC11" s="3">
        <v>0</v>
      </c>
      <c r="AD11" s="18">
        <v>9.3638301780913835</v>
      </c>
      <c r="AE11" s="19">
        <v>1</v>
      </c>
      <c r="AF11" s="19">
        <v>0.14802001988445454</v>
      </c>
      <c r="AG11" s="18">
        <v>5.0021907205468272E-2</v>
      </c>
      <c r="AH11" s="20">
        <v>0</v>
      </c>
      <c r="AI11" s="19">
        <v>0</v>
      </c>
      <c r="AJ11" s="21">
        <v>187.19458535694841</v>
      </c>
      <c r="AK11" s="21" t="s">
        <v>25</v>
      </c>
      <c r="AL11" s="21">
        <v>3.8938142719307764</v>
      </c>
    </row>
    <row r="12" spans="1:38" x14ac:dyDescent="0.15">
      <c r="A12" s="16">
        <v>300</v>
      </c>
      <c r="B12" s="17">
        <v>201501</v>
      </c>
      <c r="C12" s="54" t="str">
        <f t="shared" si="0"/>
        <v>300_201501</v>
      </c>
      <c r="D12" s="18">
        <v>0.26508117530866038</v>
      </c>
      <c r="E12" s="19">
        <v>0.4</v>
      </c>
      <c r="F12" s="19">
        <v>0.51228559278086716</v>
      </c>
      <c r="G12" s="18">
        <v>0.36476974147792413</v>
      </c>
      <c r="H12" s="20">
        <v>2.6639844777004207E-2</v>
      </c>
      <c r="I12" s="19">
        <v>0.4</v>
      </c>
      <c r="J12" s="21">
        <v>0.7267082358164928</v>
      </c>
      <c r="K12" s="21">
        <v>0.13820211871414986</v>
      </c>
      <c r="L12" s="22">
        <v>0.90143874861372408</v>
      </c>
      <c r="M12" s="3">
        <v>0</v>
      </c>
      <c r="N12" s="23">
        <v>3.6816829903980608E-3</v>
      </c>
      <c r="O12" s="18">
        <v>1.9225053409683907E-2</v>
      </c>
      <c r="P12" s="24">
        <v>2</v>
      </c>
      <c r="Q12" s="24">
        <v>3</v>
      </c>
      <c r="R12" s="20">
        <v>1.5632226603077504E-2</v>
      </c>
      <c r="S12" s="20">
        <v>-8.9511299163829525E-3</v>
      </c>
      <c r="T12" s="24">
        <v>1</v>
      </c>
      <c r="U12" s="24">
        <v>2</v>
      </c>
      <c r="V12" s="20">
        <v>3.0514671549165095E-2</v>
      </c>
      <c r="W12" s="20">
        <v>-2.3198373122490512E-2</v>
      </c>
      <c r="X12" s="19">
        <v>3643.79</v>
      </c>
      <c r="Y12" s="19">
        <v>1.0006178704613982</v>
      </c>
      <c r="Z12" s="25">
        <v>42011</v>
      </c>
      <c r="AA12" s="20">
        <v>-2.6639844777004207E-2</v>
      </c>
      <c r="AB12" s="25">
        <v>42013</v>
      </c>
      <c r="AC12" s="3">
        <v>0</v>
      </c>
      <c r="AD12" s="18">
        <v>7.0268029503020732E-2</v>
      </c>
      <c r="AE12" s="19">
        <v>0.16000000000000003</v>
      </c>
      <c r="AF12" s="19">
        <v>0.26243652857084443</v>
      </c>
      <c r="AG12" s="18">
        <v>0.13305696429787159</v>
      </c>
      <c r="AH12" s="20">
        <v>7.0968132974287828E-4</v>
      </c>
      <c r="AI12" s="19">
        <v>0.16000000000000003</v>
      </c>
      <c r="AJ12" s="21">
        <v>0.52810486000351931</v>
      </c>
      <c r="AK12" s="21">
        <v>1.9099825617079971E-2</v>
      </c>
      <c r="AL12" s="21">
        <v>0.81259181750227683</v>
      </c>
    </row>
    <row r="13" spans="1:38" x14ac:dyDescent="0.15">
      <c r="A13" s="16">
        <v>300</v>
      </c>
      <c r="B13" s="17">
        <v>201502</v>
      </c>
      <c r="C13" s="54" t="str">
        <f t="shared" si="0"/>
        <v>300_201502</v>
      </c>
      <c r="D13" s="18">
        <v>0.21156448775206504</v>
      </c>
      <c r="E13" s="19">
        <v>0.7</v>
      </c>
      <c r="F13" s="19">
        <v>0.32225363193897505</v>
      </c>
      <c r="G13" s="18">
        <v>0.60444840445008885</v>
      </c>
      <c r="H13" s="20">
        <v>7.7023316257448848E-2</v>
      </c>
      <c r="I13" s="19">
        <v>0.1</v>
      </c>
      <c r="J13" s="21">
        <v>0.35001248443122429</v>
      </c>
      <c r="K13" s="21">
        <v>9.1558633598218975E-2</v>
      </c>
      <c r="L13" s="22">
        <v>1.1685275264876438</v>
      </c>
      <c r="M13" s="3">
        <v>0</v>
      </c>
      <c r="N13" s="23">
        <v>7.0521495917355015E-3</v>
      </c>
      <c r="O13" s="18">
        <v>3.1857228101948951E-2</v>
      </c>
      <c r="P13" s="24">
        <v>7</v>
      </c>
      <c r="Q13" s="24">
        <v>3</v>
      </c>
      <c r="R13" s="20">
        <v>1.4485568438311709E-2</v>
      </c>
      <c r="S13" s="20">
        <v>-2.9891298659528259E-2</v>
      </c>
      <c r="T13" s="24">
        <v>4</v>
      </c>
      <c r="U13" s="24">
        <v>1</v>
      </c>
      <c r="V13" s="20">
        <v>4.4950830658302188E-2</v>
      </c>
      <c r="W13" s="20">
        <v>-7.7023316257448848E-2</v>
      </c>
      <c r="X13" s="19">
        <v>3635.1460000000002</v>
      </c>
      <c r="Y13" s="19">
        <v>1.0345988991285242</v>
      </c>
      <c r="Z13" s="25">
        <v>42020</v>
      </c>
      <c r="AA13" s="20">
        <v>-7.7023316257448848E-2</v>
      </c>
      <c r="AB13" s="25">
        <v>42023</v>
      </c>
      <c r="AC13" s="3">
        <v>0</v>
      </c>
      <c r="AD13" s="18">
        <v>4.4759532477793677E-2</v>
      </c>
      <c r="AE13" s="19">
        <v>0.48999999999999994</v>
      </c>
      <c r="AF13" s="19">
        <v>0.10384740329786039</v>
      </c>
      <c r="AG13" s="18">
        <v>0.36535787364225819</v>
      </c>
      <c r="AH13" s="20">
        <v>5.932591247294984E-3</v>
      </c>
      <c r="AI13" s="19">
        <v>1.0000000000000002E-2</v>
      </c>
      <c r="AJ13" s="21">
        <v>0.12250873925771803</v>
      </c>
      <c r="AK13" s="21">
        <v>8.3829833863729129E-3</v>
      </c>
      <c r="AL13" s="21">
        <v>1.365456580159331</v>
      </c>
    </row>
    <row r="14" spans="1:38" x14ac:dyDescent="0.15">
      <c r="A14" s="16">
        <v>300</v>
      </c>
      <c r="B14" s="17">
        <v>201503</v>
      </c>
      <c r="C14" s="54" t="str">
        <f t="shared" si="0"/>
        <v>300_201503</v>
      </c>
      <c r="D14" s="18">
        <v>-2.1780357540823312</v>
      </c>
      <c r="E14" s="19">
        <v>0.2</v>
      </c>
      <c r="F14" s="19"/>
      <c r="G14" s="18">
        <v>0.26905482056783153</v>
      </c>
      <c r="H14" s="20">
        <v>8.1919686473197695E-2</v>
      </c>
      <c r="I14" s="19">
        <v>0.5</v>
      </c>
      <c r="J14" s="21" t="s">
        <v>25</v>
      </c>
      <c r="K14" s="21" t="s">
        <v>25</v>
      </c>
      <c r="L14" s="22">
        <v>0.68190627567851325</v>
      </c>
      <c r="M14" s="3">
        <v>0</v>
      </c>
      <c r="N14" s="23">
        <v>-7.260119180274438E-2</v>
      </c>
      <c r="O14" s="18">
        <v>1.4180434140704424E-2</v>
      </c>
      <c r="P14" s="24">
        <v>2</v>
      </c>
      <c r="Q14" s="24">
        <v>8</v>
      </c>
      <c r="R14" s="20">
        <v>1.7520724615899486E-2</v>
      </c>
      <c r="S14" s="20">
        <v>-1.3653649142725155E-2</v>
      </c>
      <c r="T14" s="24">
        <v>1</v>
      </c>
      <c r="U14" s="24">
        <v>5</v>
      </c>
      <c r="V14" s="20">
        <v>2.4891471573900814E-2</v>
      </c>
      <c r="W14" s="20">
        <v>-2.3419005995242159E-2</v>
      </c>
      <c r="X14" s="19">
        <v>3607.9850000000001</v>
      </c>
      <c r="Y14" s="19">
        <v>1</v>
      </c>
      <c r="Z14" s="25">
        <v>42030</v>
      </c>
      <c r="AA14" s="20">
        <v>-8.1919686473197695E-2</v>
      </c>
      <c r="AB14" s="25">
        <v>42041</v>
      </c>
      <c r="AC14" s="3">
        <v>0</v>
      </c>
      <c r="AD14" s="18">
        <v>4.7438397460609893</v>
      </c>
      <c r="AE14" s="19">
        <v>4.0000000000000008E-2</v>
      </c>
      <c r="AF14" s="19"/>
      <c r="AG14" s="18">
        <v>7.2390496470788018E-2</v>
      </c>
      <c r="AH14" s="20">
        <v>6.7108350318670091E-3</v>
      </c>
      <c r="AI14" s="19">
        <v>0.25</v>
      </c>
      <c r="AJ14" s="21" t="s">
        <v>25</v>
      </c>
      <c r="AK14" s="21" t="s">
        <v>25</v>
      </c>
      <c r="AL14" s="21">
        <v>0.46499616880974054</v>
      </c>
    </row>
    <row r="15" spans="1:38" x14ac:dyDescent="0.15">
      <c r="A15" s="16">
        <v>300</v>
      </c>
      <c r="B15" s="17">
        <v>201504</v>
      </c>
      <c r="C15" s="54" t="str">
        <f t="shared" si="0"/>
        <v>300_201504</v>
      </c>
      <c r="D15" s="18">
        <v>2.5347268764226794</v>
      </c>
      <c r="E15" s="19">
        <v>1</v>
      </c>
      <c r="F15" s="19">
        <v>0.48392154514994223</v>
      </c>
      <c r="G15" s="18">
        <v>9.057553645923247E-2</v>
      </c>
      <c r="H15" s="20">
        <v>0</v>
      </c>
      <c r="I15" s="19">
        <v>0</v>
      </c>
      <c r="J15" s="21">
        <v>27.984674179253087</v>
      </c>
      <c r="K15" s="21" t="s">
        <v>25</v>
      </c>
      <c r="L15" s="22">
        <v>1.8774177121756459</v>
      </c>
      <c r="M15" s="3">
        <v>0</v>
      </c>
      <c r="N15" s="23">
        <v>6.3368171910566984E-2</v>
      </c>
      <c r="O15" s="18">
        <v>4.7737499250466234E-3</v>
      </c>
      <c r="P15" s="24">
        <v>7</v>
      </c>
      <c r="Q15" s="24">
        <v>0</v>
      </c>
      <c r="R15" s="20">
        <v>8.8256299321292399E-3</v>
      </c>
      <c r="S15" s="20" t="s">
        <v>25</v>
      </c>
      <c r="T15" s="24">
        <v>7</v>
      </c>
      <c r="U15" s="24">
        <v>0</v>
      </c>
      <c r="V15" s="20">
        <v>1.8237728864489045E-2</v>
      </c>
      <c r="W15" s="20">
        <v>2.5479569171060756E-3</v>
      </c>
      <c r="X15" s="19">
        <v>3522.3220000000001</v>
      </c>
      <c r="Y15" s="19">
        <v>1.0527212088988354</v>
      </c>
      <c r="Z15" s="25">
        <v>42052</v>
      </c>
      <c r="AA15" s="20">
        <v>0</v>
      </c>
      <c r="AB15" s="25">
        <v>42044</v>
      </c>
      <c r="AC15" s="3">
        <v>0</v>
      </c>
      <c r="AD15" s="18">
        <v>6.4248403380594725</v>
      </c>
      <c r="AE15" s="19">
        <v>1</v>
      </c>
      <c r="AF15" s="19">
        <v>0.23418006186030757</v>
      </c>
      <c r="AG15" s="18">
        <v>8.203927804877751E-3</v>
      </c>
      <c r="AH15" s="20">
        <v>0</v>
      </c>
      <c r="AI15" s="19">
        <v>0</v>
      </c>
      <c r="AJ15" s="21">
        <v>783.14198891895444</v>
      </c>
      <c r="AK15" s="21" t="s">
        <v>25</v>
      </c>
      <c r="AL15" s="21">
        <v>3.5246972659908362</v>
      </c>
    </row>
    <row r="16" spans="1:38" x14ac:dyDescent="0.15">
      <c r="A16" s="16">
        <v>300</v>
      </c>
      <c r="B16" s="17">
        <v>201505</v>
      </c>
      <c r="C16" s="54" t="str">
        <f t="shared" si="0"/>
        <v>300_201505</v>
      </c>
      <c r="D16" s="18">
        <v>-0.44767968402661967</v>
      </c>
      <c r="E16" s="19">
        <v>0.5</v>
      </c>
      <c r="F16" s="19"/>
      <c r="G16" s="18">
        <v>0.29329126138870365</v>
      </c>
      <c r="H16" s="20">
        <v>3.4083856644817834E-2</v>
      </c>
      <c r="I16" s="19">
        <v>0.25</v>
      </c>
      <c r="J16" s="21" t="s">
        <v>25</v>
      </c>
      <c r="K16" s="21" t="s">
        <v>25</v>
      </c>
      <c r="L16" s="22">
        <v>1.0926241419767109</v>
      </c>
      <c r="M16" s="3">
        <v>0</v>
      </c>
      <c r="N16" s="23">
        <v>-1.2435546778517215E-2</v>
      </c>
      <c r="O16" s="18">
        <v>1.5457806730201704E-2</v>
      </c>
      <c r="P16" s="24">
        <v>4</v>
      </c>
      <c r="Q16" s="24">
        <v>4</v>
      </c>
      <c r="R16" s="20">
        <v>1.0374329915118385E-2</v>
      </c>
      <c r="S16" s="20">
        <v>-1.3291146166967943E-2</v>
      </c>
      <c r="T16" s="24">
        <v>3</v>
      </c>
      <c r="U16" s="24">
        <v>2</v>
      </c>
      <c r="V16" s="20">
        <v>2.5171837185362866E-2</v>
      </c>
      <c r="W16" s="20">
        <v>-2.5925612250139785E-2</v>
      </c>
      <c r="X16" s="19">
        <v>3601.2649999999999</v>
      </c>
      <c r="Y16" s="19">
        <v>1.0352243592415507</v>
      </c>
      <c r="Z16" s="25">
        <v>42065</v>
      </c>
      <c r="AA16" s="20">
        <v>-3.4083856644817834E-2</v>
      </c>
      <c r="AB16" s="25">
        <v>42069</v>
      </c>
      <c r="AC16" s="3">
        <v>0</v>
      </c>
      <c r="AD16" s="18">
        <v>0.20041709949017403</v>
      </c>
      <c r="AE16" s="19">
        <v>0.25</v>
      </c>
      <c r="AF16" s="19"/>
      <c r="AG16" s="18">
        <v>8.601976400697689E-2</v>
      </c>
      <c r="AH16" s="20">
        <v>1.1617092837844928E-3</v>
      </c>
      <c r="AI16" s="19">
        <v>6.25E-2</v>
      </c>
      <c r="AJ16" s="21" t="s">
        <v>25</v>
      </c>
      <c r="AK16" s="21" t="s">
        <v>25</v>
      </c>
      <c r="AL16" s="21">
        <v>1.1938275156303437</v>
      </c>
    </row>
    <row r="17" spans="1:38" x14ac:dyDescent="0.15">
      <c r="A17" s="16">
        <v>300</v>
      </c>
      <c r="B17" s="17">
        <v>201506</v>
      </c>
      <c r="C17" s="54" t="str">
        <f t="shared" si="0"/>
        <v>300_201506</v>
      </c>
      <c r="D17" s="18">
        <v>3.570949714246292</v>
      </c>
      <c r="E17" s="19">
        <v>0.8</v>
      </c>
      <c r="F17" s="19">
        <v>0.616920554464647</v>
      </c>
      <c r="G17" s="18">
        <v>0.19834829511370855</v>
      </c>
      <c r="H17" s="20">
        <v>4.8446046215815386E-3</v>
      </c>
      <c r="I17" s="19">
        <v>0.1</v>
      </c>
      <c r="J17" s="21">
        <v>18.00343034054892</v>
      </c>
      <c r="K17" s="21">
        <v>24.569942531798343</v>
      </c>
      <c r="L17" s="22">
        <v>1.6910816646478914</v>
      </c>
      <c r="M17" s="3">
        <v>0</v>
      </c>
      <c r="N17" s="23">
        <v>0.11903165714154307</v>
      </c>
      <c r="O17" s="18">
        <v>1.0453873042842758E-2</v>
      </c>
      <c r="P17" s="24">
        <v>8</v>
      </c>
      <c r="Q17" s="24">
        <v>2</v>
      </c>
      <c r="R17" s="20">
        <v>1.5009064065678701E-2</v>
      </c>
      <c r="S17" s="20">
        <v>-3.2434034130890965E-3</v>
      </c>
      <c r="T17" s="24">
        <v>6</v>
      </c>
      <c r="U17" s="24">
        <v>1</v>
      </c>
      <c r="V17" s="20">
        <v>2.4329006315413348E-2</v>
      </c>
      <c r="W17" s="20">
        <v>-4.8446046215815386E-3</v>
      </c>
      <c r="X17" s="19">
        <v>3892.5740000000001</v>
      </c>
      <c r="Y17" s="19">
        <v>1.1002965161472689</v>
      </c>
      <c r="Z17" s="25">
        <v>42083</v>
      </c>
      <c r="AA17" s="20">
        <v>-4.8446046215815386E-3</v>
      </c>
      <c r="AB17" s="25">
        <v>42073</v>
      </c>
      <c r="AC17" s="3">
        <v>0</v>
      </c>
      <c r="AD17" s="18">
        <v>12.751681861675674</v>
      </c>
      <c r="AE17" s="19">
        <v>0.64000000000000012</v>
      </c>
      <c r="AF17" s="19">
        <v>0.38059097052096746</v>
      </c>
      <c r="AG17" s="18">
        <v>3.9342046174514818E-2</v>
      </c>
      <c r="AH17" s="20">
        <v>2.3470193939449204E-5</v>
      </c>
      <c r="AI17" s="19">
        <v>1.0000000000000002E-2</v>
      </c>
      <c r="AJ17" s="21">
        <v>324.12350402699741</v>
      </c>
      <c r="AK17" s="21">
        <v>603.68207601587324</v>
      </c>
      <c r="AL17" s="21">
        <v>2.8597571965082835</v>
      </c>
    </row>
    <row r="18" spans="1:38" x14ac:dyDescent="0.15">
      <c r="A18" s="16">
        <v>300</v>
      </c>
      <c r="B18" s="17">
        <v>201507</v>
      </c>
      <c r="C18" s="54" t="str">
        <f t="shared" si="0"/>
        <v>300_201507</v>
      </c>
      <c r="D18" s="18">
        <v>1.4635189979689616</v>
      </c>
      <c r="E18" s="19">
        <v>0.8</v>
      </c>
      <c r="F18" s="19">
        <v>0.35007439584690597</v>
      </c>
      <c r="G18" s="18">
        <v>0.19843897665641302</v>
      </c>
      <c r="H18" s="20">
        <v>8.2138490216322468E-3</v>
      </c>
      <c r="I18" s="19">
        <v>0.2</v>
      </c>
      <c r="J18" s="21">
        <v>7.3751589663908117</v>
      </c>
      <c r="K18" s="21">
        <v>2.4746805907968366</v>
      </c>
      <c r="L18" s="22">
        <v>1.379810298479994</v>
      </c>
      <c r="M18" s="3">
        <v>0</v>
      </c>
      <c r="N18" s="23">
        <v>2.0326652749568908E-2</v>
      </c>
      <c r="O18" s="18">
        <v>1.045865237978749E-2</v>
      </c>
      <c r="P18" s="24">
        <v>4</v>
      </c>
      <c r="Q18" s="24">
        <v>1</v>
      </c>
      <c r="R18" s="20">
        <v>7.1485766237669446E-3</v>
      </c>
      <c r="S18" s="20">
        <v>-8.2138490216322468E-3</v>
      </c>
      <c r="T18" s="24">
        <v>2</v>
      </c>
      <c r="U18" s="24">
        <v>1</v>
      </c>
      <c r="V18" s="20">
        <v>2.0420164138176933E-2</v>
      </c>
      <c r="W18" s="20">
        <v>-8.2138490216322468E-3</v>
      </c>
      <c r="X18" s="19">
        <v>3973.0459999999998</v>
      </c>
      <c r="Y18" s="19">
        <v>1.0002479820929235</v>
      </c>
      <c r="Z18" s="25">
        <v>42087</v>
      </c>
      <c r="AA18" s="20">
        <v>-8.2138490216322468E-3</v>
      </c>
      <c r="AB18" s="25">
        <v>42088</v>
      </c>
      <c r="AC18" s="3">
        <v>0</v>
      </c>
      <c r="AD18" s="18">
        <v>2.1418878574160733</v>
      </c>
      <c r="AE18" s="19">
        <v>0.64000000000000012</v>
      </c>
      <c r="AF18" s="19">
        <v>0.12255208262757622</v>
      </c>
      <c r="AG18" s="18">
        <v>3.9378027456444434E-2</v>
      </c>
      <c r="AH18" s="20">
        <v>6.7467315750169022E-5</v>
      </c>
      <c r="AI18" s="19">
        <v>4.0000000000000008E-2</v>
      </c>
      <c r="AJ18" s="21">
        <v>54.392969779534788</v>
      </c>
      <c r="AK18" s="21">
        <v>6.1240440264665796</v>
      </c>
      <c r="AL18" s="21">
        <v>1.9038764597914501</v>
      </c>
    </row>
    <row r="20" spans="1:38" ht="67.5" x14ac:dyDescent="0.15">
      <c r="A20" s="1" t="s">
        <v>77</v>
      </c>
      <c r="B20" s="1" t="s">
        <v>0</v>
      </c>
      <c r="C20" s="1"/>
      <c r="D20" s="1" t="s">
        <v>1</v>
      </c>
      <c r="E20" s="1" t="s">
        <v>2</v>
      </c>
      <c r="F20" s="1" t="s">
        <v>3</v>
      </c>
      <c r="G20" s="1" t="s">
        <v>4</v>
      </c>
      <c r="H20" s="1" t="s">
        <v>5</v>
      </c>
      <c r="I20" s="1" t="s">
        <v>6</v>
      </c>
      <c r="J20" s="1" t="s">
        <v>7</v>
      </c>
      <c r="K20" s="1" t="s">
        <v>8</v>
      </c>
      <c r="L20" s="2" t="s">
        <v>9</v>
      </c>
      <c r="M20" s="3"/>
      <c r="N20" s="4" t="s">
        <v>10</v>
      </c>
      <c r="O20" s="1" t="s">
        <v>11</v>
      </c>
      <c r="P20" s="1" t="s">
        <v>12</v>
      </c>
      <c r="Q20" s="1" t="s">
        <v>13</v>
      </c>
      <c r="R20" s="1" t="s">
        <v>14</v>
      </c>
      <c r="S20" s="1" t="s">
        <v>15</v>
      </c>
      <c r="T20" s="1" t="s">
        <v>16</v>
      </c>
      <c r="U20" s="1" t="s">
        <v>17</v>
      </c>
      <c r="V20" s="1" t="s">
        <v>18</v>
      </c>
      <c r="W20" s="1" t="s">
        <v>19</v>
      </c>
      <c r="X20" s="1" t="s">
        <v>20</v>
      </c>
      <c r="Y20" s="1" t="s">
        <v>21</v>
      </c>
      <c r="Z20" s="1" t="s">
        <v>22</v>
      </c>
      <c r="AA20" s="1" t="s">
        <v>23</v>
      </c>
      <c r="AB20" s="1" t="s">
        <v>24</v>
      </c>
      <c r="AC20" s="3"/>
      <c r="AD20" s="1" t="s">
        <v>78</v>
      </c>
      <c r="AE20" s="1" t="s">
        <v>79</v>
      </c>
      <c r="AF20" s="1" t="s">
        <v>80</v>
      </c>
      <c r="AG20" s="1" t="s">
        <v>81</v>
      </c>
      <c r="AH20" s="1" t="s">
        <v>82</v>
      </c>
      <c r="AI20" s="1" t="s">
        <v>83</v>
      </c>
      <c r="AJ20" s="1" t="s">
        <v>84</v>
      </c>
      <c r="AK20" s="1" t="s">
        <v>85</v>
      </c>
      <c r="AL20" s="1" t="s">
        <v>86</v>
      </c>
    </row>
    <row r="21" spans="1:38" x14ac:dyDescent="0.15">
      <c r="A21" s="5">
        <v>905</v>
      </c>
      <c r="B21" s="5" t="s">
        <v>87</v>
      </c>
      <c r="C21" s="5"/>
      <c r="D21" s="6">
        <v>0.91167022759029115</v>
      </c>
      <c r="E21" s="7">
        <v>0.6</v>
      </c>
      <c r="F21" s="8">
        <v>0.34211163079619361</v>
      </c>
      <c r="G21" s="6">
        <v>0.26951972445929806</v>
      </c>
      <c r="H21" s="6">
        <v>7.3656649466976143E-2</v>
      </c>
      <c r="I21" s="8">
        <v>3.4782608695652174E-2</v>
      </c>
      <c r="J21" s="9">
        <v>3.3825733141396435</v>
      </c>
      <c r="K21" s="9">
        <v>5.8792160821752111</v>
      </c>
      <c r="L21" s="10">
        <v>1.1477173914285403</v>
      </c>
      <c r="M21" s="3">
        <v>0</v>
      </c>
      <c r="N21" s="11">
        <v>0.4330433581053883</v>
      </c>
      <c r="O21" s="6">
        <v>1.4204936727206255E-2</v>
      </c>
      <c r="P21" s="12">
        <v>69</v>
      </c>
      <c r="Q21" s="12">
        <v>46</v>
      </c>
      <c r="R21" s="13">
        <v>1.2346511422650319E-2</v>
      </c>
      <c r="S21" s="13">
        <v>-1.0434846442411513E-2</v>
      </c>
      <c r="T21" s="12">
        <v>9</v>
      </c>
      <c r="U21" s="12">
        <v>4</v>
      </c>
      <c r="V21" s="13">
        <v>3.6089130889576548E-2</v>
      </c>
      <c r="W21" s="13">
        <v>-4.3156284742205786E-2</v>
      </c>
      <c r="X21" s="8">
        <v>7155.9449999999997</v>
      </c>
      <c r="Y21" s="8">
        <v>1.4330433581053883</v>
      </c>
      <c r="Z21" s="14">
        <v>42090</v>
      </c>
      <c r="AA21" s="13">
        <v>-7.3656649466976143E-2</v>
      </c>
      <c r="AB21" s="14">
        <v>41996</v>
      </c>
      <c r="AC21" s="3">
        <v>0</v>
      </c>
      <c r="AD21" s="6">
        <v>0.83114260387453331</v>
      </c>
      <c r="AE21" s="7">
        <v>0.36</v>
      </c>
      <c r="AF21" s="8">
        <v>0.11704036792603109</v>
      </c>
      <c r="AG21" s="6">
        <v>7.2640881872615942E-2</v>
      </c>
      <c r="AH21" s="6">
        <v>5.4253020107009973E-3</v>
      </c>
      <c r="AI21" s="8">
        <v>1.2098298676748583E-3</v>
      </c>
      <c r="AJ21" s="9">
        <v>11.441802225529651</v>
      </c>
      <c r="AK21" s="9">
        <v>34.56518174090764</v>
      </c>
      <c r="AL21" s="9">
        <v>1.3172552105875333</v>
      </c>
    </row>
    <row r="22" spans="1:38" x14ac:dyDescent="0.15">
      <c r="A22" s="5">
        <v>905</v>
      </c>
      <c r="B22" s="5" t="s">
        <v>88</v>
      </c>
      <c r="C22" s="5"/>
      <c r="D22" s="6">
        <v>0.92160725868107163</v>
      </c>
      <c r="E22" s="8">
        <v>0.5942176870748298</v>
      </c>
      <c r="F22" s="8">
        <v>0.588782116084275</v>
      </c>
      <c r="G22" s="6">
        <v>0.24200891397682828</v>
      </c>
      <c r="H22" s="13">
        <v>2.534431969528254E-2</v>
      </c>
      <c r="I22" s="8">
        <v>0.26037414965986394</v>
      </c>
      <c r="J22" s="9">
        <v>10.310227734479849</v>
      </c>
      <c r="K22" s="9">
        <v>11.327048882802627</v>
      </c>
      <c r="L22" s="10">
        <v>1.1773801129132855</v>
      </c>
      <c r="M22" s="3">
        <v>0</v>
      </c>
      <c r="N22" s="11">
        <v>2.6823213131370378E-2</v>
      </c>
      <c r="O22" s="6">
        <v>1.2754989703842253E-2</v>
      </c>
      <c r="P22" s="15">
        <v>4.9285714285714288</v>
      </c>
      <c r="Q22" s="15">
        <v>3.2857142857142856</v>
      </c>
      <c r="R22" s="13">
        <v>1.1759987776720692E-2</v>
      </c>
      <c r="S22" s="13">
        <v>-9.7088913355536498E-3</v>
      </c>
      <c r="T22" s="12">
        <v>3.2857142857142856</v>
      </c>
      <c r="U22" s="12">
        <v>1.9285714285714286</v>
      </c>
      <c r="V22" s="13">
        <v>2.0877737643749276E-2</v>
      </c>
      <c r="W22" s="13">
        <v>-1.8496106028244259E-2</v>
      </c>
      <c r="X22" s="8">
        <v>5701.9373571428569</v>
      </c>
      <c r="Y22" s="8">
        <v>1.0331452292873571</v>
      </c>
      <c r="Z22" s="14"/>
      <c r="AA22" s="13">
        <v>-2.534431969528254E-2</v>
      </c>
      <c r="AB22" s="14"/>
      <c r="AC22" s="3">
        <v>0</v>
      </c>
      <c r="AD22" s="6">
        <v>0.84935993925363973</v>
      </c>
      <c r="AE22" s="8">
        <v>0.35309465963256037</v>
      </c>
      <c r="AF22" s="8">
        <v>0.34666438022067669</v>
      </c>
      <c r="AG22" s="6">
        <v>5.8568314444243867E-2</v>
      </c>
      <c r="AH22" s="13">
        <v>6.4233454081668651E-4</v>
      </c>
      <c r="AI22" s="8">
        <v>6.7794697811097232E-2</v>
      </c>
      <c r="AJ22" s="9">
        <v>106.30079593683747</v>
      </c>
      <c r="AK22" s="9">
        <v>128.30203639340024</v>
      </c>
      <c r="AL22" s="9">
        <v>1.3862239302837009</v>
      </c>
    </row>
    <row r="23" spans="1:38" x14ac:dyDescent="0.15">
      <c r="A23" s="16">
        <v>905</v>
      </c>
      <c r="B23" s="17">
        <v>201421</v>
      </c>
      <c r="C23" s="54" t="str">
        <f>CONCATENATE(A23,"_",B23)</f>
        <v>905_201421</v>
      </c>
      <c r="D23" s="18">
        <v>-0.9573988741431414</v>
      </c>
      <c r="E23" s="19">
        <v>0.42857142857142855</v>
      </c>
      <c r="F23" s="19"/>
      <c r="G23" s="18">
        <v>0.12778226721694119</v>
      </c>
      <c r="H23" s="20">
        <v>2.863109512390094E-2</v>
      </c>
      <c r="I23" s="19">
        <v>0.2857142857142857</v>
      </c>
      <c r="J23" s="21" t="s">
        <v>25</v>
      </c>
      <c r="K23" s="21" t="s">
        <v>25</v>
      </c>
      <c r="L23" s="22">
        <v>0.71051772573234184</v>
      </c>
      <c r="M23" s="3">
        <v>0</v>
      </c>
      <c r="N23" s="23">
        <v>-2.6594413170642817E-2</v>
      </c>
      <c r="O23" s="18">
        <v>6.7347168164299904E-3</v>
      </c>
      <c r="P23" s="24">
        <v>3</v>
      </c>
      <c r="Q23" s="24">
        <v>4</v>
      </c>
      <c r="R23" s="20">
        <v>2.2062886533450823E-3</v>
      </c>
      <c r="S23" s="20">
        <v>-8.3420227753519538E-3</v>
      </c>
      <c r="T23" s="24">
        <v>2</v>
      </c>
      <c r="U23" s="24">
        <v>2</v>
      </c>
      <c r="V23" s="20">
        <v>4.3555480378889566E-3</v>
      </c>
      <c r="W23" s="20">
        <v>-1.633414933907551E-2</v>
      </c>
      <c r="X23" s="19">
        <v>5004</v>
      </c>
      <c r="Y23" s="19">
        <v>1.0020967131468119</v>
      </c>
      <c r="Z23" s="25">
        <v>41921</v>
      </c>
      <c r="AA23" s="20">
        <v>-2.863109512390094E-2</v>
      </c>
      <c r="AB23" s="25">
        <v>41929</v>
      </c>
      <c r="AC23" s="3">
        <v>0</v>
      </c>
      <c r="AD23" s="18">
        <v>0.91661260421055468</v>
      </c>
      <c r="AE23" s="19">
        <v>0.18367346938775508</v>
      </c>
      <c r="AF23" s="19"/>
      <c r="AG23" s="18">
        <v>1.6328307815101764E-2</v>
      </c>
      <c r="AH23" s="20">
        <v>8.1973960799386423E-4</v>
      </c>
      <c r="AI23" s="19">
        <v>8.1632653061224483E-2</v>
      </c>
      <c r="AJ23" s="21" t="s">
        <v>25</v>
      </c>
      <c r="AK23" s="21" t="s">
        <v>25</v>
      </c>
      <c r="AL23" s="21">
        <v>0.50483543857985935</v>
      </c>
    </row>
    <row r="24" spans="1:38" x14ac:dyDescent="0.15">
      <c r="A24" s="16">
        <v>905</v>
      </c>
      <c r="B24" s="17">
        <v>201422</v>
      </c>
      <c r="C24" s="54" t="str">
        <f t="shared" ref="C24:C36" si="1">CONCATENATE(A24,"_",B24)</f>
        <v>905_201422</v>
      </c>
      <c r="D24" s="18">
        <v>0.77574767576063852</v>
      </c>
      <c r="E24" s="19">
        <v>0.6</v>
      </c>
      <c r="F24" s="19">
        <v>0.43888287073793159</v>
      </c>
      <c r="G24" s="18">
        <v>0.23668469042981927</v>
      </c>
      <c r="H24" s="20">
        <v>3.5285931071419974E-2</v>
      </c>
      <c r="I24" s="19">
        <v>0.3</v>
      </c>
      <c r="J24" s="21">
        <v>3.2775574725677492</v>
      </c>
      <c r="K24" s="21">
        <v>0.73282056257350625</v>
      </c>
      <c r="L24" s="22">
        <v>1.2470319164882868</v>
      </c>
      <c r="M24" s="3">
        <v>0</v>
      </c>
      <c r="N24" s="23">
        <v>2.5858255858687951E-2</v>
      </c>
      <c r="O24" s="18">
        <v>1.2474378484168101E-2</v>
      </c>
      <c r="P24" s="24">
        <v>6</v>
      </c>
      <c r="Q24" s="24">
        <v>4</v>
      </c>
      <c r="R24" s="20">
        <v>1.0534240131652791E-2</v>
      </c>
      <c r="S24" s="20">
        <v>-9.2364188713824069E-3</v>
      </c>
      <c r="T24" s="24">
        <v>5</v>
      </c>
      <c r="U24" s="24">
        <v>3</v>
      </c>
      <c r="V24" s="20">
        <v>2.4002395249421937E-2</v>
      </c>
      <c r="W24" s="20">
        <v>-1.4584684630544187E-2</v>
      </c>
      <c r="X24" s="19">
        <v>4992.63</v>
      </c>
      <c r="Y24" s="19">
        <v>1.012876433307095</v>
      </c>
      <c r="Z24" s="25">
        <v>41942</v>
      </c>
      <c r="AA24" s="20">
        <v>-3.5285931071419974E-2</v>
      </c>
      <c r="AB24" s="25">
        <v>41935</v>
      </c>
      <c r="AC24" s="3">
        <v>0</v>
      </c>
      <c r="AD24" s="18">
        <v>0.6017844564480328</v>
      </c>
      <c r="AE24" s="19">
        <v>0.36</v>
      </c>
      <c r="AF24" s="19">
        <v>0.19261817422716795</v>
      </c>
      <c r="AG24" s="18">
        <v>5.601964268385938E-2</v>
      </c>
      <c r="AH24" s="20">
        <v>1.2450969315770015E-3</v>
      </c>
      <c r="AI24" s="19">
        <v>0.09</v>
      </c>
      <c r="AJ24" s="21">
        <v>10.742382985984692</v>
      </c>
      <c r="AK24" s="21">
        <v>0.53702597693055021</v>
      </c>
      <c r="AL24" s="21">
        <v>1.5550886007404496</v>
      </c>
    </row>
    <row r="25" spans="1:38" x14ac:dyDescent="0.15">
      <c r="A25" s="16">
        <v>905</v>
      </c>
      <c r="B25" s="17">
        <v>201423</v>
      </c>
      <c r="C25" s="54" t="str">
        <f t="shared" si="1"/>
        <v>905_201423</v>
      </c>
      <c r="D25" s="18">
        <v>-0.46211510462416117</v>
      </c>
      <c r="E25" s="19">
        <v>0.4</v>
      </c>
      <c r="F25" s="19"/>
      <c r="G25" s="18">
        <v>0.25148220938386023</v>
      </c>
      <c r="H25" s="20">
        <v>2.9719737626714426E-2</v>
      </c>
      <c r="I25" s="19">
        <v>0.2</v>
      </c>
      <c r="J25" s="21" t="s">
        <v>25</v>
      </c>
      <c r="K25" s="21" t="s">
        <v>25</v>
      </c>
      <c r="L25" s="22">
        <v>0.69974679284946606</v>
      </c>
      <c r="M25" s="3">
        <v>0</v>
      </c>
      <c r="N25" s="23">
        <v>-1.5403836820805372E-2</v>
      </c>
      <c r="O25" s="18">
        <v>1.32542762110728E-2</v>
      </c>
      <c r="P25" s="24">
        <v>4</v>
      </c>
      <c r="Q25" s="24">
        <v>6</v>
      </c>
      <c r="R25" s="20">
        <v>1.058757746270772E-2</v>
      </c>
      <c r="S25" s="20">
        <v>-9.5109157348392901E-3</v>
      </c>
      <c r="T25" s="24">
        <v>1</v>
      </c>
      <c r="U25" s="24">
        <v>2</v>
      </c>
      <c r="V25" s="20">
        <v>1.7187410375542056E-2</v>
      </c>
      <c r="W25" s="20">
        <v>-2.9719737626714426E-2</v>
      </c>
      <c r="X25" s="19">
        <v>5031</v>
      </c>
      <c r="Y25" s="19">
        <v>1.0004573746693977</v>
      </c>
      <c r="Z25" s="25">
        <v>41953</v>
      </c>
      <c r="AA25" s="20">
        <v>-2.9719737626714426E-2</v>
      </c>
      <c r="AB25" s="25">
        <v>41954</v>
      </c>
      <c r="AC25" s="3">
        <v>0</v>
      </c>
      <c r="AD25" s="18">
        <v>0.21355036992179943</v>
      </c>
      <c r="AE25" s="19">
        <v>0.16000000000000003</v>
      </c>
      <c r="AF25" s="19"/>
      <c r="AG25" s="18">
        <v>6.3243301636587715E-2</v>
      </c>
      <c r="AH25" s="20">
        <v>8.832628046007453E-4</v>
      </c>
      <c r="AI25" s="19">
        <v>4.0000000000000008E-2</v>
      </c>
      <c r="AJ25" s="21" t="s">
        <v>25</v>
      </c>
      <c r="AK25" s="21" t="s">
        <v>25</v>
      </c>
      <c r="AL25" s="21">
        <v>0.48964557410311355</v>
      </c>
    </row>
    <row r="26" spans="1:38" x14ac:dyDescent="0.15">
      <c r="A26" s="16">
        <v>905</v>
      </c>
      <c r="B26" s="17">
        <v>201424</v>
      </c>
      <c r="C26" s="54" t="str">
        <f t="shared" si="1"/>
        <v>905_201424</v>
      </c>
      <c r="D26" s="18">
        <v>2.0510386772065448</v>
      </c>
      <c r="E26" s="19">
        <v>0.8</v>
      </c>
      <c r="F26" s="19">
        <v>0.53290836354364957</v>
      </c>
      <c r="G26" s="18">
        <v>0.12156011857615232</v>
      </c>
      <c r="H26" s="20">
        <v>2.1002587711380638E-3</v>
      </c>
      <c r="I26" s="19">
        <v>0.1</v>
      </c>
      <c r="J26" s="21">
        <v>16.872628138493099</v>
      </c>
      <c r="K26" s="21">
        <v>32.552158260878677</v>
      </c>
      <c r="L26" s="22">
        <v>1.719638527511052</v>
      </c>
      <c r="M26" s="3">
        <v>0</v>
      </c>
      <c r="N26" s="23">
        <v>6.8367955906884825E-2</v>
      </c>
      <c r="O26" s="18">
        <v>6.4067807890130944E-3</v>
      </c>
      <c r="P26" s="24">
        <v>8</v>
      </c>
      <c r="Q26" s="24">
        <v>2</v>
      </c>
      <c r="R26" s="20">
        <v>8.7250517892109303E-3</v>
      </c>
      <c r="S26" s="20">
        <v>-1.6328322509056026E-3</v>
      </c>
      <c r="T26" s="24">
        <v>5</v>
      </c>
      <c r="U26" s="24">
        <v>1</v>
      </c>
      <c r="V26" s="20">
        <v>1.6372518027663263E-2</v>
      </c>
      <c r="W26" s="20">
        <v>-2.1002587711380638E-3</v>
      </c>
      <c r="X26" s="19">
        <v>5251.39</v>
      </c>
      <c r="Y26" s="19">
        <v>1.0590746742442729</v>
      </c>
      <c r="Z26" s="25">
        <v>41970</v>
      </c>
      <c r="AA26" s="20">
        <v>-2.1002587711380638E-3</v>
      </c>
      <c r="AB26" s="25">
        <v>41963</v>
      </c>
      <c r="AC26" s="3">
        <v>0</v>
      </c>
      <c r="AD26" s="18">
        <v>4.2067596553971729</v>
      </c>
      <c r="AE26" s="19">
        <v>0.64000000000000012</v>
      </c>
      <c r="AF26" s="19">
        <v>0.28399132393477056</v>
      </c>
      <c r="AG26" s="18">
        <v>1.4776862428248211E-2</v>
      </c>
      <c r="AH26" s="20">
        <v>4.4110869057423696E-6</v>
      </c>
      <c r="AI26" s="19">
        <v>1.0000000000000002E-2</v>
      </c>
      <c r="AJ26" s="21">
        <v>284.68558029986906</v>
      </c>
      <c r="AK26" s="21">
        <v>1059.643007441292</v>
      </c>
      <c r="AL26" s="21">
        <v>2.9571566653003791</v>
      </c>
    </row>
    <row r="27" spans="1:38" x14ac:dyDescent="0.15">
      <c r="A27" s="16">
        <v>905</v>
      </c>
      <c r="B27" s="17">
        <v>201425</v>
      </c>
      <c r="C27" s="54" t="str">
        <f t="shared" si="1"/>
        <v>905_201425</v>
      </c>
      <c r="D27" s="18">
        <v>1.4180204260219176</v>
      </c>
      <c r="E27" s="19">
        <v>0.7</v>
      </c>
      <c r="F27" s="19">
        <v>0.48741130549040246</v>
      </c>
      <c r="G27" s="18">
        <v>0.41623194471060476</v>
      </c>
      <c r="H27" s="20">
        <v>4.7056471434126501E-2</v>
      </c>
      <c r="I27" s="19">
        <v>0.1</v>
      </c>
      <c r="J27" s="21">
        <v>3.4068034518778472</v>
      </c>
      <c r="K27" s="21">
        <v>1.0044813411101727</v>
      </c>
      <c r="L27" s="22">
        <v>1.211457769325204</v>
      </c>
      <c r="M27" s="3">
        <v>0</v>
      </c>
      <c r="N27" s="23">
        <v>4.7267347534063919E-2</v>
      </c>
      <c r="O27" s="18">
        <v>2.1937349670113092E-2</v>
      </c>
      <c r="P27" s="24">
        <v>7</v>
      </c>
      <c r="Q27" s="24">
        <v>3</v>
      </c>
      <c r="R27" s="20">
        <v>1.6763937047909665E-2</v>
      </c>
      <c r="S27" s="20">
        <v>-2.2958115124927663E-2</v>
      </c>
      <c r="T27" s="24">
        <v>3</v>
      </c>
      <c r="U27" s="24">
        <v>1</v>
      </c>
      <c r="V27" s="20">
        <v>3.4393820699425204E-2</v>
      </c>
      <c r="W27" s="20">
        <v>-4.0139154982661074E-2</v>
      </c>
      <c r="X27" s="19">
        <v>5493.2</v>
      </c>
      <c r="Y27" s="19">
        <v>1.0547335517094394</v>
      </c>
      <c r="Z27" s="25">
        <v>41985</v>
      </c>
      <c r="AA27" s="20">
        <v>-4.7056471434126501E-2</v>
      </c>
      <c r="AB27" s="25">
        <v>41982</v>
      </c>
      <c r="AC27" s="3">
        <v>0</v>
      </c>
      <c r="AD27" s="18">
        <v>2.0107819286153807</v>
      </c>
      <c r="AE27" s="19">
        <v>0.48999999999999994</v>
      </c>
      <c r="AF27" s="19">
        <v>0.23756978071985843</v>
      </c>
      <c r="AG27" s="18">
        <v>0.17324903179757195</v>
      </c>
      <c r="AH27" s="20">
        <v>2.2143115038307636E-3</v>
      </c>
      <c r="AI27" s="19">
        <v>1.0000000000000002E-2</v>
      </c>
      <c r="AJ27" s="21">
        <v>11.606309759726814</v>
      </c>
      <c r="AK27" s="21">
        <v>1.0089827646384912</v>
      </c>
      <c r="AL27" s="21">
        <v>1.4676299268583992</v>
      </c>
    </row>
    <row r="28" spans="1:38" x14ac:dyDescent="0.15">
      <c r="A28" s="16">
        <v>905</v>
      </c>
      <c r="B28" s="17">
        <v>201426</v>
      </c>
      <c r="C28" s="54" t="str">
        <f t="shared" si="1"/>
        <v>905_201426</v>
      </c>
      <c r="D28" s="18">
        <v>-0.38474841622369249</v>
      </c>
      <c r="E28" s="19">
        <v>0.6</v>
      </c>
      <c r="F28" s="19"/>
      <c r="G28" s="18">
        <v>0.35051151284912724</v>
      </c>
      <c r="H28" s="20">
        <v>7.3656649466975921E-2</v>
      </c>
      <c r="I28" s="19">
        <v>0.3</v>
      </c>
      <c r="J28" s="21" t="s">
        <v>25</v>
      </c>
      <c r="K28" s="21" t="s">
        <v>25</v>
      </c>
      <c r="L28" s="22">
        <v>0.82887351494457806</v>
      </c>
      <c r="M28" s="3">
        <v>0</v>
      </c>
      <c r="N28" s="23">
        <v>-1.2824947207456416E-2</v>
      </c>
      <c r="O28" s="18">
        <v>1.8473578778576947E-2</v>
      </c>
      <c r="P28" s="24">
        <v>6</v>
      </c>
      <c r="Q28" s="24">
        <v>4</v>
      </c>
      <c r="R28" s="20">
        <v>1.0702133446888492E-2</v>
      </c>
      <c r="S28" s="20">
        <v>-1.8889695919303257E-2</v>
      </c>
      <c r="T28" s="24">
        <v>3</v>
      </c>
      <c r="U28" s="24">
        <v>3</v>
      </c>
      <c r="V28" s="20">
        <v>1.9419007025351709E-2</v>
      </c>
      <c r="W28" s="20">
        <v>-3.9628031252036511E-2</v>
      </c>
      <c r="X28" s="19">
        <v>5606.69</v>
      </c>
      <c r="Y28" s="19">
        <v>1.0041353248800056</v>
      </c>
      <c r="Z28" s="25">
        <v>41989</v>
      </c>
      <c r="AA28" s="20">
        <v>-7.3656649466975921E-2</v>
      </c>
      <c r="AB28" s="25">
        <v>41996</v>
      </c>
      <c r="AC28" s="3">
        <v>0</v>
      </c>
      <c r="AD28" s="18">
        <v>0.14803134378663971</v>
      </c>
      <c r="AE28" s="19">
        <v>0.36</v>
      </c>
      <c r="AF28" s="19"/>
      <c r="AG28" s="18">
        <v>0.12285832063978389</v>
      </c>
      <c r="AH28" s="20">
        <v>5.4253020107009643E-3</v>
      </c>
      <c r="AI28" s="19">
        <v>0.09</v>
      </c>
      <c r="AJ28" s="21" t="s">
        <v>25</v>
      </c>
      <c r="AK28" s="21" t="s">
        <v>25</v>
      </c>
      <c r="AL28" s="21">
        <v>0.68703130377657962</v>
      </c>
    </row>
    <row r="29" spans="1:38" x14ac:dyDescent="0.15">
      <c r="A29" s="16">
        <v>905</v>
      </c>
      <c r="B29" s="17">
        <v>201427</v>
      </c>
      <c r="C29" s="54" t="str">
        <f t="shared" si="1"/>
        <v>905_201427</v>
      </c>
      <c r="D29" s="18">
        <v>-2.2137845189248928</v>
      </c>
      <c r="E29" s="19">
        <v>0.33333333333333331</v>
      </c>
      <c r="F29" s="19"/>
      <c r="G29" s="18">
        <v>0.25789149975252668</v>
      </c>
      <c r="H29" s="20">
        <v>1.7242214455514882E-2</v>
      </c>
      <c r="I29" s="19">
        <v>0.66666666666666663</v>
      </c>
      <c r="J29" s="21" t="s">
        <v>25</v>
      </c>
      <c r="K29" s="21" t="s">
        <v>25</v>
      </c>
      <c r="L29" s="22">
        <v>0.67697586305299384</v>
      </c>
      <c r="M29" s="3">
        <v>0</v>
      </c>
      <c r="N29" s="23">
        <v>-1.8448204324374107E-2</v>
      </c>
      <c r="O29" s="18">
        <v>1.3592075473578904E-2</v>
      </c>
      <c r="P29" s="24">
        <v>1</v>
      </c>
      <c r="Q29" s="24">
        <v>2</v>
      </c>
      <c r="R29" s="20">
        <v>9.0273341307920418E-3</v>
      </c>
      <c r="S29" s="20">
        <v>-1.3702477381277278E-2</v>
      </c>
      <c r="T29" s="24">
        <v>1</v>
      </c>
      <c r="U29" s="24">
        <v>2</v>
      </c>
      <c r="V29" s="20">
        <v>9.0273341307920418E-3</v>
      </c>
      <c r="W29" s="20">
        <v>-1.7242214455514882E-2</v>
      </c>
      <c r="X29" s="19">
        <v>5367.64</v>
      </c>
      <c r="Y29" s="19">
        <v>1</v>
      </c>
      <c r="Z29" s="25">
        <v>42002</v>
      </c>
      <c r="AA29" s="20">
        <v>-1.7242214455514882E-2</v>
      </c>
      <c r="AB29" s="25">
        <v>42003</v>
      </c>
      <c r="AC29" s="3">
        <v>0</v>
      </c>
      <c r="AD29" s="18">
        <v>4.900841896231519</v>
      </c>
      <c r="AE29" s="19">
        <v>0.1111111111111111</v>
      </c>
      <c r="AF29" s="19"/>
      <c r="AG29" s="18">
        <v>6.6508025644607463E-2</v>
      </c>
      <c r="AH29" s="20">
        <v>2.9729395932996634E-4</v>
      </c>
      <c r="AI29" s="19">
        <v>0.44444444444444442</v>
      </c>
      <c r="AJ29" s="21" t="s">
        <v>25</v>
      </c>
      <c r="AK29" s="21" t="s">
        <v>25</v>
      </c>
      <c r="AL29" s="21">
        <v>0.45829631915634589</v>
      </c>
    </row>
    <row r="30" spans="1:38" x14ac:dyDescent="0.15">
      <c r="A30" s="16">
        <v>905</v>
      </c>
      <c r="B30" s="17">
        <v>201501</v>
      </c>
      <c r="C30" s="54" t="str">
        <f t="shared" si="1"/>
        <v>905_201501</v>
      </c>
      <c r="D30" s="18">
        <v>1.1680516128062628</v>
      </c>
      <c r="E30" s="19">
        <v>0.6</v>
      </c>
      <c r="F30" s="19">
        <v>0.58034015420971197</v>
      </c>
      <c r="G30" s="18">
        <v>0.2128536703860277</v>
      </c>
      <c r="H30" s="20">
        <v>1.442721163797489E-2</v>
      </c>
      <c r="I30" s="19">
        <v>0.4</v>
      </c>
      <c r="J30" s="21">
        <v>5.4875803207335103</v>
      </c>
      <c r="K30" s="21">
        <v>1.1244680866850318</v>
      </c>
      <c r="L30" s="22">
        <v>1.287506472819602</v>
      </c>
      <c r="M30" s="3">
        <v>0</v>
      </c>
      <c r="N30" s="23">
        <v>1.622293906675365E-2</v>
      </c>
      <c r="O30" s="18">
        <v>1.1218373445776319E-2</v>
      </c>
      <c r="P30" s="24">
        <v>3</v>
      </c>
      <c r="Q30" s="24">
        <v>2</v>
      </c>
      <c r="R30" s="20">
        <v>1.0282709361118339E-2</v>
      </c>
      <c r="S30" s="20">
        <v>-7.2394794676486907E-3</v>
      </c>
      <c r="T30" s="24">
        <v>3</v>
      </c>
      <c r="U30" s="24">
        <v>2</v>
      </c>
      <c r="V30" s="20">
        <v>1.7718417873602066E-2</v>
      </c>
      <c r="W30" s="20">
        <v>-8.053583662522068E-3</v>
      </c>
      <c r="X30" s="19">
        <v>5488.24</v>
      </c>
      <c r="Y30" s="19">
        <v>1.0131474500740258</v>
      </c>
      <c r="Z30" s="25">
        <v>42011</v>
      </c>
      <c r="AA30" s="20">
        <v>-1.442721163797489E-2</v>
      </c>
      <c r="AB30" s="25">
        <v>42013</v>
      </c>
      <c r="AC30" s="3">
        <v>0</v>
      </c>
      <c r="AD30" s="18">
        <v>1.3643445701793118</v>
      </c>
      <c r="AE30" s="19">
        <v>0.36</v>
      </c>
      <c r="AF30" s="19">
        <v>0.33679469458815225</v>
      </c>
      <c r="AG30" s="18">
        <v>4.530668499680373E-2</v>
      </c>
      <c r="AH30" s="20">
        <v>2.0814443564691812E-4</v>
      </c>
      <c r="AI30" s="19">
        <v>0.16000000000000003</v>
      </c>
      <c r="AJ30" s="21">
        <v>30.113537776501698</v>
      </c>
      <c r="AK30" s="21">
        <v>1.2644284779730963</v>
      </c>
      <c r="AL30" s="21">
        <v>1.6576729175523723</v>
      </c>
    </row>
    <row r="31" spans="1:38" x14ac:dyDescent="0.15">
      <c r="A31" s="16">
        <v>905</v>
      </c>
      <c r="B31" s="17">
        <v>201502</v>
      </c>
      <c r="C31" s="54" t="str">
        <f t="shared" si="1"/>
        <v>905_201502</v>
      </c>
      <c r="D31" s="18">
        <v>1.2436301316679743</v>
      </c>
      <c r="E31" s="19">
        <v>0.6</v>
      </c>
      <c r="F31" s="19">
        <v>0.53153699511336661</v>
      </c>
      <c r="G31" s="18">
        <v>0.43213029761834615</v>
      </c>
      <c r="H31" s="20">
        <v>4.3156284742205786E-2</v>
      </c>
      <c r="I31" s="19">
        <v>0.1</v>
      </c>
      <c r="J31" s="21">
        <v>2.8779054338984076</v>
      </c>
      <c r="K31" s="21">
        <v>0.96056317103970923</v>
      </c>
      <c r="L31" s="22">
        <v>1.2054096991208481</v>
      </c>
      <c r="M31" s="3">
        <v>0</v>
      </c>
      <c r="N31" s="23">
        <v>4.145433772226581E-2</v>
      </c>
      <c r="O31" s="18">
        <v>2.2775266440673483E-2</v>
      </c>
      <c r="P31" s="24">
        <v>6</v>
      </c>
      <c r="Q31" s="24">
        <v>4</v>
      </c>
      <c r="R31" s="20">
        <v>1.9182708189298497E-2</v>
      </c>
      <c r="S31" s="20">
        <v>-1.8011507554896278E-2</v>
      </c>
      <c r="T31" s="24">
        <v>3</v>
      </c>
      <c r="U31" s="24">
        <v>1</v>
      </c>
      <c r="V31" s="20">
        <v>3.6089130889576548E-2</v>
      </c>
      <c r="W31" s="20">
        <v>-4.3156284742205786E-2</v>
      </c>
      <c r="X31" s="19">
        <v>5690.1559999999999</v>
      </c>
      <c r="Y31" s="19">
        <v>1.0671270127639143</v>
      </c>
      <c r="Z31" s="25">
        <v>42026</v>
      </c>
      <c r="AA31" s="20">
        <v>-4.3156284742205786E-2</v>
      </c>
      <c r="AB31" s="25">
        <v>42023</v>
      </c>
      <c r="AC31" s="3">
        <v>0</v>
      </c>
      <c r="AD31" s="18">
        <v>1.5466159043925032</v>
      </c>
      <c r="AE31" s="19">
        <v>0.36</v>
      </c>
      <c r="AF31" s="19">
        <v>0.28253157717414712</v>
      </c>
      <c r="AG31" s="18">
        <v>0.18673659411972041</v>
      </c>
      <c r="AH31" s="20">
        <v>1.8624649127503439E-3</v>
      </c>
      <c r="AI31" s="19">
        <v>1.0000000000000002E-2</v>
      </c>
      <c r="AJ31" s="21">
        <v>8.2823396864619809</v>
      </c>
      <c r="AK31" s="21">
        <v>0.92268160555786172</v>
      </c>
      <c r="AL31" s="21">
        <v>1.4530125427346134</v>
      </c>
    </row>
    <row r="32" spans="1:38" x14ac:dyDescent="0.15">
      <c r="A32" s="16">
        <v>905</v>
      </c>
      <c r="B32" s="17">
        <v>201503</v>
      </c>
      <c r="C32" s="54" t="str">
        <f t="shared" si="1"/>
        <v>905_201503</v>
      </c>
      <c r="D32" s="18">
        <v>-0.52458164315731026</v>
      </c>
      <c r="E32" s="19">
        <v>0.3</v>
      </c>
      <c r="F32" s="19"/>
      <c r="G32" s="18">
        <v>0.24605054392109832</v>
      </c>
      <c r="H32" s="20">
        <v>4.1399137069833891E-2</v>
      </c>
      <c r="I32" s="19">
        <v>0.4</v>
      </c>
      <c r="J32" s="21" t="s">
        <v>25</v>
      </c>
      <c r="K32" s="21" t="s">
        <v>25</v>
      </c>
      <c r="L32" s="22">
        <v>0.84702480002997804</v>
      </c>
      <c r="M32" s="3">
        <v>0</v>
      </c>
      <c r="N32" s="23">
        <v>-1.7486054771910342E-2</v>
      </c>
      <c r="O32" s="18">
        <v>1.2968002305232797E-2</v>
      </c>
      <c r="P32" s="24">
        <v>3</v>
      </c>
      <c r="Q32" s="24">
        <v>7</v>
      </c>
      <c r="R32" s="20">
        <v>1.412485094468178E-2</v>
      </c>
      <c r="S32" s="20">
        <v>-8.4636669551580689E-3</v>
      </c>
      <c r="T32" s="24">
        <v>2</v>
      </c>
      <c r="U32" s="24">
        <v>4</v>
      </c>
      <c r="V32" s="20">
        <v>2.2312009911084063E-2</v>
      </c>
      <c r="W32" s="20">
        <v>-2.1122641738016035E-2</v>
      </c>
      <c r="X32" s="19">
        <v>5773.8159999999998</v>
      </c>
      <c r="Y32" s="19">
        <v>1.0025763247270045</v>
      </c>
      <c r="Z32" s="25">
        <v>42031</v>
      </c>
      <c r="AA32" s="20">
        <v>-4.1399137069833891E-2</v>
      </c>
      <c r="AB32" s="25">
        <v>42041</v>
      </c>
      <c r="AC32" s="3">
        <v>0</v>
      </c>
      <c r="AD32" s="18">
        <v>0.27518590033762358</v>
      </c>
      <c r="AE32" s="19">
        <v>0.09</v>
      </c>
      <c r="AF32" s="19"/>
      <c r="AG32" s="18">
        <v>6.0540870163868332E-2</v>
      </c>
      <c r="AH32" s="20">
        <v>1.7138885501268946E-3</v>
      </c>
      <c r="AI32" s="19">
        <v>0.16000000000000003</v>
      </c>
      <c r="AJ32" s="21" t="s">
        <v>25</v>
      </c>
      <c r="AK32" s="21" t="s">
        <v>25</v>
      </c>
      <c r="AL32" s="21">
        <v>0.71745101186582427</v>
      </c>
    </row>
    <row r="33" spans="1:38" x14ac:dyDescent="0.15">
      <c r="A33" s="16">
        <v>905</v>
      </c>
      <c r="B33" s="17">
        <v>201504</v>
      </c>
      <c r="C33" s="54" t="str">
        <f t="shared" si="1"/>
        <v>905_201504</v>
      </c>
      <c r="D33" s="18">
        <v>2.7196214487102921</v>
      </c>
      <c r="E33" s="19">
        <v>0.8571428571428571</v>
      </c>
      <c r="F33" s="19">
        <v>0.68592563276458329</v>
      </c>
      <c r="G33" s="18">
        <v>0.14538489955835388</v>
      </c>
      <c r="H33" s="20">
        <v>0</v>
      </c>
      <c r="I33" s="19">
        <v>0.14285714285714285</v>
      </c>
      <c r="J33" s="21">
        <v>18.706354352975318</v>
      </c>
      <c r="K33" s="21" t="s">
        <v>25</v>
      </c>
      <c r="L33" s="22">
        <v>1.6208657748689368</v>
      </c>
      <c r="M33" s="3">
        <v>0</v>
      </c>
      <c r="N33" s="23">
        <v>6.7990536217757302E-2</v>
      </c>
      <c r="O33" s="18">
        <v>7.6624569999867694E-3</v>
      </c>
      <c r="P33" s="24">
        <v>6</v>
      </c>
      <c r="Q33" s="24">
        <v>1</v>
      </c>
      <c r="R33" s="20">
        <v>1.1941724446430638E-2</v>
      </c>
      <c r="S33" s="20">
        <v>-5.3861170759116339E-3</v>
      </c>
      <c r="T33" s="24">
        <v>6</v>
      </c>
      <c r="U33" s="24">
        <v>1</v>
      </c>
      <c r="V33" s="20">
        <v>1.7409648912375841E-2</v>
      </c>
      <c r="W33" s="20">
        <v>-5.3861170759116339E-3</v>
      </c>
      <c r="X33" s="19">
        <v>5911.098</v>
      </c>
      <c r="Y33" s="19">
        <v>1.0737740087419123</v>
      </c>
      <c r="Z33" s="25">
        <v>42052</v>
      </c>
      <c r="AA33" s="20">
        <v>0</v>
      </c>
      <c r="AB33" s="25">
        <v>42044</v>
      </c>
      <c r="AC33" s="3">
        <v>0</v>
      </c>
      <c r="AD33" s="18">
        <v>7.3963408242850681</v>
      </c>
      <c r="AE33" s="19">
        <v>0.73469387755102034</v>
      </c>
      <c r="AF33" s="19">
        <v>0.47049397368349399</v>
      </c>
      <c r="AG33" s="18">
        <v>2.1136769019592643E-2</v>
      </c>
      <c r="AH33" s="20">
        <v>0</v>
      </c>
      <c r="AI33" s="19">
        <v>2.0408163265306121E-2</v>
      </c>
      <c r="AJ33" s="21">
        <v>349.92769317907863</v>
      </c>
      <c r="AK33" s="21" t="s">
        <v>25</v>
      </c>
      <c r="AL33" s="21">
        <v>2.6272058601414789</v>
      </c>
    </row>
    <row r="34" spans="1:38" x14ac:dyDescent="0.15">
      <c r="A34" s="16">
        <v>905</v>
      </c>
      <c r="B34" s="17">
        <v>201505</v>
      </c>
      <c r="C34" s="54" t="str">
        <f t="shared" si="1"/>
        <v>905_201505</v>
      </c>
      <c r="D34" s="18">
        <v>1.3515945768451125</v>
      </c>
      <c r="E34" s="19">
        <v>0.5</v>
      </c>
      <c r="F34" s="19">
        <v>0.66989586622706165</v>
      </c>
      <c r="G34" s="18">
        <v>0.20285902600784794</v>
      </c>
      <c r="H34" s="20">
        <v>1.2462118107613107E-2</v>
      </c>
      <c r="I34" s="19">
        <v>0.25</v>
      </c>
      <c r="J34" s="21">
        <v>6.6627283165247171</v>
      </c>
      <c r="K34" s="21">
        <v>3.0126735661666793</v>
      </c>
      <c r="L34" s="22">
        <v>1.222327404540585</v>
      </c>
      <c r="M34" s="3">
        <v>0</v>
      </c>
      <c r="N34" s="23">
        <v>3.7544293801253126E-2</v>
      </c>
      <c r="O34" s="18">
        <v>1.0691609435135562E-2</v>
      </c>
      <c r="P34" s="24">
        <v>4</v>
      </c>
      <c r="Q34" s="24">
        <v>4</v>
      </c>
      <c r="R34" s="20">
        <v>1.3504742914173196E-2</v>
      </c>
      <c r="S34" s="20">
        <v>-4.1697083046368932E-3</v>
      </c>
      <c r="T34" s="24">
        <v>3</v>
      </c>
      <c r="U34" s="24">
        <v>2</v>
      </c>
      <c r="V34" s="20">
        <v>2.0159465963319967E-2</v>
      </c>
      <c r="W34" s="20">
        <v>-1.2234199840618243E-2</v>
      </c>
      <c r="X34" s="19">
        <v>6210.4210000000003</v>
      </c>
      <c r="Y34" s="19">
        <v>1.0514485812162726</v>
      </c>
      <c r="Z34" s="25">
        <v>42067</v>
      </c>
      <c r="AA34" s="20">
        <v>-1.2462118107613107E-2</v>
      </c>
      <c r="AB34" s="25">
        <v>42069</v>
      </c>
      <c r="AC34" s="3">
        <v>0</v>
      </c>
      <c r="AD34" s="18">
        <v>1.8268079001571187</v>
      </c>
      <c r="AE34" s="19">
        <v>0.25</v>
      </c>
      <c r="AF34" s="19">
        <v>0.44876047158810528</v>
      </c>
      <c r="AG34" s="18">
        <v>4.115178443285273E-2</v>
      </c>
      <c r="AH34" s="20">
        <v>1.5530438772809848E-4</v>
      </c>
      <c r="AI34" s="19">
        <v>6.25E-2</v>
      </c>
      <c r="AJ34" s="21">
        <v>44.39194861982029</v>
      </c>
      <c r="AK34" s="21">
        <v>9.0762020162794563</v>
      </c>
      <c r="AL34" s="21">
        <v>1.494084283890923</v>
      </c>
    </row>
    <row r="35" spans="1:38" x14ac:dyDescent="0.15">
      <c r="A35" s="16">
        <v>905</v>
      </c>
      <c r="B35" s="17">
        <v>201506</v>
      </c>
      <c r="C35" s="54" t="str">
        <f t="shared" si="1"/>
        <v>905_201506</v>
      </c>
      <c r="D35" s="18">
        <v>3.5115015002382166</v>
      </c>
      <c r="E35" s="19">
        <v>0.8</v>
      </c>
      <c r="F35" s="19">
        <v>0.48296448972551065</v>
      </c>
      <c r="G35" s="18">
        <v>0.16906915882295742</v>
      </c>
      <c r="H35" s="20">
        <v>2.6046425666594875E-3</v>
      </c>
      <c r="I35" s="19">
        <v>0.2</v>
      </c>
      <c r="J35" s="21">
        <v>20.769615964762224</v>
      </c>
      <c r="K35" s="21">
        <v>44.939006797412461</v>
      </c>
      <c r="L35" s="22">
        <v>1.6817661252833285</v>
      </c>
      <c r="M35" s="3">
        <v>0</v>
      </c>
      <c r="N35" s="23">
        <v>0.11705005000794055</v>
      </c>
      <c r="O35" s="18">
        <v>8.9107270661549654E-3</v>
      </c>
      <c r="P35" s="24">
        <v>8</v>
      </c>
      <c r="Q35" s="24">
        <v>2</v>
      </c>
      <c r="R35" s="20">
        <v>1.4283048322230263E-2</v>
      </c>
      <c r="S35" s="20">
        <v>-1.3027976216343773E-3</v>
      </c>
      <c r="T35" s="24">
        <v>6</v>
      </c>
      <c r="U35" s="24">
        <v>2</v>
      </c>
      <c r="V35" s="20">
        <v>2.9573702883100017E-2</v>
      </c>
      <c r="W35" s="20">
        <v>-2.1657026185835093E-3</v>
      </c>
      <c r="X35" s="19">
        <v>6850.8969999999999</v>
      </c>
      <c r="Y35" s="19">
        <v>1.1028069442307085</v>
      </c>
      <c r="Z35" s="25">
        <v>42083</v>
      </c>
      <c r="AA35" s="20">
        <v>-2.6046425666594875E-3</v>
      </c>
      <c r="AB35" s="25">
        <v>42075</v>
      </c>
      <c r="AC35" s="3">
        <v>0</v>
      </c>
      <c r="AD35" s="18">
        <v>12.330642786175247</v>
      </c>
      <c r="AE35" s="19">
        <v>0.64000000000000012</v>
      </c>
      <c r="AF35" s="19">
        <v>0.23325469833582288</v>
      </c>
      <c r="AG35" s="18">
        <v>2.8584380465102401E-2</v>
      </c>
      <c r="AH35" s="20">
        <v>6.7841629000545225E-6</v>
      </c>
      <c r="AI35" s="19">
        <v>4.0000000000000008E-2</v>
      </c>
      <c r="AJ35" s="21">
        <v>431.37694732370585</v>
      </c>
      <c r="AK35" s="21">
        <v>2019.5143319378833</v>
      </c>
      <c r="AL35" s="21">
        <v>2.8283373001504999</v>
      </c>
    </row>
    <row r="36" spans="1:38" x14ac:dyDescent="0.15">
      <c r="A36" s="16">
        <v>905</v>
      </c>
      <c r="B36" s="17">
        <v>201507</v>
      </c>
      <c r="C36" s="54" t="str">
        <f t="shared" si="1"/>
        <v>905_201507</v>
      </c>
      <c r="D36" s="18">
        <v>3.2059241293512399</v>
      </c>
      <c r="E36" s="19">
        <v>0.8</v>
      </c>
      <c r="F36" s="19">
        <v>0.52635263323582315</v>
      </c>
      <c r="G36" s="18">
        <v>0.21763295644193278</v>
      </c>
      <c r="H36" s="20">
        <v>7.078723659877717E-3</v>
      </c>
      <c r="I36" s="19">
        <v>0.2</v>
      </c>
      <c r="J36" s="21">
        <v>14.730876158485772</v>
      </c>
      <c r="K36" s="21">
        <v>6.2902192765547813</v>
      </c>
      <c r="L36" s="22">
        <v>1.5241791942187954</v>
      </c>
      <c r="M36" s="3">
        <v>0</v>
      </c>
      <c r="N36" s="23">
        <v>4.4526724018767228E-2</v>
      </c>
      <c r="O36" s="18">
        <v>1.14702639378787E-2</v>
      </c>
      <c r="P36" s="24">
        <v>4</v>
      </c>
      <c r="Q36" s="24">
        <v>1</v>
      </c>
      <c r="R36" s="20">
        <v>1.2773482033650252E-2</v>
      </c>
      <c r="S36" s="20">
        <v>-7.078723659877717E-3</v>
      </c>
      <c r="T36" s="24">
        <v>3</v>
      </c>
      <c r="U36" s="24">
        <v>1</v>
      </c>
      <c r="V36" s="20">
        <v>2.4267917033346187E-2</v>
      </c>
      <c r="W36" s="20">
        <v>-7.078723659877717E-3</v>
      </c>
      <c r="X36" s="19">
        <v>7155.9449999999997</v>
      </c>
      <c r="Y36" s="19">
        <v>1.0197788163121402</v>
      </c>
      <c r="Z36" s="25">
        <v>42090</v>
      </c>
      <c r="AA36" s="20">
        <v>-7.078723659877717E-3</v>
      </c>
      <c r="AB36" s="25">
        <v>42089</v>
      </c>
      <c r="AC36" s="3">
        <v>0</v>
      </c>
      <c r="AD36" s="18">
        <v>10.277949523156506</v>
      </c>
      <c r="AE36" s="19">
        <v>0.64000000000000012</v>
      </c>
      <c r="AF36" s="19">
        <v>0.27704709451428494</v>
      </c>
      <c r="AG36" s="18">
        <v>4.7364103729656215E-2</v>
      </c>
      <c r="AH36" s="20">
        <v>5.0108328652912578E-5</v>
      </c>
      <c r="AI36" s="19">
        <v>4.0000000000000008E-2</v>
      </c>
      <c r="AJ36" s="21">
        <v>216.99871239664455</v>
      </c>
      <c r="AK36" s="21">
        <v>39.566858547141358</v>
      </c>
      <c r="AL36" s="21">
        <v>2.3231222160894567</v>
      </c>
    </row>
    <row r="37" spans="1:38" x14ac:dyDescent="0.15">
      <c r="A37" s="33"/>
      <c r="B37" s="34"/>
      <c r="C37" s="34"/>
      <c r="D37" s="35"/>
      <c r="E37" s="36"/>
      <c r="F37" s="36"/>
      <c r="G37" s="35"/>
      <c r="H37" s="37"/>
      <c r="I37" s="36"/>
      <c r="J37" s="38"/>
      <c r="K37" s="38"/>
      <c r="L37" s="38"/>
      <c r="M37" s="3"/>
      <c r="N37" s="35"/>
      <c r="O37" s="35"/>
      <c r="P37" s="39"/>
      <c r="Q37" s="39"/>
      <c r="R37" s="37"/>
      <c r="S37" s="37"/>
      <c r="T37" s="39"/>
      <c r="U37" s="39"/>
      <c r="V37" s="37"/>
      <c r="W37" s="37"/>
      <c r="X37" s="36"/>
      <c r="Y37" s="36"/>
      <c r="Z37" s="40"/>
      <c r="AA37" s="37"/>
      <c r="AB37" s="40"/>
      <c r="AC37" s="3"/>
      <c r="AD37" s="35"/>
      <c r="AE37" s="36"/>
      <c r="AF37" s="36"/>
      <c r="AG37" s="35"/>
      <c r="AH37" s="37"/>
      <c r="AI37" s="36"/>
      <c r="AJ37" s="38"/>
      <c r="AK37" s="38"/>
      <c r="AL37" s="38"/>
    </row>
    <row r="38" spans="1:38" ht="67.5" x14ac:dyDescent="0.15">
      <c r="A38" s="1" t="s">
        <v>89</v>
      </c>
      <c r="B38" s="1" t="s">
        <v>0</v>
      </c>
      <c r="C38" s="1"/>
      <c r="D38" s="1" t="s">
        <v>1</v>
      </c>
      <c r="E38" s="1" t="s">
        <v>2</v>
      </c>
      <c r="F38" s="1" t="s">
        <v>3</v>
      </c>
      <c r="G38" s="1" t="s">
        <v>4</v>
      </c>
      <c r="H38" s="1" t="s">
        <v>5</v>
      </c>
      <c r="I38" s="1" t="s">
        <v>6</v>
      </c>
      <c r="J38" s="1" t="s">
        <v>7</v>
      </c>
      <c r="K38" s="1" t="s">
        <v>8</v>
      </c>
      <c r="L38" s="2" t="s">
        <v>9</v>
      </c>
      <c r="M38" s="3"/>
      <c r="N38" s="4" t="s">
        <v>10</v>
      </c>
      <c r="O38" s="1" t="s">
        <v>11</v>
      </c>
      <c r="P38" s="1" t="s">
        <v>12</v>
      </c>
      <c r="Q38" s="1" t="s">
        <v>13</v>
      </c>
      <c r="R38" s="1" t="s">
        <v>14</v>
      </c>
      <c r="S38" s="1" t="s">
        <v>15</v>
      </c>
      <c r="T38" s="1" t="s">
        <v>16</v>
      </c>
      <c r="U38" s="1" t="s">
        <v>17</v>
      </c>
      <c r="V38" s="1" t="s">
        <v>18</v>
      </c>
      <c r="W38" s="1" t="s">
        <v>19</v>
      </c>
      <c r="X38" s="1" t="s">
        <v>20</v>
      </c>
      <c r="Y38" s="1" t="s">
        <v>21</v>
      </c>
      <c r="Z38" s="1" t="s">
        <v>22</v>
      </c>
      <c r="AA38" s="1" t="s">
        <v>23</v>
      </c>
      <c r="AB38" s="1" t="s">
        <v>24</v>
      </c>
      <c r="AC38" s="3"/>
      <c r="AD38" s="1" t="s">
        <v>66</v>
      </c>
      <c r="AE38" s="1" t="s">
        <v>67</v>
      </c>
      <c r="AF38" s="1" t="s">
        <v>68</v>
      </c>
      <c r="AG38" s="1" t="s">
        <v>69</v>
      </c>
      <c r="AH38" s="1" t="s">
        <v>70</v>
      </c>
      <c r="AI38" s="1" t="s">
        <v>71</v>
      </c>
      <c r="AJ38" s="1" t="s">
        <v>72</v>
      </c>
      <c r="AK38" s="1" t="s">
        <v>73</v>
      </c>
      <c r="AL38" s="1" t="s">
        <v>74</v>
      </c>
    </row>
    <row r="39" spans="1:38" x14ac:dyDescent="0.15">
      <c r="A39" s="5">
        <v>399006</v>
      </c>
      <c r="B39" s="5" t="s">
        <v>75</v>
      </c>
      <c r="C39" s="5"/>
      <c r="D39" s="6">
        <v>1.0356861548505218</v>
      </c>
      <c r="E39" s="7">
        <v>0.56521739130434778</v>
      </c>
      <c r="F39" s="8">
        <v>0.32129848991960069</v>
      </c>
      <c r="G39" s="6">
        <v>0.35405750210885728</v>
      </c>
      <c r="H39" s="6">
        <v>0.11908898944193058</v>
      </c>
      <c r="I39" s="8">
        <v>5.2173913043478258E-2</v>
      </c>
      <c r="J39" s="9">
        <v>2.9251919495610443</v>
      </c>
      <c r="K39" s="9">
        <v>4.1309522052320364</v>
      </c>
      <c r="L39" s="10">
        <v>1.0091664076078268</v>
      </c>
      <c r="M39" s="3">
        <v>0</v>
      </c>
      <c r="N39" s="11">
        <v>0.49195092355399783</v>
      </c>
      <c r="O39" s="6">
        <v>1.866046882223097E-2</v>
      </c>
      <c r="P39" s="12">
        <v>65</v>
      </c>
      <c r="Q39" s="12">
        <v>50</v>
      </c>
      <c r="R39" s="13">
        <v>1.6464472001314328E-2</v>
      </c>
      <c r="S39" s="13">
        <v>-1.2991959931512897E-2</v>
      </c>
      <c r="T39" s="12">
        <v>6</v>
      </c>
      <c r="U39" s="12">
        <v>6</v>
      </c>
      <c r="V39" s="13">
        <v>5.1243539941424165E-2</v>
      </c>
      <c r="W39" s="13">
        <v>-4.9398488235920301E-2</v>
      </c>
      <c r="X39" s="8">
        <v>2385.0140000000001</v>
      </c>
      <c r="Y39" s="8">
        <v>1.5312403294875994</v>
      </c>
      <c r="Z39" s="14">
        <v>42088</v>
      </c>
      <c r="AA39" s="13">
        <v>-0.11908898944193058</v>
      </c>
      <c r="AB39" s="14">
        <v>42003</v>
      </c>
      <c r="AC39" s="3">
        <v>0</v>
      </c>
      <c r="AD39" s="6">
        <v>1.0726458113490591</v>
      </c>
      <c r="AE39" s="7">
        <v>0.31947069943289219</v>
      </c>
      <c r="AF39" s="8">
        <v>0.10323271962461575</v>
      </c>
      <c r="AG39" s="6">
        <v>0.12535671479956348</v>
      </c>
      <c r="AH39" s="6">
        <v>1.4182187406300253E-2</v>
      </c>
      <c r="AI39" s="8">
        <v>2.7221172022684308E-3</v>
      </c>
      <c r="AJ39" s="9">
        <v>8.5567479417767434</v>
      </c>
      <c r="AK39" s="9">
        <v>17.064766121911426</v>
      </c>
      <c r="AL39" s="9">
        <v>1.0184168382440866</v>
      </c>
    </row>
    <row r="40" spans="1:38" x14ac:dyDescent="0.15">
      <c r="A40" s="5">
        <v>399006</v>
      </c>
      <c r="B40" s="5" t="s">
        <v>76</v>
      </c>
      <c r="C40" s="5"/>
      <c r="D40" s="6">
        <v>1.0314492142288196</v>
      </c>
      <c r="E40" s="8">
        <v>0.56130952380952381</v>
      </c>
      <c r="F40" s="8">
        <v>0.60067375894288699</v>
      </c>
      <c r="G40" s="6">
        <v>0.34252248480523784</v>
      </c>
      <c r="H40" s="13">
        <v>3.4932556199411928E-2</v>
      </c>
      <c r="I40" s="8">
        <v>0.29736394557823126</v>
      </c>
      <c r="J40" s="9">
        <v>7.0173014065311818</v>
      </c>
      <c r="K40" s="9">
        <v>11.147602560030789</v>
      </c>
      <c r="L40" s="10">
        <v>1.092418070656638</v>
      </c>
      <c r="M40" s="3">
        <v>0</v>
      </c>
      <c r="N40" s="11">
        <v>3.0596270202238318E-2</v>
      </c>
      <c r="O40" s="6">
        <v>1.8052520030082779E-2</v>
      </c>
      <c r="P40" s="15">
        <v>4.6428571428571432</v>
      </c>
      <c r="Q40" s="15">
        <v>3.5714285714285716</v>
      </c>
      <c r="R40" s="13">
        <v>1.5559931648195741E-2</v>
      </c>
      <c r="S40" s="13">
        <v>-1.4281180034556478E-2</v>
      </c>
      <c r="T40" s="12">
        <v>3</v>
      </c>
      <c r="U40" s="12">
        <v>2.3571428571428572</v>
      </c>
      <c r="V40" s="13">
        <v>2.8719899979323876E-2</v>
      </c>
      <c r="W40" s="13">
        <v>-2.4428444916242735E-2</v>
      </c>
      <c r="X40" s="8">
        <v>1754.2266428571427</v>
      </c>
      <c r="Y40" s="8">
        <v>1.0450278701415106</v>
      </c>
      <c r="Z40" s="14"/>
      <c r="AA40" s="13">
        <v>-3.4932556199411928E-2</v>
      </c>
      <c r="AB40" s="14"/>
      <c r="AC40" s="3">
        <v>0</v>
      </c>
      <c r="AD40" s="6">
        <v>1.0638874815332495</v>
      </c>
      <c r="AE40" s="8">
        <v>0.31506838151927435</v>
      </c>
      <c r="AF40" s="8">
        <v>0.3608089646825775</v>
      </c>
      <c r="AG40" s="6">
        <v>0.11732165259715438</v>
      </c>
      <c r="AH40" s="13">
        <v>1.2202834826250727E-3</v>
      </c>
      <c r="AI40" s="8">
        <v>8.8425316129853285E-2</v>
      </c>
      <c r="AJ40" s="9">
        <v>49.242519030104503</v>
      </c>
      <c r="AK40" s="9">
        <v>124.26904283640499</v>
      </c>
      <c r="AL40" s="9">
        <v>1.1933772410971712</v>
      </c>
    </row>
    <row r="41" spans="1:38" x14ac:dyDescent="0.15">
      <c r="A41" s="16">
        <v>399006</v>
      </c>
      <c r="B41" s="17">
        <v>201421</v>
      </c>
      <c r="C41" s="54" t="str">
        <f t="shared" ref="C41:C54" si="2">CONCATENATE(A41,"_",B41)</f>
        <v>399006_201421</v>
      </c>
      <c r="D41" s="18">
        <v>-1.0752133130453196</v>
      </c>
      <c r="E41" s="19">
        <v>0.2857142857142857</v>
      </c>
      <c r="F41" s="19"/>
      <c r="G41" s="18">
        <v>0.10980193100396607</v>
      </c>
      <c r="H41" s="20">
        <v>3.2104127032930529E-2</v>
      </c>
      <c r="I41" s="19">
        <v>0.42857142857142855</v>
      </c>
      <c r="J41" s="21" t="s">
        <v>25</v>
      </c>
      <c r="K41" s="21" t="s">
        <v>25</v>
      </c>
      <c r="L41" s="22">
        <v>0.6551035980324651</v>
      </c>
      <c r="M41" s="3">
        <v>0</v>
      </c>
      <c r="N41" s="23">
        <v>-2.9867036473481101E-2</v>
      </c>
      <c r="O41" s="18">
        <v>5.7870698909531938E-3</v>
      </c>
      <c r="P41" s="24">
        <v>2</v>
      </c>
      <c r="Q41" s="24">
        <v>5</v>
      </c>
      <c r="R41" s="20">
        <v>3.2672425320012799E-3</v>
      </c>
      <c r="S41" s="20">
        <v>-7.3363070964939988E-3</v>
      </c>
      <c r="T41" s="24">
        <v>2</v>
      </c>
      <c r="U41" s="24">
        <v>3</v>
      </c>
      <c r="V41" s="20">
        <v>4.2231924736213511E-3</v>
      </c>
      <c r="W41" s="20">
        <v>-1.2331620967637513E-2</v>
      </c>
      <c r="X41" s="19">
        <v>1561.17</v>
      </c>
      <c r="Y41" s="19">
        <v>1.0023112925903812</v>
      </c>
      <c r="Z41" s="25">
        <v>41921</v>
      </c>
      <c r="AA41" s="20">
        <v>-3.2104127032930529E-2</v>
      </c>
      <c r="AB41" s="25">
        <v>41929</v>
      </c>
      <c r="AC41" s="3">
        <v>0</v>
      </c>
      <c r="AD41" s="18">
        <v>1.1560836685498925</v>
      </c>
      <c r="AE41" s="19">
        <v>8.1632653061224483E-2</v>
      </c>
      <c r="AF41" s="19"/>
      <c r="AG41" s="18">
        <v>1.2056464052199725E-2</v>
      </c>
      <c r="AH41" s="20">
        <v>1.0306749725465408E-3</v>
      </c>
      <c r="AI41" s="19">
        <v>0.18367346938775508</v>
      </c>
      <c r="AJ41" s="21" t="s">
        <v>25</v>
      </c>
      <c r="AK41" s="21" t="s">
        <v>25</v>
      </c>
      <c r="AL41" s="21">
        <v>0.42916072415508161</v>
      </c>
    </row>
    <row r="42" spans="1:38" x14ac:dyDescent="0.15">
      <c r="A42" s="16">
        <v>399006</v>
      </c>
      <c r="B42" s="17">
        <v>201422</v>
      </c>
      <c r="C42" s="54" t="str">
        <f t="shared" si="2"/>
        <v>399006_201422</v>
      </c>
      <c r="D42" s="18">
        <v>4.4075311869229417E-2</v>
      </c>
      <c r="E42" s="19">
        <v>0.4</v>
      </c>
      <c r="F42" s="19">
        <v>0.61196299469143778</v>
      </c>
      <c r="G42" s="18">
        <v>0.22668364184011697</v>
      </c>
      <c r="H42" s="20">
        <v>3.5754838878085171E-2</v>
      </c>
      <c r="I42" s="19">
        <v>0.4</v>
      </c>
      <c r="J42" s="21">
        <v>0.19443534395091608</v>
      </c>
      <c r="K42" s="21">
        <v>4.1090300177751157E-2</v>
      </c>
      <c r="L42" s="22">
        <v>0.95999531853746212</v>
      </c>
      <c r="M42" s="3">
        <v>0</v>
      </c>
      <c r="N42" s="23">
        <v>1.4691770623076472E-3</v>
      </c>
      <c r="O42" s="18">
        <v>1.1947276941943533E-2</v>
      </c>
      <c r="P42" s="24">
        <v>4</v>
      </c>
      <c r="Q42" s="24">
        <v>6</v>
      </c>
      <c r="R42" s="20">
        <v>1.2321209885008011E-2</v>
      </c>
      <c r="S42" s="20">
        <v>-7.862594310579285E-3</v>
      </c>
      <c r="T42" s="24">
        <v>3</v>
      </c>
      <c r="U42" s="24">
        <v>4</v>
      </c>
      <c r="V42" s="20">
        <v>2.0133913311572993E-2</v>
      </c>
      <c r="W42" s="20">
        <v>-1.7752816456747866E-2</v>
      </c>
      <c r="X42" s="19">
        <v>1532.38</v>
      </c>
      <c r="Y42" s="19">
        <v>1</v>
      </c>
      <c r="Z42" s="25">
        <v>41932</v>
      </c>
      <c r="AA42" s="20">
        <v>-3.5754838878085171E-2</v>
      </c>
      <c r="AB42" s="25">
        <v>41936</v>
      </c>
      <c r="AC42" s="3">
        <v>0</v>
      </c>
      <c r="AD42" s="18">
        <v>1.9426331163698355E-3</v>
      </c>
      <c r="AE42" s="19">
        <v>0.16000000000000003</v>
      </c>
      <c r="AF42" s="19">
        <v>0.37449870687171272</v>
      </c>
      <c r="AG42" s="18">
        <v>5.138547347789843E-2</v>
      </c>
      <c r="AH42" s="20">
        <v>1.2784085031978308E-3</v>
      </c>
      <c r="AI42" s="19">
        <v>0.16000000000000003</v>
      </c>
      <c r="AJ42" s="21">
        <v>3.7805102977311038E-2</v>
      </c>
      <c r="AK42" s="21">
        <v>1.6884127686976969E-3</v>
      </c>
      <c r="AL42" s="21">
        <v>0.92159101161384338</v>
      </c>
    </row>
    <row r="43" spans="1:38" x14ac:dyDescent="0.15">
      <c r="A43" s="16">
        <v>399006</v>
      </c>
      <c r="B43" s="17">
        <v>201423</v>
      </c>
      <c r="C43" s="54" t="str">
        <f t="shared" si="2"/>
        <v>399006_201423</v>
      </c>
      <c r="D43" s="18">
        <v>-1.4285619882770406</v>
      </c>
      <c r="E43" s="19">
        <v>0.3</v>
      </c>
      <c r="F43" s="19"/>
      <c r="G43" s="18">
        <v>0.28656473515594011</v>
      </c>
      <c r="H43" s="20">
        <v>5.9581604155247492E-2</v>
      </c>
      <c r="I43" s="19">
        <v>0.3</v>
      </c>
      <c r="J43" s="21" t="s">
        <v>25</v>
      </c>
      <c r="K43" s="21" t="s">
        <v>25</v>
      </c>
      <c r="L43" s="22">
        <v>0.52344737771820116</v>
      </c>
      <c r="M43" s="3">
        <v>0</v>
      </c>
      <c r="N43" s="23">
        <v>-4.7618732942568021E-2</v>
      </c>
      <c r="O43" s="18">
        <v>1.5103287669594959E-2</v>
      </c>
      <c r="P43" s="24">
        <v>3</v>
      </c>
      <c r="Q43" s="24">
        <v>7</v>
      </c>
      <c r="R43" s="20">
        <v>1.1323752880692947E-2</v>
      </c>
      <c r="S43" s="20">
        <v>-1.1657660287976561E-2</v>
      </c>
      <c r="T43" s="24">
        <v>1</v>
      </c>
      <c r="U43" s="24">
        <v>3</v>
      </c>
      <c r="V43" s="20">
        <v>1.3245072519631584E-2</v>
      </c>
      <c r="W43" s="20">
        <v>-3.5192300075256422E-2</v>
      </c>
      <c r="X43" s="19">
        <v>1532.52</v>
      </c>
      <c r="Y43" s="19">
        <v>1.0017190778421978</v>
      </c>
      <c r="Z43" s="25">
        <v>41949</v>
      </c>
      <c r="AA43" s="20">
        <v>-5.9581604155247492E-2</v>
      </c>
      <c r="AB43" s="25">
        <v>41957</v>
      </c>
      <c r="AC43" s="3">
        <v>0</v>
      </c>
      <c r="AD43" s="18">
        <v>2.0407893543500517</v>
      </c>
      <c r="AE43" s="19">
        <v>0.09</v>
      </c>
      <c r="AF43" s="19"/>
      <c r="AG43" s="18">
        <v>8.2119347434994092E-2</v>
      </c>
      <c r="AH43" s="20">
        <v>3.5499675537126051E-3</v>
      </c>
      <c r="AI43" s="19">
        <v>0.09</v>
      </c>
      <c r="AJ43" s="21" t="s">
        <v>25</v>
      </c>
      <c r="AK43" s="21" t="s">
        <v>25</v>
      </c>
      <c r="AL43" s="21">
        <v>0.27399715724006113</v>
      </c>
    </row>
    <row r="44" spans="1:38" x14ac:dyDescent="0.15">
      <c r="A44" s="16">
        <v>399006</v>
      </c>
      <c r="B44" s="17">
        <v>201424</v>
      </c>
      <c r="C44" s="54" t="str">
        <f t="shared" si="2"/>
        <v>399006_201424</v>
      </c>
      <c r="D44" s="18">
        <v>2.6985657884694114</v>
      </c>
      <c r="E44" s="19">
        <v>0.9</v>
      </c>
      <c r="F44" s="19">
        <v>0.46242009012689955</v>
      </c>
      <c r="G44" s="18">
        <v>0.17121288895709558</v>
      </c>
      <c r="H44" s="20">
        <v>7.279731659526445E-3</v>
      </c>
      <c r="I44" s="19">
        <v>0.1</v>
      </c>
      <c r="J44" s="21">
        <v>15.761464016565062</v>
      </c>
      <c r="K44" s="21">
        <v>12.356525921016143</v>
      </c>
      <c r="L44" s="22">
        <v>1.6136894102752706</v>
      </c>
      <c r="M44" s="3">
        <v>0</v>
      </c>
      <c r="N44" s="23">
        <v>8.9952192948980381E-2</v>
      </c>
      <c r="O44" s="18">
        <v>9.0237115646985451E-3</v>
      </c>
      <c r="P44" s="24">
        <v>9</v>
      </c>
      <c r="Q44" s="24">
        <v>1</v>
      </c>
      <c r="R44" s="20">
        <v>1.0460966086064295E-2</v>
      </c>
      <c r="S44" s="20">
        <v>-7.279731659526445E-3</v>
      </c>
      <c r="T44" s="24">
        <v>6</v>
      </c>
      <c r="U44" s="24">
        <v>1</v>
      </c>
      <c r="V44" s="20">
        <v>2.2622213674136749E-2</v>
      </c>
      <c r="W44" s="20">
        <v>-7.279731659526445E-3</v>
      </c>
      <c r="X44" s="19">
        <v>1570.85</v>
      </c>
      <c r="Y44" s="19">
        <v>1.0673783201625342</v>
      </c>
      <c r="Z44" s="25">
        <v>41971</v>
      </c>
      <c r="AA44" s="20">
        <v>-7.279731659526445E-3</v>
      </c>
      <c r="AB44" s="25">
        <v>41963</v>
      </c>
      <c r="AC44" s="3">
        <v>0</v>
      </c>
      <c r="AD44" s="18">
        <v>7.282257314697536</v>
      </c>
      <c r="AE44" s="19">
        <v>0.81</v>
      </c>
      <c r="AF44" s="19">
        <v>0.21383233975296989</v>
      </c>
      <c r="AG44" s="18">
        <v>2.9313853345034741E-2</v>
      </c>
      <c r="AH44" s="20">
        <v>5.299449303471165E-5</v>
      </c>
      <c r="AI44" s="19">
        <v>1.0000000000000002E-2</v>
      </c>
      <c r="AJ44" s="21">
        <v>248.42374794547527</v>
      </c>
      <c r="AK44" s="21">
        <v>152.68373283674384</v>
      </c>
      <c r="AL44" s="21">
        <v>2.6039935128345504</v>
      </c>
    </row>
    <row r="45" spans="1:38" x14ac:dyDescent="0.15">
      <c r="A45" s="16">
        <v>399006</v>
      </c>
      <c r="B45" s="17">
        <v>201425</v>
      </c>
      <c r="C45" s="54" t="str">
        <f t="shared" si="2"/>
        <v>399006_201425</v>
      </c>
      <c r="D45" s="18">
        <v>1.006843428716937</v>
      </c>
      <c r="E45" s="19">
        <v>0.6</v>
      </c>
      <c r="F45" s="19">
        <v>0.44797613801191877</v>
      </c>
      <c r="G45" s="18">
        <v>0.47980649772478795</v>
      </c>
      <c r="H45" s="20">
        <v>7.2281653667108592E-2</v>
      </c>
      <c r="I45" s="19">
        <v>0.3</v>
      </c>
      <c r="J45" s="21">
        <v>2.0984364186215165</v>
      </c>
      <c r="K45" s="21">
        <v>0.46431488380805919</v>
      </c>
      <c r="L45" s="22">
        <v>1.0313226598805005</v>
      </c>
      <c r="M45" s="3">
        <v>0</v>
      </c>
      <c r="N45" s="23">
        <v>3.35614476238979E-2</v>
      </c>
      <c r="O45" s="18">
        <v>2.5288022815978788E-2</v>
      </c>
      <c r="P45" s="24">
        <v>6</v>
      </c>
      <c r="Q45" s="24">
        <v>4</v>
      </c>
      <c r="R45" s="20">
        <v>2.0266735597341119E-2</v>
      </c>
      <c r="S45" s="20">
        <v>-2.1414869948064102E-2</v>
      </c>
      <c r="T45" s="24">
        <v>3</v>
      </c>
      <c r="U45" s="24">
        <v>3</v>
      </c>
      <c r="V45" s="20">
        <v>4.5240658770985487E-2</v>
      </c>
      <c r="W45" s="20">
        <v>-3.9906582608029928E-2</v>
      </c>
      <c r="X45" s="19">
        <v>1623.57</v>
      </c>
      <c r="Y45" s="19">
        <v>1.0459057791291688</v>
      </c>
      <c r="Z45" s="25">
        <v>41985</v>
      </c>
      <c r="AA45" s="20">
        <v>-7.2281653667108592E-2</v>
      </c>
      <c r="AB45" s="25">
        <v>41982</v>
      </c>
      <c r="AC45" s="3">
        <v>0</v>
      </c>
      <c r="AD45" s="18">
        <v>1.0137336899504779</v>
      </c>
      <c r="AE45" s="19">
        <v>0.36</v>
      </c>
      <c r="AF45" s="19">
        <v>0.20068262022807368</v>
      </c>
      <c r="AG45" s="18">
        <v>0.23021427525892693</v>
      </c>
      <c r="AH45" s="20">
        <v>5.2246374568518331E-3</v>
      </c>
      <c r="AI45" s="19">
        <v>0.09</v>
      </c>
      <c r="AJ45" s="21">
        <v>4.4034354029970961</v>
      </c>
      <c r="AK45" s="21">
        <v>0.21558831132569151</v>
      </c>
      <c r="AL45" s="21">
        <v>1.0636264287829906</v>
      </c>
    </row>
    <row r="46" spans="1:38" x14ac:dyDescent="0.15">
      <c r="A46" s="16">
        <v>399006</v>
      </c>
      <c r="B46" s="17">
        <v>201426</v>
      </c>
      <c r="C46" s="54" t="str">
        <f t="shared" si="2"/>
        <v>399006_201426</v>
      </c>
      <c r="D46" s="18">
        <v>-1.6166226279125628</v>
      </c>
      <c r="E46" s="19">
        <v>0.4</v>
      </c>
      <c r="F46" s="19"/>
      <c r="G46" s="18">
        <v>0.38381463863896181</v>
      </c>
      <c r="H46" s="20">
        <v>9.7116138763197579E-2</v>
      </c>
      <c r="I46" s="19">
        <v>0.6</v>
      </c>
      <c r="J46" s="21" t="s">
        <v>25</v>
      </c>
      <c r="K46" s="21" t="s">
        <v>25</v>
      </c>
      <c r="L46" s="22">
        <v>0.63062093606366587</v>
      </c>
      <c r="M46" s="3">
        <v>0</v>
      </c>
      <c r="N46" s="23">
        <v>-5.3887420930418761E-2</v>
      </c>
      <c r="O46" s="18">
        <v>2.0228807623559802E-2</v>
      </c>
      <c r="P46" s="24">
        <v>4</v>
      </c>
      <c r="Q46" s="24">
        <v>6</v>
      </c>
      <c r="R46" s="20">
        <v>1.1783033114498964E-2</v>
      </c>
      <c r="S46" s="20">
        <v>-1.6749924889805923E-2</v>
      </c>
      <c r="T46" s="24">
        <v>3</v>
      </c>
      <c r="U46" s="24">
        <v>6</v>
      </c>
      <c r="V46" s="20">
        <v>2.0898390583713677E-2</v>
      </c>
      <c r="W46" s="20">
        <v>-4.9398488235920301E-2</v>
      </c>
      <c r="X46" s="19">
        <v>1657.5</v>
      </c>
      <c r="Y46" s="19">
        <v>1</v>
      </c>
      <c r="Z46" s="25">
        <v>41988</v>
      </c>
      <c r="AA46" s="20">
        <v>-9.7116138763197579E-2</v>
      </c>
      <c r="AB46" s="25">
        <v>41996</v>
      </c>
      <c r="AC46" s="3">
        <v>0</v>
      </c>
      <c r="AD46" s="18">
        <v>2.6134687210789207</v>
      </c>
      <c r="AE46" s="19">
        <v>0.16000000000000003</v>
      </c>
      <c r="AF46" s="19"/>
      <c r="AG46" s="18">
        <v>0.14731367683355684</v>
      </c>
      <c r="AH46" s="20">
        <v>9.4315444082726466E-3</v>
      </c>
      <c r="AI46" s="19">
        <v>0.36</v>
      </c>
      <c r="AJ46" s="21" t="s">
        <v>25</v>
      </c>
      <c r="AK46" s="21" t="s">
        <v>25</v>
      </c>
      <c r="AL46" s="21">
        <v>0.39768276500181415</v>
      </c>
    </row>
    <row r="47" spans="1:38" x14ac:dyDescent="0.15">
      <c r="A47" s="16">
        <v>399006</v>
      </c>
      <c r="B47" s="17">
        <v>201427</v>
      </c>
      <c r="C47" s="54" t="str">
        <f t="shared" si="2"/>
        <v>399006_201427</v>
      </c>
      <c r="D47" s="18">
        <v>-5.0247382948804642</v>
      </c>
      <c r="E47" s="19">
        <v>0.33333333333333331</v>
      </c>
      <c r="F47" s="19"/>
      <c r="G47" s="18">
        <v>0.36239039547645768</v>
      </c>
      <c r="H47" s="20">
        <v>2.6203814859277141E-2</v>
      </c>
      <c r="I47" s="19">
        <v>0.66666666666666663</v>
      </c>
      <c r="J47" s="21" t="s">
        <v>25</v>
      </c>
      <c r="K47" s="21" t="s">
        <v>25</v>
      </c>
      <c r="L47" s="22">
        <v>0.56675137517652485</v>
      </c>
      <c r="M47" s="3">
        <v>0</v>
      </c>
      <c r="N47" s="23">
        <v>-4.1872819124003868E-2</v>
      </c>
      <c r="O47" s="18">
        <v>1.9099650864579772E-2</v>
      </c>
      <c r="P47" s="24">
        <v>1</v>
      </c>
      <c r="Q47" s="24">
        <v>2</v>
      </c>
      <c r="R47" s="20">
        <v>7.9788509084932624E-3</v>
      </c>
      <c r="S47" s="20">
        <v>-2.5041389748267751E-2</v>
      </c>
      <c r="T47" s="24">
        <v>1</v>
      </c>
      <c r="U47" s="24">
        <v>2</v>
      </c>
      <c r="V47" s="20">
        <v>7.9788509084932624E-3</v>
      </c>
      <c r="W47" s="20">
        <v>-2.6203814859277141E-2</v>
      </c>
      <c r="X47" s="19">
        <v>1499.4</v>
      </c>
      <c r="Y47" s="19">
        <v>1</v>
      </c>
      <c r="Z47" s="25">
        <v>42002</v>
      </c>
      <c r="AA47" s="20">
        <v>-2.6203814859277141E-2</v>
      </c>
      <c r="AB47" s="25">
        <v>42003</v>
      </c>
      <c r="AC47" s="3">
        <v>0</v>
      </c>
      <c r="AD47" s="18">
        <v>25.247994932038235</v>
      </c>
      <c r="AE47" s="19">
        <v>0.1111111111111111</v>
      </c>
      <c r="AF47" s="19"/>
      <c r="AG47" s="18">
        <v>0.13132679873358341</v>
      </c>
      <c r="AH47" s="20">
        <v>6.8663991317927347E-4</v>
      </c>
      <c r="AI47" s="19">
        <v>0.44444444444444442</v>
      </c>
      <c r="AJ47" s="21" t="s">
        <v>25</v>
      </c>
      <c r="AK47" s="21" t="s">
        <v>25</v>
      </c>
      <c r="AL47" s="21">
        <v>0.32120712126448203</v>
      </c>
    </row>
    <row r="48" spans="1:38" x14ac:dyDescent="0.15">
      <c r="A48" s="16">
        <v>399006</v>
      </c>
      <c r="B48" s="17">
        <v>201501</v>
      </c>
      <c r="C48" s="54" t="str">
        <f t="shared" si="2"/>
        <v>399006_201501</v>
      </c>
      <c r="D48" s="18">
        <v>3.9860846877208265</v>
      </c>
      <c r="E48" s="19">
        <v>0.6</v>
      </c>
      <c r="F48" s="19">
        <v>0.46021153239742613</v>
      </c>
      <c r="G48" s="18">
        <v>0.46008566274867402</v>
      </c>
      <c r="H48" s="20">
        <v>1.0676503250358738E-2</v>
      </c>
      <c r="I48" s="19">
        <v>0.2</v>
      </c>
      <c r="J48" s="21">
        <v>8.6637880952579511</v>
      </c>
      <c r="K48" s="21">
        <v>5.1854325364061227</v>
      </c>
      <c r="L48" s="22">
        <v>1.4942426388395096</v>
      </c>
      <c r="M48" s="3">
        <v>0</v>
      </c>
      <c r="N48" s="23">
        <v>5.5362287329455917E-2</v>
      </c>
      <c r="O48" s="18">
        <v>2.4248643551231581E-2</v>
      </c>
      <c r="P48" s="24">
        <v>3</v>
      </c>
      <c r="Q48" s="24">
        <v>2</v>
      </c>
      <c r="R48" s="20">
        <v>2.3582868041911526E-2</v>
      </c>
      <c r="S48" s="20">
        <v>-7.7129594579781746E-3</v>
      </c>
      <c r="T48" s="24">
        <v>2</v>
      </c>
      <c r="U48" s="24">
        <v>1</v>
      </c>
      <c r="V48" s="20">
        <v>5.1243539941424165E-2</v>
      </c>
      <c r="W48" s="20">
        <v>-1.0676503250358738E-2</v>
      </c>
      <c r="X48" s="19">
        <v>1553.24</v>
      </c>
      <c r="Y48" s="19">
        <v>1.0603985608662112</v>
      </c>
      <c r="Z48" s="25">
        <v>42013</v>
      </c>
      <c r="AA48" s="20">
        <v>-1.0676503250358738E-2</v>
      </c>
      <c r="AB48" s="25">
        <v>42011</v>
      </c>
      <c r="AC48" s="3">
        <v>0</v>
      </c>
      <c r="AD48" s="18">
        <v>15.888871137682438</v>
      </c>
      <c r="AE48" s="19">
        <v>0.36</v>
      </c>
      <c r="AF48" s="19">
        <v>0.21179465455158719</v>
      </c>
      <c r="AG48" s="18">
        <v>0.2116788170668866</v>
      </c>
      <c r="AH48" s="20">
        <v>1.1398772165492069E-4</v>
      </c>
      <c r="AI48" s="19">
        <v>4.0000000000000008E-2</v>
      </c>
      <c r="AJ48" s="21">
        <v>75.061224159533396</v>
      </c>
      <c r="AK48" s="21">
        <v>26.888710589619233</v>
      </c>
      <c r="AL48" s="21">
        <v>2.2327610637260609</v>
      </c>
    </row>
    <row r="49" spans="1:38" x14ac:dyDescent="0.15">
      <c r="A49" s="16">
        <v>399006</v>
      </c>
      <c r="B49" s="17">
        <v>201502</v>
      </c>
      <c r="C49" s="54" t="str">
        <f t="shared" si="2"/>
        <v>399006_201502</v>
      </c>
      <c r="D49" s="18">
        <v>2.7822100898766422</v>
      </c>
      <c r="E49" s="19">
        <v>0.6</v>
      </c>
      <c r="F49" s="19">
        <v>0.50992336671575156</v>
      </c>
      <c r="G49" s="18">
        <v>0.39296260227215152</v>
      </c>
      <c r="H49" s="20">
        <v>2.6805050580922307E-2</v>
      </c>
      <c r="I49" s="19">
        <v>0.2</v>
      </c>
      <c r="J49" s="21">
        <v>7.0800887254654974</v>
      </c>
      <c r="K49" s="21">
        <v>3.459808294308035</v>
      </c>
      <c r="L49" s="22">
        <v>1.2183298154038784</v>
      </c>
      <c r="M49" s="3">
        <v>0</v>
      </c>
      <c r="N49" s="23">
        <v>9.2740336329221407E-2</v>
      </c>
      <c r="O49" s="18">
        <v>2.0710947640780946E-2</v>
      </c>
      <c r="P49" s="24">
        <v>6</v>
      </c>
      <c r="Q49" s="24">
        <v>4</v>
      </c>
      <c r="R49" s="20">
        <v>2.214386871671244E-2</v>
      </c>
      <c r="S49" s="20">
        <v>-1.0466743907289799E-2</v>
      </c>
      <c r="T49" s="24">
        <v>3</v>
      </c>
      <c r="U49" s="24">
        <v>2</v>
      </c>
      <c r="V49" s="20">
        <v>4.3425875655265234E-2</v>
      </c>
      <c r="W49" s="20">
        <v>-2.6805050580922307E-2</v>
      </c>
      <c r="X49" s="19">
        <v>1744.037</v>
      </c>
      <c r="Y49" s="19">
        <v>1.0995618238216529</v>
      </c>
      <c r="Z49" s="25">
        <v>42026</v>
      </c>
      <c r="AA49" s="20">
        <v>-2.6805050580922307E-2</v>
      </c>
      <c r="AB49" s="25">
        <v>42027</v>
      </c>
      <c r="AC49" s="3">
        <v>0</v>
      </c>
      <c r="AD49" s="18">
        <v>7.7406929842113934</v>
      </c>
      <c r="AE49" s="19">
        <v>0.36</v>
      </c>
      <c r="AF49" s="19">
        <v>0.26002183992272687</v>
      </c>
      <c r="AG49" s="18">
        <v>0.15441960678450115</v>
      </c>
      <c r="AH49" s="20">
        <v>7.1851073664580328E-4</v>
      </c>
      <c r="AI49" s="19">
        <v>4.0000000000000008E-2</v>
      </c>
      <c r="AJ49" s="21">
        <v>50.127656360463654</v>
      </c>
      <c r="AK49" s="21">
        <v>11.970273433362674</v>
      </c>
      <c r="AL49" s="21">
        <v>1.4843275391020485</v>
      </c>
    </row>
    <row r="50" spans="1:38" x14ac:dyDescent="0.15">
      <c r="A50" s="16">
        <v>399006</v>
      </c>
      <c r="B50" s="17">
        <v>201503</v>
      </c>
      <c r="C50" s="54" t="str">
        <f t="shared" si="2"/>
        <v>399006_201503</v>
      </c>
      <c r="D50" s="18">
        <v>0.59526727343856889</v>
      </c>
      <c r="E50" s="19">
        <v>0.6</v>
      </c>
      <c r="F50" s="19">
        <v>0.42958295831952481</v>
      </c>
      <c r="G50" s="18">
        <v>0.34086453670870448</v>
      </c>
      <c r="H50" s="20">
        <v>3.6185068891852024E-2</v>
      </c>
      <c r="I50" s="19">
        <v>0.3</v>
      </c>
      <c r="J50" s="21">
        <v>1.7463455693757648</v>
      </c>
      <c r="K50" s="21">
        <v>0.54835441953297692</v>
      </c>
      <c r="L50" s="22">
        <v>1.1375014066401263</v>
      </c>
      <c r="M50" s="3">
        <v>0</v>
      </c>
      <c r="N50" s="23">
        <v>1.9842242447952296E-2</v>
      </c>
      <c r="O50" s="18">
        <v>1.7965138492959679E-2</v>
      </c>
      <c r="P50" s="24">
        <v>6</v>
      </c>
      <c r="Q50" s="24">
        <v>4</v>
      </c>
      <c r="R50" s="20">
        <v>1.3690570845409219E-2</v>
      </c>
      <c r="S50" s="20">
        <v>-1.5257386265280448E-2</v>
      </c>
      <c r="T50" s="24">
        <v>4</v>
      </c>
      <c r="U50" s="24">
        <v>3</v>
      </c>
      <c r="V50" s="20">
        <v>3.1869445889951109E-2</v>
      </c>
      <c r="W50" s="20">
        <v>-2.442975079918297E-2</v>
      </c>
      <c r="X50" s="19">
        <v>1774.3119999999999</v>
      </c>
      <c r="Y50" s="19">
        <v>1.0198426246845884</v>
      </c>
      <c r="Z50" s="25">
        <v>42040</v>
      </c>
      <c r="AA50" s="20">
        <v>-3.6185068891852024E-2</v>
      </c>
      <c r="AB50" s="25">
        <v>42034</v>
      </c>
      <c r="AC50" s="3">
        <v>0</v>
      </c>
      <c r="AD50" s="18">
        <v>0.35434312682698793</v>
      </c>
      <c r="AE50" s="19">
        <v>0.36</v>
      </c>
      <c r="AF50" s="19">
        <v>0.18454151807855459</v>
      </c>
      <c r="AG50" s="18">
        <v>0.11618863238563974</v>
      </c>
      <c r="AH50" s="20">
        <v>1.309359210708077E-3</v>
      </c>
      <c r="AI50" s="19">
        <v>0.09</v>
      </c>
      <c r="AJ50" s="21">
        <v>3.049722847678364</v>
      </c>
      <c r="AK50" s="21">
        <v>0.30069256942134809</v>
      </c>
      <c r="AL50" s="21">
        <v>1.293909450108266</v>
      </c>
    </row>
    <row r="51" spans="1:38" x14ac:dyDescent="0.15">
      <c r="A51" s="16">
        <v>399006</v>
      </c>
      <c r="B51" s="17">
        <v>201504</v>
      </c>
      <c r="C51" s="54" t="str">
        <f t="shared" si="2"/>
        <v>399006_201504</v>
      </c>
      <c r="D51" s="18">
        <v>3.7745397656568702</v>
      </c>
      <c r="E51" s="19">
        <v>0.7142857142857143</v>
      </c>
      <c r="F51" s="19">
        <v>0.54197431423438724</v>
      </c>
      <c r="G51" s="18">
        <v>0.32032269747915837</v>
      </c>
      <c r="H51" s="20">
        <v>1.2242780344906556E-3</v>
      </c>
      <c r="I51" s="19">
        <v>0.14285714285714285</v>
      </c>
      <c r="J51" s="21">
        <v>11.783553882885425</v>
      </c>
      <c r="K51" s="21">
        <v>77.0768497702243</v>
      </c>
      <c r="L51" s="22">
        <v>1.5863849937959804</v>
      </c>
      <c r="M51" s="3">
        <v>0</v>
      </c>
      <c r="N51" s="23">
        <v>9.4363494141421755E-2</v>
      </c>
      <c r="O51" s="18">
        <v>1.6882488504720277E-2</v>
      </c>
      <c r="P51" s="24">
        <v>5</v>
      </c>
      <c r="Q51" s="24">
        <v>2</v>
      </c>
      <c r="R51" s="20">
        <v>2.112095654128332E-2</v>
      </c>
      <c r="S51" s="20">
        <v>-7.0019236808377405E-3</v>
      </c>
      <c r="T51" s="24">
        <v>5</v>
      </c>
      <c r="U51" s="24">
        <v>1</v>
      </c>
      <c r="V51" s="20">
        <v>3.897040133925822E-2</v>
      </c>
      <c r="W51" s="20">
        <v>-1.2779569327184825E-2</v>
      </c>
      <c r="X51" s="19">
        <v>1896.6279999999999</v>
      </c>
      <c r="Y51" s="19">
        <v>1.10988884304896</v>
      </c>
      <c r="Z51" s="25">
        <v>42051</v>
      </c>
      <c r="AA51" s="20">
        <v>-1.2242780344906556E-3</v>
      </c>
      <c r="AB51" s="25">
        <v>42052</v>
      </c>
      <c r="AC51" s="3">
        <v>0</v>
      </c>
      <c r="AD51" s="18">
        <v>14.247150442525021</v>
      </c>
      <c r="AE51" s="19">
        <v>0.51020408163265307</v>
      </c>
      <c r="AF51" s="19">
        <v>0.29373615728983432</v>
      </c>
      <c r="AG51" s="18">
        <v>0.10260663052032441</v>
      </c>
      <c r="AH51" s="20">
        <v>1.498856705736303E-6</v>
      </c>
      <c r="AI51" s="19">
        <v>2.0408163265306121E-2</v>
      </c>
      <c r="AJ51" s="21">
        <v>138.85214211086418</v>
      </c>
      <c r="AK51" s="21">
        <v>5940.8407705017253</v>
      </c>
      <c r="AL51" s="21">
        <v>2.516617348541073</v>
      </c>
    </row>
    <row r="52" spans="1:38" x14ac:dyDescent="0.15">
      <c r="A52" s="16">
        <v>399006</v>
      </c>
      <c r="B52" s="17">
        <v>201505</v>
      </c>
      <c r="C52" s="54" t="str">
        <f t="shared" si="2"/>
        <v>399006_201505</v>
      </c>
      <c r="D52" s="18">
        <v>1.0849947157428579</v>
      </c>
      <c r="E52" s="19">
        <v>0.625</v>
      </c>
      <c r="F52" s="19">
        <v>0.55499839405182094</v>
      </c>
      <c r="G52" s="18">
        <v>0.41205428020504425</v>
      </c>
      <c r="H52" s="20">
        <v>3.1461405826723077E-2</v>
      </c>
      <c r="I52" s="19">
        <v>0.125</v>
      </c>
      <c r="J52" s="21">
        <v>2.6331354092546944</v>
      </c>
      <c r="K52" s="21">
        <v>0.95795916654076085</v>
      </c>
      <c r="L52" s="22">
        <v>1.2428220704740425</v>
      </c>
      <c r="M52" s="3">
        <v>0</v>
      </c>
      <c r="N52" s="23">
        <v>3.0138742103968275E-2</v>
      </c>
      <c r="O52" s="18">
        <v>2.1717167417819552E-2</v>
      </c>
      <c r="P52" s="24">
        <v>5</v>
      </c>
      <c r="Q52" s="24">
        <v>3</v>
      </c>
      <c r="R52" s="20">
        <v>1.6966788798493403E-2</v>
      </c>
      <c r="S52" s="20">
        <v>-1.7811995126509921E-2</v>
      </c>
      <c r="T52" s="24">
        <v>3</v>
      </c>
      <c r="U52" s="24">
        <v>1</v>
      </c>
      <c r="V52" s="20">
        <v>3.0570879087821634E-2</v>
      </c>
      <c r="W52" s="20">
        <v>-3.1461405826723077E-2</v>
      </c>
      <c r="X52" s="19">
        <v>2014.7860000000001</v>
      </c>
      <c r="Y52" s="19">
        <v>1.0735534129570081</v>
      </c>
      <c r="Z52" s="25">
        <v>42068</v>
      </c>
      <c r="AA52" s="20">
        <v>-3.1461405826723077E-2</v>
      </c>
      <c r="AB52" s="25">
        <v>42069</v>
      </c>
      <c r="AC52" s="3">
        <v>0</v>
      </c>
      <c r="AD52" s="18">
        <v>1.1772135331899249</v>
      </c>
      <c r="AE52" s="19">
        <v>0.390625</v>
      </c>
      <c r="AF52" s="19">
        <v>0.3080232174001003</v>
      </c>
      <c r="AG52" s="18">
        <v>0.16978872983529714</v>
      </c>
      <c r="AH52" s="20">
        <v>9.8982005659376481E-4</v>
      </c>
      <c r="AI52" s="19">
        <v>1.5625E-2</v>
      </c>
      <c r="AJ52" s="21">
        <v>6.9334020834708872</v>
      </c>
      <c r="AK52" s="21">
        <v>0.91768576475946917</v>
      </c>
      <c r="AL52" s="21">
        <v>1.5446066988573859</v>
      </c>
    </row>
    <row r="53" spans="1:38" x14ac:dyDescent="0.15">
      <c r="A53" s="16">
        <v>399006</v>
      </c>
      <c r="B53" s="17">
        <v>201506</v>
      </c>
      <c r="C53" s="54" t="str">
        <f t="shared" si="2"/>
        <v>399006_201506</v>
      </c>
      <c r="D53" s="18">
        <v>4.0335390320170506</v>
      </c>
      <c r="E53" s="19">
        <v>0.7</v>
      </c>
      <c r="F53" s="19">
        <v>0.57740265782895628</v>
      </c>
      <c r="G53" s="18">
        <v>0.29286081631710448</v>
      </c>
      <c r="H53" s="20">
        <v>1.3293750323909781E-2</v>
      </c>
      <c r="I53" s="19">
        <v>0.2</v>
      </c>
      <c r="J53" s="21">
        <v>13.772887348813526</v>
      </c>
      <c r="K53" s="21">
        <v>10.113872894499496</v>
      </c>
      <c r="L53" s="22">
        <v>1.4036165025652605</v>
      </c>
      <c r="M53" s="3">
        <v>0</v>
      </c>
      <c r="N53" s="23">
        <v>0.13445130106723502</v>
      </c>
      <c r="O53" s="18">
        <v>1.5435120282970912E-2</v>
      </c>
      <c r="P53" s="24">
        <v>7</v>
      </c>
      <c r="Q53" s="24">
        <v>3</v>
      </c>
      <c r="R53" s="20">
        <v>2.0539080136510974E-2</v>
      </c>
      <c r="S53" s="20">
        <v>-5.2552132370431064E-3</v>
      </c>
      <c r="T53" s="24">
        <v>3</v>
      </c>
      <c r="U53" s="24">
        <v>2</v>
      </c>
      <c r="V53" s="20">
        <v>3.5571502586666748E-2</v>
      </c>
      <c r="W53" s="20">
        <v>-8.692773312493296E-3</v>
      </c>
      <c r="X53" s="19">
        <v>2213.7660000000001</v>
      </c>
      <c r="Y53" s="19">
        <v>1.109996540295529</v>
      </c>
      <c r="Z53" s="25">
        <v>42083</v>
      </c>
      <c r="AA53" s="20">
        <v>-1.3293750323909781E-2</v>
      </c>
      <c r="AB53" s="25">
        <v>42075</v>
      </c>
      <c r="AC53" s="3">
        <v>0</v>
      </c>
      <c r="AD53" s="18">
        <v>16.269437122805044</v>
      </c>
      <c r="AE53" s="19">
        <v>0.48999999999999994</v>
      </c>
      <c r="AF53" s="19">
        <v>0.33339382926794275</v>
      </c>
      <c r="AG53" s="18">
        <v>8.5767457733920804E-2</v>
      </c>
      <c r="AH53" s="20">
        <v>1.7672379767445142E-4</v>
      </c>
      <c r="AI53" s="19">
        <v>4.0000000000000008E-2</v>
      </c>
      <c r="AJ53" s="21">
        <v>189.69242592310769</v>
      </c>
      <c r="AK53" s="21">
        <v>102.2904249260916</v>
      </c>
      <c r="AL53" s="21">
        <v>1.9701392862735339</v>
      </c>
    </row>
    <row r="54" spans="1:38" x14ac:dyDescent="0.15">
      <c r="A54" s="16">
        <v>399006</v>
      </c>
      <c r="B54" s="17">
        <v>201507</v>
      </c>
      <c r="C54" s="54" t="str">
        <f t="shared" si="2"/>
        <v>399006_201507</v>
      </c>
      <c r="D54" s="18">
        <v>3.5793051298104674</v>
      </c>
      <c r="E54" s="19">
        <v>0.8</v>
      </c>
      <c r="F54" s="19">
        <v>0.62057165422835769</v>
      </c>
      <c r="G54" s="18">
        <v>0.55588946274516648</v>
      </c>
      <c r="H54" s="20">
        <v>3.9087820868137446E-2</v>
      </c>
      <c r="I54" s="19">
        <v>0.2</v>
      </c>
      <c r="J54" s="21">
        <v>6.4388792551214626</v>
      </c>
      <c r="K54" s="21">
        <v>1.2718174137942533</v>
      </c>
      <c r="L54" s="22">
        <v>1.2300248857900449</v>
      </c>
      <c r="M54" s="3">
        <v>0</v>
      </c>
      <c r="N54" s="23">
        <v>4.971257124736761E-2</v>
      </c>
      <c r="O54" s="18">
        <v>2.9297947159367375E-2</v>
      </c>
      <c r="P54" s="24">
        <v>4</v>
      </c>
      <c r="Q54" s="24">
        <v>1</v>
      </c>
      <c r="R54" s="20">
        <v>2.2393118990319594E-2</v>
      </c>
      <c r="S54" s="20">
        <v>-3.9087820868137446E-2</v>
      </c>
      <c r="T54" s="24">
        <v>3</v>
      </c>
      <c r="U54" s="24">
        <v>1</v>
      </c>
      <c r="V54" s="20">
        <v>3.6084662967992065E-2</v>
      </c>
      <c r="W54" s="20">
        <v>-3.9087820868137446E-2</v>
      </c>
      <c r="X54" s="19">
        <v>2385.0140000000001</v>
      </c>
      <c r="Y54" s="19">
        <v>1.0398339065829167</v>
      </c>
      <c r="Z54" s="25">
        <v>42088</v>
      </c>
      <c r="AA54" s="20">
        <v>-3.9087820868137446E-2</v>
      </c>
      <c r="AB54" s="25">
        <v>42089</v>
      </c>
      <c r="AC54" s="3">
        <v>0</v>
      </c>
      <c r="AD54" s="18">
        <v>12.811425212287528</v>
      </c>
      <c r="AE54" s="19">
        <v>0.64000000000000012</v>
      </c>
      <c r="AF54" s="19">
        <v>0.38510917803172035</v>
      </c>
      <c r="AG54" s="18">
        <v>0.30901309479110983</v>
      </c>
      <c r="AH54" s="20">
        <v>1.5278577402196012E-3</v>
      </c>
      <c r="AI54" s="19">
        <v>4.0000000000000008E-2</v>
      </c>
      <c r="AJ54" s="21">
        <v>41.459166062033525</v>
      </c>
      <c r="AK54" s="21">
        <v>1.6175195340303028</v>
      </c>
      <c r="AL54" s="21">
        <v>1.5129612196628128</v>
      </c>
    </row>
    <row r="55" spans="1:38" x14ac:dyDescent="0.15">
      <c r="A55" s="33"/>
      <c r="B55" s="34"/>
      <c r="C55" s="34"/>
      <c r="D55" s="35"/>
      <c r="E55" s="36"/>
      <c r="F55" s="36"/>
      <c r="G55" s="35"/>
      <c r="H55" s="37"/>
      <c r="I55" s="36"/>
      <c r="J55" s="38"/>
      <c r="K55" s="38"/>
      <c r="L55" s="38"/>
      <c r="M55" s="3"/>
      <c r="N55" s="35"/>
      <c r="O55" s="35"/>
      <c r="P55" s="39"/>
      <c r="Q55" s="39"/>
      <c r="R55" s="37"/>
      <c r="S55" s="37"/>
      <c r="T55" s="39"/>
      <c r="U55" s="39"/>
      <c r="V55" s="37"/>
      <c r="W55" s="37"/>
      <c r="X55" s="36"/>
      <c r="Y55" s="36"/>
      <c r="Z55" s="40"/>
      <c r="AA55" s="37"/>
      <c r="AB55" s="40"/>
      <c r="AC55" s="3"/>
      <c r="AD55" s="35"/>
      <c r="AE55" s="36"/>
      <c r="AF55" s="36"/>
      <c r="AG55" s="35"/>
      <c r="AH55" s="37"/>
      <c r="AI55" s="36"/>
      <c r="AJ55" s="38"/>
      <c r="AK55" s="38"/>
      <c r="AL55" s="38"/>
    </row>
    <row r="56" spans="1:38" x14ac:dyDescent="0.15">
      <c r="A56" t="s">
        <v>90</v>
      </c>
    </row>
    <row r="57" spans="1:38" ht="67.5" x14ac:dyDescent="0.15">
      <c r="A57" s="1" t="s">
        <v>77</v>
      </c>
      <c r="B57" s="1" t="s">
        <v>0</v>
      </c>
      <c r="C57" s="1"/>
      <c r="D57" s="1" t="s">
        <v>1</v>
      </c>
      <c r="E57" s="1" t="s">
        <v>2</v>
      </c>
      <c r="F57" s="1" t="s">
        <v>3</v>
      </c>
      <c r="G57" s="1" t="s">
        <v>4</v>
      </c>
      <c r="H57" s="1" t="s">
        <v>5</v>
      </c>
      <c r="I57" s="1" t="s">
        <v>6</v>
      </c>
      <c r="J57" s="1" t="s">
        <v>7</v>
      </c>
      <c r="K57" s="1" t="s">
        <v>8</v>
      </c>
      <c r="L57" s="2" t="s">
        <v>9</v>
      </c>
      <c r="M57" s="3"/>
      <c r="N57" s="4" t="s">
        <v>10</v>
      </c>
      <c r="O57" s="1" t="s">
        <v>11</v>
      </c>
      <c r="P57" s="1" t="s">
        <v>12</v>
      </c>
      <c r="Q57" s="1" t="s">
        <v>13</v>
      </c>
      <c r="R57" s="1" t="s">
        <v>14</v>
      </c>
      <c r="S57" s="1" t="s">
        <v>15</v>
      </c>
      <c r="T57" s="1" t="s">
        <v>16</v>
      </c>
      <c r="U57" s="1" t="s">
        <v>17</v>
      </c>
      <c r="V57" s="1" t="s">
        <v>18</v>
      </c>
      <c r="W57" s="1" t="s">
        <v>19</v>
      </c>
      <c r="X57" s="1" t="s">
        <v>20</v>
      </c>
      <c r="Y57" s="1" t="s">
        <v>21</v>
      </c>
      <c r="Z57" s="1" t="s">
        <v>22</v>
      </c>
      <c r="AA57" s="1" t="s">
        <v>23</v>
      </c>
      <c r="AB57" s="1" t="s">
        <v>24</v>
      </c>
      <c r="AC57" s="3"/>
      <c r="AD57" s="1" t="s">
        <v>78</v>
      </c>
      <c r="AE57" s="1" t="s">
        <v>79</v>
      </c>
      <c r="AF57" s="1" t="s">
        <v>80</v>
      </c>
      <c r="AG57" s="1" t="s">
        <v>81</v>
      </c>
      <c r="AH57" s="1" t="s">
        <v>82</v>
      </c>
      <c r="AI57" s="1" t="s">
        <v>83</v>
      </c>
      <c r="AJ57" s="1" t="s">
        <v>84</v>
      </c>
      <c r="AK57" s="1" t="s">
        <v>85</v>
      </c>
      <c r="AL57" s="1" t="s">
        <v>86</v>
      </c>
    </row>
    <row r="58" spans="1:38" x14ac:dyDescent="0.15">
      <c r="A58" s="5">
        <v>300</v>
      </c>
      <c r="B58" s="5" t="s">
        <v>87</v>
      </c>
      <c r="C58" s="5"/>
      <c r="D58" s="6">
        <v>1.2685000940767337</v>
      </c>
      <c r="E58" s="7">
        <v>0.61739130434782608</v>
      </c>
      <c r="F58" s="8">
        <v>0.30044753998460499</v>
      </c>
      <c r="G58" s="6">
        <v>0.3300439790294647</v>
      </c>
      <c r="H58" s="6">
        <v>9.0941025690283728E-2</v>
      </c>
      <c r="I58" s="8">
        <v>4.3478260869565216E-2</v>
      </c>
      <c r="J58" s="9">
        <v>3.8434274662634831</v>
      </c>
      <c r="K58" s="9">
        <v>6.6255855386819604</v>
      </c>
      <c r="L58" s="10">
        <v>1.0802967739597469</v>
      </c>
      <c r="M58" s="3">
        <v>0</v>
      </c>
      <c r="N58" s="11">
        <v>0.60253754468644849</v>
      </c>
      <c r="O58" s="6">
        <v>1.7394845029299288E-2</v>
      </c>
      <c r="P58" s="12">
        <v>71</v>
      </c>
      <c r="Q58" s="12">
        <v>44</v>
      </c>
      <c r="R58" s="13">
        <v>1.3850221047629818E-2</v>
      </c>
      <c r="S58" s="13">
        <v>-1.1215584141865333E-2</v>
      </c>
      <c r="T58" s="12">
        <v>12</v>
      </c>
      <c r="U58" s="12">
        <v>5</v>
      </c>
      <c r="V58" s="13">
        <v>4.6098633552930757E-2</v>
      </c>
      <c r="W58" s="13">
        <v>-7.7023316257448848E-2</v>
      </c>
      <c r="X58" s="8">
        <v>3973.0459999999998</v>
      </c>
      <c r="Y58" s="8">
        <v>1.6030818518548404</v>
      </c>
      <c r="Z58" s="14">
        <v>42087</v>
      </c>
      <c r="AA58" s="13">
        <v>-9.0941025690283728E-2</v>
      </c>
      <c r="AB58" s="14">
        <v>42041</v>
      </c>
      <c r="AC58" s="3">
        <v>0</v>
      </c>
      <c r="AD58" s="6">
        <v>1.6090924886726823</v>
      </c>
      <c r="AE58" s="7">
        <v>0.38117202268431</v>
      </c>
      <c r="AF58" s="8">
        <v>9.0268724282800819E-2</v>
      </c>
      <c r="AG58" s="6">
        <v>0.10892902809360173</v>
      </c>
      <c r="AH58" s="6">
        <v>8.2702701536008453E-3</v>
      </c>
      <c r="AI58" s="8">
        <v>1.8903591682419658E-3</v>
      </c>
      <c r="AJ58" s="9">
        <v>14.771934688428537</v>
      </c>
      <c r="AK58" s="9">
        <v>43.898383730391522</v>
      </c>
      <c r="AL58" s="9">
        <v>1.1670411198278365</v>
      </c>
    </row>
    <row r="59" spans="1:38" x14ac:dyDescent="0.15">
      <c r="A59" s="5">
        <v>300</v>
      </c>
      <c r="B59" s="5" t="s">
        <v>88</v>
      </c>
      <c r="C59" s="5"/>
      <c r="D59" s="6">
        <v>1.0919577552011941</v>
      </c>
      <c r="E59" s="8">
        <v>0.61017334470019879</v>
      </c>
      <c r="F59" s="8">
        <v>0.441393722726452</v>
      </c>
      <c r="G59" s="6">
        <v>0.30012916436354176</v>
      </c>
      <c r="H59" s="13">
        <v>4.4274205753808582E-2</v>
      </c>
      <c r="I59" s="8">
        <v>0.18017902813299233</v>
      </c>
      <c r="J59" s="9">
        <v>4.8584040742797701</v>
      </c>
      <c r="K59" s="9">
        <v>3.0838147867699934</v>
      </c>
      <c r="L59" s="10">
        <v>1.1796730854279049</v>
      </c>
      <c r="M59" s="3">
        <v>0</v>
      </c>
      <c r="N59" s="11">
        <v>8.5633311443001237E-2</v>
      </c>
      <c r="O59" s="6">
        <v>1.5818195860530529E-2</v>
      </c>
      <c r="P59" s="15">
        <v>11.833333333333334</v>
      </c>
      <c r="Q59" s="15">
        <v>7.333333333333333</v>
      </c>
      <c r="R59" s="13">
        <v>1.3151105564030359E-2</v>
      </c>
      <c r="S59" s="13">
        <v>-1.2015762210301996E-2</v>
      </c>
      <c r="T59" s="12">
        <v>5.666666666666667</v>
      </c>
      <c r="U59" s="12">
        <v>3.3333333333333335</v>
      </c>
      <c r="V59" s="13">
        <v>3.1034534604921043E-2</v>
      </c>
      <c r="W59" s="13">
        <v>-3.1771826828372762E-2</v>
      </c>
      <c r="X59" s="8">
        <v>3340.0898333333334</v>
      </c>
      <c r="Y59" s="8">
        <v>1.0920481355414686</v>
      </c>
      <c r="Z59" s="14"/>
      <c r="AA59" s="13">
        <v>-4.4274205753808582E-2</v>
      </c>
      <c r="AB59" s="14"/>
      <c r="AC59" s="3">
        <v>0</v>
      </c>
      <c r="AD59" s="6">
        <v>1.1923717391440309</v>
      </c>
      <c r="AE59" s="8">
        <v>0.37231151058262762</v>
      </c>
      <c r="AF59" s="8">
        <v>0.19482841846231599</v>
      </c>
      <c r="AG59" s="6">
        <v>9.0077515301557859E-2</v>
      </c>
      <c r="AH59" s="13">
        <v>1.9602052951305771E-3</v>
      </c>
      <c r="AI59" s="8">
        <v>3.2464482178949643E-2</v>
      </c>
      <c r="AJ59" s="9">
        <v>23.604090148978269</v>
      </c>
      <c r="AK59" s="9">
        <v>9.50991363910126</v>
      </c>
      <c r="AL59" s="9">
        <v>1.3916285884829931</v>
      </c>
    </row>
    <row r="60" spans="1:38" x14ac:dyDescent="0.15">
      <c r="A60" s="16">
        <v>300</v>
      </c>
      <c r="B60" s="17">
        <v>201410</v>
      </c>
      <c r="C60" s="17"/>
      <c r="D60" s="18">
        <v>0.18126760222403338</v>
      </c>
      <c r="E60" s="19">
        <v>0.41176470588235292</v>
      </c>
      <c r="F60" s="19">
        <v>0.50606040282949449</v>
      </c>
      <c r="G60" s="18">
        <v>0.17315996506078846</v>
      </c>
      <c r="H60" s="20">
        <v>4.5580911859981699E-2</v>
      </c>
      <c r="I60" s="19">
        <v>0.29411764705882354</v>
      </c>
      <c r="J60" s="21">
        <v>1.0468216608867915</v>
      </c>
      <c r="K60" s="21">
        <v>0.26512209435514372</v>
      </c>
      <c r="L60" s="22">
        <v>1.1270752188371036</v>
      </c>
      <c r="M60" s="3">
        <v>0</v>
      </c>
      <c r="N60" s="23">
        <v>1.2084506814935558E-2</v>
      </c>
      <c r="O60" s="18">
        <v>9.1263314857878072E-3</v>
      </c>
      <c r="P60" s="24">
        <v>7</v>
      </c>
      <c r="Q60" s="24">
        <v>10</v>
      </c>
      <c r="R60" s="20">
        <v>1.0215932955639082E-2</v>
      </c>
      <c r="S60" s="20">
        <v>-5.8791183405195848E-3</v>
      </c>
      <c r="T60" s="24">
        <v>4</v>
      </c>
      <c r="U60" s="24">
        <v>5</v>
      </c>
      <c r="V60" s="20">
        <v>2.018718101341177E-2</v>
      </c>
      <c r="W60" s="20">
        <v>-9.3854397512650456E-3</v>
      </c>
      <c r="X60" s="19">
        <v>2508.33</v>
      </c>
      <c r="Y60" s="19">
        <v>1.0120845068149356</v>
      </c>
      <c r="Z60" s="25">
        <v>41943</v>
      </c>
      <c r="AA60" s="20">
        <v>-4.5580911859981699E-2</v>
      </c>
      <c r="AB60" s="25">
        <v>41939</v>
      </c>
      <c r="AC60" s="3">
        <v>0</v>
      </c>
      <c r="AD60" s="18">
        <v>3.2857943616050392E-2</v>
      </c>
      <c r="AE60" s="19">
        <v>0.16955017301038061</v>
      </c>
      <c r="AF60" s="19">
        <v>0.25609713131195022</v>
      </c>
      <c r="AG60" s="18">
        <v>2.998437349985348E-2</v>
      </c>
      <c r="AH60" s="20">
        <v>2.0776195259874205E-3</v>
      </c>
      <c r="AI60" s="19">
        <v>8.6505190311418692E-2</v>
      </c>
      <c r="AJ60" s="21">
        <v>1.0958355897017806</v>
      </c>
      <c r="AK60" s="21">
        <v>7.0289724915257729E-2</v>
      </c>
      <c r="AL60" s="21">
        <v>1.2702985489167049</v>
      </c>
    </row>
    <row r="61" spans="1:38" x14ac:dyDescent="0.15">
      <c r="A61" s="16">
        <v>300</v>
      </c>
      <c r="B61" s="17">
        <v>201411</v>
      </c>
      <c r="C61" s="17"/>
      <c r="D61" s="18">
        <v>1.6587254345444074</v>
      </c>
      <c r="E61" s="19">
        <v>0.6</v>
      </c>
      <c r="F61" s="19">
        <v>0.47617731772339117</v>
      </c>
      <c r="G61" s="18">
        <v>0.20714013861489744</v>
      </c>
      <c r="H61" s="20">
        <v>2.2055875913534306E-2</v>
      </c>
      <c r="I61" s="19">
        <v>0.2</v>
      </c>
      <c r="J61" s="21">
        <v>8.0077451219061437</v>
      </c>
      <c r="K61" s="21">
        <v>5.4315157289131513</v>
      </c>
      <c r="L61" s="22">
        <v>1.3179984070692168</v>
      </c>
      <c r="M61" s="3">
        <v>0</v>
      </c>
      <c r="N61" s="23">
        <v>0.11979683693931831</v>
      </c>
      <c r="O61" s="18">
        <v>1.0917243881101194E-2</v>
      </c>
      <c r="P61" s="24">
        <v>12</v>
      </c>
      <c r="Q61" s="24">
        <v>8</v>
      </c>
      <c r="R61" s="20">
        <v>1.2128102430925622E-2</v>
      </c>
      <c r="S61" s="20">
        <v>-3.8684236275382117E-3</v>
      </c>
      <c r="T61" s="24">
        <v>6</v>
      </c>
      <c r="U61" s="24">
        <v>4</v>
      </c>
      <c r="V61" s="20">
        <v>2.5469718904105321E-2</v>
      </c>
      <c r="W61" s="20">
        <v>-1.0003505901600929E-2</v>
      </c>
      <c r="X61" s="19">
        <v>2808.82</v>
      </c>
      <c r="Y61" s="19">
        <v>1.117916061371913</v>
      </c>
      <c r="Z61" s="25">
        <v>41971</v>
      </c>
      <c r="AA61" s="20">
        <v>-2.2055875913534306E-2</v>
      </c>
      <c r="AB61" s="25">
        <v>41963</v>
      </c>
      <c r="AC61" s="3">
        <v>0</v>
      </c>
      <c r="AD61" s="18">
        <v>2.7513700672045331</v>
      </c>
      <c r="AE61" s="19">
        <v>0.36</v>
      </c>
      <c r="AF61" s="19">
        <v>0.22674483791424341</v>
      </c>
      <c r="AG61" s="18">
        <v>4.2907037025398928E-2</v>
      </c>
      <c r="AH61" s="20">
        <v>4.8646166231322276E-4</v>
      </c>
      <c r="AI61" s="19">
        <v>4.0000000000000008E-2</v>
      </c>
      <c r="AJ61" s="21">
        <v>64.123981937411642</v>
      </c>
      <c r="AK61" s="21">
        <v>29.501363113430962</v>
      </c>
      <c r="AL61" s="21">
        <v>1.7371198010369928</v>
      </c>
    </row>
    <row r="62" spans="1:38" x14ac:dyDescent="0.15">
      <c r="A62" s="16">
        <v>300</v>
      </c>
      <c r="B62" s="17">
        <v>201412</v>
      </c>
      <c r="C62" s="17"/>
      <c r="D62" s="18">
        <v>2.9970156219888904</v>
      </c>
      <c r="E62" s="19">
        <v>0.78260869565217395</v>
      </c>
      <c r="F62" s="19">
        <v>0.41778594925532808</v>
      </c>
      <c r="G62" s="18">
        <v>0.43654818481560248</v>
      </c>
      <c r="H62" s="20">
        <v>4.8340246517876162E-2</v>
      </c>
      <c r="I62" s="19">
        <v>8.6956521739130432E-2</v>
      </c>
      <c r="J62" s="21">
        <v>6.8652573214909296</v>
      </c>
      <c r="K62" s="21">
        <v>5.3387469824214655</v>
      </c>
      <c r="L62" s="22">
        <v>1.2567303297857233</v>
      </c>
      <c r="M62" s="3">
        <v>0</v>
      </c>
      <c r="N62" s="23">
        <v>0.2580763452268211</v>
      </c>
      <c r="O62" s="18">
        <v>2.3008109540490609E-2</v>
      </c>
      <c r="P62" s="24">
        <v>18</v>
      </c>
      <c r="Q62" s="24">
        <v>5</v>
      </c>
      <c r="R62" s="20">
        <v>1.9259361378284694E-2</v>
      </c>
      <c r="S62" s="20">
        <v>-2.2025082086271207E-2</v>
      </c>
      <c r="T62" s="24">
        <v>6</v>
      </c>
      <c r="U62" s="24">
        <v>2</v>
      </c>
      <c r="V62" s="20">
        <v>4.6098633552930757E-2</v>
      </c>
      <c r="W62" s="20">
        <v>-4.4874080814539807E-2</v>
      </c>
      <c r="X62" s="19">
        <v>3533.71</v>
      </c>
      <c r="Y62" s="19">
        <v>1.2531730861299166</v>
      </c>
      <c r="Z62" s="25">
        <v>42004</v>
      </c>
      <c r="AA62" s="20">
        <v>-4.8340246517876162E-2</v>
      </c>
      <c r="AB62" s="25">
        <v>41997</v>
      </c>
      <c r="AC62" s="3">
        <v>0</v>
      </c>
      <c r="AD62" s="18">
        <v>8.9821026384454559</v>
      </c>
      <c r="AE62" s="19">
        <v>0.61247637051039705</v>
      </c>
      <c r="AF62" s="19">
        <v>0.17454509939517557</v>
      </c>
      <c r="AG62" s="18">
        <v>0.19057431766579741</v>
      </c>
      <c r="AH62" s="20">
        <v>2.3367794334090385E-3</v>
      </c>
      <c r="AI62" s="19">
        <v>7.5614366729678632E-3</v>
      </c>
      <c r="AJ62" s="21">
        <v>47.131758090284812</v>
      </c>
      <c r="AK62" s="21">
        <v>28.502219342314305</v>
      </c>
      <c r="AL62" s="21">
        <v>1.5793711218033328</v>
      </c>
    </row>
    <row r="63" spans="1:38" x14ac:dyDescent="0.15">
      <c r="A63" s="16">
        <v>300</v>
      </c>
      <c r="B63" s="17">
        <v>201501</v>
      </c>
      <c r="C63" s="17"/>
      <c r="D63" s="18">
        <v>-0.38916606059920045</v>
      </c>
      <c r="E63" s="19">
        <v>0.5</v>
      </c>
      <c r="F63" s="19"/>
      <c r="G63" s="18">
        <v>0.46315591709813692</v>
      </c>
      <c r="H63" s="20">
        <v>7.9212852551875823E-2</v>
      </c>
      <c r="I63" s="19">
        <v>0.2</v>
      </c>
      <c r="J63" s="21" t="s">
        <v>25</v>
      </c>
      <c r="K63" s="21" t="s">
        <v>25</v>
      </c>
      <c r="L63" s="22">
        <v>0.92408308204319933</v>
      </c>
      <c r="M63" s="3">
        <v>0</v>
      </c>
      <c r="N63" s="23">
        <v>-2.8106437709942256E-2</v>
      </c>
      <c r="O63" s="18">
        <v>2.4410460163570603E-2</v>
      </c>
      <c r="P63" s="24">
        <v>10</v>
      </c>
      <c r="Q63" s="24">
        <v>10</v>
      </c>
      <c r="R63" s="20">
        <v>1.4281340993223512E-2</v>
      </c>
      <c r="S63" s="20">
        <v>-1.6552760349702912E-2</v>
      </c>
      <c r="T63" s="24">
        <v>5</v>
      </c>
      <c r="U63" s="24">
        <v>4</v>
      </c>
      <c r="V63" s="20">
        <v>4.4950830658302188E-2</v>
      </c>
      <c r="W63" s="20">
        <v>-7.7023316257448848E-2</v>
      </c>
      <c r="X63" s="19">
        <v>3643.79</v>
      </c>
      <c r="Y63" s="19">
        <v>1.0006178704613982</v>
      </c>
      <c r="Z63" s="25">
        <v>42011</v>
      </c>
      <c r="AA63" s="20">
        <v>-7.9212852551875823E-2</v>
      </c>
      <c r="AB63" s="25">
        <v>42023</v>
      </c>
      <c r="AC63" s="3">
        <v>0</v>
      </c>
      <c r="AD63" s="18">
        <v>0.15145022272230055</v>
      </c>
      <c r="AE63" s="19">
        <v>0.25</v>
      </c>
      <c r="AF63" s="19"/>
      <c r="AG63" s="18">
        <v>0.21451340354301626</v>
      </c>
      <c r="AH63" s="20">
        <v>6.2746760094052204E-3</v>
      </c>
      <c r="AI63" s="19">
        <v>4.0000000000000008E-2</v>
      </c>
      <c r="AJ63" s="21" t="s">
        <v>25</v>
      </c>
      <c r="AK63" s="21" t="s">
        <v>25</v>
      </c>
      <c r="AL63" s="21">
        <v>0.85392954251845832</v>
      </c>
    </row>
    <row r="64" spans="1:38" x14ac:dyDescent="0.15">
      <c r="A64" s="16">
        <v>300</v>
      </c>
      <c r="B64" s="17">
        <v>201502</v>
      </c>
      <c r="C64" s="17"/>
      <c r="D64" s="18">
        <v>0.55818982074299484</v>
      </c>
      <c r="E64" s="19">
        <v>0.66666666666666663</v>
      </c>
      <c r="F64" s="19">
        <v>0.45161104700965155</v>
      </c>
      <c r="G64" s="18">
        <v>0.27786041028651931</v>
      </c>
      <c r="H64" s="20">
        <v>3.6371491034765668E-2</v>
      </c>
      <c r="I64" s="19">
        <v>0.2</v>
      </c>
      <c r="J64" s="21">
        <v>2.0088857573031378</v>
      </c>
      <c r="K64" s="21">
        <v>1.1083875895367921</v>
      </c>
      <c r="L64" s="22">
        <v>1.2180366410149097</v>
      </c>
      <c r="M64" s="3">
        <v>0</v>
      </c>
      <c r="N64" s="23">
        <v>4.0313709275882958E-2</v>
      </c>
      <c r="O64" s="18">
        <v>1.4644529468238002E-2</v>
      </c>
      <c r="P64" s="24">
        <v>10</v>
      </c>
      <c r="Q64" s="24">
        <v>5</v>
      </c>
      <c r="R64" s="20">
        <v>1.1367879746438204E-2</v>
      </c>
      <c r="S64" s="20">
        <v>-1.4521017258492308E-2</v>
      </c>
      <c r="T64" s="24">
        <v>7</v>
      </c>
      <c r="U64" s="24">
        <v>3</v>
      </c>
      <c r="V64" s="20">
        <v>2.5171837185362866E-2</v>
      </c>
      <c r="W64" s="20">
        <v>-2.3419005995242159E-2</v>
      </c>
      <c r="X64" s="19">
        <v>3572.8429999999998</v>
      </c>
      <c r="Y64" s="19">
        <v>1.0652610645326717</v>
      </c>
      <c r="Z64" s="25">
        <v>42062</v>
      </c>
      <c r="AA64" s="20">
        <v>-3.6371491034765668E-2</v>
      </c>
      <c r="AB64" s="25">
        <v>42041</v>
      </c>
      <c r="AC64" s="3">
        <v>0</v>
      </c>
      <c r="AD64" s="18">
        <v>0.31157587598109671</v>
      </c>
      <c r="AE64" s="19">
        <v>0.44444444444444442</v>
      </c>
      <c r="AF64" s="19">
        <v>0.20395253778115369</v>
      </c>
      <c r="AG64" s="18">
        <v>7.7206407604592853E-2</v>
      </c>
      <c r="AH64" s="20">
        <v>1.3228853600920393E-3</v>
      </c>
      <c r="AI64" s="19">
        <v>4.0000000000000008E-2</v>
      </c>
      <c r="AJ64" s="21">
        <v>4.0356219858954017</v>
      </c>
      <c r="AK64" s="21">
        <v>1.2285230486391803</v>
      </c>
      <c r="AL64" s="21">
        <v>1.483613258854884</v>
      </c>
    </row>
    <row r="65" spans="1:38" x14ac:dyDescent="0.15">
      <c r="A65" s="16">
        <v>300</v>
      </c>
      <c r="B65" s="17">
        <v>201503</v>
      </c>
      <c r="C65" s="17"/>
      <c r="D65" s="18">
        <v>1.5457141123060396</v>
      </c>
      <c r="E65" s="19">
        <v>0.7</v>
      </c>
      <c r="F65" s="19">
        <v>0.47901733957328818</v>
      </c>
      <c r="G65" s="18">
        <v>0.24291037030530568</v>
      </c>
      <c r="H65" s="20">
        <v>3.4083856644817834E-2</v>
      </c>
      <c r="I65" s="19">
        <v>0.1</v>
      </c>
      <c r="J65" s="21">
        <v>6.363310509811849</v>
      </c>
      <c r="K65" s="21">
        <v>3.2753015386234146</v>
      </c>
      <c r="L65" s="22">
        <v>1.234114833817276</v>
      </c>
      <c r="M65" s="3">
        <v>0</v>
      </c>
      <c r="N65" s="23">
        <v>0.11163490811099175</v>
      </c>
      <c r="O65" s="18">
        <v>1.2802500623994944E-2</v>
      </c>
      <c r="P65" s="24">
        <v>14</v>
      </c>
      <c r="Q65" s="24">
        <v>6</v>
      </c>
      <c r="R65" s="20">
        <v>1.1654015879671029E-2</v>
      </c>
      <c r="S65" s="20">
        <v>-9.2481715992877387E-3</v>
      </c>
      <c r="T65" s="24">
        <v>6</v>
      </c>
      <c r="U65" s="24">
        <v>2</v>
      </c>
      <c r="V65" s="20">
        <v>2.4329006315413348E-2</v>
      </c>
      <c r="W65" s="20">
        <v>-2.5925612250139785E-2</v>
      </c>
      <c r="X65" s="19">
        <v>3973.0459999999998</v>
      </c>
      <c r="Y65" s="19">
        <v>1.1032362239379774</v>
      </c>
      <c r="Z65" s="25">
        <v>42087</v>
      </c>
      <c r="AA65" s="20">
        <v>-3.4083856644817834E-2</v>
      </c>
      <c r="AB65" s="25">
        <v>42069</v>
      </c>
      <c r="AC65" s="3">
        <v>0</v>
      </c>
      <c r="AD65" s="18">
        <v>2.3892321169820478</v>
      </c>
      <c r="AE65" s="19">
        <v>0.48999999999999994</v>
      </c>
      <c r="AF65" s="19">
        <v>0.22945761161187089</v>
      </c>
      <c r="AG65" s="18">
        <v>5.9005448001860736E-2</v>
      </c>
      <c r="AH65" s="20">
        <v>1.1617092837844928E-3</v>
      </c>
      <c r="AI65" s="19">
        <v>1.0000000000000002E-2</v>
      </c>
      <c r="AJ65" s="21">
        <v>40.491720644281934</v>
      </c>
      <c r="AK65" s="21">
        <v>10.727600168908907</v>
      </c>
      <c r="AL65" s="21">
        <v>1.5230394230478428</v>
      </c>
    </row>
    <row r="67" spans="1:38" ht="67.5" x14ac:dyDescent="0.15">
      <c r="A67" s="1" t="s">
        <v>77</v>
      </c>
      <c r="B67" s="1" t="s">
        <v>0</v>
      </c>
      <c r="C67" s="1"/>
      <c r="D67" s="1" t="s">
        <v>1</v>
      </c>
      <c r="E67" s="1" t="s">
        <v>2</v>
      </c>
      <c r="F67" s="1" t="s">
        <v>3</v>
      </c>
      <c r="G67" s="1" t="s">
        <v>4</v>
      </c>
      <c r="H67" s="1" t="s">
        <v>5</v>
      </c>
      <c r="I67" s="1" t="s">
        <v>6</v>
      </c>
      <c r="J67" s="1" t="s">
        <v>7</v>
      </c>
      <c r="K67" s="1" t="s">
        <v>8</v>
      </c>
      <c r="L67" s="2" t="s">
        <v>9</v>
      </c>
      <c r="M67" s="3"/>
      <c r="N67" s="4" t="s">
        <v>10</v>
      </c>
      <c r="O67" s="1" t="s">
        <v>11</v>
      </c>
      <c r="P67" s="1" t="s">
        <v>12</v>
      </c>
      <c r="Q67" s="1" t="s">
        <v>13</v>
      </c>
      <c r="R67" s="1" t="s">
        <v>14</v>
      </c>
      <c r="S67" s="1" t="s">
        <v>15</v>
      </c>
      <c r="T67" s="1" t="s">
        <v>16</v>
      </c>
      <c r="U67" s="1" t="s">
        <v>17</v>
      </c>
      <c r="V67" s="1" t="s">
        <v>18</v>
      </c>
      <c r="W67" s="1" t="s">
        <v>19</v>
      </c>
      <c r="X67" s="1" t="s">
        <v>20</v>
      </c>
      <c r="Y67" s="1" t="s">
        <v>21</v>
      </c>
      <c r="Z67" s="1" t="s">
        <v>22</v>
      </c>
      <c r="AA67" s="1" t="s">
        <v>23</v>
      </c>
      <c r="AB67" s="1" t="s">
        <v>24</v>
      </c>
      <c r="AC67" s="3"/>
      <c r="AD67" s="1" t="s">
        <v>78</v>
      </c>
      <c r="AE67" s="1" t="s">
        <v>79</v>
      </c>
      <c r="AF67" s="1" t="s">
        <v>80</v>
      </c>
      <c r="AG67" s="1" t="s">
        <v>81</v>
      </c>
      <c r="AH67" s="1" t="s">
        <v>82</v>
      </c>
      <c r="AI67" s="1" t="s">
        <v>83</v>
      </c>
      <c r="AJ67" s="1" t="s">
        <v>84</v>
      </c>
      <c r="AK67" s="1" t="s">
        <v>85</v>
      </c>
      <c r="AL67" s="1" t="s">
        <v>86</v>
      </c>
    </row>
    <row r="68" spans="1:38" x14ac:dyDescent="0.15">
      <c r="A68" s="5">
        <v>905</v>
      </c>
      <c r="B68" s="5" t="s">
        <v>87</v>
      </c>
      <c r="C68" s="5"/>
      <c r="D68" s="6">
        <v>0.91167022759029115</v>
      </c>
      <c r="E68" s="7">
        <v>0.6</v>
      </c>
      <c r="F68" s="8">
        <v>0.34211163079619361</v>
      </c>
      <c r="G68" s="6">
        <v>0.26951972445929806</v>
      </c>
      <c r="H68" s="6">
        <v>7.3656649466976143E-2</v>
      </c>
      <c r="I68" s="8">
        <v>3.4782608695652174E-2</v>
      </c>
      <c r="J68" s="9">
        <v>3.3825733141396435</v>
      </c>
      <c r="K68" s="9">
        <v>5.8792160821752111</v>
      </c>
      <c r="L68" s="10">
        <v>1.1477173914285403</v>
      </c>
      <c r="M68" s="3">
        <v>0</v>
      </c>
      <c r="N68" s="11">
        <v>0.4330433581053883</v>
      </c>
      <c r="O68" s="6">
        <v>1.4204936727206255E-2</v>
      </c>
      <c r="P68" s="12">
        <v>69</v>
      </c>
      <c r="Q68" s="12">
        <v>46</v>
      </c>
      <c r="R68" s="13">
        <v>1.2346511422650319E-2</v>
      </c>
      <c r="S68" s="13">
        <v>-1.0434846442411513E-2</v>
      </c>
      <c r="T68" s="12">
        <v>9</v>
      </c>
      <c r="U68" s="12">
        <v>4</v>
      </c>
      <c r="V68" s="13">
        <v>3.6089130889576548E-2</v>
      </c>
      <c r="W68" s="13">
        <v>-4.3156284742205786E-2</v>
      </c>
      <c r="X68" s="8">
        <v>7155.9449999999997</v>
      </c>
      <c r="Y68" s="8">
        <v>1.4330433581053883</v>
      </c>
      <c r="Z68" s="14">
        <v>42090</v>
      </c>
      <c r="AA68" s="13">
        <v>-7.3656649466976143E-2</v>
      </c>
      <c r="AB68" s="14">
        <v>41996</v>
      </c>
      <c r="AC68" s="3">
        <v>0</v>
      </c>
      <c r="AD68" s="6">
        <v>0.83114260387453331</v>
      </c>
      <c r="AE68" s="7">
        <v>0.36</v>
      </c>
      <c r="AF68" s="8">
        <v>0.11704036792603109</v>
      </c>
      <c r="AG68" s="6">
        <v>7.2640881872615942E-2</v>
      </c>
      <c r="AH68" s="6">
        <v>5.4253020107009973E-3</v>
      </c>
      <c r="AI68" s="8">
        <v>1.2098298676748583E-3</v>
      </c>
      <c r="AJ68" s="9">
        <v>11.441802225529651</v>
      </c>
      <c r="AK68" s="9">
        <v>34.56518174090764</v>
      </c>
      <c r="AL68" s="9">
        <v>1.3172552105875333</v>
      </c>
    </row>
    <row r="69" spans="1:38" x14ac:dyDescent="0.15">
      <c r="A69" s="5">
        <v>905</v>
      </c>
      <c r="B69" s="5" t="s">
        <v>88</v>
      </c>
      <c r="C69" s="5"/>
      <c r="D69" s="6">
        <v>0.87340427994999992</v>
      </c>
      <c r="E69" s="8">
        <v>0.59801790281329925</v>
      </c>
      <c r="F69" s="8">
        <v>0.4772794743743955</v>
      </c>
      <c r="G69" s="6">
        <v>0.25274089178933706</v>
      </c>
      <c r="H69" s="13">
        <v>4.069819170558836E-2</v>
      </c>
      <c r="I69" s="8">
        <v>0.15392867291844275</v>
      </c>
      <c r="J69" s="9">
        <v>4.780149005986817</v>
      </c>
      <c r="K69" s="9">
        <v>4.0785448830635955</v>
      </c>
      <c r="L69" s="10">
        <v>1.1535132979161171</v>
      </c>
      <c r="M69" s="3">
        <v>0</v>
      </c>
      <c r="N69" s="11">
        <v>6.3495849329311058E-2</v>
      </c>
      <c r="O69" s="6">
        <v>1.3320614598607575E-2</v>
      </c>
      <c r="P69" s="15">
        <v>11.5</v>
      </c>
      <c r="Q69" s="15">
        <v>7.666666666666667</v>
      </c>
      <c r="R69" s="13">
        <v>1.2095026917361055E-2</v>
      </c>
      <c r="S69" s="13">
        <v>-9.8058848503219057E-3</v>
      </c>
      <c r="T69" s="12">
        <v>5.5</v>
      </c>
      <c r="U69" s="12">
        <v>2.8333333333333335</v>
      </c>
      <c r="V69" s="13">
        <v>2.6455446382170417E-2</v>
      </c>
      <c r="W69" s="13">
        <v>-2.7117694711548512E-2</v>
      </c>
      <c r="X69" s="8">
        <v>5801.717333333333</v>
      </c>
      <c r="Y69" s="8">
        <v>1.0712000326751485</v>
      </c>
      <c r="Z69" s="14"/>
      <c r="AA69" s="13">
        <v>-4.069819170558836E-2</v>
      </c>
      <c r="AB69" s="14"/>
      <c r="AC69" s="3">
        <v>0</v>
      </c>
      <c r="AD69" s="6">
        <v>0.76283503623497784</v>
      </c>
      <c r="AE69" s="8">
        <v>0.35762541208521664</v>
      </c>
      <c r="AF69" s="8">
        <v>0.22779569665909924</v>
      </c>
      <c r="AG69" s="6">
        <v>6.3877958382469388E-2</v>
      </c>
      <c r="AH69" s="13">
        <v>1.6563428081048212E-3</v>
      </c>
      <c r="AI69" s="8">
        <v>2.3694036346432933E-2</v>
      </c>
      <c r="AJ69" s="9">
        <v>22.849824519436755</v>
      </c>
      <c r="AK69" s="9">
        <v>16.63452836316424</v>
      </c>
      <c r="AL69" s="9">
        <v>1.3305929284693168</v>
      </c>
    </row>
    <row r="70" spans="1:38" x14ac:dyDescent="0.15">
      <c r="A70" s="16">
        <v>905</v>
      </c>
      <c r="B70" s="17">
        <v>201410</v>
      </c>
      <c r="C70" s="17"/>
      <c r="D70" s="18">
        <v>-2.1357636781995093E-2</v>
      </c>
      <c r="E70" s="19">
        <v>0.52941176470588236</v>
      </c>
      <c r="F70" s="19"/>
      <c r="G70" s="18">
        <v>0.19933614889471221</v>
      </c>
      <c r="H70" s="20">
        <v>4.9714228617106393E-2</v>
      </c>
      <c r="I70" s="19">
        <v>0.17647058823529413</v>
      </c>
      <c r="J70" s="21" t="s">
        <v>25</v>
      </c>
      <c r="K70" s="21" t="s">
        <v>25</v>
      </c>
      <c r="L70" s="22">
        <v>1.2200533317686952</v>
      </c>
      <c r="M70" s="3">
        <v>0</v>
      </c>
      <c r="N70" s="23">
        <v>-1.4238424521330062E-3</v>
      </c>
      <c r="O70" s="18">
        <v>1.0505937508562437E-2</v>
      </c>
      <c r="P70" s="24">
        <v>9</v>
      </c>
      <c r="Q70" s="24">
        <v>8</v>
      </c>
      <c r="R70" s="20">
        <v>7.7582563055502212E-3</v>
      </c>
      <c r="S70" s="20">
        <v>-8.7892208233671804E-3</v>
      </c>
      <c r="T70" s="24">
        <v>5</v>
      </c>
      <c r="U70" s="24">
        <v>3</v>
      </c>
      <c r="V70" s="20">
        <v>2.4002395249421937E-2</v>
      </c>
      <c r="W70" s="20">
        <v>-1.633414933907551E-2</v>
      </c>
      <c r="X70" s="19">
        <v>5004</v>
      </c>
      <c r="Y70" s="19">
        <v>1.0020967131468119</v>
      </c>
      <c r="Z70" s="25">
        <v>41921</v>
      </c>
      <c r="AA70" s="20">
        <v>-4.9714228617106393E-2</v>
      </c>
      <c r="AB70" s="25">
        <v>41935</v>
      </c>
      <c r="AC70" s="3">
        <v>0</v>
      </c>
      <c r="AD70" s="18">
        <v>4.561486489116297E-4</v>
      </c>
      <c r="AE70" s="19">
        <v>0.28027681660899656</v>
      </c>
      <c r="AF70" s="19"/>
      <c r="AG70" s="18">
        <v>3.9734900256174877E-2</v>
      </c>
      <c r="AH70" s="20">
        <v>2.4715045269939201E-3</v>
      </c>
      <c r="AI70" s="19">
        <v>3.1141868512110732E-2</v>
      </c>
      <c r="AJ70" s="21" t="s">
        <v>25</v>
      </c>
      <c r="AK70" s="21" t="s">
        <v>25</v>
      </c>
      <c r="AL70" s="21">
        <v>1.4885301323598938</v>
      </c>
    </row>
    <row r="71" spans="1:38" x14ac:dyDescent="0.15">
      <c r="A71" s="16">
        <v>905</v>
      </c>
      <c r="B71" s="17">
        <v>201411</v>
      </c>
      <c r="C71" s="17"/>
      <c r="D71" s="18">
        <v>0.71876755730101627</v>
      </c>
      <c r="E71" s="19">
        <v>0.6</v>
      </c>
      <c r="F71" s="19">
        <v>0.54376392232281101</v>
      </c>
      <c r="G71" s="18">
        <v>0.20787260896698603</v>
      </c>
      <c r="H71" s="20">
        <v>2.9719737626714426E-2</v>
      </c>
      <c r="I71" s="19">
        <v>0.1</v>
      </c>
      <c r="J71" s="21">
        <v>3.4577309674078784</v>
      </c>
      <c r="K71" s="21">
        <v>1.7466840017745036</v>
      </c>
      <c r="L71" s="22">
        <v>1.0806991738018472</v>
      </c>
      <c r="M71" s="3">
        <v>0</v>
      </c>
      <c r="N71" s="23">
        <v>5.1910990249517841E-2</v>
      </c>
      <c r="O71" s="18">
        <v>1.0955848458286951E-2</v>
      </c>
      <c r="P71" s="24">
        <v>12</v>
      </c>
      <c r="Q71" s="24">
        <v>8</v>
      </c>
      <c r="R71" s="20">
        <v>9.3458936803765269E-3</v>
      </c>
      <c r="S71" s="20">
        <v>-7.5413948638558687E-3</v>
      </c>
      <c r="T71" s="24">
        <v>5</v>
      </c>
      <c r="U71" s="24">
        <v>2</v>
      </c>
      <c r="V71" s="20">
        <v>1.7187410375542056E-2</v>
      </c>
      <c r="W71" s="20">
        <v>-2.9719737626714426E-2</v>
      </c>
      <c r="X71" s="19">
        <v>5251.39</v>
      </c>
      <c r="Y71" s="19">
        <v>1.044283810925289</v>
      </c>
      <c r="Z71" s="25">
        <v>41970</v>
      </c>
      <c r="AA71" s="20">
        <v>-2.9719737626714426E-2</v>
      </c>
      <c r="AB71" s="25">
        <v>41954</v>
      </c>
      <c r="AC71" s="3">
        <v>0</v>
      </c>
      <c r="AD71" s="18">
        <v>0.51662680142846973</v>
      </c>
      <c r="AE71" s="19">
        <v>0.36</v>
      </c>
      <c r="AF71" s="19">
        <v>0.29567920321988805</v>
      </c>
      <c r="AG71" s="18">
        <v>4.3211021558741479E-2</v>
      </c>
      <c r="AH71" s="20">
        <v>8.832628046007453E-4</v>
      </c>
      <c r="AI71" s="19">
        <v>1.0000000000000002E-2</v>
      </c>
      <c r="AJ71" s="21">
        <v>11.955903442971422</v>
      </c>
      <c r="AK71" s="21">
        <v>3.0509050020549942</v>
      </c>
      <c r="AL71" s="21">
        <v>1.1679107042559951</v>
      </c>
    </row>
    <row r="72" spans="1:38" x14ac:dyDescent="0.15">
      <c r="A72" s="16">
        <v>905</v>
      </c>
      <c r="B72" s="17">
        <v>201412</v>
      </c>
      <c r="C72" s="17"/>
      <c r="D72" s="18">
        <v>0.17145032110957981</v>
      </c>
      <c r="E72" s="19">
        <v>0.60869565217391308</v>
      </c>
      <c r="F72" s="19">
        <v>0.39580966720130262</v>
      </c>
      <c r="G72" s="18">
        <v>0.3644566306799486</v>
      </c>
      <c r="H72" s="20">
        <v>7.3656649466975921E-2</v>
      </c>
      <c r="I72" s="19">
        <v>0.13043478260869565</v>
      </c>
      <c r="J72" s="21">
        <v>0.4704272241932147</v>
      </c>
      <c r="K72" s="21">
        <v>0.20044052720212407</v>
      </c>
      <c r="L72" s="22">
        <v>1.086457769325204</v>
      </c>
      <c r="M72" s="3">
        <v>0</v>
      </c>
      <c r="N72" s="23">
        <v>1.4763777651102705E-2</v>
      </c>
      <c r="O72" s="18">
        <v>1.9208551021657316E-2</v>
      </c>
      <c r="P72" s="24">
        <v>14</v>
      </c>
      <c r="Q72" s="24">
        <v>9</v>
      </c>
      <c r="R72" s="20">
        <v>1.3613406724820762E-2</v>
      </c>
      <c r="S72" s="20">
        <v>-1.9093120423838952E-2</v>
      </c>
      <c r="T72" s="24">
        <v>5</v>
      </c>
      <c r="U72" s="24">
        <v>3</v>
      </c>
      <c r="V72" s="20">
        <v>3.4393820699425204E-2</v>
      </c>
      <c r="W72" s="20">
        <v>-4.0139154982661074E-2</v>
      </c>
      <c r="X72" s="19">
        <v>5606.69</v>
      </c>
      <c r="Y72" s="19">
        <v>1.0765244405872345</v>
      </c>
      <c r="Z72" s="25">
        <v>41989</v>
      </c>
      <c r="AA72" s="20">
        <v>-7.3656649466975921E-2</v>
      </c>
      <c r="AB72" s="25">
        <v>41996</v>
      </c>
      <c r="AC72" s="3">
        <v>0</v>
      </c>
      <c r="AD72" s="18">
        <v>2.9395212608578029E-2</v>
      </c>
      <c r="AE72" s="19">
        <v>0.37051039697542537</v>
      </c>
      <c r="AF72" s="19">
        <v>0.15666529265000592</v>
      </c>
      <c r="AG72" s="18">
        <v>0.13282863564658046</v>
      </c>
      <c r="AH72" s="20">
        <v>5.4253020107009643E-3</v>
      </c>
      <c r="AI72" s="19">
        <v>1.7013232514177693E-2</v>
      </c>
      <c r="AJ72" s="21">
        <v>0.22130177326213307</v>
      </c>
      <c r="AK72" s="21">
        <v>4.0176404945065441E-2</v>
      </c>
      <c r="AL72" s="21">
        <v>1.1803904845270983</v>
      </c>
    </row>
    <row r="73" spans="1:38" x14ac:dyDescent="0.15">
      <c r="A73" s="16">
        <v>905</v>
      </c>
      <c r="B73" s="17">
        <v>201501</v>
      </c>
      <c r="C73" s="17"/>
      <c r="D73" s="18">
        <v>0.80646079216732258</v>
      </c>
      <c r="E73" s="19">
        <v>0.55000000000000004</v>
      </c>
      <c r="F73" s="19">
        <v>0.43033030027778801</v>
      </c>
      <c r="G73" s="18">
        <v>0.33608277114992968</v>
      </c>
      <c r="H73" s="20">
        <v>4.3156284742205786E-2</v>
      </c>
      <c r="I73" s="19">
        <v>0.15</v>
      </c>
      <c r="J73" s="21">
        <v>2.3995898076178168</v>
      </c>
      <c r="K73" s="21">
        <v>1.34961549385775</v>
      </c>
      <c r="L73" s="22">
        <v>0.95540969912084805</v>
      </c>
      <c r="M73" s="3">
        <v>0</v>
      </c>
      <c r="N73" s="23">
        <v>5.8244390545417746E-2</v>
      </c>
      <c r="O73" s="18">
        <v>1.7713117319581743E-2</v>
      </c>
      <c r="P73" s="24">
        <v>11</v>
      </c>
      <c r="Q73" s="24">
        <v>9</v>
      </c>
      <c r="R73" s="20">
        <v>1.5530246532475872E-2</v>
      </c>
      <c r="S73" s="20">
        <v>-1.2350163031126028E-2</v>
      </c>
      <c r="T73" s="24">
        <v>3</v>
      </c>
      <c r="U73" s="24">
        <v>3</v>
      </c>
      <c r="V73" s="20">
        <v>3.6089130889576548E-2</v>
      </c>
      <c r="W73" s="20">
        <v>-4.3156284742205786E-2</v>
      </c>
      <c r="X73" s="19">
        <v>5773.8159999999998</v>
      </c>
      <c r="Y73" s="19">
        <v>1.0658657342967166</v>
      </c>
      <c r="Z73" s="25">
        <v>42031</v>
      </c>
      <c r="AA73" s="20">
        <v>-4.3156284742205786E-2</v>
      </c>
      <c r="AB73" s="25">
        <v>42023</v>
      </c>
      <c r="AC73" s="3">
        <v>0</v>
      </c>
      <c r="AD73" s="18">
        <v>0.65037900930314552</v>
      </c>
      <c r="AE73" s="19">
        <v>0.30250000000000005</v>
      </c>
      <c r="AF73" s="19">
        <v>0.18518416733717119</v>
      </c>
      <c r="AG73" s="18">
        <v>0.11295162906381601</v>
      </c>
      <c r="AH73" s="20">
        <v>1.8624649127503439E-3</v>
      </c>
      <c r="AI73" s="19">
        <v>2.2499999999999999E-2</v>
      </c>
      <c r="AJ73" s="21">
        <v>5.7580312448233109</v>
      </c>
      <c r="AK73" s="21">
        <v>1.8214619812608985</v>
      </c>
      <c r="AL73" s="21">
        <v>0.91280769317418942</v>
      </c>
    </row>
    <row r="74" spans="1:38" x14ac:dyDescent="0.15">
      <c r="A74" s="16">
        <v>905</v>
      </c>
      <c r="B74" s="17">
        <v>201502</v>
      </c>
      <c r="C74" s="17"/>
      <c r="D74" s="18">
        <v>0.94819883968232566</v>
      </c>
      <c r="E74" s="19">
        <v>0.6</v>
      </c>
      <c r="F74" s="19">
        <v>0.68624517591114309</v>
      </c>
      <c r="G74" s="18">
        <v>0.20742233996826356</v>
      </c>
      <c r="H74" s="20">
        <v>3.5480131672914528E-2</v>
      </c>
      <c r="I74" s="19">
        <v>0.26666666666666666</v>
      </c>
      <c r="J74" s="21">
        <v>4.5713438573077703</v>
      </c>
      <c r="K74" s="21">
        <v>1.9301232571994225</v>
      </c>
      <c r="L74" s="22">
        <v>1.0529068774851402</v>
      </c>
      <c r="M74" s="3">
        <v>0</v>
      </c>
      <c r="N74" s="23">
        <v>6.8481027310390186E-2</v>
      </c>
      <c r="O74" s="18">
        <v>1.0932117198358177E-2</v>
      </c>
      <c r="P74" s="24">
        <v>9</v>
      </c>
      <c r="Q74" s="24">
        <v>6</v>
      </c>
      <c r="R74" s="20">
        <v>1.1999832881904969E-2</v>
      </c>
      <c r="S74" s="20">
        <v>-6.7961229865436956E-3</v>
      </c>
      <c r="T74" s="24">
        <v>6</v>
      </c>
      <c r="U74" s="24">
        <v>4</v>
      </c>
      <c r="V74" s="20">
        <v>1.7486218195956749E-2</v>
      </c>
      <c r="W74" s="20">
        <v>-2.1122641738016035E-2</v>
      </c>
      <c r="X74" s="19">
        <v>6018.4629999999997</v>
      </c>
      <c r="Y74" s="19">
        <v>1.0729266592136861</v>
      </c>
      <c r="Z74" s="25">
        <v>42062</v>
      </c>
      <c r="AA74" s="20">
        <v>-3.5480131672914528E-2</v>
      </c>
      <c r="AB74" s="25">
        <v>42044</v>
      </c>
      <c r="AC74" s="3">
        <v>0</v>
      </c>
      <c r="AD74" s="18">
        <v>0.8990810395749087</v>
      </c>
      <c r="AE74" s="19">
        <v>0.36</v>
      </c>
      <c r="AF74" s="19">
        <v>0.47093244146131574</v>
      </c>
      <c r="AG74" s="18">
        <v>4.302402711790991E-2</v>
      </c>
      <c r="AH74" s="20">
        <v>1.2588397435273526E-3</v>
      </c>
      <c r="AI74" s="19">
        <v>7.1111111111111111E-2</v>
      </c>
      <c r="AJ74" s="21">
        <v>20.897184661745484</v>
      </c>
      <c r="AK74" s="21">
        <v>3.7253757879821081</v>
      </c>
      <c r="AL74" s="21">
        <v>1.1086128926555081</v>
      </c>
    </row>
    <row r="75" spans="1:38" x14ac:dyDescent="0.15">
      <c r="A75" s="16">
        <v>905</v>
      </c>
      <c r="B75" s="17">
        <v>201503</v>
      </c>
      <c r="C75" s="17"/>
      <c r="D75" s="18">
        <v>2.6169058062217503</v>
      </c>
      <c r="E75" s="19">
        <v>0.7</v>
      </c>
      <c r="F75" s="19">
        <v>0.48429935999737905</v>
      </c>
      <c r="G75" s="18">
        <v>0.20127485107618248</v>
      </c>
      <c r="H75" s="20">
        <v>1.2462118107613107E-2</v>
      </c>
      <c r="I75" s="19">
        <v>0.1</v>
      </c>
      <c r="J75" s="21">
        <v>13.001653173407403</v>
      </c>
      <c r="K75" s="21">
        <v>15.16586113528418</v>
      </c>
      <c r="L75" s="22">
        <v>1.525552935994968</v>
      </c>
      <c r="M75" s="3">
        <v>0</v>
      </c>
      <c r="N75" s="23">
        <v>0.18899875267157085</v>
      </c>
      <c r="O75" s="18">
        <v>1.0608116085198823E-2</v>
      </c>
      <c r="P75" s="24">
        <v>14</v>
      </c>
      <c r="Q75" s="24">
        <v>6</v>
      </c>
      <c r="R75" s="20">
        <v>1.4322525379037982E-2</v>
      </c>
      <c r="S75" s="20">
        <v>-4.2652869731997041E-3</v>
      </c>
      <c r="T75" s="24">
        <v>9</v>
      </c>
      <c r="U75" s="24">
        <v>2</v>
      </c>
      <c r="V75" s="20">
        <v>2.9573702883100017E-2</v>
      </c>
      <c r="W75" s="20">
        <v>-1.2234199840618243E-2</v>
      </c>
      <c r="X75" s="19">
        <v>7155.9449999999997</v>
      </c>
      <c r="Y75" s="19">
        <v>1.1655028378811529</v>
      </c>
      <c r="Z75" s="25">
        <v>42090</v>
      </c>
      <c r="AA75" s="20">
        <v>-1.2462118107613107E-2</v>
      </c>
      <c r="AB75" s="25">
        <v>42069</v>
      </c>
      <c r="AC75" s="3">
        <v>0</v>
      </c>
      <c r="AD75" s="18">
        <v>6.8481959986371086</v>
      </c>
      <c r="AE75" s="19">
        <v>0.48999999999999994</v>
      </c>
      <c r="AF75" s="19">
        <v>0.23454587009387096</v>
      </c>
      <c r="AG75" s="18">
        <v>4.0511565675739436E-2</v>
      </c>
      <c r="AH75" s="20">
        <v>1.5530438772809848E-4</v>
      </c>
      <c r="AI75" s="19">
        <v>1.0000000000000002E-2</v>
      </c>
      <c r="AJ75" s="21">
        <v>169.0429852415748</v>
      </c>
      <c r="AK75" s="21">
        <v>230.00334397472315</v>
      </c>
      <c r="AL75" s="21">
        <v>2.3273117605228668</v>
      </c>
    </row>
    <row r="77" spans="1:38" ht="67.5" x14ac:dyDescent="0.15">
      <c r="A77" s="1" t="s">
        <v>77</v>
      </c>
      <c r="B77" s="1" t="s">
        <v>0</v>
      </c>
      <c r="C77" s="1"/>
      <c r="D77" s="1" t="s">
        <v>1</v>
      </c>
      <c r="E77" s="1" t="s">
        <v>2</v>
      </c>
      <c r="F77" s="1" t="s">
        <v>3</v>
      </c>
      <c r="G77" s="1" t="s">
        <v>4</v>
      </c>
      <c r="H77" s="1" t="s">
        <v>5</v>
      </c>
      <c r="I77" s="1" t="s">
        <v>6</v>
      </c>
      <c r="J77" s="1" t="s">
        <v>7</v>
      </c>
      <c r="K77" s="1" t="s">
        <v>8</v>
      </c>
      <c r="L77" s="2" t="s">
        <v>9</v>
      </c>
      <c r="M77" s="3"/>
      <c r="N77" s="4" t="s">
        <v>10</v>
      </c>
      <c r="O77" s="1" t="s">
        <v>11</v>
      </c>
      <c r="P77" s="1" t="s">
        <v>12</v>
      </c>
      <c r="Q77" s="1" t="s">
        <v>13</v>
      </c>
      <c r="R77" s="1" t="s">
        <v>14</v>
      </c>
      <c r="S77" s="1" t="s">
        <v>15</v>
      </c>
      <c r="T77" s="1" t="s">
        <v>16</v>
      </c>
      <c r="U77" s="1" t="s">
        <v>17</v>
      </c>
      <c r="V77" s="1" t="s">
        <v>18</v>
      </c>
      <c r="W77" s="1" t="s">
        <v>19</v>
      </c>
      <c r="X77" s="1" t="s">
        <v>20</v>
      </c>
      <c r="Y77" s="1" t="s">
        <v>21</v>
      </c>
      <c r="Z77" s="1" t="s">
        <v>22</v>
      </c>
      <c r="AA77" s="1" t="s">
        <v>23</v>
      </c>
      <c r="AB77" s="1" t="s">
        <v>24</v>
      </c>
      <c r="AC77" s="3"/>
      <c r="AD77" s="1" t="s">
        <v>78</v>
      </c>
      <c r="AE77" s="1" t="s">
        <v>79</v>
      </c>
      <c r="AF77" s="1" t="s">
        <v>80</v>
      </c>
      <c r="AG77" s="1" t="s">
        <v>81</v>
      </c>
      <c r="AH77" s="1" t="s">
        <v>82</v>
      </c>
      <c r="AI77" s="1" t="s">
        <v>83</v>
      </c>
      <c r="AJ77" s="1" t="s">
        <v>84</v>
      </c>
      <c r="AK77" s="1" t="s">
        <v>85</v>
      </c>
      <c r="AL77" s="1" t="s">
        <v>86</v>
      </c>
    </row>
    <row r="78" spans="1:38" x14ac:dyDescent="0.15">
      <c r="A78" s="5">
        <v>399006</v>
      </c>
      <c r="B78" s="5" t="s">
        <v>87</v>
      </c>
      <c r="C78" s="5"/>
      <c r="D78" s="6">
        <v>1.0356861548505218</v>
      </c>
      <c r="E78" s="7">
        <v>0.56521739130434778</v>
      </c>
      <c r="F78" s="8">
        <v>0.32129848991960069</v>
      </c>
      <c r="G78" s="6">
        <v>0.35405750210885728</v>
      </c>
      <c r="H78" s="6">
        <v>0.11908898944193058</v>
      </c>
      <c r="I78" s="8">
        <v>5.2173913043478258E-2</v>
      </c>
      <c r="J78" s="9">
        <v>2.9251919495610443</v>
      </c>
      <c r="K78" s="9">
        <v>4.1309522052320364</v>
      </c>
      <c r="L78" s="10">
        <v>1.0091664076078268</v>
      </c>
      <c r="M78" s="3">
        <v>0</v>
      </c>
      <c r="N78" s="11">
        <v>0.49195092355399783</v>
      </c>
      <c r="O78" s="6">
        <v>1.866046882223097E-2</v>
      </c>
      <c r="P78" s="12">
        <v>65</v>
      </c>
      <c r="Q78" s="12">
        <v>50</v>
      </c>
      <c r="R78" s="13">
        <v>1.6464472001314328E-2</v>
      </c>
      <c r="S78" s="13">
        <v>-1.2991959931512897E-2</v>
      </c>
      <c r="T78" s="12">
        <v>6</v>
      </c>
      <c r="U78" s="12">
        <v>6</v>
      </c>
      <c r="V78" s="13">
        <v>5.1243539941424165E-2</v>
      </c>
      <c r="W78" s="13">
        <v>-4.9398488235920301E-2</v>
      </c>
      <c r="X78" s="8">
        <v>2385.0140000000001</v>
      </c>
      <c r="Y78" s="8">
        <v>1.5312403294875994</v>
      </c>
      <c r="Z78" s="14">
        <v>42088</v>
      </c>
      <c r="AA78" s="13">
        <v>-0.11908898944193058</v>
      </c>
      <c r="AB78" s="14">
        <v>42003</v>
      </c>
      <c r="AC78" s="3">
        <v>0</v>
      </c>
      <c r="AD78" s="6">
        <v>1.0726458113490591</v>
      </c>
      <c r="AE78" s="7">
        <v>0.31947069943289219</v>
      </c>
      <c r="AF78" s="8">
        <v>0.10323271962461575</v>
      </c>
      <c r="AG78" s="6">
        <v>0.12535671479956348</v>
      </c>
      <c r="AH78" s="6">
        <v>1.4182187406300253E-2</v>
      </c>
      <c r="AI78" s="8">
        <v>2.7221172022684308E-3</v>
      </c>
      <c r="AJ78" s="9">
        <v>8.5567479417767434</v>
      </c>
      <c r="AK78" s="9">
        <v>17.064766121911426</v>
      </c>
      <c r="AL78" s="9">
        <v>1.0184168382440866</v>
      </c>
    </row>
    <row r="79" spans="1:38" x14ac:dyDescent="0.15">
      <c r="A79" s="5">
        <v>399006</v>
      </c>
      <c r="B79" s="5" t="s">
        <v>88</v>
      </c>
      <c r="C79" s="5"/>
      <c r="D79" s="6">
        <v>1.035549089862857</v>
      </c>
      <c r="E79" s="8">
        <v>0.56908922989485644</v>
      </c>
      <c r="F79" s="8">
        <v>0.45208978481659584</v>
      </c>
      <c r="G79" s="6">
        <v>0.33130257599454405</v>
      </c>
      <c r="H79" s="13">
        <v>5.7429570993348091E-2</v>
      </c>
      <c r="I79" s="8">
        <v>0.1715828360329639</v>
      </c>
      <c r="J79" s="9">
        <v>5.0954226907463758</v>
      </c>
      <c r="K79" s="9">
        <v>3.4451279949749285</v>
      </c>
      <c r="L79" s="10">
        <v>1.1138261680752441</v>
      </c>
      <c r="M79" s="3">
        <v>0</v>
      </c>
      <c r="N79" s="11">
        <v>7.3488968341116442E-2</v>
      </c>
      <c r="O79" s="6">
        <v>1.7461178913729725E-2</v>
      </c>
      <c r="P79" s="15">
        <v>10.833333333333334</v>
      </c>
      <c r="Q79" s="15">
        <v>8.3333333333333339</v>
      </c>
      <c r="R79" s="13">
        <v>1.5813567370727217E-2</v>
      </c>
      <c r="S79" s="13">
        <v>-1.2880384236440929E-2</v>
      </c>
      <c r="T79" s="12">
        <v>4.666666666666667</v>
      </c>
      <c r="U79" s="12">
        <v>3.3333333333333335</v>
      </c>
      <c r="V79" s="13">
        <v>3.571589833422828E-2</v>
      </c>
      <c r="W79" s="13">
        <v>-3.2111037836027888E-2</v>
      </c>
      <c r="X79" s="8">
        <v>1807.7691666666669</v>
      </c>
      <c r="Y79" s="8">
        <v>1.1040140527719615</v>
      </c>
      <c r="Z79" s="14"/>
      <c r="AA79" s="13">
        <v>-5.7429570993348091E-2</v>
      </c>
      <c r="AB79" s="14"/>
      <c r="AC79" s="3">
        <v>0</v>
      </c>
      <c r="AD79" s="6">
        <v>1.0723619175157915</v>
      </c>
      <c r="AE79" s="8">
        <v>0.32386255158232075</v>
      </c>
      <c r="AF79" s="8">
        <v>0.20438517353551594</v>
      </c>
      <c r="AG79" s="6">
        <v>0.10976139686062063</v>
      </c>
      <c r="AH79" s="13">
        <v>3.2981556244800086E-3</v>
      </c>
      <c r="AI79" s="8">
        <v>2.9440669621114975E-2</v>
      </c>
      <c r="AJ79" s="9">
        <v>25.963332397373037</v>
      </c>
      <c r="AK79" s="9">
        <v>11.868906901759971</v>
      </c>
      <c r="AL79" s="9">
        <v>1.2406087326891819</v>
      </c>
    </row>
    <row r="80" spans="1:38" x14ac:dyDescent="0.15">
      <c r="A80" s="16">
        <v>399006</v>
      </c>
      <c r="B80" s="17">
        <v>201410</v>
      </c>
      <c r="C80" s="17"/>
      <c r="D80" s="18">
        <v>-0.42662609064119117</v>
      </c>
      <c r="E80" s="19">
        <v>0.35294117647058826</v>
      </c>
      <c r="F80" s="19"/>
      <c r="G80" s="18">
        <v>0.18346346737667768</v>
      </c>
      <c r="H80" s="20">
        <v>5.3536770499048925E-2</v>
      </c>
      <c r="I80" s="19">
        <v>0.23529411764705882</v>
      </c>
      <c r="J80" s="21" t="s">
        <v>25</v>
      </c>
      <c r="K80" s="21" t="s">
        <v>25</v>
      </c>
      <c r="L80" s="22">
        <v>0.95999531853746212</v>
      </c>
      <c r="M80" s="3">
        <v>0</v>
      </c>
      <c r="N80" s="23">
        <v>-2.8441739376079411E-2</v>
      </c>
      <c r="O80" s="18">
        <v>9.6693737390383012E-3</v>
      </c>
      <c r="P80" s="24">
        <v>6</v>
      </c>
      <c r="Q80" s="24">
        <v>11</v>
      </c>
      <c r="R80" s="20">
        <v>9.3032207673391012E-3</v>
      </c>
      <c r="S80" s="20">
        <v>-7.6233728496314275E-3</v>
      </c>
      <c r="T80" s="24">
        <v>3</v>
      </c>
      <c r="U80" s="24">
        <v>4</v>
      </c>
      <c r="V80" s="20">
        <v>2.0133913311572993E-2</v>
      </c>
      <c r="W80" s="20">
        <v>-1.7752816456747866E-2</v>
      </c>
      <c r="X80" s="19">
        <v>1561.17</v>
      </c>
      <c r="Y80" s="19">
        <v>1.0023112925903812</v>
      </c>
      <c r="Z80" s="25">
        <v>41921</v>
      </c>
      <c r="AA80" s="20">
        <v>-5.3536770499048925E-2</v>
      </c>
      <c r="AB80" s="25">
        <v>41936</v>
      </c>
      <c r="AC80" s="3">
        <v>0</v>
      </c>
      <c r="AD80" s="18">
        <v>0.18200982121578585</v>
      </c>
      <c r="AE80" s="19">
        <v>0.12456747404844293</v>
      </c>
      <c r="AF80" s="19"/>
      <c r="AG80" s="18">
        <v>3.3658843861873275E-2</v>
      </c>
      <c r="AH80" s="20">
        <v>2.8661857954678351E-3</v>
      </c>
      <c r="AI80" s="19">
        <v>5.536332179930796E-2</v>
      </c>
      <c r="AJ80" s="21" t="s">
        <v>25</v>
      </c>
      <c r="AK80" s="21" t="s">
        <v>25</v>
      </c>
      <c r="AL80" s="21">
        <v>0.92159101161384338</v>
      </c>
    </row>
    <row r="81" spans="1:38" x14ac:dyDescent="0.15">
      <c r="A81" s="16">
        <v>399006</v>
      </c>
      <c r="B81" s="17">
        <v>201411</v>
      </c>
      <c r="C81" s="17"/>
      <c r="D81" s="18">
        <v>0.52684685380767216</v>
      </c>
      <c r="E81" s="19">
        <v>0.6</v>
      </c>
      <c r="F81" s="19">
        <v>0.47195482009471706</v>
      </c>
      <c r="G81" s="18">
        <v>0.26442885123171322</v>
      </c>
      <c r="H81" s="20">
        <v>5.9581604155247492E-2</v>
      </c>
      <c r="I81" s="19">
        <v>0.15</v>
      </c>
      <c r="J81" s="21">
        <v>1.9923955020551365</v>
      </c>
      <c r="K81" s="21">
        <v>0.63862078056226967</v>
      </c>
      <c r="L81" s="22">
        <v>1.0579561925493295</v>
      </c>
      <c r="M81" s="3">
        <v>0</v>
      </c>
      <c r="N81" s="23">
        <v>3.8050050552776327E-2</v>
      </c>
      <c r="O81" s="18">
        <v>1.3936624149233908E-2</v>
      </c>
      <c r="P81" s="24">
        <v>12</v>
      </c>
      <c r="Q81" s="24">
        <v>8</v>
      </c>
      <c r="R81" s="20">
        <v>1.0676662784721458E-2</v>
      </c>
      <c r="S81" s="20">
        <v>-1.1110419209420297E-2</v>
      </c>
      <c r="T81" s="24">
        <v>6</v>
      </c>
      <c r="U81" s="24">
        <v>3</v>
      </c>
      <c r="V81" s="20">
        <v>2.2622213674136749E-2</v>
      </c>
      <c r="W81" s="20">
        <v>-3.5192300075256422E-2</v>
      </c>
      <c r="X81" s="19">
        <v>1570.85</v>
      </c>
      <c r="Y81" s="19">
        <v>1.0267731666982591</v>
      </c>
      <c r="Z81" s="25">
        <v>41971</v>
      </c>
      <c r="AA81" s="20">
        <v>-5.9581604155247492E-2</v>
      </c>
      <c r="AB81" s="25">
        <v>41957</v>
      </c>
      <c r="AC81" s="3">
        <v>0</v>
      </c>
      <c r="AD81" s="18">
        <v>0.27756760736704267</v>
      </c>
      <c r="AE81" s="19">
        <v>0.36</v>
      </c>
      <c r="AF81" s="19">
        <v>0.22274135221063676</v>
      </c>
      <c r="AG81" s="18">
        <v>6.992261736372353E-2</v>
      </c>
      <c r="AH81" s="20">
        <v>3.5499675537126051E-3</v>
      </c>
      <c r="AI81" s="19">
        <v>2.2499999999999999E-2</v>
      </c>
      <c r="AJ81" s="21">
        <v>3.9696398366095393</v>
      </c>
      <c r="AK81" s="21">
        <v>0.40783650136596261</v>
      </c>
      <c r="AL81" s="21">
        <v>1.119271305353474</v>
      </c>
    </row>
    <row r="82" spans="1:38" x14ac:dyDescent="0.15">
      <c r="A82" s="16">
        <v>399006</v>
      </c>
      <c r="B82" s="17">
        <v>201412</v>
      </c>
      <c r="C82" s="17"/>
      <c r="D82" s="18">
        <v>-0.73254771661531071</v>
      </c>
      <c r="E82" s="19">
        <v>0.47826086956521741</v>
      </c>
      <c r="F82" s="19"/>
      <c r="G82" s="18">
        <v>0.42462276001004196</v>
      </c>
      <c r="H82" s="20">
        <v>0.11908898944193069</v>
      </c>
      <c r="I82" s="19">
        <v>0.2608695652173913</v>
      </c>
      <c r="J82" s="21" t="s">
        <v>25</v>
      </c>
      <c r="K82" s="21" t="s">
        <v>25</v>
      </c>
      <c r="L82" s="22">
        <v>0.87803324735887878</v>
      </c>
      <c r="M82" s="3">
        <v>0</v>
      </c>
      <c r="N82" s="23">
        <v>-6.3080497819651749E-2</v>
      </c>
      <c r="O82" s="18">
        <v>2.2379584466313246E-2</v>
      </c>
      <c r="P82" s="24">
        <v>11</v>
      </c>
      <c r="Q82" s="24">
        <v>12</v>
      </c>
      <c r="R82" s="20">
        <v>1.6064672450048712E-2</v>
      </c>
      <c r="S82" s="20">
        <v>-1.9686817385635619E-2</v>
      </c>
      <c r="T82" s="24">
        <v>4</v>
      </c>
      <c r="U82" s="24">
        <v>6</v>
      </c>
      <c r="V82" s="20">
        <v>4.5240658770985487E-2</v>
      </c>
      <c r="W82" s="20">
        <v>-4.9398488235920301E-2</v>
      </c>
      <c r="X82" s="19">
        <v>1657.5</v>
      </c>
      <c r="Y82" s="19">
        <v>1.0677635266151735</v>
      </c>
      <c r="Z82" s="25">
        <v>41988</v>
      </c>
      <c r="AA82" s="20">
        <v>-0.11908898944193069</v>
      </c>
      <c r="AB82" s="25">
        <v>42003</v>
      </c>
      <c r="AC82" s="3">
        <v>0</v>
      </c>
      <c r="AD82" s="18">
        <v>0.53662615711830552</v>
      </c>
      <c r="AE82" s="19">
        <v>0.2287334593572779</v>
      </c>
      <c r="AF82" s="19"/>
      <c r="AG82" s="18">
        <v>0.18030448831854567</v>
      </c>
      <c r="AH82" s="20">
        <v>1.418218740630028E-2</v>
      </c>
      <c r="AI82" s="19">
        <v>6.8052930056710773E-2</v>
      </c>
      <c r="AJ82" s="21" t="s">
        <v>25</v>
      </c>
      <c r="AK82" s="21" t="s">
        <v>25</v>
      </c>
      <c r="AL82" s="21">
        <v>0.77094238346757804</v>
      </c>
    </row>
    <row r="83" spans="1:38" x14ac:dyDescent="0.15">
      <c r="A83" s="16">
        <v>399006</v>
      </c>
      <c r="B83" s="17">
        <v>201501</v>
      </c>
      <c r="C83" s="17"/>
      <c r="D83" s="18">
        <v>1.9645552577552363</v>
      </c>
      <c r="E83" s="19">
        <v>0.55000000000000004</v>
      </c>
      <c r="F83" s="19">
        <v>0.40960545597659731</v>
      </c>
      <c r="G83" s="18">
        <v>0.3857496299032428</v>
      </c>
      <c r="H83" s="20">
        <v>3.6385122563340144E-2</v>
      </c>
      <c r="I83" s="19">
        <v>0.15</v>
      </c>
      <c r="J83" s="21">
        <v>5.092824737765798</v>
      </c>
      <c r="K83" s="21">
        <v>3.8995209139789901</v>
      </c>
      <c r="L83" s="22">
        <v>1.2279880249494184</v>
      </c>
      <c r="M83" s="3">
        <v>0</v>
      </c>
      <c r="N83" s="23">
        <v>0.14188454639343373</v>
      </c>
      <c r="O83" s="18">
        <v>2.0330790617687416E-2</v>
      </c>
      <c r="P83" s="24">
        <v>11</v>
      </c>
      <c r="Q83" s="24">
        <v>9</v>
      </c>
      <c r="R83" s="20">
        <v>2.0989633543562022E-2</v>
      </c>
      <c r="S83" s="20">
        <v>-1.0432520978561597E-2</v>
      </c>
      <c r="T83" s="24">
        <v>4</v>
      </c>
      <c r="U83" s="24">
        <v>3</v>
      </c>
      <c r="V83" s="20">
        <v>5.1243539941424165E-2</v>
      </c>
      <c r="W83" s="20">
        <v>-2.6805050580922307E-2</v>
      </c>
      <c r="X83" s="19">
        <v>1744.037</v>
      </c>
      <c r="Y83" s="19">
        <v>1.1906558708875796</v>
      </c>
      <c r="Z83" s="25">
        <v>42026</v>
      </c>
      <c r="AA83" s="20">
        <v>-3.6385122563340144E-2</v>
      </c>
      <c r="AB83" s="25">
        <v>42034</v>
      </c>
      <c r="AC83" s="3">
        <v>0</v>
      </c>
      <c r="AD83" s="18">
        <v>3.8594773607737429</v>
      </c>
      <c r="AE83" s="19">
        <v>0.30250000000000005</v>
      </c>
      <c r="AF83" s="19">
        <v>0.1677766295657962</v>
      </c>
      <c r="AG83" s="18">
        <v>0.1488027769704888</v>
      </c>
      <c r="AH83" s="20">
        <v>1.3238771439492841E-3</v>
      </c>
      <c r="AI83" s="19">
        <v>2.2499999999999999E-2</v>
      </c>
      <c r="AJ83" s="21">
        <v>25.93686380959927</v>
      </c>
      <c r="AK83" s="21">
        <v>15.206263358559539</v>
      </c>
      <c r="AL83" s="21">
        <v>1.5079545894191735</v>
      </c>
    </row>
    <row r="84" spans="1:38" x14ac:dyDescent="0.15">
      <c r="A84" s="16">
        <v>399006</v>
      </c>
      <c r="B84" s="17">
        <v>201502</v>
      </c>
      <c r="C84" s="17"/>
      <c r="D84" s="18">
        <v>2.0388345781721879</v>
      </c>
      <c r="E84" s="19">
        <v>0.73333333333333328</v>
      </c>
      <c r="F84" s="19">
        <v>0.43799881967584203</v>
      </c>
      <c r="G84" s="18">
        <v>0.32640351189053946</v>
      </c>
      <c r="H84" s="20">
        <v>3.6897118432383857E-2</v>
      </c>
      <c r="I84" s="19">
        <v>0.13333333333333333</v>
      </c>
      <c r="J84" s="21">
        <v>6.2463622599009252</v>
      </c>
      <c r="K84" s="21">
        <v>3.9908038956740008</v>
      </c>
      <c r="L84" s="22">
        <v>1.3289593392663306</v>
      </c>
      <c r="M84" s="3">
        <v>0</v>
      </c>
      <c r="N84" s="23">
        <v>0.14724916397910248</v>
      </c>
      <c r="O84" s="18">
        <v>1.720297556419928E-2</v>
      </c>
      <c r="P84" s="24">
        <v>11</v>
      </c>
      <c r="Q84" s="24">
        <v>4</v>
      </c>
      <c r="R84" s="20">
        <v>1.7068989788888954E-2</v>
      </c>
      <c r="S84" s="20">
        <v>-1.1926002926362395E-2</v>
      </c>
      <c r="T84" s="24">
        <v>5</v>
      </c>
      <c r="U84" s="24">
        <v>2</v>
      </c>
      <c r="V84" s="20">
        <v>3.897040133925822E-2</v>
      </c>
      <c r="W84" s="20">
        <v>-2.442975079918297E-2</v>
      </c>
      <c r="X84" s="19">
        <v>1928.0440000000001</v>
      </c>
      <c r="Y84" s="19">
        <v>1.1362629940907423</v>
      </c>
      <c r="Z84" s="25">
        <v>42062</v>
      </c>
      <c r="AA84" s="20">
        <v>-3.6897118432383857E-2</v>
      </c>
      <c r="AB84" s="25">
        <v>42044</v>
      </c>
      <c r="AC84" s="3">
        <v>0</v>
      </c>
      <c r="AD84" s="18">
        <v>4.1568464371505636</v>
      </c>
      <c r="AE84" s="19">
        <v>0.53777777777777769</v>
      </c>
      <c r="AF84" s="19">
        <v>0.19184296603743078</v>
      </c>
      <c r="AG84" s="18">
        <v>0.10653925257447754</v>
      </c>
      <c r="AH84" s="20">
        <v>1.3613973486133607E-3</v>
      </c>
      <c r="AI84" s="19">
        <v>1.7777777777777778E-2</v>
      </c>
      <c r="AJ84" s="21">
        <v>39.017041481914596</v>
      </c>
      <c r="AK84" s="21">
        <v>15.926515733726781</v>
      </c>
      <c r="AL84" s="21">
        <v>1.7661329254232019</v>
      </c>
    </row>
    <row r="85" spans="1:38" x14ac:dyDescent="0.15">
      <c r="A85" s="16">
        <v>399006</v>
      </c>
      <c r="B85" s="17">
        <v>201503</v>
      </c>
      <c r="C85" s="17"/>
      <c r="D85" s="18">
        <v>2.8422316566985466</v>
      </c>
      <c r="E85" s="19">
        <v>0.7</v>
      </c>
      <c r="F85" s="19">
        <v>0.57581873241365211</v>
      </c>
      <c r="G85" s="18">
        <v>0.40314723555504922</v>
      </c>
      <c r="H85" s="20">
        <v>3.9087820868137446E-2</v>
      </c>
      <c r="I85" s="19">
        <v>0.1</v>
      </c>
      <c r="J85" s="21">
        <v>7.0501082632636427</v>
      </c>
      <c r="K85" s="21">
        <v>5.2515663896844549</v>
      </c>
      <c r="L85" s="22">
        <v>1.2300248857900449</v>
      </c>
      <c r="M85" s="3">
        <v>0</v>
      </c>
      <c r="N85" s="23">
        <v>0.20527228631711725</v>
      </c>
      <c r="O85" s="18">
        <v>2.1247724945906193E-2</v>
      </c>
      <c r="P85" s="24">
        <v>14</v>
      </c>
      <c r="Q85" s="24">
        <v>6</v>
      </c>
      <c r="R85" s="20">
        <v>2.0778224889803045E-2</v>
      </c>
      <c r="S85" s="20">
        <v>-1.6503172069034233E-2</v>
      </c>
      <c r="T85" s="24">
        <v>6</v>
      </c>
      <c r="U85" s="24">
        <v>2</v>
      </c>
      <c r="V85" s="20">
        <v>3.6084662967992065E-2</v>
      </c>
      <c r="W85" s="20">
        <v>-3.9087820868137446E-2</v>
      </c>
      <c r="X85" s="19">
        <v>2385.0140000000001</v>
      </c>
      <c r="Y85" s="19">
        <v>1.2003174657496329</v>
      </c>
      <c r="Z85" s="25">
        <v>42088</v>
      </c>
      <c r="AA85" s="20">
        <v>-3.9087820868137446E-2</v>
      </c>
      <c r="AB85" s="25">
        <v>42089</v>
      </c>
      <c r="AC85" s="3">
        <v>0</v>
      </c>
      <c r="AD85" s="18">
        <v>8.078280790339365</v>
      </c>
      <c r="AE85" s="19">
        <v>0.48999999999999994</v>
      </c>
      <c r="AF85" s="19">
        <v>0.33156721259846511</v>
      </c>
      <c r="AG85" s="18">
        <v>0.16252769353567834</v>
      </c>
      <c r="AH85" s="20">
        <v>1.5278577402196012E-3</v>
      </c>
      <c r="AI85" s="19">
        <v>1.0000000000000002E-2</v>
      </c>
      <c r="AJ85" s="21">
        <v>49.7040265237383</v>
      </c>
      <c r="AK85" s="21">
        <v>27.57894954526342</v>
      </c>
      <c r="AL85" s="21">
        <v>1.5129612196628128</v>
      </c>
    </row>
    <row r="87" spans="1:38" x14ac:dyDescent="0.15">
      <c r="A87" t="s">
        <v>104</v>
      </c>
    </row>
    <row r="88" spans="1:38" ht="67.5" x14ac:dyDescent="0.15">
      <c r="A88" s="1" t="s">
        <v>92</v>
      </c>
      <c r="B88" s="1" t="s">
        <v>0</v>
      </c>
      <c r="C88" s="1"/>
      <c r="D88" s="1" t="s">
        <v>1</v>
      </c>
      <c r="E88" s="1" t="s">
        <v>2</v>
      </c>
      <c r="F88" s="1" t="s">
        <v>3</v>
      </c>
      <c r="G88" s="1" t="s">
        <v>4</v>
      </c>
      <c r="H88" s="1" t="s">
        <v>5</v>
      </c>
      <c r="I88" s="1" t="s">
        <v>6</v>
      </c>
      <c r="J88" s="1" t="s">
        <v>7</v>
      </c>
      <c r="K88" s="1" t="s">
        <v>8</v>
      </c>
      <c r="L88" s="2" t="s">
        <v>9</v>
      </c>
      <c r="M88" s="3"/>
      <c r="N88" s="4" t="s">
        <v>10</v>
      </c>
      <c r="O88" s="1" t="s">
        <v>11</v>
      </c>
      <c r="P88" s="1" t="s">
        <v>12</v>
      </c>
      <c r="Q88" s="1" t="s">
        <v>13</v>
      </c>
      <c r="R88" s="1" t="s">
        <v>14</v>
      </c>
      <c r="S88" s="1" t="s">
        <v>15</v>
      </c>
      <c r="T88" s="1" t="s">
        <v>16</v>
      </c>
      <c r="U88" s="1" t="s">
        <v>17</v>
      </c>
      <c r="V88" s="1" t="s">
        <v>18</v>
      </c>
      <c r="W88" s="1" t="s">
        <v>19</v>
      </c>
      <c r="X88" s="1" t="s">
        <v>20</v>
      </c>
      <c r="Y88" s="1" t="s">
        <v>21</v>
      </c>
      <c r="Z88" s="1" t="s">
        <v>22</v>
      </c>
      <c r="AA88" s="1" t="s">
        <v>23</v>
      </c>
      <c r="AB88" s="1" t="s">
        <v>24</v>
      </c>
      <c r="AC88" s="3"/>
      <c r="AD88" s="1" t="s">
        <v>93</v>
      </c>
      <c r="AE88" s="1" t="s">
        <v>94</v>
      </c>
      <c r="AF88" s="1" t="s">
        <v>95</v>
      </c>
      <c r="AG88" s="1" t="s">
        <v>96</v>
      </c>
      <c r="AH88" s="1" t="s">
        <v>97</v>
      </c>
      <c r="AI88" s="1" t="s">
        <v>98</v>
      </c>
      <c r="AJ88" s="1" t="s">
        <v>99</v>
      </c>
      <c r="AK88" s="1" t="s">
        <v>100</v>
      </c>
      <c r="AL88" s="1" t="s">
        <v>101</v>
      </c>
    </row>
    <row r="89" spans="1:38" x14ac:dyDescent="0.15">
      <c r="A89" s="5">
        <v>300</v>
      </c>
      <c r="B89" s="5" t="s">
        <v>102</v>
      </c>
      <c r="C89" s="5"/>
      <c r="D89" s="6">
        <v>1.2685000940767337</v>
      </c>
      <c r="E89" s="7">
        <v>0.61739130434782608</v>
      </c>
      <c r="F89" s="8">
        <v>0.30044753998460499</v>
      </c>
      <c r="G89" s="6">
        <v>0.3300439790294647</v>
      </c>
      <c r="H89" s="6">
        <v>9.0941025690283728E-2</v>
      </c>
      <c r="I89" s="8">
        <v>4.3478260869565216E-2</v>
      </c>
      <c r="J89" s="9">
        <v>3.8434274662634831</v>
      </c>
      <c r="K89" s="9">
        <v>6.6255855386819604</v>
      </c>
      <c r="L89" s="10">
        <v>1.0802967739597469</v>
      </c>
      <c r="M89" s="3">
        <v>0</v>
      </c>
      <c r="N89" s="11">
        <v>0.60253754468644849</v>
      </c>
      <c r="O89" s="6">
        <v>1.7394845029299288E-2</v>
      </c>
      <c r="P89" s="12">
        <v>71</v>
      </c>
      <c r="Q89" s="12">
        <v>44</v>
      </c>
      <c r="R89" s="13">
        <v>1.3850221047629818E-2</v>
      </c>
      <c r="S89" s="13">
        <v>-1.1215584141865333E-2</v>
      </c>
      <c r="T89" s="12">
        <v>12</v>
      </c>
      <c r="U89" s="12">
        <v>5</v>
      </c>
      <c r="V89" s="13">
        <v>4.6098633552930757E-2</v>
      </c>
      <c r="W89" s="13">
        <v>-7.7023316257448848E-2</v>
      </c>
      <c r="X89" s="8">
        <v>3973.0459999999998</v>
      </c>
      <c r="Y89" s="8">
        <v>1.6030818518548404</v>
      </c>
      <c r="Z89" s="14">
        <v>42087</v>
      </c>
      <c r="AA89" s="13">
        <v>-9.0941025690283728E-2</v>
      </c>
      <c r="AB89" s="14">
        <v>42041</v>
      </c>
      <c r="AC89" s="3">
        <v>0</v>
      </c>
      <c r="AD89" s="6">
        <v>1.6090924886726823</v>
      </c>
      <c r="AE89" s="7">
        <v>0.38117202268431</v>
      </c>
      <c r="AF89" s="8">
        <v>9.0268724282800819E-2</v>
      </c>
      <c r="AG89" s="6">
        <v>0.10892902809360173</v>
      </c>
      <c r="AH89" s="6">
        <v>8.2702701536008453E-3</v>
      </c>
      <c r="AI89" s="8">
        <v>1.8903591682419658E-3</v>
      </c>
      <c r="AJ89" s="9">
        <v>14.771934688428537</v>
      </c>
      <c r="AK89" s="9">
        <v>43.898383730391522</v>
      </c>
      <c r="AL89" s="9">
        <v>1.1670411198278365</v>
      </c>
    </row>
    <row r="90" spans="1:38" x14ac:dyDescent="0.15">
      <c r="A90" s="5">
        <v>300</v>
      </c>
      <c r="B90" s="5" t="s">
        <v>103</v>
      </c>
      <c r="C90" s="5"/>
      <c r="D90" s="6">
        <v>1.1737999099957184</v>
      </c>
      <c r="E90" s="8">
        <v>0.61742424242424243</v>
      </c>
      <c r="F90" s="8">
        <v>0.30254005635810655</v>
      </c>
      <c r="G90" s="6">
        <v>0.32871251104895927</v>
      </c>
      <c r="H90" s="13">
        <v>6.9640636104080056E-2</v>
      </c>
      <c r="I90" s="8">
        <v>8.7121212121212127E-2</v>
      </c>
      <c r="J90" s="9">
        <v>3.6757452415888876</v>
      </c>
      <c r="K90" s="9">
        <v>5.0858071999169336</v>
      </c>
      <c r="L90" s="10">
        <v>1.0822367712739385</v>
      </c>
      <c r="M90" s="3">
        <v>0</v>
      </c>
      <c r="N90" s="11">
        <v>0.27487990758350456</v>
      </c>
      <c r="O90" s="6">
        <v>1.7324670505132922E-2</v>
      </c>
      <c r="P90" s="15">
        <v>35.5</v>
      </c>
      <c r="Q90" s="15">
        <v>22</v>
      </c>
      <c r="R90" s="13">
        <v>1.3789101310856287E-2</v>
      </c>
      <c r="S90" s="13">
        <v>-1.1335862511236028E-2</v>
      </c>
      <c r="T90" s="12">
        <v>9.5</v>
      </c>
      <c r="U90" s="12">
        <v>5</v>
      </c>
      <c r="V90" s="13">
        <v>4.5524732105616472E-2</v>
      </c>
      <c r="W90" s="13">
        <v>-6.0948698535994328E-2</v>
      </c>
      <c r="X90" s="8">
        <v>3753.3779999999997</v>
      </c>
      <c r="Y90" s="8">
        <v>1.2584245028031362</v>
      </c>
      <c r="Z90" s="14"/>
      <c r="AA90" s="13">
        <v>-6.9640636104080056E-2</v>
      </c>
      <c r="AB90" s="14"/>
      <c r="AC90" s="3">
        <v>0</v>
      </c>
      <c r="AD90" s="6">
        <v>1.3778062287059565</v>
      </c>
      <c r="AE90" s="8">
        <v>0.3812126951331497</v>
      </c>
      <c r="AF90" s="8">
        <v>9.1530485701166286E-2</v>
      </c>
      <c r="AG90" s="6">
        <v>0.10805191492011217</v>
      </c>
      <c r="AH90" s="13">
        <v>4.8498181969808983E-3</v>
      </c>
      <c r="AI90" s="8">
        <v>7.5901056014692388E-3</v>
      </c>
      <c r="AJ90" s="9">
        <v>13.51110308106335</v>
      </c>
      <c r="AK90" s="9">
        <v>25.865434874726922</v>
      </c>
      <c r="AL90" s="9">
        <v>1.1712364290974391</v>
      </c>
    </row>
    <row r="91" spans="1:38" x14ac:dyDescent="0.15">
      <c r="A91" s="16">
        <v>300</v>
      </c>
      <c r="B91" s="17">
        <v>201404</v>
      </c>
      <c r="C91" s="17"/>
      <c r="D91" s="18">
        <v>1.8034494069418203</v>
      </c>
      <c r="E91" s="19">
        <v>0.6166666666666667</v>
      </c>
      <c r="F91" s="19">
        <v>0.33050007285652533</v>
      </c>
      <c r="G91" s="18">
        <v>0.31229422985055511</v>
      </c>
      <c r="H91" s="20">
        <v>4.8340246517876162E-2</v>
      </c>
      <c r="I91" s="19">
        <v>8.3333333333333329E-2</v>
      </c>
      <c r="J91" s="21">
        <v>5.7748406296358432</v>
      </c>
      <c r="K91" s="21">
        <v>8.8086940795438835</v>
      </c>
      <c r="L91" s="22">
        <v>1.2126126827268997</v>
      </c>
      <c r="M91" s="3">
        <v>0</v>
      </c>
      <c r="N91" s="23">
        <v>0.42581444330570761</v>
      </c>
      <c r="O91" s="18">
        <v>1.6459351107598323E-2</v>
      </c>
      <c r="P91" s="24">
        <v>37</v>
      </c>
      <c r="Q91" s="24">
        <v>23</v>
      </c>
      <c r="R91" s="20">
        <v>1.5235601747829879E-2</v>
      </c>
      <c r="S91" s="20">
        <v>-8.6897383850807648E-3</v>
      </c>
      <c r="T91" s="24">
        <v>12</v>
      </c>
      <c r="U91" s="24">
        <v>5</v>
      </c>
      <c r="V91" s="20">
        <v>4.6098633552930757E-2</v>
      </c>
      <c r="W91" s="20">
        <v>-4.4874080814539807E-2</v>
      </c>
      <c r="X91" s="19">
        <v>3533.71</v>
      </c>
      <c r="Y91" s="19">
        <v>1.4258144433057076</v>
      </c>
      <c r="Z91" s="25">
        <v>42004</v>
      </c>
      <c r="AA91" s="20">
        <v>-4.8340246517876162E-2</v>
      </c>
      <c r="AB91" s="25">
        <v>41997</v>
      </c>
      <c r="AC91" s="3">
        <v>0</v>
      </c>
      <c r="AD91" s="18">
        <v>3.2524297633988035</v>
      </c>
      <c r="AE91" s="19">
        <v>0.38027777777777783</v>
      </c>
      <c r="AF91" s="19">
        <v>0.10923029815816855</v>
      </c>
      <c r="AG91" s="18">
        <v>9.7527685997951349E-2</v>
      </c>
      <c r="AH91" s="20">
        <v>2.3367794334090385E-3</v>
      </c>
      <c r="AI91" s="19">
        <v>6.9444444444444441E-3</v>
      </c>
      <c r="AJ91" s="21">
        <v>33.348784297692902</v>
      </c>
      <c r="AK91" s="21">
        <v>77.59309138699146</v>
      </c>
      <c r="AL91" s="21">
        <v>1.4704295183101288</v>
      </c>
    </row>
    <row r="92" spans="1:38" x14ac:dyDescent="0.15">
      <c r="A92" s="16">
        <v>300</v>
      </c>
      <c r="B92" s="17">
        <v>201501</v>
      </c>
      <c r="C92" s="17"/>
      <c r="D92" s="18">
        <v>0.54415041304961631</v>
      </c>
      <c r="E92" s="19">
        <v>0.61818181818181817</v>
      </c>
      <c r="F92" s="19">
        <v>0.27458003985968782</v>
      </c>
      <c r="G92" s="18">
        <v>0.34513079224736337</v>
      </c>
      <c r="H92" s="20">
        <v>9.094102569028395E-2</v>
      </c>
      <c r="I92" s="19">
        <v>9.0909090909090912E-2</v>
      </c>
      <c r="J92" s="21">
        <v>1.5766498535419318</v>
      </c>
      <c r="K92" s="21">
        <v>1.3629203202899844</v>
      </c>
      <c r="L92" s="22">
        <v>0.95186085982097712</v>
      </c>
      <c r="M92" s="3">
        <v>0</v>
      </c>
      <c r="N92" s="23">
        <v>0.1239453718613015</v>
      </c>
      <c r="O92" s="18">
        <v>1.8189989902667521E-2</v>
      </c>
      <c r="P92" s="24">
        <v>34</v>
      </c>
      <c r="Q92" s="24">
        <v>21</v>
      </c>
      <c r="R92" s="20">
        <v>1.2342600873882692E-2</v>
      </c>
      <c r="S92" s="20">
        <v>-1.3981986637391289E-2</v>
      </c>
      <c r="T92" s="24">
        <v>7</v>
      </c>
      <c r="U92" s="24">
        <v>5</v>
      </c>
      <c r="V92" s="20">
        <v>4.4950830658302188E-2</v>
      </c>
      <c r="W92" s="20">
        <v>-7.7023316257448848E-2</v>
      </c>
      <c r="X92" s="19">
        <v>3973.0459999999998</v>
      </c>
      <c r="Y92" s="19">
        <v>1.0910345623005651</v>
      </c>
      <c r="Z92" s="25">
        <v>42087</v>
      </c>
      <c r="AA92" s="20">
        <v>-9.094102569028395E-2</v>
      </c>
      <c r="AB92" s="25">
        <v>42041</v>
      </c>
      <c r="AC92" s="3">
        <v>0</v>
      </c>
      <c r="AD92" s="18">
        <v>0.29609967202206805</v>
      </c>
      <c r="AE92" s="19">
        <v>0.38214876033057849</v>
      </c>
      <c r="AF92" s="19">
        <v>7.539419828934775E-2</v>
      </c>
      <c r="AG92" s="18">
        <v>0.1191152637572927</v>
      </c>
      <c r="AH92" s="20">
        <v>8.2702701536008852E-3</v>
      </c>
      <c r="AI92" s="19">
        <v>8.2644628099173556E-3</v>
      </c>
      <c r="AJ92" s="21">
        <v>2.4858247606737951</v>
      </c>
      <c r="AK92" s="21">
        <v>1.8575517994593538</v>
      </c>
      <c r="AL92" s="21">
        <v>0.90603909645912983</v>
      </c>
    </row>
    <row r="94" spans="1:38" ht="67.5" x14ac:dyDescent="0.15">
      <c r="A94" s="1" t="s">
        <v>92</v>
      </c>
      <c r="B94" s="1" t="s">
        <v>0</v>
      </c>
      <c r="C94" s="1"/>
      <c r="D94" s="1" t="s">
        <v>1</v>
      </c>
      <c r="E94" s="1" t="s">
        <v>2</v>
      </c>
      <c r="F94" s="1" t="s">
        <v>3</v>
      </c>
      <c r="G94" s="1" t="s">
        <v>4</v>
      </c>
      <c r="H94" s="1" t="s">
        <v>5</v>
      </c>
      <c r="I94" s="1" t="s">
        <v>6</v>
      </c>
      <c r="J94" s="1" t="s">
        <v>7</v>
      </c>
      <c r="K94" s="1" t="s">
        <v>8</v>
      </c>
      <c r="L94" s="2" t="s">
        <v>9</v>
      </c>
      <c r="M94" s="3"/>
      <c r="N94" s="4" t="s">
        <v>10</v>
      </c>
      <c r="O94" s="1" t="s">
        <v>11</v>
      </c>
      <c r="P94" s="1" t="s">
        <v>12</v>
      </c>
      <c r="Q94" s="1" t="s">
        <v>13</v>
      </c>
      <c r="R94" s="1" t="s">
        <v>14</v>
      </c>
      <c r="S94" s="1" t="s">
        <v>15</v>
      </c>
      <c r="T94" s="1" t="s">
        <v>16</v>
      </c>
      <c r="U94" s="1" t="s">
        <v>17</v>
      </c>
      <c r="V94" s="1" t="s">
        <v>18</v>
      </c>
      <c r="W94" s="1" t="s">
        <v>19</v>
      </c>
      <c r="X94" s="1" t="s">
        <v>20</v>
      </c>
      <c r="Y94" s="1" t="s">
        <v>21</v>
      </c>
      <c r="Z94" s="1" t="s">
        <v>22</v>
      </c>
      <c r="AA94" s="1" t="s">
        <v>23</v>
      </c>
      <c r="AB94" s="1" t="s">
        <v>24</v>
      </c>
      <c r="AC94" s="3"/>
      <c r="AD94" s="1" t="s">
        <v>93</v>
      </c>
      <c r="AE94" s="1" t="s">
        <v>94</v>
      </c>
      <c r="AF94" s="1" t="s">
        <v>95</v>
      </c>
      <c r="AG94" s="1" t="s">
        <v>96</v>
      </c>
      <c r="AH94" s="1" t="s">
        <v>97</v>
      </c>
      <c r="AI94" s="1" t="s">
        <v>98</v>
      </c>
      <c r="AJ94" s="1" t="s">
        <v>99</v>
      </c>
      <c r="AK94" s="1" t="s">
        <v>100</v>
      </c>
      <c r="AL94" s="1" t="s">
        <v>101</v>
      </c>
    </row>
    <row r="95" spans="1:38" x14ac:dyDescent="0.15">
      <c r="A95" s="5">
        <v>905</v>
      </c>
      <c r="B95" s="5" t="s">
        <v>102</v>
      </c>
      <c r="C95" s="5"/>
      <c r="D95" s="6">
        <v>0.91167022759029115</v>
      </c>
      <c r="E95" s="7">
        <v>0.6</v>
      </c>
      <c r="F95" s="8">
        <v>0.34211163079619361</v>
      </c>
      <c r="G95" s="6">
        <v>0.26951972445929806</v>
      </c>
      <c r="H95" s="6">
        <v>7.3656649466976143E-2</v>
      </c>
      <c r="I95" s="8">
        <v>3.4782608695652174E-2</v>
      </c>
      <c r="J95" s="9">
        <v>3.3825733141396435</v>
      </c>
      <c r="K95" s="9">
        <v>5.8792160821752111</v>
      </c>
      <c r="L95" s="10">
        <v>1.1477173914285403</v>
      </c>
      <c r="M95" s="3">
        <v>0</v>
      </c>
      <c r="N95" s="11">
        <v>0.4330433581053883</v>
      </c>
      <c r="O95" s="6">
        <v>1.4204936727206255E-2</v>
      </c>
      <c r="P95" s="12">
        <v>69</v>
      </c>
      <c r="Q95" s="12">
        <v>46</v>
      </c>
      <c r="R95" s="13">
        <v>1.2346511422650319E-2</v>
      </c>
      <c r="S95" s="13">
        <v>-1.0434846442411513E-2</v>
      </c>
      <c r="T95" s="12">
        <v>9</v>
      </c>
      <c r="U95" s="12">
        <v>4</v>
      </c>
      <c r="V95" s="13">
        <v>3.6089130889576548E-2</v>
      </c>
      <c r="W95" s="13">
        <v>-4.3156284742205786E-2</v>
      </c>
      <c r="X95" s="8">
        <v>7155.9449999999997</v>
      </c>
      <c r="Y95" s="8">
        <v>1.4330433581053883</v>
      </c>
      <c r="Z95" s="14">
        <v>42090</v>
      </c>
      <c r="AA95" s="13">
        <v>-7.3656649466976143E-2</v>
      </c>
      <c r="AB95" s="14">
        <v>41996</v>
      </c>
      <c r="AC95" s="3">
        <v>0</v>
      </c>
      <c r="AD95" s="6">
        <v>0.83114260387453331</v>
      </c>
      <c r="AE95" s="7">
        <v>0.36</v>
      </c>
      <c r="AF95" s="8">
        <v>0.11704036792603109</v>
      </c>
      <c r="AG95" s="6">
        <v>7.2640881872615942E-2</v>
      </c>
      <c r="AH95" s="6">
        <v>5.4253020107009973E-3</v>
      </c>
      <c r="AI95" s="8">
        <v>1.2098298676748583E-3</v>
      </c>
      <c r="AJ95" s="9">
        <v>11.441802225529651</v>
      </c>
      <c r="AK95" s="9">
        <v>34.56518174090764</v>
      </c>
      <c r="AL95" s="9">
        <v>1.3172552105875333</v>
      </c>
    </row>
    <row r="96" spans="1:38" x14ac:dyDescent="0.15">
      <c r="A96" s="5">
        <v>905</v>
      </c>
      <c r="B96" s="5" t="s">
        <v>103</v>
      </c>
      <c r="C96" s="5"/>
      <c r="D96" s="6">
        <v>0.8956366842656186</v>
      </c>
      <c r="E96" s="8">
        <v>0.60075757575757582</v>
      </c>
      <c r="F96" s="8">
        <v>0.35007443727398524</v>
      </c>
      <c r="G96" s="6">
        <v>0.26597677185359925</v>
      </c>
      <c r="H96" s="13">
        <v>6.0109461506810791E-2</v>
      </c>
      <c r="I96" s="8">
        <v>6.1363636363636363E-2</v>
      </c>
      <c r="J96" s="9">
        <v>3.4228861426216639</v>
      </c>
      <c r="K96" s="9">
        <v>4.1459525090926874</v>
      </c>
      <c r="L96" s="10">
        <v>1.1170875803768721</v>
      </c>
      <c r="M96" s="3">
        <v>0</v>
      </c>
      <c r="N96" s="11">
        <v>0.20516945073530923</v>
      </c>
      <c r="O96" s="6">
        <v>1.4018206729272313E-2</v>
      </c>
      <c r="P96" s="15">
        <v>34.5</v>
      </c>
      <c r="Q96" s="15">
        <v>23</v>
      </c>
      <c r="R96" s="13">
        <v>1.2371538806990993E-2</v>
      </c>
      <c r="S96" s="13">
        <v>-1.0276325115737048E-2</v>
      </c>
      <c r="T96" s="12">
        <v>7</v>
      </c>
      <c r="U96" s="12">
        <v>3.5</v>
      </c>
      <c r="V96" s="13">
        <v>3.5241475794500876E-2</v>
      </c>
      <c r="W96" s="13">
        <v>-4.164771986243343E-2</v>
      </c>
      <c r="X96" s="8">
        <v>6381.3174999999992</v>
      </c>
      <c r="Y96" s="8">
        <v>1.221901129643669</v>
      </c>
      <c r="Z96" s="14"/>
      <c r="AA96" s="13">
        <v>-6.0109461506810791E-2</v>
      </c>
      <c r="AB96" s="14"/>
      <c r="AC96" s="3">
        <v>0</v>
      </c>
      <c r="AD96" s="6">
        <v>0.80216507020231143</v>
      </c>
      <c r="AE96" s="8">
        <v>0.36090966483011944</v>
      </c>
      <c r="AF96" s="8">
        <v>0.12255211163269743</v>
      </c>
      <c r="AG96" s="6">
        <v>7.074364316566159E-2</v>
      </c>
      <c r="AH96" s="13">
        <v>3.6131473626387681E-3</v>
      </c>
      <c r="AI96" s="8">
        <v>3.765495867768595E-3</v>
      </c>
      <c r="AJ96" s="9">
        <v>11.716149545351414</v>
      </c>
      <c r="AK96" s="9">
        <v>17.188922207651949</v>
      </c>
      <c r="AL96" s="9">
        <v>1.2478846622322546</v>
      </c>
    </row>
    <row r="97" spans="1:38" x14ac:dyDescent="0.15">
      <c r="A97" s="16">
        <v>905</v>
      </c>
      <c r="B97" s="17">
        <v>201404</v>
      </c>
      <c r="C97" s="17"/>
      <c r="D97" s="18">
        <v>0.27919610328706551</v>
      </c>
      <c r="E97" s="19">
        <v>0.58333333333333337</v>
      </c>
      <c r="F97" s="19">
        <v>0.30949307378527141</v>
      </c>
      <c r="G97" s="18">
        <v>0.27213939003973392</v>
      </c>
      <c r="H97" s="20">
        <v>7.3656649466975921E-2</v>
      </c>
      <c r="I97" s="19">
        <v>0.05</v>
      </c>
      <c r="J97" s="21">
        <v>1.0259305102664533</v>
      </c>
      <c r="K97" s="21">
        <v>0.89498100500155797</v>
      </c>
      <c r="L97" s="22">
        <v>1.086457769325204</v>
      </c>
      <c r="M97" s="3">
        <v>0</v>
      </c>
      <c r="N97" s="23">
        <v>6.5921302165001583E-2</v>
      </c>
      <c r="O97" s="18">
        <v>1.4343005226241662E-2</v>
      </c>
      <c r="P97" s="24">
        <v>35</v>
      </c>
      <c r="Q97" s="24">
        <v>25</v>
      </c>
      <c r="R97" s="20">
        <v>1.0644649287484599E-2</v>
      </c>
      <c r="S97" s="20">
        <v>-1.2099320372493399E-2</v>
      </c>
      <c r="T97" s="24">
        <v>5</v>
      </c>
      <c r="U97" s="24">
        <v>3</v>
      </c>
      <c r="V97" s="20">
        <v>3.4393820699425204E-2</v>
      </c>
      <c r="W97" s="20">
        <v>-4.0139154982661074E-2</v>
      </c>
      <c r="X97" s="19">
        <v>5606.69</v>
      </c>
      <c r="Y97" s="19">
        <v>1.122790891413489</v>
      </c>
      <c r="Z97" s="25">
        <v>41989</v>
      </c>
      <c r="AA97" s="20">
        <v>-7.3656649466975921E-2</v>
      </c>
      <c r="AB97" s="25">
        <v>41996</v>
      </c>
      <c r="AC97" s="3">
        <v>0</v>
      </c>
      <c r="AD97" s="18">
        <v>7.7950464090681751E-2</v>
      </c>
      <c r="AE97" s="19">
        <v>0.34027777777777785</v>
      </c>
      <c r="AF97" s="19">
        <v>9.5785962721055454E-2</v>
      </c>
      <c r="AG97" s="18">
        <v>7.4059847611198423E-2</v>
      </c>
      <c r="AH97" s="20">
        <v>5.4253020107009643E-3</v>
      </c>
      <c r="AI97" s="19">
        <v>2.5000000000000005E-3</v>
      </c>
      <c r="AJ97" s="21">
        <v>1.0525334118955854</v>
      </c>
      <c r="AK97" s="21">
        <v>0.80099099931359874</v>
      </c>
      <c r="AL97" s="21">
        <v>1.1803904845270983</v>
      </c>
    </row>
    <row r="98" spans="1:38" x14ac:dyDescent="0.15">
      <c r="A98" s="16">
        <v>905</v>
      </c>
      <c r="B98" s="17">
        <v>201501</v>
      </c>
      <c r="C98" s="17"/>
      <c r="D98" s="18">
        <v>1.5120772652441716</v>
      </c>
      <c r="E98" s="19">
        <v>0.61818181818181817</v>
      </c>
      <c r="F98" s="19">
        <v>0.39065580076269907</v>
      </c>
      <c r="G98" s="18">
        <v>0.25981415366746463</v>
      </c>
      <c r="H98" s="20">
        <v>4.6562273546645661E-2</v>
      </c>
      <c r="I98" s="19">
        <v>7.2727272727272724E-2</v>
      </c>
      <c r="J98" s="21">
        <v>5.819841774976874</v>
      </c>
      <c r="K98" s="21">
        <v>7.396924013183817</v>
      </c>
      <c r="L98" s="22">
        <v>1.1477173914285403</v>
      </c>
      <c r="M98" s="3">
        <v>0</v>
      </c>
      <c r="N98" s="23">
        <v>0.34441759930561688</v>
      </c>
      <c r="O98" s="18">
        <v>1.3693408232302964E-2</v>
      </c>
      <c r="P98" s="24">
        <v>34</v>
      </c>
      <c r="Q98" s="24">
        <v>21</v>
      </c>
      <c r="R98" s="20">
        <v>1.4098428326497384E-2</v>
      </c>
      <c r="S98" s="20">
        <v>-8.4533298589806981E-3</v>
      </c>
      <c r="T98" s="24">
        <v>9</v>
      </c>
      <c r="U98" s="24">
        <v>4</v>
      </c>
      <c r="V98" s="20">
        <v>3.6089130889576548E-2</v>
      </c>
      <c r="W98" s="20">
        <v>-4.3156284742205786E-2</v>
      </c>
      <c r="X98" s="19">
        <v>7155.9449999999997</v>
      </c>
      <c r="Y98" s="19">
        <v>1.3210113678738493</v>
      </c>
      <c r="Z98" s="25">
        <v>42090</v>
      </c>
      <c r="AA98" s="20">
        <v>-4.6562273546645661E-2</v>
      </c>
      <c r="AB98" s="25">
        <v>42044</v>
      </c>
      <c r="AC98" s="3">
        <v>0</v>
      </c>
      <c r="AD98" s="18">
        <v>2.2863776560682929</v>
      </c>
      <c r="AE98" s="19">
        <v>0.38214876033057849</v>
      </c>
      <c r="AF98" s="19">
        <v>0.15261195466954564</v>
      </c>
      <c r="AG98" s="18">
        <v>6.7503394445940931E-2</v>
      </c>
      <c r="AH98" s="20">
        <v>2.1680453178326582E-3</v>
      </c>
      <c r="AI98" s="19">
        <v>5.289256198347107E-3</v>
      </c>
      <c r="AJ98" s="21">
        <v>33.870558285765973</v>
      </c>
      <c r="AK98" s="21">
        <v>54.714484856815382</v>
      </c>
      <c r="AL98" s="21">
        <v>1.3172552105875333</v>
      </c>
    </row>
    <row r="100" spans="1:38" ht="67.5" x14ac:dyDescent="0.15">
      <c r="A100" s="1" t="s">
        <v>92</v>
      </c>
      <c r="B100" s="1" t="s">
        <v>0</v>
      </c>
      <c r="C100" s="1"/>
      <c r="D100" s="1" t="s">
        <v>1</v>
      </c>
      <c r="E100" s="1" t="s">
        <v>2</v>
      </c>
      <c r="F100" s="1" t="s">
        <v>3</v>
      </c>
      <c r="G100" s="1" t="s">
        <v>4</v>
      </c>
      <c r="H100" s="1" t="s">
        <v>5</v>
      </c>
      <c r="I100" s="1" t="s">
        <v>6</v>
      </c>
      <c r="J100" s="1" t="s">
        <v>7</v>
      </c>
      <c r="K100" s="1" t="s">
        <v>8</v>
      </c>
      <c r="L100" s="2" t="s">
        <v>9</v>
      </c>
      <c r="M100" s="3"/>
      <c r="N100" s="4" t="s">
        <v>10</v>
      </c>
      <c r="O100" s="1" t="s">
        <v>11</v>
      </c>
      <c r="P100" s="1" t="s">
        <v>12</v>
      </c>
      <c r="Q100" s="1" t="s">
        <v>13</v>
      </c>
      <c r="R100" s="1" t="s">
        <v>14</v>
      </c>
      <c r="S100" s="1" t="s">
        <v>15</v>
      </c>
      <c r="T100" s="1" t="s">
        <v>16</v>
      </c>
      <c r="U100" s="1" t="s">
        <v>17</v>
      </c>
      <c r="V100" s="1" t="s">
        <v>18</v>
      </c>
      <c r="W100" s="1" t="s">
        <v>19</v>
      </c>
      <c r="X100" s="1" t="s">
        <v>20</v>
      </c>
      <c r="Y100" s="1" t="s">
        <v>21</v>
      </c>
      <c r="Z100" s="1" t="s">
        <v>22</v>
      </c>
      <c r="AA100" s="1" t="s">
        <v>23</v>
      </c>
      <c r="AB100" s="1" t="s">
        <v>24</v>
      </c>
      <c r="AC100" s="3"/>
      <c r="AD100" s="1" t="s">
        <v>93</v>
      </c>
      <c r="AE100" s="1" t="s">
        <v>94</v>
      </c>
      <c r="AF100" s="1" t="s">
        <v>95</v>
      </c>
      <c r="AG100" s="1" t="s">
        <v>96</v>
      </c>
      <c r="AH100" s="1" t="s">
        <v>97</v>
      </c>
      <c r="AI100" s="1" t="s">
        <v>98</v>
      </c>
      <c r="AJ100" s="1" t="s">
        <v>99</v>
      </c>
      <c r="AK100" s="1" t="s">
        <v>100</v>
      </c>
      <c r="AL100" s="1" t="s">
        <v>101</v>
      </c>
    </row>
    <row r="101" spans="1:38" x14ac:dyDescent="0.15">
      <c r="A101" s="5">
        <v>399006</v>
      </c>
      <c r="B101" s="5" t="s">
        <v>102</v>
      </c>
      <c r="C101" s="5"/>
      <c r="D101" s="6">
        <v>1.0356861548505218</v>
      </c>
      <c r="E101" s="7">
        <v>0.56521739130434778</v>
      </c>
      <c r="F101" s="8">
        <v>0.32129848991960069</v>
      </c>
      <c r="G101" s="6">
        <v>0.35405750210885728</v>
      </c>
      <c r="H101" s="6">
        <v>0.11908898944193058</v>
      </c>
      <c r="I101" s="8">
        <v>5.2173913043478258E-2</v>
      </c>
      <c r="J101" s="9">
        <v>2.9251919495610443</v>
      </c>
      <c r="K101" s="9">
        <v>4.1309522052320364</v>
      </c>
      <c r="L101" s="10">
        <v>1.0091664076078268</v>
      </c>
      <c r="M101" s="3">
        <v>0</v>
      </c>
      <c r="N101" s="11">
        <v>0.49195092355399783</v>
      </c>
      <c r="O101" s="6">
        <v>1.866046882223097E-2</v>
      </c>
      <c r="P101" s="12">
        <v>65</v>
      </c>
      <c r="Q101" s="12">
        <v>50</v>
      </c>
      <c r="R101" s="13">
        <v>1.6464472001314328E-2</v>
      </c>
      <c r="S101" s="13">
        <v>-1.2991959931512897E-2</v>
      </c>
      <c r="T101" s="12">
        <v>6</v>
      </c>
      <c r="U101" s="12">
        <v>6</v>
      </c>
      <c r="V101" s="13">
        <v>5.1243539941424165E-2</v>
      </c>
      <c r="W101" s="13">
        <v>-4.9398488235920301E-2</v>
      </c>
      <c r="X101" s="8">
        <v>2385.0140000000001</v>
      </c>
      <c r="Y101" s="8">
        <v>1.5312403294875994</v>
      </c>
      <c r="Z101" s="14">
        <v>42088</v>
      </c>
      <c r="AA101" s="13">
        <v>-0.11908898944193058</v>
      </c>
      <c r="AB101" s="14">
        <v>42003</v>
      </c>
      <c r="AC101" s="3">
        <v>0</v>
      </c>
      <c r="AD101" s="6">
        <v>1.0726458113490591</v>
      </c>
      <c r="AE101" s="7">
        <v>0.31947069943289219</v>
      </c>
      <c r="AF101" s="8">
        <v>0.10323271962461575</v>
      </c>
      <c r="AG101" s="6">
        <v>0.12535671479956348</v>
      </c>
      <c r="AH101" s="6">
        <v>1.4182187406300253E-2</v>
      </c>
      <c r="AI101" s="8">
        <v>2.7221172022684308E-3</v>
      </c>
      <c r="AJ101" s="9">
        <v>8.5567479417767434</v>
      </c>
      <c r="AK101" s="9">
        <v>17.064766121911426</v>
      </c>
      <c r="AL101" s="9">
        <v>1.0184168382440866</v>
      </c>
    </row>
    <row r="102" spans="1:38" x14ac:dyDescent="0.15">
      <c r="A102" s="5">
        <v>399006</v>
      </c>
      <c r="B102" s="5" t="s">
        <v>103</v>
      </c>
      <c r="C102" s="5"/>
      <c r="D102" s="6">
        <v>1.1541739316372717</v>
      </c>
      <c r="E102" s="8">
        <v>0.56893939393939397</v>
      </c>
      <c r="F102" s="8">
        <v>0.32975678673479736</v>
      </c>
      <c r="G102" s="6">
        <v>0.34306483323559867</v>
      </c>
      <c r="H102" s="13">
        <v>7.9088405155034069E-2</v>
      </c>
      <c r="I102" s="8">
        <v>7.7272727272727271E-2</v>
      </c>
      <c r="J102" s="9">
        <v>6.8480291137168408</v>
      </c>
      <c r="K102" s="9">
        <v>14.811215596833316</v>
      </c>
      <c r="L102" s="10">
        <v>1.1059919805701108</v>
      </c>
      <c r="M102" s="3">
        <v>0</v>
      </c>
      <c r="N102" s="11">
        <v>0.26192295754688538</v>
      </c>
      <c r="O102" s="6">
        <v>1.8081104302172069E-2</v>
      </c>
      <c r="P102" s="15">
        <v>32.5</v>
      </c>
      <c r="Q102" s="15">
        <v>25</v>
      </c>
      <c r="R102" s="13">
        <v>1.6072837378963652E-2</v>
      </c>
      <c r="S102" s="13">
        <v>-1.2928481095125437E-2</v>
      </c>
      <c r="T102" s="12">
        <v>6</v>
      </c>
      <c r="U102" s="12">
        <v>4.5</v>
      </c>
      <c r="V102" s="13">
        <v>4.8242099356204826E-2</v>
      </c>
      <c r="W102" s="13">
        <v>-4.4243154552028874E-2</v>
      </c>
      <c r="X102" s="8">
        <v>2021.2570000000001</v>
      </c>
      <c r="Y102" s="8">
        <v>1.3462045822626241</v>
      </c>
      <c r="Z102" s="14"/>
      <c r="AA102" s="13">
        <v>-7.9088405155034069E-2</v>
      </c>
      <c r="AB102" s="14"/>
      <c r="AC102" s="3">
        <v>0</v>
      </c>
      <c r="AD102" s="6">
        <v>1.3321174644710374</v>
      </c>
      <c r="AE102" s="8">
        <v>0.32369203397612489</v>
      </c>
      <c r="AF102" s="8">
        <v>0.10873953839765862</v>
      </c>
      <c r="AG102" s="6">
        <v>0.11769347980296913</v>
      </c>
      <c r="AH102" s="13">
        <v>6.2549758299668195E-3</v>
      </c>
      <c r="AI102" s="8">
        <v>5.9710743801652888E-3</v>
      </c>
      <c r="AJ102" s="9">
        <v>46.895502742313461</v>
      </c>
      <c r="AK102" s="9">
        <v>219.37210745587848</v>
      </c>
      <c r="AL102" s="9">
        <v>1.2232182610853963</v>
      </c>
    </row>
    <row r="103" spans="1:38" x14ac:dyDescent="0.15">
      <c r="A103" s="16">
        <v>399006</v>
      </c>
      <c r="B103" s="17">
        <v>201404</v>
      </c>
      <c r="C103" s="17"/>
      <c r="D103" s="18">
        <v>-0.23333178491836248</v>
      </c>
      <c r="E103" s="19">
        <v>0.48333333333333334</v>
      </c>
      <c r="F103" s="19"/>
      <c r="G103" s="18">
        <v>0.31497475372384448</v>
      </c>
      <c r="H103" s="20">
        <v>0.11908898944193069</v>
      </c>
      <c r="I103" s="19">
        <v>0.1</v>
      </c>
      <c r="J103" s="21" t="s">
        <v>25</v>
      </c>
      <c r="K103" s="21" t="s">
        <v>25</v>
      </c>
      <c r="L103" s="22">
        <v>0.97803324735887875</v>
      </c>
      <c r="M103" s="3">
        <v>0</v>
      </c>
      <c r="N103" s="23">
        <v>-5.5092226994613358E-2</v>
      </c>
      <c r="O103" s="18">
        <v>1.6600627120299173E-2</v>
      </c>
      <c r="P103" s="24">
        <v>29</v>
      </c>
      <c r="Q103" s="24">
        <v>31</v>
      </c>
      <c r="R103" s="20">
        <v>1.2436230171421652E-2</v>
      </c>
      <c r="S103" s="20">
        <v>-1.3192976246739856E-2</v>
      </c>
      <c r="T103" s="24">
        <v>6</v>
      </c>
      <c r="U103" s="24">
        <v>6</v>
      </c>
      <c r="V103" s="20">
        <v>4.5240658770985487E-2</v>
      </c>
      <c r="W103" s="20">
        <v>-4.9398488235920301E-2</v>
      </c>
      <c r="X103" s="19">
        <v>1657.5</v>
      </c>
      <c r="Y103" s="19">
        <v>1.064157630154664</v>
      </c>
      <c r="Z103" s="25">
        <v>41988</v>
      </c>
      <c r="AA103" s="20">
        <v>-0.11908898944193069</v>
      </c>
      <c r="AB103" s="25">
        <v>42003</v>
      </c>
      <c r="AC103" s="3">
        <v>0</v>
      </c>
      <c r="AD103" s="18">
        <v>5.4443721853188971E-2</v>
      </c>
      <c r="AE103" s="19">
        <v>0.2336111111111111</v>
      </c>
      <c r="AF103" s="19"/>
      <c r="AG103" s="18">
        <v>9.9209095483396487E-2</v>
      </c>
      <c r="AH103" s="20">
        <v>1.418218740630028E-2</v>
      </c>
      <c r="AI103" s="19">
        <v>1.0000000000000002E-2</v>
      </c>
      <c r="AJ103" s="21" t="s">
        <v>25</v>
      </c>
      <c r="AK103" s="21" t="s">
        <v>25</v>
      </c>
      <c r="AL103" s="21">
        <v>0.95654903293935367</v>
      </c>
    </row>
    <row r="104" spans="1:38" x14ac:dyDescent="0.15">
      <c r="A104" s="16">
        <v>399006</v>
      </c>
      <c r="B104" s="17">
        <v>201501</v>
      </c>
      <c r="C104" s="17"/>
      <c r="D104" s="18">
        <v>2.5416796481929058</v>
      </c>
      <c r="E104" s="19">
        <v>0.65454545454545454</v>
      </c>
      <c r="F104" s="19">
        <v>0.38462301021817119</v>
      </c>
      <c r="G104" s="18">
        <v>0.37115491274735285</v>
      </c>
      <c r="H104" s="20">
        <v>3.9087820868137446E-2</v>
      </c>
      <c r="I104" s="19">
        <v>5.4545454545454543E-2</v>
      </c>
      <c r="J104" s="21">
        <v>6.8480291137168408</v>
      </c>
      <c r="K104" s="21">
        <v>14.811215596833316</v>
      </c>
      <c r="L104" s="22">
        <v>1.2339507137813428</v>
      </c>
      <c r="M104" s="3">
        <v>0</v>
      </c>
      <c r="N104" s="23">
        <v>0.57893814208838412</v>
      </c>
      <c r="O104" s="18">
        <v>1.9561581484044965E-2</v>
      </c>
      <c r="P104" s="24">
        <v>36</v>
      </c>
      <c r="Q104" s="24">
        <v>19</v>
      </c>
      <c r="R104" s="20">
        <v>1.9709444586505649E-2</v>
      </c>
      <c r="S104" s="20">
        <v>-1.2663985943511018E-2</v>
      </c>
      <c r="T104" s="24">
        <v>6</v>
      </c>
      <c r="U104" s="24">
        <v>3</v>
      </c>
      <c r="V104" s="20">
        <v>5.1243539941424165E-2</v>
      </c>
      <c r="W104" s="20">
        <v>-3.9087820868137446E-2</v>
      </c>
      <c r="X104" s="19">
        <v>2385.0140000000001</v>
      </c>
      <c r="Y104" s="19">
        <v>1.6282515343705839</v>
      </c>
      <c r="Z104" s="25">
        <v>42088</v>
      </c>
      <c r="AA104" s="20">
        <v>-3.9087820868137446E-2</v>
      </c>
      <c r="AB104" s="25">
        <v>42089</v>
      </c>
      <c r="AC104" s="3">
        <v>0</v>
      </c>
      <c r="AD104" s="18">
        <v>6.4601354340380137</v>
      </c>
      <c r="AE104" s="19">
        <v>0.42842975206611572</v>
      </c>
      <c r="AF104" s="19">
        <v>0.14793485998928743</v>
      </c>
      <c r="AG104" s="18">
        <v>0.13775596925649511</v>
      </c>
      <c r="AH104" s="20">
        <v>1.5278577402196012E-3</v>
      </c>
      <c r="AI104" s="19">
        <v>2.9752066115702478E-3</v>
      </c>
      <c r="AJ104" s="21">
        <v>46.895502742313461</v>
      </c>
      <c r="AK104" s="21">
        <v>219.37210745587848</v>
      </c>
      <c r="AL104" s="21">
        <v>1.5226343640414854</v>
      </c>
    </row>
    <row r="106" spans="1:38" x14ac:dyDescent="0.15">
      <c r="A106" t="s">
        <v>105</v>
      </c>
    </row>
    <row r="107" spans="1:38" x14ac:dyDescent="0.15">
      <c r="A107" s="5">
        <v>300</v>
      </c>
      <c r="B107" s="5" t="s">
        <v>102</v>
      </c>
      <c r="C107" s="5"/>
      <c r="D107" s="6">
        <v>1.2685000940767337</v>
      </c>
      <c r="E107" s="7">
        <v>0.61739130434782608</v>
      </c>
      <c r="F107" s="8">
        <v>0.30044753998460499</v>
      </c>
      <c r="G107" s="6">
        <v>0.3300439790294647</v>
      </c>
      <c r="H107" s="6">
        <v>9.0941025690283728E-2</v>
      </c>
      <c r="I107" s="8">
        <v>4.3478260869565216E-2</v>
      </c>
      <c r="J107" s="9">
        <v>3.8434274662634831</v>
      </c>
      <c r="K107" s="9">
        <v>6.6255855386819604</v>
      </c>
      <c r="L107" s="10">
        <v>1.0802967739597469</v>
      </c>
      <c r="M107" s="3">
        <v>0</v>
      </c>
      <c r="N107" s="11">
        <v>0.60253754468644849</v>
      </c>
      <c r="O107" s="6">
        <v>1.7394845029299288E-2</v>
      </c>
      <c r="P107" s="12">
        <v>71</v>
      </c>
      <c r="Q107" s="12">
        <v>44</v>
      </c>
      <c r="R107" s="13">
        <v>1.3850221047629818E-2</v>
      </c>
      <c r="S107" s="13">
        <v>-1.1215584141865333E-2</v>
      </c>
      <c r="T107" s="12">
        <v>12</v>
      </c>
      <c r="U107" s="12">
        <v>5</v>
      </c>
      <c r="V107" s="13">
        <v>4.6098633552930757E-2</v>
      </c>
      <c r="W107" s="13">
        <v>-7.7023316257448848E-2</v>
      </c>
      <c r="X107" s="8">
        <v>3973.0459999999998</v>
      </c>
      <c r="Y107" s="8">
        <v>1.6030818518548404</v>
      </c>
      <c r="Z107" s="14">
        <v>42087</v>
      </c>
      <c r="AA107" s="13">
        <v>-9.0941025690283728E-2</v>
      </c>
      <c r="AB107" s="14">
        <v>42041</v>
      </c>
      <c r="AC107" s="3">
        <v>0</v>
      </c>
      <c r="AD107" s="6">
        <v>1.6090924886726823</v>
      </c>
      <c r="AE107" s="7">
        <v>0.38117202268431</v>
      </c>
      <c r="AF107" s="8">
        <v>9.0268724282800819E-2</v>
      </c>
      <c r="AG107" s="6">
        <v>0.10892902809360173</v>
      </c>
      <c r="AH107" s="6">
        <v>8.2702701536008453E-3</v>
      </c>
      <c r="AI107" s="8">
        <v>1.8903591682419658E-3</v>
      </c>
      <c r="AJ107" s="9">
        <v>14.771934688428537</v>
      </c>
      <c r="AK107" s="9">
        <v>43.898383730391522</v>
      </c>
      <c r="AL107" s="9">
        <v>1.1670411198278365</v>
      </c>
    </row>
    <row r="108" spans="1:38" x14ac:dyDescent="0.15">
      <c r="A108" s="5">
        <v>905</v>
      </c>
      <c r="B108" s="5" t="s">
        <v>106</v>
      </c>
      <c r="C108" s="5"/>
      <c r="D108" s="6">
        <v>0.91167022759029115</v>
      </c>
      <c r="E108" s="7">
        <v>0.6</v>
      </c>
      <c r="F108" s="8">
        <v>0.34211163079619361</v>
      </c>
      <c r="G108" s="6">
        <v>0.26951972445929806</v>
      </c>
      <c r="H108" s="6">
        <v>7.3656649466976143E-2</v>
      </c>
      <c r="I108" s="8">
        <v>3.4782608695652174E-2</v>
      </c>
      <c r="J108" s="9">
        <v>3.3825733141396435</v>
      </c>
      <c r="K108" s="9">
        <v>5.8792160821752111</v>
      </c>
      <c r="L108" s="10">
        <v>1.1477173914285403</v>
      </c>
      <c r="M108" s="3">
        <v>0</v>
      </c>
      <c r="N108" s="11">
        <v>0.4330433581053883</v>
      </c>
      <c r="O108" s="6">
        <v>1.4204936727206255E-2</v>
      </c>
      <c r="P108" s="12">
        <v>69</v>
      </c>
      <c r="Q108" s="12">
        <v>46</v>
      </c>
      <c r="R108" s="13">
        <v>1.2346511422650319E-2</v>
      </c>
      <c r="S108" s="13">
        <v>-1.0434846442411513E-2</v>
      </c>
      <c r="T108" s="12">
        <v>9</v>
      </c>
      <c r="U108" s="12">
        <v>4</v>
      </c>
      <c r="V108" s="13">
        <v>3.6089130889576548E-2</v>
      </c>
      <c r="W108" s="13">
        <v>-4.3156284742205786E-2</v>
      </c>
      <c r="X108" s="8">
        <v>7155.9449999999997</v>
      </c>
      <c r="Y108" s="8">
        <v>1.4330433581053883</v>
      </c>
      <c r="Z108" s="14">
        <v>42090</v>
      </c>
      <c r="AA108" s="13">
        <v>-7.3656649466976143E-2</v>
      </c>
      <c r="AB108" s="14">
        <v>41996</v>
      </c>
      <c r="AC108" s="3">
        <v>0</v>
      </c>
      <c r="AD108" s="6">
        <v>0.83114260387453331</v>
      </c>
      <c r="AE108" s="7">
        <v>0.36</v>
      </c>
      <c r="AF108" s="8">
        <v>0.11704036792603109</v>
      </c>
      <c r="AG108" s="6">
        <v>7.2640881872615942E-2</v>
      </c>
      <c r="AH108" s="6">
        <v>5.4253020107009973E-3</v>
      </c>
      <c r="AI108" s="8">
        <v>1.2098298676748583E-3</v>
      </c>
      <c r="AJ108" s="9">
        <v>11.441802225529651</v>
      </c>
      <c r="AK108" s="9">
        <v>34.56518174090764</v>
      </c>
      <c r="AL108" s="9">
        <v>1.3172552105875333</v>
      </c>
    </row>
    <row r="109" spans="1:38" x14ac:dyDescent="0.15">
      <c r="A109" s="5">
        <v>399006</v>
      </c>
      <c r="B109" s="5" t="s">
        <v>106</v>
      </c>
      <c r="C109" s="5"/>
      <c r="D109" s="6">
        <v>1.0356861548505218</v>
      </c>
      <c r="E109" s="7">
        <v>0.56521739130434778</v>
      </c>
      <c r="F109" s="8">
        <v>0.32129848991960069</v>
      </c>
      <c r="G109" s="6">
        <v>0.35405750210885728</v>
      </c>
      <c r="H109" s="6">
        <v>0.11908898944193058</v>
      </c>
      <c r="I109" s="8">
        <v>5.2173913043478258E-2</v>
      </c>
      <c r="J109" s="9">
        <v>2.9251919495610443</v>
      </c>
      <c r="K109" s="9">
        <v>4.1309522052320364</v>
      </c>
      <c r="L109" s="10">
        <v>1.0091664076078268</v>
      </c>
      <c r="M109" s="3">
        <v>0</v>
      </c>
      <c r="N109" s="11">
        <v>0.49195092355399783</v>
      </c>
      <c r="O109" s="6">
        <v>1.866046882223097E-2</v>
      </c>
      <c r="P109" s="12">
        <v>65</v>
      </c>
      <c r="Q109" s="12">
        <v>50</v>
      </c>
      <c r="R109" s="13">
        <v>1.6464472001314328E-2</v>
      </c>
      <c r="S109" s="13">
        <v>-1.2991959931512897E-2</v>
      </c>
      <c r="T109" s="12">
        <v>6</v>
      </c>
      <c r="U109" s="12">
        <v>6</v>
      </c>
      <c r="V109" s="13">
        <v>5.1243539941424165E-2</v>
      </c>
      <c r="W109" s="13">
        <v>-4.9398488235920301E-2</v>
      </c>
      <c r="X109" s="8">
        <v>2385.0140000000001</v>
      </c>
      <c r="Y109" s="8">
        <v>1.5312403294875994</v>
      </c>
      <c r="Z109" s="14">
        <v>42088</v>
      </c>
      <c r="AA109" s="13">
        <v>-0.11908898944193058</v>
      </c>
      <c r="AB109" s="14">
        <v>42003</v>
      </c>
      <c r="AC109" s="3">
        <v>0</v>
      </c>
      <c r="AD109" s="6">
        <v>1.0726458113490591</v>
      </c>
      <c r="AE109" s="7">
        <v>0.31947069943289219</v>
      </c>
      <c r="AF109" s="8">
        <v>0.10323271962461575</v>
      </c>
      <c r="AG109" s="6">
        <v>0.12535671479956348</v>
      </c>
      <c r="AH109" s="6">
        <v>1.4182187406300253E-2</v>
      </c>
      <c r="AI109" s="8">
        <v>2.7221172022684308E-3</v>
      </c>
      <c r="AJ109" s="9">
        <v>8.5567479417767434</v>
      </c>
      <c r="AK109" s="9">
        <v>17.064766121911426</v>
      </c>
      <c r="AL109" s="9">
        <v>1.0184168382440866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"/>
  <sheetViews>
    <sheetView tabSelected="1" workbookViewId="0">
      <selection activeCell="AW1" sqref="AW1:CG1048576"/>
    </sheetView>
  </sheetViews>
  <sheetFormatPr defaultRowHeight="13.5" x14ac:dyDescent="0.15"/>
  <cols>
    <col min="1" max="2" width="9" customWidth="1"/>
    <col min="15" max="15" width="2.875" style="30" customWidth="1"/>
    <col min="16" max="21" width="9.25" bestFit="1" customWidth="1"/>
    <col min="23" max="24" width="9.25" customWidth="1"/>
    <col min="25" max="25" width="9.5" bestFit="1" customWidth="1"/>
    <col min="26" max="26" width="10.5" bestFit="1" customWidth="1"/>
    <col min="29" max="29" width="2.875" style="30" customWidth="1"/>
    <col min="30" max="30" width="9.5" bestFit="1" customWidth="1"/>
    <col min="31" max="35" width="9.125" bestFit="1" customWidth="1"/>
    <col min="36" max="38" width="11.625" bestFit="1" customWidth="1"/>
    <col min="39" max="39" width="12.75" bestFit="1" customWidth="1"/>
    <col min="40" max="40" width="16.125" bestFit="1" customWidth="1"/>
    <col min="41" max="41" width="9.5" bestFit="1" customWidth="1"/>
    <col min="42" max="42" width="12.25" customWidth="1"/>
    <col min="43" max="43" width="2.875" style="30" customWidth="1"/>
    <col min="47" max="47" width="2.875" style="30" customWidth="1"/>
    <col min="48" max="48" width="3.875" style="30" customWidth="1"/>
  </cols>
  <sheetData>
    <row r="1" spans="1:48" s="26" customFormat="1" ht="54" x14ac:dyDescent="0.15">
      <c r="A1" s="29"/>
      <c r="B1" s="26" t="s">
        <v>1</v>
      </c>
      <c r="C1" s="26" t="s">
        <v>2</v>
      </c>
      <c r="E1" s="26" t="s">
        <v>4</v>
      </c>
      <c r="H1" s="1" t="s">
        <v>125</v>
      </c>
      <c r="I1" s="1"/>
      <c r="J1" s="1"/>
      <c r="L1" s="26" t="s">
        <v>123</v>
      </c>
      <c r="N1" s="2"/>
      <c r="O1" s="29"/>
      <c r="P1" s="26" t="s">
        <v>45</v>
      </c>
      <c r="Q1" s="26" t="s">
        <v>46</v>
      </c>
      <c r="S1" s="26" t="s">
        <v>47</v>
      </c>
      <c r="V1" s="55" t="s">
        <v>126</v>
      </c>
      <c r="W1" s="55"/>
      <c r="X1" s="55"/>
      <c r="Z1" s="26" t="s">
        <v>121</v>
      </c>
      <c r="AB1" s="2"/>
      <c r="AC1" s="30"/>
      <c r="AD1" s="26" t="s">
        <v>32</v>
      </c>
      <c r="AE1" s="26" t="s">
        <v>34</v>
      </c>
      <c r="AG1" s="26" t="s">
        <v>36</v>
      </c>
      <c r="AJ1" s="55" t="s">
        <v>118</v>
      </c>
      <c r="AK1" s="55"/>
      <c r="AL1" s="55"/>
      <c r="AN1" s="26" t="s">
        <v>38</v>
      </c>
      <c r="AP1" s="2"/>
      <c r="AQ1" s="30"/>
      <c r="AT1" s="26" t="s">
        <v>114</v>
      </c>
      <c r="AU1" s="30"/>
      <c r="AV1" s="30"/>
    </row>
    <row r="2" spans="1:48" s="42" customFormat="1" x14ac:dyDescent="0.15">
      <c r="A2" s="49">
        <v>201421</v>
      </c>
      <c r="B2" s="18">
        <f>AVERAGEIFS(Group_Biweek!W:W,Group_Biweek!$B:$B,"=201421")</f>
        <v>-0.32588146179347666</v>
      </c>
      <c r="C2" s="19">
        <f>AVERAGEIFS(Group_Biweek!X:X,Group_Biweek!$B:$B,"=201421")</f>
        <v>0.45787545787545764</v>
      </c>
      <c r="D2" s="19"/>
      <c r="E2" s="18">
        <f>AVERAGEIFS(Group_Biweek!Y:Y,Group_Biweek!$B:$B,"=201421")</f>
        <v>8.3544729848245541E-2</v>
      </c>
      <c r="F2" s="20"/>
      <c r="G2" s="19"/>
      <c r="H2" s="21">
        <f>AVERAGEIFS(Group_Biweek!Z:Z,Group_Biweek!$B:$B,"=201421")</f>
        <v>1.2307692307692308</v>
      </c>
      <c r="I2" s="21"/>
      <c r="J2" s="21"/>
      <c r="K2" s="21"/>
      <c r="L2" s="21">
        <f>AVERAGEIFS(Group_Biweek!AA:AA,Group_Biweek!$B:$B,"=201421")</f>
        <v>5.7023678272272926</v>
      </c>
      <c r="M2" s="21"/>
      <c r="N2" s="21"/>
      <c r="O2" s="30"/>
      <c r="P2" s="18">
        <f>SQRT((AD2-COUNTIFS(Group_Biweek!$B:$B,"=201421",Group_Biweek!AC:AC,"&gt;=0")*(B2^2))/(COUNTIFS(Group_Biweek!$B:$B,"=201421",Group_Biweek!AC:AC,"&gt;=0")-1))</f>
        <v>0.58517694281474208</v>
      </c>
      <c r="Q2" s="19">
        <f>SQRT((AE2-COUNTIFS(Group_Biweek!$B:$B,"=201421",Group_Biweek!AD:AD,"&gt;=0")*(C2^2))/(COUNTIFS(Group_Biweek!$B:$B,"=201421",Group_Biweek!AD:AD,"&gt;=0")-1))</f>
        <v>0.24710744751775723</v>
      </c>
      <c r="R2" s="19"/>
      <c r="S2" s="18">
        <f>SQRT((AG2-COUNTIFS(Group_Biweek!$B:$B,"=201421",Group_Biweek!AE:AE,"&gt;=0")*(E2^2))/(COUNTIFS(Group_Biweek!$B:$B,"=201421",Group_Biweek!AE:AE,"&gt;=0")-1))</f>
        <v>6.3641836947552807E-2</v>
      </c>
      <c r="T2" s="20"/>
      <c r="U2" s="19"/>
      <c r="V2" s="21">
        <f>SQRT((AJ2-COUNTIFS(Group_Biweek!$B:$B,"=201421",Group_Biweek!AF:AF,"&gt;=0")*(H2^2))/(COUNTIFS(Group_Biweek!$B:$B,"=201421",Group_Biweek!AF:AF,"&gt;=0")-1))</f>
        <v>1.9930249725264502</v>
      </c>
      <c r="W2" s="21"/>
      <c r="X2" s="21"/>
      <c r="Y2" s="21"/>
      <c r="Z2" s="21">
        <f>SQRT((AN2-COUNTIFS(Group_Biweek!$B:$B,"=201421",Group_Biweek!AG:AG,"&gt;=0")*(L2^2))/(COUNTIFS(Group_Biweek!$B:$B,"=201421",Group_Biweek!AG:AG,"&gt;=0")-1))</f>
        <v>6.8145112004070203</v>
      </c>
      <c r="AA2" s="21"/>
      <c r="AB2" s="21"/>
      <c r="AC2" s="30"/>
      <c r="AD2" s="46">
        <f>SUMIFS(Group_Biweek!AC:AC,Group_Biweek!$B:$B,"=201421")</f>
        <v>52.147369386089345</v>
      </c>
      <c r="AE2" s="46">
        <f>SUMIFS(Group_Biweek!AD:AD,Group_Biweek!$B:$B,"=201421")</f>
        <v>31.61224489795919</v>
      </c>
      <c r="AF2" s="46"/>
      <c r="AG2" s="46">
        <f>SUMIFS(Group_Biweek!AE:AE,Group_Biweek!$B:$B,"=201421")</f>
        <v>1.2864603361605427</v>
      </c>
      <c r="AH2" s="46"/>
      <c r="AI2" s="46"/>
      <c r="AJ2" s="46">
        <f>SUMIFS(Group_Biweek!AF:AF,Group_Biweek!$B:$B,"=201421")</f>
        <v>638</v>
      </c>
      <c r="AK2" s="46"/>
      <c r="AL2" s="46"/>
      <c r="AM2" s="46"/>
      <c r="AN2" s="46">
        <f>SUMIFS(Group_Biweek!AG:AG,Group_Biweek!$B:$B,"=201421")</f>
        <v>2559.0629744360253</v>
      </c>
      <c r="AO2" s="46"/>
      <c r="AP2" s="46"/>
      <c r="AQ2" s="30"/>
      <c r="AR2"/>
      <c r="AS2"/>
      <c r="AT2">
        <f>MIN(Group_Biweek!AK:AK)</f>
        <v>0.16086603895873583</v>
      </c>
      <c r="AU2" s="30"/>
      <c r="AV2" s="30"/>
    </row>
    <row r="3" spans="1:48" x14ac:dyDescent="0.15">
      <c r="A3" s="49">
        <v>201422</v>
      </c>
      <c r="B3" s="18">
        <f>AVERAGEIFS(Group_Biweek!W:W,Group_Biweek!$B:$B,"=201422")</f>
        <v>0.57084073556849413</v>
      </c>
      <c r="C3" s="19">
        <f>AVERAGEIFS(Group_Biweek!X:X,Group_Biweek!$B:$B,"=201422")</f>
        <v>0.62991452991453023</v>
      </c>
      <c r="D3" s="19"/>
      <c r="E3" s="18">
        <f>AVERAGEIFS(Group_Biweek!Y:Y,Group_Biweek!$B:$B,"=201422")</f>
        <v>0.12223909096810046</v>
      </c>
      <c r="F3" s="20"/>
      <c r="G3" s="19"/>
      <c r="H3" s="21">
        <f>AVERAGEIFS(Group_Biweek!Z:Z,Group_Biweek!$B:$B,"=201422")</f>
        <v>2.658119658119658</v>
      </c>
      <c r="I3" s="21"/>
      <c r="J3" s="21"/>
      <c r="K3" s="21"/>
      <c r="L3" s="21">
        <f>AVERAGEIFS(Group_Biweek!AA:AA,Group_Biweek!$B:$B,"=201422")</f>
        <v>5.8965556887455586</v>
      </c>
      <c r="M3" s="21"/>
      <c r="N3" s="21"/>
      <c r="P3" s="18">
        <f>SQRT((AD3-COUNTIFS(Group_Biweek!$B:$B,"=201422",Group_Biweek!AC:AC,"&gt;=0")*(B3^2))/(COUNTIFS(Group_Biweek!$B:$B,"=201422",Group_Biweek!AC:AC,"&gt;=0")-1))</f>
        <v>0.73962027372723482</v>
      </c>
      <c r="Q3" s="19">
        <f>SQRT((AE3-COUNTIFS(Group_Biweek!$B:$B,"=201422",Group_Biweek!AD:AD,"&gt;=0")*(C3^2))/(COUNTIFS(Group_Biweek!$B:$B,"=201422",Group_Biweek!AD:AD,"&gt;=0")-1))</f>
        <v>0.14519009968204374</v>
      </c>
      <c r="R3" s="19"/>
      <c r="S3" s="18">
        <f>SQRT((AG3-COUNTIFS(Group_Biweek!$B:$B,"=201422",Group_Biweek!AE:AE,"&gt;=0")*(E3^2))/(COUNTIFS(Group_Biweek!$B:$B,"=201422",Group_Biweek!AE:AE,"&gt;=0")-1))</f>
        <v>8.5707842195068717E-2</v>
      </c>
      <c r="T3" s="20"/>
      <c r="U3" s="19"/>
      <c r="V3" s="21">
        <f>SQRT((AJ3-COUNTIFS(Group_Biweek!$B:$B,"=201422",Group_Biweek!AF:AF,"&gt;=0")*(H3^2))/(COUNTIFS(Group_Biweek!$B:$B,"=201422",Group_Biweek!AF:AF,"&gt;=0")-1))</f>
        <v>2.0221292685340249</v>
      </c>
      <c r="W3" s="21"/>
      <c r="X3" s="21"/>
      <c r="Y3" s="21"/>
      <c r="Z3" s="21">
        <f>SQRT((AN3-COUNTIFS(Group_Biweek!$B:$B,"=201422",Group_Biweek!AG:AG,"&gt;=0")*(L3^2))/(COUNTIFS(Group_Biweek!$B:$B,"=201422",Group_Biweek!AG:AG,"&gt;=0")-1))</f>
        <v>15.350880252139003</v>
      </c>
      <c r="AA3" s="21"/>
      <c r="AB3" s="21"/>
      <c r="AD3" s="46">
        <f>SUMIFS(Group_Biweek!AC:AC,Group_Biweek!$B:$B,"=201422")</f>
        <v>101.58194532974096</v>
      </c>
      <c r="AE3" s="46">
        <f>SUMIFS(Group_Biweek!AD:AD,Group_Biweek!$B:$B,"=201422")</f>
        <v>48.86999999999999</v>
      </c>
      <c r="AF3" s="46"/>
      <c r="AG3" s="46">
        <f>SUMIFS(Group_Biweek!AE:AE,Group_Biweek!$B:$B,"=201422")</f>
        <v>2.6003770259960191</v>
      </c>
      <c r="AH3" s="46"/>
      <c r="AI3" s="46"/>
      <c r="AJ3" s="46">
        <f>SUMIFS(Group_Biweek!AF:AF,Group_Biweek!$B:$B,"=201422")</f>
        <v>1301</v>
      </c>
      <c r="AK3" s="46"/>
      <c r="AL3" s="46"/>
      <c r="AM3" s="46"/>
      <c r="AN3" s="46">
        <f>SUMIFS(Group_Biweek!AG:AG,Group_Biweek!$B:$B,"=201422")</f>
        <v>28158.334293613316</v>
      </c>
      <c r="AO3" s="46"/>
      <c r="AP3" s="46"/>
      <c r="AT3">
        <f>MIN(Group_Biweek!AL:AL)</f>
        <v>3.5891023559670526E-2</v>
      </c>
    </row>
    <row r="4" spans="1:48" x14ac:dyDescent="0.15">
      <c r="A4" s="49">
        <v>201423</v>
      </c>
      <c r="B4" s="18">
        <f>AVERAGEIFS(Group_Biweek!W:W,Group_Biweek!$B:$B,"=201423")</f>
        <v>-2.9773811114929064E-2</v>
      </c>
      <c r="C4" s="19">
        <f>AVERAGEIFS(Group_Biweek!X:X,Group_Biweek!$B:$B,"=201423")</f>
        <v>0.51282051282051255</v>
      </c>
      <c r="D4" s="19"/>
      <c r="E4" s="18">
        <f>AVERAGEIFS(Group_Biweek!Y:Y,Group_Biweek!$B:$B,"=201423")</f>
        <v>0.14173742099415912</v>
      </c>
      <c r="F4" s="20"/>
      <c r="G4" s="19"/>
      <c r="H4" s="21">
        <f>AVERAGEIFS(Group_Biweek!Z:Z,Group_Biweek!$B:$B,"=201423")</f>
        <v>1.9059829059829059</v>
      </c>
      <c r="I4" s="21"/>
      <c r="J4" s="21"/>
      <c r="K4" s="21"/>
      <c r="L4" s="21">
        <f>AVERAGEIFS(Group_Biweek!AA:AA,Group_Biweek!$B:$B,"=201423")</f>
        <v>4.0110391081116212</v>
      </c>
      <c r="M4" s="21"/>
      <c r="N4" s="21"/>
      <c r="P4" s="18">
        <f>SQRT((AD4-COUNTIFS(Group_Biweek!$B:$B,"=201423",Group_Biweek!AC:AC,"&gt;=0")*(B4^2))/(COUNTIFS(Group_Biweek!$B:$B,"=201423",Group_Biweek!AC:AC,"&gt;=0")-1))</f>
        <v>0.76348933677444331</v>
      </c>
      <c r="Q4" s="19">
        <f>SQRT((AE4-COUNTIFS(Group_Biweek!$B:$B,"=201423",Group_Biweek!AD:AD,"&gt;=0")*(C4^2))/(COUNTIFS(Group_Biweek!$B:$B,"=201423",Group_Biweek!AD:AD,"&gt;=0")-1))</f>
        <v>0.16843010498498256</v>
      </c>
      <c r="R4" s="19"/>
      <c r="S4" s="18">
        <f>SQRT((AG4-COUNTIFS(Group_Biweek!$B:$B,"=201423",Group_Biweek!AE:AE,"&gt;=0")*(E4^2))/(COUNTIFS(Group_Biweek!$B:$B,"=201423",Group_Biweek!AE:AE,"&gt;=0")-1))</f>
        <v>0.1003899084018509</v>
      </c>
      <c r="T4" s="20"/>
      <c r="U4" s="19"/>
      <c r="V4" s="21">
        <f>SQRT((AJ4-COUNTIFS(Group_Biweek!$B:$B,"=201423",Group_Biweek!AF:AF,"&gt;=0")*(H4^2))/(COUNTIFS(Group_Biweek!$B:$B,"=201423",Group_Biweek!AF:AF,"&gt;=0")-1))</f>
        <v>2.2931040022690898</v>
      </c>
      <c r="W4" s="21"/>
      <c r="X4" s="21"/>
      <c r="Y4" s="21"/>
      <c r="Z4" s="21">
        <f>SQRT((AN4-COUNTIFS(Group_Biweek!$B:$B,"=201423",Group_Biweek!AG:AG,"&gt;=0")*(L4^2))/(COUNTIFS(Group_Biweek!$B:$B,"=201423",Group_Biweek!AG:AG,"&gt;=0")-1))</f>
        <v>5.4418169932612708</v>
      </c>
      <c r="AA4" s="21"/>
      <c r="AB4" s="21"/>
      <c r="AD4" s="46">
        <f>SUMIFS(Group_Biweek!AC:AC,Group_Biweek!$B:$B,"=201423")</f>
        <v>67.721970354632376</v>
      </c>
      <c r="AE4" s="46">
        <f>SUMIFS(Group_Biweek!AD:AD,Group_Biweek!$B:$B,"=201423")</f>
        <v>34.059999999999995</v>
      </c>
      <c r="AF4" s="46"/>
      <c r="AG4" s="46">
        <f>SUMIFS(Group_Biweek!AE:AE,Group_Biweek!$B:$B,"=201423")</f>
        <v>3.5195346019149469</v>
      </c>
      <c r="AH4" s="46"/>
      <c r="AI4" s="46"/>
      <c r="AJ4" s="46">
        <f>SUMIFS(Group_Biweek!AF:AF,Group_Biweek!$B:$B,"=201423")</f>
        <v>1035</v>
      </c>
      <c r="AK4" s="46"/>
      <c r="AL4" s="46"/>
      <c r="AM4" s="46"/>
      <c r="AN4" s="46">
        <f>SUMIFS(Group_Biweek!AG:AG,Group_Biweek!$B:$B,"=201423")</f>
        <v>2255.4769735592531</v>
      </c>
      <c r="AO4" s="46"/>
      <c r="AP4" s="46"/>
      <c r="AT4">
        <f>MIN(Group_Biweek!AM:AM)</f>
        <v>0.10240252965869286</v>
      </c>
    </row>
    <row r="5" spans="1:48" x14ac:dyDescent="0.15">
      <c r="A5" s="49">
        <v>201424</v>
      </c>
      <c r="B5" s="18">
        <f>AVERAGEIFS(Group_Biweek!W:W,Group_Biweek!$B:$B,"=201424")</f>
        <v>1.1227396966153247</v>
      </c>
      <c r="C5" s="19">
        <f>AVERAGEIFS(Group_Biweek!X:X,Group_Biweek!$B:$B,"=201424")</f>
        <v>0.72905982905982891</v>
      </c>
      <c r="D5" s="19"/>
      <c r="E5" s="18">
        <f>AVERAGEIFS(Group_Biweek!Y:Y,Group_Biweek!$B:$B,"=201424")</f>
        <v>0.11926487135474906</v>
      </c>
      <c r="F5" s="20"/>
      <c r="G5" s="19"/>
      <c r="H5" s="21">
        <f>AVERAGEIFS(Group_Biweek!Z:Z,Group_Biweek!$B:$B,"=201424")</f>
        <v>2.3504273504273505</v>
      </c>
      <c r="I5" s="21"/>
      <c r="J5" s="21"/>
      <c r="K5" s="21"/>
      <c r="L5" s="21">
        <f>AVERAGEIFS(Group_Biweek!AA:AA,Group_Biweek!$B:$B,"=201424")</f>
        <v>13.463131203303924</v>
      </c>
      <c r="M5" s="21"/>
      <c r="N5" s="21"/>
      <c r="P5" s="18">
        <f>SQRT((AD5-COUNTIFS(Group_Biweek!$B:$B,"=201424",Group_Biweek!AC:AC,"&gt;=0")*(B5^2))/(COUNTIFS(Group_Biweek!$B:$B,"=201424",Group_Biweek!AC:AC,"&gt;=0")-1))</f>
        <v>0.89278560163062881</v>
      </c>
      <c r="Q5" s="19">
        <f>SQRT((AE5-COUNTIFS(Group_Biweek!$B:$B,"=201424",Group_Biweek!AD:AD,"&gt;=0")*(C5^2))/(COUNTIFS(Group_Biweek!$B:$B,"=201424",Group_Biweek!AD:AD,"&gt;=0")-1))</f>
        <v>0.13810436399746226</v>
      </c>
      <c r="R5" s="19"/>
      <c r="S5" s="18">
        <f>SQRT((AG5-COUNTIFS(Group_Biweek!$B:$B,"=201424",Group_Biweek!AE:AE,"&gt;=0")*(E5^2))/(COUNTIFS(Group_Biweek!$B:$B,"=201424",Group_Biweek!AE:AE,"&gt;=0")-1))</f>
        <v>8.7814510900942416E-2</v>
      </c>
      <c r="T5" s="20"/>
      <c r="U5" s="19"/>
      <c r="V5" s="21">
        <f>SQRT((AJ5-COUNTIFS(Group_Biweek!$B:$B,"=201424",Group_Biweek!AF:AF,"&gt;=0")*(H5^2))/(COUNTIFS(Group_Biweek!$B:$B,"=201424",Group_Biweek!AF:AF,"&gt;=0")-1))</f>
        <v>2.8171771127784542</v>
      </c>
      <c r="W5" s="21"/>
      <c r="X5" s="21"/>
      <c r="Y5" s="21"/>
      <c r="Z5" s="21">
        <f>SQRT((AN5-COUNTIFS(Group_Biweek!$B:$B,"=201424",Group_Biweek!AG:AG,"&gt;=0")*(L5^2))/(COUNTIFS(Group_Biweek!$B:$B,"=201424",Group_Biweek!AG:AG,"&gt;=0")-1))</f>
        <v>18.876911597127904</v>
      </c>
      <c r="AA5" s="21"/>
      <c r="AB5" s="21"/>
      <c r="AD5" s="46">
        <f>SUMIFS(Group_Biweek!AC:AC,Group_Biweek!$B:$B,"=201424")</f>
        <v>239.94336901919675</v>
      </c>
      <c r="AE5" s="46">
        <f>SUMIFS(Group_Biweek!AD:AD,Group_Biweek!$B:$B,"=201424")</f>
        <v>64.401250000000047</v>
      </c>
      <c r="AF5" s="46"/>
      <c r="AG5" s="46">
        <f>SUMIFS(Group_Biweek!AE:AE,Group_Biweek!$B:$B,"=201424")</f>
        <v>2.558741861767508</v>
      </c>
      <c r="AH5" s="46"/>
      <c r="AI5" s="46"/>
      <c r="AJ5" s="46">
        <f>SUMIFS(Group_Biweek!AF:AF,Group_Biweek!$B:$B,"=201424")</f>
        <v>1567</v>
      </c>
      <c r="AK5" s="46"/>
      <c r="AL5" s="46"/>
      <c r="AM5" s="46"/>
      <c r="AN5" s="46">
        <f>SUMIFS(Group_Biweek!AG:AG,Group_Biweek!$B:$B,"=201424")</f>
        <v>58778.968465301565</v>
      </c>
      <c r="AO5" s="46"/>
      <c r="AP5" s="46"/>
      <c r="AT5">
        <f>MIN(Group_Biweek!AN:AN)</f>
        <v>5.6647502093218227E-2</v>
      </c>
    </row>
    <row r="6" spans="1:48" x14ac:dyDescent="0.15">
      <c r="A6" s="49">
        <v>201425</v>
      </c>
      <c r="B6" s="18">
        <f>AVERAGEIFS(Group_Biweek!W:W,Group_Biweek!$B:$B,"=201425")</f>
        <v>0.93882324702411835</v>
      </c>
      <c r="C6" s="19">
        <f>AVERAGEIFS(Group_Biweek!X:X,Group_Biweek!$B:$B,"=201425")</f>
        <v>0.61880341880341949</v>
      </c>
      <c r="D6" s="19"/>
      <c r="E6" s="18">
        <f>AVERAGEIFS(Group_Biweek!Y:Y,Group_Biweek!$B:$B,"=201425")</f>
        <v>0.32295181356559166</v>
      </c>
      <c r="F6" s="20"/>
      <c r="G6" s="19"/>
      <c r="H6" s="21">
        <f>AVERAGEIFS(Group_Biweek!Z:Z,Group_Biweek!$B:$B,"=201425")</f>
        <v>0.45299145299145299</v>
      </c>
      <c r="I6" s="21"/>
      <c r="J6" s="21"/>
      <c r="K6" s="21"/>
      <c r="L6" s="21">
        <f>AVERAGEIFS(Group_Biweek!AA:AA,Group_Biweek!$B:$B,"=201425")</f>
        <v>2.165749051336654</v>
      </c>
      <c r="M6" s="21"/>
      <c r="N6" s="21"/>
      <c r="P6" s="18">
        <f>SQRT((AD6-COUNTIFS(Group_Biweek!$B:$B,"=201425",Group_Biweek!AC:AC,"&gt;=0")*(B6^2))/(COUNTIFS(Group_Biweek!$B:$B,"=201425",Group_Biweek!AC:AC,"&gt;=0")-1))</f>
        <v>1.4346427409963407</v>
      </c>
      <c r="Q6" s="19">
        <f>SQRT((AE6-COUNTIFS(Group_Biweek!$B:$B,"=201425",Group_Biweek!AD:AD,"&gt;=0")*(C6^2))/(COUNTIFS(Group_Biweek!$B:$B,"=201425",Group_Biweek!AD:AD,"&gt;=0")-1))</f>
        <v>0.15365188146542613</v>
      </c>
      <c r="R6" s="19"/>
      <c r="S6" s="18">
        <f>SQRT((AG6-COUNTIFS(Group_Biweek!$B:$B,"=201425",Group_Biweek!AE:AE,"&gt;=0")*(E6^2))/(COUNTIFS(Group_Biweek!$B:$B,"=201425",Group_Biweek!AE:AE,"&gt;=0")-1))</f>
        <v>0.21011882121368086</v>
      </c>
      <c r="T6" s="20"/>
      <c r="U6" s="19"/>
      <c r="V6" s="21">
        <f>SQRT((AJ6-COUNTIFS(Group_Biweek!$B:$B,"=201425",Group_Biweek!AF:AF,"&gt;=0")*(H6^2))/(COUNTIFS(Group_Biweek!$B:$B,"=201425",Group_Biweek!AF:AF,"&gt;=0")-1))</f>
        <v>1.1633462918468882</v>
      </c>
      <c r="W6" s="21"/>
      <c r="X6" s="21"/>
      <c r="Y6" s="21"/>
      <c r="Z6" s="21">
        <f>SQRT((AN6-COUNTIFS(Group_Biweek!$B:$B,"=201425",Group_Biweek!AG:AG,"&gt;=0")*(L6^2))/(COUNTIFS(Group_Biweek!$B:$B,"=201425",Group_Biweek!AG:AG,"&gt;=0")-1))</f>
        <v>2.6759295245762997</v>
      </c>
      <c r="AA6" s="21"/>
      <c r="AB6" s="21"/>
      <c r="AD6" s="46">
        <f>SUMIFS(Group_Biweek!AC:AC,Group_Biweek!$B:$B,"=201425")</f>
        <v>341.87369956893559</v>
      </c>
      <c r="AE6" s="46">
        <f>SUMIFS(Group_Biweek!AD:AD,Group_Biweek!$B:$B,"=201425")</f>
        <v>47.540000000000006</v>
      </c>
      <c r="AF6" s="46"/>
      <c r="AG6" s="46">
        <f>SUMIFS(Group_Biweek!AE:AE,Group_Biweek!$B:$B,"=201425")</f>
        <v>17.324241851854953</v>
      </c>
      <c r="AH6" s="46"/>
      <c r="AI6" s="46"/>
      <c r="AJ6" s="46">
        <f>SUMIFS(Group_Biweek!AF:AF,Group_Biweek!$B:$B,"=201425")</f>
        <v>181</v>
      </c>
      <c r="AK6" s="46"/>
      <c r="AL6" s="46"/>
      <c r="AM6" s="46"/>
      <c r="AN6" s="46">
        <f>SUMIFS(Group_Biweek!AG:AG,Group_Biweek!$B:$B,"=201425")</f>
        <v>976.47802641027579</v>
      </c>
      <c r="AO6" s="46"/>
      <c r="AP6" s="46"/>
      <c r="AT6">
        <f>MIN(Group_Biweek!AO:AO)</f>
        <v>3.0992385803933702E-2</v>
      </c>
    </row>
    <row r="7" spans="1:48" x14ac:dyDescent="0.15">
      <c r="A7" s="49">
        <v>201426</v>
      </c>
      <c r="B7" s="18">
        <f>AVERAGEIFS(Group_Biweek!W:W,Group_Biweek!$B:$B,"=201426")</f>
        <v>0.77541633123256326</v>
      </c>
      <c r="C7" s="19">
        <f>AVERAGEIFS(Group_Biweek!X:X,Group_Biweek!$B:$B,"=201426")</f>
        <v>0.58376068376068424</v>
      </c>
      <c r="D7" s="19"/>
      <c r="E7" s="18">
        <f>AVERAGEIFS(Group_Biweek!Y:Y,Group_Biweek!$B:$B,"=201426")</f>
        <v>0.24342614079735647</v>
      </c>
      <c r="F7" s="20"/>
      <c r="G7" s="19"/>
      <c r="H7" s="21">
        <f>AVERAGEIFS(Group_Biweek!Z:Z,Group_Biweek!$B:$B,"=201426")</f>
        <v>1.2051282051282051</v>
      </c>
      <c r="I7" s="21"/>
      <c r="J7" s="21"/>
      <c r="K7" s="21"/>
      <c r="L7" s="21">
        <f>AVERAGEIFS(Group_Biweek!AA:AA,Group_Biweek!$B:$B,"=201426")</f>
        <v>2.6127793731440532</v>
      </c>
      <c r="M7" s="21"/>
      <c r="N7" s="21"/>
      <c r="P7" s="18">
        <f>SQRT((AD7-COUNTIFS(Group_Biweek!$B:$B,"=201426",Group_Biweek!AC:AC,"&gt;=0")*(B7^2))/(COUNTIFS(Group_Biweek!$B:$B,"=201426",Group_Biweek!AC:AC,"&gt;=0")-1))</f>
        <v>1.759084865444557</v>
      </c>
      <c r="Q7" s="19">
        <f>SQRT((AE7-COUNTIFS(Group_Biweek!$B:$B,"=201426",Group_Biweek!AD:AD,"&gt;=0")*(C7^2))/(COUNTIFS(Group_Biweek!$B:$B,"=201426",Group_Biweek!AD:AD,"&gt;=0")-1))</f>
        <v>0.14017062567804944</v>
      </c>
      <c r="R7" s="19"/>
      <c r="S7" s="18">
        <f>SQRT((AG7-COUNTIFS(Group_Biweek!$B:$B,"=201426",Group_Biweek!AE:AE,"&gt;=0")*(E7^2))/(COUNTIFS(Group_Biweek!$B:$B,"=201426",Group_Biweek!AE:AE,"&gt;=0")-1))</f>
        <v>0.16161318935724947</v>
      </c>
      <c r="T7" s="20"/>
      <c r="U7" s="19"/>
      <c r="V7" s="21">
        <f>SQRT((AJ7-COUNTIFS(Group_Biweek!$B:$B,"=201426",Group_Biweek!AF:AF,"&gt;=0")*(H7^2))/(COUNTIFS(Group_Biweek!$B:$B,"=201426",Group_Biweek!AF:AF,"&gt;=0")-1))</f>
        <v>1.9980096196761172</v>
      </c>
      <c r="W7" s="21"/>
      <c r="X7" s="21"/>
      <c r="Y7" s="21"/>
      <c r="Z7" s="21">
        <f>SQRT((AN7-COUNTIFS(Group_Biweek!$B:$B,"=201426",Group_Biweek!AG:AG,"&gt;=0")*(L7^2))/(COUNTIFS(Group_Biweek!$B:$B,"=201426",Group_Biweek!AG:AG,"&gt;=0")-1))</f>
        <v>4.232839162837827</v>
      </c>
      <c r="AA7" s="21"/>
      <c r="AB7" s="21"/>
      <c r="AD7" s="46">
        <f>SUMIFS(Group_Biweek!AC:AC,Group_Biweek!$B:$B,"=201426")</f>
        <v>429.29667635382077</v>
      </c>
      <c r="AE7" s="46">
        <f>SUMIFS(Group_Biweek!AD:AD,Group_Biweek!$B:$B,"=201426")</f>
        <v>42.14999999999997</v>
      </c>
      <c r="AF7" s="46"/>
      <c r="AG7" s="46">
        <f>SUMIFS(Group_Biweek!AE:AE,Group_Biweek!$B:$B,"=201426")</f>
        <v>9.9627689297586191</v>
      </c>
      <c r="AH7" s="46"/>
      <c r="AI7" s="46"/>
      <c r="AJ7" s="46">
        <f>SUMIFS(Group_Biweek!AF:AF,Group_Biweek!$B:$B,"=201426")</f>
        <v>633</v>
      </c>
      <c r="AK7" s="46"/>
      <c r="AL7" s="46"/>
      <c r="AM7" s="46"/>
      <c r="AN7" s="46">
        <f>SUMIFS(Group_Biweek!AG:AG,Group_Biweek!$B:$B,"=201426")</f>
        <v>1936.8230036848195</v>
      </c>
      <c r="AO7" s="46"/>
      <c r="AP7" s="46"/>
      <c r="AT7">
        <f>MIN(Group_Biweek!AP:AP)</f>
        <v>2.6135228601683779E-2</v>
      </c>
    </row>
    <row r="8" spans="1:48" x14ac:dyDescent="0.15">
      <c r="A8" s="49">
        <v>201427</v>
      </c>
      <c r="B8" s="18">
        <f>AVERAGEIFS(Group_Biweek!W:W,Group_Biweek!$B:$B,"=201427")</f>
        <v>0.86696326271035307</v>
      </c>
      <c r="C8" s="19">
        <f>AVERAGEIFS(Group_Biweek!X:X,Group_Biweek!$B:$B,"=201427")</f>
        <v>0.61538461538461542</v>
      </c>
      <c r="D8" s="19"/>
      <c r="E8" s="18">
        <f>AVERAGEIFS(Group_Biweek!Y:Y,Group_Biweek!$B:$B,"=201427")</f>
        <v>0.18904014651736092</v>
      </c>
      <c r="F8" s="20"/>
      <c r="G8" s="19"/>
      <c r="H8" s="21">
        <f>AVERAGEIFS(Group_Biweek!Z:Z,Group_Biweek!$B:$B,"=201427")</f>
        <v>0.76068376068376065</v>
      </c>
      <c r="I8" s="21"/>
      <c r="J8" s="21"/>
      <c r="K8" s="21"/>
      <c r="L8" s="21">
        <f>AVERAGEIFS(Group_Biweek!AA:AA,Group_Biweek!$B:$B,"=201427")</f>
        <v>5.7948669317208195</v>
      </c>
      <c r="M8" s="21"/>
      <c r="N8" s="21"/>
      <c r="P8" s="18">
        <f>SQRT((AD8-COUNTIFS(Group_Biweek!$B:$B,"=201427",Group_Biweek!AC:AC,"&gt;=0")*(B8^2))/(COUNTIFS(Group_Biweek!$B:$B,"=201427",Group_Biweek!AC:AC,"&gt;=0")-1))</f>
        <v>2.3575323686003857</v>
      </c>
      <c r="Q8" s="19">
        <f>SQRT((AE8-COUNTIFS(Group_Biweek!$B:$B,"=201427",Group_Biweek!AD:AD,"&gt;=0")*(C8^2))/(COUNTIFS(Group_Biweek!$B:$B,"=201427",Group_Biweek!AD:AD,"&gt;=0")-1))</f>
        <v>0.26844016797838155</v>
      </c>
      <c r="R8" s="19"/>
      <c r="S8" s="18">
        <f>SQRT((AG8-COUNTIFS(Group_Biweek!$B:$B,"=201427",Group_Biweek!AE:AE,"&gt;=0")*(E8^2))/(COUNTIFS(Group_Biweek!$B:$B,"=201427",Group_Biweek!AE:AE,"&gt;=0")-1))</f>
        <v>0.13452413844480723</v>
      </c>
      <c r="T8" s="20"/>
      <c r="U8" s="19"/>
      <c r="V8" s="21">
        <f>SQRT((AJ8-COUNTIFS(Group_Biweek!$B:$B,"=201427",Group_Biweek!AF:AF,"&gt;=0")*(H8^2))/(COUNTIFS(Group_Biweek!$B:$B,"=201427",Group_Biweek!AF:AF,"&gt;=0")-1))</f>
        <v>0.58205303481509274</v>
      </c>
      <c r="W8" s="21"/>
      <c r="X8" s="21"/>
      <c r="Y8" s="21"/>
      <c r="Z8" s="21">
        <f>SQRT((AN8-COUNTIFS(Group_Biweek!$B:$B,"=201427",Group_Biweek!AG:AG,"&gt;=0")*(L8^2))/(COUNTIFS(Group_Biweek!$B:$B,"=201427",Group_Biweek!AG:AG,"&gt;=0")-1))</f>
        <v>12.277363226524486</v>
      </c>
      <c r="AA8" s="21"/>
      <c r="AB8" s="21"/>
      <c r="AD8" s="46">
        <f>SUMIFS(Group_Biweek!AC:AC,Group_Biweek!$B:$B,"=201427")</f>
        <v>732.66338877388876</v>
      </c>
      <c r="AE8" s="46">
        <f>SUMIFS(Group_Biweek!AD:AD,Group_Biweek!$B:$B,"=201427")</f>
        <v>52.666666666666671</v>
      </c>
      <c r="AF8" s="46"/>
      <c r="AG8" s="46">
        <f>SUMIFS(Group_Biweek!AE:AE,Group_Biweek!$B:$B,"=201427")</f>
        <v>6.2803549920715671</v>
      </c>
      <c r="AH8" s="46"/>
      <c r="AI8" s="46"/>
      <c r="AJ8" s="46">
        <f>SUMIFS(Group_Biweek!AF:AF,Group_Biweek!$B:$B,"=201427")</f>
        <v>107</v>
      </c>
      <c r="AK8" s="46"/>
      <c r="AL8" s="46"/>
      <c r="AM8" s="46"/>
      <c r="AN8" s="46">
        <f>SUMIFS(Group_Biweek!AG:AG,Group_Biweek!$B:$B,"=201427")</f>
        <v>7037.5174437463047</v>
      </c>
      <c r="AO8" s="46"/>
      <c r="AP8" s="46"/>
      <c r="AT8">
        <f>MIN(Group_Biweek!AQ:AQ)</f>
        <v>6.838113445395215E-2</v>
      </c>
    </row>
    <row r="9" spans="1:48" x14ac:dyDescent="0.15">
      <c r="A9" s="49">
        <v>201501</v>
      </c>
      <c r="B9" s="18">
        <f>AVERAGEIFS(Group_Biweek!W:W,Group_Biweek!$B:$B,"=201501")</f>
        <v>1.3097319125697551</v>
      </c>
      <c r="C9" s="19">
        <f>AVERAGEIFS(Group_Biweek!X:X,Group_Biweek!$B:$B,"=201501")</f>
        <v>0.55384615384615365</v>
      </c>
      <c r="D9" s="19"/>
      <c r="E9" s="18">
        <f>AVERAGEIFS(Group_Biweek!Y:Y,Group_Biweek!$B:$B,"=201501")</f>
        <v>0.23907719499718511</v>
      </c>
      <c r="F9" s="20"/>
      <c r="G9" s="19"/>
      <c r="H9" s="21">
        <f>AVERAGEIFS(Group_Biweek!Z:Z,Group_Biweek!$B:$B,"=201501")</f>
        <v>0.50427350427350426</v>
      </c>
      <c r="I9" s="21"/>
      <c r="J9" s="21"/>
      <c r="K9" s="21"/>
      <c r="L9" s="21">
        <f>AVERAGEIFS(Group_Biweek!AA:AA,Group_Biweek!$B:$B,"=201501")</f>
        <v>5.1672017400107118</v>
      </c>
      <c r="M9" s="21"/>
      <c r="N9" s="21"/>
      <c r="P9" s="18">
        <f>SQRT((AD9-COUNTIFS(Group_Biweek!$B:$B,"=201501",Group_Biweek!AC:AC,"&gt;=0")*(B9^2))/(COUNTIFS(Group_Biweek!$B:$B,"=201501",Group_Biweek!AC:AC,"&gt;=0")-1))</f>
        <v>2.1248675195136051</v>
      </c>
      <c r="Q9" s="19">
        <f>SQRT((AE9-COUNTIFS(Group_Biweek!$B:$B,"=201501",Group_Biweek!AD:AD,"&gt;=0")*(C9^2))/(COUNTIFS(Group_Biweek!$B:$B,"=201501",Group_Biweek!AD:AD,"&gt;=0")-1))</f>
        <v>0.18267101648934869</v>
      </c>
      <c r="R9" s="19"/>
      <c r="S9" s="18">
        <f>SQRT((AG9-COUNTIFS(Group_Biweek!$B:$B,"=201501",Group_Biweek!AE:AE,"&gt;=0")*(E9^2))/(COUNTIFS(Group_Biweek!$B:$B,"=201501",Group_Biweek!AE:AE,"&gt;=0")-1))</f>
        <v>0.16564550722085281</v>
      </c>
      <c r="T9" s="20"/>
      <c r="U9" s="19"/>
      <c r="V9" s="21">
        <f>SQRT((AJ9-COUNTIFS(Group_Biweek!$B:$B,"=201501",Group_Biweek!AF:AF,"&gt;=0")*(H9^2))/(COUNTIFS(Group_Biweek!$B:$B,"=201501",Group_Biweek!AF:AF,"&gt;=0")-1))</f>
        <v>0.85726038799562376</v>
      </c>
      <c r="W9" s="21"/>
      <c r="X9" s="21"/>
      <c r="Y9" s="21"/>
      <c r="Z9" s="21">
        <f>SQRT((AN9-COUNTIFS(Group_Biweek!$B:$B,"=201501",Group_Biweek!AG:AG,"&gt;=0")*(L9^2))/(COUNTIFS(Group_Biweek!$B:$B,"=201501",Group_Biweek!AG:AG,"&gt;=0")-1))</f>
        <v>11.610834725675664</v>
      </c>
      <c r="AA9" s="21"/>
      <c r="AB9" s="21"/>
      <c r="AD9" s="46">
        <f>SUMIFS(Group_Biweek!AC:AC,Group_Biweek!$B:$B,"=201501")</f>
        <v>724.44871804415709</v>
      </c>
      <c r="AE9" s="46">
        <f>SUMIFS(Group_Biweek!AD:AD,Group_Biweek!$B:$B,"=201501")</f>
        <v>39.759999999999962</v>
      </c>
      <c r="AF9" s="46"/>
      <c r="AG9" s="46">
        <f>SUMIFS(Group_Biweek!AE:AE,Group_Biweek!$B:$B,"=201501")</f>
        <v>9.8703332558680987</v>
      </c>
      <c r="AH9" s="46"/>
      <c r="AI9" s="46"/>
      <c r="AJ9" s="46">
        <f>SUMIFS(Group_Biweek!AF:AF,Group_Biweek!$B:$B,"=201501")</f>
        <v>115</v>
      </c>
      <c r="AK9" s="46"/>
      <c r="AL9" s="46"/>
      <c r="AM9" s="46"/>
      <c r="AN9" s="46">
        <f>SUMIFS(Group_Biweek!AG:AG,Group_Biweek!$B:$B,"=201501")</f>
        <v>14885.754003923124</v>
      </c>
      <c r="AO9" s="46"/>
      <c r="AP9" s="46"/>
      <c r="AT9">
        <f>MIN(Group_Biweek!AR:AR)</f>
        <v>3.9459806650812987E-2</v>
      </c>
    </row>
    <row r="10" spans="1:48" x14ac:dyDescent="0.15">
      <c r="A10" s="49">
        <v>201502</v>
      </c>
      <c r="B10" s="18">
        <f>AVERAGEIFS(Group_Biweek!W:W,Group_Biweek!$B:$B,"=201502")</f>
        <v>0.70782577936352986</v>
      </c>
      <c r="C10" s="19">
        <f>AVERAGEIFS(Group_Biweek!X:X,Group_Biweek!$B:$B,"=201502")</f>
        <v>0.65811965811965822</v>
      </c>
      <c r="D10" s="19"/>
      <c r="E10" s="18">
        <f>AVERAGEIFS(Group_Biweek!Y:Y,Group_Biweek!$B:$B,"=201502")</f>
        <v>0.3014806637703954</v>
      </c>
      <c r="F10" s="20"/>
      <c r="G10" s="19"/>
      <c r="H10" s="21">
        <f>AVERAGEIFS(Group_Biweek!Z:Z,Group_Biweek!$B:$B,"=201502")</f>
        <v>0.77777777777777779</v>
      </c>
      <c r="I10" s="21"/>
      <c r="J10" s="21"/>
      <c r="K10" s="21"/>
      <c r="L10" s="21">
        <f>AVERAGEIFS(Group_Biweek!AA:AA,Group_Biweek!$B:$B,"=201502")</f>
        <v>2.5957338041336917</v>
      </c>
      <c r="M10" s="21"/>
      <c r="N10" s="21"/>
      <c r="P10" s="18">
        <f>SQRT((AD10-COUNTIFS(Group_Biweek!$B:$B,"=201502",Group_Biweek!AC:AC,"&gt;=0")*(B10^2))/(COUNTIFS(Group_Biweek!$B:$B,"=201502",Group_Biweek!AC:AC,"&gt;=0")-1))</f>
        <v>0.70018785235173708</v>
      </c>
      <c r="Q10" s="19">
        <f>SQRT((AE10-COUNTIFS(Group_Biweek!$B:$B,"=201502",Group_Biweek!AD:AD,"&gt;=0")*(C10^2))/(COUNTIFS(Group_Biweek!$B:$B,"=201502",Group_Biweek!AD:AD,"&gt;=0")-1))</f>
        <v>0.11004647626259097</v>
      </c>
      <c r="R10" s="19"/>
      <c r="S10" s="18">
        <f>SQRT((AG10-COUNTIFS(Group_Biweek!$B:$B,"=201502",Group_Biweek!AE:AE,"&gt;=0")*(E10^2))/(COUNTIFS(Group_Biweek!$B:$B,"=201502",Group_Biweek!AE:AE,"&gt;=0")-1))</f>
        <v>0.20075897418840841</v>
      </c>
      <c r="T10" s="20"/>
      <c r="U10" s="19"/>
      <c r="V10" s="21">
        <f>SQRT((AJ10-COUNTIFS(Group_Biweek!$B:$B,"=201502",Group_Biweek!AF:AF,"&gt;=0")*(H10^2))/(COUNTIFS(Group_Biweek!$B:$B,"=201502",Group_Biweek!AF:AF,"&gt;=0")-1))</f>
        <v>1.5926074429792643</v>
      </c>
      <c r="W10" s="21"/>
      <c r="X10" s="21"/>
      <c r="Y10" s="21"/>
      <c r="Z10" s="21">
        <f>SQRT((AN10-COUNTIFS(Group_Biweek!$B:$B,"=201502",Group_Biweek!AG:AG,"&gt;=0")*(L10^2))/(COUNTIFS(Group_Biweek!$B:$B,"=201502",Group_Biweek!AG:AG,"&gt;=0")-1))</f>
        <v>6.803958715657954</v>
      </c>
      <c r="AA10" s="21"/>
      <c r="AB10" s="21"/>
      <c r="AD10" s="46">
        <f>SUMIFS(Group_Biweek!AC:AC,Group_Biweek!$B:$B,"=201502")</f>
        <v>115.48953938538465</v>
      </c>
      <c r="AE10" s="46">
        <f>SUMIFS(Group_Biweek!AD:AD,Group_Biweek!$B:$B,"=201502")</f>
        <v>52.08</v>
      </c>
      <c r="AF10" s="46"/>
      <c r="AG10" s="46">
        <f>SUMIFS(Group_Biweek!AE:AE,Group_Biweek!$B:$B,"=201502")</f>
        <v>15.309482326603385</v>
      </c>
      <c r="AH10" s="46"/>
      <c r="AI10" s="46"/>
      <c r="AJ10" s="46">
        <f>SUMIFS(Group_Biweek!AF:AF,Group_Biweek!$B:$B,"=201502")</f>
        <v>365</v>
      </c>
      <c r="AK10" s="46"/>
      <c r="AL10" s="46"/>
      <c r="AM10" s="46"/>
      <c r="AN10" s="46">
        <f>SUMIFS(Group_Biweek!AG:AG,Group_Biweek!$B:$B,"=201502")</f>
        <v>5469.0017171708432</v>
      </c>
      <c r="AO10" s="46"/>
      <c r="AP10" s="46"/>
      <c r="AT10">
        <f>MIN(Group_Biweek!AS:AS)</f>
        <v>1.6908240193105384E-2</v>
      </c>
    </row>
    <row r="11" spans="1:48" x14ac:dyDescent="0.15">
      <c r="A11" s="49">
        <v>201503</v>
      </c>
      <c r="B11" s="18">
        <f>AVERAGEIFS(Group_Biweek!W:W,Group_Biweek!$B:$B,"=201503")</f>
        <v>-0.65633812987564322</v>
      </c>
      <c r="C11" s="19">
        <f>AVERAGEIFS(Group_Biweek!X:X,Group_Biweek!$B:$B,"=201503")</f>
        <v>0.37542735042735026</v>
      </c>
      <c r="D11" s="19"/>
      <c r="E11" s="18">
        <f>AVERAGEIFS(Group_Biweek!Y:Y,Group_Biweek!$B:$B,"=201503")</f>
        <v>0.15730086943914762</v>
      </c>
      <c r="F11" s="20"/>
      <c r="G11" s="19"/>
      <c r="H11" s="21">
        <f>AVERAGEIFS(Group_Biweek!Z:Z,Group_Biweek!$B:$B,"=201503")</f>
        <v>1.641025641025641</v>
      </c>
      <c r="I11" s="21"/>
      <c r="J11" s="21"/>
      <c r="K11" s="21"/>
      <c r="L11" s="21">
        <f>AVERAGEIFS(Group_Biweek!AA:AA,Group_Biweek!$B:$B,"=201503")</f>
        <v>3.5479791166395276</v>
      </c>
      <c r="M11" s="21"/>
      <c r="N11" s="21"/>
      <c r="P11" s="18">
        <f>SQRT((AD11-COUNTIFS(Group_Biweek!$B:$B,"=201503",Group_Biweek!AC:AC,"&gt;=0")*(B11^2))/(COUNTIFS(Group_Biweek!$B:$B,"=201503",Group_Biweek!AC:AC,"&gt;=0")-1))</f>
        <v>1.0238188459823818</v>
      </c>
      <c r="Q11" s="19">
        <f>SQRT((AE11-COUNTIFS(Group_Biweek!$B:$B,"=201503",Group_Biweek!AD:AD,"&gt;=0")*(C11^2))/(COUNTIFS(Group_Biweek!$B:$B,"=201503",Group_Biweek!AD:AD,"&gt;=0")-1))</f>
        <v>0.16673793790004915</v>
      </c>
      <c r="R11" s="19"/>
      <c r="S11" s="18">
        <f>SQRT((AG11-COUNTIFS(Group_Biweek!$B:$B,"=201503",Group_Biweek!AE:AE,"&gt;=0")*(E11^2))/(COUNTIFS(Group_Biweek!$B:$B,"=201503",Group_Biweek!AE:AE,"&gt;=0")-1))</f>
        <v>9.7827748793588812E-2</v>
      </c>
      <c r="T11" s="20"/>
      <c r="U11" s="19"/>
      <c r="V11" s="21">
        <f>SQRT((AJ11-COUNTIFS(Group_Biweek!$B:$B,"=201503",Group_Biweek!AF:AF,"&gt;=0")*(H11^2))/(COUNTIFS(Group_Biweek!$B:$B,"=201503",Group_Biweek!AF:AF,"&gt;=0")-1))</f>
        <v>2.5476883993870509</v>
      </c>
      <c r="W11" s="21"/>
      <c r="X11" s="21"/>
      <c r="Y11" s="21"/>
      <c r="Z11" s="21">
        <f>SQRT((AN11-COUNTIFS(Group_Biweek!$B:$B,"=201503",Group_Biweek!AG:AG,"&gt;=0")*(L11^2))/(COUNTIFS(Group_Biweek!$B:$B,"=201503",Group_Biweek!AG:AG,"&gt;=0")-1))</f>
        <v>6.5448792152783968</v>
      </c>
      <c r="AA11" s="21"/>
      <c r="AB11" s="21"/>
      <c r="AD11" s="46">
        <f>SUMIFS(Group_Biweek!AC:AC,Group_Biweek!$B:$B,"=201503")</f>
        <v>171.99301307434158</v>
      </c>
      <c r="AE11" s="46">
        <f>SUMIFS(Group_Biweek!AD:AD,Group_Biweek!$B:$B,"=201503")</f>
        <v>19.715624999999989</v>
      </c>
      <c r="AF11" s="46"/>
      <c r="AG11" s="46">
        <f>SUMIFS(Group_Biweek!AE:AE,Group_Biweek!$B:$B,"=201503")</f>
        <v>4.0051480709249727</v>
      </c>
      <c r="AH11" s="46"/>
      <c r="AI11" s="46"/>
      <c r="AJ11" s="46">
        <f>SUMIFS(Group_Biweek!AF:AF,Group_Biweek!$B:$B,"=201503")</f>
        <v>1068</v>
      </c>
      <c r="AK11" s="46"/>
      <c r="AL11" s="46"/>
      <c r="AM11" s="46"/>
      <c r="AN11" s="46">
        <f>SUMIFS(Group_Biweek!AG:AG,Group_Biweek!$B:$B,"=201503")</f>
        <v>1453.6017494341377</v>
      </c>
      <c r="AO11" s="46"/>
      <c r="AP11" s="46"/>
      <c r="AT11">
        <f>MIN(Group_Biweek!AT:AT)</f>
        <v>1.6077284685983448E-2</v>
      </c>
    </row>
    <row r="12" spans="1:48" x14ac:dyDescent="0.15">
      <c r="A12" s="49">
        <v>201504</v>
      </c>
      <c r="B12" s="18">
        <f>AVERAGEIFS(Group_Biweek!W:W,Group_Biweek!$B:$B,"=201504")</f>
        <v>1.7342119555872859</v>
      </c>
      <c r="C12" s="19">
        <f>AVERAGEIFS(Group_Biweek!X:X,Group_Biweek!$B:$B,"=201504")</f>
        <v>0.86141636141636113</v>
      </c>
      <c r="D12" s="19"/>
      <c r="E12" s="18">
        <f>AVERAGEIFS(Group_Biweek!Y:Y,Group_Biweek!$B:$B,"=201504")</f>
        <v>0.11407611502361203</v>
      </c>
      <c r="F12" s="20"/>
      <c r="G12" s="19"/>
      <c r="H12" s="21">
        <f>AVERAGEIFS(Group_Biweek!Z:Z,Group_Biweek!$B:$B,"=201504")</f>
        <v>1.1538461538461537</v>
      </c>
      <c r="I12" s="21"/>
      <c r="J12" s="21"/>
      <c r="K12" s="21"/>
      <c r="L12" s="21">
        <f>AVERAGEIFS(Group_Biweek!AA:AA,Group_Biweek!$B:$B,"=201504")</f>
        <v>55.963449742922336</v>
      </c>
      <c r="M12" s="21"/>
      <c r="N12" s="21"/>
      <c r="P12" s="18">
        <f>SQRT((AD12-COUNTIFS(Group_Biweek!$B:$B,"=201504",Group_Biweek!AC:AC,"&gt;=0")*(B12^2))/(COUNTIFS(Group_Biweek!$B:$B,"=201504",Group_Biweek!AC:AC,"&gt;=0")-1))</f>
        <v>1.5459948566306934</v>
      </c>
      <c r="Q12" s="19">
        <f>SQRT((AE12-COUNTIFS(Group_Biweek!$B:$B,"=201504",Group_Biweek!AD:AD,"&gt;=0")*(C12^2))/(COUNTIFS(Group_Biweek!$B:$B,"=201504",Group_Biweek!AD:AD,"&gt;=0")-1))</f>
        <v>0.14778763694670222</v>
      </c>
      <c r="R12" s="19"/>
      <c r="S12" s="18">
        <f>SQRT((AG12-COUNTIFS(Group_Biweek!$B:$B,"=201504",Group_Biweek!AE:AE,"&gt;=0")*(E12^2))/(COUNTIFS(Group_Biweek!$B:$B,"=201504",Group_Biweek!AE:AE,"&gt;=0")-1))</f>
        <v>0.10830566091086936</v>
      </c>
      <c r="T12" s="20"/>
      <c r="U12" s="19"/>
      <c r="V12" s="21">
        <f>SQRT((AJ12-COUNTIFS(Group_Biweek!$B:$B,"=201504",Group_Biweek!AF:AF,"&gt;=0")*(H12^2))/(COUNTIFS(Group_Biweek!$B:$B,"=201504",Group_Biweek!AF:AF,"&gt;=0")-1))</f>
        <v>2.2422871044730068</v>
      </c>
      <c r="W12" s="21"/>
      <c r="X12" s="21"/>
      <c r="Y12" s="21"/>
      <c r="Z12" s="21">
        <f>SQRT((AN12-COUNTIFS(Group_Biweek!$B:$B,"=201504",Group_Biweek!AG:AG,"&gt;=0")*(L12^2))/(COUNTIFS(Group_Biweek!$B:$B,"=201504",Group_Biweek!AG:AG,"&gt;=0")-1))</f>
        <v>85.837956108334978</v>
      </c>
      <c r="AA12" s="21"/>
      <c r="AB12" s="21"/>
      <c r="AD12" s="46">
        <f>SUMIFS(Group_Biweek!AC:AC,Group_Biweek!$B:$B,"=201504")</f>
        <v>629.12807072803253</v>
      </c>
      <c r="AE12" s="46">
        <f>SUMIFS(Group_Biweek!AD:AD,Group_Biweek!$B:$B,"=201504")</f>
        <v>89.352040816326607</v>
      </c>
      <c r="AF12" s="46"/>
      <c r="AG12" s="46">
        <f>SUMIFS(Group_Biweek!AE:AE,Group_Biweek!$B:$B,"=201504")</f>
        <v>2.8832565997084676</v>
      </c>
      <c r="AH12" s="46"/>
      <c r="AI12" s="46"/>
      <c r="AJ12" s="46">
        <f>SUMIFS(Group_Biweek!AF:AF,Group_Biweek!$B:$B,"=201504")</f>
        <v>739</v>
      </c>
      <c r="AK12" s="46"/>
      <c r="AL12" s="46"/>
      <c r="AM12" s="46"/>
      <c r="AN12" s="46">
        <f>SUMIFS(Group_Biweek!AG:AG,Group_Biweek!$B:$B,"=201504")</f>
        <v>318133.78018667968</v>
      </c>
      <c r="AO12" s="46"/>
      <c r="AP12" s="46"/>
      <c r="AT12">
        <f>MIN(Group_Biweek!AU:AU)</f>
        <v>0.94451437945695882</v>
      </c>
    </row>
    <row r="13" spans="1:48" x14ac:dyDescent="0.15">
      <c r="A13" s="49">
        <v>201505</v>
      </c>
      <c r="B13" s="18">
        <f>AVERAGEIFS(Group_Biweek!W:W,Group_Biweek!$B:$B,"=201505")</f>
        <v>0.28420237893890909</v>
      </c>
      <c r="C13" s="19">
        <f>AVERAGEIFS(Group_Biweek!X:X,Group_Biweek!$B:$B,"=201505")</f>
        <v>0.57478632478632474</v>
      </c>
      <c r="D13" s="19"/>
      <c r="E13" s="18">
        <f>AVERAGEIFS(Group_Biweek!Y:Y,Group_Biweek!$B:$B,"=201505")</f>
        <v>0.17017160549664198</v>
      </c>
      <c r="F13" s="20"/>
      <c r="G13" s="19"/>
      <c r="H13" s="21">
        <f>AVERAGEIFS(Group_Biweek!Z:Z,Group_Biweek!$B:$B,"=201505")</f>
        <v>1.4273504273504274</v>
      </c>
      <c r="I13" s="21"/>
      <c r="J13" s="21"/>
      <c r="K13" s="21"/>
      <c r="L13" s="21">
        <f>AVERAGEIFS(Group_Biweek!AA:AA,Group_Biweek!$B:$B,"=201505")</f>
        <v>6.0097068260357611</v>
      </c>
      <c r="M13" s="21"/>
      <c r="N13" s="21"/>
      <c r="P13" s="18">
        <f>SQRT((AD13-COUNTIFS(Group_Biweek!$B:$B,"=201505",Group_Biweek!AC:AC,"&gt;=0")*(B13^2))/(COUNTIFS(Group_Biweek!$B:$B,"=201505",Group_Biweek!AC:AC,"&gt;=0")-1))</f>
        <v>0.93450931565474082</v>
      </c>
      <c r="Q13" s="19">
        <f>SQRT((AE13-COUNTIFS(Group_Biweek!$B:$B,"=201505",Group_Biweek!AD:AD,"&gt;=0")*(C13^2))/(COUNTIFS(Group_Biweek!$B:$B,"=201505",Group_Biweek!AD:AD,"&gt;=0")-1))</f>
        <v>0.14220006723529094</v>
      </c>
      <c r="R13" s="19"/>
      <c r="S13" s="18">
        <f>SQRT((AG13-COUNTIFS(Group_Biweek!$B:$B,"=201505",Group_Biweek!AE:AE,"&gt;=0")*(E13^2))/(COUNTIFS(Group_Biweek!$B:$B,"=201505",Group_Biweek!AE:AE,"&gt;=0")-1))</f>
        <v>0.11385752794608446</v>
      </c>
      <c r="T13" s="20"/>
      <c r="U13" s="19"/>
      <c r="V13" s="21">
        <f>SQRT((AJ13-COUNTIFS(Group_Biweek!$B:$B,"=201505",Group_Biweek!AF:AF,"&gt;=0")*(H13^2))/(COUNTIFS(Group_Biweek!$B:$B,"=201505",Group_Biweek!AF:AF,"&gt;=0")-1))</f>
        <v>2.3864424515202374</v>
      </c>
      <c r="W13" s="21"/>
      <c r="X13" s="21"/>
      <c r="Y13" s="21"/>
      <c r="Z13" s="21">
        <f>SQRT((AN13-COUNTIFS(Group_Biweek!$B:$B,"=201505",Group_Biweek!AG:AG,"&gt;=0")*(L13^2))/(COUNTIFS(Group_Biweek!$B:$B,"=201505",Group_Biweek!AG:AG,"&gt;=0")-1))</f>
        <v>16.130840092606</v>
      </c>
      <c r="AA13" s="21"/>
      <c r="AB13" s="21"/>
      <c r="AD13" s="46">
        <f>SUMIFS(Group_Biweek!AC:AC,Group_Biweek!$B:$B,"=201505")</f>
        <v>110.75389476803771</v>
      </c>
      <c r="AE13" s="46">
        <f>SUMIFS(Group_Biweek!AD:AD,Group_Biweek!$B:$B,"=201505")</f>
        <v>41</v>
      </c>
      <c r="AF13" s="46"/>
      <c r="AG13" s="46">
        <f>SUMIFS(Group_Biweek!AE:AE,Group_Biweek!$B:$B,"=201505")</f>
        <v>4.8919001658438903</v>
      </c>
      <c r="AH13" s="46"/>
      <c r="AI13" s="46"/>
      <c r="AJ13" s="46">
        <f>SUMIFS(Group_Biweek!AF:AF,Group_Biweek!$B:$B,"=201505")</f>
        <v>899</v>
      </c>
      <c r="AK13" s="46"/>
      <c r="AL13" s="46"/>
      <c r="AM13" s="46"/>
      <c r="AN13" s="46">
        <f>SUMIFS(Group_Biweek!AG:AG,Group_Biweek!$B:$B,"=201505")</f>
        <v>20482.236473875597</v>
      </c>
      <c r="AO13" s="46"/>
      <c r="AP13" s="46"/>
      <c r="AT13">
        <f>MIN(Group_Biweek!AV:AV)</f>
        <v>9.6913820626510438E-2</v>
      </c>
    </row>
    <row r="14" spans="1:48" x14ac:dyDescent="0.15">
      <c r="A14" s="49">
        <v>201506</v>
      </c>
      <c r="B14" s="18">
        <f>AVERAGEIFS(Group_Biweek!W:W,Group_Biweek!$B:$B,"=201506")</f>
        <v>1.9459129129027093</v>
      </c>
      <c r="C14" s="19">
        <f>AVERAGEIFS(Group_Biweek!X:X,Group_Biweek!$B:$B,"=201506")</f>
        <v>0.8043103448275859</v>
      </c>
      <c r="D14" s="19"/>
      <c r="E14" s="18">
        <f>AVERAGEIFS(Group_Biweek!Y:Y,Group_Biweek!$B:$B,"=201506")</f>
        <v>0.14353815868040512</v>
      </c>
      <c r="F14" s="20"/>
      <c r="G14" s="19"/>
      <c r="H14" s="21">
        <f>AVERAGEIFS(Group_Biweek!Z:Z,Group_Biweek!$B:$B,"=201506")</f>
        <v>3.4871794871794872</v>
      </c>
      <c r="I14" s="21"/>
      <c r="J14" s="21"/>
      <c r="K14" s="21"/>
      <c r="L14" s="21">
        <f>AVERAGEIFS(Group_Biweek!AA:AA,Group_Biweek!$B:$B,"=201506")</f>
        <v>49.317102313653535</v>
      </c>
      <c r="M14" s="21"/>
      <c r="N14" s="21"/>
      <c r="P14" s="18">
        <f>SQRT((AD14-COUNTIFS(Group_Biweek!$B:$B,"=201506",Group_Biweek!AC:AC,"&gt;=0")*(B14^2))/(COUNTIFS(Group_Biweek!$B:$B,"=201506",Group_Biweek!AC:AC,"&gt;=0")-1))</f>
        <v>1.2669236488590108</v>
      </c>
      <c r="Q14" s="19">
        <f>SQRT((AE14-COUNTIFS(Group_Biweek!$B:$B,"=201506",Group_Biweek!AD:AD,"&gt;=0")*(C14^2))/(COUNTIFS(Group_Biweek!$B:$B,"=201506",Group_Biweek!AD:AD,"&gt;=0")-1))</f>
        <v>0.12328280770108835</v>
      </c>
      <c r="R14" s="19"/>
      <c r="S14" s="18">
        <f>SQRT((AG14-COUNTIFS(Group_Biweek!$B:$B,"=201506",Group_Biweek!AE:AE,"&gt;=0")*(E14^2))/(COUNTIFS(Group_Biweek!$B:$B,"=201506",Group_Biweek!AE:AE,"&gt;=0")-1))</f>
        <v>9.4559187665446451E-2</v>
      </c>
      <c r="T14" s="20"/>
      <c r="U14" s="19"/>
      <c r="V14" s="21">
        <f>SQRT((AJ14-COUNTIFS(Group_Biweek!$B:$B,"=201506",Group_Biweek!AF:AF,"&gt;=0")*(H14^2))/(COUNTIFS(Group_Biweek!$B:$B,"=201506",Group_Biweek!AF:AF,"&gt;=0")-1))</f>
        <v>3.3697830294816451</v>
      </c>
      <c r="W14" s="21"/>
      <c r="X14" s="21"/>
      <c r="Y14" s="21"/>
      <c r="Z14" s="21">
        <f>SQRT((AN14-COUNTIFS(Group_Biweek!$B:$B,"=201506",Group_Biweek!AG:AG,"&gt;=0")*(L14^2))/(COUNTIFS(Group_Biweek!$B:$B,"=201506",Group_Biweek!AG:AG,"&gt;=0")-1))</f>
        <v>178.78671147261139</v>
      </c>
      <c r="AA14" s="21"/>
      <c r="AB14" s="21"/>
      <c r="AD14" s="46">
        <f>SUMIFS(Group_Biweek!AC:AC,Group_Biweek!$B:$B,"=201506")</f>
        <v>629.22059827481098</v>
      </c>
      <c r="AE14" s="46">
        <f>SUMIFS(Group_Biweek!AD:AD,Group_Biweek!$B:$B,"=201506")</f>
        <v>76.790000000000049</v>
      </c>
      <c r="AF14" s="46"/>
      <c r="AG14" s="46">
        <f>SUMIFS(Group_Biweek!AE:AE,Group_Biweek!$B:$B,"=201506")</f>
        <v>3.4182371444680437</v>
      </c>
      <c r="AH14" s="46"/>
      <c r="AI14" s="46"/>
      <c r="AJ14" s="46">
        <f>SUMIFS(Group_Biweek!AF:AF,Group_Biweek!$B:$B,"=201506")</f>
        <v>2740</v>
      </c>
      <c r="AK14" s="46"/>
      <c r="AL14" s="46"/>
      <c r="AM14" s="46"/>
      <c r="AN14" s="46">
        <f>SUMIFS(Group_Biweek!AG:AG,Group_Biweek!$B:$B,"=201506")</f>
        <v>3614102.9784602625</v>
      </c>
      <c r="AO14" s="46"/>
      <c r="AP14" s="46"/>
      <c r="AT14">
        <f>MIN(Group_Biweek!AW:AW)</f>
        <v>7.4822748529188521E-2</v>
      </c>
    </row>
    <row r="15" spans="1:48" x14ac:dyDescent="0.15">
      <c r="A15" s="49">
        <v>201507</v>
      </c>
      <c r="B15" s="18">
        <f>AVERAGEIFS(Group_Biweek!W:W,Group_Biweek!$B:$B,"=201507")</f>
        <v>1.3169590987264064</v>
      </c>
      <c r="C15" s="19">
        <f>AVERAGEIFS(Group_Biweek!X:X,Group_Biweek!$B:$B,"=201507")</f>
        <v>0.67586206896551682</v>
      </c>
      <c r="D15" s="19"/>
      <c r="E15" s="18">
        <f>AVERAGEIFS(Group_Biweek!Y:Y,Group_Biweek!$B:$B,"=201507")</f>
        <v>0.18724911031421171</v>
      </c>
      <c r="F15" s="20"/>
      <c r="G15" s="19"/>
      <c r="H15" s="21">
        <f>AVERAGEIFS(Group_Biweek!Z:Z,Group_Biweek!$B:$B,"=201507")</f>
        <v>1.1367521367521367</v>
      </c>
      <c r="I15" s="21"/>
      <c r="J15" s="21"/>
      <c r="K15" s="21"/>
      <c r="L15" s="21">
        <f>AVERAGEIFS(Group_Biweek!AA:AA,Group_Biweek!$B:$B,"=201507")</f>
        <v>4.9433591157320373</v>
      </c>
      <c r="M15" s="21"/>
      <c r="N15" s="21"/>
      <c r="P15" s="18">
        <f>SQRT((AD15-COUNTIFS(Group_Biweek!$B:$B,"=201507",Group_Biweek!AC:AC,"&gt;=0")*(B15^2))/(COUNTIFS(Group_Biweek!$B:$B,"=201507",Group_Biweek!AC:AC,"&gt;=0")-1))</f>
        <v>1.9678325902991942</v>
      </c>
      <c r="Q15" s="19">
        <f>SQRT((AE15-COUNTIFS(Group_Biweek!$B:$B,"=201507",Group_Biweek!AD:AD,"&gt;=0")*(C15^2))/(COUNTIFS(Group_Biweek!$B:$B,"=201507",Group_Biweek!AD:AD,"&gt;=0")-1))</f>
        <v>0.20026968324483585</v>
      </c>
      <c r="R15" s="19"/>
      <c r="S15" s="18">
        <f>SQRT((AG15-COUNTIFS(Group_Biweek!$B:$B,"=201507",Group_Biweek!AE:AE,"&gt;=0")*(E15^2))/(COUNTIFS(Group_Biweek!$B:$B,"=201507",Group_Biweek!AE:AE,"&gt;=0")-1))</f>
        <v>0.15071179831671905</v>
      </c>
      <c r="T15" s="20"/>
      <c r="U15" s="19"/>
      <c r="V15" s="21">
        <f>SQRT((AJ15-COUNTIFS(Group_Biweek!$B:$B,"=201507",Group_Biweek!AF:AF,"&gt;=0")*(H15^2))/(COUNTIFS(Group_Biweek!$B:$B,"=201507",Group_Biweek!AF:AF,"&gt;=0")-1))</f>
        <v>0.60037320154853402</v>
      </c>
      <c r="W15" s="21"/>
      <c r="X15" s="21"/>
      <c r="Y15" s="21"/>
      <c r="Z15" s="21">
        <f>SQRT((AN15-COUNTIFS(Group_Biweek!$B:$B,"=201507",Group_Biweek!AG:AG,"&gt;=0")*(L15^2))/(COUNTIFS(Group_Biweek!$B:$B,"=201507",Group_Biweek!AG:AG,"&gt;=0")-1))</f>
        <v>9.7657645363692342</v>
      </c>
      <c r="AA15" s="21"/>
      <c r="AB15" s="21"/>
      <c r="AD15" s="46">
        <f>SUMIFS(Group_Biweek!AC:AC,Group_Biweek!$B:$B,"=201507")</f>
        <v>652.11696032249927</v>
      </c>
      <c r="AE15" s="46">
        <f>SUMIFS(Group_Biweek!AD:AD,Group_Biweek!$B:$B,"=201507")</f>
        <v>57.599999999999973</v>
      </c>
      <c r="AF15" s="46"/>
      <c r="AG15" s="46">
        <f>SUMIFS(Group_Biweek!AE:AE,Group_Biweek!$B:$B,"=201507")</f>
        <v>6.679333907825634</v>
      </c>
      <c r="AH15" s="46"/>
      <c r="AI15" s="46"/>
      <c r="AJ15" s="46">
        <f>SUMIFS(Group_Biweek!AF:AF,Group_Biweek!$B:$B,"=201507")</f>
        <v>193</v>
      </c>
      <c r="AK15" s="46"/>
      <c r="AL15" s="46"/>
      <c r="AM15" s="46"/>
      <c r="AN15" s="46">
        <f>SUMIFS(Group_Biweek!AG:AG,Group_Biweek!$B:$B,"=201507")</f>
        <v>10447.641999787218</v>
      </c>
      <c r="AO15" s="46"/>
      <c r="AP15" s="46"/>
      <c r="AT15">
        <f>MIN(Group_Biweek!AX:AX)</f>
        <v>0.13401015228426663</v>
      </c>
    </row>
    <row r="16" spans="1:48" x14ac:dyDescent="0.1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107"/>
  <sheetViews>
    <sheetView topLeftCell="BF22" workbookViewId="0">
      <selection activeCell="BW1" sqref="BW1"/>
    </sheetView>
  </sheetViews>
  <sheetFormatPr defaultRowHeight="13.5" x14ac:dyDescent="0.15"/>
  <cols>
    <col min="3" max="3" width="4.875" customWidth="1"/>
    <col min="4" max="15" width="9" customWidth="1"/>
    <col min="16" max="16" width="12.625" customWidth="1"/>
    <col min="17" max="17" width="9" customWidth="1"/>
    <col min="18" max="21" width="12.25" customWidth="1"/>
    <col min="22" max="22" width="6.875" style="30" customWidth="1"/>
    <col min="25" max="27" width="9" customWidth="1"/>
    <col min="28" max="28" width="3.75" customWidth="1"/>
    <col min="29" max="32" width="9" customWidth="1"/>
    <col min="33" max="33" width="12" customWidth="1"/>
    <col min="34" max="34" width="3.75" customWidth="1"/>
    <col min="35" max="35" width="4.5" style="30" customWidth="1"/>
    <col min="36" max="36" width="5.125" style="30" customWidth="1"/>
    <col min="51" max="51" width="3.125" style="30" customWidth="1"/>
    <col min="55" max="55" width="9.5" bestFit="1" customWidth="1"/>
    <col min="71" max="71" width="10.5" style="32" customWidth="1"/>
    <col min="72" max="72" width="9" style="32"/>
  </cols>
  <sheetData>
    <row r="1" spans="1:72" x14ac:dyDescent="0.15">
      <c r="AZ1" s="47">
        <v>0.5</v>
      </c>
      <c r="BA1" s="47">
        <v>0.5</v>
      </c>
      <c r="BB1" s="47"/>
      <c r="BD1" s="47">
        <v>0.2</v>
      </c>
      <c r="BE1" s="47">
        <v>0.7</v>
      </c>
      <c r="BF1" s="47"/>
      <c r="BG1" s="47"/>
      <c r="BH1" s="47">
        <v>0.3</v>
      </c>
      <c r="BI1" s="47"/>
      <c r="BJ1" s="47"/>
      <c r="BK1" s="47">
        <v>0.6</v>
      </c>
      <c r="BL1" s="47"/>
      <c r="BM1" s="47">
        <v>1</v>
      </c>
      <c r="BN1" s="47"/>
      <c r="BO1" s="47"/>
      <c r="BR1" s="47">
        <v>0.2</v>
      </c>
    </row>
    <row r="2" spans="1:72" ht="81" x14ac:dyDescent="0.15">
      <c r="A2" s="1" t="s">
        <v>26</v>
      </c>
      <c r="B2" s="1" t="s">
        <v>0</v>
      </c>
      <c r="C2" s="3"/>
      <c r="D2" s="4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115</v>
      </c>
      <c r="T2" s="1" t="s">
        <v>116</v>
      </c>
      <c r="U2" s="1" t="s">
        <v>117</v>
      </c>
      <c r="W2" s="1" t="s">
        <v>1</v>
      </c>
      <c r="X2" s="1" t="s">
        <v>2</v>
      </c>
      <c r="Y2" s="1" t="s">
        <v>4</v>
      </c>
      <c r="Z2" s="1" t="s">
        <v>122</v>
      </c>
      <c r="AA2" s="1" t="s">
        <v>123</v>
      </c>
      <c r="AB2" s="27"/>
      <c r="AC2" s="1" t="s">
        <v>33</v>
      </c>
      <c r="AD2" s="1" t="s">
        <v>35</v>
      </c>
      <c r="AE2" s="1" t="s">
        <v>37</v>
      </c>
      <c r="AF2" s="1" t="s">
        <v>119</v>
      </c>
      <c r="AG2" s="1" t="s">
        <v>120</v>
      </c>
      <c r="AH2" s="27"/>
      <c r="AK2" s="17">
        <v>201421</v>
      </c>
      <c r="AL2" s="17">
        <v>201422</v>
      </c>
      <c r="AM2" s="17">
        <v>201423</v>
      </c>
      <c r="AN2" s="17">
        <v>201424</v>
      </c>
      <c r="AO2" s="17">
        <v>201425</v>
      </c>
      <c r="AP2" s="17">
        <v>201426</v>
      </c>
      <c r="AQ2" s="17">
        <v>201427</v>
      </c>
      <c r="AR2" s="17">
        <v>201501</v>
      </c>
      <c r="AS2" s="17">
        <v>201502</v>
      </c>
      <c r="AT2" s="17">
        <v>201503</v>
      </c>
      <c r="AU2" s="17">
        <v>201504</v>
      </c>
      <c r="AV2" s="17">
        <v>201505</v>
      </c>
      <c r="AW2" s="17">
        <v>201506</v>
      </c>
      <c r="AX2" s="17">
        <v>201507</v>
      </c>
      <c r="AZ2" s="45" t="s">
        <v>1</v>
      </c>
      <c r="BA2" s="45" t="s">
        <v>2</v>
      </c>
      <c r="BB2" s="45"/>
      <c r="BC2" s="45"/>
      <c r="BD2" s="43" t="s">
        <v>107</v>
      </c>
      <c r="BE2" s="45" t="s">
        <v>4</v>
      </c>
      <c r="BF2" s="45"/>
      <c r="BG2" s="45"/>
      <c r="BH2" s="45"/>
      <c r="BI2" s="45"/>
      <c r="BJ2" s="45"/>
      <c r="BK2" s="43" t="s">
        <v>108</v>
      </c>
      <c r="BL2" s="45"/>
      <c r="BM2" s="45" t="s">
        <v>123</v>
      </c>
      <c r="BN2" s="45"/>
      <c r="BO2" s="45"/>
      <c r="BP2" s="45"/>
      <c r="BQ2" s="45" t="s">
        <v>124</v>
      </c>
      <c r="BR2" s="50" t="s">
        <v>109</v>
      </c>
      <c r="BT2" s="52" t="s">
        <v>110</v>
      </c>
    </row>
    <row r="3" spans="1:72" x14ac:dyDescent="0.15">
      <c r="A3" s="5">
        <v>215</v>
      </c>
      <c r="B3" s="5" t="s">
        <v>27</v>
      </c>
      <c r="C3" s="3">
        <v>0</v>
      </c>
      <c r="D3" s="11">
        <v>0.22602106819441881</v>
      </c>
      <c r="E3" s="6">
        <v>1.1627189202857085E-2</v>
      </c>
      <c r="F3" s="12">
        <v>67</v>
      </c>
      <c r="G3" s="12">
        <v>48</v>
      </c>
      <c r="H3" s="13">
        <v>8.8144185419520484E-3</v>
      </c>
      <c r="I3" s="13">
        <v>-7.8930005859073355E-3</v>
      </c>
      <c r="J3" s="12">
        <v>13</v>
      </c>
      <c r="K3" s="12">
        <v>6</v>
      </c>
      <c r="L3" s="13">
        <v>2.9742173112338843E-2</v>
      </c>
      <c r="M3" s="13">
        <v>-5.2001759788825486E-2</v>
      </c>
      <c r="N3" s="8">
        <v>1.3399000000000001</v>
      </c>
      <c r="O3" s="8">
        <v>1.2381260395490667</v>
      </c>
      <c r="P3" s="14">
        <v>42088</v>
      </c>
      <c r="Q3" s="13">
        <v>-6.1011040092968982E-2</v>
      </c>
      <c r="R3" s="14">
        <v>42041</v>
      </c>
      <c r="S3" s="14">
        <f>IF(ISNUMBER($R3),VLOOKUP($B3,Index!$B$3:$AB$18,27,FALSE),"")</f>
        <v>42041</v>
      </c>
      <c r="T3" s="14">
        <f>IF(ISNUMBER($R3),VLOOKUP($B3,Index!$B$21:$AB$36,27,FALSE),"")</f>
        <v>41996</v>
      </c>
      <c r="U3" s="14">
        <f>IF(ISNUMBER($R3),VLOOKUP($B3,Index!$B$39:$AB$54,27,FALSE),"")</f>
        <v>42003</v>
      </c>
      <c r="W3" s="6">
        <v>0.47583382777772376</v>
      </c>
      <c r="X3" s="7">
        <v>0.58260869565217388</v>
      </c>
      <c r="Y3" s="6">
        <v>0.22061040400047568</v>
      </c>
      <c r="Z3" s="8" t="str">
        <f>IF(ISNUMBER($B3),ABS($R3-S3),"")</f>
        <v/>
      </c>
      <c r="AA3" s="9">
        <v>3.7045929367866304</v>
      </c>
      <c r="AB3" s="28"/>
      <c r="AC3" s="6">
        <v>0.22641783165760049</v>
      </c>
      <c r="AD3" s="7">
        <v>0.33943289224952738</v>
      </c>
      <c r="AE3" s="6">
        <v>4.8668950353253096E-2</v>
      </c>
      <c r="AF3" s="8" t="str">
        <f>IF(ISNUMBER($B3),(ABS($R3-S3))^2,"")</f>
        <v/>
      </c>
      <c r="AG3" s="9">
        <v>13.72400882728939</v>
      </c>
      <c r="AH3" s="28"/>
      <c r="AK3" t="str">
        <f t="shared" ref="AK3:AX12" si="0">IF($B3=AK$2,$AA3,"")</f>
        <v/>
      </c>
      <c r="AL3" t="str">
        <f t="shared" si="0"/>
        <v/>
      </c>
      <c r="AM3" t="str">
        <f t="shared" si="0"/>
        <v/>
      </c>
      <c r="AN3" t="str">
        <f t="shared" si="0"/>
        <v/>
      </c>
      <c r="AO3" t="str">
        <f t="shared" si="0"/>
        <v/>
      </c>
      <c r="AP3" t="str">
        <f t="shared" si="0"/>
        <v/>
      </c>
      <c r="AQ3" t="str">
        <f t="shared" si="0"/>
        <v/>
      </c>
      <c r="AR3" t="str">
        <f t="shared" si="0"/>
        <v/>
      </c>
      <c r="AS3" t="str">
        <f t="shared" si="0"/>
        <v/>
      </c>
      <c r="AT3" t="str">
        <f t="shared" si="0"/>
        <v/>
      </c>
      <c r="AU3" t="str">
        <f t="shared" si="0"/>
        <v/>
      </c>
      <c r="AV3" t="str">
        <f t="shared" si="0"/>
        <v/>
      </c>
      <c r="AW3" t="str">
        <f t="shared" si="0"/>
        <v/>
      </c>
      <c r="AX3" t="str">
        <f t="shared" si="0"/>
        <v/>
      </c>
      <c r="AZ3" s="46" t="str">
        <f>IF(ISNUMBER(VLOOKUP($B3,Stats!$A$2:$AA$19,2,FALSE))=FALSE,"",IF(ISNUMBER(W3),(W3-VLOOKUP($B3,Stats!$A$2:$AA$19,2,FALSE))/VLOOKUP($B3,Stats!$A$2:$AA$19,15,FALSE),""))</f>
        <v/>
      </c>
      <c r="BA3" s="46" t="str">
        <f>IF(ISNUMBER(VLOOKUP($B3,Stats!$A$2:$AA$19,2,FALSE))=FALSE,"",IF(ISNUMBER(X3),(X3-VLOOKUP($B3,Stats!$A$2:$AA$19,3,FALSE))/VLOOKUP($B3,Stats!$A$2:$AA$19,16,FALSE),""))</f>
        <v/>
      </c>
      <c r="BB3" s="46"/>
      <c r="BC3" s="46"/>
      <c r="BD3" s="44" t="str">
        <f t="shared" ref="BD3:BD66" si="1">IF(ISNUMBER(AZ3),MAX(-3,MIN(3,SUM(0,AZ3)))*$AZ$1+MAX(-3,MIN(3,SUM(0,BA3)))*$BA$1+$BB$1*MAX(-3,MIN(3,SUM(0,BC3))),"")</f>
        <v/>
      </c>
      <c r="BE3" s="46" t="str">
        <f>IF(ISNUMBER(VLOOKUP($B3,Stats!$A$2:$AA$19,2,FALSE))=FALSE,"",IF(ISNUMBER(Y3),(Y3-VLOOKUP($B3,Stats!$A$2:$AA$19,5,FALSE))/VLOOKUP($B3,Stats!$A$2:$AA$19,18,FALSE),""))</f>
        <v/>
      </c>
      <c r="BF3" s="46"/>
      <c r="BG3" s="46"/>
      <c r="BH3" s="46" t="str">
        <f>IF(ISNUMBER(VLOOKUP($B3,Stats!$A$2:$AA$19,2,FALSE))=FALSE,"",IF(ISNUMBER(Z3),(Z3-VLOOKUP($B3,Stats!$A$2:$AA$19,8,FALSE))/VLOOKUP($B3,Stats!$A$2:$AA$19,21,FALSE),""))</f>
        <v/>
      </c>
      <c r="BI3" s="46" t="str">
        <f>IF(ISNUMBER(VLOOKUP($B3,Stats!$A$2:$AA$19,2,FALSE))=FALSE,"",IF(ISNUMBER(#REF!),(#REF!-VLOOKUP($B3,Stats!$A$2:$AA$19,9,FALSE))/VLOOKUP($B3,Stats!$A$2:$AA$19,22,FALSE),""))</f>
        <v/>
      </c>
      <c r="BJ3" s="46" t="str">
        <f>IF(ISNUMBER(VLOOKUP($B3,Stats!$A$2:$AA$19,2,FALSE))=FALSE,"",IF(ISNUMBER(#REF!),(#REF!-VLOOKUP($B3,Stats!$A$2:$AA$19,10,FALSE))/VLOOKUP($B3,Stats!$A$2:$AA$19,23,FALSE),""))</f>
        <v/>
      </c>
      <c r="BK3" s="44" t="str">
        <f>IF(ISNUMBER(AZ3),(MAX(-3,MIN(3,SUM(0,-BE3)))*$BE$1+MAX(-3,MIN(3,SUM(0,-BF3)))*$BF$1+$BG$1*MAX(-3,MIN(3,SUM(0,-BG3)))+$BH$1*MAX(-3,MIN(3,SUM(0,BH3)))),"")</f>
        <v/>
      </c>
      <c r="BL3" s="46" t="str">
        <f>IF(ISNUMBER(VLOOKUP($B3,Stats!$A$2:$AA$19,2,FALSE))=FALSE,"",IF(ISNUMBER(#REF!),(#REF!-VLOOKUP($B3,Stats!$A$2:$AA$19,11,FALSE))/VLOOKUP($B3,Stats!$A$2:$AA$19,24,FALSE),""))</f>
        <v/>
      </c>
      <c r="BM3" s="46" t="str">
        <f>IF(ISNUMBER(VLOOKUP($B3,Stats!$A$2:$AA$19,2,FALSE))=FALSE,"",IF(ISNUMBER(AA3),(AA3-VLOOKUP($B3,Stats!$A$2:$AA$19,12,FALSE))/VLOOKUP($B3,Stats!$A$2:$AA$19,25,FALSE),""))</f>
        <v/>
      </c>
      <c r="BN3" s="46" t="str">
        <f>IF(ISNUMBER(VLOOKUP($B3,Stats!$A$2:$AA$19,2,FALSE))=FALSE,"",IF(ISNUMBER(#REF!),(#REF!-VLOOKUP($B3,Stats!$A$2:$AA$19,13,FALSE))/VLOOKUP($B3,Stats!$A$2:$AA$19,26,FALSE),""))</f>
        <v/>
      </c>
      <c r="BO3" s="46"/>
      <c r="BP3" s="46"/>
      <c r="BQ3" s="46" t="str">
        <f>IF(ISNUMBER(VLOOKUP($B3,Stats!$A$2:$AA$19,2,FALSE))=FALSE,"",IF(ISNUMBER(BM3),BM3,(VLOOKUP($B3,Stats!$A$2:$AT$19,43,FALSE)-VLOOKUP($B3,Stats!$A$2:$AA$19,12,FALSE))/VLOOKUP($B3,Stats!$A$2:$AA$19,25,FALSE)))</f>
        <v/>
      </c>
      <c r="BR3" s="51" t="str">
        <f>IF(ISNUMBER(AZ3),MAX(-3,MIN(3,SUM(0,BP3)))*$BL$1+MAX(-3,MIN(3,SUM(0,BQ3)))*$BM$1+$BN$1*MAX(-3,MIN(3,SUM(0,BN3))),"")</f>
        <v/>
      </c>
      <c r="BS3" s="32" t="str">
        <f t="shared" ref="BS3:BS66" si="2">IF(ISNUMBER(AZ3),CONCATENATE(A3,"_",B3),"")</f>
        <v/>
      </c>
      <c r="BT3" s="53" t="str">
        <f t="shared" ref="BT3:BT66" si="3">IF(ISNUMBER(AZ3),BD3*$BD$1+BK3*$BK$1+$BR$1*BR3,"")</f>
        <v/>
      </c>
    </row>
    <row r="4" spans="1:72" x14ac:dyDescent="0.15">
      <c r="A4" s="5">
        <v>215</v>
      </c>
      <c r="B4" s="5" t="s">
        <v>28</v>
      </c>
      <c r="C4" s="3">
        <v>0</v>
      </c>
      <c r="D4" s="11">
        <v>1.530992697007658E-2</v>
      </c>
      <c r="E4" s="6">
        <v>9.3498907320290949E-3</v>
      </c>
      <c r="F4" s="15">
        <v>4.7857142857142856</v>
      </c>
      <c r="G4" s="15">
        <v>3.4285714285714284</v>
      </c>
      <c r="H4" s="13">
        <v>8.9908148101271613E-3</v>
      </c>
      <c r="I4" s="13">
        <v>-6.4970621166338558E-3</v>
      </c>
      <c r="J4" s="12">
        <v>3.5</v>
      </c>
      <c r="K4" s="12">
        <v>2.0714285714285716</v>
      </c>
      <c r="L4" s="13">
        <v>1.4974680191192826E-2</v>
      </c>
      <c r="M4" s="13">
        <v>-1.2736631677564034E-2</v>
      </c>
      <c r="N4" s="8">
        <v>1.1680642857142856</v>
      </c>
      <c r="O4" s="8">
        <v>1.0276053439254553</v>
      </c>
      <c r="P4" s="14"/>
      <c r="Q4" s="13">
        <v>-2.0737888640828001E-2</v>
      </c>
      <c r="R4" s="14"/>
      <c r="S4" s="14" t="str">
        <f>IF(ISNUMBER(R4),VLOOKUP(B4,Index!$B$3:$AB$18,27,FALSE),"")</f>
        <v/>
      </c>
      <c r="T4" s="14" t="str">
        <f>IF(ISNUMBER($R4),VLOOKUP($B4,Index!$B$21:$AB$36,27,FALSE),"")</f>
        <v/>
      </c>
      <c r="U4" s="14" t="str">
        <f>IF(ISNUMBER($R4),VLOOKUP($B4,Index!$B$39:$AB$54,27,FALSE),"")</f>
        <v/>
      </c>
      <c r="W4" s="6">
        <v>0.80244311788745237</v>
      </c>
      <c r="X4" s="8">
        <v>0.59770408163265309</v>
      </c>
      <c r="Y4" s="6">
        <v>0.17740170352146592</v>
      </c>
      <c r="Z4" s="8" t="str">
        <f t="shared" ref="Z4:Z67" si="4">IF(ISNUMBER(B4),ABS(R4-S4),"")</f>
        <v/>
      </c>
      <c r="AA4" s="9" t="s">
        <v>25</v>
      </c>
      <c r="AB4" s="28"/>
      <c r="AC4" s="6">
        <v>0.64391495744493576</v>
      </c>
      <c r="AD4" s="8">
        <v>0.35725016920033326</v>
      </c>
      <c r="AE4" s="6">
        <v>3.1471364412318091E-2</v>
      </c>
      <c r="AF4" s="8" t="str">
        <f t="shared" ref="AF4:AF67" si="5">IF(ISNUMBER(B4),(ABS(R4-S4))^2,"")</f>
        <v/>
      </c>
      <c r="AG4" s="9" t="s">
        <v>25</v>
      </c>
      <c r="AH4" s="28"/>
      <c r="AK4" t="str">
        <f t="shared" si="0"/>
        <v/>
      </c>
      <c r="AL4" t="str">
        <f t="shared" si="0"/>
        <v/>
      </c>
      <c r="AM4" t="str">
        <f t="shared" si="0"/>
        <v/>
      </c>
      <c r="AN4" t="str">
        <f t="shared" si="0"/>
        <v/>
      </c>
      <c r="AO4" t="str">
        <f t="shared" si="0"/>
        <v/>
      </c>
      <c r="AP4" t="str">
        <f t="shared" si="0"/>
        <v/>
      </c>
      <c r="AQ4" t="str">
        <f t="shared" si="0"/>
        <v/>
      </c>
      <c r="AR4" t="str">
        <f t="shared" si="0"/>
        <v/>
      </c>
      <c r="AS4" t="str">
        <f t="shared" si="0"/>
        <v/>
      </c>
      <c r="AT4" t="str">
        <f t="shared" si="0"/>
        <v/>
      </c>
      <c r="AU4" t="str">
        <f t="shared" si="0"/>
        <v/>
      </c>
      <c r="AV4" t="str">
        <f t="shared" si="0"/>
        <v/>
      </c>
      <c r="AW4" t="str">
        <f t="shared" si="0"/>
        <v/>
      </c>
      <c r="AX4" t="str">
        <f t="shared" si="0"/>
        <v/>
      </c>
      <c r="AZ4" s="46" t="str">
        <f>IF(ISNUMBER(VLOOKUP($B4,Stats!$A$2:$AA$19,2,FALSE))=FALSE,"",IF(ISNUMBER(W4),(W4-VLOOKUP($B4,Stats!$A$2:$AA$19,2,FALSE))/VLOOKUP($B4,Stats!$A$2:$AA$19,15,FALSE),""))</f>
        <v/>
      </c>
      <c r="BA4" s="46" t="str">
        <f>IF(ISNUMBER(VLOOKUP($B4,Stats!$A$2:$AA$19,2,FALSE))=FALSE,"",IF(ISNUMBER(X4),(X4-VLOOKUP($B4,Stats!$A$2:$AA$19,3,FALSE))/VLOOKUP($B4,Stats!$A$2:$AA$19,16,FALSE),""))</f>
        <v/>
      </c>
      <c r="BB4" s="46"/>
      <c r="BC4" s="46"/>
      <c r="BD4" s="44" t="str">
        <f t="shared" si="1"/>
        <v/>
      </c>
      <c r="BE4" s="46" t="str">
        <f>IF(ISNUMBER(VLOOKUP($B4,Stats!$A$2:$AA$19,2,FALSE))=FALSE,"",IF(ISNUMBER(Y4),(Y4-VLOOKUP($B4,Stats!$A$2:$AA$19,5,FALSE))/VLOOKUP($B4,Stats!$A$2:$AA$19,18,FALSE),""))</f>
        <v/>
      </c>
      <c r="BF4" s="46"/>
      <c r="BG4" s="46"/>
      <c r="BH4" s="46" t="str">
        <f>IF(ISNUMBER(VLOOKUP($B4,Stats!$A$2:$AA$19,2,FALSE))=FALSE,"",IF(ISNUMBER(Z4),(Z4-VLOOKUP($B4,Stats!$A$2:$AA$19,8,FALSE))/VLOOKUP($B4,Stats!$A$2:$AA$19,21,FALSE),""))</f>
        <v/>
      </c>
      <c r="BI4" s="46" t="str">
        <f>IF(ISNUMBER(VLOOKUP($B4,Stats!$A$2:$AA$19,2,FALSE))=FALSE,"",IF(ISNUMBER(#REF!),(#REF!-VLOOKUP($B4,Stats!$A$2:$AA$19,9,FALSE))/VLOOKUP($B4,Stats!$A$2:$AA$19,22,FALSE),""))</f>
        <v/>
      </c>
      <c r="BJ4" s="46" t="str">
        <f>IF(ISNUMBER(VLOOKUP($B4,Stats!$A$2:$AA$19,2,FALSE))=FALSE,"",IF(ISNUMBER(#REF!),(#REF!-VLOOKUP($B4,Stats!$A$2:$AA$19,10,FALSE))/VLOOKUP($B4,Stats!$A$2:$AA$19,23,FALSE),""))</f>
        <v/>
      </c>
      <c r="BK4" s="44" t="str">
        <f>IF(ISNUMBER(AZ4),(MAX(-3,MIN(3,SUM(0,-BE4)))*$BE$1+MAX(-3,MIN(3,SUM(0,-BF4)))*$BF$1+$BG$1*MAX(-3,MIN(3,SUM(0,-BG4)))+$BH$1*MAX(-3,MIN(3,SUM(0,BH4)))),"")</f>
        <v/>
      </c>
      <c r="BL4" s="46" t="str">
        <f>IF(ISNUMBER(VLOOKUP($B4,Stats!$A$2:$AA$19,2,FALSE))=FALSE,"",IF(ISNUMBER(#REF!),(#REF!-VLOOKUP($B4,Stats!$A$2:$AA$19,11,FALSE))/VLOOKUP($B4,Stats!$A$2:$AA$19,24,FALSE),""))</f>
        <v/>
      </c>
      <c r="BM4" s="46" t="str">
        <f>IF(ISNUMBER(VLOOKUP($B4,Stats!$A$2:$AA$19,2,FALSE))=FALSE,"",IF(ISNUMBER(AA4),(AA4-VLOOKUP($B4,Stats!$A$2:$AA$19,12,FALSE))/VLOOKUP($B4,Stats!$A$2:$AA$19,25,FALSE),""))</f>
        <v/>
      </c>
      <c r="BN4" s="46" t="str">
        <f>IF(ISNUMBER(VLOOKUP($B4,Stats!$A$2:$AA$19,2,FALSE))=FALSE,"",IF(ISNUMBER(#REF!),(#REF!-VLOOKUP($B4,Stats!$A$2:$AA$19,13,FALSE))/VLOOKUP($B4,Stats!$A$2:$AA$19,26,FALSE),""))</f>
        <v/>
      </c>
      <c r="BO4" s="46"/>
      <c r="BP4" s="46"/>
      <c r="BQ4" s="46" t="str">
        <f>IF(ISNUMBER(VLOOKUP($B4,Stats!$A$2:$AA$19,2,FALSE))=FALSE,"",IF(ISNUMBER(BM4),BM4,(VLOOKUP($B4,Stats!$A$2:$AT$19,43,FALSE)-VLOOKUP($B4,Stats!$A$2:$AA$19,12,FALSE))/VLOOKUP($B4,Stats!$A$2:$AA$19,25,FALSE)))</f>
        <v/>
      </c>
      <c r="BR4" s="51" t="str">
        <f>IF(ISNUMBER(AZ4),MAX(-3,MIN(3,SUM(0,BP4)))*$BL$1+MAX(-3,MIN(3,SUM(0,BQ4)))*$BM$1+$BN$1*MAX(-3,MIN(3,SUM(0,BN4))),"")</f>
        <v/>
      </c>
      <c r="BS4" s="32" t="str">
        <f t="shared" si="2"/>
        <v/>
      </c>
      <c r="BT4" s="53" t="str">
        <f t="shared" si="3"/>
        <v/>
      </c>
    </row>
    <row r="5" spans="1:72" x14ac:dyDescent="0.15">
      <c r="A5" s="16">
        <v>215</v>
      </c>
      <c r="B5" s="17">
        <v>201421</v>
      </c>
      <c r="C5" s="3">
        <v>0</v>
      </c>
      <c r="D5" s="23">
        <v>-2.1530216226205989E-2</v>
      </c>
      <c r="E5" s="18">
        <v>4.3014434542039516E-3</v>
      </c>
      <c r="F5" s="24">
        <v>1</v>
      </c>
      <c r="G5" s="24">
        <v>6</v>
      </c>
      <c r="H5" s="20">
        <v>3.3513312232358317E-3</v>
      </c>
      <c r="I5" s="20">
        <v>-4.1703525773211609E-3</v>
      </c>
      <c r="J5" s="24">
        <v>1</v>
      </c>
      <c r="K5" s="24">
        <v>4</v>
      </c>
      <c r="L5" s="20">
        <v>3.3513312232358317E-3</v>
      </c>
      <c r="M5" s="20">
        <v>-9.5565039896086112E-3</v>
      </c>
      <c r="N5" s="19">
        <v>1.0822000000000001</v>
      </c>
      <c r="O5" s="19">
        <v>1</v>
      </c>
      <c r="P5" s="25">
        <v>41920</v>
      </c>
      <c r="Q5" s="20">
        <v>-2.1530216226205989E-2</v>
      </c>
      <c r="R5" s="25">
        <v>41929</v>
      </c>
      <c r="S5" s="25">
        <f>IF(ISNUMBER(R5),VLOOKUP(B5,Index!$B$3:$AB$18,27,FALSE),"")</f>
        <v>41929</v>
      </c>
      <c r="T5" s="25">
        <f>IF(ISNUMBER($R5),VLOOKUP($B5,Index!$B$21:$AB$36,27,FALSE),"")</f>
        <v>41929</v>
      </c>
      <c r="U5" s="25">
        <f>IF(ISNUMBER($R5),VLOOKUP($B5,Index!$B$39:$AB$54,27,FALSE),"")</f>
        <v>41929</v>
      </c>
      <c r="W5" s="18">
        <v>-0.77508778414341561</v>
      </c>
      <c r="X5" s="19">
        <v>0.14285714285714285</v>
      </c>
      <c r="Y5" s="18">
        <v>8.1614151250239977E-2</v>
      </c>
      <c r="Z5" s="19">
        <f t="shared" si="4"/>
        <v>0</v>
      </c>
      <c r="AA5" s="21" t="s">
        <v>25</v>
      </c>
      <c r="AB5" s="28"/>
      <c r="AC5" s="18">
        <v>0.60076107312835003</v>
      </c>
      <c r="AD5" s="19">
        <v>2.0408163265306121E-2</v>
      </c>
      <c r="AE5" s="18">
        <v>6.6608696842970477E-3</v>
      </c>
      <c r="AF5" s="19">
        <f t="shared" si="5"/>
        <v>0</v>
      </c>
      <c r="AG5" s="21" t="s">
        <v>25</v>
      </c>
      <c r="AH5" s="28"/>
      <c r="AK5" t="str">
        <f t="shared" si="0"/>
        <v/>
      </c>
      <c r="AL5" t="str">
        <f t="shared" si="0"/>
        <v/>
      </c>
      <c r="AM5" t="str">
        <f t="shared" si="0"/>
        <v/>
      </c>
      <c r="AN5" t="str">
        <f t="shared" si="0"/>
        <v/>
      </c>
      <c r="AO5" t="str">
        <f t="shared" si="0"/>
        <v/>
      </c>
      <c r="AP5" t="str">
        <f t="shared" si="0"/>
        <v/>
      </c>
      <c r="AQ5" t="str">
        <f t="shared" si="0"/>
        <v/>
      </c>
      <c r="AR5" t="str">
        <f t="shared" si="0"/>
        <v/>
      </c>
      <c r="AS5" t="str">
        <f t="shared" si="0"/>
        <v/>
      </c>
      <c r="AT5" t="str">
        <f t="shared" si="0"/>
        <v/>
      </c>
      <c r="AU5" t="str">
        <f t="shared" si="0"/>
        <v/>
      </c>
      <c r="AV5" t="str">
        <f t="shared" si="0"/>
        <v/>
      </c>
      <c r="AW5" t="str">
        <f t="shared" si="0"/>
        <v/>
      </c>
      <c r="AX5" t="str">
        <f t="shared" si="0"/>
        <v/>
      </c>
      <c r="AZ5" s="46">
        <f>IF(ISNUMBER(VLOOKUP($B5,Stats!$A$2:$AA$19,2,FALSE))=FALSE,"",IF(ISNUMBER(W5),(W5-VLOOKUP($B5,Stats!$A$2:$AA$19,2,FALSE))/VLOOKUP($B5,Stats!$A$2:$AA$19,16,FALSE),""))</f>
        <v>-0.76764186946468715</v>
      </c>
      <c r="BA5" s="46">
        <f>IF(ISNUMBER(VLOOKUP($B5,Stats!$A$2:$AA$19,2,FALSE))=FALSE,"",IF(ISNUMBER(X5),(X5-VLOOKUP($B5,Stats!$A$2:$AA$19,3,FALSE))/VLOOKUP($B5,Stats!$A$2:$AA$19,17,FALSE),""))</f>
        <v>-1.2748232324955624</v>
      </c>
      <c r="BB5" s="46"/>
      <c r="BC5" s="46"/>
      <c r="BD5" s="44">
        <f t="shared" si="1"/>
        <v>-1.0212325509801248</v>
      </c>
      <c r="BE5" s="46">
        <f>IF(ISNUMBER(VLOOKUP($B5,Stats!$A$2:$AA$19,2,FALSE))=FALSE,"",IF(ISNUMBER(Y5),(Y5-VLOOKUP($B5,Stats!$A$2:$AA$19,5,FALSE))/VLOOKUP($B5,Stats!$A$2:$AA$19,19,FALSE),""))</f>
        <v>-3.0335054589900545E-2</v>
      </c>
      <c r="BF5" s="46"/>
      <c r="BG5" s="46"/>
      <c r="BH5" s="46">
        <f>IF(ISNUMBER(VLOOKUP($B5,Stats!$A$2:$AA$19,2,FALSE))=FALSE,"",IF(ISNUMBER(Z5),(Z5-VLOOKUP($B5,Stats!$A$2:$AA$19,8,FALSE))/VLOOKUP($B5,Stats!$A$2:$AA$19,22,FALSE),""))</f>
        <v>-0.61753828864926419</v>
      </c>
      <c r="BI5" s="46" t="str">
        <f>IF(ISNUMBER(VLOOKUP($B5,Stats!$A$2:$AA$19,2,FALSE))=FALSE,"",IF(ISNUMBER(#REF!),(#REF!-VLOOKUP($B5,Stats!$A$2:$AA$19,9,FALSE))/VLOOKUP($B5,Stats!$A$2:$AA$19,23,FALSE),""))</f>
        <v/>
      </c>
      <c r="BJ5" s="46" t="str">
        <f>IF(ISNUMBER(VLOOKUP($B5,Stats!$A$2:$AA$19,2,FALSE))=FALSE,"",IF(ISNUMBER(#REF!),(#REF!-VLOOKUP($B5,Stats!$A$2:$AA$19,10,FALSE))/VLOOKUP($B5,Stats!$A$2:$AA$19,24,FALSE),""))</f>
        <v/>
      </c>
      <c r="BK5" s="44">
        <f t="shared" ref="BK5:BK68" si="6">IF(ISNUMBER(AZ5),(MAX(-3,MIN(3,SUM(0,-BE5)))*$BE$1+MAX(-3,MIN(3,SUM(0,-BF5)))*$BF$1+$BG$1*MAX(-3,MIN(3,SUM(0,-BG5)))+$BH$1*MAX(-3,MIN(3,SUM(0,BH5)))+$BI$1*MAX(-3,MIN(3,SUM(0,BI5)))+$BJ$1*MAX(-3,MIN(3,SUM(0,BJ5)))),"")</f>
        <v>-0.16402694838184889</v>
      </c>
      <c r="BL5" s="46" t="str">
        <f>IF(ISNUMBER(VLOOKUP($B5,Stats!$A$2:$AA$19,2,FALSE))=FALSE,"",IF(ISNUMBER(#REF!),(#REF!-VLOOKUP($B5,Stats!$A$2:$AA$19,11,FALSE))/VLOOKUP($B5,Stats!$A$2:$AA$19,25,FALSE),""))</f>
        <v/>
      </c>
      <c r="BM5" s="46" t="str">
        <f>IF(ISNUMBER(VLOOKUP($B5,Stats!$A$2:$AA$19,2,FALSE))=FALSE,"",IF(ISNUMBER(AA5),(AA5-VLOOKUP($B5,Stats!$A$2:$AA$19,12,FALSE))/VLOOKUP($B5,Stats!$A$2:$AA$19,26,FALSE),""))</f>
        <v/>
      </c>
      <c r="BN5" s="46" t="str">
        <f>IF(ISNUMBER(VLOOKUP($B5,Stats!$A$2:$AA$19,2,FALSE))=FALSE,"",IF(ISNUMBER(#REF!),(#REF!-VLOOKUP($B5,Stats!$A$2:$AA$19,13,FALSE))/VLOOKUP($B5,Stats!$A$2:$AA$19,27,FALSE),""))</f>
        <v/>
      </c>
      <c r="BO5" s="46" t="str">
        <f>IF(ISNUMBER(VLOOKUP($B5,Stats!$A$2:$AA$19,2,FALSE))=FALSE,"",IF(ISNUMBER(#REF!),(#REF!-VLOOKUP($B5,Stats!$A$2:$AA$19,14,FALSE))/VLOOKUP($B5,Stats!$A$2:$AB$19,28,FALSE),""))</f>
        <v/>
      </c>
      <c r="BP5" s="46"/>
      <c r="BQ5" s="46">
        <f>IF(ISNUMBER(VLOOKUP($B5,Stats!$A$2:$AA$19,2,FALSE))=FALSE,"",IF(ISNUMBER(BM5),BM5,(VLOOKUP($B5,Stats!$A$2:$AT$19,46,FALSE)-VLOOKUP($B5,Stats!$A$2:$AA$19,12,FALSE))/VLOOKUP($B5,Stats!$A$2:$AA$19,26,FALSE)))</f>
        <v>-0.81319138310867711</v>
      </c>
      <c r="BR5" s="51">
        <f>IF(ISNUMBER(AZ5),MAX(-3,MIN(3,SUM(0,BQ5)))*$BM$1+$BN$1*MAX(-3,MIN(3,SUM(0,BN5)))+$BO$1*MAX(-3,MIN(3,SUM(0,BO5))),"")</f>
        <v>-0.81319138310867711</v>
      </c>
      <c r="BS5" s="32" t="str">
        <f t="shared" si="2"/>
        <v>215_201421</v>
      </c>
      <c r="BT5" s="53">
        <f t="shared" si="3"/>
        <v>-0.4653009558468697</v>
      </c>
    </row>
    <row r="6" spans="1:72" x14ac:dyDescent="0.15">
      <c r="A6" s="16">
        <v>215</v>
      </c>
      <c r="B6" s="17">
        <v>201422</v>
      </c>
      <c r="C6" s="3">
        <v>0</v>
      </c>
      <c r="D6" s="23">
        <v>1.2276891113419675E-2</v>
      </c>
      <c r="E6" s="18">
        <v>5.5300831264118201E-3</v>
      </c>
      <c r="F6" s="24">
        <v>6</v>
      </c>
      <c r="G6" s="24">
        <v>4</v>
      </c>
      <c r="H6" s="20">
        <v>4.8327165033358321E-3</v>
      </c>
      <c r="I6" s="20">
        <v>-4.1623207697877307E-3</v>
      </c>
      <c r="J6" s="24">
        <v>4</v>
      </c>
      <c r="K6" s="24">
        <v>3</v>
      </c>
      <c r="L6" s="20">
        <v>9.0771558245081874E-3</v>
      </c>
      <c r="M6" s="20">
        <v>-6.6880180859081317E-3</v>
      </c>
      <c r="N6" s="19">
        <v>1.0729</v>
      </c>
      <c r="O6" s="19">
        <v>1.0055295220243674</v>
      </c>
      <c r="P6" s="25">
        <v>41941</v>
      </c>
      <c r="Q6" s="20">
        <v>-1.480787253983129E-2</v>
      </c>
      <c r="R6" s="25">
        <v>41935</v>
      </c>
      <c r="S6" s="25">
        <f>IF(ISNUMBER(R6),VLOOKUP(B6,Index!$B$3:$AB$18,27,FALSE),"")</f>
        <v>41939</v>
      </c>
      <c r="T6" s="25">
        <f>IF(ISNUMBER($R6),VLOOKUP($B6,Index!$B$21:$AB$36,27,FALSE),"")</f>
        <v>41935</v>
      </c>
      <c r="U6" s="25">
        <f>IF(ISNUMBER($R6),VLOOKUP($B6,Index!$B$39:$AB$54,27,FALSE),"")</f>
        <v>41936</v>
      </c>
      <c r="W6" s="18">
        <v>0.36830673340259024</v>
      </c>
      <c r="X6" s="19">
        <v>0.6</v>
      </c>
      <c r="Y6" s="18">
        <v>0.10492594997715723</v>
      </c>
      <c r="Z6" s="19">
        <f t="shared" si="4"/>
        <v>4</v>
      </c>
      <c r="AA6" s="21">
        <v>0.82907865936827874</v>
      </c>
      <c r="AB6" s="28"/>
      <c r="AC6" s="18">
        <v>0.13564984986968667</v>
      </c>
      <c r="AD6" s="19">
        <v>0.36</v>
      </c>
      <c r="AE6" s="18">
        <v>1.1009454978608902E-2</v>
      </c>
      <c r="AF6" s="19">
        <f t="shared" si="5"/>
        <v>16</v>
      </c>
      <c r="AG6" s="21">
        <v>0.68737142341990232</v>
      </c>
      <c r="AH6" s="28"/>
      <c r="AK6" t="str">
        <f t="shared" si="0"/>
        <v/>
      </c>
      <c r="AL6">
        <f t="shared" si="0"/>
        <v>0.82907865936827874</v>
      </c>
      <c r="AM6" t="str">
        <f t="shared" si="0"/>
        <v/>
      </c>
      <c r="AN6" t="str">
        <f t="shared" si="0"/>
        <v/>
      </c>
      <c r="AO6" t="str">
        <f t="shared" si="0"/>
        <v/>
      </c>
      <c r="AP6" t="str">
        <f t="shared" si="0"/>
        <v/>
      </c>
      <c r="AQ6" t="str">
        <f t="shared" si="0"/>
        <v/>
      </c>
      <c r="AR6" t="str">
        <f t="shared" si="0"/>
        <v/>
      </c>
      <c r="AS6" t="str">
        <f t="shared" si="0"/>
        <v/>
      </c>
      <c r="AT6" t="str">
        <f t="shared" si="0"/>
        <v/>
      </c>
      <c r="AU6" t="str">
        <f t="shared" si="0"/>
        <v/>
      </c>
      <c r="AV6" t="str">
        <f t="shared" si="0"/>
        <v/>
      </c>
      <c r="AW6" t="str">
        <f t="shared" si="0"/>
        <v/>
      </c>
      <c r="AX6" t="str">
        <f t="shared" si="0"/>
        <v/>
      </c>
      <c r="AZ6" s="46">
        <f>IF(ISNUMBER(VLOOKUP($B6,Stats!$A$2:$AA$19,2,FALSE))=FALSE,"",IF(ISNUMBER(W6),(W6-VLOOKUP($B6,Stats!$A$2:$AA$19,2,FALSE))/VLOOKUP($B6,Stats!$A$2:$AA$19,16,FALSE),""))</f>
        <v>-0.2738351142610736</v>
      </c>
      <c r="BA6" s="46">
        <f>IF(ISNUMBER(VLOOKUP($B6,Stats!$A$2:$AA$19,2,FALSE))=FALSE,"",IF(ISNUMBER(X6),(X6-VLOOKUP($B6,Stats!$A$2:$AA$19,3,FALSE))/VLOOKUP($B6,Stats!$A$2:$AA$19,17,FALSE),""))</f>
        <v>-0.20603698172286539</v>
      </c>
      <c r="BB6" s="46"/>
      <c r="BC6" s="46"/>
      <c r="BD6" s="44">
        <f t="shared" si="1"/>
        <v>-0.23993604799196949</v>
      </c>
      <c r="BE6" s="46">
        <f>IF(ISNUMBER(VLOOKUP($B6,Stats!$A$2:$AA$19,2,FALSE))=FALSE,"",IF(ISNUMBER(Y6),(Y6-VLOOKUP($B6,Stats!$A$2:$AA$19,5,FALSE))/VLOOKUP($B6,Stats!$A$2:$AA$19,19,FALSE),""))</f>
        <v>-0.20200183025888091</v>
      </c>
      <c r="BF6" s="46"/>
      <c r="BG6" s="46"/>
      <c r="BH6" s="46">
        <f>IF(ISNUMBER(VLOOKUP($B6,Stats!$A$2:$AA$19,2,FALSE))=FALSE,"",IF(ISNUMBER(Z6),(Z6-VLOOKUP($B6,Stats!$A$2:$AA$19,8,FALSE))/VLOOKUP($B6,Stats!$A$2:$AA$19,22,FALSE),""))</f>
        <v>0.66359770503354598</v>
      </c>
      <c r="BI6" s="46" t="str">
        <f>IF(ISNUMBER(VLOOKUP($B6,Stats!$A$2:$AA$19,2,FALSE))=FALSE,"",IF(ISNUMBER(#REF!),(#REF!-VLOOKUP($B6,Stats!$A$2:$AA$19,9,FALSE))/VLOOKUP($B6,Stats!$A$2:$AA$19,23,FALSE),""))</f>
        <v/>
      </c>
      <c r="BJ6" s="46" t="str">
        <f>IF(ISNUMBER(VLOOKUP($B6,Stats!$A$2:$AA$19,2,FALSE))=FALSE,"",IF(ISNUMBER(#REF!),(#REF!-VLOOKUP($B6,Stats!$A$2:$AA$19,10,FALSE))/VLOOKUP($B6,Stats!$A$2:$AA$19,24,FALSE),""))</f>
        <v/>
      </c>
      <c r="BK6" s="44">
        <f t="shared" si="6"/>
        <v>0.34048059269128039</v>
      </c>
      <c r="BL6" s="46" t="str">
        <f>IF(ISNUMBER(VLOOKUP($B6,Stats!$A$2:$AA$19,2,FALSE))=FALSE,"",IF(ISNUMBER(#REF!),(#REF!-VLOOKUP($B6,Stats!$A$2:$AA$19,11,FALSE))/VLOOKUP($B6,Stats!$A$2:$AA$19,25,FALSE),""))</f>
        <v/>
      </c>
      <c r="BM6" s="46">
        <f>IF(ISNUMBER(VLOOKUP($B6,Stats!$A$2:$AA$19,2,FALSE))=FALSE,"",IF(ISNUMBER(AA6),(AA6-VLOOKUP($B6,Stats!$A$2:$AA$19,12,FALSE))/VLOOKUP($B6,Stats!$A$2:$AA$19,26,FALSE),""))</f>
        <v>-0.33010986641441448</v>
      </c>
      <c r="BN6" s="46" t="str">
        <f>IF(ISNUMBER(VLOOKUP($B6,Stats!$A$2:$AA$19,2,FALSE))=FALSE,"",IF(ISNUMBER(#REF!),(#REF!-VLOOKUP($B6,Stats!$A$2:$AA$19,13,FALSE))/VLOOKUP($B6,Stats!$A$2:$AA$19,27,FALSE),""))</f>
        <v/>
      </c>
      <c r="BO6" s="46" t="str">
        <f>IF(ISNUMBER(VLOOKUP($B6,Stats!$A$2:$AA$19,2,FALSE))=FALSE,"",IF(ISNUMBER(#REF!),(#REF!-VLOOKUP($B6,Stats!$A$2:$AA$19,14,FALSE))/VLOOKUP($B6,Stats!$A$2:$AB$19,28,FALSE),""))</f>
        <v/>
      </c>
      <c r="BP6" s="46"/>
      <c r="BQ6" s="46">
        <f>IF(ISNUMBER(VLOOKUP($B6,Stats!$A$2:$AA$19,2,FALSE))=FALSE,"",IF(ISNUMBER(BM6),BM6,(VLOOKUP($B6,Stats!$A$2:$AT$19,46,FALSE)-VLOOKUP($B6,Stats!$A$2:$AA$19,12,FALSE))/VLOOKUP($B6,Stats!$A$2:$AA$19,26,FALSE)))</f>
        <v>-0.33010986641441448</v>
      </c>
      <c r="BR6" s="51">
        <f t="shared" ref="BR6:BR69" si="7">IF(ISNUMBER(AZ6),MAX(-3,MIN(3,SUM(0,BQ6)))*$BM$1+$BN$1*MAX(-3,MIN(3,SUM(0,BN6)))+$BO$1*MAX(-3,MIN(3,SUM(0,BO6))),"")</f>
        <v>-0.33010986641441448</v>
      </c>
      <c r="BS6" s="32" t="str">
        <f t="shared" si="2"/>
        <v>215_201422</v>
      </c>
      <c r="BT6" s="53">
        <f t="shared" si="3"/>
        <v>9.0279172733491453E-2</v>
      </c>
    </row>
    <row r="7" spans="1:72" x14ac:dyDescent="0.15">
      <c r="A7" s="16">
        <v>215</v>
      </c>
      <c r="B7" s="17">
        <v>201423</v>
      </c>
      <c r="C7" s="3">
        <v>0</v>
      </c>
      <c r="D7" s="23">
        <v>-3.237242280063457E-2</v>
      </c>
      <c r="E7" s="18">
        <v>7.157913756835675E-3</v>
      </c>
      <c r="F7" s="24">
        <v>4</v>
      </c>
      <c r="G7" s="24">
        <v>6</v>
      </c>
      <c r="H7" s="20">
        <v>2.7500197936813908E-3</v>
      </c>
      <c r="I7" s="20">
        <v>-7.2703196848096603E-3</v>
      </c>
      <c r="J7" s="24">
        <v>1</v>
      </c>
      <c r="K7" s="24">
        <v>2</v>
      </c>
      <c r="L7" s="20">
        <v>5.1896584261179601E-3</v>
      </c>
      <c r="M7" s="20">
        <v>-1.7459870459025528E-2</v>
      </c>
      <c r="N7" s="19">
        <v>1.0720000000000001</v>
      </c>
      <c r="O7" s="19">
        <v>1</v>
      </c>
      <c r="P7" s="25">
        <v>41946</v>
      </c>
      <c r="Q7" s="20">
        <v>-3.2462686567164334E-2</v>
      </c>
      <c r="R7" s="25">
        <v>41957</v>
      </c>
      <c r="S7" s="25">
        <f>IF(ISNUMBER(R7),VLOOKUP(B7,Index!$B$3:$AB$18,27,FALSE),"")</f>
        <v>41956</v>
      </c>
      <c r="T7" s="25">
        <f>IF(ISNUMBER($R7),VLOOKUP($B7,Index!$B$21:$AB$36,27,FALSE),"")</f>
        <v>41954</v>
      </c>
      <c r="U7" s="25">
        <f>IF(ISNUMBER($R7),VLOOKUP($B7,Index!$B$39:$AB$54,27,FALSE),"")</f>
        <v>41957</v>
      </c>
      <c r="W7" s="18">
        <v>-0.97117268401903711</v>
      </c>
      <c r="X7" s="19">
        <v>0.4</v>
      </c>
      <c r="Y7" s="18">
        <v>0.13581186459992023</v>
      </c>
      <c r="Z7" s="19">
        <f t="shared" si="4"/>
        <v>1</v>
      </c>
      <c r="AA7" s="21" t="s">
        <v>25</v>
      </c>
      <c r="AB7" s="28"/>
      <c r="AC7" s="18">
        <v>0.94317638218474054</v>
      </c>
      <c r="AD7" s="19">
        <v>0.16000000000000003</v>
      </c>
      <c r="AE7" s="18">
        <v>1.8444862566107067E-2</v>
      </c>
      <c r="AF7" s="19">
        <f t="shared" si="5"/>
        <v>1</v>
      </c>
      <c r="AG7" s="21" t="s">
        <v>25</v>
      </c>
      <c r="AH7" s="28"/>
      <c r="AK7" t="str">
        <f t="shared" si="0"/>
        <v/>
      </c>
      <c r="AL7" t="str">
        <f t="shared" si="0"/>
        <v/>
      </c>
      <c r="AM7" t="str">
        <f t="shared" si="0"/>
        <v/>
      </c>
      <c r="AN7" t="str">
        <f t="shared" si="0"/>
        <v/>
      </c>
      <c r="AO7" t="str">
        <f t="shared" si="0"/>
        <v/>
      </c>
      <c r="AP7" t="str">
        <f t="shared" si="0"/>
        <v/>
      </c>
      <c r="AQ7" t="str">
        <f t="shared" si="0"/>
        <v/>
      </c>
      <c r="AR7" t="str">
        <f t="shared" si="0"/>
        <v/>
      </c>
      <c r="AS7" t="str">
        <f t="shared" si="0"/>
        <v/>
      </c>
      <c r="AT7" t="str">
        <f t="shared" si="0"/>
        <v/>
      </c>
      <c r="AU7" t="str">
        <f t="shared" si="0"/>
        <v/>
      </c>
      <c r="AV7" t="str">
        <f t="shared" si="0"/>
        <v/>
      </c>
      <c r="AW7" t="str">
        <f t="shared" si="0"/>
        <v/>
      </c>
      <c r="AX7" t="str">
        <f t="shared" si="0"/>
        <v/>
      </c>
      <c r="AZ7" s="46">
        <f>IF(ISNUMBER(VLOOKUP($B7,Stats!$A$2:$AA$19,2,FALSE))=FALSE,"",IF(ISNUMBER(W7),(W7-VLOOKUP($B7,Stats!$A$2:$AA$19,2,FALSE))/VLOOKUP($B7,Stats!$A$2:$AA$19,16,FALSE),""))</f>
        <v>-1.2330216383653625</v>
      </c>
      <c r="BA7" s="46">
        <f>IF(ISNUMBER(VLOOKUP($B7,Stats!$A$2:$AA$19,2,FALSE))=FALSE,"",IF(ISNUMBER(X7),(X7-VLOOKUP($B7,Stats!$A$2:$AA$19,3,FALSE))/VLOOKUP($B7,Stats!$A$2:$AA$19,17,FALSE),""))</f>
        <v>-0.66983579230430179</v>
      </c>
      <c r="BB7" s="46"/>
      <c r="BC7" s="46"/>
      <c r="BD7" s="44">
        <f t="shared" si="1"/>
        <v>-0.9514287153348322</v>
      </c>
      <c r="BE7" s="46">
        <f>IF(ISNUMBER(VLOOKUP($B7,Stats!$A$2:$AA$19,2,FALSE))=FALSE,"",IF(ISNUMBER(Y7),(Y7-VLOOKUP($B7,Stats!$A$2:$AA$19,5,FALSE))/VLOOKUP($B7,Stats!$A$2:$AA$19,19,FALSE),""))</f>
        <v>-5.9025418874967713E-2</v>
      </c>
      <c r="BF7" s="46"/>
      <c r="BG7" s="46"/>
      <c r="BH7" s="46">
        <f>IF(ISNUMBER(VLOOKUP($B7,Stats!$A$2:$AA$19,2,FALSE))=FALSE,"",IF(ISNUMBER(Z7),(Z7-VLOOKUP($B7,Stats!$A$2:$AA$19,8,FALSE))/VLOOKUP($B7,Stats!$A$2:$AA$19,22,FALSE),""))</f>
        <v>-0.39509019437688425</v>
      </c>
      <c r="BI7" s="46" t="str">
        <f>IF(ISNUMBER(VLOOKUP($B7,Stats!$A$2:$AA$19,2,FALSE))=FALSE,"",IF(ISNUMBER(#REF!),(#REF!-VLOOKUP($B7,Stats!$A$2:$AA$19,9,FALSE))/VLOOKUP($B7,Stats!$A$2:$AA$19,23,FALSE),""))</f>
        <v/>
      </c>
      <c r="BJ7" s="46" t="str">
        <f>IF(ISNUMBER(VLOOKUP($B7,Stats!$A$2:$AA$19,2,FALSE))=FALSE,"",IF(ISNUMBER(#REF!),(#REF!-VLOOKUP($B7,Stats!$A$2:$AA$19,10,FALSE))/VLOOKUP($B7,Stats!$A$2:$AA$19,24,FALSE),""))</f>
        <v/>
      </c>
      <c r="BK7" s="44">
        <f t="shared" si="6"/>
        <v>-7.7209265100587871E-2</v>
      </c>
      <c r="BL7" s="46" t="str">
        <f>IF(ISNUMBER(VLOOKUP($B7,Stats!$A$2:$AA$19,2,FALSE))=FALSE,"",IF(ISNUMBER(#REF!),(#REF!-VLOOKUP($B7,Stats!$A$2:$AA$19,11,FALSE))/VLOOKUP($B7,Stats!$A$2:$AA$19,25,FALSE),""))</f>
        <v/>
      </c>
      <c r="BM7" s="46" t="str">
        <f>IF(ISNUMBER(VLOOKUP($B7,Stats!$A$2:$AA$19,2,FALSE))=FALSE,"",IF(ISNUMBER(AA7),(AA7-VLOOKUP($B7,Stats!$A$2:$AA$19,12,FALSE))/VLOOKUP($B7,Stats!$A$2:$AA$19,26,FALSE),""))</f>
        <v/>
      </c>
      <c r="BN7" s="46" t="str">
        <f>IF(ISNUMBER(VLOOKUP($B7,Stats!$A$2:$AA$19,2,FALSE))=FALSE,"",IF(ISNUMBER(#REF!),(#REF!-VLOOKUP($B7,Stats!$A$2:$AA$19,13,FALSE))/VLOOKUP($B7,Stats!$A$2:$AA$19,27,FALSE),""))</f>
        <v/>
      </c>
      <c r="BO7" s="46" t="str">
        <f>IF(ISNUMBER(VLOOKUP($B7,Stats!$A$2:$AA$19,2,FALSE))=FALSE,"",IF(ISNUMBER(#REF!),(#REF!-VLOOKUP($B7,Stats!$A$2:$AA$19,14,FALSE))/VLOOKUP($B7,Stats!$A$2:$AB$19,28,FALSE),""))</f>
        <v/>
      </c>
      <c r="BP7" s="46"/>
      <c r="BQ7" s="46">
        <f>IF(ISNUMBER(VLOOKUP($B7,Stats!$A$2:$AA$19,2,FALSE))=FALSE,"",IF(ISNUMBER(BM7),BM7,(VLOOKUP($B7,Stats!$A$2:$AT$19,46,FALSE)-VLOOKUP($B7,Stats!$A$2:$AA$19,12,FALSE))/VLOOKUP($B7,Stats!$A$2:$AA$19,26,FALSE)))</f>
        <v>-0.71825946798524909</v>
      </c>
      <c r="BR7" s="51">
        <f t="shared" si="7"/>
        <v>-0.71825946798524909</v>
      </c>
      <c r="BS7" s="32" t="str">
        <f t="shared" si="2"/>
        <v>215_201423</v>
      </c>
      <c r="BT7" s="53">
        <f t="shared" si="3"/>
        <v>-0.38026319572436895</v>
      </c>
    </row>
    <row r="8" spans="1:72" x14ac:dyDescent="0.15">
      <c r="A8" s="16">
        <v>215</v>
      </c>
      <c r="B8" s="17">
        <v>201424</v>
      </c>
      <c r="C8" s="3">
        <v>0</v>
      </c>
      <c r="D8" s="23">
        <v>3.8083301195526609E-2</v>
      </c>
      <c r="E8" s="18">
        <v>5.4800642946350123E-3</v>
      </c>
      <c r="F8" s="24">
        <v>6</v>
      </c>
      <c r="G8" s="24">
        <v>4</v>
      </c>
      <c r="H8" s="20">
        <v>7.6633712030259593E-3</v>
      </c>
      <c r="I8" s="20">
        <v>-2.0998270249670548E-3</v>
      </c>
      <c r="J8" s="24">
        <v>6</v>
      </c>
      <c r="K8" s="24">
        <v>4</v>
      </c>
      <c r="L8" s="20">
        <v>9.3339815264950055E-3</v>
      </c>
      <c r="M8" s="20">
        <v>-6.8466730954676036E-3</v>
      </c>
      <c r="N8" s="19">
        <v>1.0767</v>
      </c>
      <c r="O8" s="19">
        <v>1.0382835101253618</v>
      </c>
      <c r="P8" s="25">
        <v>41971</v>
      </c>
      <c r="Q8" s="20">
        <v>-8.1967213114754189E-3</v>
      </c>
      <c r="R8" s="25">
        <v>41963</v>
      </c>
      <c r="S8" s="25">
        <f>IF(ISNUMBER(R8),VLOOKUP(B8,Index!$B$3:$AB$18,27,FALSE),"")</f>
        <v>41963</v>
      </c>
      <c r="T8" s="25">
        <f>IF(ISNUMBER($R8),VLOOKUP($B8,Index!$B$21:$AB$36,27,FALSE),"")</f>
        <v>41963</v>
      </c>
      <c r="U8" s="25">
        <f>IF(ISNUMBER($R8),VLOOKUP($B8,Index!$B$39:$AB$54,27,FALSE),"")</f>
        <v>41963</v>
      </c>
      <c r="W8" s="18">
        <v>1.1424990358657983</v>
      </c>
      <c r="X8" s="19">
        <v>0.6</v>
      </c>
      <c r="Y8" s="18">
        <v>0.10397690937126412</v>
      </c>
      <c r="Z8" s="19">
        <f t="shared" si="4"/>
        <v>0</v>
      </c>
      <c r="AA8" s="21">
        <v>4.6461627458542409</v>
      </c>
      <c r="AB8" s="28"/>
      <c r="AC8" s="18">
        <v>1.3053040469542785</v>
      </c>
      <c r="AD8" s="19">
        <v>0.36</v>
      </c>
      <c r="AE8" s="18">
        <v>1.0811197682400074E-2</v>
      </c>
      <c r="AF8" s="19">
        <f t="shared" si="5"/>
        <v>0</v>
      </c>
      <c r="AG8" s="21">
        <v>21.58682826096382</v>
      </c>
      <c r="AH8" s="28"/>
      <c r="AK8" t="str">
        <f t="shared" si="0"/>
        <v/>
      </c>
      <c r="AL8" t="str">
        <f t="shared" si="0"/>
        <v/>
      </c>
      <c r="AM8" t="str">
        <f t="shared" si="0"/>
        <v/>
      </c>
      <c r="AN8">
        <f t="shared" si="0"/>
        <v>4.6461627458542409</v>
      </c>
      <c r="AO8" t="str">
        <f t="shared" si="0"/>
        <v/>
      </c>
      <c r="AP8" t="str">
        <f t="shared" si="0"/>
        <v/>
      </c>
      <c r="AQ8" t="str">
        <f t="shared" si="0"/>
        <v/>
      </c>
      <c r="AR8" t="str">
        <f t="shared" si="0"/>
        <v/>
      </c>
      <c r="AS8" t="str">
        <f t="shared" si="0"/>
        <v/>
      </c>
      <c r="AT8" t="str">
        <f t="shared" si="0"/>
        <v/>
      </c>
      <c r="AU8" t="str">
        <f t="shared" si="0"/>
        <v/>
      </c>
      <c r="AV8" t="str">
        <f t="shared" si="0"/>
        <v/>
      </c>
      <c r="AW8" t="str">
        <f t="shared" si="0"/>
        <v/>
      </c>
      <c r="AX8" t="str">
        <f t="shared" si="0"/>
        <v/>
      </c>
      <c r="AZ8" s="46">
        <f>IF(ISNUMBER(VLOOKUP($B8,Stats!$A$2:$AA$19,2,FALSE))=FALSE,"",IF(ISNUMBER(W8),(W8-VLOOKUP($B8,Stats!$A$2:$AA$19,2,FALSE))/VLOOKUP($B8,Stats!$A$2:$AA$19,16,FALSE),""))</f>
        <v>2.2132233331702611E-2</v>
      </c>
      <c r="BA8" s="46">
        <f>IF(ISNUMBER(VLOOKUP($B8,Stats!$A$2:$AA$19,2,FALSE))=FALSE,"",IF(ISNUMBER(X8),(X8-VLOOKUP($B8,Stats!$A$2:$AA$19,3,FALSE))/VLOOKUP($B8,Stats!$A$2:$AA$19,17,FALSE),""))</f>
        <v>-0.93450941971826806</v>
      </c>
      <c r="BB8" s="46"/>
      <c r="BC8" s="46"/>
      <c r="BD8" s="44">
        <f t="shared" si="1"/>
        <v>-0.45618859319328275</v>
      </c>
      <c r="BE8" s="46">
        <f>IF(ISNUMBER(VLOOKUP($B8,Stats!$A$2:$AA$19,2,FALSE))=FALSE,"",IF(ISNUMBER(Y8),(Y8-VLOOKUP($B8,Stats!$A$2:$AA$19,5,FALSE))/VLOOKUP($B8,Stats!$A$2:$AA$19,19,FALSE),""))</f>
        <v>-0.17409380097476426</v>
      </c>
      <c r="BF8" s="46"/>
      <c r="BG8" s="46"/>
      <c r="BH8" s="46">
        <f>IF(ISNUMBER(VLOOKUP($B8,Stats!$A$2:$AA$19,2,FALSE))=FALSE,"",IF(ISNUMBER(Z8),(Z8-VLOOKUP($B8,Stats!$A$2:$AA$19,8,FALSE))/VLOOKUP($B8,Stats!$A$2:$AA$19,22,FALSE),""))</f>
        <v>-0.83432005029645806</v>
      </c>
      <c r="BI8" s="46" t="str">
        <f>IF(ISNUMBER(VLOOKUP($B8,Stats!$A$2:$AA$19,2,FALSE))=FALSE,"",IF(ISNUMBER(#REF!),(#REF!-VLOOKUP($B8,Stats!$A$2:$AA$19,9,FALSE))/VLOOKUP($B8,Stats!$A$2:$AA$19,23,FALSE),""))</f>
        <v/>
      </c>
      <c r="BJ8" s="46" t="str">
        <f>IF(ISNUMBER(VLOOKUP($B8,Stats!$A$2:$AA$19,2,FALSE))=FALSE,"",IF(ISNUMBER(#REF!),(#REF!-VLOOKUP($B8,Stats!$A$2:$AA$19,10,FALSE))/VLOOKUP($B8,Stats!$A$2:$AA$19,24,FALSE),""))</f>
        <v/>
      </c>
      <c r="BK8" s="44">
        <f t="shared" si="6"/>
        <v>-0.12843035440660241</v>
      </c>
      <c r="BL8" s="46" t="str">
        <f>IF(ISNUMBER(VLOOKUP($B8,Stats!$A$2:$AA$19,2,FALSE))=FALSE,"",IF(ISNUMBER(#REF!),(#REF!-VLOOKUP($B8,Stats!$A$2:$AA$19,11,FALSE))/VLOOKUP($B8,Stats!$A$2:$AA$19,25,FALSE),""))</f>
        <v/>
      </c>
      <c r="BM8" s="46">
        <f>IF(ISNUMBER(VLOOKUP($B8,Stats!$A$2:$AA$19,2,FALSE))=FALSE,"",IF(ISNUMBER(AA8),(AA8-VLOOKUP($B8,Stats!$A$2:$AA$19,12,FALSE))/VLOOKUP($B8,Stats!$A$2:$AA$19,26,FALSE),""))</f>
        <v>-0.46707685269825455</v>
      </c>
      <c r="BN8" s="46" t="str">
        <f>IF(ISNUMBER(VLOOKUP($B8,Stats!$A$2:$AA$19,2,FALSE))=FALSE,"",IF(ISNUMBER(#REF!),(#REF!-VLOOKUP($B8,Stats!$A$2:$AA$19,13,FALSE))/VLOOKUP($B8,Stats!$A$2:$AA$19,27,FALSE),""))</f>
        <v/>
      </c>
      <c r="BO8" s="46" t="str">
        <f>IF(ISNUMBER(VLOOKUP($B8,Stats!$A$2:$AA$19,2,FALSE))=FALSE,"",IF(ISNUMBER(#REF!),(#REF!-VLOOKUP($B8,Stats!$A$2:$AA$19,14,FALSE))/VLOOKUP($B8,Stats!$A$2:$AB$19,28,FALSE),""))</f>
        <v/>
      </c>
      <c r="BP8" s="46"/>
      <c r="BQ8" s="46">
        <f>IF(ISNUMBER(VLOOKUP($B8,Stats!$A$2:$AA$19,2,FALSE))=FALSE,"",IF(ISNUMBER(BM8),BM8,(VLOOKUP($B8,Stats!$A$2:$AT$19,46,FALSE)-VLOOKUP($B8,Stats!$A$2:$AA$19,12,FALSE))/VLOOKUP($B8,Stats!$A$2:$AA$19,26,FALSE)))</f>
        <v>-0.46707685269825455</v>
      </c>
      <c r="BR8" s="51">
        <f t="shared" si="7"/>
        <v>-0.46707685269825455</v>
      </c>
      <c r="BS8" s="32" t="str">
        <f t="shared" si="2"/>
        <v>215_201424</v>
      </c>
      <c r="BT8" s="53">
        <f t="shared" si="3"/>
        <v>-0.26171130182226893</v>
      </c>
    </row>
    <row r="9" spans="1:72" x14ac:dyDescent="0.15">
      <c r="A9" s="16">
        <v>215</v>
      </c>
      <c r="B9" s="17">
        <v>201425</v>
      </c>
      <c r="C9" s="3">
        <v>0</v>
      </c>
      <c r="D9" s="23">
        <v>-2.7862914460851096E-3</v>
      </c>
      <c r="E9" s="18">
        <v>2.2150039246364654E-2</v>
      </c>
      <c r="F9" s="24">
        <v>5</v>
      </c>
      <c r="G9" s="24">
        <v>5</v>
      </c>
      <c r="H9" s="20">
        <v>1.5404029061447977E-2</v>
      </c>
      <c r="I9" s="20">
        <v>-1.5512797320636439E-2</v>
      </c>
      <c r="J9" s="24">
        <v>3</v>
      </c>
      <c r="K9" s="24">
        <v>2</v>
      </c>
      <c r="L9" s="20">
        <v>2.5871459694989385E-2</v>
      </c>
      <c r="M9" s="20">
        <v>-5.2001759788825486E-2</v>
      </c>
      <c r="N9" s="19">
        <v>1.1365000000000001</v>
      </c>
      <c r="O9" s="19">
        <v>1.06254674644727</v>
      </c>
      <c r="P9" s="25">
        <v>41981</v>
      </c>
      <c r="Q9" s="20">
        <v>-5.5257369115706112E-2</v>
      </c>
      <c r="R9" s="25">
        <v>41985</v>
      </c>
      <c r="S9" s="25">
        <f>IF(ISNUMBER(R9),VLOOKUP(B9,Index!$B$3:$AB$18,27,FALSE),"")</f>
        <v>41982</v>
      </c>
      <c r="T9" s="25">
        <f>IF(ISNUMBER($R9),VLOOKUP($B9,Index!$B$21:$AB$36,27,FALSE),"")</f>
        <v>41982</v>
      </c>
      <c r="U9" s="25">
        <f>IF(ISNUMBER($R9),VLOOKUP($B9,Index!$B$39:$AB$54,27,FALSE),"")</f>
        <v>41982</v>
      </c>
      <c r="W9" s="18">
        <v>-8.3588743382553288E-2</v>
      </c>
      <c r="X9" s="19">
        <v>0.5</v>
      </c>
      <c r="Y9" s="18">
        <v>0.42026744568379076</v>
      </c>
      <c r="Z9" s="19">
        <f t="shared" si="4"/>
        <v>3</v>
      </c>
      <c r="AA9" s="21" t="s">
        <v>25</v>
      </c>
      <c r="AB9" s="28"/>
      <c r="AC9" s="18">
        <v>6.9870780202743463E-3</v>
      </c>
      <c r="AD9" s="19">
        <v>0.25</v>
      </c>
      <c r="AE9" s="18">
        <v>0.17662472590157802</v>
      </c>
      <c r="AF9" s="19">
        <f t="shared" si="5"/>
        <v>9</v>
      </c>
      <c r="AG9" s="21" t="s">
        <v>25</v>
      </c>
      <c r="AH9" s="28"/>
      <c r="AK9" t="str">
        <f t="shared" si="0"/>
        <v/>
      </c>
      <c r="AL9" t="str">
        <f t="shared" si="0"/>
        <v/>
      </c>
      <c r="AM9" t="str">
        <f t="shared" si="0"/>
        <v/>
      </c>
      <c r="AN9" t="str">
        <f t="shared" si="0"/>
        <v/>
      </c>
      <c r="AO9" t="str">
        <f t="shared" si="0"/>
        <v/>
      </c>
      <c r="AP9" t="str">
        <f t="shared" si="0"/>
        <v/>
      </c>
      <c r="AQ9" t="str">
        <f t="shared" si="0"/>
        <v/>
      </c>
      <c r="AR9" t="str">
        <f t="shared" si="0"/>
        <v/>
      </c>
      <c r="AS9" t="str">
        <f t="shared" si="0"/>
        <v/>
      </c>
      <c r="AT9" t="str">
        <f t="shared" si="0"/>
        <v/>
      </c>
      <c r="AU9" t="str">
        <f t="shared" si="0"/>
        <v/>
      </c>
      <c r="AV9" t="str">
        <f t="shared" si="0"/>
        <v/>
      </c>
      <c r="AW9" t="str">
        <f t="shared" si="0"/>
        <v/>
      </c>
      <c r="AX9" t="str">
        <f t="shared" si="0"/>
        <v/>
      </c>
      <c r="AZ9" s="46">
        <f>IF(ISNUMBER(VLOOKUP($B9,Stats!$A$2:$AA$19,2,FALSE))=FALSE,"",IF(ISNUMBER(W9),(W9-VLOOKUP($B9,Stats!$A$2:$AA$19,2,FALSE))/VLOOKUP($B9,Stats!$A$2:$AA$19,16,FALSE),""))</f>
        <v>-0.71265964772290269</v>
      </c>
      <c r="BA9" s="46">
        <f>IF(ISNUMBER(VLOOKUP($B9,Stats!$A$2:$AA$19,2,FALSE))=FALSE,"",IF(ISNUMBER(X9),(X9-VLOOKUP($B9,Stats!$A$2:$AA$19,3,FALSE))/VLOOKUP($B9,Stats!$A$2:$AA$19,17,FALSE),""))</f>
        <v>-0.77319859457856333</v>
      </c>
      <c r="BB9" s="46"/>
      <c r="BC9" s="46"/>
      <c r="BD9" s="44">
        <f t="shared" si="1"/>
        <v>-0.74292912115073295</v>
      </c>
      <c r="BE9" s="46">
        <f>IF(ISNUMBER(VLOOKUP($B9,Stats!$A$2:$AA$19,2,FALSE))=FALSE,"",IF(ISNUMBER(Y9),(Y9-VLOOKUP($B9,Stats!$A$2:$AA$19,5,FALSE))/VLOOKUP($B9,Stats!$A$2:$AA$19,19,FALSE),""))</f>
        <v>0.4631457170570823</v>
      </c>
      <c r="BF9" s="46"/>
      <c r="BG9" s="46"/>
      <c r="BH9" s="46">
        <f>IF(ISNUMBER(VLOOKUP($B9,Stats!$A$2:$AA$19,2,FALSE))=FALSE,"",IF(ISNUMBER(Z9),(Z9-VLOOKUP($B9,Stats!$A$2:$AA$19,8,FALSE))/VLOOKUP($B9,Stats!$A$2:$AA$19,22,FALSE),""))</f>
        <v>2.1893812400132417</v>
      </c>
      <c r="BI9" s="46" t="str">
        <f>IF(ISNUMBER(VLOOKUP($B9,Stats!$A$2:$AA$19,2,FALSE))=FALSE,"",IF(ISNUMBER(#REF!),(#REF!-VLOOKUP($B9,Stats!$A$2:$AA$19,9,FALSE))/VLOOKUP($B9,Stats!$A$2:$AA$19,23,FALSE),""))</f>
        <v/>
      </c>
      <c r="BJ9" s="46" t="str">
        <f>IF(ISNUMBER(VLOOKUP($B9,Stats!$A$2:$AA$19,2,FALSE))=FALSE,"",IF(ISNUMBER(#REF!),(#REF!-VLOOKUP($B9,Stats!$A$2:$AA$19,10,FALSE))/VLOOKUP($B9,Stats!$A$2:$AA$19,24,FALSE),""))</f>
        <v/>
      </c>
      <c r="BK9" s="44">
        <f t="shared" si="6"/>
        <v>0.33261237006401495</v>
      </c>
      <c r="BL9" s="46" t="str">
        <f>IF(ISNUMBER(VLOOKUP($B9,Stats!$A$2:$AA$19,2,FALSE))=FALSE,"",IF(ISNUMBER(#REF!),(#REF!-VLOOKUP($B9,Stats!$A$2:$AA$19,11,FALSE))/VLOOKUP($B9,Stats!$A$2:$AA$19,25,FALSE),""))</f>
        <v/>
      </c>
      <c r="BM9" s="46" t="str">
        <f>IF(ISNUMBER(VLOOKUP($B9,Stats!$A$2:$AA$19,2,FALSE))=FALSE,"",IF(ISNUMBER(AA9),(AA9-VLOOKUP($B9,Stats!$A$2:$AA$19,12,FALSE))/VLOOKUP($B9,Stats!$A$2:$AA$19,26,FALSE),""))</f>
        <v/>
      </c>
      <c r="BN9" s="46" t="str">
        <f>IF(ISNUMBER(VLOOKUP($B9,Stats!$A$2:$AA$19,2,FALSE))=FALSE,"",IF(ISNUMBER(#REF!),(#REF!-VLOOKUP($B9,Stats!$A$2:$AA$19,13,FALSE))/VLOOKUP($B9,Stats!$A$2:$AA$19,27,FALSE),""))</f>
        <v/>
      </c>
      <c r="BO9" s="46" t="str">
        <f>IF(ISNUMBER(VLOOKUP($B9,Stats!$A$2:$AA$19,2,FALSE))=FALSE,"",IF(ISNUMBER(#REF!),(#REF!-VLOOKUP($B9,Stats!$A$2:$AA$19,14,FALSE))/VLOOKUP($B9,Stats!$A$2:$AB$19,28,FALSE),""))</f>
        <v/>
      </c>
      <c r="BP9" s="46"/>
      <c r="BQ9" s="46">
        <f>IF(ISNUMBER(VLOOKUP($B9,Stats!$A$2:$AA$19,2,FALSE))=FALSE,"",IF(ISNUMBER(BM9),BM9,(VLOOKUP($B9,Stats!$A$2:$AT$19,46,FALSE)-VLOOKUP($B9,Stats!$A$2:$AA$19,12,FALSE))/VLOOKUP($B9,Stats!$A$2:$AA$19,26,FALSE)))</f>
        <v>-0.79776266374979832</v>
      </c>
      <c r="BR9" s="51">
        <f t="shared" si="7"/>
        <v>-0.79776266374979832</v>
      </c>
      <c r="BS9" s="32" t="str">
        <f t="shared" si="2"/>
        <v>215_201425</v>
      </c>
      <c r="BT9" s="53">
        <f t="shared" si="3"/>
        <v>-0.10857093494169731</v>
      </c>
    </row>
    <row r="10" spans="1:72" x14ac:dyDescent="0.15">
      <c r="A10" s="16">
        <v>215</v>
      </c>
      <c r="B10" s="17">
        <v>201426</v>
      </c>
      <c r="C10" s="3">
        <v>0</v>
      </c>
      <c r="D10" s="23">
        <v>6.1655956039861959E-2</v>
      </c>
      <c r="E10" s="18">
        <v>1.8305810179629393E-2</v>
      </c>
      <c r="F10" s="24">
        <v>5</v>
      </c>
      <c r="G10" s="24">
        <v>5</v>
      </c>
      <c r="H10" s="20">
        <v>2.2079761994620962E-2</v>
      </c>
      <c r="I10" s="20">
        <v>-9.7781278086424457E-3</v>
      </c>
      <c r="J10" s="24">
        <v>2</v>
      </c>
      <c r="K10" s="24">
        <v>2</v>
      </c>
      <c r="L10" s="20">
        <v>2.9742173112338843E-2</v>
      </c>
      <c r="M10" s="20">
        <v>-1.8349453132061821E-2</v>
      </c>
      <c r="N10" s="19">
        <v>1.1398999999999999</v>
      </c>
      <c r="O10" s="19">
        <v>1.0667228148979973</v>
      </c>
      <c r="P10" s="25">
        <v>41999</v>
      </c>
      <c r="Q10" s="20">
        <v>-3.4495021337126563E-2</v>
      </c>
      <c r="R10" s="25">
        <v>41997</v>
      </c>
      <c r="S10" s="25">
        <f>IF(ISNUMBER(R10),VLOOKUP(B10,Index!$B$3:$AB$18,27,FALSE),"")</f>
        <v>41997</v>
      </c>
      <c r="T10" s="25">
        <f>IF(ISNUMBER($R10),VLOOKUP($B10,Index!$B$21:$AB$36,27,FALSE),"")</f>
        <v>41996</v>
      </c>
      <c r="U10" s="25">
        <f>IF(ISNUMBER($R10),VLOOKUP($B10,Index!$B$39:$AB$54,27,FALSE),"")</f>
        <v>41996</v>
      </c>
      <c r="W10" s="18">
        <v>1.8496786811958588</v>
      </c>
      <c r="X10" s="19">
        <v>0.5</v>
      </c>
      <c r="Y10" s="18">
        <v>0.34732832749394965</v>
      </c>
      <c r="Z10" s="19">
        <f t="shared" si="4"/>
        <v>0</v>
      </c>
      <c r="AA10" s="21">
        <v>1.7873870967432166</v>
      </c>
      <c r="AB10" s="28"/>
      <c r="AC10" s="18">
        <v>3.4213112236704513</v>
      </c>
      <c r="AD10" s="19">
        <v>0.25</v>
      </c>
      <c r="AE10" s="18">
        <v>0.12063696707974435</v>
      </c>
      <c r="AF10" s="19">
        <f t="shared" si="5"/>
        <v>0</v>
      </c>
      <c r="AG10" s="21">
        <v>3.194752633604145</v>
      </c>
      <c r="AH10" s="28"/>
      <c r="AK10" t="str">
        <f t="shared" si="0"/>
        <v/>
      </c>
      <c r="AL10" t="str">
        <f t="shared" si="0"/>
        <v/>
      </c>
      <c r="AM10" t="str">
        <f t="shared" si="0"/>
        <v/>
      </c>
      <c r="AN10" t="str">
        <f t="shared" si="0"/>
        <v/>
      </c>
      <c r="AO10" t="str">
        <f t="shared" si="0"/>
        <v/>
      </c>
      <c r="AP10">
        <f t="shared" si="0"/>
        <v>1.7873870967432166</v>
      </c>
      <c r="AQ10" t="str">
        <f t="shared" si="0"/>
        <v/>
      </c>
      <c r="AR10" t="str">
        <f t="shared" si="0"/>
        <v/>
      </c>
      <c r="AS10" t="str">
        <f t="shared" si="0"/>
        <v/>
      </c>
      <c r="AT10" t="str">
        <f t="shared" si="0"/>
        <v/>
      </c>
      <c r="AU10" t="str">
        <f t="shared" si="0"/>
        <v/>
      </c>
      <c r="AV10" t="str">
        <f t="shared" si="0"/>
        <v/>
      </c>
      <c r="AW10" t="str">
        <f t="shared" si="0"/>
        <v/>
      </c>
      <c r="AX10" t="str">
        <f t="shared" si="0"/>
        <v/>
      </c>
      <c r="AZ10" s="46">
        <f>IF(ISNUMBER(VLOOKUP($B10,Stats!$A$2:$AA$19,2,FALSE))=FALSE,"",IF(ISNUMBER(W10),(W10-VLOOKUP($B10,Stats!$A$2:$AA$19,2,FALSE))/VLOOKUP($B10,Stats!$A$2:$AA$19,16,FALSE),""))</f>
        <v>0.61069387331225045</v>
      </c>
      <c r="BA10" s="46">
        <f>IF(ISNUMBER(VLOOKUP($B10,Stats!$A$2:$AA$19,2,FALSE))=FALSE,"",IF(ISNUMBER(X10),(X10-VLOOKUP($B10,Stats!$A$2:$AA$19,3,FALSE))/VLOOKUP($B10,Stats!$A$2:$AA$19,17,FALSE),""))</f>
        <v>-0.59756231632346257</v>
      </c>
      <c r="BB10" s="46"/>
      <c r="BC10" s="46"/>
      <c r="BD10" s="44">
        <f t="shared" si="1"/>
        <v>6.5657784943939368E-3</v>
      </c>
      <c r="BE10" s="46">
        <f>IF(ISNUMBER(VLOOKUP($B10,Stats!$A$2:$AA$19,2,FALSE))=FALSE,"",IF(ISNUMBER(Y10),(Y10-VLOOKUP($B10,Stats!$A$2:$AA$19,5,FALSE))/VLOOKUP($B10,Stats!$A$2:$AA$19,19,FALSE),""))</f>
        <v>0.64290660378538245</v>
      </c>
      <c r="BF10" s="46"/>
      <c r="BG10" s="46"/>
      <c r="BH10" s="46">
        <f>IF(ISNUMBER(VLOOKUP($B10,Stats!$A$2:$AA$19,2,FALSE))=FALSE,"",IF(ISNUMBER(Z10),(Z10-VLOOKUP($B10,Stats!$A$2:$AA$19,8,FALSE))/VLOOKUP($B10,Stats!$A$2:$AA$19,22,FALSE),""))</f>
        <v>-0.60316436580698729</v>
      </c>
      <c r="BI10" s="46" t="str">
        <f>IF(ISNUMBER(VLOOKUP($B10,Stats!$A$2:$AA$19,2,FALSE))=FALSE,"",IF(ISNUMBER(#REF!),(#REF!-VLOOKUP($B10,Stats!$A$2:$AA$19,9,FALSE))/VLOOKUP($B10,Stats!$A$2:$AA$19,23,FALSE),""))</f>
        <v/>
      </c>
      <c r="BJ10" s="46" t="str">
        <f>IF(ISNUMBER(VLOOKUP($B10,Stats!$A$2:$AA$19,2,FALSE))=FALSE,"",IF(ISNUMBER(#REF!),(#REF!-VLOOKUP($B10,Stats!$A$2:$AA$19,10,FALSE))/VLOOKUP($B10,Stats!$A$2:$AA$19,24,FALSE),""))</f>
        <v/>
      </c>
      <c r="BK10" s="44">
        <f t="shared" si="6"/>
        <v>-0.6309839323918639</v>
      </c>
      <c r="BL10" s="46" t="str">
        <f>IF(ISNUMBER(VLOOKUP($B10,Stats!$A$2:$AA$19,2,FALSE))=FALSE,"",IF(ISNUMBER(#REF!),(#REF!-VLOOKUP($B10,Stats!$A$2:$AA$19,11,FALSE))/VLOOKUP($B10,Stats!$A$2:$AA$19,25,FALSE),""))</f>
        <v/>
      </c>
      <c r="BM10" s="46">
        <f>IF(ISNUMBER(VLOOKUP($B10,Stats!$A$2:$AA$19,2,FALSE))=FALSE,"",IF(ISNUMBER(AA10),(AA10-VLOOKUP($B10,Stats!$A$2:$AA$19,12,FALSE))/VLOOKUP($B10,Stats!$A$2:$AA$19,26,FALSE),""))</f>
        <v>-0.19499731613886032</v>
      </c>
      <c r="BN10" s="46" t="str">
        <f>IF(ISNUMBER(VLOOKUP($B10,Stats!$A$2:$AA$19,2,FALSE))=FALSE,"",IF(ISNUMBER(#REF!),(#REF!-VLOOKUP($B10,Stats!$A$2:$AA$19,13,FALSE))/VLOOKUP($B10,Stats!$A$2:$AA$19,27,FALSE),""))</f>
        <v/>
      </c>
      <c r="BO10" s="46" t="str">
        <f>IF(ISNUMBER(VLOOKUP($B10,Stats!$A$2:$AA$19,2,FALSE))=FALSE,"",IF(ISNUMBER(#REF!),(#REF!-VLOOKUP($B10,Stats!$A$2:$AA$19,14,FALSE))/VLOOKUP($B10,Stats!$A$2:$AB$19,28,FALSE),""))</f>
        <v/>
      </c>
      <c r="BP10" s="46"/>
      <c r="BQ10" s="46">
        <f>IF(ISNUMBER(VLOOKUP($B10,Stats!$A$2:$AA$19,2,FALSE))=FALSE,"",IF(ISNUMBER(BM10),BM10,(VLOOKUP($B10,Stats!$A$2:$AT$19,46,FALSE)-VLOOKUP($B10,Stats!$A$2:$AA$19,12,FALSE))/VLOOKUP($B10,Stats!$A$2:$AA$19,26,FALSE)))</f>
        <v>-0.19499731613886032</v>
      </c>
      <c r="BR10" s="51">
        <f t="shared" si="7"/>
        <v>-0.19499731613886032</v>
      </c>
      <c r="BS10" s="32" t="str">
        <f t="shared" si="2"/>
        <v>215_201426</v>
      </c>
      <c r="BT10" s="53">
        <f t="shared" si="3"/>
        <v>-0.41627666696401155</v>
      </c>
    </row>
    <row r="11" spans="1:72" x14ac:dyDescent="0.15">
      <c r="A11" s="16">
        <v>215</v>
      </c>
      <c r="B11" s="17">
        <v>201427</v>
      </c>
      <c r="C11" s="3">
        <v>0</v>
      </c>
      <c r="D11" s="23">
        <v>3.7371699271866232E-2</v>
      </c>
      <c r="E11" s="18">
        <v>4.9214846438897335E-3</v>
      </c>
      <c r="F11" s="24">
        <v>3</v>
      </c>
      <c r="G11" s="24">
        <v>0</v>
      </c>
      <c r="H11" s="20">
        <v>1.2313154901032538E-2</v>
      </c>
      <c r="I11" s="20" t="s">
        <v>25</v>
      </c>
      <c r="J11" s="24">
        <v>3</v>
      </c>
      <c r="K11" s="24">
        <v>0</v>
      </c>
      <c r="L11" s="20">
        <v>1.799242424242431E-2</v>
      </c>
      <c r="M11" s="20">
        <v>9.2990613211687556E-3</v>
      </c>
      <c r="N11" s="19">
        <v>1.1825000000000001</v>
      </c>
      <c r="O11" s="19">
        <v>1.027813993915689</v>
      </c>
      <c r="P11" s="25">
        <v>42004</v>
      </c>
      <c r="Q11" s="20">
        <v>0</v>
      </c>
      <c r="R11" s="25">
        <v>42002</v>
      </c>
      <c r="S11" s="25">
        <f>IF(ISNUMBER(R11),VLOOKUP(B11,Index!$B$3:$AB$18,27,FALSE),"")</f>
        <v>42002</v>
      </c>
      <c r="T11" s="25">
        <f>IF(ISNUMBER($R11),VLOOKUP($B11,Index!$B$21:$AB$36,27,FALSE),"")</f>
        <v>42003</v>
      </c>
      <c r="U11" s="25">
        <f>IF(ISNUMBER($R11),VLOOKUP($B11,Index!$B$39:$AB$54,27,FALSE),"")</f>
        <v>42003</v>
      </c>
      <c r="W11" s="18">
        <v>4.4846039126239479</v>
      </c>
      <c r="X11" s="19">
        <v>1</v>
      </c>
      <c r="Y11" s="18">
        <v>9.3378605665405415E-2</v>
      </c>
      <c r="Z11" s="19">
        <f t="shared" si="4"/>
        <v>0</v>
      </c>
      <c r="AA11" s="21" t="s">
        <v>25</v>
      </c>
      <c r="AB11" s="28"/>
      <c r="AC11" s="18">
        <v>20.111672253122023</v>
      </c>
      <c r="AD11" s="19">
        <v>1</v>
      </c>
      <c r="AE11" s="18">
        <v>8.7195639960152838E-3</v>
      </c>
      <c r="AF11" s="19">
        <f t="shared" si="5"/>
        <v>0</v>
      </c>
      <c r="AG11" s="21" t="s">
        <v>25</v>
      </c>
      <c r="AH11" s="28"/>
      <c r="AK11" t="str">
        <f t="shared" si="0"/>
        <v/>
      </c>
      <c r="AL11" t="str">
        <f t="shared" si="0"/>
        <v/>
      </c>
      <c r="AM11" t="str">
        <f t="shared" si="0"/>
        <v/>
      </c>
      <c r="AN11" t="str">
        <f t="shared" si="0"/>
        <v/>
      </c>
      <c r="AO11" t="str">
        <f t="shared" si="0"/>
        <v/>
      </c>
      <c r="AP11" t="str">
        <f t="shared" si="0"/>
        <v/>
      </c>
      <c r="AQ11" t="str">
        <f t="shared" si="0"/>
        <v/>
      </c>
      <c r="AR11" t="str">
        <f t="shared" si="0"/>
        <v/>
      </c>
      <c r="AS11" t="str">
        <f t="shared" si="0"/>
        <v/>
      </c>
      <c r="AT11" t="str">
        <f t="shared" si="0"/>
        <v/>
      </c>
      <c r="AU11" t="str">
        <f t="shared" si="0"/>
        <v/>
      </c>
      <c r="AV11" t="str">
        <f t="shared" si="0"/>
        <v/>
      </c>
      <c r="AW11" t="str">
        <f t="shared" si="0"/>
        <v/>
      </c>
      <c r="AX11" t="str">
        <f t="shared" si="0"/>
        <v/>
      </c>
      <c r="AZ11" s="46">
        <f>IF(ISNUMBER(VLOOKUP($B11,Stats!$A$2:$AA$19,2,FALSE))=FALSE,"",IF(ISNUMBER(W11),(W11-VLOOKUP($B11,Stats!$A$2:$AA$19,2,FALSE))/VLOOKUP($B11,Stats!$A$2:$AA$19,16,FALSE),""))</f>
        <v>1.534503066891636</v>
      </c>
      <c r="BA11" s="46">
        <f>IF(ISNUMBER(VLOOKUP($B11,Stats!$A$2:$AA$19,2,FALSE))=FALSE,"",IF(ISNUMBER(X11),(X11-VLOOKUP($B11,Stats!$A$2:$AA$19,3,FALSE))/VLOOKUP($B11,Stats!$A$2:$AA$19,17,FALSE),""))</f>
        <v>1.4327788106821593</v>
      </c>
      <c r="BB11" s="46"/>
      <c r="BC11" s="46"/>
      <c r="BD11" s="44">
        <f t="shared" si="1"/>
        <v>1.4836409387868976</v>
      </c>
      <c r="BE11" s="46">
        <f>IF(ISNUMBER(VLOOKUP($B11,Stats!$A$2:$AA$19,2,FALSE))=FALSE,"",IF(ISNUMBER(Y11),(Y11-VLOOKUP($B11,Stats!$A$2:$AA$19,5,FALSE))/VLOOKUP($B11,Stats!$A$2:$AA$19,19,FALSE),""))</f>
        <v>-0.71111060035670604</v>
      </c>
      <c r="BF11" s="46"/>
      <c r="BG11" s="46"/>
      <c r="BH11" s="46">
        <f>IF(ISNUMBER(VLOOKUP($B11,Stats!$A$2:$AA$19,2,FALSE))=FALSE,"",IF(ISNUMBER(Z11),(Z11-VLOOKUP($B11,Stats!$A$2:$AA$19,8,FALSE))/VLOOKUP($B11,Stats!$A$2:$AA$19,22,FALSE),""))</f>
        <v>-1.3068976797370631</v>
      </c>
      <c r="BI11" s="46" t="str">
        <f>IF(ISNUMBER(VLOOKUP($B11,Stats!$A$2:$AA$19,2,FALSE))=FALSE,"",IF(ISNUMBER(#REF!),(#REF!-VLOOKUP($B11,Stats!$A$2:$AA$19,9,FALSE))/VLOOKUP($B11,Stats!$A$2:$AA$19,23,FALSE),""))</f>
        <v/>
      </c>
      <c r="BJ11" s="46" t="str">
        <f>IF(ISNUMBER(VLOOKUP($B11,Stats!$A$2:$AA$19,2,FALSE))=FALSE,"",IF(ISNUMBER(#REF!),(#REF!-VLOOKUP($B11,Stats!$A$2:$AA$19,10,FALSE))/VLOOKUP($B11,Stats!$A$2:$AA$19,24,FALSE),""))</f>
        <v/>
      </c>
      <c r="BK11" s="44">
        <f t="shared" si="6"/>
        <v>0.1057081163285753</v>
      </c>
      <c r="BL11" s="46" t="str">
        <f>IF(ISNUMBER(VLOOKUP($B11,Stats!$A$2:$AA$19,2,FALSE))=FALSE,"",IF(ISNUMBER(#REF!),(#REF!-VLOOKUP($B11,Stats!$A$2:$AA$19,11,FALSE))/VLOOKUP($B11,Stats!$A$2:$AA$19,25,FALSE),""))</f>
        <v/>
      </c>
      <c r="BM11" s="46" t="str">
        <f>IF(ISNUMBER(VLOOKUP($B11,Stats!$A$2:$AA$19,2,FALSE))=FALSE,"",IF(ISNUMBER(AA11),(AA11-VLOOKUP($B11,Stats!$A$2:$AA$19,12,FALSE))/VLOOKUP($B11,Stats!$A$2:$AA$19,26,FALSE),""))</f>
        <v/>
      </c>
      <c r="BN11" s="46" t="str">
        <f>IF(ISNUMBER(VLOOKUP($B11,Stats!$A$2:$AA$19,2,FALSE))=FALSE,"",IF(ISNUMBER(#REF!),(#REF!-VLOOKUP($B11,Stats!$A$2:$AA$19,13,FALSE))/VLOOKUP($B11,Stats!$A$2:$AA$19,27,FALSE),""))</f>
        <v/>
      </c>
      <c r="BO11" s="46" t="str">
        <f>IF(ISNUMBER(VLOOKUP($B11,Stats!$A$2:$AA$19,2,FALSE))=FALSE,"",IF(ISNUMBER(#REF!),(#REF!-VLOOKUP($B11,Stats!$A$2:$AA$19,14,FALSE))/VLOOKUP($B11,Stats!$A$2:$AB$19,28,FALSE),""))</f>
        <v/>
      </c>
      <c r="BP11" s="46"/>
      <c r="BQ11" s="46">
        <f>IF(ISNUMBER(VLOOKUP($B11,Stats!$A$2:$AA$19,2,FALSE))=FALSE,"",IF(ISNUMBER(BM11),BM11,(VLOOKUP($B11,Stats!$A$2:$AT$19,46,FALSE)-VLOOKUP($B11,Stats!$A$2:$AA$19,12,FALSE))/VLOOKUP($B11,Stats!$A$2:$AA$19,26,FALSE)))</f>
        <v>-0.46642635650749076</v>
      </c>
      <c r="BR11" s="51">
        <f t="shared" si="7"/>
        <v>-0.46642635650749076</v>
      </c>
      <c r="BS11" s="32" t="str">
        <f t="shared" si="2"/>
        <v>215_201427</v>
      </c>
      <c r="BT11" s="53">
        <f t="shared" si="3"/>
        <v>0.26686778625302654</v>
      </c>
    </row>
    <row r="12" spans="1:72" x14ac:dyDescent="0.15">
      <c r="A12" s="16">
        <v>215</v>
      </c>
      <c r="B12" s="17">
        <v>201501</v>
      </c>
      <c r="C12" s="3">
        <v>0</v>
      </c>
      <c r="D12" s="23">
        <v>3.3826638477800763E-3</v>
      </c>
      <c r="E12" s="18">
        <v>9.3538087736040297E-3</v>
      </c>
      <c r="F12" s="24">
        <v>2</v>
      </c>
      <c r="G12" s="24">
        <v>3</v>
      </c>
      <c r="H12" s="20">
        <v>8.6672524093241998E-3</v>
      </c>
      <c r="I12" s="20">
        <v>-4.5942354024869347E-3</v>
      </c>
      <c r="J12" s="24">
        <v>1</v>
      </c>
      <c r="K12" s="24">
        <v>3</v>
      </c>
      <c r="L12" s="20">
        <v>1.67441860465114E-2</v>
      </c>
      <c r="M12" s="20">
        <v>-6.9508416380537064E-3</v>
      </c>
      <c r="N12" s="19">
        <v>1.2022999999999999</v>
      </c>
      <c r="O12" s="19">
        <v>1</v>
      </c>
      <c r="P12" s="25">
        <v>42009</v>
      </c>
      <c r="Q12" s="20">
        <v>-1.3723696248856276E-2</v>
      </c>
      <c r="R12" s="25">
        <v>42012</v>
      </c>
      <c r="S12" s="25">
        <f>IF(ISNUMBER(R12),VLOOKUP(B12,Index!$B$3:$AB$18,27,FALSE),"")</f>
        <v>42013</v>
      </c>
      <c r="T12" s="25">
        <f>IF(ISNUMBER($R12),VLOOKUP($B12,Index!$B$21:$AB$36,27,FALSE),"")</f>
        <v>42013</v>
      </c>
      <c r="U12" s="25">
        <f>IF(ISNUMBER($R12),VLOOKUP($B12,Index!$B$39:$AB$54,27,FALSE),"")</f>
        <v>42011</v>
      </c>
      <c r="W12" s="18">
        <v>0.2435517970401655</v>
      </c>
      <c r="X12" s="19">
        <v>0.4</v>
      </c>
      <c r="Y12" s="18">
        <v>0.17747604313353005</v>
      </c>
      <c r="Z12" s="19">
        <f t="shared" si="4"/>
        <v>1</v>
      </c>
      <c r="AA12" s="21">
        <v>0.24648343904157638</v>
      </c>
      <c r="AB12" s="28"/>
      <c r="AC12" s="18">
        <v>5.9317477841493965E-2</v>
      </c>
      <c r="AD12" s="19">
        <v>0.16000000000000003</v>
      </c>
      <c r="AE12" s="18">
        <v>3.1497745886334617E-2</v>
      </c>
      <c r="AF12" s="19">
        <f t="shared" si="5"/>
        <v>1</v>
      </c>
      <c r="AG12" s="21">
        <v>6.0754085721762496E-2</v>
      </c>
      <c r="AH12" s="28"/>
      <c r="AK12" t="str">
        <f t="shared" si="0"/>
        <v/>
      </c>
      <c r="AL12" t="str">
        <f t="shared" si="0"/>
        <v/>
      </c>
      <c r="AM12" t="str">
        <f t="shared" si="0"/>
        <v/>
      </c>
      <c r="AN12" t="str">
        <f t="shared" si="0"/>
        <v/>
      </c>
      <c r="AO12" t="str">
        <f t="shared" si="0"/>
        <v/>
      </c>
      <c r="AP12" t="str">
        <f t="shared" si="0"/>
        <v/>
      </c>
      <c r="AQ12" t="str">
        <f t="shared" si="0"/>
        <v/>
      </c>
      <c r="AR12">
        <f t="shared" si="0"/>
        <v>0.24648343904157638</v>
      </c>
      <c r="AS12" t="str">
        <f t="shared" si="0"/>
        <v/>
      </c>
      <c r="AT12" t="str">
        <f t="shared" si="0"/>
        <v/>
      </c>
      <c r="AU12" t="str">
        <f t="shared" si="0"/>
        <v/>
      </c>
      <c r="AV12" t="str">
        <f t="shared" si="0"/>
        <v/>
      </c>
      <c r="AW12" t="str">
        <f t="shared" si="0"/>
        <v/>
      </c>
      <c r="AX12" t="str">
        <f t="shared" si="0"/>
        <v/>
      </c>
      <c r="AZ12" s="46">
        <f>IF(ISNUMBER(VLOOKUP($B12,Stats!$A$2:$AA$19,2,FALSE))=FALSE,"",IF(ISNUMBER(W12),(W12-VLOOKUP($B12,Stats!$A$2:$AA$19,2,FALSE))/VLOOKUP($B12,Stats!$A$2:$AA$19,16,FALSE),""))</f>
        <v>-0.50176310087023435</v>
      </c>
      <c r="BA12" s="46">
        <f>IF(ISNUMBER(VLOOKUP($B12,Stats!$A$2:$AA$19,2,FALSE))=FALSE,"",IF(ISNUMBER(X12),(X12-VLOOKUP($B12,Stats!$A$2:$AA$19,3,FALSE))/VLOOKUP($B12,Stats!$A$2:$AA$19,17,FALSE),""))</f>
        <v>-0.84220341465677562</v>
      </c>
      <c r="BB12" s="46"/>
      <c r="BC12" s="46"/>
      <c r="BD12" s="44">
        <f t="shared" si="1"/>
        <v>-0.67198325776350498</v>
      </c>
      <c r="BE12" s="46">
        <f>IF(ISNUMBER(VLOOKUP($B12,Stats!$A$2:$AA$19,2,FALSE))=FALSE,"",IF(ISNUMBER(Y12),(Y12-VLOOKUP($B12,Stats!$A$2:$AA$19,5,FALSE))/VLOOKUP($B12,Stats!$A$2:$AA$19,19,FALSE),""))</f>
        <v>-0.3718854371433275</v>
      </c>
      <c r="BF12" s="46"/>
      <c r="BG12" s="46"/>
      <c r="BH12" s="46">
        <f>IF(ISNUMBER(VLOOKUP($B12,Stats!$A$2:$AA$19,2,FALSE))=FALSE,"",IF(ISNUMBER(Z12),(Z12-VLOOKUP($B12,Stats!$A$2:$AA$19,8,FALSE))/VLOOKUP($B12,Stats!$A$2:$AA$19,22,FALSE),""))</f>
        <v>0.57826828658858598</v>
      </c>
      <c r="BI12" s="46" t="str">
        <f>IF(ISNUMBER(VLOOKUP($B12,Stats!$A$2:$AA$19,2,FALSE))=FALSE,"",IF(ISNUMBER(#REF!),(#REF!-VLOOKUP($B12,Stats!$A$2:$AA$19,9,FALSE))/VLOOKUP($B12,Stats!$A$2:$AA$19,23,FALSE),""))</f>
        <v/>
      </c>
      <c r="BJ12" s="46" t="str">
        <f>IF(ISNUMBER(VLOOKUP($B12,Stats!$A$2:$AA$19,2,FALSE))=FALSE,"",IF(ISNUMBER(#REF!),(#REF!-VLOOKUP($B12,Stats!$A$2:$AA$19,10,FALSE))/VLOOKUP($B12,Stats!$A$2:$AA$19,24,FALSE),""))</f>
        <v/>
      </c>
      <c r="BK12" s="44">
        <f t="shared" si="6"/>
        <v>0.43380029197690501</v>
      </c>
      <c r="BL12" s="46" t="str">
        <f>IF(ISNUMBER(VLOOKUP($B12,Stats!$A$2:$AA$19,2,FALSE))=FALSE,"",IF(ISNUMBER(#REF!),(#REF!-VLOOKUP($B12,Stats!$A$2:$AA$19,11,FALSE))/VLOOKUP($B12,Stats!$A$2:$AA$19,25,FALSE),""))</f>
        <v/>
      </c>
      <c r="BM12" s="46">
        <f>IF(ISNUMBER(VLOOKUP($B12,Stats!$A$2:$AA$19,2,FALSE))=FALSE,"",IF(ISNUMBER(AA12),(AA12-VLOOKUP($B12,Stats!$A$2:$AA$19,12,FALSE))/VLOOKUP($B12,Stats!$A$2:$AA$19,26,FALSE),""))</f>
        <v>-0.42380400868920187</v>
      </c>
      <c r="BN12" s="46" t="str">
        <f>IF(ISNUMBER(VLOOKUP($B12,Stats!$A$2:$AA$19,2,FALSE))=FALSE,"",IF(ISNUMBER(#REF!),(#REF!-VLOOKUP($B12,Stats!$A$2:$AA$19,13,FALSE))/VLOOKUP($B12,Stats!$A$2:$AA$19,27,FALSE),""))</f>
        <v/>
      </c>
      <c r="BO12" s="46" t="str">
        <f>IF(ISNUMBER(VLOOKUP($B12,Stats!$A$2:$AA$19,2,FALSE))=FALSE,"",IF(ISNUMBER(#REF!),(#REF!-VLOOKUP($B12,Stats!$A$2:$AA$19,14,FALSE))/VLOOKUP($B12,Stats!$A$2:$AB$19,28,FALSE),""))</f>
        <v/>
      </c>
      <c r="BP12" s="46"/>
      <c r="BQ12" s="46">
        <f>IF(ISNUMBER(VLOOKUP($B12,Stats!$A$2:$AA$19,2,FALSE))=FALSE,"",IF(ISNUMBER(BM12),BM12,(VLOOKUP($B12,Stats!$A$2:$AT$19,46,FALSE)-VLOOKUP($B12,Stats!$A$2:$AA$19,12,FALSE))/VLOOKUP($B12,Stats!$A$2:$AA$19,26,FALSE)))</f>
        <v>-0.42380400868920187</v>
      </c>
      <c r="BR12" s="51">
        <f t="shared" si="7"/>
        <v>-0.42380400868920187</v>
      </c>
      <c r="BS12" s="32" t="str">
        <f t="shared" si="2"/>
        <v>215_201501</v>
      </c>
      <c r="BT12" s="53">
        <f t="shared" si="3"/>
        <v>4.1122721895601608E-2</v>
      </c>
    </row>
    <row r="13" spans="1:72" x14ac:dyDescent="0.15">
      <c r="A13" s="16">
        <v>215</v>
      </c>
      <c r="B13" s="17">
        <v>201502</v>
      </c>
      <c r="C13" s="3">
        <v>0</v>
      </c>
      <c r="D13" s="23">
        <v>-2.0227560050570803E-3</v>
      </c>
      <c r="E13" s="18">
        <v>1.525069474804213E-2</v>
      </c>
      <c r="F13" s="24">
        <v>8</v>
      </c>
      <c r="G13" s="24">
        <v>2</v>
      </c>
      <c r="H13" s="20">
        <v>5.6617967503114763E-3</v>
      </c>
      <c r="I13" s="20">
        <v>-2.3126579206857734E-2</v>
      </c>
      <c r="J13" s="24">
        <v>4</v>
      </c>
      <c r="K13" s="24">
        <v>1</v>
      </c>
      <c r="L13" s="20">
        <v>1.5662650602409567E-2</v>
      </c>
      <c r="M13" s="20">
        <v>-3.9594919897069869E-2</v>
      </c>
      <c r="N13" s="19">
        <v>1.2047000000000001</v>
      </c>
      <c r="O13" s="19">
        <v>1.022144917698965</v>
      </c>
      <c r="P13" s="25">
        <v>42020</v>
      </c>
      <c r="Q13" s="20">
        <v>-3.9594919897069869E-2</v>
      </c>
      <c r="R13" s="25">
        <v>42023</v>
      </c>
      <c r="S13" s="25">
        <f>IF(ISNUMBER(R13),VLOOKUP(B13,Index!$B$3:$AB$18,27,FALSE),"")</f>
        <v>42023</v>
      </c>
      <c r="T13" s="25">
        <f>IF(ISNUMBER($R13),VLOOKUP($B13,Index!$B$21:$AB$36,27,FALSE),"")</f>
        <v>42023</v>
      </c>
      <c r="U13" s="25">
        <f>IF(ISNUMBER($R13),VLOOKUP($B13,Index!$B$39:$AB$54,27,FALSE),"")</f>
        <v>42027</v>
      </c>
      <c r="W13" s="18">
        <v>-6.0682680151712409E-2</v>
      </c>
      <c r="X13" s="19">
        <v>0.8</v>
      </c>
      <c r="Y13" s="18">
        <v>0.28936158782268517</v>
      </c>
      <c r="Z13" s="19">
        <f t="shared" si="4"/>
        <v>0</v>
      </c>
      <c r="AA13" s="21" t="s">
        <v>25</v>
      </c>
      <c r="AB13" s="28"/>
      <c r="AC13" s="18">
        <v>3.6823876703950312E-3</v>
      </c>
      <c r="AD13" s="19">
        <v>0.64000000000000012</v>
      </c>
      <c r="AE13" s="18">
        <v>8.373012850726555E-2</v>
      </c>
      <c r="AF13" s="19">
        <f t="shared" si="5"/>
        <v>0</v>
      </c>
      <c r="AG13" s="21" t="s">
        <v>25</v>
      </c>
      <c r="AH13" s="28"/>
      <c r="AK13" t="str">
        <f t="shared" ref="AK13:AX22" si="8">IF($B13=AK$2,$AA13,"")</f>
        <v/>
      </c>
      <c r="AL13" t="str">
        <f t="shared" si="8"/>
        <v/>
      </c>
      <c r="AM13" t="str">
        <f t="shared" si="8"/>
        <v/>
      </c>
      <c r="AN13" t="str">
        <f t="shared" si="8"/>
        <v/>
      </c>
      <c r="AO13" t="str">
        <f t="shared" si="8"/>
        <v/>
      </c>
      <c r="AP13" t="str">
        <f t="shared" si="8"/>
        <v/>
      </c>
      <c r="AQ13" t="str">
        <f t="shared" si="8"/>
        <v/>
      </c>
      <c r="AR13" t="str">
        <f t="shared" si="8"/>
        <v/>
      </c>
      <c r="AS13" t="str">
        <f t="shared" si="8"/>
        <v/>
      </c>
      <c r="AT13" t="str">
        <f t="shared" si="8"/>
        <v/>
      </c>
      <c r="AU13" t="str">
        <f t="shared" si="8"/>
        <v/>
      </c>
      <c r="AV13" t="str">
        <f t="shared" si="8"/>
        <v/>
      </c>
      <c r="AW13" t="str">
        <f t="shared" si="8"/>
        <v/>
      </c>
      <c r="AX13" t="str">
        <f t="shared" si="8"/>
        <v/>
      </c>
      <c r="AZ13" s="46">
        <f>IF(ISNUMBER(VLOOKUP($B13,Stats!$A$2:$AA$19,2,FALSE))=FALSE,"",IF(ISNUMBER(W13),(W13-VLOOKUP($B13,Stats!$A$2:$AA$19,2,FALSE))/VLOOKUP($B13,Stats!$A$2:$AA$19,16,FALSE),""))</f>
        <v>-1.0975746821856951</v>
      </c>
      <c r="BA13" s="46">
        <f>IF(ISNUMBER(VLOOKUP($B13,Stats!$A$2:$AA$19,2,FALSE))=FALSE,"",IF(ISNUMBER(X13),(X13-VLOOKUP($B13,Stats!$A$2:$AA$19,3,FALSE))/VLOOKUP($B13,Stats!$A$2:$AA$19,17,FALSE),""))</f>
        <v>1.2892765556780705</v>
      </c>
      <c r="BB13" s="46"/>
      <c r="BC13" s="46"/>
      <c r="BD13" s="44">
        <f t="shared" si="1"/>
        <v>9.585093674618772E-2</v>
      </c>
      <c r="BE13" s="46">
        <f>IF(ISNUMBER(VLOOKUP($B13,Stats!$A$2:$AA$19,2,FALSE))=FALSE,"",IF(ISNUMBER(Y13),(Y13-VLOOKUP($B13,Stats!$A$2:$AA$19,5,FALSE))/VLOOKUP($B13,Stats!$A$2:$AA$19,19,FALSE),""))</f>
        <v>-6.0366297430553238E-2</v>
      </c>
      <c r="BF13" s="46"/>
      <c r="BG13" s="46"/>
      <c r="BH13" s="46">
        <f>IF(ISNUMBER(VLOOKUP($B13,Stats!$A$2:$AA$19,2,FALSE))=FALSE,"",IF(ISNUMBER(Z13),(Z13-VLOOKUP($B13,Stats!$A$2:$AA$19,8,FALSE))/VLOOKUP($B13,Stats!$A$2:$AA$19,22,FALSE),""))</f>
        <v>-0.48836753916131515</v>
      </c>
      <c r="BI13" s="46" t="str">
        <f>IF(ISNUMBER(VLOOKUP($B13,Stats!$A$2:$AA$19,2,FALSE))=FALSE,"",IF(ISNUMBER(#REF!),(#REF!-VLOOKUP($B13,Stats!$A$2:$AA$19,9,FALSE))/VLOOKUP($B13,Stats!$A$2:$AA$19,23,FALSE),""))</f>
        <v/>
      </c>
      <c r="BJ13" s="46" t="str">
        <f>IF(ISNUMBER(VLOOKUP($B13,Stats!$A$2:$AA$19,2,FALSE))=FALSE,"",IF(ISNUMBER(#REF!),(#REF!-VLOOKUP($B13,Stats!$A$2:$AA$19,10,FALSE))/VLOOKUP($B13,Stats!$A$2:$AA$19,24,FALSE),""))</f>
        <v/>
      </c>
      <c r="BK13" s="44">
        <f t="shared" si="6"/>
        <v>-0.10425385354700728</v>
      </c>
      <c r="BL13" s="46" t="str">
        <f>IF(ISNUMBER(VLOOKUP($B13,Stats!$A$2:$AA$19,2,FALSE))=FALSE,"",IF(ISNUMBER(#REF!),(#REF!-VLOOKUP($B13,Stats!$A$2:$AA$19,11,FALSE))/VLOOKUP($B13,Stats!$A$2:$AA$19,25,FALSE),""))</f>
        <v/>
      </c>
      <c r="BM13" s="46" t="str">
        <f>IF(ISNUMBER(VLOOKUP($B13,Stats!$A$2:$AA$19,2,FALSE))=FALSE,"",IF(ISNUMBER(AA13),(AA13-VLOOKUP($B13,Stats!$A$2:$AA$19,12,FALSE))/VLOOKUP($B13,Stats!$A$2:$AA$19,26,FALSE),""))</f>
        <v/>
      </c>
      <c r="BN13" s="46" t="str">
        <f>IF(ISNUMBER(VLOOKUP($B13,Stats!$A$2:$AA$19,2,FALSE))=FALSE,"",IF(ISNUMBER(#REF!),(#REF!-VLOOKUP($B13,Stats!$A$2:$AA$19,13,FALSE))/VLOOKUP($B13,Stats!$A$2:$AA$19,27,FALSE),""))</f>
        <v/>
      </c>
      <c r="BO13" s="46" t="str">
        <f>IF(ISNUMBER(VLOOKUP($B13,Stats!$A$2:$AA$19,2,FALSE))=FALSE,"",IF(ISNUMBER(#REF!),(#REF!-VLOOKUP($B13,Stats!$A$2:$AA$19,14,FALSE))/VLOOKUP($B13,Stats!$A$2:$AB$19,28,FALSE),""))</f>
        <v/>
      </c>
      <c r="BP13" s="46"/>
      <c r="BQ13" s="46">
        <f>IF(ISNUMBER(VLOOKUP($B13,Stats!$A$2:$AA$19,2,FALSE))=FALSE,"",IF(ISNUMBER(BM13),BM13,(VLOOKUP($B13,Stats!$A$2:$AT$19,46,FALSE)-VLOOKUP($B13,Stats!$A$2:$AA$19,12,FALSE))/VLOOKUP($B13,Stats!$A$2:$AA$19,26,FALSE)))</f>
        <v>-0.37901840262580277</v>
      </c>
      <c r="BR13" s="51">
        <f t="shared" si="7"/>
        <v>-0.37901840262580277</v>
      </c>
      <c r="BS13" s="32" t="str">
        <f t="shared" si="2"/>
        <v>215_201502</v>
      </c>
      <c r="BT13" s="53">
        <f t="shared" si="3"/>
        <v>-0.11918580530412738</v>
      </c>
    </row>
    <row r="14" spans="1:72" x14ac:dyDescent="0.15">
      <c r="A14" s="16">
        <v>215</v>
      </c>
      <c r="B14" s="17">
        <v>201503</v>
      </c>
      <c r="C14" s="3">
        <v>0</v>
      </c>
      <c r="D14" s="23">
        <v>-4.4675280803986084E-2</v>
      </c>
      <c r="E14" s="18">
        <v>9.5185072813408888E-3</v>
      </c>
      <c r="F14" s="24">
        <v>2</v>
      </c>
      <c r="G14" s="24">
        <v>8</v>
      </c>
      <c r="H14" s="20">
        <v>1.167739430360426E-2</v>
      </c>
      <c r="I14" s="20">
        <v>-8.5684241942122485E-3</v>
      </c>
      <c r="J14" s="24">
        <v>1</v>
      </c>
      <c r="K14" s="24">
        <v>5</v>
      </c>
      <c r="L14" s="20">
        <v>1.5078460594371679E-2</v>
      </c>
      <c r="M14" s="20">
        <v>-1.5619606489471916E-2</v>
      </c>
      <c r="N14" s="19">
        <v>1.1939</v>
      </c>
      <c r="O14" s="19">
        <v>1</v>
      </c>
      <c r="P14" s="25">
        <v>42030</v>
      </c>
      <c r="Q14" s="20">
        <v>-5.2516961219532643E-2</v>
      </c>
      <c r="R14" s="25">
        <v>42041</v>
      </c>
      <c r="S14" s="25">
        <f>IF(ISNUMBER(R14),VLOOKUP(B14,Index!$B$3:$AB$18,27,FALSE),"")</f>
        <v>42041</v>
      </c>
      <c r="T14" s="25">
        <f>IF(ISNUMBER($R14),VLOOKUP($B14,Index!$B$21:$AB$36,27,FALSE),"")</f>
        <v>42041</v>
      </c>
      <c r="U14" s="25">
        <f>IF(ISNUMBER($R14),VLOOKUP($B14,Index!$B$39:$AB$54,27,FALSE),"")</f>
        <v>42034</v>
      </c>
      <c r="W14" s="18">
        <v>-1.3402584241195825</v>
      </c>
      <c r="X14" s="19">
        <v>0.2</v>
      </c>
      <c r="Y14" s="18">
        <v>0.18060097760360608</v>
      </c>
      <c r="Z14" s="19">
        <f t="shared" si="4"/>
        <v>0</v>
      </c>
      <c r="AA14" s="21" t="s">
        <v>25</v>
      </c>
      <c r="AB14" s="28"/>
      <c r="AC14" s="18">
        <v>1.7962926434235067</v>
      </c>
      <c r="AD14" s="19">
        <v>4.0000000000000008E-2</v>
      </c>
      <c r="AE14" s="18">
        <v>3.2616713111378225E-2</v>
      </c>
      <c r="AF14" s="19">
        <f t="shared" si="5"/>
        <v>0</v>
      </c>
      <c r="AG14" s="21" t="s">
        <v>25</v>
      </c>
      <c r="AH14" s="28"/>
      <c r="AK14" t="str">
        <f t="shared" si="8"/>
        <v/>
      </c>
      <c r="AL14" t="str">
        <f t="shared" si="8"/>
        <v/>
      </c>
      <c r="AM14" t="str">
        <f t="shared" si="8"/>
        <v/>
      </c>
      <c r="AN14" t="str">
        <f t="shared" si="8"/>
        <v/>
      </c>
      <c r="AO14" t="str">
        <f t="shared" si="8"/>
        <v/>
      </c>
      <c r="AP14" t="str">
        <f t="shared" si="8"/>
        <v/>
      </c>
      <c r="AQ14" t="str">
        <f t="shared" si="8"/>
        <v/>
      </c>
      <c r="AR14" t="str">
        <f t="shared" si="8"/>
        <v/>
      </c>
      <c r="AS14" t="str">
        <f t="shared" si="8"/>
        <v/>
      </c>
      <c r="AT14" t="str">
        <f t="shared" si="8"/>
        <v/>
      </c>
      <c r="AU14" t="str">
        <f t="shared" si="8"/>
        <v/>
      </c>
      <c r="AV14" t="str">
        <f t="shared" si="8"/>
        <v/>
      </c>
      <c r="AW14" t="str">
        <f t="shared" si="8"/>
        <v/>
      </c>
      <c r="AX14" t="str">
        <f t="shared" si="8"/>
        <v/>
      </c>
      <c r="AZ14" s="46">
        <f>IF(ISNUMBER(VLOOKUP($B14,Stats!$A$2:$AA$19,2,FALSE))=FALSE,"",IF(ISNUMBER(W14),(W14-VLOOKUP($B14,Stats!$A$2:$AA$19,2,FALSE))/VLOOKUP($B14,Stats!$A$2:$AA$19,16,FALSE),""))</f>
        <v>-0.66800908864663389</v>
      </c>
      <c r="BA14" s="46">
        <f>IF(ISNUMBER(VLOOKUP($B14,Stats!$A$2:$AA$19,2,FALSE))=FALSE,"",IF(ISNUMBER(X14),(X14-VLOOKUP($B14,Stats!$A$2:$AA$19,3,FALSE))/VLOOKUP($B14,Stats!$A$2:$AA$19,17,FALSE),""))</f>
        <v>-1.0521141897083433</v>
      </c>
      <c r="BB14" s="46"/>
      <c r="BC14" s="46"/>
      <c r="BD14" s="44">
        <f t="shared" si="1"/>
        <v>-0.86006163917748857</v>
      </c>
      <c r="BE14" s="46">
        <f>IF(ISNUMBER(VLOOKUP($B14,Stats!$A$2:$AA$19,2,FALSE))=FALSE,"",IF(ISNUMBER(Y14),(Y14-VLOOKUP($B14,Stats!$A$2:$AA$19,5,FALSE))/VLOOKUP($B14,Stats!$A$2:$AA$19,19,FALSE),""))</f>
        <v>0.238174837423893</v>
      </c>
      <c r="BF14" s="46"/>
      <c r="BG14" s="46"/>
      <c r="BH14" s="46">
        <f>IF(ISNUMBER(VLOOKUP($B14,Stats!$A$2:$AA$19,2,FALSE))=FALSE,"",IF(ISNUMBER(Z14),(Z14-VLOOKUP($B14,Stats!$A$2:$AA$19,8,FALSE))/VLOOKUP($B14,Stats!$A$2:$AA$19,22,FALSE),""))</f>
        <v>-0.64412337137479436</v>
      </c>
      <c r="BI14" s="46" t="str">
        <f>IF(ISNUMBER(VLOOKUP($B14,Stats!$A$2:$AA$19,2,FALSE))=FALSE,"",IF(ISNUMBER(#REF!),(#REF!-VLOOKUP($B14,Stats!$A$2:$AA$19,9,FALSE))/VLOOKUP($B14,Stats!$A$2:$AA$19,23,FALSE),""))</f>
        <v/>
      </c>
      <c r="BJ14" s="46" t="str">
        <f>IF(ISNUMBER(VLOOKUP($B14,Stats!$A$2:$AA$19,2,FALSE))=FALSE,"",IF(ISNUMBER(#REF!),(#REF!-VLOOKUP($B14,Stats!$A$2:$AA$19,10,FALSE))/VLOOKUP($B14,Stats!$A$2:$AA$19,24,FALSE),""))</f>
        <v/>
      </c>
      <c r="BK14" s="44">
        <f t="shared" si="6"/>
        <v>-0.3599593976091634</v>
      </c>
      <c r="BL14" s="46" t="str">
        <f>IF(ISNUMBER(VLOOKUP($B14,Stats!$A$2:$AA$19,2,FALSE))=FALSE,"",IF(ISNUMBER(#REF!),(#REF!-VLOOKUP($B14,Stats!$A$2:$AA$19,11,FALSE))/VLOOKUP($B14,Stats!$A$2:$AA$19,25,FALSE),""))</f>
        <v/>
      </c>
      <c r="BM14" s="46" t="str">
        <f>IF(ISNUMBER(VLOOKUP($B14,Stats!$A$2:$AA$19,2,FALSE))=FALSE,"",IF(ISNUMBER(AA14),(AA14-VLOOKUP($B14,Stats!$A$2:$AA$19,12,FALSE))/VLOOKUP($B14,Stats!$A$2:$AA$19,26,FALSE),""))</f>
        <v/>
      </c>
      <c r="BN14" s="46" t="str">
        <f>IF(ISNUMBER(VLOOKUP($B14,Stats!$A$2:$AA$19,2,FALSE))=FALSE,"",IF(ISNUMBER(#REF!),(#REF!-VLOOKUP($B14,Stats!$A$2:$AA$19,13,FALSE))/VLOOKUP($B14,Stats!$A$2:$AA$19,27,FALSE),""))</f>
        <v/>
      </c>
      <c r="BO14" s="46" t="str">
        <f>IF(ISNUMBER(VLOOKUP($B14,Stats!$A$2:$AA$19,2,FALSE))=FALSE,"",IF(ISNUMBER(#REF!),(#REF!-VLOOKUP($B14,Stats!$A$2:$AA$19,14,FALSE))/VLOOKUP($B14,Stats!$A$2:$AB$19,28,FALSE),""))</f>
        <v/>
      </c>
      <c r="BP14" s="46"/>
      <c r="BQ14" s="46">
        <f>IF(ISNUMBER(VLOOKUP($B14,Stats!$A$2:$AA$19,2,FALSE))=FALSE,"",IF(ISNUMBER(BM14),BM14,(VLOOKUP($B14,Stats!$A$2:$AT$19,46,FALSE)-VLOOKUP($B14,Stats!$A$2:$AA$19,12,FALSE))/VLOOKUP($B14,Stats!$A$2:$AA$19,26,FALSE)))</f>
        <v>-0.53964354662323732</v>
      </c>
      <c r="BR14" s="51">
        <f t="shared" si="7"/>
        <v>-0.53964354662323732</v>
      </c>
      <c r="BS14" s="32" t="str">
        <f t="shared" si="2"/>
        <v>215_201503</v>
      </c>
      <c r="BT14" s="53">
        <f t="shared" si="3"/>
        <v>-0.49591667572564324</v>
      </c>
    </row>
    <row r="15" spans="1:72" x14ac:dyDescent="0.15">
      <c r="A15" s="16">
        <v>215</v>
      </c>
      <c r="B15" s="17">
        <v>201504</v>
      </c>
      <c r="C15" s="3">
        <v>0</v>
      </c>
      <c r="D15" s="23">
        <v>3.2708628005657658E-2</v>
      </c>
      <c r="E15" s="18">
        <v>3.5239770305124504E-3</v>
      </c>
      <c r="F15" s="24">
        <v>7</v>
      </c>
      <c r="G15" s="24">
        <v>0</v>
      </c>
      <c r="H15" s="20">
        <v>4.613752239796114E-3</v>
      </c>
      <c r="I15" s="20" t="s">
        <v>25</v>
      </c>
      <c r="J15" s="24">
        <v>7</v>
      </c>
      <c r="K15" s="24">
        <v>0</v>
      </c>
      <c r="L15" s="20">
        <v>9.3872229465448154E-3</v>
      </c>
      <c r="M15" s="20">
        <v>1.7680339462522454E-4</v>
      </c>
      <c r="N15" s="19">
        <v>1.1681999999999999</v>
      </c>
      <c r="O15" s="19">
        <v>1.0325260738907547</v>
      </c>
      <c r="P15" s="25">
        <v>42052</v>
      </c>
      <c r="Q15" s="20">
        <v>0</v>
      </c>
      <c r="R15" s="25">
        <v>42044</v>
      </c>
      <c r="S15" s="25">
        <f>IF(ISNUMBER(R15),VLOOKUP(B15,Index!$B$3:$AB$18,27,FALSE),"")</f>
        <v>42044</v>
      </c>
      <c r="T15" s="25">
        <f>IF(ISNUMBER($R15),VLOOKUP($B15,Index!$B$21:$AB$36,27,FALSE),"")</f>
        <v>42044</v>
      </c>
      <c r="U15" s="25">
        <f>IF(ISNUMBER($R15),VLOOKUP($B15,Index!$B$39:$AB$54,27,FALSE),"")</f>
        <v>42052</v>
      </c>
      <c r="W15" s="18">
        <v>1.3083451202263063</v>
      </c>
      <c r="X15" s="19">
        <v>1</v>
      </c>
      <c r="Y15" s="18">
        <v>6.6862763031216146E-2</v>
      </c>
      <c r="Z15" s="19">
        <f t="shared" si="4"/>
        <v>0</v>
      </c>
      <c r="AA15" s="21" t="s">
        <v>25</v>
      </c>
      <c r="AB15" s="28"/>
      <c r="AC15" s="18">
        <v>1.711766953619988</v>
      </c>
      <c r="AD15" s="19">
        <v>1</v>
      </c>
      <c r="AE15" s="18">
        <v>4.4706290801685648E-3</v>
      </c>
      <c r="AF15" s="19">
        <f t="shared" si="5"/>
        <v>0</v>
      </c>
      <c r="AG15" s="21" t="s">
        <v>25</v>
      </c>
      <c r="AH15" s="28"/>
      <c r="AK15" t="str">
        <f t="shared" si="8"/>
        <v/>
      </c>
      <c r="AL15" t="str">
        <f t="shared" si="8"/>
        <v/>
      </c>
      <c r="AM15" t="str">
        <f t="shared" si="8"/>
        <v/>
      </c>
      <c r="AN15" t="str">
        <f t="shared" si="8"/>
        <v/>
      </c>
      <c r="AO15" t="str">
        <f t="shared" si="8"/>
        <v/>
      </c>
      <c r="AP15" t="str">
        <f t="shared" si="8"/>
        <v/>
      </c>
      <c r="AQ15" t="str">
        <f t="shared" si="8"/>
        <v/>
      </c>
      <c r="AR15" t="str">
        <f t="shared" si="8"/>
        <v/>
      </c>
      <c r="AS15" t="str">
        <f t="shared" si="8"/>
        <v/>
      </c>
      <c r="AT15" t="str">
        <f t="shared" si="8"/>
        <v/>
      </c>
      <c r="AU15" t="str">
        <f t="shared" si="8"/>
        <v/>
      </c>
      <c r="AV15" t="str">
        <f t="shared" si="8"/>
        <v/>
      </c>
      <c r="AW15" t="str">
        <f t="shared" si="8"/>
        <v/>
      </c>
      <c r="AX15" t="str">
        <f t="shared" si="8"/>
        <v/>
      </c>
      <c r="AZ15" s="46">
        <f>IF(ISNUMBER(VLOOKUP($B15,Stats!$A$2:$AA$19,2,FALSE))=FALSE,"",IF(ISNUMBER(W15),(W15-VLOOKUP($B15,Stats!$A$2:$AA$19,2,FALSE))/VLOOKUP($B15,Stats!$A$2:$AA$19,16,FALSE),""))</f>
        <v>-0.27546458743666474</v>
      </c>
      <c r="BA15" s="46">
        <f>IF(ISNUMBER(VLOOKUP($B15,Stats!$A$2:$AA$19,2,FALSE))=FALSE,"",IF(ISNUMBER(X15),(X15-VLOOKUP($B15,Stats!$A$2:$AA$19,3,FALSE))/VLOOKUP($B15,Stats!$A$2:$AA$19,17,FALSE),""))</f>
        <v>0.93772145929647244</v>
      </c>
      <c r="BB15" s="46"/>
      <c r="BC15" s="46"/>
      <c r="BD15" s="44">
        <f t="shared" si="1"/>
        <v>0.33112843592990382</v>
      </c>
      <c r="BE15" s="46">
        <f>IF(ISNUMBER(VLOOKUP($B15,Stats!$A$2:$AA$19,2,FALSE))=FALSE,"",IF(ISNUMBER(Y15),(Y15-VLOOKUP($B15,Stats!$A$2:$AA$19,5,FALSE))/VLOOKUP($B15,Stats!$A$2:$AA$19,19,FALSE),""))</f>
        <v>-0.43592690903987308</v>
      </c>
      <c r="BF15" s="46"/>
      <c r="BG15" s="46"/>
      <c r="BH15" s="46">
        <f>IF(ISNUMBER(VLOOKUP($B15,Stats!$A$2:$AA$19,2,FALSE))=FALSE,"",IF(ISNUMBER(Z15),(Z15-VLOOKUP($B15,Stats!$A$2:$AA$19,8,FALSE))/VLOOKUP($B15,Stats!$A$2:$AA$19,22,FALSE),""))</f>
        <v>-0.5145844845400992</v>
      </c>
      <c r="BI15" s="46" t="str">
        <f>IF(ISNUMBER(VLOOKUP($B15,Stats!$A$2:$AA$19,2,FALSE))=FALSE,"",IF(ISNUMBER(#REF!),(#REF!-VLOOKUP($B15,Stats!$A$2:$AA$19,9,FALSE))/VLOOKUP($B15,Stats!$A$2:$AA$19,23,FALSE),""))</f>
        <v/>
      </c>
      <c r="BJ15" s="46" t="str">
        <f>IF(ISNUMBER(VLOOKUP($B15,Stats!$A$2:$AA$19,2,FALSE))=FALSE,"",IF(ISNUMBER(#REF!),(#REF!-VLOOKUP($B15,Stats!$A$2:$AA$19,10,FALSE))/VLOOKUP($B15,Stats!$A$2:$AA$19,24,FALSE),""))</f>
        <v/>
      </c>
      <c r="BK15" s="44">
        <f t="shared" si="6"/>
        <v>0.15077349096588136</v>
      </c>
      <c r="BL15" s="46" t="str">
        <f>IF(ISNUMBER(VLOOKUP($B15,Stats!$A$2:$AA$19,2,FALSE))=FALSE,"",IF(ISNUMBER(#REF!),(#REF!-VLOOKUP($B15,Stats!$A$2:$AA$19,11,FALSE))/VLOOKUP($B15,Stats!$A$2:$AA$19,25,FALSE),""))</f>
        <v/>
      </c>
      <c r="BM15" s="46" t="str">
        <f>IF(ISNUMBER(VLOOKUP($B15,Stats!$A$2:$AA$19,2,FALSE))=FALSE,"",IF(ISNUMBER(AA15),(AA15-VLOOKUP($B15,Stats!$A$2:$AA$19,12,FALSE))/VLOOKUP($B15,Stats!$A$2:$AA$19,26,FALSE),""))</f>
        <v/>
      </c>
      <c r="BN15" s="46" t="str">
        <f>IF(ISNUMBER(VLOOKUP($B15,Stats!$A$2:$AA$19,2,FALSE))=FALSE,"",IF(ISNUMBER(#REF!),(#REF!-VLOOKUP($B15,Stats!$A$2:$AA$19,13,FALSE))/VLOOKUP($B15,Stats!$A$2:$AA$19,27,FALSE),""))</f>
        <v/>
      </c>
      <c r="BO15" s="46" t="str">
        <f>IF(ISNUMBER(VLOOKUP($B15,Stats!$A$2:$AA$19,2,FALSE))=FALSE,"",IF(ISNUMBER(#REF!),(#REF!-VLOOKUP($B15,Stats!$A$2:$AA$19,14,FALSE))/VLOOKUP($B15,Stats!$A$2:$AB$19,28,FALSE),""))</f>
        <v/>
      </c>
      <c r="BP15" s="46"/>
      <c r="BQ15" s="46">
        <f>IF(ISNUMBER(VLOOKUP($B15,Stats!$A$2:$AA$19,2,FALSE))=FALSE,"",IF(ISNUMBER(BM15),BM15,(VLOOKUP($B15,Stats!$A$2:$AT$19,46,FALSE)-VLOOKUP($B15,Stats!$A$2:$AA$19,12,FALSE))/VLOOKUP($B15,Stats!$A$2:$AA$19,26,FALSE)))</f>
        <v>-0.64096278450557098</v>
      </c>
      <c r="BR15" s="51">
        <f t="shared" si="7"/>
        <v>-0.64096278450557098</v>
      </c>
      <c r="BS15" s="32" t="str">
        <f t="shared" si="2"/>
        <v>215_201504</v>
      </c>
      <c r="BT15" s="53">
        <f t="shared" si="3"/>
        <v>2.8497224864395376E-2</v>
      </c>
    </row>
    <row r="16" spans="1:72" x14ac:dyDescent="0.15">
      <c r="A16" s="16">
        <v>215</v>
      </c>
      <c r="B16" s="17">
        <v>201505</v>
      </c>
      <c r="C16" s="3">
        <v>0</v>
      </c>
      <c r="D16" s="23">
        <v>8.2177709296353818E-3</v>
      </c>
      <c r="E16" s="18">
        <v>7.6000711847390044E-3</v>
      </c>
      <c r="F16" s="24">
        <v>5</v>
      </c>
      <c r="G16" s="24">
        <v>3</v>
      </c>
      <c r="H16" s="20">
        <v>5.7470834748704737E-3</v>
      </c>
      <c r="I16" s="20">
        <v>-6.7817482641742144E-3</v>
      </c>
      <c r="J16" s="24">
        <v>3</v>
      </c>
      <c r="K16" s="24">
        <v>1</v>
      </c>
      <c r="L16" s="20">
        <v>1.2646330000854578E-2</v>
      </c>
      <c r="M16" s="20">
        <v>-7.9681274900399446E-3</v>
      </c>
      <c r="N16" s="19">
        <v>1.1868000000000001</v>
      </c>
      <c r="O16" s="19">
        <v>1.0208154137278513</v>
      </c>
      <c r="P16" s="25">
        <v>42068</v>
      </c>
      <c r="Q16" s="20">
        <v>-7.9681274900399446E-3</v>
      </c>
      <c r="R16" s="25">
        <v>42066</v>
      </c>
      <c r="S16" s="25">
        <f>IF(ISNUMBER(R16),VLOOKUP(B16,Index!$B$3:$AB$18,27,FALSE),"")</f>
        <v>42069</v>
      </c>
      <c r="T16" s="25">
        <f>IF(ISNUMBER($R16),VLOOKUP($B16,Index!$B$21:$AB$36,27,FALSE),"")</f>
        <v>42069</v>
      </c>
      <c r="U16" s="25">
        <f>IF(ISNUMBER($R16),VLOOKUP($B16,Index!$B$39:$AB$54,27,FALSE),"")</f>
        <v>42069</v>
      </c>
      <c r="W16" s="18">
        <v>0.29583975346687374</v>
      </c>
      <c r="X16" s="19">
        <v>0.625</v>
      </c>
      <c r="Y16" s="18">
        <v>0.14420121193913749</v>
      </c>
      <c r="Z16" s="19">
        <f t="shared" si="4"/>
        <v>3</v>
      </c>
      <c r="AA16" s="21">
        <v>1.0313302516692269</v>
      </c>
      <c r="AB16" s="28"/>
      <c r="AC16" s="18">
        <v>8.7521159731340642E-2</v>
      </c>
      <c r="AD16" s="19">
        <v>0.390625</v>
      </c>
      <c r="AE16" s="18">
        <v>2.0793989524716047E-2</v>
      </c>
      <c r="AF16" s="19">
        <f t="shared" si="5"/>
        <v>9</v>
      </c>
      <c r="AG16" s="21">
        <v>1.0636420880081108</v>
      </c>
      <c r="AH16" s="28"/>
      <c r="AK16" t="str">
        <f t="shared" si="8"/>
        <v/>
      </c>
      <c r="AL16" t="str">
        <f t="shared" si="8"/>
        <v/>
      </c>
      <c r="AM16" t="str">
        <f t="shared" si="8"/>
        <v/>
      </c>
      <c r="AN16" t="str">
        <f t="shared" si="8"/>
        <v/>
      </c>
      <c r="AO16" t="str">
        <f t="shared" si="8"/>
        <v/>
      </c>
      <c r="AP16" t="str">
        <f t="shared" si="8"/>
        <v/>
      </c>
      <c r="AQ16" t="str">
        <f t="shared" si="8"/>
        <v/>
      </c>
      <c r="AR16" t="str">
        <f t="shared" si="8"/>
        <v/>
      </c>
      <c r="AS16" t="str">
        <f t="shared" si="8"/>
        <v/>
      </c>
      <c r="AT16" t="str">
        <f t="shared" si="8"/>
        <v/>
      </c>
      <c r="AU16" t="str">
        <f t="shared" si="8"/>
        <v/>
      </c>
      <c r="AV16">
        <f t="shared" si="8"/>
        <v>1.0313302516692269</v>
      </c>
      <c r="AW16" t="str">
        <f t="shared" si="8"/>
        <v/>
      </c>
      <c r="AX16" t="str">
        <f t="shared" si="8"/>
        <v/>
      </c>
      <c r="AZ16" s="46">
        <f>IF(ISNUMBER(VLOOKUP($B16,Stats!$A$2:$AA$19,2,FALSE))=FALSE,"",IF(ISNUMBER(W16),(W16-VLOOKUP($B16,Stats!$A$2:$AA$19,2,FALSE))/VLOOKUP($B16,Stats!$A$2:$AA$19,16,FALSE),""))</f>
        <v>1.2452925115905572E-2</v>
      </c>
      <c r="BA16" s="46">
        <f>IF(ISNUMBER(VLOOKUP($B16,Stats!$A$2:$AA$19,2,FALSE))=FALSE,"",IF(ISNUMBER(X16),(X16-VLOOKUP($B16,Stats!$A$2:$AA$19,3,FALSE))/VLOOKUP($B16,Stats!$A$2:$AA$19,17,FALSE),""))</f>
        <v>0.35311991189560649</v>
      </c>
      <c r="BB16" s="46"/>
      <c r="BC16" s="46"/>
      <c r="BD16" s="44">
        <f t="shared" si="1"/>
        <v>0.18278641850575603</v>
      </c>
      <c r="BE16" s="46">
        <f>IF(ISNUMBER(VLOOKUP($B16,Stats!$A$2:$AA$19,2,FALSE))=FALSE,"",IF(ISNUMBER(Y16),(Y16-VLOOKUP($B16,Stats!$A$2:$AA$19,5,FALSE))/VLOOKUP($B16,Stats!$A$2:$AA$19,19,FALSE),""))</f>
        <v>-0.2280955333037126</v>
      </c>
      <c r="BF16" s="46"/>
      <c r="BG16" s="46"/>
      <c r="BH16" s="46">
        <f>IF(ISNUMBER(VLOOKUP($B16,Stats!$A$2:$AA$19,2,FALSE))=FALSE,"",IF(ISNUMBER(Z16),(Z16-VLOOKUP($B16,Stats!$A$2:$AA$19,8,FALSE))/VLOOKUP($B16,Stats!$A$2:$AA$19,22,FALSE),""))</f>
        <v>0.6589932942433816</v>
      </c>
      <c r="BI16" s="46" t="str">
        <f>IF(ISNUMBER(VLOOKUP($B16,Stats!$A$2:$AA$19,2,FALSE))=FALSE,"",IF(ISNUMBER(#REF!),(#REF!-VLOOKUP($B16,Stats!$A$2:$AA$19,9,FALSE))/VLOOKUP($B16,Stats!$A$2:$AA$19,23,FALSE),""))</f>
        <v/>
      </c>
      <c r="BJ16" s="46" t="str">
        <f>IF(ISNUMBER(VLOOKUP($B16,Stats!$A$2:$AA$19,2,FALSE))=FALSE,"",IF(ISNUMBER(#REF!),(#REF!-VLOOKUP($B16,Stats!$A$2:$AA$19,10,FALSE))/VLOOKUP($B16,Stats!$A$2:$AA$19,24,FALSE),""))</f>
        <v/>
      </c>
      <c r="BK16" s="44">
        <f t="shared" si="6"/>
        <v>0.35736486158561331</v>
      </c>
      <c r="BL16" s="46" t="str">
        <f>IF(ISNUMBER(VLOOKUP($B16,Stats!$A$2:$AA$19,2,FALSE))=FALSE,"",IF(ISNUMBER(#REF!),(#REF!-VLOOKUP($B16,Stats!$A$2:$AA$19,11,FALSE))/VLOOKUP($B16,Stats!$A$2:$AA$19,25,FALSE),""))</f>
        <v/>
      </c>
      <c r="BM16" s="46">
        <f>IF(ISNUMBER(VLOOKUP($B16,Stats!$A$2:$AA$19,2,FALSE))=FALSE,"",IF(ISNUMBER(AA16),(AA16-VLOOKUP($B16,Stats!$A$2:$AA$19,12,FALSE))/VLOOKUP($B16,Stats!$A$2:$AA$19,26,FALSE),""))</f>
        <v>-0.30862475517617372</v>
      </c>
      <c r="BN16" s="46" t="str">
        <f>IF(ISNUMBER(VLOOKUP($B16,Stats!$A$2:$AA$19,2,FALSE))=FALSE,"",IF(ISNUMBER(#REF!),(#REF!-VLOOKUP($B16,Stats!$A$2:$AA$19,13,FALSE))/VLOOKUP($B16,Stats!$A$2:$AA$19,27,FALSE),""))</f>
        <v/>
      </c>
      <c r="BO16" s="46" t="str">
        <f>IF(ISNUMBER(VLOOKUP($B16,Stats!$A$2:$AA$19,2,FALSE))=FALSE,"",IF(ISNUMBER(#REF!),(#REF!-VLOOKUP($B16,Stats!$A$2:$AA$19,14,FALSE))/VLOOKUP($B16,Stats!$A$2:$AB$19,28,FALSE),""))</f>
        <v/>
      </c>
      <c r="BP16" s="46"/>
      <c r="BQ16" s="46">
        <f>IF(ISNUMBER(VLOOKUP($B16,Stats!$A$2:$AA$19,2,FALSE))=FALSE,"",IF(ISNUMBER(BM16),BM16,(VLOOKUP($B16,Stats!$A$2:$AT$19,46,FALSE)-VLOOKUP($B16,Stats!$A$2:$AA$19,12,FALSE))/VLOOKUP($B16,Stats!$A$2:$AA$19,26,FALSE)))</f>
        <v>-0.30862475517617372</v>
      </c>
      <c r="BR16" s="51">
        <f t="shared" si="7"/>
        <v>-0.30862475517617372</v>
      </c>
      <c r="BS16" s="32" t="str">
        <f t="shared" si="2"/>
        <v>215_201505</v>
      </c>
      <c r="BT16" s="53">
        <f t="shared" si="3"/>
        <v>0.18925124961728446</v>
      </c>
    </row>
    <row r="17" spans="1:72" x14ac:dyDescent="0.15">
      <c r="A17" s="16">
        <v>215</v>
      </c>
      <c r="B17" s="17">
        <v>201506</v>
      </c>
      <c r="C17" s="3">
        <v>0</v>
      </c>
      <c r="D17" s="23">
        <v>9.8998132110714954E-2</v>
      </c>
      <c r="E17" s="18">
        <v>6.7765742405193983E-3</v>
      </c>
      <c r="F17" s="24">
        <v>10</v>
      </c>
      <c r="G17" s="24">
        <v>0</v>
      </c>
      <c r="H17" s="20">
        <v>9.5050149656370261E-3</v>
      </c>
      <c r="I17" s="20" t="s">
        <v>25</v>
      </c>
      <c r="J17" s="24">
        <v>10</v>
      </c>
      <c r="K17" s="24">
        <v>0</v>
      </c>
      <c r="L17" s="20">
        <v>2.167463326190866E-2</v>
      </c>
      <c r="M17" s="20">
        <v>1.6805310478111846E-3</v>
      </c>
      <c r="N17" s="19">
        <v>1.2944</v>
      </c>
      <c r="O17" s="19">
        <v>1.0898375010524544</v>
      </c>
      <c r="P17" s="25">
        <v>42083</v>
      </c>
      <c r="Q17" s="20">
        <v>0</v>
      </c>
      <c r="R17" s="25">
        <v>42072</v>
      </c>
      <c r="S17" s="25">
        <f>IF(ISNUMBER(R17),VLOOKUP(B17,Index!$B$3:$AB$18,27,FALSE),"")</f>
        <v>42073</v>
      </c>
      <c r="T17" s="25">
        <f>IF(ISNUMBER($R17),VLOOKUP($B17,Index!$B$21:$AB$36,27,FALSE),"")</f>
        <v>42075</v>
      </c>
      <c r="U17" s="25">
        <f>IF(ISNUMBER($R17),VLOOKUP($B17,Index!$B$39:$AB$54,27,FALSE),"")</f>
        <v>42075</v>
      </c>
      <c r="W17" s="18">
        <v>2.9699439633214486</v>
      </c>
      <c r="X17" s="19">
        <v>1</v>
      </c>
      <c r="Y17" s="18">
        <v>0.12857645599960196</v>
      </c>
      <c r="Z17" s="19">
        <f t="shared" si="4"/>
        <v>1</v>
      </c>
      <c r="AA17" s="21" t="s">
        <v>25</v>
      </c>
      <c r="AB17" s="28"/>
      <c r="AC17" s="18">
        <v>8.8205671452695142</v>
      </c>
      <c r="AD17" s="19">
        <v>1</v>
      </c>
      <c r="AE17" s="18">
        <v>1.6531905037417579E-2</v>
      </c>
      <c r="AF17" s="19">
        <f t="shared" si="5"/>
        <v>1</v>
      </c>
      <c r="AG17" s="21" t="s">
        <v>25</v>
      </c>
      <c r="AH17" s="28"/>
      <c r="AK17" t="str">
        <f t="shared" si="8"/>
        <v/>
      </c>
      <c r="AL17" t="str">
        <f t="shared" si="8"/>
        <v/>
      </c>
      <c r="AM17" t="str">
        <f t="shared" si="8"/>
        <v/>
      </c>
      <c r="AN17" t="str">
        <f t="shared" si="8"/>
        <v/>
      </c>
      <c r="AO17" t="str">
        <f t="shared" si="8"/>
        <v/>
      </c>
      <c r="AP17" t="str">
        <f t="shared" si="8"/>
        <v/>
      </c>
      <c r="AQ17" t="str">
        <f t="shared" si="8"/>
        <v/>
      </c>
      <c r="AR17" t="str">
        <f t="shared" si="8"/>
        <v/>
      </c>
      <c r="AS17" t="str">
        <f t="shared" si="8"/>
        <v/>
      </c>
      <c r="AT17" t="str">
        <f t="shared" si="8"/>
        <v/>
      </c>
      <c r="AU17" t="str">
        <f t="shared" si="8"/>
        <v/>
      </c>
      <c r="AV17" t="str">
        <f t="shared" si="8"/>
        <v/>
      </c>
      <c r="AW17" t="str">
        <f t="shared" si="8"/>
        <v/>
      </c>
      <c r="AX17" t="str">
        <f t="shared" si="8"/>
        <v/>
      </c>
      <c r="AZ17" s="46">
        <f>IF(ISNUMBER(VLOOKUP($B17,Stats!$A$2:$AA$19,2,FALSE))=FALSE,"",IF(ISNUMBER(W17),(W17-VLOOKUP($B17,Stats!$A$2:$AA$19,2,FALSE))/VLOOKUP($B17,Stats!$A$2:$AA$19,16,FALSE),""))</f>
        <v>0.80828158140467254</v>
      </c>
      <c r="BA17" s="46">
        <f>IF(ISNUMBER(VLOOKUP($B17,Stats!$A$2:$AA$19,2,FALSE))=FALSE,"",IF(ISNUMBER(X17),(X17-VLOOKUP($B17,Stats!$A$2:$AA$19,3,FALSE))/VLOOKUP($B17,Stats!$A$2:$AA$19,17,FALSE),""))</f>
        <v>1.5873231541488209</v>
      </c>
      <c r="BB17" s="46"/>
      <c r="BC17" s="46"/>
      <c r="BD17" s="44">
        <f t="shared" si="1"/>
        <v>1.1978023677767466</v>
      </c>
      <c r="BE17" s="46">
        <f>IF(ISNUMBER(VLOOKUP($B17,Stats!$A$2:$AA$19,2,FALSE))=FALSE,"",IF(ISNUMBER(Y17),(Y17-VLOOKUP($B17,Stats!$A$2:$AA$19,5,FALSE))/VLOOKUP($B17,Stats!$A$2:$AA$19,19,FALSE),""))</f>
        <v>-0.15822579540063478</v>
      </c>
      <c r="BF17" s="46"/>
      <c r="BG17" s="46"/>
      <c r="BH17" s="46">
        <f>IF(ISNUMBER(VLOOKUP($B17,Stats!$A$2:$AA$19,2,FALSE))=FALSE,"",IF(ISNUMBER(Z17),(Z17-VLOOKUP($B17,Stats!$A$2:$AA$19,8,FALSE))/VLOOKUP($B17,Stats!$A$2:$AA$19,22,FALSE),""))</f>
        <v>-0.73808297609062268</v>
      </c>
      <c r="BI17" s="46" t="str">
        <f>IF(ISNUMBER(VLOOKUP($B17,Stats!$A$2:$AA$19,2,FALSE))=FALSE,"",IF(ISNUMBER(#REF!),(#REF!-VLOOKUP($B17,Stats!$A$2:$AA$19,9,FALSE))/VLOOKUP($B17,Stats!$A$2:$AA$19,23,FALSE),""))</f>
        <v/>
      </c>
      <c r="BJ17" s="46" t="str">
        <f>IF(ISNUMBER(VLOOKUP($B17,Stats!$A$2:$AA$19,2,FALSE))=FALSE,"",IF(ISNUMBER(#REF!),(#REF!-VLOOKUP($B17,Stats!$A$2:$AA$19,10,FALSE))/VLOOKUP($B17,Stats!$A$2:$AA$19,24,FALSE),""))</f>
        <v/>
      </c>
      <c r="BK17" s="44">
        <f t="shared" si="6"/>
        <v>-0.11066683604674246</v>
      </c>
      <c r="BL17" s="46" t="str">
        <f>IF(ISNUMBER(VLOOKUP($B17,Stats!$A$2:$AA$19,2,FALSE))=FALSE,"",IF(ISNUMBER(#REF!),(#REF!-VLOOKUP($B17,Stats!$A$2:$AA$19,11,FALSE))/VLOOKUP($B17,Stats!$A$2:$AA$19,25,FALSE),""))</f>
        <v/>
      </c>
      <c r="BM17" s="46" t="str">
        <f>IF(ISNUMBER(VLOOKUP($B17,Stats!$A$2:$AA$19,2,FALSE))=FALSE,"",IF(ISNUMBER(AA17),(AA17-VLOOKUP($B17,Stats!$A$2:$AA$19,12,FALSE))/VLOOKUP($B17,Stats!$A$2:$AA$19,26,FALSE),""))</f>
        <v/>
      </c>
      <c r="BN17" s="46" t="str">
        <f>IF(ISNUMBER(VLOOKUP($B17,Stats!$A$2:$AA$19,2,FALSE))=FALSE,"",IF(ISNUMBER(#REF!),(#REF!-VLOOKUP($B17,Stats!$A$2:$AA$19,13,FALSE))/VLOOKUP($B17,Stats!$A$2:$AA$19,27,FALSE),""))</f>
        <v/>
      </c>
      <c r="BO17" s="46" t="str">
        <f>IF(ISNUMBER(VLOOKUP($B17,Stats!$A$2:$AA$19,2,FALSE))=FALSE,"",IF(ISNUMBER(#REF!),(#REF!-VLOOKUP($B17,Stats!$A$2:$AA$19,14,FALSE))/VLOOKUP($B17,Stats!$A$2:$AB$19,28,FALSE),""))</f>
        <v/>
      </c>
      <c r="BP17" s="46"/>
      <c r="BQ17" s="46">
        <f>IF(ISNUMBER(VLOOKUP($B17,Stats!$A$2:$AA$19,2,FALSE))=FALSE,"",IF(ISNUMBER(BM17),BM17,(VLOOKUP($B17,Stats!$A$2:$AT$19,46,FALSE)-VLOOKUP($B17,Stats!$A$2:$AA$19,12,FALSE))/VLOOKUP($B17,Stats!$A$2:$AA$19,26,FALSE)))</f>
        <v>-0.27542471786370909</v>
      </c>
      <c r="BR17" s="51">
        <f t="shared" si="7"/>
        <v>-0.27542471786370909</v>
      </c>
      <c r="BS17" s="32" t="str">
        <f t="shared" si="2"/>
        <v>215_201506</v>
      </c>
      <c r="BT17" s="53">
        <f t="shared" si="3"/>
        <v>0.11807542835456206</v>
      </c>
    </row>
    <row r="18" spans="1:72" x14ac:dyDescent="0.15">
      <c r="A18" s="16">
        <v>215</v>
      </c>
      <c r="B18" s="17">
        <v>201507</v>
      </c>
      <c r="C18" s="3">
        <v>0</v>
      </c>
      <c r="D18" s="23">
        <v>2.503090234857841E-2</v>
      </c>
      <c r="E18" s="18">
        <v>1.1027998287679211E-2</v>
      </c>
      <c r="F18" s="24">
        <v>3</v>
      </c>
      <c r="G18" s="24">
        <v>2</v>
      </c>
      <c r="H18" s="20">
        <v>1.1604728517856211E-2</v>
      </c>
      <c r="I18" s="20">
        <v>-4.8941373789783693E-3</v>
      </c>
      <c r="J18" s="24">
        <v>3</v>
      </c>
      <c r="K18" s="24">
        <v>2</v>
      </c>
      <c r="L18" s="20">
        <v>1.7893855173989337E-2</v>
      </c>
      <c r="M18" s="20">
        <v>-8.4334651839690356E-3</v>
      </c>
      <c r="N18" s="19">
        <v>1.3399000000000001</v>
      </c>
      <c r="O18" s="19">
        <v>1.0202543211756645</v>
      </c>
      <c r="P18" s="25">
        <v>42088</v>
      </c>
      <c r="Q18" s="20">
        <v>-9.7768490185835555E-3</v>
      </c>
      <c r="R18" s="25">
        <v>42090</v>
      </c>
      <c r="S18" s="25">
        <f>IF(ISNUMBER(R18),VLOOKUP(B18,Index!$B$3:$AB$18,27,FALSE),"")</f>
        <v>42088</v>
      </c>
      <c r="T18" s="25">
        <f>IF(ISNUMBER($R18),VLOOKUP($B18,Index!$B$21:$AB$36,27,FALSE),"")</f>
        <v>42089</v>
      </c>
      <c r="U18" s="25">
        <f>IF(ISNUMBER($R18),VLOOKUP($B18,Index!$B$39:$AB$54,27,FALSE),"")</f>
        <v>42089</v>
      </c>
      <c r="W18" s="18">
        <v>1.8022249690976455</v>
      </c>
      <c r="X18" s="19">
        <v>0.6</v>
      </c>
      <c r="Y18" s="18">
        <v>0.20924155572901865</v>
      </c>
      <c r="Z18" s="19">
        <f t="shared" si="4"/>
        <v>2</v>
      </c>
      <c r="AA18" s="21">
        <v>2.5602218364015221</v>
      </c>
      <c r="AB18" s="28"/>
      <c r="AC18" s="18">
        <v>3.2480148392390094</v>
      </c>
      <c r="AD18" s="19">
        <v>0.36</v>
      </c>
      <c r="AE18" s="18">
        <v>4.3782028643900017E-2</v>
      </c>
      <c r="AF18" s="19">
        <f t="shared" si="5"/>
        <v>4</v>
      </c>
      <c r="AG18" s="21">
        <v>6.5547358515871821</v>
      </c>
      <c r="AH18" s="28"/>
      <c r="AK18" t="str">
        <f t="shared" si="8"/>
        <v/>
      </c>
      <c r="AL18" t="str">
        <f t="shared" si="8"/>
        <v/>
      </c>
      <c r="AM18" t="str">
        <f t="shared" si="8"/>
        <v/>
      </c>
      <c r="AN18" t="str">
        <f t="shared" si="8"/>
        <v/>
      </c>
      <c r="AO18" t="str">
        <f t="shared" si="8"/>
        <v/>
      </c>
      <c r="AP18" t="str">
        <f t="shared" si="8"/>
        <v/>
      </c>
      <c r="AQ18" t="str">
        <f t="shared" si="8"/>
        <v/>
      </c>
      <c r="AR18" t="str">
        <f t="shared" si="8"/>
        <v/>
      </c>
      <c r="AS18" t="str">
        <f t="shared" si="8"/>
        <v/>
      </c>
      <c r="AT18" t="str">
        <f t="shared" si="8"/>
        <v/>
      </c>
      <c r="AU18" t="str">
        <f t="shared" si="8"/>
        <v/>
      </c>
      <c r="AV18" t="str">
        <f t="shared" si="8"/>
        <v/>
      </c>
      <c r="AW18" t="str">
        <f t="shared" si="8"/>
        <v/>
      </c>
      <c r="AX18">
        <f t="shared" si="8"/>
        <v>2.5602218364015221</v>
      </c>
      <c r="AZ18" s="46">
        <f>IF(ISNUMBER(VLOOKUP($B18,Stats!$A$2:$AA$19,2,FALSE))=FALSE,"",IF(ISNUMBER(W18),(W18-VLOOKUP($B18,Stats!$A$2:$AA$19,2,FALSE))/VLOOKUP($B18,Stats!$A$2:$AA$19,16,FALSE),""))</f>
        <v>0.24659916334522039</v>
      </c>
      <c r="BA18" s="46">
        <f>IF(ISNUMBER(VLOOKUP($B18,Stats!$A$2:$AA$19,2,FALSE))=FALSE,"",IF(ISNUMBER(X18),(X18-VLOOKUP($B18,Stats!$A$2:$AA$19,3,FALSE))/VLOOKUP($B18,Stats!$A$2:$AA$19,17,FALSE),""))</f>
        <v>-0.37879956534795695</v>
      </c>
      <c r="BB18" s="46"/>
      <c r="BC18" s="46"/>
      <c r="BD18" s="44">
        <f t="shared" si="1"/>
        <v>-6.6100201001368278E-2</v>
      </c>
      <c r="BE18" s="46">
        <f>IF(ISNUMBER(VLOOKUP($B18,Stats!$A$2:$AA$19,2,FALSE))=FALSE,"",IF(ISNUMBER(Y18),(Y18-VLOOKUP($B18,Stats!$A$2:$AA$19,5,FALSE))/VLOOKUP($B18,Stats!$A$2:$AA$19,19,FALSE),""))</f>
        <v>0.14592384710711284</v>
      </c>
      <c r="BF18" s="46"/>
      <c r="BG18" s="46"/>
      <c r="BH18" s="46">
        <f>IF(ISNUMBER(VLOOKUP($B18,Stats!$A$2:$AA$19,2,FALSE))=FALSE,"",IF(ISNUMBER(Z18),(Z18-VLOOKUP($B18,Stats!$A$2:$AA$19,8,FALSE))/VLOOKUP($B18,Stats!$A$2:$AA$19,22,FALSE),""))</f>
        <v>1.4378520910348771</v>
      </c>
      <c r="BI18" s="46" t="str">
        <f>IF(ISNUMBER(VLOOKUP($B18,Stats!$A$2:$AA$19,2,FALSE))=FALSE,"",IF(ISNUMBER(#REF!),(#REF!-VLOOKUP($B18,Stats!$A$2:$AA$19,9,FALSE))/VLOOKUP($B18,Stats!$A$2:$AA$19,23,FALSE),""))</f>
        <v/>
      </c>
      <c r="BJ18" s="46" t="str">
        <f>IF(ISNUMBER(VLOOKUP($B18,Stats!$A$2:$AA$19,2,FALSE))=FALSE,"",IF(ISNUMBER(#REF!),(#REF!-VLOOKUP($B18,Stats!$A$2:$AA$19,10,FALSE))/VLOOKUP($B18,Stats!$A$2:$AA$19,24,FALSE),""))</f>
        <v/>
      </c>
      <c r="BK18" s="44">
        <f t="shared" si="6"/>
        <v>0.32920893433548415</v>
      </c>
      <c r="BL18" s="46" t="str">
        <f>IF(ISNUMBER(VLOOKUP($B18,Stats!$A$2:$AA$19,2,FALSE))=FALSE,"",IF(ISNUMBER(#REF!),(#REF!-VLOOKUP($B18,Stats!$A$2:$AA$19,11,FALSE))/VLOOKUP($B18,Stats!$A$2:$AA$19,25,FALSE),""))</f>
        <v/>
      </c>
      <c r="BM18" s="46">
        <f>IF(ISNUMBER(VLOOKUP($B18,Stats!$A$2:$AA$19,2,FALSE))=FALSE,"",IF(ISNUMBER(AA18),(AA18-VLOOKUP($B18,Stats!$A$2:$AA$19,12,FALSE))/VLOOKUP($B18,Stats!$A$2:$AA$19,26,FALSE),""))</f>
        <v>-0.24402977057816</v>
      </c>
      <c r="BN18" s="46" t="str">
        <f>IF(ISNUMBER(VLOOKUP($B18,Stats!$A$2:$AA$19,2,FALSE))=FALSE,"",IF(ISNUMBER(#REF!),(#REF!-VLOOKUP($B18,Stats!$A$2:$AA$19,13,FALSE))/VLOOKUP($B18,Stats!$A$2:$AA$19,27,FALSE),""))</f>
        <v/>
      </c>
      <c r="BO18" s="46" t="str">
        <f>IF(ISNUMBER(VLOOKUP($B18,Stats!$A$2:$AA$19,2,FALSE))=FALSE,"",IF(ISNUMBER(#REF!),(#REF!-VLOOKUP($B18,Stats!$A$2:$AA$19,14,FALSE))/VLOOKUP($B18,Stats!$A$2:$AB$19,28,FALSE),""))</f>
        <v/>
      </c>
      <c r="BP18" s="46"/>
      <c r="BQ18" s="46">
        <f>IF(ISNUMBER(VLOOKUP($B18,Stats!$A$2:$AA$19,2,FALSE))=FALSE,"",IF(ISNUMBER(BM18),BM18,(VLOOKUP($B18,Stats!$A$2:$AT$19,46,FALSE)-VLOOKUP($B18,Stats!$A$2:$AA$19,12,FALSE))/VLOOKUP($B18,Stats!$A$2:$AA$19,26,FALSE)))</f>
        <v>-0.24402977057816</v>
      </c>
      <c r="BR18" s="51">
        <f t="shared" si="7"/>
        <v>-0.24402977057816</v>
      </c>
      <c r="BS18" s="32" t="str">
        <f t="shared" si="2"/>
        <v>215_201507</v>
      </c>
      <c r="BT18" s="53">
        <f t="shared" si="3"/>
        <v>0.13549936628538484</v>
      </c>
    </row>
    <row r="19" spans="1:72" x14ac:dyDescent="0.15">
      <c r="S19" t="str">
        <f>IF(ISNUMBER(R19),VLOOKUP(B19,Index!$B$3:$AB$18,27,FALSE),"")</f>
        <v/>
      </c>
      <c r="T19" t="str">
        <f>IF(ISNUMBER($R19),VLOOKUP($B19,Index!$B$21:$AB$36,27,FALSE),"")</f>
        <v/>
      </c>
      <c r="U19" t="str">
        <f>IF(ISNUMBER($R19),VLOOKUP($B19,Index!$B$39:$AB$54,27,FALSE),"")</f>
        <v/>
      </c>
      <c r="Z19" t="str">
        <f t="shared" si="4"/>
        <v/>
      </c>
      <c r="AA19" t="s">
        <v>25</v>
      </c>
      <c r="AF19" t="str">
        <f t="shared" si="5"/>
        <v/>
      </c>
      <c r="AG19" t="s">
        <v>25</v>
      </c>
      <c r="AK19" t="str">
        <f t="shared" si="8"/>
        <v/>
      </c>
      <c r="AL19" t="str">
        <f t="shared" si="8"/>
        <v/>
      </c>
      <c r="AM19" t="str">
        <f t="shared" si="8"/>
        <v/>
      </c>
      <c r="AN19" t="str">
        <f t="shared" si="8"/>
        <v/>
      </c>
      <c r="AO19" t="str">
        <f t="shared" si="8"/>
        <v/>
      </c>
      <c r="AP19" t="str">
        <f t="shared" si="8"/>
        <v/>
      </c>
      <c r="AQ19" t="str">
        <f t="shared" si="8"/>
        <v/>
      </c>
      <c r="AR19" t="str">
        <f t="shared" si="8"/>
        <v/>
      </c>
      <c r="AS19" t="str">
        <f t="shared" si="8"/>
        <v/>
      </c>
      <c r="AT19" t="str">
        <f t="shared" si="8"/>
        <v/>
      </c>
      <c r="AU19" t="str">
        <f t="shared" si="8"/>
        <v/>
      </c>
      <c r="AV19" t="str">
        <f t="shared" si="8"/>
        <v/>
      </c>
      <c r="AW19" t="str">
        <f t="shared" si="8"/>
        <v/>
      </c>
      <c r="AX19" t="str">
        <f t="shared" si="8"/>
        <v/>
      </c>
      <c r="AZ19" s="46" t="str">
        <f>IF(ISNUMBER(VLOOKUP($B19,Stats!$A$2:$AA$19,2,FALSE))=FALSE,"",IF(ISNUMBER(W19),(W19-VLOOKUP($B19,Stats!$A$2:$AA$19,2,FALSE))/VLOOKUP($B19,Stats!$A$2:$AA$19,16,FALSE),""))</f>
        <v/>
      </c>
      <c r="BA19" s="46" t="str">
        <f>IF(ISNUMBER(VLOOKUP($B19,Stats!$A$2:$AA$19,2,FALSE))=FALSE,"",IF(ISNUMBER(X19),(X19-VLOOKUP($B19,Stats!$A$2:$AA$19,3,FALSE))/VLOOKUP($B19,Stats!$A$2:$AA$19,17,FALSE),""))</f>
        <v/>
      </c>
      <c r="BB19" s="46"/>
      <c r="BC19" s="46"/>
      <c r="BD19" s="44" t="str">
        <f t="shared" si="1"/>
        <v/>
      </c>
      <c r="BE19" s="46" t="str">
        <f>IF(ISNUMBER(VLOOKUP($B19,Stats!$A$2:$AA$19,2,FALSE))=FALSE,"",IF(ISNUMBER(Y19),(Y19-VLOOKUP($B19,Stats!$A$2:$AA$19,5,FALSE))/VLOOKUP($B19,Stats!$A$2:$AA$19,19,FALSE),""))</f>
        <v/>
      </c>
      <c r="BF19" s="46"/>
      <c r="BG19" s="46"/>
      <c r="BH19" s="46" t="str">
        <f>IF(ISNUMBER(VLOOKUP($B19,Stats!$A$2:$AA$19,2,FALSE))=FALSE,"",IF(ISNUMBER(Z19),(Z19-VLOOKUP($B19,Stats!$A$2:$AA$19,8,FALSE))/VLOOKUP($B19,Stats!$A$2:$AA$19,22,FALSE),""))</f>
        <v/>
      </c>
      <c r="BI19" s="46" t="str">
        <f>IF(ISNUMBER(VLOOKUP($B19,Stats!$A$2:$AA$19,2,FALSE))=FALSE,"",IF(ISNUMBER(#REF!),(#REF!-VLOOKUP($B19,Stats!$A$2:$AA$19,9,FALSE))/VLOOKUP($B19,Stats!$A$2:$AA$19,23,FALSE),""))</f>
        <v/>
      </c>
      <c r="BJ19" s="46" t="str">
        <f>IF(ISNUMBER(VLOOKUP($B19,Stats!$A$2:$AA$19,2,FALSE))=FALSE,"",IF(ISNUMBER(#REF!),(#REF!-VLOOKUP($B19,Stats!$A$2:$AA$19,10,FALSE))/VLOOKUP($B19,Stats!$A$2:$AA$19,24,FALSE),""))</f>
        <v/>
      </c>
      <c r="BK19" s="44" t="str">
        <f t="shared" si="6"/>
        <v/>
      </c>
      <c r="BL19" s="46" t="str">
        <f>IF(ISNUMBER(VLOOKUP($B19,Stats!$A$2:$AA$19,2,FALSE))=FALSE,"",IF(ISNUMBER(#REF!),(#REF!-VLOOKUP($B19,Stats!$A$2:$AA$19,11,FALSE))/VLOOKUP($B19,Stats!$A$2:$AA$19,25,FALSE),""))</f>
        <v/>
      </c>
      <c r="BM19" s="46" t="str">
        <f>IF(ISNUMBER(VLOOKUP($B19,Stats!$A$2:$AA$19,2,FALSE))=FALSE,"",IF(ISNUMBER(AA19),(AA19-VLOOKUP($B19,Stats!$A$2:$AA$19,12,FALSE))/VLOOKUP($B19,Stats!$A$2:$AA$19,26,FALSE),""))</f>
        <v/>
      </c>
      <c r="BN19" s="46" t="str">
        <f>IF(ISNUMBER(VLOOKUP($B19,Stats!$A$2:$AA$19,2,FALSE))=FALSE,"",IF(ISNUMBER(#REF!),(#REF!-VLOOKUP($B19,Stats!$A$2:$AA$19,13,FALSE))/VLOOKUP($B19,Stats!$A$2:$AA$19,27,FALSE),""))</f>
        <v/>
      </c>
      <c r="BO19" s="46" t="str">
        <f>IF(ISNUMBER(VLOOKUP($B19,Stats!$A$2:$AA$19,2,FALSE))=FALSE,"",IF(ISNUMBER(#REF!),(#REF!-VLOOKUP($B19,Stats!$A$2:$AA$19,14,FALSE))/VLOOKUP($B19,Stats!$A$2:$AB$19,28,FALSE),""))</f>
        <v/>
      </c>
      <c r="BP19" s="46"/>
      <c r="BQ19" s="46" t="str">
        <f>IF(ISNUMBER(VLOOKUP($B19,Stats!$A$2:$AA$19,2,FALSE))=FALSE,"",IF(ISNUMBER(BM19),BM19,(VLOOKUP($B19,Stats!$A$2:$AT$19,46,FALSE)-VLOOKUP($B19,Stats!$A$2:$AA$19,12,FALSE))/VLOOKUP($B19,Stats!$A$2:$AA$19,26,FALSE)))</f>
        <v/>
      </c>
      <c r="BR19" s="51" t="str">
        <f t="shared" si="7"/>
        <v/>
      </c>
      <c r="BS19" s="32" t="str">
        <f t="shared" si="2"/>
        <v/>
      </c>
      <c r="BT19" s="53" t="str">
        <f t="shared" si="3"/>
        <v/>
      </c>
    </row>
    <row r="20" spans="1:72" ht="40.5" x14ac:dyDescent="0.15">
      <c r="A20" s="1" t="s">
        <v>29</v>
      </c>
      <c r="B20" s="1" t="s">
        <v>0</v>
      </c>
      <c r="C20" s="3"/>
      <c r="D20" s="4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 t="s">
        <v>15</v>
      </c>
      <c r="J20" s="1" t="s">
        <v>16</v>
      </c>
      <c r="K20" s="1" t="s">
        <v>17</v>
      </c>
      <c r="L20" s="1" t="s">
        <v>18</v>
      </c>
      <c r="M20" s="1" t="s">
        <v>19</v>
      </c>
      <c r="N20" s="1" t="s">
        <v>20</v>
      </c>
      <c r="O20" s="1" t="s">
        <v>21</v>
      </c>
      <c r="P20" s="1" t="s">
        <v>22</v>
      </c>
      <c r="Q20" s="1" t="s">
        <v>23</v>
      </c>
      <c r="R20" s="1" t="s">
        <v>24</v>
      </c>
      <c r="S20" s="1" t="str">
        <f>IF(ISNUMBER(R20),VLOOKUP(B20,Index!$B$3:$AB$18,27,FALSE),"")</f>
        <v/>
      </c>
      <c r="T20" s="1" t="str">
        <f>IF(ISNUMBER($R20),VLOOKUP($B20,Index!$B$21:$AB$36,27,FALSE),"")</f>
        <v/>
      </c>
      <c r="U20" s="1" t="str">
        <f>IF(ISNUMBER($R20),VLOOKUP($B20,Index!$B$39:$AB$54,27,FALSE),"")</f>
        <v/>
      </c>
      <c r="W20" s="1" t="s">
        <v>1</v>
      </c>
      <c r="X20" s="1" t="s">
        <v>2</v>
      </c>
      <c r="Y20" s="1" t="s">
        <v>4</v>
      </c>
      <c r="Z20" s="1" t="str">
        <f t="shared" si="4"/>
        <v/>
      </c>
      <c r="AA20" s="1" t="s">
        <v>8</v>
      </c>
      <c r="AB20" s="27"/>
      <c r="AC20" s="1" t="s">
        <v>33</v>
      </c>
      <c r="AD20" s="1" t="s">
        <v>35</v>
      </c>
      <c r="AE20" s="1" t="s">
        <v>37</v>
      </c>
      <c r="AF20" s="1" t="str">
        <f t="shared" si="5"/>
        <v/>
      </c>
      <c r="AG20" s="1" t="s">
        <v>38</v>
      </c>
      <c r="AH20" s="27"/>
      <c r="AK20" t="str">
        <f t="shared" si="8"/>
        <v/>
      </c>
      <c r="AL20" t="str">
        <f t="shared" si="8"/>
        <v/>
      </c>
      <c r="AM20" t="str">
        <f t="shared" si="8"/>
        <v/>
      </c>
      <c r="AN20" t="str">
        <f t="shared" si="8"/>
        <v/>
      </c>
      <c r="AO20" t="str">
        <f t="shared" si="8"/>
        <v/>
      </c>
      <c r="AP20" t="str">
        <f t="shared" si="8"/>
        <v/>
      </c>
      <c r="AQ20" t="str">
        <f t="shared" si="8"/>
        <v/>
      </c>
      <c r="AR20" t="str">
        <f t="shared" si="8"/>
        <v/>
      </c>
      <c r="AS20" t="str">
        <f t="shared" si="8"/>
        <v/>
      </c>
      <c r="AT20" t="str">
        <f t="shared" si="8"/>
        <v/>
      </c>
      <c r="AU20" t="str">
        <f t="shared" si="8"/>
        <v/>
      </c>
      <c r="AV20" t="str">
        <f t="shared" si="8"/>
        <v/>
      </c>
      <c r="AW20" t="str">
        <f t="shared" si="8"/>
        <v/>
      </c>
      <c r="AX20" t="str">
        <f t="shared" si="8"/>
        <v/>
      </c>
      <c r="AZ20" s="46" t="str">
        <f>IF(ISNUMBER(VLOOKUP($B20,Stats!$A$2:$AA$19,2,FALSE))=FALSE,"",IF(ISNUMBER(W20),(W20-VLOOKUP($B20,Stats!$A$2:$AA$19,2,FALSE))/VLOOKUP($B20,Stats!$A$2:$AA$19,16,FALSE),""))</f>
        <v/>
      </c>
      <c r="BA20" s="46" t="str">
        <f>IF(ISNUMBER(VLOOKUP($B20,Stats!$A$2:$AA$19,2,FALSE))=FALSE,"",IF(ISNUMBER(X20),(X20-VLOOKUP($B20,Stats!$A$2:$AA$19,3,FALSE))/VLOOKUP($B20,Stats!$A$2:$AA$19,17,FALSE),""))</f>
        <v/>
      </c>
      <c r="BB20" s="46"/>
      <c r="BC20" s="46"/>
      <c r="BD20" s="44" t="str">
        <f t="shared" si="1"/>
        <v/>
      </c>
      <c r="BE20" s="46" t="str">
        <f>IF(ISNUMBER(VLOOKUP($B20,Stats!$A$2:$AA$19,2,FALSE))=FALSE,"",IF(ISNUMBER(Y20),(Y20-VLOOKUP($B20,Stats!$A$2:$AA$19,5,FALSE))/VLOOKUP($B20,Stats!$A$2:$AA$19,19,FALSE),""))</f>
        <v/>
      </c>
      <c r="BF20" s="46"/>
      <c r="BG20" s="46"/>
      <c r="BH20" s="46" t="str">
        <f>IF(ISNUMBER(VLOOKUP($B20,Stats!$A$2:$AA$19,2,FALSE))=FALSE,"",IF(ISNUMBER(Z20),(Z20-VLOOKUP($B20,Stats!$A$2:$AA$19,8,FALSE))/VLOOKUP($B20,Stats!$A$2:$AA$19,22,FALSE),""))</f>
        <v/>
      </c>
      <c r="BI20" s="46" t="str">
        <f>IF(ISNUMBER(VLOOKUP($B20,Stats!$A$2:$AA$19,2,FALSE))=FALSE,"",IF(ISNUMBER(#REF!),(#REF!-VLOOKUP($B20,Stats!$A$2:$AA$19,9,FALSE))/VLOOKUP($B20,Stats!$A$2:$AA$19,23,FALSE),""))</f>
        <v/>
      </c>
      <c r="BJ20" s="46" t="str">
        <f>IF(ISNUMBER(VLOOKUP($B20,Stats!$A$2:$AA$19,2,FALSE))=FALSE,"",IF(ISNUMBER(#REF!),(#REF!-VLOOKUP($B20,Stats!$A$2:$AA$19,10,FALSE))/VLOOKUP($B20,Stats!$A$2:$AA$19,24,FALSE),""))</f>
        <v/>
      </c>
      <c r="BK20" s="44" t="str">
        <f t="shared" si="6"/>
        <v/>
      </c>
      <c r="BL20" s="46" t="str">
        <f>IF(ISNUMBER(VLOOKUP($B20,Stats!$A$2:$AA$19,2,FALSE))=FALSE,"",IF(ISNUMBER(#REF!),(#REF!-VLOOKUP($B20,Stats!$A$2:$AA$19,11,FALSE))/VLOOKUP($B20,Stats!$A$2:$AA$19,25,FALSE),""))</f>
        <v/>
      </c>
      <c r="BM20" s="46" t="str">
        <f>IF(ISNUMBER(VLOOKUP($B20,Stats!$A$2:$AA$19,2,FALSE))=FALSE,"",IF(ISNUMBER(AA20),(AA20-VLOOKUP($B20,Stats!$A$2:$AA$19,12,FALSE))/VLOOKUP($B20,Stats!$A$2:$AA$19,26,FALSE),""))</f>
        <v/>
      </c>
      <c r="BN20" s="46" t="str">
        <f>IF(ISNUMBER(VLOOKUP($B20,Stats!$A$2:$AA$19,2,FALSE))=FALSE,"",IF(ISNUMBER(#REF!),(#REF!-VLOOKUP($B20,Stats!$A$2:$AA$19,13,FALSE))/VLOOKUP($B20,Stats!$A$2:$AA$19,27,FALSE),""))</f>
        <v/>
      </c>
      <c r="BO20" s="46" t="str">
        <f>IF(ISNUMBER(VLOOKUP($B20,Stats!$A$2:$AA$19,2,FALSE))=FALSE,"",IF(ISNUMBER(#REF!),(#REF!-VLOOKUP($B20,Stats!$A$2:$AA$19,14,FALSE))/VLOOKUP($B20,Stats!$A$2:$AB$19,28,FALSE),""))</f>
        <v/>
      </c>
      <c r="BP20" s="46"/>
      <c r="BQ20" s="46" t="str">
        <f>IF(ISNUMBER(VLOOKUP($B20,Stats!$A$2:$AA$19,2,FALSE))=FALSE,"",IF(ISNUMBER(BM20),BM20,(VLOOKUP($B20,Stats!$A$2:$AT$19,46,FALSE)-VLOOKUP($B20,Stats!$A$2:$AA$19,12,FALSE))/VLOOKUP($B20,Stats!$A$2:$AA$19,26,FALSE)))</f>
        <v/>
      </c>
      <c r="BR20" s="51" t="str">
        <f t="shared" si="7"/>
        <v/>
      </c>
      <c r="BS20" s="32" t="str">
        <f t="shared" si="2"/>
        <v/>
      </c>
      <c r="BT20" s="53" t="str">
        <f t="shared" si="3"/>
        <v/>
      </c>
    </row>
    <row r="21" spans="1:72" x14ac:dyDescent="0.15">
      <c r="A21" s="5">
        <v>900</v>
      </c>
      <c r="B21" s="5" t="s">
        <v>30</v>
      </c>
      <c r="C21" s="3">
        <v>0</v>
      </c>
      <c r="D21" s="11">
        <v>0.36402925531914909</v>
      </c>
      <c r="E21" s="6">
        <v>1.2394003699861759E-2</v>
      </c>
      <c r="F21" s="12">
        <v>66</v>
      </c>
      <c r="G21" s="12">
        <v>49</v>
      </c>
      <c r="H21" s="13">
        <v>1.061423392265547E-2</v>
      </c>
      <c r="I21" s="13">
        <v>-7.7737738724513753E-3</v>
      </c>
      <c r="J21" s="12">
        <v>9</v>
      </c>
      <c r="K21" s="12">
        <v>5</v>
      </c>
      <c r="L21" s="13">
        <v>3.5121951219512226E-2</v>
      </c>
      <c r="M21" s="13">
        <v>-4.3644105384547105E-2</v>
      </c>
      <c r="N21" s="8">
        <v>1.2370000000000001</v>
      </c>
      <c r="O21" s="8">
        <v>1.3707890070921986</v>
      </c>
      <c r="P21" s="14">
        <v>42088</v>
      </c>
      <c r="Q21" s="13">
        <v>-4.3644105384547105E-2</v>
      </c>
      <c r="R21" s="14">
        <v>42023</v>
      </c>
      <c r="S21" s="14">
        <f>IF(ISNUMBER(R21),VLOOKUP(B21,Index!$B$3:$AB$18,27,FALSE),"")</f>
        <v>42041</v>
      </c>
      <c r="T21" s="14">
        <f>IF(ISNUMBER($R21),VLOOKUP($B21,Index!$B$21:$AB$36,27,FALSE),"")</f>
        <v>41996</v>
      </c>
      <c r="U21" s="14">
        <f>IF(ISNUMBER($R21),VLOOKUP($B21,Index!$B$39:$AB$54,27,FALSE),"")</f>
        <v>42003</v>
      </c>
      <c r="W21" s="6">
        <v>0.76637737961926122</v>
      </c>
      <c r="X21" s="7">
        <v>0.57391304347826089</v>
      </c>
      <c r="Y21" s="6">
        <v>0.23515968612070248</v>
      </c>
      <c r="Z21" s="8" t="str">
        <f t="shared" si="4"/>
        <v/>
      </c>
      <c r="AA21" s="9">
        <v>8.3408573073430325</v>
      </c>
      <c r="AB21" s="28"/>
      <c r="AC21" s="6">
        <v>0.5873342879920852</v>
      </c>
      <c r="AD21" s="7">
        <v>0.32937618147448017</v>
      </c>
      <c r="AE21" s="6">
        <v>5.5300077976387314E-2</v>
      </c>
      <c r="AF21" s="8" t="str">
        <f t="shared" si="5"/>
        <v/>
      </c>
      <c r="AG21" s="9">
        <v>69.569900621457663</v>
      </c>
      <c r="AH21" s="28"/>
      <c r="AK21" t="str">
        <f t="shared" si="8"/>
        <v/>
      </c>
      <c r="AL21" t="str">
        <f t="shared" si="8"/>
        <v/>
      </c>
      <c r="AM21" t="str">
        <f t="shared" si="8"/>
        <v/>
      </c>
      <c r="AN21" t="str">
        <f t="shared" si="8"/>
        <v/>
      </c>
      <c r="AO21" t="str">
        <f t="shared" si="8"/>
        <v/>
      </c>
      <c r="AP21" t="str">
        <f t="shared" si="8"/>
        <v/>
      </c>
      <c r="AQ21" t="str">
        <f t="shared" si="8"/>
        <v/>
      </c>
      <c r="AR21" t="str">
        <f t="shared" si="8"/>
        <v/>
      </c>
      <c r="AS21" t="str">
        <f t="shared" si="8"/>
        <v/>
      </c>
      <c r="AT21" t="str">
        <f t="shared" si="8"/>
        <v/>
      </c>
      <c r="AU21" t="str">
        <f t="shared" si="8"/>
        <v/>
      </c>
      <c r="AV21" t="str">
        <f t="shared" si="8"/>
        <v/>
      </c>
      <c r="AW21" t="str">
        <f t="shared" si="8"/>
        <v/>
      </c>
      <c r="AX21" t="str">
        <f t="shared" si="8"/>
        <v/>
      </c>
      <c r="AZ21" s="46" t="str">
        <f>IF(ISNUMBER(VLOOKUP($B21,Stats!$A$2:$AA$19,2,FALSE))=FALSE,"",IF(ISNUMBER(W21),(W21-VLOOKUP($B21,Stats!$A$2:$AA$19,2,FALSE))/VLOOKUP($B21,Stats!$A$2:$AA$19,16,FALSE),""))</f>
        <v/>
      </c>
      <c r="BA21" s="46" t="str">
        <f>IF(ISNUMBER(VLOOKUP($B21,Stats!$A$2:$AA$19,2,FALSE))=FALSE,"",IF(ISNUMBER(X21),(X21-VLOOKUP($B21,Stats!$A$2:$AA$19,3,FALSE))/VLOOKUP($B21,Stats!$A$2:$AA$19,17,FALSE),""))</f>
        <v/>
      </c>
      <c r="BB21" s="46"/>
      <c r="BC21" s="46"/>
      <c r="BD21" s="44" t="str">
        <f t="shared" si="1"/>
        <v/>
      </c>
      <c r="BE21" s="46" t="str">
        <f>IF(ISNUMBER(VLOOKUP($B21,Stats!$A$2:$AA$19,2,FALSE))=FALSE,"",IF(ISNUMBER(Y21),(Y21-VLOOKUP($B21,Stats!$A$2:$AA$19,5,FALSE))/VLOOKUP($B21,Stats!$A$2:$AA$19,19,FALSE),""))</f>
        <v/>
      </c>
      <c r="BF21" s="46"/>
      <c r="BG21" s="46"/>
      <c r="BH21" s="46" t="str">
        <f>IF(ISNUMBER(VLOOKUP($B21,Stats!$A$2:$AA$19,2,FALSE))=FALSE,"",IF(ISNUMBER(Z21),(Z21-VLOOKUP($B21,Stats!$A$2:$AA$19,8,FALSE))/VLOOKUP($B21,Stats!$A$2:$AA$19,22,FALSE),""))</f>
        <v/>
      </c>
      <c r="BI21" s="46" t="str">
        <f>IF(ISNUMBER(VLOOKUP($B21,Stats!$A$2:$AA$19,2,FALSE))=FALSE,"",IF(ISNUMBER(#REF!),(#REF!-VLOOKUP($B21,Stats!$A$2:$AA$19,9,FALSE))/VLOOKUP($B21,Stats!$A$2:$AA$19,23,FALSE),""))</f>
        <v/>
      </c>
      <c r="BJ21" s="46" t="str">
        <f>IF(ISNUMBER(VLOOKUP($B21,Stats!$A$2:$AA$19,2,FALSE))=FALSE,"",IF(ISNUMBER(#REF!),(#REF!-VLOOKUP($B21,Stats!$A$2:$AA$19,10,FALSE))/VLOOKUP($B21,Stats!$A$2:$AA$19,24,FALSE),""))</f>
        <v/>
      </c>
      <c r="BK21" s="44" t="str">
        <f t="shared" si="6"/>
        <v/>
      </c>
      <c r="BL21" s="46" t="str">
        <f>IF(ISNUMBER(VLOOKUP($B21,Stats!$A$2:$AA$19,2,FALSE))=FALSE,"",IF(ISNUMBER(#REF!),(#REF!-VLOOKUP($B21,Stats!$A$2:$AA$19,11,FALSE))/VLOOKUP($B21,Stats!$A$2:$AA$19,25,FALSE),""))</f>
        <v/>
      </c>
      <c r="BM21" s="46" t="str">
        <f>IF(ISNUMBER(VLOOKUP($B21,Stats!$A$2:$AA$19,2,FALSE))=FALSE,"",IF(ISNUMBER(AA21),(AA21-VLOOKUP($B21,Stats!$A$2:$AA$19,12,FALSE))/VLOOKUP($B21,Stats!$A$2:$AA$19,26,FALSE),""))</f>
        <v/>
      </c>
      <c r="BN21" s="46" t="str">
        <f>IF(ISNUMBER(VLOOKUP($B21,Stats!$A$2:$AA$19,2,FALSE))=FALSE,"",IF(ISNUMBER(#REF!),(#REF!-VLOOKUP($B21,Stats!$A$2:$AA$19,13,FALSE))/VLOOKUP($B21,Stats!$A$2:$AA$19,27,FALSE),""))</f>
        <v/>
      </c>
      <c r="BO21" s="46" t="str">
        <f>IF(ISNUMBER(VLOOKUP($B21,Stats!$A$2:$AA$19,2,FALSE))=FALSE,"",IF(ISNUMBER(#REF!),(#REF!-VLOOKUP($B21,Stats!$A$2:$AA$19,14,FALSE))/VLOOKUP($B21,Stats!$A$2:$AB$19,28,FALSE),""))</f>
        <v/>
      </c>
      <c r="BP21" s="46"/>
      <c r="BQ21" s="46" t="str">
        <f>IF(ISNUMBER(VLOOKUP($B21,Stats!$A$2:$AA$19,2,FALSE))=FALSE,"",IF(ISNUMBER(BM21),BM21,(VLOOKUP($B21,Stats!$A$2:$AT$19,46,FALSE)-VLOOKUP($B21,Stats!$A$2:$AA$19,12,FALSE))/VLOOKUP($B21,Stats!$A$2:$AA$19,26,FALSE)))</f>
        <v/>
      </c>
      <c r="BR21" s="51" t="str">
        <f t="shared" si="7"/>
        <v/>
      </c>
      <c r="BS21" s="32" t="str">
        <f t="shared" si="2"/>
        <v/>
      </c>
      <c r="BT21" s="53" t="str">
        <f t="shared" si="3"/>
        <v/>
      </c>
    </row>
    <row r="22" spans="1:72" x14ac:dyDescent="0.15">
      <c r="A22" s="5">
        <v>900</v>
      </c>
      <c r="B22" s="5" t="s">
        <v>31</v>
      </c>
      <c r="C22" s="3">
        <v>0</v>
      </c>
      <c r="D22" s="11">
        <v>2.2895457606492912E-2</v>
      </c>
      <c r="E22" s="6">
        <v>1.1047218520997408E-2</v>
      </c>
      <c r="F22" s="15">
        <v>4.7142857142857144</v>
      </c>
      <c r="G22" s="15">
        <v>3.5</v>
      </c>
      <c r="H22" s="13">
        <v>1.0658338877811873E-2</v>
      </c>
      <c r="I22" s="13">
        <v>-7.5193736184276634E-3</v>
      </c>
      <c r="J22" s="12">
        <v>3.5714285714285716</v>
      </c>
      <c r="K22" s="12">
        <v>2.2857142857142856</v>
      </c>
      <c r="L22" s="13">
        <v>1.7892705051811619E-2</v>
      </c>
      <c r="M22" s="13">
        <v>-1.4695792035985675E-2</v>
      </c>
      <c r="N22" s="8">
        <v>1.0741357142857144</v>
      </c>
      <c r="O22" s="8">
        <v>1.0291705970949507</v>
      </c>
      <c r="P22" s="14"/>
      <c r="Q22" s="13">
        <v>-2.0804490266330942E-2</v>
      </c>
      <c r="R22" s="14"/>
      <c r="S22" s="14" t="str">
        <f>IF(ISNUMBER(R22),VLOOKUP(B22,Index!$B$3:$AB$18,27,FALSE),"")</f>
        <v/>
      </c>
      <c r="T22" s="14" t="str">
        <f>IF(ISNUMBER($R22),VLOOKUP($B22,Index!$B$21:$AB$36,27,FALSE),"")</f>
        <v/>
      </c>
      <c r="U22" s="14" t="str">
        <f>IF(ISNUMBER($R22),VLOOKUP($B22,Index!$B$39:$AB$54,27,FALSE),"")</f>
        <v/>
      </c>
      <c r="W22" s="6">
        <v>0.83950344743658434</v>
      </c>
      <c r="X22" s="8">
        <v>0.56564625850340133</v>
      </c>
      <c r="Y22" s="6">
        <v>0.20960623401569078</v>
      </c>
      <c r="Z22" s="8" t="str">
        <f t="shared" si="4"/>
        <v/>
      </c>
      <c r="AA22" s="9" t="s">
        <v>25</v>
      </c>
      <c r="AB22" s="28"/>
      <c r="AC22" s="6">
        <v>0.70476603825790995</v>
      </c>
      <c r="AD22" s="8">
        <v>0.31995568975889671</v>
      </c>
      <c r="AE22" s="6">
        <v>4.3934773338240529E-2</v>
      </c>
      <c r="AF22" s="8" t="str">
        <f t="shared" si="5"/>
        <v/>
      </c>
      <c r="AG22" s="9" t="s">
        <v>25</v>
      </c>
      <c r="AH22" s="28"/>
      <c r="AK22" t="str">
        <f t="shared" si="8"/>
        <v/>
      </c>
      <c r="AL22" t="str">
        <f t="shared" si="8"/>
        <v/>
      </c>
      <c r="AM22" t="str">
        <f t="shared" si="8"/>
        <v/>
      </c>
      <c r="AN22" t="str">
        <f t="shared" si="8"/>
        <v/>
      </c>
      <c r="AO22" t="str">
        <f t="shared" si="8"/>
        <v/>
      </c>
      <c r="AP22" t="str">
        <f t="shared" si="8"/>
        <v/>
      </c>
      <c r="AQ22" t="str">
        <f t="shared" si="8"/>
        <v/>
      </c>
      <c r="AR22" t="str">
        <f t="shared" si="8"/>
        <v/>
      </c>
      <c r="AS22" t="str">
        <f t="shared" si="8"/>
        <v/>
      </c>
      <c r="AT22" t="str">
        <f t="shared" si="8"/>
        <v/>
      </c>
      <c r="AU22" t="str">
        <f t="shared" si="8"/>
        <v/>
      </c>
      <c r="AV22" t="str">
        <f t="shared" si="8"/>
        <v/>
      </c>
      <c r="AW22" t="str">
        <f t="shared" si="8"/>
        <v/>
      </c>
      <c r="AX22" t="str">
        <f t="shared" si="8"/>
        <v/>
      </c>
      <c r="AZ22" s="46" t="str">
        <f>IF(ISNUMBER(VLOOKUP($B22,Stats!$A$2:$AA$19,2,FALSE))=FALSE,"",IF(ISNUMBER(W22),(W22-VLOOKUP($B22,Stats!$A$2:$AA$19,2,FALSE))/VLOOKUP($B22,Stats!$A$2:$AA$19,16,FALSE),""))</f>
        <v/>
      </c>
      <c r="BA22" s="46" t="str">
        <f>IF(ISNUMBER(VLOOKUP($B22,Stats!$A$2:$AA$19,2,FALSE))=FALSE,"",IF(ISNUMBER(X22),(X22-VLOOKUP($B22,Stats!$A$2:$AA$19,3,FALSE))/VLOOKUP($B22,Stats!$A$2:$AA$19,17,FALSE),""))</f>
        <v/>
      </c>
      <c r="BB22" s="46"/>
      <c r="BC22" s="46"/>
      <c r="BD22" s="44" t="str">
        <f t="shared" si="1"/>
        <v/>
      </c>
      <c r="BE22" s="46" t="str">
        <f>IF(ISNUMBER(VLOOKUP($B22,Stats!$A$2:$AA$19,2,FALSE))=FALSE,"",IF(ISNUMBER(Y22),(Y22-VLOOKUP($B22,Stats!$A$2:$AA$19,5,FALSE))/VLOOKUP($B22,Stats!$A$2:$AA$19,19,FALSE),""))</f>
        <v/>
      </c>
      <c r="BF22" s="46"/>
      <c r="BG22" s="46"/>
      <c r="BH22" s="46" t="str">
        <f>IF(ISNUMBER(VLOOKUP($B22,Stats!$A$2:$AA$19,2,FALSE))=FALSE,"",IF(ISNUMBER(Z22),(Z22-VLOOKUP($B22,Stats!$A$2:$AA$19,8,FALSE))/VLOOKUP($B22,Stats!$A$2:$AA$19,22,FALSE),""))</f>
        <v/>
      </c>
      <c r="BI22" s="46" t="str">
        <f>IF(ISNUMBER(VLOOKUP($B22,Stats!$A$2:$AA$19,2,FALSE))=FALSE,"",IF(ISNUMBER(#REF!),(#REF!-VLOOKUP($B22,Stats!$A$2:$AA$19,9,FALSE))/VLOOKUP($B22,Stats!$A$2:$AA$19,23,FALSE),""))</f>
        <v/>
      </c>
      <c r="BJ22" s="46" t="str">
        <f>IF(ISNUMBER(VLOOKUP($B22,Stats!$A$2:$AA$19,2,FALSE))=FALSE,"",IF(ISNUMBER(#REF!),(#REF!-VLOOKUP($B22,Stats!$A$2:$AA$19,10,FALSE))/VLOOKUP($B22,Stats!$A$2:$AA$19,24,FALSE),""))</f>
        <v/>
      </c>
      <c r="BK22" s="44" t="str">
        <f t="shared" si="6"/>
        <v/>
      </c>
      <c r="BL22" s="46" t="str">
        <f>IF(ISNUMBER(VLOOKUP($B22,Stats!$A$2:$AA$19,2,FALSE))=FALSE,"",IF(ISNUMBER(#REF!),(#REF!-VLOOKUP($B22,Stats!$A$2:$AA$19,11,FALSE))/VLOOKUP($B22,Stats!$A$2:$AA$19,25,FALSE),""))</f>
        <v/>
      </c>
      <c r="BM22" s="46" t="str">
        <f>IF(ISNUMBER(VLOOKUP($B22,Stats!$A$2:$AA$19,2,FALSE))=FALSE,"",IF(ISNUMBER(AA22),(AA22-VLOOKUP($B22,Stats!$A$2:$AA$19,12,FALSE))/VLOOKUP($B22,Stats!$A$2:$AA$19,26,FALSE),""))</f>
        <v/>
      </c>
      <c r="BN22" s="46" t="str">
        <f>IF(ISNUMBER(VLOOKUP($B22,Stats!$A$2:$AA$19,2,FALSE))=FALSE,"",IF(ISNUMBER(#REF!),(#REF!-VLOOKUP($B22,Stats!$A$2:$AA$19,13,FALSE))/VLOOKUP($B22,Stats!$A$2:$AA$19,27,FALSE),""))</f>
        <v/>
      </c>
      <c r="BO22" s="46" t="str">
        <f>IF(ISNUMBER(VLOOKUP($B22,Stats!$A$2:$AA$19,2,FALSE))=FALSE,"",IF(ISNUMBER(#REF!),(#REF!-VLOOKUP($B22,Stats!$A$2:$AA$19,14,FALSE))/VLOOKUP($B22,Stats!$A$2:$AB$19,28,FALSE),""))</f>
        <v/>
      </c>
      <c r="BP22" s="46"/>
      <c r="BQ22" s="46" t="str">
        <f>IF(ISNUMBER(VLOOKUP($B22,Stats!$A$2:$AA$19,2,FALSE))=FALSE,"",IF(ISNUMBER(BM22),BM22,(VLOOKUP($B22,Stats!$A$2:$AT$19,46,FALSE)-VLOOKUP($B22,Stats!$A$2:$AA$19,12,FALSE))/VLOOKUP($B22,Stats!$A$2:$AA$19,26,FALSE)))</f>
        <v/>
      </c>
      <c r="BR22" s="51" t="str">
        <f t="shared" si="7"/>
        <v/>
      </c>
      <c r="BS22" s="32" t="str">
        <f t="shared" si="2"/>
        <v/>
      </c>
      <c r="BT22" s="53" t="str">
        <f t="shared" si="3"/>
        <v/>
      </c>
    </row>
    <row r="23" spans="1:72" x14ac:dyDescent="0.15">
      <c r="A23" s="16">
        <v>900</v>
      </c>
      <c r="B23" s="17">
        <v>201421</v>
      </c>
      <c r="C23" s="3">
        <v>0</v>
      </c>
      <c r="D23" s="23">
        <v>-2.0500886524822626E-2</v>
      </c>
      <c r="E23" s="18">
        <v>4.6968175791666468E-3</v>
      </c>
      <c r="F23" s="24">
        <v>2</v>
      </c>
      <c r="G23" s="24">
        <v>5</v>
      </c>
      <c r="H23" s="20">
        <v>1.7279821627648184E-3</v>
      </c>
      <c r="I23" s="20">
        <v>-4.8131060123793425E-3</v>
      </c>
      <c r="J23" s="24">
        <v>2</v>
      </c>
      <c r="K23" s="24">
        <v>3</v>
      </c>
      <c r="L23" s="20">
        <v>3.4559643255296368E-3</v>
      </c>
      <c r="M23" s="20">
        <v>-1.1554271747583611E-2</v>
      </c>
      <c r="N23" s="19">
        <v>0.90239999999999998</v>
      </c>
      <c r="O23" s="19">
        <v>1</v>
      </c>
      <c r="P23" s="25">
        <v>41920</v>
      </c>
      <c r="Q23" s="20">
        <v>-2.0500886524822626E-2</v>
      </c>
      <c r="R23" s="25">
        <v>41929</v>
      </c>
      <c r="S23" s="25">
        <f>IF(ISNUMBER(R23),VLOOKUP(B23,Index!$B$3:$AB$18,27,FALSE),"")</f>
        <v>41929</v>
      </c>
      <c r="T23" s="25">
        <f>IF(ISNUMBER($R23),VLOOKUP($B23,Index!$B$21:$AB$36,27,FALSE),"")</f>
        <v>41929</v>
      </c>
      <c r="U23" s="25">
        <f>IF(ISNUMBER($R23),VLOOKUP($B23,Index!$B$39:$AB$54,27,FALSE),"")</f>
        <v>41929</v>
      </c>
      <c r="W23" s="18">
        <v>-0.73803191489361453</v>
      </c>
      <c r="X23" s="19">
        <v>0.2857142857142857</v>
      </c>
      <c r="Y23" s="18">
        <v>8.91158478269089E-2</v>
      </c>
      <c r="Z23" s="19">
        <f t="shared" si="4"/>
        <v>0</v>
      </c>
      <c r="AA23" s="21" t="s">
        <v>25</v>
      </c>
      <c r="AB23" s="28"/>
      <c r="AC23" s="18">
        <v>0.54469110740153548</v>
      </c>
      <c r="AD23" s="19">
        <v>8.1632653061224483E-2</v>
      </c>
      <c r="AE23" s="18">
        <v>7.9416343339087838E-3</v>
      </c>
      <c r="AF23" s="19">
        <f t="shared" si="5"/>
        <v>0</v>
      </c>
      <c r="AG23" s="21" t="s">
        <v>25</v>
      </c>
      <c r="AH23" s="28"/>
      <c r="AK23" t="str">
        <f t="shared" ref="AK23:AX32" si="9">IF($B23=AK$2,$AA23,"")</f>
        <v/>
      </c>
      <c r="AL23" t="str">
        <f t="shared" si="9"/>
        <v/>
      </c>
      <c r="AM23" t="str">
        <f t="shared" si="9"/>
        <v/>
      </c>
      <c r="AN23" t="str">
        <f t="shared" si="9"/>
        <v/>
      </c>
      <c r="AO23" t="str">
        <f t="shared" si="9"/>
        <v/>
      </c>
      <c r="AP23" t="str">
        <f t="shared" si="9"/>
        <v/>
      </c>
      <c r="AQ23" t="str">
        <f t="shared" si="9"/>
        <v/>
      </c>
      <c r="AR23" t="str">
        <f t="shared" si="9"/>
        <v/>
      </c>
      <c r="AS23" t="str">
        <f t="shared" si="9"/>
        <v/>
      </c>
      <c r="AT23" t="str">
        <f t="shared" si="9"/>
        <v/>
      </c>
      <c r="AU23" t="str">
        <f t="shared" si="9"/>
        <v/>
      </c>
      <c r="AV23" t="str">
        <f t="shared" si="9"/>
        <v/>
      </c>
      <c r="AW23" t="str">
        <f t="shared" si="9"/>
        <v/>
      </c>
      <c r="AX23" t="str">
        <f t="shared" si="9"/>
        <v/>
      </c>
      <c r="AZ23" s="46">
        <f>IF(ISNUMBER(VLOOKUP($B23,Stats!$A$2:$AA$19,2,FALSE))=FALSE,"",IF(ISNUMBER(W23),(W23-VLOOKUP($B23,Stats!$A$2:$AA$19,2,FALSE))/VLOOKUP($B23,Stats!$A$2:$AA$19,16,FALSE),""))</f>
        <v>-0.70431765666922097</v>
      </c>
      <c r="BA23" s="46">
        <f>IF(ISNUMBER(VLOOKUP($B23,Stats!$A$2:$AA$19,2,FALSE))=FALSE,"",IF(ISNUMBER(X23),(X23-VLOOKUP($B23,Stats!$A$2:$AA$19,3,FALSE))/VLOOKUP($B23,Stats!$A$2:$AA$19,17,FALSE),""))</f>
        <v>-0.6967057200847836</v>
      </c>
      <c r="BB23" s="46"/>
      <c r="BC23" s="46"/>
      <c r="BD23" s="44">
        <f t="shared" si="1"/>
        <v>-0.70051168837700228</v>
      </c>
      <c r="BE23" s="46">
        <f>IF(ISNUMBER(VLOOKUP($B23,Stats!$A$2:$AA$19,2,FALSE))=FALSE,"",IF(ISNUMBER(Y23),(Y23-VLOOKUP($B23,Stats!$A$2:$AA$19,5,FALSE))/VLOOKUP($B23,Stats!$A$2:$AA$19,19,FALSE),""))</f>
        <v>8.7538610540964013E-2</v>
      </c>
      <c r="BF23" s="46"/>
      <c r="BG23" s="46"/>
      <c r="BH23" s="46">
        <f>IF(ISNUMBER(VLOOKUP($B23,Stats!$A$2:$AA$19,2,FALSE))=FALSE,"",IF(ISNUMBER(Z23),(Z23-VLOOKUP($B23,Stats!$A$2:$AA$19,8,FALSE))/VLOOKUP($B23,Stats!$A$2:$AA$19,22,FALSE),""))</f>
        <v>-0.61753828864926419</v>
      </c>
      <c r="BI23" s="46" t="str">
        <f>IF(ISNUMBER(VLOOKUP($B23,Stats!$A$2:$AA$19,2,FALSE))=FALSE,"",IF(ISNUMBER(#REF!),(#REF!-VLOOKUP($B23,Stats!$A$2:$AA$19,9,FALSE))/VLOOKUP($B23,Stats!$A$2:$AA$19,23,FALSE),""))</f>
        <v/>
      </c>
      <c r="BJ23" s="46" t="str">
        <f>IF(ISNUMBER(VLOOKUP($B23,Stats!$A$2:$AA$19,2,FALSE))=FALSE,"",IF(ISNUMBER(#REF!),(#REF!-VLOOKUP($B23,Stats!$A$2:$AA$19,10,FALSE))/VLOOKUP($B23,Stats!$A$2:$AA$19,24,FALSE),""))</f>
        <v/>
      </c>
      <c r="BK23" s="44">
        <f t="shared" si="6"/>
        <v>-0.24653851397345405</v>
      </c>
      <c r="BL23" s="46" t="str">
        <f>IF(ISNUMBER(VLOOKUP($B23,Stats!$A$2:$AA$19,2,FALSE))=FALSE,"",IF(ISNUMBER(#REF!),(#REF!-VLOOKUP($B23,Stats!$A$2:$AA$19,11,FALSE))/VLOOKUP($B23,Stats!$A$2:$AA$19,25,FALSE),""))</f>
        <v/>
      </c>
      <c r="BM23" s="46" t="str">
        <f>IF(ISNUMBER(VLOOKUP($B23,Stats!$A$2:$AA$19,2,FALSE))=FALSE,"",IF(ISNUMBER(AA23),(AA23-VLOOKUP($B23,Stats!$A$2:$AA$19,12,FALSE))/VLOOKUP($B23,Stats!$A$2:$AA$19,26,FALSE),""))</f>
        <v/>
      </c>
      <c r="BN23" s="46" t="str">
        <f>IF(ISNUMBER(VLOOKUP($B23,Stats!$A$2:$AA$19,2,FALSE))=FALSE,"",IF(ISNUMBER(#REF!),(#REF!-VLOOKUP($B23,Stats!$A$2:$AA$19,13,FALSE))/VLOOKUP($B23,Stats!$A$2:$AA$19,27,FALSE),""))</f>
        <v/>
      </c>
      <c r="BO23" s="46" t="str">
        <f>IF(ISNUMBER(VLOOKUP($B23,Stats!$A$2:$AA$19,2,FALSE))=FALSE,"",IF(ISNUMBER(#REF!),(#REF!-VLOOKUP($B23,Stats!$A$2:$AA$19,14,FALSE))/VLOOKUP($B23,Stats!$A$2:$AB$19,28,FALSE),""))</f>
        <v/>
      </c>
      <c r="BP23" s="46"/>
      <c r="BQ23" s="46">
        <f>IF(ISNUMBER(VLOOKUP($B23,Stats!$A$2:$AA$19,2,FALSE))=FALSE,"",IF(ISNUMBER(BM23),BM23,(VLOOKUP($B23,Stats!$A$2:$AT$19,46,FALSE)-VLOOKUP($B23,Stats!$A$2:$AA$19,12,FALSE))/VLOOKUP($B23,Stats!$A$2:$AA$19,26,FALSE)))</f>
        <v>-0.81319138310867711</v>
      </c>
      <c r="BR23" s="51">
        <f t="shared" si="7"/>
        <v>-0.81319138310867711</v>
      </c>
      <c r="BS23" s="32" t="str">
        <f t="shared" si="2"/>
        <v>900_201421</v>
      </c>
      <c r="BT23" s="53">
        <f t="shared" si="3"/>
        <v>-0.45066372268120836</v>
      </c>
    </row>
    <row r="24" spans="1:72" x14ac:dyDescent="0.15">
      <c r="A24" s="16">
        <v>900</v>
      </c>
      <c r="B24" s="17">
        <v>201422</v>
      </c>
      <c r="C24" s="3">
        <v>0</v>
      </c>
      <c r="D24" s="23">
        <v>1.504695101255793E-2</v>
      </c>
      <c r="E24" s="18">
        <v>7.7156262584034668E-3</v>
      </c>
      <c r="F24" s="24">
        <v>6</v>
      </c>
      <c r="G24" s="24">
        <v>4</v>
      </c>
      <c r="H24" s="20">
        <v>6.5699571880745529E-3</v>
      </c>
      <c r="I24" s="20">
        <v>-6.0515566239411067E-3</v>
      </c>
      <c r="J24" s="24">
        <v>5</v>
      </c>
      <c r="K24" s="24">
        <v>3</v>
      </c>
      <c r="L24" s="20">
        <v>1.474454223339805E-2</v>
      </c>
      <c r="M24" s="20">
        <v>-1.0695187165775333E-2</v>
      </c>
      <c r="N24" s="19">
        <v>0.89829999999999999</v>
      </c>
      <c r="O24" s="19">
        <v>1.0095527084738143</v>
      </c>
      <c r="P24" s="25">
        <v>41942</v>
      </c>
      <c r="Q24" s="20">
        <v>-2.2814115531580081E-2</v>
      </c>
      <c r="R24" s="25">
        <v>41935</v>
      </c>
      <c r="S24" s="25">
        <f>IF(ISNUMBER(R24),VLOOKUP(B24,Index!$B$3:$AB$18,27,FALSE),"")</f>
        <v>41939</v>
      </c>
      <c r="T24" s="25">
        <f>IF(ISNUMBER($R24),VLOOKUP($B24,Index!$B$21:$AB$36,27,FALSE),"")</f>
        <v>41935</v>
      </c>
      <c r="U24" s="25">
        <f>IF(ISNUMBER($R24),VLOOKUP($B24,Index!$B$39:$AB$54,27,FALSE),"")</f>
        <v>41936</v>
      </c>
      <c r="W24" s="18">
        <v>0.45140853037673789</v>
      </c>
      <c r="X24" s="19">
        <v>0.6</v>
      </c>
      <c r="Y24" s="18">
        <v>0.14639371530694695</v>
      </c>
      <c r="Z24" s="19">
        <f t="shared" si="4"/>
        <v>4</v>
      </c>
      <c r="AA24" s="21">
        <v>0.65954566556522531</v>
      </c>
      <c r="AB24" s="28"/>
      <c r="AC24" s="18">
        <v>0.20376966129688628</v>
      </c>
      <c r="AD24" s="19">
        <v>0.36</v>
      </c>
      <c r="AE24" s="18">
        <v>2.1431119881371433E-2</v>
      </c>
      <c r="AF24" s="19">
        <f t="shared" si="5"/>
        <v>16</v>
      </c>
      <c r="AG24" s="21">
        <v>0.43500048496587601</v>
      </c>
      <c r="AH24" s="28"/>
      <c r="AK24" t="str">
        <f t="shared" si="9"/>
        <v/>
      </c>
      <c r="AL24">
        <f t="shared" si="9"/>
        <v>0.65954566556522531</v>
      </c>
      <c r="AM24" t="str">
        <f t="shared" si="9"/>
        <v/>
      </c>
      <c r="AN24" t="str">
        <f t="shared" si="9"/>
        <v/>
      </c>
      <c r="AO24" t="str">
        <f t="shared" si="9"/>
        <v/>
      </c>
      <c r="AP24" t="str">
        <f t="shared" si="9"/>
        <v/>
      </c>
      <c r="AQ24" t="str">
        <f t="shared" si="9"/>
        <v/>
      </c>
      <c r="AR24" t="str">
        <f t="shared" si="9"/>
        <v/>
      </c>
      <c r="AS24" t="str">
        <f t="shared" si="9"/>
        <v/>
      </c>
      <c r="AT24" t="str">
        <f t="shared" si="9"/>
        <v/>
      </c>
      <c r="AU24" t="str">
        <f t="shared" si="9"/>
        <v/>
      </c>
      <c r="AV24" t="str">
        <f t="shared" si="9"/>
        <v/>
      </c>
      <c r="AW24" t="str">
        <f t="shared" si="9"/>
        <v/>
      </c>
      <c r="AX24" t="str">
        <f t="shared" si="9"/>
        <v/>
      </c>
      <c r="AZ24" s="46">
        <f>IF(ISNUMBER(VLOOKUP($B24,Stats!$A$2:$AA$19,2,FALSE))=FALSE,"",IF(ISNUMBER(W24),(W24-VLOOKUP($B24,Stats!$A$2:$AA$19,2,FALSE))/VLOOKUP($B24,Stats!$A$2:$AA$19,16,FALSE),""))</f>
        <v>-0.16147773314797173</v>
      </c>
      <c r="BA24" s="46">
        <f>IF(ISNUMBER(VLOOKUP($B24,Stats!$A$2:$AA$19,2,FALSE))=FALSE,"",IF(ISNUMBER(X24),(X24-VLOOKUP($B24,Stats!$A$2:$AA$19,3,FALSE))/VLOOKUP($B24,Stats!$A$2:$AA$19,17,FALSE),""))</f>
        <v>-0.20603698172286539</v>
      </c>
      <c r="BB24" s="46"/>
      <c r="BC24" s="46"/>
      <c r="BD24" s="44">
        <f t="shared" si="1"/>
        <v>-0.18375735743541854</v>
      </c>
      <c r="BE24" s="46">
        <f>IF(ISNUMBER(VLOOKUP($B24,Stats!$A$2:$AA$19,2,FALSE))=FALSE,"",IF(ISNUMBER(Y24),(Y24-VLOOKUP($B24,Stats!$A$2:$AA$19,5,FALSE))/VLOOKUP($B24,Stats!$A$2:$AA$19,19,FALSE),""))</f>
        <v>0.28182513665285408</v>
      </c>
      <c r="BF24" s="46"/>
      <c r="BG24" s="46"/>
      <c r="BH24" s="46">
        <f>IF(ISNUMBER(VLOOKUP($B24,Stats!$A$2:$AA$19,2,FALSE))=FALSE,"",IF(ISNUMBER(Z24),(Z24-VLOOKUP($B24,Stats!$A$2:$AA$19,8,FALSE))/VLOOKUP($B24,Stats!$A$2:$AA$19,22,FALSE),""))</f>
        <v>0.66359770503354598</v>
      </c>
      <c r="BI24" s="46" t="str">
        <f>IF(ISNUMBER(VLOOKUP($B24,Stats!$A$2:$AA$19,2,FALSE))=FALSE,"",IF(ISNUMBER(#REF!),(#REF!-VLOOKUP($B24,Stats!$A$2:$AA$19,9,FALSE))/VLOOKUP($B24,Stats!$A$2:$AA$19,23,FALSE),""))</f>
        <v/>
      </c>
      <c r="BJ24" s="46" t="str">
        <f>IF(ISNUMBER(VLOOKUP($B24,Stats!$A$2:$AA$19,2,FALSE))=FALSE,"",IF(ISNUMBER(#REF!),(#REF!-VLOOKUP($B24,Stats!$A$2:$AA$19,10,FALSE))/VLOOKUP($B24,Stats!$A$2:$AA$19,24,FALSE),""))</f>
        <v/>
      </c>
      <c r="BK24" s="44">
        <f t="shared" si="6"/>
        <v>1.8017158530659327E-3</v>
      </c>
      <c r="BL24" s="46" t="str">
        <f>IF(ISNUMBER(VLOOKUP($B24,Stats!$A$2:$AA$19,2,FALSE))=FALSE,"",IF(ISNUMBER(#REF!),(#REF!-VLOOKUP($B24,Stats!$A$2:$AA$19,11,FALSE))/VLOOKUP($B24,Stats!$A$2:$AA$19,25,FALSE),""))</f>
        <v/>
      </c>
      <c r="BM24" s="46">
        <f>IF(ISNUMBER(VLOOKUP($B24,Stats!$A$2:$AA$19,2,FALSE))=FALSE,"",IF(ISNUMBER(AA24),(AA24-VLOOKUP($B24,Stats!$A$2:$AA$19,12,FALSE))/VLOOKUP($B24,Stats!$A$2:$AA$19,26,FALSE),""))</f>
        <v>-0.34115372780988268</v>
      </c>
      <c r="BN24" s="46" t="str">
        <f>IF(ISNUMBER(VLOOKUP($B24,Stats!$A$2:$AA$19,2,FALSE))=FALSE,"",IF(ISNUMBER(#REF!),(#REF!-VLOOKUP($B24,Stats!$A$2:$AA$19,13,FALSE))/VLOOKUP($B24,Stats!$A$2:$AA$19,27,FALSE),""))</f>
        <v/>
      </c>
      <c r="BO24" s="46" t="str">
        <f>IF(ISNUMBER(VLOOKUP($B24,Stats!$A$2:$AA$19,2,FALSE))=FALSE,"",IF(ISNUMBER(#REF!),(#REF!-VLOOKUP($B24,Stats!$A$2:$AA$19,14,FALSE))/VLOOKUP($B24,Stats!$A$2:$AB$19,28,FALSE),""))</f>
        <v/>
      </c>
      <c r="BP24" s="46"/>
      <c r="BQ24" s="46">
        <f>IF(ISNUMBER(VLOOKUP($B24,Stats!$A$2:$AA$19,2,FALSE))=FALSE,"",IF(ISNUMBER(BM24),BM24,(VLOOKUP($B24,Stats!$A$2:$AT$19,46,FALSE)-VLOOKUP($B24,Stats!$A$2:$AA$19,12,FALSE))/VLOOKUP($B24,Stats!$A$2:$AA$19,26,FALSE)))</f>
        <v>-0.34115372780988268</v>
      </c>
      <c r="BR24" s="51">
        <f t="shared" si="7"/>
        <v>-0.34115372780988268</v>
      </c>
      <c r="BS24" s="32" t="str">
        <f t="shared" si="2"/>
        <v>900_201422</v>
      </c>
      <c r="BT24" s="53">
        <f t="shared" si="3"/>
        <v>-0.10390118753722069</v>
      </c>
    </row>
    <row r="25" spans="1:72" x14ac:dyDescent="0.15">
      <c r="A25" s="16">
        <v>900</v>
      </c>
      <c r="B25" s="17">
        <v>201423</v>
      </c>
      <c r="C25" s="3">
        <v>0</v>
      </c>
      <c r="D25" s="23">
        <v>-1.6718680338830838E-3</v>
      </c>
      <c r="E25" s="18">
        <v>6.2372361068629093E-3</v>
      </c>
      <c r="F25" s="24">
        <v>4</v>
      </c>
      <c r="G25" s="24">
        <v>6</v>
      </c>
      <c r="H25" s="20">
        <v>6.0148471639605017E-3</v>
      </c>
      <c r="I25" s="20">
        <v>-4.2596248085673416E-3</v>
      </c>
      <c r="J25" s="24">
        <v>1</v>
      </c>
      <c r="K25" s="24">
        <v>2</v>
      </c>
      <c r="L25" s="20">
        <v>1.0196078431372602E-2</v>
      </c>
      <c r="M25" s="20">
        <v>-9.4339622641510523E-3</v>
      </c>
      <c r="N25" s="19">
        <v>0.90159999999999996</v>
      </c>
      <c r="O25" s="19">
        <v>1.000332852546322</v>
      </c>
      <c r="P25" s="25">
        <v>41955</v>
      </c>
      <c r="Q25" s="20">
        <v>-9.7636746921114792E-3</v>
      </c>
      <c r="R25" s="25">
        <v>41954</v>
      </c>
      <c r="S25" s="25">
        <f>IF(ISNUMBER(R25),VLOOKUP(B25,Index!$B$3:$AB$18,27,FALSE),"")</f>
        <v>41956</v>
      </c>
      <c r="T25" s="25">
        <f>IF(ISNUMBER($R25),VLOOKUP($B25,Index!$B$21:$AB$36,27,FALSE),"")</f>
        <v>41954</v>
      </c>
      <c r="U25" s="25">
        <f>IF(ISNUMBER($R25),VLOOKUP($B25,Index!$B$39:$AB$54,27,FALSE),"")</f>
        <v>41957</v>
      </c>
      <c r="W25" s="18">
        <v>-5.0156041016492514E-2</v>
      </c>
      <c r="X25" s="19">
        <v>0.4</v>
      </c>
      <c r="Y25" s="18">
        <v>0.11834323441156903</v>
      </c>
      <c r="Z25" s="19">
        <f t="shared" si="4"/>
        <v>2</v>
      </c>
      <c r="AA25" s="21" t="s">
        <v>25</v>
      </c>
      <c r="AB25" s="28"/>
      <c r="AC25" s="18">
        <v>2.5156284504480792E-3</v>
      </c>
      <c r="AD25" s="19">
        <v>0.16000000000000003</v>
      </c>
      <c r="AE25" s="18">
        <v>1.4005121130991578E-2</v>
      </c>
      <c r="AF25" s="19">
        <f t="shared" si="5"/>
        <v>4</v>
      </c>
      <c r="AG25" s="21" t="s">
        <v>25</v>
      </c>
      <c r="AH25" s="28"/>
      <c r="AK25" t="str">
        <f t="shared" si="9"/>
        <v/>
      </c>
      <c r="AL25" t="str">
        <f t="shared" si="9"/>
        <v/>
      </c>
      <c r="AM25" t="str">
        <f t="shared" si="9"/>
        <v/>
      </c>
      <c r="AN25" t="str">
        <f t="shared" si="9"/>
        <v/>
      </c>
      <c r="AO25" t="str">
        <f t="shared" si="9"/>
        <v/>
      </c>
      <c r="AP25" t="str">
        <f t="shared" si="9"/>
        <v/>
      </c>
      <c r="AQ25" t="str">
        <f t="shared" si="9"/>
        <v/>
      </c>
      <c r="AR25" t="str">
        <f t="shared" si="9"/>
        <v/>
      </c>
      <c r="AS25" t="str">
        <f t="shared" si="9"/>
        <v/>
      </c>
      <c r="AT25" t="str">
        <f t="shared" si="9"/>
        <v/>
      </c>
      <c r="AU25" t="str">
        <f t="shared" si="9"/>
        <v/>
      </c>
      <c r="AV25" t="str">
        <f t="shared" si="9"/>
        <v/>
      </c>
      <c r="AW25" t="str">
        <f t="shared" si="9"/>
        <v/>
      </c>
      <c r="AX25" t="str">
        <f t="shared" si="9"/>
        <v/>
      </c>
      <c r="AZ25" s="46">
        <f>IF(ISNUMBER(VLOOKUP($B25,Stats!$A$2:$AA$19,2,FALSE))=FALSE,"",IF(ISNUMBER(W25),(W25-VLOOKUP($B25,Stats!$A$2:$AA$19,2,FALSE))/VLOOKUP($B25,Stats!$A$2:$AA$19,16,FALSE),""))</f>
        <v>-2.6696155296252615E-2</v>
      </c>
      <c r="BA25" s="46">
        <f>IF(ISNUMBER(VLOOKUP($B25,Stats!$A$2:$AA$19,2,FALSE))=FALSE,"",IF(ISNUMBER(X25),(X25-VLOOKUP($B25,Stats!$A$2:$AA$19,3,FALSE))/VLOOKUP($B25,Stats!$A$2:$AA$19,17,FALSE),""))</f>
        <v>-0.66983579230430179</v>
      </c>
      <c r="BB25" s="46"/>
      <c r="BC25" s="46"/>
      <c r="BD25" s="44">
        <f t="shared" si="1"/>
        <v>-0.34826597380027718</v>
      </c>
      <c r="BE25" s="46">
        <f>IF(ISNUMBER(VLOOKUP($B25,Stats!$A$2:$AA$19,2,FALSE))=FALSE,"",IF(ISNUMBER(Y25),(Y25-VLOOKUP($B25,Stats!$A$2:$AA$19,5,FALSE))/VLOOKUP($B25,Stats!$A$2:$AA$19,19,FALSE),""))</f>
        <v>-0.23303324960657862</v>
      </c>
      <c r="BF25" s="46"/>
      <c r="BG25" s="46"/>
      <c r="BH25" s="46">
        <f>IF(ISNUMBER(VLOOKUP($B25,Stats!$A$2:$AA$19,2,FALSE))=FALSE,"",IF(ISNUMBER(Z25),(Z25-VLOOKUP($B25,Stats!$A$2:$AA$19,8,FALSE))/VLOOKUP($B25,Stats!$A$2:$AA$19,22,FALSE),""))</f>
        <v>4.0999925831563512E-2</v>
      </c>
      <c r="BI25" s="46" t="str">
        <f>IF(ISNUMBER(VLOOKUP($B25,Stats!$A$2:$AA$19,2,FALSE))=FALSE,"",IF(ISNUMBER(#REF!),(#REF!-VLOOKUP($B25,Stats!$A$2:$AA$19,9,FALSE))/VLOOKUP($B25,Stats!$A$2:$AA$19,23,FALSE),""))</f>
        <v/>
      </c>
      <c r="BJ25" s="46" t="str">
        <f>IF(ISNUMBER(VLOOKUP($B25,Stats!$A$2:$AA$19,2,FALSE))=FALSE,"",IF(ISNUMBER(#REF!),(#REF!-VLOOKUP($B25,Stats!$A$2:$AA$19,10,FALSE))/VLOOKUP($B25,Stats!$A$2:$AA$19,24,FALSE),""))</f>
        <v/>
      </c>
      <c r="BK25" s="44">
        <f t="shared" si="6"/>
        <v>0.17542325247407409</v>
      </c>
      <c r="BL25" s="46" t="str">
        <f>IF(ISNUMBER(VLOOKUP($B25,Stats!$A$2:$AA$19,2,FALSE))=FALSE,"",IF(ISNUMBER(#REF!),(#REF!-VLOOKUP($B25,Stats!$A$2:$AA$19,11,FALSE))/VLOOKUP($B25,Stats!$A$2:$AA$19,25,FALSE),""))</f>
        <v/>
      </c>
      <c r="BM25" s="46" t="str">
        <f>IF(ISNUMBER(VLOOKUP($B25,Stats!$A$2:$AA$19,2,FALSE))=FALSE,"",IF(ISNUMBER(AA25),(AA25-VLOOKUP($B25,Stats!$A$2:$AA$19,12,FALSE))/VLOOKUP($B25,Stats!$A$2:$AA$19,26,FALSE),""))</f>
        <v/>
      </c>
      <c r="BN25" s="46" t="str">
        <f>IF(ISNUMBER(VLOOKUP($B25,Stats!$A$2:$AA$19,2,FALSE))=FALSE,"",IF(ISNUMBER(#REF!),(#REF!-VLOOKUP($B25,Stats!$A$2:$AA$19,13,FALSE))/VLOOKUP($B25,Stats!$A$2:$AA$19,27,FALSE),""))</f>
        <v/>
      </c>
      <c r="BO25" s="46" t="str">
        <f>IF(ISNUMBER(VLOOKUP($B25,Stats!$A$2:$AA$19,2,FALSE))=FALSE,"",IF(ISNUMBER(#REF!),(#REF!-VLOOKUP($B25,Stats!$A$2:$AA$19,14,FALSE))/VLOOKUP($B25,Stats!$A$2:$AB$19,28,FALSE),""))</f>
        <v/>
      </c>
      <c r="BP25" s="46"/>
      <c r="BQ25" s="46">
        <f>IF(ISNUMBER(VLOOKUP($B25,Stats!$A$2:$AA$19,2,FALSE))=FALSE,"",IF(ISNUMBER(BM25),BM25,(VLOOKUP($B25,Stats!$A$2:$AT$19,46,FALSE)-VLOOKUP($B25,Stats!$A$2:$AA$19,12,FALSE))/VLOOKUP($B25,Stats!$A$2:$AA$19,26,FALSE)))</f>
        <v>-0.71825946798524909</v>
      </c>
      <c r="BR25" s="51">
        <f t="shared" si="7"/>
        <v>-0.71825946798524909</v>
      </c>
      <c r="BS25" s="32" t="str">
        <f t="shared" si="2"/>
        <v>900_201423</v>
      </c>
      <c r="BT25" s="53">
        <f t="shared" si="3"/>
        <v>-0.10805113687266081</v>
      </c>
    </row>
    <row r="26" spans="1:72" x14ac:dyDescent="0.15">
      <c r="A26" s="16">
        <v>900</v>
      </c>
      <c r="B26" s="17">
        <v>201424</v>
      </c>
      <c r="C26" s="3">
        <v>0</v>
      </c>
      <c r="D26" s="23">
        <v>7.2792229541140951E-2</v>
      </c>
      <c r="E26" s="18">
        <v>8.2763449170136297E-3</v>
      </c>
      <c r="F26" s="24">
        <v>7</v>
      </c>
      <c r="G26" s="24">
        <v>3</v>
      </c>
      <c r="H26" s="20">
        <v>1.1299778079941949E-2</v>
      </c>
      <c r="I26" s="20">
        <v>-2.7600014265248087E-3</v>
      </c>
      <c r="J26" s="24">
        <v>7</v>
      </c>
      <c r="K26" s="24">
        <v>3</v>
      </c>
      <c r="L26" s="20">
        <v>1.8680225489112523E-2</v>
      </c>
      <c r="M26" s="20">
        <v>-4.8146904042100092E-3</v>
      </c>
      <c r="N26" s="19">
        <v>0.96089999999999998</v>
      </c>
      <c r="O26" s="19">
        <v>1.0759153510245214</v>
      </c>
      <c r="P26" s="25">
        <v>41971</v>
      </c>
      <c r="Q26" s="20">
        <v>-5.3745381256298241E-3</v>
      </c>
      <c r="R26" s="25">
        <v>41962</v>
      </c>
      <c r="S26" s="25">
        <f>IF(ISNUMBER(R26),VLOOKUP(B26,Index!$B$3:$AB$18,27,FALSE),"")</f>
        <v>41963</v>
      </c>
      <c r="T26" s="25">
        <f>IF(ISNUMBER($R26),VLOOKUP($B26,Index!$B$21:$AB$36,27,FALSE),"")</f>
        <v>41963</v>
      </c>
      <c r="U26" s="25">
        <f>IF(ISNUMBER($R26),VLOOKUP($B26,Index!$B$39:$AB$54,27,FALSE),"")</f>
        <v>41963</v>
      </c>
      <c r="W26" s="18">
        <v>2.1837668862342285</v>
      </c>
      <c r="X26" s="19">
        <v>0.7</v>
      </c>
      <c r="Y26" s="18">
        <v>0.15703260383352194</v>
      </c>
      <c r="Z26" s="19">
        <f t="shared" si="4"/>
        <v>1</v>
      </c>
      <c r="AA26" s="21">
        <v>13.54390420899855</v>
      </c>
      <c r="AB26" s="28"/>
      <c r="AC26" s="18">
        <v>4.7688378134131382</v>
      </c>
      <c r="AD26" s="19">
        <v>0.48999999999999994</v>
      </c>
      <c r="AE26" s="18">
        <v>2.4659238666735851E-2</v>
      </c>
      <c r="AF26" s="19">
        <f t="shared" si="5"/>
        <v>1</v>
      </c>
      <c r="AG26" s="21">
        <v>183.43734122252863</v>
      </c>
      <c r="AH26" s="28"/>
      <c r="AK26" t="str">
        <f t="shared" si="9"/>
        <v/>
      </c>
      <c r="AL26" t="str">
        <f t="shared" si="9"/>
        <v/>
      </c>
      <c r="AM26" t="str">
        <f t="shared" si="9"/>
        <v/>
      </c>
      <c r="AN26">
        <f t="shared" si="9"/>
        <v>13.54390420899855</v>
      </c>
      <c r="AO26" t="str">
        <f t="shared" si="9"/>
        <v/>
      </c>
      <c r="AP26" t="str">
        <f t="shared" si="9"/>
        <v/>
      </c>
      <c r="AQ26" t="str">
        <f t="shared" si="9"/>
        <v/>
      </c>
      <c r="AR26" t="str">
        <f t="shared" si="9"/>
        <v/>
      </c>
      <c r="AS26" t="str">
        <f t="shared" si="9"/>
        <v/>
      </c>
      <c r="AT26" t="str">
        <f t="shared" si="9"/>
        <v/>
      </c>
      <c r="AU26" t="str">
        <f t="shared" si="9"/>
        <v/>
      </c>
      <c r="AV26" t="str">
        <f t="shared" si="9"/>
        <v/>
      </c>
      <c r="AW26" t="str">
        <f t="shared" si="9"/>
        <v/>
      </c>
      <c r="AX26" t="str">
        <f t="shared" si="9"/>
        <v/>
      </c>
      <c r="AZ26" s="46">
        <f>IF(ISNUMBER(VLOOKUP($B26,Stats!$A$2:$AA$19,2,FALSE))=FALSE,"",IF(ISNUMBER(W26),(W26-VLOOKUP($B26,Stats!$A$2:$AA$19,2,FALSE))/VLOOKUP($B26,Stats!$A$2:$AA$19,16,FALSE),""))</f>
        <v>1.1884456779779939</v>
      </c>
      <c r="BA26" s="46">
        <f>IF(ISNUMBER(VLOOKUP($B26,Stats!$A$2:$AA$19,2,FALSE))=FALSE,"",IF(ISNUMBER(X26),(X26-VLOOKUP($B26,Stats!$A$2:$AA$19,3,FALSE))/VLOOKUP($B26,Stats!$A$2:$AA$19,17,FALSE),""))</f>
        <v>-0.21041933953921216</v>
      </c>
      <c r="BB26" s="46"/>
      <c r="BC26" s="46"/>
      <c r="BD26" s="44">
        <f t="shared" si="1"/>
        <v>0.48901316921939086</v>
      </c>
      <c r="BE26" s="46">
        <f>IF(ISNUMBER(VLOOKUP($B26,Stats!$A$2:$AA$19,2,FALSE))=FALSE,"",IF(ISNUMBER(Y26),(Y26-VLOOKUP($B26,Stats!$A$2:$AA$19,5,FALSE))/VLOOKUP($B26,Stats!$A$2:$AA$19,19,FALSE),""))</f>
        <v>0.43008532520753995</v>
      </c>
      <c r="BF26" s="46"/>
      <c r="BG26" s="46"/>
      <c r="BH26" s="46">
        <f>IF(ISNUMBER(VLOOKUP($B26,Stats!$A$2:$AA$19,2,FALSE))=FALSE,"",IF(ISNUMBER(Z26),(Z26-VLOOKUP($B26,Stats!$A$2:$AA$19,8,FALSE))/VLOOKUP($B26,Stats!$A$2:$AA$19,22,FALSE),""))</f>
        <v>-0.47935479253396501</v>
      </c>
      <c r="BI26" s="46" t="str">
        <f>IF(ISNUMBER(VLOOKUP($B26,Stats!$A$2:$AA$19,2,FALSE))=FALSE,"",IF(ISNUMBER(#REF!),(#REF!-VLOOKUP($B26,Stats!$A$2:$AA$19,9,FALSE))/VLOOKUP($B26,Stats!$A$2:$AA$19,23,FALSE),""))</f>
        <v/>
      </c>
      <c r="BJ26" s="46" t="str">
        <f>IF(ISNUMBER(VLOOKUP($B26,Stats!$A$2:$AA$19,2,FALSE))=FALSE,"",IF(ISNUMBER(#REF!),(#REF!-VLOOKUP($B26,Stats!$A$2:$AA$19,10,FALSE))/VLOOKUP($B26,Stats!$A$2:$AA$19,24,FALSE),""))</f>
        <v/>
      </c>
      <c r="BK26" s="44">
        <f t="shared" si="6"/>
        <v>-0.44486616540546742</v>
      </c>
      <c r="BL26" s="46" t="str">
        <f>IF(ISNUMBER(VLOOKUP($B26,Stats!$A$2:$AA$19,2,FALSE))=FALSE,"",IF(ISNUMBER(#REF!),(#REF!-VLOOKUP($B26,Stats!$A$2:$AA$19,11,FALSE))/VLOOKUP($B26,Stats!$A$2:$AA$19,25,FALSE),""))</f>
        <v/>
      </c>
      <c r="BM26" s="46">
        <f>IF(ISNUMBER(VLOOKUP($B26,Stats!$A$2:$AA$19,2,FALSE))=FALSE,"",IF(ISNUMBER(AA26),(AA26-VLOOKUP($B26,Stats!$A$2:$AA$19,12,FALSE))/VLOOKUP($B26,Stats!$A$2:$AA$19,26,FALSE),""))</f>
        <v>4.2789311842152912E-3</v>
      </c>
      <c r="BN26" s="46" t="str">
        <f>IF(ISNUMBER(VLOOKUP($B26,Stats!$A$2:$AA$19,2,FALSE))=FALSE,"",IF(ISNUMBER(#REF!),(#REF!-VLOOKUP($B26,Stats!$A$2:$AA$19,13,FALSE))/VLOOKUP($B26,Stats!$A$2:$AA$19,27,FALSE),""))</f>
        <v/>
      </c>
      <c r="BO26" s="46" t="str">
        <f>IF(ISNUMBER(VLOOKUP($B26,Stats!$A$2:$AA$19,2,FALSE))=FALSE,"",IF(ISNUMBER(#REF!),(#REF!-VLOOKUP($B26,Stats!$A$2:$AA$19,14,FALSE))/VLOOKUP($B26,Stats!$A$2:$AB$19,28,FALSE),""))</f>
        <v/>
      </c>
      <c r="BP26" s="46"/>
      <c r="BQ26" s="46">
        <f>IF(ISNUMBER(VLOOKUP($B26,Stats!$A$2:$AA$19,2,FALSE))=FALSE,"",IF(ISNUMBER(BM26),BM26,(VLOOKUP($B26,Stats!$A$2:$AT$19,46,FALSE)-VLOOKUP($B26,Stats!$A$2:$AA$19,12,FALSE))/VLOOKUP($B26,Stats!$A$2:$AA$19,26,FALSE)))</f>
        <v>4.2789311842152912E-3</v>
      </c>
      <c r="BR26" s="51">
        <f t="shared" si="7"/>
        <v>4.2789311842152912E-3</v>
      </c>
      <c r="BS26" s="32" t="str">
        <f t="shared" si="2"/>
        <v>900_201424</v>
      </c>
      <c r="BT26" s="53">
        <f t="shared" si="3"/>
        <v>-0.16826127916255923</v>
      </c>
    </row>
    <row r="27" spans="1:72" x14ac:dyDescent="0.15">
      <c r="A27" s="16">
        <v>900</v>
      </c>
      <c r="B27" s="17">
        <v>201425</v>
      </c>
      <c r="C27" s="3">
        <v>0</v>
      </c>
      <c r="D27" s="23">
        <v>6.7957123530024033E-2</v>
      </c>
      <c r="E27" s="18">
        <v>2.4204233218679882E-2</v>
      </c>
      <c r="F27" s="24">
        <v>7</v>
      </c>
      <c r="G27" s="24">
        <v>3</v>
      </c>
      <c r="H27" s="20">
        <v>1.8940426641924604E-2</v>
      </c>
      <c r="I27" s="20">
        <v>-2.1323264195774461E-2</v>
      </c>
      <c r="J27" s="24">
        <v>5</v>
      </c>
      <c r="K27" s="24">
        <v>1</v>
      </c>
      <c r="L27" s="20">
        <v>3.5121951219512226E-2</v>
      </c>
      <c r="M27" s="20">
        <v>-4.3355325164938785E-2</v>
      </c>
      <c r="N27" s="19">
        <v>1.0609999999999999</v>
      </c>
      <c r="O27" s="19">
        <v>1.1098326359832635</v>
      </c>
      <c r="P27" s="25">
        <v>41981</v>
      </c>
      <c r="Q27" s="20">
        <v>-4.3355325164938785E-2</v>
      </c>
      <c r="R27" s="25">
        <v>41982</v>
      </c>
      <c r="S27" s="25">
        <f>IF(ISNUMBER(R27),VLOOKUP(B27,Index!$B$3:$AB$18,27,FALSE),"")</f>
        <v>41982</v>
      </c>
      <c r="T27" s="25">
        <f>IF(ISNUMBER($R27),VLOOKUP($B27,Index!$B$21:$AB$36,27,FALSE),"")</f>
        <v>41982</v>
      </c>
      <c r="U27" s="25">
        <f>IF(ISNUMBER($R27),VLOOKUP($B27,Index!$B$39:$AB$54,27,FALSE),"")</f>
        <v>41982</v>
      </c>
      <c r="W27" s="18">
        <v>2.038713705900721</v>
      </c>
      <c r="X27" s="19">
        <v>0.7</v>
      </c>
      <c r="Y27" s="18">
        <v>0.45924303593362065</v>
      </c>
      <c r="Z27" s="19">
        <f t="shared" si="4"/>
        <v>0</v>
      </c>
      <c r="AA27" s="21">
        <v>1.5674458275077265</v>
      </c>
      <c r="AB27" s="28"/>
      <c r="AC27" s="18">
        <v>4.1563535746274516</v>
      </c>
      <c r="AD27" s="19">
        <v>0.48999999999999994</v>
      </c>
      <c r="AE27" s="18">
        <v>0.2109041660535288</v>
      </c>
      <c r="AF27" s="19">
        <f t="shared" si="5"/>
        <v>0</v>
      </c>
      <c r="AG27" s="21">
        <v>2.4568864221713818</v>
      </c>
      <c r="AH27" s="28"/>
      <c r="AK27" t="str">
        <f t="shared" si="9"/>
        <v/>
      </c>
      <c r="AL27" t="str">
        <f t="shared" si="9"/>
        <v/>
      </c>
      <c r="AM27" t="str">
        <f t="shared" si="9"/>
        <v/>
      </c>
      <c r="AN27" t="str">
        <f t="shared" si="9"/>
        <v/>
      </c>
      <c r="AO27">
        <f t="shared" si="9"/>
        <v>1.5674458275077265</v>
      </c>
      <c r="AP27" t="str">
        <f t="shared" si="9"/>
        <v/>
      </c>
      <c r="AQ27" t="str">
        <f t="shared" si="9"/>
        <v/>
      </c>
      <c r="AR27" t="str">
        <f t="shared" si="9"/>
        <v/>
      </c>
      <c r="AS27" t="str">
        <f t="shared" si="9"/>
        <v/>
      </c>
      <c r="AT27" t="str">
        <f t="shared" si="9"/>
        <v/>
      </c>
      <c r="AU27" t="str">
        <f t="shared" si="9"/>
        <v/>
      </c>
      <c r="AV27" t="str">
        <f t="shared" si="9"/>
        <v/>
      </c>
      <c r="AW27" t="str">
        <f t="shared" si="9"/>
        <v/>
      </c>
      <c r="AX27" t="str">
        <f t="shared" si="9"/>
        <v/>
      </c>
      <c r="AZ27" s="46">
        <f>IF(ISNUMBER(VLOOKUP($B27,Stats!$A$2:$AA$19,2,FALSE))=FALSE,"",IF(ISNUMBER(W27),(W27-VLOOKUP($B27,Stats!$A$2:$AA$19,2,FALSE))/VLOOKUP($B27,Stats!$A$2:$AA$19,16,FALSE),""))</f>
        <v>0.76666505705297971</v>
      </c>
      <c r="BA27" s="46">
        <f>IF(ISNUMBER(VLOOKUP($B27,Stats!$A$2:$AA$19,2,FALSE))=FALSE,"",IF(ISNUMBER(X27),(X27-VLOOKUP($B27,Stats!$A$2:$AA$19,3,FALSE))/VLOOKUP($B27,Stats!$A$2:$AA$19,17,FALSE),""))</f>
        <v>0.52844508262562895</v>
      </c>
      <c r="BB27" s="46"/>
      <c r="BC27" s="46"/>
      <c r="BD27" s="44">
        <f t="shared" si="1"/>
        <v>0.64755506983930433</v>
      </c>
      <c r="BE27" s="46">
        <f>IF(ISNUMBER(VLOOKUP($B27,Stats!$A$2:$AA$19,2,FALSE))=FALSE,"",IF(ISNUMBER(Y27),(Y27-VLOOKUP($B27,Stats!$A$2:$AA$19,5,FALSE))/VLOOKUP($B27,Stats!$A$2:$AA$19,19,FALSE),""))</f>
        <v>0.64863881103457788</v>
      </c>
      <c r="BF27" s="46"/>
      <c r="BG27" s="46"/>
      <c r="BH27" s="46">
        <f>IF(ISNUMBER(VLOOKUP($B27,Stats!$A$2:$AA$19,2,FALSE))=FALSE,"",IF(ISNUMBER(Z27),(Z27-VLOOKUP($B27,Stats!$A$2:$AA$19,8,FALSE))/VLOOKUP($B27,Stats!$A$2:$AA$19,22,FALSE),""))</f>
        <v>-0.38938659637819406</v>
      </c>
      <c r="BI27" s="46" t="str">
        <f>IF(ISNUMBER(VLOOKUP($B27,Stats!$A$2:$AA$19,2,FALSE))=FALSE,"",IF(ISNUMBER(#REF!),(#REF!-VLOOKUP($B27,Stats!$A$2:$AA$19,9,FALSE))/VLOOKUP($B27,Stats!$A$2:$AA$19,23,FALSE),""))</f>
        <v/>
      </c>
      <c r="BJ27" s="46" t="str">
        <f>IF(ISNUMBER(VLOOKUP($B27,Stats!$A$2:$AA$19,2,FALSE))=FALSE,"",IF(ISNUMBER(#REF!),(#REF!-VLOOKUP($B27,Stats!$A$2:$AA$19,10,FALSE))/VLOOKUP($B27,Stats!$A$2:$AA$19,24,FALSE),""))</f>
        <v/>
      </c>
      <c r="BK27" s="44">
        <f t="shared" si="6"/>
        <v>-0.57086314663766269</v>
      </c>
      <c r="BL27" s="46" t="str">
        <f>IF(ISNUMBER(VLOOKUP($B27,Stats!$A$2:$AA$19,2,FALSE))=FALSE,"",IF(ISNUMBER(#REF!),(#REF!-VLOOKUP($B27,Stats!$A$2:$AA$19,11,FALSE))/VLOOKUP($B27,Stats!$A$2:$AA$19,25,FALSE),""))</f>
        <v/>
      </c>
      <c r="BM27" s="46">
        <f>IF(ISNUMBER(VLOOKUP($B27,Stats!$A$2:$AA$19,2,FALSE))=FALSE,"",IF(ISNUMBER(AA27),(AA27-VLOOKUP($B27,Stats!$A$2:$AA$19,12,FALSE))/VLOOKUP($B27,Stats!$A$2:$AA$19,26,FALSE),""))</f>
        <v>-0.22358706323689945</v>
      </c>
      <c r="BN27" s="46" t="str">
        <f>IF(ISNUMBER(VLOOKUP($B27,Stats!$A$2:$AA$19,2,FALSE))=FALSE,"",IF(ISNUMBER(#REF!),(#REF!-VLOOKUP($B27,Stats!$A$2:$AA$19,13,FALSE))/VLOOKUP($B27,Stats!$A$2:$AA$19,27,FALSE),""))</f>
        <v/>
      </c>
      <c r="BO27" s="46" t="str">
        <f>IF(ISNUMBER(VLOOKUP($B27,Stats!$A$2:$AA$19,2,FALSE))=FALSE,"",IF(ISNUMBER(#REF!),(#REF!-VLOOKUP($B27,Stats!$A$2:$AA$19,14,FALSE))/VLOOKUP($B27,Stats!$A$2:$AB$19,28,FALSE),""))</f>
        <v/>
      </c>
      <c r="BP27" s="46"/>
      <c r="BQ27" s="46">
        <f>IF(ISNUMBER(VLOOKUP($B27,Stats!$A$2:$AA$19,2,FALSE))=FALSE,"",IF(ISNUMBER(BM27),BM27,(VLOOKUP($B27,Stats!$A$2:$AT$19,46,FALSE)-VLOOKUP($B27,Stats!$A$2:$AA$19,12,FALSE))/VLOOKUP($B27,Stats!$A$2:$AA$19,26,FALSE)))</f>
        <v>-0.22358706323689945</v>
      </c>
      <c r="BR27" s="51">
        <f t="shared" si="7"/>
        <v>-0.22358706323689945</v>
      </c>
      <c r="BS27" s="32" t="str">
        <f t="shared" si="2"/>
        <v>900_201425</v>
      </c>
      <c r="BT27" s="53">
        <f t="shared" si="3"/>
        <v>-0.25772428666211661</v>
      </c>
    </row>
    <row r="28" spans="1:72" x14ac:dyDescent="0.15">
      <c r="A28" s="16">
        <v>900</v>
      </c>
      <c r="B28" s="17">
        <v>201426</v>
      </c>
      <c r="C28" s="3">
        <v>0</v>
      </c>
      <c r="D28" s="23">
        <v>5.8955369323718587E-2</v>
      </c>
      <c r="E28" s="18">
        <v>1.6511812210617316E-2</v>
      </c>
      <c r="F28" s="24">
        <v>5</v>
      </c>
      <c r="G28" s="24">
        <v>5</v>
      </c>
      <c r="H28" s="20">
        <v>2.0519245299905186E-2</v>
      </c>
      <c r="I28" s="20">
        <v>-8.7862868396602952E-3</v>
      </c>
      <c r="J28" s="24">
        <v>3</v>
      </c>
      <c r="K28" s="24">
        <v>5</v>
      </c>
      <c r="L28" s="20">
        <v>3.2332341936103015E-2</v>
      </c>
      <c r="M28" s="20">
        <v>-1.4648618579640282E-2</v>
      </c>
      <c r="N28" s="19">
        <v>1.0901000000000001</v>
      </c>
      <c r="O28" s="19">
        <v>1.0458601170488344</v>
      </c>
      <c r="P28" s="25">
        <v>41990</v>
      </c>
      <c r="Q28" s="20">
        <v>-4.3207045225208796E-2</v>
      </c>
      <c r="R28" s="25">
        <v>41997</v>
      </c>
      <c r="S28" s="25">
        <f>IF(ISNUMBER(R28),VLOOKUP(B28,Index!$B$3:$AB$18,27,FALSE),"")</f>
        <v>41997</v>
      </c>
      <c r="T28" s="25">
        <f>IF(ISNUMBER($R28),VLOOKUP($B28,Index!$B$21:$AB$36,27,FALSE),"")</f>
        <v>41996</v>
      </c>
      <c r="U28" s="25">
        <f>IF(ISNUMBER($R28),VLOOKUP($B28,Index!$B$39:$AB$54,27,FALSE),"")</f>
        <v>41996</v>
      </c>
      <c r="W28" s="18">
        <v>1.7686610797115576</v>
      </c>
      <c r="X28" s="19">
        <v>0.5</v>
      </c>
      <c r="Y28" s="18">
        <v>0.31328960929518362</v>
      </c>
      <c r="Z28" s="19">
        <f t="shared" si="4"/>
        <v>0</v>
      </c>
      <c r="AA28" s="21">
        <v>1.3644850976599892</v>
      </c>
      <c r="AB28" s="28"/>
      <c r="AC28" s="18">
        <v>3.1281620148864526</v>
      </c>
      <c r="AD28" s="19">
        <v>0.25</v>
      </c>
      <c r="AE28" s="18">
        <v>9.815037929232881E-2</v>
      </c>
      <c r="AF28" s="19">
        <f t="shared" si="5"/>
        <v>0</v>
      </c>
      <c r="AG28" s="21">
        <v>1.8618195817361902</v>
      </c>
      <c r="AH28" s="28"/>
      <c r="AK28" t="str">
        <f t="shared" si="9"/>
        <v/>
      </c>
      <c r="AL28" t="str">
        <f t="shared" si="9"/>
        <v/>
      </c>
      <c r="AM28" t="str">
        <f t="shared" si="9"/>
        <v/>
      </c>
      <c r="AN28" t="str">
        <f t="shared" si="9"/>
        <v/>
      </c>
      <c r="AO28" t="str">
        <f t="shared" si="9"/>
        <v/>
      </c>
      <c r="AP28">
        <f t="shared" si="9"/>
        <v>1.3644850976599892</v>
      </c>
      <c r="AQ28" t="str">
        <f t="shared" si="9"/>
        <v/>
      </c>
      <c r="AR28" t="str">
        <f t="shared" si="9"/>
        <v/>
      </c>
      <c r="AS28" t="str">
        <f t="shared" si="9"/>
        <v/>
      </c>
      <c r="AT28" t="str">
        <f t="shared" si="9"/>
        <v/>
      </c>
      <c r="AU28" t="str">
        <f t="shared" si="9"/>
        <v/>
      </c>
      <c r="AV28" t="str">
        <f t="shared" si="9"/>
        <v/>
      </c>
      <c r="AW28" t="str">
        <f t="shared" si="9"/>
        <v/>
      </c>
      <c r="AX28" t="str">
        <f t="shared" si="9"/>
        <v/>
      </c>
      <c r="AZ28" s="46">
        <f>IF(ISNUMBER(VLOOKUP($B28,Stats!$A$2:$AA$19,2,FALSE))=FALSE,"",IF(ISNUMBER(W28),(W28-VLOOKUP($B28,Stats!$A$2:$AA$19,2,FALSE))/VLOOKUP($B28,Stats!$A$2:$AA$19,16,FALSE),""))</f>
        <v>0.56463719743730556</v>
      </c>
      <c r="BA28" s="46">
        <f>IF(ISNUMBER(VLOOKUP($B28,Stats!$A$2:$AA$19,2,FALSE))=FALSE,"",IF(ISNUMBER(X28),(X28-VLOOKUP($B28,Stats!$A$2:$AA$19,3,FALSE))/VLOOKUP($B28,Stats!$A$2:$AA$19,17,FALSE),""))</f>
        <v>-0.59756231632346257</v>
      </c>
      <c r="BB28" s="46"/>
      <c r="BC28" s="46"/>
      <c r="BD28" s="44">
        <f t="shared" si="1"/>
        <v>-1.6462559443078506E-2</v>
      </c>
      <c r="BE28" s="46">
        <f>IF(ISNUMBER(VLOOKUP($B28,Stats!$A$2:$AA$19,2,FALSE))=FALSE,"",IF(ISNUMBER(Y28),(Y28-VLOOKUP($B28,Stats!$A$2:$AA$19,5,FALSE))/VLOOKUP($B28,Stats!$A$2:$AA$19,19,FALSE),""))</f>
        <v>0.43228816147791277</v>
      </c>
      <c r="BF28" s="46"/>
      <c r="BG28" s="46"/>
      <c r="BH28" s="46">
        <f>IF(ISNUMBER(VLOOKUP($B28,Stats!$A$2:$AA$19,2,FALSE))=FALSE,"",IF(ISNUMBER(Z28),(Z28-VLOOKUP($B28,Stats!$A$2:$AA$19,8,FALSE))/VLOOKUP($B28,Stats!$A$2:$AA$19,22,FALSE),""))</f>
        <v>-0.60316436580698729</v>
      </c>
      <c r="BI28" s="46" t="str">
        <f>IF(ISNUMBER(VLOOKUP($B28,Stats!$A$2:$AA$19,2,FALSE))=FALSE,"",IF(ISNUMBER(#REF!),(#REF!-VLOOKUP($B28,Stats!$A$2:$AA$19,9,FALSE))/VLOOKUP($B28,Stats!$A$2:$AA$19,23,FALSE),""))</f>
        <v/>
      </c>
      <c r="BJ28" s="46" t="str">
        <f>IF(ISNUMBER(VLOOKUP($B28,Stats!$A$2:$AA$19,2,FALSE))=FALSE,"",IF(ISNUMBER(#REF!),(#REF!-VLOOKUP($B28,Stats!$A$2:$AA$19,10,FALSE))/VLOOKUP($B28,Stats!$A$2:$AA$19,24,FALSE),""))</f>
        <v/>
      </c>
      <c r="BK28" s="44">
        <f t="shared" si="6"/>
        <v>-0.48355102277663509</v>
      </c>
      <c r="BL28" s="46" t="str">
        <f>IF(ISNUMBER(VLOOKUP($B28,Stats!$A$2:$AA$19,2,FALSE))=FALSE,"",IF(ISNUMBER(#REF!),(#REF!-VLOOKUP($B28,Stats!$A$2:$AA$19,11,FALSE))/VLOOKUP($B28,Stats!$A$2:$AA$19,25,FALSE),""))</f>
        <v/>
      </c>
      <c r="BM28" s="46">
        <f>IF(ISNUMBER(VLOOKUP($B28,Stats!$A$2:$AA$19,2,FALSE))=FALSE,"",IF(ISNUMBER(AA28),(AA28-VLOOKUP($B28,Stats!$A$2:$AA$19,12,FALSE))/VLOOKUP($B28,Stats!$A$2:$AA$19,26,FALSE),""))</f>
        <v>-0.29490708894480383</v>
      </c>
      <c r="BN28" s="46" t="str">
        <f>IF(ISNUMBER(VLOOKUP($B28,Stats!$A$2:$AA$19,2,FALSE))=FALSE,"",IF(ISNUMBER(#REF!),(#REF!-VLOOKUP($B28,Stats!$A$2:$AA$19,13,FALSE))/VLOOKUP($B28,Stats!$A$2:$AA$19,27,FALSE),""))</f>
        <v/>
      </c>
      <c r="BO28" s="46" t="str">
        <f>IF(ISNUMBER(VLOOKUP($B28,Stats!$A$2:$AA$19,2,FALSE))=FALSE,"",IF(ISNUMBER(#REF!),(#REF!-VLOOKUP($B28,Stats!$A$2:$AA$19,14,FALSE))/VLOOKUP($B28,Stats!$A$2:$AB$19,28,FALSE),""))</f>
        <v/>
      </c>
      <c r="BP28" s="46"/>
      <c r="BQ28" s="46">
        <f>IF(ISNUMBER(VLOOKUP($B28,Stats!$A$2:$AA$19,2,FALSE))=FALSE,"",IF(ISNUMBER(BM28),BM28,(VLOOKUP($B28,Stats!$A$2:$AT$19,46,FALSE)-VLOOKUP($B28,Stats!$A$2:$AA$19,12,FALSE))/VLOOKUP($B28,Stats!$A$2:$AA$19,26,FALSE)))</f>
        <v>-0.29490708894480383</v>
      </c>
      <c r="BR28" s="51">
        <f t="shared" si="7"/>
        <v>-0.29490708894480383</v>
      </c>
      <c r="BS28" s="32" t="str">
        <f t="shared" si="2"/>
        <v>900_201426</v>
      </c>
      <c r="BT28" s="53">
        <f t="shared" si="3"/>
        <v>-0.35240454334355747</v>
      </c>
    </row>
    <row r="29" spans="1:72" x14ac:dyDescent="0.15">
      <c r="A29" s="16">
        <v>900</v>
      </c>
      <c r="B29" s="17">
        <v>201427</v>
      </c>
      <c r="C29" s="3">
        <v>0</v>
      </c>
      <c r="D29" s="23">
        <v>5.7973681788900944E-3</v>
      </c>
      <c r="E29" s="18">
        <v>1.5056081479717109E-2</v>
      </c>
      <c r="F29" s="24">
        <v>1</v>
      </c>
      <c r="G29" s="24">
        <v>2</v>
      </c>
      <c r="H29" s="20">
        <v>1.8070044709388888E-2</v>
      </c>
      <c r="I29" s="20">
        <v>-6.0290487759823708E-3</v>
      </c>
      <c r="J29" s="24">
        <v>1</v>
      </c>
      <c r="K29" s="24">
        <v>2</v>
      </c>
      <c r="L29" s="20">
        <v>1.8070044709388888E-2</v>
      </c>
      <c r="M29" s="20">
        <v>-1.178203240058906E-2</v>
      </c>
      <c r="N29" s="19">
        <v>1.093</v>
      </c>
      <c r="O29" s="19">
        <v>1.0060751104565537</v>
      </c>
      <c r="P29" s="25">
        <v>42004</v>
      </c>
      <c r="Q29" s="20">
        <v>-1.178203240058906E-2</v>
      </c>
      <c r="R29" s="25">
        <v>42003</v>
      </c>
      <c r="S29" s="25">
        <f>IF(ISNUMBER(R29),VLOOKUP(B29,Index!$B$3:$AB$18,27,FALSE),"")</f>
        <v>42002</v>
      </c>
      <c r="T29" s="25">
        <f>IF(ISNUMBER($R29),VLOOKUP($B29,Index!$B$21:$AB$36,27,FALSE),"")</f>
        <v>42003</v>
      </c>
      <c r="U29" s="25">
        <f>IF(ISNUMBER($R29),VLOOKUP($B29,Index!$B$39:$AB$54,27,FALSE),"")</f>
        <v>42003</v>
      </c>
      <c r="W29" s="18">
        <v>0.69568418146681132</v>
      </c>
      <c r="X29" s="19">
        <v>0.33333333333333331</v>
      </c>
      <c r="Y29" s="18">
        <v>0.28566906067790576</v>
      </c>
      <c r="Z29" s="19">
        <f t="shared" si="4"/>
        <v>1</v>
      </c>
      <c r="AA29" s="21">
        <v>0.49205162418329851</v>
      </c>
      <c r="AB29" s="28"/>
      <c r="AC29" s="18">
        <v>0.48397648034314728</v>
      </c>
      <c r="AD29" s="19">
        <v>0.1111111111111111</v>
      </c>
      <c r="AE29" s="18">
        <v>8.1606812228597003E-2</v>
      </c>
      <c r="AF29" s="19">
        <f t="shared" si="5"/>
        <v>1</v>
      </c>
      <c r="AG29" s="21">
        <v>0.24211480086142204</v>
      </c>
      <c r="AH29" s="28"/>
      <c r="AK29" t="str">
        <f t="shared" si="9"/>
        <v/>
      </c>
      <c r="AL29" t="str">
        <f t="shared" si="9"/>
        <v/>
      </c>
      <c r="AM29" t="str">
        <f t="shared" si="9"/>
        <v/>
      </c>
      <c r="AN29" t="str">
        <f t="shared" si="9"/>
        <v/>
      </c>
      <c r="AO29" t="str">
        <f t="shared" si="9"/>
        <v/>
      </c>
      <c r="AP29" t="str">
        <f t="shared" si="9"/>
        <v/>
      </c>
      <c r="AQ29">
        <f t="shared" si="9"/>
        <v>0.49205162418329851</v>
      </c>
      <c r="AR29" t="str">
        <f t="shared" si="9"/>
        <v/>
      </c>
      <c r="AS29" t="str">
        <f t="shared" si="9"/>
        <v/>
      </c>
      <c r="AT29" t="str">
        <f t="shared" si="9"/>
        <v/>
      </c>
      <c r="AU29" t="str">
        <f t="shared" si="9"/>
        <v/>
      </c>
      <c r="AV29" t="str">
        <f t="shared" si="9"/>
        <v/>
      </c>
      <c r="AW29" t="str">
        <f t="shared" si="9"/>
        <v/>
      </c>
      <c r="AX29" t="str">
        <f t="shared" si="9"/>
        <v/>
      </c>
      <c r="AZ29" s="46">
        <f>IF(ISNUMBER(VLOOKUP($B29,Stats!$A$2:$AA$19,2,FALSE))=FALSE,"",IF(ISNUMBER(W29),(W29-VLOOKUP($B29,Stats!$A$2:$AA$19,2,FALSE))/VLOOKUP($B29,Stats!$A$2:$AA$19,16,FALSE),""))</f>
        <v>-7.265184712828622E-2</v>
      </c>
      <c r="BA29" s="46">
        <f>IF(ISNUMBER(VLOOKUP($B29,Stats!$A$2:$AA$19,2,FALSE))=FALSE,"",IF(ISNUMBER(X29),(X29-VLOOKUP($B29,Stats!$A$2:$AA$19,3,FALSE))/VLOOKUP($B29,Stats!$A$2:$AA$19,17,FALSE),""))</f>
        <v>-1.0507044611669172</v>
      </c>
      <c r="BB29" s="46"/>
      <c r="BC29" s="46"/>
      <c r="BD29" s="44">
        <f t="shared" si="1"/>
        <v>-0.56167815414760169</v>
      </c>
      <c r="BE29" s="46">
        <f>IF(ISNUMBER(VLOOKUP($B29,Stats!$A$2:$AA$19,2,FALSE))=FALSE,"",IF(ISNUMBER(Y29),(Y29-VLOOKUP($B29,Stats!$A$2:$AA$19,5,FALSE))/VLOOKUP($B29,Stats!$A$2:$AA$19,19,FALSE),""))</f>
        <v>0.71830167639534737</v>
      </c>
      <c r="BF29" s="46"/>
      <c r="BG29" s="46"/>
      <c r="BH29" s="46">
        <f>IF(ISNUMBER(VLOOKUP($B29,Stats!$A$2:$AA$19,2,FALSE))=FALSE,"",IF(ISNUMBER(Z29),(Z29-VLOOKUP($B29,Stats!$A$2:$AA$19,8,FALSE))/VLOOKUP($B29,Stats!$A$2:$AA$19,22,FALSE),""))</f>
        <v>0.41115882059143566</v>
      </c>
      <c r="BI29" s="46" t="str">
        <f>IF(ISNUMBER(VLOOKUP($B29,Stats!$A$2:$AA$19,2,FALSE))=FALSE,"",IF(ISNUMBER(#REF!),(#REF!-VLOOKUP($B29,Stats!$A$2:$AA$19,9,FALSE))/VLOOKUP($B29,Stats!$A$2:$AA$19,23,FALSE),""))</f>
        <v/>
      </c>
      <c r="BJ29" s="46" t="str">
        <f>IF(ISNUMBER(VLOOKUP($B29,Stats!$A$2:$AA$19,2,FALSE))=FALSE,"",IF(ISNUMBER(#REF!),(#REF!-VLOOKUP($B29,Stats!$A$2:$AA$19,10,FALSE))/VLOOKUP($B29,Stats!$A$2:$AA$19,24,FALSE),""))</f>
        <v/>
      </c>
      <c r="BK29" s="44">
        <f t="shared" si="6"/>
        <v>-0.37946352729931243</v>
      </c>
      <c r="BL29" s="46" t="str">
        <f>IF(ISNUMBER(VLOOKUP($B29,Stats!$A$2:$AA$19,2,FALSE))=FALSE,"",IF(ISNUMBER(#REF!),(#REF!-VLOOKUP($B29,Stats!$A$2:$AA$19,11,FALSE))/VLOOKUP($B29,Stats!$A$2:$AA$19,25,FALSE),""))</f>
        <v/>
      </c>
      <c r="BM29" s="46">
        <f>IF(ISNUMBER(VLOOKUP($B29,Stats!$A$2:$AA$19,2,FALSE))=FALSE,"",IF(ISNUMBER(AA29),(AA29-VLOOKUP($B29,Stats!$A$2:$AA$19,12,FALSE))/VLOOKUP($B29,Stats!$A$2:$AA$19,26,FALSE),""))</f>
        <v>-0.43191809264721559</v>
      </c>
      <c r="BN29" s="46" t="str">
        <f>IF(ISNUMBER(VLOOKUP($B29,Stats!$A$2:$AA$19,2,FALSE))=FALSE,"",IF(ISNUMBER(#REF!),(#REF!-VLOOKUP($B29,Stats!$A$2:$AA$19,13,FALSE))/VLOOKUP($B29,Stats!$A$2:$AA$19,27,FALSE),""))</f>
        <v/>
      </c>
      <c r="BO29" s="46" t="str">
        <f>IF(ISNUMBER(VLOOKUP($B29,Stats!$A$2:$AA$19,2,FALSE))=FALSE,"",IF(ISNUMBER(#REF!),(#REF!-VLOOKUP($B29,Stats!$A$2:$AA$19,14,FALSE))/VLOOKUP($B29,Stats!$A$2:$AB$19,28,FALSE),""))</f>
        <v/>
      </c>
      <c r="BP29" s="46"/>
      <c r="BQ29" s="46">
        <f>IF(ISNUMBER(VLOOKUP($B29,Stats!$A$2:$AA$19,2,FALSE))=FALSE,"",IF(ISNUMBER(BM29),BM29,(VLOOKUP($B29,Stats!$A$2:$AT$19,46,FALSE)-VLOOKUP($B29,Stats!$A$2:$AA$19,12,FALSE))/VLOOKUP($B29,Stats!$A$2:$AA$19,26,FALSE)))</f>
        <v>-0.43191809264721559</v>
      </c>
      <c r="BR29" s="51">
        <f t="shared" si="7"/>
        <v>-0.43191809264721559</v>
      </c>
      <c r="BS29" s="32" t="str">
        <f t="shared" si="2"/>
        <v>900_201427</v>
      </c>
      <c r="BT29" s="53">
        <f t="shared" si="3"/>
        <v>-0.42639736573855092</v>
      </c>
    </row>
    <row r="30" spans="1:72" x14ac:dyDescent="0.15">
      <c r="A30" s="16">
        <v>900</v>
      </c>
      <c r="B30" s="17">
        <v>201501</v>
      </c>
      <c r="C30" s="3">
        <v>0</v>
      </c>
      <c r="D30" s="23">
        <v>3.8426349496798462E-3</v>
      </c>
      <c r="E30" s="18">
        <v>1.6418447796716404E-2</v>
      </c>
      <c r="F30" s="24">
        <v>2</v>
      </c>
      <c r="G30" s="24">
        <v>3</v>
      </c>
      <c r="H30" s="20">
        <v>1.4479446720795597E-2</v>
      </c>
      <c r="I30" s="20">
        <v>-8.1958737772191616E-3</v>
      </c>
      <c r="J30" s="24">
        <v>2</v>
      </c>
      <c r="K30" s="24">
        <v>3</v>
      </c>
      <c r="L30" s="20">
        <v>2.7355901189387133E-2</v>
      </c>
      <c r="M30" s="20">
        <v>-1.6364283173247895E-2</v>
      </c>
      <c r="N30" s="19">
        <v>1.1247</v>
      </c>
      <c r="O30" s="19">
        <v>1.0016029922522041</v>
      </c>
      <c r="P30" s="25">
        <v>42010</v>
      </c>
      <c r="Q30" s="20">
        <v>-2.4450964701698275E-2</v>
      </c>
      <c r="R30" s="25">
        <v>42013</v>
      </c>
      <c r="S30" s="25">
        <f>IF(ISNUMBER(R30),VLOOKUP(B30,Index!$B$3:$AB$18,27,FALSE),"")</f>
        <v>42013</v>
      </c>
      <c r="T30" s="25">
        <f>IF(ISNUMBER($R30),VLOOKUP($B30,Index!$B$21:$AB$36,27,FALSE),"")</f>
        <v>42013</v>
      </c>
      <c r="U30" s="25">
        <f>IF(ISNUMBER($R30),VLOOKUP($B30,Index!$B$39:$AB$54,27,FALSE),"")</f>
        <v>42011</v>
      </c>
      <c r="W30" s="18">
        <v>0.27666971637694893</v>
      </c>
      <c r="X30" s="19">
        <v>0.4</v>
      </c>
      <c r="Y30" s="18">
        <v>0.31151814409318218</v>
      </c>
      <c r="Z30" s="19">
        <f t="shared" si="4"/>
        <v>0</v>
      </c>
      <c r="AA30" s="21">
        <v>0.15715678283290602</v>
      </c>
      <c r="AB30" s="28"/>
      <c r="AC30" s="18">
        <v>7.6546131960101363E-2</v>
      </c>
      <c r="AD30" s="19">
        <v>0.16000000000000003</v>
      </c>
      <c r="AE30" s="18">
        <v>9.7043554099260618E-2</v>
      </c>
      <c r="AF30" s="19">
        <f t="shared" si="5"/>
        <v>0</v>
      </c>
      <c r="AG30" s="21">
        <v>2.4698254390389182E-2</v>
      </c>
      <c r="AH30" s="28"/>
      <c r="AK30" t="str">
        <f t="shared" si="9"/>
        <v/>
      </c>
      <c r="AL30" t="str">
        <f t="shared" si="9"/>
        <v/>
      </c>
      <c r="AM30" t="str">
        <f t="shared" si="9"/>
        <v/>
      </c>
      <c r="AN30" t="str">
        <f t="shared" si="9"/>
        <v/>
      </c>
      <c r="AO30" t="str">
        <f t="shared" si="9"/>
        <v/>
      </c>
      <c r="AP30" t="str">
        <f t="shared" si="9"/>
        <v/>
      </c>
      <c r="AQ30" t="str">
        <f t="shared" si="9"/>
        <v/>
      </c>
      <c r="AR30">
        <f t="shared" si="9"/>
        <v>0.15715678283290602</v>
      </c>
      <c r="AS30" t="str">
        <f t="shared" si="9"/>
        <v/>
      </c>
      <c r="AT30" t="str">
        <f t="shared" si="9"/>
        <v/>
      </c>
      <c r="AU30" t="str">
        <f t="shared" si="9"/>
        <v/>
      </c>
      <c r="AV30" t="str">
        <f t="shared" si="9"/>
        <v/>
      </c>
      <c r="AW30" t="str">
        <f t="shared" si="9"/>
        <v/>
      </c>
      <c r="AX30" t="str">
        <f t="shared" si="9"/>
        <v/>
      </c>
      <c r="AZ30" s="46">
        <f>IF(ISNUMBER(VLOOKUP($B30,Stats!$A$2:$AA$19,2,FALSE))=FALSE,"",IF(ISNUMBER(W30),(W30-VLOOKUP($B30,Stats!$A$2:$AA$19,2,FALSE))/VLOOKUP($B30,Stats!$A$2:$AA$19,16,FALSE),""))</f>
        <v>-0.48617722597090679</v>
      </c>
      <c r="BA30" s="46">
        <f>IF(ISNUMBER(VLOOKUP($B30,Stats!$A$2:$AA$19,2,FALSE))=FALSE,"",IF(ISNUMBER(X30),(X30-VLOOKUP($B30,Stats!$A$2:$AA$19,3,FALSE))/VLOOKUP($B30,Stats!$A$2:$AA$19,17,FALSE),""))</f>
        <v>-0.84220341465677562</v>
      </c>
      <c r="BB30" s="46"/>
      <c r="BC30" s="46"/>
      <c r="BD30" s="44">
        <f t="shared" si="1"/>
        <v>-0.66419032031384118</v>
      </c>
      <c r="BE30" s="46">
        <f>IF(ISNUMBER(VLOOKUP($B30,Stats!$A$2:$AA$19,2,FALSE))=FALSE,"",IF(ISNUMBER(Y30),(Y30-VLOOKUP($B30,Stats!$A$2:$AA$19,5,FALSE))/VLOOKUP($B30,Stats!$A$2:$AA$19,19,FALSE),""))</f>
        <v>0.43732516692657764</v>
      </c>
      <c r="BF30" s="46"/>
      <c r="BG30" s="46"/>
      <c r="BH30" s="46">
        <f>IF(ISNUMBER(VLOOKUP($B30,Stats!$A$2:$AA$19,2,FALSE))=FALSE,"",IF(ISNUMBER(Z30),(Z30-VLOOKUP($B30,Stats!$A$2:$AA$19,8,FALSE))/VLOOKUP($B30,Stats!$A$2:$AA$19,22,FALSE),""))</f>
        <v>-0.58823842946080296</v>
      </c>
      <c r="BI30" s="46" t="str">
        <f>IF(ISNUMBER(VLOOKUP($B30,Stats!$A$2:$AA$19,2,FALSE))=FALSE,"",IF(ISNUMBER(#REF!),(#REF!-VLOOKUP($B30,Stats!$A$2:$AA$19,9,FALSE))/VLOOKUP($B30,Stats!$A$2:$AA$19,23,FALSE),""))</f>
        <v/>
      </c>
      <c r="BJ30" s="46" t="str">
        <f>IF(ISNUMBER(VLOOKUP($B30,Stats!$A$2:$AA$19,2,FALSE))=FALSE,"",IF(ISNUMBER(#REF!),(#REF!-VLOOKUP($B30,Stats!$A$2:$AA$19,10,FALSE))/VLOOKUP($B30,Stats!$A$2:$AA$19,24,FALSE),""))</f>
        <v/>
      </c>
      <c r="BK30" s="44">
        <f t="shared" si="6"/>
        <v>-0.48259914568684525</v>
      </c>
      <c r="BL30" s="46" t="str">
        <f>IF(ISNUMBER(VLOOKUP($B30,Stats!$A$2:$AA$19,2,FALSE))=FALSE,"",IF(ISNUMBER(#REF!),(#REF!-VLOOKUP($B30,Stats!$A$2:$AA$19,11,FALSE))/VLOOKUP($B30,Stats!$A$2:$AA$19,25,FALSE),""))</f>
        <v/>
      </c>
      <c r="BM30" s="46">
        <f>IF(ISNUMBER(VLOOKUP($B30,Stats!$A$2:$AA$19,2,FALSE))=FALSE,"",IF(ISNUMBER(AA30),(AA30-VLOOKUP($B30,Stats!$A$2:$AA$19,12,FALSE))/VLOOKUP($B30,Stats!$A$2:$AA$19,26,FALSE),""))</f>
        <v>-0.43149739665993381</v>
      </c>
      <c r="BN30" s="46" t="str">
        <f>IF(ISNUMBER(VLOOKUP($B30,Stats!$A$2:$AA$19,2,FALSE))=FALSE,"",IF(ISNUMBER(#REF!),(#REF!-VLOOKUP($B30,Stats!$A$2:$AA$19,13,FALSE))/VLOOKUP($B30,Stats!$A$2:$AA$19,27,FALSE),""))</f>
        <v/>
      </c>
      <c r="BO30" s="46" t="str">
        <f>IF(ISNUMBER(VLOOKUP($B30,Stats!$A$2:$AA$19,2,FALSE))=FALSE,"",IF(ISNUMBER(#REF!),(#REF!-VLOOKUP($B30,Stats!$A$2:$AA$19,14,FALSE))/VLOOKUP($B30,Stats!$A$2:$AB$19,28,FALSE),""))</f>
        <v/>
      </c>
      <c r="BP30" s="46"/>
      <c r="BQ30" s="46">
        <f>IF(ISNUMBER(VLOOKUP($B30,Stats!$A$2:$AA$19,2,FALSE))=FALSE,"",IF(ISNUMBER(BM30),BM30,(VLOOKUP($B30,Stats!$A$2:$AT$19,46,FALSE)-VLOOKUP($B30,Stats!$A$2:$AA$19,12,FALSE))/VLOOKUP($B30,Stats!$A$2:$AA$19,26,FALSE)))</f>
        <v>-0.43149739665993381</v>
      </c>
      <c r="BR30" s="51">
        <f t="shared" si="7"/>
        <v>-0.43149739665993381</v>
      </c>
      <c r="BS30" s="32" t="str">
        <f t="shared" si="2"/>
        <v>900_201501</v>
      </c>
      <c r="BT30" s="53">
        <f t="shared" si="3"/>
        <v>-0.50869703080686213</v>
      </c>
    </row>
    <row r="31" spans="1:72" x14ac:dyDescent="0.15">
      <c r="A31" s="16">
        <v>900</v>
      </c>
      <c r="B31" s="17">
        <v>201502</v>
      </c>
      <c r="C31" s="3">
        <v>0</v>
      </c>
      <c r="D31" s="23">
        <v>2.0142180094786744E-2</v>
      </c>
      <c r="E31" s="18">
        <v>1.9131426228349253E-2</v>
      </c>
      <c r="F31" s="24">
        <v>6</v>
      </c>
      <c r="G31" s="24">
        <v>4</v>
      </c>
      <c r="H31" s="20">
        <v>1.3250655453190596E-2</v>
      </c>
      <c r="I31" s="20">
        <v>-1.4467797525052978E-2</v>
      </c>
      <c r="J31" s="24">
        <v>3</v>
      </c>
      <c r="K31" s="24">
        <v>1</v>
      </c>
      <c r="L31" s="20">
        <v>2.5025116448990969E-2</v>
      </c>
      <c r="M31" s="20">
        <v>-4.3644105384547105E-2</v>
      </c>
      <c r="N31" s="19">
        <v>1.1292</v>
      </c>
      <c r="O31" s="19">
        <v>1.0314212641578371</v>
      </c>
      <c r="P31" s="25">
        <v>42026</v>
      </c>
      <c r="Q31" s="20">
        <v>-4.3644105384547105E-2</v>
      </c>
      <c r="R31" s="25">
        <v>42023</v>
      </c>
      <c r="S31" s="25">
        <f>IF(ISNUMBER(R31),VLOOKUP(B31,Index!$B$3:$AB$18,27,FALSE),"")</f>
        <v>42023</v>
      </c>
      <c r="T31" s="25">
        <f>IF(ISNUMBER($R31),VLOOKUP($B31,Index!$B$21:$AB$36,27,FALSE),"")</f>
        <v>42023</v>
      </c>
      <c r="U31" s="25">
        <f>IF(ISNUMBER($R31),VLOOKUP($B31,Index!$B$39:$AB$54,27,FALSE),"")</f>
        <v>42027</v>
      </c>
      <c r="W31" s="18">
        <v>0.60426540284360231</v>
      </c>
      <c r="X31" s="19">
        <v>0.6</v>
      </c>
      <c r="Y31" s="18">
        <v>0.36299329061440944</v>
      </c>
      <c r="Z31" s="19">
        <f t="shared" si="4"/>
        <v>0</v>
      </c>
      <c r="AA31" s="21">
        <v>0.46150974839132353</v>
      </c>
      <c r="AB31" s="28"/>
      <c r="AC31" s="18">
        <v>0.36513667707374098</v>
      </c>
      <c r="AD31" s="19">
        <v>0.36</v>
      </c>
      <c r="AE31" s="18">
        <v>0.13176412903107709</v>
      </c>
      <c r="AF31" s="19">
        <f t="shared" si="5"/>
        <v>0</v>
      </c>
      <c r="AG31" s="21">
        <v>0.21299124786022275</v>
      </c>
      <c r="AH31" s="28"/>
      <c r="AK31" t="str">
        <f t="shared" si="9"/>
        <v/>
      </c>
      <c r="AL31" t="str">
        <f t="shared" si="9"/>
        <v/>
      </c>
      <c r="AM31" t="str">
        <f t="shared" si="9"/>
        <v/>
      </c>
      <c r="AN31" t="str">
        <f t="shared" si="9"/>
        <v/>
      </c>
      <c r="AO31" t="str">
        <f t="shared" si="9"/>
        <v/>
      </c>
      <c r="AP31" t="str">
        <f t="shared" si="9"/>
        <v/>
      </c>
      <c r="AQ31" t="str">
        <f t="shared" si="9"/>
        <v/>
      </c>
      <c r="AR31" t="str">
        <f t="shared" si="9"/>
        <v/>
      </c>
      <c r="AS31">
        <f t="shared" si="9"/>
        <v>0.46150974839132353</v>
      </c>
      <c r="AT31" t="str">
        <f t="shared" si="9"/>
        <v/>
      </c>
      <c r="AU31" t="str">
        <f t="shared" si="9"/>
        <v/>
      </c>
      <c r="AV31" t="str">
        <f t="shared" si="9"/>
        <v/>
      </c>
      <c r="AW31" t="str">
        <f t="shared" si="9"/>
        <v/>
      </c>
      <c r="AX31" t="str">
        <f t="shared" si="9"/>
        <v/>
      </c>
      <c r="AZ31" s="46">
        <f>IF(ISNUMBER(VLOOKUP($B31,Stats!$A$2:$AA$19,2,FALSE))=FALSE,"",IF(ISNUMBER(W31),(W31-VLOOKUP($B31,Stats!$A$2:$AA$19,2,FALSE))/VLOOKUP($B31,Stats!$A$2:$AA$19,16,FALSE),""))</f>
        <v>-0.14790370351627344</v>
      </c>
      <c r="BA31" s="46">
        <f>IF(ISNUMBER(VLOOKUP($B31,Stats!$A$2:$AA$19,2,FALSE))=FALSE,"",IF(ISNUMBER(X31),(X31-VLOOKUP($B31,Stats!$A$2:$AA$19,3,FALSE))/VLOOKUP($B31,Stats!$A$2:$AA$19,17,FALSE),""))</f>
        <v>-0.52813738425366874</v>
      </c>
      <c r="BB31" s="46"/>
      <c r="BC31" s="46"/>
      <c r="BD31" s="44">
        <f t="shared" si="1"/>
        <v>-0.3380205438849711</v>
      </c>
      <c r="BE31" s="46">
        <f>IF(ISNUMBER(VLOOKUP($B31,Stats!$A$2:$AA$19,2,FALSE))=FALSE,"",IF(ISNUMBER(Y31),(Y31-VLOOKUP($B31,Stats!$A$2:$AA$19,5,FALSE))/VLOOKUP($B31,Stats!$A$2:$AA$19,19,FALSE),""))</f>
        <v>0.30640038430504046</v>
      </c>
      <c r="BF31" s="46"/>
      <c r="BG31" s="46"/>
      <c r="BH31" s="46">
        <f>IF(ISNUMBER(VLOOKUP($B31,Stats!$A$2:$AA$19,2,FALSE))=FALSE,"",IF(ISNUMBER(Z31),(Z31-VLOOKUP($B31,Stats!$A$2:$AA$19,8,FALSE))/VLOOKUP($B31,Stats!$A$2:$AA$19,22,FALSE),""))</f>
        <v>-0.48836753916131515</v>
      </c>
      <c r="BI31" s="46" t="str">
        <f>IF(ISNUMBER(VLOOKUP($B31,Stats!$A$2:$AA$19,2,FALSE))=FALSE,"",IF(ISNUMBER(#REF!),(#REF!-VLOOKUP($B31,Stats!$A$2:$AA$19,9,FALSE))/VLOOKUP($B31,Stats!$A$2:$AA$19,23,FALSE),""))</f>
        <v/>
      </c>
      <c r="BJ31" s="46" t="str">
        <f>IF(ISNUMBER(VLOOKUP($B31,Stats!$A$2:$AA$19,2,FALSE))=FALSE,"",IF(ISNUMBER(#REF!),(#REF!-VLOOKUP($B31,Stats!$A$2:$AA$19,10,FALSE))/VLOOKUP($B31,Stats!$A$2:$AA$19,24,FALSE),""))</f>
        <v/>
      </c>
      <c r="BK31" s="44">
        <f t="shared" si="6"/>
        <v>-0.36099053076192289</v>
      </c>
      <c r="BL31" s="46" t="str">
        <f>IF(ISNUMBER(VLOOKUP($B31,Stats!$A$2:$AA$19,2,FALSE))=FALSE,"",IF(ISNUMBER(#REF!),(#REF!-VLOOKUP($B31,Stats!$A$2:$AA$19,11,FALSE))/VLOOKUP($B31,Stats!$A$2:$AA$19,25,FALSE),""))</f>
        <v/>
      </c>
      <c r="BM31" s="46">
        <f>IF(ISNUMBER(VLOOKUP($B31,Stats!$A$2:$AA$19,2,FALSE))=FALSE,"",IF(ISNUMBER(AA31),(AA31-VLOOKUP($B31,Stats!$A$2:$AA$19,12,FALSE))/VLOOKUP($B31,Stats!$A$2:$AA$19,26,FALSE),""))</f>
        <v>-0.31367386913016937</v>
      </c>
      <c r="BN31" s="46" t="str">
        <f>IF(ISNUMBER(VLOOKUP($B31,Stats!$A$2:$AA$19,2,FALSE))=FALSE,"",IF(ISNUMBER(#REF!),(#REF!-VLOOKUP($B31,Stats!$A$2:$AA$19,13,FALSE))/VLOOKUP($B31,Stats!$A$2:$AA$19,27,FALSE),""))</f>
        <v/>
      </c>
      <c r="BO31" s="46" t="str">
        <f>IF(ISNUMBER(VLOOKUP($B31,Stats!$A$2:$AA$19,2,FALSE))=FALSE,"",IF(ISNUMBER(#REF!),(#REF!-VLOOKUP($B31,Stats!$A$2:$AA$19,14,FALSE))/VLOOKUP($B31,Stats!$A$2:$AB$19,28,FALSE),""))</f>
        <v/>
      </c>
      <c r="BP31" s="46"/>
      <c r="BQ31" s="46">
        <f>IF(ISNUMBER(VLOOKUP($B31,Stats!$A$2:$AA$19,2,FALSE))=FALSE,"",IF(ISNUMBER(BM31),BM31,(VLOOKUP($B31,Stats!$A$2:$AT$19,46,FALSE)-VLOOKUP($B31,Stats!$A$2:$AA$19,12,FALSE))/VLOOKUP($B31,Stats!$A$2:$AA$19,26,FALSE)))</f>
        <v>-0.31367386913016937</v>
      </c>
      <c r="BR31" s="51">
        <f t="shared" si="7"/>
        <v>-0.31367386913016937</v>
      </c>
      <c r="BS31" s="32" t="str">
        <f t="shared" si="2"/>
        <v>900_201502</v>
      </c>
      <c r="BT31" s="53">
        <f t="shared" si="3"/>
        <v>-0.34693320106018183</v>
      </c>
    </row>
    <row r="32" spans="1:72" x14ac:dyDescent="0.15">
      <c r="A32" s="16">
        <v>900</v>
      </c>
      <c r="B32" s="17">
        <v>201503</v>
      </c>
      <c r="C32" s="3">
        <v>0</v>
      </c>
      <c r="D32" s="23">
        <v>-2.2960779058340042E-2</v>
      </c>
      <c r="E32" s="18">
        <v>9.2318476011227189E-3</v>
      </c>
      <c r="F32" s="24">
        <v>3</v>
      </c>
      <c r="G32" s="24">
        <v>7</v>
      </c>
      <c r="H32" s="20">
        <v>9.0401160404304601E-3</v>
      </c>
      <c r="I32" s="20">
        <v>-7.1341382273670184E-3</v>
      </c>
      <c r="J32" s="24">
        <v>2</v>
      </c>
      <c r="K32" s="24">
        <v>4</v>
      </c>
      <c r="L32" s="20">
        <v>1.615391596333593E-2</v>
      </c>
      <c r="M32" s="20">
        <v>-1.5218370103557088E-2</v>
      </c>
      <c r="N32" s="19">
        <v>1.1315999999999999</v>
      </c>
      <c r="O32" s="19">
        <v>1.0027470093043862</v>
      </c>
      <c r="P32" s="25">
        <v>42031</v>
      </c>
      <c r="Q32" s="20">
        <v>-3.3580770590314613E-2</v>
      </c>
      <c r="R32" s="25">
        <v>42041</v>
      </c>
      <c r="S32" s="25">
        <f>IF(ISNUMBER(R32),VLOOKUP(B32,Index!$B$3:$AB$18,27,FALSE),"")</f>
        <v>42041</v>
      </c>
      <c r="T32" s="25">
        <f>IF(ISNUMBER($R32),VLOOKUP($B32,Index!$B$21:$AB$36,27,FALSE),"")</f>
        <v>42041</v>
      </c>
      <c r="U32" s="25">
        <f>IF(ISNUMBER($R32),VLOOKUP($B32,Index!$B$39:$AB$54,27,FALSE),"")</f>
        <v>42034</v>
      </c>
      <c r="W32" s="18">
        <v>-0.68882337175020125</v>
      </c>
      <c r="X32" s="19">
        <v>0.3</v>
      </c>
      <c r="Y32" s="18">
        <v>0.17516199258665652</v>
      </c>
      <c r="Z32" s="19">
        <f t="shared" si="4"/>
        <v>0</v>
      </c>
      <c r="AA32" s="21" t="s">
        <v>25</v>
      </c>
      <c r="AB32" s="28"/>
      <c r="AC32" s="18">
        <v>0.47447763746931593</v>
      </c>
      <c r="AD32" s="19">
        <v>0.09</v>
      </c>
      <c r="AE32" s="18">
        <v>3.0681723646927912E-2</v>
      </c>
      <c r="AF32" s="19">
        <f t="shared" si="5"/>
        <v>0</v>
      </c>
      <c r="AG32" s="21" t="s">
        <v>25</v>
      </c>
      <c r="AH32" s="28"/>
      <c r="AK32" t="str">
        <f t="shared" si="9"/>
        <v/>
      </c>
      <c r="AL32" t="str">
        <f t="shared" si="9"/>
        <v/>
      </c>
      <c r="AM32" t="str">
        <f t="shared" si="9"/>
        <v/>
      </c>
      <c r="AN32" t="str">
        <f t="shared" si="9"/>
        <v/>
      </c>
      <c r="AO32" t="str">
        <f t="shared" si="9"/>
        <v/>
      </c>
      <c r="AP32" t="str">
        <f t="shared" si="9"/>
        <v/>
      </c>
      <c r="AQ32" t="str">
        <f t="shared" si="9"/>
        <v/>
      </c>
      <c r="AR32" t="str">
        <f t="shared" si="9"/>
        <v/>
      </c>
      <c r="AS32" t="str">
        <f t="shared" si="9"/>
        <v/>
      </c>
      <c r="AT32" t="str">
        <f t="shared" si="9"/>
        <v/>
      </c>
      <c r="AU32" t="str">
        <f t="shared" si="9"/>
        <v/>
      </c>
      <c r="AV32" t="str">
        <f t="shared" si="9"/>
        <v/>
      </c>
      <c r="AW32" t="str">
        <f t="shared" si="9"/>
        <v/>
      </c>
      <c r="AX32" t="str">
        <f t="shared" si="9"/>
        <v/>
      </c>
      <c r="AZ32" s="46">
        <f>IF(ISNUMBER(VLOOKUP($B32,Stats!$A$2:$AA$19,2,FALSE))=FALSE,"",IF(ISNUMBER(W32),(W32-VLOOKUP($B32,Stats!$A$2:$AA$19,2,FALSE))/VLOOKUP($B32,Stats!$A$2:$AA$19,16,FALSE),""))</f>
        <v>-3.1729482224355392E-2</v>
      </c>
      <c r="BA32" s="46">
        <f>IF(ISNUMBER(VLOOKUP($B32,Stats!$A$2:$AA$19,2,FALSE))=FALSE,"",IF(ISNUMBER(X32),(X32-VLOOKUP($B32,Stats!$A$2:$AA$19,3,FALSE))/VLOOKUP($B32,Stats!$A$2:$AA$19,17,FALSE),""))</f>
        <v>-0.45237065647630298</v>
      </c>
      <c r="BB32" s="46"/>
      <c r="BC32" s="46"/>
      <c r="BD32" s="44">
        <f t="shared" si="1"/>
        <v>-0.24205006935032919</v>
      </c>
      <c r="BE32" s="46">
        <f>IF(ISNUMBER(VLOOKUP($B32,Stats!$A$2:$AA$19,2,FALSE))=FALSE,"",IF(ISNUMBER(Y32),(Y32-VLOOKUP($B32,Stats!$A$2:$AA$19,5,FALSE))/VLOOKUP($B32,Stats!$A$2:$AA$19,19,FALSE),""))</f>
        <v>0.18257726839033056</v>
      </c>
      <c r="BF32" s="46"/>
      <c r="BG32" s="46"/>
      <c r="BH32" s="46">
        <f>IF(ISNUMBER(VLOOKUP($B32,Stats!$A$2:$AA$19,2,FALSE))=FALSE,"",IF(ISNUMBER(Z32),(Z32-VLOOKUP($B32,Stats!$A$2:$AA$19,8,FALSE))/VLOOKUP($B32,Stats!$A$2:$AA$19,22,FALSE),""))</f>
        <v>-0.64412337137479436</v>
      </c>
      <c r="BI32" s="46" t="str">
        <f>IF(ISNUMBER(VLOOKUP($B32,Stats!$A$2:$AA$19,2,FALSE))=FALSE,"",IF(ISNUMBER(#REF!),(#REF!-VLOOKUP($B32,Stats!$A$2:$AA$19,9,FALSE))/VLOOKUP($B32,Stats!$A$2:$AA$19,23,FALSE),""))</f>
        <v/>
      </c>
      <c r="BJ32" s="46" t="str">
        <f>IF(ISNUMBER(VLOOKUP($B32,Stats!$A$2:$AA$19,2,FALSE))=FALSE,"",IF(ISNUMBER(#REF!),(#REF!-VLOOKUP($B32,Stats!$A$2:$AA$19,10,FALSE))/VLOOKUP($B32,Stats!$A$2:$AA$19,24,FALSE),""))</f>
        <v/>
      </c>
      <c r="BK32" s="44">
        <f t="shared" si="6"/>
        <v>-0.32104109928566971</v>
      </c>
      <c r="BL32" s="46" t="str">
        <f>IF(ISNUMBER(VLOOKUP($B32,Stats!$A$2:$AA$19,2,FALSE))=FALSE,"",IF(ISNUMBER(#REF!),(#REF!-VLOOKUP($B32,Stats!$A$2:$AA$19,11,FALSE))/VLOOKUP($B32,Stats!$A$2:$AA$19,25,FALSE),""))</f>
        <v/>
      </c>
      <c r="BM32" s="46" t="str">
        <f>IF(ISNUMBER(VLOOKUP($B32,Stats!$A$2:$AA$19,2,FALSE))=FALSE,"",IF(ISNUMBER(AA32),(AA32-VLOOKUP($B32,Stats!$A$2:$AA$19,12,FALSE))/VLOOKUP($B32,Stats!$A$2:$AA$19,26,FALSE),""))</f>
        <v/>
      </c>
      <c r="BN32" s="46" t="str">
        <f>IF(ISNUMBER(VLOOKUP($B32,Stats!$A$2:$AA$19,2,FALSE))=FALSE,"",IF(ISNUMBER(#REF!),(#REF!-VLOOKUP($B32,Stats!$A$2:$AA$19,13,FALSE))/VLOOKUP($B32,Stats!$A$2:$AA$19,27,FALSE),""))</f>
        <v/>
      </c>
      <c r="BO32" s="46" t="str">
        <f>IF(ISNUMBER(VLOOKUP($B32,Stats!$A$2:$AA$19,2,FALSE))=FALSE,"",IF(ISNUMBER(#REF!),(#REF!-VLOOKUP($B32,Stats!$A$2:$AA$19,14,FALSE))/VLOOKUP($B32,Stats!$A$2:$AB$19,28,FALSE),""))</f>
        <v/>
      </c>
      <c r="BP32" s="46"/>
      <c r="BQ32" s="46">
        <f>IF(ISNUMBER(VLOOKUP($B32,Stats!$A$2:$AA$19,2,FALSE))=FALSE,"",IF(ISNUMBER(BM32),BM32,(VLOOKUP($B32,Stats!$A$2:$AT$19,46,FALSE)-VLOOKUP($B32,Stats!$A$2:$AA$19,12,FALSE))/VLOOKUP($B32,Stats!$A$2:$AA$19,26,FALSE)))</f>
        <v>-0.53964354662323732</v>
      </c>
      <c r="BR32" s="51">
        <f t="shared" si="7"/>
        <v>-0.53964354662323732</v>
      </c>
      <c r="BS32" s="32" t="str">
        <f t="shared" si="2"/>
        <v>900_201503</v>
      </c>
      <c r="BT32" s="53">
        <f t="shared" si="3"/>
        <v>-0.34896338276611516</v>
      </c>
    </row>
    <row r="33" spans="1:72" x14ac:dyDescent="0.15">
      <c r="A33" s="16">
        <v>900</v>
      </c>
      <c r="B33" s="17">
        <v>201504</v>
      </c>
      <c r="C33" s="3">
        <v>0</v>
      </c>
      <c r="D33" s="23">
        <v>5.0475493782004444E-2</v>
      </c>
      <c r="E33" s="18">
        <v>4.2482786120847105E-3</v>
      </c>
      <c r="F33" s="24">
        <v>7</v>
      </c>
      <c r="G33" s="24">
        <v>0</v>
      </c>
      <c r="H33" s="20">
        <v>7.067178187317026E-3</v>
      </c>
      <c r="I33" s="20" t="s">
        <v>25</v>
      </c>
      <c r="J33" s="24">
        <v>7</v>
      </c>
      <c r="K33" s="24">
        <v>0</v>
      </c>
      <c r="L33" s="20">
        <v>1.323475721066103E-2</v>
      </c>
      <c r="M33" s="20">
        <v>1.8288222384783559E-3</v>
      </c>
      <c r="N33" s="19">
        <v>1.1488</v>
      </c>
      <c r="O33" s="19">
        <v>1.0485578678349763</v>
      </c>
      <c r="P33" s="25">
        <v>42052</v>
      </c>
      <c r="Q33" s="20">
        <v>0</v>
      </c>
      <c r="R33" s="25">
        <v>42044</v>
      </c>
      <c r="S33" s="25">
        <f>IF(ISNUMBER(R33),VLOOKUP(B33,Index!$B$3:$AB$18,27,FALSE),"")</f>
        <v>42044</v>
      </c>
      <c r="T33" s="25">
        <f>IF(ISNUMBER($R33),VLOOKUP($B33,Index!$B$21:$AB$36,27,FALSE),"")</f>
        <v>42044</v>
      </c>
      <c r="U33" s="25">
        <f>IF(ISNUMBER($R33),VLOOKUP($B33,Index!$B$39:$AB$54,27,FALSE),"")</f>
        <v>42052</v>
      </c>
      <c r="W33" s="18">
        <v>2.0190197512801777</v>
      </c>
      <c r="X33" s="19">
        <v>1</v>
      </c>
      <c r="Y33" s="18">
        <v>8.0605419294999647E-2</v>
      </c>
      <c r="Z33" s="19">
        <f t="shared" si="4"/>
        <v>0</v>
      </c>
      <c r="AA33" s="21" t="s">
        <v>25</v>
      </c>
      <c r="AB33" s="28"/>
      <c r="AC33" s="18">
        <v>4.0764407560594709</v>
      </c>
      <c r="AD33" s="19">
        <v>1</v>
      </c>
      <c r="AE33" s="18">
        <v>6.4972336197227018E-3</v>
      </c>
      <c r="AF33" s="19">
        <f t="shared" si="5"/>
        <v>0</v>
      </c>
      <c r="AG33" s="21" t="s">
        <v>25</v>
      </c>
      <c r="AH33" s="28"/>
      <c r="AK33" t="str">
        <f t="shared" ref="AK33:AX42" si="10">IF($B33=AK$2,$AA33,"")</f>
        <v/>
      </c>
      <c r="AL33" t="str">
        <f t="shared" si="10"/>
        <v/>
      </c>
      <c r="AM33" t="str">
        <f t="shared" si="10"/>
        <v/>
      </c>
      <c r="AN33" t="str">
        <f t="shared" si="10"/>
        <v/>
      </c>
      <c r="AO33" t="str">
        <f t="shared" si="10"/>
        <v/>
      </c>
      <c r="AP33" t="str">
        <f t="shared" si="10"/>
        <v/>
      </c>
      <c r="AQ33" t="str">
        <f t="shared" si="10"/>
        <v/>
      </c>
      <c r="AR33" t="str">
        <f t="shared" si="10"/>
        <v/>
      </c>
      <c r="AS33" t="str">
        <f t="shared" si="10"/>
        <v/>
      </c>
      <c r="AT33" t="str">
        <f t="shared" si="10"/>
        <v/>
      </c>
      <c r="AU33" t="str">
        <f t="shared" si="10"/>
        <v/>
      </c>
      <c r="AV33" t="str">
        <f t="shared" si="10"/>
        <v/>
      </c>
      <c r="AW33" t="str">
        <f t="shared" si="10"/>
        <v/>
      </c>
      <c r="AX33" t="str">
        <f t="shared" si="10"/>
        <v/>
      </c>
      <c r="AZ33" s="46">
        <f>IF(ISNUMBER(VLOOKUP($B33,Stats!$A$2:$AA$19,2,FALSE))=FALSE,"",IF(ISNUMBER(W33),(W33-VLOOKUP($B33,Stats!$A$2:$AA$19,2,FALSE))/VLOOKUP($B33,Stats!$A$2:$AA$19,16,FALSE),""))</f>
        <v>0.18422299043969367</v>
      </c>
      <c r="BA33" s="46">
        <f>IF(ISNUMBER(VLOOKUP($B33,Stats!$A$2:$AA$19,2,FALSE))=FALSE,"",IF(ISNUMBER(X33),(X33-VLOOKUP($B33,Stats!$A$2:$AA$19,3,FALSE))/VLOOKUP($B33,Stats!$A$2:$AA$19,17,FALSE),""))</f>
        <v>0.93772145929647244</v>
      </c>
      <c r="BB33" s="46"/>
      <c r="BC33" s="46"/>
      <c r="BD33" s="44">
        <f t="shared" si="1"/>
        <v>0.56097222486808307</v>
      </c>
      <c r="BE33" s="46">
        <f>IF(ISNUMBER(VLOOKUP($B33,Stats!$A$2:$AA$19,2,FALSE))=FALSE,"",IF(ISNUMBER(Y33),(Y33-VLOOKUP($B33,Stats!$A$2:$AA$19,5,FALSE))/VLOOKUP($B33,Stats!$A$2:$AA$19,19,FALSE),""))</f>
        <v>-0.30903920854291494</v>
      </c>
      <c r="BF33" s="46"/>
      <c r="BG33" s="46"/>
      <c r="BH33" s="46">
        <f>IF(ISNUMBER(VLOOKUP($B33,Stats!$A$2:$AA$19,2,FALSE))=FALSE,"",IF(ISNUMBER(Z33),(Z33-VLOOKUP($B33,Stats!$A$2:$AA$19,8,FALSE))/VLOOKUP($B33,Stats!$A$2:$AA$19,22,FALSE),""))</f>
        <v>-0.5145844845400992</v>
      </c>
      <c r="BI33" s="46" t="str">
        <f>IF(ISNUMBER(VLOOKUP($B33,Stats!$A$2:$AA$19,2,FALSE))=FALSE,"",IF(ISNUMBER(#REF!),(#REF!-VLOOKUP($B33,Stats!$A$2:$AA$19,9,FALSE))/VLOOKUP($B33,Stats!$A$2:$AA$19,23,FALSE),""))</f>
        <v/>
      </c>
      <c r="BJ33" s="46" t="str">
        <f>IF(ISNUMBER(VLOOKUP($B33,Stats!$A$2:$AA$19,2,FALSE))=FALSE,"",IF(ISNUMBER(#REF!),(#REF!-VLOOKUP($B33,Stats!$A$2:$AA$19,10,FALSE))/VLOOKUP($B33,Stats!$A$2:$AA$19,24,FALSE),""))</f>
        <v/>
      </c>
      <c r="BK33" s="44">
        <f t="shared" si="6"/>
        <v>6.195210061801068E-2</v>
      </c>
      <c r="BL33" s="46" t="str">
        <f>IF(ISNUMBER(VLOOKUP($B33,Stats!$A$2:$AA$19,2,FALSE))=FALSE,"",IF(ISNUMBER(#REF!),(#REF!-VLOOKUP($B33,Stats!$A$2:$AA$19,11,FALSE))/VLOOKUP($B33,Stats!$A$2:$AA$19,25,FALSE),""))</f>
        <v/>
      </c>
      <c r="BM33" s="46" t="str">
        <f>IF(ISNUMBER(VLOOKUP($B33,Stats!$A$2:$AA$19,2,FALSE))=FALSE,"",IF(ISNUMBER(AA33),(AA33-VLOOKUP($B33,Stats!$A$2:$AA$19,12,FALSE))/VLOOKUP($B33,Stats!$A$2:$AA$19,26,FALSE),""))</f>
        <v/>
      </c>
      <c r="BN33" s="46" t="str">
        <f>IF(ISNUMBER(VLOOKUP($B33,Stats!$A$2:$AA$19,2,FALSE))=FALSE,"",IF(ISNUMBER(#REF!),(#REF!-VLOOKUP($B33,Stats!$A$2:$AA$19,13,FALSE))/VLOOKUP($B33,Stats!$A$2:$AA$19,27,FALSE),""))</f>
        <v/>
      </c>
      <c r="BO33" s="46" t="str">
        <f>IF(ISNUMBER(VLOOKUP($B33,Stats!$A$2:$AA$19,2,FALSE))=FALSE,"",IF(ISNUMBER(#REF!),(#REF!-VLOOKUP($B33,Stats!$A$2:$AA$19,14,FALSE))/VLOOKUP($B33,Stats!$A$2:$AB$19,28,FALSE),""))</f>
        <v/>
      </c>
      <c r="BP33" s="46"/>
      <c r="BQ33" s="46">
        <f>IF(ISNUMBER(VLOOKUP($B33,Stats!$A$2:$AA$19,2,FALSE))=FALSE,"",IF(ISNUMBER(BM33),BM33,(VLOOKUP($B33,Stats!$A$2:$AT$19,46,FALSE)-VLOOKUP($B33,Stats!$A$2:$AA$19,12,FALSE))/VLOOKUP($B33,Stats!$A$2:$AA$19,26,FALSE)))</f>
        <v>-0.64096278450557098</v>
      </c>
      <c r="BR33" s="51">
        <f t="shared" si="7"/>
        <v>-0.64096278450557098</v>
      </c>
      <c r="BS33" s="32" t="str">
        <f t="shared" si="2"/>
        <v>900_201504</v>
      </c>
      <c r="BT33" s="53">
        <f t="shared" si="3"/>
        <v>2.1173148443308837E-2</v>
      </c>
    </row>
    <row r="34" spans="1:72" x14ac:dyDescent="0.15">
      <c r="A34" s="16">
        <v>900</v>
      </c>
      <c r="B34" s="17">
        <v>201505</v>
      </c>
      <c r="C34" s="3">
        <v>0</v>
      </c>
      <c r="D34" s="23">
        <v>-6.9637883008356605E-3</v>
      </c>
      <c r="E34" s="18">
        <v>7.8085117817497714E-3</v>
      </c>
      <c r="F34" s="24">
        <v>4</v>
      </c>
      <c r="G34" s="24">
        <v>4</v>
      </c>
      <c r="H34" s="20">
        <v>5.9013362888975518E-3</v>
      </c>
      <c r="I34" s="20">
        <v>-7.5941544536151373E-3</v>
      </c>
      <c r="J34" s="24">
        <v>3</v>
      </c>
      <c r="K34" s="24">
        <v>2</v>
      </c>
      <c r="L34" s="20">
        <v>8.4538957643367496E-3</v>
      </c>
      <c r="M34" s="20">
        <v>-1.1032580589553476E-2</v>
      </c>
      <c r="N34" s="19">
        <v>1.1601999999999999</v>
      </c>
      <c r="O34" s="19">
        <v>1.0152257612880642</v>
      </c>
      <c r="P34" s="25">
        <v>42065</v>
      </c>
      <c r="Q34" s="20">
        <v>-1.6721254956041931E-2</v>
      </c>
      <c r="R34" s="25">
        <v>42069</v>
      </c>
      <c r="S34" s="25">
        <f>IF(ISNUMBER(R34),VLOOKUP(B34,Index!$B$3:$AB$18,27,FALSE),"")</f>
        <v>42069</v>
      </c>
      <c r="T34" s="25">
        <f>IF(ISNUMBER($R34),VLOOKUP($B34,Index!$B$21:$AB$36,27,FALSE),"")</f>
        <v>42069</v>
      </c>
      <c r="U34" s="25">
        <f>IF(ISNUMBER($R34),VLOOKUP($B34,Index!$B$39:$AB$54,27,FALSE),"")</f>
        <v>42069</v>
      </c>
      <c r="W34" s="18">
        <v>-0.25069637883008378</v>
      </c>
      <c r="X34" s="19">
        <v>0.5</v>
      </c>
      <c r="Y34" s="18">
        <v>0.14815609419953335</v>
      </c>
      <c r="Z34" s="19">
        <f t="shared" si="4"/>
        <v>0</v>
      </c>
      <c r="AA34" s="21" t="s">
        <v>25</v>
      </c>
      <c r="AB34" s="28"/>
      <c r="AC34" s="18">
        <v>6.2848674358516876E-2</v>
      </c>
      <c r="AD34" s="19">
        <v>0.25</v>
      </c>
      <c r="AE34" s="18">
        <v>2.1950228248461E-2</v>
      </c>
      <c r="AF34" s="19">
        <f t="shared" si="5"/>
        <v>0</v>
      </c>
      <c r="AG34" s="21" t="s">
        <v>25</v>
      </c>
      <c r="AH34" s="28"/>
      <c r="AK34" t="str">
        <f t="shared" si="10"/>
        <v/>
      </c>
      <c r="AL34" t="str">
        <f t="shared" si="10"/>
        <v/>
      </c>
      <c r="AM34" t="str">
        <f t="shared" si="10"/>
        <v/>
      </c>
      <c r="AN34" t="str">
        <f t="shared" si="10"/>
        <v/>
      </c>
      <c r="AO34" t="str">
        <f t="shared" si="10"/>
        <v/>
      </c>
      <c r="AP34" t="str">
        <f t="shared" si="10"/>
        <v/>
      </c>
      <c r="AQ34" t="str">
        <f t="shared" si="10"/>
        <v/>
      </c>
      <c r="AR34" t="str">
        <f t="shared" si="10"/>
        <v/>
      </c>
      <c r="AS34" t="str">
        <f t="shared" si="10"/>
        <v/>
      </c>
      <c r="AT34" t="str">
        <f t="shared" si="10"/>
        <v/>
      </c>
      <c r="AU34" t="str">
        <f t="shared" si="10"/>
        <v/>
      </c>
      <c r="AV34" t="str">
        <f t="shared" si="10"/>
        <v/>
      </c>
      <c r="AW34" t="str">
        <f t="shared" si="10"/>
        <v/>
      </c>
      <c r="AX34" t="str">
        <f t="shared" si="10"/>
        <v/>
      </c>
      <c r="AZ34" s="46">
        <f>IF(ISNUMBER(VLOOKUP($B34,Stats!$A$2:$AA$19,2,FALSE))=FALSE,"",IF(ISNUMBER(W34),(W34-VLOOKUP($B34,Stats!$A$2:$AA$19,2,FALSE))/VLOOKUP($B34,Stats!$A$2:$AA$19,16,FALSE),""))</f>
        <v>-0.57238461811825736</v>
      </c>
      <c r="BA34" s="46">
        <f>IF(ISNUMBER(VLOOKUP($B34,Stats!$A$2:$AA$19,2,FALSE))=FALSE,"",IF(ISNUMBER(X34),(X34-VLOOKUP($B34,Stats!$A$2:$AA$19,3,FALSE))/VLOOKUP($B34,Stats!$A$2:$AA$19,17,FALSE),""))</f>
        <v>-0.52592327303600894</v>
      </c>
      <c r="BB34" s="46"/>
      <c r="BC34" s="46"/>
      <c r="BD34" s="44">
        <f t="shared" si="1"/>
        <v>-0.54915394557713315</v>
      </c>
      <c r="BE34" s="46">
        <f>IF(ISNUMBER(VLOOKUP($B34,Stats!$A$2:$AA$19,2,FALSE))=FALSE,"",IF(ISNUMBER(Y34),(Y34-VLOOKUP($B34,Stats!$A$2:$AA$19,5,FALSE))/VLOOKUP($B34,Stats!$A$2:$AA$19,19,FALSE),""))</f>
        <v>-0.193360172965759</v>
      </c>
      <c r="BF34" s="46"/>
      <c r="BG34" s="46"/>
      <c r="BH34" s="46">
        <f>IF(ISNUMBER(VLOOKUP($B34,Stats!$A$2:$AA$19,2,FALSE))=FALSE,"",IF(ISNUMBER(Z34),(Z34-VLOOKUP($B34,Stats!$A$2:$AA$19,8,FALSE))/VLOOKUP($B34,Stats!$A$2:$AA$19,22,FALSE),""))</f>
        <v>-0.59810804423176478</v>
      </c>
      <c r="BI34" s="46" t="str">
        <f>IF(ISNUMBER(VLOOKUP($B34,Stats!$A$2:$AA$19,2,FALSE))=FALSE,"",IF(ISNUMBER(#REF!),(#REF!-VLOOKUP($B34,Stats!$A$2:$AA$19,9,FALSE))/VLOOKUP($B34,Stats!$A$2:$AA$19,23,FALSE),""))</f>
        <v/>
      </c>
      <c r="BJ34" s="46" t="str">
        <f>IF(ISNUMBER(VLOOKUP($B34,Stats!$A$2:$AA$19,2,FALSE))=FALSE,"",IF(ISNUMBER(#REF!),(#REF!-VLOOKUP($B34,Stats!$A$2:$AA$19,10,FALSE))/VLOOKUP($B34,Stats!$A$2:$AA$19,24,FALSE),""))</f>
        <v/>
      </c>
      <c r="BK34" s="44">
        <f t="shared" si="6"/>
        <v>-4.4080292193498155E-2</v>
      </c>
      <c r="BL34" s="46" t="str">
        <f>IF(ISNUMBER(VLOOKUP($B34,Stats!$A$2:$AA$19,2,FALSE))=FALSE,"",IF(ISNUMBER(#REF!),(#REF!-VLOOKUP($B34,Stats!$A$2:$AA$19,11,FALSE))/VLOOKUP($B34,Stats!$A$2:$AA$19,25,FALSE),""))</f>
        <v/>
      </c>
      <c r="BM34" s="46" t="str">
        <f>IF(ISNUMBER(VLOOKUP($B34,Stats!$A$2:$AA$19,2,FALSE))=FALSE,"",IF(ISNUMBER(AA34),(AA34-VLOOKUP($B34,Stats!$A$2:$AA$19,12,FALSE))/VLOOKUP($B34,Stats!$A$2:$AA$19,26,FALSE),""))</f>
        <v/>
      </c>
      <c r="BN34" s="46" t="str">
        <f>IF(ISNUMBER(VLOOKUP($B34,Stats!$A$2:$AA$19,2,FALSE))=FALSE,"",IF(ISNUMBER(#REF!),(#REF!-VLOOKUP($B34,Stats!$A$2:$AA$19,13,FALSE))/VLOOKUP($B34,Stats!$A$2:$AA$19,27,FALSE),""))</f>
        <v/>
      </c>
      <c r="BO34" s="46" t="str">
        <f>IF(ISNUMBER(VLOOKUP($B34,Stats!$A$2:$AA$19,2,FALSE))=FALSE,"",IF(ISNUMBER(#REF!),(#REF!-VLOOKUP($B34,Stats!$A$2:$AA$19,14,FALSE))/VLOOKUP($B34,Stats!$A$2:$AB$19,28,FALSE),""))</f>
        <v/>
      </c>
      <c r="BP34" s="46"/>
      <c r="BQ34" s="46">
        <f>IF(ISNUMBER(VLOOKUP($B34,Stats!$A$2:$AA$19,2,FALSE))=FALSE,"",IF(ISNUMBER(BM34),BM34,(VLOOKUP($B34,Stats!$A$2:$AT$19,46,FALSE)-VLOOKUP($B34,Stats!$A$2:$AA$19,12,FALSE))/VLOOKUP($B34,Stats!$A$2:$AA$19,26,FALSE)))</f>
        <v>-0.36655208107354165</v>
      </c>
      <c r="BR34" s="51">
        <f t="shared" si="7"/>
        <v>-0.36655208107354165</v>
      </c>
      <c r="BS34" s="32" t="str">
        <f t="shared" si="2"/>
        <v>900_201505</v>
      </c>
      <c r="BT34" s="53">
        <f t="shared" si="3"/>
        <v>-0.20958938064623389</v>
      </c>
    </row>
    <row r="35" spans="1:72" x14ac:dyDescent="0.15">
      <c r="A35" s="16">
        <v>900</v>
      </c>
      <c r="B35" s="17">
        <v>201506</v>
      </c>
      <c r="C35" s="3">
        <v>0</v>
      </c>
      <c r="D35" s="23">
        <v>5.1104488078541399E-2</v>
      </c>
      <c r="E35" s="18">
        <v>5.0309513457394341E-3</v>
      </c>
      <c r="F35" s="24">
        <v>8</v>
      </c>
      <c r="G35" s="24">
        <v>2</v>
      </c>
      <c r="H35" s="20">
        <v>6.8137375908819686E-3</v>
      </c>
      <c r="I35" s="20">
        <v>-2.2153108940858313E-3</v>
      </c>
      <c r="J35" s="24">
        <v>6</v>
      </c>
      <c r="K35" s="24">
        <v>2</v>
      </c>
      <c r="L35" s="20">
        <v>1.2244897959183598E-2</v>
      </c>
      <c r="M35" s="20">
        <v>-3.3854166666666963E-3</v>
      </c>
      <c r="N35" s="19">
        <v>1.1991000000000001</v>
      </c>
      <c r="O35" s="19">
        <v>1.0453317060413216</v>
      </c>
      <c r="P35" s="25">
        <v>42083</v>
      </c>
      <c r="Q35" s="20">
        <v>-4.4270833333331927E-3</v>
      </c>
      <c r="R35" s="25">
        <v>42075</v>
      </c>
      <c r="S35" s="25">
        <f>IF(ISNUMBER(R35),VLOOKUP(B35,Index!$B$3:$AB$18,27,FALSE),"")</f>
        <v>42073</v>
      </c>
      <c r="T35" s="25">
        <f>IF(ISNUMBER($R35),VLOOKUP($B35,Index!$B$21:$AB$36,27,FALSE),"")</f>
        <v>42075</v>
      </c>
      <c r="U35" s="25">
        <f>IF(ISNUMBER($R35),VLOOKUP($B35,Index!$B$39:$AB$54,27,FALSE),"")</f>
        <v>42075</v>
      </c>
      <c r="W35" s="18">
        <v>1.533134642356242</v>
      </c>
      <c r="X35" s="19">
        <v>0.8</v>
      </c>
      <c r="Y35" s="18">
        <v>9.5455590300155144E-2</v>
      </c>
      <c r="Z35" s="19">
        <f t="shared" si="4"/>
        <v>2</v>
      </c>
      <c r="AA35" s="21">
        <v>11.543602013035601</v>
      </c>
      <c r="AB35" s="28"/>
      <c r="AC35" s="18">
        <v>2.3505018315928021</v>
      </c>
      <c r="AD35" s="19">
        <v>0.64000000000000012</v>
      </c>
      <c r="AE35" s="18">
        <v>9.111769719551072E-3</v>
      </c>
      <c r="AF35" s="19">
        <f t="shared" si="5"/>
        <v>4</v>
      </c>
      <c r="AG35" s="21">
        <v>133.25474743535958</v>
      </c>
      <c r="AH35" s="28"/>
      <c r="AK35" t="str">
        <f t="shared" si="10"/>
        <v/>
      </c>
      <c r="AL35" t="str">
        <f t="shared" si="10"/>
        <v/>
      </c>
      <c r="AM35" t="str">
        <f t="shared" si="10"/>
        <v/>
      </c>
      <c r="AN35" t="str">
        <f t="shared" si="10"/>
        <v/>
      </c>
      <c r="AO35" t="str">
        <f t="shared" si="10"/>
        <v/>
      </c>
      <c r="AP35" t="str">
        <f t="shared" si="10"/>
        <v/>
      </c>
      <c r="AQ35" t="str">
        <f t="shared" si="10"/>
        <v/>
      </c>
      <c r="AR35" t="str">
        <f t="shared" si="10"/>
        <v/>
      </c>
      <c r="AS35" t="str">
        <f t="shared" si="10"/>
        <v/>
      </c>
      <c r="AT35" t="str">
        <f t="shared" si="10"/>
        <v/>
      </c>
      <c r="AU35" t="str">
        <f t="shared" si="10"/>
        <v/>
      </c>
      <c r="AV35" t="str">
        <f t="shared" si="10"/>
        <v/>
      </c>
      <c r="AW35">
        <f t="shared" si="10"/>
        <v>11.543602013035601</v>
      </c>
      <c r="AX35" t="str">
        <f t="shared" si="10"/>
        <v/>
      </c>
      <c r="AZ35" s="46">
        <f>IF(ISNUMBER(VLOOKUP($B35,Stats!$A$2:$AA$19,2,FALSE))=FALSE,"",IF(ISNUMBER(W35),(W35-VLOOKUP($B35,Stats!$A$2:$AA$19,2,FALSE))/VLOOKUP($B35,Stats!$A$2:$AA$19,16,FALSE),""))</f>
        <v>-0.32581148115611758</v>
      </c>
      <c r="BA35" s="46">
        <f>IF(ISNUMBER(VLOOKUP($B35,Stats!$A$2:$AA$19,2,FALSE))=FALSE,"",IF(ISNUMBER(X35),(X35-VLOOKUP($B35,Stats!$A$2:$AA$19,3,FALSE))/VLOOKUP($B35,Stats!$A$2:$AA$19,17,FALSE),""))</f>
        <v>-3.4963065069354378E-2</v>
      </c>
      <c r="BB35" s="46"/>
      <c r="BC35" s="46"/>
      <c r="BD35" s="44">
        <f t="shared" si="1"/>
        <v>-0.18038727311273597</v>
      </c>
      <c r="BE35" s="46">
        <f>IF(ISNUMBER(VLOOKUP($B35,Stats!$A$2:$AA$19,2,FALSE))=FALSE,"",IF(ISNUMBER(Y35),(Y35-VLOOKUP($B35,Stats!$A$2:$AA$19,5,FALSE))/VLOOKUP($B35,Stats!$A$2:$AA$19,19,FALSE),""))</f>
        <v>-0.50849176655755235</v>
      </c>
      <c r="BF35" s="46"/>
      <c r="BG35" s="46"/>
      <c r="BH35" s="46">
        <f>IF(ISNUMBER(VLOOKUP($B35,Stats!$A$2:$AA$19,2,FALSE))=FALSE,"",IF(ISNUMBER(Z35),(Z35-VLOOKUP($B35,Stats!$A$2:$AA$19,8,FALSE))/VLOOKUP($B35,Stats!$A$2:$AA$19,22,FALSE),""))</f>
        <v>-0.44132796508511463</v>
      </c>
      <c r="BI35" s="46" t="str">
        <f>IF(ISNUMBER(VLOOKUP($B35,Stats!$A$2:$AA$19,2,FALSE))=FALSE,"",IF(ISNUMBER(#REF!),(#REF!-VLOOKUP($B35,Stats!$A$2:$AA$19,9,FALSE))/VLOOKUP($B35,Stats!$A$2:$AA$19,23,FALSE),""))</f>
        <v/>
      </c>
      <c r="BJ35" s="46" t="str">
        <f>IF(ISNUMBER(VLOOKUP($B35,Stats!$A$2:$AA$19,2,FALSE))=FALSE,"",IF(ISNUMBER(#REF!),(#REF!-VLOOKUP($B35,Stats!$A$2:$AA$19,10,FALSE))/VLOOKUP($B35,Stats!$A$2:$AA$19,24,FALSE),""))</f>
        <v/>
      </c>
      <c r="BK35" s="44">
        <f t="shared" si="6"/>
        <v>0.22354584706475225</v>
      </c>
      <c r="BL35" s="46" t="str">
        <f>IF(ISNUMBER(VLOOKUP($B35,Stats!$A$2:$AA$19,2,FALSE))=FALSE,"",IF(ISNUMBER(#REF!),(#REF!-VLOOKUP($B35,Stats!$A$2:$AA$19,11,FALSE))/VLOOKUP($B35,Stats!$A$2:$AA$19,25,FALSE),""))</f>
        <v/>
      </c>
      <c r="BM35" s="46">
        <f>IF(ISNUMBER(VLOOKUP($B35,Stats!$A$2:$AA$19,2,FALSE))=FALSE,"",IF(ISNUMBER(AA35),(AA35-VLOOKUP($B35,Stats!$A$2:$AA$19,12,FALSE))/VLOOKUP($B35,Stats!$A$2:$AA$19,26,FALSE),""))</f>
        <v>-0.21127688959369059</v>
      </c>
      <c r="BN35" s="46" t="str">
        <f>IF(ISNUMBER(VLOOKUP($B35,Stats!$A$2:$AA$19,2,FALSE))=FALSE,"",IF(ISNUMBER(#REF!),(#REF!-VLOOKUP($B35,Stats!$A$2:$AA$19,13,FALSE))/VLOOKUP($B35,Stats!$A$2:$AA$19,27,FALSE),""))</f>
        <v/>
      </c>
      <c r="BO35" s="46" t="str">
        <f>IF(ISNUMBER(VLOOKUP($B35,Stats!$A$2:$AA$19,2,FALSE))=FALSE,"",IF(ISNUMBER(#REF!),(#REF!-VLOOKUP($B35,Stats!$A$2:$AA$19,14,FALSE))/VLOOKUP($B35,Stats!$A$2:$AB$19,28,FALSE),""))</f>
        <v/>
      </c>
      <c r="BP35" s="46"/>
      <c r="BQ35" s="46">
        <f>IF(ISNUMBER(VLOOKUP($B35,Stats!$A$2:$AA$19,2,FALSE))=FALSE,"",IF(ISNUMBER(BM35),BM35,(VLOOKUP($B35,Stats!$A$2:$AT$19,46,FALSE)-VLOOKUP($B35,Stats!$A$2:$AA$19,12,FALSE))/VLOOKUP($B35,Stats!$A$2:$AA$19,26,FALSE)))</f>
        <v>-0.21127688959369059</v>
      </c>
      <c r="BR35" s="51">
        <f t="shared" si="7"/>
        <v>-0.21127688959369059</v>
      </c>
      <c r="BS35" s="32" t="str">
        <f t="shared" si="2"/>
        <v>900_201506</v>
      </c>
      <c r="BT35" s="53">
        <f t="shared" si="3"/>
        <v>5.5794675697566021E-2</v>
      </c>
    </row>
    <row r="36" spans="1:72" x14ac:dyDescent="0.15">
      <c r="A36" s="16">
        <v>900</v>
      </c>
      <c r="B36" s="17">
        <v>201507</v>
      </c>
      <c r="C36" s="3">
        <v>0</v>
      </c>
      <c r="D36" s="23">
        <v>2.6519889917438144E-2</v>
      </c>
      <c r="E36" s="18">
        <v>1.0093444157740454E-2</v>
      </c>
      <c r="F36" s="24">
        <v>4</v>
      </c>
      <c r="G36" s="24">
        <v>1</v>
      </c>
      <c r="H36" s="20">
        <v>9.5219927618925282E-3</v>
      </c>
      <c r="I36" s="20">
        <v>-1.1641067097817426E-2</v>
      </c>
      <c r="J36" s="24">
        <v>3</v>
      </c>
      <c r="K36" s="24">
        <v>1</v>
      </c>
      <c r="L36" s="20">
        <v>1.5428237845050319E-2</v>
      </c>
      <c r="M36" s="20">
        <v>-1.1641067097817426E-2</v>
      </c>
      <c r="N36" s="19">
        <v>1.2370000000000001</v>
      </c>
      <c r="O36" s="19">
        <v>1.0159329829172143</v>
      </c>
      <c r="P36" s="25">
        <v>42088</v>
      </c>
      <c r="Q36" s="20">
        <v>-1.1641067097817426E-2</v>
      </c>
      <c r="R36" s="25">
        <v>42089</v>
      </c>
      <c r="S36" s="25">
        <f>IF(ISNUMBER(R36),VLOOKUP(B36,Index!$B$3:$AB$18,27,FALSE),"")</f>
        <v>42088</v>
      </c>
      <c r="T36" s="25">
        <f>IF(ISNUMBER($R36),VLOOKUP($B36,Index!$B$21:$AB$36,27,FALSE),"")</f>
        <v>42089</v>
      </c>
      <c r="U36" s="25">
        <f>IF(ISNUMBER($R36),VLOOKUP($B36,Index!$B$39:$AB$54,27,FALSE),"")</f>
        <v>42089</v>
      </c>
      <c r="W36" s="18">
        <v>1.9094320740555464</v>
      </c>
      <c r="X36" s="19">
        <v>0.8</v>
      </c>
      <c r="Y36" s="18">
        <v>0.1915096378450781</v>
      </c>
      <c r="Z36" s="19">
        <f t="shared" si="4"/>
        <v>1</v>
      </c>
      <c r="AA36" s="21">
        <v>2.2781322102687938</v>
      </c>
      <c r="AB36" s="28"/>
      <c r="AC36" s="18">
        <v>3.6459308454320656</v>
      </c>
      <c r="AD36" s="19">
        <v>0.64000000000000012</v>
      </c>
      <c r="AE36" s="18">
        <v>3.6675941387552972E-2</v>
      </c>
      <c r="AF36" s="19">
        <f t="shared" si="5"/>
        <v>1</v>
      </c>
      <c r="AG36" s="21">
        <v>5.1898863674641795</v>
      </c>
      <c r="AH36" s="28"/>
      <c r="AK36" t="str">
        <f t="shared" si="10"/>
        <v/>
      </c>
      <c r="AL36" t="str">
        <f t="shared" si="10"/>
        <v/>
      </c>
      <c r="AM36" t="str">
        <f t="shared" si="10"/>
        <v/>
      </c>
      <c r="AN36" t="str">
        <f t="shared" si="10"/>
        <v/>
      </c>
      <c r="AO36" t="str">
        <f t="shared" si="10"/>
        <v/>
      </c>
      <c r="AP36" t="str">
        <f t="shared" si="10"/>
        <v/>
      </c>
      <c r="AQ36" t="str">
        <f t="shared" si="10"/>
        <v/>
      </c>
      <c r="AR36" t="str">
        <f t="shared" si="10"/>
        <v/>
      </c>
      <c r="AS36" t="str">
        <f t="shared" si="10"/>
        <v/>
      </c>
      <c r="AT36" t="str">
        <f t="shared" si="10"/>
        <v/>
      </c>
      <c r="AU36" t="str">
        <f t="shared" si="10"/>
        <v/>
      </c>
      <c r="AV36" t="str">
        <f t="shared" si="10"/>
        <v/>
      </c>
      <c r="AW36" t="str">
        <f t="shared" si="10"/>
        <v/>
      </c>
      <c r="AX36">
        <f t="shared" si="10"/>
        <v>2.2781322102687938</v>
      </c>
      <c r="AZ36" s="46">
        <f>IF(ISNUMBER(VLOOKUP($B36,Stats!$A$2:$AA$19,2,FALSE))=FALSE,"",IF(ISNUMBER(W36),(W36-VLOOKUP($B36,Stats!$A$2:$AA$19,2,FALSE))/VLOOKUP($B36,Stats!$A$2:$AA$19,16,FALSE),""))</f>
        <v>0.30107895267608048</v>
      </c>
      <c r="BA36" s="46">
        <f>IF(ISNUMBER(VLOOKUP($B36,Stats!$A$2:$AA$19,2,FALSE))=FALSE,"",IF(ISNUMBER(X36),(X36-VLOOKUP($B36,Stats!$A$2:$AA$19,3,FALSE))/VLOOKUP($B36,Stats!$A$2:$AA$19,17,FALSE),""))</f>
        <v>0.61985383420575335</v>
      </c>
      <c r="BB36" s="46"/>
      <c r="BC36" s="46"/>
      <c r="BD36" s="44">
        <f t="shared" si="1"/>
        <v>0.46046639344091689</v>
      </c>
      <c r="BE36" s="46">
        <f>IF(ISNUMBER(VLOOKUP($B36,Stats!$A$2:$AA$19,2,FALSE))=FALSE,"",IF(ISNUMBER(Y36),(Y36-VLOOKUP($B36,Stats!$A$2:$AA$19,5,FALSE))/VLOOKUP($B36,Stats!$A$2:$AA$19,19,FALSE),""))</f>
        <v>2.826936960776584E-2</v>
      </c>
      <c r="BF36" s="46"/>
      <c r="BG36" s="46"/>
      <c r="BH36" s="46">
        <f>IF(ISNUMBER(VLOOKUP($B36,Stats!$A$2:$AA$19,2,FALSE))=FALSE,"",IF(ISNUMBER(Z36),(Z36-VLOOKUP($B36,Stats!$A$2:$AA$19,8,FALSE))/VLOOKUP($B36,Stats!$A$2:$AA$19,22,FALSE),""))</f>
        <v>-0.22777854907483192</v>
      </c>
      <c r="BI36" s="46" t="str">
        <f>IF(ISNUMBER(VLOOKUP($B36,Stats!$A$2:$AA$19,2,FALSE))=FALSE,"",IF(ISNUMBER(#REF!),(#REF!-VLOOKUP($B36,Stats!$A$2:$AA$19,9,FALSE))/VLOOKUP($B36,Stats!$A$2:$AA$19,23,FALSE),""))</f>
        <v/>
      </c>
      <c r="BJ36" s="46" t="str">
        <f>IF(ISNUMBER(VLOOKUP($B36,Stats!$A$2:$AA$19,2,FALSE))=FALSE,"",IF(ISNUMBER(#REF!),(#REF!-VLOOKUP($B36,Stats!$A$2:$AA$19,10,FALSE))/VLOOKUP($B36,Stats!$A$2:$AA$19,24,FALSE),""))</f>
        <v/>
      </c>
      <c r="BK36" s="44">
        <f t="shared" si="6"/>
        <v>-8.8122123447885656E-2</v>
      </c>
      <c r="BL36" s="46" t="str">
        <f>IF(ISNUMBER(VLOOKUP($B36,Stats!$A$2:$AA$19,2,FALSE))=FALSE,"",IF(ISNUMBER(#REF!),(#REF!-VLOOKUP($B36,Stats!$A$2:$AA$19,11,FALSE))/VLOOKUP($B36,Stats!$A$2:$AA$19,25,FALSE),""))</f>
        <v/>
      </c>
      <c r="BM36" s="46">
        <f>IF(ISNUMBER(VLOOKUP($B36,Stats!$A$2:$AA$19,2,FALSE))=FALSE,"",IF(ISNUMBER(AA36),(AA36-VLOOKUP($B36,Stats!$A$2:$AA$19,12,FALSE))/VLOOKUP($B36,Stats!$A$2:$AA$19,26,FALSE),""))</f>
        <v>-0.27291533556205677</v>
      </c>
      <c r="BN36" s="46" t="str">
        <f>IF(ISNUMBER(VLOOKUP($B36,Stats!$A$2:$AA$19,2,FALSE))=FALSE,"",IF(ISNUMBER(#REF!),(#REF!-VLOOKUP($B36,Stats!$A$2:$AA$19,13,FALSE))/VLOOKUP($B36,Stats!$A$2:$AA$19,27,FALSE),""))</f>
        <v/>
      </c>
      <c r="BO36" s="46" t="str">
        <f>IF(ISNUMBER(VLOOKUP($B36,Stats!$A$2:$AA$19,2,FALSE))=FALSE,"",IF(ISNUMBER(#REF!),(#REF!-VLOOKUP($B36,Stats!$A$2:$AA$19,14,FALSE))/VLOOKUP($B36,Stats!$A$2:$AB$19,28,FALSE),""))</f>
        <v/>
      </c>
      <c r="BP36" s="46"/>
      <c r="BQ36" s="46">
        <f>IF(ISNUMBER(VLOOKUP($B36,Stats!$A$2:$AA$19,2,FALSE))=FALSE,"",IF(ISNUMBER(BM36),BM36,(VLOOKUP($B36,Stats!$A$2:$AT$19,46,FALSE)-VLOOKUP($B36,Stats!$A$2:$AA$19,12,FALSE))/VLOOKUP($B36,Stats!$A$2:$AA$19,26,FALSE)))</f>
        <v>-0.27291533556205677</v>
      </c>
      <c r="BR36" s="51">
        <f t="shared" si="7"/>
        <v>-0.27291533556205677</v>
      </c>
      <c r="BS36" s="32" t="str">
        <f t="shared" si="2"/>
        <v>900_201507</v>
      </c>
      <c r="BT36" s="53">
        <f t="shared" si="3"/>
        <v>-1.5363062492959365E-2</v>
      </c>
    </row>
    <row r="37" spans="1:72" x14ac:dyDescent="0.15">
      <c r="S37" t="str">
        <f>IF(ISNUMBER(R37),VLOOKUP(B37,Index!$B$3:$AB$18,27,FALSE),"")</f>
        <v/>
      </c>
      <c r="T37" t="str">
        <f>IF(ISNUMBER($R37),VLOOKUP($B37,Index!$B$21:$AB$36,27,FALSE),"")</f>
        <v/>
      </c>
      <c r="U37" t="str">
        <f>IF(ISNUMBER($R37),VLOOKUP($B37,Index!$B$39:$AB$54,27,FALSE),"")</f>
        <v/>
      </c>
      <c r="Z37" t="str">
        <f t="shared" si="4"/>
        <v/>
      </c>
      <c r="AA37" t="s">
        <v>25</v>
      </c>
      <c r="AF37" t="str">
        <f t="shared" si="5"/>
        <v/>
      </c>
      <c r="AG37" t="s">
        <v>25</v>
      </c>
      <c r="AK37" t="str">
        <f t="shared" si="10"/>
        <v/>
      </c>
      <c r="AL37" t="str">
        <f t="shared" si="10"/>
        <v/>
      </c>
      <c r="AM37" t="str">
        <f t="shared" si="10"/>
        <v/>
      </c>
      <c r="AN37" t="str">
        <f t="shared" si="10"/>
        <v/>
      </c>
      <c r="AO37" t="str">
        <f t="shared" si="10"/>
        <v/>
      </c>
      <c r="AP37" t="str">
        <f t="shared" si="10"/>
        <v/>
      </c>
      <c r="AQ37" t="str">
        <f t="shared" si="10"/>
        <v/>
      </c>
      <c r="AR37" t="str">
        <f t="shared" si="10"/>
        <v/>
      </c>
      <c r="AS37" t="str">
        <f t="shared" si="10"/>
        <v/>
      </c>
      <c r="AT37" t="str">
        <f t="shared" si="10"/>
        <v/>
      </c>
      <c r="AU37" t="str">
        <f t="shared" si="10"/>
        <v/>
      </c>
      <c r="AV37" t="str">
        <f t="shared" si="10"/>
        <v/>
      </c>
      <c r="AW37" t="str">
        <f t="shared" si="10"/>
        <v/>
      </c>
      <c r="AX37" t="str">
        <f t="shared" si="10"/>
        <v/>
      </c>
      <c r="AZ37" s="46" t="str">
        <f>IF(ISNUMBER(VLOOKUP($B37,Stats!$A$2:$AA$19,2,FALSE))=FALSE,"",IF(ISNUMBER(W37),(W37-VLOOKUP($B37,Stats!$A$2:$AA$19,2,FALSE))/VLOOKUP($B37,Stats!$A$2:$AA$19,16,FALSE),""))</f>
        <v/>
      </c>
      <c r="BA37" s="46" t="str">
        <f>IF(ISNUMBER(VLOOKUP($B37,Stats!$A$2:$AA$19,2,FALSE))=FALSE,"",IF(ISNUMBER(X37),(X37-VLOOKUP($B37,Stats!$A$2:$AA$19,3,FALSE))/VLOOKUP($B37,Stats!$A$2:$AA$19,17,FALSE),""))</f>
        <v/>
      </c>
      <c r="BB37" s="46"/>
      <c r="BC37" s="46"/>
      <c r="BD37" s="44" t="str">
        <f t="shared" si="1"/>
        <v/>
      </c>
      <c r="BE37" s="46" t="str">
        <f>IF(ISNUMBER(VLOOKUP($B37,Stats!$A$2:$AA$19,2,FALSE))=FALSE,"",IF(ISNUMBER(Y37),(Y37-VLOOKUP($B37,Stats!$A$2:$AA$19,5,FALSE))/VLOOKUP($B37,Stats!$A$2:$AA$19,19,FALSE),""))</f>
        <v/>
      </c>
      <c r="BF37" s="46"/>
      <c r="BG37" s="46"/>
      <c r="BH37" s="46" t="str">
        <f>IF(ISNUMBER(VLOOKUP($B37,Stats!$A$2:$AA$19,2,FALSE))=FALSE,"",IF(ISNUMBER(Z37),(Z37-VLOOKUP($B37,Stats!$A$2:$AA$19,8,FALSE))/VLOOKUP($B37,Stats!$A$2:$AA$19,22,FALSE),""))</f>
        <v/>
      </c>
      <c r="BI37" s="46" t="str">
        <f>IF(ISNUMBER(VLOOKUP($B37,Stats!$A$2:$AA$19,2,FALSE))=FALSE,"",IF(ISNUMBER(#REF!),(#REF!-VLOOKUP($B37,Stats!$A$2:$AA$19,9,FALSE))/VLOOKUP($B37,Stats!$A$2:$AA$19,23,FALSE),""))</f>
        <v/>
      </c>
      <c r="BJ37" s="46" t="str">
        <f>IF(ISNUMBER(VLOOKUP($B37,Stats!$A$2:$AA$19,2,FALSE))=FALSE,"",IF(ISNUMBER(#REF!),(#REF!-VLOOKUP($B37,Stats!$A$2:$AA$19,10,FALSE))/VLOOKUP($B37,Stats!$A$2:$AA$19,24,FALSE),""))</f>
        <v/>
      </c>
      <c r="BK37" s="44" t="str">
        <f t="shared" si="6"/>
        <v/>
      </c>
      <c r="BL37" s="46" t="str">
        <f>IF(ISNUMBER(VLOOKUP($B37,Stats!$A$2:$AA$19,2,FALSE))=FALSE,"",IF(ISNUMBER(#REF!),(#REF!-VLOOKUP($B37,Stats!$A$2:$AA$19,11,FALSE))/VLOOKUP($B37,Stats!$A$2:$AA$19,25,FALSE),""))</f>
        <v/>
      </c>
      <c r="BM37" s="46" t="str">
        <f>IF(ISNUMBER(VLOOKUP($B37,Stats!$A$2:$AA$19,2,FALSE))=FALSE,"",IF(ISNUMBER(AA37),(AA37-VLOOKUP($B37,Stats!$A$2:$AA$19,12,FALSE))/VLOOKUP($B37,Stats!$A$2:$AA$19,26,FALSE),""))</f>
        <v/>
      </c>
      <c r="BN37" s="46" t="str">
        <f>IF(ISNUMBER(VLOOKUP($B37,Stats!$A$2:$AA$19,2,FALSE))=FALSE,"",IF(ISNUMBER(#REF!),(#REF!-VLOOKUP($B37,Stats!$A$2:$AA$19,13,FALSE))/VLOOKUP($B37,Stats!$A$2:$AA$19,27,FALSE),""))</f>
        <v/>
      </c>
      <c r="BO37" s="46" t="str">
        <f>IF(ISNUMBER(VLOOKUP($B37,Stats!$A$2:$AA$19,2,FALSE))=FALSE,"",IF(ISNUMBER(#REF!),(#REF!-VLOOKUP($B37,Stats!$A$2:$AA$19,14,FALSE))/VLOOKUP($B37,Stats!$A$2:$AB$19,28,FALSE),""))</f>
        <v/>
      </c>
      <c r="BP37" s="46"/>
      <c r="BQ37" s="46" t="str">
        <f>IF(ISNUMBER(VLOOKUP($B37,Stats!$A$2:$AA$19,2,FALSE))=FALSE,"",IF(ISNUMBER(BM37),BM37,(VLOOKUP($B37,Stats!$A$2:$AT$19,46,FALSE)-VLOOKUP($B37,Stats!$A$2:$AA$19,12,FALSE))/VLOOKUP($B37,Stats!$A$2:$AA$19,26,FALSE)))</f>
        <v/>
      </c>
      <c r="BR37" s="51" t="str">
        <f t="shared" si="7"/>
        <v/>
      </c>
      <c r="BS37" s="32" t="str">
        <f t="shared" si="2"/>
        <v/>
      </c>
      <c r="BT37" s="53" t="str">
        <f t="shared" si="3"/>
        <v/>
      </c>
    </row>
    <row r="38" spans="1:72" ht="40.5" x14ac:dyDescent="0.15">
      <c r="A38" s="1" t="s">
        <v>26</v>
      </c>
      <c r="B38" s="1" t="s">
        <v>0</v>
      </c>
      <c r="C38" s="3"/>
      <c r="D38" s="4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 t="s">
        <v>15</v>
      </c>
      <c r="J38" s="1" t="s">
        <v>16</v>
      </c>
      <c r="K38" s="1" t="s">
        <v>17</v>
      </c>
      <c r="L38" s="1" t="s">
        <v>18</v>
      </c>
      <c r="M38" s="1" t="s">
        <v>19</v>
      </c>
      <c r="N38" s="1" t="s">
        <v>20</v>
      </c>
      <c r="O38" s="1" t="s">
        <v>21</v>
      </c>
      <c r="P38" s="1" t="s">
        <v>22</v>
      </c>
      <c r="Q38" s="1" t="s">
        <v>23</v>
      </c>
      <c r="R38" s="1" t="s">
        <v>24</v>
      </c>
      <c r="S38" s="1" t="str">
        <f>IF(ISNUMBER(R38),VLOOKUP(B38,Index!$B$3:$AB$18,27,FALSE),"")</f>
        <v/>
      </c>
      <c r="T38" s="1" t="str">
        <f>IF(ISNUMBER($R38),VLOOKUP($B38,Index!$B$21:$AB$36,27,FALSE),"")</f>
        <v/>
      </c>
      <c r="U38" s="1" t="str">
        <f>IF(ISNUMBER($R38),VLOOKUP($B38,Index!$B$39:$AB$54,27,FALSE),"")</f>
        <v/>
      </c>
      <c r="W38" s="1" t="s">
        <v>1</v>
      </c>
      <c r="X38" s="1" t="s">
        <v>2</v>
      </c>
      <c r="Y38" s="1" t="s">
        <v>4</v>
      </c>
      <c r="Z38" s="1" t="str">
        <f t="shared" si="4"/>
        <v/>
      </c>
      <c r="AA38" s="1" t="s">
        <v>8</v>
      </c>
      <c r="AB38" s="27"/>
      <c r="AC38" s="1" t="s">
        <v>33</v>
      </c>
      <c r="AD38" s="1" t="s">
        <v>35</v>
      </c>
      <c r="AE38" s="1" t="s">
        <v>37</v>
      </c>
      <c r="AF38" s="1" t="str">
        <f t="shared" si="5"/>
        <v/>
      </c>
      <c r="AG38" s="1" t="s">
        <v>38</v>
      </c>
      <c r="AH38" s="27"/>
      <c r="AK38" t="str">
        <f t="shared" si="10"/>
        <v/>
      </c>
      <c r="AL38" t="str">
        <f t="shared" si="10"/>
        <v/>
      </c>
      <c r="AM38" t="str">
        <f t="shared" si="10"/>
        <v/>
      </c>
      <c r="AN38" t="str">
        <f t="shared" si="10"/>
        <v/>
      </c>
      <c r="AO38" t="str">
        <f t="shared" si="10"/>
        <v/>
      </c>
      <c r="AP38" t="str">
        <f t="shared" si="10"/>
        <v/>
      </c>
      <c r="AQ38" t="str">
        <f t="shared" si="10"/>
        <v/>
      </c>
      <c r="AR38" t="str">
        <f t="shared" si="10"/>
        <v/>
      </c>
      <c r="AS38" t="str">
        <f t="shared" si="10"/>
        <v/>
      </c>
      <c r="AT38" t="str">
        <f t="shared" si="10"/>
        <v/>
      </c>
      <c r="AU38" t="str">
        <f t="shared" si="10"/>
        <v/>
      </c>
      <c r="AV38" t="str">
        <f t="shared" si="10"/>
        <v/>
      </c>
      <c r="AW38" t="str">
        <f t="shared" si="10"/>
        <v/>
      </c>
      <c r="AX38" t="str">
        <f t="shared" si="10"/>
        <v/>
      </c>
      <c r="AZ38" s="46" t="str">
        <f>IF(ISNUMBER(VLOOKUP($B38,Stats!$A$2:$AA$19,2,FALSE))=FALSE,"",IF(ISNUMBER(W38),(W38-VLOOKUP($B38,Stats!$A$2:$AA$19,2,FALSE))/VLOOKUP($B38,Stats!$A$2:$AA$19,16,FALSE),""))</f>
        <v/>
      </c>
      <c r="BA38" s="46" t="str">
        <f>IF(ISNUMBER(VLOOKUP($B38,Stats!$A$2:$AA$19,2,FALSE))=FALSE,"",IF(ISNUMBER(X38),(X38-VLOOKUP($B38,Stats!$A$2:$AA$19,3,FALSE))/VLOOKUP($B38,Stats!$A$2:$AA$19,17,FALSE),""))</f>
        <v/>
      </c>
      <c r="BB38" s="46"/>
      <c r="BC38" s="46"/>
      <c r="BD38" s="44" t="str">
        <f t="shared" si="1"/>
        <v/>
      </c>
      <c r="BE38" s="46" t="str">
        <f>IF(ISNUMBER(VLOOKUP($B38,Stats!$A$2:$AA$19,2,FALSE))=FALSE,"",IF(ISNUMBER(Y38),(Y38-VLOOKUP($B38,Stats!$A$2:$AA$19,5,FALSE))/VLOOKUP($B38,Stats!$A$2:$AA$19,19,FALSE),""))</f>
        <v/>
      </c>
      <c r="BF38" s="46"/>
      <c r="BG38" s="46"/>
      <c r="BH38" s="46" t="str">
        <f>IF(ISNUMBER(VLOOKUP($B38,Stats!$A$2:$AA$19,2,FALSE))=FALSE,"",IF(ISNUMBER(Z38),(Z38-VLOOKUP($B38,Stats!$A$2:$AA$19,8,FALSE))/VLOOKUP($B38,Stats!$A$2:$AA$19,22,FALSE),""))</f>
        <v/>
      </c>
      <c r="BI38" s="46" t="str">
        <f>IF(ISNUMBER(VLOOKUP($B38,Stats!$A$2:$AA$19,2,FALSE))=FALSE,"",IF(ISNUMBER(#REF!),(#REF!-VLOOKUP($B38,Stats!$A$2:$AA$19,9,FALSE))/VLOOKUP($B38,Stats!$A$2:$AA$19,23,FALSE),""))</f>
        <v/>
      </c>
      <c r="BJ38" s="46" t="str">
        <f>IF(ISNUMBER(VLOOKUP($B38,Stats!$A$2:$AA$19,2,FALSE))=FALSE,"",IF(ISNUMBER(#REF!),(#REF!-VLOOKUP($B38,Stats!$A$2:$AA$19,10,FALSE))/VLOOKUP($B38,Stats!$A$2:$AA$19,24,FALSE),""))</f>
        <v/>
      </c>
      <c r="BK38" s="44" t="str">
        <f t="shared" si="6"/>
        <v/>
      </c>
      <c r="BL38" s="46" t="str">
        <f>IF(ISNUMBER(VLOOKUP($B38,Stats!$A$2:$AA$19,2,FALSE))=FALSE,"",IF(ISNUMBER(#REF!),(#REF!-VLOOKUP($B38,Stats!$A$2:$AA$19,11,FALSE))/VLOOKUP($B38,Stats!$A$2:$AA$19,25,FALSE),""))</f>
        <v/>
      </c>
      <c r="BM38" s="46" t="str">
        <f>IF(ISNUMBER(VLOOKUP($B38,Stats!$A$2:$AA$19,2,FALSE))=FALSE,"",IF(ISNUMBER(AA38),(AA38-VLOOKUP($B38,Stats!$A$2:$AA$19,12,FALSE))/VLOOKUP($B38,Stats!$A$2:$AA$19,26,FALSE),""))</f>
        <v/>
      </c>
      <c r="BN38" s="46" t="str">
        <f>IF(ISNUMBER(VLOOKUP($B38,Stats!$A$2:$AA$19,2,FALSE))=FALSE,"",IF(ISNUMBER(#REF!),(#REF!-VLOOKUP($B38,Stats!$A$2:$AA$19,13,FALSE))/VLOOKUP($B38,Stats!$A$2:$AA$19,27,FALSE),""))</f>
        <v/>
      </c>
      <c r="BO38" s="46" t="str">
        <f>IF(ISNUMBER(VLOOKUP($B38,Stats!$A$2:$AA$19,2,FALSE))=FALSE,"",IF(ISNUMBER(#REF!),(#REF!-VLOOKUP($B38,Stats!$A$2:$AA$19,14,FALSE))/VLOOKUP($B38,Stats!$A$2:$AB$19,28,FALSE),""))</f>
        <v/>
      </c>
      <c r="BP38" s="46"/>
      <c r="BQ38" s="46" t="str">
        <f>IF(ISNUMBER(VLOOKUP($B38,Stats!$A$2:$AA$19,2,FALSE))=FALSE,"",IF(ISNUMBER(BM38),BM38,(VLOOKUP($B38,Stats!$A$2:$AT$19,46,FALSE)-VLOOKUP($B38,Stats!$A$2:$AA$19,12,FALSE))/VLOOKUP($B38,Stats!$A$2:$AA$19,26,FALSE)))</f>
        <v/>
      </c>
      <c r="BR38" s="51" t="str">
        <f t="shared" si="7"/>
        <v/>
      </c>
      <c r="BS38" s="32" t="str">
        <f t="shared" si="2"/>
        <v/>
      </c>
      <c r="BT38" s="53" t="str">
        <f t="shared" si="3"/>
        <v/>
      </c>
    </row>
    <row r="39" spans="1:72" x14ac:dyDescent="0.15">
      <c r="A39" s="5">
        <v>1044</v>
      </c>
      <c r="B39" s="5" t="s">
        <v>27</v>
      </c>
      <c r="C39" s="3">
        <v>0</v>
      </c>
      <c r="D39" s="11">
        <v>0.64269596782105354</v>
      </c>
      <c r="E39" s="6">
        <v>1.4976479012987086E-2</v>
      </c>
      <c r="F39" s="12">
        <v>71</v>
      </c>
      <c r="G39" s="12">
        <v>44</v>
      </c>
      <c r="H39" s="13">
        <v>1.344749590252174E-2</v>
      </c>
      <c r="I39" s="13">
        <v>-1.0104633540581109E-2</v>
      </c>
      <c r="J39" s="12">
        <v>7</v>
      </c>
      <c r="K39" s="12">
        <v>5</v>
      </c>
      <c r="L39" s="13">
        <v>4.5562756249173386E-2</v>
      </c>
      <c r="M39" s="13">
        <v>-4.65401603140847E-2</v>
      </c>
      <c r="N39" s="8">
        <v>1.7125999999999999</v>
      </c>
      <c r="O39" s="8">
        <v>1.6801726675169231</v>
      </c>
      <c r="P39" s="14">
        <v>42087</v>
      </c>
      <c r="Q39" s="13">
        <v>-5.402151228126495E-2</v>
      </c>
      <c r="R39" s="14">
        <v>41997</v>
      </c>
      <c r="S39" s="14">
        <f>IF(ISNUMBER(R39),VLOOKUP(B39,Index!$B$3:$AB$18,27,FALSE),"")</f>
        <v>42041</v>
      </c>
      <c r="T39" s="14">
        <f>IF(ISNUMBER($R39),VLOOKUP($B39,Index!$B$21:$AB$36,27,FALSE),"")</f>
        <v>41996</v>
      </c>
      <c r="U39" s="14">
        <f>IF(ISNUMBER($R39),VLOOKUP($B39,Index!$B$39:$AB$54,27,FALSE),"")</f>
        <v>42003</v>
      </c>
      <c r="W39" s="6">
        <v>1.3530441427811652</v>
      </c>
      <c r="X39" s="7">
        <v>0.61739130434782608</v>
      </c>
      <c r="Y39" s="6">
        <v>0.28415871006449783</v>
      </c>
      <c r="Z39" s="8" t="str">
        <f t="shared" si="4"/>
        <v/>
      </c>
      <c r="AA39" s="9">
        <v>11.897037692592422</v>
      </c>
      <c r="AB39" s="28"/>
      <c r="AC39" s="6">
        <v>1.8307284523144183</v>
      </c>
      <c r="AD39" s="7">
        <v>0.38117202268431</v>
      </c>
      <c r="AE39" s="6">
        <v>8.074617250551934E-2</v>
      </c>
      <c r="AF39" s="8" t="str">
        <f t="shared" si="5"/>
        <v/>
      </c>
      <c r="AG39" s="9">
        <v>141.53950585896482</v>
      </c>
      <c r="AH39" s="28"/>
      <c r="AK39" t="str">
        <f t="shared" si="10"/>
        <v/>
      </c>
      <c r="AL39" t="str">
        <f t="shared" si="10"/>
        <v/>
      </c>
      <c r="AM39" t="str">
        <f t="shared" si="10"/>
        <v/>
      </c>
      <c r="AN39" t="str">
        <f t="shared" si="10"/>
        <v/>
      </c>
      <c r="AO39" t="str">
        <f t="shared" si="10"/>
        <v/>
      </c>
      <c r="AP39" t="str">
        <f t="shared" si="10"/>
        <v/>
      </c>
      <c r="AQ39" t="str">
        <f t="shared" si="10"/>
        <v/>
      </c>
      <c r="AR39" t="str">
        <f t="shared" si="10"/>
        <v/>
      </c>
      <c r="AS39" t="str">
        <f t="shared" si="10"/>
        <v/>
      </c>
      <c r="AT39" t="str">
        <f t="shared" si="10"/>
        <v/>
      </c>
      <c r="AU39" t="str">
        <f t="shared" si="10"/>
        <v/>
      </c>
      <c r="AV39" t="str">
        <f t="shared" si="10"/>
        <v/>
      </c>
      <c r="AW39" t="str">
        <f t="shared" si="10"/>
        <v/>
      </c>
      <c r="AX39" t="str">
        <f t="shared" si="10"/>
        <v/>
      </c>
      <c r="AZ39" s="46" t="str">
        <f>IF(ISNUMBER(VLOOKUP($B39,Stats!$A$2:$AA$19,2,FALSE))=FALSE,"",IF(ISNUMBER(W39),(W39-VLOOKUP($B39,Stats!$A$2:$AA$19,2,FALSE))/VLOOKUP($B39,Stats!$A$2:$AA$19,16,FALSE),""))</f>
        <v/>
      </c>
      <c r="BA39" s="46" t="str">
        <f>IF(ISNUMBER(VLOOKUP($B39,Stats!$A$2:$AA$19,2,FALSE))=FALSE,"",IF(ISNUMBER(X39),(X39-VLOOKUP($B39,Stats!$A$2:$AA$19,3,FALSE))/VLOOKUP($B39,Stats!$A$2:$AA$19,17,FALSE),""))</f>
        <v/>
      </c>
      <c r="BB39" s="46"/>
      <c r="BC39" s="46"/>
      <c r="BD39" s="44" t="str">
        <f t="shared" si="1"/>
        <v/>
      </c>
      <c r="BE39" s="46" t="str">
        <f>IF(ISNUMBER(VLOOKUP($B39,Stats!$A$2:$AA$19,2,FALSE))=FALSE,"",IF(ISNUMBER(Y39),(Y39-VLOOKUP($B39,Stats!$A$2:$AA$19,5,FALSE))/VLOOKUP($B39,Stats!$A$2:$AA$19,19,FALSE),""))</f>
        <v/>
      </c>
      <c r="BF39" s="46"/>
      <c r="BG39" s="46"/>
      <c r="BH39" s="46" t="str">
        <f>IF(ISNUMBER(VLOOKUP($B39,Stats!$A$2:$AA$19,2,FALSE))=FALSE,"",IF(ISNUMBER(Z39),(Z39-VLOOKUP($B39,Stats!$A$2:$AA$19,8,FALSE))/VLOOKUP($B39,Stats!$A$2:$AA$19,22,FALSE),""))</f>
        <v/>
      </c>
      <c r="BI39" s="46" t="str">
        <f>IF(ISNUMBER(VLOOKUP($B39,Stats!$A$2:$AA$19,2,FALSE))=FALSE,"",IF(ISNUMBER(#REF!),(#REF!-VLOOKUP($B39,Stats!$A$2:$AA$19,9,FALSE))/VLOOKUP($B39,Stats!$A$2:$AA$19,23,FALSE),""))</f>
        <v/>
      </c>
      <c r="BJ39" s="46" t="str">
        <f>IF(ISNUMBER(VLOOKUP($B39,Stats!$A$2:$AA$19,2,FALSE))=FALSE,"",IF(ISNUMBER(#REF!),(#REF!-VLOOKUP($B39,Stats!$A$2:$AA$19,10,FALSE))/VLOOKUP($B39,Stats!$A$2:$AA$19,24,FALSE),""))</f>
        <v/>
      </c>
      <c r="BK39" s="44" t="str">
        <f t="shared" si="6"/>
        <v/>
      </c>
      <c r="BL39" s="46" t="str">
        <f>IF(ISNUMBER(VLOOKUP($B39,Stats!$A$2:$AA$19,2,FALSE))=FALSE,"",IF(ISNUMBER(#REF!),(#REF!-VLOOKUP($B39,Stats!$A$2:$AA$19,11,FALSE))/VLOOKUP($B39,Stats!$A$2:$AA$19,25,FALSE),""))</f>
        <v/>
      </c>
      <c r="BM39" s="46" t="str">
        <f>IF(ISNUMBER(VLOOKUP($B39,Stats!$A$2:$AA$19,2,FALSE))=FALSE,"",IF(ISNUMBER(AA39),(AA39-VLOOKUP($B39,Stats!$A$2:$AA$19,12,FALSE))/VLOOKUP($B39,Stats!$A$2:$AA$19,26,FALSE),""))</f>
        <v/>
      </c>
      <c r="BN39" s="46" t="str">
        <f>IF(ISNUMBER(VLOOKUP($B39,Stats!$A$2:$AA$19,2,FALSE))=FALSE,"",IF(ISNUMBER(#REF!),(#REF!-VLOOKUP($B39,Stats!$A$2:$AA$19,13,FALSE))/VLOOKUP($B39,Stats!$A$2:$AA$19,27,FALSE),""))</f>
        <v/>
      </c>
      <c r="BO39" s="46" t="str">
        <f>IF(ISNUMBER(VLOOKUP($B39,Stats!$A$2:$AA$19,2,FALSE))=FALSE,"",IF(ISNUMBER(#REF!),(#REF!-VLOOKUP($B39,Stats!$A$2:$AA$19,14,FALSE))/VLOOKUP($B39,Stats!$A$2:$AB$19,28,FALSE),""))</f>
        <v/>
      </c>
      <c r="BP39" s="46"/>
      <c r="BQ39" s="46" t="str">
        <f>IF(ISNUMBER(VLOOKUP($B39,Stats!$A$2:$AA$19,2,FALSE))=FALSE,"",IF(ISNUMBER(BM39),BM39,(VLOOKUP($B39,Stats!$A$2:$AT$19,46,FALSE)-VLOOKUP($B39,Stats!$A$2:$AA$19,12,FALSE))/VLOOKUP($B39,Stats!$A$2:$AA$19,26,FALSE)))</f>
        <v/>
      </c>
      <c r="BR39" s="51" t="str">
        <f t="shared" si="7"/>
        <v/>
      </c>
      <c r="BS39" s="32" t="str">
        <f t="shared" si="2"/>
        <v/>
      </c>
      <c r="BT39" s="53" t="str">
        <f t="shared" si="3"/>
        <v/>
      </c>
    </row>
    <row r="40" spans="1:72" x14ac:dyDescent="0.15">
      <c r="A40" s="5">
        <v>1044</v>
      </c>
      <c r="B40" s="5" t="s">
        <v>28</v>
      </c>
      <c r="C40" s="3">
        <v>0</v>
      </c>
      <c r="D40" s="11">
        <v>3.7038716519074623E-2</v>
      </c>
      <c r="E40" s="6">
        <v>1.4029988982204682E-2</v>
      </c>
      <c r="F40" s="15">
        <v>5.0714285714285712</v>
      </c>
      <c r="G40" s="15">
        <v>3.1428571428571428</v>
      </c>
      <c r="H40" s="13">
        <v>1.2927891665554544E-2</v>
      </c>
      <c r="I40" s="13">
        <v>-9.8953619505600162E-3</v>
      </c>
      <c r="J40" s="12">
        <v>3.3571428571428572</v>
      </c>
      <c r="K40" s="12">
        <v>2.0714285714285716</v>
      </c>
      <c r="L40" s="13">
        <v>2.3852727942233587E-2</v>
      </c>
      <c r="M40" s="13">
        <v>-1.7587274461351814E-2</v>
      </c>
      <c r="N40" s="8">
        <v>1.2869357142857141</v>
      </c>
      <c r="O40" s="8">
        <v>1.0403245724215071</v>
      </c>
      <c r="P40" s="14"/>
      <c r="Q40" s="13">
        <v>-2.2878072352592944E-2</v>
      </c>
      <c r="R40" s="14"/>
      <c r="S40" s="14" t="str">
        <f>IF(ISNUMBER(R40),VLOOKUP(B40,Index!$B$3:$AB$18,27,FALSE),"")</f>
        <v/>
      </c>
      <c r="T40" s="14" t="str">
        <f>IF(ISNUMBER($R40),VLOOKUP($B40,Index!$B$21:$AB$36,27,FALSE),"")</f>
        <v/>
      </c>
      <c r="U40" s="14" t="str">
        <f>IF(ISNUMBER($R40),VLOOKUP($B40,Index!$B$39:$AB$54,27,FALSE),"")</f>
        <v/>
      </c>
      <c r="W40" s="6">
        <v>1.2771707640587862</v>
      </c>
      <c r="X40" s="8">
        <v>0.60238095238095235</v>
      </c>
      <c r="Y40" s="6">
        <v>0.26620032438500618</v>
      </c>
      <c r="Z40" s="8" t="str">
        <f t="shared" si="4"/>
        <v/>
      </c>
      <c r="AA40" s="9" t="s">
        <v>25</v>
      </c>
      <c r="AB40" s="28"/>
      <c r="AC40" s="6">
        <v>1.6311651605665036</v>
      </c>
      <c r="AD40" s="8">
        <v>0.36286281179138319</v>
      </c>
      <c r="AE40" s="6">
        <v>7.0862612702682515E-2</v>
      </c>
      <c r="AF40" s="8" t="str">
        <f t="shared" si="5"/>
        <v/>
      </c>
      <c r="AG40" s="9" t="s">
        <v>25</v>
      </c>
      <c r="AH40" s="28"/>
      <c r="AK40" t="str">
        <f t="shared" si="10"/>
        <v/>
      </c>
      <c r="AL40" t="str">
        <f t="shared" si="10"/>
        <v/>
      </c>
      <c r="AM40" t="str">
        <f t="shared" si="10"/>
        <v/>
      </c>
      <c r="AN40" t="str">
        <f t="shared" si="10"/>
        <v/>
      </c>
      <c r="AO40" t="str">
        <f t="shared" si="10"/>
        <v/>
      </c>
      <c r="AP40" t="str">
        <f t="shared" si="10"/>
        <v/>
      </c>
      <c r="AQ40" t="str">
        <f t="shared" si="10"/>
        <v/>
      </c>
      <c r="AR40" t="str">
        <f t="shared" si="10"/>
        <v/>
      </c>
      <c r="AS40" t="str">
        <f t="shared" si="10"/>
        <v/>
      </c>
      <c r="AT40" t="str">
        <f t="shared" si="10"/>
        <v/>
      </c>
      <c r="AU40" t="str">
        <f t="shared" si="10"/>
        <v/>
      </c>
      <c r="AV40" t="str">
        <f t="shared" si="10"/>
        <v/>
      </c>
      <c r="AW40" t="str">
        <f t="shared" si="10"/>
        <v/>
      </c>
      <c r="AX40" t="str">
        <f t="shared" si="10"/>
        <v/>
      </c>
      <c r="AZ40" s="46" t="str">
        <f>IF(ISNUMBER(VLOOKUP($B40,Stats!$A$2:$AA$19,2,FALSE))=FALSE,"",IF(ISNUMBER(W40),(W40-VLOOKUP($B40,Stats!$A$2:$AA$19,2,FALSE))/VLOOKUP($B40,Stats!$A$2:$AA$19,16,FALSE),""))</f>
        <v/>
      </c>
      <c r="BA40" s="46" t="str">
        <f>IF(ISNUMBER(VLOOKUP($B40,Stats!$A$2:$AA$19,2,FALSE))=FALSE,"",IF(ISNUMBER(X40),(X40-VLOOKUP($B40,Stats!$A$2:$AA$19,3,FALSE))/VLOOKUP($B40,Stats!$A$2:$AA$19,17,FALSE),""))</f>
        <v/>
      </c>
      <c r="BB40" s="46"/>
      <c r="BC40" s="46"/>
      <c r="BD40" s="44" t="str">
        <f t="shared" si="1"/>
        <v/>
      </c>
      <c r="BE40" s="46" t="str">
        <f>IF(ISNUMBER(VLOOKUP($B40,Stats!$A$2:$AA$19,2,FALSE))=FALSE,"",IF(ISNUMBER(Y40),(Y40-VLOOKUP($B40,Stats!$A$2:$AA$19,5,FALSE))/VLOOKUP($B40,Stats!$A$2:$AA$19,19,FALSE),""))</f>
        <v/>
      </c>
      <c r="BF40" s="46"/>
      <c r="BG40" s="46"/>
      <c r="BH40" s="46" t="str">
        <f>IF(ISNUMBER(VLOOKUP($B40,Stats!$A$2:$AA$19,2,FALSE))=FALSE,"",IF(ISNUMBER(Z40),(Z40-VLOOKUP($B40,Stats!$A$2:$AA$19,8,FALSE))/VLOOKUP($B40,Stats!$A$2:$AA$19,22,FALSE),""))</f>
        <v/>
      </c>
      <c r="BI40" s="46" t="str">
        <f>IF(ISNUMBER(VLOOKUP($B40,Stats!$A$2:$AA$19,2,FALSE))=FALSE,"",IF(ISNUMBER(#REF!),(#REF!-VLOOKUP($B40,Stats!$A$2:$AA$19,9,FALSE))/VLOOKUP($B40,Stats!$A$2:$AA$19,23,FALSE),""))</f>
        <v/>
      </c>
      <c r="BJ40" s="46" t="str">
        <f>IF(ISNUMBER(VLOOKUP($B40,Stats!$A$2:$AA$19,2,FALSE))=FALSE,"",IF(ISNUMBER(#REF!),(#REF!-VLOOKUP($B40,Stats!$A$2:$AA$19,10,FALSE))/VLOOKUP($B40,Stats!$A$2:$AA$19,24,FALSE),""))</f>
        <v/>
      </c>
      <c r="BK40" s="44" t="str">
        <f t="shared" si="6"/>
        <v/>
      </c>
      <c r="BL40" s="46" t="str">
        <f>IF(ISNUMBER(VLOOKUP($B40,Stats!$A$2:$AA$19,2,FALSE))=FALSE,"",IF(ISNUMBER(#REF!),(#REF!-VLOOKUP($B40,Stats!$A$2:$AA$19,11,FALSE))/VLOOKUP($B40,Stats!$A$2:$AA$19,25,FALSE),""))</f>
        <v/>
      </c>
      <c r="BM40" s="46" t="str">
        <f>IF(ISNUMBER(VLOOKUP($B40,Stats!$A$2:$AA$19,2,FALSE))=FALSE,"",IF(ISNUMBER(AA40),(AA40-VLOOKUP($B40,Stats!$A$2:$AA$19,12,FALSE))/VLOOKUP($B40,Stats!$A$2:$AA$19,26,FALSE),""))</f>
        <v/>
      </c>
      <c r="BN40" s="46" t="str">
        <f>IF(ISNUMBER(VLOOKUP($B40,Stats!$A$2:$AA$19,2,FALSE))=FALSE,"",IF(ISNUMBER(#REF!),(#REF!-VLOOKUP($B40,Stats!$A$2:$AA$19,13,FALSE))/VLOOKUP($B40,Stats!$A$2:$AA$19,27,FALSE),""))</f>
        <v/>
      </c>
      <c r="BO40" s="46" t="str">
        <f>IF(ISNUMBER(VLOOKUP($B40,Stats!$A$2:$AA$19,2,FALSE))=FALSE,"",IF(ISNUMBER(#REF!),(#REF!-VLOOKUP($B40,Stats!$A$2:$AA$19,14,FALSE))/VLOOKUP($B40,Stats!$A$2:$AB$19,28,FALSE),""))</f>
        <v/>
      </c>
      <c r="BP40" s="46"/>
      <c r="BQ40" s="46" t="str">
        <f>IF(ISNUMBER(VLOOKUP($B40,Stats!$A$2:$AA$19,2,FALSE))=FALSE,"",IF(ISNUMBER(BM40),BM40,(VLOOKUP($B40,Stats!$A$2:$AT$19,46,FALSE)-VLOOKUP($B40,Stats!$A$2:$AA$19,12,FALSE))/VLOOKUP($B40,Stats!$A$2:$AA$19,26,FALSE)))</f>
        <v/>
      </c>
      <c r="BR40" s="51" t="str">
        <f t="shared" si="7"/>
        <v/>
      </c>
      <c r="BS40" s="32" t="str">
        <f t="shared" si="2"/>
        <v/>
      </c>
      <c r="BT40" s="53" t="str">
        <f t="shared" si="3"/>
        <v/>
      </c>
    </row>
    <row r="41" spans="1:72" x14ac:dyDescent="0.15">
      <c r="A41" s="16">
        <v>1044</v>
      </c>
      <c r="B41" s="17">
        <v>201421</v>
      </c>
      <c r="C41" s="3">
        <v>0</v>
      </c>
      <c r="D41" s="23">
        <v>-2.4526635926616414E-2</v>
      </c>
      <c r="E41" s="18">
        <v>5.8065730786316981E-3</v>
      </c>
      <c r="F41" s="24">
        <v>2</v>
      </c>
      <c r="G41" s="24">
        <v>5</v>
      </c>
      <c r="H41" s="20">
        <v>3.6290745104360367E-3</v>
      </c>
      <c r="I41" s="20">
        <v>-6.3867337902268062E-3</v>
      </c>
      <c r="J41" s="24">
        <v>1</v>
      </c>
      <c r="K41" s="24">
        <v>2</v>
      </c>
      <c r="L41" s="20">
        <v>6.6646772107827879E-3</v>
      </c>
      <c r="M41" s="20">
        <v>-1.3241106719367512E-2</v>
      </c>
      <c r="N41" s="19">
        <v>1.0193000000000001</v>
      </c>
      <c r="O41" s="19">
        <v>1</v>
      </c>
      <c r="P41" s="25">
        <v>41920</v>
      </c>
      <c r="Q41" s="20">
        <v>-2.4526635926616414E-2</v>
      </c>
      <c r="R41" s="25">
        <v>41929</v>
      </c>
      <c r="S41" s="25">
        <f>IF(ISNUMBER(R41),VLOOKUP(B41,Index!$B$3:$AB$18,27,FALSE),"")</f>
        <v>41929</v>
      </c>
      <c r="T41" s="25">
        <f>IF(ISNUMBER($R41),VLOOKUP($B41,Index!$B$21:$AB$36,27,FALSE),"")</f>
        <v>41929</v>
      </c>
      <c r="U41" s="25">
        <f>IF(ISNUMBER($R41),VLOOKUP($B41,Index!$B$39:$AB$54,27,FALSE),"")</f>
        <v>41929</v>
      </c>
      <c r="W41" s="18">
        <v>-0.88295889335819089</v>
      </c>
      <c r="X41" s="19">
        <v>0.2857142857142857</v>
      </c>
      <c r="Y41" s="18">
        <v>0.1101719779721529</v>
      </c>
      <c r="Z41" s="19">
        <f t="shared" si="4"/>
        <v>0</v>
      </c>
      <c r="AA41" s="21" t="s">
        <v>25</v>
      </c>
      <c r="AB41" s="28"/>
      <c r="AC41" s="18">
        <v>0.77961640736032112</v>
      </c>
      <c r="AD41" s="19">
        <v>8.1632653061224483E-2</v>
      </c>
      <c r="AE41" s="18">
        <v>1.2137864730296545E-2</v>
      </c>
      <c r="AF41" s="19">
        <f t="shared" si="5"/>
        <v>0</v>
      </c>
      <c r="AG41" s="21" t="s">
        <v>25</v>
      </c>
      <c r="AH41" s="28"/>
      <c r="AK41" t="str">
        <f t="shared" si="10"/>
        <v/>
      </c>
      <c r="AL41" t="str">
        <f t="shared" si="10"/>
        <v/>
      </c>
      <c r="AM41" t="str">
        <f t="shared" si="10"/>
        <v/>
      </c>
      <c r="AN41" t="str">
        <f t="shared" si="10"/>
        <v/>
      </c>
      <c r="AO41" t="str">
        <f t="shared" si="10"/>
        <v/>
      </c>
      <c r="AP41" t="str">
        <f t="shared" si="10"/>
        <v/>
      </c>
      <c r="AQ41" t="str">
        <f t="shared" si="10"/>
        <v/>
      </c>
      <c r="AR41" t="str">
        <f t="shared" si="10"/>
        <v/>
      </c>
      <c r="AS41" t="str">
        <f t="shared" si="10"/>
        <v/>
      </c>
      <c r="AT41" t="str">
        <f t="shared" si="10"/>
        <v/>
      </c>
      <c r="AU41" t="str">
        <f t="shared" si="10"/>
        <v/>
      </c>
      <c r="AV41" t="str">
        <f t="shared" si="10"/>
        <v/>
      </c>
      <c r="AW41" t="str">
        <f t="shared" si="10"/>
        <v/>
      </c>
      <c r="AX41" t="str">
        <f t="shared" si="10"/>
        <v/>
      </c>
      <c r="AZ41" s="46">
        <f>IF(ISNUMBER(VLOOKUP($B41,Stats!$A$2:$AA$19,2,FALSE))=FALSE,"",IF(ISNUMBER(W41),(W41-VLOOKUP($B41,Stats!$A$2:$AA$19,2,FALSE))/VLOOKUP($B41,Stats!$A$2:$AA$19,16,FALSE),""))</f>
        <v>-0.95198117151563211</v>
      </c>
      <c r="BA41" s="46">
        <f>IF(ISNUMBER(VLOOKUP($B41,Stats!$A$2:$AA$19,2,FALSE))=FALSE,"",IF(ISNUMBER(X41),(X41-VLOOKUP($B41,Stats!$A$2:$AA$19,3,FALSE))/VLOOKUP($B41,Stats!$A$2:$AA$19,17,FALSE),""))</f>
        <v>-0.6967057200847836</v>
      </c>
      <c r="BB41" s="46"/>
      <c r="BC41" s="46"/>
      <c r="BD41" s="44">
        <f t="shared" si="1"/>
        <v>-0.82434344580020791</v>
      </c>
      <c r="BE41" s="46">
        <f>IF(ISNUMBER(VLOOKUP($B41,Stats!$A$2:$AA$19,2,FALSE))=FALSE,"",IF(ISNUMBER(Y41),(Y41-VLOOKUP($B41,Stats!$A$2:$AA$19,5,FALSE))/VLOOKUP($B41,Stats!$A$2:$AA$19,19,FALSE),""))</f>
        <v>0.41839219923602866</v>
      </c>
      <c r="BF41" s="46"/>
      <c r="BG41" s="46"/>
      <c r="BH41" s="46">
        <f>IF(ISNUMBER(VLOOKUP($B41,Stats!$A$2:$AA$19,2,FALSE))=FALSE,"",IF(ISNUMBER(Z41),(Z41-VLOOKUP($B41,Stats!$A$2:$AA$19,8,FALSE))/VLOOKUP($B41,Stats!$A$2:$AA$19,22,FALSE),""))</f>
        <v>-0.61753828864926419</v>
      </c>
      <c r="BI41" s="46" t="str">
        <f>IF(ISNUMBER(VLOOKUP($B41,Stats!$A$2:$AA$19,2,FALSE))=FALSE,"",IF(ISNUMBER(#REF!),(#REF!-VLOOKUP($B41,Stats!$A$2:$AA$19,9,FALSE))/VLOOKUP($B41,Stats!$A$2:$AA$19,23,FALSE),""))</f>
        <v/>
      </c>
      <c r="BJ41" s="46" t="str">
        <f>IF(ISNUMBER(VLOOKUP($B41,Stats!$A$2:$AA$19,2,FALSE))=FALSE,"",IF(ISNUMBER(#REF!),(#REF!-VLOOKUP($B41,Stats!$A$2:$AA$19,10,FALSE))/VLOOKUP($B41,Stats!$A$2:$AA$19,24,FALSE),""))</f>
        <v/>
      </c>
      <c r="BK41" s="44">
        <f t="shared" si="6"/>
        <v>-0.47813602605999928</v>
      </c>
      <c r="BL41" s="46" t="str">
        <f>IF(ISNUMBER(VLOOKUP($B41,Stats!$A$2:$AA$19,2,FALSE))=FALSE,"",IF(ISNUMBER(#REF!),(#REF!-VLOOKUP($B41,Stats!$A$2:$AA$19,11,FALSE))/VLOOKUP($B41,Stats!$A$2:$AA$19,25,FALSE),""))</f>
        <v/>
      </c>
      <c r="BM41" s="46" t="str">
        <f>IF(ISNUMBER(VLOOKUP($B41,Stats!$A$2:$AA$19,2,FALSE))=FALSE,"",IF(ISNUMBER(AA41),(AA41-VLOOKUP($B41,Stats!$A$2:$AA$19,12,FALSE))/VLOOKUP($B41,Stats!$A$2:$AA$19,26,FALSE),""))</f>
        <v/>
      </c>
      <c r="BN41" s="46" t="str">
        <f>IF(ISNUMBER(VLOOKUP($B41,Stats!$A$2:$AA$19,2,FALSE))=FALSE,"",IF(ISNUMBER(#REF!),(#REF!-VLOOKUP($B41,Stats!$A$2:$AA$19,13,FALSE))/VLOOKUP($B41,Stats!$A$2:$AA$19,27,FALSE),""))</f>
        <v/>
      </c>
      <c r="BO41" s="46" t="str">
        <f>IF(ISNUMBER(VLOOKUP($B41,Stats!$A$2:$AA$19,2,FALSE))=FALSE,"",IF(ISNUMBER(#REF!),(#REF!-VLOOKUP($B41,Stats!$A$2:$AA$19,14,FALSE))/VLOOKUP($B41,Stats!$A$2:$AB$19,28,FALSE),""))</f>
        <v/>
      </c>
      <c r="BP41" s="46"/>
      <c r="BQ41" s="46">
        <f>IF(ISNUMBER(VLOOKUP($B41,Stats!$A$2:$AA$19,2,FALSE))=FALSE,"",IF(ISNUMBER(BM41),BM41,(VLOOKUP($B41,Stats!$A$2:$AT$19,46,FALSE)-VLOOKUP($B41,Stats!$A$2:$AA$19,12,FALSE))/VLOOKUP($B41,Stats!$A$2:$AA$19,26,FALSE)))</f>
        <v>-0.81319138310867711</v>
      </c>
      <c r="BR41" s="51">
        <f t="shared" si="7"/>
        <v>-0.81319138310867711</v>
      </c>
      <c r="BS41" s="32" t="str">
        <f t="shared" si="2"/>
        <v>1044_201421</v>
      </c>
      <c r="BT41" s="53">
        <f t="shared" si="3"/>
        <v>-0.61438858141777664</v>
      </c>
    </row>
    <row r="42" spans="1:72" x14ac:dyDescent="0.15">
      <c r="A42" s="16">
        <v>1044</v>
      </c>
      <c r="B42" s="17">
        <v>201422</v>
      </c>
      <c r="C42" s="3">
        <v>0</v>
      </c>
      <c r="D42" s="23">
        <v>2.0416373327969417E-2</v>
      </c>
      <c r="E42" s="18">
        <v>9.2977390868354774E-3</v>
      </c>
      <c r="F42" s="24">
        <v>7</v>
      </c>
      <c r="G42" s="24">
        <v>3</v>
      </c>
      <c r="H42" s="20">
        <v>6.9248217689250602E-3</v>
      </c>
      <c r="I42" s="20">
        <v>-9.284764465932108E-3</v>
      </c>
      <c r="J42" s="24">
        <v>6</v>
      </c>
      <c r="K42" s="24">
        <v>3</v>
      </c>
      <c r="L42" s="20">
        <v>1.8307567127746172E-2</v>
      </c>
      <c r="M42" s="20">
        <v>-1.1248479935143885E-2</v>
      </c>
      <c r="N42" s="19">
        <v>1.0145999999999999</v>
      </c>
      <c r="O42" s="19">
        <v>1.0111620490332867</v>
      </c>
      <c r="P42" s="25">
        <v>41943</v>
      </c>
      <c r="Q42" s="20">
        <v>-2.760613912696841E-2</v>
      </c>
      <c r="R42" s="25">
        <v>41935</v>
      </c>
      <c r="S42" s="25">
        <f>IF(ISNUMBER(R42),VLOOKUP(B42,Index!$B$3:$AB$18,27,FALSE),"")</f>
        <v>41939</v>
      </c>
      <c r="T42" s="25">
        <f>IF(ISNUMBER($R42),VLOOKUP($B42,Index!$B$21:$AB$36,27,FALSE),"")</f>
        <v>41935</v>
      </c>
      <c r="U42" s="25">
        <f>IF(ISNUMBER($R42),VLOOKUP($B42,Index!$B$39:$AB$54,27,FALSE),"")</f>
        <v>41936</v>
      </c>
      <c r="W42" s="18">
        <v>0.61249119983908251</v>
      </c>
      <c r="X42" s="19">
        <v>0.7</v>
      </c>
      <c r="Y42" s="18">
        <v>0.17641219562624508</v>
      </c>
      <c r="Z42" s="19">
        <f t="shared" si="4"/>
        <v>4</v>
      </c>
      <c r="AA42" s="21">
        <v>0.73955916957705548</v>
      </c>
      <c r="AB42" s="28"/>
      <c r="AC42" s="18">
        <v>0.37514546988031888</v>
      </c>
      <c r="AD42" s="19">
        <v>0.48999999999999994</v>
      </c>
      <c r="AE42" s="18">
        <v>3.1121262765672564E-2</v>
      </c>
      <c r="AF42" s="19">
        <f t="shared" si="5"/>
        <v>16</v>
      </c>
      <c r="AG42" s="21">
        <v>0.54694776530550393</v>
      </c>
      <c r="AH42" s="28"/>
      <c r="AK42" t="str">
        <f t="shared" si="10"/>
        <v/>
      </c>
      <c r="AL42">
        <f t="shared" si="10"/>
        <v>0.73955916957705548</v>
      </c>
      <c r="AM42" t="str">
        <f t="shared" si="10"/>
        <v/>
      </c>
      <c r="AN42" t="str">
        <f t="shared" si="10"/>
        <v/>
      </c>
      <c r="AO42" t="str">
        <f t="shared" si="10"/>
        <v/>
      </c>
      <c r="AP42" t="str">
        <f t="shared" si="10"/>
        <v/>
      </c>
      <c r="AQ42" t="str">
        <f t="shared" si="10"/>
        <v/>
      </c>
      <c r="AR42" t="str">
        <f t="shared" si="10"/>
        <v/>
      </c>
      <c r="AS42" t="str">
        <f t="shared" si="10"/>
        <v/>
      </c>
      <c r="AT42" t="str">
        <f t="shared" si="10"/>
        <v/>
      </c>
      <c r="AU42" t="str">
        <f t="shared" si="10"/>
        <v/>
      </c>
      <c r="AV42" t="str">
        <f t="shared" si="10"/>
        <v/>
      </c>
      <c r="AW42" t="str">
        <f t="shared" si="10"/>
        <v/>
      </c>
      <c r="AX42" t="str">
        <f t="shared" si="10"/>
        <v/>
      </c>
      <c r="AZ42" s="46">
        <f>IF(ISNUMBER(VLOOKUP($B42,Stats!$A$2:$AA$19,2,FALSE))=FALSE,"",IF(ISNUMBER(W42),(W42-VLOOKUP($B42,Stats!$A$2:$AA$19,2,FALSE))/VLOOKUP($B42,Stats!$A$2:$AA$19,16,FALSE),""))</f>
        <v>5.6313307990728083E-2</v>
      </c>
      <c r="BA42" s="46">
        <f>IF(ISNUMBER(VLOOKUP($B42,Stats!$A$2:$AA$19,2,FALSE))=FALSE,"",IF(ISNUMBER(X42),(X42-VLOOKUP($B42,Stats!$A$2:$AA$19,3,FALSE))/VLOOKUP($B42,Stats!$A$2:$AA$19,17,FALSE),""))</f>
        <v>0.48271521432213388</v>
      </c>
      <c r="BB42" s="46"/>
      <c r="BC42" s="46"/>
      <c r="BD42" s="44">
        <f t="shared" si="1"/>
        <v>0.26951426115643096</v>
      </c>
      <c r="BE42" s="46">
        <f>IF(ISNUMBER(VLOOKUP($B42,Stats!$A$2:$AA$19,2,FALSE))=FALSE,"",IF(ISNUMBER(Y42),(Y42-VLOOKUP($B42,Stats!$A$2:$AA$19,5,FALSE))/VLOOKUP($B42,Stats!$A$2:$AA$19,19,FALSE),""))</f>
        <v>0.63206706960196368</v>
      </c>
      <c r="BF42" s="46"/>
      <c r="BG42" s="46"/>
      <c r="BH42" s="46">
        <f>IF(ISNUMBER(VLOOKUP($B42,Stats!$A$2:$AA$19,2,FALSE))=FALSE,"",IF(ISNUMBER(Z42),(Z42-VLOOKUP($B42,Stats!$A$2:$AA$19,8,FALSE))/VLOOKUP($B42,Stats!$A$2:$AA$19,22,FALSE),""))</f>
        <v>0.66359770503354598</v>
      </c>
      <c r="BI42" s="46" t="str">
        <f>IF(ISNUMBER(VLOOKUP($B42,Stats!$A$2:$AA$19,2,FALSE))=FALSE,"",IF(ISNUMBER(#REF!),(#REF!-VLOOKUP($B42,Stats!$A$2:$AA$19,9,FALSE))/VLOOKUP($B42,Stats!$A$2:$AA$19,23,FALSE),""))</f>
        <v/>
      </c>
      <c r="BJ42" s="46" t="str">
        <f>IF(ISNUMBER(VLOOKUP($B42,Stats!$A$2:$AA$19,2,FALSE))=FALSE,"",IF(ISNUMBER(#REF!),(#REF!-VLOOKUP($B42,Stats!$A$2:$AA$19,10,FALSE))/VLOOKUP($B42,Stats!$A$2:$AA$19,24,FALSE),""))</f>
        <v/>
      </c>
      <c r="BK42" s="44">
        <f t="shared" si="6"/>
        <v>-0.24336763721131074</v>
      </c>
      <c r="BL42" s="46" t="str">
        <f>IF(ISNUMBER(VLOOKUP($B42,Stats!$A$2:$AA$19,2,FALSE))=FALSE,"",IF(ISNUMBER(#REF!),(#REF!-VLOOKUP($B42,Stats!$A$2:$AA$19,11,FALSE))/VLOOKUP($B42,Stats!$A$2:$AA$19,25,FALSE),""))</f>
        <v/>
      </c>
      <c r="BM42" s="46">
        <f>IF(ISNUMBER(VLOOKUP($B42,Stats!$A$2:$AA$19,2,FALSE))=FALSE,"",IF(ISNUMBER(AA42),(AA42-VLOOKUP($B42,Stats!$A$2:$AA$19,12,FALSE))/VLOOKUP($B42,Stats!$A$2:$AA$19,26,FALSE),""))</f>
        <v>-0.33594142058726068</v>
      </c>
      <c r="BN42" s="46" t="str">
        <f>IF(ISNUMBER(VLOOKUP($B42,Stats!$A$2:$AA$19,2,FALSE))=FALSE,"",IF(ISNUMBER(#REF!),(#REF!-VLOOKUP($B42,Stats!$A$2:$AA$19,13,FALSE))/VLOOKUP($B42,Stats!$A$2:$AA$19,27,FALSE),""))</f>
        <v/>
      </c>
      <c r="BO42" s="46" t="str">
        <f>IF(ISNUMBER(VLOOKUP($B42,Stats!$A$2:$AA$19,2,FALSE))=FALSE,"",IF(ISNUMBER(#REF!),(#REF!-VLOOKUP($B42,Stats!$A$2:$AA$19,14,FALSE))/VLOOKUP($B42,Stats!$A$2:$AB$19,28,FALSE),""))</f>
        <v/>
      </c>
      <c r="BP42" s="46"/>
      <c r="BQ42" s="46">
        <f>IF(ISNUMBER(VLOOKUP($B42,Stats!$A$2:$AA$19,2,FALSE))=FALSE,"",IF(ISNUMBER(BM42),BM42,(VLOOKUP($B42,Stats!$A$2:$AT$19,46,FALSE)-VLOOKUP($B42,Stats!$A$2:$AA$19,12,FALSE))/VLOOKUP($B42,Stats!$A$2:$AA$19,26,FALSE)))</f>
        <v>-0.33594142058726068</v>
      </c>
      <c r="BR42" s="51">
        <f t="shared" si="7"/>
        <v>-0.33594142058726068</v>
      </c>
      <c r="BS42" s="32" t="str">
        <f t="shared" si="2"/>
        <v>1044_201422</v>
      </c>
      <c r="BT42" s="53">
        <f t="shared" si="3"/>
        <v>-0.15930601421295237</v>
      </c>
    </row>
    <row r="43" spans="1:72" x14ac:dyDescent="0.15">
      <c r="A43" s="16">
        <v>1044</v>
      </c>
      <c r="B43" s="17">
        <v>201423</v>
      </c>
      <c r="C43" s="3">
        <v>0</v>
      </c>
      <c r="D43" s="23">
        <v>1.0151783954267746E-2</v>
      </c>
      <c r="E43" s="18">
        <v>1.1131770288459679E-2</v>
      </c>
      <c r="F43" s="24">
        <v>5</v>
      </c>
      <c r="G43" s="24">
        <v>5</v>
      </c>
      <c r="H43" s="20">
        <v>9.9048115863659362E-3</v>
      </c>
      <c r="I43" s="20">
        <v>-7.7723522056120323E-3</v>
      </c>
      <c r="J43" s="24">
        <v>3</v>
      </c>
      <c r="K43" s="24">
        <v>2</v>
      </c>
      <c r="L43" s="20">
        <v>1.7423649177760403E-2</v>
      </c>
      <c r="M43" s="20">
        <v>-1.6644217817971985E-2</v>
      </c>
      <c r="N43" s="19">
        <v>1.0394000000000001</v>
      </c>
      <c r="O43" s="19">
        <v>1.0134555382215289</v>
      </c>
      <c r="P43" s="25">
        <v>41953</v>
      </c>
      <c r="Q43" s="20">
        <v>-1.6644217817971985E-2</v>
      </c>
      <c r="R43" s="25">
        <v>41954</v>
      </c>
      <c r="S43" s="25">
        <f>IF(ISNUMBER(R43),VLOOKUP(B43,Index!$B$3:$AB$18,27,FALSE),"")</f>
        <v>41956</v>
      </c>
      <c r="T43" s="25">
        <f>IF(ISNUMBER($R43),VLOOKUP($B43,Index!$B$21:$AB$36,27,FALSE),"")</f>
        <v>41954</v>
      </c>
      <c r="U43" s="25">
        <f>IF(ISNUMBER($R43),VLOOKUP($B43,Index!$B$39:$AB$54,27,FALSE),"")</f>
        <v>41957</v>
      </c>
      <c r="W43" s="18">
        <v>0.30455351862803237</v>
      </c>
      <c r="X43" s="19">
        <v>0.5</v>
      </c>
      <c r="Y43" s="18">
        <v>0.21121049100793296</v>
      </c>
      <c r="Z43" s="19">
        <f t="shared" si="4"/>
        <v>2</v>
      </c>
      <c r="AA43" s="21">
        <v>0.60992856890554026</v>
      </c>
      <c r="AB43" s="28"/>
      <c r="AC43" s="18">
        <v>9.2752845708715267E-2</v>
      </c>
      <c r="AD43" s="19">
        <v>0.25</v>
      </c>
      <c r="AE43" s="18">
        <v>4.460987151181213E-2</v>
      </c>
      <c r="AF43" s="19">
        <f t="shared" si="5"/>
        <v>4</v>
      </c>
      <c r="AG43" s="21">
        <v>0.37201285916716037</v>
      </c>
      <c r="AH43" s="28"/>
      <c r="AK43" t="str">
        <f t="shared" ref="AK43:AX52" si="11">IF($B43=AK$2,$AA43,"")</f>
        <v/>
      </c>
      <c r="AL43" t="str">
        <f t="shared" si="11"/>
        <v/>
      </c>
      <c r="AM43">
        <f t="shared" si="11"/>
        <v>0.60992856890554026</v>
      </c>
      <c r="AN43" t="str">
        <f t="shared" si="11"/>
        <v/>
      </c>
      <c r="AO43" t="str">
        <f t="shared" si="11"/>
        <v/>
      </c>
      <c r="AP43" t="str">
        <f t="shared" si="11"/>
        <v/>
      </c>
      <c r="AQ43" t="str">
        <f t="shared" si="11"/>
        <v/>
      </c>
      <c r="AR43" t="str">
        <f t="shared" si="11"/>
        <v/>
      </c>
      <c r="AS43" t="str">
        <f t="shared" si="11"/>
        <v/>
      </c>
      <c r="AT43" t="str">
        <f t="shared" si="11"/>
        <v/>
      </c>
      <c r="AU43" t="str">
        <f t="shared" si="11"/>
        <v/>
      </c>
      <c r="AV43" t="str">
        <f t="shared" si="11"/>
        <v/>
      </c>
      <c r="AW43" t="str">
        <f t="shared" si="11"/>
        <v/>
      </c>
      <c r="AX43" t="str">
        <f t="shared" si="11"/>
        <v/>
      </c>
      <c r="AZ43" s="46">
        <f>IF(ISNUMBER(VLOOKUP($B43,Stats!$A$2:$AA$19,2,FALSE))=FALSE,"",IF(ISNUMBER(W43),(W43-VLOOKUP($B43,Stats!$A$2:$AA$19,2,FALSE))/VLOOKUP($B43,Stats!$A$2:$AA$19,16,FALSE),""))</f>
        <v>0.43789390845380116</v>
      </c>
      <c r="BA43" s="46">
        <f>IF(ISNUMBER(VLOOKUP($B43,Stats!$A$2:$AA$19,2,FALSE))=FALSE,"",IF(ISNUMBER(X43),(X43-VLOOKUP($B43,Stats!$A$2:$AA$19,3,FALSE))/VLOOKUP($B43,Stats!$A$2:$AA$19,17,FALSE),""))</f>
        <v>-7.6117703670941991E-2</v>
      </c>
      <c r="BB43" s="46"/>
      <c r="BC43" s="46"/>
      <c r="BD43" s="44">
        <f t="shared" si="1"/>
        <v>0.18088810239142958</v>
      </c>
      <c r="BE43" s="46">
        <f>IF(ISNUMBER(VLOOKUP($B43,Stats!$A$2:$AA$19,2,FALSE))=FALSE,"",IF(ISNUMBER(Y43),(Y43-VLOOKUP($B43,Stats!$A$2:$AA$19,5,FALSE))/VLOOKUP($B43,Stats!$A$2:$AA$19,19,FALSE),""))</f>
        <v>0.69203240763683138</v>
      </c>
      <c r="BF43" s="46"/>
      <c r="BG43" s="46"/>
      <c r="BH43" s="46">
        <f>IF(ISNUMBER(VLOOKUP($B43,Stats!$A$2:$AA$19,2,FALSE))=FALSE,"",IF(ISNUMBER(Z43),(Z43-VLOOKUP($B43,Stats!$A$2:$AA$19,8,FALSE))/VLOOKUP($B43,Stats!$A$2:$AA$19,22,FALSE),""))</f>
        <v>4.0999925831563512E-2</v>
      </c>
      <c r="BI43" s="46" t="str">
        <f>IF(ISNUMBER(VLOOKUP($B43,Stats!$A$2:$AA$19,2,FALSE))=FALSE,"",IF(ISNUMBER(#REF!),(#REF!-VLOOKUP($B43,Stats!$A$2:$AA$19,9,FALSE))/VLOOKUP($B43,Stats!$A$2:$AA$19,23,FALSE),""))</f>
        <v/>
      </c>
      <c r="BJ43" s="46" t="str">
        <f>IF(ISNUMBER(VLOOKUP($B43,Stats!$A$2:$AA$19,2,FALSE))=FALSE,"",IF(ISNUMBER(#REF!),(#REF!-VLOOKUP($B43,Stats!$A$2:$AA$19,10,FALSE))/VLOOKUP($B43,Stats!$A$2:$AA$19,24,FALSE),""))</f>
        <v/>
      </c>
      <c r="BK43" s="44">
        <f t="shared" si="6"/>
        <v>-0.47212270759631286</v>
      </c>
      <c r="BL43" s="46" t="str">
        <f>IF(ISNUMBER(VLOOKUP($B43,Stats!$A$2:$AA$19,2,FALSE))=FALSE,"",IF(ISNUMBER(#REF!),(#REF!-VLOOKUP($B43,Stats!$A$2:$AA$19,11,FALSE))/VLOOKUP($B43,Stats!$A$2:$AA$19,25,FALSE),""))</f>
        <v/>
      </c>
      <c r="BM43" s="46">
        <f>IF(ISNUMBER(VLOOKUP($B43,Stats!$A$2:$AA$19,2,FALSE))=FALSE,"",IF(ISNUMBER(AA43),(AA43-VLOOKUP($B43,Stats!$A$2:$AA$19,12,FALSE))/VLOOKUP($B43,Stats!$A$2:$AA$19,26,FALSE),""))</f>
        <v>-0.62499539095448364</v>
      </c>
      <c r="BN43" s="46" t="str">
        <f>IF(ISNUMBER(VLOOKUP($B43,Stats!$A$2:$AA$19,2,FALSE))=FALSE,"",IF(ISNUMBER(#REF!),(#REF!-VLOOKUP($B43,Stats!$A$2:$AA$19,13,FALSE))/VLOOKUP($B43,Stats!$A$2:$AA$19,27,FALSE),""))</f>
        <v/>
      </c>
      <c r="BO43" s="46" t="str">
        <f>IF(ISNUMBER(VLOOKUP($B43,Stats!$A$2:$AA$19,2,FALSE))=FALSE,"",IF(ISNUMBER(#REF!),(#REF!-VLOOKUP($B43,Stats!$A$2:$AA$19,14,FALSE))/VLOOKUP($B43,Stats!$A$2:$AB$19,28,FALSE),""))</f>
        <v/>
      </c>
      <c r="BP43" s="46"/>
      <c r="BQ43" s="46">
        <f>IF(ISNUMBER(VLOOKUP($B43,Stats!$A$2:$AA$19,2,FALSE))=FALSE,"",IF(ISNUMBER(BM43),BM43,(VLOOKUP($B43,Stats!$A$2:$AT$19,46,FALSE)-VLOOKUP($B43,Stats!$A$2:$AA$19,12,FALSE))/VLOOKUP($B43,Stats!$A$2:$AA$19,26,FALSE)))</f>
        <v>-0.62499539095448364</v>
      </c>
      <c r="BR43" s="51">
        <f t="shared" si="7"/>
        <v>-0.62499539095448364</v>
      </c>
      <c r="BS43" s="32" t="str">
        <f t="shared" si="2"/>
        <v>1044_201423</v>
      </c>
      <c r="BT43" s="53">
        <f t="shared" si="3"/>
        <v>-0.3720950822703985</v>
      </c>
    </row>
    <row r="44" spans="1:72" x14ac:dyDescent="0.15">
      <c r="A44" s="16">
        <v>1044</v>
      </c>
      <c r="B44" s="17">
        <v>201424</v>
      </c>
      <c r="C44" s="3">
        <v>0</v>
      </c>
      <c r="D44" s="23">
        <v>9.1521124012098776E-2</v>
      </c>
      <c r="E44" s="18">
        <v>1.0190185700773263E-2</v>
      </c>
      <c r="F44" s="24">
        <v>8</v>
      </c>
      <c r="G44" s="24">
        <v>2</v>
      </c>
      <c r="H44" s="20">
        <v>1.1442774981287374E-2</v>
      </c>
      <c r="I44" s="20">
        <v>-1.5616626125372624E-3</v>
      </c>
      <c r="J44" s="24">
        <v>7</v>
      </c>
      <c r="K44" s="24">
        <v>2</v>
      </c>
      <c r="L44" s="20">
        <v>2.3630504833512367E-2</v>
      </c>
      <c r="M44" s="20">
        <v>-1.9506485906564119E-3</v>
      </c>
      <c r="N44" s="19">
        <v>1.1187</v>
      </c>
      <c r="O44" s="19">
        <v>1.0910952891836534</v>
      </c>
      <c r="P44" s="25">
        <v>41971</v>
      </c>
      <c r="Q44" s="20">
        <v>-3.1210377450503479E-3</v>
      </c>
      <c r="R44" s="25">
        <v>41962</v>
      </c>
      <c r="S44" s="25">
        <f>IF(ISNUMBER(R44),VLOOKUP(B44,Index!$B$3:$AB$18,27,FALSE),"")</f>
        <v>41963</v>
      </c>
      <c r="T44" s="25">
        <f>IF(ISNUMBER($R44),VLOOKUP($B44,Index!$B$21:$AB$36,27,FALSE),"")</f>
        <v>41963</v>
      </c>
      <c r="U44" s="25">
        <f>IF(ISNUMBER($R44),VLOOKUP($B44,Index!$B$39:$AB$54,27,FALSE),"")</f>
        <v>41963</v>
      </c>
      <c r="W44" s="18">
        <v>2.7456337203629633</v>
      </c>
      <c r="X44" s="19">
        <v>0.8</v>
      </c>
      <c r="Y44" s="18">
        <v>0.19334517956713532</v>
      </c>
      <c r="Z44" s="19">
        <f t="shared" si="4"/>
        <v>1</v>
      </c>
      <c r="AA44" s="21">
        <v>29.323940140500408</v>
      </c>
      <c r="AB44" s="28"/>
      <c r="AC44" s="18">
        <v>7.538504526394167</v>
      </c>
      <c r="AD44" s="19">
        <v>0.64000000000000012</v>
      </c>
      <c r="AE44" s="18">
        <v>3.7382358461847801E-2</v>
      </c>
      <c r="AF44" s="19">
        <f t="shared" si="5"/>
        <v>1</v>
      </c>
      <c r="AG44" s="21">
        <v>859.8934653636511</v>
      </c>
      <c r="AH44" s="28"/>
      <c r="AK44" t="str">
        <f t="shared" si="11"/>
        <v/>
      </c>
      <c r="AL44" t="str">
        <f t="shared" si="11"/>
        <v/>
      </c>
      <c r="AM44" t="str">
        <f t="shared" si="11"/>
        <v/>
      </c>
      <c r="AN44">
        <f t="shared" si="11"/>
        <v>29.323940140500408</v>
      </c>
      <c r="AO44" t="str">
        <f t="shared" si="11"/>
        <v/>
      </c>
      <c r="AP44" t="str">
        <f t="shared" si="11"/>
        <v/>
      </c>
      <c r="AQ44" t="str">
        <f t="shared" si="11"/>
        <v/>
      </c>
      <c r="AR44" t="str">
        <f t="shared" si="11"/>
        <v/>
      </c>
      <c r="AS44" t="str">
        <f t="shared" si="11"/>
        <v/>
      </c>
      <c r="AT44" t="str">
        <f t="shared" si="11"/>
        <v/>
      </c>
      <c r="AU44" t="str">
        <f t="shared" si="11"/>
        <v/>
      </c>
      <c r="AV44" t="str">
        <f t="shared" si="11"/>
        <v/>
      </c>
      <c r="AW44" t="str">
        <f t="shared" si="11"/>
        <v/>
      </c>
      <c r="AX44" t="str">
        <f t="shared" si="11"/>
        <v/>
      </c>
      <c r="AZ44" s="46">
        <f>IF(ISNUMBER(VLOOKUP($B44,Stats!$A$2:$AA$19,2,FALSE))=FALSE,"",IF(ISNUMBER(W44),(W44-VLOOKUP($B44,Stats!$A$2:$AA$19,2,FALSE))/VLOOKUP($B44,Stats!$A$2:$AA$19,16,FALSE),""))</f>
        <v>1.8177869589109668</v>
      </c>
      <c r="BA44" s="46">
        <f>IF(ISNUMBER(VLOOKUP($B44,Stats!$A$2:$AA$19,2,FALSE))=FALSE,"",IF(ISNUMBER(X44),(X44-VLOOKUP($B44,Stats!$A$2:$AA$19,3,FALSE))/VLOOKUP($B44,Stats!$A$2:$AA$19,17,FALSE),""))</f>
        <v>0.51367074063984464</v>
      </c>
      <c r="BB44" s="46"/>
      <c r="BC44" s="46"/>
      <c r="BD44" s="44">
        <f t="shared" si="1"/>
        <v>1.1657288497754057</v>
      </c>
      <c r="BE44" s="46">
        <f>IF(ISNUMBER(VLOOKUP($B44,Stats!$A$2:$AA$19,2,FALSE))=FALSE,"",IF(ISNUMBER(Y44),(Y44-VLOOKUP($B44,Stats!$A$2:$AA$19,5,FALSE))/VLOOKUP($B44,Stats!$A$2:$AA$19,19,FALSE),""))</f>
        <v>0.84359984986935954</v>
      </c>
      <c r="BF44" s="46"/>
      <c r="BG44" s="46"/>
      <c r="BH44" s="46">
        <f>IF(ISNUMBER(VLOOKUP($B44,Stats!$A$2:$AA$19,2,FALSE))=FALSE,"",IF(ISNUMBER(Z44),(Z44-VLOOKUP($B44,Stats!$A$2:$AA$19,8,FALSE))/VLOOKUP($B44,Stats!$A$2:$AA$19,22,FALSE),""))</f>
        <v>-0.47935479253396501</v>
      </c>
      <c r="BI44" s="46" t="str">
        <f>IF(ISNUMBER(VLOOKUP($B44,Stats!$A$2:$AA$19,2,FALSE))=FALSE,"",IF(ISNUMBER(#REF!),(#REF!-VLOOKUP($B44,Stats!$A$2:$AA$19,9,FALSE))/VLOOKUP($B44,Stats!$A$2:$AA$19,23,FALSE),""))</f>
        <v/>
      </c>
      <c r="BJ44" s="46" t="str">
        <f>IF(ISNUMBER(VLOOKUP($B44,Stats!$A$2:$AA$19,2,FALSE))=FALSE,"",IF(ISNUMBER(#REF!),(#REF!-VLOOKUP($B44,Stats!$A$2:$AA$19,10,FALSE))/VLOOKUP($B44,Stats!$A$2:$AA$19,24,FALSE),""))</f>
        <v/>
      </c>
      <c r="BK44" s="44">
        <f t="shared" si="6"/>
        <v>-0.73432633266874114</v>
      </c>
      <c r="BL44" s="46" t="str">
        <f>IF(ISNUMBER(VLOOKUP($B44,Stats!$A$2:$AA$19,2,FALSE))=FALSE,"",IF(ISNUMBER(#REF!),(#REF!-VLOOKUP($B44,Stats!$A$2:$AA$19,11,FALSE))/VLOOKUP($B44,Stats!$A$2:$AA$19,25,FALSE),""))</f>
        <v/>
      </c>
      <c r="BM44" s="46">
        <f>IF(ISNUMBER(VLOOKUP($B44,Stats!$A$2:$AA$19,2,FALSE))=FALSE,"",IF(ISNUMBER(AA44),(AA44-VLOOKUP($B44,Stats!$A$2:$AA$19,12,FALSE))/VLOOKUP($B44,Stats!$A$2:$AA$19,26,FALSE),""))</f>
        <v>0.84022266330948359</v>
      </c>
      <c r="BN44" s="46" t="str">
        <f>IF(ISNUMBER(VLOOKUP($B44,Stats!$A$2:$AA$19,2,FALSE))=FALSE,"",IF(ISNUMBER(#REF!),(#REF!-VLOOKUP($B44,Stats!$A$2:$AA$19,13,FALSE))/VLOOKUP($B44,Stats!$A$2:$AA$19,27,FALSE),""))</f>
        <v/>
      </c>
      <c r="BO44" s="46" t="str">
        <f>IF(ISNUMBER(VLOOKUP($B44,Stats!$A$2:$AA$19,2,FALSE))=FALSE,"",IF(ISNUMBER(#REF!),(#REF!-VLOOKUP($B44,Stats!$A$2:$AA$19,14,FALSE))/VLOOKUP($B44,Stats!$A$2:$AB$19,28,FALSE),""))</f>
        <v/>
      </c>
      <c r="BP44" s="46"/>
      <c r="BQ44" s="46">
        <f>IF(ISNUMBER(VLOOKUP($B44,Stats!$A$2:$AA$19,2,FALSE))=FALSE,"",IF(ISNUMBER(BM44),BM44,(VLOOKUP($B44,Stats!$A$2:$AT$19,46,FALSE)-VLOOKUP($B44,Stats!$A$2:$AA$19,12,FALSE))/VLOOKUP($B44,Stats!$A$2:$AA$19,26,FALSE)))</f>
        <v>0.84022266330948359</v>
      </c>
      <c r="BR44" s="51">
        <f t="shared" si="7"/>
        <v>0.84022266330948359</v>
      </c>
      <c r="BS44" s="32" t="str">
        <f t="shared" si="2"/>
        <v>1044_201424</v>
      </c>
      <c r="BT44" s="53">
        <f t="shared" si="3"/>
        <v>-3.9405496984266791E-2</v>
      </c>
    </row>
    <row r="45" spans="1:72" x14ac:dyDescent="0.15">
      <c r="A45" s="16">
        <v>1044</v>
      </c>
      <c r="B45" s="17">
        <v>201425</v>
      </c>
      <c r="C45" s="3">
        <v>0</v>
      </c>
      <c r="D45" s="23">
        <v>6.7220881380173347E-2</v>
      </c>
      <c r="E45" s="18">
        <v>2.3781684535911261E-2</v>
      </c>
      <c r="F45" s="24">
        <v>7</v>
      </c>
      <c r="G45" s="24">
        <v>3</v>
      </c>
      <c r="H45" s="20">
        <v>1.7489039691398256E-2</v>
      </c>
      <c r="I45" s="20">
        <v>-1.8196981349802559E-2</v>
      </c>
      <c r="J45" s="24">
        <v>5</v>
      </c>
      <c r="K45" s="24">
        <v>1</v>
      </c>
      <c r="L45" s="20">
        <v>4.2296600541815943E-2</v>
      </c>
      <c r="M45" s="20">
        <v>-4.65401603140847E-2</v>
      </c>
      <c r="N45" s="19">
        <v>1.2225999999999999</v>
      </c>
      <c r="O45" s="19">
        <v>1.0971910616530556</v>
      </c>
      <c r="P45" s="25">
        <v>41981</v>
      </c>
      <c r="Q45" s="20">
        <v>-4.65401603140847E-2</v>
      </c>
      <c r="R45" s="25">
        <v>41982</v>
      </c>
      <c r="S45" s="25">
        <f>IF(ISNUMBER(R45),VLOOKUP(B45,Index!$B$3:$AB$18,27,FALSE),"")</f>
        <v>41982</v>
      </c>
      <c r="T45" s="25">
        <f>IF(ISNUMBER($R45),VLOOKUP($B45,Index!$B$21:$AB$36,27,FALSE),"")</f>
        <v>41982</v>
      </c>
      <c r="U45" s="25">
        <f>IF(ISNUMBER($R45),VLOOKUP($B45,Index!$B$39:$AB$54,27,FALSE),"")</f>
        <v>41982</v>
      </c>
      <c r="W45" s="18">
        <v>2.0166264414052004</v>
      </c>
      <c r="X45" s="19">
        <v>0.7</v>
      </c>
      <c r="Y45" s="18">
        <v>0.45122573837450397</v>
      </c>
      <c r="Z45" s="19">
        <f t="shared" si="4"/>
        <v>0</v>
      </c>
      <c r="AA45" s="21">
        <v>1.4443629099367312</v>
      </c>
      <c r="AB45" s="28"/>
      <c r="AC45" s="18">
        <v>4.0667822041746025</v>
      </c>
      <c r="AD45" s="19">
        <v>0.48999999999999994</v>
      </c>
      <c r="AE45" s="18">
        <v>0.2036046669716163</v>
      </c>
      <c r="AF45" s="19">
        <f t="shared" si="5"/>
        <v>0</v>
      </c>
      <c r="AG45" s="21">
        <v>2.0861842156009018</v>
      </c>
      <c r="AH45" s="28"/>
      <c r="AK45" t="str">
        <f t="shared" si="11"/>
        <v/>
      </c>
      <c r="AL45" t="str">
        <f t="shared" si="11"/>
        <v/>
      </c>
      <c r="AM45" t="str">
        <f t="shared" si="11"/>
        <v/>
      </c>
      <c r="AN45" t="str">
        <f t="shared" si="11"/>
        <v/>
      </c>
      <c r="AO45">
        <f t="shared" si="11"/>
        <v>1.4443629099367312</v>
      </c>
      <c r="AP45" t="str">
        <f t="shared" si="11"/>
        <v/>
      </c>
      <c r="AQ45" t="str">
        <f t="shared" si="11"/>
        <v/>
      </c>
      <c r="AR45" t="str">
        <f t="shared" si="11"/>
        <v/>
      </c>
      <c r="AS45" t="str">
        <f t="shared" si="11"/>
        <v/>
      </c>
      <c r="AT45" t="str">
        <f t="shared" si="11"/>
        <v/>
      </c>
      <c r="AU45" t="str">
        <f t="shared" si="11"/>
        <v/>
      </c>
      <c r="AV45" t="str">
        <f t="shared" si="11"/>
        <v/>
      </c>
      <c r="AW45" t="str">
        <f t="shared" si="11"/>
        <v/>
      </c>
      <c r="AX45" t="str">
        <f t="shared" si="11"/>
        <v/>
      </c>
      <c r="AZ45" s="46">
        <f>IF(ISNUMBER(VLOOKUP($B45,Stats!$A$2:$AA$19,2,FALSE))=FALSE,"",IF(ISNUMBER(W45),(W45-VLOOKUP($B45,Stats!$A$2:$AA$19,2,FALSE))/VLOOKUP($B45,Stats!$A$2:$AA$19,16,FALSE),""))</f>
        <v>0.75126940218758709</v>
      </c>
      <c r="BA45" s="46">
        <f>IF(ISNUMBER(VLOOKUP($B45,Stats!$A$2:$AA$19,2,FALSE))=FALSE,"",IF(ISNUMBER(X45),(X45-VLOOKUP($B45,Stats!$A$2:$AA$19,3,FALSE))/VLOOKUP($B45,Stats!$A$2:$AA$19,17,FALSE),""))</f>
        <v>0.52844508262562895</v>
      </c>
      <c r="BB45" s="46"/>
      <c r="BC45" s="46"/>
      <c r="BD45" s="44">
        <f t="shared" si="1"/>
        <v>0.63985724240660802</v>
      </c>
      <c r="BE45" s="46">
        <f>IF(ISNUMBER(VLOOKUP($B45,Stats!$A$2:$AA$19,2,FALSE))=FALSE,"",IF(ISNUMBER(Y45),(Y45-VLOOKUP($B45,Stats!$A$2:$AA$19,5,FALSE))/VLOOKUP($B45,Stats!$A$2:$AA$19,19,FALSE),""))</f>
        <v>0.61048279286920148</v>
      </c>
      <c r="BF45" s="46"/>
      <c r="BG45" s="46"/>
      <c r="BH45" s="46">
        <f>IF(ISNUMBER(VLOOKUP($B45,Stats!$A$2:$AA$19,2,FALSE))=FALSE,"",IF(ISNUMBER(Z45),(Z45-VLOOKUP($B45,Stats!$A$2:$AA$19,8,FALSE))/VLOOKUP($B45,Stats!$A$2:$AA$19,22,FALSE),""))</f>
        <v>-0.38938659637819406</v>
      </c>
      <c r="BI45" s="46" t="str">
        <f>IF(ISNUMBER(VLOOKUP($B45,Stats!$A$2:$AA$19,2,FALSE))=FALSE,"",IF(ISNUMBER(#REF!),(#REF!-VLOOKUP($B45,Stats!$A$2:$AA$19,9,FALSE))/VLOOKUP($B45,Stats!$A$2:$AA$19,23,FALSE),""))</f>
        <v/>
      </c>
      <c r="BJ45" s="46" t="str">
        <f>IF(ISNUMBER(VLOOKUP($B45,Stats!$A$2:$AA$19,2,FALSE))=FALSE,"",IF(ISNUMBER(#REF!),(#REF!-VLOOKUP($B45,Stats!$A$2:$AA$19,10,FALSE))/VLOOKUP($B45,Stats!$A$2:$AA$19,24,FALSE),""))</f>
        <v/>
      </c>
      <c r="BK45" s="44">
        <f t="shared" si="6"/>
        <v>-0.54415393392189926</v>
      </c>
      <c r="BL45" s="46" t="str">
        <f>IF(ISNUMBER(VLOOKUP($B45,Stats!$A$2:$AA$19,2,FALSE))=FALSE,"",IF(ISNUMBER(#REF!),(#REF!-VLOOKUP($B45,Stats!$A$2:$AA$19,11,FALSE))/VLOOKUP($B45,Stats!$A$2:$AA$19,25,FALSE),""))</f>
        <v/>
      </c>
      <c r="BM45" s="46">
        <f>IF(ISNUMBER(VLOOKUP($B45,Stats!$A$2:$AA$19,2,FALSE))=FALSE,"",IF(ISNUMBER(AA45),(AA45-VLOOKUP($B45,Stats!$A$2:$AA$19,12,FALSE))/VLOOKUP($B45,Stats!$A$2:$AA$19,26,FALSE),""))</f>
        <v>-0.26958338580091912</v>
      </c>
      <c r="BN45" s="46" t="str">
        <f>IF(ISNUMBER(VLOOKUP($B45,Stats!$A$2:$AA$19,2,FALSE))=FALSE,"",IF(ISNUMBER(#REF!),(#REF!-VLOOKUP($B45,Stats!$A$2:$AA$19,13,FALSE))/VLOOKUP($B45,Stats!$A$2:$AA$19,27,FALSE),""))</f>
        <v/>
      </c>
      <c r="BO45" s="46" t="str">
        <f>IF(ISNUMBER(VLOOKUP($B45,Stats!$A$2:$AA$19,2,FALSE))=FALSE,"",IF(ISNUMBER(#REF!),(#REF!-VLOOKUP($B45,Stats!$A$2:$AA$19,14,FALSE))/VLOOKUP($B45,Stats!$A$2:$AB$19,28,FALSE),""))</f>
        <v/>
      </c>
      <c r="BP45" s="46"/>
      <c r="BQ45" s="46">
        <f>IF(ISNUMBER(VLOOKUP($B45,Stats!$A$2:$AA$19,2,FALSE))=FALSE,"",IF(ISNUMBER(BM45),BM45,(VLOOKUP($B45,Stats!$A$2:$AT$19,46,FALSE)-VLOOKUP($B45,Stats!$A$2:$AA$19,12,FALSE))/VLOOKUP($B45,Stats!$A$2:$AA$19,26,FALSE)))</f>
        <v>-0.26958338580091912</v>
      </c>
      <c r="BR45" s="51">
        <f t="shared" si="7"/>
        <v>-0.26958338580091912</v>
      </c>
      <c r="BS45" s="32" t="str">
        <f t="shared" si="2"/>
        <v>1044_201425</v>
      </c>
      <c r="BT45" s="53">
        <f t="shared" si="3"/>
        <v>-0.25243758903200175</v>
      </c>
    </row>
    <row r="46" spans="1:72" x14ac:dyDescent="0.15">
      <c r="A46" s="16">
        <v>1044</v>
      </c>
      <c r="B46" s="17">
        <v>201426</v>
      </c>
      <c r="C46" s="3">
        <v>0</v>
      </c>
      <c r="D46" s="23">
        <v>2.9734483625094343E-2</v>
      </c>
      <c r="E46" s="18">
        <v>1.6571546923358368E-2</v>
      </c>
      <c r="F46" s="24">
        <v>5</v>
      </c>
      <c r="G46" s="24">
        <v>5</v>
      </c>
      <c r="H46" s="20">
        <v>1.7121983103819672E-2</v>
      </c>
      <c r="I46" s="20">
        <v>-1.100573426648277E-2</v>
      </c>
      <c r="J46" s="24">
        <v>3</v>
      </c>
      <c r="K46" s="24">
        <v>5</v>
      </c>
      <c r="L46" s="20">
        <v>2.4862112855324359E-2</v>
      </c>
      <c r="M46" s="20">
        <v>-2.7166776099802892E-2</v>
      </c>
      <c r="N46" s="19">
        <v>1.2458</v>
      </c>
      <c r="O46" s="19">
        <v>1.0280574352203333</v>
      </c>
      <c r="P46" s="25">
        <v>41990</v>
      </c>
      <c r="Q46" s="20">
        <v>-5.402151228126495E-2</v>
      </c>
      <c r="R46" s="25">
        <v>41997</v>
      </c>
      <c r="S46" s="25">
        <f>IF(ISNUMBER(R46),VLOOKUP(B46,Index!$B$3:$AB$18,27,FALSE),"")</f>
        <v>41997</v>
      </c>
      <c r="T46" s="25">
        <f>IF(ISNUMBER($R46),VLOOKUP($B46,Index!$B$21:$AB$36,27,FALSE),"")</f>
        <v>41996</v>
      </c>
      <c r="U46" s="25">
        <f>IF(ISNUMBER($R46),VLOOKUP($B46,Index!$B$39:$AB$54,27,FALSE),"")</f>
        <v>41996</v>
      </c>
      <c r="W46" s="18">
        <v>0.8920345087528303</v>
      </c>
      <c r="X46" s="19">
        <v>0.5</v>
      </c>
      <c r="Y46" s="18">
        <v>0.31442299578100924</v>
      </c>
      <c r="Z46" s="19">
        <f t="shared" si="4"/>
        <v>0</v>
      </c>
      <c r="AA46" s="21">
        <v>0.55041931203778016</v>
      </c>
      <c r="AB46" s="28"/>
      <c r="AC46" s="18">
        <v>0.79572556480590328</v>
      </c>
      <c r="AD46" s="19">
        <v>0.25</v>
      </c>
      <c r="AE46" s="18">
        <v>9.8861820275904552E-2</v>
      </c>
      <c r="AF46" s="19">
        <f t="shared" si="5"/>
        <v>0</v>
      </c>
      <c r="AG46" s="21">
        <v>0.3029614190641432</v>
      </c>
      <c r="AH46" s="28"/>
      <c r="AK46" t="str">
        <f t="shared" si="11"/>
        <v/>
      </c>
      <c r="AL46" t="str">
        <f t="shared" si="11"/>
        <v/>
      </c>
      <c r="AM46" t="str">
        <f t="shared" si="11"/>
        <v/>
      </c>
      <c r="AN46" t="str">
        <f t="shared" si="11"/>
        <v/>
      </c>
      <c r="AO46" t="str">
        <f t="shared" si="11"/>
        <v/>
      </c>
      <c r="AP46">
        <f t="shared" si="11"/>
        <v>0.55041931203778016</v>
      </c>
      <c r="AQ46" t="str">
        <f t="shared" si="11"/>
        <v/>
      </c>
      <c r="AR46" t="str">
        <f t="shared" si="11"/>
        <v/>
      </c>
      <c r="AS46" t="str">
        <f t="shared" si="11"/>
        <v/>
      </c>
      <c r="AT46" t="str">
        <f t="shared" si="11"/>
        <v/>
      </c>
      <c r="AU46" t="str">
        <f t="shared" si="11"/>
        <v/>
      </c>
      <c r="AV46" t="str">
        <f t="shared" si="11"/>
        <v/>
      </c>
      <c r="AW46" t="str">
        <f t="shared" si="11"/>
        <v/>
      </c>
      <c r="AX46" t="str">
        <f t="shared" si="11"/>
        <v/>
      </c>
      <c r="AZ46" s="46">
        <f>IF(ISNUMBER(VLOOKUP($B46,Stats!$A$2:$AA$19,2,FALSE))=FALSE,"",IF(ISNUMBER(W46),(W46-VLOOKUP($B46,Stats!$A$2:$AA$19,2,FALSE))/VLOOKUP($B46,Stats!$A$2:$AA$19,16,FALSE),""))</f>
        <v>6.6294798966845314E-2</v>
      </c>
      <c r="BA46" s="46">
        <f>IF(ISNUMBER(VLOOKUP($B46,Stats!$A$2:$AA$19,2,FALSE))=FALSE,"",IF(ISNUMBER(X46),(X46-VLOOKUP($B46,Stats!$A$2:$AA$19,3,FALSE))/VLOOKUP($B46,Stats!$A$2:$AA$19,17,FALSE),""))</f>
        <v>-0.59756231632346257</v>
      </c>
      <c r="BB46" s="46"/>
      <c r="BC46" s="46"/>
      <c r="BD46" s="44">
        <f t="shared" si="1"/>
        <v>-0.26563375867830863</v>
      </c>
      <c r="BE46" s="46">
        <f>IF(ISNUMBER(VLOOKUP($B46,Stats!$A$2:$AA$19,2,FALSE))=FALSE,"",IF(ISNUMBER(Y46),(Y46-VLOOKUP($B46,Stats!$A$2:$AA$19,5,FALSE))/VLOOKUP($B46,Stats!$A$2:$AA$19,19,FALSE),""))</f>
        <v>0.43930111933322891</v>
      </c>
      <c r="BF46" s="46"/>
      <c r="BG46" s="46"/>
      <c r="BH46" s="46">
        <f>IF(ISNUMBER(VLOOKUP($B46,Stats!$A$2:$AA$19,2,FALSE))=FALSE,"",IF(ISNUMBER(Z46),(Z46-VLOOKUP($B46,Stats!$A$2:$AA$19,8,FALSE))/VLOOKUP($B46,Stats!$A$2:$AA$19,22,FALSE),""))</f>
        <v>-0.60316436580698729</v>
      </c>
      <c r="BI46" s="46" t="str">
        <f>IF(ISNUMBER(VLOOKUP($B46,Stats!$A$2:$AA$19,2,FALSE))=FALSE,"",IF(ISNUMBER(#REF!),(#REF!-VLOOKUP($B46,Stats!$A$2:$AA$19,9,FALSE))/VLOOKUP($B46,Stats!$A$2:$AA$19,23,FALSE),""))</f>
        <v/>
      </c>
      <c r="BJ46" s="46" t="str">
        <f>IF(ISNUMBER(VLOOKUP($B46,Stats!$A$2:$AA$19,2,FALSE))=FALSE,"",IF(ISNUMBER(#REF!),(#REF!-VLOOKUP($B46,Stats!$A$2:$AA$19,10,FALSE))/VLOOKUP($B46,Stats!$A$2:$AA$19,24,FALSE),""))</f>
        <v/>
      </c>
      <c r="BK46" s="44">
        <f t="shared" si="6"/>
        <v>-0.48846009327535644</v>
      </c>
      <c r="BL46" s="46" t="str">
        <f>IF(ISNUMBER(VLOOKUP($B46,Stats!$A$2:$AA$19,2,FALSE))=FALSE,"",IF(ISNUMBER(#REF!),(#REF!-VLOOKUP($B46,Stats!$A$2:$AA$19,11,FALSE))/VLOOKUP($B46,Stats!$A$2:$AA$19,25,FALSE),""))</f>
        <v/>
      </c>
      <c r="BM46" s="46">
        <f>IF(ISNUMBER(VLOOKUP($B46,Stats!$A$2:$AA$19,2,FALSE))=FALSE,"",IF(ISNUMBER(AA46),(AA46-VLOOKUP($B46,Stats!$A$2:$AA$19,12,FALSE))/VLOOKUP($B46,Stats!$A$2:$AA$19,26,FALSE),""))</f>
        <v>-0.4872285437190112</v>
      </c>
      <c r="BN46" s="46" t="str">
        <f>IF(ISNUMBER(VLOOKUP($B46,Stats!$A$2:$AA$19,2,FALSE))=FALSE,"",IF(ISNUMBER(#REF!),(#REF!-VLOOKUP($B46,Stats!$A$2:$AA$19,13,FALSE))/VLOOKUP($B46,Stats!$A$2:$AA$19,27,FALSE),""))</f>
        <v/>
      </c>
      <c r="BO46" s="46" t="str">
        <f>IF(ISNUMBER(VLOOKUP($B46,Stats!$A$2:$AA$19,2,FALSE))=FALSE,"",IF(ISNUMBER(#REF!),(#REF!-VLOOKUP($B46,Stats!$A$2:$AA$19,14,FALSE))/VLOOKUP($B46,Stats!$A$2:$AB$19,28,FALSE),""))</f>
        <v/>
      </c>
      <c r="BP46" s="46"/>
      <c r="BQ46" s="46">
        <f>IF(ISNUMBER(VLOOKUP($B46,Stats!$A$2:$AA$19,2,FALSE))=FALSE,"",IF(ISNUMBER(BM46),BM46,(VLOOKUP($B46,Stats!$A$2:$AT$19,46,FALSE)-VLOOKUP($B46,Stats!$A$2:$AA$19,12,FALSE))/VLOOKUP($B46,Stats!$A$2:$AA$19,26,FALSE)))</f>
        <v>-0.4872285437190112</v>
      </c>
      <c r="BR46" s="51">
        <f t="shared" si="7"/>
        <v>-0.4872285437190112</v>
      </c>
      <c r="BS46" s="32" t="str">
        <f t="shared" si="2"/>
        <v>1044_201426</v>
      </c>
      <c r="BT46" s="53">
        <f t="shared" si="3"/>
        <v>-0.44364851644467784</v>
      </c>
    </row>
    <row r="47" spans="1:72" x14ac:dyDescent="0.15">
      <c r="A47" s="16">
        <v>1044</v>
      </c>
      <c r="B47" s="17">
        <v>201427</v>
      </c>
      <c r="C47" s="3">
        <v>0</v>
      </c>
      <c r="D47" s="23">
        <v>-1.3990564503009728E-2</v>
      </c>
      <c r="E47" s="18">
        <v>1.3335821902732513E-2</v>
      </c>
      <c r="F47" s="24">
        <v>1</v>
      </c>
      <c r="G47" s="24">
        <v>2</v>
      </c>
      <c r="H47" s="20">
        <v>1.0756274493454399E-2</v>
      </c>
      <c r="I47" s="20">
        <v>-1.2317413722271631E-2</v>
      </c>
      <c r="J47" s="24">
        <v>1</v>
      </c>
      <c r="K47" s="24">
        <v>2</v>
      </c>
      <c r="L47" s="20">
        <v>1.0756274493454399E-2</v>
      </c>
      <c r="M47" s="20">
        <v>-1.2933138116154264E-2</v>
      </c>
      <c r="N47" s="19">
        <v>1.2135</v>
      </c>
      <c r="O47" s="19">
        <v>1</v>
      </c>
      <c r="P47" s="25">
        <v>42002</v>
      </c>
      <c r="Q47" s="20">
        <v>-1.1701689328388998E-2</v>
      </c>
      <c r="R47" s="25">
        <v>42003</v>
      </c>
      <c r="S47" s="25">
        <f>IF(ISNUMBER(R47),VLOOKUP(B47,Index!$B$3:$AB$18,27,FALSE),"")</f>
        <v>42002</v>
      </c>
      <c r="T47" s="25">
        <f>IF(ISNUMBER($R47),VLOOKUP($B47,Index!$B$21:$AB$36,27,FALSE),"")</f>
        <v>42003</v>
      </c>
      <c r="U47" s="25">
        <f>IF(ISNUMBER($R47),VLOOKUP($B47,Index!$B$39:$AB$54,27,FALSE),"")</f>
        <v>42003</v>
      </c>
      <c r="W47" s="18">
        <v>-1.6788677403611674</v>
      </c>
      <c r="X47" s="19">
        <v>0.33333333333333331</v>
      </c>
      <c r="Y47" s="18">
        <v>0.25302943009797119</v>
      </c>
      <c r="Z47" s="19">
        <f t="shared" si="4"/>
        <v>1</v>
      </c>
      <c r="AA47" s="21" t="s">
        <v>25</v>
      </c>
      <c r="AB47" s="28"/>
      <c r="AC47" s="18">
        <v>2.8185968896254119</v>
      </c>
      <c r="AD47" s="19">
        <v>0.1111111111111111</v>
      </c>
      <c r="AE47" s="18">
        <v>6.4023892495704088E-2</v>
      </c>
      <c r="AF47" s="19">
        <f t="shared" si="5"/>
        <v>1</v>
      </c>
      <c r="AG47" s="21" t="s">
        <v>25</v>
      </c>
      <c r="AH47" s="28"/>
      <c r="AK47" t="str">
        <f t="shared" si="11"/>
        <v/>
      </c>
      <c r="AL47" t="str">
        <f t="shared" si="11"/>
        <v/>
      </c>
      <c r="AM47" t="str">
        <f t="shared" si="11"/>
        <v/>
      </c>
      <c r="AN47" t="str">
        <f t="shared" si="11"/>
        <v/>
      </c>
      <c r="AO47" t="str">
        <f t="shared" si="11"/>
        <v/>
      </c>
      <c r="AP47" t="str">
        <f t="shared" si="11"/>
        <v/>
      </c>
      <c r="AQ47" t="str">
        <f t="shared" si="11"/>
        <v/>
      </c>
      <c r="AR47" t="str">
        <f t="shared" si="11"/>
        <v/>
      </c>
      <c r="AS47" t="str">
        <f t="shared" si="11"/>
        <v/>
      </c>
      <c r="AT47" t="str">
        <f t="shared" si="11"/>
        <v/>
      </c>
      <c r="AU47" t="str">
        <f t="shared" si="11"/>
        <v/>
      </c>
      <c r="AV47" t="str">
        <f t="shared" si="11"/>
        <v/>
      </c>
      <c r="AW47" t="str">
        <f t="shared" si="11"/>
        <v/>
      </c>
      <c r="AX47" t="str">
        <f t="shared" si="11"/>
        <v/>
      </c>
      <c r="AZ47" s="46">
        <f>IF(ISNUMBER(VLOOKUP($B47,Stats!$A$2:$AA$19,2,FALSE))=FALSE,"",IF(ISNUMBER(W47),(W47-VLOOKUP($B47,Stats!$A$2:$AA$19,2,FALSE))/VLOOKUP($B47,Stats!$A$2:$AA$19,16,FALSE),""))</f>
        <v>-1.0798710706919894</v>
      </c>
      <c r="BA47" s="46">
        <f>IF(ISNUMBER(VLOOKUP($B47,Stats!$A$2:$AA$19,2,FALSE))=FALSE,"",IF(ISNUMBER(X47),(X47-VLOOKUP($B47,Stats!$A$2:$AA$19,3,FALSE))/VLOOKUP($B47,Stats!$A$2:$AA$19,17,FALSE),""))</f>
        <v>-1.0507044611669172</v>
      </c>
      <c r="BB47" s="46"/>
      <c r="BC47" s="46"/>
      <c r="BD47" s="44">
        <f t="shared" si="1"/>
        <v>-1.0652877659294533</v>
      </c>
      <c r="BE47" s="46">
        <f>IF(ISNUMBER(VLOOKUP($B47,Stats!$A$2:$AA$19,2,FALSE))=FALSE,"",IF(ISNUMBER(Y47),(Y47-VLOOKUP($B47,Stats!$A$2:$AA$19,5,FALSE))/VLOOKUP($B47,Stats!$A$2:$AA$19,19,FALSE),""))</f>
        <v>0.475671387457827</v>
      </c>
      <c r="BF47" s="46"/>
      <c r="BG47" s="46"/>
      <c r="BH47" s="46">
        <f>IF(ISNUMBER(VLOOKUP($B47,Stats!$A$2:$AA$19,2,FALSE))=FALSE,"",IF(ISNUMBER(Z47),(Z47-VLOOKUP($B47,Stats!$A$2:$AA$19,8,FALSE))/VLOOKUP($B47,Stats!$A$2:$AA$19,22,FALSE),""))</f>
        <v>0.41115882059143566</v>
      </c>
      <c r="BI47" s="46" t="str">
        <f>IF(ISNUMBER(VLOOKUP($B47,Stats!$A$2:$AA$19,2,FALSE))=FALSE,"",IF(ISNUMBER(#REF!),(#REF!-VLOOKUP($B47,Stats!$A$2:$AA$19,9,FALSE))/VLOOKUP($B47,Stats!$A$2:$AA$19,23,FALSE),""))</f>
        <v/>
      </c>
      <c r="BJ47" s="46" t="str">
        <f>IF(ISNUMBER(VLOOKUP($B47,Stats!$A$2:$AA$19,2,FALSE))=FALSE,"",IF(ISNUMBER(#REF!),(#REF!-VLOOKUP($B47,Stats!$A$2:$AA$19,10,FALSE))/VLOOKUP($B47,Stats!$A$2:$AA$19,24,FALSE),""))</f>
        <v/>
      </c>
      <c r="BK47" s="44">
        <f t="shared" si="6"/>
        <v>-0.2096223250430482</v>
      </c>
      <c r="BL47" s="46" t="str">
        <f>IF(ISNUMBER(VLOOKUP($B47,Stats!$A$2:$AA$19,2,FALSE))=FALSE,"",IF(ISNUMBER(#REF!),(#REF!-VLOOKUP($B47,Stats!$A$2:$AA$19,11,FALSE))/VLOOKUP($B47,Stats!$A$2:$AA$19,25,FALSE),""))</f>
        <v/>
      </c>
      <c r="BM47" s="46" t="str">
        <f>IF(ISNUMBER(VLOOKUP($B47,Stats!$A$2:$AA$19,2,FALSE))=FALSE,"",IF(ISNUMBER(AA47),(AA47-VLOOKUP($B47,Stats!$A$2:$AA$19,12,FALSE))/VLOOKUP($B47,Stats!$A$2:$AA$19,26,FALSE),""))</f>
        <v/>
      </c>
      <c r="BN47" s="46" t="str">
        <f>IF(ISNUMBER(VLOOKUP($B47,Stats!$A$2:$AA$19,2,FALSE))=FALSE,"",IF(ISNUMBER(#REF!),(#REF!-VLOOKUP($B47,Stats!$A$2:$AA$19,13,FALSE))/VLOOKUP($B47,Stats!$A$2:$AA$19,27,FALSE),""))</f>
        <v/>
      </c>
      <c r="BO47" s="46" t="str">
        <f>IF(ISNUMBER(VLOOKUP($B47,Stats!$A$2:$AA$19,2,FALSE))=FALSE,"",IF(ISNUMBER(#REF!),(#REF!-VLOOKUP($B47,Stats!$A$2:$AA$19,14,FALSE))/VLOOKUP($B47,Stats!$A$2:$AB$19,28,FALSE),""))</f>
        <v/>
      </c>
      <c r="BP47" s="46"/>
      <c r="BQ47" s="46">
        <f>IF(ISNUMBER(VLOOKUP($B47,Stats!$A$2:$AA$19,2,FALSE))=FALSE,"",IF(ISNUMBER(BM47),BM47,(VLOOKUP($B47,Stats!$A$2:$AT$19,46,FALSE)-VLOOKUP($B47,Stats!$A$2:$AA$19,12,FALSE))/VLOOKUP($B47,Stats!$A$2:$AA$19,26,FALSE)))</f>
        <v>-0.46642635650749076</v>
      </c>
      <c r="BR47" s="51">
        <f t="shared" si="7"/>
        <v>-0.46642635650749076</v>
      </c>
      <c r="BS47" s="32" t="str">
        <f t="shared" si="2"/>
        <v>1044_201427</v>
      </c>
      <c r="BT47" s="53">
        <f t="shared" si="3"/>
        <v>-0.43211621951321771</v>
      </c>
    </row>
    <row r="48" spans="1:72" x14ac:dyDescent="0.15">
      <c r="A48" s="16">
        <v>1044</v>
      </c>
      <c r="B48" s="17">
        <v>201501</v>
      </c>
      <c r="C48" s="3">
        <v>0</v>
      </c>
      <c r="D48" s="23">
        <v>3.6380135291206095E-2</v>
      </c>
      <c r="E48" s="18">
        <v>1.115674316550856E-2</v>
      </c>
      <c r="F48" s="24">
        <v>4</v>
      </c>
      <c r="G48" s="24">
        <v>1</v>
      </c>
      <c r="H48" s="20">
        <v>1.0826294738512654E-2</v>
      </c>
      <c r="I48" s="20">
        <v>-7.1959512889450128E-3</v>
      </c>
      <c r="J48" s="24">
        <v>3</v>
      </c>
      <c r="K48" s="24">
        <v>1</v>
      </c>
      <c r="L48" s="20">
        <v>2.128361656492328E-2</v>
      </c>
      <c r="M48" s="20">
        <v>-7.1959512889450128E-3</v>
      </c>
      <c r="N48" s="19">
        <v>1.2645999999999999</v>
      </c>
      <c r="O48" s="19">
        <v>1.021486268174475</v>
      </c>
      <c r="P48" s="25">
        <v>42011</v>
      </c>
      <c r="Q48" s="20">
        <v>-7.1959512889450128E-3</v>
      </c>
      <c r="R48" s="25">
        <v>42012</v>
      </c>
      <c r="S48" s="25">
        <f>IF(ISNUMBER(R48),VLOOKUP(B48,Index!$B$3:$AB$18,27,FALSE),"")</f>
        <v>42013</v>
      </c>
      <c r="T48" s="25">
        <f>IF(ISNUMBER($R48),VLOOKUP($B48,Index!$B$21:$AB$36,27,FALSE),"")</f>
        <v>42013</v>
      </c>
      <c r="U48" s="25">
        <f>IF(ISNUMBER($R48),VLOOKUP($B48,Index!$B$39:$AB$54,27,FALSE),"")</f>
        <v>42011</v>
      </c>
      <c r="W48" s="18">
        <v>2.6193697409668388</v>
      </c>
      <c r="X48" s="19">
        <v>0.8</v>
      </c>
      <c r="Y48" s="18">
        <v>0.21168431803514381</v>
      </c>
      <c r="Z48" s="19">
        <f t="shared" si="4"/>
        <v>1</v>
      </c>
      <c r="AA48" s="21">
        <v>5.0556394603582326</v>
      </c>
      <c r="AB48" s="28"/>
      <c r="AC48" s="18">
        <v>6.8610978398926843</v>
      </c>
      <c r="AD48" s="19">
        <v>0.64000000000000012</v>
      </c>
      <c r="AE48" s="18">
        <v>4.4810250502003914E-2</v>
      </c>
      <c r="AF48" s="19">
        <f t="shared" si="5"/>
        <v>1</v>
      </c>
      <c r="AG48" s="21">
        <v>25.559490353131281</v>
      </c>
      <c r="AH48" s="28"/>
      <c r="AK48" t="str">
        <f t="shared" si="11"/>
        <v/>
      </c>
      <c r="AL48" t="str">
        <f t="shared" si="11"/>
        <v/>
      </c>
      <c r="AM48" t="str">
        <f t="shared" si="11"/>
        <v/>
      </c>
      <c r="AN48" t="str">
        <f t="shared" si="11"/>
        <v/>
      </c>
      <c r="AO48" t="str">
        <f t="shared" si="11"/>
        <v/>
      </c>
      <c r="AP48" t="str">
        <f t="shared" si="11"/>
        <v/>
      </c>
      <c r="AQ48" t="str">
        <f t="shared" si="11"/>
        <v/>
      </c>
      <c r="AR48">
        <f t="shared" si="11"/>
        <v>5.0556394603582326</v>
      </c>
      <c r="AS48" t="str">
        <f t="shared" si="11"/>
        <v/>
      </c>
      <c r="AT48" t="str">
        <f t="shared" si="11"/>
        <v/>
      </c>
      <c r="AU48" t="str">
        <f t="shared" si="11"/>
        <v/>
      </c>
      <c r="AV48" t="str">
        <f t="shared" si="11"/>
        <v/>
      </c>
      <c r="AW48" t="str">
        <f t="shared" si="11"/>
        <v/>
      </c>
      <c r="AX48" t="str">
        <f t="shared" si="11"/>
        <v/>
      </c>
      <c r="AZ48" s="46">
        <f>IF(ISNUMBER(VLOOKUP($B48,Stats!$A$2:$AA$19,2,FALSE))=FALSE,"",IF(ISNUMBER(W48),(W48-VLOOKUP($B48,Stats!$A$2:$AA$19,2,FALSE))/VLOOKUP($B48,Stats!$A$2:$AA$19,16,FALSE),""))</f>
        <v>0.61633857940323156</v>
      </c>
      <c r="BA48" s="46">
        <f>IF(ISNUMBER(VLOOKUP($B48,Stats!$A$2:$AA$19,2,FALSE))=FALSE,"",IF(ISNUMBER(X48),(X48-VLOOKUP($B48,Stats!$A$2:$AA$19,3,FALSE))/VLOOKUP($B48,Stats!$A$2:$AA$19,17,FALSE),""))</f>
        <v>1.3475254634508442</v>
      </c>
      <c r="BB48" s="46"/>
      <c r="BC48" s="46"/>
      <c r="BD48" s="44">
        <f t="shared" si="1"/>
        <v>0.98193202142703795</v>
      </c>
      <c r="BE48" s="46">
        <f>IF(ISNUMBER(VLOOKUP($B48,Stats!$A$2:$AA$19,2,FALSE))=FALSE,"",IF(ISNUMBER(Y48),(Y48-VLOOKUP($B48,Stats!$A$2:$AA$19,5,FALSE))/VLOOKUP($B48,Stats!$A$2:$AA$19,19,FALSE),""))</f>
        <v>-0.16537047953566744</v>
      </c>
      <c r="BF48" s="46"/>
      <c r="BG48" s="46"/>
      <c r="BH48" s="46">
        <f>IF(ISNUMBER(VLOOKUP($B48,Stats!$A$2:$AA$19,2,FALSE))=FALSE,"",IF(ISNUMBER(Z48),(Z48-VLOOKUP($B48,Stats!$A$2:$AA$19,8,FALSE))/VLOOKUP($B48,Stats!$A$2:$AA$19,22,FALSE),""))</f>
        <v>0.57826828658858598</v>
      </c>
      <c r="BI48" s="46" t="str">
        <f>IF(ISNUMBER(VLOOKUP($B48,Stats!$A$2:$AA$19,2,FALSE))=FALSE,"",IF(ISNUMBER(#REF!),(#REF!-VLOOKUP($B48,Stats!$A$2:$AA$19,9,FALSE))/VLOOKUP($B48,Stats!$A$2:$AA$19,23,FALSE),""))</f>
        <v/>
      </c>
      <c r="BJ48" s="46" t="str">
        <f>IF(ISNUMBER(VLOOKUP($B48,Stats!$A$2:$AA$19,2,FALSE))=FALSE,"",IF(ISNUMBER(#REF!),(#REF!-VLOOKUP($B48,Stats!$A$2:$AA$19,10,FALSE))/VLOOKUP($B48,Stats!$A$2:$AA$19,24,FALSE),""))</f>
        <v/>
      </c>
      <c r="BK48" s="44">
        <f t="shared" si="6"/>
        <v>0.28923982165154299</v>
      </c>
      <c r="BL48" s="46" t="str">
        <f>IF(ISNUMBER(VLOOKUP($B48,Stats!$A$2:$AA$19,2,FALSE))=FALSE,"",IF(ISNUMBER(#REF!),(#REF!-VLOOKUP($B48,Stats!$A$2:$AA$19,11,FALSE))/VLOOKUP($B48,Stats!$A$2:$AA$19,25,FALSE),""))</f>
        <v/>
      </c>
      <c r="BM48" s="46">
        <f>IF(ISNUMBER(VLOOKUP($B48,Stats!$A$2:$AA$19,2,FALSE))=FALSE,"",IF(ISNUMBER(AA48),(AA48-VLOOKUP($B48,Stats!$A$2:$AA$19,12,FALSE))/VLOOKUP($B48,Stats!$A$2:$AA$19,26,FALSE),""))</f>
        <v>-9.6084633265664729E-3</v>
      </c>
      <c r="BN48" s="46" t="str">
        <f>IF(ISNUMBER(VLOOKUP($B48,Stats!$A$2:$AA$19,2,FALSE))=FALSE,"",IF(ISNUMBER(#REF!),(#REF!-VLOOKUP($B48,Stats!$A$2:$AA$19,13,FALSE))/VLOOKUP($B48,Stats!$A$2:$AA$19,27,FALSE),""))</f>
        <v/>
      </c>
      <c r="BO48" s="46" t="str">
        <f>IF(ISNUMBER(VLOOKUP($B48,Stats!$A$2:$AA$19,2,FALSE))=FALSE,"",IF(ISNUMBER(#REF!),(#REF!-VLOOKUP($B48,Stats!$A$2:$AA$19,14,FALSE))/VLOOKUP($B48,Stats!$A$2:$AB$19,28,FALSE),""))</f>
        <v/>
      </c>
      <c r="BP48" s="46"/>
      <c r="BQ48" s="46">
        <f>IF(ISNUMBER(VLOOKUP($B48,Stats!$A$2:$AA$19,2,FALSE))=FALSE,"",IF(ISNUMBER(BM48),BM48,(VLOOKUP($B48,Stats!$A$2:$AT$19,46,FALSE)-VLOOKUP($B48,Stats!$A$2:$AA$19,12,FALSE))/VLOOKUP($B48,Stats!$A$2:$AA$19,26,FALSE)))</f>
        <v>-9.6084633265664729E-3</v>
      </c>
      <c r="BR48" s="51">
        <f t="shared" si="7"/>
        <v>-9.6084633265664729E-3</v>
      </c>
      <c r="BS48" s="32" t="str">
        <f t="shared" si="2"/>
        <v>1044_201501</v>
      </c>
      <c r="BT48" s="53">
        <f t="shared" si="3"/>
        <v>0.36800860461102014</v>
      </c>
    </row>
    <row r="49" spans="1:72" x14ac:dyDescent="0.15">
      <c r="A49" s="16">
        <v>1044</v>
      </c>
      <c r="B49" s="17">
        <v>201502</v>
      </c>
      <c r="C49" s="3">
        <v>0</v>
      </c>
      <c r="D49" s="23">
        <v>3.8525829817718682E-2</v>
      </c>
      <c r="E49" s="18">
        <v>1.831216653820171E-2</v>
      </c>
      <c r="F49" s="24">
        <v>7</v>
      </c>
      <c r="G49" s="24">
        <v>3</v>
      </c>
      <c r="H49" s="20">
        <v>1.340946563246608E-2</v>
      </c>
      <c r="I49" s="20">
        <v>-1.815818200260011E-2</v>
      </c>
      <c r="J49" s="24">
        <v>3</v>
      </c>
      <c r="K49" s="24">
        <v>1</v>
      </c>
      <c r="L49" s="20">
        <v>2.9062823473206434E-2</v>
      </c>
      <c r="M49" s="20">
        <v>-3.5110633066994468E-2</v>
      </c>
      <c r="N49" s="19">
        <v>1.3179000000000001</v>
      </c>
      <c r="O49" s="19">
        <v>1.0378799810993857</v>
      </c>
      <c r="P49" s="25">
        <v>42025</v>
      </c>
      <c r="Q49" s="20">
        <v>-3.5110633066994468E-2</v>
      </c>
      <c r="R49" s="25">
        <v>42023</v>
      </c>
      <c r="S49" s="25">
        <f>IF(ISNUMBER(R49),VLOOKUP(B49,Index!$B$3:$AB$18,27,FALSE),"")</f>
        <v>42023</v>
      </c>
      <c r="T49" s="25">
        <f>IF(ISNUMBER($R49),VLOOKUP($B49,Index!$B$21:$AB$36,27,FALSE),"")</f>
        <v>42023</v>
      </c>
      <c r="U49" s="25">
        <f>IF(ISNUMBER($R49),VLOOKUP($B49,Index!$B$39:$AB$54,27,FALSE),"")</f>
        <v>42027</v>
      </c>
      <c r="W49" s="18">
        <v>1.1557748945315605</v>
      </c>
      <c r="X49" s="19">
        <v>0.7</v>
      </c>
      <c r="Y49" s="18">
        <v>0.34744893091822915</v>
      </c>
      <c r="Z49" s="19">
        <f t="shared" si="4"/>
        <v>0</v>
      </c>
      <c r="AA49" s="21">
        <v>1.0972695862306923</v>
      </c>
      <c r="AB49" s="28"/>
      <c r="AC49" s="18">
        <v>1.3358156068294398</v>
      </c>
      <c r="AD49" s="19">
        <v>0.48999999999999994</v>
      </c>
      <c r="AE49" s="18">
        <v>0.12072075959622038</v>
      </c>
      <c r="AF49" s="19">
        <f t="shared" si="5"/>
        <v>0</v>
      </c>
      <c r="AG49" s="21">
        <v>1.2040005448668747</v>
      </c>
      <c r="AH49" s="28"/>
      <c r="AK49" t="str">
        <f t="shared" si="11"/>
        <v/>
      </c>
      <c r="AL49" t="str">
        <f t="shared" si="11"/>
        <v/>
      </c>
      <c r="AM49" t="str">
        <f t="shared" si="11"/>
        <v/>
      </c>
      <c r="AN49" t="str">
        <f t="shared" si="11"/>
        <v/>
      </c>
      <c r="AO49" t="str">
        <f t="shared" si="11"/>
        <v/>
      </c>
      <c r="AP49" t="str">
        <f t="shared" si="11"/>
        <v/>
      </c>
      <c r="AQ49" t="str">
        <f t="shared" si="11"/>
        <v/>
      </c>
      <c r="AR49" t="str">
        <f t="shared" si="11"/>
        <v/>
      </c>
      <c r="AS49">
        <f t="shared" si="11"/>
        <v>1.0972695862306923</v>
      </c>
      <c r="AT49" t="str">
        <f t="shared" si="11"/>
        <v/>
      </c>
      <c r="AU49" t="str">
        <f t="shared" si="11"/>
        <v/>
      </c>
      <c r="AV49" t="str">
        <f t="shared" si="11"/>
        <v/>
      </c>
      <c r="AW49" t="str">
        <f t="shared" si="11"/>
        <v/>
      </c>
      <c r="AX49" t="str">
        <f t="shared" si="11"/>
        <v/>
      </c>
      <c r="AZ49" s="46">
        <f>IF(ISNUMBER(VLOOKUP($B49,Stats!$A$2:$AA$19,2,FALSE))=FALSE,"",IF(ISNUMBER(W49),(W49-VLOOKUP($B49,Stats!$A$2:$AA$19,2,FALSE))/VLOOKUP($B49,Stats!$A$2:$AA$19,16,FALSE),""))</f>
        <v>0.63975562224265037</v>
      </c>
      <c r="BA49" s="46">
        <f>IF(ISNUMBER(VLOOKUP($B49,Stats!$A$2:$AA$19,2,FALSE))=FALSE,"",IF(ISNUMBER(X49),(X49-VLOOKUP($B49,Stats!$A$2:$AA$19,3,FALSE))/VLOOKUP($B49,Stats!$A$2:$AA$19,17,FALSE),""))</f>
        <v>0.38056958571220034</v>
      </c>
      <c r="BB49" s="46"/>
      <c r="BC49" s="46"/>
      <c r="BD49" s="44">
        <f t="shared" si="1"/>
        <v>0.51016260397742541</v>
      </c>
      <c r="BE49" s="46">
        <f>IF(ISNUMBER(VLOOKUP($B49,Stats!$A$2:$AA$19,2,FALSE))=FALSE,"",IF(ISNUMBER(Y49),(Y49-VLOOKUP($B49,Stats!$A$2:$AA$19,5,FALSE))/VLOOKUP($B49,Stats!$A$2:$AA$19,19,FALSE),""))</f>
        <v>0.22897241497505075</v>
      </c>
      <c r="BF49" s="46"/>
      <c r="BG49" s="46"/>
      <c r="BH49" s="46">
        <f>IF(ISNUMBER(VLOOKUP($B49,Stats!$A$2:$AA$19,2,FALSE))=FALSE,"",IF(ISNUMBER(Z49),(Z49-VLOOKUP($B49,Stats!$A$2:$AA$19,8,FALSE))/VLOOKUP($B49,Stats!$A$2:$AA$19,22,FALSE),""))</f>
        <v>-0.48836753916131515</v>
      </c>
      <c r="BI49" s="46" t="str">
        <f>IF(ISNUMBER(VLOOKUP($B49,Stats!$A$2:$AA$19,2,FALSE))=FALSE,"",IF(ISNUMBER(#REF!),(#REF!-VLOOKUP($B49,Stats!$A$2:$AA$19,9,FALSE))/VLOOKUP($B49,Stats!$A$2:$AA$19,23,FALSE),""))</f>
        <v/>
      </c>
      <c r="BJ49" s="46" t="str">
        <f>IF(ISNUMBER(VLOOKUP($B49,Stats!$A$2:$AA$19,2,FALSE))=FALSE,"",IF(ISNUMBER(#REF!),(#REF!-VLOOKUP($B49,Stats!$A$2:$AA$19,10,FALSE))/VLOOKUP($B49,Stats!$A$2:$AA$19,24,FALSE),""))</f>
        <v/>
      </c>
      <c r="BK49" s="44">
        <f t="shared" si="6"/>
        <v>-0.30679095223093006</v>
      </c>
      <c r="BL49" s="46" t="str">
        <f>IF(ISNUMBER(VLOOKUP($B49,Stats!$A$2:$AA$19,2,FALSE))=FALSE,"",IF(ISNUMBER(#REF!),(#REF!-VLOOKUP($B49,Stats!$A$2:$AA$19,11,FALSE))/VLOOKUP($B49,Stats!$A$2:$AA$19,25,FALSE),""))</f>
        <v/>
      </c>
      <c r="BM49" s="46">
        <f>IF(ISNUMBER(VLOOKUP($B49,Stats!$A$2:$AA$19,2,FALSE))=FALSE,"",IF(ISNUMBER(AA49),(AA49-VLOOKUP($B49,Stats!$A$2:$AA$19,12,FALSE))/VLOOKUP($B49,Stats!$A$2:$AA$19,26,FALSE),""))</f>
        <v>-0.22023417256406669</v>
      </c>
      <c r="BN49" s="46" t="str">
        <f>IF(ISNUMBER(VLOOKUP($B49,Stats!$A$2:$AA$19,2,FALSE))=FALSE,"",IF(ISNUMBER(#REF!),(#REF!-VLOOKUP($B49,Stats!$A$2:$AA$19,13,FALSE))/VLOOKUP($B49,Stats!$A$2:$AA$19,27,FALSE),""))</f>
        <v/>
      </c>
      <c r="BO49" s="46" t="str">
        <f>IF(ISNUMBER(VLOOKUP($B49,Stats!$A$2:$AA$19,2,FALSE))=FALSE,"",IF(ISNUMBER(#REF!),(#REF!-VLOOKUP($B49,Stats!$A$2:$AA$19,14,FALSE))/VLOOKUP($B49,Stats!$A$2:$AB$19,28,FALSE),""))</f>
        <v/>
      </c>
      <c r="BP49" s="46"/>
      <c r="BQ49" s="46">
        <f>IF(ISNUMBER(VLOOKUP($B49,Stats!$A$2:$AA$19,2,FALSE))=FALSE,"",IF(ISNUMBER(BM49),BM49,(VLOOKUP($B49,Stats!$A$2:$AT$19,46,FALSE)-VLOOKUP($B49,Stats!$A$2:$AA$19,12,FALSE))/VLOOKUP($B49,Stats!$A$2:$AA$19,26,FALSE)))</f>
        <v>-0.22023417256406669</v>
      </c>
      <c r="BR49" s="51">
        <f t="shared" si="7"/>
        <v>-0.22023417256406669</v>
      </c>
      <c r="BS49" s="32" t="str">
        <f t="shared" si="2"/>
        <v>1044_201502</v>
      </c>
      <c r="BT49" s="53">
        <f t="shared" si="3"/>
        <v>-0.12608888505588628</v>
      </c>
    </row>
    <row r="50" spans="1:72" x14ac:dyDescent="0.15">
      <c r="A50" s="16">
        <v>1044</v>
      </c>
      <c r="B50" s="17">
        <v>201503</v>
      </c>
      <c r="C50" s="3">
        <v>0</v>
      </c>
      <c r="D50" s="23">
        <v>7.3580133363992939E-3</v>
      </c>
      <c r="E50" s="18">
        <v>1.5772442342754021E-2</v>
      </c>
      <c r="F50" s="24">
        <v>6</v>
      </c>
      <c r="G50" s="24">
        <v>4</v>
      </c>
      <c r="H50" s="20">
        <v>1.1737879574233889E-2</v>
      </c>
      <c r="I50" s="20">
        <v>-1.5493605202821503E-2</v>
      </c>
      <c r="J50" s="24">
        <v>4</v>
      </c>
      <c r="K50" s="24">
        <v>3</v>
      </c>
      <c r="L50" s="20">
        <v>2.2082502683637539E-2</v>
      </c>
      <c r="M50" s="20">
        <v>-2.1879883902656716E-2</v>
      </c>
      <c r="N50" s="19">
        <v>1.3492</v>
      </c>
      <c r="O50" s="19">
        <v>1.0118494075296236</v>
      </c>
      <c r="P50" s="25">
        <v>42031</v>
      </c>
      <c r="Q50" s="20">
        <v>-3.9579009783575425E-2</v>
      </c>
      <c r="R50" s="25">
        <v>42034</v>
      </c>
      <c r="S50" s="25">
        <f>IF(ISNUMBER(R50),VLOOKUP(B50,Index!$B$3:$AB$18,27,FALSE),"")</f>
        <v>42041</v>
      </c>
      <c r="T50" s="25">
        <f>IF(ISNUMBER($R50),VLOOKUP($B50,Index!$B$21:$AB$36,27,FALSE),"")</f>
        <v>42041</v>
      </c>
      <c r="U50" s="25">
        <f>IF(ISNUMBER($R50),VLOOKUP($B50,Index!$B$39:$AB$54,27,FALSE),"")</f>
        <v>42034</v>
      </c>
      <c r="W50" s="18">
        <v>0.22074040009197882</v>
      </c>
      <c r="X50" s="19">
        <v>0.6</v>
      </c>
      <c r="Y50" s="18">
        <v>0.29926105240070916</v>
      </c>
      <c r="Z50" s="19">
        <f t="shared" si="4"/>
        <v>7</v>
      </c>
      <c r="AA50" s="21">
        <v>0.18590695867921225</v>
      </c>
      <c r="AB50" s="28"/>
      <c r="AC50" s="18">
        <v>4.8726324232766884E-2</v>
      </c>
      <c r="AD50" s="19">
        <v>0.36</v>
      </c>
      <c r="AE50" s="18">
        <v>8.9557177483979997E-2</v>
      </c>
      <c r="AF50" s="19">
        <f t="shared" si="5"/>
        <v>49</v>
      </c>
      <c r="AG50" s="21">
        <v>3.4561397285354331E-2</v>
      </c>
      <c r="AH50" s="28"/>
      <c r="AK50" t="str">
        <f t="shared" si="11"/>
        <v/>
      </c>
      <c r="AL50" t="str">
        <f t="shared" si="11"/>
        <v/>
      </c>
      <c r="AM50" t="str">
        <f t="shared" si="11"/>
        <v/>
      </c>
      <c r="AN50" t="str">
        <f t="shared" si="11"/>
        <v/>
      </c>
      <c r="AO50" t="str">
        <f t="shared" si="11"/>
        <v/>
      </c>
      <c r="AP50" t="str">
        <f t="shared" si="11"/>
        <v/>
      </c>
      <c r="AQ50" t="str">
        <f t="shared" si="11"/>
        <v/>
      </c>
      <c r="AR50" t="str">
        <f t="shared" si="11"/>
        <v/>
      </c>
      <c r="AS50" t="str">
        <f t="shared" si="11"/>
        <v/>
      </c>
      <c r="AT50">
        <f t="shared" si="11"/>
        <v>0.18590695867921225</v>
      </c>
      <c r="AU50" t="str">
        <f t="shared" si="11"/>
        <v/>
      </c>
      <c r="AV50" t="str">
        <f t="shared" si="11"/>
        <v/>
      </c>
      <c r="AW50" t="str">
        <f t="shared" si="11"/>
        <v/>
      </c>
      <c r="AX50" t="str">
        <f t="shared" si="11"/>
        <v/>
      </c>
      <c r="AZ50" s="46">
        <f>IF(ISNUMBER(VLOOKUP($B50,Stats!$A$2:$AA$19,2,FALSE))=FALSE,"",IF(ISNUMBER(W50),(W50-VLOOKUP($B50,Stats!$A$2:$AA$19,2,FALSE))/VLOOKUP($B50,Stats!$A$2:$AA$19,16,FALSE),""))</f>
        <v>0.85667355451543925</v>
      </c>
      <c r="BA50" s="46">
        <f>IF(ISNUMBER(VLOOKUP($B50,Stats!$A$2:$AA$19,2,FALSE))=FALSE,"",IF(ISNUMBER(X50),(X50-VLOOKUP($B50,Stats!$A$2:$AA$19,3,FALSE))/VLOOKUP($B50,Stats!$A$2:$AA$19,17,FALSE),""))</f>
        <v>1.3468599432198178</v>
      </c>
      <c r="BB50" s="46"/>
      <c r="BC50" s="46"/>
      <c r="BD50" s="44">
        <f t="shared" si="1"/>
        <v>1.1017667488676286</v>
      </c>
      <c r="BE50" s="46">
        <f>IF(ISNUMBER(VLOOKUP($B50,Stats!$A$2:$AA$19,2,FALSE))=FALSE,"",IF(ISNUMBER(Y50),(Y50-VLOOKUP($B50,Stats!$A$2:$AA$19,5,FALSE))/VLOOKUP($B50,Stats!$A$2:$AA$19,19,FALSE),""))</f>
        <v>1.4511238857299043</v>
      </c>
      <c r="BF50" s="46"/>
      <c r="BG50" s="46"/>
      <c r="BH50" s="46">
        <f>IF(ISNUMBER(VLOOKUP($B50,Stats!$A$2:$AA$19,2,FALSE))=FALSE,"",IF(ISNUMBER(Z50),(Z50-VLOOKUP($B50,Stats!$A$2:$AA$19,8,FALSE))/VLOOKUP($B50,Stats!$A$2:$AA$19,22,FALSE),""))</f>
        <v>2.1034653846458133</v>
      </c>
      <c r="BI50" s="46" t="str">
        <f>IF(ISNUMBER(VLOOKUP($B50,Stats!$A$2:$AA$19,2,FALSE))=FALSE,"",IF(ISNUMBER(#REF!),(#REF!-VLOOKUP($B50,Stats!$A$2:$AA$19,9,FALSE))/VLOOKUP($B50,Stats!$A$2:$AA$19,23,FALSE),""))</f>
        <v/>
      </c>
      <c r="BJ50" s="46" t="str">
        <f>IF(ISNUMBER(VLOOKUP($B50,Stats!$A$2:$AA$19,2,FALSE))=FALSE,"",IF(ISNUMBER(#REF!),(#REF!-VLOOKUP($B50,Stats!$A$2:$AA$19,10,FALSE))/VLOOKUP($B50,Stats!$A$2:$AA$19,24,FALSE),""))</f>
        <v/>
      </c>
      <c r="BK50" s="44">
        <f t="shared" si="6"/>
        <v>-0.38474710461718897</v>
      </c>
      <c r="BL50" s="46" t="str">
        <f>IF(ISNUMBER(VLOOKUP($B50,Stats!$A$2:$AA$19,2,FALSE))=FALSE,"",IF(ISNUMBER(#REF!),(#REF!-VLOOKUP($B50,Stats!$A$2:$AA$19,11,FALSE))/VLOOKUP($B50,Stats!$A$2:$AA$19,25,FALSE),""))</f>
        <v/>
      </c>
      <c r="BM50" s="46">
        <f>IF(ISNUMBER(VLOOKUP($B50,Stats!$A$2:$AA$19,2,FALSE))=FALSE,"",IF(ISNUMBER(AA50),(AA50-VLOOKUP($B50,Stats!$A$2:$AA$19,12,FALSE))/VLOOKUP($B50,Stats!$A$2:$AA$19,26,FALSE),""))</f>
        <v>-0.51369506561891598</v>
      </c>
      <c r="BN50" s="46" t="str">
        <f>IF(ISNUMBER(VLOOKUP($B50,Stats!$A$2:$AA$19,2,FALSE))=FALSE,"",IF(ISNUMBER(#REF!),(#REF!-VLOOKUP($B50,Stats!$A$2:$AA$19,13,FALSE))/VLOOKUP($B50,Stats!$A$2:$AA$19,27,FALSE),""))</f>
        <v/>
      </c>
      <c r="BO50" s="46" t="str">
        <f>IF(ISNUMBER(VLOOKUP($B50,Stats!$A$2:$AA$19,2,FALSE))=FALSE,"",IF(ISNUMBER(#REF!),(#REF!-VLOOKUP($B50,Stats!$A$2:$AA$19,14,FALSE))/VLOOKUP($B50,Stats!$A$2:$AB$19,28,FALSE),""))</f>
        <v/>
      </c>
      <c r="BP50" s="46"/>
      <c r="BQ50" s="46">
        <f>IF(ISNUMBER(VLOOKUP($B50,Stats!$A$2:$AA$19,2,FALSE))=FALSE,"",IF(ISNUMBER(BM50),BM50,(VLOOKUP($B50,Stats!$A$2:$AT$19,46,FALSE)-VLOOKUP($B50,Stats!$A$2:$AA$19,12,FALSE))/VLOOKUP($B50,Stats!$A$2:$AA$19,26,FALSE)))</f>
        <v>-0.51369506561891598</v>
      </c>
      <c r="BR50" s="51">
        <f t="shared" si="7"/>
        <v>-0.51369506561891598</v>
      </c>
      <c r="BS50" s="32" t="str">
        <f t="shared" si="2"/>
        <v>1044_201503</v>
      </c>
      <c r="BT50" s="53">
        <f t="shared" si="3"/>
        <v>-0.11323392612057084</v>
      </c>
    </row>
    <row r="51" spans="1:72" x14ac:dyDescent="0.15">
      <c r="A51" s="16">
        <v>1044</v>
      </c>
      <c r="B51" s="17">
        <v>201504</v>
      </c>
      <c r="C51" s="3">
        <v>0</v>
      </c>
      <c r="D51" s="23">
        <v>8.8792513124857253E-2</v>
      </c>
      <c r="E51" s="18">
        <v>1.1707949246508758E-2</v>
      </c>
      <c r="F51" s="24">
        <v>5</v>
      </c>
      <c r="G51" s="24">
        <v>2</v>
      </c>
      <c r="H51" s="20">
        <v>1.8628489372815738E-2</v>
      </c>
      <c r="I51" s="20">
        <v>-3.5729970912380948E-3</v>
      </c>
      <c r="J51" s="24">
        <v>3</v>
      </c>
      <c r="K51" s="24">
        <v>1</v>
      </c>
      <c r="L51" s="20">
        <v>2.6034810589439905E-2</v>
      </c>
      <c r="M51" s="20">
        <v>-6.923837784372E-3</v>
      </c>
      <c r="N51" s="19">
        <v>1.431</v>
      </c>
      <c r="O51" s="19">
        <v>1.0963836959852897</v>
      </c>
      <c r="P51" s="25">
        <v>42052</v>
      </c>
      <c r="Q51" s="20">
        <v>-2.2215639810418963E-4</v>
      </c>
      <c r="R51" s="25">
        <v>42047</v>
      </c>
      <c r="S51" s="25">
        <f>IF(ISNUMBER(R51),VLOOKUP(B51,Index!$B$3:$AB$18,27,FALSE),"")</f>
        <v>42044</v>
      </c>
      <c r="T51" s="25">
        <f>IF(ISNUMBER($R51),VLOOKUP($B51,Index!$B$21:$AB$36,27,FALSE),"")</f>
        <v>42044</v>
      </c>
      <c r="U51" s="25">
        <f>IF(ISNUMBER($R51),VLOOKUP($B51,Index!$B$39:$AB$54,27,FALSE),"")</f>
        <v>42052</v>
      </c>
      <c r="W51" s="18">
        <v>3.5517005249942901</v>
      </c>
      <c r="X51" s="19">
        <v>0.7142857142857143</v>
      </c>
      <c r="Y51" s="18">
        <v>0.22214271809171915</v>
      </c>
      <c r="Z51" s="19">
        <f t="shared" si="4"/>
        <v>3</v>
      </c>
      <c r="AA51" s="21">
        <v>399.68469907949378</v>
      </c>
      <c r="AB51" s="28"/>
      <c r="AC51" s="18">
        <v>12.614576619244716</v>
      </c>
      <c r="AD51" s="19">
        <v>0.51020408163265307</v>
      </c>
      <c r="AE51" s="18">
        <v>4.9347387201177005E-2</v>
      </c>
      <c r="AF51" s="19">
        <f t="shared" si="5"/>
        <v>9</v>
      </c>
      <c r="AG51" s="21">
        <v>159747.8586782655</v>
      </c>
      <c r="AH51" s="28"/>
      <c r="AK51" t="str">
        <f t="shared" si="11"/>
        <v/>
      </c>
      <c r="AL51" t="str">
        <f t="shared" si="11"/>
        <v/>
      </c>
      <c r="AM51" t="str">
        <f t="shared" si="11"/>
        <v/>
      </c>
      <c r="AN51" t="str">
        <f t="shared" si="11"/>
        <v/>
      </c>
      <c r="AO51" t="str">
        <f t="shared" si="11"/>
        <v/>
      </c>
      <c r="AP51" t="str">
        <f t="shared" si="11"/>
        <v/>
      </c>
      <c r="AQ51" t="str">
        <f t="shared" si="11"/>
        <v/>
      </c>
      <c r="AR51" t="str">
        <f t="shared" si="11"/>
        <v/>
      </c>
      <c r="AS51" t="str">
        <f t="shared" si="11"/>
        <v/>
      </c>
      <c r="AT51" t="str">
        <f t="shared" si="11"/>
        <v/>
      </c>
      <c r="AU51">
        <f t="shared" si="11"/>
        <v>399.68469907949378</v>
      </c>
      <c r="AV51" t="str">
        <f t="shared" si="11"/>
        <v/>
      </c>
      <c r="AW51" t="str">
        <f t="shared" si="11"/>
        <v/>
      </c>
      <c r="AX51" t="str">
        <f t="shared" si="11"/>
        <v/>
      </c>
      <c r="AZ51" s="46">
        <f>IF(ISNUMBER(VLOOKUP($B51,Stats!$A$2:$AA$19,2,FALSE))=FALSE,"",IF(ISNUMBER(W51),(W51-VLOOKUP($B51,Stats!$A$2:$AA$19,2,FALSE))/VLOOKUP($B51,Stats!$A$2:$AA$19,16,FALSE),""))</f>
        <v>1.1756110064738496</v>
      </c>
      <c r="BA51" s="46">
        <f>IF(ISNUMBER(VLOOKUP($B51,Stats!$A$2:$AA$19,2,FALSE))=FALSE,"",IF(ISNUMBER(X51),(X51-VLOOKUP($B51,Stats!$A$2:$AA$19,3,FALSE))/VLOOKUP($B51,Stats!$A$2:$AA$19,17,FALSE),""))</f>
        <v>-0.99555450083898211</v>
      </c>
      <c r="BB51" s="46"/>
      <c r="BC51" s="46"/>
      <c r="BD51" s="44">
        <f t="shared" si="1"/>
        <v>9.0028252817433763E-2</v>
      </c>
      <c r="BE51" s="46">
        <f>IF(ISNUMBER(VLOOKUP($B51,Stats!$A$2:$AA$19,2,FALSE))=FALSE,"",IF(ISNUMBER(Y51),(Y51-VLOOKUP($B51,Stats!$A$2:$AA$19,5,FALSE))/VLOOKUP($B51,Stats!$A$2:$AA$19,19,FALSE),""))</f>
        <v>0.99779274840528431</v>
      </c>
      <c r="BF51" s="46"/>
      <c r="BG51" s="46"/>
      <c r="BH51" s="46">
        <f>IF(ISNUMBER(VLOOKUP($B51,Stats!$A$2:$AA$19,2,FALSE))=FALSE,"",IF(ISNUMBER(Z51),(Z51-VLOOKUP($B51,Stats!$A$2:$AA$19,8,FALSE))/VLOOKUP($B51,Stats!$A$2:$AA$19,22,FALSE),""))</f>
        <v>0.82333517526415878</v>
      </c>
      <c r="BI51" s="46" t="str">
        <f>IF(ISNUMBER(VLOOKUP($B51,Stats!$A$2:$AA$19,2,FALSE))=FALSE,"",IF(ISNUMBER(#REF!),(#REF!-VLOOKUP($B51,Stats!$A$2:$AA$19,9,FALSE))/VLOOKUP($B51,Stats!$A$2:$AA$19,23,FALSE),""))</f>
        <v/>
      </c>
      <c r="BJ51" s="46" t="str">
        <f>IF(ISNUMBER(VLOOKUP($B51,Stats!$A$2:$AA$19,2,FALSE))=FALSE,"",IF(ISNUMBER(#REF!),(#REF!-VLOOKUP($B51,Stats!$A$2:$AA$19,10,FALSE))/VLOOKUP($B51,Stats!$A$2:$AA$19,24,FALSE),""))</f>
        <v/>
      </c>
      <c r="BK51" s="44">
        <f t="shared" si="6"/>
        <v>-0.45145437130445137</v>
      </c>
      <c r="BL51" s="46" t="str">
        <f>IF(ISNUMBER(VLOOKUP($B51,Stats!$A$2:$AA$19,2,FALSE))=FALSE,"",IF(ISNUMBER(#REF!),(#REF!-VLOOKUP($B51,Stats!$A$2:$AA$19,11,FALSE))/VLOOKUP($B51,Stats!$A$2:$AA$19,25,FALSE),""))</f>
        <v/>
      </c>
      <c r="BM51" s="46">
        <f>IF(ISNUMBER(VLOOKUP($B51,Stats!$A$2:$AA$19,2,FALSE))=FALSE,"",IF(ISNUMBER(AA51),(AA51-VLOOKUP($B51,Stats!$A$2:$AA$19,12,FALSE))/VLOOKUP($B51,Stats!$A$2:$AA$19,26,FALSE),""))</f>
        <v>4.0043037476657206</v>
      </c>
      <c r="BN51" s="46" t="str">
        <f>IF(ISNUMBER(VLOOKUP($B51,Stats!$A$2:$AA$19,2,FALSE))=FALSE,"",IF(ISNUMBER(#REF!),(#REF!-VLOOKUP($B51,Stats!$A$2:$AA$19,13,FALSE))/VLOOKUP($B51,Stats!$A$2:$AA$19,27,FALSE),""))</f>
        <v/>
      </c>
      <c r="BO51" s="46" t="str">
        <f>IF(ISNUMBER(VLOOKUP($B51,Stats!$A$2:$AA$19,2,FALSE))=FALSE,"",IF(ISNUMBER(#REF!),(#REF!-VLOOKUP($B51,Stats!$A$2:$AA$19,14,FALSE))/VLOOKUP($B51,Stats!$A$2:$AB$19,28,FALSE),""))</f>
        <v/>
      </c>
      <c r="BP51" s="46"/>
      <c r="BQ51" s="46">
        <f>IF(ISNUMBER(VLOOKUP($B51,Stats!$A$2:$AA$19,2,FALSE))=FALSE,"",IF(ISNUMBER(BM51),BM51,(VLOOKUP($B51,Stats!$A$2:$AT$19,46,FALSE)-VLOOKUP($B51,Stats!$A$2:$AA$19,12,FALSE))/VLOOKUP($B51,Stats!$A$2:$AA$19,26,FALSE)))</f>
        <v>4.0043037476657206</v>
      </c>
      <c r="BR51" s="51">
        <f t="shared" si="7"/>
        <v>3</v>
      </c>
      <c r="BS51" s="32" t="str">
        <f t="shared" si="2"/>
        <v>1044_201504</v>
      </c>
      <c r="BT51" s="53">
        <f t="shared" si="3"/>
        <v>0.34713302778081601</v>
      </c>
    </row>
    <row r="52" spans="1:72" x14ac:dyDescent="0.15">
      <c r="A52" s="16">
        <v>1044</v>
      </c>
      <c r="B52" s="17">
        <v>201505</v>
      </c>
      <c r="C52" s="3">
        <v>0</v>
      </c>
      <c r="D52" s="23">
        <v>-8.3857442348008737E-3</v>
      </c>
      <c r="E52" s="18">
        <v>1.0666345327659078E-2</v>
      </c>
      <c r="F52" s="24">
        <v>4</v>
      </c>
      <c r="G52" s="24">
        <v>4</v>
      </c>
      <c r="H52" s="20">
        <v>7.5292866110406309E-3</v>
      </c>
      <c r="I52" s="20">
        <v>-9.5335810262190124E-3</v>
      </c>
      <c r="J52" s="24">
        <v>3</v>
      </c>
      <c r="K52" s="24">
        <v>2</v>
      </c>
      <c r="L52" s="20">
        <v>1.3596860106531938E-2</v>
      </c>
      <c r="M52" s="20">
        <v>-1.7313019390581608E-2</v>
      </c>
      <c r="N52" s="19">
        <v>1.4461999999999999</v>
      </c>
      <c r="O52" s="19">
        <v>1.0248742116079654</v>
      </c>
      <c r="P52" s="25">
        <v>42065</v>
      </c>
      <c r="Q52" s="20">
        <v>-1.8807910385838622E-2</v>
      </c>
      <c r="R52" s="25">
        <v>42069</v>
      </c>
      <c r="S52" s="25">
        <f>IF(ISNUMBER(R52),VLOOKUP(B52,Index!$B$3:$AB$18,27,FALSE),"")</f>
        <v>42069</v>
      </c>
      <c r="T52" s="25">
        <f>IF(ISNUMBER($R52),VLOOKUP($B52,Index!$B$21:$AB$36,27,FALSE),"")</f>
        <v>42069</v>
      </c>
      <c r="U52" s="25">
        <f>IF(ISNUMBER($R52),VLOOKUP($B52,Index!$B$39:$AB$54,27,FALSE),"")</f>
        <v>42069</v>
      </c>
      <c r="W52" s="18">
        <v>-0.30188679245283145</v>
      </c>
      <c r="X52" s="19">
        <v>0.5</v>
      </c>
      <c r="Y52" s="18">
        <v>0.20237967327178605</v>
      </c>
      <c r="Z52" s="19">
        <f t="shared" si="4"/>
        <v>0</v>
      </c>
      <c r="AA52" s="21" t="s">
        <v>25</v>
      </c>
      <c r="AB52" s="28"/>
      <c r="AC52" s="18">
        <v>9.1135635457458938E-2</v>
      </c>
      <c r="AD52" s="19">
        <v>0.25</v>
      </c>
      <c r="AE52" s="18">
        <v>4.0957532153594871E-2</v>
      </c>
      <c r="AF52" s="19">
        <f t="shared" si="5"/>
        <v>0</v>
      </c>
      <c r="AG52" s="21" t="s">
        <v>25</v>
      </c>
      <c r="AH52" s="28"/>
      <c r="AK52" t="str">
        <f t="shared" si="11"/>
        <v/>
      </c>
      <c r="AL52" t="str">
        <f t="shared" si="11"/>
        <v/>
      </c>
      <c r="AM52" t="str">
        <f t="shared" si="11"/>
        <v/>
      </c>
      <c r="AN52" t="str">
        <f t="shared" si="11"/>
        <v/>
      </c>
      <c r="AO52" t="str">
        <f t="shared" si="11"/>
        <v/>
      </c>
      <c r="AP52" t="str">
        <f t="shared" si="11"/>
        <v/>
      </c>
      <c r="AQ52" t="str">
        <f t="shared" si="11"/>
        <v/>
      </c>
      <c r="AR52" t="str">
        <f t="shared" si="11"/>
        <v/>
      </c>
      <c r="AS52" t="str">
        <f t="shared" si="11"/>
        <v/>
      </c>
      <c r="AT52" t="str">
        <f t="shared" si="11"/>
        <v/>
      </c>
      <c r="AU52" t="str">
        <f t="shared" si="11"/>
        <v/>
      </c>
      <c r="AV52" t="str">
        <f t="shared" si="11"/>
        <v/>
      </c>
      <c r="AW52" t="str">
        <f t="shared" si="11"/>
        <v/>
      </c>
      <c r="AX52" t="str">
        <f t="shared" si="11"/>
        <v/>
      </c>
      <c r="AZ52" s="46">
        <f>IF(ISNUMBER(VLOOKUP($B52,Stats!$A$2:$AA$19,2,FALSE))=FALSE,"",IF(ISNUMBER(W52),(W52-VLOOKUP($B52,Stats!$A$2:$AA$19,2,FALSE))/VLOOKUP($B52,Stats!$A$2:$AA$19,16,FALSE),""))</f>
        <v>-0.6271624708001029</v>
      </c>
      <c r="BA52" s="46">
        <f>IF(ISNUMBER(VLOOKUP($B52,Stats!$A$2:$AA$19,2,FALSE))=FALSE,"",IF(ISNUMBER(X52),(X52-VLOOKUP($B52,Stats!$A$2:$AA$19,3,FALSE))/VLOOKUP($B52,Stats!$A$2:$AA$19,17,FALSE),""))</f>
        <v>-0.52592327303600894</v>
      </c>
      <c r="BB52" s="46"/>
      <c r="BC52" s="46"/>
      <c r="BD52" s="44">
        <f t="shared" si="1"/>
        <v>-0.57654287191805587</v>
      </c>
      <c r="BE52" s="46">
        <f>IF(ISNUMBER(VLOOKUP($B52,Stats!$A$2:$AA$19,2,FALSE))=FALSE,"",IF(ISNUMBER(Y52),(Y52-VLOOKUP($B52,Stats!$A$2:$AA$19,5,FALSE))/VLOOKUP($B52,Stats!$A$2:$AA$19,19,FALSE),""))</f>
        <v>0.28288044151455422</v>
      </c>
      <c r="BF52" s="46"/>
      <c r="BG52" s="46"/>
      <c r="BH52" s="46">
        <f>IF(ISNUMBER(VLOOKUP($B52,Stats!$A$2:$AA$19,2,FALSE))=FALSE,"",IF(ISNUMBER(Z52),(Z52-VLOOKUP($B52,Stats!$A$2:$AA$19,8,FALSE))/VLOOKUP($B52,Stats!$A$2:$AA$19,22,FALSE),""))</f>
        <v>-0.59810804423176478</v>
      </c>
      <c r="BI52" s="46" t="str">
        <f>IF(ISNUMBER(VLOOKUP($B52,Stats!$A$2:$AA$19,2,FALSE))=FALSE,"",IF(ISNUMBER(#REF!),(#REF!-VLOOKUP($B52,Stats!$A$2:$AA$19,9,FALSE))/VLOOKUP($B52,Stats!$A$2:$AA$19,23,FALSE),""))</f>
        <v/>
      </c>
      <c r="BJ52" s="46" t="str">
        <f>IF(ISNUMBER(VLOOKUP($B52,Stats!$A$2:$AA$19,2,FALSE))=FALSE,"",IF(ISNUMBER(#REF!),(#REF!-VLOOKUP($B52,Stats!$A$2:$AA$19,10,FALSE))/VLOOKUP($B52,Stats!$A$2:$AA$19,24,FALSE),""))</f>
        <v/>
      </c>
      <c r="BK52" s="44">
        <f t="shared" si="6"/>
        <v>-0.37744872232971738</v>
      </c>
      <c r="BL52" s="46" t="str">
        <f>IF(ISNUMBER(VLOOKUP($B52,Stats!$A$2:$AA$19,2,FALSE))=FALSE,"",IF(ISNUMBER(#REF!),(#REF!-VLOOKUP($B52,Stats!$A$2:$AA$19,11,FALSE))/VLOOKUP($B52,Stats!$A$2:$AA$19,25,FALSE),""))</f>
        <v/>
      </c>
      <c r="BM52" s="46" t="str">
        <f>IF(ISNUMBER(VLOOKUP($B52,Stats!$A$2:$AA$19,2,FALSE))=FALSE,"",IF(ISNUMBER(AA52),(AA52-VLOOKUP($B52,Stats!$A$2:$AA$19,12,FALSE))/VLOOKUP($B52,Stats!$A$2:$AA$19,26,FALSE),""))</f>
        <v/>
      </c>
      <c r="BN52" s="46" t="str">
        <f>IF(ISNUMBER(VLOOKUP($B52,Stats!$A$2:$AA$19,2,FALSE))=FALSE,"",IF(ISNUMBER(#REF!),(#REF!-VLOOKUP($B52,Stats!$A$2:$AA$19,13,FALSE))/VLOOKUP($B52,Stats!$A$2:$AA$19,27,FALSE),""))</f>
        <v/>
      </c>
      <c r="BO52" s="46" t="str">
        <f>IF(ISNUMBER(VLOOKUP($B52,Stats!$A$2:$AA$19,2,FALSE))=FALSE,"",IF(ISNUMBER(#REF!),(#REF!-VLOOKUP($B52,Stats!$A$2:$AA$19,14,FALSE))/VLOOKUP($B52,Stats!$A$2:$AB$19,28,FALSE),""))</f>
        <v/>
      </c>
      <c r="BP52" s="46"/>
      <c r="BQ52" s="46">
        <f>IF(ISNUMBER(VLOOKUP($B52,Stats!$A$2:$AA$19,2,FALSE))=FALSE,"",IF(ISNUMBER(BM52),BM52,(VLOOKUP($B52,Stats!$A$2:$AT$19,46,FALSE)-VLOOKUP($B52,Stats!$A$2:$AA$19,12,FALSE))/VLOOKUP($B52,Stats!$A$2:$AA$19,26,FALSE)))</f>
        <v>-0.36655208107354165</v>
      </c>
      <c r="BR52" s="51">
        <f t="shared" si="7"/>
        <v>-0.36655208107354165</v>
      </c>
      <c r="BS52" s="32" t="str">
        <f t="shared" si="2"/>
        <v>1044_201505</v>
      </c>
      <c r="BT52" s="53">
        <f t="shared" si="3"/>
        <v>-0.41508822399614997</v>
      </c>
    </row>
    <row r="53" spans="1:72" x14ac:dyDescent="0.15">
      <c r="A53" s="16">
        <v>1044</v>
      </c>
      <c r="B53" s="17">
        <v>201506</v>
      </c>
      <c r="C53" s="3">
        <v>0</v>
      </c>
      <c r="D53" s="23">
        <v>0.14284707540521491</v>
      </c>
      <c r="E53" s="18">
        <v>1.6360321331867995E-2</v>
      </c>
      <c r="F53" s="24">
        <v>7</v>
      </c>
      <c r="G53" s="24">
        <v>3</v>
      </c>
      <c r="H53" s="20">
        <v>2.0888852786811376E-2</v>
      </c>
      <c r="I53" s="20">
        <v>-3.5409313954527142E-3</v>
      </c>
      <c r="J53" s="24">
        <v>3</v>
      </c>
      <c r="K53" s="24">
        <v>2</v>
      </c>
      <c r="L53" s="20">
        <v>4.5562756249173386E-2</v>
      </c>
      <c r="M53" s="20">
        <v>-4.3008032382517714E-3</v>
      </c>
      <c r="N53" s="19">
        <v>1.6216999999999999</v>
      </c>
      <c r="O53" s="19">
        <v>1.1081727483941506</v>
      </c>
      <c r="P53" s="25">
        <v>42083</v>
      </c>
      <c r="Q53" s="20">
        <v>-6.3125377744946976E-3</v>
      </c>
      <c r="R53" s="25">
        <v>42075</v>
      </c>
      <c r="S53" s="25">
        <f>IF(ISNUMBER(R53),VLOOKUP(B53,Index!$B$3:$AB$18,27,FALSE),"")</f>
        <v>42073</v>
      </c>
      <c r="T53" s="25">
        <f>IF(ISNUMBER($R53),VLOOKUP($B53,Index!$B$21:$AB$36,27,FALSE),"")</f>
        <v>42075</v>
      </c>
      <c r="U53" s="25">
        <f>IF(ISNUMBER($R53),VLOOKUP($B53,Index!$B$39:$AB$54,27,FALSE),"")</f>
        <v>42075</v>
      </c>
      <c r="W53" s="18">
        <v>4.2854122621564468</v>
      </c>
      <c r="X53" s="19">
        <v>0.7</v>
      </c>
      <c r="Y53" s="18">
        <v>0.3104152719656541</v>
      </c>
      <c r="Z53" s="19">
        <f t="shared" si="4"/>
        <v>2</v>
      </c>
      <c r="AA53" s="21">
        <v>22.629104253819605</v>
      </c>
      <c r="AB53" s="28"/>
      <c r="AC53" s="18">
        <v>18.364758256640833</v>
      </c>
      <c r="AD53" s="19">
        <v>0.48999999999999994</v>
      </c>
      <c r="AE53" s="18">
        <v>9.6357641069511002E-2</v>
      </c>
      <c r="AF53" s="19">
        <f t="shared" si="5"/>
        <v>4</v>
      </c>
      <c r="AG53" s="21">
        <v>512.07635933023653</v>
      </c>
      <c r="AH53" s="28"/>
      <c r="AK53" t="str">
        <f t="shared" ref="AK53:AX62" si="12">IF($B53=AK$2,$AA53,"")</f>
        <v/>
      </c>
      <c r="AL53" t="str">
        <f t="shared" si="12"/>
        <v/>
      </c>
      <c r="AM53" t="str">
        <f t="shared" si="12"/>
        <v/>
      </c>
      <c r="AN53" t="str">
        <f t="shared" si="12"/>
        <v/>
      </c>
      <c r="AO53" t="str">
        <f t="shared" si="12"/>
        <v/>
      </c>
      <c r="AP53" t="str">
        <f t="shared" si="12"/>
        <v/>
      </c>
      <c r="AQ53" t="str">
        <f t="shared" si="12"/>
        <v/>
      </c>
      <c r="AR53" t="str">
        <f t="shared" si="12"/>
        <v/>
      </c>
      <c r="AS53" t="str">
        <f t="shared" si="12"/>
        <v/>
      </c>
      <c r="AT53" t="str">
        <f t="shared" si="12"/>
        <v/>
      </c>
      <c r="AU53" t="str">
        <f t="shared" si="12"/>
        <v/>
      </c>
      <c r="AV53" t="str">
        <f t="shared" si="12"/>
        <v/>
      </c>
      <c r="AW53">
        <f t="shared" si="12"/>
        <v>22.629104253819605</v>
      </c>
      <c r="AX53" t="str">
        <f t="shared" si="12"/>
        <v/>
      </c>
      <c r="AZ53" s="46">
        <f>IF(ISNUMBER(VLOOKUP($B53,Stats!$A$2:$AA$19,2,FALSE))=FALSE,"",IF(ISNUMBER(W53),(W53-VLOOKUP($B53,Stats!$A$2:$AA$19,2,FALSE))/VLOOKUP($B53,Stats!$A$2:$AA$19,16,FALSE),""))</f>
        <v>1.8465985313011455</v>
      </c>
      <c r="BA53" s="46">
        <f>IF(ISNUMBER(VLOOKUP($B53,Stats!$A$2:$AA$19,2,FALSE))=FALSE,"",IF(ISNUMBER(X53),(X53-VLOOKUP($B53,Stats!$A$2:$AA$19,3,FALSE))/VLOOKUP($B53,Stats!$A$2:$AA$19,17,FALSE),""))</f>
        <v>-0.84610617467844285</v>
      </c>
      <c r="BB53" s="46"/>
      <c r="BC53" s="46"/>
      <c r="BD53" s="44">
        <f t="shared" si="1"/>
        <v>0.50024617831135132</v>
      </c>
      <c r="BE53" s="46">
        <f>IF(ISNUMBER(VLOOKUP($B53,Stats!$A$2:$AA$19,2,FALSE))=FALSE,"",IF(ISNUMBER(Y53),(Y53-VLOOKUP($B53,Stats!$A$2:$AA$19,5,FALSE))/VLOOKUP($B53,Stats!$A$2:$AA$19,19,FALSE),""))</f>
        <v>1.7647900474321518</v>
      </c>
      <c r="BF53" s="46"/>
      <c r="BG53" s="46"/>
      <c r="BH53" s="46">
        <f>IF(ISNUMBER(VLOOKUP($B53,Stats!$A$2:$AA$19,2,FALSE))=FALSE,"",IF(ISNUMBER(Z53),(Z53-VLOOKUP($B53,Stats!$A$2:$AA$19,8,FALSE))/VLOOKUP($B53,Stats!$A$2:$AA$19,22,FALSE),""))</f>
        <v>-0.44132796508511463</v>
      </c>
      <c r="BI53" s="46" t="str">
        <f>IF(ISNUMBER(VLOOKUP($B53,Stats!$A$2:$AA$19,2,FALSE))=FALSE,"",IF(ISNUMBER(#REF!),(#REF!-VLOOKUP($B53,Stats!$A$2:$AA$19,9,FALSE))/VLOOKUP($B53,Stats!$A$2:$AA$19,23,FALSE),""))</f>
        <v/>
      </c>
      <c r="BJ53" s="46" t="str">
        <f>IF(ISNUMBER(VLOOKUP($B53,Stats!$A$2:$AA$19,2,FALSE))=FALSE,"",IF(ISNUMBER(#REF!),(#REF!-VLOOKUP($B53,Stats!$A$2:$AA$19,10,FALSE))/VLOOKUP($B53,Stats!$A$2:$AA$19,24,FALSE),""))</f>
        <v/>
      </c>
      <c r="BK53" s="44">
        <f t="shared" si="6"/>
        <v>-1.3677514227280405</v>
      </c>
      <c r="BL53" s="46" t="str">
        <f>IF(ISNUMBER(VLOOKUP($B53,Stats!$A$2:$AA$19,2,FALSE))=FALSE,"",IF(ISNUMBER(#REF!),(#REF!-VLOOKUP($B53,Stats!$A$2:$AA$19,11,FALSE))/VLOOKUP($B53,Stats!$A$2:$AA$19,25,FALSE),""))</f>
        <v/>
      </c>
      <c r="BM53" s="46">
        <f>IF(ISNUMBER(VLOOKUP($B53,Stats!$A$2:$AA$19,2,FALSE))=FALSE,"",IF(ISNUMBER(AA53),(AA53-VLOOKUP($B53,Stats!$A$2:$AA$19,12,FALSE))/VLOOKUP($B53,Stats!$A$2:$AA$19,26,FALSE),""))</f>
        <v>-0.14927282816498533</v>
      </c>
      <c r="BN53" s="46" t="str">
        <f>IF(ISNUMBER(VLOOKUP($B53,Stats!$A$2:$AA$19,2,FALSE))=FALSE,"",IF(ISNUMBER(#REF!),(#REF!-VLOOKUP($B53,Stats!$A$2:$AA$19,13,FALSE))/VLOOKUP($B53,Stats!$A$2:$AA$19,27,FALSE),""))</f>
        <v/>
      </c>
      <c r="BO53" s="46" t="str">
        <f>IF(ISNUMBER(VLOOKUP($B53,Stats!$A$2:$AA$19,2,FALSE))=FALSE,"",IF(ISNUMBER(#REF!),(#REF!-VLOOKUP($B53,Stats!$A$2:$AA$19,14,FALSE))/VLOOKUP($B53,Stats!$A$2:$AB$19,28,FALSE),""))</f>
        <v/>
      </c>
      <c r="BP53" s="46"/>
      <c r="BQ53" s="46">
        <f>IF(ISNUMBER(VLOOKUP($B53,Stats!$A$2:$AA$19,2,FALSE))=FALSE,"",IF(ISNUMBER(BM53),BM53,(VLOOKUP($B53,Stats!$A$2:$AT$19,46,FALSE)-VLOOKUP($B53,Stats!$A$2:$AA$19,12,FALSE))/VLOOKUP($B53,Stats!$A$2:$AA$19,26,FALSE)))</f>
        <v>-0.14927282816498533</v>
      </c>
      <c r="BR53" s="51">
        <f t="shared" si="7"/>
        <v>-0.14927282816498533</v>
      </c>
      <c r="BS53" s="32" t="str">
        <f t="shared" si="2"/>
        <v>1044_201506</v>
      </c>
      <c r="BT53" s="53">
        <f t="shared" si="3"/>
        <v>-0.75045618360755106</v>
      </c>
    </row>
    <row r="54" spans="1:72" x14ac:dyDescent="0.15">
      <c r="A54" s="16">
        <v>1044</v>
      </c>
      <c r="B54" s="17">
        <v>201507</v>
      </c>
      <c r="C54" s="3">
        <v>0</v>
      </c>
      <c r="D54" s="23">
        <v>3.2496762656471834E-2</v>
      </c>
      <c r="E54" s="18">
        <v>2.2328556281663168E-2</v>
      </c>
      <c r="F54" s="24">
        <v>3</v>
      </c>
      <c r="G54" s="24">
        <v>2</v>
      </c>
      <c r="H54" s="20">
        <v>2.0701434466196506E-2</v>
      </c>
      <c r="I54" s="20">
        <v>-1.4514176887698627E-2</v>
      </c>
      <c r="J54" s="24">
        <v>2</v>
      </c>
      <c r="K54" s="24">
        <v>2</v>
      </c>
      <c r="L54" s="20">
        <v>3.2373435283961305E-2</v>
      </c>
      <c r="M54" s="20">
        <v>-2.3773186193942197E-2</v>
      </c>
      <c r="N54" s="19">
        <v>1.7125999999999999</v>
      </c>
      <c r="O54" s="19">
        <v>1.0229363277983514</v>
      </c>
      <c r="P54" s="25">
        <v>42087</v>
      </c>
      <c r="Q54" s="20">
        <v>-2.8903421698002973E-2</v>
      </c>
      <c r="R54" s="25">
        <v>42089</v>
      </c>
      <c r="S54" s="25">
        <f>IF(ISNUMBER(R54),VLOOKUP(B54,Index!$B$3:$AB$18,27,FALSE),"")</f>
        <v>42088</v>
      </c>
      <c r="T54" s="25">
        <f>IF(ISNUMBER($R54),VLOOKUP($B54,Index!$B$21:$AB$36,27,FALSE),"")</f>
        <v>42089</v>
      </c>
      <c r="U54" s="25">
        <f>IF(ISNUMBER($R54),VLOOKUP($B54,Index!$B$39:$AB$54,27,FALSE),"")</f>
        <v>42089</v>
      </c>
      <c r="W54" s="18">
        <v>2.339766911265972</v>
      </c>
      <c r="X54" s="19">
        <v>0.6</v>
      </c>
      <c r="Y54" s="18">
        <v>0.42365456827989462</v>
      </c>
      <c r="Z54" s="19">
        <f t="shared" si="4"/>
        <v>1</v>
      </c>
      <c r="AA54" s="21">
        <v>1.1243223378883593</v>
      </c>
      <c r="AB54" s="28"/>
      <c r="AC54" s="18">
        <v>5.4745091990551069</v>
      </c>
      <c r="AD54" s="19">
        <v>0.36</v>
      </c>
      <c r="AE54" s="18">
        <v>0.17948319322442388</v>
      </c>
      <c r="AF54" s="19">
        <f t="shared" si="5"/>
        <v>1</v>
      </c>
      <c r="AG54" s="21">
        <v>1.264100719474746</v>
      </c>
      <c r="AH54" s="28"/>
      <c r="AK54" t="str">
        <f t="shared" si="12"/>
        <v/>
      </c>
      <c r="AL54" t="str">
        <f t="shared" si="12"/>
        <v/>
      </c>
      <c r="AM54" t="str">
        <f t="shared" si="12"/>
        <v/>
      </c>
      <c r="AN54" t="str">
        <f t="shared" si="12"/>
        <v/>
      </c>
      <c r="AO54" t="str">
        <f t="shared" si="12"/>
        <v/>
      </c>
      <c r="AP54" t="str">
        <f t="shared" si="12"/>
        <v/>
      </c>
      <c r="AQ54" t="str">
        <f t="shared" si="12"/>
        <v/>
      </c>
      <c r="AR54" t="str">
        <f t="shared" si="12"/>
        <v/>
      </c>
      <c r="AS54" t="str">
        <f t="shared" si="12"/>
        <v/>
      </c>
      <c r="AT54" t="str">
        <f t="shared" si="12"/>
        <v/>
      </c>
      <c r="AU54" t="str">
        <f t="shared" si="12"/>
        <v/>
      </c>
      <c r="AV54" t="str">
        <f t="shared" si="12"/>
        <v/>
      </c>
      <c r="AW54" t="str">
        <f t="shared" si="12"/>
        <v/>
      </c>
      <c r="AX54">
        <f t="shared" si="12"/>
        <v>1.1243223378883593</v>
      </c>
      <c r="AZ54" s="46">
        <f>IF(ISNUMBER(VLOOKUP($B54,Stats!$A$2:$AA$19,2,FALSE))=FALSE,"",IF(ISNUMBER(W54),(W54-VLOOKUP($B54,Stats!$A$2:$AA$19,2,FALSE))/VLOOKUP($B54,Stats!$A$2:$AA$19,16,FALSE),""))</f>
        <v>0.51976363110444035</v>
      </c>
      <c r="BA54" s="46">
        <f>IF(ISNUMBER(VLOOKUP($B54,Stats!$A$2:$AA$19,2,FALSE))=FALSE,"",IF(ISNUMBER(X54),(X54-VLOOKUP($B54,Stats!$A$2:$AA$19,3,FALSE))/VLOOKUP($B54,Stats!$A$2:$AA$19,17,FALSE),""))</f>
        <v>-0.37879956534795695</v>
      </c>
      <c r="BB54" s="46"/>
      <c r="BC54" s="46"/>
      <c r="BD54" s="44">
        <f t="shared" si="1"/>
        <v>7.0482032878241702E-2</v>
      </c>
      <c r="BE54" s="46">
        <f>IF(ISNUMBER(VLOOKUP($B54,Stats!$A$2:$AA$19,2,FALSE))=FALSE,"",IF(ISNUMBER(Y54),(Y54-VLOOKUP($B54,Stats!$A$2:$AA$19,5,FALSE))/VLOOKUP($B54,Stats!$A$2:$AA$19,19,FALSE),""))</f>
        <v>1.5685929078284877</v>
      </c>
      <c r="BF54" s="46"/>
      <c r="BG54" s="46"/>
      <c r="BH54" s="46">
        <f>IF(ISNUMBER(VLOOKUP($B54,Stats!$A$2:$AA$19,2,FALSE))=FALSE,"",IF(ISNUMBER(Z54),(Z54-VLOOKUP($B54,Stats!$A$2:$AA$19,8,FALSE))/VLOOKUP($B54,Stats!$A$2:$AA$19,22,FALSE),""))</f>
        <v>-0.22777854907483192</v>
      </c>
      <c r="BI54" s="46" t="str">
        <f>IF(ISNUMBER(VLOOKUP($B54,Stats!$A$2:$AA$19,2,FALSE))=FALSE,"",IF(ISNUMBER(#REF!),(#REF!-VLOOKUP($B54,Stats!$A$2:$AA$19,9,FALSE))/VLOOKUP($B54,Stats!$A$2:$AA$19,23,FALSE),""))</f>
        <v/>
      </c>
      <c r="BJ54" s="46" t="str">
        <f>IF(ISNUMBER(VLOOKUP($B54,Stats!$A$2:$AA$19,2,FALSE))=FALSE,"",IF(ISNUMBER(#REF!),(#REF!-VLOOKUP($B54,Stats!$A$2:$AA$19,10,FALSE))/VLOOKUP($B54,Stats!$A$2:$AA$19,24,FALSE),""))</f>
        <v/>
      </c>
      <c r="BK54" s="44">
        <f t="shared" si="6"/>
        <v>-1.1663486002023911</v>
      </c>
      <c r="BL54" s="46" t="str">
        <f>IF(ISNUMBER(VLOOKUP($B54,Stats!$A$2:$AA$19,2,FALSE))=FALSE,"",IF(ISNUMBER(#REF!),(#REF!-VLOOKUP($B54,Stats!$A$2:$AA$19,11,FALSE))/VLOOKUP($B54,Stats!$A$2:$AA$19,25,FALSE),""))</f>
        <v/>
      </c>
      <c r="BM54" s="46">
        <f>IF(ISNUMBER(VLOOKUP($B54,Stats!$A$2:$AA$19,2,FALSE))=FALSE,"",IF(ISNUMBER(AA54),(AA54-VLOOKUP($B54,Stats!$A$2:$AA$19,12,FALSE))/VLOOKUP($B54,Stats!$A$2:$AA$19,26,FALSE),""))</f>
        <v>-0.39106377832692851</v>
      </c>
      <c r="BN54" s="46" t="str">
        <f>IF(ISNUMBER(VLOOKUP($B54,Stats!$A$2:$AA$19,2,FALSE))=FALSE,"",IF(ISNUMBER(#REF!),(#REF!-VLOOKUP($B54,Stats!$A$2:$AA$19,13,FALSE))/VLOOKUP($B54,Stats!$A$2:$AA$19,27,FALSE),""))</f>
        <v/>
      </c>
      <c r="BO54" s="46" t="str">
        <f>IF(ISNUMBER(VLOOKUP($B54,Stats!$A$2:$AA$19,2,FALSE))=FALSE,"",IF(ISNUMBER(#REF!),(#REF!-VLOOKUP($B54,Stats!$A$2:$AA$19,14,FALSE))/VLOOKUP($B54,Stats!$A$2:$AB$19,28,FALSE),""))</f>
        <v/>
      </c>
      <c r="BP54" s="46"/>
      <c r="BQ54" s="46">
        <f>IF(ISNUMBER(VLOOKUP($B54,Stats!$A$2:$AA$19,2,FALSE))=FALSE,"",IF(ISNUMBER(BM54),BM54,(VLOOKUP($B54,Stats!$A$2:$AT$19,46,FALSE)-VLOOKUP($B54,Stats!$A$2:$AA$19,12,FALSE))/VLOOKUP($B54,Stats!$A$2:$AA$19,26,FALSE)))</f>
        <v>-0.39106377832692851</v>
      </c>
      <c r="BR54" s="51">
        <f t="shared" si="7"/>
        <v>-0.39106377832692851</v>
      </c>
      <c r="BS54" s="32" t="str">
        <f t="shared" si="2"/>
        <v>1044_201507</v>
      </c>
      <c r="BT54" s="53">
        <f t="shared" si="3"/>
        <v>-0.76392550921117186</v>
      </c>
    </row>
    <row r="55" spans="1:72" x14ac:dyDescent="0.15">
      <c r="S55" t="str">
        <f>IF(ISNUMBER(R55),VLOOKUP(B55,Index!$B$3:$AB$18,27,FALSE),"")</f>
        <v/>
      </c>
      <c r="T55" t="str">
        <f>IF(ISNUMBER($R55),VLOOKUP($B55,Index!$B$21:$AB$36,27,FALSE),"")</f>
        <v/>
      </c>
      <c r="U55" t="str">
        <f>IF(ISNUMBER($R55),VLOOKUP($B55,Index!$B$39:$AB$54,27,FALSE),"")</f>
        <v/>
      </c>
      <c r="Z55" t="str">
        <f t="shared" si="4"/>
        <v/>
      </c>
      <c r="AA55" t="s">
        <v>25</v>
      </c>
      <c r="AF55" t="str">
        <f t="shared" si="5"/>
        <v/>
      </c>
      <c r="AG55" t="s">
        <v>25</v>
      </c>
      <c r="AK55" t="str">
        <f t="shared" si="12"/>
        <v/>
      </c>
      <c r="AL55" t="str">
        <f t="shared" si="12"/>
        <v/>
      </c>
      <c r="AM55" t="str">
        <f t="shared" si="12"/>
        <v/>
      </c>
      <c r="AN55" t="str">
        <f t="shared" si="12"/>
        <v/>
      </c>
      <c r="AO55" t="str">
        <f t="shared" si="12"/>
        <v/>
      </c>
      <c r="AP55" t="str">
        <f t="shared" si="12"/>
        <v/>
      </c>
      <c r="AQ55" t="str">
        <f t="shared" si="12"/>
        <v/>
      </c>
      <c r="AR55" t="str">
        <f t="shared" si="12"/>
        <v/>
      </c>
      <c r="AS55" t="str">
        <f t="shared" si="12"/>
        <v/>
      </c>
      <c r="AT55" t="str">
        <f t="shared" si="12"/>
        <v/>
      </c>
      <c r="AU55" t="str">
        <f t="shared" si="12"/>
        <v/>
      </c>
      <c r="AV55" t="str">
        <f t="shared" si="12"/>
        <v/>
      </c>
      <c r="AW55" t="str">
        <f t="shared" si="12"/>
        <v/>
      </c>
      <c r="AX55" t="str">
        <f t="shared" si="12"/>
        <v/>
      </c>
      <c r="AZ55" s="46" t="str">
        <f>IF(ISNUMBER(VLOOKUP($B55,Stats!$A$2:$AA$19,2,FALSE))=FALSE,"",IF(ISNUMBER(W55),(W55-VLOOKUP($B55,Stats!$A$2:$AA$19,2,FALSE))/VLOOKUP($B55,Stats!$A$2:$AA$19,16,FALSE),""))</f>
        <v/>
      </c>
      <c r="BA55" s="46" t="str">
        <f>IF(ISNUMBER(VLOOKUP($B55,Stats!$A$2:$AA$19,2,FALSE))=FALSE,"",IF(ISNUMBER(X55),(X55-VLOOKUP($B55,Stats!$A$2:$AA$19,3,FALSE))/VLOOKUP($B55,Stats!$A$2:$AA$19,17,FALSE),""))</f>
        <v/>
      </c>
      <c r="BB55" s="46"/>
      <c r="BC55" s="46"/>
      <c r="BD55" s="44" t="str">
        <f t="shared" si="1"/>
        <v/>
      </c>
      <c r="BE55" s="46" t="str">
        <f>IF(ISNUMBER(VLOOKUP($B55,Stats!$A$2:$AA$19,2,FALSE))=FALSE,"",IF(ISNUMBER(Y55),(Y55-VLOOKUP($B55,Stats!$A$2:$AA$19,5,FALSE))/VLOOKUP($B55,Stats!$A$2:$AA$19,19,FALSE),""))</f>
        <v/>
      </c>
      <c r="BF55" s="46"/>
      <c r="BG55" s="46"/>
      <c r="BH55" s="46" t="str">
        <f>IF(ISNUMBER(VLOOKUP($B55,Stats!$A$2:$AA$19,2,FALSE))=FALSE,"",IF(ISNUMBER(Z55),(Z55-VLOOKUP($B55,Stats!$A$2:$AA$19,8,FALSE))/VLOOKUP($B55,Stats!$A$2:$AA$19,22,FALSE),""))</f>
        <v/>
      </c>
      <c r="BI55" s="46" t="str">
        <f>IF(ISNUMBER(VLOOKUP($B55,Stats!$A$2:$AA$19,2,FALSE))=FALSE,"",IF(ISNUMBER(#REF!),(#REF!-VLOOKUP($B55,Stats!$A$2:$AA$19,9,FALSE))/VLOOKUP($B55,Stats!$A$2:$AA$19,23,FALSE),""))</f>
        <v/>
      </c>
      <c r="BJ55" s="46" t="str">
        <f>IF(ISNUMBER(VLOOKUP($B55,Stats!$A$2:$AA$19,2,FALSE))=FALSE,"",IF(ISNUMBER(#REF!),(#REF!-VLOOKUP($B55,Stats!$A$2:$AA$19,10,FALSE))/VLOOKUP($B55,Stats!$A$2:$AA$19,24,FALSE),""))</f>
        <v/>
      </c>
      <c r="BK55" s="44" t="str">
        <f t="shared" si="6"/>
        <v/>
      </c>
      <c r="BL55" s="46" t="str">
        <f>IF(ISNUMBER(VLOOKUP($B55,Stats!$A$2:$AA$19,2,FALSE))=FALSE,"",IF(ISNUMBER(#REF!),(#REF!-VLOOKUP($B55,Stats!$A$2:$AA$19,11,FALSE))/VLOOKUP($B55,Stats!$A$2:$AA$19,25,FALSE),""))</f>
        <v/>
      </c>
      <c r="BM55" s="46" t="str">
        <f>IF(ISNUMBER(VLOOKUP($B55,Stats!$A$2:$AA$19,2,FALSE))=FALSE,"",IF(ISNUMBER(AA55),(AA55-VLOOKUP($B55,Stats!$A$2:$AA$19,12,FALSE))/VLOOKUP($B55,Stats!$A$2:$AA$19,26,FALSE),""))</f>
        <v/>
      </c>
      <c r="BN55" s="46" t="str">
        <f>IF(ISNUMBER(VLOOKUP($B55,Stats!$A$2:$AA$19,2,FALSE))=FALSE,"",IF(ISNUMBER(#REF!),(#REF!-VLOOKUP($B55,Stats!$A$2:$AA$19,13,FALSE))/VLOOKUP($B55,Stats!$A$2:$AA$19,27,FALSE),""))</f>
        <v/>
      </c>
      <c r="BO55" s="46" t="str">
        <f>IF(ISNUMBER(VLOOKUP($B55,Stats!$A$2:$AA$19,2,FALSE))=FALSE,"",IF(ISNUMBER(#REF!),(#REF!-VLOOKUP($B55,Stats!$A$2:$AA$19,14,FALSE))/VLOOKUP($B55,Stats!$A$2:$AB$19,28,FALSE),""))</f>
        <v/>
      </c>
      <c r="BP55" s="46"/>
      <c r="BQ55" s="46" t="str">
        <f>IF(ISNUMBER(VLOOKUP($B55,Stats!$A$2:$AA$19,2,FALSE))=FALSE,"",IF(ISNUMBER(BM55),BM55,(VLOOKUP($B55,Stats!$A$2:$AT$19,46,FALSE)-VLOOKUP($B55,Stats!$A$2:$AA$19,12,FALSE))/VLOOKUP($B55,Stats!$A$2:$AA$19,26,FALSE)))</f>
        <v/>
      </c>
      <c r="BR55" s="51" t="str">
        <f t="shared" si="7"/>
        <v/>
      </c>
      <c r="BS55" s="32" t="str">
        <f t="shared" si="2"/>
        <v/>
      </c>
      <c r="BT55" s="53" t="str">
        <f t="shared" si="3"/>
        <v/>
      </c>
    </row>
    <row r="56" spans="1:72" ht="40.5" x14ac:dyDescent="0.15">
      <c r="A56" s="1" t="s">
        <v>26</v>
      </c>
      <c r="B56" s="1" t="s">
        <v>0</v>
      </c>
      <c r="C56" s="3"/>
      <c r="D56" s="4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 t="s">
        <v>15</v>
      </c>
      <c r="J56" s="1" t="s">
        <v>16</v>
      </c>
      <c r="K56" s="1" t="s">
        <v>17</v>
      </c>
      <c r="L56" s="1" t="s">
        <v>18</v>
      </c>
      <c r="M56" s="1" t="s">
        <v>19</v>
      </c>
      <c r="N56" s="1" t="s">
        <v>20</v>
      </c>
      <c r="O56" s="1" t="s">
        <v>21</v>
      </c>
      <c r="P56" s="1" t="s">
        <v>22</v>
      </c>
      <c r="Q56" s="1" t="s">
        <v>23</v>
      </c>
      <c r="R56" s="1" t="s">
        <v>24</v>
      </c>
      <c r="S56" s="1" t="str">
        <f>IF(ISNUMBER(R56),VLOOKUP(B56,Index!$B$3:$AB$18,27,FALSE),"")</f>
        <v/>
      </c>
      <c r="T56" s="1" t="str">
        <f>IF(ISNUMBER($R56),VLOOKUP($B56,Index!$B$21:$AB$36,27,FALSE),"")</f>
        <v/>
      </c>
      <c r="U56" s="1" t="str">
        <f>IF(ISNUMBER($R56),VLOOKUP($B56,Index!$B$39:$AB$54,27,FALSE),"")</f>
        <v/>
      </c>
      <c r="W56" s="1" t="s">
        <v>1</v>
      </c>
      <c r="X56" s="1" t="s">
        <v>2</v>
      </c>
      <c r="Y56" s="1" t="s">
        <v>4</v>
      </c>
      <c r="Z56" s="1" t="str">
        <f t="shared" si="4"/>
        <v/>
      </c>
      <c r="AA56" s="1" t="s">
        <v>8</v>
      </c>
      <c r="AB56" s="27"/>
      <c r="AC56" s="1" t="s">
        <v>33</v>
      </c>
      <c r="AD56" s="1" t="s">
        <v>35</v>
      </c>
      <c r="AE56" s="1" t="s">
        <v>37</v>
      </c>
      <c r="AF56" s="1" t="str">
        <f t="shared" si="5"/>
        <v/>
      </c>
      <c r="AG56" s="1" t="s">
        <v>38</v>
      </c>
      <c r="AH56" s="27"/>
      <c r="AK56" t="str">
        <f t="shared" si="12"/>
        <v/>
      </c>
      <c r="AL56" t="str">
        <f t="shared" si="12"/>
        <v/>
      </c>
      <c r="AM56" t="str">
        <f t="shared" si="12"/>
        <v/>
      </c>
      <c r="AN56" t="str">
        <f t="shared" si="12"/>
        <v/>
      </c>
      <c r="AO56" t="str">
        <f t="shared" si="12"/>
        <v/>
      </c>
      <c r="AP56" t="str">
        <f t="shared" si="12"/>
        <v/>
      </c>
      <c r="AQ56" t="str">
        <f t="shared" si="12"/>
        <v/>
      </c>
      <c r="AR56" t="str">
        <f t="shared" si="12"/>
        <v/>
      </c>
      <c r="AS56" t="str">
        <f t="shared" si="12"/>
        <v/>
      </c>
      <c r="AT56" t="str">
        <f t="shared" si="12"/>
        <v/>
      </c>
      <c r="AU56" t="str">
        <f t="shared" si="12"/>
        <v/>
      </c>
      <c r="AV56" t="str">
        <f t="shared" si="12"/>
        <v/>
      </c>
      <c r="AW56" t="str">
        <f t="shared" si="12"/>
        <v/>
      </c>
      <c r="AX56" t="str">
        <f t="shared" si="12"/>
        <v/>
      </c>
      <c r="AZ56" s="46" t="str">
        <f>IF(ISNUMBER(VLOOKUP($B56,Stats!$A$2:$AA$19,2,FALSE))=FALSE,"",IF(ISNUMBER(W56),(W56-VLOOKUP($B56,Stats!$A$2:$AA$19,2,FALSE))/VLOOKUP($B56,Stats!$A$2:$AA$19,16,FALSE),""))</f>
        <v/>
      </c>
      <c r="BA56" s="46" t="str">
        <f>IF(ISNUMBER(VLOOKUP($B56,Stats!$A$2:$AA$19,2,FALSE))=FALSE,"",IF(ISNUMBER(X56),(X56-VLOOKUP($B56,Stats!$A$2:$AA$19,3,FALSE))/VLOOKUP($B56,Stats!$A$2:$AA$19,17,FALSE),""))</f>
        <v/>
      </c>
      <c r="BB56" s="46"/>
      <c r="BC56" s="46"/>
      <c r="BD56" s="44" t="str">
        <f t="shared" si="1"/>
        <v/>
      </c>
      <c r="BE56" s="46" t="str">
        <f>IF(ISNUMBER(VLOOKUP($B56,Stats!$A$2:$AA$19,2,FALSE))=FALSE,"",IF(ISNUMBER(Y56),(Y56-VLOOKUP($B56,Stats!$A$2:$AA$19,5,FALSE))/VLOOKUP($B56,Stats!$A$2:$AA$19,19,FALSE),""))</f>
        <v/>
      </c>
      <c r="BF56" s="46"/>
      <c r="BG56" s="46"/>
      <c r="BH56" s="46" t="str">
        <f>IF(ISNUMBER(VLOOKUP($B56,Stats!$A$2:$AA$19,2,FALSE))=FALSE,"",IF(ISNUMBER(Z56),(Z56-VLOOKUP($B56,Stats!$A$2:$AA$19,8,FALSE))/VLOOKUP($B56,Stats!$A$2:$AA$19,22,FALSE),""))</f>
        <v/>
      </c>
      <c r="BI56" s="46" t="str">
        <f>IF(ISNUMBER(VLOOKUP($B56,Stats!$A$2:$AA$19,2,FALSE))=FALSE,"",IF(ISNUMBER(#REF!),(#REF!-VLOOKUP($B56,Stats!$A$2:$AA$19,9,FALSE))/VLOOKUP($B56,Stats!$A$2:$AA$19,23,FALSE),""))</f>
        <v/>
      </c>
      <c r="BJ56" s="46" t="str">
        <f>IF(ISNUMBER(VLOOKUP($B56,Stats!$A$2:$AA$19,2,FALSE))=FALSE,"",IF(ISNUMBER(#REF!),(#REF!-VLOOKUP($B56,Stats!$A$2:$AA$19,10,FALSE))/VLOOKUP($B56,Stats!$A$2:$AA$19,24,FALSE),""))</f>
        <v/>
      </c>
      <c r="BK56" s="44" t="str">
        <f t="shared" si="6"/>
        <v/>
      </c>
      <c r="BL56" s="46" t="str">
        <f>IF(ISNUMBER(VLOOKUP($B56,Stats!$A$2:$AA$19,2,FALSE))=FALSE,"",IF(ISNUMBER(#REF!),(#REF!-VLOOKUP($B56,Stats!$A$2:$AA$19,11,FALSE))/VLOOKUP($B56,Stats!$A$2:$AA$19,25,FALSE),""))</f>
        <v/>
      </c>
      <c r="BM56" s="46" t="str">
        <f>IF(ISNUMBER(VLOOKUP($B56,Stats!$A$2:$AA$19,2,FALSE))=FALSE,"",IF(ISNUMBER(AA56),(AA56-VLOOKUP($B56,Stats!$A$2:$AA$19,12,FALSE))/VLOOKUP($B56,Stats!$A$2:$AA$19,26,FALSE),""))</f>
        <v/>
      </c>
      <c r="BN56" s="46" t="str">
        <f>IF(ISNUMBER(VLOOKUP($B56,Stats!$A$2:$AA$19,2,FALSE))=FALSE,"",IF(ISNUMBER(#REF!),(#REF!-VLOOKUP($B56,Stats!$A$2:$AA$19,13,FALSE))/VLOOKUP($B56,Stats!$A$2:$AA$19,27,FALSE),""))</f>
        <v/>
      </c>
      <c r="BO56" s="46" t="str">
        <f>IF(ISNUMBER(VLOOKUP($B56,Stats!$A$2:$AA$19,2,FALSE))=FALSE,"",IF(ISNUMBER(#REF!),(#REF!-VLOOKUP($B56,Stats!$A$2:$AA$19,14,FALSE))/VLOOKUP($B56,Stats!$A$2:$AB$19,28,FALSE),""))</f>
        <v/>
      </c>
      <c r="BP56" s="46"/>
      <c r="BQ56" s="46" t="str">
        <f>IF(ISNUMBER(VLOOKUP($B56,Stats!$A$2:$AA$19,2,FALSE))=FALSE,"",IF(ISNUMBER(BM56),BM56,(VLOOKUP($B56,Stats!$A$2:$AT$19,46,FALSE)-VLOOKUP($B56,Stats!$A$2:$AA$19,12,FALSE))/VLOOKUP($B56,Stats!$A$2:$AA$19,26,FALSE)))</f>
        <v/>
      </c>
      <c r="BR56" s="51" t="str">
        <f t="shared" si="7"/>
        <v/>
      </c>
      <c r="BS56" s="32" t="str">
        <f t="shared" si="2"/>
        <v/>
      </c>
      <c r="BT56" s="53" t="str">
        <f t="shared" si="3"/>
        <v/>
      </c>
    </row>
    <row r="57" spans="1:72" x14ac:dyDescent="0.15">
      <c r="A57" s="5">
        <v>1195</v>
      </c>
      <c r="B57" s="5" t="s">
        <v>27</v>
      </c>
      <c r="C57" s="3">
        <v>0</v>
      </c>
      <c r="D57" s="11">
        <v>0.38125613346418041</v>
      </c>
      <c r="E57" s="6">
        <v>1.1338169495180975E-2</v>
      </c>
      <c r="F57" s="12">
        <v>69</v>
      </c>
      <c r="G57" s="12">
        <v>46</v>
      </c>
      <c r="H57" s="13">
        <v>9.9326811841680962E-3</v>
      </c>
      <c r="I57" s="13">
        <v>-7.7087620213380998E-3</v>
      </c>
      <c r="J57" s="12">
        <v>9</v>
      </c>
      <c r="K57" s="12">
        <v>4</v>
      </c>
      <c r="L57" s="13">
        <v>4.3348982785602397E-2</v>
      </c>
      <c r="M57" s="13">
        <v>-3.214285714285714E-2</v>
      </c>
      <c r="N57" s="8">
        <v>1.6961999999999999</v>
      </c>
      <c r="O57" s="8">
        <v>1.3871442590775267</v>
      </c>
      <c r="P57" s="14">
        <v>42088</v>
      </c>
      <c r="Q57" s="13">
        <v>-4.5516120292603657E-2</v>
      </c>
      <c r="R57" s="14">
        <v>42023</v>
      </c>
      <c r="S57" s="14">
        <f>IF(ISNUMBER(R57),VLOOKUP(B57,Index!$B$3:$AB$18,27,FALSE),"")</f>
        <v>42041</v>
      </c>
      <c r="T57" s="14">
        <f>IF(ISNUMBER($R57),VLOOKUP($B57,Index!$B$21:$AB$36,27,FALSE),"")</f>
        <v>41996</v>
      </c>
      <c r="U57" s="14">
        <f>IF(ISNUMBER($R57),VLOOKUP($B57,Index!$B$39:$AB$54,27,FALSE),"")</f>
        <v>42003</v>
      </c>
      <c r="W57" s="6">
        <v>0.80264449150353778</v>
      </c>
      <c r="X57" s="7">
        <v>0.6</v>
      </c>
      <c r="Y57" s="6">
        <v>0.21512664061088033</v>
      </c>
      <c r="Z57" s="8" t="str">
        <f t="shared" si="4"/>
        <v/>
      </c>
      <c r="AA57" s="9">
        <v>8.3762880274779121</v>
      </c>
      <c r="AB57" s="28"/>
      <c r="AC57" s="6">
        <v>0.64423817974097275</v>
      </c>
      <c r="AD57" s="7">
        <v>0.36</v>
      </c>
      <c r="AE57" s="6">
        <v>4.6279471500522862E-2</v>
      </c>
      <c r="AF57" s="8" t="str">
        <f t="shared" si="5"/>
        <v/>
      </c>
      <c r="AG57" s="9">
        <v>70.16220111926981</v>
      </c>
      <c r="AH57" s="28"/>
      <c r="AK57" t="str">
        <f t="shared" si="12"/>
        <v/>
      </c>
      <c r="AL57" t="str">
        <f t="shared" si="12"/>
        <v/>
      </c>
      <c r="AM57" t="str">
        <f t="shared" si="12"/>
        <v/>
      </c>
      <c r="AN57" t="str">
        <f t="shared" si="12"/>
        <v/>
      </c>
      <c r="AO57" t="str">
        <f t="shared" si="12"/>
        <v/>
      </c>
      <c r="AP57" t="str">
        <f t="shared" si="12"/>
        <v/>
      </c>
      <c r="AQ57" t="str">
        <f t="shared" si="12"/>
        <v/>
      </c>
      <c r="AR57" t="str">
        <f t="shared" si="12"/>
        <v/>
      </c>
      <c r="AS57" t="str">
        <f t="shared" si="12"/>
        <v/>
      </c>
      <c r="AT57" t="str">
        <f t="shared" si="12"/>
        <v/>
      </c>
      <c r="AU57" t="str">
        <f t="shared" si="12"/>
        <v/>
      </c>
      <c r="AV57" t="str">
        <f t="shared" si="12"/>
        <v/>
      </c>
      <c r="AW57" t="str">
        <f t="shared" si="12"/>
        <v/>
      </c>
      <c r="AX57" t="str">
        <f t="shared" si="12"/>
        <v/>
      </c>
      <c r="AZ57" s="46" t="str">
        <f>IF(ISNUMBER(VLOOKUP($B57,Stats!$A$2:$AA$19,2,FALSE))=FALSE,"",IF(ISNUMBER(W57),(W57-VLOOKUP($B57,Stats!$A$2:$AA$19,2,FALSE))/VLOOKUP($B57,Stats!$A$2:$AA$19,16,FALSE),""))</f>
        <v/>
      </c>
      <c r="BA57" s="46" t="str">
        <f>IF(ISNUMBER(VLOOKUP($B57,Stats!$A$2:$AA$19,2,FALSE))=FALSE,"",IF(ISNUMBER(X57),(X57-VLOOKUP($B57,Stats!$A$2:$AA$19,3,FALSE))/VLOOKUP($B57,Stats!$A$2:$AA$19,17,FALSE),""))</f>
        <v/>
      </c>
      <c r="BB57" s="46"/>
      <c r="BC57" s="46"/>
      <c r="BD57" s="44" t="str">
        <f t="shared" si="1"/>
        <v/>
      </c>
      <c r="BE57" s="46" t="str">
        <f>IF(ISNUMBER(VLOOKUP($B57,Stats!$A$2:$AA$19,2,FALSE))=FALSE,"",IF(ISNUMBER(Y57),(Y57-VLOOKUP($B57,Stats!$A$2:$AA$19,5,FALSE))/VLOOKUP($B57,Stats!$A$2:$AA$19,19,FALSE),""))</f>
        <v/>
      </c>
      <c r="BF57" s="46"/>
      <c r="BG57" s="46"/>
      <c r="BH57" s="46" t="str">
        <f>IF(ISNUMBER(VLOOKUP($B57,Stats!$A$2:$AA$19,2,FALSE))=FALSE,"",IF(ISNUMBER(Z57),(Z57-VLOOKUP($B57,Stats!$A$2:$AA$19,8,FALSE))/VLOOKUP($B57,Stats!$A$2:$AA$19,22,FALSE),""))</f>
        <v/>
      </c>
      <c r="BI57" s="46" t="str">
        <f>IF(ISNUMBER(VLOOKUP($B57,Stats!$A$2:$AA$19,2,FALSE))=FALSE,"",IF(ISNUMBER(#REF!),(#REF!-VLOOKUP($B57,Stats!$A$2:$AA$19,9,FALSE))/VLOOKUP($B57,Stats!$A$2:$AA$19,23,FALSE),""))</f>
        <v/>
      </c>
      <c r="BJ57" s="46" t="str">
        <f>IF(ISNUMBER(VLOOKUP($B57,Stats!$A$2:$AA$19,2,FALSE))=FALSE,"",IF(ISNUMBER(#REF!),(#REF!-VLOOKUP($B57,Stats!$A$2:$AA$19,10,FALSE))/VLOOKUP($B57,Stats!$A$2:$AA$19,24,FALSE),""))</f>
        <v/>
      </c>
      <c r="BK57" s="44" t="str">
        <f t="shared" si="6"/>
        <v/>
      </c>
      <c r="BL57" s="46" t="str">
        <f>IF(ISNUMBER(VLOOKUP($B57,Stats!$A$2:$AA$19,2,FALSE))=FALSE,"",IF(ISNUMBER(#REF!),(#REF!-VLOOKUP($B57,Stats!$A$2:$AA$19,11,FALSE))/VLOOKUP($B57,Stats!$A$2:$AA$19,25,FALSE),""))</f>
        <v/>
      </c>
      <c r="BM57" s="46" t="str">
        <f>IF(ISNUMBER(VLOOKUP($B57,Stats!$A$2:$AA$19,2,FALSE))=FALSE,"",IF(ISNUMBER(AA57),(AA57-VLOOKUP($B57,Stats!$A$2:$AA$19,12,FALSE))/VLOOKUP($B57,Stats!$A$2:$AA$19,26,FALSE),""))</f>
        <v/>
      </c>
      <c r="BN57" s="46" t="str">
        <f>IF(ISNUMBER(VLOOKUP($B57,Stats!$A$2:$AA$19,2,FALSE))=FALSE,"",IF(ISNUMBER(#REF!),(#REF!-VLOOKUP($B57,Stats!$A$2:$AA$19,13,FALSE))/VLOOKUP($B57,Stats!$A$2:$AA$19,27,FALSE),""))</f>
        <v/>
      </c>
      <c r="BO57" s="46" t="str">
        <f>IF(ISNUMBER(VLOOKUP($B57,Stats!$A$2:$AA$19,2,FALSE))=FALSE,"",IF(ISNUMBER(#REF!),(#REF!-VLOOKUP($B57,Stats!$A$2:$AA$19,14,FALSE))/VLOOKUP($B57,Stats!$A$2:$AB$19,28,FALSE),""))</f>
        <v/>
      </c>
      <c r="BP57" s="46"/>
      <c r="BQ57" s="46" t="str">
        <f>IF(ISNUMBER(VLOOKUP($B57,Stats!$A$2:$AA$19,2,FALSE))=FALSE,"",IF(ISNUMBER(BM57),BM57,(VLOOKUP($B57,Stats!$A$2:$AT$19,46,FALSE)-VLOOKUP($B57,Stats!$A$2:$AA$19,12,FALSE))/VLOOKUP($B57,Stats!$A$2:$AA$19,26,FALSE)))</f>
        <v/>
      </c>
      <c r="BR57" s="51" t="str">
        <f t="shared" si="7"/>
        <v/>
      </c>
      <c r="BS57" s="32" t="str">
        <f t="shared" si="2"/>
        <v/>
      </c>
      <c r="BT57" s="53" t="str">
        <f t="shared" si="3"/>
        <v/>
      </c>
    </row>
    <row r="58" spans="1:72" x14ac:dyDescent="0.15">
      <c r="A58" s="5">
        <v>1195</v>
      </c>
      <c r="B58" s="5" t="s">
        <v>28</v>
      </c>
      <c r="C58" s="3">
        <v>0</v>
      </c>
      <c r="D58" s="11">
        <v>2.3852558083986841E-2</v>
      </c>
      <c r="E58" s="6">
        <v>1.0804698401682531E-2</v>
      </c>
      <c r="F58" s="15">
        <v>4.9285714285714288</v>
      </c>
      <c r="G58" s="15">
        <v>3.2857142857142856</v>
      </c>
      <c r="H58" s="13">
        <v>1.0239606088000988E-2</v>
      </c>
      <c r="I58" s="13">
        <v>-7.2537573050766163E-3</v>
      </c>
      <c r="J58" s="12">
        <v>3.2857142857142856</v>
      </c>
      <c r="K58" s="12">
        <v>2.2142857142857144</v>
      </c>
      <c r="L58" s="13">
        <v>1.9362234379200944E-2</v>
      </c>
      <c r="M58" s="13">
        <v>-1.3185555251140084E-2</v>
      </c>
      <c r="N58" s="8">
        <v>1.4346428571428569</v>
      </c>
      <c r="O58" s="8">
        <v>1.0254166523060615</v>
      </c>
      <c r="P58" s="14"/>
      <c r="Q58" s="13">
        <v>-1.8427490156338305E-2</v>
      </c>
      <c r="R58" s="14"/>
      <c r="S58" s="14" t="str">
        <f>IF(ISNUMBER(R58),VLOOKUP(B58,Index!$B$3:$AB$18,27,FALSE),"")</f>
        <v/>
      </c>
      <c r="T58" s="14" t="str">
        <f>IF(ISNUMBER($R58),VLOOKUP($B58,Index!$B$21:$AB$36,27,FALSE),"")</f>
        <v/>
      </c>
      <c r="U58" s="14" t="str">
        <f>IF(ISNUMBER($R58),VLOOKUP($B58,Index!$B$39:$AB$54,27,FALSE),"")</f>
        <v/>
      </c>
      <c r="W58" s="6">
        <v>0.78121126559343723</v>
      </c>
      <c r="X58" s="8">
        <v>0.59192176870748303</v>
      </c>
      <c r="Y58" s="6">
        <v>0.20500473828298596</v>
      </c>
      <c r="Z58" s="8" t="str">
        <f t="shared" si="4"/>
        <v/>
      </c>
      <c r="AA58" s="9" t="s">
        <v>25</v>
      </c>
      <c r="AB58" s="28"/>
      <c r="AC58" s="6">
        <v>0.61029104149009994</v>
      </c>
      <c r="AD58" s="8">
        <v>0.35037138026979503</v>
      </c>
      <c r="AE58" s="6">
        <v>4.2026942718475568E-2</v>
      </c>
      <c r="AF58" s="8" t="str">
        <f t="shared" si="5"/>
        <v/>
      </c>
      <c r="AG58" s="9" t="s">
        <v>25</v>
      </c>
      <c r="AH58" s="28"/>
      <c r="AK58" t="str">
        <f t="shared" si="12"/>
        <v/>
      </c>
      <c r="AL58" t="str">
        <f t="shared" si="12"/>
        <v/>
      </c>
      <c r="AM58" t="str">
        <f t="shared" si="12"/>
        <v/>
      </c>
      <c r="AN58" t="str">
        <f t="shared" si="12"/>
        <v/>
      </c>
      <c r="AO58" t="str">
        <f t="shared" si="12"/>
        <v/>
      </c>
      <c r="AP58" t="str">
        <f t="shared" si="12"/>
        <v/>
      </c>
      <c r="AQ58" t="str">
        <f t="shared" si="12"/>
        <v/>
      </c>
      <c r="AR58" t="str">
        <f t="shared" si="12"/>
        <v/>
      </c>
      <c r="AS58" t="str">
        <f t="shared" si="12"/>
        <v/>
      </c>
      <c r="AT58" t="str">
        <f t="shared" si="12"/>
        <v/>
      </c>
      <c r="AU58" t="str">
        <f t="shared" si="12"/>
        <v/>
      </c>
      <c r="AV58" t="str">
        <f t="shared" si="12"/>
        <v/>
      </c>
      <c r="AW58" t="str">
        <f t="shared" si="12"/>
        <v/>
      </c>
      <c r="AX58" t="str">
        <f t="shared" si="12"/>
        <v/>
      </c>
      <c r="AZ58" s="46" t="str">
        <f>IF(ISNUMBER(VLOOKUP($B58,Stats!$A$2:$AA$19,2,FALSE))=FALSE,"",IF(ISNUMBER(W58),(W58-VLOOKUP($B58,Stats!$A$2:$AA$19,2,FALSE))/VLOOKUP($B58,Stats!$A$2:$AA$19,16,FALSE),""))</f>
        <v/>
      </c>
      <c r="BA58" s="46" t="str">
        <f>IF(ISNUMBER(VLOOKUP($B58,Stats!$A$2:$AA$19,2,FALSE))=FALSE,"",IF(ISNUMBER(X58),(X58-VLOOKUP($B58,Stats!$A$2:$AA$19,3,FALSE))/VLOOKUP($B58,Stats!$A$2:$AA$19,17,FALSE),""))</f>
        <v/>
      </c>
      <c r="BB58" s="46"/>
      <c r="BC58" s="46"/>
      <c r="BD58" s="44" t="str">
        <f t="shared" si="1"/>
        <v/>
      </c>
      <c r="BE58" s="46" t="str">
        <f>IF(ISNUMBER(VLOOKUP($B58,Stats!$A$2:$AA$19,2,FALSE))=FALSE,"",IF(ISNUMBER(Y58),(Y58-VLOOKUP($B58,Stats!$A$2:$AA$19,5,FALSE))/VLOOKUP($B58,Stats!$A$2:$AA$19,19,FALSE),""))</f>
        <v/>
      </c>
      <c r="BF58" s="46"/>
      <c r="BG58" s="46"/>
      <c r="BH58" s="46" t="str">
        <f>IF(ISNUMBER(VLOOKUP($B58,Stats!$A$2:$AA$19,2,FALSE))=FALSE,"",IF(ISNUMBER(Z58),(Z58-VLOOKUP($B58,Stats!$A$2:$AA$19,8,FALSE))/VLOOKUP($B58,Stats!$A$2:$AA$19,22,FALSE),""))</f>
        <v/>
      </c>
      <c r="BI58" s="46" t="str">
        <f>IF(ISNUMBER(VLOOKUP($B58,Stats!$A$2:$AA$19,2,FALSE))=FALSE,"",IF(ISNUMBER(#REF!),(#REF!-VLOOKUP($B58,Stats!$A$2:$AA$19,9,FALSE))/VLOOKUP($B58,Stats!$A$2:$AA$19,23,FALSE),""))</f>
        <v/>
      </c>
      <c r="BJ58" s="46" t="str">
        <f>IF(ISNUMBER(VLOOKUP($B58,Stats!$A$2:$AA$19,2,FALSE))=FALSE,"",IF(ISNUMBER(#REF!),(#REF!-VLOOKUP($B58,Stats!$A$2:$AA$19,10,FALSE))/VLOOKUP($B58,Stats!$A$2:$AA$19,24,FALSE),""))</f>
        <v/>
      </c>
      <c r="BK58" s="44" t="str">
        <f t="shared" si="6"/>
        <v/>
      </c>
      <c r="BL58" s="46" t="str">
        <f>IF(ISNUMBER(VLOOKUP($B58,Stats!$A$2:$AA$19,2,FALSE))=FALSE,"",IF(ISNUMBER(#REF!),(#REF!-VLOOKUP($B58,Stats!$A$2:$AA$19,11,FALSE))/VLOOKUP($B58,Stats!$A$2:$AA$19,25,FALSE),""))</f>
        <v/>
      </c>
      <c r="BM58" s="46" t="str">
        <f>IF(ISNUMBER(VLOOKUP($B58,Stats!$A$2:$AA$19,2,FALSE))=FALSE,"",IF(ISNUMBER(AA58),(AA58-VLOOKUP($B58,Stats!$A$2:$AA$19,12,FALSE))/VLOOKUP($B58,Stats!$A$2:$AA$19,26,FALSE),""))</f>
        <v/>
      </c>
      <c r="BN58" s="46" t="str">
        <f>IF(ISNUMBER(VLOOKUP($B58,Stats!$A$2:$AA$19,2,FALSE))=FALSE,"",IF(ISNUMBER(#REF!),(#REF!-VLOOKUP($B58,Stats!$A$2:$AA$19,13,FALSE))/VLOOKUP($B58,Stats!$A$2:$AA$19,27,FALSE),""))</f>
        <v/>
      </c>
      <c r="BO58" s="46" t="str">
        <f>IF(ISNUMBER(VLOOKUP($B58,Stats!$A$2:$AA$19,2,FALSE))=FALSE,"",IF(ISNUMBER(#REF!),(#REF!-VLOOKUP($B58,Stats!$A$2:$AA$19,14,FALSE))/VLOOKUP($B58,Stats!$A$2:$AB$19,28,FALSE),""))</f>
        <v/>
      </c>
      <c r="BP58" s="46"/>
      <c r="BQ58" s="46" t="str">
        <f>IF(ISNUMBER(VLOOKUP($B58,Stats!$A$2:$AA$19,2,FALSE))=FALSE,"",IF(ISNUMBER(BM58),BM58,(VLOOKUP($B58,Stats!$A$2:$AT$19,46,FALSE)-VLOOKUP($B58,Stats!$A$2:$AA$19,12,FALSE))/VLOOKUP($B58,Stats!$A$2:$AA$19,26,FALSE)))</f>
        <v/>
      </c>
      <c r="BR58" s="51" t="str">
        <f t="shared" si="7"/>
        <v/>
      </c>
      <c r="BS58" s="32" t="str">
        <f t="shared" si="2"/>
        <v/>
      </c>
      <c r="BT58" s="53" t="str">
        <f t="shared" si="3"/>
        <v/>
      </c>
    </row>
    <row r="59" spans="1:72" x14ac:dyDescent="0.15">
      <c r="A59" s="16">
        <v>1195</v>
      </c>
      <c r="B59" s="17">
        <v>201421</v>
      </c>
      <c r="C59" s="3">
        <v>0</v>
      </c>
      <c r="D59" s="23">
        <v>-1.2021589793915766E-2</v>
      </c>
      <c r="E59" s="18">
        <v>6.5695759715282877E-3</v>
      </c>
      <c r="F59" s="24">
        <v>3</v>
      </c>
      <c r="G59" s="24">
        <v>4</v>
      </c>
      <c r="H59" s="20">
        <v>4.9240869292106471E-3</v>
      </c>
      <c r="I59" s="20">
        <v>-6.676557502533792E-3</v>
      </c>
      <c r="J59" s="24">
        <v>1</v>
      </c>
      <c r="K59" s="24">
        <v>2</v>
      </c>
      <c r="L59" s="20">
        <v>8.1233421750663837E-3</v>
      </c>
      <c r="M59" s="20">
        <v>-1.2004604505837846E-2</v>
      </c>
      <c r="N59" s="19">
        <v>1.2228000000000001</v>
      </c>
      <c r="O59" s="19">
        <v>1</v>
      </c>
      <c r="P59" s="25">
        <v>41920</v>
      </c>
      <c r="Q59" s="20">
        <v>-1.7337258750409035E-2</v>
      </c>
      <c r="R59" s="25">
        <v>41928</v>
      </c>
      <c r="S59" s="25">
        <f>IF(ISNUMBER(R59),VLOOKUP(B59,Index!$B$3:$AB$18,27,FALSE),"")</f>
        <v>41929</v>
      </c>
      <c r="T59" s="25">
        <f>IF(ISNUMBER($R59),VLOOKUP($B59,Index!$B$21:$AB$36,27,FALSE),"")</f>
        <v>41929</v>
      </c>
      <c r="U59" s="25">
        <f>IF(ISNUMBER($R59),VLOOKUP($B59,Index!$B$39:$AB$54,27,FALSE),"")</f>
        <v>41929</v>
      </c>
      <c r="W59" s="18">
        <v>-0.43277723258096756</v>
      </c>
      <c r="X59" s="19">
        <v>0.42857142857142855</v>
      </c>
      <c r="Y59" s="18">
        <v>0.12464893998925729</v>
      </c>
      <c r="Z59" s="19">
        <f t="shared" si="4"/>
        <v>1</v>
      </c>
      <c r="AA59" s="21" t="s">
        <v>25</v>
      </c>
      <c r="AB59" s="28"/>
      <c r="AC59" s="18">
        <v>0.1872961330404409</v>
      </c>
      <c r="AD59" s="19">
        <v>0.18367346938775508</v>
      </c>
      <c r="AE59" s="18">
        <v>1.5537358240445465E-2</v>
      </c>
      <c r="AF59" s="19">
        <f t="shared" si="5"/>
        <v>1</v>
      </c>
      <c r="AG59" s="21" t="s">
        <v>25</v>
      </c>
      <c r="AH59" s="28"/>
      <c r="AK59" t="str">
        <f t="shared" si="12"/>
        <v/>
      </c>
      <c r="AL59" t="str">
        <f t="shared" si="12"/>
        <v/>
      </c>
      <c r="AM59" t="str">
        <f t="shared" si="12"/>
        <v/>
      </c>
      <c r="AN59" t="str">
        <f t="shared" si="12"/>
        <v/>
      </c>
      <c r="AO59" t="str">
        <f t="shared" si="12"/>
        <v/>
      </c>
      <c r="AP59" t="str">
        <f t="shared" si="12"/>
        <v/>
      </c>
      <c r="AQ59" t="str">
        <f t="shared" si="12"/>
        <v/>
      </c>
      <c r="AR59" t="str">
        <f t="shared" si="12"/>
        <v/>
      </c>
      <c r="AS59" t="str">
        <f t="shared" si="12"/>
        <v/>
      </c>
      <c r="AT59" t="str">
        <f t="shared" si="12"/>
        <v/>
      </c>
      <c r="AU59" t="str">
        <f t="shared" si="12"/>
        <v/>
      </c>
      <c r="AV59" t="str">
        <f t="shared" si="12"/>
        <v/>
      </c>
      <c r="AW59" t="str">
        <f t="shared" si="12"/>
        <v/>
      </c>
      <c r="AX59" t="str">
        <f t="shared" si="12"/>
        <v/>
      </c>
      <c r="AZ59" s="46">
        <f>IF(ISNUMBER(VLOOKUP($B59,Stats!$A$2:$AA$19,2,FALSE))=FALSE,"",IF(ISNUMBER(W59),(W59-VLOOKUP($B59,Stats!$A$2:$AA$19,2,FALSE))/VLOOKUP($B59,Stats!$A$2:$AA$19,16,FALSE),""))</f>
        <v>-0.18267256100917914</v>
      </c>
      <c r="BA59" s="46">
        <f>IF(ISNUMBER(VLOOKUP($B59,Stats!$A$2:$AA$19,2,FALSE))=FALSE,"",IF(ISNUMBER(X59),(X59-VLOOKUP($B59,Stats!$A$2:$AA$19,3,FALSE))/VLOOKUP($B59,Stats!$A$2:$AA$19,17,FALSE),""))</f>
        <v>-0.11858820767400501</v>
      </c>
      <c r="BB59" s="46"/>
      <c r="BC59" s="46"/>
      <c r="BD59" s="44">
        <f t="shared" si="1"/>
        <v>-0.15063038434159207</v>
      </c>
      <c r="BE59" s="46">
        <f>IF(ISNUMBER(VLOOKUP($B59,Stats!$A$2:$AA$19,2,FALSE))=FALSE,"",IF(ISNUMBER(Y59),(Y59-VLOOKUP($B59,Stats!$A$2:$AA$19,5,FALSE))/VLOOKUP($B59,Stats!$A$2:$AA$19,19,FALSE),""))</f>
        <v>0.64586775166288324</v>
      </c>
      <c r="BF59" s="46"/>
      <c r="BG59" s="46"/>
      <c r="BH59" s="46">
        <f>IF(ISNUMBER(VLOOKUP($B59,Stats!$A$2:$AA$19,2,FALSE))=FALSE,"",IF(ISNUMBER(Z59),(Z59-VLOOKUP($B59,Stats!$A$2:$AA$19,8,FALSE))/VLOOKUP($B59,Stats!$A$2:$AA$19,22,FALSE),""))</f>
        <v>-0.11578842912173706</v>
      </c>
      <c r="BI59" s="46" t="str">
        <f>IF(ISNUMBER(VLOOKUP($B59,Stats!$A$2:$AA$19,2,FALSE))=FALSE,"",IF(ISNUMBER(#REF!),(#REF!-VLOOKUP($B59,Stats!$A$2:$AA$19,9,FALSE))/VLOOKUP($B59,Stats!$A$2:$AA$19,23,FALSE),""))</f>
        <v/>
      </c>
      <c r="BJ59" s="46" t="str">
        <f>IF(ISNUMBER(VLOOKUP($B59,Stats!$A$2:$AA$19,2,FALSE))=FALSE,"",IF(ISNUMBER(#REF!),(#REF!-VLOOKUP($B59,Stats!$A$2:$AA$19,10,FALSE))/VLOOKUP($B59,Stats!$A$2:$AA$19,24,FALSE),""))</f>
        <v/>
      </c>
      <c r="BK59" s="44">
        <f t="shared" si="6"/>
        <v>-0.48684395490053933</v>
      </c>
      <c r="BL59" s="46" t="str">
        <f>IF(ISNUMBER(VLOOKUP($B59,Stats!$A$2:$AA$19,2,FALSE))=FALSE,"",IF(ISNUMBER(#REF!),(#REF!-VLOOKUP($B59,Stats!$A$2:$AA$19,11,FALSE))/VLOOKUP($B59,Stats!$A$2:$AA$19,25,FALSE),""))</f>
        <v/>
      </c>
      <c r="BM59" s="46" t="str">
        <f>IF(ISNUMBER(VLOOKUP($B59,Stats!$A$2:$AA$19,2,FALSE))=FALSE,"",IF(ISNUMBER(AA59),(AA59-VLOOKUP($B59,Stats!$A$2:$AA$19,12,FALSE))/VLOOKUP($B59,Stats!$A$2:$AA$19,26,FALSE),""))</f>
        <v/>
      </c>
      <c r="BN59" s="46" t="str">
        <f>IF(ISNUMBER(VLOOKUP($B59,Stats!$A$2:$AA$19,2,FALSE))=FALSE,"",IF(ISNUMBER(#REF!),(#REF!-VLOOKUP($B59,Stats!$A$2:$AA$19,13,FALSE))/VLOOKUP($B59,Stats!$A$2:$AA$19,27,FALSE),""))</f>
        <v/>
      </c>
      <c r="BO59" s="46" t="str">
        <f>IF(ISNUMBER(VLOOKUP($B59,Stats!$A$2:$AA$19,2,FALSE))=FALSE,"",IF(ISNUMBER(#REF!),(#REF!-VLOOKUP($B59,Stats!$A$2:$AA$19,14,FALSE))/VLOOKUP($B59,Stats!$A$2:$AB$19,28,FALSE),""))</f>
        <v/>
      </c>
      <c r="BP59" s="46"/>
      <c r="BQ59" s="46">
        <f>IF(ISNUMBER(VLOOKUP($B59,Stats!$A$2:$AA$19,2,FALSE))=FALSE,"",IF(ISNUMBER(BM59),BM59,(VLOOKUP($B59,Stats!$A$2:$AT$19,46,FALSE)-VLOOKUP($B59,Stats!$A$2:$AA$19,12,FALSE))/VLOOKUP($B59,Stats!$A$2:$AA$19,26,FALSE)))</f>
        <v>-0.81319138310867711</v>
      </c>
      <c r="BR59" s="51">
        <f t="shared" si="7"/>
        <v>-0.81319138310867711</v>
      </c>
      <c r="BS59" s="32" t="str">
        <f t="shared" si="2"/>
        <v>1195_201421</v>
      </c>
      <c r="BT59" s="53">
        <f t="shared" si="3"/>
        <v>-0.48487072643037743</v>
      </c>
    </row>
    <row r="60" spans="1:72" x14ac:dyDescent="0.15">
      <c r="A60" s="16">
        <v>1195</v>
      </c>
      <c r="B60" s="17">
        <v>201422</v>
      </c>
      <c r="C60" s="3">
        <v>0</v>
      </c>
      <c r="D60" s="23">
        <v>2.0941975002069402E-2</v>
      </c>
      <c r="E60" s="18">
        <v>9.6189057043588391E-3</v>
      </c>
      <c r="F60" s="24">
        <v>6</v>
      </c>
      <c r="G60" s="24">
        <v>4</v>
      </c>
      <c r="H60" s="20">
        <v>8.0803936106940144E-3</v>
      </c>
      <c r="I60" s="20">
        <v>-6.8300867919063868E-3</v>
      </c>
      <c r="J60" s="24">
        <v>5</v>
      </c>
      <c r="K60" s="24">
        <v>4</v>
      </c>
      <c r="L60" s="20">
        <v>1.7676133031750085E-2</v>
      </c>
      <c r="M60" s="20">
        <v>-1.1657709797436966E-2</v>
      </c>
      <c r="N60" s="19">
        <v>1.2334000000000001</v>
      </c>
      <c r="O60" s="19">
        <v>1.0055437795532367</v>
      </c>
      <c r="P60" s="25">
        <v>41943</v>
      </c>
      <c r="Q60" s="20">
        <v>-2.7066688406978567E-2</v>
      </c>
      <c r="R60" s="25">
        <v>41936</v>
      </c>
      <c r="S60" s="25">
        <f>IF(ISNUMBER(R60),VLOOKUP(B60,Index!$B$3:$AB$18,27,FALSE),"")</f>
        <v>41939</v>
      </c>
      <c r="T60" s="25">
        <f>IF(ISNUMBER($R60),VLOOKUP($B60,Index!$B$21:$AB$36,27,FALSE),"")</f>
        <v>41935</v>
      </c>
      <c r="U60" s="25">
        <f>IF(ISNUMBER($R60),VLOOKUP($B60,Index!$B$39:$AB$54,27,FALSE),"")</f>
        <v>41936</v>
      </c>
      <c r="W60" s="18">
        <v>0.62825925006208205</v>
      </c>
      <c r="X60" s="19">
        <v>0.6</v>
      </c>
      <c r="Y60" s="18">
        <v>0.18250590374496087</v>
      </c>
      <c r="Z60" s="19">
        <f t="shared" si="4"/>
        <v>3</v>
      </c>
      <c r="AA60" s="21">
        <v>0.77371766679332521</v>
      </c>
      <c r="AB60" s="28"/>
      <c r="AC60" s="18">
        <v>0.39470968528856976</v>
      </c>
      <c r="AD60" s="19">
        <v>0.36</v>
      </c>
      <c r="AE60" s="18">
        <v>3.3308404901764919E-2</v>
      </c>
      <c r="AF60" s="19">
        <f t="shared" si="5"/>
        <v>9</v>
      </c>
      <c r="AG60" s="21">
        <v>0.59863902790810697</v>
      </c>
      <c r="AH60" s="28"/>
      <c r="AK60" t="str">
        <f t="shared" si="12"/>
        <v/>
      </c>
      <c r="AL60">
        <f t="shared" si="12"/>
        <v>0.77371766679332521</v>
      </c>
      <c r="AM60" t="str">
        <f t="shared" si="12"/>
        <v/>
      </c>
      <c r="AN60" t="str">
        <f t="shared" si="12"/>
        <v/>
      </c>
      <c r="AO60" t="str">
        <f t="shared" si="12"/>
        <v/>
      </c>
      <c r="AP60" t="str">
        <f t="shared" si="12"/>
        <v/>
      </c>
      <c r="AQ60" t="str">
        <f t="shared" si="12"/>
        <v/>
      </c>
      <c r="AR60" t="str">
        <f t="shared" si="12"/>
        <v/>
      </c>
      <c r="AS60" t="str">
        <f t="shared" si="12"/>
        <v/>
      </c>
      <c r="AT60" t="str">
        <f t="shared" si="12"/>
        <v/>
      </c>
      <c r="AU60" t="str">
        <f t="shared" si="12"/>
        <v/>
      </c>
      <c r="AV60" t="str">
        <f t="shared" si="12"/>
        <v/>
      </c>
      <c r="AW60" t="str">
        <f t="shared" si="12"/>
        <v/>
      </c>
      <c r="AX60" t="str">
        <f t="shared" si="12"/>
        <v/>
      </c>
      <c r="AZ60" s="46">
        <f>IF(ISNUMBER(VLOOKUP($B60,Stats!$A$2:$AA$19,2,FALSE))=FALSE,"",IF(ISNUMBER(W60),(W60-VLOOKUP($B60,Stats!$A$2:$AA$19,2,FALSE))/VLOOKUP($B60,Stats!$A$2:$AA$19,16,FALSE),""))</f>
        <v>7.7632423735809253E-2</v>
      </c>
      <c r="BA60" s="46">
        <f>IF(ISNUMBER(VLOOKUP($B60,Stats!$A$2:$AA$19,2,FALSE))=FALSE,"",IF(ISNUMBER(X60),(X60-VLOOKUP($B60,Stats!$A$2:$AA$19,3,FALSE))/VLOOKUP($B60,Stats!$A$2:$AA$19,17,FALSE),""))</f>
        <v>-0.20603698172286539</v>
      </c>
      <c r="BB60" s="46"/>
      <c r="BC60" s="46"/>
      <c r="BD60" s="44">
        <f t="shared" si="1"/>
        <v>-6.4202278993528067E-2</v>
      </c>
      <c r="BE60" s="46">
        <f>IF(ISNUMBER(VLOOKUP($B60,Stats!$A$2:$AA$19,2,FALSE))=FALSE,"",IF(ISNUMBER(Y60),(Y60-VLOOKUP($B60,Stats!$A$2:$AA$19,5,FALSE))/VLOOKUP($B60,Stats!$A$2:$AA$19,19,FALSE),""))</f>
        <v>0.70316567578139211</v>
      </c>
      <c r="BF60" s="46"/>
      <c r="BG60" s="46"/>
      <c r="BH60" s="46">
        <f>IF(ISNUMBER(VLOOKUP($B60,Stats!$A$2:$AA$19,2,FALSE))=FALSE,"",IF(ISNUMBER(Z60),(Z60-VLOOKUP($B60,Stats!$A$2:$AA$19,8,FALSE))/VLOOKUP($B60,Stats!$A$2:$AA$19,22,FALSE),""))</f>
        <v>0.16906947898943853</v>
      </c>
      <c r="BI60" s="46" t="str">
        <f>IF(ISNUMBER(VLOOKUP($B60,Stats!$A$2:$AA$19,2,FALSE))=FALSE,"",IF(ISNUMBER(#REF!),(#REF!-VLOOKUP($B60,Stats!$A$2:$AA$19,9,FALSE))/VLOOKUP($B60,Stats!$A$2:$AA$19,23,FALSE),""))</f>
        <v/>
      </c>
      <c r="BJ60" s="46" t="str">
        <f>IF(ISNUMBER(VLOOKUP($B60,Stats!$A$2:$AA$19,2,FALSE))=FALSE,"",IF(ISNUMBER(#REF!),(#REF!-VLOOKUP($B60,Stats!$A$2:$AA$19,10,FALSE))/VLOOKUP($B60,Stats!$A$2:$AA$19,24,FALSE),""))</f>
        <v/>
      </c>
      <c r="BK60" s="44">
        <f t="shared" si="6"/>
        <v>-0.4414951293501429</v>
      </c>
      <c r="BL60" s="46" t="str">
        <f>IF(ISNUMBER(VLOOKUP($B60,Stats!$A$2:$AA$19,2,FALSE))=FALSE,"",IF(ISNUMBER(#REF!),(#REF!-VLOOKUP($B60,Stats!$A$2:$AA$19,11,FALSE))/VLOOKUP($B60,Stats!$A$2:$AA$19,25,FALSE),""))</f>
        <v/>
      </c>
      <c r="BM60" s="46">
        <f>IF(ISNUMBER(VLOOKUP($B60,Stats!$A$2:$AA$19,2,FALSE))=FALSE,"",IF(ISNUMBER(AA60),(AA60-VLOOKUP($B60,Stats!$A$2:$AA$19,12,FALSE))/VLOOKUP($B60,Stats!$A$2:$AA$19,26,FALSE),""))</f>
        <v>-0.33371623892632563</v>
      </c>
      <c r="BN60" s="46" t="str">
        <f>IF(ISNUMBER(VLOOKUP($B60,Stats!$A$2:$AA$19,2,FALSE))=FALSE,"",IF(ISNUMBER(#REF!),(#REF!-VLOOKUP($B60,Stats!$A$2:$AA$19,13,FALSE))/VLOOKUP($B60,Stats!$A$2:$AA$19,27,FALSE),""))</f>
        <v/>
      </c>
      <c r="BO60" s="46" t="str">
        <f>IF(ISNUMBER(VLOOKUP($B60,Stats!$A$2:$AA$19,2,FALSE))=FALSE,"",IF(ISNUMBER(#REF!),(#REF!-VLOOKUP($B60,Stats!$A$2:$AA$19,14,FALSE))/VLOOKUP($B60,Stats!$A$2:$AB$19,28,FALSE),""))</f>
        <v/>
      </c>
      <c r="BP60" s="46"/>
      <c r="BQ60" s="46">
        <f>IF(ISNUMBER(VLOOKUP($B60,Stats!$A$2:$AA$19,2,FALSE))=FALSE,"",IF(ISNUMBER(BM60),BM60,(VLOOKUP($B60,Stats!$A$2:$AT$19,46,FALSE)-VLOOKUP($B60,Stats!$A$2:$AA$19,12,FALSE))/VLOOKUP($B60,Stats!$A$2:$AA$19,26,FALSE)))</f>
        <v>-0.33371623892632563</v>
      </c>
      <c r="BR60" s="51">
        <f t="shared" si="7"/>
        <v>-0.33371623892632563</v>
      </c>
      <c r="BS60" s="32" t="str">
        <f t="shared" si="2"/>
        <v>1195_201422</v>
      </c>
      <c r="BT60" s="53">
        <f t="shared" si="3"/>
        <v>-0.34448078119405651</v>
      </c>
    </row>
    <row r="61" spans="1:72" x14ac:dyDescent="0.15">
      <c r="A61" s="16">
        <v>1195</v>
      </c>
      <c r="B61" s="17">
        <v>201423</v>
      </c>
      <c r="C61" s="3">
        <v>0</v>
      </c>
      <c r="D61" s="23">
        <v>-2.9268688179017399E-2</v>
      </c>
      <c r="E61" s="18">
        <v>1.0054952718012249E-2</v>
      </c>
      <c r="F61" s="24">
        <v>3</v>
      </c>
      <c r="G61" s="24">
        <v>7</v>
      </c>
      <c r="H61" s="20">
        <v>7.1646166771843029E-3</v>
      </c>
      <c r="I61" s="20">
        <v>-7.2425659676880671E-3</v>
      </c>
      <c r="J61" s="24">
        <v>1</v>
      </c>
      <c r="K61" s="24">
        <v>4</v>
      </c>
      <c r="L61" s="20">
        <v>1.2423913949803911E-2</v>
      </c>
      <c r="M61" s="20">
        <v>-2.166035249547027E-2</v>
      </c>
      <c r="N61" s="19">
        <v>1.2341</v>
      </c>
      <c r="O61" s="19">
        <v>1</v>
      </c>
      <c r="P61" s="25">
        <v>41946</v>
      </c>
      <c r="Q61" s="20">
        <v>-3.7436188315371544E-2</v>
      </c>
      <c r="R61" s="25">
        <v>41954</v>
      </c>
      <c r="S61" s="25">
        <f>IF(ISNUMBER(R61),VLOOKUP(B61,Index!$B$3:$AB$18,27,FALSE),"")</f>
        <v>41956</v>
      </c>
      <c r="T61" s="25">
        <f>IF(ISNUMBER($R61),VLOOKUP($B61,Index!$B$21:$AB$36,27,FALSE),"")</f>
        <v>41954</v>
      </c>
      <c r="U61" s="25">
        <f>IF(ISNUMBER($R61),VLOOKUP($B61,Index!$B$39:$AB$54,27,FALSE),"")</f>
        <v>41957</v>
      </c>
      <c r="W61" s="18">
        <v>-0.87806064537052197</v>
      </c>
      <c r="X61" s="19">
        <v>0.3</v>
      </c>
      <c r="Y61" s="18">
        <v>0.19077931412531676</v>
      </c>
      <c r="Z61" s="19">
        <f t="shared" si="4"/>
        <v>2</v>
      </c>
      <c r="AA61" s="21" t="s">
        <v>25</v>
      </c>
      <c r="AB61" s="28"/>
      <c r="AC61" s="18">
        <v>0.77099049694849753</v>
      </c>
      <c r="AD61" s="19">
        <v>0.09</v>
      </c>
      <c r="AE61" s="18">
        <v>3.6396746698126287E-2</v>
      </c>
      <c r="AF61" s="19">
        <f t="shared" si="5"/>
        <v>4</v>
      </c>
      <c r="AG61" s="21" t="s">
        <v>25</v>
      </c>
      <c r="AH61" s="28"/>
      <c r="AK61" t="str">
        <f t="shared" si="12"/>
        <v/>
      </c>
      <c r="AL61" t="str">
        <f t="shared" si="12"/>
        <v/>
      </c>
      <c r="AM61" t="str">
        <f t="shared" si="12"/>
        <v/>
      </c>
      <c r="AN61" t="str">
        <f t="shared" si="12"/>
        <v/>
      </c>
      <c r="AO61" t="str">
        <f t="shared" si="12"/>
        <v/>
      </c>
      <c r="AP61" t="str">
        <f t="shared" si="12"/>
        <v/>
      </c>
      <c r="AQ61" t="str">
        <f t="shared" si="12"/>
        <v/>
      </c>
      <c r="AR61" t="str">
        <f t="shared" si="12"/>
        <v/>
      </c>
      <c r="AS61" t="str">
        <f t="shared" si="12"/>
        <v/>
      </c>
      <c r="AT61" t="str">
        <f t="shared" si="12"/>
        <v/>
      </c>
      <c r="AU61" t="str">
        <f t="shared" si="12"/>
        <v/>
      </c>
      <c r="AV61" t="str">
        <f t="shared" si="12"/>
        <v/>
      </c>
      <c r="AW61" t="str">
        <f t="shared" si="12"/>
        <v/>
      </c>
      <c r="AX61" t="str">
        <f t="shared" si="12"/>
        <v/>
      </c>
      <c r="AZ61" s="46">
        <f>IF(ISNUMBER(VLOOKUP($B61,Stats!$A$2:$AA$19,2,FALSE))=FALSE,"",IF(ISNUMBER(W61),(W61-VLOOKUP($B61,Stats!$A$2:$AA$19,2,FALSE))/VLOOKUP($B61,Stats!$A$2:$AA$19,16,FALSE),""))</f>
        <v>-1.1110657259987395</v>
      </c>
      <c r="BA61" s="46">
        <f>IF(ISNUMBER(VLOOKUP($B61,Stats!$A$2:$AA$19,2,FALSE))=FALSE,"",IF(ISNUMBER(X61),(X61-VLOOKUP($B61,Stats!$A$2:$AA$19,3,FALSE))/VLOOKUP($B61,Stats!$A$2:$AA$19,17,FALSE),""))</f>
        <v>-1.2635538809376619</v>
      </c>
      <c r="BB61" s="46"/>
      <c r="BC61" s="46"/>
      <c r="BD61" s="44">
        <f t="shared" si="1"/>
        <v>-1.1873098034682008</v>
      </c>
      <c r="BE61" s="46">
        <f>IF(ISNUMBER(VLOOKUP($B61,Stats!$A$2:$AA$19,2,FALSE))=FALSE,"",IF(ISNUMBER(Y61),(Y61-VLOOKUP($B61,Stats!$A$2:$AA$19,5,FALSE))/VLOOKUP($B61,Stats!$A$2:$AA$19,19,FALSE),""))</f>
        <v>0.48851417350484855</v>
      </c>
      <c r="BF61" s="46"/>
      <c r="BG61" s="46"/>
      <c r="BH61" s="46">
        <f>IF(ISNUMBER(VLOOKUP($B61,Stats!$A$2:$AA$19,2,FALSE))=FALSE,"",IF(ISNUMBER(Z61),(Z61-VLOOKUP($B61,Stats!$A$2:$AA$19,8,FALSE))/VLOOKUP($B61,Stats!$A$2:$AA$19,22,FALSE),""))</f>
        <v>4.0999925831563512E-2</v>
      </c>
      <c r="BI61" s="46" t="str">
        <f>IF(ISNUMBER(VLOOKUP($B61,Stats!$A$2:$AA$19,2,FALSE))=FALSE,"",IF(ISNUMBER(#REF!),(#REF!-VLOOKUP($B61,Stats!$A$2:$AA$19,9,FALSE))/VLOOKUP($B61,Stats!$A$2:$AA$19,23,FALSE),""))</f>
        <v/>
      </c>
      <c r="BJ61" s="46" t="str">
        <f>IF(ISNUMBER(VLOOKUP($B61,Stats!$A$2:$AA$19,2,FALSE))=FALSE,"",IF(ISNUMBER(#REF!),(#REF!-VLOOKUP($B61,Stats!$A$2:$AA$19,10,FALSE))/VLOOKUP($B61,Stats!$A$2:$AA$19,24,FALSE),""))</f>
        <v/>
      </c>
      <c r="BK61" s="44">
        <f t="shared" si="6"/>
        <v>-0.32965994370392493</v>
      </c>
      <c r="BL61" s="46" t="str">
        <f>IF(ISNUMBER(VLOOKUP($B61,Stats!$A$2:$AA$19,2,FALSE))=FALSE,"",IF(ISNUMBER(#REF!),(#REF!-VLOOKUP($B61,Stats!$A$2:$AA$19,11,FALSE))/VLOOKUP($B61,Stats!$A$2:$AA$19,25,FALSE),""))</f>
        <v/>
      </c>
      <c r="BM61" s="46" t="str">
        <f>IF(ISNUMBER(VLOOKUP($B61,Stats!$A$2:$AA$19,2,FALSE))=FALSE,"",IF(ISNUMBER(AA61),(AA61-VLOOKUP($B61,Stats!$A$2:$AA$19,12,FALSE))/VLOOKUP($B61,Stats!$A$2:$AA$19,26,FALSE),""))</f>
        <v/>
      </c>
      <c r="BN61" s="46" t="str">
        <f>IF(ISNUMBER(VLOOKUP($B61,Stats!$A$2:$AA$19,2,FALSE))=FALSE,"",IF(ISNUMBER(#REF!),(#REF!-VLOOKUP($B61,Stats!$A$2:$AA$19,13,FALSE))/VLOOKUP($B61,Stats!$A$2:$AA$19,27,FALSE),""))</f>
        <v/>
      </c>
      <c r="BO61" s="46" t="str">
        <f>IF(ISNUMBER(VLOOKUP($B61,Stats!$A$2:$AA$19,2,FALSE))=FALSE,"",IF(ISNUMBER(#REF!),(#REF!-VLOOKUP($B61,Stats!$A$2:$AA$19,14,FALSE))/VLOOKUP($B61,Stats!$A$2:$AB$19,28,FALSE),""))</f>
        <v/>
      </c>
      <c r="BP61" s="46"/>
      <c r="BQ61" s="46">
        <f>IF(ISNUMBER(VLOOKUP($B61,Stats!$A$2:$AA$19,2,FALSE))=FALSE,"",IF(ISNUMBER(BM61),BM61,(VLOOKUP($B61,Stats!$A$2:$AT$19,46,FALSE)-VLOOKUP($B61,Stats!$A$2:$AA$19,12,FALSE))/VLOOKUP($B61,Stats!$A$2:$AA$19,26,FALSE)))</f>
        <v>-0.71825946798524909</v>
      </c>
      <c r="BR61" s="51">
        <f t="shared" si="7"/>
        <v>-0.71825946798524909</v>
      </c>
      <c r="BS61" s="32" t="str">
        <f t="shared" si="2"/>
        <v>1195_201423</v>
      </c>
      <c r="BT61" s="53">
        <f t="shared" si="3"/>
        <v>-0.57890982051304496</v>
      </c>
    </row>
    <row r="62" spans="1:72" x14ac:dyDescent="0.15">
      <c r="A62" s="16">
        <v>1195</v>
      </c>
      <c r="B62" s="17">
        <v>201424</v>
      </c>
      <c r="C62" s="3">
        <v>0</v>
      </c>
      <c r="D62" s="23">
        <v>4.8859934853420217E-2</v>
      </c>
      <c r="E62" s="18">
        <v>6.9566628661045463E-3</v>
      </c>
      <c r="F62" s="24">
        <v>7</v>
      </c>
      <c r="G62" s="24">
        <v>3</v>
      </c>
      <c r="H62" s="20">
        <v>8.5698528047338327E-3</v>
      </c>
      <c r="I62" s="20">
        <v>-3.9846570422462646E-3</v>
      </c>
      <c r="J62" s="24">
        <v>5</v>
      </c>
      <c r="K62" s="24">
        <v>2</v>
      </c>
      <c r="L62" s="20">
        <v>1.3312123241794982E-2</v>
      </c>
      <c r="M62" s="20">
        <v>-7.8086060807444069E-3</v>
      </c>
      <c r="N62" s="19">
        <v>1.2582</v>
      </c>
      <c r="O62" s="19">
        <v>1.0452770623909613</v>
      </c>
      <c r="P62" s="25">
        <v>41970</v>
      </c>
      <c r="Q62" s="20">
        <v>-1.002900953170327E-2</v>
      </c>
      <c r="R62" s="25">
        <v>41963</v>
      </c>
      <c r="S62" s="25">
        <f>IF(ISNUMBER(R62),VLOOKUP(B62,Index!$B$3:$AB$18,27,FALSE),"")</f>
        <v>41963</v>
      </c>
      <c r="T62" s="25">
        <f>IF(ISNUMBER($R62),VLOOKUP($B62,Index!$B$21:$AB$36,27,FALSE),"")</f>
        <v>41963</v>
      </c>
      <c r="U62" s="25">
        <f>IF(ISNUMBER($R62),VLOOKUP($B62,Index!$B$39:$AB$54,27,FALSE),"")</f>
        <v>41963</v>
      </c>
      <c r="W62" s="18">
        <v>1.4657980456026065</v>
      </c>
      <c r="X62" s="19">
        <v>0.7</v>
      </c>
      <c r="Y62" s="18">
        <v>0.13199339742483202</v>
      </c>
      <c r="Z62" s="19">
        <f t="shared" si="4"/>
        <v>0</v>
      </c>
      <c r="AA62" s="21">
        <v>4.8718604463348356</v>
      </c>
      <c r="AB62" s="28"/>
      <c r="AC62" s="18">
        <v>2.1485639104924208</v>
      </c>
      <c r="AD62" s="19">
        <v>0.48999999999999994</v>
      </c>
      <c r="AE62" s="18">
        <v>1.742225696374965E-2</v>
      </c>
      <c r="AF62" s="19">
        <f t="shared" si="5"/>
        <v>0</v>
      </c>
      <c r="AG62" s="21">
        <v>23.735024208561864</v>
      </c>
      <c r="AH62" s="28"/>
      <c r="AK62" t="str">
        <f t="shared" si="12"/>
        <v/>
      </c>
      <c r="AL62" t="str">
        <f t="shared" si="12"/>
        <v/>
      </c>
      <c r="AM62" t="str">
        <f t="shared" si="12"/>
        <v/>
      </c>
      <c r="AN62">
        <f t="shared" si="12"/>
        <v>4.8718604463348356</v>
      </c>
      <c r="AO62" t="str">
        <f t="shared" si="12"/>
        <v/>
      </c>
      <c r="AP62" t="str">
        <f t="shared" si="12"/>
        <v/>
      </c>
      <c r="AQ62" t="str">
        <f t="shared" si="12"/>
        <v/>
      </c>
      <c r="AR62" t="str">
        <f t="shared" si="12"/>
        <v/>
      </c>
      <c r="AS62" t="str">
        <f t="shared" si="12"/>
        <v/>
      </c>
      <c r="AT62" t="str">
        <f t="shared" si="12"/>
        <v/>
      </c>
      <c r="AU62" t="str">
        <f t="shared" si="12"/>
        <v/>
      </c>
      <c r="AV62" t="str">
        <f t="shared" si="12"/>
        <v/>
      </c>
      <c r="AW62" t="str">
        <f t="shared" si="12"/>
        <v/>
      </c>
      <c r="AX62" t="str">
        <f t="shared" si="12"/>
        <v/>
      </c>
      <c r="AZ62" s="46">
        <f>IF(ISNUMBER(VLOOKUP($B62,Stats!$A$2:$AA$19,2,FALSE))=FALSE,"",IF(ISNUMBER(W62),(W62-VLOOKUP($B62,Stats!$A$2:$AA$19,2,FALSE))/VLOOKUP($B62,Stats!$A$2:$AA$19,16,FALSE),""))</f>
        <v>0.3842561398399601</v>
      </c>
      <c r="BA62" s="46">
        <f>IF(ISNUMBER(VLOOKUP($B62,Stats!$A$2:$AA$19,2,FALSE))=FALSE,"",IF(ISNUMBER(X62),(X62-VLOOKUP($B62,Stats!$A$2:$AA$19,3,FALSE))/VLOOKUP($B62,Stats!$A$2:$AA$19,17,FALSE),""))</f>
        <v>-0.21041933953921216</v>
      </c>
      <c r="BB62" s="46"/>
      <c r="BC62" s="46"/>
      <c r="BD62" s="44">
        <f t="shared" si="1"/>
        <v>8.691840015037397E-2</v>
      </c>
      <c r="BE62" s="46">
        <f>IF(ISNUMBER(VLOOKUP($B62,Stats!$A$2:$AA$19,2,FALSE))=FALSE,"",IF(ISNUMBER(Y62),(Y62-VLOOKUP($B62,Stats!$A$2:$AA$19,5,FALSE))/VLOOKUP($B62,Stats!$A$2:$AA$19,19,FALSE),""))</f>
        <v>0.14494786726582287</v>
      </c>
      <c r="BF62" s="46"/>
      <c r="BG62" s="46"/>
      <c r="BH62" s="46">
        <f>IF(ISNUMBER(VLOOKUP($B62,Stats!$A$2:$AA$19,2,FALSE))=FALSE,"",IF(ISNUMBER(Z62),(Z62-VLOOKUP($B62,Stats!$A$2:$AA$19,8,FALSE))/VLOOKUP($B62,Stats!$A$2:$AA$19,22,FALSE),""))</f>
        <v>-0.83432005029645806</v>
      </c>
      <c r="BI62" s="46" t="str">
        <f>IF(ISNUMBER(VLOOKUP($B62,Stats!$A$2:$AA$19,2,FALSE))=FALSE,"",IF(ISNUMBER(#REF!),(#REF!-VLOOKUP($B62,Stats!$A$2:$AA$19,9,FALSE))/VLOOKUP($B62,Stats!$A$2:$AA$19,23,FALSE),""))</f>
        <v/>
      </c>
      <c r="BJ62" s="46" t="str">
        <f>IF(ISNUMBER(VLOOKUP($B62,Stats!$A$2:$AA$19,2,FALSE))=FALSE,"",IF(ISNUMBER(#REF!),(#REF!-VLOOKUP($B62,Stats!$A$2:$AA$19,10,FALSE))/VLOOKUP($B62,Stats!$A$2:$AA$19,24,FALSE),""))</f>
        <v/>
      </c>
      <c r="BK62" s="44">
        <f t="shared" si="6"/>
        <v>-0.35175952217501338</v>
      </c>
      <c r="BL62" s="46" t="str">
        <f>IF(ISNUMBER(VLOOKUP($B62,Stats!$A$2:$AA$19,2,FALSE))=FALSE,"",IF(ISNUMBER(#REF!),(#REF!-VLOOKUP($B62,Stats!$A$2:$AA$19,11,FALSE))/VLOOKUP($B62,Stats!$A$2:$AA$19,25,FALSE),""))</f>
        <v/>
      </c>
      <c r="BM62" s="46">
        <f>IF(ISNUMBER(VLOOKUP($B62,Stats!$A$2:$AA$19,2,FALSE))=FALSE,"",IF(ISNUMBER(AA62),(AA62-VLOOKUP($B62,Stats!$A$2:$AA$19,12,FALSE))/VLOOKUP($B62,Stats!$A$2:$AA$19,26,FALSE),""))</f>
        <v>-0.45512056952559116</v>
      </c>
      <c r="BN62" s="46" t="str">
        <f>IF(ISNUMBER(VLOOKUP($B62,Stats!$A$2:$AA$19,2,FALSE))=FALSE,"",IF(ISNUMBER(#REF!),(#REF!-VLOOKUP($B62,Stats!$A$2:$AA$19,13,FALSE))/VLOOKUP($B62,Stats!$A$2:$AA$19,27,FALSE),""))</f>
        <v/>
      </c>
      <c r="BO62" s="46" t="str">
        <f>IF(ISNUMBER(VLOOKUP($B62,Stats!$A$2:$AA$19,2,FALSE))=FALSE,"",IF(ISNUMBER(#REF!),(#REF!-VLOOKUP($B62,Stats!$A$2:$AA$19,14,FALSE))/VLOOKUP($B62,Stats!$A$2:$AB$19,28,FALSE),""))</f>
        <v/>
      </c>
      <c r="BP62" s="46"/>
      <c r="BQ62" s="46">
        <f>IF(ISNUMBER(VLOOKUP($B62,Stats!$A$2:$AA$19,2,FALSE))=FALSE,"",IF(ISNUMBER(BM62),BM62,(VLOOKUP($B62,Stats!$A$2:$AT$19,46,FALSE)-VLOOKUP($B62,Stats!$A$2:$AA$19,12,FALSE))/VLOOKUP($B62,Stats!$A$2:$AA$19,26,FALSE)))</f>
        <v>-0.45512056952559116</v>
      </c>
      <c r="BR62" s="51">
        <f t="shared" si="7"/>
        <v>-0.45512056952559116</v>
      </c>
      <c r="BS62" s="32" t="str">
        <f t="shared" si="2"/>
        <v>1195_201424</v>
      </c>
      <c r="BT62" s="53">
        <f t="shared" si="3"/>
        <v>-0.28469614718005148</v>
      </c>
    </row>
    <row r="63" spans="1:72" x14ac:dyDescent="0.15">
      <c r="A63" s="16">
        <v>1195</v>
      </c>
      <c r="B63" s="17">
        <v>201425</v>
      </c>
      <c r="C63" s="3">
        <v>0</v>
      </c>
      <c r="D63" s="23">
        <v>9.0301003344481545E-2</v>
      </c>
      <c r="E63" s="18">
        <v>1.9295023621871122E-2</v>
      </c>
      <c r="F63" s="24">
        <v>7</v>
      </c>
      <c r="G63" s="24">
        <v>3</v>
      </c>
      <c r="H63" s="20">
        <v>1.8473614382122409E-2</v>
      </c>
      <c r="I63" s="20">
        <v>-1.3605869046972844E-2</v>
      </c>
      <c r="J63" s="24">
        <v>3</v>
      </c>
      <c r="K63" s="24">
        <v>1</v>
      </c>
      <c r="L63" s="20">
        <v>4.3348982785602397E-2</v>
      </c>
      <c r="M63" s="20">
        <v>-2.9760097175827394E-2</v>
      </c>
      <c r="N63" s="19">
        <v>1.3692</v>
      </c>
      <c r="O63" s="19">
        <v>1.0907352824026129</v>
      </c>
      <c r="P63" s="25">
        <v>41985</v>
      </c>
      <c r="Q63" s="20">
        <v>-2.9760097175827394E-2</v>
      </c>
      <c r="R63" s="25">
        <v>41982</v>
      </c>
      <c r="S63" s="25">
        <f>IF(ISNUMBER(R63),VLOOKUP(B63,Index!$B$3:$AB$18,27,FALSE),"")</f>
        <v>41982</v>
      </c>
      <c r="T63" s="25">
        <f>IF(ISNUMBER($R63),VLOOKUP($B63,Index!$B$21:$AB$36,27,FALSE),"")</f>
        <v>41982</v>
      </c>
      <c r="U63" s="25">
        <f>IF(ISNUMBER($R63),VLOOKUP($B63,Index!$B$39:$AB$54,27,FALSE),"")</f>
        <v>41982</v>
      </c>
      <c r="W63" s="18">
        <v>2.7090301003344464</v>
      </c>
      <c r="X63" s="19">
        <v>0.7</v>
      </c>
      <c r="Y63" s="18">
        <v>0.36609733291118535</v>
      </c>
      <c r="Z63" s="19">
        <f t="shared" si="4"/>
        <v>0</v>
      </c>
      <c r="AA63" s="21">
        <v>3.0342980001365194</v>
      </c>
      <c r="AB63" s="28"/>
      <c r="AC63" s="18">
        <v>7.3388440845180609</v>
      </c>
      <c r="AD63" s="19">
        <v>0.48999999999999994</v>
      </c>
      <c r="AE63" s="18">
        <v>0.13402725716468328</v>
      </c>
      <c r="AF63" s="19">
        <f t="shared" si="5"/>
        <v>0</v>
      </c>
      <c r="AG63" s="21">
        <v>9.2069643536324808</v>
      </c>
      <c r="AH63" s="28"/>
      <c r="AK63" t="str">
        <f t="shared" ref="AK63:AX72" si="13">IF($B63=AK$2,$AA63,"")</f>
        <v/>
      </c>
      <c r="AL63" t="str">
        <f t="shared" si="13"/>
        <v/>
      </c>
      <c r="AM63" t="str">
        <f t="shared" si="13"/>
        <v/>
      </c>
      <c r="AN63" t="str">
        <f t="shared" si="13"/>
        <v/>
      </c>
      <c r="AO63">
        <f t="shared" si="13"/>
        <v>3.0342980001365194</v>
      </c>
      <c r="AP63" t="str">
        <f t="shared" si="13"/>
        <v/>
      </c>
      <c r="AQ63" t="str">
        <f t="shared" si="13"/>
        <v/>
      </c>
      <c r="AR63" t="str">
        <f t="shared" si="13"/>
        <v/>
      </c>
      <c r="AS63" t="str">
        <f t="shared" si="13"/>
        <v/>
      </c>
      <c r="AT63" t="str">
        <f t="shared" si="13"/>
        <v/>
      </c>
      <c r="AU63" t="str">
        <f t="shared" si="13"/>
        <v/>
      </c>
      <c r="AV63" t="str">
        <f t="shared" si="13"/>
        <v/>
      </c>
      <c r="AW63" t="str">
        <f t="shared" si="13"/>
        <v/>
      </c>
      <c r="AX63" t="str">
        <f t="shared" si="13"/>
        <v/>
      </c>
      <c r="AZ63" s="46">
        <f>IF(ISNUMBER(VLOOKUP($B63,Stats!$A$2:$AA$19,2,FALSE))=FALSE,"",IF(ISNUMBER(W63),(W63-VLOOKUP($B63,Stats!$A$2:$AA$19,2,FALSE))/VLOOKUP($B63,Stats!$A$2:$AA$19,16,FALSE),""))</f>
        <v>1.2339008191551177</v>
      </c>
      <c r="BA63" s="46">
        <f>IF(ISNUMBER(VLOOKUP($B63,Stats!$A$2:$AA$19,2,FALSE))=FALSE,"",IF(ISNUMBER(X63),(X63-VLOOKUP($B63,Stats!$A$2:$AA$19,3,FALSE))/VLOOKUP($B63,Stats!$A$2:$AA$19,17,FALSE),""))</f>
        <v>0.52844508262562895</v>
      </c>
      <c r="BB63" s="46"/>
      <c r="BC63" s="46"/>
      <c r="BD63" s="44">
        <f t="shared" si="1"/>
        <v>0.8811729508903734</v>
      </c>
      <c r="BE63" s="46">
        <f>IF(ISNUMBER(VLOOKUP($B63,Stats!$A$2:$AA$19,2,FALSE))=FALSE,"",IF(ISNUMBER(Y63),(Y63-VLOOKUP($B63,Stats!$A$2:$AA$19,5,FALSE))/VLOOKUP($B63,Stats!$A$2:$AA$19,19,FALSE),""))</f>
        <v>0.20533867026465347</v>
      </c>
      <c r="BF63" s="46"/>
      <c r="BG63" s="46"/>
      <c r="BH63" s="46">
        <f>IF(ISNUMBER(VLOOKUP($B63,Stats!$A$2:$AA$19,2,FALSE))=FALSE,"",IF(ISNUMBER(Z63),(Z63-VLOOKUP($B63,Stats!$A$2:$AA$19,8,FALSE))/VLOOKUP($B63,Stats!$A$2:$AA$19,22,FALSE),""))</f>
        <v>-0.38938659637819406</v>
      </c>
      <c r="BI63" s="46" t="str">
        <f>IF(ISNUMBER(VLOOKUP($B63,Stats!$A$2:$AA$19,2,FALSE))=FALSE,"",IF(ISNUMBER(#REF!),(#REF!-VLOOKUP($B63,Stats!$A$2:$AA$19,9,FALSE))/VLOOKUP($B63,Stats!$A$2:$AA$19,23,FALSE),""))</f>
        <v/>
      </c>
      <c r="BJ63" s="46" t="str">
        <f>IF(ISNUMBER(VLOOKUP($B63,Stats!$A$2:$AA$19,2,FALSE))=FALSE,"",IF(ISNUMBER(#REF!),(#REF!-VLOOKUP($B63,Stats!$A$2:$AA$19,10,FALSE))/VLOOKUP($B63,Stats!$A$2:$AA$19,24,FALSE),""))</f>
        <v/>
      </c>
      <c r="BK63" s="44">
        <f t="shared" si="6"/>
        <v>-0.2605530480987156</v>
      </c>
      <c r="BL63" s="46" t="str">
        <f>IF(ISNUMBER(VLOOKUP($B63,Stats!$A$2:$AA$19,2,FALSE))=FALSE,"",IF(ISNUMBER(#REF!),(#REF!-VLOOKUP($B63,Stats!$A$2:$AA$19,11,FALSE))/VLOOKUP($B63,Stats!$A$2:$AA$19,25,FALSE),""))</f>
        <v/>
      </c>
      <c r="BM63" s="46">
        <f>IF(ISNUMBER(VLOOKUP($B63,Stats!$A$2:$AA$19,2,FALSE))=FALSE,"",IF(ISNUMBER(AA63),(AA63-VLOOKUP($B63,Stats!$A$2:$AA$19,12,FALSE))/VLOOKUP($B63,Stats!$A$2:$AA$19,26,FALSE),""))</f>
        <v>0.32457840941733673</v>
      </c>
      <c r="BN63" s="46" t="str">
        <f>IF(ISNUMBER(VLOOKUP($B63,Stats!$A$2:$AA$19,2,FALSE))=FALSE,"",IF(ISNUMBER(#REF!),(#REF!-VLOOKUP($B63,Stats!$A$2:$AA$19,13,FALSE))/VLOOKUP($B63,Stats!$A$2:$AA$19,27,FALSE),""))</f>
        <v/>
      </c>
      <c r="BO63" s="46" t="str">
        <f>IF(ISNUMBER(VLOOKUP($B63,Stats!$A$2:$AA$19,2,FALSE))=FALSE,"",IF(ISNUMBER(#REF!),(#REF!-VLOOKUP($B63,Stats!$A$2:$AA$19,14,FALSE))/VLOOKUP($B63,Stats!$A$2:$AB$19,28,FALSE),""))</f>
        <v/>
      </c>
      <c r="BP63" s="46"/>
      <c r="BQ63" s="46">
        <f>IF(ISNUMBER(VLOOKUP($B63,Stats!$A$2:$AA$19,2,FALSE))=FALSE,"",IF(ISNUMBER(BM63),BM63,(VLOOKUP($B63,Stats!$A$2:$AT$19,46,FALSE)-VLOOKUP($B63,Stats!$A$2:$AA$19,12,FALSE))/VLOOKUP($B63,Stats!$A$2:$AA$19,26,FALSE)))</f>
        <v>0.32457840941733673</v>
      </c>
      <c r="BR63" s="51">
        <f t="shared" si="7"/>
        <v>0.32457840941733673</v>
      </c>
      <c r="BS63" s="32" t="str">
        <f t="shared" si="2"/>
        <v>1195_201425</v>
      </c>
      <c r="BT63" s="53">
        <f t="shared" si="3"/>
        <v>8.4818443202312674E-2</v>
      </c>
    </row>
    <row r="64" spans="1:72" x14ac:dyDescent="0.15">
      <c r="A64" s="16">
        <v>1195</v>
      </c>
      <c r="B64" s="17">
        <v>201426</v>
      </c>
      <c r="C64" s="3">
        <v>0</v>
      </c>
      <c r="D64" s="23">
        <v>4.6231375985977374E-2</v>
      </c>
      <c r="E64" s="18">
        <v>9.512438558121724E-3</v>
      </c>
      <c r="F64" s="24">
        <v>7</v>
      </c>
      <c r="G64" s="24">
        <v>3</v>
      </c>
      <c r="H64" s="20">
        <v>9.0510475853472338E-3</v>
      </c>
      <c r="I64" s="20">
        <v>-5.8846764756256276E-3</v>
      </c>
      <c r="J64" s="24">
        <v>4</v>
      </c>
      <c r="K64" s="24">
        <v>3</v>
      </c>
      <c r="L64" s="20">
        <v>1.9427402862985721E-2</v>
      </c>
      <c r="M64" s="20">
        <v>-1.4667512869332211E-2</v>
      </c>
      <c r="N64" s="19">
        <v>1.4325000000000001</v>
      </c>
      <c r="O64" s="19">
        <v>1.0262931652099156</v>
      </c>
      <c r="P64" s="25">
        <v>41999</v>
      </c>
      <c r="Q64" s="20">
        <v>-1.7608113818847637E-2</v>
      </c>
      <c r="R64" s="25">
        <v>41996</v>
      </c>
      <c r="S64" s="25">
        <f>IF(ISNUMBER(R64),VLOOKUP(B64,Index!$B$3:$AB$18,27,FALSE),"")</f>
        <v>41997</v>
      </c>
      <c r="T64" s="25">
        <f>IF(ISNUMBER($R64),VLOOKUP($B64,Index!$B$21:$AB$36,27,FALSE),"")</f>
        <v>41996</v>
      </c>
      <c r="U64" s="25">
        <f>IF(ISNUMBER($R64),VLOOKUP($B64,Index!$B$39:$AB$54,27,FALSE),"")</f>
        <v>41996</v>
      </c>
      <c r="W64" s="18">
        <v>1.3869412795793212</v>
      </c>
      <c r="X64" s="19">
        <v>0.7</v>
      </c>
      <c r="Y64" s="18">
        <v>0.18048583167643584</v>
      </c>
      <c r="Z64" s="19">
        <f t="shared" si="4"/>
        <v>1</v>
      </c>
      <c r="AA64" s="21">
        <v>2.6255723049956403</v>
      </c>
      <c r="AB64" s="28"/>
      <c r="AC64" s="18">
        <v>1.9236061130011248</v>
      </c>
      <c r="AD64" s="19">
        <v>0.48999999999999994</v>
      </c>
      <c r="AE64" s="18">
        <v>3.2575135435934731E-2</v>
      </c>
      <c r="AF64" s="19">
        <f t="shared" si="5"/>
        <v>1</v>
      </c>
      <c r="AG64" s="21">
        <v>6.8936299287601193</v>
      </c>
      <c r="AH64" s="28"/>
      <c r="AK64" t="str">
        <f t="shared" si="13"/>
        <v/>
      </c>
      <c r="AL64" t="str">
        <f t="shared" si="13"/>
        <v/>
      </c>
      <c r="AM64" t="str">
        <f t="shared" si="13"/>
        <v/>
      </c>
      <c r="AN64" t="str">
        <f t="shared" si="13"/>
        <v/>
      </c>
      <c r="AO64" t="str">
        <f t="shared" si="13"/>
        <v/>
      </c>
      <c r="AP64">
        <f t="shared" si="13"/>
        <v>2.6255723049956403</v>
      </c>
      <c r="AQ64" t="str">
        <f t="shared" si="13"/>
        <v/>
      </c>
      <c r="AR64" t="str">
        <f t="shared" si="13"/>
        <v/>
      </c>
      <c r="AS64" t="str">
        <f t="shared" si="13"/>
        <v/>
      </c>
      <c r="AT64" t="str">
        <f t="shared" si="13"/>
        <v/>
      </c>
      <c r="AU64" t="str">
        <f t="shared" si="13"/>
        <v/>
      </c>
      <c r="AV64" t="str">
        <f t="shared" si="13"/>
        <v/>
      </c>
      <c r="AW64" t="str">
        <f t="shared" si="13"/>
        <v/>
      </c>
      <c r="AX64" t="str">
        <f t="shared" si="13"/>
        <v/>
      </c>
      <c r="AZ64" s="46">
        <f>IF(ISNUMBER(VLOOKUP($B64,Stats!$A$2:$AA$19,2,FALSE))=FALSE,"",IF(ISNUMBER(W64),(W64-VLOOKUP($B64,Stats!$A$2:$AA$19,2,FALSE))/VLOOKUP($B64,Stats!$A$2:$AA$19,16,FALSE),""))</f>
        <v>0.34763811590875859</v>
      </c>
      <c r="BA64" s="46">
        <f>IF(ISNUMBER(VLOOKUP($B64,Stats!$A$2:$AA$19,2,FALSE))=FALSE,"",IF(ISNUMBER(X64),(X64-VLOOKUP($B64,Stats!$A$2:$AA$19,3,FALSE))/VLOOKUP($B64,Stats!$A$2:$AA$19,17,FALSE),""))</f>
        <v>0.82927015326520481</v>
      </c>
      <c r="BB64" s="46"/>
      <c r="BC64" s="46"/>
      <c r="BD64" s="44">
        <f t="shared" si="1"/>
        <v>0.5884541345869817</v>
      </c>
      <c r="BE64" s="46">
        <f>IF(ISNUMBER(VLOOKUP($B64,Stats!$A$2:$AA$19,2,FALSE))=FALSE,"",IF(ISNUMBER(Y64),(Y64-VLOOKUP($B64,Stats!$A$2:$AA$19,5,FALSE))/VLOOKUP($B64,Stats!$A$2:$AA$19,19,FALSE),""))</f>
        <v>-0.3894503250089924</v>
      </c>
      <c r="BF64" s="46"/>
      <c r="BG64" s="46"/>
      <c r="BH64" s="46">
        <f>IF(ISNUMBER(VLOOKUP($B64,Stats!$A$2:$AA$19,2,FALSE))=FALSE,"",IF(ISNUMBER(Z64),(Z64-VLOOKUP($B64,Stats!$A$2:$AA$19,8,FALSE))/VLOOKUP($B64,Stats!$A$2:$AA$19,22,FALSE),""))</f>
        <v>-0.10266627503097653</v>
      </c>
      <c r="BI64" s="46" t="str">
        <f>IF(ISNUMBER(VLOOKUP($B64,Stats!$A$2:$AA$19,2,FALSE))=FALSE,"",IF(ISNUMBER(#REF!),(#REF!-VLOOKUP($B64,Stats!$A$2:$AA$19,9,FALSE))/VLOOKUP($B64,Stats!$A$2:$AA$19,23,FALSE),""))</f>
        <v/>
      </c>
      <c r="BJ64" s="46" t="str">
        <f>IF(ISNUMBER(VLOOKUP($B64,Stats!$A$2:$AA$19,2,FALSE))=FALSE,"",IF(ISNUMBER(#REF!),(#REF!-VLOOKUP($B64,Stats!$A$2:$AA$19,10,FALSE))/VLOOKUP($B64,Stats!$A$2:$AA$19,24,FALSE),""))</f>
        <v/>
      </c>
      <c r="BK64" s="44">
        <f t="shared" si="6"/>
        <v>0.24181534499700175</v>
      </c>
      <c r="BL64" s="46" t="str">
        <f>IF(ISNUMBER(VLOOKUP($B64,Stats!$A$2:$AA$19,2,FALSE))=FALSE,"",IF(ISNUMBER(#REF!),(#REF!-VLOOKUP($B64,Stats!$A$2:$AA$19,11,FALSE))/VLOOKUP($B64,Stats!$A$2:$AA$19,25,FALSE),""))</f>
        <v/>
      </c>
      <c r="BM64" s="46">
        <f>IF(ISNUMBER(VLOOKUP($B64,Stats!$A$2:$AA$19,2,FALSE))=FALSE,"",IF(ISNUMBER(AA64),(AA64-VLOOKUP($B64,Stats!$A$2:$AA$19,12,FALSE))/VLOOKUP($B64,Stats!$A$2:$AA$19,26,FALSE),""))</f>
        <v>3.022305209208649E-3</v>
      </c>
      <c r="BN64" s="46" t="str">
        <f>IF(ISNUMBER(VLOOKUP($B64,Stats!$A$2:$AA$19,2,FALSE))=FALSE,"",IF(ISNUMBER(#REF!),(#REF!-VLOOKUP($B64,Stats!$A$2:$AA$19,13,FALSE))/VLOOKUP($B64,Stats!$A$2:$AA$19,27,FALSE),""))</f>
        <v/>
      </c>
      <c r="BO64" s="46" t="str">
        <f>IF(ISNUMBER(VLOOKUP($B64,Stats!$A$2:$AA$19,2,FALSE))=FALSE,"",IF(ISNUMBER(#REF!),(#REF!-VLOOKUP($B64,Stats!$A$2:$AA$19,14,FALSE))/VLOOKUP($B64,Stats!$A$2:$AB$19,28,FALSE),""))</f>
        <v/>
      </c>
      <c r="BP64" s="46"/>
      <c r="BQ64" s="46">
        <f>IF(ISNUMBER(VLOOKUP($B64,Stats!$A$2:$AA$19,2,FALSE))=FALSE,"",IF(ISNUMBER(BM64),BM64,(VLOOKUP($B64,Stats!$A$2:$AT$19,46,FALSE)-VLOOKUP($B64,Stats!$A$2:$AA$19,12,FALSE))/VLOOKUP($B64,Stats!$A$2:$AA$19,26,FALSE)))</f>
        <v>3.022305209208649E-3</v>
      </c>
      <c r="BR64" s="51">
        <f t="shared" si="7"/>
        <v>3.022305209208649E-3</v>
      </c>
      <c r="BS64" s="32" t="str">
        <f t="shared" si="2"/>
        <v>1195_201426</v>
      </c>
      <c r="BT64" s="53">
        <f t="shared" si="3"/>
        <v>0.26338449495743915</v>
      </c>
    </row>
    <row r="65" spans="1:72" x14ac:dyDescent="0.15">
      <c r="A65" s="16">
        <v>1195</v>
      </c>
      <c r="B65" s="17">
        <v>201427</v>
      </c>
      <c r="C65" s="3">
        <v>0</v>
      </c>
      <c r="D65" s="23">
        <v>-1.4799301919720786E-2</v>
      </c>
      <c r="E65" s="18">
        <v>1.5414179260496652E-2</v>
      </c>
      <c r="F65" s="24">
        <v>1</v>
      </c>
      <c r="G65" s="24">
        <v>2</v>
      </c>
      <c r="H65" s="20">
        <v>1.2918969353333809E-2</v>
      </c>
      <c r="I65" s="20">
        <v>-1.3777262969312309E-2</v>
      </c>
      <c r="J65" s="24">
        <v>1</v>
      </c>
      <c r="K65" s="24">
        <v>2</v>
      </c>
      <c r="L65" s="20">
        <v>1.2918969353333809E-2</v>
      </c>
      <c r="M65" s="20">
        <v>-1.3961605584642212E-2</v>
      </c>
      <c r="N65" s="19">
        <v>1.4125000000000001</v>
      </c>
      <c r="O65" s="19">
        <v>1</v>
      </c>
      <c r="P65" s="25">
        <v>42002</v>
      </c>
      <c r="Q65" s="20">
        <v>-1.3592920353982407E-2</v>
      </c>
      <c r="R65" s="25">
        <v>42003</v>
      </c>
      <c r="S65" s="25">
        <f>IF(ISNUMBER(R65),VLOOKUP(B65,Index!$B$3:$AB$18,27,FALSE),"")</f>
        <v>42002</v>
      </c>
      <c r="T65" s="25">
        <f>IF(ISNUMBER($R65),VLOOKUP($B65,Index!$B$21:$AB$36,27,FALSE),"")</f>
        <v>42003</v>
      </c>
      <c r="U65" s="25">
        <f>IF(ISNUMBER($R65),VLOOKUP($B65,Index!$B$39:$AB$54,27,FALSE),"")</f>
        <v>42003</v>
      </c>
      <c r="W65" s="18">
        <v>-1.7759162303664944</v>
      </c>
      <c r="X65" s="19">
        <v>0.33333333333333331</v>
      </c>
      <c r="Y65" s="18">
        <v>0.29246348835179586</v>
      </c>
      <c r="Z65" s="19">
        <f t="shared" si="4"/>
        <v>1</v>
      </c>
      <c r="AA65" s="21" t="s">
        <v>25</v>
      </c>
      <c r="AB65" s="28"/>
      <c r="AC65" s="18">
        <v>3.1538784572791396</v>
      </c>
      <c r="AD65" s="19">
        <v>0.1111111111111111</v>
      </c>
      <c r="AE65" s="18">
        <v>8.5534892018901035E-2</v>
      </c>
      <c r="AF65" s="19">
        <f t="shared" si="5"/>
        <v>1</v>
      </c>
      <c r="AG65" s="21" t="s">
        <v>25</v>
      </c>
      <c r="AH65" s="28"/>
      <c r="AK65" t="str">
        <f t="shared" si="13"/>
        <v/>
      </c>
      <c r="AL65" t="str">
        <f t="shared" si="13"/>
        <v/>
      </c>
      <c r="AM65" t="str">
        <f t="shared" si="13"/>
        <v/>
      </c>
      <c r="AN65" t="str">
        <f t="shared" si="13"/>
        <v/>
      </c>
      <c r="AO65" t="str">
        <f t="shared" si="13"/>
        <v/>
      </c>
      <c r="AP65" t="str">
        <f t="shared" si="13"/>
        <v/>
      </c>
      <c r="AQ65" t="str">
        <f t="shared" si="13"/>
        <v/>
      </c>
      <c r="AR65" t="str">
        <f t="shared" si="13"/>
        <v/>
      </c>
      <c r="AS65" t="str">
        <f t="shared" si="13"/>
        <v/>
      </c>
      <c r="AT65" t="str">
        <f t="shared" si="13"/>
        <v/>
      </c>
      <c r="AU65" t="str">
        <f t="shared" si="13"/>
        <v/>
      </c>
      <c r="AV65" t="str">
        <f t="shared" si="13"/>
        <v/>
      </c>
      <c r="AW65" t="str">
        <f t="shared" si="13"/>
        <v/>
      </c>
      <c r="AX65" t="str">
        <f t="shared" si="13"/>
        <v/>
      </c>
      <c r="AZ65" s="46">
        <f>IF(ISNUMBER(VLOOKUP($B65,Stats!$A$2:$AA$19,2,FALSE))=FALSE,"",IF(ISNUMBER(W65),(W65-VLOOKUP($B65,Stats!$A$2:$AA$19,2,FALSE))/VLOOKUP($B65,Stats!$A$2:$AA$19,16,FALSE),""))</f>
        <v>-1.1210363549094624</v>
      </c>
      <c r="BA65" s="46">
        <f>IF(ISNUMBER(VLOOKUP($B65,Stats!$A$2:$AA$19,2,FALSE))=FALSE,"",IF(ISNUMBER(X65),(X65-VLOOKUP($B65,Stats!$A$2:$AA$19,3,FALSE))/VLOOKUP($B65,Stats!$A$2:$AA$19,17,FALSE),""))</f>
        <v>-1.0507044611669172</v>
      </c>
      <c r="BB65" s="46"/>
      <c r="BC65" s="46"/>
      <c r="BD65" s="44">
        <f t="shared" si="1"/>
        <v>-1.0858704080381898</v>
      </c>
      <c r="BE65" s="46">
        <f>IF(ISNUMBER(VLOOKUP($B65,Stats!$A$2:$AA$19,2,FALSE))=FALSE,"",IF(ISNUMBER(Y65),(Y65-VLOOKUP($B65,Stats!$A$2:$AA$19,5,FALSE))/VLOOKUP($B65,Stats!$A$2:$AA$19,19,FALSE),""))</f>
        <v>0.76880880286676301</v>
      </c>
      <c r="BF65" s="46"/>
      <c r="BG65" s="46"/>
      <c r="BH65" s="46">
        <f>IF(ISNUMBER(VLOOKUP($B65,Stats!$A$2:$AA$19,2,FALSE))=FALSE,"",IF(ISNUMBER(Z65),(Z65-VLOOKUP($B65,Stats!$A$2:$AA$19,8,FALSE))/VLOOKUP($B65,Stats!$A$2:$AA$19,22,FALSE),""))</f>
        <v>0.41115882059143566</v>
      </c>
      <c r="BI65" s="46" t="str">
        <f>IF(ISNUMBER(VLOOKUP($B65,Stats!$A$2:$AA$19,2,FALSE))=FALSE,"",IF(ISNUMBER(#REF!),(#REF!-VLOOKUP($B65,Stats!$A$2:$AA$19,9,FALSE))/VLOOKUP($B65,Stats!$A$2:$AA$19,23,FALSE),""))</f>
        <v/>
      </c>
      <c r="BJ65" s="46" t="str">
        <f>IF(ISNUMBER(VLOOKUP($B65,Stats!$A$2:$AA$19,2,FALSE))=FALSE,"",IF(ISNUMBER(#REF!),(#REF!-VLOOKUP($B65,Stats!$A$2:$AA$19,10,FALSE))/VLOOKUP($B65,Stats!$A$2:$AA$19,24,FALSE),""))</f>
        <v/>
      </c>
      <c r="BK65" s="44">
        <f t="shared" si="6"/>
        <v>-0.4148185158293034</v>
      </c>
      <c r="BL65" s="46" t="str">
        <f>IF(ISNUMBER(VLOOKUP($B65,Stats!$A$2:$AA$19,2,FALSE))=FALSE,"",IF(ISNUMBER(#REF!),(#REF!-VLOOKUP($B65,Stats!$A$2:$AA$19,11,FALSE))/VLOOKUP($B65,Stats!$A$2:$AA$19,25,FALSE),""))</f>
        <v/>
      </c>
      <c r="BM65" s="46" t="str">
        <f>IF(ISNUMBER(VLOOKUP($B65,Stats!$A$2:$AA$19,2,FALSE))=FALSE,"",IF(ISNUMBER(AA65),(AA65-VLOOKUP($B65,Stats!$A$2:$AA$19,12,FALSE))/VLOOKUP($B65,Stats!$A$2:$AA$19,26,FALSE),""))</f>
        <v/>
      </c>
      <c r="BN65" s="46" t="str">
        <f>IF(ISNUMBER(VLOOKUP($B65,Stats!$A$2:$AA$19,2,FALSE))=FALSE,"",IF(ISNUMBER(#REF!),(#REF!-VLOOKUP($B65,Stats!$A$2:$AA$19,13,FALSE))/VLOOKUP($B65,Stats!$A$2:$AA$19,27,FALSE),""))</f>
        <v/>
      </c>
      <c r="BO65" s="46" t="str">
        <f>IF(ISNUMBER(VLOOKUP($B65,Stats!$A$2:$AA$19,2,FALSE))=FALSE,"",IF(ISNUMBER(#REF!),(#REF!-VLOOKUP($B65,Stats!$A$2:$AA$19,14,FALSE))/VLOOKUP($B65,Stats!$A$2:$AB$19,28,FALSE),""))</f>
        <v/>
      </c>
      <c r="BP65" s="46"/>
      <c r="BQ65" s="46">
        <f>IF(ISNUMBER(VLOOKUP($B65,Stats!$A$2:$AA$19,2,FALSE))=FALSE,"",IF(ISNUMBER(BM65),BM65,(VLOOKUP($B65,Stats!$A$2:$AT$19,46,FALSE)-VLOOKUP($B65,Stats!$A$2:$AA$19,12,FALSE))/VLOOKUP($B65,Stats!$A$2:$AA$19,26,FALSE)))</f>
        <v>-0.46642635650749076</v>
      </c>
      <c r="BR65" s="51">
        <f t="shared" si="7"/>
        <v>-0.46642635650749076</v>
      </c>
      <c r="BS65" s="32" t="str">
        <f t="shared" si="2"/>
        <v>1195_201427</v>
      </c>
      <c r="BT65" s="53">
        <f t="shared" si="3"/>
        <v>-0.55935046240671815</v>
      </c>
    </row>
    <row r="66" spans="1:72" x14ac:dyDescent="0.15">
      <c r="A66" s="16">
        <v>1195</v>
      </c>
      <c r="B66" s="17">
        <v>201501</v>
      </c>
      <c r="C66" s="3">
        <v>0</v>
      </c>
      <c r="D66" s="23">
        <v>2.5012399914972061E-2</v>
      </c>
      <c r="E66" s="18">
        <v>1.8019965826897778E-2</v>
      </c>
      <c r="F66" s="24">
        <v>2</v>
      </c>
      <c r="G66" s="24">
        <v>3</v>
      </c>
      <c r="H66" s="20">
        <v>2.2862301038610977E-2</v>
      </c>
      <c r="I66" s="20">
        <v>-6.7728897683053679E-3</v>
      </c>
      <c r="J66" s="24">
        <v>2</v>
      </c>
      <c r="K66" s="24">
        <v>3</v>
      </c>
      <c r="L66" s="20">
        <v>3.3798625380854652E-2</v>
      </c>
      <c r="M66" s="20">
        <v>-8.3044040569055788E-3</v>
      </c>
      <c r="N66" s="19">
        <v>1.4763999999999999</v>
      </c>
      <c r="O66" s="19">
        <v>1.0119259766963673</v>
      </c>
      <c r="P66" s="25">
        <v>42010</v>
      </c>
      <c r="Q66" s="20">
        <v>-2.0184231915469919E-2</v>
      </c>
      <c r="R66" s="25">
        <v>42013</v>
      </c>
      <c r="S66" s="25">
        <f>IF(ISNUMBER(R66),VLOOKUP(B66,Index!$B$3:$AB$18,27,FALSE),"")</f>
        <v>42013</v>
      </c>
      <c r="T66" s="25">
        <f>IF(ISNUMBER($R66),VLOOKUP($B66,Index!$B$21:$AB$36,27,FALSE),"")</f>
        <v>42013</v>
      </c>
      <c r="U66" s="25">
        <f>IF(ISNUMBER($R66),VLOOKUP($B66,Index!$B$39:$AB$54,27,FALSE),"")</f>
        <v>42011</v>
      </c>
      <c r="W66" s="18">
        <v>1.8008927938779884</v>
      </c>
      <c r="X66" s="19">
        <v>0.4</v>
      </c>
      <c r="Y66" s="18">
        <v>0.34190481222837876</v>
      </c>
      <c r="Z66" s="19">
        <f t="shared" si="4"/>
        <v>0</v>
      </c>
      <c r="AA66" s="21">
        <v>1.2392049407538595</v>
      </c>
      <c r="AB66" s="28"/>
      <c r="AC66" s="18">
        <v>3.2432148550416668</v>
      </c>
      <c r="AD66" s="19">
        <v>0.16000000000000003</v>
      </c>
      <c r="AE66" s="18">
        <v>0.11689890062492295</v>
      </c>
      <c r="AF66" s="19">
        <f t="shared" si="5"/>
        <v>0</v>
      </c>
      <c r="AG66" s="21">
        <v>1.5356288851887763</v>
      </c>
      <c r="AH66" s="28"/>
      <c r="AK66" t="str">
        <f t="shared" si="13"/>
        <v/>
      </c>
      <c r="AL66" t="str">
        <f t="shared" si="13"/>
        <v/>
      </c>
      <c r="AM66" t="str">
        <f t="shared" si="13"/>
        <v/>
      </c>
      <c r="AN66" t="str">
        <f t="shared" si="13"/>
        <v/>
      </c>
      <c r="AO66" t="str">
        <f t="shared" si="13"/>
        <v/>
      </c>
      <c r="AP66" t="str">
        <f t="shared" si="13"/>
        <v/>
      </c>
      <c r="AQ66" t="str">
        <f t="shared" si="13"/>
        <v/>
      </c>
      <c r="AR66">
        <f t="shared" si="13"/>
        <v>1.2392049407538595</v>
      </c>
      <c r="AS66" t="str">
        <f t="shared" si="13"/>
        <v/>
      </c>
      <c r="AT66" t="str">
        <f t="shared" si="13"/>
        <v/>
      </c>
      <c r="AU66" t="str">
        <f t="shared" si="13"/>
        <v/>
      </c>
      <c r="AV66" t="str">
        <f t="shared" si="13"/>
        <v/>
      </c>
      <c r="AW66" t="str">
        <f t="shared" si="13"/>
        <v/>
      </c>
      <c r="AX66" t="str">
        <f t="shared" si="13"/>
        <v/>
      </c>
      <c r="AZ66" s="46">
        <f>IF(ISNUMBER(VLOOKUP($B66,Stats!$A$2:$AA$19,2,FALSE))=FALSE,"",IF(ISNUMBER(W66),(W66-VLOOKUP($B66,Stats!$A$2:$AA$19,2,FALSE))/VLOOKUP($B66,Stats!$A$2:$AA$19,16,FALSE),""))</f>
        <v>0.23114894307418421</v>
      </c>
      <c r="BA66" s="46">
        <f>IF(ISNUMBER(VLOOKUP($B66,Stats!$A$2:$AA$19,2,FALSE))=FALSE,"",IF(ISNUMBER(X66),(X66-VLOOKUP($B66,Stats!$A$2:$AA$19,3,FALSE))/VLOOKUP($B66,Stats!$A$2:$AA$19,17,FALSE),""))</f>
        <v>-0.84220341465677562</v>
      </c>
      <c r="BB66" s="46"/>
      <c r="BC66" s="46"/>
      <c r="BD66" s="44">
        <f t="shared" si="1"/>
        <v>-0.3055272357912957</v>
      </c>
      <c r="BE66" s="46">
        <f>IF(ISNUMBER(VLOOKUP($B66,Stats!$A$2:$AA$19,2,FALSE))=FALSE,"",IF(ISNUMBER(Y66),(Y66-VLOOKUP($B66,Stats!$A$2:$AA$19,5,FALSE))/VLOOKUP($B66,Stats!$A$2:$AA$19,19,FALSE),""))</f>
        <v>0.62076912894531489</v>
      </c>
      <c r="BF66" s="46"/>
      <c r="BG66" s="46"/>
      <c r="BH66" s="46">
        <f>IF(ISNUMBER(VLOOKUP($B66,Stats!$A$2:$AA$19,2,FALSE))=FALSE,"",IF(ISNUMBER(Z66),(Z66-VLOOKUP($B66,Stats!$A$2:$AA$19,8,FALSE))/VLOOKUP($B66,Stats!$A$2:$AA$19,22,FALSE),""))</f>
        <v>-0.58823842946080296</v>
      </c>
      <c r="BI66" s="46" t="str">
        <f>IF(ISNUMBER(VLOOKUP($B66,Stats!$A$2:$AA$19,2,FALSE))=FALSE,"",IF(ISNUMBER(#REF!),(#REF!-VLOOKUP($B66,Stats!$A$2:$AA$19,9,FALSE))/VLOOKUP($B66,Stats!$A$2:$AA$19,23,FALSE),""))</f>
        <v/>
      </c>
      <c r="BJ66" s="46" t="str">
        <f>IF(ISNUMBER(VLOOKUP($B66,Stats!$A$2:$AA$19,2,FALSE))=FALSE,"",IF(ISNUMBER(#REF!),(#REF!-VLOOKUP($B66,Stats!$A$2:$AA$19,10,FALSE))/VLOOKUP($B66,Stats!$A$2:$AA$19,24,FALSE),""))</f>
        <v/>
      </c>
      <c r="BK66" s="44">
        <f t="shared" si="6"/>
        <v>-0.61100991909996127</v>
      </c>
      <c r="BL66" s="46" t="str">
        <f>IF(ISNUMBER(VLOOKUP($B66,Stats!$A$2:$AA$19,2,FALSE))=FALSE,"",IF(ISNUMBER(#REF!),(#REF!-VLOOKUP($B66,Stats!$A$2:$AA$19,11,FALSE))/VLOOKUP($B66,Stats!$A$2:$AA$19,25,FALSE),""))</f>
        <v/>
      </c>
      <c r="BM66" s="46">
        <f>IF(ISNUMBER(VLOOKUP($B66,Stats!$A$2:$AA$19,2,FALSE))=FALSE,"",IF(ISNUMBER(AA66),(AA66-VLOOKUP($B66,Stats!$A$2:$AA$19,12,FALSE))/VLOOKUP($B66,Stats!$A$2:$AA$19,26,FALSE),""))</f>
        <v>-0.33830442789532272</v>
      </c>
      <c r="BN66" s="46" t="str">
        <f>IF(ISNUMBER(VLOOKUP($B66,Stats!$A$2:$AA$19,2,FALSE))=FALSE,"",IF(ISNUMBER(#REF!),(#REF!-VLOOKUP($B66,Stats!$A$2:$AA$19,13,FALSE))/VLOOKUP($B66,Stats!$A$2:$AA$19,27,FALSE),""))</f>
        <v/>
      </c>
      <c r="BO66" s="46" t="str">
        <f>IF(ISNUMBER(VLOOKUP($B66,Stats!$A$2:$AA$19,2,FALSE))=FALSE,"",IF(ISNUMBER(#REF!),(#REF!-VLOOKUP($B66,Stats!$A$2:$AA$19,14,FALSE))/VLOOKUP($B66,Stats!$A$2:$AB$19,28,FALSE),""))</f>
        <v/>
      </c>
      <c r="BP66" s="46"/>
      <c r="BQ66" s="46">
        <f>IF(ISNUMBER(VLOOKUP($B66,Stats!$A$2:$AA$19,2,FALSE))=FALSE,"",IF(ISNUMBER(BM66),BM66,(VLOOKUP($B66,Stats!$A$2:$AT$19,46,FALSE)-VLOOKUP($B66,Stats!$A$2:$AA$19,12,FALSE))/VLOOKUP($B66,Stats!$A$2:$AA$19,26,FALSE)))</f>
        <v>-0.33830442789532272</v>
      </c>
      <c r="BR66" s="51">
        <f t="shared" si="7"/>
        <v>-0.33830442789532272</v>
      </c>
      <c r="BS66" s="32" t="str">
        <f t="shared" si="2"/>
        <v>1195_201501</v>
      </c>
      <c r="BT66" s="53">
        <f t="shared" si="3"/>
        <v>-0.49537228419730051</v>
      </c>
    </row>
    <row r="67" spans="1:72" x14ac:dyDescent="0.15">
      <c r="A67" s="16">
        <v>1195</v>
      </c>
      <c r="B67" s="17">
        <v>201502</v>
      </c>
      <c r="C67" s="3">
        <v>0</v>
      </c>
      <c r="D67" s="23">
        <v>1.4240287570855825E-2</v>
      </c>
      <c r="E67" s="18">
        <v>1.6394109698005675E-2</v>
      </c>
      <c r="F67" s="24">
        <v>6</v>
      </c>
      <c r="G67" s="24">
        <v>4</v>
      </c>
      <c r="H67" s="20">
        <v>1.1960477716060125E-2</v>
      </c>
      <c r="I67" s="20">
        <v>-1.4099480456438718E-2</v>
      </c>
      <c r="J67" s="24">
        <v>3</v>
      </c>
      <c r="K67" s="24">
        <v>1</v>
      </c>
      <c r="L67" s="20">
        <v>2.5901220550667015E-2</v>
      </c>
      <c r="M67" s="20">
        <v>-3.214285714285714E-2</v>
      </c>
      <c r="N67" s="19">
        <v>1.4803999999999999</v>
      </c>
      <c r="O67" s="19">
        <v>1.0286270150083379</v>
      </c>
      <c r="P67" s="25">
        <v>42026</v>
      </c>
      <c r="Q67" s="20">
        <v>-3.214285714285714E-2</v>
      </c>
      <c r="R67" s="25">
        <v>42023</v>
      </c>
      <c r="S67" s="25">
        <f>IF(ISNUMBER(R67),VLOOKUP(B67,Index!$B$3:$AB$18,27,FALSE),"")</f>
        <v>42023</v>
      </c>
      <c r="T67" s="25">
        <f>IF(ISNUMBER($R67),VLOOKUP($B67,Index!$B$21:$AB$36,27,FALSE),"")</f>
        <v>42023</v>
      </c>
      <c r="U67" s="25">
        <f>IF(ISNUMBER($R67),VLOOKUP($B67,Index!$B$39:$AB$54,27,FALSE),"")</f>
        <v>42027</v>
      </c>
      <c r="W67" s="18">
        <v>0.42720862712567476</v>
      </c>
      <c r="X67" s="19">
        <v>0.6</v>
      </c>
      <c r="Y67" s="18">
        <v>0.31105636113811874</v>
      </c>
      <c r="Z67" s="19">
        <f t="shared" si="4"/>
        <v>0</v>
      </c>
      <c r="AA67" s="21">
        <v>0.44303116887107014</v>
      </c>
      <c r="AB67" s="28"/>
      <c r="AC67" s="18">
        <v>0.1825072110906038</v>
      </c>
      <c r="AD67" s="19">
        <v>0.36</v>
      </c>
      <c r="AE67" s="18">
        <v>9.6756059804487746E-2</v>
      </c>
      <c r="AF67" s="19">
        <f t="shared" si="5"/>
        <v>0</v>
      </c>
      <c r="AG67" s="21">
        <v>0.19627661659126666</v>
      </c>
      <c r="AH67" s="28"/>
      <c r="AK67" t="str">
        <f t="shared" si="13"/>
        <v/>
      </c>
      <c r="AL67" t="str">
        <f t="shared" si="13"/>
        <v/>
      </c>
      <c r="AM67" t="str">
        <f t="shared" si="13"/>
        <v/>
      </c>
      <c r="AN67" t="str">
        <f t="shared" si="13"/>
        <v/>
      </c>
      <c r="AO67" t="str">
        <f t="shared" si="13"/>
        <v/>
      </c>
      <c r="AP67" t="str">
        <f t="shared" si="13"/>
        <v/>
      </c>
      <c r="AQ67" t="str">
        <f t="shared" si="13"/>
        <v/>
      </c>
      <c r="AR67" t="str">
        <f t="shared" si="13"/>
        <v/>
      </c>
      <c r="AS67">
        <f t="shared" si="13"/>
        <v>0.44303116887107014</v>
      </c>
      <c r="AT67" t="str">
        <f t="shared" si="13"/>
        <v/>
      </c>
      <c r="AU67" t="str">
        <f t="shared" si="13"/>
        <v/>
      </c>
      <c r="AV67" t="str">
        <f t="shared" si="13"/>
        <v/>
      </c>
      <c r="AW67" t="str">
        <f t="shared" si="13"/>
        <v/>
      </c>
      <c r="AX67" t="str">
        <f t="shared" si="13"/>
        <v/>
      </c>
      <c r="AZ67" s="46">
        <f>IF(ISNUMBER(VLOOKUP($B67,Stats!$A$2:$AA$19,2,FALSE))=FALSE,"",IF(ISNUMBER(W67),(W67-VLOOKUP($B67,Stats!$A$2:$AA$19,2,FALSE))/VLOOKUP($B67,Stats!$A$2:$AA$19,16,FALSE),""))</f>
        <v>-0.40077409411679993</v>
      </c>
      <c r="BA67" s="46">
        <f>IF(ISNUMBER(VLOOKUP($B67,Stats!$A$2:$AA$19,2,FALSE))=FALSE,"",IF(ISNUMBER(X67),(X67-VLOOKUP($B67,Stats!$A$2:$AA$19,3,FALSE))/VLOOKUP($B67,Stats!$A$2:$AA$19,17,FALSE),""))</f>
        <v>-0.52813738425366874</v>
      </c>
      <c r="BB67" s="46"/>
      <c r="BC67" s="46"/>
      <c r="BD67" s="44">
        <f t="shared" ref="BD67:BD130" si="14">IF(ISNUMBER(AZ67),MAX(-3,MIN(3,SUM(0,AZ67)))*$AZ$1+MAX(-3,MIN(3,SUM(0,BA67)))*$BA$1+$BB$1*MAX(-3,MIN(3,SUM(0,BC67))),"")</f>
        <v>-0.46445573918523431</v>
      </c>
      <c r="BE67" s="46">
        <f>IF(ISNUMBER(VLOOKUP($B67,Stats!$A$2:$AA$19,2,FALSE))=FALSE,"",IF(ISNUMBER(Y67),(Y67-VLOOKUP($B67,Stats!$A$2:$AA$19,5,FALSE))/VLOOKUP($B67,Stats!$A$2:$AA$19,19,FALSE),""))</f>
        <v>4.7697481053757228E-2</v>
      </c>
      <c r="BF67" s="46"/>
      <c r="BG67" s="46"/>
      <c r="BH67" s="46">
        <f>IF(ISNUMBER(VLOOKUP($B67,Stats!$A$2:$AA$19,2,FALSE))=FALSE,"",IF(ISNUMBER(Z67),(Z67-VLOOKUP($B67,Stats!$A$2:$AA$19,8,FALSE))/VLOOKUP($B67,Stats!$A$2:$AA$19,22,FALSE),""))</f>
        <v>-0.48836753916131515</v>
      </c>
      <c r="BI67" s="46" t="str">
        <f>IF(ISNUMBER(VLOOKUP($B67,Stats!$A$2:$AA$19,2,FALSE))=FALSE,"",IF(ISNUMBER(#REF!),(#REF!-VLOOKUP($B67,Stats!$A$2:$AA$19,9,FALSE))/VLOOKUP($B67,Stats!$A$2:$AA$19,23,FALSE),""))</f>
        <v/>
      </c>
      <c r="BJ67" s="46" t="str">
        <f>IF(ISNUMBER(VLOOKUP($B67,Stats!$A$2:$AA$19,2,FALSE))=FALSE,"",IF(ISNUMBER(#REF!),(#REF!-VLOOKUP($B67,Stats!$A$2:$AA$19,10,FALSE))/VLOOKUP($B67,Stats!$A$2:$AA$19,24,FALSE),""))</f>
        <v/>
      </c>
      <c r="BK67" s="44">
        <f t="shared" si="6"/>
        <v>-0.1798984984860246</v>
      </c>
      <c r="BL67" s="46" t="str">
        <f>IF(ISNUMBER(VLOOKUP($B67,Stats!$A$2:$AA$19,2,FALSE))=FALSE,"",IF(ISNUMBER(#REF!),(#REF!-VLOOKUP($B67,Stats!$A$2:$AA$19,11,FALSE))/VLOOKUP($B67,Stats!$A$2:$AA$19,25,FALSE),""))</f>
        <v/>
      </c>
      <c r="BM67" s="46">
        <f>IF(ISNUMBER(VLOOKUP($B67,Stats!$A$2:$AA$19,2,FALSE))=FALSE,"",IF(ISNUMBER(AA67),(AA67-VLOOKUP($B67,Stats!$A$2:$AA$19,12,FALSE))/VLOOKUP($B67,Stats!$A$2:$AA$19,26,FALSE),""))</f>
        <v>-0.31638972622050249</v>
      </c>
      <c r="BN67" s="46" t="str">
        <f>IF(ISNUMBER(VLOOKUP($B67,Stats!$A$2:$AA$19,2,FALSE))=FALSE,"",IF(ISNUMBER(#REF!),(#REF!-VLOOKUP($B67,Stats!$A$2:$AA$19,13,FALSE))/VLOOKUP($B67,Stats!$A$2:$AA$19,27,FALSE),""))</f>
        <v/>
      </c>
      <c r="BO67" s="46" t="str">
        <f>IF(ISNUMBER(VLOOKUP($B67,Stats!$A$2:$AA$19,2,FALSE))=FALSE,"",IF(ISNUMBER(#REF!),(#REF!-VLOOKUP($B67,Stats!$A$2:$AA$19,14,FALSE))/VLOOKUP($B67,Stats!$A$2:$AB$19,28,FALSE),""))</f>
        <v/>
      </c>
      <c r="BP67" s="46"/>
      <c r="BQ67" s="46">
        <f>IF(ISNUMBER(VLOOKUP($B67,Stats!$A$2:$AA$19,2,FALSE))=FALSE,"",IF(ISNUMBER(BM67),BM67,(VLOOKUP($B67,Stats!$A$2:$AT$19,46,FALSE)-VLOOKUP($B67,Stats!$A$2:$AA$19,12,FALSE))/VLOOKUP($B67,Stats!$A$2:$AA$19,26,FALSE)))</f>
        <v>-0.31638972622050249</v>
      </c>
      <c r="BR67" s="51">
        <f t="shared" si="7"/>
        <v>-0.31638972622050249</v>
      </c>
      <c r="BS67" s="32" t="str">
        <f t="shared" ref="BS67:BS130" si="15">IF(ISNUMBER(AZ67),CONCATENATE(A67,"_",B67),"")</f>
        <v>1195_201502</v>
      </c>
      <c r="BT67" s="53">
        <f t="shared" ref="BT67:BT130" si="16">IF(ISNUMBER(AZ67),BD67*$BD$1+BK67*$BK$1+$BR$1*BR67,"")</f>
        <v>-0.26410819217276216</v>
      </c>
    </row>
    <row r="68" spans="1:72" x14ac:dyDescent="0.15">
      <c r="A68" s="16">
        <v>1195</v>
      </c>
      <c r="B68" s="17">
        <v>201503</v>
      </c>
      <c r="C68" s="3">
        <v>0</v>
      </c>
      <c r="D68" s="23">
        <v>-6.065976008724161E-3</v>
      </c>
      <c r="E68" s="18">
        <v>9.1680823330535597E-3</v>
      </c>
      <c r="F68" s="24">
        <v>4</v>
      </c>
      <c r="G68" s="24">
        <v>6</v>
      </c>
      <c r="H68" s="20">
        <v>8.9855953091028118E-3</v>
      </c>
      <c r="I68" s="20">
        <v>-6.9412509568969605E-3</v>
      </c>
      <c r="J68" s="24">
        <v>2</v>
      </c>
      <c r="K68" s="24">
        <v>4</v>
      </c>
      <c r="L68" s="20">
        <v>1.5676117775354381E-2</v>
      </c>
      <c r="M68" s="20">
        <v>-1.2058803604091839E-2</v>
      </c>
      <c r="N68" s="19">
        <v>1.5024999999999999</v>
      </c>
      <c r="O68" s="19">
        <v>1.008253925647564</v>
      </c>
      <c r="P68" s="25">
        <v>42031</v>
      </c>
      <c r="Q68" s="20">
        <v>-2.9417637271214603E-2</v>
      </c>
      <c r="R68" s="25">
        <v>42041</v>
      </c>
      <c r="S68" s="25">
        <f>IF(ISNUMBER(R68),VLOOKUP(B68,Index!$B$3:$AB$18,27,FALSE),"")</f>
        <v>42041</v>
      </c>
      <c r="T68" s="25">
        <f>IF(ISNUMBER($R68),VLOOKUP($B68,Index!$B$21:$AB$36,27,FALSE),"")</f>
        <v>42041</v>
      </c>
      <c r="U68" s="25">
        <f>IF(ISNUMBER($R68),VLOOKUP($B68,Index!$B$39:$AB$54,27,FALSE),"")</f>
        <v>42034</v>
      </c>
      <c r="W68" s="18">
        <v>-0.18197928026172483</v>
      </c>
      <c r="X68" s="19">
        <v>0.4</v>
      </c>
      <c r="Y68" s="18">
        <v>0.173952131690398</v>
      </c>
      <c r="Z68" s="19">
        <f t="shared" ref="Z68:Z131" si="17">IF(ISNUMBER(B68),ABS(R68-S68),"")</f>
        <v>0</v>
      </c>
      <c r="AA68" s="21" t="s">
        <v>25</v>
      </c>
      <c r="AB68" s="28"/>
      <c r="AC68" s="18">
        <v>3.3116458444575392E-2</v>
      </c>
      <c r="AD68" s="19">
        <v>0.16000000000000003</v>
      </c>
      <c r="AE68" s="18">
        <v>3.0259344119633567E-2</v>
      </c>
      <c r="AF68" s="19">
        <f t="shared" ref="AF68:AF131" si="18">IF(ISNUMBER(B68),(ABS(R68-S68))^2,"")</f>
        <v>0</v>
      </c>
      <c r="AG68" s="21" t="s">
        <v>25</v>
      </c>
      <c r="AH68" s="28"/>
      <c r="AK68" t="str">
        <f t="shared" si="13"/>
        <v/>
      </c>
      <c r="AL68" t="str">
        <f t="shared" si="13"/>
        <v/>
      </c>
      <c r="AM68" t="str">
        <f t="shared" si="13"/>
        <v/>
      </c>
      <c r="AN68" t="str">
        <f t="shared" si="13"/>
        <v/>
      </c>
      <c r="AO68" t="str">
        <f t="shared" si="13"/>
        <v/>
      </c>
      <c r="AP68" t="str">
        <f t="shared" si="13"/>
        <v/>
      </c>
      <c r="AQ68" t="str">
        <f t="shared" si="13"/>
        <v/>
      </c>
      <c r="AR68" t="str">
        <f t="shared" si="13"/>
        <v/>
      </c>
      <c r="AS68" t="str">
        <f t="shared" si="13"/>
        <v/>
      </c>
      <c r="AT68" t="str">
        <f t="shared" si="13"/>
        <v/>
      </c>
      <c r="AU68" t="str">
        <f t="shared" si="13"/>
        <v/>
      </c>
      <c r="AV68" t="str">
        <f t="shared" si="13"/>
        <v/>
      </c>
      <c r="AW68" t="str">
        <f t="shared" si="13"/>
        <v/>
      </c>
      <c r="AX68" t="str">
        <f t="shared" si="13"/>
        <v/>
      </c>
      <c r="AZ68" s="46">
        <f>IF(ISNUMBER(VLOOKUP($B68,Stats!$A$2:$AA$19,2,FALSE))=FALSE,"",IF(ISNUMBER(W68),(W68-VLOOKUP($B68,Stats!$A$2:$AA$19,2,FALSE))/VLOOKUP($B68,Stats!$A$2:$AA$19,16,FALSE),""))</f>
        <v>0.46332302972871953</v>
      </c>
      <c r="BA68" s="46">
        <f>IF(ISNUMBER(VLOOKUP($B68,Stats!$A$2:$AA$19,2,FALSE))=FALSE,"",IF(ISNUMBER(X68),(X68-VLOOKUP($B68,Stats!$A$2:$AA$19,3,FALSE))/VLOOKUP($B68,Stats!$A$2:$AA$19,17,FALSE),""))</f>
        <v>0.14737287675573754</v>
      </c>
      <c r="BB68" s="46"/>
      <c r="BC68" s="46"/>
      <c r="BD68" s="44">
        <f t="shared" si="14"/>
        <v>0.30534795324222852</v>
      </c>
      <c r="BE68" s="46">
        <f>IF(ISNUMBER(VLOOKUP($B68,Stats!$A$2:$AA$19,2,FALSE))=FALSE,"",IF(ISNUMBER(Y68),(Y68-VLOOKUP($B68,Stats!$A$2:$AA$19,5,FALSE))/VLOOKUP($B68,Stats!$A$2:$AA$19,19,FALSE),""))</f>
        <v>0.17021001154164994</v>
      </c>
      <c r="BF68" s="46"/>
      <c r="BG68" s="46"/>
      <c r="BH68" s="46">
        <f>IF(ISNUMBER(VLOOKUP($B68,Stats!$A$2:$AA$19,2,FALSE))=FALSE,"",IF(ISNUMBER(Z68),(Z68-VLOOKUP($B68,Stats!$A$2:$AA$19,8,FALSE))/VLOOKUP($B68,Stats!$A$2:$AA$19,22,FALSE),""))</f>
        <v>-0.64412337137479436</v>
      </c>
      <c r="BI68" s="46" t="str">
        <f>IF(ISNUMBER(VLOOKUP($B68,Stats!$A$2:$AA$19,2,FALSE))=FALSE,"",IF(ISNUMBER(#REF!),(#REF!-VLOOKUP($B68,Stats!$A$2:$AA$19,9,FALSE))/VLOOKUP($B68,Stats!$A$2:$AA$19,23,FALSE),""))</f>
        <v/>
      </c>
      <c r="BJ68" s="46" t="str">
        <f>IF(ISNUMBER(VLOOKUP($B68,Stats!$A$2:$AA$19,2,FALSE))=FALSE,"",IF(ISNUMBER(#REF!),(#REF!-VLOOKUP($B68,Stats!$A$2:$AA$19,10,FALSE))/VLOOKUP($B68,Stats!$A$2:$AA$19,24,FALSE),""))</f>
        <v/>
      </c>
      <c r="BK68" s="44">
        <f t="shared" si="6"/>
        <v>-0.31238401949159322</v>
      </c>
      <c r="BL68" s="46" t="str">
        <f>IF(ISNUMBER(VLOOKUP($B68,Stats!$A$2:$AA$19,2,FALSE))=FALSE,"",IF(ISNUMBER(#REF!),(#REF!-VLOOKUP($B68,Stats!$A$2:$AA$19,11,FALSE))/VLOOKUP($B68,Stats!$A$2:$AA$19,25,FALSE),""))</f>
        <v/>
      </c>
      <c r="BM68" s="46" t="str">
        <f>IF(ISNUMBER(VLOOKUP($B68,Stats!$A$2:$AA$19,2,FALSE))=FALSE,"",IF(ISNUMBER(AA68),(AA68-VLOOKUP($B68,Stats!$A$2:$AA$19,12,FALSE))/VLOOKUP($B68,Stats!$A$2:$AA$19,26,FALSE),""))</f>
        <v/>
      </c>
      <c r="BN68" s="46" t="str">
        <f>IF(ISNUMBER(VLOOKUP($B68,Stats!$A$2:$AA$19,2,FALSE))=FALSE,"",IF(ISNUMBER(#REF!),(#REF!-VLOOKUP($B68,Stats!$A$2:$AA$19,13,FALSE))/VLOOKUP($B68,Stats!$A$2:$AA$19,27,FALSE),""))</f>
        <v/>
      </c>
      <c r="BO68" s="46" t="str">
        <f>IF(ISNUMBER(VLOOKUP($B68,Stats!$A$2:$AA$19,2,FALSE))=FALSE,"",IF(ISNUMBER(#REF!),(#REF!-VLOOKUP($B68,Stats!$A$2:$AA$19,14,FALSE))/VLOOKUP($B68,Stats!$A$2:$AB$19,28,FALSE),""))</f>
        <v/>
      </c>
      <c r="BP68" s="46"/>
      <c r="BQ68" s="46">
        <f>IF(ISNUMBER(VLOOKUP($B68,Stats!$A$2:$AA$19,2,FALSE))=FALSE,"",IF(ISNUMBER(BM68),BM68,(VLOOKUP($B68,Stats!$A$2:$AT$19,46,FALSE)-VLOOKUP($B68,Stats!$A$2:$AA$19,12,FALSE))/VLOOKUP($B68,Stats!$A$2:$AA$19,26,FALSE)))</f>
        <v>-0.53964354662323732</v>
      </c>
      <c r="BR68" s="51">
        <f t="shared" si="7"/>
        <v>-0.53964354662323732</v>
      </c>
      <c r="BS68" s="32" t="str">
        <f t="shared" si="15"/>
        <v>1195_201503</v>
      </c>
      <c r="BT68" s="53">
        <f t="shared" si="16"/>
        <v>-0.23428953037115768</v>
      </c>
    </row>
    <row r="69" spans="1:72" x14ac:dyDescent="0.15">
      <c r="A69" s="16">
        <v>1195</v>
      </c>
      <c r="B69" s="17">
        <v>201504</v>
      </c>
      <c r="C69" s="3">
        <v>0</v>
      </c>
      <c r="D69" s="23">
        <v>5.3418363848316552E-2</v>
      </c>
      <c r="E69" s="18">
        <v>5.4269530328687563E-3</v>
      </c>
      <c r="F69" s="24">
        <v>7</v>
      </c>
      <c r="G69" s="24">
        <v>0</v>
      </c>
      <c r="H69" s="20">
        <v>7.4745815829540306E-3</v>
      </c>
      <c r="I69" s="20" t="s">
        <v>25</v>
      </c>
      <c r="J69" s="24">
        <v>7</v>
      </c>
      <c r="K69" s="24">
        <v>0</v>
      </c>
      <c r="L69" s="20">
        <v>1.5118790496760237E-2</v>
      </c>
      <c r="M69" s="20">
        <v>0</v>
      </c>
      <c r="N69" s="19">
        <v>1.5362</v>
      </c>
      <c r="O69" s="19">
        <v>1.0534183638483166</v>
      </c>
      <c r="P69" s="25">
        <v>42052</v>
      </c>
      <c r="Q69" s="20">
        <v>0</v>
      </c>
      <c r="R69" s="25">
        <v>42044</v>
      </c>
      <c r="S69" s="25">
        <f>IF(ISNUMBER(R69),VLOOKUP(B69,Index!$B$3:$AB$18,27,FALSE),"")</f>
        <v>42044</v>
      </c>
      <c r="T69" s="25">
        <f>IF(ISNUMBER($R69),VLOOKUP($B69,Index!$B$21:$AB$36,27,FALSE),"")</f>
        <v>42044</v>
      </c>
      <c r="U69" s="25">
        <f>IF(ISNUMBER($R69),VLOOKUP($B69,Index!$B$39:$AB$54,27,FALSE),"")</f>
        <v>42052</v>
      </c>
      <c r="W69" s="18">
        <v>2.1367345539326621</v>
      </c>
      <c r="X69" s="19">
        <v>1</v>
      </c>
      <c r="Y69" s="18">
        <v>0.1029691940317434</v>
      </c>
      <c r="Z69" s="19">
        <f t="shared" si="17"/>
        <v>0</v>
      </c>
      <c r="AA69" s="21" t="s">
        <v>25</v>
      </c>
      <c r="AB69" s="28"/>
      <c r="AC69" s="18">
        <v>4.5656345539698124</v>
      </c>
      <c r="AD69" s="19">
        <v>1</v>
      </c>
      <c r="AE69" s="18">
        <v>1.060265491954682E-2</v>
      </c>
      <c r="AF69" s="19">
        <f t="shared" si="18"/>
        <v>0</v>
      </c>
      <c r="AG69" s="21" t="s">
        <v>25</v>
      </c>
      <c r="AH69" s="28"/>
      <c r="AK69" t="str">
        <f t="shared" si="13"/>
        <v/>
      </c>
      <c r="AL69" t="str">
        <f t="shared" si="13"/>
        <v/>
      </c>
      <c r="AM69" t="str">
        <f t="shared" si="13"/>
        <v/>
      </c>
      <c r="AN69" t="str">
        <f t="shared" si="13"/>
        <v/>
      </c>
      <c r="AO69" t="str">
        <f t="shared" si="13"/>
        <v/>
      </c>
      <c r="AP69" t="str">
        <f t="shared" si="13"/>
        <v/>
      </c>
      <c r="AQ69" t="str">
        <f t="shared" si="13"/>
        <v/>
      </c>
      <c r="AR69" t="str">
        <f t="shared" si="13"/>
        <v/>
      </c>
      <c r="AS69" t="str">
        <f t="shared" si="13"/>
        <v/>
      </c>
      <c r="AT69" t="str">
        <f t="shared" si="13"/>
        <v/>
      </c>
      <c r="AU69" t="str">
        <f t="shared" si="13"/>
        <v/>
      </c>
      <c r="AV69" t="str">
        <f t="shared" si="13"/>
        <v/>
      </c>
      <c r="AW69" t="str">
        <f t="shared" si="13"/>
        <v/>
      </c>
      <c r="AX69" t="str">
        <f t="shared" si="13"/>
        <v/>
      </c>
      <c r="AZ69" s="46">
        <f>IF(ISNUMBER(VLOOKUP($B69,Stats!$A$2:$AA$19,2,FALSE))=FALSE,"",IF(ISNUMBER(W69),(W69-VLOOKUP($B69,Stats!$A$2:$AA$19,2,FALSE))/VLOOKUP($B69,Stats!$A$2:$AA$19,16,FALSE),""))</f>
        <v>0.26036477199065522</v>
      </c>
      <c r="BA69" s="46">
        <f>IF(ISNUMBER(VLOOKUP($B69,Stats!$A$2:$AA$19,2,FALSE))=FALSE,"",IF(ISNUMBER(X69),(X69-VLOOKUP($B69,Stats!$A$2:$AA$19,3,FALSE))/VLOOKUP($B69,Stats!$A$2:$AA$19,17,FALSE),""))</f>
        <v>0.93772145929647244</v>
      </c>
      <c r="BB69" s="46"/>
      <c r="BC69" s="46"/>
      <c r="BD69" s="44">
        <f t="shared" si="14"/>
        <v>0.59904311564356383</v>
      </c>
      <c r="BE69" s="46">
        <f>IF(ISNUMBER(VLOOKUP($B69,Stats!$A$2:$AA$19,2,FALSE))=FALSE,"",IF(ISNUMBER(Y69),(Y69-VLOOKUP($B69,Stats!$A$2:$AA$19,5,FALSE))/VLOOKUP($B69,Stats!$A$2:$AA$19,19,FALSE),""))</f>
        <v>-0.10255162009499325</v>
      </c>
      <c r="BF69" s="46"/>
      <c r="BG69" s="46"/>
      <c r="BH69" s="46">
        <f>IF(ISNUMBER(VLOOKUP($B69,Stats!$A$2:$AA$19,2,FALSE))=FALSE,"",IF(ISNUMBER(Z69),(Z69-VLOOKUP($B69,Stats!$A$2:$AA$19,8,FALSE))/VLOOKUP($B69,Stats!$A$2:$AA$19,22,FALSE),""))</f>
        <v>-0.5145844845400992</v>
      </c>
      <c r="BI69" s="46" t="str">
        <f>IF(ISNUMBER(VLOOKUP($B69,Stats!$A$2:$AA$19,2,FALSE))=FALSE,"",IF(ISNUMBER(#REF!),(#REF!-VLOOKUP($B69,Stats!$A$2:$AA$19,9,FALSE))/VLOOKUP($B69,Stats!$A$2:$AA$19,23,FALSE),""))</f>
        <v/>
      </c>
      <c r="BJ69" s="46" t="str">
        <f>IF(ISNUMBER(VLOOKUP($B69,Stats!$A$2:$AA$19,2,FALSE))=FALSE,"",IF(ISNUMBER(#REF!),(#REF!-VLOOKUP($B69,Stats!$A$2:$AA$19,10,FALSE))/VLOOKUP($B69,Stats!$A$2:$AA$19,24,FALSE),""))</f>
        <v/>
      </c>
      <c r="BK69" s="44">
        <f t="shared" ref="BK69:BK132" si="19">IF(ISNUMBER(AZ69),(MAX(-3,MIN(3,SUM(0,-BE69)))*$BE$1+MAX(-3,MIN(3,SUM(0,-BF69)))*$BF$1+$BG$1*MAX(-3,MIN(3,SUM(0,-BG69)))+$BH$1*MAX(-3,MIN(3,SUM(0,BH69)))+$BI$1*MAX(-3,MIN(3,SUM(0,BI69)))+$BJ$1*MAX(-3,MIN(3,SUM(0,BJ69)))),"")</f>
        <v>-8.2589211295534495E-2</v>
      </c>
      <c r="BL69" s="46" t="str">
        <f>IF(ISNUMBER(VLOOKUP($B69,Stats!$A$2:$AA$19,2,FALSE))=FALSE,"",IF(ISNUMBER(#REF!),(#REF!-VLOOKUP($B69,Stats!$A$2:$AA$19,11,FALSE))/VLOOKUP($B69,Stats!$A$2:$AA$19,25,FALSE),""))</f>
        <v/>
      </c>
      <c r="BM69" s="46" t="str">
        <f>IF(ISNUMBER(VLOOKUP($B69,Stats!$A$2:$AA$19,2,FALSE))=FALSE,"",IF(ISNUMBER(AA69),(AA69-VLOOKUP($B69,Stats!$A$2:$AA$19,12,FALSE))/VLOOKUP($B69,Stats!$A$2:$AA$19,26,FALSE),""))</f>
        <v/>
      </c>
      <c r="BN69" s="46" t="str">
        <f>IF(ISNUMBER(VLOOKUP($B69,Stats!$A$2:$AA$19,2,FALSE))=FALSE,"",IF(ISNUMBER(#REF!),(#REF!-VLOOKUP($B69,Stats!$A$2:$AA$19,13,FALSE))/VLOOKUP($B69,Stats!$A$2:$AA$19,27,FALSE),""))</f>
        <v/>
      </c>
      <c r="BO69" s="46" t="str">
        <f>IF(ISNUMBER(VLOOKUP($B69,Stats!$A$2:$AA$19,2,FALSE))=FALSE,"",IF(ISNUMBER(#REF!),(#REF!-VLOOKUP($B69,Stats!$A$2:$AA$19,14,FALSE))/VLOOKUP($B69,Stats!$A$2:$AB$19,28,FALSE),""))</f>
        <v/>
      </c>
      <c r="BP69" s="46"/>
      <c r="BQ69" s="46">
        <f>IF(ISNUMBER(VLOOKUP($B69,Stats!$A$2:$AA$19,2,FALSE))=FALSE,"",IF(ISNUMBER(BM69),BM69,(VLOOKUP($B69,Stats!$A$2:$AT$19,46,FALSE)-VLOOKUP($B69,Stats!$A$2:$AA$19,12,FALSE))/VLOOKUP($B69,Stats!$A$2:$AA$19,26,FALSE)))</f>
        <v>-0.64096278450557098</v>
      </c>
      <c r="BR69" s="51">
        <f t="shared" si="7"/>
        <v>-0.64096278450557098</v>
      </c>
      <c r="BS69" s="32" t="str">
        <f t="shared" si="15"/>
        <v>1195_201504</v>
      </c>
      <c r="BT69" s="53">
        <f t="shared" si="16"/>
        <v>-5.7937460549722125E-2</v>
      </c>
    </row>
    <row r="70" spans="1:72" x14ac:dyDescent="0.15">
      <c r="A70" s="16">
        <v>1195</v>
      </c>
      <c r="B70" s="17">
        <v>201505</v>
      </c>
      <c r="C70" s="3">
        <v>0</v>
      </c>
      <c r="D70" s="23">
        <v>1.7445645098294493E-2</v>
      </c>
      <c r="E70" s="18">
        <v>8.0775728893162611E-3</v>
      </c>
      <c r="F70" s="24">
        <v>5</v>
      </c>
      <c r="G70" s="24">
        <v>3</v>
      </c>
      <c r="H70" s="20">
        <v>7.2335345694293897E-3</v>
      </c>
      <c r="I70" s="20">
        <v>-6.2086055677654057E-3</v>
      </c>
      <c r="J70" s="24">
        <v>3</v>
      </c>
      <c r="K70" s="24">
        <v>1</v>
      </c>
      <c r="L70" s="20">
        <v>1.3667425968109326E-2</v>
      </c>
      <c r="M70" s="20">
        <v>-8.5177776343808853E-3</v>
      </c>
      <c r="N70" s="19">
        <v>1.5667</v>
      </c>
      <c r="O70" s="19">
        <v>1.0278160467099653</v>
      </c>
      <c r="P70" s="25">
        <v>42068</v>
      </c>
      <c r="Q70" s="20">
        <v>-8.5177776343808853E-3</v>
      </c>
      <c r="R70" s="25">
        <v>42066</v>
      </c>
      <c r="S70" s="25">
        <f>IF(ISNUMBER(R70),VLOOKUP(B70,Index!$B$3:$AB$18,27,FALSE),"")</f>
        <v>42069</v>
      </c>
      <c r="T70" s="25">
        <f>IF(ISNUMBER($R70),VLOOKUP($B70,Index!$B$21:$AB$36,27,FALSE),"")</f>
        <v>42069</v>
      </c>
      <c r="U70" s="25">
        <f>IF(ISNUMBER($R70),VLOOKUP($B70,Index!$B$39:$AB$54,27,FALSE),"")</f>
        <v>42069</v>
      </c>
      <c r="W70" s="18">
        <v>0.62804322353860176</v>
      </c>
      <c r="X70" s="19">
        <v>0.625</v>
      </c>
      <c r="Y70" s="18">
        <v>0.15326116977759938</v>
      </c>
      <c r="Z70" s="19">
        <f t="shared" si="17"/>
        <v>3</v>
      </c>
      <c r="AA70" s="21">
        <v>2.0481451673353681</v>
      </c>
      <c r="AB70" s="28"/>
      <c r="AC70" s="18">
        <v>0.39443829063275809</v>
      </c>
      <c r="AD70" s="19">
        <v>0.390625</v>
      </c>
      <c r="AE70" s="18">
        <v>2.3488986161598141E-2</v>
      </c>
      <c r="AF70" s="19">
        <f t="shared" si="18"/>
        <v>9</v>
      </c>
      <c r="AG70" s="21">
        <v>4.1948986264792234</v>
      </c>
      <c r="AH70" s="28"/>
      <c r="AK70" t="str">
        <f t="shared" si="13"/>
        <v/>
      </c>
      <c r="AL70" t="str">
        <f t="shared" si="13"/>
        <v/>
      </c>
      <c r="AM70" t="str">
        <f t="shared" si="13"/>
        <v/>
      </c>
      <c r="AN70" t="str">
        <f t="shared" si="13"/>
        <v/>
      </c>
      <c r="AO70" t="str">
        <f t="shared" si="13"/>
        <v/>
      </c>
      <c r="AP70" t="str">
        <f t="shared" si="13"/>
        <v/>
      </c>
      <c r="AQ70" t="str">
        <f t="shared" si="13"/>
        <v/>
      </c>
      <c r="AR70" t="str">
        <f t="shared" si="13"/>
        <v/>
      </c>
      <c r="AS70" t="str">
        <f t="shared" si="13"/>
        <v/>
      </c>
      <c r="AT70" t="str">
        <f t="shared" si="13"/>
        <v/>
      </c>
      <c r="AU70" t="str">
        <f t="shared" si="13"/>
        <v/>
      </c>
      <c r="AV70">
        <f t="shared" si="13"/>
        <v>2.0481451673353681</v>
      </c>
      <c r="AW70" t="str">
        <f t="shared" si="13"/>
        <v/>
      </c>
      <c r="AX70" t="str">
        <f t="shared" si="13"/>
        <v/>
      </c>
      <c r="AZ70" s="46">
        <f>IF(ISNUMBER(VLOOKUP($B70,Stats!$A$2:$AA$19,2,FALSE))=FALSE,"",IF(ISNUMBER(W70),(W70-VLOOKUP($B70,Stats!$A$2:$AA$19,2,FALSE))/VLOOKUP($B70,Stats!$A$2:$AA$19,16,FALSE),""))</f>
        <v>0.36793731088575515</v>
      </c>
      <c r="BA70" s="46">
        <f>IF(ISNUMBER(VLOOKUP($B70,Stats!$A$2:$AA$19,2,FALSE))=FALSE,"",IF(ISNUMBER(X70),(X70-VLOOKUP($B70,Stats!$A$2:$AA$19,3,FALSE))/VLOOKUP($B70,Stats!$A$2:$AA$19,17,FALSE),""))</f>
        <v>0.35311991189560649</v>
      </c>
      <c r="BB70" s="46"/>
      <c r="BC70" s="46"/>
      <c r="BD70" s="44">
        <f t="shared" si="14"/>
        <v>0.36052861139068082</v>
      </c>
      <c r="BE70" s="46">
        <f>IF(ISNUMBER(VLOOKUP($B70,Stats!$A$2:$AA$19,2,FALSE))=FALSE,"",IF(ISNUMBER(Y70),(Y70-VLOOKUP($B70,Stats!$A$2:$AA$19,5,FALSE))/VLOOKUP($B70,Stats!$A$2:$AA$19,19,FALSE),""))</f>
        <v>-0.14852277248677215</v>
      </c>
      <c r="BF70" s="46"/>
      <c r="BG70" s="46"/>
      <c r="BH70" s="46">
        <f>IF(ISNUMBER(VLOOKUP($B70,Stats!$A$2:$AA$19,2,FALSE))=FALSE,"",IF(ISNUMBER(Z70),(Z70-VLOOKUP($B70,Stats!$A$2:$AA$19,8,FALSE))/VLOOKUP($B70,Stats!$A$2:$AA$19,22,FALSE),""))</f>
        <v>0.6589932942433816</v>
      </c>
      <c r="BI70" s="46" t="str">
        <f>IF(ISNUMBER(VLOOKUP($B70,Stats!$A$2:$AA$19,2,FALSE))=FALSE,"",IF(ISNUMBER(#REF!),(#REF!-VLOOKUP($B70,Stats!$A$2:$AA$19,9,FALSE))/VLOOKUP($B70,Stats!$A$2:$AA$19,23,FALSE),""))</f>
        <v/>
      </c>
      <c r="BJ70" s="46" t="str">
        <f>IF(ISNUMBER(VLOOKUP($B70,Stats!$A$2:$AA$19,2,FALSE))=FALSE,"",IF(ISNUMBER(#REF!),(#REF!-VLOOKUP($B70,Stats!$A$2:$AA$19,10,FALSE))/VLOOKUP($B70,Stats!$A$2:$AA$19,24,FALSE),""))</f>
        <v/>
      </c>
      <c r="BK70" s="44">
        <f t="shared" si="19"/>
        <v>0.30166392901375494</v>
      </c>
      <c r="BL70" s="46" t="str">
        <f>IF(ISNUMBER(VLOOKUP($B70,Stats!$A$2:$AA$19,2,FALSE))=FALSE,"",IF(ISNUMBER(#REF!),(#REF!-VLOOKUP($B70,Stats!$A$2:$AA$19,11,FALSE))/VLOOKUP($B70,Stats!$A$2:$AA$19,25,FALSE),""))</f>
        <v/>
      </c>
      <c r="BM70" s="46">
        <f>IF(ISNUMBER(VLOOKUP($B70,Stats!$A$2:$AA$19,2,FALSE))=FALSE,"",IF(ISNUMBER(AA70),(AA70-VLOOKUP($B70,Stats!$A$2:$AA$19,12,FALSE))/VLOOKUP($B70,Stats!$A$2:$AA$19,26,FALSE),""))</f>
        <v>-0.2455892957810846</v>
      </c>
      <c r="BN70" s="46" t="str">
        <f>IF(ISNUMBER(VLOOKUP($B70,Stats!$A$2:$AA$19,2,FALSE))=FALSE,"",IF(ISNUMBER(#REF!),(#REF!-VLOOKUP($B70,Stats!$A$2:$AA$19,13,FALSE))/VLOOKUP($B70,Stats!$A$2:$AA$19,27,FALSE),""))</f>
        <v/>
      </c>
      <c r="BO70" s="46" t="str">
        <f>IF(ISNUMBER(VLOOKUP($B70,Stats!$A$2:$AA$19,2,FALSE))=FALSE,"",IF(ISNUMBER(#REF!),(#REF!-VLOOKUP($B70,Stats!$A$2:$AA$19,14,FALSE))/VLOOKUP($B70,Stats!$A$2:$AB$19,28,FALSE),""))</f>
        <v/>
      </c>
      <c r="BP70" s="46"/>
      <c r="BQ70" s="46">
        <f>IF(ISNUMBER(VLOOKUP($B70,Stats!$A$2:$AA$19,2,FALSE))=FALSE,"",IF(ISNUMBER(BM70),BM70,(VLOOKUP($B70,Stats!$A$2:$AT$19,46,FALSE)-VLOOKUP($B70,Stats!$A$2:$AA$19,12,FALSE))/VLOOKUP($B70,Stats!$A$2:$AA$19,26,FALSE)))</f>
        <v>-0.2455892957810846</v>
      </c>
      <c r="BR70" s="51">
        <f t="shared" ref="BR70:BR133" si="20">IF(ISNUMBER(AZ70),MAX(-3,MIN(3,SUM(0,BQ70)))*$BM$1+$BN$1*MAX(-3,MIN(3,SUM(0,BN70)))+$BO$1*MAX(-3,MIN(3,SUM(0,BO70))),"")</f>
        <v>-0.2455892957810846</v>
      </c>
      <c r="BS70" s="32" t="str">
        <f t="shared" si="15"/>
        <v>1195_201505</v>
      </c>
      <c r="BT70" s="53">
        <f t="shared" si="16"/>
        <v>0.20398622053017224</v>
      </c>
    </row>
    <row r="71" spans="1:72" x14ac:dyDescent="0.15">
      <c r="A71" s="16">
        <v>1195</v>
      </c>
      <c r="B71" s="17">
        <v>201506</v>
      </c>
      <c r="C71" s="3">
        <v>0</v>
      </c>
      <c r="D71" s="23">
        <v>6.4555342290466999E-2</v>
      </c>
      <c r="E71" s="18">
        <v>8.3121338457453654E-3</v>
      </c>
      <c r="F71" s="24">
        <v>7</v>
      </c>
      <c r="G71" s="24">
        <v>3</v>
      </c>
      <c r="H71" s="20">
        <v>1.0161569411583813E-2</v>
      </c>
      <c r="I71" s="20">
        <v>-2.6898835480433738E-3</v>
      </c>
      <c r="J71" s="24">
        <v>6</v>
      </c>
      <c r="K71" s="24">
        <v>3</v>
      </c>
      <c r="L71" s="20">
        <v>2.3150798193728894E-2</v>
      </c>
      <c r="M71" s="20">
        <v>-5.2146263910969326E-3</v>
      </c>
      <c r="N71" s="19">
        <v>1.6638999999999999</v>
      </c>
      <c r="O71" s="19">
        <v>1.0551046290424857</v>
      </c>
      <c r="P71" s="25">
        <v>42083</v>
      </c>
      <c r="Q71" s="20">
        <v>-8.0532656943563818E-3</v>
      </c>
      <c r="R71" s="25">
        <v>42075</v>
      </c>
      <c r="S71" s="25">
        <f>IF(ISNUMBER(R71),VLOOKUP(B71,Index!$B$3:$AB$18,27,FALSE),"")</f>
        <v>42073</v>
      </c>
      <c r="T71" s="25">
        <f>IF(ISNUMBER($R71),VLOOKUP($B71,Index!$B$21:$AB$36,27,FALSE),"")</f>
        <v>42075</v>
      </c>
      <c r="U71" s="25">
        <f>IF(ISNUMBER($R71),VLOOKUP($B71,Index!$B$39:$AB$54,27,FALSE),"")</f>
        <v>42075</v>
      </c>
      <c r="W71" s="18">
        <v>1.93666026871401</v>
      </c>
      <c r="X71" s="19">
        <v>0.7</v>
      </c>
      <c r="Y71" s="18">
        <v>0.15771165101238027</v>
      </c>
      <c r="Z71" s="19">
        <f t="shared" si="17"/>
        <v>2</v>
      </c>
      <c r="AA71" s="21">
        <v>8.0160452592178224</v>
      </c>
      <c r="AB71" s="28"/>
      <c r="AC71" s="18">
        <v>3.7506529964154214</v>
      </c>
      <c r="AD71" s="19">
        <v>0.48999999999999994</v>
      </c>
      <c r="AE71" s="18">
        <v>2.4872964865050827E-2</v>
      </c>
      <c r="AF71" s="19">
        <f t="shared" si="18"/>
        <v>4</v>
      </c>
      <c r="AG71" s="21">
        <v>64.256981597828528</v>
      </c>
      <c r="AH71" s="28"/>
      <c r="AK71" t="str">
        <f t="shared" si="13"/>
        <v/>
      </c>
      <c r="AL71" t="str">
        <f t="shared" si="13"/>
        <v/>
      </c>
      <c r="AM71" t="str">
        <f t="shared" si="13"/>
        <v/>
      </c>
      <c r="AN71" t="str">
        <f t="shared" si="13"/>
        <v/>
      </c>
      <c r="AO71" t="str">
        <f t="shared" si="13"/>
        <v/>
      </c>
      <c r="AP71" t="str">
        <f t="shared" si="13"/>
        <v/>
      </c>
      <c r="AQ71" t="str">
        <f t="shared" si="13"/>
        <v/>
      </c>
      <c r="AR71" t="str">
        <f t="shared" si="13"/>
        <v/>
      </c>
      <c r="AS71" t="str">
        <f t="shared" si="13"/>
        <v/>
      </c>
      <c r="AT71" t="str">
        <f t="shared" si="13"/>
        <v/>
      </c>
      <c r="AU71" t="str">
        <f t="shared" si="13"/>
        <v/>
      </c>
      <c r="AV71" t="str">
        <f t="shared" si="13"/>
        <v/>
      </c>
      <c r="AW71">
        <f t="shared" si="13"/>
        <v>8.0160452592178224</v>
      </c>
      <c r="AX71" t="str">
        <f t="shared" si="13"/>
        <v/>
      </c>
      <c r="AZ71" s="46">
        <f>IF(ISNUMBER(VLOOKUP($B71,Stats!$A$2:$AA$19,2,FALSE))=FALSE,"",IF(ISNUMBER(W71),(W71-VLOOKUP($B71,Stats!$A$2:$AA$19,2,FALSE))/VLOOKUP($B71,Stats!$A$2:$AA$19,16,FALSE),""))</f>
        <v>-7.3032374105828921E-3</v>
      </c>
      <c r="BA71" s="46">
        <f>IF(ISNUMBER(VLOOKUP($B71,Stats!$A$2:$AA$19,2,FALSE))=FALSE,"",IF(ISNUMBER(X71),(X71-VLOOKUP($B71,Stats!$A$2:$AA$19,3,FALSE))/VLOOKUP($B71,Stats!$A$2:$AA$19,17,FALSE),""))</f>
        <v>-0.84610617467844285</v>
      </c>
      <c r="BB71" s="46"/>
      <c r="BC71" s="46"/>
      <c r="BD71" s="44">
        <f t="shared" si="14"/>
        <v>-0.42670470604451288</v>
      </c>
      <c r="BE71" s="46">
        <f>IF(ISNUMBER(VLOOKUP($B71,Stats!$A$2:$AA$19,2,FALSE))=FALSE,"",IF(ISNUMBER(Y71),(Y71-VLOOKUP($B71,Stats!$A$2:$AA$19,5,FALSE))/VLOOKUP($B71,Stats!$A$2:$AA$19,19,FALSE),""))</f>
        <v>0.14989016595744709</v>
      </c>
      <c r="BF71" s="46"/>
      <c r="BG71" s="46"/>
      <c r="BH71" s="46">
        <f>IF(ISNUMBER(VLOOKUP($B71,Stats!$A$2:$AA$19,2,FALSE))=FALSE,"",IF(ISNUMBER(Z71),(Z71-VLOOKUP($B71,Stats!$A$2:$AA$19,8,FALSE))/VLOOKUP($B71,Stats!$A$2:$AA$19,22,FALSE),""))</f>
        <v>-0.44132796508511463</v>
      </c>
      <c r="BI71" s="46" t="str">
        <f>IF(ISNUMBER(VLOOKUP($B71,Stats!$A$2:$AA$19,2,FALSE))=FALSE,"",IF(ISNUMBER(#REF!),(#REF!-VLOOKUP($B71,Stats!$A$2:$AA$19,9,FALSE))/VLOOKUP($B71,Stats!$A$2:$AA$19,23,FALSE),""))</f>
        <v/>
      </c>
      <c r="BJ71" s="46" t="str">
        <f>IF(ISNUMBER(VLOOKUP($B71,Stats!$A$2:$AA$19,2,FALSE))=FALSE,"",IF(ISNUMBER(#REF!),(#REF!-VLOOKUP($B71,Stats!$A$2:$AA$19,10,FALSE))/VLOOKUP($B71,Stats!$A$2:$AA$19,24,FALSE),""))</f>
        <v/>
      </c>
      <c r="BK71" s="44">
        <f t="shared" si="19"/>
        <v>-0.23732150569574734</v>
      </c>
      <c r="BL71" s="46" t="str">
        <f>IF(ISNUMBER(VLOOKUP($B71,Stats!$A$2:$AA$19,2,FALSE))=FALSE,"",IF(ISNUMBER(#REF!),(#REF!-VLOOKUP($B71,Stats!$A$2:$AA$19,11,FALSE))/VLOOKUP($B71,Stats!$A$2:$AA$19,25,FALSE),""))</f>
        <v/>
      </c>
      <c r="BM71" s="46">
        <f>IF(ISNUMBER(VLOOKUP($B71,Stats!$A$2:$AA$19,2,FALSE))=FALSE,"",IF(ISNUMBER(AA71),(AA71-VLOOKUP($B71,Stats!$A$2:$AA$19,12,FALSE))/VLOOKUP($B71,Stats!$A$2:$AA$19,26,FALSE),""))</f>
        <v>-0.23100742059771423</v>
      </c>
      <c r="BN71" s="46" t="str">
        <f>IF(ISNUMBER(VLOOKUP($B71,Stats!$A$2:$AA$19,2,FALSE))=FALSE,"",IF(ISNUMBER(#REF!),(#REF!-VLOOKUP($B71,Stats!$A$2:$AA$19,13,FALSE))/VLOOKUP($B71,Stats!$A$2:$AA$19,27,FALSE),""))</f>
        <v/>
      </c>
      <c r="BO71" s="46" t="str">
        <f>IF(ISNUMBER(VLOOKUP($B71,Stats!$A$2:$AA$19,2,FALSE))=FALSE,"",IF(ISNUMBER(#REF!),(#REF!-VLOOKUP($B71,Stats!$A$2:$AA$19,14,FALSE))/VLOOKUP($B71,Stats!$A$2:$AB$19,28,FALSE),""))</f>
        <v/>
      </c>
      <c r="BP71" s="46"/>
      <c r="BQ71" s="46">
        <f>IF(ISNUMBER(VLOOKUP($B71,Stats!$A$2:$AA$19,2,FALSE))=FALSE,"",IF(ISNUMBER(BM71),BM71,(VLOOKUP($B71,Stats!$A$2:$AT$19,46,FALSE)-VLOOKUP($B71,Stats!$A$2:$AA$19,12,FALSE))/VLOOKUP($B71,Stats!$A$2:$AA$19,26,FALSE)))</f>
        <v>-0.23100742059771423</v>
      </c>
      <c r="BR71" s="51">
        <f t="shared" si="20"/>
        <v>-0.23100742059771423</v>
      </c>
      <c r="BS71" s="32" t="str">
        <f t="shared" si="15"/>
        <v>1195_201506</v>
      </c>
      <c r="BT71" s="53">
        <f t="shared" si="16"/>
        <v>-0.27393532874589382</v>
      </c>
    </row>
    <row r="72" spans="1:72" x14ac:dyDescent="0.15">
      <c r="A72" s="16">
        <v>1195</v>
      </c>
      <c r="B72" s="17">
        <v>201507</v>
      </c>
      <c r="C72" s="3">
        <v>0</v>
      </c>
      <c r="D72" s="23">
        <v>1.5085041168339419E-2</v>
      </c>
      <c r="E72" s="18">
        <v>8.4452212971745863E-3</v>
      </c>
      <c r="F72" s="24">
        <v>4</v>
      </c>
      <c r="G72" s="24">
        <v>1</v>
      </c>
      <c r="H72" s="20">
        <v>5.4938442616464522E-3</v>
      </c>
      <c r="I72" s="20">
        <v>-6.8388161773375034E-3</v>
      </c>
      <c r="J72" s="24">
        <v>3</v>
      </c>
      <c r="K72" s="24">
        <v>1</v>
      </c>
      <c r="L72" s="20">
        <v>1.6527435543001401E-2</v>
      </c>
      <c r="M72" s="20">
        <v>-6.8388161773375034E-3</v>
      </c>
      <c r="N72" s="19">
        <v>1.6961999999999999</v>
      </c>
      <c r="O72" s="19">
        <v>1.0028378857750975</v>
      </c>
      <c r="P72" s="25">
        <v>42088</v>
      </c>
      <c r="Q72" s="20">
        <v>-6.8388161773375034E-3</v>
      </c>
      <c r="R72" s="25">
        <v>42089</v>
      </c>
      <c r="S72" s="25">
        <f>IF(ISNUMBER(R72),VLOOKUP(B72,Index!$B$3:$AB$18,27,FALSE),"")</f>
        <v>42088</v>
      </c>
      <c r="T72" s="25">
        <f>IF(ISNUMBER($R72),VLOOKUP($B72,Index!$B$21:$AB$36,27,FALSE),"")</f>
        <v>42089</v>
      </c>
      <c r="U72" s="25">
        <f>IF(ISNUMBER($R72),VLOOKUP($B72,Index!$B$39:$AB$54,27,FALSE),"")</f>
        <v>42089</v>
      </c>
      <c r="W72" s="18">
        <v>1.0861229641204382</v>
      </c>
      <c r="X72" s="19">
        <v>0.8</v>
      </c>
      <c r="Y72" s="18">
        <v>0.1602368078594005</v>
      </c>
      <c r="Z72" s="19">
        <f t="shared" si="17"/>
        <v>1</v>
      </c>
      <c r="AA72" s="21">
        <v>2.2057971404946208</v>
      </c>
      <c r="AB72" s="28"/>
      <c r="AC72" s="18">
        <v>1.1796630931897667</v>
      </c>
      <c r="AD72" s="19">
        <v>0.64000000000000012</v>
      </c>
      <c r="AE72" s="18">
        <v>2.5675834592970435E-2</v>
      </c>
      <c r="AF72" s="19">
        <f t="shared" si="18"/>
        <v>1</v>
      </c>
      <c r="AG72" s="21">
        <v>4.8655410250142461</v>
      </c>
      <c r="AH72" s="28"/>
      <c r="AK72" t="str">
        <f t="shared" si="13"/>
        <v/>
      </c>
      <c r="AL72" t="str">
        <f t="shared" si="13"/>
        <v/>
      </c>
      <c r="AM72" t="str">
        <f t="shared" si="13"/>
        <v/>
      </c>
      <c r="AN72" t="str">
        <f t="shared" si="13"/>
        <v/>
      </c>
      <c r="AO72" t="str">
        <f t="shared" si="13"/>
        <v/>
      </c>
      <c r="AP72" t="str">
        <f t="shared" si="13"/>
        <v/>
      </c>
      <c r="AQ72" t="str">
        <f t="shared" si="13"/>
        <v/>
      </c>
      <c r="AR72" t="str">
        <f t="shared" si="13"/>
        <v/>
      </c>
      <c r="AS72" t="str">
        <f t="shared" si="13"/>
        <v/>
      </c>
      <c r="AT72" t="str">
        <f t="shared" si="13"/>
        <v/>
      </c>
      <c r="AU72" t="str">
        <f t="shared" si="13"/>
        <v/>
      </c>
      <c r="AV72" t="str">
        <f t="shared" si="13"/>
        <v/>
      </c>
      <c r="AW72" t="str">
        <f t="shared" si="13"/>
        <v/>
      </c>
      <c r="AX72">
        <f t="shared" si="13"/>
        <v>2.2057971404946208</v>
      </c>
      <c r="AZ72" s="46">
        <f>IF(ISNUMBER(VLOOKUP($B72,Stats!$A$2:$AA$19,2,FALSE))=FALSE,"",IF(ISNUMBER(W72),(W72-VLOOKUP($B72,Stats!$A$2:$AA$19,2,FALSE))/VLOOKUP($B72,Stats!$A$2:$AA$19,16,FALSE),""))</f>
        <v>-0.11730476248026327</v>
      </c>
      <c r="BA72" s="46">
        <f>IF(ISNUMBER(VLOOKUP($B72,Stats!$A$2:$AA$19,2,FALSE))=FALSE,"",IF(ISNUMBER(X72),(X72-VLOOKUP($B72,Stats!$A$2:$AA$19,3,FALSE))/VLOOKUP($B72,Stats!$A$2:$AA$19,17,FALSE),""))</f>
        <v>0.61985383420575335</v>
      </c>
      <c r="BB72" s="46"/>
      <c r="BC72" s="46"/>
      <c r="BD72" s="44">
        <f t="shared" si="14"/>
        <v>0.25127453586274506</v>
      </c>
      <c r="BE72" s="46">
        <f>IF(ISNUMBER(VLOOKUP($B72,Stats!$A$2:$AA$19,2,FALSE))=FALSE,"",IF(ISNUMBER(Y72),(Y72-VLOOKUP($B72,Stats!$A$2:$AA$19,5,FALSE))/VLOOKUP($B72,Stats!$A$2:$AA$19,19,FALSE),""))</f>
        <v>-0.17923150514099218</v>
      </c>
      <c r="BF72" s="46"/>
      <c r="BG72" s="46"/>
      <c r="BH72" s="46">
        <f>IF(ISNUMBER(VLOOKUP($B72,Stats!$A$2:$AA$19,2,FALSE))=FALSE,"",IF(ISNUMBER(Z72),(Z72-VLOOKUP($B72,Stats!$A$2:$AA$19,8,FALSE))/VLOOKUP($B72,Stats!$A$2:$AA$19,22,FALSE),""))</f>
        <v>-0.22777854907483192</v>
      </c>
      <c r="BI72" s="46" t="str">
        <f>IF(ISNUMBER(VLOOKUP($B72,Stats!$A$2:$AA$19,2,FALSE))=FALSE,"",IF(ISNUMBER(#REF!),(#REF!-VLOOKUP($B72,Stats!$A$2:$AA$19,9,FALSE))/VLOOKUP($B72,Stats!$A$2:$AA$19,23,FALSE),""))</f>
        <v/>
      </c>
      <c r="BJ72" s="46" t="str">
        <f>IF(ISNUMBER(VLOOKUP($B72,Stats!$A$2:$AA$19,2,FALSE))=FALSE,"",IF(ISNUMBER(#REF!),(#REF!-VLOOKUP($B72,Stats!$A$2:$AA$19,10,FALSE))/VLOOKUP($B72,Stats!$A$2:$AA$19,24,FALSE),""))</f>
        <v/>
      </c>
      <c r="BK72" s="44">
        <f t="shared" si="19"/>
        <v>5.7128488876244957E-2</v>
      </c>
      <c r="BL72" s="46" t="str">
        <f>IF(ISNUMBER(VLOOKUP($B72,Stats!$A$2:$AA$19,2,FALSE))=FALSE,"",IF(ISNUMBER(#REF!),(#REF!-VLOOKUP($B72,Stats!$A$2:$AA$19,11,FALSE))/VLOOKUP($B72,Stats!$A$2:$AA$19,25,FALSE),""))</f>
        <v/>
      </c>
      <c r="BM72" s="46">
        <f>IF(ISNUMBER(VLOOKUP($B72,Stats!$A$2:$AA$19,2,FALSE))=FALSE,"",IF(ISNUMBER(AA72),(AA72-VLOOKUP($B72,Stats!$A$2:$AA$19,12,FALSE))/VLOOKUP($B72,Stats!$A$2:$AA$19,26,FALSE),""))</f>
        <v>-0.28032234087175739</v>
      </c>
      <c r="BN72" s="46" t="str">
        <f>IF(ISNUMBER(VLOOKUP($B72,Stats!$A$2:$AA$19,2,FALSE))=FALSE,"",IF(ISNUMBER(#REF!),(#REF!-VLOOKUP($B72,Stats!$A$2:$AA$19,13,FALSE))/VLOOKUP($B72,Stats!$A$2:$AA$19,27,FALSE),""))</f>
        <v/>
      </c>
      <c r="BO72" s="46" t="str">
        <f>IF(ISNUMBER(VLOOKUP($B72,Stats!$A$2:$AA$19,2,FALSE))=FALSE,"",IF(ISNUMBER(#REF!),(#REF!-VLOOKUP($B72,Stats!$A$2:$AA$19,14,FALSE))/VLOOKUP($B72,Stats!$A$2:$AB$19,28,FALSE),""))</f>
        <v/>
      </c>
      <c r="BP72" s="46"/>
      <c r="BQ72" s="46">
        <f>IF(ISNUMBER(VLOOKUP($B72,Stats!$A$2:$AA$19,2,FALSE))=FALSE,"",IF(ISNUMBER(BM72),BM72,(VLOOKUP($B72,Stats!$A$2:$AT$19,46,FALSE)-VLOOKUP($B72,Stats!$A$2:$AA$19,12,FALSE))/VLOOKUP($B72,Stats!$A$2:$AA$19,26,FALSE)))</f>
        <v>-0.28032234087175739</v>
      </c>
      <c r="BR72" s="51">
        <f t="shared" si="20"/>
        <v>-0.28032234087175739</v>
      </c>
      <c r="BS72" s="32" t="str">
        <f t="shared" si="15"/>
        <v>1195_201507</v>
      </c>
      <c r="BT72" s="53">
        <f t="shared" si="16"/>
        <v>2.84675323239445E-2</v>
      </c>
    </row>
    <row r="73" spans="1:72" x14ac:dyDescent="0.15">
      <c r="S73" t="str">
        <f>IF(ISNUMBER(R73),VLOOKUP(B73,Index!$B$3:$AB$18,27,FALSE),"")</f>
        <v/>
      </c>
      <c r="T73" t="str">
        <f>IF(ISNUMBER($R73),VLOOKUP($B73,Index!$B$21:$AB$36,27,FALSE),"")</f>
        <v/>
      </c>
      <c r="U73" t="str">
        <f>IF(ISNUMBER($R73),VLOOKUP($B73,Index!$B$39:$AB$54,27,FALSE),"")</f>
        <v/>
      </c>
      <c r="Z73" t="str">
        <f t="shared" si="17"/>
        <v/>
      </c>
      <c r="AA73" t="s">
        <v>25</v>
      </c>
      <c r="AF73" t="str">
        <f t="shared" si="18"/>
        <v/>
      </c>
      <c r="AG73" t="s">
        <v>25</v>
      </c>
      <c r="AK73" t="str">
        <f t="shared" ref="AK73:AX82" si="21">IF($B73=AK$2,$AA73,"")</f>
        <v/>
      </c>
      <c r="AL73" t="str">
        <f t="shared" si="21"/>
        <v/>
      </c>
      <c r="AM73" t="str">
        <f t="shared" si="21"/>
        <v/>
      </c>
      <c r="AN73" t="str">
        <f t="shared" si="21"/>
        <v/>
      </c>
      <c r="AO73" t="str">
        <f t="shared" si="21"/>
        <v/>
      </c>
      <c r="AP73" t="str">
        <f t="shared" si="21"/>
        <v/>
      </c>
      <c r="AQ73" t="str">
        <f t="shared" si="21"/>
        <v/>
      </c>
      <c r="AR73" t="str">
        <f t="shared" si="21"/>
        <v/>
      </c>
      <c r="AS73" t="str">
        <f t="shared" si="21"/>
        <v/>
      </c>
      <c r="AT73" t="str">
        <f t="shared" si="21"/>
        <v/>
      </c>
      <c r="AU73" t="str">
        <f t="shared" si="21"/>
        <v/>
      </c>
      <c r="AV73" t="str">
        <f t="shared" si="21"/>
        <v/>
      </c>
      <c r="AW73" t="str">
        <f t="shared" si="21"/>
        <v/>
      </c>
      <c r="AX73" t="str">
        <f t="shared" si="21"/>
        <v/>
      </c>
      <c r="AZ73" s="46" t="str">
        <f>IF(ISNUMBER(VLOOKUP($B73,Stats!$A$2:$AA$19,2,FALSE))=FALSE,"",IF(ISNUMBER(W73),(W73-VLOOKUP($B73,Stats!$A$2:$AA$19,2,FALSE))/VLOOKUP($B73,Stats!$A$2:$AA$19,16,FALSE),""))</f>
        <v/>
      </c>
      <c r="BA73" s="46" t="str">
        <f>IF(ISNUMBER(VLOOKUP($B73,Stats!$A$2:$AA$19,2,FALSE))=FALSE,"",IF(ISNUMBER(X73),(X73-VLOOKUP($B73,Stats!$A$2:$AA$19,3,FALSE))/VLOOKUP($B73,Stats!$A$2:$AA$19,17,FALSE),""))</f>
        <v/>
      </c>
      <c r="BB73" s="46"/>
      <c r="BC73" s="46"/>
      <c r="BD73" s="44" t="str">
        <f t="shared" si="14"/>
        <v/>
      </c>
      <c r="BE73" s="46" t="str">
        <f>IF(ISNUMBER(VLOOKUP($B73,Stats!$A$2:$AA$19,2,FALSE))=FALSE,"",IF(ISNUMBER(Y73),(Y73-VLOOKUP($B73,Stats!$A$2:$AA$19,5,FALSE))/VLOOKUP($B73,Stats!$A$2:$AA$19,19,FALSE),""))</f>
        <v/>
      </c>
      <c r="BF73" s="46"/>
      <c r="BG73" s="46"/>
      <c r="BH73" s="46" t="str">
        <f>IF(ISNUMBER(VLOOKUP($B73,Stats!$A$2:$AA$19,2,FALSE))=FALSE,"",IF(ISNUMBER(Z73),(Z73-VLOOKUP($B73,Stats!$A$2:$AA$19,8,FALSE))/VLOOKUP($B73,Stats!$A$2:$AA$19,22,FALSE),""))</f>
        <v/>
      </c>
      <c r="BI73" s="46" t="str">
        <f>IF(ISNUMBER(VLOOKUP($B73,Stats!$A$2:$AA$19,2,FALSE))=FALSE,"",IF(ISNUMBER(#REF!),(#REF!-VLOOKUP($B73,Stats!$A$2:$AA$19,9,FALSE))/VLOOKUP($B73,Stats!$A$2:$AA$19,23,FALSE),""))</f>
        <v/>
      </c>
      <c r="BJ73" s="46" t="str">
        <f>IF(ISNUMBER(VLOOKUP($B73,Stats!$A$2:$AA$19,2,FALSE))=FALSE,"",IF(ISNUMBER(#REF!),(#REF!-VLOOKUP($B73,Stats!$A$2:$AA$19,10,FALSE))/VLOOKUP($B73,Stats!$A$2:$AA$19,24,FALSE),""))</f>
        <v/>
      </c>
      <c r="BK73" s="44" t="str">
        <f t="shared" si="19"/>
        <v/>
      </c>
      <c r="BL73" s="46" t="str">
        <f>IF(ISNUMBER(VLOOKUP($B73,Stats!$A$2:$AA$19,2,FALSE))=FALSE,"",IF(ISNUMBER(#REF!),(#REF!-VLOOKUP($B73,Stats!$A$2:$AA$19,11,FALSE))/VLOOKUP($B73,Stats!$A$2:$AA$19,25,FALSE),""))</f>
        <v/>
      </c>
      <c r="BM73" s="46" t="str">
        <f>IF(ISNUMBER(VLOOKUP($B73,Stats!$A$2:$AA$19,2,FALSE))=FALSE,"",IF(ISNUMBER(AA73),(AA73-VLOOKUP($B73,Stats!$A$2:$AA$19,12,FALSE))/VLOOKUP($B73,Stats!$A$2:$AA$19,26,FALSE),""))</f>
        <v/>
      </c>
      <c r="BN73" s="46" t="str">
        <f>IF(ISNUMBER(VLOOKUP($B73,Stats!$A$2:$AA$19,2,FALSE))=FALSE,"",IF(ISNUMBER(#REF!),(#REF!-VLOOKUP($B73,Stats!$A$2:$AA$19,13,FALSE))/VLOOKUP($B73,Stats!$A$2:$AA$19,27,FALSE),""))</f>
        <v/>
      </c>
      <c r="BO73" s="46" t="str">
        <f>IF(ISNUMBER(VLOOKUP($B73,Stats!$A$2:$AA$19,2,FALSE))=FALSE,"",IF(ISNUMBER(#REF!),(#REF!-VLOOKUP($B73,Stats!$A$2:$AA$19,14,FALSE))/VLOOKUP($B73,Stats!$A$2:$AB$19,28,FALSE),""))</f>
        <v/>
      </c>
      <c r="BP73" s="46"/>
      <c r="BQ73" s="46" t="str">
        <f>IF(ISNUMBER(VLOOKUP($B73,Stats!$A$2:$AA$19,2,FALSE))=FALSE,"",IF(ISNUMBER(BM73),BM73,(VLOOKUP($B73,Stats!$A$2:$AT$19,46,FALSE)-VLOOKUP($B73,Stats!$A$2:$AA$19,12,FALSE))/VLOOKUP($B73,Stats!$A$2:$AA$19,26,FALSE)))</f>
        <v/>
      </c>
      <c r="BR73" s="51" t="str">
        <f t="shared" si="20"/>
        <v/>
      </c>
      <c r="BS73" s="32" t="str">
        <f t="shared" si="15"/>
        <v/>
      </c>
      <c r="BT73" s="53" t="str">
        <f t="shared" si="16"/>
        <v/>
      </c>
    </row>
    <row r="74" spans="1:72" ht="40.5" x14ac:dyDescent="0.15">
      <c r="A74" s="1" t="s">
        <v>29</v>
      </c>
      <c r="B74" s="1" t="s">
        <v>0</v>
      </c>
      <c r="C74" s="3"/>
      <c r="D74" s="4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 t="s">
        <v>15</v>
      </c>
      <c r="J74" s="1" t="s">
        <v>16</v>
      </c>
      <c r="K74" s="1" t="s">
        <v>17</v>
      </c>
      <c r="L74" s="1" t="s">
        <v>18</v>
      </c>
      <c r="M74" s="1" t="s">
        <v>19</v>
      </c>
      <c r="N74" s="1" t="s">
        <v>20</v>
      </c>
      <c r="O74" s="1" t="s">
        <v>21</v>
      </c>
      <c r="P74" s="1" t="s">
        <v>22</v>
      </c>
      <c r="Q74" s="1" t="s">
        <v>23</v>
      </c>
      <c r="R74" s="1" t="s">
        <v>24</v>
      </c>
      <c r="S74" s="1" t="str">
        <f>IF(ISNUMBER(R74),VLOOKUP(B74,Index!$B$3:$AB$18,27,FALSE),"")</f>
        <v/>
      </c>
      <c r="T74" s="1" t="str">
        <f>IF(ISNUMBER($R74),VLOOKUP($B74,Index!$B$21:$AB$36,27,FALSE),"")</f>
        <v/>
      </c>
      <c r="U74" s="1" t="str">
        <f>IF(ISNUMBER($R74),VLOOKUP($B74,Index!$B$39:$AB$54,27,FALSE),"")</f>
        <v/>
      </c>
      <c r="W74" s="1" t="s">
        <v>1</v>
      </c>
      <c r="X74" s="1" t="s">
        <v>2</v>
      </c>
      <c r="Y74" s="1" t="s">
        <v>4</v>
      </c>
      <c r="Z74" s="1" t="str">
        <f t="shared" si="17"/>
        <v/>
      </c>
      <c r="AA74" s="1" t="s">
        <v>8</v>
      </c>
      <c r="AB74" s="27"/>
      <c r="AC74" s="1" t="s">
        <v>33</v>
      </c>
      <c r="AD74" s="1" t="s">
        <v>35</v>
      </c>
      <c r="AE74" s="1" t="s">
        <v>37</v>
      </c>
      <c r="AF74" s="1" t="str">
        <f t="shared" si="18"/>
        <v/>
      </c>
      <c r="AG74" s="1" t="s">
        <v>38</v>
      </c>
      <c r="AH74" s="27"/>
      <c r="AK74" t="str">
        <f t="shared" si="21"/>
        <v/>
      </c>
      <c r="AL74" t="str">
        <f t="shared" si="21"/>
        <v/>
      </c>
      <c r="AM74" t="str">
        <f t="shared" si="21"/>
        <v/>
      </c>
      <c r="AN74" t="str">
        <f t="shared" si="21"/>
        <v/>
      </c>
      <c r="AO74" t="str">
        <f t="shared" si="21"/>
        <v/>
      </c>
      <c r="AP74" t="str">
        <f t="shared" si="21"/>
        <v/>
      </c>
      <c r="AQ74" t="str">
        <f t="shared" si="21"/>
        <v/>
      </c>
      <c r="AR74" t="str">
        <f t="shared" si="21"/>
        <v/>
      </c>
      <c r="AS74" t="str">
        <f t="shared" si="21"/>
        <v/>
      </c>
      <c r="AT74" t="str">
        <f t="shared" si="21"/>
        <v/>
      </c>
      <c r="AU74" t="str">
        <f t="shared" si="21"/>
        <v/>
      </c>
      <c r="AV74" t="str">
        <f t="shared" si="21"/>
        <v/>
      </c>
      <c r="AW74" t="str">
        <f t="shared" si="21"/>
        <v/>
      </c>
      <c r="AX74" t="str">
        <f t="shared" si="21"/>
        <v/>
      </c>
      <c r="AZ74" s="46" t="str">
        <f>IF(ISNUMBER(VLOOKUP($B74,Stats!$A$2:$AA$19,2,FALSE))=FALSE,"",IF(ISNUMBER(W74),(W74-VLOOKUP($B74,Stats!$A$2:$AA$19,2,FALSE))/VLOOKUP($B74,Stats!$A$2:$AA$19,16,FALSE),""))</f>
        <v/>
      </c>
      <c r="BA74" s="46" t="str">
        <f>IF(ISNUMBER(VLOOKUP($B74,Stats!$A$2:$AA$19,2,FALSE))=FALSE,"",IF(ISNUMBER(X74),(X74-VLOOKUP($B74,Stats!$A$2:$AA$19,3,FALSE))/VLOOKUP($B74,Stats!$A$2:$AA$19,17,FALSE),""))</f>
        <v/>
      </c>
      <c r="BB74" s="46"/>
      <c r="BC74" s="46"/>
      <c r="BD74" s="44" t="str">
        <f t="shared" si="14"/>
        <v/>
      </c>
      <c r="BE74" s="46" t="str">
        <f>IF(ISNUMBER(VLOOKUP($B74,Stats!$A$2:$AA$19,2,FALSE))=FALSE,"",IF(ISNUMBER(Y74),(Y74-VLOOKUP($B74,Stats!$A$2:$AA$19,5,FALSE))/VLOOKUP($B74,Stats!$A$2:$AA$19,19,FALSE),""))</f>
        <v/>
      </c>
      <c r="BF74" s="46"/>
      <c r="BG74" s="46"/>
      <c r="BH74" s="46" t="str">
        <f>IF(ISNUMBER(VLOOKUP($B74,Stats!$A$2:$AA$19,2,FALSE))=FALSE,"",IF(ISNUMBER(Z74),(Z74-VLOOKUP($B74,Stats!$A$2:$AA$19,8,FALSE))/VLOOKUP($B74,Stats!$A$2:$AA$19,22,FALSE),""))</f>
        <v/>
      </c>
      <c r="BI74" s="46" t="str">
        <f>IF(ISNUMBER(VLOOKUP($B74,Stats!$A$2:$AA$19,2,FALSE))=FALSE,"",IF(ISNUMBER(#REF!),(#REF!-VLOOKUP($B74,Stats!$A$2:$AA$19,9,FALSE))/VLOOKUP($B74,Stats!$A$2:$AA$19,23,FALSE),""))</f>
        <v/>
      </c>
      <c r="BJ74" s="46" t="str">
        <f>IF(ISNUMBER(VLOOKUP($B74,Stats!$A$2:$AA$19,2,FALSE))=FALSE,"",IF(ISNUMBER(#REF!),(#REF!-VLOOKUP($B74,Stats!$A$2:$AA$19,10,FALSE))/VLOOKUP($B74,Stats!$A$2:$AA$19,24,FALSE),""))</f>
        <v/>
      </c>
      <c r="BK74" s="44" t="str">
        <f t="shared" si="19"/>
        <v/>
      </c>
      <c r="BL74" s="46" t="str">
        <f>IF(ISNUMBER(VLOOKUP($B74,Stats!$A$2:$AA$19,2,FALSE))=FALSE,"",IF(ISNUMBER(#REF!),(#REF!-VLOOKUP($B74,Stats!$A$2:$AA$19,11,FALSE))/VLOOKUP($B74,Stats!$A$2:$AA$19,25,FALSE),""))</f>
        <v/>
      </c>
      <c r="BM74" s="46" t="str">
        <f>IF(ISNUMBER(VLOOKUP($B74,Stats!$A$2:$AA$19,2,FALSE))=FALSE,"",IF(ISNUMBER(AA74),(AA74-VLOOKUP($B74,Stats!$A$2:$AA$19,12,FALSE))/VLOOKUP($B74,Stats!$A$2:$AA$19,26,FALSE),""))</f>
        <v/>
      </c>
      <c r="BN74" s="46" t="str">
        <f>IF(ISNUMBER(VLOOKUP($B74,Stats!$A$2:$AA$19,2,FALSE))=FALSE,"",IF(ISNUMBER(#REF!),(#REF!-VLOOKUP($B74,Stats!$A$2:$AA$19,13,FALSE))/VLOOKUP($B74,Stats!$A$2:$AA$19,27,FALSE),""))</f>
        <v/>
      </c>
      <c r="BO74" s="46" t="str">
        <f>IF(ISNUMBER(VLOOKUP($B74,Stats!$A$2:$AA$19,2,FALSE))=FALSE,"",IF(ISNUMBER(#REF!),(#REF!-VLOOKUP($B74,Stats!$A$2:$AA$19,14,FALSE))/VLOOKUP($B74,Stats!$A$2:$AB$19,28,FALSE),""))</f>
        <v/>
      </c>
      <c r="BP74" s="46"/>
      <c r="BQ74" s="46" t="str">
        <f>IF(ISNUMBER(VLOOKUP($B74,Stats!$A$2:$AA$19,2,FALSE))=FALSE,"",IF(ISNUMBER(BM74),BM74,(VLOOKUP($B74,Stats!$A$2:$AT$19,46,FALSE)-VLOOKUP($B74,Stats!$A$2:$AA$19,12,FALSE))/VLOOKUP($B74,Stats!$A$2:$AA$19,26,FALSE)))</f>
        <v/>
      </c>
      <c r="BR74" s="51" t="str">
        <f t="shared" si="20"/>
        <v/>
      </c>
      <c r="BS74" s="32" t="str">
        <f t="shared" si="15"/>
        <v/>
      </c>
      <c r="BT74" s="53" t="str">
        <f t="shared" si="16"/>
        <v/>
      </c>
    </row>
    <row r="75" spans="1:72" x14ac:dyDescent="0.15">
      <c r="A75" s="5">
        <v>1241</v>
      </c>
      <c r="B75" s="5" t="s">
        <v>30</v>
      </c>
      <c r="C75" s="3">
        <v>0</v>
      </c>
      <c r="D75" s="11">
        <v>0.44902682798527094</v>
      </c>
      <c r="E75" s="6">
        <v>1.4432759604377459E-2</v>
      </c>
      <c r="F75" s="12">
        <v>74</v>
      </c>
      <c r="G75" s="12">
        <v>41</v>
      </c>
      <c r="H75" s="13">
        <v>1.088706816441524E-2</v>
      </c>
      <c r="I75" s="13">
        <v>-1.0299328500664355E-2</v>
      </c>
      <c r="J75" s="12">
        <v>10</v>
      </c>
      <c r="K75" s="12">
        <v>5</v>
      </c>
      <c r="L75" s="13">
        <v>4.6761082711807678E-2</v>
      </c>
      <c r="M75" s="13">
        <v>-5.669250195941844E-2</v>
      </c>
      <c r="N75" s="8">
        <v>1.3908</v>
      </c>
      <c r="O75" s="8">
        <v>1.4632298790110467</v>
      </c>
      <c r="P75" s="14">
        <v>42088</v>
      </c>
      <c r="Q75" s="13">
        <v>-6.9771468144044335E-2</v>
      </c>
      <c r="R75" s="14">
        <v>42041</v>
      </c>
      <c r="S75" s="14">
        <f>IF(ISNUMBER(R75),VLOOKUP(B75,Index!$B$3:$AB$18,27,FALSE),"")</f>
        <v>42041</v>
      </c>
      <c r="T75" s="14">
        <f>IF(ISNUMBER($R75),VLOOKUP($B75,Index!$B$21:$AB$36,27,FALSE),"")</f>
        <v>41996</v>
      </c>
      <c r="U75" s="14">
        <f>IF(ISNUMBER($R75),VLOOKUP($B75,Index!$B$39:$AB$54,27,FALSE),"")</f>
        <v>42003</v>
      </c>
      <c r="W75" s="6">
        <v>0.9453196378637283</v>
      </c>
      <c r="X75" s="7">
        <v>0.64347826086956517</v>
      </c>
      <c r="Y75" s="6">
        <v>0.27384235962902076</v>
      </c>
      <c r="Z75" s="8" t="str">
        <f t="shared" si="17"/>
        <v/>
      </c>
      <c r="AA75" s="9">
        <v>6.4356797976251228</v>
      </c>
      <c r="AB75" s="28"/>
      <c r="AC75" s="6">
        <v>0.89362921773081039</v>
      </c>
      <c r="AD75" s="7">
        <v>0.41406427221172015</v>
      </c>
      <c r="AE75" s="6">
        <v>7.4989637927189934E-2</v>
      </c>
      <c r="AF75" s="8" t="str">
        <f t="shared" si="18"/>
        <v/>
      </c>
      <c r="AG75" s="9">
        <v>41.417974457560142</v>
      </c>
      <c r="AH75" s="28"/>
      <c r="AK75" t="str">
        <f t="shared" si="21"/>
        <v/>
      </c>
      <c r="AL75" t="str">
        <f t="shared" si="21"/>
        <v/>
      </c>
      <c r="AM75" t="str">
        <f t="shared" si="21"/>
        <v/>
      </c>
      <c r="AN75" t="str">
        <f t="shared" si="21"/>
        <v/>
      </c>
      <c r="AO75" t="str">
        <f t="shared" si="21"/>
        <v/>
      </c>
      <c r="AP75" t="str">
        <f t="shared" si="21"/>
        <v/>
      </c>
      <c r="AQ75" t="str">
        <f t="shared" si="21"/>
        <v/>
      </c>
      <c r="AR75" t="str">
        <f t="shared" si="21"/>
        <v/>
      </c>
      <c r="AS75" t="str">
        <f t="shared" si="21"/>
        <v/>
      </c>
      <c r="AT75" t="str">
        <f t="shared" si="21"/>
        <v/>
      </c>
      <c r="AU75" t="str">
        <f t="shared" si="21"/>
        <v/>
      </c>
      <c r="AV75" t="str">
        <f t="shared" si="21"/>
        <v/>
      </c>
      <c r="AW75" t="str">
        <f t="shared" si="21"/>
        <v/>
      </c>
      <c r="AX75" t="str">
        <f t="shared" si="21"/>
        <v/>
      </c>
      <c r="AZ75" s="46" t="str">
        <f>IF(ISNUMBER(VLOOKUP($B75,Stats!$A$2:$AA$19,2,FALSE))=FALSE,"",IF(ISNUMBER(W75),(W75-VLOOKUP($B75,Stats!$A$2:$AA$19,2,FALSE))/VLOOKUP($B75,Stats!$A$2:$AA$19,16,FALSE),""))</f>
        <v/>
      </c>
      <c r="BA75" s="46" t="str">
        <f>IF(ISNUMBER(VLOOKUP($B75,Stats!$A$2:$AA$19,2,FALSE))=FALSE,"",IF(ISNUMBER(X75),(X75-VLOOKUP($B75,Stats!$A$2:$AA$19,3,FALSE))/VLOOKUP($B75,Stats!$A$2:$AA$19,17,FALSE),""))</f>
        <v/>
      </c>
      <c r="BB75" s="46"/>
      <c r="BC75" s="46"/>
      <c r="BD75" s="44" t="str">
        <f t="shared" si="14"/>
        <v/>
      </c>
      <c r="BE75" s="46" t="str">
        <f>IF(ISNUMBER(VLOOKUP($B75,Stats!$A$2:$AA$19,2,FALSE))=FALSE,"",IF(ISNUMBER(Y75),(Y75-VLOOKUP($B75,Stats!$A$2:$AA$19,5,FALSE))/VLOOKUP($B75,Stats!$A$2:$AA$19,19,FALSE),""))</f>
        <v/>
      </c>
      <c r="BF75" s="46"/>
      <c r="BG75" s="46"/>
      <c r="BH75" s="46" t="str">
        <f>IF(ISNUMBER(VLOOKUP($B75,Stats!$A$2:$AA$19,2,FALSE))=FALSE,"",IF(ISNUMBER(Z75),(Z75-VLOOKUP($B75,Stats!$A$2:$AA$19,8,FALSE))/VLOOKUP($B75,Stats!$A$2:$AA$19,22,FALSE),""))</f>
        <v/>
      </c>
      <c r="BI75" s="46" t="str">
        <f>IF(ISNUMBER(VLOOKUP($B75,Stats!$A$2:$AA$19,2,FALSE))=FALSE,"",IF(ISNUMBER(#REF!),(#REF!-VLOOKUP($B75,Stats!$A$2:$AA$19,9,FALSE))/VLOOKUP($B75,Stats!$A$2:$AA$19,23,FALSE),""))</f>
        <v/>
      </c>
      <c r="BJ75" s="46" t="str">
        <f>IF(ISNUMBER(VLOOKUP($B75,Stats!$A$2:$AA$19,2,FALSE))=FALSE,"",IF(ISNUMBER(#REF!),(#REF!-VLOOKUP($B75,Stats!$A$2:$AA$19,10,FALSE))/VLOOKUP($B75,Stats!$A$2:$AA$19,24,FALSE),""))</f>
        <v/>
      </c>
      <c r="BK75" s="44" t="str">
        <f t="shared" si="19"/>
        <v/>
      </c>
      <c r="BL75" s="46" t="str">
        <f>IF(ISNUMBER(VLOOKUP($B75,Stats!$A$2:$AA$19,2,FALSE))=FALSE,"",IF(ISNUMBER(#REF!),(#REF!-VLOOKUP($B75,Stats!$A$2:$AA$19,11,FALSE))/VLOOKUP($B75,Stats!$A$2:$AA$19,25,FALSE),""))</f>
        <v/>
      </c>
      <c r="BM75" s="46" t="str">
        <f>IF(ISNUMBER(VLOOKUP($B75,Stats!$A$2:$AA$19,2,FALSE))=FALSE,"",IF(ISNUMBER(AA75),(AA75-VLOOKUP($B75,Stats!$A$2:$AA$19,12,FALSE))/VLOOKUP($B75,Stats!$A$2:$AA$19,26,FALSE),""))</f>
        <v/>
      </c>
      <c r="BN75" s="46" t="str">
        <f>IF(ISNUMBER(VLOOKUP($B75,Stats!$A$2:$AA$19,2,FALSE))=FALSE,"",IF(ISNUMBER(#REF!),(#REF!-VLOOKUP($B75,Stats!$A$2:$AA$19,13,FALSE))/VLOOKUP($B75,Stats!$A$2:$AA$19,27,FALSE),""))</f>
        <v/>
      </c>
      <c r="BO75" s="46" t="str">
        <f>IF(ISNUMBER(VLOOKUP($B75,Stats!$A$2:$AA$19,2,FALSE))=FALSE,"",IF(ISNUMBER(#REF!),(#REF!-VLOOKUP($B75,Stats!$A$2:$AA$19,14,FALSE))/VLOOKUP($B75,Stats!$A$2:$AB$19,28,FALSE),""))</f>
        <v/>
      </c>
      <c r="BP75" s="46"/>
      <c r="BQ75" s="46" t="str">
        <f>IF(ISNUMBER(VLOOKUP($B75,Stats!$A$2:$AA$19,2,FALSE))=FALSE,"",IF(ISNUMBER(BM75),BM75,(VLOOKUP($B75,Stats!$A$2:$AT$19,46,FALSE)-VLOOKUP($B75,Stats!$A$2:$AA$19,12,FALSE))/VLOOKUP($B75,Stats!$A$2:$AA$19,26,FALSE)))</f>
        <v/>
      </c>
      <c r="BR75" s="51" t="str">
        <f t="shared" si="20"/>
        <v/>
      </c>
      <c r="BS75" s="32" t="str">
        <f t="shared" si="15"/>
        <v/>
      </c>
      <c r="BT75" s="53" t="str">
        <f t="shared" si="16"/>
        <v/>
      </c>
    </row>
    <row r="76" spans="1:72" x14ac:dyDescent="0.15">
      <c r="A76" s="5">
        <v>1241</v>
      </c>
      <c r="B76" s="5" t="s">
        <v>31</v>
      </c>
      <c r="C76" s="3">
        <v>0</v>
      </c>
      <c r="D76" s="11">
        <v>2.8053154989316289E-2</v>
      </c>
      <c r="E76" s="6">
        <v>1.2327868638989868E-2</v>
      </c>
      <c r="F76" s="15">
        <v>5.2857142857142856</v>
      </c>
      <c r="G76" s="15">
        <v>2.9285714285714284</v>
      </c>
      <c r="H76" s="13">
        <v>1.077696673914799E-2</v>
      </c>
      <c r="I76" s="13">
        <v>-9.3323255846489237E-3</v>
      </c>
      <c r="J76" s="12">
        <v>3.8571428571428572</v>
      </c>
      <c r="K76" s="12">
        <v>1.7857142857142858</v>
      </c>
      <c r="L76" s="13">
        <v>2.1823954547704534E-2</v>
      </c>
      <c r="M76" s="13">
        <v>-1.5314193490203456E-2</v>
      </c>
      <c r="N76" s="8">
        <v>1.1092857142857144</v>
      </c>
      <c r="O76" s="8">
        <v>1.0359361746597522</v>
      </c>
      <c r="P76" s="14"/>
      <c r="Q76" s="13">
        <v>-2.4260557638234388E-2</v>
      </c>
      <c r="R76" s="14"/>
      <c r="S76" s="14" t="str">
        <f>IF(ISNUMBER(R76),VLOOKUP(B76,Index!$B$3:$AB$18,27,FALSE),"")</f>
        <v/>
      </c>
      <c r="T76" s="14" t="str">
        <f>IF(ISNUMBER($R76),VLOOKUP($B76,Index!$B$21:$AB$36,27,FALSE),"")</f>
        <v/>
      </c>
      <c r="U76" s="14" t="str">
        <f>IF(ISNUMBER($R76),VLOOKUP($B76,Index!$B$39:$AB$54,27,FALSE),"")</f>
        <v/>
      </c>
      <c r="W76" s="6">
        <v>1.1671052813926406</v>
      </c>
      <c r="X76" s="8">
        <v>0.66020408163265309</v>
      </c>
      <c r="Y76" s="6">
        <v>0.23390486156740814</v>
      </c>
      <c r="Z76" s="8" t="str">
        <f t="shared" si="17"/>
        <v/>
      </c>
      <c r="AA76" s="9" t="s">
        <v>25</v>
      </c>
      <c r="AB76" s="28"/>
      <c r="AC76" s="6">
        <v>1.3621347378545947</v>
      </c>
      <c r="AD76" s="8">
        <v>0.43586942940441487</v>
      </c>
      <c r="AE76" s="6">
        <v>5.4711484264868368E-2</v>
      </c>
      <c r="AF76" s="8" t="str">
        <f t="shared" si="18"/>
        <v/>
      </c>
      <c r="AG76" s="9" t="s">
        <v>25</v>
      </c>
      <c r="AH76" s="28"/>
      <c r="AK76" t="str">
        <f t="shared" si="21"/>
        <v/>
      </c>
      <c r="AL76" t="str">
        <f t="shared" si="21"/>
        <v/>
      </c>
      <c r="AM76" t="str">
        <f t="shared" si="21"/>
        <v/>
      </c>
      <c r="AN76" t="str">
        <f t="shared" si="21"/>
        <v/>
      </c>
      <c r="AO76" t="str">
        <f t="shared" si="21"/>
        <v/>
      </c>
      <c r="AP76" t="str">
        <f t="shared" si="21"/>
        <v/>
      </c>
      <c r="AQ76" t="str">
        <f t="shared" si="21"/>
        <v/>
      </c>
      <c r="AR76" t="str">
        <f t="shared" si="21"/>
        <v/>
      </c>
      <c r="AS76" t="str">
        <f t="shared" si="21"/>
        <v/>
      </c>
      <c r="AT76" t="str">
        <f t="shared" si="21"/>
        <v/>
      </c>
      <c r="AU76" t="str">
        <f t="shared" si="21"/>
        <v/>
      </c>
      <c r="AV76" t="str">
        <f t="shared" si="21"/>
        <v/>
      </c>
      <c r="AW76" t="str">
        <f t="shared" si="21"/>
        <v/>
      </c>
      <c r="AX76" t="str">
        <f t="shared" si="21"/>
        <v/>
      </c>
      <c r="AZ76" s="46" t="str">
        <f>IF(ISNUMBER(VLOOKUP($B76,Stats!$A$2:$AA$19,2,FALSE))=FALSE,"",IF(ISNUMBER(W76),(W76-VLOOKUP($B76,Stats!$A$2:$AA$19,2,FALSE))/VLOOKUP($B76,Stats!$A$2:$AA$19,16,FALSE),""))</f>
        <v/>
      </c>
      <c r="BA76" s="46" t="str">
        <f>IF(ISNUMBER(VLOOKUP($B76,Stats!$A$2:$AA$19,2,FALSE))=FALSE,"",IF(ISNUMBER(X76),(X76-VLOOKUP($B76,Stats!$A$2:$AA$19,3,FALSE))/VLOOKUP($B76,Stats!$A$2:$AA$19,17,FALSE),""))</f>
        <v/>
      </c>
      <c r="BB76" s="46"/>
      <c r="BC76" s="46"/>
      <c r="BD76" s="44" t="str">
        <f t="shared" si="14"/>
        <v/>
      </c>
      <c r="BE76" s="46" t="str">
        <f>IF(ISNUMBER(VLOOKUP($B76,Stats!$A$2:$AA$19,2,FALSE))=FALSE,"",IF(ISNUMBER(Y76),(Y76-VLOOKUP($B76,Stats!$A$2:$AA$19,5,FALSE))/VLOOKUP($B76,Stats!$A$2:$AA$19,19,FALSE),""))</f>
        <v/>
      </c>
      <c r="BF76" s="46"/>
      <c r="BG76" s="46"/>
      <c r="BH76" s="46" t="str">
        <f>IF(ISNUMBER(VLOOKUP($B76,Stats!$A$2:$AA$19,2,FALSE))=FALSE,"",IF(ISNUMBER(Z76),(Z76-VLOOKUP($B76,Stats!$A$2:$AA$19,8,FALSE))/VLOOKUP($B76,Stats!$A$2:$AA$19,22,FALSE),""))</f>
        <v/>
      </c>
      <c r="BI76" s="46" t="str">
        <f>IF(ISNUMBER(VLOOKUP($B76,Stats!$A$2:$AA$19,2,FALSE))=FALSE,"",IF(ISNUMBER(#REF!),(#REF!-VLOOKUP($B76,Stats!$A$2:$AA$19,9,FALSE))/VLOOKUP($B76,Stats!$A$2:$AA$19,23,FALSE),""))</f>
        <v/>
      </c>
      <c r="BJ76" s="46" t="str">
        <f>IF(ISNUMBER(VLOOKUP($B76,Stats!$A$2:$AA$19,2,FALSE))=FALSE,"",IF(ISNUMBER(#REF!),(#REF!-VLOOKUP($B76,Stats!$A$2:$AA$19,10,FALSE))/VLOOKUP($B76,Stats!$A$2:$AA$19,24,FALSE),""))</f>
        <v/>
      </c>
      <c r="BK76" s="44" t="str">
        <f t="shared" si="19"/>
        <v/>
      </c>
      <c r="BL76" s="46" t="str">
        <f>IF(ISNUMBER(VLOOKUP($B76,Stats!$A$2:$AA$19,2,FALSE))=FALSE,"",IF(ISNUMBER(#REF!),(#REF!-VLOOKUP($B76,Stats!$A$2:$AA$19,11,FALSE))/VLOOKUP($B76,Stats!$A$2:$AA$19,25,FALSE),""))</f>
        <v/>
      </c>
      <c r="BM76" s="46" t="str">
        <f>IF(ISNUMBER(VLOOKUP($B76,Stats!$A$2:$AA$19,2,FALSE))=FALSE,"",IF(ISNUMBER(AA76),(AA76-VLOOKUP($B76,Stats!$A$2:$AA$19,12,FALSE))/VLOOKUP($B76,Stats!$A$2:$AA$19,26,FALSE),""))</f>
        <v/>
      </c>
      <c r="BN76" s="46" t="str">
        <f>IF(ISNUMBER(VLOOKUP($B76,Stats!$A$2:$AA$19,2,FALSE))=FALSE,"",IF(ISNUMBER(#REF!),(#REF!-VLOOKUP($B76,Stats!$A$2:$AA$19,13,FALSE))/VLOOKUP($B76,Stats!$A$2:$AA$19,27,FALSE),""))</f>
        <v/>
      </c>
      <c r="BO76" s="46" t="str">
        <f>IF(ISNUMBER(VLOOKUP($B76,Stats!$A$2:$AA$19,2,FALSE))=FALSE,"",IF(ISNUMBER(#REF!),(#REF!-VLOOKUP($B76,Stats!$A$2:$AA$19,14,FALSE))/VLOOKUP($B76,Stats!$A$2:$AB$19,28,FALSE),""))</f>
        <v/>
      </c>
      <c r="BP76" s="46"/>
      <c r="BQ76" s="46" t="str">
        <f>IF(ISNUMBER(VLOOKUP($B76,Stats!$A$2:$AA$19,2,FALSE))=FALSE,"",IF(ISNUMBER(BM76),BM76,(VLOOKUP($B76,Stats!$A$2:$AT$19,46,FALSE)-VLOOKUP($B76,Stats!$A$2:$AA$19,12,FALSE))/VLOOKUP($B76,Stats!$A$2:$AA$19,26,FALSE)))</f>
        <v/>
      </c>
      <c r="BR76" s="51" t="str">
        <f t="shared" si="20"/>
        <v/>
      </c>
      <c r="BS76" s="32" t="str">
        <f t="shared" si="15"/>
        <v/>
      </c>
      <c r="BT76" s="53" t="str">
        <f t="shared" si="16"/>
        <v/>
      </c>
    </row>
    <row r="77" spans="1:72" x14ac:dyDescent="0.15">
      <c r="A77" s="16">
        <v>1241</v>
      </c>
      <c r="B77" s="17">
        <v>201421</v>
      </c>
      <c r="C77" s="3">
        <v>0</v>
      </c>
      <c r="D77" s="23">
        <v>-2.0305102577590772E-2</v>
      </c>
      <c r="E77" s="18">
        <v>4.3741310695654878E-3</v>
      </c>
      <c r="F77" s="24">
        <v>1</v>
      </c>
      <c r="G77" s="24">
        <v>6</v>
      </c>
      <c r="H77" s="20">
        <v>5.2039082412913551E-3</v>
      </c>
      <c r="I77" s="20">
        <v>-4.270770898947303E-3</v>
      </c>
      <c r="J77" s="24">
        <v>1</v>
      </c>
      <c r="K77" s="24">
        <v>4</v>
      </c>
      <c r="L77" s="20">
        <v>5.2039082412913551E-3</v>
      </c>
      <c r="M77" s="20">
        <v>-8.2010863776759146E-3</v>
      </c>
      <c r="N77" s="19">
        <v>0.95050000000000001</v>
      </c>
      <c r="O77" s="19">
        <v>1</v>
      </c>
      <c r="P77" s="25">
        <v>41920</v>
      </c>
      <c r="Q77" s="20">
        <v>-2.0305102577590772E-2</v>
      </c>
      <c r="R77" s="25">
        <v>41929</v>
      </c>
      <c r="S77" s="25">
        <f>IF(ISNUMBER(R77),VLOOKUP(B77,Index!$B$3:$AB$18,27,FALSE),"")</f>
        <v>41929</v>
      </c>
      <c r="T77" s="25">
        <f>IF(ISNUMBER($R77),VLOOKUP($B77,Index!$B$21:$AB$36,27,FALSE),"")</f>
        <v>41929</v>
      </c>
      <c r="U77" s="25">
        <f>IF(ISNUMBER($R77),VLOOKUP($B77,Index!$B$39:$AB$54,27,FALSE),"")</f>
        <v>41929</v>
      </c>
      <c r="W77" s="18">
        <v>-0.7309836927932678</v>
      </c>
      <c r="X77" s="19">
        <v>0.14285714285714285</v>
      </c>
      <c r="Y77" s="18">
        <v>8.2993301783612167E-2</v>
      </c>
      <c r="Z77" s="19">
        <f t="shared" si="17"/>
        <v>0</v>
      </c>
      <c r="AA77" s="21" t="s">
        <v>25</v>
      </c>
      <c r="AB77" s="28"/>
      <c r="AC77" s="18">
        <v>0.53433715912968249</v>
      </c>
      <c r="AD77" s="19">
        <v>2.0408163265306121E-2</v>
      </c>
      <c r="AE77" s="18">
        <v>6.8878881409457221E-3</v>
      </c>
      <c r="AF77" s="19">
        <f t="shared" si="18"/>
        <v>0</v>
      </c>
      <c r="AG77" s="21" t="s">
        <v>25</v>
      </c>
      <c r="AH77" s="28"/>
      <c r="AK77" t="str">
        <f t="shared" si="21"/>
        <v/>
      </c>
      <c r="AL77" t="str">
        <f t="shared" si="21"/>
        <v/>
      </c>
      <c r="AM77" t="str">
        <f t="shared" si="21"/>
        <v/>
      </c>
      <c r="AN77" t="str">
        <f t="shared" si="21"/>
        <v/>
      </c>
      <c r="AO77" t="str">
        <f t="shared" si="21"/>
        <v/>
      </c>
      <c r="AP77" t="str">
        <f t="shared" si="21"/>
        <v/>
      </c>
      <c r="AQ77" t="str">
        <f t="shared" si="21"/>
        <v/>
      </c>
      <c r="AR77" t="str">
        <f t="shared" si="21"/>
        <v/>
      </c>
      <c r="AS77" t="str">
        <f t="shared" si="21"/>
        <v/>
      </c>
      <c r="AT77" t="str">
        <f t="shared" si="21"/>
        <v/>
      </c>
      <c r="AU77" t="str">
        <f t="shared" si="21"/>
        <v/>
      </c>
      <c r="AV77" t="str">
        <f t="shared" si="21"/>
        <v/>
      </c>
      <c r="AW77" t="str">
        <f t="shared" si="21"/>
        <v/>
      </c>
      <c r="AX77" t="str">
        <f t="shared" si="21"/>
        <v/>
      </c>
      <c r="AZ77" s="46">
        <f>IF(ISNUMBER(VLOOKUP($B77,Stats!$A$2:$AA$19,2,FALSE))=FALSE,"",IF(ISNUMBER(W77),(W77-VLOOKUP($B77,Stats!$A$2:$AA$19,2,FALSE))/VLOOKUP($B77,Stats!$A$2:$AA$19,16,FALSE),""))</f>
        <v>-0.69227305684879015</v>
      </c>
      <c r="BA77" s="46">
        <f>IF(ISNUMBER(VLOOKUP($B77,Stats!$A$2:$AA$19,2,FALSE))=FALSE,"",IF(ISNUMBER(X77),(X77-VLOOKUP($B77,Stats!$A$2:$AA$19,3,FALSE))/VLOOKUP($B77,Stats!$A$2:$AA$19,17,FALSE),""))</f>
        <v>-1.2748232324955624</v>
      </c>
      <c r="BB77" s="46"/>
      <c r="BC77" s="46"/>
      <c r="BD77" s="44">
        <f t="shared" si="14"/>
        <v>-0.98354814467217633</v>
      </c>
      <c r="BE77" s="46">
        <f>IF(ISNUMBER(VLOOKUP($B77,Stats!$A$2:$AA$19,2,FALSE))=FALSE,"",IF(ISNUMBER(Y77),(Y77-VLOOKUP($B77,Stats!$A$2:$AA$19,5,FALSE))/VLOOKUP($B77,Stats!$A$2:$AA$19,19,FALSE),""))</f>
        <v>-8.6645529274682331E-3</v>
      </c>
      <c r="BF77" s="46"/>
      <c r="BG77" s="46"/>
      <c r="BH77" s="46">
        <f>IF(ISNUMBER(VLOOKUP($B77,Stats!$A$2:$AA$19,2,FALSE))=FALSE,"",IF(ISNUMBER(Z77),(Z77-VLOOKUP($B77,Stats!$A$2:$AA$19,8,FALSE))/VLOOKUP($B77,Stats!$A$2:$AA$19,22,FALSE),""))</f>
        <v>-0.61753828864926419</v>
      </c>
      <c r="BI77" s="46" t="str">
        <f>IF(ISNUMBER(VLOOKUP($B77,Stats!$A$2:$AA$19,2,FALSE))=FALSE,"",IF(ISNUMBER(#REF!),(#REF!-VLOOKUP($B77,Stats!$A$2:$AA$19,9,FALSE))/VLOOKUP($B77,Stats!$A$2:$AA$19,23,FALSE),""))</f>
        <v/>
      </c>
      <c r="BJ77" s="46" t="str">
        <f>IF(ISNUMBER(VLOOKUP($B77,Stats!$A$2:$AA$19,2,FALSE))=FALSE,"",IF(ISNUMBER(#REF!),(#REF!-VLOOKUP($B77,Stats!$A$2:$AA$19,10,FALSE))/VLOOKUP($B77,Stats!$A$2:$AA$19,24,FALSE),""))</f>
        <v/>
      </c>
      <c r="BK77" s="44">
        <f t="shared" si="19"/>
        <v>-0.1791962995455515</v>
      </c>
      <c r="BL77" s="46" t="str">
        <f>IF(ISNUMBER(VLOOKUP($B77,Stats!$A$2:$AA$19,2,FALSE))=FALSE,"",IF(ISNUMBER(#REF!),(#REF!-VLOOKUP($B77,Stats!$A$2:$AA$19,11,FALSE))/VLOOKUP($B77,Stats!$A$2:$AA$19,25,FALSE),""))</f>
        <v/>
      </c>
      <c r="BM77" s="46" t="str">
        <f>IF(ISNUMBER(VLOOKUP($B77,Stats!$A$2:$AA$19,2,FALSE))=FALSE,"",IF(ISNUMBER(AA77),(AA77-VLOOKUP($B77,Stats!$A$2:$AA$19,12,FALSE))/VLOOKUP($B77,Stats!$A$2:$AA$19,26,FALSE),""))</f>
        <v/>
      </c>
      <c r="BN77" s="46" t="str">
        <f>IF(ISNUMBER(VLOOKUP($B77,Stats!$A$2:$AA$19,2,FALSE))=FALSE,"",IF(ISNUMBER(#REF!),(#REF!-VLOOKUP($B77,Stats!$A$2:$AA$19,13,FALSE))/VLOOKUP($B77,Stats!$A$2:$AA$19,27,FALSE),""))</f>
        <v/>
      </c>
      <c r="BO77" s="46" t="str">
        <f>IF(ISNUMBER(VLOOKUP($B77,Stats!$A$2:$AA$19,2,FALSE))=FALSE,"",IF(ISNUMBER(#REF!),(#REF!-VLOOKUP($B77,Stats!$A$2:$AA$19,14,FALSE))/VLOOKUP($B77,Stats!$A$2:$AB$19,28,FALSE),""))</f>
        <v/>
      </c>
      <c r="BP77" s="46"/>
      <c r="BQ77" s="46">
        <f>IF(ISNUMBER(VLOOKUP($B77,Stats!$A$2:$AA$19,2,FALSE))=FALSE,"",IF(ISNUMBER(BM77),BM77,(VLOOKUP($B77,Stats!$A$2:$AT$19,46,FALSE)-VLOOKUP($B77,Stats!$A$2:$AA$19,12,FALSE))/VLOOKUP($B77,Stats!$A$2:$AA$19,26,FALSE)))</f>
        <v>-0.81319138310867711</v>
      </c>
      <c r="BR77" s="51">
        <f t="shared" si="20"/>
        <v>-0.81319138310867711</v>
      </c>
      <c r="BS77" s="32" t="str">
        <f t="shared" si="15"/>
        <v>1241_201421</v>
      </c>
      <c r="BT77" s="53">
        <f t="shared" si="16"/>
        <v>-0.46686568528350159</v>
      </c>
    </row>
    <row r="78" spans="1:72" x14ac:dyDescent="0.15">
      <c r="A78" s="16">
        <v>1241</v>
      </c>
      <c r="B78" s="17">
        <v>201422</v>
      </c>
      <c r="C78" s="3">
        <v>0</v>
      </c>
      <c r="D78" s="23">
        <v>7.9467353951889752E-3</v>
      </c>
      <c r="E78" s="18">
        <v>6.8802907721017209E-3</v>
      </c>
      <c r="F78" s="24">
        <v>8</v>
      </c>
      <c r="G78" s="24">
        <v>2</v>
      </c>
      <c r="H78" s="20">
        <v>3.5745525033021031E-3</v>
      </c>
      <c r="I78" s="20">
        <v>-1.0232375097801949E-2</v>
      </c>
      <c r="J78" s="24">
        <v>6</v>
      </c>
      <c r="K78" s="24">
        <v>2</v>
      </c>
      <c r="L78" s="20">
        <v>1.0255856633919924E-2</v>
      </c>
      <c r="M78" s="20">
        <v>-1.0284724477644169E-2</v>
      </c>
      <c r="N78" s="19">
        <v>0.93859999999999999</v>
      </c>
      <c r="O78" s="19">
        <v>1.0067574814973721</v>
      </c>
      <c r="P78" s="25">
        <v>41943</v>
      </c>
      <c r="Q78" s="20">
        <v>-2.0360051435919457E-2</v>
      </c>
      <c r="R78" s="25">
        <v>41935</v>
      </c>
      <c r="S78" s="25">
        <f>IF(ISNUMBER(R78),VLOOKUP(B78,Index!$B$3:$AB$18,27,FALSE),"")</f>
        <v>41939</v>
      </c>
      <c r="T78" s="25">
        <f>IF(ISNUMBER($R78),VLOOKUP($B78,Index!$B$21:$AB$36,27,FALSE),"")</f>
        <v>41935</v>
      </c>
      <c r="U78" s="25">
        <f>IF(ISNUMBER($R78),VLOOKUP($B78,Index!$B$39:$AB$54,27,FALSE),"")</f>
        <v>41936</v>
      </c>
      <c r="W78" s="18">
        <v>0.23840206185566926</v>
      </c>
      <c r="X78" s="19">
        <v>0.8</v>
      </c>
      <c r="Y78" s="18">
        <v>0.13054433882447952</v>
      </c>
      <c r="Z78" s="19">
        <f t="shared" si="17"/>
        <v>4</v>
      </c>
      <c r="AA78" s="21">
        <v>0.39031018267317563</v>
      </c>
      <c r="AB78" s="28"/>
      <c r="AC78" s="18">
        <v>5.6835543097034348E-2</v>
      </c>
      <c r="AD78" s="19">
        <v>0.64000000000000012</v>
      </c>
      <c r="AE78" s="18">
        <v>1.7041824399120512E-2</v>
      </c>
      <c r="AF78" s="19">
        <f t="shared" si="18"/>
        <v>16</v>
      </c>
      <c r="AG78" s="21">
        <v>0.15234203869836774</v>
      </c>
      <c r="AH78" s="28"/>
      <c r="AK78" t="str">
        <f t="shared" si="21"/>
        <v/>
      </c>
      <c r="AL78">
        <f t="shared" si="21"/>
        <v>0.39031018267317563</v>
      </c>
      <c r="AM78" t="str">
        <f t="shared" si="21"/>
        <v/>
      </c>
      <c r="AN78" t="str">
        <f t="shared" si="21"/>
        <v/>
      </c>
      <c r="AO78" t="str">
        <f t="shared" si="21"/>
        <v/>
      </c>
      <c r="AP78" t="str">
        <f t="shared" si="21"/>
        <v/>
      </c>
      <c r="AQ78" t="str">
        <f t="shared" si="21"/>
        <v/>
      </c>
      <c r="AR78" t="str">
        <f t="shared" si="21"/>
        <v/>
      </c>
      <c r="AS78" t="str">
        <f t="shared" si="21"/>
        <v/>
      </c>
      <c r="AT78" t="str">
        <f t="shared" si="21"/>
        <v/>
      </c>
      <c r="AU78" t="str">
        <f t="shared" si="21"/>
        <v/>
      </c>
      <c r="AV78" t="str">
        <f t="shared" si="21"/>
        <v/>
      </c>
      <c r="AW78" t="str">
        <f t="shared" si="21"/>
        <v/>
      </c>
      <c r="AX78" t="str">
        <f t="shared" si="21"/>
        <v/>
      </c>
      <c r="AZ78" s="46">
        <f>IF(ISNUMBER(VLOOKUP($B78,Stats!$A$2:$AA$19,2,FALSE))=FALSE,"",IF(ISNUMBER(W78),(W78-VLOOKUP($B78,Stats!$A$2:$AA$19,2,FALSE))/VLOOKUP($B78,Stats!$A$2:$AA$19,16,FALSE),""))</f>
        <v>-0.44947209469737331</v>
      </c>
      <c r="BA78" s="46">
        <f>IF(ISNUMBER(VLOOKUP($B78,Stats!$A$2:$AA$19,2,FALSE))=FALSE,"",IF(ISNUMBER(X78),(X78-VLOOKUP($B78,Stats!$A$2:$AA$19,3,FALSE))/VLOOKUP($B78,Stats!$A$2:$AA$19,17,FALSE),""))</f>
        <v>1.1714674103671339</v>
      </c>
      <c r="BB78" s="46"/>
      <c r="BC78" s="46"/>
      <c r="BD78" s="44">
        <f t="shared" si="14"/>
        <v>0.36099765783488025</v>
      </c>
      <c r="BE78" s="46">
        <f>IF(ISNUMBER(VLOOKUP($B78,Stats!$A$2:$AA$19,2,FALSE))=FALSE,"",IF(ISNUMBER(Y78),(Y78-VLOOKUP($B78,Stats!$A$2:$AA$19,5,FALSE))/VLOOKUP($B78,Stats!$A$2:$AA$19,19,FALSE),""))</f>
        <v>9.6901842861433246E-2</v>
      </c>
      <c r="BF78" s="46"/>
      <c r="BG78" s="46"/>
      <c r="BH78" s="46">
        <f>IF(ISNUMBER(VLOOKUP($B78,Stats!$A$2:$AA$19,2,FALSE))=FALSE,"",IF(ISNUMBER(Z78),(Z78-VLOOKUP($B78,Stats!$A$2:$AA$19,8,FALSE))/VLOOKUP($B78,Stats!$A$2:$AA$19,22,FALSE),""))</f>
        <v>0.66359770503354598</v>
      </c>
      <c r="BI78" s="46" t="str">
        <f>IF(ISNUMBER(VLOOKUP($B78,Stats!$A$2:$AA$19,2,FALSE))=FALSE,"",IF(ISNUMBER(#REF!),(#REF!-VLOOKUP($B78,Stats!$A$2:$AA$19,9,FALSE))/VLOOKUP($B78,Stats!$A$2:$AA$19,23,FALSE),""))</f>
        <v/>
      </c>
      <c r="BJ78" s="46" t="str">
        <f>IF(ISNUMBER(VLOOKUP($B78,Stats!$A$2:$AA$19,2,FALSE))=FALSE,"",IF(ISNUMBER(#REF!),(#REF!-VLOOKUP($B78,Stats!$A$2:$AA$19,10,FALSE))/VLOOKUP($B78,Stats!$A$2:$AA$19,24,FALSE),""))</f>
        <v/>
      </c>
      <c r="BK78" s="44">
        <f t="shared" si="19"/>
        <v>0.1312480215070605</v>
      </c>
      <c r="BL78" s="46" t="str">
        <f>IF(ISNUMBER(VLOOKUP($B78,Stats!$A$2:$AA$19,2,FALSE))=FALSE,"",IF(ISNUMBER(#REF!),(#REF!-VLOOKUP($B78,Stats!$A$2:$AA$19,11,FALSE))/VLOOKUP($B78,Stats!$A$2:$AA$19,25,FALSE),""))</f>
        <v/>
      </c>
      <c r="BM78" s="46">
        <f>IF(ISNUMBER(VLOOKUP($B78,Stats!$A$2:$AA$19,2,FALSE))=FALSE,"",IF(ISNUMBER(AA78),(AA78-VLOOKUP($B78,Stats!$A$2:$AA$19,12,FALSE))/VLOOKUP($B78,Stats!$A$2:$AA$19,26,FALSE),""))</f>
        <v>-0.35869249291454403</v>
      </c>
      <c r="BN78" s="46" t="str">
        <f>IF(ISNUMBER(VLOOKUP($B78,Stats!$A$2:$AA$19,2,FALSE))=FALSE,"",IF(ISNUMBER(#REF!),(#REF!-VLOOKUP($B78,Stats!$A$2:$AA$19,13,FALSE))/VLOOKUP($B78,Stats!$A$2:$AA$19,27,FALSE),""))</f>
        <v/>
      </c>
      <c r="BO78" s="46" t="str">
        <f>IF(ISNUMBER(VLOOKUP($B78,Stats!$A$2:$AA$19,2,FALSE))=FALSE,"",IF(ISNUMBER(#REF!),(#REF!-VLOOKUP($B78,Stats!$A$2:$AA$19,14,FALSE))/VLOOKUP($B78,Stats!$A$2:$AB$19,28,FALSE),""))</f>
        <v/>
      </c>
      <c r="BP78" s="46"/>
      <c r="BQ78" s="46">
        <f>IF(ISNUMBER(VLOOKUP($B78,Stats!$A$2:$AA$19,2,FALSE))=FALSE,"",IF(ISNUMBER(BM78),BM78,(VLOOKUP($B78,Stats!$A$2:$AT$19,46,FALSE)-VLOOKUP($B78,Stats!$A$2:$AA$19,12,FALSE))/VLOOKUP($B78,Stats!$A$2:$AA$19,26,FALSE)))</f>
        <v>-0.35869249291454403</v>
      </c>
      <c r="BR78" s="51">
        <f t="shared" si="20"/>
        <v>-0.35869249291454403</v>
      </c>
      <c r="BS78" s="32" t="str">
        <f t="shared" si="15"/>
        <v>1241_201422</v>
      </c>
      <c r="BT78" s="53">
        <f t="shared" si="16"/>
        <v>7.9209845888303557E-2</v>
      </c>
    </row>
    <row r="79" spans="1:72" x14ac:dyDescent="0.15">
      <c r="A79" s="16">
        <v>1241</v>
      </c>
      <c r="B79" s="17">
        <v>201423</v>
      </c>
      <c r="C79" s="3">
        <v>0</v>
      </c>
      <c r="D79" s="23">
        <v>-1.0973790752184076E-2</v>
      </c>
      <c r="E79" s="18">
        <v>2.8020811643541268E-3</v>
      </c>
      <c r="F79" s="24">
        <v>3</v>
      </c>
      <c r="G79" s="24">
        <v>7</v>
      </c>
      <c r="H79" s="20">
        <v>1.6740154795222839E-3</v>
      </c>
      <c r="I79" s="20">
        <v>-2.287857101656402E-3</v>
      </c>
      <c r="J79" s="24">
        <v>1</v>
      </c>
      <c r="K79" s="24">
        <v>3</v>
      </c>
      <c r="L79" s="20">
        <v>3.0966364121729484E-3</v>
      </c>
      <c r="M79" s="20">
        <v>-6.1741537151372983E-3</v>
      </c>
      <c r="N79" s="19">
        <v>0.93940000000000001</v>
      </c>
      <c r="O79" s="19">
        <v>1.0013857797676153</v>
      </c>
      <c r="P79" s="25">
        <v>41953</v>
      </c>
      <c r="Q79" s="20">
        <v>-1.181605279965936E-2</v>
      </c>
      <c r="R79" s="25">
        <v>41957</v>
      </c>
      <c r="S79" s="25">
        <f>IF(ISNUMBER(R79),VLOOKUP(B79,Index!$B$3:$AB$18,27,FALSE),"")</f>
        <v>41956</v>
      </c>
      <c r="T79" s="25">
        <f>IF(ISNUMBER($R79),VLOOKUP($B79,Index!$B$21:$AB$36,27,FALSE),"")</f>
        <v>41954</v>
      </c>
      <c r="U79" s="25">
        <f>IF(ISNUMBER($R79),VLOOKUP($B79,Index!$B$39:$AB$54,27,FALSE),"")</f>
        <v>41957</v>
      </c>
      <c r="W79" s="18">
        <v>-0.32921372256552228</v>
      </c>
      <c r="X79" s="19">
        <v>0.3</v>
      </c>
      <c r="Y79" s="18">
        <v>5.3165752008093939E-2</v>
      </c>
      <c r="Z79" s="19">
        <f t="shared" si="17"/>
        <v>1</v>
      </c>
      <c r="AA79" s="21" t="s">
        <v>25</v>
      </c>
      <c r="AB79" s="28"/>
      <c r="AC79" s="18">
        <v>0.10838167512544868</v>
      </c>
      <c r="AD79" s="19">
        <v>0.09</v>
      </c>
      <c r="AE79" s="18">
        <v>2.8265971865861447E-3</v>
      </c>
      <c r="AF79" s="19">
        <f t="shared" si="18"/>
        <v>1</v>
      </c>
      <c r="AG79" s="21" t="s">
        <v>25</v>
      </c>
      <c r="AH79" s="28"/>
      <c r="AK79" t="str">
        <f t="shared" si="21"/>
        <v/>
      </c>
      <c r="AL79" t="str">
        <f t="shared" si="21"/>
        <v/>
      </c>
      <c r="AM79" t="str">
        <f t="shared" si="21"/>
        <v/>
      </c>
      <c r="AN79" t="str">
        <f t="shared" si="21"/>
        <v/>
      </c>
      <c r="AO79" t="str">
        <f t="shared" si="21"/>
        <v/>
      </c>
      <c r="AP79" t="str">
        <f t="shared" si="21"/>
        <v/>
      </c>
      <c r="AQ79" t="str">
        <f t="shared" si="21"/>
        <v/>
      </c>
      <c r="AR79" t="str">
        <f t="shared" si="21"/>
        <v/>
      </c>
      <c r="AS79" t="str">
        <f t="shared" si="21"/>
        <v/>
      </c>
      <c r="AT79" t="str">
        <f t="shared" si="21"/>
        <v/>
      </c>
      <c r="AU79" t="str">
        <f t="shared" si="21"/>
        <v/>
      </c>
      <c r="AV79" t="str">
        <f t="shared" si="21"/>
        <v/>
      </c>
      <c r="AW79" t="str">
        <f t="shared" si="21"/>
        <v/>
      </c>
      <c r="AX79" t="str">
        <f t="shared" si="21"/>
        <v/>
      </c>
      <c r="AZ79" s="46">
        <f>IF(ISNUMBER(VLOOKUP($B79,Stats!$A$2:$AA$19,2,FALSE))=FALSE,"",IF(ISNUMBER(W79),(W79-VLOOKUP($B79,Stats!$A$2:$AA$19,2,FALSE))/VLOOKUP($B79,Stats!$A$2:$AA$19,16,FALSE),""))</f>
        <v>-0.39219920570947853</v>
      </c>
      <c r="BA79" s="46">
        <f>IF(ISNUMBER(VLOOKUP($B79,Stats!$A$2:$AA$19,2,FALSE))=FALSE,"",IF(ISNUMBER(X79),(X79-VLOOKUP($B79,Stats!$A$2:$AA$19,3,FALSE))/VLOOKUP($B79,Stats!$A$2:$AA$19,17,FALSE),""))</f>
        <v>-1.2635538809376619</v>
      </c>
      <c r="BB79" s="46"/>
      <c r="BC79" s="46"/>
      <c r="BD79" s="44">
        <f t="shared" si="14"/>
        <v>-0.82787654332357019</v>
      </c>
      <c r="BE79" s="46">
        <f>IF(ISNUMBER(VLOOKUP($B79,Stats!$A$2:$AA$19,2,FALSE))=FALSE,"",IF(ISNUMBER(Y79),(Y79-VLOOKUP($B79,Stats!$A$2:$AA$19,5,FALSE))/VLOOKUP($B79,Stats!$A$2:$AA$19,19,FALSE),""))</f>
        <v>-0.88227661919484501</v>
      </c>
      <c r="BF79" s="46"/>
      <c r="BG79" s="46"/>
      <c r="BH79" s="46">
        <f>IF(ISNUMBER(VLOOKUP($B79,Stats!$A$2:$AA$19,2,FALSE))=FALSE,"",IF(ISNUMBER(Z79),(Z79-VLOOKUP($B79,Stats!$A$2:$AA$19,8,FALSE))/VLOOKUP($B79,Stats!$A$2:$AA$19,22,FALSE),""))</f>
        <v>-0.39509019437688425</v>
      </c>
      <c r="BI79" s="46" t="str">
        <f>IF(ISNUMBER(VLOOKUP($B79,Stats!$A$2:$AA$19,2,FALSE))=FALSE,"",IF(ISNUMBER(#REF!),(#REF!-VLOOKUP($B79,Stats!$A$2:$AA$19,9,FALSE))/VLOOKUP($B79,Stats!$A$2:$AA$19,23,FALSE),""))</f>
        <v/>
      </c>
      <c r="BJ79" s="46" t="str">
        <f>IF(ISNUMBER(VLOOKUP($B79,Stats!$A$2:$AA$19,2,FALSE))=FALSE,"",IF(ISNUMBER(#REF!),(#REF!-VLOOKUP($B79,Stats!$A$2:$AA$19,10,FALSE))/VLOOKUP($B79,Stats!$A$2:$AA$19,24,FALSE),""))</f>
        <v/>
      </c>
      <c r="BK79" s="44">
        <f t="shared" si="19"/>
        <v>0.49906657512332625</v>
      </c>
      <c r="BL79" s="46" t="str">
        <f>IF(ISNUMBER(VLOOKUP($B79,Stats!$A$2:$AA$19,2,FALSE))=FALSE,"",IF(ISNUMBER(#REF!),(#REF!-VLOOKUP($B79,Stats!$A$2:$AA$19,11,FALSE))/VLOOKUP($B79,Stats!$A$2:$AA$19,25,FALSE),""))</f>
        <v/>
      </c>
      <c r="BM79" s="46" t="str">
        <f>IF(ISNUMBER(VLOOKUP($B79,Stats!$A$2:$AA$19,2,FALSE))=FALSE,"",IF(ISNUMBER(AA79),(AA79-VLOOKUP($B79,Stats!$A$2:$AA$19,12,FALSE))/VLOOKUP($B79,Stats!$A$2:$AA$19,26,FALSE),""))</f>
        <v/>
      </c>
      <c r="BN79" s="46" t="str">
        <f>IF(ISNUMBER(VLOOKUP($B79,Stats!$A$2:$AA$19,2,FALSE))=FALSE,"",IF(ISNUMBER(#REF!),(#REF!-VLOOKUP($B79,Stats!$A$2:$AA$19,13,FALSE))/VLOOKUP($B79,Stats!$A$2:$AA$19,27,FALSE),""))</f>
        <v/>
      </c>
      <c r="BO79" s="46" t="str">
        <f>IF(ISNUMBER(VLOOKUP($B79,Stats!$A$2:$AA$19,2,FALSE))=FALSE,"",IF(ISNUMBER(#REF!),(#REF!-VLOOKUP($B79,Stats!$A$2:$AA$19,14,FALSE))/VLOOKUP($B79,Stats!$A$2:$AB$19,28,FALSE),""))</f>
        <v/>
      </c>
      <c r="BP79" s="46"/>
      <c r="BQ79" s="46">
        <f>IF(ISNUMBER(VLOOKUP($B79,Stats!$A$2:$AA$19,2,FALSE))=FALSE,"",IF(ISNUMBER(BM79),BM79,(VLOOKUP($B79,Stats!$A$2:$AT$19,46,FALSE)-VLOOKUP($B79,Stats!$A$2:$AA$19,12,FALSE))/VLOOKUP($B79,Stats!$A$2:$AA$19,26,FALSE)))</f>
        <v>-0.71825946798524909</v>
      </c>
      <c r="BR79" s="51">
        <f t="shared" si="20"/>
        <v>-0.71825946798524909</v>
      </c>
      <c r="BS79" s="32" t="str">
        <f t="shared" si="15"/>
        <v>1241_201423</v>
      </c>
      <c r="BT79" s="53">
        <f t="shared" si="16"/>
        <v>-9.787257187768128E-3</v>
      </c>
    </row>
    <row r="80" spans="1:72" x14ac:dyDescent="0.15">
      <c r="A80" s="16">
        <v>1241</v>
      </c>
      <c r="B80" s="17">
        <v>201424</v>
      </c>
      <c r="C80" s="3">
        <v>0</v>
      </c>
      <c r="D80" s="23">
        <v>4.6213508564041827E-2</v>
      </c>
      <c r="E80" s="18">
        <v>3.269938224037833E-3</v>
      </c>
      <c r="F80" s="24">
        <v>10</v>
      </c>
      <c r="G80" s="24">
        <v>0</v>
      </c>
      <c r="H80" s="20">
        <v>4.5327598472457709E-3</v>
      </c>
      <c r="I80" s="20" t="s">
        <v>25</v>
      </c>
      <c r="J80" s="24">
        <v>10</v>
      </c>
      <c r="K80" s="24">
        <v>0</v>
      </c>
      <c r="L80" s="20">
        <v>8.8874947720618547E-3</v>
      </c>
      <c r="M80" s="20">
        <v>1.0772379618662065E-4</v>
      </c>
      <c r="N80" s="19">
        <v>0.97119999999999995</v>
      </c>
      <c r="O80" s="19">
        <v>1.0461008186126668</v>
      </c>
      <c r="P80" s="25">
        <v>41971</v>
      </c>
      <c r="Q80" s="20">
        <v>0</v>
      </c>
      <c r="R80" s="25">
        <v>41960</v>
      </c>
      <c r="S80" s="25">
        <f>IF(ISNUMBER(R80),VLOOKUP(B80,Index!$B$3:$AB$18,27,FALSE),"")</f>
        <v>41963</v>
      </c>
      <c r="T80" s="25">
        <f>IF(ISNUMBER($R80),VLOOKUP($B80,Index!$B$21:$AB$36,27,FALSE),"")</f>
        <v>41963</v>
      </c>
      <c r="U80" s="25">
        <f>IF(ISNUMBER($R80),VLOOKUP($B80,Index!$B$39:$AB$54,27,FALSE),"")</f>
        <v>41963</v>
      </c>
      <c r="W80" s="18">
        <v>1.3864052569212548</v>
      </c>
      <c r="X80" s="19">
        <v>1</v>
      </c>
      <c r="Y80" s="18">
        <v>6.2042715576033025E-2</v>
      </c>
      <c r="Z80" s="19">
        <f t="shared" si="17"/>
        <v>3</v>
      </c>
      <c r="AA80" s="21" t="s">
        <v>25</v>
      </c>
      <c r="AB80" s="28"/>
      <c r="AC80" s="18">
        <v>1.9221195364188906</v>
      </c>
      <c r="AD80" s="19">
        <v>1</v>
      </c>
      <c r="AE80" s="18">
        <v>3.8492985560485311E-3</v>
      </c>
      <c r="AF80" s="19">
        <f t="shared" si="18"/>
        <v>9</v>
      </c>
      <c r="AG80" s="21" t="s">
        <v>25</v>
      </c>
      <c r="AH80" s="28"/>
      <c r="AK80" t="str">
        <f t="shared" si="21"/>
        <v/>
      </c>
      <c r="AL80" t="str">
        <f t="shared" si="21"/>
        <v/>
      </c>
      <c r="AM80" t="str">
        <f t="shared" si="21"/>
        <v/>
      </c>
      <c r="AN80" t="str">
        <f t="shared" si="21"/>
        <v/>
      </c>
      <c r="AO80" t="str">
        <f t="shared" si="21"/>
        <v/>
      </c>
      <c r="AP80" t="str">
        <f t="shared" si="21"/>
        <v/>
      </c>
      <c r="AQ80" t="str">
        <f t="shared" si="21"/>
        <v/>
      </c>
      <c r="AR80" t="str">
        <f t="shared" si="21"/>
        <v/>
      </c>
      <c r="AS80" t="str">
        <f t="shared" si="21"/>
        <v/>
      </c>
      <c r="AT80" t="str">
        <f t="shared" si="21"/>
        <v/>
      </c>
      <c r="AU80" t="str">
        <f t="shared" si="21"/>
        <v/>
      </c>
      <c r="AV80" t="str">
        <f t="shared" si="21"/>
        <v/>
      </c>
      <c r="AW80" t="str">
        <f t="shared" si="21"/>
        <v/>
      </c>
      <c r="AX80" t="str">
        <f t="shared" si="21"/>
        <v/>
      </c>
      <c r="AZ80" s="46">
        <f>IF(ISNUMBER(VLOOKUP($B80,Stats!$A$2:$AA$19,2,FALSE))=FALSE,"",IF(ISNUMBER(W80),(W80-VLOOKUP($B80,Stats!$A$2:$AA$19,2,FALSE))/VLOOKUP($B80,Stats!$A$2:$AA$19,16,FALSE),""))</f>
        <v>0.29532909113269523</v>
      </c>
      <c r="BA80" s="46">
        <f>IF(ISNUMBER(VLOOKUP($B80,Stats!$A$2:$AA$19,2,FALSE))=FALSE,"",IF(ISNUMBER(X80),(X80-VLOOKUP($B80,Stats!$A$2:$AA$19,3,FALSE))/VLOOKUP($B80,Stats!$A$2:$AA$19,17,FALSE),""))</f>
        <v>1.9618509009979566</v>
      </c>
      <c r="BB80" s="46"/>
      <c r="BC80" s="46"/>
      <c r="BD80" s="44">
        <f t="shared" si="14"/>
        <v>1.1285899960653258</v>
      </c>
      <c r="BE80" s="46">
        <f>IF(ISNUMBER(VLOOKUP($B80,Stats!$A$2:$AA$19,2,FALSE))=FALSE,"",IF(ISNUMBER(Y80),(Y80-VLOOKUP($B80,Stats!$A$2:$AA$19,5,FALSE))/VLOOKUP($B80,Stats!$A$2:$AA$19,19,FALSE),""))</f>
        <v>-0.65162528597653369</v>
      </c>
      <c r="BF80" s="46"/>
      <c r="BG80" s="46"/>
      <c r="BH80" s="46">
        <f>IF(ISNUMBER(VLOOKUP($B80,Stats!$A$2:$AA$19,2,FALSE))=FALSE,"",IF(ISNUMBER(Z80),(Z80-VLOOKUP($B80,Stats!$A$2:$AA$19,8,FALSE))/VLOOKUP($B80,Stats!$A$2:$AA$19,22,FALSE),""))</f>
        <v>0.23057572299102111</v>
      </c>
      <c r="BI80" s="46" t="str">
        <f>IF(ISNUMBER(VLOOKUP($B80,Stats!$A$2:$AA$19,2,FALSE))=FALSE,"",IF(ISNUMBER(#REF!),(#REF!-VLOOKUP($B80,Stats!$A$2:$AA$19,9,FALSE))/VLOOKUP($B80,Stats!$A$2:$AA$19,23,FALSE),""))</f>
        <v/>
      </c>
      <c r="BJ80" s="46" t="str">
        <f>IF(ISNUMBER(VLOOKUP($B80,Stats!$A$2:$AA$19,2,FALSE))=FALSE,"",IF(ISNUMBER(#REF!),(#REF!-VLOOKUP($B80,Stats!$A$2:$AA$19,10,FALSE))/VLOOKUP($B80,Stats!$A$2:$AA$19,24,FALSE),""))</f>
        <v/>
      </c>
      <c r="BK80" s="44">
        <f t="shared" si="19"/>
        <v>0.52531041708087989</v>
      </c>
      <c r="BL80" s="46" t="str">
        <f>IF(ISNUMBER(VLOOKUP($B80,Stats!$A$2:$AA$19,2,FALSE))=FALSE,"",IF(ISNUMBER(#REF!),(#REF!-VLOOKUP($B80,Stats!$A$2:$AA$19,11,FALSE))/VLOOKUP($B80,Stats!$A$2:$AA$19,25,FALSE),""))</f>
        <v/>
      </c>
      <c r="BM80" s="46" t="str">
        <f>IF(ISNUMBER(VLOOKUP($B80,Stats!$A$2:$AA$19,2,FALSE))=FALSE,"",IF(ISNUMBER(AA80),(AA80-VLOOKUP($B80,Stats!$A$2:$AA$19,12,FALSE))/VLOOKUP($B80,Stats!$A$2:$AA$19,26,FALSE),""))</f>
        <v/>
      </c>
      <c r="BN80" s="46" t="str">
        <f>IF(ISNUMBER(VLOOKUP($B80,Stats!$A$2:$AA$19,2,FALSE))=FALSE,"",IF(ISNUMBER(#REF!),(#REF!-VLOOKUP($B80,Stats!$A$2:$AA$19,13,FALSE))/VLOOKUP($B80,Stats!$A$2:$AA$19,27,FALSE),""))</f>
        <v/>
      </c>
      <c r="BO80" s="46" t="str">
        <f>IF(ISNUMBER(VLOOKUP($B80,Stats!$A$2:$AA$19,2,FALSE))=FALSE,"",IF(ISNUMBER(#REF!),(#REF!-VLOOKUP($B80,Stats!$A$2:$AA$19,14,FALSE))/VLOOKUP($B80,Stats!$A$2:$AB$19,28,FALSE),""))</f>
        <v/>
      </c>
      <c r="BP80" s="46"/>
      <c r="BQ80" s="46">
        <f>IF(ISNUMBER(VLOOKUP($B80,Stats!$A$2:$AA$19,2,FALSE))=FALSE,"",IF(ISNUMBER(BM80),BM80,(VLOOKUP($B80,Stats!$A$2:$AT$19,46,FALSE)-VLOOKUP($B80,Stats!$A$2:$AA$19,12,FALSE))/VLOOKUP($B80,Stats!$A$2:$AA$19,26,FALSE)))</f>
        <v>-0.71020535495067338</v>
      </c>
      <c r="BR80" s="51">
        <f t="shared" si="20"/>
        <v>-0.71020535495067338</v>
      </c>
      <c r="BS80" s="32" t="str">
        <f t="shared" si="15"/>
        <v>1241_201424</v>
      </c>
      <c r="BT80" s="53">
        <f t="shared" si="16"/>
        <v>0.39886317847145841</v>
      </c>
    </row>
    <row r="81" spans="1:72" x14ac:dyDescent="0.15">
      <c r="A81" s="16">
        <v>1241</v>
      </c>
      <c r="B81" s="17">
        <v>201425</v>
      </c>
      <c r="C81" s="3">
        <v>0</v>
      </c>
      <c r="D81" s="23">
        <v>5.5704283360791029E-2</v>
      </c>
      <c r="E81" s="18">
        <v>1.5793899988911449E-2</v>
      </c>
      <c r="F81" s="24">
        <v>8</v>
      </c>
      <c r="G81" s="24">
        <v>2</v>
      </c>
      <c r="H81" s="20">
        <v>1.0567955658557671E-2</v>
      </c>
      <c r="I81" s="20">
        <v>-1.4536291987276517E-2</v>
      </c>
      <c r="J81" s="24">
        <v>5</v>
      </c>
      <c r="K81" s="24">
        <v>1</v>
      </c>
      <c r="L81" s="20">
        <v>3.6028742030159044E-2</v>
      </c>
      <c r="M81" s="20">
        <v>-2.4439140811455928E-2</v>
      </c>
      <c r="N81" s="19">
        <v>1.0475000000000001</v>
      </c>
      <c r="O81" s="19">
        <v>1.0835833247129409</v>
      </c>
      <c r="P81" s="25">
        <v>41981</v>
      </c>
      <c r="Q81" s="20">
        <v>-2.4439140811455928E-2</v>
      </c>
      <c r="R81" s="25">
        <v>41982</v>
      </c>
      <c r="S81" s="25">
        <f>IF(ISNUMBER(R81),VLOOKUP(B81,Index!$B$3:$AB$18,27,FALSE),"")</f>
        <v>41982</v>
      </c>
      <c r="T81" s="25">
        <f>IF(ISNUMBER($R81),VLOOKUP($B81,Index!$B$21:$AB$36,27,FALSE),"")</f>
        <v>41982</v>
      </c>
      <c r="U81" s="25">
        <f>IF(ISNUMBER($R81),VLOOKUP($B81,Index!$B$39:$AB$54,27,FALSE),"")</f>
        <v>41982</v>
      </c>
      <c r="W81" s="18">
        <v>1.6711285008237309</v>
      </c>
      <c r="X81" s="19">
        <v>0.8</v>
      </c>
      <c r="Y81" s="18">
        <v>0.29966818261120975</v>
      </c>
      <c r="Z81" s="19">
        <f t="shared" si="17"/>
        <v>0</v>
      </c>
      <c r="AA81" s="21">
        <v>2.279306125797985</v>
      </c>
      <c r="AB81" s="28"/>
      <c r="AC81" s="18">
        <v>2.7926704662653701</v>
      </c>
      <c r="AD81" s="19">
        <v>0.64000000000000012</v>
      </c>
      <c r="AE81" s="18">
        <v>8.980101966950535E-2</v>
      </c>
      <c r="AF81" s="19">
        <f t="shared" si="18"/>
        <v>0</v>
      </c>
      <c r="AG81" s="21">
        <v>5.1952364151002195</v>
      </c>
      <c r="AH81" s="28"/>
      <c r="AK81" t="str">
        <f t="shared" si="21"/>
        <v/>
      </c>
      <c r="AL81" t="str">
        <f t="shared" si="21"/>
        <v/>
      </c>
      <c r="AM81" t="str">
        <f t="shared" si="21"/>
        <v/>
      </c>
      <c r="AN81" t="str">
        <f t="shared" si="21"/>
        <v/>
      </c>
      <c r="AO81">
        <f t="shared" si="21"/>
        <v>2.279306125797985</v>
      </c>
      <c r="AP81" t="str">
        <f t="shared" si="21"/>
        <v/>
      </c>
      <c r="AQ81" t="str">
        <f t="shared" si="21"/>
        <v/>
      </c>
      <c r="AR81" t="str">
        <f t="shared" si="21"/>
        <v/>
      </c>
      <c r="AS81" t="str">
        <f t="shared" si="21"/>
        <v/>
      </c>
      <c r="AT81" t="str">
        <f t="shared" si="21"/>
        <v/>
      </c>
      <c r="AU81" t="str">
        <f t="shared" si="21"/>
        <v/>
      </c>
      <c r="AV81" t="str">
        <f t="shared" si="21"/>
        <v/>
      </c>
      <c r="AW81" t="str">
        <f t="shared" si="21"/>
        <v/>
      </c>
      <c r="AX81" t="str">
        <f t="shared" si="21"/>
        <v/>
      </c>
      <c r="AZ81" s="46">
        <f>IF(ISNUMBER(VLOOKUP($B81,Stats!$A$2:$AA$19,2,FALSE))=FALSE,"",IF(ISNUMBER(W81),(W81-VLOOKUP($B81,Stats!$A$2:$AA$19,2,FALSE))/VLOOKUP($B81,Stats!$A$2:$AA$19,16,FALSE),""))</f>
        <v>0.51044433075445395</v>
      </c>
      <c r="BA81" s="46">
        <f>IF(ISNUMBER(VLOOKUP($B81,Stats!$A$2:$AA$19,2,FALSE))=FALSE,"",IF(ISNUMBER(X81),(X81-VLOOKUP($B81,Stats!$A$2:$AA$19,3,FALSE))/VLOOKUP($B81,Stats!$A$2:$AA$19,17,FALSE),""))</f>
        <v>1.1792669212277258</v>
      </c>
      <c r="BB81" s="46"/>
      <c r="BC81" s="46"/>
      <c r="BD81" s="44">
        <f t="shared" si="14"/>
        <v>0.84485562599108988</v>
      </c>
      <c r="BE81" s="46">
        <f>IF(ISNUMBER(VLOOKUP($B81,Stats!$A$2:$AA$19,2,FALSE))=FALSE,"",IF(ISNUMBER(Y81),(Y81-VLOOKUP($B81,Stats!$A$2:$AA$19,5,FALSE))/VLOOKUP($B81,Stats!$A$2:$AA$19,19,FALSE),""))</f>
        <v>-0.11081173414114845</v>
      </c>
      <c r="BF81" s="46"/>
      <c r="BG81" s="46"/>
      <c r="BH81" s="46">
        <f>IF(ISNUMBER(VLOOKUP($B81,Stats!$A$2:$AA$19,2,FALSE))=FALSE,"",IF(ISNUMBER(Z81),(Z81-VLOOKUP($B81,Stats!$A$2:$AA$19,8,FALSE))/VLOOKUP($B81,Stats!$A$2:$AA$19,22,FALSE),""))</f>
        <v>-0.38938659637819406</v>
      </c>
      <c r="BI81" s="46" t="str">
        <f>IF(ISNUMBER(VLOOKUP($B81,Stats!$A$2:$AA$19,2,FALSE))=FALSE,"",IF(ISNUMBER(#REF!),(#REF!-VLOOKUP($B81,Stats!$A$2:$AA$19,9,FALSE))/VLOOKUP($B81,Stats!$A$2:$AA$19,23,FALSE),""))</f>
        <v/>
      </c>
      <c r="BJ81" s="46" t="str">
        <f>IF(ISNUMBER(VLOOKUP($B81,Stats!$A$2:$AA$19,2,FALSE))=FALSE,"",IF(ISNUMBER(#REF!),(#REF!-VLOOKUP($B81,Stats!$A$2:$AA$19,10,FALSE))/VLOOKUP($B81,Stats!$A$2:$AA$19,24,FALSE),""))</f>
        <v/>
      </c>
      <c r="BK81" s="44">
        <f t="shared" si="19"/>
        <v>-3.9247765014654309E-2</v>
      </c>
      <c r="BL81" s="46" t="str">
        <f>IF(ISNUMBER(VLOOKUP($B81,Stats!$A$2:$AA$19,2,FALSE))=FALSE,"",IF(ISNUMBER(#REF!),(#REF!-VLOOKUP($B81,Stats!$A$2:$AA$19,11,FALSE))/VLOOKUP($B81,Stats!$A$2:$AA$19,25,FALSE),""))</f>
        <v/>
      </c>
      <c r="BM81" s="46">
        <f>IF(ISNUMBER(VLOOKUP($B81,Stats!$A$2:$AA$19,2,FALSE))=FALSE,"",IF(ISNUMBER(AA81),(AA81-VLOOKUP($B81,Stats!$A$2:$AA$19,12,FALSE))/VLOOKUP($B81,Stats!$A$2:$AA$19,26,FALSE),""))</f>
        <v>4.2436496708302275E-2</v>
      </c>
      <c r="BN81" s="46" t="str">
        <f>IF(ISNUMBER(VLOOKUP($B81,Stats!$A$2:$AA$19,2,FALSE))=FALSE,"",IF(ISNUMBER(#REF!),(#REF!-VLOOKUP($B81,Stats!$A$2:$AA$19,13,FALSE))/VLOOKUP($B81,Stats!$A$2:$AA$19,27,FALSE),""))</f>
        <v/>
      </c>
      <c r="BO81" s="46" t="str">
        <f>IF(ISNUMBER(VLOOKUP($B81,Stats!$A$2:$AA$19,2,FALSE))=FALSE,"",IF(ISNUMBER(#REF!),(#REF!-VLOOKUP($B81,Stats!$A$2:$AA$19,14,FALSE))/VLOOKUP($B81,Stats!$A$2:$AB$19,28,FALSE),""))</f>
        <v/>
      </c>
      <c r="BP81" s="46"/>
      <c r="BQ81" s="46">
        <f>IF(ISNUMBER(VLOOKUP($B81,Stats!$A$2:$AA$19,2,FALSE))=FALSE,"",IF(ISNUMBER(BM81),BM81,(VLOOKUP($B81,Stats!$A$2:$AT$19,46,FALSE)-VLOOKUP($B81,Stats!$A$2:$AA$19,12,FALSE))/VLOOKUP($B81,Stats!$A$2:$AA$19,26,FALSE)))</f>
        <v>4.2436496708302275E-2</v>
      </c>
      <c r="BR81" s="51">
        <f t="shared" si="20"/>
        <v>4.2436496708302275E-2</v>
      </c>
      <c r="BS81" s="32" t="str">
        <f t="shared" si="15"/>
        <v>1241_201425</v>
      </c>
      <c r="BT81" s="53">
        <f t="shared" si="16"/>
        <v>0.15390976553108587</v>
      </c>
    </row>
    <row r="82" spans="1:72" x14ac:dyDescent="0.15">
      <c r="A82" s="16">
        <v>1241</v>
      </c>
      <c r="B82" s="17">
        <v>201426</v>
      </c>
      <c r="C82" s="3">
        <v>0</v>
      </c>
      <c r="D82" s="23">
        <v>4.9351409343606711E-2</v>
      </c>
      <c r="E82" s="18">
        <v>1.7351282682505458E-2</v>
      </c>
      <c r="F82" s="24">
        <v>7</v>
      </c>
      <c r="G82" s="24">
        <v>3</v>
      </c>
      <c r="H82" s="20">
        <v>1.3925264853440764E-2</v>
      </c>
      <c r="I82" s="20">
        <v>-1.5944711051336768E-2</v>
      </c>
      <c r="J82" s="24">
        <v>3</v>
      </c>
      <c r="K82" s="24">
        <v>2</v>
      </c>
      <c r="L82" s="20">
        <v>2.7799006495987877E-2</v>
      </c>
      <c r="M82" s="20">
        <v>-2.3078390234598567E-2</v>
      </c>
      <c r="N82" s="19">
        <v>1.0759000000000001</v>
      </c>
      <c r="O82" s="19">
        <v>1.0436511785818219</v>
      </c>
      <c r="P82" s="25">
        <v>41999</v>
      </c>
      <c r="Q82" s="20">
        <v>-4.3332088158386295E-2</v>
      </c>
      <c r="R82" s="25">
        <v>41997</v>
      </c>
      <c r="S82" s="25">
        <f>IF(ISNUMBER(R82),VLOOKUP(B82,Index!$B$3:$AB$18,27,FALSE),"")</f>
        <v>41997</v>
      </c>
      <c r="T82" s="25">
        <f>IF(ISNUMBER($R82),VLOOKUP($B82,Index!$B$21:$AB$36,27,FALSE),"")</f>
        <v>41996</v>
      </c>
      <c r="U82" s="25">
        <f>IF(ISNUMBER($R82),VLOOKUP($B82,Index!$B$39:$AB$54,27,FALSE),"")</f>
        <v>41996</v>
      </c>
      <c r="W82" s="18">
        <v>1.4805422803082013</v>
      </c>
      <c r="X82" s="19">
        <v>0.7</v>
      </c>
      <c r="Y82" s="18">
        <v>0.32921744161292088</v>
      </c>
      <c r="Z82" s="19">
        <f t="shared" si="17"/>
        <v>0</v>
      </c>
      <c r="AA82" s="21">
        <v>1.1389114035589227</v>
      </c>
      <c r="AB82" s="28"/>
      <c r="AC82" s="18">
        <v>2.1920054437802086</v>
      </c>
      <c r="AD82" s="19">
        <v>0.48999999999999994</v>
      </c>
      <c r="AE82" s="18">
        <v>0.10838412386215697</v>
      </c>
      <c r="AF82" s="19">
        <f t="shared" si="18"/>
        <v>0</v>
      </c>
      <c r="AG82" s="21">
        <v>1.2971191851565553</v>
      </c>
      <c r="AH82" s="28"/>
      <c r="AK82" t="str">
        <f t="shared" si="21"/>
        <v/>
      </c>
      <c r="AL82" t="str">
        <f t="shared" si="21"/>
        <v/>
      </c>
      <c r="AM82" t="str">
        <f t="shared" si="21"/>
        <v/>
      </c>
      <c r="AN82" t="str">
        <f t="shared" si="21"/>
        <v/>
      </c>
      <c r="AO82" t="str">
        <f t="shared" si="21"/>
        <v/>
      </c>
      <c r="AP82">
        <f t="shared" si="21"/>
        <v>1.1389114035589227</v>
      </c>
      <c r="AQ82" t="str">
        <f t="shared" si="21"/>
        <v/>
      </c>
      <c r="AR82" t="str">
        <f t="shared" si="21"/>
        <v/>
      </c>
      <c r="AS82" t="str">
        <f t="shared" si="21"/>
        <v/>
      </c>
      <c r="AT82" t="str">
        <f t="shared" si="21"/>
        <v/>
      </c>
      <c r="AU82" t="str">
        <f t="shared" si="21"/>
        <v/>
      </c>
      <c r="AV82" t="str">
        <f t="shared" si="21"/>
        <v/>
      </c>
      <c r="AW82" t="str">
        <f t="shared" si="21"/>
        <v/>
      </c>
      <c r="AX82" t="str">
        <f t="shared" si="21"/>
        <v/>
      </c>
      <c r="AZ82" s="46">
        <f>IF(ISNUMBER(VLOOKUP($B82,Stats!$A$2:$AA$19,2,FALSE))=FALSE,"",IF(ISNUMBER(W82),(W82-VLOOKUP($B82,Stats!$A$2:$AA$19,2,FALSE))/VLOOKUP($B82,Stats!$A$2:$AA$19,16,FALSE),""))</f>
        <v>0.40084816993604128</v>
      </c>
      <c r="BA82" s="46">
        <f>IF(ISNUMBER(VLOOKUP($B82,Stats!$A$2:$AA$19,2,FALSE))=FALSE,"",IF(ISNUMBER(X82),(X82-VLOOKUP($B82,Stats!$A$2:$AA$19,3,FALSE))/VLOOKUP($B82,Stats!$A$2:$AA$19,17,FALSE),""))</f>
        <v>0.82927015326520481</v>
      </c>
      <c r="BB82" s="46"/>
      <c r="BC82" s="46"/>
      <c r="BD82" s="44">
        <f t="shared" si="14"/>
        <v>0.61505916160062302</v>
      </c>
      <c r="BE82" s="46">
        <f>IF(ISNUMBER(VLOOKUP($B82,Stats!$A$2:$AA$19,2,FALSE))=FALSE,"",IF(ISNUMBER(Y82),(Y82-VLOOKUP($B82,Stats!$A$2:$AA$19,5,FALSE))/VLOOKUP($B82,Stats!$A$2:$AA$19,19,FALSE),""))</f>
        <v>0.53084343645938992</v>
      </c>
      <c r="BF82" s="46"/>
      <c r="BG82" s="46"/>
      <c r="BH82" s="46">
        <f>IF(ISNUMBER(VLOOKUP($B82,Stats!$A$2:$AA$19,2,FALSE))=FALSE,"",IF(ISNUMBER(Z82),(Z82-VLOOKUP($B82,Stats!$A$2:$AA$19,8,FALSE))/VLOOKUP($B82,Stats!$A$2:$AA$19,22,FALSE),""))</f>
        <v>-0.60316436580698729</v>
      </c>
      <c r="BI82" s="46" t="str">
        <f>IF(ISNUMBER(VLOOKUP($B82,Stats!$A$2:$AA$19,2,FALSE))=FALSE,"",IF(ISNUMBER(#REF!),(#REF!-VLOOKUP($B82,Stats!$A$2:$AA$19,9,FALSE))/VLOOKUP($B82,Stats!$A$2:$AA$19,23,FALSE),""))</f>
        <v/>
      </c>
      <c r="BJ82" s="46" t="str">
        <f>IF(ISNUMBER(VLOOKUP($B82,Stats!$A$2:$AA$19,2,FALSE))=FALSE,"",IF(ISNUMBER(#REF!),(#REF!-VLOOKUP($B82,Stats!$A$2:$AA$19,10,FALSE))/VLOOKUP($B82,Stats!$A$2:$AA$19,24,FALSE),""))</f>
        <v/>
      </c>
      <c r="BK82" s="44">
        <f t="shared" si="19"/>
        <v>-0.55253971526366907</v>
      </c>
      <c r="BL82" s="46" t="str">
        <f>IF(ISNUMBER(VLOOKUP($B82,Stats!$A$2:$AA$19,2,FALSE))=FALSE,"",IF(ISNUMBER(#REF!),(#REF!-VLOOKUP($B82,Stats!$A$2:$AA$19,11,FALSE))/VLOOKUP($B82,Stats!$A$2:$AA$19,25,FALSE),""))</f>
        <v/>
      </c>
      <c r="BM82" s="46">
        <f>IF(ISNUMBER(VLOOKUP($B82,Stats!$A$2:$AA$19,2,FALSE))=FALSE,"",IF(ISNUMBER(AA82),(AA82-VLOOKUP($B82,Stats!$A$2:$AA$19,12,FALSE))/VLOOKUP($B82,Stats!$A$2:$AA$19,26,FALSE),""))</f>
        <v>-0.34819843440425069</v>
      </c>
      <c r="BN82" s="46" t="str">
        <f>IF(ISNUMBER(VLOOKUP($B82,Stats!$A$2:$AA$19,2,FALSE))=FALSE,"",IF(ISNUMBER(#REF!),(#REF!-VLOOKUP($B82,Stats!$A$2:$AA$19,13,FALSE))/VLOOKUP($B82,Stats!$A$2:$AA$19,27,FALSE),""))</f>
        <v/>
      </c>
      <c r="BO82" s="46" t="str">
        <f>IF(ISNUMBER(VLOOKUP($B82,Stats!$A$2:$AA$19,2,FALSE))=FALSE,"",IF(ISNUMBER(#REF!),(#REF!-VLOOKUP($B82,Stats!$A$2:$AA$19,14,FALSE))/VLOOKUP($B82,Stats!$A$2:$AB$19,28,FALSE),""))</f>
        <v/>
      </c>
      <c r="BP82" s="46"/>
      <c r="BQ82" s="46">
        <f>IF(ISNUMBER(VLOOKUP($B82,Stats!$A$2:$AA$19,2,FALSE))=FALSE,"",IF(ISNUMBER(BM82),BM82,(VLOOKUP($B82,Stats!$A$2:$AT$19,46,FALSE)-VLOOKUP($B82,Stats!$A$2:$AA$19,12,FALSE))/VLOOKUP($B82,Stats!$A$2:$AA$19,26,FALSE)))</f>
        <v>-0.34819843440425069</v>
      </c>
      <c r="BR82" s="51">
        <f t="shared" si="20"/>
        <v>-0.34819843440425069</v>
      </c>
      <c r="BS82" s="32" t="str">
        <f t="shared" si="15"/>
        <v>1241_201426</v>
      </c>
      <c r="BT82" s="53">
        <f t="shared" si="16"/>
        <v>-0.27815168371892696</v>
      </c>
    </row>
    <row r="83" spans="1:72" x14ac:dyDescent="0.15">
      <c r="A83" s="16">
        <v>1241</v>
      </c>
      <c r="B83" s="17">
        <v>201427</v>
      </c>
      <c r="C83" s="3">
        <v>0</v>
      </c>
      <c r="D83" s="23">
        <v>2.5745887164234427E-2</v>
      </c>
      <c r="E83" s="18">
        <v>5.9764351664624441E-3</v>
      </c>
      <c r="F83" s="24">
        <v>3</v>
      </c>
      <c r="G83" s="24">
        <v>0</v>
      </c>
      <c r="H83" s="20">
        <v>8.521131682467745E-3</v>
      </c>
      <c r="I83" s="20" t="s">
        <v>25</v>
      </c>
      <c r="J83" s="24">
        <v>3</v>
      </c>
      <c r="K83" s="24">
        <v>0</v>
      </c>
      <c r="L83" s="20">
        <v>1.5271389144434266E-2</v>
      </c>
      <c r="M83" s="20">
        <v>3.9037085230968493E-3</v>
      </c>
      <c r="N83" s="19">
        <v>1.1035999999999999</v>
      </c>
      <c r="O83" s="19">
        <v>1.0217572446995646</v>
      </c>
      <c r="P83" s="25">
        <v>42004</v>
      </c>
      <c r="Q83" s="20">
        <v>0</v>
      </c>
      <c r="R83" s="25">
        <v>42002</v>
      </c>
      <c r="S83" s="25">
        <f>IF(ISNUMBER(R83),VLOOKUP(B83,Index!$B$3:$AB$18,27,FALSE),"")</f>
        <v>42002</v>
      </c>
      <c r="T83" s="25">
        <f>IF(ISNUMBER($R83),VLOOKUP($B83,Index!$B$21:$AB$36,27,FALSE),"")</f>
        <v>42003</v>
      </c>
      <c r="U83" s="25">
        <f>IF(ISNUMBER($R83),VLOOKUP($B83,Index!$B$39:$AB$54,27,FALSE),"")</f>
        <v>42003</v>
      </c>
      <c r="W83" s="18">
        <v>3.0895064597081312</v>
      </c>
      <c r="X83" s="19">
        <v>1</v>
      </c>
      <c r="Y83" s="18">
        <v>0.11339488448609326</v>
      </c>
      <c r="Z83" s="19">
        <f t="shared" si="17"/>
        <v>0</v>
      </c>
      <c r="AA83" s="21" t="s">
        <v>25</v>
      </c>
      <c r="AB83" s="28"/>
      <c r="AC83" s="18">
        <v>9.5450501645782708</v>
      </c>
      <c r="AD83" s="19">
        <v>1</v>
      </c>
      <c r="AE83" s="18">
        <v>1.2858399827614435E-2</v>
      </c>
      <c r="AF83" s="19">
        <f t="shared" si="18"/>
        <v>0</v>
      </c>
      <c r="AG83" s="21" t="s">
        <v>25</v>
      </c>
      <c r="AH83" s="28"/>
      <c r="AK83" t="str">
        <f t="shared" ref="AK83:AX92" si="22">IF($B83=AK$2,$AA83,"")</f>
        <v/>
      </c>
      <c r="AL83" t="str">
        <f t="shared" si="22"/>
        <v/>
      </c>
      <c r="AM83" t="str">
        <f t="shared" si="22"/>
        <v/>
      </c>
      <c r="AN83" t="str">
        <f t="shared" si="22"/>
        <v/>
      </c>
      <c r="AO83" t="str">
        <f t="shared" si="22"/>
        <v/>
      </c>
      <c r="AP83" t="str">
        <f t="shared" si="22"/>
        <v/>
      </c>
      <c r="AQ83" t="str">
        <f t="shared" si="22"/>
        <v/>
      </c>
      <c r="AR83" t="str">
        <f t="shared" si="22"/>
        <v/>
      </c>
      <c r="AS83" t="str">
        <f t="shared" si="22"/>
        <v/>
      </c>
      <c r="AT83" t="str">
        <f t="shared" si="22"/>
        <v/>
      </c>
      <c r="AU83" t="str">
        <f t="shared" si="22"/>
        <v/>
      </c>
      <c r="AV83" t="str">
        <f t="shared" si="22"/>
        <v/>
      </c>
      <c r="AW83" t="str">
        <f t="shared" si="22"/>
        <v/>
      </c>
      <c r="AX83" t="str">
        <f t="shared" si="22"/>
        <v/>
      </c>
      <c r="AZ83" s="46">
        <f>IF(ISNUMBER(VLOOKUP($B83,Stats!$A$2:$AA$19,2,FALSE))=FALSE,"",IF(ISNUMBER(W83),(W83-VLOOKUP($B83,Stats!$A$2:$AA$19,2,FALSE))/VLOOKUP($B83,Stats!$A$2:$AA$19,16,FALSE),""))</f>
        <v>0.94274132843285297</v>
      </c>
      <c r="BA83" s="46">
        <f>IF(ISNUMBER(VLOOKUP($B83,Stats!$A$2:$AA$19,2,FALSE))=FALSE,"",IF(ISNUMBER(X83),(X83-VLOOKUP($B83,Stats!$A$2:$AA$19,3,FALSE))/VLOOKUP($B83,Stats!$A$2:$AA$19,17,FALSE),""))</f>
        <v>1.4327788106821593</v>
      </c>
      <c r="BB83" s="46"/>
      <c r="BC83" s="46"/>
      <c r="BD83" s="44">
        <f t="shared" si="14"/>
        <v>1.1877600695575061</v>
      </c>
      <c r="BE83" s="46">
        <f>IF(ISNUMBER(VLOOKUP($B83,Stats!$A$2:$AA$19,2,FALSE))=FALSE,"",IF(ISNUMBER(Y83),(Y83-VLOOKUP($B83,Stats!$A$2:$AA$19,5,FALSE))/VLOOKUP($B83,Stats!$A$2:$AA$19,19,FALSE),""))</f>
        <v>-0.56231738709334689</v>
      </c>
      <c r="BF83" s="46"/>
      <c r="BG83" s="46"/>
      <c r="BH83" s="46">
        <f>IF(ISNUMBER(VLOOKUP($B83,Stats!$A$2:$AA$19,2,FALSE))=FALSE,"",IF(ISNUMBER(Z83),(Z83-VLOOKUP($B83,Stats!$A$2:$AA$19,8,FALSE))/VLOOKUP($B83,Stats!$A$2:$AA$19,22,FALSE),""))</f>
        <v>-1.3068976797370631</v>
      </c>
      <c r="BI83" s="46" t="str">
        <f>IF(ISNUMBER(VLOOKUP($B83,Stats!$A$2:$AA$19,2,FALSE))=FALSE,"",IF(ISNUMBER(#REF!),(#REF!-VLOOKUP($B83,Stats!$A$2:$AA$19,9,FALSE))/VLOOKUP($B83,Stats!$A$2:$AA$19,23,FALSE),""))</f>
        <v/>
      </c>
      <c r="BJ83" s="46" t="str">
        <f>IF(ISNUMBER(VLOOKUP($B83,Stats!$A$2:$AA$19,2,FALSE))=FALSE,"",IF(ISNUMBER(#REF!),(#REF!-VLOOKUP($B83,Stats!$A$2:$AA$19,10,FALSE))/VLOOKUP($B83,Stats!$A$2:$AA$19,24,FALSE),""))</f>
        <v/>
      </c>
      <c r="BK83" s="44">
        <f t="shared" si="19"/>
        <v>1.5528670442239156E-3</v>
      </c>
      <c r="BL83" s="46" t="str">
        <f>IF(ISNUMBER(VLOOKUP($B83,Stats!$A$2:$AA$19,2,FALSE))=FALSE,"",IF(ISNUMBER(#REF!),(#REF!-VLOOKUP($B83,Stats!$A$2:$AA$19,11,FALSE))/VLOOKUP($B83,Stats!$A$2:$AA$19,25,FALSE),""))</f>
        <v/>
      </c>
      <c r="BM83" s="46" t="str">
        <f>IF(ISNUMBER(VLOOKUP($B83,Stats!$A$2:$AA$19,2,FALSE))=FALSE,"",IF(ISNUMBER(AA83),(AA83-VLOOKUP($B83,Stats!$A$2:$AA$19,12,FALSE))/VLOOKUP($B83,Stats!$A$2:$AA$19,26,FALSE),""))</f>
        <v/>
      </c>
      <c r="BN83" s="46" t="str">
        <f>IF(ISNUMBER(VLOOKUP($B83,Stats!$A$2:$AA$19,2,FALSE))=FALSE,"",IF(ISNUMBER(#REF!),(#REF!-VLOOKUP($B83,Stats!$A$2:$AA$19,13,FALSE))/VLOOKUP($B83,Stats!$A$2:$AA$19,27,FALSE),""))</f>
        <v/>
      </c>
      <c r="BO83" s="46" t="str">
        <f>IF(ISNUMBER(VLOOKUP($B83,Stats!$A$2:$AA$19,2,FALSE))=FALSE,"",IF(ISNUMBER(#REF!),(#REF!-VLOOKUP($B83,Stats!$A$2:$AA$19,14,FALSE))/VLOOKUP($B83,Stats!$A$2:$AB$19,28,FALSE),""))</f>
        <v/>
      </c>
      <c r="BP83" s="46"/>
      <c r="BQ83" s="46">
        <f>IF(ISNUMBER(VLOOKUP($B83,Stats!$A$2:$AA$19,2,FALSE))=FALSE,"",IF(ISNUMBER(BM83),BM83,(VLOOKUP($B83,Stats!$A$2:$AT$19,46,FALSE)-VLOOKUP($B83,Stats!$A$2:$AA$19,12,FALSE))/VLOOKUP($B83,Stats!$A$2:$AA$19,26,FALSE)))</f>
        <v>-0.46642635650749076</v>
      </c>
      <c r="BR83" s="51">
        <f t="shared" si="20"/>
        <v>-0.46642635650749076</v>
      </c>
      <c r="BS83" s="32" t="str">
        <f t="shared" si="15"/>
        <v>1241_201427</v>
      </c>
      <c r="BT83" s="53">
        <f t="shared" si="16"/>
        <v>0.14519846283653742</v>
      </c>
    </row>
    <row r="84" spans="1:72" x14ac:dyDescent="0.15">
      <c r="A84" s="16">
        <v>1241</v>
      </c>
      <c r="B84" s="17">
        <v>201501</v>
      </c>
      <c r="C84" s="3">
        <v>0</v>
      </c>
      <c r="D84" s="23">
        <v>-5.0743022834358609E-3</v>
      </c>
      <c r="E84" s="18">
        <v>2.1188922546302377E-2</v>
      </c>
      <c r="F84" s="24">
        <v>3</v>
      </c>
      <c r="G84" s="24">
        <v>2</v>
      </c>
      <c r="H84" s="20">
        <v>1.2772753291944531E-2</v>
      </c>
      <c r="I84" s="20">
        <v>-2.1250337499198413E-2</v>
      </c>
      <c r="J84" s="24">
        <v>3</v>
      </c>
      <c r="K84" s="24">
        <v>2</v>
      </c>
      <c r="L84" s="20">
        <v>2.4374773468648137E-2</v>
      </c>
      <c r="M84" s="20">
        <v>-3.0549178880452055E-2</v>
      </c>
      <c r="N84" s="19">
        <v>1.1463000000000001</v>
      </c>
      <c r="O84" s="19">
        <v>1.0139761167624946</v>
      </c>
      <c r="P84" s="25">
        <v>42011</v>
      </c>
      <c r="Q84" s="20">
        <v>-4.2135566605600583E-2</v>
      </c>
      <c r="R84" s="25">
        <v>42013</v>
      </c>
      <c r="S84" s="25">
        <f>IF(ISNUMBER(R84),VLOOKUP(B84,Index!$B$3:$AB$18,27,FALSE),"")</f>
        <v>42013</v>
      </c>
      <c r="T84" s="25">
        <f>IF(ISNUMBER($R84),VLOOKUP($B84,Index!$B$21:$AB$36,27,FALSE),"")</f>
        <v>42013</v>
      </c>
      <c r="U84" s="25">
        <f>IF(ISNUMBER($R84),VLOOKUP($B84,Index!$B$39:$AB$54,27,FALSE),"")</f>
        <v>42011</v>
      </c>
      <c r="W84" s="18">
        <v>-0.36534976440738204</v>
      </c>
      <c r="X84" s="19">
        <v>0.6</v>
      </c>
      <c r="Y84" s="18">
        <v>0.40203153846726059</v>
      </c>
      <c r="Z84" s="19">
        <f t="shared" si="17"/>
        <v>0</v>
      </c>
      <c r="AA84" s="21" t="s">
        <v>25</v>
      </c>
      <c r="AB84" s="28"/>
      <c r="AC84" s="18">
        <v>0.13348045035252956</v>
      </c>
      <c r="AD84" s="19">
        <v>0.36</v>
      </c>
      <c r="AE84" s="18">
        <v>0.16162935792235242</v>
      </c>
      <c r="AF84" s="19">
        <f t="shared" si="18"/>
        <v>0</v>
      </c>
      <c r="AG84" s="21" t="s">
        <v>25</v>
      </c>
      <c r="AH84" s="28"/>
      <c r="AK84" t="str">
        <f t="shared" si="22"/>
        <v/>
      </c>
      <c r="AL84" t="str">
        <f t="shared" si="22"/>
        <v/>
      </c>
      <c r="AM84" t="str">
        <f t="shared" si="22"/>
        <v/>
      </c>
      <c r="AN84" t="str">
        <f t="shared" si="22"/>
        <v/>
      </c>
      <c r="AO84" t="str">
        <f t="shared" si="22"/>
        <v/>
      </c>
      <c r="AP84" t="str">
        <f t="shared" si="22"/>
        <v/>
      </c>
      <c r="AQ84" t="str">
        <f t="shared" si="22"/>
        <v/>
      </c>
      <c r="AR84" t="str">
        <f t="shared" si="22"/>
        <v/>
      </c>
      <c r="AS84" t="str">
        <f t="shared" si="22"/>
        <v/>
      </c>
      <c r="AT84" t="str">
        <f t="shared" si="22"/>
        <v/>
      </c>
      <c r="AU84" t="str">
        <f t="shared" si="22"/>
        <v/>
      </c>
      <c r="AV84" t="str">
        <f t="shared" si="22"/>
        <v/>
      </c>
      <c r="AW84" t="str">
        <f t="shared" si="22"/>
        <v/>
      </c>
      <c r="AX84" t="str">
        <f t="shared" si="22"/>
        <v/>
      </c>
      <c r="AZ84" s="46">
        <f>IF(ISNUMBER(VLOOKUP($B84,Stats!$A$2:$AA$19,2,FALSE))=FALSE,"",IF(ISNUMBER(W84),(W84-VLOOKUP($B84,Stats!$A$2:$AA$19,2,FALSE))/VLOOKUP($B84,Stats!$A$2:$AA$19,16,FALSE),""))</f>
        <v>-0.78832287735311291</v>
      </c>
      <c r="BA84" s="46">
        <f>IF(ISNUMBER(VLOOKUP($B84,Stats!$A$2:$AA$19,2,FALSE))=FALSE,"",IF(ISNUMBER(X84),(X84-VLOOKUP($B84,Stats!$A$2:$AA$19,3,FALSE))/VLOOKUP($B84,Stats!$A$2:$AA$19,17,FALSE),""))</f>
        <v>0.25266102439703397</v>
      </c>
      <c r="BB84" s="46"/>
      <c r="BC84" s="46"/>
      <c r="BD84" s="44">
        <f t="shared" si="14"/>
        <v>-0.26783092647803947</v>
      </c>
      <c r="BE84" s="46">
        <f>IF(ISNUMBER(VLOOKUP($B84,Stats!$A$2:$AA$19,2,FALSE))=FALSE,"",IF(ISNUMBER(Y84),(Y84-VLOOKUP($B84,Stats!$A$2:$AA$19,5,FALSE))/VLOOKUP($B84,Stats!$A$2:$AA$19,19,FALSE),""))</f>
        <v>0.98375347574510885</v>
      </c>
      <c r="BF84" s="46"/>
      <c r="BG84" s="46"/>
      <c r="BH84" s="46">
        <f>IF(ISNUMBER(VLOOKUP($B84,Stats!$A$2:$AA$19,2,FALSE))=FALSE,"",IF(ISNUMBER(Z84),(Z84-VLOOKUP($B84,Stats!$A$2:$AA$19,8,FALSE))/VLOOKUP($B84,Stats!$A$2:$AA$19,22,FALSE),""))</f>
        <v>-0.58823842946080296</v>
      </c>
      <c r="BI84" s="46" t="str">
        <f>IF(ISNUMBER(VLOOKUP($B84,Stats!$A$2:$AA$19,2,FALSE))=FALSE,"",IF(ISNUMBER(#REF!),(#REF!-VLOOKUP($B84,Stats!$A$2:$AA$19,9,FALSE))/VLOOKUP($B84,Stats!$A$2:$AA$19,23,FALSE),""))</f>
        <v/>
      </c>
      <c r="BJ84" s="46" t="str">
        <f>IF(ISNUMBER(VLOOKUP($B84,Stats!$A$2:$AA$19,2,FALSE))=FALSE,"",IF(ISNUMBER(#REF!),(#REF!-VLOOKUP($B84,Stats!$A$2:$AA$19,10,FALSE))/VLOOKUP($B84,Stats!$A$2:$AA$19,24,FALSE),""))</f>
        <v/>
      </c>
      <c r="BK84" s="44">
        <f t="shared" si="19"/>
        <v>-0.86509896185981705</v>
      </c>
      <c r="BL84" s="46" t="str">
        <f>IF(ISNUMBER(VLOOKUP($B84,Stats!$A$2:$AA$19,2,FALSE))=FALSE,"",IF(ISNUMBER(#REF!),(#REF!-VLOOKUP($B84,Stats!$A$2:$AA$19,11,FALSE))/VLOOKUP($B84,Stats!$A$2:$AA$19,25,FALSE),""))</f>
        <v/>
      </c>
      <c r="BM84" s="46" t="str">
        <f>IF(ISNUMBER(VLOOKUP($B84,Stats!$A$2:$AA$19,2,FALSE))=FALSE,"",IF(ISNUMBER(AA84),(AA84-VLOOKUP($B84,Stats!$A$2:$AA$19,12,FALSE))/VLOOKUP($B84,Stats!$A$2:$AA$19,26,FALSE),""))</f>
        <v/>
      </c>
      <c r="BN84" s="46" t="str">
        <f>IF(ISNUMBER(VLOOKUP($B84,Stats!$A$2:$AA$19,2,FALSE))=FALSE,"",IF(ISNUMBER(#REF!),(#REF!-VLOOKUP($B84,Stats!$A$2:$AA$19,13,FALSE))/VLOOKUP($B84,Stats!$A$2:$AA$19,27,FALSE),""))</f>
        <v/>
      </c>
      <c r="BO84" s="46" t="str">
        <f>IF(ISNUMBER(VLOOKUP($B84,Stats!$A$2:$AA$19,2,FALSE))=FALSE,"",IF(ISNUMBER(#REF!),(#REF!-VLOOKUP($B84,Stats!$A$2:$AA$19,14,FALSE))/VLOOKUP($B84,Stats!$A$2:$AB$19,28,FALSE),""))</f>
        <v/>
      </c>
      <c r="BP84" s="46"/>
      <c r="BQ84" s="46">
        <f>IF(ISNUMBER(VLOOKUP($B84,Stats!$A$2:$AA$19,2,FALSE))=FALSE,"",IF(ISNUMBER(BM84),BM84,(VLOOKUP($B84,Stats!$A$2:$AT$19,46,FALSE)-VLOOKUP($B84,Stats!$A$2:$AA$19,12,FALSE))/VLOOKUP($B84,Stats!$A$2:$AA$19,26,FALSE)))</f>
        <v>-0.44163421963286131</v>
      </c>
      <c r="BR84" s="51">
        <f t="shared" si="20"/>
        <v>-0.44163421963286131</v>
      </c>
      <c r="BS84" s="32" t="str">
        <f t="shared" si="15"/>
        <v>1241_201501</v>
      </c>
      <c r="BT84" s="53">
        <f t="shared" si="16"/>
        <v>-0.6609524063380704</v>
      </c>
    </row>
    <row r="85" spans="1:72" x14ac:dyDescent="0.15">
      <c r="A85" s="16">
        <v>1241</v>
      </c>
      <c r="B85" s="17">
        <v>201502</v>
      </c>
      <c r="C85" s="3">
        <v>0</v>
      </c>
      <c r="D85" s="23">
        <v>4.2167577413479096E-2</v>
      </c>
      <c r="E85" s="18">
        <v>2.4872788119502557E-2</v>
      </c>
      <c r="F85" s="24">
        <v>6</v>
      </c>
      <c r="G85" s="24">
        <v>4</v>
      </c>
      <c r="H85" s="20">
        <v>1.8669004296044123E-2</v>
      </c>
      <c r="I85" s="20">
        <v>-1.6946651942723628E-2</v>
      </c>
      <c r="J85" s="24">
        <v>3</v>
      </c>
      <c r="K85" s="24">
        <v>2</v>
      </c>
      <c r="L85" s="20">
        <v>3.3712984054669937E-2</v>
      </c>
      <c r="M85" s="20">
        <v>-5.669250195941844E-2</v>
      </c>
      <c r="N85" s="19">
        <v>1.1483000000000001</v>
      </c>
      <c r="O85" s="19">
        <v>1.0210741597012272</v>
      </c>
      <c r="P85" s="25">
        <v>42020</v>
      </c>
      <c r="Q85" s="20">
        <v>-5.669250195941844E-2</v>
      </c>
      <c r="R85" s="25">
        <v>42023</v>
      </c>
      <c r="S85" s="25">
        <f>IF(ISNUMBER(R85),VLOOKUP(B85,Index!$B$3:$AB$18,27,FALSE),"")</f>
        <v>42023</v>
      </c>
      <c r="T85" s="25">
        <f>IF(ISNUMBER($R85),VLOOKUP($B85,Index!$B$21:$AB$36,27,FALSE),"")</f>
        <v>42023</v>
      </c>
      <c r="U85" s="25">
        <f>IF(ISNUMBER($R85),VLOOKUP($B85,Index!$B$39:$AB$54,27,FALSE),"")</f>
        <v>42027</v>
      </c>
      <c r="W85" s="18">
        <v>1.2650273224043729</v>
      </c>
      <c r="X85" s="19">
        <v>0.6</v>
      </c>
      <c r="Y85" s="18">
        <v>0.47192797329842645</v>
      </c>
      <c r="Z85" s="19">
        <f t="shared" si="17"/>
        <v>0</v>
      </c>
      <c r="AA85" s="21">
        <v>0.74379461050534412</v>
      </c>
      <c r="AB85" s="28"/>
      <c r="AC85" s="18">
        <v>1.6002941264295771</v>
      </c>
      <c r="AD85" s="19">
        <v>0.36</v>
      </c>
      <c r="AE85" s="18">
        <v>0.2227160119815603</v>
      </c>
      <c r="AF85" s="19">
        <f t="shared" si="18"/>
        <v>0</v>
      </c>
      <c r="AG85" s="21">
        <v>0.55323042261679656</v>
      </c>
      <c r="AH85" s="28"/>
      <c r="AK85" t="str">
        <f t="shared" si="22"/>
        <v/>
      </c>
      <c r="AL85" t="str">
        <f t="shared" si="22"/>
        <v/>
      </c>
      <c r="AM85" t="str">
        <f t="shared" si="22"/>
        <v/>
      </c>
      <c r="AN85" t="str">
        <f t="shared" si="22"/>
        <v/>
      </c>
      <c r="AO85" t="str">
        <f t="shared" si="22"/>
        <v/>
      </c>
      <c r="AP85" t="str">
        <f t="shared" si="22"/>
        <v/>
      </c>
      <c r="AQ85" t="str">
        <f t="shared" si="22"/>
        <v/>
      </c>
      <c r="AR85" t="str">
        <f t="shared" si="22"/>
        <v/>
      </c>
      <c r="AS85">
        <f t="shared" si="22"/>
        <v>0.74379461050534412</v>
      </c>
      <c r="AT85" t="str">
        <f t="shared" si="22"/>
        <v/>
      </c>
      <c r="AU85" t="str">
        <f t="shared" si="22"/>
        <v/>
      </c>
      <c r="AV85" t="str">
        <f t="shared" si="22"/>
        <v/>
      </c>
      <c r="AW85" t="str">
        <f t="shared" si="22"/>
        <v/>
      </c>
      <c r="AX85" t="str">
        <f t="shared" si="22"/>
        <v/>
      </c>
      <c r="AZ85" s="46">
        <f>IF(ISNUMBER(VLOOKUP($B85,Stats!$A$2:$AA$19,2,FALSE))=FALSE,"",IF(ISNUMBER(W85),(W85-VLOOKUP($B85,Stats!$A$2:$AA$19,2,FALSE))/VLOOKUP($B85,Stats!$A$2:$AA$19,16,FALSE),""))</f>
        <v>0.79578864610312405</v>
      </c>
      <c r="BA85" s="46">
        <f>IF(ISNUMBER(VLOOKUP($B85,Stats!$A$2:$AA$19,2,FALSE))=FALSE,"",IF(ISNUMBER(X85),(X85-VLOOKUP($B85,Stats!$A$2:$AA$19,3,FALSE))/VLOOKUP($B85,Stats!$A$2:$AA$19,17,FALSE),""))</f>
        <v>-0.52813738425366874</v>
      </c>
      <c r="BB85" s="46"/>
      <c r="BC85" s="46"/>
      <c r="BD85" s="44">
        <f t="shared" si="14"/>
        <v>0.13382563092472766</v>
      </c>
      <c r="BE85" s="46">
        <f>IF(ISNUMBER(VLOOKUP($B85,Stats!$A$2:$AA$19,2,FALSE))=FALSE,"",IF(ISNUMBER(Y85),(Y85-VLOOKUP($B85,Stats!$A$2:$AA$19,5,FALSE))/VLOOKUP($B85,Stats!$A$2:$AA$19,19,FALSE),""))</f>
        <v>0.84901464662829751</v>
      </c>
      <c r="BF85" s="46"/>
      <c r="BG85" s="46"/>
      <c r="BH85" s="46">
        <f>IF(ISNUMBER(VLOOKUP($B85,Stats!$A$2:$AA$19,2,FALSE))=FALSE,"",IF(ISNUMBER(Z85),(Z85-VLOOKUP($B85,Stats!$A$2:$AA$19,8,FALSE))/VLOOKUP($B85,Stats!$A$2:$AA$19,22,FALSE),""))</f>
        <v>-0.48836753916131515</v>
      </c>
      <c r="BI85" s="46" t="str">
        <f>IF(ISNUMBER(VLOOKUP($B85,Stats!$A$2:$AA$19,2,FALSE))=FALSE,"",IF(ISNUMBER(#REF!),(#REF!-VLOOKUP($B85,Stats!$A$2:$AA$19,9,FALSE))/VLOOKUP($B85,Stats!$A$2:$AA$19,23,FALSE),""))</f>
        <v/>
      </c>
      <c r="BJ85" s="46" t="str">
        <f>IF(ISNUMBER(VLOOKUP($B85,Stats!$A$2:$AA$19,2,FALSE))=FALSE,"",IF(ISNUMBER(#REF!),(#REF!-VLOOKUP($B85,Stats!$A$2:$AA$19,10,FALSE))/VLOOKUP($B85,Stats!$A$2:$AA$19,24,FALSE),""))</f>
        <v/>
      </c>
      <c r="BK85" s="44">
        <f t="shared" si="19"/>
        <v>-0.74082051438820273</v>
      </c>
      <c r="BL85" s="46" t="str">
        <f>IF(ISNUMBER(VLOOKUP($B85,Stats!$A$2:$AA$19,2,FALSE))=FALSE,"",IF(ISNUMBER(#REF!),(#REF!-VLOOKUP($B85,Stats!$A$2:$AA$19,11,FALSE))/VLOOKUP($B85,Stats!$A$2:$AA$19,25,FALSE),""))</f>
        <v/>
      </c>
      <c r="BM85" s="46">
        <f>IF(ISNUMBER(VLOOKUP($B85,Stats!$A$2:$AA$19,2,FALSE))=FALSE,"",IF(ISNUMBER(AA85),(AA85-VLOOKUP($B85,Stats!$A$2:$AA$19,12,FALSE))/VLOOKUP($B85,Stats!$A$2:$AA$19,26,FALSE),""))</f>
        <v>-0.27218554242054394</v>
      </c>
      <c r="BN85" s="46" t="str">
        <f>IF(ISNUMBER(VLOOKUP($B85,Stats!$A$2:$AA$19,2,FALSE))=FALSE,"",IF(ISNUMBER(#REF!),(#REF!-VLOOKUP($B85,Stats!$A$2:$AA$19,13,FALSE))/VLOOKUP($B85,Stats!$A$2:$AA$19,27,FALSE),""))</f>
        <v/>
      </c>
      <c r="BO85" s="46" t="str">
        <f>IF(ISNUMBER(VLOOKUP($B85,Stats!$A$2:$AA$19,2,FALSE))=FALSE,"",IF(ISNUMBER(#REF!),(#REF!-VLOOKUP($B85,Stats!$A$2:$AA$19,14,FALSE))/VLOOKUP($B85,Stats!$A$2:$AB$19,28,FALSE),""))</f>
        <v/>
      </c>
      <c r="BP85" s="46"/>
      <c r="BQ85" s="46">
        <f>IF(ISNUMBER(VLOOKUP($B85,Stats!$A$2:$AA$19,2,FALSE))=FALSE,"",IF(ISNUMBER(BM85),BM85,(VLOOKUP($B85,Stats!$A$2:$AT$19,46,FALSE)-VLOOKUP($B85,Stats!$A$2:$AA$19,12,FALSE))/VLOOKUP($B85,Stats!$A$2:$AA$19,26,FALSE)))</f>
        <v>-0.27218554242054394</v>
      </c>
      <c r="BR85" s="51">
        <f t="shared" si="20"/>
        <v>-0.27218554242054394</v>
      </c>
      <c r="BS85" s="32" t="str">
        <f t="shared" si="15"/>
        <v>1241_201502</v>
      </c>
      <c r="BT85" s="53">
        <f t="shared" si="16"/>
        <v>-0.4721642909320849</v>
      </c>
    </row>
    <row r="86" spans="1:72" x14ac:dyDescent="0.15">
      <c r="A86" s="16">
        <v>1241</v>
      </c>
      <c r="B86" s="17">
        <v>201503</v>
      </c>
      <c r="C86" s="3">
        <v>0</v>
      </c>
      <c r="D86" s="23">
        <v>-6.091060036703666E-2</v>
      </c>
      <c r="E86" s="18">
        <v>1.269378134172351E-2</v>
      </c>
      <c r="F86" s="24">
        <v>2</v>
      </c>
      <c r="G86" s="24">
        <v>8</v>
      </c>
      <c r="H86" s="20">
        <v>1.503861188247424E-2</v>
      </c>
      <c r="I86" s="20">
        <v>-1.150015031529697E-2</v>
      </c>
      <c r="J86" s="24">
        <v>1</v>
      </c>
      <c r="K86" s="24">
        <v>5</v>
      </c>
      <c r="L86" s="20">
        <v>2.0551749675985942E-2</v>
      </c>
      <c r="M86" s="20">
        <v>-1.9793852047797156E-2</v>
      </c>
      <c r="N86" s="19">
        <v>1.1552</v>
      </c>
      <c r="O86" s="19">
        <v>1</v>
      </c>
      <c r="P86" s="25">
        <v>42030</v>
      </c>
      <c r="Q86" s="20">
        <v>-6.9771468144044335E-2</v>
      </c>
      <c r="R86" s="25">
        <v>42041</v>
      </c>
      <c r="S86" s="25">
        <f>IF(ISNUMBER(R86),VLOOKUP(B86,Index!$B$3:$AB$18,27,FALSE),"")</f>
        <v>42041</v>
      </c>
      <c r="T86" s="25">
        <f>IF(ISNUMBER($R86),VLOOKUP($B86,Index!$B$21:$AB$36,27,FALSE),"")</f>
        <v>42041</v>
      </c>
      <c r="U86" s="25">
        <f>IF(ISNUMBER($R86),VLOOKUP($B86,Index!$B$39:$AB$54,27,FALSE),"")</f>
        <v>42034</v>
      </c>
      <c r="W86" s="18">
        <v>-1.8273180110110998</v>
      </c>
      <c r="X86" s="19">
        <v>0.2</v>
      </c>
      <c r="Y86" s="18">
        <v>0.24084756695996673</v>
      </c>
      <c r="Z86" s="19">
        <f t="shared" si="17"/>
        <v>0</v>
      </c>
      <c r="AA86" s="21" t="s">
        <v>25</v>
      </c>
      <c r="AB86" s="28"/>
      <c r="AC86" s="18">
        <v>3.3390911133655621</v>
      </c>
      <c r="AD86" s="19">
        <v>4.0000000000000008E-2</v>
      </c>
      <c r="AE86" s="18">
        <v>5.800755051053566E-2</v>
      </c>
      <c r="AF86" s="19">
        <f t="shared" si="18"/>
        <v>0</v>
      </c>
      <c r="AG86" s="21" t="s">
        <v>25</v>
      </c>
      <c r="AH86" s="28"/>
      <c r="AK86" t="str">
        <f t="shared" si="22"/>
        <v/>
      </c>
      <c r="AL86" t="str">
        <f t="shared" si="22"/>
        <v/>
      </c>
      <c r="AM86" t="str">
        <f t="shared" si="22"/>
        <v/>
      </c>
      <c r="AN86" t="str">
        <f t="shared" si="22"/>
        <v/>
      </c>
      <c r="AO86" t="str">
        <f t="shared" si="22"/>
        <v/>
      </c>
      <c r="AP86" t="str">
        <f t="shared" si="22"/>
        <v/>
      </c>
      <c r="AQ86" t="str">
        <f t="shared" si="22"/>
        <v/>
      </c>
      <c r="AR86" t="str">
        <f t="shared" si="22"/>
        <v/>
      </c>
      <c r="AS86" t="str">
        <f t="shared" si="22"/>
        <v/>
      </c>
      <c r="AT86" t="str">
        <f t="shared" si="22"/>
        <v/>
      </c>
      <c r="AU86" t="str">
        <f t="shared" si="22"/>
        <v/>
      </c>
      <c r="AV86" t="str">
        <f t="shared" si="22"/>
        <v/>
      </c>
      <c r="AW86" t="str">
        <f t="shared" si="22"/>
        <v/>
      </c>
      <c r="AX86" t="str">
        <f t="shared" si="22"/>
        <v/>
      </c>
      <c r="AZ86" s="46">
        <f>IF(ISNUMBER(VLOOKUP($B86,Stats!$A$2:$AA$19,2,FALSE))=FALSE,"",IF(ISNUMBER(W86),(W86-VLOOKUP($B86,Stats!$A$2:$AA$19,2,FALSE))/VLOOKUP($B86,Stats!$A$2:$AA$19,16,FALSE),""))</f>
        <v>-1.1437373767151842</v>
      </c>
      <c r="BA86" s="46">
        <f>IF(ISNUMBER(VLOOKUP($B86,Stats!$A$2:$AA$19,2,FALSE))=FALSE,"",IF(ISNUMBER(X86),(X86-VLOOKUP($B86,Stats!$A$2:$AA$19,3,FALSE))/VLOOKUP($B86,Stats!$A$2:$AA$19,17,FALSE),""))</f>
        <v>-1.0521141897083433</v>
      </c>
      <c r="BB86" s="46"/>
      <c r="BC86" s="46"/>
      <c r="BD86" s="44">
        <f t="shared" si="14"/>
        <v>-1.0979257832117637</v>
      </c>
      <c r="BE86" s="46">
        <f>IF(ISNUMBER(VLOOKUP($B86,Stats!$A$2:$AA$19,2,FALSE))=FALSE,"",IF(ISNUMBER(Y86),(Y86-VLOOKUP($B86,Stats!$A$2:$AA$19,5,FALSE))/VLOOKUP($B86,Stats!$A$2:$AA$19,19,FALSE),""))</f>
        <v>0.85401840020972031</v>
      </c>
      <c r="BF86" s="46"/>
      <c r="BG86" s="46"/>
      <c r="BH86" s="46">
        <f>IF(ISNUMBER(VLOOKUP($B86,Stats!$A$2:$AA$19,2,FALSE))=FALSE,"",IF(ISNUMBER(Z86),(Z86-VLOOKUP($B86,Stats!$A$2:$AA$19,8,FALSE))/VLOOKUP($B86,Stats!$A$2:$AA$19,22,FALSE),""))</f>
        <v>-0.64412337137479436</v>
      </c>
      <c r="BI86" s="46" t="str">
        <f>IF(ISNUMBER(VLOOKUP($B86,Stats!$A$2:$AA$19,2,FALSE))=FALSE,"",IF(ISNUMBER(#REF!),(#REF!-VLOOKUP($B86,Stats!$A$2:$AA$19,9,FALSE))/VLOOKUP($B86,Stats!$A$2:$AA$19,23,FALSE),""))</f>
        <v/>
      </c>
      <c r="BJ86" s="46" t="str">
        <f>IF(ISNUMBER(VLOOKUP($B86,Stats!$A$2:$AA$19,2,FALSE))=FALSE,"",IF(ISNUMBER(#REF!),(#REF!-VLOOKUP($B86,Stats!$A$2:$AA$19,10,FALSE))/VLOOKUP($B86,Stats!$A$2:$AA$19,24,FALSE),""))</f>
        <v/>
      </c>
      <c r="BK86" s="44">
        <f t="shared" si="19"/>
        <v>-0.79104989155924255</v>
      </c>
      <c r="BL86" s="46" t="str">
        <f>IF(ISNUMBER(VLOOKUP($B86,Stats!$A$2:$AA$19,2,FALSE))=FALSE,"",IF(ISNUMBER(#REF!),(#REF!-VLOOKUP($B86,Stats!$A$2:$AA$19,11,FALSE))/VLOOKUP($B86,Stats!$A$2:$AA$19,25,FALSE),""))</f>
        <v/>
      </c>
      <c r="BM86" s="46" t="str">
        <f>IF(ISNUMBER(VLOOKUP($B86,Stats!$A$2:$AA$19,2,FALSE))=FALSE,"",IF(ISNUMBER(AA86),(AA86-VLOOKUP($B86,Stats!$A$2:$AA$19,12,FALSE))/VLOOKUP($B86,Stats!$A$2:$AA$19,26,FALSE),""))</f>
        <v/>
      </c>
      <c r="BN86" s="46" t="str">
        <f>IF(ISNUMBER(VLOOKUP($B86,Stats!$A$2:$AA$19,2,FALSE))=FALSE,"",IF(ISNUMBER(#REF!),(#REF!-VLOOKUP($B86,Stats!$A$2:$AA$19,13,FALSE))/VLOOKUP($B86,Stats!$A$2:$AA$19,27,FALSE),""))</f>
        <v/>
      </c>
      <c r="BO86" s="46" t="str">
        <f>IF(ISNUMBER(VLOOKUP($B86,Stats!$A$2:$AA$19,2,FALSE))=FALSE,"",IF(ISNUMBER(#REF!),(#REF!-VLOOKUP($B86,Stats!$A$2:$AA$19,14,FALSE))/VLOOKUP($B86,Stats!$A$2:$AB$19,28,FALSE),""))</f>
        <v/>
      </c>
      <c r="BP86" s="46"/>
      <c r="BQ86" s="46">
        <f>IF(ISNUMBER(VLOOKUP($B86,Stats!$A$2:$AA$19,2,FALSE))=FALSE,"",IF(ISNUMBER(BM86),BM86,(VLOOKUP($B86,Stats!$A$2:$AT$19,46,FALSE)-VLOOKUP($B86,Stats!$A$2:$AA$19,12,FALSE))/VLOOKUP($B86,Stats!$A$2:$AA$19,26,FALSE)))</f>
        <v>-0.53964354662323732</v>
      </c>
      <c r="BR86" s="51">
        <f t="shared" si="20"/>
        <v>-0.53964354662323732</v>
      </c>
      <c r="BS86" s="32" t="str">
        <f t="shared" si="15"/>
        <v>1241_201503</v>
      </c>
      <c r="BT86" s="53">
        <f t="shared" si="16"/>
        <v>-0.80214380090254578</v>
      </c>
    </row>
    <row r="87" spans="1:72" x14ac:dyDescent="0.15">
      <c r="A87" s="16">
        <v>1241</v>
      </c>
      <c r="B87" s="17">
        <v>201504</v>
      </c>
      <c r="C87" s="3">
        <v>0</v>
      </c>
      <c r="D87" s="23">
        <v>8.0867299460264164E-2</v>
      </c>
      <c r="E87" s="18">
        <v>8.9059286893140559E-3</v>
      </c>
      <c r="F87" s="24">
        <v>7</v>
      </c>
      <c r="G87" s="24">
        <v>0</v>
      </c>
      <c r="H87" s="20">
        <v>1.1204577137479355E-2</v>
      </c>
      <c r="I87" s="20" t="s">
        <v>25</v>
      </c>
      <c r="J87" s="24">
        <v>7</v>
      </c>
      <c r="K87" s="24">
        <v>0</v>
      </c>
      <c r="L87" s="20">
        <v>2.4587121915012E-2</v>
      </c>
      <c r="M87" s="20">
        <v>2.5030208872776072E-3</v>
      </c>
      <c r="N87" s="19">
        <v>1.1615</v>
      </c>
      <c r="O87" s="19">
        <v>1.0776581926145852</v>
      </c>
      <c r="P87" s="25">
        <v>42052</v>
      </c>
      <c r="Q87" s="20">
        <v>0</v>
      </c>
      <c r="R87" s="25">
        <v>42044</v>
      </c>
      <c r="S87" s="25">
        <f>IF(ISNUMBER(R87),VLOOKUP(B87,Index!$B$3:$AB$18,27,FALSE),"")</f>
        <v>42044</v>
      </c>
      <c r="T87" s="25">
        <f>IF(ISNUMBER($R87),VLOOKUP($B87,Index!$B$21:$AB$36,27,FALSE),"")</f>
        <v>42044</v>
      </c>
      <c r="U87" s="25">
        <f>IF(ISNUMBER($R87),VLOOKUP($B87,Index!$B$39:$AB$54,27,FALSE),"")</f>
        <v>42052</v>
      </c>
      <c r="W87" s="18">
        <v>3.2346919784105665</v>
      </c>
      <c r="X87" s="19">
        <v>1</v>
      </c>
      <c r="Y87" s="18">
        <v>0.16897811602362298</v>
      </c>
      <c r="Z87" s="19">
        <f t="shared" si="17"/>
        <v>0</v>
      </c>
      <c r="AA87" s="21" t="s">
        <v>25</v>
      </c>
      <c r="AB87" s="28"/>
      <c r="AC87" s="18">
        <v>10.463232195193665</v>
      </c>
      <c r="AD87" s="19">
        <v>1</v>
      </c>
      <c r="AE87" s="18">
        <v>2.8553603694892987E-2</v>
      </c>
      <c r="AF87" s="19">
        <f t="shared" si="18"/>
        <v>0</v>
      </c>
      <c r="AG87" s="21" t="s">
        <v>25</v>
      </c>
      <c r="AH87" s="28"/>
      <c r="AK87" t="str">
        <f t="shared" si="22"/>
        <v/>
      </c>
      <c r="AL87" t="str">
        <f t="shared" si="22"/>
        <v/>
      </c>
      <c r="AM87" t="str">
        <f t="shared" si="22"/>
        <v/>
      </c>
      <c r="AN87" t="str">
        <f t="shared" si="22"/>
        <v/>
      </c>
      <c r="AO87" t="str">
        <f t="shared" si="22"/>
        <v/>
      </c>
      <c r="AP87" t="str">
        <f t="shared" si="22"/>
        <v/>
      </c>
      <c r="AQ87" t="str">
        <f t="shared" si="22"/>
        <v/>
      </c>
      <c r="AR87" t="str">
        <f t="shared" si="22"/>
        <v/>
      </c>
      <c r="AS87" t="str">
        <f t="shared" si="22"/>
        <v/>
      </c>
      <c r="AT87" t="str">
        <f t="shared" si="22"/>
        <v/>
      </c>
      <c r="AU87" t="str">
        <f t="shared" si="22"/>
        <v/>
      </c>
      <c r="AV87" t="str">
        <f t="shared" si="22"/>
        <v/>
      </c>
      <c r="AW87" t="str">
        <f t="shared" si="22"/>
        <v/>
      </c>
      <c r="AX87" t="str">
        <f t="shared" si="22"/>
        <v/>
      </c>
      <c r="AZ87" s="46">
        <f>IF(ISNUMBER(VLOOKUP($B87,Stats!$A$2:$AA$19,2,FALSE))=FALSE,"",IF(ISNUMBER(W87),(W87-VLOOKUP($B87,Stats!$A$2:$AA$19,2,FALSE))/VLOOKUP($B87,Stats!$A$2:$AA$19,16,FALSE),""))</f>
        <v>0.9705595179620411</v>
      </c>
      <c r="BA87" s="46">
        <f>IF(ISNUMBER(VLOOKUP($B87,Stats!$A$2:$AA$19,2,FALSE))=FALSE,"",IF(ISNUMBER(X87),(X87-VLOOKUP($B87,Stats!$A$2:$AA$19,3,FALSE))/VLOOKUP($B87,Stats!$A$2:$AA$19,17,FALSE),""))</f>
        <v>0.93772145929647244</v>
      </c>
      <c r="BB87" s="46"/>
      <c r="BC87" s="46"/>
      <c r="BD87" s="44">
        <f t="shared" si="14"/>
        <v>0.95414048862925682</v>
      </c>
      <c r="BE87" s="46">
        <f>IF(ISNUMBER(VLOOKUP($B87,Stats!$A$2:$AA$19,2,FALSE))=FALSE,"",IF(ISNUMBER(Y87),(Y87-VLOOKUP($B87,Stats!$A$2:$AA$19,5,FALSE))/VLOOKUP($B87,Stats!$A$2:$AA$19,19,FALSE),""))</f>
        <v>0.50691718732221014</v>
      </c>
      <c r="BF87" s="46"/>
      <c r="BG87" s="46"/>
      <c r="BH87" s="46">
        <f>IF(ISNUMBER(VLOOKUP($B87,Stats!$A$2:$AA$19,2,FALSE))=FALSE,"",IF(ISNUMBER(Z87),(Z87-VLOOKUP($B87,Stats!$A$2:$AA$19,8,FALSE))/VLOOKUP($B87,Stats!$A$2:$AA$19,22,FALSE),""))</f>
        <v>-0.5145844845400992</v>
      </c>
      <c r="BI87" s="46" t="str">
        <f>IF(ISNUMBER(VLOOKUP($B87,Stats!$A$2:$AA$19,2,FALSE))=FALSE,"",IF(ISNUMBER(#REF!),(#REF!-VLOOKUP($B87,Stats!$A$2:$AA$19,9,FALSE))/VLOOKUP($B87,Stats!$A$2:$AA$19,23,FALSE),""))</f>
        <v/>
      </c>
      <c r="BJ87" s="46" t="str">
        <f>IF(ISNUMBER(VLOOKUP($B87,Stats!$A$2:$AA$19,2,FALSE))=FALSE,"",IF(ISNUMBER(#REF!),(#REF!-VLOOKUP($B87,Stats!$A$2:$AA$19,10,FALSE))/VLOOKUP($B87,Stats!$A$2:$AA$19,24,FALSE),""))</f>
        <v/>
      </c>
      <c r="BK87" s="44">
        <f t="shared" si="19"/>
        <v>-0.50921737648757681</v>
      </c>
      <c r="BL87" s="46" t="str">
        <f>IF(ISNUMBER(VLOOKUP($B87,Stats!$A$2:$AA$19,2,FALSE))=FALSE,"",IF(ISNUMBER(#REF!),(#REF!-VLOOKUP($B87,Stats!$A$2:$AA$19,11,FALSE))/VLOOKUP($B87,Stats!$A$2:$AA$19,25,FALSE),""))</f>
        <v/>
      </c>
      <c r="BM87" s="46" t="str">
        <f>IF(ISNUMBER(VLOOKUP($B87,Stats!$A$2:$AA$19,2,FALSE))=FALSE,"",IF(ISNUMBER(AA87),(AA87-VLOOKUP($B87,Stats!$A$2:$AA$19,12,FALSE))/VLOOKUP($B87,Stats!$A$2:$AA$19,26,FALSE),""))</f>
        <v/>
      </c>
      <c r="BN87" s="46" t="str">
        <f>IF(ISNUMBER(VLOOKUP($B87,Stats!$A$2:$AA$19,2,FALSE))=FALSE,"",IF(ISNUMBER(#REF!),(#REF!-VLOOKUP($B87,Stats!$A$2:$AA$19,13,FALSE))/VLOOKUP($B87,Stats!$A$2:$AA$19,27,FALSE),""))</f>
        <v/>
      </c>
      <c r="BO87" s="46" t="str">
        <f>IF(ISNUMBER(VLOOKUP($B87,Stats!$A$2:$AA$19,2,FALSE))=FALSE,"",IF(ISNUMBER(#REF!),(#REF!-VLOOKUP($B87,Stats!$A$2:$AA$19,14,FALSE))/VLOOKUP($B87,Stats!$A$2:$AB$19,28,FALSE),""))</f>
        <v/>
      </c>
      <c r="BP87" s="46"/>
      <c r="BQ87" s="46">
        <f>IF(ISNUMBER(VLOOKUP($B87,Stats!$A$2:$AA$19,2,FALSE))=FALSE,"",IF(ISNUMBER(BM87),BM87,(VLOOKUP($B87,Stats!$A$2:$AT$19,46,FALSE)-VLOOKUP($B87,Stats!$A$2:$AA$19,12,FALSE))/VLOOKUP($B87,Stats!$A$2:$AA$19,26,FALSE)))</f>
        <v>-0.64096278450557098</v>
      </c>
      <c r="BR87" s="51">
        <f t="shared" si="20"/>
        <v>-0.64096278450557098</v>
      </c>
      <c r="BS87" s="32" t="str">
        <f t="shared" si="15"/>
        <v>1241_201504</v>
      </c>
      <c r="BT87" s="53">
        <f t="shared" si="16"/>
        <v>-0.2428948850678089</v>
      </c>
    </row>
    <row r="88" spans="1:72" x14ac:dyDescent="0.15">
      <c r="A88" s="16">
        <v>1241</v>
      </c>
      <c r="B88" s="17">
        <v>201505</v>
      </c>
      <c r="C88" s="3">
        <v>0</v>
      </c>
      <c r="D88" s="23">
        <v>-1.4464055101162221E-2</v>
      </c>
      <c r="E88" s="18">
        <v>1.5562167313959395E-2</v>
      </c>
      <c r="F88" s="24">
        <v>4</v>
      </c>
      <c r="G88" s="24">
        <v>4</v>
      </c>
      <c r="H88" s="20">
        <v>1.1537356183945469E-2</v>
      </c>
      <c r="I88" s="20">
        <v>-1.4963803891623328E-2</v>
      </c>
      <c r="J88" s="24">
        <v>3</v>
      </c>
      <c r="K88" s="24">
        <v>2</v>
      </c>
      <c r="L88" s="20">
        <v>1.5724351263103564E-2</v>
      </c>
      <c r="M88" s="20">
        <v>-2.2542908376739779E-2</v>
      </c>
      <c r="N88" s="19">
        <v>1.1820999999999999</v>
      </c>
      <c r="O88" s="19">
        <v>1.0318610335195531</v>
      </c>
      <c r="P88" s="25">
        <v>42065</v>
      </c>
      <c r="Q88" s="20">
        <v>-3.1638609254716066E-2</v>
      </c>
      <c r="R88" s="25">
        <v>42069</v>
      </c>
      <c r="S88" s="25">
        <f>IF(ISNUMBER(R88),VLOOKUP(B88,Index!$B$3:$AB$18,27,FALSE),"")</f>
        <v>42069</v>
      </c>
      <c r="T88" s="25">
        <f>IF(ISNUMBER($R88),VLOOKUP($B88,Index!$B$21:$AB$36,27,FALSE),"")</f>
        <v>42069</v>
      </c>
      <c r="U88" s="25">
        <f>IF(ISNUMBER($R88),VLOOKUP($B88,Index!$B$39:$AB$54,27,FALSE),"")</f>
        <v>42069</v>
      </c>
      <c r="W88" s="18">
        <v>-0.52070598364183995</v>
      </c>
      <c r="X88" s="19">
        <v>0.5</v>
      </c>
      <c r="Y88" s="18">
        <v>0.29527136424441808</v>
      </c>
      <c r="Z88" s="19">
        <f t="shared" si="17"/>
        <v>0</v>
      </c>
      <c r="AA88" s="21" t="s">
        <v>25</v>
      </c>
      <c r="AB88" s="28"/>
      <c r="AC88" s="18">
        <v>0.27113472140041611</v>
      </c>
      <c r="AD88" s="19">
        <v>0.25</v>
      </c>
      <c r="AE88" s="18">
        <v>8.7185178542759811E-2</v>
      </c>
      <c r="AF88" s="19">
        <f t="shared" si="18"/>
        <v>0</v>
      </c>
      <c r="AG88" s="21" t="s">
        <v>25</v>
      </c>
      <c r="AH88" s="28"/>
      <c r="AK88" t="str">
        <f t="shared" si="22"/>
        <v/>
      </c>
      <c r="AL88" t="str">
        <f t="shared" si="22"/>
        <v/>
      </c>
      <c r="AM88" t="str">
        <f t="shared" si="22"/>
        <v/>
      </c>
      <c r="AN88" t="str">
        <f t="shared" si="22"/>
        <v/>
      </c>
      <c r="AO88" t="str">
        <f t="shared" si="22"/>
        <v/>
      </c>
      <c r="AP88" t="str">
        <f t="shared" si="22"/>
        <v/>
      </c>
      <c r="AQ88" t="str">
        <f t="shared" si="22"/>
        <v/>
      </c>
      <c r="AR88" t="str">
        <f t="shared" si="22"/>
        <v/>
      </c>
      <c r="AS88" t="str">
        <f t="shared" si="22"/>
        <v/>
      </c>
      <c r="AT88" t="str">
        <f t="shared" si="22"/>
        <v/>
      </c>
      <c r="AU88" t="str">
        <f t="shared" si="22"/>
        <v/>
      </c>
      <c r="AV88" t="str">
        <f t="shared" si="22"/>
        <v/>
      </c>
      <c r="AW88" t="str">
        <f t="shared" si="22"/>
        <v/>
      </c>
      <c r="AX88" t="str">
        <f t="shared" si="22"/>
        <v/>
      </c>
      <c r="AZ88" s="46">
        <f>IF(ISNUMBER(VLOOKUP($B88,Stats!$A$2:$AA$19,2,FALSE))=FALSE,"",IF(ISNUMBER(W88),(W88-VLOOKUP($B88,Stats!$A$2:$AA$19,2,FALSE))/VLOOKUP($B88,Stats!$A$2:$AA$19,16,FALSE),""))</f>
        <v>-0.86131657448145382</v>
      </c>
      <c r="BA88" s="46">
        <f>IF(ISNUMBER(VLOOKUP($B88,Stats!$A$2:$AA$19,2,FALSE))=FALSE,"",IF(ISNUMBER(X88),(X88-VLOOKUP($B88,Stats!$A$2:$AA$19,3,FALSE))/VLOOKUP($B88,Stats!$A$2:$AA$19,17,FALSE),""))</f>
        <v>-0.52592327303600894</v>
      </c>
      <c r="BB88" s="46"/>
      <c r="BC88" s="46"/>
      <c r="BD88" s="44">
        <f t="shared" si="14"/>
        <v>-0.69361992375873138</v>
      </c>
      <c r="BE88" s="46">
        <f>IF(ISNUMBER(VLOOKUP($B88,Stats!$A$2:$AA$19,2,FALSE))=FALSE,"",IF(ISNUMBER(Y88),(Y88-VLOOKUP($B88,Stats!$A$2:$AA$19,5,FALSE))/VLOOKUP($B88,Stats!$A$2:$AA$19,19,FALSE),""))</f>
        <v>1.0987394597835922</v>
      </c>
      <c r="BF88" s="46"/>
      <c r="BG88" s="46"/>
      <c r="BH88" s="46">
        <f>IF(ISNUMBER(VLOOKUP($B88,Stats!$A$2:$AA$19,2,FALSE))=FALSE,"",IF(ISNUMBER(Z88),(Z88-VLOOKUP($B88,Stats!$A$2:$AA$19,8,FALSE))/VLOOKUP($B88,Stats!$A$2:$AA$19,22,FALSE),""))</f>
        <v>-0.59810804423176478</v>
      </c>
      <c r="BI88" s="46" t="str">
        <f>IF(ISNUMBER(VLOOKUP($B88,Stats!$A$2:$AA$19,2,FALSE))=FALSE,"",IF(ISNUMBER(#REF!),(#REF!-VLOOKUP($B88,Stats!$A$2:$AA$19,9,FALSE))/VLOOKUP($B88,Stats!$A$2:$AA$19,23,FALSE),""))</f>
        <v/>
      </c>
      <c r="BJ88" s="46" t="str">
        <f>IF(ISNUMBER(VLOOKUP($B88,Stats!$A$2:$AA$19,2,FALSE))=FALSE,"",IF(ISNUMBER(#REF!),(#REF!-VLOOKUP($B88,Stats!$A$2:$AA$19,10,FALSE))/VLOOKUP($B88,Stats!$A$2:$AA$19,24,FALSE),""))</f>
        <v/>
      </c>
      <c r="BK88" s="44">
        <f t="shared" si="19"/>
        <v>-0.94855003511804392</v>
      </c>
      <c r="BL88" s="46" t="str">
        <f>IF(ISNUMBER(VLOOKUP($B88,Stats!$A$2:$AA$19,2,FALSE))=FALSE,"",IF(ISNUMBER(#REF!),(#REF!-VLOOKUP($B88,Stats!$A$2:$AA$19,11,FALSE))/VLOOKUP($B88,Stats!$A$2:$AA$19,25,FALSE),""))</f>
        <v/>
      </c>
      <c r="BM88" s="46" t="str">
        <f>IF(ISNUMBER(VLOOKUP($B88,Stats!$A$2:$AA$19,2,FALSE))=FALSE,"",IF(ISNUMBER(AA88),(AA88-VLOOKUP($B88,Stats!$A$2:$AA$19,12,FALSE))/VLOOKUP($B88,Stats!$A$2:$AA$19,26,FALSE),""))</f>
        <v/>
      </c>
      <c r="BN88" s="46" t="str">
        <f>IF(ISNUMBER(VLOOKUP($B88,Stats!$A$2:$AA$19,2,FALSE))=FALSE,"",IF(ISNUMBER(#REF!),(#REF!-VLOOKUP($B88,Stats!$A$2:$AA$19,13,FALSE))/VLOOKUP($B88,Stats!$A$2:$AA$19,27,FALSE),""))</f>
        <v/>
      </c>
      <c r="BO88" s="46" t="str">
        <f>IF(ISNUMBER(VLOOKUP($B88,Stats!$A$2:$AA$19,2,FALSE))=FALSE,"",IF(ISNUMBER(#REF!),(#REF!-VLOOKUP($B88,Stats!$A$2:$AA$19,14,FALSE))/VLOOKUP($B88,Stats!$A$2:$AB$19,28,FALSE),""))</f>
        <v/>
      </c>
      <c r="BP88" s="46"/>
      <c r="BQ88" s="46">
        <f>IF(ISNUMBER(VLOOKUP($B88,Stats!$A$2:$AA$19,2,FALSE))=FALSE,"",IF(ISNUMBER(BM88),BM88,(VLOOKUP($B88,Stats!$A$2:$AT$19,46,FALSE)-VLOOKUP($B88,Stats!$A$2:$AA$19,12,FALSE))/VLOOKUP($B88,Stats!$A$2:$AA$19,26,FALSE)))</f>
        <v>-0.36655208107354165</v>
      </c>
      <c r="BR88" s="51">
        <f t="shared" si="20"/>
        <v>-0.36655208107354165</v>
      </c>
      <c r="BS88" s="32" t="str">
        <f t="shared" si="15"/>
        <v>1241_201505</v>
      </c>
      <c r="BT88" s="53">
        <f t="shared" si="16"/>
        <v>-0.78116442203728098</v>
      </c>
    </row>
    <row r="89" spans="1:72" x14ac:dyDescent="0.15">
      <c r="A89" s="16">
        <v>1241</v>
      </c>
      <c r="B89" s="17">
        <v>201506</v>
      </c>
      <c r="C89" s="3">
        <v>0</v>
      </c>
      <c r="D89" s="23">
        <v>0.15235432864505971</v>
      </c>
      <c r="E89" s="18">
        <v>1.4914666264447304E-2</v>
      </c>
      <c r="F89" s="24">
        <v>8</v>
      </c>
      <c r="G89" s="24">
        <v>2</v>
      </c>
      <c r="H89" s="20">
        <v>1.8573907355358771E-2</v>
      </c>
      <c r="I89" s="20">
        <v>-2.3980668404086081E-3</v>
      </c>
      <c r="J89" s="24">
        <v>5</v>
      </c>
      <c r="K89" s="24">
        <v>1</v>
      </c>
      <c r="L89" s="20">
        <v>4.6761082711807678E-2</v>
      </c>
      <c r="M89" s="20">
        <v>-2.8356836296751231E-3</v>
      </c>
      <c r="N89" s="19">
        <v>1.3190999999999999</v>
      </c>
      <c r="O89" s="19">
        <v>1.1349049298804095</v>
      </c>
      <c r="P89" s="25">
        <v>42083</v>
      </c>
      <c r="Q89" s="20">
        <v>-2.8356836296751231E-3</v>
      </c>
      <c r="R89" s="25">
        <v>42082</v>
      </c>
      <c r="S89" s="25">
        <f>IF(ISNUMBER(R89),VLOOKUP(B89,Index!$B$3:$AB$18,27,FALSE),"")</f>
        <v>42073</v>
      </c>
      <c r="T89" s="25">
        <f>IF(ISNUMBER($R89),VLOOKUP($B89,Index!$B$21:$AB$36,27,FALSE),"")</f>
        <v>42075</v>
      </c>
      <c r="U89" s="25">
        <f>IF(ISNUMBER($R89),VLOOKUP($B89,Index!$B$39:$AB$54,27,FALSE),"")</f>
        <v>42075</v>
      </c>
      <c r="W89" s="18">
        <v>4.5706298593517909</v>
      </c>
      <c r="X89" s="19">
        <v>0.8</v>
      </c>
      <c r="Y89" s="18">
        <v>0.28298589562157211</v>
      </c>
      <c r="Z89" s="19">
        <f t="shared" si="17"/>
        <v>9</v>
      </c>
      <c r="AA89" s="21">
        <v>53.727548112450947</v>
      </c>
      <c r="AB89" s="28"/>
      <c r="AC89" s="18">
        <v>20.890657311198172</v>
      </c>
      <c r="AD89" s="19">
        <v>0.64000000000000012</v>
      </c>
      <c r="AE89" s="18">
        <v>8.0081017120743309E-2</v>
      </c>
      <c r="AF89" s="19">
        <f t="shared" si="18"/>
        <v>81</v>
      </c>
      <c r="AG89" s="21">
        <v>2886.6494261757312</v>
      </c>
      <c r="AH89" s="28"/>
      <c r="AK89" t="str">
        <f t="shared" si="22"/>
        <v/>
      </c>
      <c r="AL89" t="str">
        <f t="shared" si="22"/>
        <v/>
      </c>
      <c r="AM89" t="str">
        <f t="shared" si="22"/>
        <v/>
      </c>
      <c r="AN89" t="str">
        <f t="shared" si="22"/>
        <v/>
      </c>
      <c r="AO89" t="str">
        <f t="shared" si="22"/>
        <v/>
      </c>
      <c r="AP89" t="str">
        <f t="shared" si="22"/>
        <v/>
      </c>
      <c r="AQ89" t="str">
        <f t="shared" si="22"/>
        <v/>
      </c>
      <c r="AR89" t="str">
        <f t="shared" si="22"/>
        <v/>
      </c>
      <c r="AS89" t="str">
        <f t="shared" si="22"/>
        <v/>
      </c>
      <c r="AT89" t="str">
        <f t="shared" si="22"/>
        <v/>
      </c>
      <c r="AU89" t="str">
        <f t="shared" si="22"/>
        <v/>
      </c>
      <c r="AV89" t="str">
        <f t="shared" si="22"/>
        <v/>
      </c>
      <c r="AW89">
        <f t="shared" si="22"/>
        <v>53.727548112450947</v>
      </c>
      <c r="AX89" t="str">
        <f t="shared" si="22"/>
        <v/>
      </c>
      <c r="AZ89" s="46">
        <f>IF(ISNUMBER(VLOOKUP($B89,Stats!$A$2:$AA$19,2,FALSE))=FALSE,"",IF(ISNUMBER(W89),(W89-VLOOKUP($B89,Stats!$A$2:$AA$19,2,FALSE))/VLOOKUP($B89,Stats!$A$2:$AA$19,16,FALSE),""))</f>
        <v>2.0717246448220434</v>
      </c>
      <c r="BA89" s="46">
        <f>IF(ISNUMBER(VLOOKUP($B89,Stats!$A$2:$AA$19,2,FALSE))=FALSE,"",IF(ISNUMBER(X89),(X89-VLOOKUP($B89,Stats!$A$2:$AA$19,3,FALSE))/VLOOKUP($B89,Stats!$A$2:$AA$19,17,FALSE),""))</f>
        <v>-3.4963065069354378E-2</v>
      </c>
      <c r="BB89" s="46"/>
      <c r="BC89" s="46"/>
      <c r="BD89" s="44">
        <f t="shared" si="14"/>
        <v>1.0183807898763446</v>
      </c>
      <c r="BE89" s="46">
        <f>IF(ISNUMBER(VLOOKUP($B89,Stats!$A$2:$AA$19,2,FALSE))=FALSE,"",IF(ISNUMBER(Y89),(Y89-VLOOKUP($B89,Stats!$A$2:$AA$19,5,FALSE))/VLOOKUP($B89,Stats!$A$2:$AA$19,19,FALSE),""))</f>
        <v>1.4747137785757818</v>
      </c>
      <c r="BF89" s="46"/>
      <c r="BG89" s="46"/>
      <c r="BH89" s="46">
        <f>IF(ISNUMBER(VLOOKUP($B89,Stats!$A$2:$AA$19,2,FALSE))=FALSE,"",IF(ISNUMBER(Z89),(Z89-VLOOKUP($B89,Stats!$A$2:$AA$19,8,FALSE))/VLOOKUP($B89,Stats!$A$2:$AA$19,22,FALSE),""))</f>
        <v>1.635957111953442</v>
      </c>
      <c r="BI89" s="46" t="str">
        <f>IF(ISNUMBER(VLOOKUP($B89,Stats!$A$2:$AA$19,2,FALSE))=FALSE,"",IF(ISNUMBER(#REF!),(#REF!-VLOOKUP($B89,Stats!$A$2:$AA$19,9,FALSE))/VLOOKUP($B89,Stats!$A$2:$AA$19,23,FALSE),""))</f>
        <v/>
      </c>
      <c r="BJ89" s="46" t="str">
        <f>IF(ISNUMBER(VLOOKUP($B89,Stats!$A$2:$AA$19,2,FALSE))=FALSE,"",IF(ISNUMBER(#REF!),(#REF!-VLOOKUP($B89,Stats!$A$2:$AA$19,10,FALSE))/VLOOKUP($B89,Stats!$A$2:$AA$19,24,FALSE),""))</f>
        <v/>
      </c>
      <c r="BK89" s="44">
        <f t="shared" si="19"/>
        <v>-0.54151251141701473</v>
      </c>
      <c r="BL89" s="46" t="str">
        <f>IF(ISNUMBER(VLOOKUP($B89,Stats!$A$2:$AA$19,2,FALSE))=FALSE,"",IF(ISNUMBER(#REF!),(#REF!-VLOOKUP($B89,Stats!$A$2:$AA$19,11,FALSE))/VLOOKUP($B89,Stats!$A$2:$AA$19,25,FALSE),""))</f>
        <v/>
      </c>
      <c r="BM89" s="46">
        <f>IF(ISNUMBER(VLOOKUP($B89,Stats!$A$2:$AA$19,2,FALSE))=FALSE,"",IF(ISNUMBER(AA89),(AA89-VLOOKUP($B89,Stats!$A$2:$AA$19,12,FALSE))/VLOOKUP($B89,Stats!$A$2:$AA$19,26,FALSE),""))</f>
        <v>2.4668756209395654E-2</v>
      </c>
      <c r="BN89" s="46" t="str">
        <f>IF(ISNUMBER(VLOOKUP($B89,Stats!$A$2:$AA$19,2,FALSE))=FALSE,"",IF(ISNUMBER(#REF!),(#REF!-VLOOKUP($B89,Stats!$A$2:$AA$19,13,FALSE))/VLOOKUP($B89,Stats!$A$2:$AA$19,27,FALSE),""))</f>
        <v/>
      </c>
      <c r="BO89" s="46" t="str">
        <f>IF(ISNUMBER(VLOOKUP($B89,Stats!$A$2:$AA$19,2,FALSE))=FALSE,"",IF(ISNUMBER(#REF!),(#REF!-VLOOKUP($B89,Stats!$A$2:$AA$19,14,FALSE))/VLOOKUP($B89,Stats!$A$2:$AB$19,28,FALSE),""))</f>
        <v/>
      </c>
      <c r="BP89" s="46"/>
      <c r="BQ89" s="46">
        <f>IF(ISNUMBER(VLOOKUP($B89,Stats!$A$2:$AA$19,2,FALSE))=FALSE,"",IF(ISNUMBER(BM89),BM89,(VLOOKUP($B89,Stats!$A$2:$AT$19,46,FALSE)-VLOOKUP($B89,Stats!$A$2:$AA$19,12,FALSE))/VLOOKUP($B89,Stats!$A$2:$AA$19,26,FALSE)))</f>
        <v>2.4668756209395654E-2</v>
      </c>
      <c r="BR89" s="51">
        <f t="shared" si="20"/>
        <v>2.4668756209395654E-2</v>
      </c>
      <c r="BS89" s="32" t="str">
        <f t="shared" si="15"/>
        <v>1241_201506</v>
      </c>
      <c r="BT89" s="53">
        <f t="shared" si="16"/>
        <v>-0.11629759763306073</v>
      </c>
    </row>
    <row r="90" spans="1:72" x14ac:dyDescent="0.15">
      <c r="A90" s="16">
        <v>1241</v>
      </c>
      <c r="B90" s="17">
        <v>201507</v>
      </c>
      <c r="C90" s="3">
        <v>0</v>
      </c>
      <c r="D90" s="23">
        <v>4.4120991585171687E-2</v>
      </c>
      <c r="E90" s="18">
        <v>1.8003847602670417E-2</v>
      </c>
      <c r="F90" s="24">
        <v>4</v>
      </c>
      <c r="G90" s="24">
        <v>1</v>
      </c>
      <c r="H90" s="20">
        <v>1.5081735934997675E-2</v>
      </c>
      <c r="I90" s="20">
        <v>-1.6321541558815045E-2</v>
      </c>
      <c r="J90" s="24">
        <v>3</v>
      </c>
      <c r="K90" s="24">
        <v>1</v>
      </c>
      <c r="L90" s="20">
        <v>3.3280266848608964E-2</v>
      </c>
      <c r="M90" s="20">
        <v>-1.6321541558815045E-2</v>
      </c>
      <c r="N90" s="19">
        <v>1.3908</v>
      </c>
      <c r="O90" s="19">
        <v>1.0203961848862804</v>
      </c>
      <c r="P90" s="25">
        <v>42088</v>
      </c>
      <c r="Q90" s="20">
        <v>-1.6321541558815045E-2</v>
      </c>
      <c r="R90" s="25">
        <v>42089</v>
      </c>
      <c r="S90" s="25">
        <f>IF(ISNUMBER(R90),VLOOKUP(B90,Index!$B$3:$AB$18,27,FALSE),"")</f>
        <v>42088</v>
      </c>
      <c r="T90" s="25">
        <f>IF(ISNUMBER($R90),VLOOKUP($B90,Index!$B$21:$AB$36,27,FALSE),"")</f>
        <v>42089</v>
      </c>
      <c r="U90" s="25">
        <f>IF(ISNUMBER($R90),VLOOKUP($B90,Index!$B$39:$AB$54,27,FALSE),"")</f>
        <v>42089</v>
      </c>
      <c r="W90" s="18">
        <v>3.1767113941323619</v>
      </c>
      <c r="X90" s="19">
        <v>0.8</v>
      </c>
      <c r="Y90" s="18">
        <v>0.34159899042600417</v>
      </c>
      <c r="Z90" s="19">
        <f t="shared" si="17"/>
        <v>1</v>
      </c>
      <c r="AA90" s="21">
        <v>2.7032367883989816</v>
      </c>
      <c r="AB90" s="28"/>
      <c r="AC90" s="18">
        <v>10.091495281610374</v>
      </c>
      <c r="AD90" s="19">
        <v>0.64000000000000012</v>
      </c>
      <c r="AE90" s="18">
        <v>0.11668987026006529</v>
      </c>
      <c r="AF90" s="19">
        <f t="shared" si="18"/>
        <v>1</v>
      </c>
      <c r="AG90" s="21">
        <v>7.3074891341536405</v>
      </c>
      <c r="AH90" s="28"/>
      <c r="AK90" t="str">
        <f t="shared" si="22"/>
        <v/>
      </c>
      <c r="AL90" t="str">
        <f t="shared" si="22"/>
        <v/>
      </c>
      <c r="AM90" t="str">
        <f t="shared" si="22"/>
        <v/>
      </c>
      <c r="AN90" t="str">
        <f t="shared" si="22"/>
        <v/>
      </c>
      <c r="AO90" t="str">
        <f t="shared" si="22"/>
        <v/>
      </c>
      <c r="AP90" t="str">
        <f t="shared" si="22"/>
        <v/>
      </c>
      <c r="AQ90" t="str">
        <f t="shared" si="22"/>
        <v/>
      </c>
      <c r="AR90" t="str">
        <f t="shared" si="22"/>
        <v/>
      </c>
      <c r="AS90" t="str">
        <f t="shared" si="22"/>
        <v/>
      </c>
      <c r="AT90" t="str">
        <f t="shared" si="22"/>
        <v/>
      </c>
      <c r="AU90" t="str">
        <f t="shared" si="22"/>
        <v/>
      </c>
      <c r="AV90" t="str">
        <f t="shared" si="22"/>
        <v/>
      </c>
      <c r="AW90" t="str">
        <f t="shared" si="22"/>
        <v/>
      </c>
      <c r="AX90">
        <f t="shared" si="22"/>
        <v>2.7032367883989816</v>
      </c>
      <c r="AZ90" s="46">
        <f>IF(ISNUMBER(VLOOKUP($B90,Stats!$A$2:$AA$19,2,FALSE))=FALSE,"",IF(ISNUMBER(W90),(W90-VLOOKUP($B90,Stats!$A$2:$AA$19,2,FALSE))/VLOOKUP($B90,Stats!$A$2:$AA$19,16,FALSE),""))</f>
        <v>0.9450764788498569</v>
      </c>
      <c r="BA90" s="46">
        <f>IF(ISNUMBER(VLOOKUP($B90,Stats!$A$2:$AA$19,2,FALSE))=FALSE,"",IF(ISNUMBER(X90),(X90-VLOOKUP($B90,Stats!$A$2:$AA$19,3,FALSE))/VLOOKUP($B90,Stats!$A$2:$AA$19,17,FALSE),""))</f>
        <v>0.61985383420575335</v>
      </c>
      <c r="BB90" s="46"/>
      <c r="BC90" s="46"/>
      <c r="BD90" s="44">
        <f t="shared" si="14"/>
        <v>0.78246515652780513</v>
      </c>
      <c r="BE90" s="46">
        <f>IF(ISNUMBER(VLOOKUP($B90,Stats!$A$2:$AA$19,2,FALSE))=FALSE,"",IF(ISNUMBER(Y90),(Y90-VLOOKUP($B90,Stats!$A$2:$AA$19,5,FALSE))/VLOOKUP($B90,Stats!$A$2:$AA$19,19,FALSE),""))</f>
        <v>1.0241393297386581</v>
      </c>
      <c r="BF90" s="46"/>
      <c r="BG90" s="46"/>
      <c r="BH90" s="46">
        <f>IF(ISNUMBER(VLOOKUP($B90,Stats!$A$2:$AA$19,2,FALSE))=FALSE,"",IF(ISNUMBER(Z90),(Z90-VLOOKUP($B90,Stats!$A$2:$AA$19,8,FALSE))/VLOOKUP($B90,Stats!$A$2:$AA$19,22,FALSE),""))</f>
        <v>-0.22777854907483192</v>
      </c>
      <c r="BI90" s="46" t="str">
        <f>IF(ISNUMBER(VLOOKUP($B90,Stats!$A$2:$AA$19,2,FALSE))=FALSE,"",IF(ISNUMBER(#REF!),(#REF!-VLOOKUP($B90,Stats!$A$2:$AA$19,9,FALSE))/VLOOKUP($B90,Stats!$A$2:$AA$19,23,FALSE),""))</f>
        <v/>
      </c>
      <c r="BJ90" s="46" t="str">
        <f>IF(ISNUMBER(VLOOKUP($B90,Stats!$A$2:$AA$19,2,FALSE))=FALSE,"",IF(ISNUMBER(#REF!),(#REF!-VLOOKUP($B90,Stats!$A$2:$AA$19,10,FALSE))/VLOOKUP($B90,Stats!$A$2:$AA$19,24,FALSE),""))</f>
        <v/>
      </c>
      <c r="BK90" s="44">
        <f t="shared" si="19"/>
        <v>-0.7852310955395102</v>
      </c>
      <c r="BL90" s="46" t="str">
        <f>IF(ISNUMBER(VLOOKUP($B90,Stats!$A$2:$AA$19,2,FALSE))=FALSE,"",IF(ISNUMBER(#REF!),(#REF!-VLOOKUP($B90,Stats!$A$2:$AA$19,11,FALSE))/VLOOKUP($B90,Stats!$A$2:$AA$19,25,FALSE),""))</f>
        <v/>
      </c>
      <c r="BM90" s="46">
        <f>IF(ISNUMBER(VLOOKUP($B90,Stats!$A$2:$AA$19,2,FALSE))=FALSE,"",IF(ISNUMBER(AA90),(AA90-VLOOKUP($B90,Stats!$A$2:$AA$19,12,FALSE))/VLOOKUP($B90,Stats!$A$2:$AA$19,26,FALSE),""))</f>
        <v>-0.22938524874222493</v>
      </c>
      <c r="BN90" s="46" t="str">
        <f>IF(ISNUMBER(VLOOKUP($B90,Stats!$A$2:$AA$19,2,FALSE))=FALSE,"",IF(ISNUMBER(#REF!),(#REF!-VLOOKUP($B90,Stats!$A$2:$AA$19,13,FALSE))/VLOOKUP($B90,Stats!$A$2:$AA$19,27,FALSE),""))</f>
        <v/>
      </c>
      <c r="BO90" s="46" t="str">
        <f>IF(ISNUMBER(VLOOKUP($B90,Stats!$A$2:$AA$19,2,FALSE))=FALSE,"",IF(ISNUMBER(#REF!),(#REF!-VLOOKUP($B90,Stats!$A$2:$AA$19,14,FALSE))/VLOOKUP($B90,Stats!$A$2:$AB$19,28,FALSE),""))</f>
        <v/>
      </c>
      <c r="BP90" s="46"/>
      <c r="BQ90" s="46">
        <f>IF(ISNUMBER(VLOOKUP($B90,Stats!$A$2:$AA$19,2,FALSE))=FALSE,"",IF(ISNUMBER(BM90),BM90,(VLOOKUP($B90,Stats!$A$2:$AT$19,46,FALSE)-VLOOKUP($B90,Stats!$A$2:$AA$19,12,FALSE))/VLOOKUP($B90,Stats!$A$2:$AA$19,26,FALSE)))</f>
        <v>-0.22938524874222493</v>
      </c>
      <c r="BR90" s="51">
        <f t="shared" si="20"/>
        <v>-0.22938524874222493</v>
      </c>
      <c r="BS90" s="32" t="str">
        <f t="shared" si="15"/>
        <v>1241_201507</v>
      </c>
      <c r="BT90" s="53">
        <f t="shared" si="16"/>
        <v>-0.36052267576659003</v>
      </c>
    </row>
    <row r="91" spans="1:72" x14ac:dyDescent="0.15">
      <c r="S91" t="str">
        <f>IF(ISNUMBER(R91),VLOOKUP(B91,Index!$B$3:$AB$18,27,FALSE),"")</f>
        <v/>
      </c>
      <c r="T91" t="str">
        <f>IF(ISNUMBER($R91),VLOOKUP($B91,Index!$B$21:$AB$36,27,FALSE),"")</f>
        <v/>
      </c>
      <c r="U91" t="str">
        <f>IF(ISNUMBER($R91),VLOOKUP($B91,Index!$B$39:$AB$54,27,FALSE),"")</f>
        <v/>
      </c>
      <c r="Z91" t="str">
        <f t="shared" si="17"/>
        <v/>
      </c>
      <c r="AA91" t="s">
        <v>25</v>
      </c>
      <c r="AF91" t="str">
        <f t="shared" si="18"/>
        <v/>
      </c>
      <c r="AG91" t="s">
        <v>25</v>
      </c>
      <c r="AK91" t="str">
        <f t="shared" si="22"/>
        <v/>
      </c>
      <c r="AL91" t="str">
        <f t="shared" si="22"/>
        <v/>
      </c>
      <c r="AM91" t="str">
        <f t="shared" si="22"/>
        <v/>
      </c>
      <c r="AN91" t="str">
        <f t="shared" si="22"/>
        <v/>
      </c>
      <c r="AO91" t="str">
        <f t="shared" si="22"/>
        <v/>
      </c>
      <c r="AP91" t="str">
        <f t="shared" si="22"/>
        <v/>
      </c>
      <c r="AQ91" t="str">
        <f t="shared" si="22"/>
        <v/>
      </c>
      <c r="AR91" t="str">
        <f t="shared" si="22"/>
        <v/>
      </c>
      <c r="AS91" t="str">
        <f t="shared" si="22"/>
        <v/>
      </c>
      <c r="AT91" t="str">
        <f t="shared" si="22"/>
        <v/>
      </c>
      <c r="AU91" t="str">
        <f t="shared" si="22"/>
        <v/>
      </c>
      <c r="AV91" t="str">
        <f t="shared" si="22"/>
        <v/>
      </c>
      <c r="AW91" t="str">
        <f t="shared" si="22"/>
        <v/>
      </c>
      <c r="AX91" t="str">
        <f t="shared" si="22"/>
        <v/>
      </c>
      <c r="AZ91" s="46" t="str">
        <f>IF(ISNUMBER(VLOOKUP($B91,Stats!$A$2:$AA$19,2,FALSE))=FALSE,"",IF(ISNUMBER(W91),(W91-VLOOKUP($B91,Stats!$A$2:$AA$19,2,FALSE))/VLOOKUP($B91,Stats!$A$2:$AA$19,16,FALSE),""))</f>
        <v/>
      </c>
      <c r="BA91" s="46" t="str">
        <f>IF(ISNUMBER(VLOOKUP($B91,Stats!$A$2:$AA$19,2,FALSE))=FALSE,"",IF(ISNUMBER(X91),(X91-VLOOKUP($B91,Stats!$A$2:$AA$19,3,FALSE))/VLOOKUP($B91,Stats!$A$2:$AA$19,17,FALSE),""))</f>
        <v/>
      </c>
      <c r="BB91" s="46"/>
      <c r="BC91" s="46"/>
      <c r="BD91" s="44" t="str">
        <f t="shared" si="14"/>
        <v/>
      </c>
      <c r="BE91" s="46" t="str">
        <f>IF(ISNUMBER(VLOOKUP($B91,Stats!$A$2:$AA$19,2,FALSE))=FALSE,"",IF(ISNUMBER(Y91),(Y91-VLOOKUP($B91,Stats!$A$2:$AA$19,5,FALSE))/VLOOKUP($B91,Stats!$A$2:$AA$19,19,FALSE),""))</f>
        <v/>
      </c>
      <c r="BF91" s="46"/>
      <c r="BG91" s="46"/>
      <c r="BH91" s="46" t="str">
        <f>IF(ISNUMBER(VLOOKUP($B91,Stats!$A$2:$AA$19,2,FALSE))=FALSE,"",IF(ISNUMBER(Z91),(Z91-VLOOKUP($B91,Stats!$A$2:$AA$19,8,FALSE))/VLOOKUP($B91,Stats!$A$2:$AA$19,22,FALSE),""))</f>
        <v/>
      </c>
      <c r="BI91" s="46" t="str">
        <f>IF(ISNUMBER(VLOOKUP($B91,Stats!$A$2:$AA$19,2,FALSE))=FALSE,"",IF(ISNUMBER(#REF!),(#REF!-VLOOKUP($B91,Stats!$A$2:$AA$19,9,FALSE))/VLOOKUP($B91,Stats!$A$2:$AA$19,23,FALSE),""))</f>
        <v/>
      </c>
      <c r="BJ91" s="46" t="str">
        <f>IF(ISNUMBER(VLOOKUP($B91,Stats!$A$2:$AA$19,2,FALSE))=FALSE,"",IF(ISNUMBER(#REF!),(#REF!-VLOOKUP($B91,Stats!$A$2:$AA$19,10,FALSE))/VLOOKUP($B91,Stats!$A$2:$AA$19,24,FALSE),""))</f>
        <v/>
      </c>
      <c r="BK91" s="44" t="str">
        <f t="shared" si="19"/>
        <v/>
      </c>
      <c r="BL91" s="46" t="str">
        <f>IF(ISNUMBER(VLOOKUP($B91,Stats!$A$2:$AA$19,2,FALSE))=FALSE,"",IF(ISNUMBER(#REF!),(#REF!-VLOOKUP($B91,Stats!$A$2:$AA$19,11,FALSE))/VLOOKUP($B91,Stats!$A$2:$AA$19,25,FALSE),""))</f>
        <v/>
      </c>
      <c r="BM91" s="46" t="str">
        <f>IF(ISNUMBER(VLOOKUP($B91,Stats!$A$2:$AA$19,2,FALSE))=FALSE,"",IF(ISNUMBER(AA91),(AA91-VLOOKUP($B91,Stats!$A$2:$AA$19,12,FALSE))/VLOOKUP($B91,Stats!$A$2:$AA$19,26,FALSE),""))</f>
        <v/>
      </c>
      <c r="BN91" s="46" t="str">
        <f>IF(ISNUMBER(VLOOKUP($B91,Stats!$A$2:$AA$19,2,FALSE))=FALSE,"",IF(ISNUMBER(#REF!),(#REF!-VLOOKUP($B91,Stats!$A$2:$AA$19,13,FALSE))/VLOOKUP($B91,Stats!$A$2:$AA$19,27,FALSE),""))</f>
        <v/>
      </c>
      <c r="BO91" s="46" t="str">
        <f>IF(ISNUMBER(VLOOKUP($B91,Stats!$A$2:$AA$19,2,FALSE))=FALSE,"",IF(ISNUMBER(#REF!),(#REF!-VLOOKUP($B91,Stats!$A$2:$AA$19,14,FALSE))/VLOOKUP($B91,Stats!$A$2:$AB$19,28,FALSE),""))</f>
        <v/>
      </c>
      <c r="BP91" s="46"/>
      <c r="BQ91" s="46" t="str">
        <f>IF(ISNUMBER(VLOOKUP($B91,Stats!$A$2:$AA$19,2,FALSE))=FALSE,"",IF(ISNUMBER(BM91),BM91,(VLOOKUP($B91,Stats!$A$2:$AT$19,46,FALSE)-VLOOKUP($B91,Stats!$A$2:$AA$19,12,FALSE))/VLOOKUP($B91,Stats!$A$2:$AA$19,26,FALSE)))</f>
        <v/>
      </c>
      <c r="BR91" s="51" t="str">
        <f t="shared" si="20"/>
        <v/>
      </c>
      <c r="BS91" s="32" t="str">
        <f t="shared" si="15"/>
        <v/>
      </c>
      <c r="BT91" s="53" t="str">
        <f t="shared" si="16"/>
        <v/>
      </c>
    </row>
    <row r="92" spans="1:72" ht="40.5" x14ac:dyDescent="0.15">
      <c r="A92" s="1" t="s">
        <v>42</v>
      </c>
      <c r="B92" s="1" t="s">
        <v>0</v>
      </c>
      <c r="C92" s="3"/>
      <c r="D92" s="4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 t="s">
        <v>15</v>
      </c>
      <c r="J92" s="1" t="s">
        <v>16</v>
      </c>
      <c r="K92" s="1" t="s">
        <v>17</v>
      </c>
      <c r="L92" s="1" t="s">
        <v>18</v>
      </c>
      <c r="M92" s="1" t="s">
        <v>19</v>
      </c>
      <c r="N92" s="1" t="s">
        <v>20</v>
      </c>
      <c r="O92" s="1" t="s">
        <v>21</v>
      </c>
      <c r="P92" s="1" t="s">
        <v>22</v>
      </c>
      <c r="Q92" s="1" t="s">
        <v>23</v>
      </c>
      <c r="R92" s="1" t="s">
        <v>24</v>
      </c>
      <c r="S92" s="1" t="str">
        <f>IF(ISNUMBER(R92),VLOOKUP(B92,Index!$B$3:$AB$18,27,FALSE),"")</f>
        <v/>
      </c>
      <c r="T92" s="1" t="str">
        <f>IF(ISNUMBER($R92),VLOOKUP($B92,Index!$B$21:$AB$36,27,FALSE),"")</f>
        <v/>
      </c>
      <c r="U92" s="1" t="str">
        <f>IF(ISNUMBER($R92),VLOOKUP($B92,Index!$B$39:$AB$54,27,FALSE),"")</f>
        <v/>
      </c>
      <c r="W92" s="1" t="s">
        <v>1</v>
      </c>
      <c r="X92" s="1" t="s">
        <v>2</v>
      </c>
      <c r="Y92" s="1" t="s">
        <v>4</v>
      </c>
      <c r="Z92" s="1" t="str">
        <f t="shared" si="17"/>
        <v/>
      </c>
      <c r="AA92" s="1" t="s">
        <v>8</v>
      </c>
      <c r="AB92" s="27"/>
      <c r="AC92" s="1" t="s">
        <v>33</v>
      </c>
      <c r="AD92" s="1" t="s">
        <v>35</v>
      </c>
      <c r="AE92" s="1" t="s">
        <v>37</v>
      </c>
      <c r="AF92" s="1" t="str">
        <f t="shared" si="18"/>
        <v/>
      </c>
      <c r="AG92" s="1" t="s">
        <v>38</v>
      </c>
      <c r="AH92" s="27"/>
      <c r="AK92" t="str">
        <f t="shared" si="22"/>
        <v/>
      </c>
      <c r="AL92" t="str">
        <f t="shared" si="22"/>
        <v/>
      </c>
      <c r="AM92" t="str">
        <f t="shared" si="22"/>
        <v/>
      </c>
      <c r="AN92" t="str">
        <f t="shared" si="22"/>
        <v/>
      </c>
      <c r="AO92" t="str">
        <f t="shared" si="22"/>
        <v/>
      </c>
      <c r="AP92" t="str">
        <f t="shared" si="22"/>
        <v/>
      </c>
      <c r="AQ92" t="str">
        <f t="shared" si="22"/>
        <v/>
      </c>
      <c r="AR92" t="str">
        <f t="shared" si="22"/>
        <v/>
      </c>
      <c r="AS92" t="str">
        <f t="shared" si="22"/>
        <v/>
      </c>
      <c r="AT92" t="str">
        <f t="shared" si="22"/>
        <v/>
      </c>
      <c r="AU92" t="str">
        <f t="shared" si="22"/>
        <v/>
      </c>
      <c r="AV92" t="str">
        <f t="shared" si="22"/>
        <v/>
      </c>
      <c r="AW92" t="str">
        <f t="shared" si="22"/>
        <v/>
      </c>
      <c r="AX92" t="str">
        <f t="shared" si="22"/>
        <v/>
      </c>
      <c r="AZ92" s="46" t="str">
        <f>IF(ISNUMBER(VLOOKUP($B92,Stats!$A$2:$AA$19,2,FALSE))=FALSE,"",IF(ISNUMBER(W92),(W92-VLOOKUP($B92,Stats!$A$2:$AA$19,2,FALSE))/VLOOKUP($B92,Stats!$A$2:$AA$19,16,FALSE),""))</f>
        <v/>
      </c>
      <c r="BA92" s="46" t="str">
        <f>IF(ISNUMBER(VLOOKUP($B92,Stats!$A$2:$AA$19,2,FALSE))=FALSE,"",IF(ISNUMBER(X92),(X92-VLOOKUP($B92,Stats!$A$2:$AA$19,3,FALSE))/VLOOKUP($B92,Stats!$A$2:$AA$19,17,FALSE),""))</f>
        <v/>
      </c>
      <c r="BB92" s="46"/>
      <c r="BC92" s="46"/>
      <c r="BD92" s="44" t="str">
        <f t="shared" si="14"/>
        <v/>
      </c>
      <c r="BE92" s="46" t="str">
        <f>IF(ISNUMBER(VLOOKUP($B92,Stats!$A$2:$AA$19,2,FALSE))=FALSE,"",IF(ISNUMBER(Y92),(Y92-VLOOKUP($B92,Stats!$A$2:$AA$19,5,FALSE))/VLOOKUP($B92,Stats!$A$2:$AA$19,19,FALSE),""))</f>
        <v/>
      </c>
      <c r="BF92" s="46"/>
      <c r="BG92" s="46"/>
      <c r="BH92" s="46" t="str">
        <f>IF(ISNUMBER(VLOOKUP($B92,Stats!$A$2:$AA$19,2,FALSE))=FALSE,"",IF(ISNUMBER(Z92),(Z92-VLOOKUP($B92,Stats!$A$2:$AA$19,8,FALSE))/VLOOKUP($B92,Stats!$A$2:$AA$19,22,FALSE),""))</f>
        <v/>
      </c>
      <c r="BI92" s="46" t="str">
        <f>IF(ISNUMBER(VLOOKUP($B92,Stats!$A$2:$AA$19,2,FALSE))=FALSE,"",IF(ISNUMBER(#REF!),(#REF!-VLOOKUP($B92,Stats!$A$2:$AA$19,9,FALSE))/VLOOKUP($B92,Stats!$A$2:$AA$19,23,FALSE),""))</f>
        <v/>
      </c>
      <c r="BJ92" s="46" t="str">
        <f>IF(ISNUMBER(VLOOKUP($B92,Stats!$A$2:$AA$19,2,FALSE))=FALSE,"",IF(ISNUMBER(#REF!),(#REF!-VLOOKUP($B92,Stats!$A$2:$AA$19,10,FALSE))/VLOOKUP($B92,Stats!$A$2:$AA$19,24,FALSE),""))</f>
        <v/>
      </c>
      <c r="BK92" s="44" t="str">
        <f t="shared" si="19"/>
        <v/>
      </c>
      <c r="BL92" s="46" t="str">
        <f>IF(ISNUMBER(VLOOKUP($B92,Stats!$A$2:$AA$19,2,FALSE))=FALSE,"",IF(ISNUMBER(#REF!),(#REF!-VLOOKUP($B92,Stats!$A$2:$AA$19,11,FALSE))/VLOOKUP($B92,Stats!$A$2:$AA$19,25,FALSE),""))</f>
        <v/>
      </c>
      <c r="BM92" s="46" t="str">
        <f>IF(ISNUMBER(VLOOKUP($B92,Stats!$A$2:$AA$19,2,FALSE))=FALSE,"",IF(ISNUMBER(AA92),(AA92-VLOOKUP($B92,Stats!$A$2:$AA$19,12,FALSE))/VLOOKUP($B92,Stats!$A$2:$AA$19,26,FALSE),""))</f>
        <v/>
      </c>
      <c r="BN92" s="46" t="str">
        <f>IF(ISNUMBER(VLOOKUP($B92,Stats!$A$2:$AA$19,2,FALSE))=FALSE,"",IF(ISNUMBER(#REF!),(#REF!-VLOOKUP($B92,Stats!$A$2:$AA$19,13,FALSE))/VLOOKUP($B92,Stats!$A$2:$AA$19,27,FALSE),""))</f>
        <v/>
      </c>
      <c r="BO92" s="46" t="str">
        <f>IF(ISNUMBER(VLOOKUP($B92,Stats!$A$2:$AA$19,2,FALSE))=FALSE,"",IF(ISNUMBER(#REF!),(#REF!-VLOOKUP($B92,Stats!$A$2:$AA$19,14,FALSE))/VLOOKUP($B92,Stats!$A$2:$AB$19,28,FALSE),""))</f>
        <v/>
      </c>
      <c r="BP92" s="46"/>
      <c r="BQ92" s="46" t="str">
        <f>IF(ISNUMBER(VLOOKUP($B92,Stats!$A$2:$AA$19,2,FALSE))=FALSE,"",IF(ISNUMBER(BM92),BM92,(VLOOKUP($B92,Stats!$A$2:$AT$19,46,FALSE)-VLOOKUP($B92,Stats!$A$2:$AA$19,12,FALSE))/VLOOKUP($B92,Stats!$A$2:$AA$19,26,FALSE)))</f>
        <v/>
      </c>
      <c r="BR92" s="51" t="str">
        <f t="shared" si="20"/>
        <v/>
      </c>
      <c r="BS92" s="32" t="str">
        <f t="shared" si="15"/>
        <v/>
      </c>
      <c r="BT92" s="53" t="str">
        <f t="shared" si="16"/>
        <v/>
      </c>
    </row>
    <row r="93" spans="1:72" x14ac:dyDescent="0.15">
      <c r="A93" s="5">
        <v>1344</v>
      </c>
      <c r="B93" s="5" t="s">
        <v>43</v>
      </c>
      <c r="C93" s="3">
        <v>0</v>
      </c>
      <c r="D93" s="11">
        <v>0.21708769767919489</v>
      </c>
      <c r="E93" s="6">
        <v>6.4906059865807442E-3</v>
      </c>
      <c r="F93" s="12">
        <v>70</v>
      </c>
      <c r="G93" s="12">
        <v>45</v>
      </c>
      <c r="H93" s="13">
        <v>5.5301295188649856E-3</v>
      </c>
      <c r="I93" s="13">
        <v>-4.17952700855423E-3</v>
      </c>
      <c r="J93" s="12">
        <v>10</v>
      </c>
      <c r="K93" s="12">
        <v>7</v>
      </c>
      <c r="L93" s="13">
        <v>1.9659624413145504E-2</v>
      </c>
      <c r="M93" s="13">
        <v>-2.4258257137525718E-2</v>
      </c>
      <c r="N93" s="8">
        <v>1.1852</v>
      </c>
      <c r="O93" s="8">
        <v>1.2170876976791949</v>
      </c>
      <c r="P93" s="14">
        <v>42090</v>
      </c>
      <c r="Q93" s="13">
        <v>-2.4258257137525607E-2</v>
      </c>
      <c r="R93" s="14">
        <v>42023</v>
      </c>
      <c r="S93" s="14">
        <f>IF(ISNUMBER(R93),VLOOKUP(B93,Index!$B$3:$AB$18,27,FALSE),"")</f>
        <v>42041</v>
      </c>
      <c r="T93" s="14">
        <f>IF(ISNUMBER($R93),VLOOKUP($B93,Index!$B$21:$AB$36,27,FALSE),"")</f>
        <v>41996</v>
      </c>
      <c r="U93" s="14">
        <f>IF(ISNUMBER($R93),VLOOKUP($B93,Index!$B$39:$AB$54,27,FALSE),"")</f>
        <v>42003</v>
      </c>
      <c r="W93" s="6">
        <v>0.45702673195619975</v>
      </c>
      <c r="X93" s="7">
        <v>0.60869565217391308</v>
      </c>
      <c r="Y93" s="6">
        <v>0.12315058987391658</v>
      </c>
      <c r="Z93" s="8" t="str">
        <f t="shared" si="17"/>
        <v/>
      </c>
      <c r="AA93" s="9">
        <v>8.9490228604831366</v>
      </c>
      <c r="AB93" s="28"/>
      <c r="AC93" s="6">
        <v>0.20887343372256406</v>
      </c>
      <c r="AD93" s="7">
        <v>0.37051039697542537</v>
      </c>
      <c r="AE93" s="6">
        <v>1.5166067786293605E-2</v>
      </c>
      <c r="AF93" s="8" t="str">
        <f t="shared" si="18"/>
        <v/>
      </c>
      <c r="AG93" s="9">
        <v>80.085010157449773</v>
      </c>
      <c r="AH93" s="28"/>
      <c r="AK93" t="str">
        <f t="shared" ref="AK93:AX102" si="23">IF($B93=AK$2,$AA93,"")</f>
        <v/>
      </c>
      <c r="AL93" t="str">
        <f t="shared" si="23"/>
        <v/>
      </c>
      <c r="AM93" t="str">
        <f t="shared" si="23"/>
        <v/>
      </c>
      <c r="AN93" t="str">
        <f t="shared" si="23"/>
        <v/>
      </c>
      <c r="AO93" t="str">
        <f t="shared" si="23"/>
        <v/>
      </c>
      <c r="AP93" t="str">
        <f t="shared" si="23"/>
        <v/>
      </c>
      <c r="AQ93" t="str">
        <f t="shared" si="23"/>
        <v/>
      </c>
      <c r="AR93" t="str">
        <f t="shared" si="23"/>
        <v/>
      </c>
      <c r="AS93" t="str">
        <f t="shared" si="23"/>
        <v/>
      </c>
      <c r="AT93" t="str">
        <f t="shared" si="23"/>
        <v/>
      </c>
      <c r="AU93" t="str">
        <f t="shared" si="23"/>
        <v/>
      </c>
      <c r="AV93" t="str">
        <f t="shared" si="23"/>
        <v/>
      </c>
      <c r="AW93" t="str">
        <f t="shared" si="23"/>
        <v/>
      </c>
      <c r="AX93" t="str">
        <f t="shared" si="23"/>
        <v/>
      </c>
      <c r="AZ93" s="46" t="str">
        <f>IF(ISNUMBER(VLOOKUP($B93,Stats!$A$2:$AA$19,2,FALSE))=FALSE,"",IF(ISNUMBER(W93),(W93-VLOOKUP($B93,Stats!$A$2:$AA$19,2,FALSE))/VLOOKUP($B93,Stats!$A$2:$AA$19,16,FALSE),""))</f>
        <v/>
      </c>
      <c r="BA93" s="46" t="str">
        <f>IF(ISNUMBER(VLOOKUP($B93,Stats!$A$2:$AA$19,2,FALSE))=FALSE,"",IF(ISNUMBER(X93),(X93-VLOOKUP($B93,Stats!$A$2:$AA$19,3,FALSE))/VLOOKUP($B93,Stats!$A$2:$AA$19,17,FALSE),""))</f>
        <v/>
      </c>
      <c r="BB93" s="46"/>
      <c r="BC93" s="46"/>
      <c r="BD93" s="44" t="str">
        <f t="shared" si="14"/>
        <v/>
      </c>
      <c r="BE93" s="46" t="str">
        <f>IF(ISNUMBER(VLOOKUP($B93,Stats!$A$2:$AA$19,2,FALSE))=FALSE,"",IF(ISNUMBER(Y93),(Y93-VLOOKUP($B93,Stats!$A$2:$AA$19,5,FALSE))/VLOOKUP($B93,Stats!$A$2:$AA$19,19,FALSE),""))</f>
        <v/>
      </c>
      <c r="BF93" s="46"/>
      <c r="BG93" s="46"/>
      <c r="BH93" s="46" t="str">
        <f>IF(ISNUMBER(VLOOKUP($B93,Stats!$A$2:$AA$19,2,FALSE))=FALSE,"",IF(ISNUMBER(Z93),(Z93-VLOOKUP($B93,Stats!$A$2:$AA$19,8,FALSE))/VLOOKUP($B93,Stats!$A$2:$AA$19,22,FALSE),""))</f>
        <v/>
      </c>
      <c r="BI93" s="46" t="str">
        <f>IF(ISNUMBER(VLOOKUP($B93,Stats!$A$2:$AA$19,2,FALSE))=FALSE,"",IF(ISNUMBER(#REF!),(#REF!-VLOOKUP($B93,Stats!$A$2:$AA$19,9,FALSE))/VLOOKUP($B93,Stats!$A$2:$AA$19,23,FALSE),""))</f>
        <v/>
      </c>
      <c r="BJ93" s="46" t="str">
        <f>IF(ISNUMBER(VLOOKUP($B93,Stats!$A$2:$AA$19,2,FALSE))=FALSE,"",IF(ISNUMBER(#REF!),(#REF!-VLOOKUP($B93,Stats!$A$2:$AA$19,10,FALSE))/VLOOKUP($B93,Stats!$A$2:$AA$19,24,FALSE),""))</f>
        <v/>
      </c>
      <c r="BK93" s="44" t="str">
        <f t="shared" si="19"/>
        <v/>
      </c>
      <c r="BL93" s="46" t="str">
        <f>IF(ISNUMBER(VLOOKUP($B93,Stats!$A$2:$AA$19,2,FALSE))=FALSE,"",IF(ISNUMBER(#REF!),(#REF!-VLOOKUP($B93,Stats!$A$2:$AA$19,11,FALSE))/VLOOKUP($B93,Stats!$A$2:$AA$19,25,FALSE),""))</f>
        <v/>
      </c>
      <c r="BM93" s="46" t="str">
        <f>IF(ISNUMBER(VLOOKUP($B93,Stats!$A$2:$AA$19,2,FALSE))=FALSE,"",IF(ISNUMBER(AA93),(AA93-VLOOKUP($B93,Stats!$A$2:$AA$19,12,FALSE))/VLOOKUP($B93,Stats!$A$2:$AA$19,26,FALSE),""))</f>
        <v/>
      </c>
      <c r="BN93" s="46" t="str">
        <f>IF(ISNUMBER(VLOOKUP($B93,Stats!$A$2:$AA$19,2,FALSE))=FALSE,"",IF(ISNUMBER(#REF!),(#REF!-VLOOKUP($B93,Stats!$A$2:$AA$19,13,FALSE))/VLOOKUP($B93,Stats!$A$2:$AA$19,27,FALSE),""))</f>
        <v/>
      </c>
      <c r="BO93" s="46" t="str">
        <f>IF(ISNUMBER(VLOOKUP($B93,Stats!$A$2:$AA$19,2,FALSE))=FALSE,"",IF(ISNUMBER(#REF!),(#REF!-VLOOKUP($B93,Stats!$A$2:$AA$19,14,FALSE))/VLOOKUP($B93,Stats!$A$2:$AB$19,28,FALSE),""))</f>
        <v/>
      </c>
      <c r="BP93" s="46"/>
      <c r="BQ93" s="46" t="str">
        <f>IF(ISNUMBER(VLOOKUP($B93,Stats!$A$2:$AA$19,2,FALSE))=FALSE,"",IF(ISNUMBER(BM93),BM93,(VLOOKUP($B93,Stats!$A$2:$AT$19,46,FALSE)-VLOOKUP($B93,Stats!$A$2:$AA$19,12,FALSE))/VLOOKUP($B93,Stats!$A$2:$AA$19,26,FALSE)))</f>
        <v/>
      </c>
      <c r="BR93" s="51" t="str">
        <f t="shared" si="20"/>
        <v/>
      </c>
      <c r="BS93" s="32" t="str">
        <f t="shared" si="15"/>
        <v/>
      </c>
      <c r="BT93" s="53" t="str">
        <f t="shared" si="16"/>
        <v/>
      </c>
    </row>
    <row r="94" spans="1:72" x14ac:dyDescent="0.15">
      <c r="A94" s="5">
        <v>1344</v>
      </c>
      <c r="B94" s="5" t="s">
        <v>44</v>
      </c>
      <c r="C94" s="3">
        <v>0</v>
      </c>
      <c r="D94" s="11">
        <v>1.4298202619085329E-2</v>
      </c>
      <c r="E94" s="6">
        <v>5.3981180547676188E-3</v>
      </c>
      <c r="F94" s="15">
        <v>5</v>
      </c>
      <c r="G94" s="15">
        <v>3.2142857142857144</v>
      </c>
      <c r="H94" s="13">
        <v>5.8449994538319304E-3</v>
      </c>
      <c r="I94" s="13">
        <v>-3.8133517861049632E-3</v>
      </c>
      <c r="J94" s="12">
        <v>3.6428571428571428</v>
      </c>
      <c r="K94" s="12">
        <v>2.2142857142857144</v>
      </c>
      <c r="L94" s="13">
        <v>9.4946909669379066E-3</v>
      </c>
      <c r="M94" s="13">
        <v>-7.3472497829869211E-3</v>
      </c>
      <c r="N94" s="8">
        <v>1.0596285714285714</v>
      </c>
      <c r="O94" s="8">
        <v>1.0151181221428611</v>
      </c>
      <c r="P94" s="14"/>
      <c r="Q94" s="13">
        <v>-9.4796601902137657E-3</v>
      </c>
      <c r="R94" s="14"/>
      <c r="S94" s="14" t="str">
        <f>IF(ISNUMBER(R94),VLOOKUP(B94,Index!$B$3:$AB$18,27,FALSE),"")</f>
        <v/>
      </c>
      <c r="T94" s="14" t="str">
        <f>IF(ISNUMBER($R94),VLOOKUP($B94,Index!$B$21:$AB$36,27,FALSE),"")</f>
        <v/>
      </c>
      <c r="U94" s="14" t="str">
        <f>IF(ISNUMBER($R94),VLOOKUP($B94,Index!$B$39:$AB$54,27,FALSE),"")</f>
        <v/>
      </c>
      <c r="W94" s="6">
        <v>0.57816284449255317</v>
      </c>
      <c r="X94" s="8">
        <v>0.63265306122448983</v>
      </c>
      <c r="Y94" s="6">
        <v>0.10242208878925937</v>
      </c>
      <c r="Z94" s="8" t="str">
        <f t="shared" si="17"/>
        <v/>
      </c>
      <c r="AA94" s="9" t="s">
        <v>25</v>
      </c>
      <c r="AB94" s="28"/>
      <c r="AC94" s="6">
        <v>0.33427227475172022</v>
      </c>
      <c r="AD94" s="8">
        <v>0.40024989587671805</v>
      </c>
      <c r="AE94" s="6">
        <v>1.0490284271954932E-2</v>
      </c>
      <c r="AF94" s="8" t="str">
        <f t="shared" si="18"/>
        <v/>
      </c>
      <c r="AG94" s="9" t="s">
        <v>25</v>
      </c>
      <c r="AH94" s="28"/>
      <c r="AK94" t="str">
        <f t="shared" si="23"/>
        <v/>
      </c>
      <c r="AL94" t="str">
        <f t="shared" si="23"/>
        <v/>
      </c>
      <c r="AM94" t="str">
        <f t="shared" si="23"/>
        <v/>
      </c>
      <c r="AN94" t="str">
        <f t="shared" si="23"/>
        <v/>
      </c>
      <c r="AO94" t="str">
        <f t="shared" si="23"/>
        <v/>
      </c>
      <c r="AP94" t="str">
        <f t="shared" si="23"/>
        <v/>
      </c>
      <c r="AQ94" t="str">
        <f t="shared" si="23"/>
        <v/>
      </c>
      <c r="AR94" t="str">
        <f t="shared" si="23"/>
        <v/>
      </c>
      <c r="AS94" t="str">
        <f t="shared" si="23"/>
        <v/>
      </c>
      <c r="AT94" t="str">
        <f t="shared" si="23"/>
        <v/>
      </c>
      <c r="AU94" t="str">
        <f t="shared" si="23"/>
        <v/>
      </c>
      <c r="AV94" t="str">
        <f t="shared" si="23"/>
        <v/>
      </c>
      <c r="AW94" t="str">
        <f t="shared" si="23"/>
        <v/>
      </c>
      <c r="AX94" t="str">
        <f t="shared" si="23"/>
        <v/>
      </c>
      <c r="AZ94" s="46" t="str">
        <f>IF(ISNUMBER(VLOOKUP($B94,Stats!$A$2:$AA$19,2,FALSE))=FALSE,"",IF(ISNUMBER(W94),(W94-VLOOKUP($B94,Stats!$A$2:$AA$19,2,FALSE))/VLOOKUP($B94,Stats!$A$2:$AA$19,16,FALSE),""))</f>
        <v/>
      </c>
      <c r="BA94" s="46" t="str">
        <f>IF(ISNUMBER(VLOOKUP($B94,Stats!$A$2:$AA$19,2,FALSE))=FALSE,"",IF(ISNUMBER(X94),(X94-VLOOKUP($B94,Stats!$A$2:$AA$19,3,FALSE))/VLOOKUP($B94,Stats!$A$2:$AA$19,17,FALSE),""))</f>
        <v/>
      </c>
      <c r="BB94" s="46"/>
      <c r="BC94" s="46"/>
      <c r="BD94" s="44" t="str">
        <f t="shared" si="14"/>
        <v/>
      </c>
      <c r="BE94" s="46" t="str">
        <f>IF(ISNUMBER(VLOOKUP($B94,Stats!$A$2:$AA$19,2,FALSE))=FALSE,"",IF(ISNUMBER(Y94),(Y94-VLOOKUP($B94,Stats!$A$2:$AA$19,5,FALSE))/VLOOKUP($B94,Stats!$A$2:$AA$19,19,FALSE),""))</f>
        <v/>
      </c>
      <c r="BF94" s="46"/>
      <c r="BG94" s="46"/>
      <c r="BH94" s="46" t="str">
        <f>IF(ISNUMBER(VLOOKUP($B94,Stats!$A$2:$AA$19,2,FALSE))=FALSE,"",IF(ISNUMBER(Z94),(Z94-VLOOKUP($B94,Stats!$A$2:$AA$19,8,FALSE))/VLOOKUP($B94,Stats!$A$2:$AA$19,22,FALSE),""))</f>
        <v/>
      </c>
      <c r="BI94" s="46" t="str">
        <f>IF(ISNUMBER(VLOOKUP($B94,Stats!$A$2:$AA$19,2,FALSE))=FALSE,"",IF(ISNUMBER(#REF!),(#REF!-VLOOKUP($B94,Stats!$A$2:$AA$19,9,FALSE))/VLOOKUP($B94,Stats!$A$2:$AA$19,23,FALSE),""))</f>
        <v/>
      </c>
      <c r="BJ94" s="46" t="str">
        <f>IF(ISNUMBER(VLOOKUP($B94,Stats!$A$2:$AA$19,2,FALSE))=FALSE,"",IF(ISNUMBER(#REF!),(#REF!-VLOOKUP($B94,Stats!$A$2:$AA$19,10,FALSE))/VLOOKUP($B94,Stats!$A$2:$AA$19,24,FALSE),""))</f>
        <v/>
      </c>
      <c r="BK94" s="44" t="str">
        <f t="shared" si="19"/>
        <v/>
      </c>
      <c r="BL94" s="46" t="str">
        <f>IF(ISNUMBER(VLOOKUP($B94,Stats!$A$2:$AA$19,2,FALSE))=FALSE,"",IF(ISNUMBER(#REF!),(#REF!-VLOOKUP($B94,Stats!$A$2:$AA$19,11,FALSE))/VLOOKUP($B94,Stats!$A$2:$AA$19,25,FALSE),""))</f>
        <v/>
      </c>
      <c r="BM94" s="46" t="str">
        <f>IF(ISNUMBER(VLOOKUP($B94,Stats!$A$2:$AA$19,2,FALSE))=FALSE,"",IF(ISNUMBER(AA94),(AA94-VLOOKUP($B94,Stats!$A$2:$AA$19,12,FALSE))/VLOOKUP($B94,Stats!$A$2:$AA$19,26,FALSE),""))</f>
        <v/>
      </c>
      <c r="BN94" s="46" t="str">
        <f>IF(ISNUMBER(VLOOKUP($B94,Stats!$A$2:$AA$19,2,FALSE))=FALSE,"",IF(ISNUMBER(#REF!),(#REF!-VLOOKUP($B94,Stats!$A$2:$AA$19,13,FALSE))/VLOOKUP($B94,Stats!$A$2:$AA$19,27,FALSE),""))</f>
        <v/>
      </c>
      <c r="BO94" s="46" t="str">
        <f>IF(ISNUMBER(VLOOKUP($B94,Stats!$A$2:$AA$19,2,FALSE))=FALSE,"",IF(ISNUMBER(#REF!),(#REF!-VLOOKUP($B94,Stats!$A$2:$AA$19,14,FALSE))/VLOOKUP($B94,Stats!$A$2:$AB$19,28,FALSE),""))</f>
        <v/>
      </c>
      <c r="BP94" s="46"/>
      <c r="BQ94" s="46" t="str">
        <f>IF(ISNUMBER(VLOOKUP($B94,Stats!$A$2:$AA$19,2,FALSE))=FALSE,"",IF(ISNUMBER(BM94),BM94,(VLOOKUP($B94,Stats!$A$2:$AT$19,46,FALSE)-VLOOKUP($B94,Stats!$A$2:$AA$19,12,FALSE))/VLOOKUP($B94,Stats!$A$2:$AA$19,26,FALSE)))</f>
        <v/>
      </c>
      <c r="BR94" s="51" t="str">
        <f t="shared" si="20"/>
        <v/>
      </c>
      <c r="BS94" s="32" t="str">
        <f t="shared" si="15"/>
        <v/>
      </c>
      <c r="BT94" s="53" t="str">
        <f t="shared" si="16"/>
        <v/>
      </c>
    </row>
    <row r="95" spans="1:72" x14ac:dyDescent="0.15">
      <c r="A95" s="16">
        <v>1344</v>
      </c>
      <c r="B95" s="17">
        <v>201421</v>
      </c>
      <c r="C95" s="3">
        <v>0</v>
      </c>
      <c r="D95" s="23">
        <v>-1.7868145409735026E-2</v>
      </c>
      <c r="E95" s="18">
        <v>2.4442304012885869E-3</v>
      </c>
      <c r="F95" s="24">
        <v>0</v>
      </c>
      <c r="G95" s="24">
        <v>7</v>
      </c>
      <c r="H95" s="20" t="s">
        <v>25</v>
      </c>
      <c r="I95" s="20">
        <v>-2.5697738863174058E-3</v>
      </c>
      <c r="J95" s="24">
        <v>1</v>
      </c>
      <c r="K95" s="24">
        <v>7</v>
      </c>
      <c r="L95" s="20">
        <v>0</v>
      </c>
      <c r="M95" s="20">
        <v>-6.9843878389482805E-3</v>
      </c>
      <c r="N95" s="19">
        <v>0.9738</v>
      </c>
      <c r="O95" s="19">
        <v>1</v>
      </c>
      <c r="P95" s="25">
        <v>41920</v>
      </c>
      <c r="Q95" s="20">
        <v>-1.7868145409735026E-2</v>
      </c>
      <c r="R95" s="25">
        <v>41929</v>
      </c>
      <c r="S95" s="25">
        <f>IF(ISNUMBER(R95),VLOOKUP(B95,Index!$B$3:$AB$18,27,FALSE),"")</f>
        <v>41929</v>
      </c>
      <c r="T95" s="25">
        <f>IF(ISNUMBER($R95),VLOOKUP($B95,Index!$B$21:$AB$36,27,FALSE),"")</f>
        <v>41929</v>
      </c>
      <c r="U95" s="25">
        <f>IF(ISNUMBER($R95),VLOOKUP($B95,Index!$B$39:$AB$54,27,FALSE),"")</f>
        <v>41929</v>
      </c>
      <c r="W95" s="18">
        <v>-0.64325323475046092</v>
      </c>
      <c r="X95" s="19">
        <v>0</v>
      </c>
      <c r="Y95" s="18">
        <v>4.6376011165795747E-2</v>
      </c>
      <c r="Z95" s="19">
        <f t="shared" si="17"/>
        <v>0</v>
      </c>
      <c r="AA95" s="21" t="s">
        <v>25</v>
      </c>
      <c r="AB95" s="28"/>
      <c r="AC95" s="18">
        <v>0.41377472401693161</v>
      </c>
      <c r="AD95" s="19">
        <v>0</v>
      </c>
      <c r="AE95" s="18">
        <v>2.1507344116500119E-3</v>
      </c>
      <c r="AF95" s="19">
        <f t="shared" si="18"/>
        <v>0</v>
      </c>
      <c r="AG95" s="21" t="s">
        <v>25</v>
      </c>
      <c r="AH95" s="28"/>
      <c r="AK95" t="str">
        <f t="shared" si="23"/>
        <v/>
      </c>
      <c r="AL95" t="str">
        <f t="shared" si="23"/>
        <v/>
      </c>
      <c r="AM95" t="str">
        <f t="shared" si="23"/>
        <v/>
      </c>
      <c r="AN95" t="str">
        <f t="shared" si="23"/>
        <v/>
      </c>
      <c r="AO95" t="str">
        <f t="shared" si="23"/>
        <v/>
      </c>
      <c r="AP95" t="str">
        <f t="shared" si="23"/>
        <v/>
      </c>
      <c r="AQ95" t="str">
        <f t="shared" si="23"/>
        <v/>
      </c>
      <c r="AR95" t="str">
        <f t="shared" si="23"/>
        <v/>
      </c>
      <c r="AS95" t="str">
        <f t="shared" si="23"/>
        <v/>
      </c>
      <c r="AT95" t="str">
        <f t="shared" si="23"/>
        <v/>
      </c>
      <c r="AU95" t="str">
        <f t="shared" si="23"/>
        <v/>
      </c>
      <c r="AV95" t="str">
        <f t="shared" si="23"/>
        <v/>
      </c>
      <c r="AW95" t="str">
        <f t="shared" si="23"/>
        <v/>
      </c>
      <c r="AX95" t="str">
        <f t="shared" si="23"/>
        <v/>
      </c>
      <c r="AZ95" s="46">
        <f>IF(ISNUMBER(VLOOKUP($B95,Stats!$A$2:$AA$19,2,FALSE))=FALSE,"",IF(ISNUMBER(W95),(W95-VLOOKUP($B95,Stats!$A$2:$AA$19,2,FALSE))/VLOOKUP($B95,Stats!$A$2:$AA$19,16,FALSE),""))</f>
        <v>-0.54235180803673466</v>
      </c>
      <c r="BA95" s="46">
        <f>IF(ISNUMBER(VLOOKUP($B95,Stats!$A$2:$AA$19,2,FALSE))=FALSE,"",IF(ISNUMBER(X95),(X95-VLOOKUP($B95,Stats!$A$2:$AA$19,3,FALSE))/VLOOKUP($B95,Stats!$A$2:$AA$19,17,FALSE),""))</f>
        <v>-1.8529407449063409</v>
      </c>
      <c r="BB95" s="46"/>
      <c r="BC95" s="46"/>
      <c r="BD95" s="44">
        <f t="shared" si="14"/>
        <v>-1.1976462764715379</v>
      </c>
      <c r="BE95" s="46">
        <f>IF(ISNUMBER(VLOOKUP($B95,Stats!$A$2:$AA$19,2,FALSE))=FALSE,"",IF(ISNUMBER(Y95),(Y95-VLOOKUP($B95,Stats!$A$2:$AA$19,5,FALSE))/VLOOKUP($B95,Stats!$A$2:$AA$19,19,FALSE),""))</f>
        <v>-0.58402963310252198</v>
      </c>
      <c r="BF95" s="46"/>
      <c r="BG95" s="46"/>
      <c r="BH95" s="46">
        <f>IF(ISNUMBER(VLOOKUP($B95,Stats!$A$2:$AA$19,2,FALSE))=FALSE,"",IF(ISNUMBER(Z95),(Z95-VLOOKUP($B95,Stats!$A$2:$AA$19,8,FALSE))/VLOOKUP($B95,Stats!$A$2:$AA$19,22,FALSE),""))</f>
        <v>-0.61753828864926419</v>
      </c>
      <c r="BI95" s="46" t="str">
        <f>IF(ISNUMBER(VLOOKUP($B95,Stats!$A$2:$AA$19,2,FALSE))=FALSE,"",IF(ISNUMBER(#REF!),(#REF!-VLOOKUP($B95,Stats!$A$2:$AA$19,9,FALSE))/VLOOKUP($B95,Stats!$A$2:$AA$19,23,FALSE),""))</f>
        <v/>
      </c>
      <c r="BJ95" s="46" t="str">
        <f>IF(ISNUMBER(VLOOKUP($B95,Stats!$A$2:$AA$19,2,FALSE))=FALSE,"",IF(ISNUMBER(#REF!),(#REF!-VLOOKUP($B95,Stats!$A$2:$AA$19,10,FALSE))/VLOOKUP($B95,Stats!$A$2:$AA$19,24,FALSE),""))</f>
        <v/>
      </c>
      <c r="BK95" s="44">
        <f t="shared" si="19"/>
        <v>0.22355925657698611</v>
      </c>
      <c r="BL95" s="46" t="str">
        <f>IF(ISNUMBER(VLOOKUP($B95,Stats!$A$2:$AA$19,2,FALSE))=FALSE,"",IF(ISNUMBER(#REF!),(#REF!-VLOOKUP($B95,Stats!$A$2:$AA$19,11,FALSE))/VLOOKUP($B95,Stats!$A$2:$AA$19,25,FALSE),""))</f>
        <v/>
      </c>
      <c r="BM95" s="46" t="str">
        <f>IF(ISNUMBER(VLOOKUP($B95,Stats!$A$2:$AA$19,2,FALSE))=FALSE,"",IF(ISNUMBER(AA95),(AA95-VLOOKUP($B95,Stats!$A$2:$AA$19,12,FALSE))/VLOOKUP($B95,Stats!$A$2:$AA$19,26,FALSE),""))</f>
        <v/>
      </c>
      <c r="BN95" s="46" t="str">
        <f>IF(ISNUMBER(VLOOKUP($B95,Stats!$A$2:$AA$19,2,FALSE))=FALSE,"",IF(ISNUMBER(#REF!),(#REF!-VLOOKUP($B95,Stats!$A$2:$AA$19,13,FALSE))/VLOOKUP($B95,Stats!$A$2:$AA$19,27,FALSE),""))</f>
        <v/>
      </c>
      <c r="BO95" s="46" t="str">
        <f>IF(ISNUMBER(VLOOKUP($B95,Stats!$A$2:$AA$19,2,FALSE))=FALSE,"",IF(ISNUMBER(#REF!),(#REF!-VLOOKUP($B95,Stats!$A$2:$AA$19,14,FALSE))/VLOOKUP($B95,Stats!$A$2:$AB$19,28,FALSE),""))</f>
        <v/>
      </c>
      <c r="BP95" s="46"/>
      <c r="BQ95" s="46">
        <f>IF(ISNUMBER(VLOOKUP($B95,Stats!$A$2:$AA$19,2,FALSE))=FALSE,"",IF(ISNUMBER(BM95),BM95,(VLOOKUP($B95,Stats!$A$2:$AT$19,46,FALSE)-VLOOKUP($B95,Stats!$A$2:$AA$19,12,FALSE))/VLOOKUP($B95,Stats!$A$2:$AA$19,26,FALSE)))</f>
        <v>-0.81319138310867711</v>
      </c>
      <c r="BR95" s="51">
        <f t="shared" si="20"/>
        <v>-0.81319138310867711</v>
      </c>
      <c r="BS95" s="32" t="str">
        <f t="shared" si="15"/>
        <v>1344_201421</v>
      </c>
      <c r="BT95" s="53">
        <f t="shared" si="16"/>
        <v>-0.26803197796985134</v>
      </c>
    </row>
    <row r="96" spans="1:72" x14ac:dyDescent="0.15">
      <c r="A96" s="16">
        <v>1344</v>
      </c>
      <c r="B96" s="17">
        <v>201422</v>
      </c>
      <c r="C96" s="3">
        <v>0</v>
      </c>
      <c r="D96" s="23">
        <v>1.5683814303638632E-2</v>
      </c>
      <c r="E96" s="18">
        <v>4.8533803743137337E-3</v>
      </c>
      <c r="F96" s="24">
        <v>7</v>
      </c>
      <c r="G96" s="24">
        <v>3</v>
      </c>
      <c r="H96" s="20">
        <v>4.1606397793135007E-3</v>
      </c>
      <c r="I96" s="20">
        <v>-4.4814313019218011E-3</v>
      </c>
      <c r="J96" s="24">
        <v>6</v>
      </c>
      <c r="K96" s="24">
        <v>3</v>
      </c>
      <c r="L96" s="20">
        <v>7.6455802262254124E-3</v>
      </c>
      <c r="M96" s="20">
        <v>-7.2070190098182385E-3</v>
      </c>
      <c r="N96" s="19">
        <v>0.97140000000000004</v>
      </c>
      <c r="O96" s="19">
        <v>1.0083039236039029</v>
      </c>
      <c r="P96" s="25">
        <v>41943</v>
      </c>
      <c r="Q96" s="20">
        <v>-1.3390076811293339E-2</v>
      </c>
      <c r="R96" s="25">
        <v>41935</v>
      </c>
      <c r="S96" s="25">
        <f>IF(ISNUMBER(R96),VLOOKUP(B96,Index!$B$3:$AB$18,27,FALSE),"")</f>
        <v>41939</v>
      </c>
      <c r="T96" s="25">
        <f>IF(ISNUMBER($R96),VLOOKUP($B96,Index!$B$21:$AB$36,27,FALSE),"")</f>
        <v>41935</v>
      </c>
      <c r="U96" s="25">
        <f>IF(ISNUMBER($R96),VLOOKUP($B96,Index!$B$39:$AB$54,27,FALSE),"")</f>
        <v>41936</v>
      </c>
      <c r="W96" s="18">
        <v>0.47051442910915897</v>
      </c>
      <c r="X96" s="19">
        <v>0.7</v>
      </c>
      <c r="Y96" s="18">
        <v>9.20864180039518E-2</v>
      </c>
      <c r="Z96" s="19">
        <f t="shared" si="17"/>
        <v>4</v>
      </c>
      <c r="AA96" s="21">
        <v>1.1713012945833687</v>
      </c>
      <c r="AB96" s="28"/>
      <c r="AC96" s="18">
        <v>0.22138382799991779</v>
      </c>
      <c r="AD96" s="19">
        <v>0.48999999999999994</v>
      </c>
      <c r="AE96" s="18">
        <v>8.4799083807985381E-3</v>
      </c>
      <c r="AF96" s="19">
        <f t="shared" si="18"/>
        <v>16</v>
      </c>
      <c r="AG96" s="21">
        <v>1.3719467226926756</v>
      </c>
      <c r="AH96" s="28"/>
      <c r="AK96" t="str">
        <f t="shared" si="23"/>
        <v/>
      </c>
      <c r="AL96">
        <f t="shared" si="23"/>
        <v>1.1713012945833687</v>
      </c>
      <c r="AM96" t="str">
        <f t="shared" si="23"/>
        <v/>
      </c>
      <c r="AN96" t="str">
        <f t="shared" si="23"/>
        <v/>
      </c>
      <c r="AO96" t="str">
        <f t="shared" si="23"/>
        <v/>
      </c>
      <c r="AP96" t="str">
        <f t="shared" si="23"/>
        <v/>
      </c>
      <c r="AQ96" t="str">
        <f t="shared" si="23"/>
        <v/>
      </c>
      <c r="AR96" t="str">
        <f t="shared" si="23"/>
        <v/>
      </c>
      <c r="AS96" t="str">
        <f t="shared" si="23"/>
        <v/>
      </c>
      <c r="AT96" t="str">
        <f t="shared" si="23"/>
        <v/>
      </c>
      <c r="AU96" t="str">
        <f t="shared" si="23"/>
        <v/>
      </c>
      <c r="AV96" t="str">
        <f t="shared" si="23"/>
        <v/>
      </c>
      <c r="AW96" t="str">
        <f t="shared" si="23"/>
        <v/>
      </c>
      <c r="AX96" t="str">
        <f t="shared" si="23"/>
        <v/>
      </c>
      <c r="AZ96" s="46">
        <f>IF(ISNUMBER(VLOOKUP($B96,Stats!$A$2:$AA$19,2,FALSE))=FALSE,"",IF(ISNUMBER(W96),(W96-VLOOKUP($B96,Stats!$A$2:$AA$19,2,FALSE))/VLOOKUP($B96,Stats!$A$2:$AA$19,16,FALSE),""))</f>
        <v>-0.13564569553204889</v>
      </c>
      <c r="BA96" s="46">
        <f>IF(ISNUMBER(VLOOKUP($B96,Stats!$A$2:$AA$19,2,FALSE))=FALSE,"",IF(ISNUMBER(X96),(X96-VLOOKUP($B96,Stats!$A$2:$AA$19,3,FALSE))/VLOOKUP($B96,Stats!$A$2:$AA$19,17,FALSE),""))</f>
        <v>0.48271521432213388</v>
      </c>
      <c r="BB96" s="46"/>
      <c r="BC96" s="46"/>
      <c r="BD96" s="44">
        <f t="shared" si="14"/>
        <v>0.17353475939504248</v>
      </c>
      <c r="BE96" s="46">
        <f>IF(ISNUMBER(VLOOKUP($B96,Stats!$A$2:$AA$19,2,FALSE))=FALSE,"",IF(ISNUMBER(Y96),(Y96-VLOOKUP($B96,Stats!$A$2:$AA$19,5,FALSE))/VLOOKUP($B96,Stats!$A$2:$AA$19,19,FALSE),""))</f>
        <v>-0.35180763150613442</v>
      </c>
      <c r="BF96" s="46"/>
      <c r="BG96" s="46"/>
      <c r="BH96" s="46">
        <f>IF(ISNUMBER(VLOOKUP($B96,Stats!$A$2:$AA$19,2,FALSE))=FALSE,"",IF(ISNUMBER(Z96),(Z96-VLOOKUP($B96,Stats!$A$2:$AA$19,8,FALSE))/VLOOKUP($B96,Stats!$A$2:$AA$19,22,FALSE),""))</f>
        <v>0.66359770503354598</v>
      </c>
      <c r="BI96" s="46" t="str">
        <f>IF(ISNUMBER(VLOOKUP($B96,Stats!$A$2:$AA$19,2,FALSE))=FALSE,"",IF(ISNUMBER(#REF!),(#REF!-VLOOKUP($B96,Stats!$A$2:$AA$19,9,FALSE))/VLOOKUP($B96,Stats!$A$2:$AA$19,23,FALSE),""))</f>
        <v/>
      </c>
      <c r="BJ96" s="46" t="str">
        <f>IF(ISNUMBER(VLOOKUP($B96,Stats!$A$2:$AA$19,2,FALSE))=FALSE,"",IF(ISNUMBER(#REF!),(#REF!-VLOOKUP($B96,Stats!$A$2:$AA$19,10,FALSE))/VLOOKUP($B96,Stats!$A$2:$AA$19,24,FALSE),""))</f>
        <v/>
      </c>
      <c r="BK96" s="44">
        <f t="shared" si="19"/>
        <v>0.44534465356435782</v>
      </c>
      <c r="BL96" s="46" t="str">
        <f>IF(ISNUMBER(VLOOKUP($B96,Stats!$A$2:$AA$19,2,FALSE))=FALSE,"",IF(ISNUMBER(#REF!),(#REF!-VLOOKUP($B96,Stats!$A$2:$AA$19,11,FALSE))/VLOOKUP($B96,Stats!$A$2:$AA$19,25,FALSE),""))</f>
        <v/>
      </c>
      <c r="BM96" s="46">
        <f>IF(ISNUMBER(VLOOKUP($B96,Stats!$A$2:$AA$19,2,FALSE))=FALSE,"",IF(ISNUMBER(AA96),(AA96-VLOOKUP($B96,Stats!$A$2:$AA$19,12,FALSE))/VLOOKUP($B96,Stats!$A$2:$AA$19,26,FALSE),""))</f>
        <v>-0.3078165106202147</v>
      </c>
      <c r="BN96" s="46" t="str">
        <f>IF(ISNUMBER(VLOOKUP($B96,Stats!$A$2:$AA$19,2,FALSE))=FALSE,"",IF(ISNUMBER(#REF!),(#REF!-VLOOKUP($B96,Stats!$A$2:$AA$19,13,FALSE))/VLOOKUP($B96,Stats!$A$2:$AA$19,27,FALSE),""))</f>
        <v/>
      </c>
      <c r="BO96" s="46" t="str">
        <f>IF(ISNUMBER(VLOOKUP($B96,Stats!$A$2:$AA$19,2,FALSE))=FALSE,"",IF(ISNUMBER(#REF!),(#REF!-VLOOKUP($B96,Stats!$A$2:$AA$19,14,FALSE))/VLOOKUP($B96,Stats!$A$2:$AB$19,28,FALSE),""))</f>
        <v/>
      </c>
      <c r="BP96" s="46"/>
      <c r="BQ96" s="46">
        <f>IF(ISNUMBER(VLOOKUP($B96,Stats!$A$2:$AA$19,2,FALSE))=FALSE,"",IF(ISNUMBER(BM96),BM96,(VLOOKUP($B96,Stats!$A$2:$AT$19,46,FALSE)-VLOOKUP($B96,Stats!$A$2:$AA$19,12,FALSE))/VLOOKUP($B96,Stats!$A$2:$AA$19,26,FALSE)))</f>
        <v>-0.3078165106202147</v>
      </c>
      <c r="BR96" s="51">
        <f t="shared" si="20"/>
        <v>-0.3078165106202147</v>
      </c>
      <c r="BS96" s="32" t="str">
        <f t="shared" si="15"/>
        <v>1344_201422</v>
      </c>
      <c r="BT96" s="53">
        <f t="shared" si="16"/>
        <v>0.24035044189358029</v>
      </c>
    </row>
    <row r="97" spans="1:72" x14ac:dyDescent="0.15">
      <c r="A97" s="16">
        <v>1344</v>
      </c>
      <c r="B97" s="17">
        <v>201423</v>
      </c>
      <c r="C97" s="3">
        <v>0</v>
      </c>
      <c r="D97" s="23">
        <v>-3.191270331480367E-3</v>
      </c>
      <c r="E97" s="18">
        <v>6.8627334462909202E-3</v>
      </c>
      <c r="F97" s="24">
        <v>7</v>
      </c>
      <c r="G97" s="24">
        <v>3</v>
      </c>
      <c r="H97" s="20">
        <v>3.3156816830993857E-3</v>
      </c>
      <c r="I97" s="20">
        <v>-8.7308550372245577E-3</v>
      </c>
      <c r="J97" s="24">
        <v>4</v>
      </c>
      <c r="K97" s="24">
        <v>1</v>
      </c>
      <c r="L97" s="20">
        <v>7.9267037265802198E-3</v>
      </c>
      <c r="M97" s="20">
        <v>-1.5752032520325199E-2</v>
      </c>
      <c r="N97" s="19">
        <v>0.98399999999999999</v>
      </c>
      <c r="O97" s="19">
        <v>1.0050045960576039</v>
      </c>
      <c r="P97" s="25">
        <v>41949</v>
      </c>
      <c r="Q97" s="20">
        <v>-1.7784552845528379E-2</v>
      </c>
      <c r="R97" s="25">
        <v>41956</v>
      </c>
      <c r="S97" s="25">
        <f>IF(ISNUMBER(R97),VLOOKUP(B97,Index!$B$3:$AB$18,27,FALSE),"")</f>
        <v>41956</v>
      </c>
      <c r="T97" s="25">
        <f>IF(ISNUMBER($R97),VLOOKUP($B97,Index!$B$21:$AB$36,27,FALSE),"")</f>
        <v>41954</v>
      </c>
      <c r="U97" s="25">
        <f>IF(ISNUMBER($R97),VLOOKUP($B97,Index!$B$39:$AB$54,27,FALSE),"")</f>
        <v>41957</v>
      </c>
      <c r="W97" s="18">
        <v>-9.573810994441101E-2</v>
      </c>
      <c r="X97" s="19">
        <v>0.7</v>
      </c>
      <c r="Y97" s="18">
        <v>0.13021121198937677</v>
      </c>
      <c r="Z97" s="19">
        <f t="shared" si="17"/>
        <v>0</v>
      </c>
      <c r="AA97" s="21" t="s">
        <v>25</v>
      </c>
      <c r="AB97" s="28"/>
      <c r="AC97" s="18">
        <v>9.1657856957281306E-3</v>
      </c>
      <c r="AD97" s="19">
        <v>0.48999999999999994</v>
      </c>
      <c r="AE97" s="18">
        <v>1.6954959727742417E-2</v>
      </c>
      <c r="AF97" s="19">
        <f t="shared" si="18"/>
        <v>0</v>
      </c>
      <c r="AG97" s="21" t="s">
        <v>25</v>
      </c>
      <c r="AH97" s="28"/>
      <c r="AK97" t="str">
        <f t="shared" si="23"/>
        <v/>
      </c>
      <c r="AL97" t="str">
        <f t="shared" si="23"/>
        <v/>
      </c>
      <c r="AM97" t="str">
        <f t="shared" si="23"/>
        <v/>
      </c>
      <c r="AN97" t="str">
        <f t="shared" si="23"/>
        <v/>
      </c>
      <c r="AO97" t="str">
        <f t="shared" si="23"/>
        <v/>
      </c>
      <c r="AP97" t="str">
        <f t="shared" si="23"/>
        <v/>
      </c>
      <c r="AQ97" t="str">
        <f t="shared" si="23"/>
        <v/>
      </c>
      <c r="AR97" t="str">
        <f t="shared" si="23"/>
        <v/>
      </c>
      <c r="AS97" t="str">
        <f t="shared" si="23"/>
        <v/>
      </c>
      <c r="AT97" t="str">
        <f t="shared" si="23"/>
        <v/>
      </c>
      <c r="AU97" t="str">
        <f t="shared" si="23"/>
        <v/>
      </c>
      <c r="AV97" t="str">
        <f t="shared" si="23"/>
        <v/>
      </c>
      <c r="AW97" t="str">
        <f t="shared" si="23"/>
        <v/>
      </c>
      <c r="AX97" t="str">
        <f t="shared" si="23"/>
        <v/>
      </c>
      <c r="AZ97" s="46">
        <f>IF(ISNUMBER(VLOOKUP($B97,Stats!$A$2:$AA$19,2,FALSE))=FALSE,"",IF(ISNUMBER(W97),(W97-VLOOKUP($B97,Stats!$A$2:$AA$19,2,FALSE))/VLOOKUP($B97,Stats!$A$2:$AA$19,16,FALSE),""))</f>
        <v>-8.6398454637447927E-2</v>
      </c>
      <c r="BA97" s="46">
        <f>IF(ISNUMBER(VLOOKUP($B97,Stats!$A$2:$AA$19,2,FALSE))=FALSE,"",IF(ISNUMBER(X97),(X97-VLOOKUP($B97,Stats!$A$2:$AA$19,3,FALSE))/VLOOKUP($B97,Stats!$A$2:$AA$19,17,FALSE),""))</f>
        <v>1.1113184735957777</v>
      </c>
      <c r="BB97" s="46"/>
      <c r="BC97" s="46"/>
      <c r="BD97" s="44">
        <f t="shared" si="14"/>
        <v>0.51246000947916492</v>
      </c>
      <c r="BE97" s="46">
        <f>IF(ISNUMBER(VLOOKUP($B97,Stats!$A$2:$AA$19,2,FALSE))=FALSE,"",IF(ISNUMBER(Y97),(Y97-VLOOKUP($B97,Stats!$A$2:$AA$19,5,FALSE))/VLOOKUP($B97,Stats!$A$2:$AA$19,19,FALSE),""))</f>
        <v>-0.11481441898167766</v>
      </c>
      <c r="BF97" s="46"/>
      <c r="BG97" s="46"/>
      <c r="BH97" s="46">
        <f>IF(ISNUMBER(VLOOKUP($B97,Stats!$A$2:$AA$19,2,FALSE))=FALSE,"",IF(ISNUMBER(Z97),(Z97-VLOOKUP($B97,Stats!$A$2:$AA$19,8,FALSE))/VLOOKUP($B97,Stats!$A$2:$AA$19,22,FALSE),""))</f>
        <v>-0.83118031458533193</v>
      </c>
      <c r="BI97" s="46" t="str">
        <f>IF(ISNUMBER(VLOOKUP($B97,Stats!$A$2:$AA$19,2,FALSE))=FALSE,"",IF(ISNUMBER(#REF!),(#REF!-VLOOKUP($B97,Stats!$A$2:$AA$19,9,FALSE))/VLOOKUP($B97,Stats!$A$2:$AA$19,23,FALSE),""))</f>
        <v/>
      </c>
      <c r="BJ97" s="46" t="str">
        <f>IF(ISNUMBER(VLOOKUP($B97,Stats!$A$2:$AA$19,2,FALSE))=FALSE,"",IF(ISNUMBER(#REF!),(#REF!-VLOOKUP($B97,Stats!$A$2:$AA$19,10,FALSE))/VLOOKUP($B97,Stats!$A$2:$AA$19,24,FALSE),""))</f>
        <v/>
      </c>
      <c r="BK97" s="44">
        <f t="shared" si="19"/>
        <v>-0.16898400108842521</v>
      </c>
      <c r="BL97" s="46" t="str">
        <f>IF(ISNUMBER(VLOOKUP($B97,Stats!$A$2:$AA$19,2,FALSE))=FALSE,"",IF(ISNUMBER(#REF!),(#REF!-VLOOKUP($B97,Stats!$A$2:$AA$19,11,FALSE))/VLOOKUP($B97,Stats!$A$2:$AA$19,25,FALSE),""))</f>
        <v/>
      </c>
      <c r="BM97" s="46" t="str">
        <f>IF(ISNUMBER(VLOOKUP($B97,Stats!$A$2:$AA$19,2,FALSE))=FALSE,"",IF(ISNUMBER(AA97),(AA97-VLOOKUP($B97,Stats!$A$2:$AA$19,12,FALSE))/VLOOKUP($B97,Stats!$A$2:$AA$19,26,FALSE),""))</f>
        <v/>
      </c>
      <c r="BN97" s="46" t="str">
        <f>IF(ISNUMBER(VLOOKUP($B97,Stats!$A$2:$AA$19,2,FALSE))=FALSE,"",IF(ISNUMBER(#REF!),(#REF!-VLOOKUP($B97,Stats!$A$2:$AA$19,13,FALSE))/VLOOKUP($B97,Stats!$A$2:$AA$19,27,FALSE),""))</f>
        <v/>
      </c>
      <c r="BO97" s="46" t="str">
        <f>IF(ISNUMBER(VLOOKUP($B97,Stats!$A$2:$AA$19,2,FALSE))=FALSE,"",IF(ISNUMBER(#REF!),(#REF!-VLOOKUP($B97,Stats!$A$2:$AA$19,14,FALSE))/VLOOKUP($B97,Stats!$A$2:$AB$19,28,FALSE),""))</f>
        <v/>
      </c>
      <c r="BP97" s="46"/>
      <c r="BQ97" s="46">
        <f>IF(ISNUMBER(VLOOKUP($B97,Stats!$A$2:$AA$19,2,FALSE))=FALSE,"",IF(ISNUMBER(BM97),BM97,(VLOOKUP($B97,Stats!$A$2:$AT$19,46,FALSE)-VLOOKUP($B97,Stats!$A$2:$AA$19,12,FALSE))/VLOOKUP($B97,Stats!$A$2:$AA$19,26,FALSE)))</f>
        <v>-0.71825946798524909</v>
      </c>
      <c r="BR97" s="51">
        <f t="shared" si="20"/>
        <v>-0.71825946798524909</v>
      </c>
      <c r="BS97" s="32" t="str">
        <f t="shared" si="15"/>
        <v>1344_201423</v>
      </c>
      <c r="BT97" s="53">
        <f t="shared" si="16"/>
        <v>-0.14255029235427197</v>
      </c>
    </row>
    <row r="98" spans="1:72" x14ac:dyDescent="0.15">
      <c r="A98" s="16">
        <v>1344</v>
      </c>
      <c r="B98" s="17">
        <v>201424</v>
      </c>
      <c r="C98" s="3">
        <v>0</v>
      </c>
      <c r="D98" s="23">
        <v>3.562945368171011E-2</v>
      </c>
      <c r="E98" s="18">
        <v>4.4632750004213002E-3</v>
      </c>
      <c r="F98" s="24">
        <v>8</v>
      </c>
      <c r="G98" s="24">
        <v>2</v>
      </c>
      <c r="H98" s="20">
        <v>5.1602368954365152E-3</v>
      </c>
      <c r="I98" s="20">
        <v>-3.0608949107971406E-3</v>
      </c>
      <c r="J98" s="24">
        <v>6</v>
      </c>
      <c r="K98" s="24">
        <v>2</v>
      </c>
      <c r="L98" s="20">
        <v>1.1566663224207296E-2</v>
      </c>
      <c r="M98" s="20">
        <v>-3.8803226794648094E-3</v>
      </c>
      <c r="N98" s="19">
        <v>1.0027999999999999</v>
      </c>
      <c r="O98" s="19">
        <v>1.0237876467585501</v>
      </c>
      <c r="P98" s="25">
        <v>41971</v>
      </c>
      <c r="Q98" s="20">
        <v>-6.1130922058074688E-3</v>
      </c>
      <c r="R98" s="25">
        <v>41963</v>
      </c>
      <c r="S98" s="25">
        <f>IF(ISNUMBER(R98),VLOOKUP(B98,Index!$B$3:$AB$18,27,FALSE),"")</f>
        <v>41963</v>
      </c>
      <c r="T98" s="25">
        <f>IF(ISNUMBER($R98),VLOOKUP($B98,Index!$B$21:$AB$36,27,FALSE),"")</f>
        <v>41963</v>
      </c>
      <c r="U98" s="25">
        <f>IF(ISNUMBER($R98),VLOOKUP($B98,Index!$B$39:$AB$54,27,FALSE),"")</f>
        <v>41963</v>
      </c>
      <c r="W98" s="18">
        <v>1.0688836104513033</v>
      </c>
      <c r="X98" s="19">
        <v>0.8</v>
      </c>
      <c r="Y98" s="18">
        <v>8.4684688950121753E-2</v>
      </c>
      <c r="Z98" s="19">
        <f t="shared" si="17"/>
        <v>0</v>
      </c>
      <c r="AA98" s="21">
        <v>5.8283847980997159</v>
      </c>
      <c r="AB98" s="28"/>
      <c r="AC98" s="18">
        <v>1.1425121726914136</v>
      </c>
      <c r="AD98" s="19">
        <v>0.64000000000000012</v>
      </c>
      <c r="AE98" s="18">
        <v>7.1714965425788736E-3</v>
      </c>
      <c r="AF98" s="19">
        <f t="shared" si="18"/>
        <v>0</v>
      </c>
      <c r="AG98" s="21">
        <v>33.970069354719868</v>
      </c>
      <c r="AH98" s="28"/>
      <c r="AK98" t="str">
        <f t="shared" si="23"/>
        <v/>
      </c>
      <c r="AL98" t="str">
        <f t="shared" si="23"/>
        <v/>
      </c>
      <c r="AM98" t="str">
        <f t="shared" si="23"/>
        <v/>
      </c>
      <c r="AN98">
        <f t="shared" si="23"/>
        <v>5.8283847980997159</v>
      </c>
      <c r="AO98" t="str">
        <f t="shared" si="23"/>
        <v/>
      </c>
      <c r="AP98" t="str">
        <f t="shared" si="23"/>
        <v/>
      </c>
      <c r="AQ98" t="str">
        <f t="shared" si="23"/>
        <v/>
      </c>
      <c r="AR98" t="str">
        <f t="shared" si="23"/>
        <v/>
      </c>
      <c r="AS98" t="str">
        <f t="shared" si="23"/>
        <v/>
      </c>
      <c r="AT98" t="str">
        <f t="shared" si="23"/>
        <v/>
      </c>
      <c r="AU98" t="str">
        <f t="shared" si="23"/>
        <v/>
      </c>
      <c r="AV98" t="str">
        <f t="shared" si="23"/>
        <v/>
      </c>
      <c r="AW98" t="str">
        <f t="shared" si="23"/>
        <v/>
      </c>
      <c r="AX98" t="str">
        <f t="shared" si="23"/>
        <v/>
      </c>
      <c r="AZ98" s="46">
        <f>IF(ISNUMBER(VLOOKUP($B98,Stats!$A$2:$AA$19,2,FALSE))=FALSE,"",IF(ISNUMBER(W98),(W98-VLOOKUP($B98,Stats!$A$2:$AA$19,2,FALSE))/VLOOKUP($B98,Stats!$A$2:$AA$19,16,FALSE),""))</f>
        <v>-6.0323650006962361E-2</v>
      </c>
      <c r="BA98" s="46">
        <f>IF(ISNUMBER(VLOOKUP($B98,Stats!$A$2:$AA$19,2,FALSE))=FALSE,"",IF(ISNUMBER(X98),(X98-VLOOKUP($B98,Stats!$A$2:$AA$19,3,FALSE))/VLOOKUP($B98,Stats!$A$2:$AA$19,17,FALSE),""))</f>
        <v>0.51367074063984464</v>
      </c>
      <c r="BB98" s="46"/>
      <c r="BC98" s="46"/>
      <c r="BD98" s="44">
        <f t="shared" si="14"/>
        <v>0.22667354531644113</v>
      </c>
      <c r="BE98" s="46">
        <f>IF(ISNUMBER(VLOOKUP($B98,Stats!$A$2:$AA$19,2,FALSE))=FALSE,"",IF(ISNUMBER(Y98),(Y98-VLOOKUP($B98,Stats!$A$2:$AA$19,5,FALSE))/VLOOKUP($B98,Stats!$A$2:$AA$19,19,FALSE),""))</f>
        <v>-0.39378665382119887</v>
      </c>
      <c r="BF98" s="46"/>
      <c r="BG98" s="46"/>
      <c r="BH98" s="46">
        <f>IF(ISNUMBER(VLOOKUP($B98,Stats!$A$2:$AA$19,2,FALSE))=FALSE,"",IF(ISNUMBER(Z98),(Z98-VLOOKUP($B98,Stats!$A$2:$AA$19,8,FALSE))/VLOOKUP($B98,Stats!$A$2:$AA$19,22,FALSE),""))</f>
        <v>-0.83432005029645806</v>
      </c>
      <c r="BI98" s="46" t="str">
        <f>IF(ISNUMBER(VLOOKUP($B98,Stats!$A$2:$AA$19,2,FALSE))=FALSE,"",IF(ISNUMBER(#REF!),(#REF!-VLOOKUP($B98,Stats!$A$2:$AA$19,9,FALSE))/VLOOKUP($B98,Stats!$A$2:$AA$19,23,FALSE),""))</f>
        <v/>
      </c>
      <c r="BJ98" s="46" t="str">
        <f>IF(ISNUMBER(VLOOKUP($B98,Stats!$A$2:$AA$19,2,FALSE))=FALSE,"",IF(ISNUMBER(#REF!),(#REF!-VLOOKUP($B98,Stats!$A$2:$AA$19,10,FALSE))/VLOOKUP($B98,Stats!$A$2:$AA$19,24,FALSE),""))</f>
        <v/>
      </c>
      <c r="BK98" s="44">
        <f t="shared" si="19"/>
        <v>2.535464258590181E-2</v>
      </c>
      <c r="BL98" s="46" t="str">
        <f>IF(ISNUMBER(VLOOKUP($B98,Stats!$A$2:$AA$19,2,FALSE))=FALSE,"",IF(ISNUMBER(#REF!),(#REF!-VLOOKUP($B98,Stats!$A$2:$AA$19,11,FALSE))/VLOOKUP($B98,Stats!$A$2:$AA$19,25,FALSE),""))</f>
        <v/>
      </c>
      <c r="BM98" s="46">
        <f>IF(ISNUMBER(VLOOKUP($B98,Stats!$A$2:$AA$19,2,FALSE))=FALSE,"",IF(ISNUMBER(AA98),(AA98-VLOOKUP($B98,Stats!$A$2:$AA$19,12,FALSE))/VLOOKUP($B98,Stats!$A$2:$AA$19,26,FALSE),""))</f>
        <v>-0.40444891453355242</v>
      </c>
      <c r="BN98" s="46" t="str">
        <f>IF(ISNUMBER(VLOOKUP($B98,Stats!$A$2:$AA$19,2,FALSE))=FALSE,"",IF(ISNUMBER(#REF!),(#REF!-VLOOKUP($B98,Stats!$A$2:$AA$19,13,FALSE))/VLOOKUP($B98,Stats!$A$2:$AA$19,27,FALSE),""))</f>
        <v/>
      </c>
      <c r="BO98" s="46" t="str">
        <f>IF(ISNUMBER(VLOOKUP($B98,Stats!$A$2:$AA$19,2,FALSE))=FALSE,"",IF(ISNUMBER(#REF!),(#REF!-VLOOKUP($B98,Stats!$A$2:$AA$19,14,FALSE))/VLOOKUP($B98,Stats!$A$2:$AB$19,28,FALSE),""))</f>
        <v/>
      </c>
      <c r="BP98" s="46"/>
      <c r="BQ98" s="46">
        <f>IF(ISNUMBER(VLOOKUP($B98,Stats!$A$2:$AA$19,2,FALSE))=FALSE,"",IF(ISNUMBER(BM98),BM98,(VLOOKUP($B98,Stats!$A$2:$AT$19,46,FALSE)-VLOOKUP($B98,Stats!$A$2:$AA$19,12,FALSE))/VLOOKUP($B98,Stats!$A$2:$AA$19,26,FALSE)))</f>
        <v>-0.40444891453355242</v>
      </c>
      <c r="BR98" s="51">
        <f t="shared" si="20"/>
        <v>-0.40444891453355242</v>
      </c>
      <c r="BS98" s="32" t="str">
        <f t="shared" si="15"/>
        <v>1344_201424</v>
      </c>
      <c r="BT98" s="53">
        <f t="shared" si="16"/>
        <v>-2.0342288291881179E-2</v>
      </c>
    </row>
    <row r="99" spans="1:72" x14ac:dyDescent="0.15">
      <c r="A99" s="16">
        <v>1344</v>
      </c>
      <c r="B99" s="17">
        <v>201425</v>
      </c>
      <c r="C99" s="3">
        <v>0</v>
      </c>
      <c r="D99" s="23">
        <v>3.6497806142800293E-2</v>
      </c>
      <c r="E99" s="18">
        <v>9.979048206159467E-3</v>
      </c>
      <c r="F99" s="24">
        <v>5</v>
      </c>
      <c r="G99" s="24">
        <v>5</v>
      </c>
      <c r="H99" s="20">
        <v>1.1572495987689857E-2</v>
      </c>
      <c r="I99" s="20">
        <v>-4.3007436913039768E-3</v>
      </c>
      <c r="J99" s="24">
        <v>3</v>
      </c>
      <c r="K99" s="24">
        <v>2</v>
      </c>
      <c r="L99" s="20">
        <v>1.9659624413145504E-2</v>
      </c>
      <c r="M99" s="20">
        <v>-1.4649190439475768E-2</v>
      </c>
      <c r="N99" s="19">
        <v>1.0425</v>
      </c>
      <c r="O99" s="19">
        <v>1.0432302611828279</v>
      </c>
      <c r="P99" s="25">
        <v>41983</v>
      </c>
      <c r="Q99" s="20">
        <v>-1.4649190439475768E-2</v>
      </c>
      <c r="R99" s="25">
        <v>41982</v>
      </c>
      <c r="S99" s="25">
        <f>IF(ISNUMBER(R99),VLOOKUP(B99,Index!$B$3:$AB$18,27,FALSE),"")</f>
        <v>41982</v>
      </c>
      <c r="T99" s="25">
        <f>IF(ISNUMBER($R99),VLOOKUP($B99,Index!$B$21:$AB$36,27,FALSE),"")</f>
        <v>41982</v>
      </c>
      <c r="U99" s="25">
        <f>IF(ISNUMBER($R99),VLOOKUP($B99,Index!$B$39:$AB$54,27,FALSE),"")</f>
        <v>41982</v>
      </c>
      <c r="W99" s="18">
        <v>1.0949341842840088</v>
      </c>
      <c r="X99" s="19">
        <v>0.5</v>
      </c>
      <c r="Y99" s="18">
        <v>0.18933912727248853</v>
      </c>
      <c r="Z99" s="19">
        <f t="shared" si="17"/>
        <v>0</v>
      </c>
      <c r="AA99" s="21">
        <v>2.4914555035374635</v>
      </c>
      <c r="AB99" s="28"/>
      <c r="AC99" s="18">
        <v>1.1988808679136878</v>
      </c>
      <c r="AD99" s="19">
        <v>0.25</v>
      </c>
      <c r="AE99" s="18">
        <v>3.5849305116307607E-2</v>
      </c>
      <c r="AF99" s="19">
        <f t="shared" si="18"/>
        <v>0</v>
      </c>
      <c r="AG99" s="21">
        <v>6.207350526107116</v>
      </c>
      <c r="AH99" s="28"/>
      <c r="AK99" t="str">
        <f t="shared" si="23"/>
        <v/>
      </c>
      <c r="AL99" t="str">
        <f t="shared" si="23"/>
        <v/>
      </c>
      <c r="AM99" t="str">
        <f t="shared" si="23"/>
        <v/>
      </c>
      <c r="AN99" t="str">
        <f t="shared" si="23"/>
        <v/>
      </c>
      <c r="AO99">
        <f t="shared" si="23"/>
        <v>2.4914555035374635</v>
      </c>
      <c r="AP99" t="str">
        <f t="shared" si="23"/>
        <v/>
      </c>
      <c r="AQ99" t="str">
        <f t="shared" si="23"/>
        <v/>
      </c>
      <c r="AR99" t="str">
        <f t="shared" si="23"/>
        <v/>
      </c>
      <c r="AS99" t="str">
        <f t="shared" si="23"/>
        <v/>
      </c>
      <c r="AT99" t="str">
        <f t="shared" si="23"/>
        <v/>
      </c>
      <c r="AU99" t="str">
        <f t="shared" si="23"/>
        <v/>
      </c>
      <c r="AV99" t="str">
        <f t="shared" si="23"/>
        <v/>
      </c>
      <c r="AW99" t="str">
        <f t="shared" si="23"/>
        <v/>
      </c>
      <c r="AX99" t="str">
        <f t="shared" si="23"/>
        <v/>
      </c>
      <c r="AZ99" s="46">
        <f>IF(ISNUMBER(VLOOKUP($B99,Stats!$A$2:$AA$19,2,FALSE))=FALSE,"",IF(ISNUMBER(W99),(W99-VLOOKUP($B99,Stats!$A$2:$AA$19,2,FALSE))/VLOOKUP($B99,Stats!$A$2:$AA$19,16,FALSE),""))</f>
        <v>0.10881520032748601</v>
      </c>
      <c r="BA99" s="46">
        <f>IF(ISNUMBER(VLOOKUP($B99,Stats!$A$2:$AA$19,2,FALSE))=FALSE,"",IF(ISNUMBER(X99),(X99-VLOOKUP($B99,Stats!$A$2:$AA$19,3,FALSE))/VLOOKUP($B99,Stats!$A$2:$AA$19,17,FALSE),""))</f>
        <v>-0.77319859457856333</v>
      </c>
      <c r="BB99" s="46"/>
      <c r="BC99" s="46"/>
      <c r="BD99" s="44">
        <f t="shared" si="14"/>
        <v>-0.33219169712553864</v>
      </c>
      <c r="BE99" s="46">
        <f>IF(ISNUMBER(VLOOKUP($B99,Stats!$A$2:$AA$19,2,FALSE))=FALSE,"",IF(ISNUMBER(Y99),(Y99-VLOOKUP($B99,Stats!$A$2:$AA$19,5,FALSE))/VLOOKUP($B99,Stats!$A$2:$AA$19,19,FALSE),""))</f>
        <v>-0.63589109019998435</v>
      </c>
      <c r="BF99" s="46"/>
      <c r="BG99" s="46"/>
      <c r="BH99" s="46">
        <f>IF(ISNUMBER(VLOOKUP($B99,Stats!$A$2:$AA$19,2,FALSE))=FALSE,"",IF(ISNUMBER(Z99),(Z99-VLOOKUP($B99,Stats!$A$2:$AA$19,8,FALSE))/VLOOKUP($B99,Stats!$A$2:$AA$19,22,FALSE),""))</f>
        <v>-0.38938659637819406</v>
      </c>
      <c r="BI99" s="46" t="str">
        <f>IF(ISNUMBER(VLOOKUP($B99,Stats!$A$2:$AA$19,2,FALSE))=FALSE,"",IF(ISNUMBER(#REF!),(#REF!-VLOOKUP($B99,Stats!$A$2:$AA$19,9,FALSE))/VLOOKUP($B99,Stats!$A$2:$AA$19,23,FALSE),""))</f>
        <v/>
      </c>
      <c r="BJ99" s="46" t="str">
        <f>IF(ISNUMBER(VLOOKUP($B99,Stats!$A$2:$AA$19,2,FALSE))=FALSE,"",IF(ISNUMBER(#REF!),(#REF!-VLOOKUP($B99,Stats!$A$2:$AA$19,10,FALSE))/VLOOKUP($B99,Stats!$A$2:$AA$19,24,FALSE),""))</f>
        <v/>
      </c>
      <c r="BK99" s="44">
        <f t="shared" si="19"/>
        <v>0.32830778422653084</v>
      </c>
      <c r="BL99" s="46" t="str">
        <f>IF(ISNUMBER(VLOOKUP($B99,Stats!$A$2:$AA$19,2,FALSE))=FALSE,"",IF(ISNUMBER(#REF!),(#REF!-VLOOKUP($B99,Stats!$A$2:$AA$19,11,FALSE))/VLOOKUP($B99,Stats!$A$2:$AA$19,25,FALSE),""))</f>
        <v/>
      </c>
      <c r="BM99" s="46">
        <f>IF(ISNUMBER(VLOOKUP($B99,Stats!$A$2:$AA$19,2,FALSE))=FALSE,"",IF(ISNUMBER(AA99),(AA99-VLOOKUP($B99,Stats!$A$2:$AA$19,12,FALSE))/VLOOKUP($B99,Stats!$A$2:$AA$19,26,FALSE),""))</f>
        <v>0.12171712640764748</v>
      </c>
      <c r="BN99" s="46" t="str">
        <f>IF(ISNUMBER(VLOOKUP($B99,Stats!$A$2:$AA$19,2,FALSE))=FALSE,"",IF(ISNUMBER(#REF!),(#REF!-VLOOKUP($B99,Stats!$A$2:$AA$19,13,FALSE))/VLOOKUP($B99,Stats!$A$2:$AA$19,27,FALSE),""))</f>
        <v/>
      </c>
      <c r="BO99" s="46" t="str">
        <f>IF(ISNUMBER(VLOOKUP($B99,Stats!$A$2:$AA$19,2,FALSE))=FALSE,"",IF(ISNUMBER(#REF!),(#REF!-VLOOKUP($B99,Stats!$A$2:$AA$19,14,FALSE))/VLOOKUP($B99,Stats!$A$2:$AB$19,28,FALSE),""))</f>
        <v/>
      </c>
      <c r="BP99" s="46"/>
      <c r="BQ99" s="46">
        <f>IF(ISNUMBER(VLOOKUP($B99,Stats!$A$2:$AA$19,2,FALSE))=FALSE,"",IF(ISNUMBER(BM99),BM99,(VLOOKUP($B99,Stats!$A$2:$AT$19,46,FALSE)-VLOOKUP($B99,Stats!$A$2:$AA$19,12,FALSE))/VLOOKUP($B99,Stats!$A$2:$AA$19,26,FALSE)))</f>
        <v>0.12171712640764748</v>
      </c>
      <c r="BR99" s="51">
        <f t="shared" si="20"/>
        <v>0.12171712640764748</v>
      </c>
      <c r="BS99" s="32" t="str">
        <f t="shared" si="15"/>
        <v>1344_201425</v>
      </c>
      <c r="BT99" s="53">
        <f t="shared" si="16"/>
        <v>0.15488975639234026</v>
      </c>
    </row>
    <row r="100" spans="1:72" x14ac:dyDescent="0.15">
      <c r="A100" s="16">
        <v>1344</v>
      </c>
      <c r="B100" s="17">
        <v>201426</v>
      </c>
      <c r="C100" s="3">
        <v>0</v>
      </c>
      <c r="D100" s="23">
        <v>-1.4431402732346665E-3</v>
      </c>
      <c r="E100" s="18">
        <v>1.8452158311415422E-3</v>
      </c>
      <c r="F100" s="24">
        <v>6</v>
      </c>
      <c r="G100" s="24">
        <v>4</v>
      </c>
      <c r="H100" s="20">
        <v>6.8959448090784769E-4</v>
      </c>
      <c r="I100" s="20">
        <v>-1.3915719831697759E-3</v>
      </c>
      <c r="J100" s="24">
        <v>2</v>
      </c>
      <c r="K100" s="24">
        <v>2</v>
      </c>
      <c r="L100" s="20">
        <v>2.2128150856262074E-3</v>
      </c>
      <c r="M100" s="20">
        <v>-4.9894454039532965E-3</v>
      </c>
      <c r="N100" s="19">
        <v>1.0422</v>
      </c>
      <c r="O100" s="19">
        <v>1.0004799846404915</v>
      </c>
      <c r="P100" s="25">
        <v>41995</v>
      </c>
      <c r="Q100" s="20">
        <v>-5.1813471502590858E-3</v>
      </c>
      <c r="R100" s="25">
        <v>41997</v>
      </c>
      <c r="S100" s="25">
        <f>IF(ISNUMBER(R100),VLOOKUP(B100,Index!$B$3:$AB$18,27,FALSE),"")</f>
        <v>41997</v>
      </c>
      <c r="T100" s="25">
        <f>IF(ISNUMBER($R100),VLOOKUP($B100,Index!$B$21:$AB$36,27,FALSE),"")</f>
        <v>41996</v>
      </c>
      <c r="U100" s="25">
        <f>IF(ISNUMBER($R100),VLOOKUP($B100,Index!$B$39:$AB$54,27,FALSE),"")</f>
        <v>41996</v>
      </c>
      <c r="W100" s="18">
        <v>-4.3294208197039996E-2</v>
      </c>
      <c r="X100" s="19">
        <v>0.6</v>
      </c>
      <c r="Y100" s="18">
        <v>3.5010508806047565E-2</v>
      </c>
      <c r="Z100" s="19">
        <f t="shared" si="17"/>
        <v>0</v>
      </c>
      <c r="AA100" s="21" t="s">
        <v>25</v>
      </c>
      <c r="AB100" s="28"/>
      <c r="AC100" s="18">
        <v>1.8743884634086453E-3</v>
      </c>
      <c r="AD100" s="19">
        <v>0.36</v>
      </c>
      <c r="AE100" s="18">
        <v>1.2257357268583341E-3</v>
      </c>
      <c r="AF100" s="19">
        <f t="shared" si="18"/>
        <v>0</v>
      </c>
      <c r="AG100" s="21" t="s">
        <v>25</v>
      </c>
      <c r="AH100" s="28"/>
      <c r="AK100" t="str">
        <f t="shared" si="23"/>
        <v/>
      </c>
      <c r="AL100" t="str">
        <f t="shared" si="23"/>
        <v/>
      </c>
      <c r="AM100" t="str">
        <f t="shared" si="23"/>
        <v/>
      </c>
      <c r="AN100" t="str">
        <f t="shared" si="23"/>
        <v/>
      </c>
      <c r="AO100" t="str">
        <f t="shared" si="23"/>
        <v/>
      </c>
      <c r="AP100" t="str">
        <f t="shared" si="23"/>
        <v/>
      </c>
      <c r="AQ100" t="str">
        <f t="shared" si="23"/>
        <v/>
      </c>
      <c r="AR100" t="str">
        <f t="shared" si="23"/>
        <v/>
      </c>
      <c r="AS100" t="str">
        <f t="shared" si="23"/>
        <v/>
      </c>
      <c r="AT100" t="str">
        <f t="shared" si="23"/>
        <v/>
      </c>
      <c r="AU100" t="str">
        <f t="shared" si="23"/>
        <v/>
      </c>
      <c r="AV100" t="str">
        <f t="shared" si="23"/>
        <v/>
      </c>
      <c r="AW100" t="str">
        <f t="shared" si="23"/>
        <v/>
      </c>
      <c r="AX100" t="str">
        <f t="shared" si="23"/>
        <v/>
      </c>
      <c r="AZ100" s="46">
        <f>IF(ISNUMBER(VLOOKUP($B100,Stats!$A$2:$AA$19,2,FALSE))=FALSE,"",IF(ISNUMBER(W100),(W100-VLOOKUP($B100,Stats!$A$2:$AA$19,2,FALSE))/VLOOKUP($B100,Stats!$A$2:$AA$19,16,FALSE),""))</f>
        <v>-0.46541844314185388</v>
      </c>
      <c r="BA100" s="46">
        <f>IF(ISNUMBER(VLOOKUP($B100,Stats!$A$2:$AA$19,2,FALSE))=FALSE,"",IF(ISNUMBER(X100),(X100-VLOOKUP($B100,Stats!$A$2:$AA$19,3,FALSE))/VLOOKUP($B100,Stats!$A$2:$AA$19,17,FALSE),""))</f>
        <v>0.11585391847087115</v>
      </c>
      <c r="BB100" s="46"/>
      <c r="BC100" s="46"/>
      <c r="BD100" s="44">
        <f t="shared" si="14"/>
        <v>-0.17478226233549138</v>
      </c>
      <c r="BE100" s="46">
        <f>IF(ISNUMBER(VLOOKUP($B100,Stats!$A$2:$AA$19,2,FALSE))=FALSE,"",IF(ISNUMBER(Y100),(Y100-VLOOKUP($B100,Stats!$A$2:$AA$19,5,FALSE))/VLOOKUP($B100,Stats!$A$2:$AA$19,19,FALSE),""))</f>
        <v>-1.2895954397051197</v>
      </c>
      <c r="BF100" s="46"/>
      <c r="BG100" s="46"/>
      <c r="BH100" s="46">
        <f>IF(ISNUMBER(VLOOKUP($B100,Stats!$A$2:$AA$19,2,FALSE))=FALSE,"",IF(ISNUMBER(Z100),(Z100-VLOOKUP($B100,Stats!$A$2:$AA$19,8,FALSE))/VLOOKUP($B100,Stats!$A$2:$AA$19,22,FALSE),""))</f>
        <v>-0.60316436580698729</v>
      </c>
      <c r="BI100" s="46" t="str">
        <f>IF(ISNUMBER(VLOOKUP($B100,Stats!$A$2:$AA$19,2,FALSE))=FALSE,"",IF(ISNUMBER(#REF!),(#REF!-VLOOKUP($B100,Stats!$A$2:$AA$19,9,FALSE))/VLOOKUP($B100,Stats!$A$2:$AA$19,23,FALSE),""))</f>
        <v/>
      </c>
      <c r="BJ100" s="46" t="str">
        <f>IF(ISNUMBER(VLOOKUP($B100,Stats!$A$2:$AA$19,2,FALSE))=FALSE,"",IF(ISNUMBER(#REF!),(#REF!-VLOOKUP($B100,Stats!$A$2:$AA$19,10,FALSE))/VLOOKUP($B100,Stats!$A$2:$AA$19,24,FALSE),""))</f>
        <v/>
      </c>
      <c r="BK100" s="44">
        <f t="shared" si="19"/>
        <v>0.72176749805148754</v>
      </c>
      <c r="BL100" s="46" t="str">
        <f>IF(ISNUMBER(VLOOKUP($B100,Stats!$A$2:$AA$19,2,FALSE))=FALSE,"",IF(ISNUMBER(#REF!),(#REF!-VLOOKUP($B100,Stats!$A$2:$AA$19,11,FALSE))/VLOOKUP($B100,Stats!$A$2:$AA$19,25,FALSE),""))</f>
        <v/>
      </c>
      <c r="BM100" s="46" t="str">
        <f>IF(ISNUMBER(VLOOKUP($B100,Stats!$A$2:$AA$19,2,FALSE))=FALSE,"",IF(ISNUMBER(AA100),(AA100-VLOOKUP($B100,Stats!$A$2:$AA$19,12,FALSE))/VLOOKUP($B100,Stats!$A$2:$AA$19,26,FALSE),""))</f>
        <v/>
      </c>
      <c r="BN100" s="46" t="str">
        <f>IF(ISNUMBER(VLOOKUP($B100,Stats!$A$2:$AA$19,2,FALSE))=FALSE,"",IF(ISNUMBER(#REF!),(#REF!-VLOOKUP($B100,Stats!$A$2:$AA$19,13,FALSE))/VLOOKUP($B100,Stats!$A$2:$AA$19,27,FALSE),""))</f>
        <v/>
      </c>
      <c r="BO100" s="46" t="str">
        <f>IF(ISNUMBER(VLOOKUP($B100,Stats!$A$2:$AA$19,2,FALSE))=FALSE,"",IF(ISNUMBER(#REF!),(#REF!-VLOOKUP($B100,Stats!$A$2:$AA$19,14,FALSE))/VLOOKUP($B100,Stats!$A$2:$AB$19,28,FALSE),""))</f>
        <v/>
      </c>
      <c r="BP100" s="46"/>
      <c r="BQ100" s="46">
        <f>IF(ISNUMBER(VLOOKUP($B100,Stats!$A$2:$AA$19,2,FALSE))=FALSE,"",IF(ISNUMBER(BM100),BM100,(VLOOKUP($B100,Stats!$A$2:$AT$19,46,FALSE)-VLOOKUP($B100,Stats!$A$2:$AA$19,12,FALSE))/VLOOKUP($B100,Stats!$A$2:$AA$19,26,FALSE)))</f>
        <v>-0.61108963630174951</v>
      </c>
      <c r="BR100" s="51">
        <f t="shared" si="20"/>
        <v>-0.61108963630174951</v>
      </c>
      <c r="BS100" s="32" t="str">
        <f t="shared" si="15"/>
        <v>1344_201426</v>
      </c>
      <c r="BT100" s="53">
        <f t="shared" si="16"/>
        <v>0.27588611910344435</v>
      </c>
    </row>
    <row r="101" spans="1:72" x14ac:dyDescent="0.15">
      <c r="A101" s="16">
        <v>1344</v>
      </c>
      <c r="B101" s="17">
        <v>201427</v>
      </c>
      <c r="C101" s="3">
        <v>0</v>
      </c>
      <c r="D101" s="23">
        <v>2.9868002697754914E-3</v>
      </c>
      <c r="E101" s="18">
        <v>3.6438900714469652E-4</v>
      </c>
      <c r="F101" s="24">
        <v>3</v>
      </c>
      <c r="G101" s="24">
        <v>0</v>
      </c>
      <c r="H101" s="20">
        <v>9.9465473342016009E-4</v>
      </c>
      <c r="I101" s="20" t="s">
        <v>25</v>
      </c>
      <c r="J101" s="24">
        <v>3</v>
      </c>
      <c r="K101" s="24">
        <v>0</v>
      </c>
      <c r="L101" s="20">
        <v>1.2503606809655121E-3</v>
      </c>
      <c r="M101" s="20">
        <v>5.7742276970462747E-4</v>
      </c>
      <c r="N101" s="19">
        <v>1.0409999999999999</v>
      </c>
      <c r="O101" s="19">
        <v>1.0018285054373977</v>
      </c>
      <c r="P101" s="25">
        <v>42004</v>
      </c>
      <c r="Q101" s="20">
        <v>0</v>
      </c>
      <c r="R101" s="25">
        <v>42002</v>
      </c>
      <c r="S101" s="25">
        <f>IF(ISNUMBER(R101),VLOOKUP(B101,Index!$B$3:$AB$18,27,FALSE),"")</f>
        <v>42002</v>
      </c>
      <c r="T101" s="25">
        <f>IF(ISNUMBER($R101),VLOOKUP($B101,Index!$B$21:$AB$36,27,FALSE),"")</f>
        <v>42003</v>
      </c>
      <c r="U101" s="25">
        <f>IF(ISNUMBER($R101),VLOOKUP($B101,Index!$B$39:$AB$54,27,FALSE),"")</f>
        <v>42003</v>
      </c>
      <c r="W101" s="18">
        <v>0.35841603237305897</v>
      </c>
      <c r="X101" s="19">
        <v>1</v>
      </c>
      <c r="Y101" s="18">
        <v>6.9137953014276584E-3</v>
      </c>
      <c r="Z101" s="19">
        <f t="shared" si="17"/>
        <v>0</v>
      </c>
      <c r="AA101" s="21" t="s">
        <v>25</v>
      </c>
      <c r="AB101" s="28"/>
      <c r="AC101" s="18">
        <v>0.12846205226204566</v>
      </c>
      <c r="AD101" s="19">
        <v>1</v>
      </c>
      <c r="AE101" s="18">
        <v>4.7800565470043169E-5</v>
      </c>
      <c r="AF101" s="19">
        <f t="shared" si="18"/>
        <v>0</v>
      </c>
      <c r="AG101" s="21" t="s">
        <v>25</v>
      </c>
      <c r="AH101" s="28"/>
      <c r="AK101" t="str">
        <f t="shared" si="23"/>
        <v/>
      </c>
      <c r="AL101" t="str">
        <f t="shared" si="23"/>
        <v/>
      </c>
      <c r="AM101" t="str">
        <f t="shared" si="23"/>
        <v/>
      </c>
      <c r="AN101" t="str">
        <f t="shared" si="23"/>
        <v/>
      </c>
      <c r="AO101" t="str">
        <f t="shared" si="23"/>
        <v/>
      </c>
      <c r="AP101" t="str">
        <f t="shared" si="23"/>
        <v/>
      </c>
      <c r="AQ101" t="str">
        <f t="shared" si="23"/>
        <v/>
      </c>
      <c r="AR101" t="str">
        <f t="shared" si="23"/>
        <v/>
      </c>
      <c r="AS101" t="str">
        <f t="shared" si="23"/>
        <v/>
      </c>
      <c r="AT101" t="str">
        <f t="shared" si="23"/>
        <v/>
      </c>
      <c r="AU101" t="str">
        <f t="shared" si="23"/>
        <v/>
      </c>
      <c r="AV101" t="str">
        <f t="shared" si="23"/>
        <v/>
      </c>
      <c r="AW101" t="str">
        <f t="shared" si="23"/>
        <v/>
      </c>
      <c r="AX101" t="str">
        <f t="shared" si="23"/>
        <v/>
      </c>
      <c r="AZ101" s="46">
        <f>IF(ISNUMBER(VLOOKUP($B101,Stats!$A$2:$AA$19,2,FALSE))=FALSE,"",IF(ISNUMBER(W101),(W101-VLOOKUP($B101,Stats!$A$2:$AA$19,2,FALSE))/VLOOKUP($B101,Stats!$A$2:$AA$19,16,FALSE),""))</f>
        <v>-0.21571166407323061</v>
      </c>
      <c r="BA101" s="46">
        <f>IF(ISNUMBER(VLOOKUP($B101,Stats!$A$2:$AA$19,2,FALSE))=FALSE,"",IF(ISNUMBER(X101),(X101-VLOOKUP($B101,Stats!$A$2:$AA$19,3,FALSE))/VLOOKUP($B101,Stats!$A$2:$AA$19,17,FALSE),""))</f>
        <v>1.4327788106821593</v>
      </c>
      <c r="BB101" s="46"/>
      <c r="BC101" s="46"/>
      <c r="BD101" s="44">
        <f t="shared" si="14"/>
        <v>0.60853357330446434</v>
      </c>
      <c r="BE101" s="46">
        <f>IF(ISNUMBER(VLOOKUP($B101,Stats!$A$2:$AA$19,2,FALSE))=FALSE,"",IF(ISNUMBER(Y101),(Y101-VLOOKUP($B101,Stats!$A$2:$AA$19,5,FALSE))/VLOOKUP($B101,Stats!$A$2:$AA$19,19,FALSE),""))</f>
        <v>-1.3538562916770238</v>
      </c>
      <c r="BF101" s="46"/>
      <c r="BG101" s="46"/>
      <c r="BH101" s="46">
        <f>IF(ISNUMBER(VLOOKUP($B101,Stats!$A$2:$AA$19,2,FALSE))=FALSE,"",IF(ISNUMBER(Z101),(Z101-VLOOKUP($B101,Stats!$A$2:$AA$19,8,FALSE))/VLOOKUP($B101,Stats!$A$2:$AA$19,22,FALSE),""))</f>
        <v>-1.3068976797370631</v>
      </c>
      <c r="BI101" s="46" t="str">
        <f>IF(ISNUMBER(VLOOKUP($B101,Stats!$A$2:$AA$19,2,FALSE))=FALSE,"",IF(ISNUMBER(#REF!),(#REF!-VLOOKUP($B101,Stats!$A$2:$AA$19,9,FALSE))/VLOOKUP($B101,Stats!$A$2:$AA$19,23,FALSE),""))</f>
        <v/>
      </c>
      <c r="BJ101" s="46" t="str">
        <f>IF(ISNUMBER(VLOOKUP($B101,Stats!$A$2:$AA$19,2,FALSE))=FALSE,"",IF(ISNUMBER(#REF!),(#REF!-VLOOKUP($B101,Stats!$A$2:$AA$19,10,FALSE))/VLOOKUP($B101,Stats!$A$2:$AA$19,24,FALSE),""))</f>
        <v/>
      </c>
      <c r="BK101" s="44">
        <f t="shared" si="19"/>
        <v>0.55563010025279769</v>
      </c>
      <c r="BL101" s="46" t="str">
        <f>IF(ISNUMBER(VLOOKUP($B101,Stats!$A$2:$AA$19,2,FALSE))=FALSE,"",IF(ISNUMBER(#REF!),(#REF!-VLOOKUP($B101,Stats!$A$2:$AA$19,11,FALSE))/VLOOKUP($B101,Stats!$A$2:$AA$19,25,FALSE),""))</f>
        <v/>
      </c>
      <c r="BM101" s="46" t="str">
        <f>IF(ISNUMBER(VLOOKUP($B101,Stats!$A$2:$AA$19,2,FALSE))=FALSE,"",IF(ISNUMBER(AA101),(AA101-VLOOKUP($B101,Stats!$A$2:$AA$19,12,FALSE))/VLOOKUP($B101,Stats!$A$2:$AA$19,26,FALSE),""))</f>
        <v/>
      </c>
      <c r="BN101" s="46" t="str">
        <f>IF(ISNUMBER(VLOOKUP($B101,Stats!$A$2:$AA$19,2,FALSE))=FALSE,"",IF(ISNUMBER(#REF!),(#REF!-VLOOKUP($B101,Stats!$A$2:$AA$19,13,FALSE))/VLOOKUP($B101,Stats!$A$2:$AA$19,27,FALSE),""))</f>
        <v/>
      </c>
      <c r="BO101" s="46" t="str">
        <f>IF(ISNUMBER(VLOOKUP($B101,Stats!$A$2:$AA$19,2,FALSE))=FALSE,"",IF(ISNUMBER(#REF!),(#REF!-VLOOKUP($B101,Stats!$A$2:$AA$19,14,FALSE))/VLOOKUP($B101,Stats!$A$2:$AB$19,28,FALSE),""))</f>
        <v/>
      </c>
      <c r="BP101" s="46"/>
      <c r="BQ101" s="46">
        <f>IF(ISNUMBER(VLOOKUP($B101,Stats!$A$2:$AA$19,2,FALSE))=FALSE,"",IF(ISNUMBER(BM101),BM101,(VLOOKUP($B101,Stats!$A$2:$AT$19,46,FALSE)-VLOOKUP($B101,Stats!$A$2:$AA$19,12,FALSE))/VLOOKUP($B101,Stats!$A$2:$AA$19,26,FALSE)))</f>
        <v>-0.46642635650749076</v>
      </c>
      <c r="BR101" s="51">
        <f t="shared" si="20"/>
        <v>-0.46642635650749076</v>
      </c>
      <c r="BS101" s="32" t="str">
        <f t="shared" si="15"/>
        <v>1344_201427</v>
      </c>
      <c r="BT101" s="53">
        <f t="shared" si="16"/>
        <v>0.36179950351107332</v>
      </c>
    </row>
    <row r="102" spans="1:72" x14ac:dyDescent="0.15">
      <c r="A102" s="16">
        <v>1344</v>
      </c>
      <c r="B102" s="17">
        <v>201501</v>
      </c>
      <c r="C102" s="3">
        <v>0</v>
      </c>
      <c r="D102" s="23">
        <v>1.7387127761767429E-2</v>
      </c>
      <c r="E102" s="18">
        <v>5.3027755804720116E-3</v>
      </c>
      <c r="F102" s="24">
        <v>4</v>
      </c>
      <c r="G102" s="24">
        <v>1</v>
      </c>
      <c r="H102" s="20">
        <v>4.5195140570651882E-3</v>
      </c>
      <c r="I102" s="20">
        <v>-7.547881875650253E-4</v>
      </c>
      <c r="J102" s="24">
        <v>4</v>
      </c>
      <c r="K102" s="24">
        <v>1</v>
      </c>
      <c r="L102" s="20">
        <v>1.2680115273775217E-2</v>
      </c>
      <c r="M102" s="20">
        <v>-7.547881875650253E-4</v>
      </c>
      <c r="N102" s="19">
        <v>1.0599000000000001</v>
      </c>
      <c r="O102" s="19">
        <v>1.0054069436539557</v>
      </c>
      <c r="P102" s="25">
        <v>42012</v>
      </c>
      <c r="Q102" s="20">
        <v>-7.547881875650253E-4</v>
      </c>
      <c r="R102" s="25">
        <v>42013</v>
      </c>
      <c r="S102" s="25">
        <f>IF(ISNUMBER(R102),VLOOKUP(B102,Index!$B$3:$AB$18,27,FALSE),"")</f>
        <v>42013</v>
      </c>
      <c r="T102" s="25">
        <f>IF(ISNUMBER($R102),VLOOKUP($B102,Index!$B$21:$AB$36,27,FALSE),"")</f>
        <v>42013</v>
      </c>
      <c r="U102" s="25">
        <f>IF(ISNUMBER($R102),VLOOKUP($B102,Index!$B$39:$AB$54,27,FALSE),"")</f>
        <v>42011</v>
      </c>
      <c r="W102" s="18">
        <v>1.2518731988472549</v>
      </c>
      <c r="X102" s="19">
        <v>0.8</v>
      </c>
      <c r="Y102" s="18">
        <v>0.10061309253007832</v>
      </c>
      <c r="Z102" s="19">
        <f t="shared" si="17"/>
        <v>0</v>
      </c>
      <c r="AA102" s="21">
        <v>23.035770893366717</v>
      </c>
      <c r="AB102" s="28"/>
      <c r="AC102" s="18">
        <v>1.5671865059920587</v>
      </c>
      <c r="AD102" s="19">
        <v>0.64000000000000012</v>
      </c>
      <c r="AE102" s="18">
        <v>1.0122994388466101E-2</v>
      </c>
      <c r="AF102" s="19">
        <f t="shared" si="18"/>
        <v>0</v>
      </c>
      <c r="AG102" s="21">
        <v>530.64674065168128</v>
      </c>
      <c r="AH102" s="28"/>
      <c r="AK102" t="str">
        <f t="shared" si="23"/>
        <v/>
      </c>
      <c r="AL102" t="str">
        <f t="shared" si="23"/>
        <v/>
      </c>
      <c r="AM102" t="str">
        <f t="shared" si="23"/>
        <v/>
      </c>
      <c r="AN102" t="str">
        <f t="shared" si="23"/>
        <v/>
      </c>
      <c r="AO102" t="str">
        <f t="shared" si="23"/>
        <v/>
      </c>
      <c r="AP102" t="str">
        <f t="shared" si="23"/>
        <v/>
      </c>
      <c r="AQ102" t="str">
        <f t="shared" si="23"/>
        <v/>
      </c>
      <c r="AR102">
        <f t="shared" si="23"/>
        <v>23.035770893366717</v>
      </c>
      <c r="AS102" t="str">
        <f t="shared" si="23"/>
        <v/>
      </c>
      <c r="AT102" t="str">
        <f t="shared" si="23"/>
        <v/>
      </c>
      <c r="AU102" t="str">
        <f t="shared" si="23"/>
        <v/>
      </c>
      <c r="AV102" t="str">
        <f t="shared" si="23"/>
        <v/>
      </c>
      <c r="AW102" t="str">
        <f t="shared" si="23"/>
        <v/>
      </c>
      <c r="AX102" t="str">
        <f t="shared" si="23"/>
        <v/>
      </c>
      <c r="AZ102" s="46">
        <f>IF(ISNUMBER(VLOOKUP($B102,Stats!$A$2:$AA$19,2,FALSE))=FALSE,"",IF(ISNUMBER(W102),(W102-VLOOKUP($B102,Stats!$A$2:$AA$19,2,FALSE))/VLOOKUP($B102,Stats!$A$2:$AA$19,16,FALSE),""))</f>
        <v>-2.7229327565675428E-2</v>
      </c>
      <c r="BA102" s="46">
        <f>IF(ISNUMBER(VLOOKUP($B102,Stats!$A$2:$AA$19,2,FALSE))=FALSE,"",IF(ISNUMBER(X102),(X102-VLOOKUP($B102,Stats!$A$2:$AA$19,3,FALSE))/VLOOKUP($B102,Stats!$A$2:$AA$19,17,FALSE),""))</f>
        <v>1.3475254634508442</v>
      </c>
      <c r="BB102" s="46"/>
      <c r="BC102" s="46"/>
      <c r="BD102" s="44">
        <f t="shared" si="14"/>
        <v>0.6601480679425844</v>
      </c>
      <c r="BE102" s="46">
        <f>IF(ISNUMBER(VLOOKUP($B102,Stats!$A$2:$AA$19,2,FALSE))=FALSE,"",IF(ISNUMBER(Y102),(Y102-VLOOKUP($B102,Stats!$A$2:$AA$19,5,FALSE))/VLOOKUP($B102,Stats!$A$2:$AA$19,19,FALSE),""))</f>
        <v>-0.83590617572557857</v>
      </c>
      <c r="BF102" s="46"/>
      <c r="BG102" s="46"/>
      <c r="BH102" s="46">
        <f>IF(ISNUMBER(VLOOKUP($B102,Stats!$A$2:$AA$19,2,FALSE))=FALSE,"",IF(ISNUMBER(Z102),(Z102-VLOOKUP($B102,Stats!$A$2:$AA$19,8,FALSE))/VLOOKUP($B102,Stats!$A$2:$AA$19,22,FALSE),""))</f>
        <v>-0.58823842946080296</v>
      </c>
      <c r="BI102" s="46" t="str">
        <f>IF(ISNUMBER(VLOOKUP($B102,Stats!$A$2:$AA$19,2,FALSE))=FALSE,"",IF(ISNUMBER(#REF!),(#REF!-VLOOKUP($B102,Stats!$A$2:$AA$19,9,FALSE))/VLOOKUP($B102,Stats!$A$2:$AA$19,23,FALSE),""))</f>
        <v/>
      </c>
      <c r="BJ102" s="46" t="str">
        <f>IF(ISNUMBER(VLOOKUP($B102,Stats!$A$2:$AA$19,2,FALSE))=FALSE,"",IF(ISNUMBER(#REF!),(#REF!-VLOOKUP($B102,Stats!$A$2:$AA$19,10,FALSE))/VLOOKUP($B102,Stats!$A$2:$AA$19,24,FALSE),""))</f>
        <v/>
      </c>
      <c r="BK102" s="44">
        <f t="shared" si="19"/>
        <v>0.408662794169664</v>
      </c>
      <c r="BL102" s="46" t="str">
        <f>IF(ISNUMBER(VLOOKUP($B102,Stats!$A$2:$AA$19,2,FALSE))=FALSE,"",IF(ISNUMBER(#REF!),(#REF!-VLOOKUP($B102,Stats!$A$2:$AA$19,11,FALSE))/VLOOKUP($B102,Stats!$A$2:$AA$19,25,FALSE),""))</f>
        <v/>
      </c>
      <c r="BM102" s="46">
        <f>IF(ISNUMBER(VLOOKUP($B102,Stats!$A$2:$AA$19,2,FALSE))=FALSE,"",IF(ISNUMBER(AA102),(AA102-VLOOKUP($B102,Stats!$A$2:$AA$19,12,FALSE))/VLOOKUP($B102,Stats!$A$2:$AA$19,26,FALSE),""))</f>
        <v>1.5389564639863726</v>
      </c>
      <c r="BN102" s="46" t="str">
        <f>IF(ISNUMBER(VLOOKUP($B102,Stats!$A$2:$AA$19,2,FALSE))=FALSE,"",IF(ISNUMBER(#REF!),(#REF!-VLOOKUP($B102,Stats!$A$2:$AA$19,13,FALSE))/VLOOKUP($B102,Stats!$A$2:$AA$19,27,FALSE),""))</f>
        <v/>
      </c>
      <c r="BO102" s="46" t="str">
        <f>IF(ISNUMBER(VLOOKUP($B102,Stats!$A$2:$AA$19,2,FALSE))=FALSE,"",IF(ISNUMBER(#REF!),(#REF!-VLOOKUP($B102,Stats!$A$2:$AA$19,14,FALSE))/VLOOKUP($B102,Stats!$A$2:$AB$19,28,FALSE),""))</f>
        <v/>
      </c>
      <c r="BP102" s="46"/>
      <c r="BQ102" s="46">
        <f>IF(ISNUMBER(VLOOKUP($B102,Stats!$A$2:$AA$19,2,FALSE))=FALSE,"",IF(ISNUMBER(BM102),BM102,(VLOOKUP($B102,Stats!$A$2:$AT$19,46,FALSE)-VLOOKUP($B102,Stats!$A$2:$AA$19,12,FALSE))/VLOOKUP($B102,Stats!$A$2:$AA$19,26,FALSE)))</f>
        <v>1.5389564639863726</v>
      </c>
      <c r="BR102" s="51">
        <f t="shared" si="20"/>
        <v>1.5389564639863726</v>
      </c>
      <c r="BS102" s="32" t="str">
        <f t="shared" si="15"/>
        <v>1344_201501</v>
      </c>
      <c r="BT102" s="53">
        <f t="shared" si="16"/>
        <v>0.68501858288758988</v>
      </c>
    </row>
    <row r="103" spans="1:72" x14ac:dyDescent="0.15">
      <c r="A103" s="16">
        <v>1344</v>
      </c>
      <c r="B103" s="17">
        <v>201502</v>
      </c>
      <c r="C103" s="3">
        <v>0</v>
      </c>
      <c r="D103" s="23">
        <v>1.0480596733075442E-2</v>
      </c>
      <c r="E103" s="18">
        <v>1.0955976730739706E-2</v>
      </c>
      <c r="F103" s="24">
        <v>7</v>
      </c>
      <c r="G103" s="24">
        <v>3</v>
      </c>
      <c r="H103" s="20">
        <v>6.3603780894408834E-3</v>
      </c>
      <c r="I103" s="20">
        <v>-1.1182417597299691E-2</v>
      </c>
      <c r="J103" s="24">
        <v>3</v>
      </c>
      <c r="K103" s="24">
        <v>1</v>
      </c>
      <c r="L103" s="20">
        <v>1.4438707209791346E-2</v>
      </c>
      <c r="M103" s="20">
        <v>-2.4258257137525718E-2</v>
      </c>
      <c r="N103" s="19">
        <v>1.0724</v>
      </c>
      <c r="O103" s="19">
        <v>1.0110304515885735</v>
      </c>
      <c r="P103" s="25">
        <v>42026</v>
      </c>
      <c r="Q103" s="20">
        <v>-2.4258257137525718E-2</v>
      </c>
      <c r="R103" s="25">
        <v>42023</v>
      </c>
      <c r="S103" s="25">
        <f>IF(ISNUMBER(R103),VLOOKUP(B103,Index!$B$3:$AB$18,27,FALSE),"")</f>
        <v>42023</v>
      </c>
      <c r="T103" s="25">
        <f>IF(ISNUMBER($R103),VLOOKUP($B103,Index!$B$21:$AB$36,27,FALSE),"")</f>
        <v>42023</v>
      </c>
      <c r="U103" s="25">
        <f>IF(ISNUMBER($R103),VLOOKUP($B103,Index!$B$39:$AB$54,27,FALSE),"")</f>
        <v>42027</v>
      </c>
      <c r="W103" s="18">
        <v>0.31441790199226327</v>
      </c>
      <c r="X103" s="19">
        <v>0.7</v>
      </c>
      <c r="Y103" s="18">
        <v>0.2078750427656566</v>
      </c>
      <c r="Z103" s="19">
        <f t="shared" si="17"/>
        <v>0</v>
      </c>
      <c r="AA103" s="21">
        <v>0.43204244532731656</v>
      </c>
      <c r="AB103" s="28"/>
      <c r="AC103" s="18">
        <v>9.8858617093216472E-2</v>
      </c>
      <c r="AD103" s="19">
        <v>0.48999999999999994</v>
      </c>
      <c r="AE103" s="18">
        <v>4.321203340482356E-2</v>
      </c>
      <c r="AF103" s="19">
        <f t="shared" si="18"/>
        <v>0</v>
      </c>
      <c r="AG103" s="21">
        <v>0.18666067456440733</v>
      </c>
      <c r="AH103" s="28"/>
      <c r="AK103" t="str">
        <f t="shared" ref="AK103:AX112" si="24">IF($B103=AK$2,$AA103,"")</f>
        <v/>
      </c>
      <c r="AL103" t="str">
        <f t="shared" si="24"/>
        <v/>
      </c>
      <c r="AM103" t="str">
        <f t="shared" si="24"/>
        <v/>
      </c>
      <c r="AN103" t="str">
        <f t="shared" si="24"/>
        <v/>
      </c>
      <c r="AO103" t="str">
        <f t="shared" si="24"/>
        <v/>
      </c>
      <c r="AP103" t="str">
        <f t="shared" si="24"/>
        <v/>
      </c>
      <c r="AQ103" t="str">
        <f t="shared" si="24"/>
        <v/>
      </c>
      <c r="AR103" t="str">
        <f t="shared" si="24"/>
        <v/>
      </c>
      <c r="AS103">
        <f t="shared" si="24"/>
        <v>0.43204244532731656</v>
      </c>
      <c r="AT103" t="str">
        <f t="shared" si="24"/>
        <v/>
      </c>
      <c r="AU103" t="str">
        <f t="shared" si="24"/>
        <v/>
      </c>
      <c r="AV103" t="str">
        <f t="shared" si="24"/>
        <v/>
      </c>
      <c r="AW103" t="str">
        <f t="shared" si="24"/>
        <v/>
      </c>
      <c r="AX103" t="str">
        <f t="shared" si="24"/>
        <v/>
      </c>
      <c r="AZ103" s="46">
        <f>IF(ISNUMBER(VLOOKUP($B103,Stats!$A$2:$AA$19,2,FALSE))=FALSE,"",IF(ISNUMBER(W103),(W103-VLOOKUP($B103,Stats!$A$2:$AA$19,2,FALSE))/VLOOKUP($B103,Stats!$A$2:$AA$19,16,FALSE),""))</f>
        <v>-0.56186047222887181</v>
      </c>
      <c r="BA103" s="46">
        <f>IF(ISNUMBER(VLOOKUP($B103,Stats!$A$2:$AA$19,2,FALSE))=FALSE,"",IF(ISNUMBER(X103),(X103-VLOOKUP($B103,Stats!$A$2:$AA$19,3,FALSE))/VLOOKUP($B103,Stats!$A$2:$AA$19,17,FALSE),""))</f>
        <v>0.38056958571220034</v>
      </c>
      <c r="BB103" s="46"/>
      <c r="BC103" s="46"/>
      <c r="BD103" s="44">
        <f t="shared" si="14"/>
        <v>-9.0645443258335734E-2</v>
      </c>
      <c r="BE103" s="46">
        <f>IF(ISNUMBER(VLOOKUP($B103,Stats!$A$2:$AA$19,2,FALSE))=FALSE,"",IF(ISNUMBER(Y103),(Y103-VLOOKUP($B103,Stats!$A$2:$AA$19,5,FALSE))/VLOOKUP($B103,Stats!$A$2:$AA$19,19,FALSE),""))</f>
        <v>-0.46625871338081121</v>
      </c>
      <c r="BF103" s="46"/>
      <c r="BG103" s="46"/>
      <c r="BH103" s="46">
        <f>IF(ISNUMBER(VLOOKUP($B103,Stats!$A$2:$AA$19,2,FALSE))=FALSE,"",IF(ISNUMBER(Z103),(Z103-VLOOKUP($B103,Stats!$A$2:$AA$19,8,FALSE))/VLOOKUP($B103,Stats!$A$2:$AA$19,22,FALSE),""))</f>
        <v>-0.48836753916131515</v>
      </c>
      <c r="BI103" s="46" t="str">
        <f>IF(ISNUMBER(VLOOKUP($B103,Stats!$A$2:$AA$19,2,FALSE))=FALSE,"",IF(ISNUMBER(#REF!),(#REF!-VLOOKUP($B103,Stats!$A$2:$AA$19,9,FALSE))/VLOOKUP($B103,Stats!$A$2:$AA$19,23,FALSE),""))</f>
        <v/>
      </c>
      <c r="BJ103" s="46" t="str">
        <f>IF(ISNUMBER(VLOOKUP($B103,Stats!$A$2:$AA$19,2,FALSE))=FALSE,"",IF(ISNUMBER(#REF!),(#REF!-VLOOKUP($B103,Stats!$A$2:$AA$19,10,FALSE))/VLOOKUP($B103,Stats!$A$2:$AA$19,24,FALSE),""))</f>
        <v/>
      </c>
      <c r="BK103" s="44">
        <f t="shared" si="19"/>
        <v>0.1798708376181733</v>
      </c>
      <c r="BL103" s="46" t="str">
        <f>IF(ISNUMBER(VLOOKUP($B103,Stats!$A$2:$AA$19,2,FALSE))=FALSE,"",IF(ISNUMBER(#REF!),(#REF!-VLOOKUP($B103,Stats!$A$2:$AA$19,11,FALSE))/VLOOKUP($B103,Stats!$A$2:$AA$19,25,FALSE),""))</f>
        <v/>
      </c>
      <c r="BM103" s="46">
        <f>IF(ISNUMBER(VLOOKUP($B103,Stats!$A$2:$AA$19,2,FALSE))=FALSE,"",IF(ISNUMBER(AA103),(AA103-VLOOKUP($B103,Stats!$A$2:$AA$19,12,FALSE))/VLOOKUP($B103,Stats!$A$2:$AA$19,26,FALSE),""))</f>
        <v>-0.31800477475371375</v>
      </c>
      <c r="BN103" s="46" t="str">
        <f>IF(ISNUMBER(VLOOKUP($B103,Stats!$A$2:$AA$19,2,FALSE))=FALSE,"",IF(ISNUMBER(#REF!),(#REF!-VLOOKUP($B103,Stats!$A$2:$AA$19,13,FALSE))/VLOOKUP($B103,Stats!$A$2:$AA$19,27,FALSE),""))</f>
        <v/>
      </c>
      <c r="BO103" s="46" t="str">
        <f>IF(ISNUMBER(VLOOKUP($B103,Stats!$A$2:$AA$19,2,FALSE))=FALSE,"",IF(ISNUMBER(#REF!),(#REF!-VLOOKUP($B103,Stats!$A$2:$AA$19,14,FALSE))/VLOOKUP($B103,Stats!$A$2:$AB$19,28,FALSE),""))</f>
        <v/>
      </c>
      <c r="BP103" s="46"/>
      <c r="BQ103" s="46">
        <f>IF(ISNUMBER(VLOOKUP($B103,Stats!$A$2:$AA$19,2,FALSE))=FALSE,"",IF(ISNUMBER(BM103),BM103,(VLOOKUP($B103,Stats!$A$2:$AT$19,46,FALSE)-VLOOKUP($B103,Stats!$A$2:$AA$19,12,FALSE))/VLOOKUP($B103,Stats!$A$2:$AA$19,26,FALSE)))</f>
        <v>-0.31800477475371375</v>
      </c>
      <c r="BR103" s="51">
        <f t="shared" si="20"/>
        <v>-0.31800477475371375</v>
      </c>
      <c r="BS103" s="32" t="str">
        <f t="shared" si="15"/>
        <v>1344_201502</v>
      </c>
      <c r="BT103" s="53">
        <f t="shared" si="16"/>
        <v>2.6192458968494078E-2</v>
      </c>
    </row>
    <row r="104" spans="1:72" x14ac:dyDescent="0.15">
      <c r="A104" s="16">
        <v>1344</v>
      </c>
      <c r="B104" s="17">
        <v>201503</v>
      </c>
      <c r="C104" s="3">
        <v>0</v>
      </c>
      <c r="D104" s="23">
        <v>-7.2883573163894377E-3</v>
      </c>
      <c r="E104" s="18">
        <v>7.2879551998910148E-3</v>
      </c>
      <c r="F104" s="24">
        <v>2</v>
      </c>
      <c r="G104" s="24">
        <v>8</v>
      </c>
      <c r="H104" s="20">
        <v>1.242966311291549E-2</v>
      </c>
      <c r="I104" s="20">
        <v>-3.9917291800534299E-3</v>
      </c>
      <c r="J104" s="24">
        <v>1</v>
      </c>
      <c r="K104" s="24">
        <v>5</v>
      </c>
      <c r="L104" s="20">
        <v>1.3926790251246768E-2</v>
      </c>
      <c r="M104" s="20">
        <v>-7.9328044797013497E-3</v>
      </c>
      <c r="N104" s="19">
        <v>1.0819000000000001</v>
      </c>
      <c r="O104" s="19">
        <v>1</v>
      </c>
      <c r="P104" s="25">
        <v>42030</v>
      </c>
      <c r="Q104" s="20">
        <v>-1.8023846935946053E-2</v>
      </c>
      <c r="R104" s="25">
        <v>42041</v>
      </c>
      <c r="S104" s="25">
        <f>IF(ISNUMBER(R104),VLOOKUP(B104,Index!$B$3:$AB$18,27,FALSE),"")</f>
        <v>42041</v>
      </c>
      <c r="T104" s="25">
        <f>IF(ISNUMBER($R104),VLOOKUP($B104,Index!$B$21:$AB$36,27,FALSE),"")</f>
        <v>42041</v>
      </c>
      <c r="U104" s="25">
        <f>IF(ISNUMBER($R104),VLOOKUP($B104,Index!$B$39:$AB$54,27,FALSE),"")</f>
        <v>42034</v>
      </c>
      <c r="W104" s="18">
        <v>-0.21865071949168313</v>
      </c>
      <c r="X104" s="19">
        <v>0.2</v>
      </c>
      <c r="Y104" s="18">
        <v>0.13827922750153998</v>
      </c>
      <c r="Z104" s="19">
        <f t="shared" si="17"/>
        <v>0</v>
      </c>
      <c r="AA104" s="21" t="s">
        <v>25</v>
      </c>
      <c r="AB104" s="28"/>
      <c r="AC104" s="18">
        <v>4.7808137134230703E-2</v>
      </c>
      <c r="AD104" s="19">
        <v>4.0000000000000008E-2</v>
      </c>
      <c r="AE104" s="18">
        <v>1.9121144758422651E-2</v>
      </c>
      <c r="AF104" s="19">
        <f t="shared" si="18"/>
        <v>0</v>
      </c>
      <c r="AG104" s="21" t="s">
        <v>25</v>
      </c>
      <c r="AH104" s="28"/>
      <c r="AK104" t="str">
        <f t="shared" si="24"/>
        <v/>
      </c>
      <c r="AL104" t="str">
        <f t="shared" si="24"/>
        <v/>
      </c>
      <c r="AM104" t="str">
        <f t="shared" si="24"/>
        <v/>
      </c>
      <c r="AN104" t="str">
        <f t="shared" si="24"/>
        <v/>
      </c>
      <c r="AO104" t="str">
        <f t="shared" si="24"/>
        <v/>
      </c>
      <c r="AP104" t="str">
        <f t="shared" si="24"/>
        <v/>
      </c>
      <c r="AQ104" t="str">
        <f t="shared" si="24"/>
        <v/>
      </c>
      <c r="AR104" t="str">
        <f t="shared" si="24"/>
        <v/>
      </c>
      <c r="AS104" t="str">
        <f t="shared" si="24"/>
        <v/>
      </c>
      <c r="AT104" t="str">
        <f t="shared" si="24"/>
        <v/>
      </c>
      <c r="AU104" t="str">
        <f t="shared" si="24"/>
        <v/>
      </c>
      <c r="AV104" t="str">
        <f t="shared" si="24"/>
        <v/>
      </c>
      <c r="AW104" t="str">
        <f t="shared" si="24"/>
        <v/>
      </c>
      <c r="AX104" t="str">
        <f t="shared" si="24"/>
        <v/>
      </c>
      <c r="AZ104" s="46">
        <f>IF(ISNUMBER(VLOOKUP($B104,Stats!$A$2:$AA$19,2,FALSE))=FALSE,"",IF(ISNUMBER(W104),(W104-VLOOKUP($B104,Stats!$A$2:$AA$19,2,FALSE))/VLOOKUP($B104,Stats!$A$2:$AA$19,16,FALSE),""))</f>
        <v>0.42750474080596473</v>
      </c>
      <c r="BA104" s="46">
        <f>IF(ISNUMBER(VLOOKUP($B104,Stats!$A$2:$AA$19,2,FALSE))=FALSE,"",IF(ISNUMBER(X104),(X104-VLOOKUP($B104,Stats!$A$2:$AA$19,3,FALSE))/VLOOKUP($B104,Stats!$A$2:$AA$19,17,FALSE),""))</f>
        <v>-1.0521141897083433</v>
      </c>
      <c r="BB104" s="46"/>
      <c r="BC104" s="46"/>
      <c r="BD104" s="44">
        <f t="shared" si="14"/>
        <v>-0.31230472445118929</v>
      </c>
      <c r="BE104" s="46">
        <f>IF(ISNUMBER(VLOOKUP($B104,Stats!$A$2:$AA$19,2,FALSE))=FALSE,"",IF(ISNUMBER(Y104),(Y104-VLOOKUP($B104,Stats!$A$2:$AA$19,5,FALSE))/VLOOKUP($B104,Stats!$A$2:$AA$19,19,FALSE),""))</f>
        <v>-0.19444014783312921</v>
      </c>
      <c r="BF104" s="46"/>
      <c r="BG104" s="46"/>
      <c r="BH104" s="46">
        <f>IF(ISNUMBER(VLOOKUP($B104,Stats!$A$2:$AA$19,2,FALSE))=FALSE,"",IF(ISNUMBER(Z104),(Z104-VLOOKUP($B104,Stats!$A$2:$AA$19,8,FALSE))/VLOOKUP($B104,Stats!$A$2:$AA$19,22,FALSE),""))</f>
        <v>-0.64412337137479436</v>
      </c>
      <c r="BI104" s="46" t="str">
        <f>IF(ISNUMBER(VLOOKUP($B104,Stats!$A$2:$AA$19,2,FALSE))=FALSE,"",IF(ISNUMBER(#REF!),(#REF!-VLOOKUP($B104,Stats!$A$2:$AA$19,9,FALSE))/VLOOKUP($B104,Stats!$A$2:$AA$19,23,FALSE),""))</f>
        <v/>
      </c>
      <c r="BJ104" s="46" t="str">
        <f>IF(ISNUMBER(VLOOKUP($B104,Stats!$A$2:$AA$19,2,FALSE))=FALSE,"",IF(ISNUMBER(#REF!),(#REF!-VLOOKUP($B104,Stats!$A$2:$AA$19,10,FALSE))/VLOOKUP($B104,Stats!$A$2:$AA$19,24,FALSE),""))</f>
        <v/>
      </c>
      <c r="BK104" s="44">
        <f t="shared" si="19"/>
        <v>-5.7128907929247852E-2</v>
      </c>
      <c r="BL104" s="46" t="str">
        <f>IF(ISNUMBER(VLOOKUP($B104,Stats!$A$2:$AA$19,2,FALSE))=FALSE,"",IF(ISNUMBER(#REF!),(#REF!-VLOOKUP($B104,Stats!$A$2:$AA$19,11,FALSE))/VLOOKUP($B104,Stats!$A$2:$AA$19,25,FALSE),""))</f>
        <v/>
      </c>
      <c r="BM104" s="46" t="str">
        <f>IF(ISNUMBER(VLOOKUP($B104,Stats!$A$2:$AA$19,2,FALSE))=FALSE,"",IF(ISNUMBER(AA104),(AA104-VLOOKUP($B104,Stats!$A$2:$AA$19,12,FALSE))/VLOOKUP($B104,Stats!$A$2:$AA$19,26,FALSE),""))</f>
        <v/>
      </c>
      <c r="BN104" s="46" t="str">
        <f>IF(ISNUMBER(VLOOKUP($B104,Stats!$A$2:$AA$19,2,FALSE))=FALSE,"",IF(ISNUMBER(#REF!),(#REF!-VLOOKUP($B104,Stats!$A$2:$AA$19,13,FALSE))/VLOOKUP($B104,Stats!$A$2:$AA$19,27,FALSE),""))</f>
        <v/>
      </c>
      <c r="BO104" s="46" t="str">
        <f>IF(ISNUMBER(VLOOKUP($B104,Stats!$A$2:$AA$19,2,FALSE))=FALSE,"",IF(ISNUMBER(#REF!),(#REF!-VLOOKUP($B104,Stats!$A$2:$AA$19,14,FALSE))/VLOOKUP($B104,Stats!$A$2:$AB$19,28,FALSE),""))</f>
        <v/>
      </c>
      <c r="BP104" s="46"/>
      <c r="BQ104" s="46">
        <f>IF(ISNUMBER(VLOOKUP($B104,Stats!$A$2:$AA$19,2,FALSE))=FALSE,"",IF(ISNUMBER(BM104),BM104,(VLOOKUP($B104,Stats!$A$2:$AT$19,46,FALSE)-VLOOKUP($B104,Stats!$A$2:$AA$19,12,FALSE))/VLOOKUP($B104,Stats!$A$2:$AA$19,26,FALSE)))</f>
        <v>-0.53964354662323732</v>
      </c>
      <c r="BR104" s="51">
        <f t="shared" si="20"/>
        <v>-0.53964354662323732</v>
      </c>
      <c r="BS104" s="32" t="str">
        <f t="shared" si="15"/>
        <v>1344_201503</v>
      </c>
      <c r="BT104" s="53">
        <f t="shared" si="16"/>
        <v>-0.20466699897243407</v>
      </c>
    </row>
    <row r="105" spans="1:72" x14ac:dyDescent="0.15">
      <c r="A105" s="16">
        <v>1344</v>
      </c>
      <c r="B105" s="17">
        <v>201504</v>
      </c>
      <c r="C105" s="3">
        <v>0</v>
      </c>
      <c r="D105" s="23">
        <v>3.2944277108433617E-2</v>
      </c>
      <c r="E105" s="18">
        <v>4.4492117719253238E-3</v>
      </c>
      <c r="F105" s="24">
        <v>6</v>
      </c>
      <c r="G105" s="24">
        <v>1</v>
      </c>
      <c r="H105" s="20">
        <v>6.0678122392829143E-3</v>
      </c>
      <c r="I105" s="20">
        <v>-3.8591867469879304E-3</v>
      </c>
      <c r="J105" s="24">
        <v>6</v>
      </c>
      <c r="K105" s="24">
        <v>1</v>
      </c>
      <c r="L105" s="20">
        <v>9.2062000939407973E-3</v>
      </c>
      <c r="M105" s="20">
        <v>-3.8591867469879304E-3</v>
      </c>
      <c r="N105" s="19">
        <v>1.0973999999999999</v>
      </c>
      <c r="O105" s="19">
        <v>1.0369460455447415</v>
      </c>
      <c r="P105" s="25">
        <v>42052</v>
      </c>
      <c r="Q105" s="20">
        <v>0</v>
      </c>
      <c r="R105" s="25">
        <v>42044</v>
      </c>
      <c r="S105" s="25">
        <f>IF(ISNUMBER(R105),VLOOKUP(B105,Index!$B$3:$AB$18,27,FALSE),"")</f>
        <v>42044</v>
      </c>
      <c r="T105" s="25">
        <f>IF(ISNUMBER($R105),VLOOKUP($B105,Index!$B$21:$AB$36,27,FALSE),"")</f>
        <v>42044</v>
      </c>
      <c r="U105" s="25">
        <f>IF(ISNUMBER($R105),VLOOKUP($B105,Index!$B$39:$AB$54,27,FALSE),"")</f>
        <v>42052</v>
      </c>
      <c r="W105" s="18">
        <v>1.3177710843373447</v>
      </c>
      <c r="X105" s="19">
        <v>0.8571428571428571</v>
      </c>
      <c r="Y105" s="18">
        <v>8.4417857950305736E-2</v>
      </c>
      <c r="Z105" s="19">
        <f t="shared" si="17"/>
        <v>0</v>
      </c>
      <c r="AA105" s="21" t="s">
        <v>25</v>
      </c>
      <c r="AB105" s="28"/>
      <c r="AC105" s="18">
        <v>1.7365206307156211</v>
      </c>
      <c r="AD105" s="19">
        <v>0.73469387755102034</v>
      </c>
      <c r="AE105" s="18">
        <v>7.1263747409179975E-3</v>
      </c>
      <c r="AF105" s="19">
        <f t="shared" si="18"/>
        <v>0</v>
      </c>
      <c r="AG105" s="21" t="s">
        <v>25</v>
      </c>
      <c r="AH105" s="28"/>
      <c r="AK105" t="str">
        <f t="shared" si="24"/>
        <v/>
      </c>
      <c r="AL105" t="str">
        <f t="shared" si="24"/>
        <v/>
      </c>
      <c r="AM105" t="str">
        <f t="shared" si="24"/>
        <v/>
      </c>
      <c r="AN105" t="str">
        <f t="shared" si="24"/>
        <v/>
      </c>
      <c r="AO105" t="str">
        <f t="shared" si="24"/>
        <v/>
      </c>
      <c r="AP105" t="str">
        <f t="shared" si="24"/>
        <v/>
      </c>
      <c r="AQ105" t="str">
        <f t="shared" si="24"/>
        <v/>
      </c>
      <c r="AR105" t="str">
        <f t="shared" si="24"/>
        <v/>
      </c>
      <c r="AS105" t="str">
        <f t="shared" si="24"/>
        <v/>
      </c>
      <c r="AT105" t="str">
        <f t="shared" si="24"/>
        <v/>
      </c>
      <c r="AU105" t="str">
        <f t="shared" si="24"/>
        <v/>
      </c>
      <c r="AV105" t="str">
        <f t="shared" si="24"/>
        <v/>
      </c>
      <c r="AW105" t="str">
        <f t="shared" si="24"/>
        <v/>
      </c>
      <c r="AX105" t="str">
        <f t="shared" si="24"/>
        <v/>
      </c>
      <c r="AZ105" s="46">
        <f>IF(ISNUMBER(VLOOKUP($B105,Stats!$A$2:$AA$19,2,FALSE))=FALSE,"",IF(ISNUMBER(W105),(W105-VLOOKUP($B105,Stats!$A$2:$AA$19,2,FALSE))/VLOOKUP($B105,Stats!$A$2:$AA$19,16,FALSE),""))</f>
        <v>-0.26936756578707072</v>
      </c>
      <c r="BA105" s="46">
        <f>IF(ISNUMBER(VLOOKUP($B105,Stats!$A$2:$AA$19,2,FALSE))=FALSE,"",IF(ISNUMBER(X105),(X105-VLOOKUP($B105,Stats!$A$2:$AA$19,3,FALSE))/VLOOKUP($B105,Stats!$A$2:$AA$19,17,FALSE),""))</f>
        <v>-2.8916520771255196E-2</v>
      </c>
      <c r="BB105" s="46"/>
      <c r="BC105" s="46"/>
      <c r="BD105" s="44">
        <f t="shared" si="14"/>
        <v>-0.14914204327916294</v>
      </c>
      <c r="BE105" s="46">
        <f>IF(ISNUMBER(VLOOKUP($B105,Stats!$A$2:$AA$19,2,FALSE))=FALSE,"",IF(ISNUMBER(Y105),(Y105-VLOOKUP($B105,Stats!$A$2:$AA$19,5,FALSE))/VLOOKUP($B105,Stats!$A$2:$AA$19,19,FALSE),""))</f>
        <v>-0.27383847551342394</v>
      </c>
      <c r="BF105" s="46"/>
      <c r="BG105" s="46"/>
      <c r="BH105" s="46">
        <f>IF(ISNUMBER(VLOOKUP($B105,Stats!$A$2:$AA$19,2,FALSE))=FALSE,"",IF(ISNUMBER(Z105),(Z105-VLOOKUP($B105,Stats!$A$2:$AA$19,8,FALSE))/VLOOKUP($B105,Stats!$A$2:$AA$19,22,FALSE),""))</f>
        <v>-0.5145844845400992</v>
      </c>
      <c r="BI105" s="46" t="str">
        <f>IF(ISNUMBER(VLOOKUP($B105,Stats!$A$2:$AA$19,2,FALSE))=FALSE,"",IF(ISNUMBER(#REF!),(#REF!-VLOOKUP($B105,Stats!$A$2:$AA$19,9,FALSE))/VLOOKUP($B105,Stats!$A$2:$AA$19,23,FALSE),""))</f>
        <v/>
      </c>
      <c r="BJ105" s="46" t="str">
        <f>IF(ISNUMBER(VLOOKUP($B105,Stats!$A$2:$AA$19,2,FALSE))=FALSE,"",IF(ISNUMBER(#REF!),(#REF!-VLOOKUP($B105,Stats!$A$2:$AA$19,10,FALSE))/VLOOKUP($B105,Stats!$A$2:$AA$19,24,FALSE),""))</f>
        <v/>
      </c>
      <c r="BK105" s="44">
        <f t="shared" si="19"/>
        <v>3.7311587497366988E-2</v>
      </c>
      <c r="BL105" s="46" t="str">
        <f>IF(ISNUMBER(VLOOKUP($B105,Stats!$A$2:$AA$19,2,FALSE))=FALSE,"",IF(ISNUMBER(#REF!),(#REF!-VLOOKUP($B105,Stats!$A$2:$AA$19,11,FALSE))/VLOOKUP($B105,Stats!$A$2:$AA$19,25,FALSE),""))</f>
        <v/>
      </c>
      <c r="BM105" s="46" t="str">
        <f>IF(ISNUMBER(VLOOKUP($B105,Stats!$A$2:$AA$19,2,FALSE))=FALSE,"",IF(ISNUMBER(AA105),(AA105-VLOOKUP($B105,Stats!$A$2:$AA$19,12,FALSE))/VLOOKUP($B105,Stats!$A$2:$AA$19,26,FALSE),""))</f>
        <v/>
      </c>
      <c r="BN105" s="46" t="str">
        <f>IF(ISNUMBER(VLOOKUP($B105,Stats!$A$2:$AA$19,2,FALSE))=FALSE,"",IF(ISNUMBER(#REF!),(#REF!-VLOOKUP($B105,Stats!$A$2:$AA$19,13,FALSE))/VLOOKUP($B105,Stats!$A$2:$AA$19,27,FALSE),""))</f>
        <v/>
      </c>
      <c r="BO105" s="46" t="str">
        <f>IF(ISNUMBER(VLOOKUP($B105,Stats!$A$2:$AA$19,2,FALSE))=FALSE,"",IF(ISNUMBER(#REF!),(#REF!-VLOOKUP($B105,Stats!$A$2:$AA$19,14,FALSE))/VLOOKUP($B105,Stats!$A$2:$AB$19,28,FALSE),""))</f>
        <v/>
      </c>
      <c r="BP105" s="46"/>
      <c r="BQ105" s="46">
        <f>IF(ISNUMBER(VLOOKUP($B105,Stats!$A$2:$AA$19,2,FALSE))=FALSE,"",IF(ISNUMBER(BM105),BM105,(VLOOKUP($B105,Stats!$A$2:$AT$19,46,FALSE)-VLOOKUP($B105,Stats!$A$2:$AA$19,12,FALSE))/VLOOKUP($B105,Stats!$A$2:$AA$19,26,FALSE)))</f>
        <v>-0.64096278450557098</v>
      </c>
      <c r="BR105" s="51">
        <f t="shared" si="20"/>
        <v>-0.64096278450557098</v>
      </c>
      <c r="BS105" s="32" t="str">
        <f t="shared" si="15"/>
        <v>1344_201504</v>
      </c>
      <c r="BT105" s="53">
        <f t="shared" si="16"/>
        <v>-0.1356340130585266</v>
      </c>
    </row>
    <row r="106" spans="1:72" x14ac:dyDescent="0.15">
      <c r="A106" s="16">
        <v>1344</v>
      </c>
      <c r="B106" s="17">
        <v>201505</v>
      </c>
      <c r="C106" s="3">
        <v>0</v>
      </c>
      <c r="D106" s="23">
        <v>1.0388190267905939E-2</v>
      </c>
      <c r="E106" s="18">
        <v>7.4571347268770558E-3</v>
      </c>
      <c r="F106" s="24">
        <v>4</v>
      </c>
      <c r="G106" s="24">
        <v>4</v>
      </c>
      <c r="H106" s="20">
        <v>8.0116829396396638E-3</v>
      </c>
      <c r="I106" s="20">
        <v>-5.3777399076810062E-3</v>
      </c>
      <c r="J106" s="24">
        <v>3</v>
      </c>
      <c r="K106" s="24">
        <v>2</v>
      </c>
      <c r="L106" s="20">
        <v>1.0033444816053505E-2</v>
      </c>
      <c r="M106" s="20">
        <v>-9.0388401646679384E-3</v>
      </c>
      <c r="N106" s="19">
        <v>1.1173999999999999</v>
      </c>
      <c r="O106" s="19">
        <v>1.0241979835013748</v>
      </c>
      <c r="P106" s="25">
        <v>42065</v>
      </c>
      <c r="Q106" s="20">
        <v>-9.0388401646679384E-3</v>
      </c>
      <c r="R106" s="25">
        <v>42066</v>
      </c>
      <c r="S106" s="25">
        <f>IF(ISNUMBER(R106),VLOOKUP(B106,Index!$B$3:$AB$18,27,FALSE),"")</f>
        <v>42069</v>
      </c>
      <c r="T106" s="25">
        <f>IF(ISNUMBER($R106),VLOOKUP($B106,Index!$B$21:$AB$36,27,FALSE),"")</f>
        <v>42069</v>
      </c>
      <c r="U106" s="25">
        <f>IF(ISNUMBER($R106),VLOOKUP($B106,Index!$B$39:$AB$54,27,FALSE),"")</f>
        <v>42069</v>
      </c>
      <c r="W106" s="18">
        <v>0.3739748496446138</v>
      </c>
      <c r="X106" s="19">
        <v>0.5</v>
      </c>
      <c r="Y106" s="18">
        <v>0.14148918333401486</v>
      </c>
      <c r="Z106" s="19">
        <f t="shared" si="17"/>
        <v>3</v>
      </c>
      <c r="AA106" s="21">
        <v>1.1492835450849652</v>
      </c>
      <c r="AB106" s="28"/>
      <c r="AC106" s="18">
        <v>0.1398571881667115</v>
      </c>
      <c r="AD106" s="19">
        <v>0.25</v>
      </c>
      <c r="AE106" s="18">
        <v>2.0019189000526467E-2</v>
      </c>
      <c r="AF106" s="19">
        <f t="shared" si="18"/>
        <v>9</v>
      </c>
      <c r="AG106" s="21">
        <v>1.3208526670030654</v>
      </c>
      <c r="AH106" s="28"/>
      <c r="AK106" t="str">
        <f t="shared" si="24"/>
        <v/>
      </c>
      <c r="AL106" t="str">
        <f t="shared" si="24"/>
        <v/>
      </c>
      <c r="AM106" t="str">
        <f t="shared" si="24"/>
        <v/>
      </c>
      <c r="AN106" t="str">
        <f t="shared" si="24"/>
        <v/>
      </c>
      <c r="AO106" t="str">
        <f t="shared" si="24"/>
        <v/>
      </c>
      <c r="AP106" t="str">
        <f t="shared" si="24"/>
        <v/>
      </c>
      <c r="AQ106" t="str">
        <f t="shared" si="24"/>
        <v/>
      </c>
      <c r="AR106" t="str">
        <f t="shared" si="24"/>
        <v/>
      </c>
      <c r="AS106" t="str">
        <f t="shared" si="24"/>
        <v/>
      </c>
      <c r="AT106" t="str">
        <f t="shared" si="24"/>
        <v/>
      </c>
      <c r="AU106" t="str">
        <f t="shared" si="24"/>
        <v/>
      </c>
      <c r="AV106">
        <f t="shared" si="24"/>
        <v>1.1492835450849652</v>
      </c>
      <c r="AW106" t="str">
        <f t="shared" si="24"/>
        <v/>
      </c>
      <c r="AX106" t="str">
        <f t="shared" si="24"/>
        <v/>
      </c>
      <c r="AZ106" s="46">
        <f>IF(ISNUMBER(VLOOKUP($B106,Stats!$A$2:$AA$19,2,FALSE))=FALSE,"",IF(ISNUMBER(W106),(W106-VLOOKUP($B106,Stats!$A$2:$AA$19,2,FALSE))/VLOOKUP($B106,Stats!$A$2:$AA$19,16,FALSE),""))</f>
        <v>9.6063751534470096E-2</v>
      </c>
      <c r="BA106" s="46">
        <f>IF(ISNUMBER(VLOOKUP($B106,Stats!$A$2:$AA$19,2,FALSE))=FALSE,"",IF(ISNUMBER(X106),(X106-VLOOKUP($B106,Stats!$A$2:$AA$19,3,FALSE))/VLOOKUP($B106,Stats!$A$2:$AA$19,17,FALSE),""))</f>
        <v>-0.52592327303600894</v>
      </c>
      <c r="BB106" s="46"/>
      <c r="BC106" s="46"/>
      <c r="BD106" s="44">
        <f t="shared" si="14"/>
        <v>-0.21492976075076942</v>
      </c>
      <c r="BE106" s="46">
        <f>IF(ISNUMBER(VLOOKUP($B106,Stats!$A$2:$AA$19,2,FALSE))=FALSE,"",IF(ISNUMBER(Y106),(Y106-VLOOKUP($B106,Stats!$A$2:$AA$19,5,FALSE))/VLOOKUP($B106,Stats!$A$2:$AA$19,19,FALSE),""))</f>
        <v>-0.25191502643733188</v>
      </c>
      <c r="BF106" s="46"/>
      <c r="BG106" s="46"/>
      <c r="BH106" s="46">
        <f>IF(ISNUMBER(VLOOKUP($B106,Stats!$A$2:$AA$19,2,FALSE))=FALSE,"",IF(ISNUMBER(Z106),(Z106-VLOOKUP($B106,Stats!$A$2:$AA$19,8,FALSE))/VLOOKUP($B106,Stats!$A$2:$AA$19,22,FALSE),""))</f>
        <v>0.6589932942433816</v>
      </c>
      <c r="BI106" s="46" t="str">
        <f>IF(ISNUMBER(VLOOKUP($B106,Stats!$A$2:$AA$19,2,FALSE))=FALSE,"",IF(ISNUMBER(#REF!),(#REF!-VLOOKUP($B106,Stats!$A$2:$AA$19,9,FALSE))/VLOOKUP($B106,Stats!$A$2:$AA$19,23,FALSE),""))</f>
        <v/>
      </c>
      <c r="BJ106" s="46" t="str">
        <f>IF(ISNUMBER(VLOOKUP($B106,Stats!$A$2:$AA$19,2,FALSE))=FALSE,"",IF(ISNUMBER(#REF!),(#REF!-VLOOKUP($B106,Stats!$A$2:$AA$19,10,FALSE))/VLOOKUP($B106,Stats!$A$2:$AA$19,24,FALSE),""))</f>
        <v/>
      </c>
      <c r="BK106" s="44">
        <f t="shared" si="19"/>
        <v>0.37403850677914674</v>
      </c>
      <c r="BL106" s="46" t="str">
        <f>IF(ISNUMBER(VLOOKUP($B106,Stats!$A$2:$AA$19,2,FALSE))=FALSE,"",IF(ISNUMBER(#REF!),(#REF!-VLOOKUP($B106,Stats!$A$2:$AA$19,11,FALSE))/VLOOKUP($B106,Stats!$A$2:$AA$19,25,FALSE),""))</f>
        <v/>
      </c>
      <c r="BM106" s="46">
        <f>IF(ISNUMBER(VLOOKUP($B106,Stats!$A$2:$AA$19,2,FALSE))=FALSE,"",IF(ISNUMBER(AA106),(AA106-VLOOKUP($B106,Stats!$A$2:$AA$19,12,FALSE))/VLOOKUP($B106,Stats!$A$2:$AA$19,26,FALSE),""))</f>
        <v>-0.3013124705872387</v>
      </c>
      <c r="BN106" s="46" t="str">
        <f>IF(ISNUMBER(VLOOKUP($B106,Stats!$A$2:$AA$19,2,FALSE))=FALSE,"",IF(ISNUMBER(#REF!),(#REF!-VLOOKUP($B106,Stats!$A$2:$AA$19,13,FALSE))/VLOOKUP($B106,Stats!$A$2:$AA$19,27,FALSE),""))</f>
        <v/>
      </c>
      <c r="BO106" s="46" t="str">
        <f>IF(ISNUMBER(VLOOKUP($B106,Stats!$A$2:$AA$19,2,FALSE))=FALSE,"",IF(ISNUMBER(#REF!),(#REF!-VLOOKUP($B106,Stats!$A$2:$AA$19,14,FALSE))/VLOOKUP($B106,Stats!$A$2:$AB$19,28,FALSE),""))</f>
        <v/>
      </c>
      <c r="BP106" s="46"/>
      <c r="BQ106" s="46">
        <f>IF(ISNUMBER(VLOOKUP($B106,Stats!$A$2:$AA$19,2,FALSE))=FALSE,"",IF(ISNUMBER(BM106),BM106,(VLOOKUP($B106,Stats!$A$2:$AT$19,46,FALSE)-VLOOKUP($B106,Stats!$A$2:$AA$19,12,FALSE))/VLOOKUP($B106,Stats!$A$2:$AA$19,26,FALSE)))</f>
        <v>-0.3013124705872387</v>
      </c>
      <c r="BR106" s="51">
        <f t="shared" si="20"/>
        <v>-0.3013124705872387</v>
      </c>
      <c r="BS106" s="32" t="str">
        <f t="shared" si="15"/>
        <v>1344_201505</v>
      </c>
      <c r="BT106" s="53">
        <f t="shared" si="16"/>
        <v>0.1211746577998864</v>
      </c>
    </row>
    <row r="107" spans="1:72" x14ac:dyDescent="0.15">
      <c r="A107" s="16">
        <v>1344</v>
      </c>
      <c r="B107" s="17">
        <v>201506</v>
      </c>
      <c r="C107" s="3">
        <v>0</v>
      </c>
      <c r="D107" s="23">
        <v>4.8791486291486219E-2</v>
      </c>
      <c r="E107" s="18">
        <v>5.2668869306516097E-3</v>
      </c>
      <c r="F107" s="24">
        <v>7</v>
      </c>
      <c r="G107" s="24">
        <v>3</v>
      </c>
      <c r="H107" s="20">
        <v>7.2615733383869828E-3</v>
      </c>
      <c r="I107" s="20">
        <v>-9.8491478986747105E-4</v>
      </c>
      <c r="J107" s="24">
        <v>6</v>
      </c>
      <c r="K107" s="24">
        <v>3</v>
      </c>
      <c r="L107" s="20">
        <v>1.4381420276909251E-2</v>
      </c>
      <c r="M107" s="20">
        <v>-1.4317673378076989E-3</v>
      </c>
      <c r="N107" s="19">
        <v>1.1629</v>
      </c>
      <c r="O107" s="19">
        <v>1.0403471103954196</v>
      </c>
      <c r="P107" s="25">
        <v>42083</v>
      </c>
      <c r="Q107" s="20">
        <v>-2.9522275899086514E-3</v>
      </c>
      <c r="R107" s="25">
        <v>42075</v>
      </c>
      <c r="S107" s="25">
        <f>IF(ISNUMBER(R107),VLOOKUP(B107,Index!$B$3:$AB$18,27,FALSE),"")</f>
        <v>42073</v>
      </c>
      <c r="T107" s="25">
        <f>IF(ISNUMBER($R107),VLOOKUP($B107,Index!$B$21:$AB$36,27,FALSE),"")</f>
        <v>42075</v>
      </c>
      <c r="U107" s="25">
        <f>IF(ISNUMBER($R107),VLOOKUP($B107,Index!$B$39:$AB$54,27,FALSE),"")</f>
        <v>42075</v>
      </c>
      <c r="W107" s="18">
        <v>1.4637445887445866</v>
      </c>
      <c r="X107" s="19">
        <v>0.7</v>
      </c>
      <c r="Y107" s="18">
        <v>9.993215327659434E-2</v>
      </c>
      <c r="Z107" s="19">
        <f t="shared" si="17"/>
        <v>2</v>
      </c>
      <c r="AA107" s="21">
        <v>16.52700708382579</v>
      </c>
      <c r="AB107" s="28"/>
      <c r="AC107" s="18">
        <v>2.1425482210790587</v>
      </c>
      <c r="AD107" s="19">
        <v>0.48999999999999994</v>
      </c>
      <c r="AE107" s="18">
        <v>9.9864352584967449E-3</v>
      </c>
      <c r="AF107" s="19">
        <f t="shared" si="18"/>
        <v>4</v>
      </c>
      <c r="AG107" s="21">
        <v>273.14196314882787</v>
      </c>
      <c r="AH107" s="28"/>
      <c r="AK107" t="str">
        <f t="shared" si="24"/>
        <v/>
      </c>
      <c r="AL107" t="str">
        <f t="shared" si="24"/>
        <v/>
      </c>
      <c r="AM107" t="str">
        <f t="shared" si="24"/>
        <v/>
      </c>
      <c r="AN107" t="str">
        <f t="shared" si="24"/>
        <v/>
      </c>
      <c r="AO107" t="str">
        <f t="shared" si="24"/>
        <v/>
      </c>
      <c r="AP107" t="str">
        <f t="shared" si="24"/>
        <v/>
      </c>
      <c r="AQ107" t="str">
        <f t="shared" si="24"/>
        <v/>
      </c>
      <c r="AR107" t="str">
        <f t="shared" si="24"/>
        <v/>
      </c>
      <c r="AS107" t="str">
        <f t="shared" si="24"/>
        <v/>
      </c>
      <c r="AT107" t="str">
        <f t="shared" si="24"/>
        <v/>
      </c>
      <c r="AU107" t="str">
        <f t="shared" si="24"/>
        <v/>
      </c>
      <c r="AV107" t="str">
        <f t="shared" si="24"/>
        <v/>
      </c>
      <c r="AW107">
        <f t="shared" si="24"/>
        <v>16.52700708382579</v>
      </c>
      <c r="AX107" t="str">
        <f t="shared" si="24"/>
        <v/>
      </c>
      <c r="AZ107" s="46">
        <f>IF(ISNUMBER(VLOOKUP($B107,Stats!$A$2:$AA$19,2,FALSE))=FALSE,"",IF(ISNUMBER(W107),(W107-VLOOKUP($B107,Stats!$A$2:$AA$19,2,FALSE))/VLOOKUP($B107,Stats!$A$2:$AA$19,16,FALSE),""))</f>
        <v>-0.38058199055038766</v>
      </c>
      <c r="BA107" s="46">
        <f>IF(ISNUMBER(VLOOKUP($B107,Stats!$A$2:$AA$19,2,FALSE))=FALSE,"",IF(ISNUMBER(X107),(X107-VLOOKUP($B107,Stats!$A$2:$AA$19,3,FALSE))/VLOOKUP($B107,Stats!$A$2:$AA$19,17,FALSE),""))</f>
        <v>-0.84610617467844285</v>
      </c>
      <c r="BB107" s="46"/>
      <c r="BC107" s="46"/>
      <c r="BD107" s="44">
        <f t="shared" si="14"/>
        <v>-0.6133440826144152</v>
      </c>
      <c r="BE107" s="46">
        <f>IF(ISNUMBER(VLOOKUP($B107,Stats!$A$2:$AA$19,2,FALSE))=FALSE,"",IF(ISNUMBER(Y107),(Y107-VLOOKUP($B107,Stats!$A$2:$AA$19,5,FALSE))/VLOOKUP($B107,Stats!$A$2:$AA$19,19,FALSE),""))</f>
        <v>-0.46115038083967341</v>
      </c>
      <c r="BF107" s="46"/>
      <c r="BG107" s="46"/>
      <c r="BH107" s="46">
        <f>IF(ISNUMBER(VLOOKUP($B107,Stats!$A$2:$AA$19,2,FALSE))=FALSE,"",IF(ISNUMBER(Z107),(Z107-VLOOKUP($B107,Stats!$A$2:$AA$19,8,FALSE))/VLOOKUP($B107,Stats!$A$2:$AA$19,22,FALSE),""))</f>
        <v>-0.44132796508511463</v>
      </c>
      <c r="BI107" s="46" t="str">
        <f>IF(ISNUMBER(VLOOKUP($B107,Stats!$A$2:$AA$19,2,FALSE))=FALSE,"",IF(ISNUMBER(#REF!),(#REF!-VLOOKUP($B107,Stats!$A$2:$AA$19,9,FALSE))/VLOOKUP($B107,Stats!$A$2:$AA$19,23,FALSE),""))</f>
        <v/>
      </c>
      <c r="BJ107" s="46" t="str">
        <f>IF(ISNUMBER(VLOOKUP($B107,Stats!$A$2:$AA$19,2,FALSE))=FALSE,"",IF(ISNUMBER(#REF!),(#REF!-VLOOKUP($B107,Stats!$A$2:$AA$19,10,FALSE))/VLOOKUP($B107,Stats!$A$2:$AA$19,24,FALSE),""))</f>
        <v/>
      </c>
      <c r="BK107" s="44">
        <f t="shared" si="19"/>
        <v>0.190406877062237</v>
      </c>
      <c r="BL107" s="46" t="str">
        <f>IF(ISNUMBER(VLOOKUP($B107,Stats!$A$2:$AA$19,2,FALSE))=FALSE,"",IF(ISNUMBER(#REF!),(#REF!-VLOOKUP($B107,Stats!$A$2:$AA$19,11,FALSE))/VLOOKUP($B107,Stats!$A$2:$AA$19,25,FALSE),""))</f>
        <v/>
      </c>
      <c r="BM107" s="46">
        <f>IF(ISNUMBER(VLOOKUP($B107,Stats!$A$2:$AA$19,2,FALSE))=FALSE,"",IF(ISNUMBER(AA107),(AA107-VLOOKUP($B107,Stats!$A$2:$AA$19,12,FALSE))/VLOOKUP($B107,Stats!$A$2:$AA$19,26,FALSE),""))</f>
        <v>-0.18340342500706999</v>
      </c>
      <c r="BN107" s="46" t="str">
        <f>IF(ISNUMBER(VLOOKUP($B107,Stats!$A$2:$AA$19,2,FALSE))=FALSE,"",IF(ISNUMBER(#REF!),(#REF!-VLOOKUP($B107,Stats!$A$2:$AA$19,13,FALSE))/VLOOKUP($B107,Stats!$A$2:$AA$19,27,FALSE),""))</f>
        <v/>
      </c>
      <c r="BO107" s="46" t="str">
        <f>IF(ISNUMBER(VLOOKUP($B107,Stats!$A$2:$AA$19,2,FALSE))=FALSE,"",IF(ISNUMBER(#REF!),(#REF!-VLOOKUP($B107,Stats!$A$2:$AA$19,14,FALSE))/VLOOKUP($B107,Stats!$A$2:$AB$19,28,FALSE),""))</f>
        <v/>
      </c>
      <c r="BP107" s="46"/>
      <c r="BQ107" s="46">
        <f>IF(ISNUMBER(VLOOKUP($B107,Stats!$A$2:$AA$19,2,FALSE))=FALSE,"",IF(ISNUMBER(BM107),BM107,(VLOOKUP($B107,Stats!$A$2:$AT$19,46,FALSE)-VLOOKUP($B107,Stats!$A$2:$AA$19,12,FALSE))/VLOOKUP($B107,Stats!$A$2:$AA$19,26,FALSE)))</f>
        <v>-0.18340342500706999</v>
      </c>
      <c r="BR107" s="51">
        <f t="shared" si="20"/>
        <v>-0.18340342500706999</v>
      </c>
      <c r="BS107" s="32" t="str">
        <f t="shared" si="15"/>
        <v>1344_201506</v>
      </c>
      <c r="BT107" s="53">
        <f t="shared" si="16"/>
        <v>-4.5105375286954852E-2</v>
      </c>
    </row>
    <row r="108" spans="1:72" x14ac:dyDescent="0.15">
      <c r="A108" s="16">
        <v>1344</v>
      </c>
      <c r="B108" s="17">
        <v>201507</v>
      </c>
      <c r="C108" s="3">
        <v>0</v>
      </c>
      <c r="D108" s="23">
        <v>1.9176197437440923E-2</v>
      </c>
      <c r="E108" s="18">
        <v>4.0414395594296874E-3</v>
      </c>
      <c r="F108" s="24">
        <v>4</v>
      </c>
      <c r="G108" s="24">
        <v>1</v>
      </c>
      <c r="H108" s="20">
        <v>5.4410655632167182E-3</v>
      </c>
      <c r="I108" s="20">
        <v>-2.7008777852802757E-3</v>
      </c>
      <c r="J108" s="24">
        <v>3</v>
      </c>
      <c r="K108" s="24">
        <v>1</v>
      </c>
      <c r="L108" s="20">
        <v>7.9972482586636584E-3</v>
      </c>
      <c r="M108" s="20">
        <v>-2.7008777852802757E-3</v>
      </c>
      <c r="N108" s="19">
        <v>1.1852</v>
      </c>
      <c r="O108" s="19">
        <v>1.0110902576352159</v>
      </c>
      <c r="P108" s="25">
        <v>42090</v>
      </c>
      <c r="Q108" s="20">
        <v>-2.7008777852802757E-3</v>
      </c>
      <c r="R108" s="25">
        <v>42089</v>
      </c>
      <c r="S108" s="25">
        <f>IF(ISNUMBER(R108),VLOOKUP(B108,Index!$B$3:$AB$18,27,FALSE),"")</f>
        <v>42088</v>
      </c>
      <c r="T108" s="25">
        <f>IF(ISNUMBER($R108),VLOOKUP($B108,Index!$B$21:$AB$36,27,FALSE),"")</f>
        <v>42089</v>
      </c>
      <c r="U108" s="25">
        <f>IF(ISNUMBER($R108),VLOOKUP($B108,Index!$B$39:$AB$54,27,FALSE),"")</f>
        <v>42089</v>
      </c>
      <c r="W108" s="18">
        <v>1.3806862154957464</v>
      </c>
      <c r="X108" s="19">
        <v>0.8</v>
      </c>
      <c r="Y108" s="18">
        <v>7.6680924202231424E-2</v>
      </c>
      <c r="Z108" s="19">
        <f t="shared" si="17"/>
        <v>1</v>
      </c>
      <c r="AA108" s="21">
        <v>7.0999871012123448</v>
      </c>
      <c r="AB108" s="28"/>
      <c r="AC108" s="18">
        <v>1.9062944256599668</v>
      </c>
      <c r="AD108" s="19">
        <v>0.64000000000000012</v>
      </c>
      <c r="AE108" s="18">
        <v>5.8799641365083607E-3</v>
      </c>
      <c r="AF108" s="19">
        <f t="shared" si="18"/>
        <v>1</v>
      </c>
      <c r="AG108" s="21">
        <v>50.409816837381676</v>
      </c>
      <c r="AH108" s="28"/>
      <c r="AK108" t="str">
        <f t="shared" si="24"/>
        <v/>
      </c>
      <c r="AL108" t="str">
        <f t="shared" si="24"/>
        <v/>
      </c>
      <c r="AM108" t="str">
        <f t="shared" si="24"/>
        <v/>
      </c>
      <c r="AN108" t="str">
        <f t="shared" si="24"/>
        <v/>
      </c>
      <c r="AO108" t="str">
        <f t="shared" si="24"/>
        <v/>
      </c>
      <c r="AP108" t="str">
        <f t="shared" si="24"/>
        <v/>
      </c>
      <c r="AQ108" t="str">
        <f t="shared" si="24"/>
        <v/>
      </c>
      <c r="AR108" t="str">
        <f t="shared" si="24"/>
        <v/>
      </c>
      <c r="AS108" t="str">
        <f t="shared" si="24"/>
        <v/>
      </c>
      <c r="AT108" t="str">
        <f t="shared" si="24"/>
        <v/>
      </c>
      <c r="AU108" t="str">
        <f t="shared" si="24"/>
        <v/>
      </c>
      <c r="AV108" t="str">
        <f t="shared" si="24"/>
        <v/>
      </c>
      <c r="AW108" t="str">
        <f t="shared" si="24"/>
        <v/>
      </c>
      <c r="AX108">
        <f t="shared" si="24"/>
        <v>7.0999871012123448</v>
      </c>
      <c r="AZ108" s="46">
        <f>IF(ISNUMBER(VLOOKUP($B108,Stats!$A$2:$AA$19,2,FALSE))=FALSE,"",IF(ISNUMBER(W108),(W108-VLOOKUP($B108,Stats!$A$2:$AA$19,2,FALSE))/VLOOKUP($B108,Stats!$A$2:$AA$19,16,FALSE),""))</f>
        <v>3.2384419835048486E-2</v>
      </c>
      <c r="BA108" s="46">
        <f>IF(ISNUMBER(VLOOKUP($B108,Stats!$A$2:$AA$19,2,FALSE))=FALSE,"",IF(ISNUMBER(X108),(X108-VLOOKUP($B108,Stats!$A$2:$AA$19,3,FALSE))/VLOOKUP($B108,Stats!$A$2:$AA$19,17,FALSE),""))</f>
        <v>0.61985383420575335</v>
      </c>
      <c r="BB108" s="46"/>
      <c r="BC108" s="46"/>
      <c r="BD108" s="44">
        <f t="shared" si="14"/>
        <v>0.32611912702040091</v>
      </c>
      <c r="BE108" s="46">
        <f>IF(ISNUMBER(VLOOKUP($B108,Stats!$A$2:$AA$19,2,FALSE))=FALSE,"",IF(ISNUMBER(Y108),(Y108-VLOOKUP($B108,Stats!$A$2:$AA$19,5,FALSE))/VLOOKUP($B108,Stats!$A$2:$AA$19,19,FALSE),""))</f>
        <v>-0.7336398831869988</v>
      </c>
      <c r="BF108" s="46"/>
      <c r="BG108" s="46"/>
      <c r="BH108" s="46">
        <f>IF(ISNUMBER(VLOOKUP($B108,Stats!$A$2:$AA$19,2,FALSE))=FALSE,"",IF(ISNUMBER(Z108),(Z108-VLOOKUP($B108,Stats!$A$2:$AA$19,8,FALSE))/VLOOKUP($B108,Stats!$A$2:$AA$19,22,FALSE),""))</f>
        <v>-0.22777854907483192</v>
      </c>
      <c r="BI108" s="46" t="str">
        <f>IF(ISNUMBER(VLOOKUP($B108,Stats!$A$2:$AA$19,2,FALSE))=FALSE,"",IF(ISNUMBER(#REF!),(#REF!-VLOOKUP($B108,Stats!$A$2:$AA$19,9,FALSE))/VLOOKUP($B108,Stats!$A$2:$AA$19,23,FALSE),""))</f>
        <v/>
      </c>
      <c r="BJ108" s="46" t="str">
        <f>IF(ISNUMBER(VLOOKUP($B108,Stats!$A$2:$AA$19,2,FALSE))=FALSE,"",IF(ISNUMBER(#REF!),(#REF!-VLOOKUP($B108,Stats!$A$2:$AA$19,10,FALSE))/VLOOKUP($B108,Stats!$A$2:$AA$19,24,FALSE),""))</f>
        <v/>
      </c>
      <c r="BK108" s="44">
        <f t="shared" si="19"/>
        <v>0.44521435350844962</v>
      </c>
      <c r="BL108" s="46" t="str">
        <f>IF(ISNUMBER(VLOOKUP($B108,Stats!$A$2:$AA$19,2,FALSE))=FALSE,"",IF(ISNUMBER(#REF!),(#REF!-VLOOKUP($B108,Stats!$A$2:$AA$19,11,FALSE))/VLOOKUP($B108,Stats!$A$2:$AA$19,25,FALSE),""))</f>
        <v/>
      </c>
      <c r="BM108" s="46">
        <f>IF(ISNUMBER(VLOOKUP($B108,Stats!$A$2:$AA$19,2,FALSE))=FALSE,"",IF(ISNUMBER(AA108),(AA108-VLOOKUP($B108,Stats!$A$2:$AA$19,12,FALSE))/VLOOKUP($B108,Stats!$A$2:$AA$19,26,FALSE),""))</f>
        <v>0.2208355502990767</v>
      </c>
      <c r="BN108" s="46" t="str">
        <f>IF(ISNUMBER(VLOOKUP($B108,Stats!$A$2:$AA$19,2,FALSE))=FALSE,"",IF(ISNUMBER(#REF!),(#REF!-VLOOKUP($B108,Stats!$A$2:$AA$19,13,FALSE))/VLOOKUP($B108,Stats!$A$2:$AA$19,27,FALSE),""))</f>
        <v/>
      </c>
      <c r="BO108" s="46" t="str">
        <f>IF(ISNUMBER(VLOOKUP($B108,Stats!$A$2:$AA$19,2,FALSE))=FALSE,"",IF(ISNUMBER(#REF!),(#REF!-VLOOKUP($B108,Stats!$A$2:$AA$19,14,FALSE))/VLOOKUP($B108,Stats!$A$2:$AB$19,28,FALSE),""))</f>
        <v/>
      </c>
      <c r="BP108" s="46"/>
      <c r="BQ108" s="46">
        <f>IF(ISNUMBER(VLOOKUP($B108,Stats!$A$2:$AA$19,2,FALSE))=FALSE,"",IF(ISNUMBER(BM108),BM108,(VLOOKUP($B108,Stats!$A$2:$AT$19,46,FALSE)-VLOOKUP($B108,Stats!$A$2:$AA$19,12,FALSE))/VLOOKUP($B108,Stats!$A$2:$AA$19,26,FALSE)))</f>
        <v>0.2208355502990767</v>
      </c>
      <c r="BR108" s="51">
        <f t="shared" si="20"/>
        <v>0.2208355502990767</v>
      </c>
      <c r="BS108" s="32" t="str">
        <f t="shared" si="15"/>
        <v>1344_201507</v>
      </c>
      <c r="BT108" s="53">
        <f t="shared" si="16"/>
        <v>0.37651954756896527</v>
      </c>
    </row>
    <row r="109" spans="1:72" x14ac:dyDescent="0.15">
      <c r="A109">
        <f>ROW()/18</f>
        <v>6.0555555555555554</v>
      </c>
      <c r="S109" t="str">
        <f>IF(ISNUMBER(R109),VLOOKUP(B109,Index!$B$3:$AB$18,27,FALSE),"")</f>
        <v/>
      </c>
      <c r="T109" t="str">
        <f>IF(ISNUMBER($R109),VLOOKUP($B109,Index!$B$21:$AB$36,27,FALSE),"")</f>
        <v/>
      </c>
      <c r="U109" t="str">
        <f>IF(ISNUMBER($R109),VLOOKUP($B109,Index!$B$39:$AB$54,27,FALSE),"")</f>
        <v/>
      </c>
      <c r="Z109" t="str">
        <f t="shared" si="17"/>
        <v/>
      </c>
      <c r="AA109" t="s">
        <v>25</v>
      </c>
      <c r="AF109" t="str">
        <f t="shared" si="18"/>
        <v/>
      </c>
      <c r="AG109" t="s">
        <v>25</v>
      </c>
      <c r="AK109" t="str">
        <f t="shared" si="24"/>
        <v/>
      </c>
      <c r="AL109" t="str">
        <f t="shared" si="24"/>
        <v/>
      </c>
      <c r="AM109" t="str">
        <f t="shared" si="24"/>
        <v/>
      </c>
      <c r="AN109" t="str">
        <f t="shared" si="24"/>
        <v/>
      </c>
      <c r="AO109" t="str">
        <f t="shared" si="24"/>
        <v/>
      </c>
      <c r="AP109" t="str">
        <f t="shared" si="24"/>
        <v/>
      </c>
      <c r="AQ109" t="str">
        <f t="shared" si="24"/>
        <v/>
      </c>
      <c r="AR109" t="str">
        <f t="shared" si="24"/>
        <v/>
      </c>
      <c r="AS109" t="str">
        <f t="shared" si="24"/>
        <v/>
      </c>
      <c r="AT109" t="str">
        <f t="shared" si="24"/>
        <v/>
      </c>
      <c r="AU109" t="str">
        <f t="shared" si="24"/>
        <v/>
      </c>
      <c r="AV109" t="str">
        <f t="shared" si="24"/>
        <v/>
      </c>
      <c r="AW109" t="str">
        <f t="shared" si="24"/>
        <v/>
      </c>
      <c r="AX109" t="str">
        <f t="shared" si="24"/>
        <v/>
      </c>
      <c r="AZ109" s="46" t="str">
        <f>IF(ISNUMBER(VLOOKUP($B109,Stats!$A$2:$AA$19,2,FALSE))=FALSE,"",IF(ISNUMBER(W109),(W109-VLOOKUP($B109,Stats!$A$2:$AA$19,2,FALSE))/VLOOKUP($B109,Stats!$A$2:$AA$19,16,FALSE),""))</f>
        <v/>
      </c>
      <c r="BA109" s="46" t="str">
        <f>IF(ISNUMBER(VLOOKUP($B109,Stats!$A$2:$AA$19,2,FALSE))=FALSE,"",IF(ISNUMBER(X109),(X109-VLOOKUP($B109,Stats!$A$2:$AA$19,3,FALSE))/VLOOKUP($B109,Stats!$A$2:$AA$19,17,FALSE),""))</f>
        <v/>
      </c>
      <c r="BB109" s="46"/>
      <c r="BC109" s="46"/>
      <c r="BD109" s="44" t="str">
        <f t="shared" si="14"/>
        <v/>
      </c>
      <c r="BE109" s="46" t="str">
        <f>IF(ISNUMBER(VLOOKUP($B109,Stats!$A$2:$AA$19,2,FALSE))=FALSE,"",IF(ISNUMBER(Y109),(Y109-VLOOKUP($B109,Stats!$A$2:$AA$19,5,FALSE))/VLOOKUP($B109,Stats!$A$2:$AA$19,19,FALSE),""))</f>
        <v/>
      </c>
      <c r="BF109" s="46"/>
      <c r="BG109" s="46"/>
      <c r="BH109" s="46" t="str">
        <f>IF(ISNUMBER(VLOOKUP($B109,Stats!$A$2:$AA$19,2,FALSE))=FALSE,"",IF(ISNUMBER(Z109),(Z109-VLOOKUP($B109,Stats!$A$2:$AA$19,8,FALSE))/VLOOKUP($B109,Stats!$A$2:$AA$19,22,FALSE),""))</f>
        <v/>
      </c>
      <c r="BI109" s="46" t="str">
        <f>IF(ISNUMBER(VLOOKUP($B109,Stats!$A$2:$AA$19,2,FALSE))=FALSE,"",IF(ISNUMBER(#REF!),(#REF!-VLOOKUP($B109,Stats!$A$2:$AA$19,9,FALSE))/VLOOKUP($B109,Stats!$A$2:$AA$19,23,FALSE),""))</f>
        <v/>
      </c>
      <c r="BJ109" s="46" t="str">
        <f>IF(ISNUMBER(VLOOKUP($B109,Stats!$A$2:$AA$19,2,FALSE))=FALSE,"",IF(ISNUMBER(#REF!),(#REF!-VLOOKUP($B109,Stats!$A$2:$AA$19,10,FALSE))/VLOOKUP($B109,Stats!$A$2:$AA$19,24,FALSE),""))</f>
        <v/>
      </c>
      <c r="BK109" s="44" t="str">
        <f t="shared" si="19"/>
        <v/>
      </c>
      <c r="BL109" s="46" t="str">
        <f>IF(ISNUMBER(VLOOKUP($B109,Stats!$A$2:$AA$19,2,FALSE))=FALSE,"",IF(ISNUMBER(#REF!),(#REF!-VLOOKUP($B109,Stats!$A$2:$AA$19,11,FALSE))/VLOOKUP($B109,Stats!$A$2:$AA$19,25,FALSE),""))</f>
        <v/>
      </c>
      <c r="BM109" s="46" t="str">
        <f>IF(ISNUMBER(VLOOKUP($B109,Stats!$A$2:$AA$19,2,FALSE))=FALSE,"",IF(ISNUMBER(AA109),(AA109-VLOOKUP($B109,Stats!$A$2:$AA$19,12,FALSE))/VLOOKUP($B109,Stats!$A$2:$AA$19,26,FALSE),""))</f>
        <v/>
      </c>
      <c r="BN109" s="46" t="str">
        <f>IF(ISNUMBER(VLOOKUP($B109,Stats!$A$2:$AA$19,2,FALSE))=FALSE,"",IF(ISNUMBER(#REF!),(#REF!-VLOOKUP($B109,Stats!$A$2:$AA$19,13,FALSE))/VLOOKUP($B109,Stats!$A$2:$AA$19,27,FALSE),""))</f>
        <v/>
      </c>
      <c r="BO109" s="46" t="str">
        <f>IF(ISNUMBER(VLOOKUP($B109,Stats!$A$2:$AA$19,2,FALSE))=FALSE,"",IF(ISNUMBER(#REF!),(#REF!-VLOOKUP($B109,Stats!$A$2:$AA$19,14,FALSE))/VLOOKUP($B109,Stats!$A$2:$AB$19,28,FALSE),""))</f>
        <v/>
      </c>
      <c r="BP109" s="46"/>
      <c r="BQ109" s="46" t="str">
        <f>IF(ISNUMBER(VLOOKUP($B109,Stats!$A$2:$AA$19,2,FALSE))=FALSE,"",IF(ISNUMBER(BM109),BM109,(VLOOKUP($B109,Stats!$A$2:$AT$19,46,FALSE)-VLOOKUP($B109,Stats!$A$2:$AA$19,12,FALSE))/VLOOKUP($B109,Stats!$A$2:$AA$19,26,FALSE)))</f>
        <v/>
      </c>
      <c r="BR109" s="51" t="str">
        <f t="shared" si="20"/>
        <v/>
      </c>
      <c r="BS109" s="32" t="str">
        <f t="shared" si="15"/>
        <v/>
      </c>
      <c r="BT109" s="53" t="str">
        <f t="shared" si="16"/>
        <v/>
      </c>
    </row>
    <row r="110" spans="1:72" ht="40.5" x14ac:dyDescent="0.15">
      <c r="A110" s="1" t="s">
        <v>29</v>
      </c>
      <c r="B110" s="1" t="s">
        <v>0</v>
      </c>
      <c r="C110" s="3"/>
      <c r="D110" s="4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 t="s">
        <v>15</v>
      </c>
      <c r="J110" s="1" t="s">
        <v>16</v>
      </c>
      <c r="K110" s="1" t="s">
        <v>17</v>
      </c>
      <c r="L110" s="1" t="s">
        <v>18</v>
      </c>
      <c r="M110" s="1" t="s">
        <v>19</v>
      </c>
      <c r="N110" s="1" t="s">
        <v>20</v>
      </c>
      <c r="O110" s="1" t="s">
        <v>21</v>
      </c>
      <c r="P110" s="1" t="s">
        <v>22</v>
      </c>
      <c r="Q110" s="1" t="s">
        <v>23</v>
      </c>
      <c r="R110" s="1" t="s">
        <v>24</v>
      </c>
      <c r="S110" s="1" t="str">
        <f>IF(ISNUMBER(R110),VLOOKUP(B110,Index!$B$3:$AB$18,27,FALSE),"")</f>
        <v/>
      </c>
      <c r="T110" s="1" t="str">
        <f>IF(ISNUMBER($R110),VLOOKUP($B110,Index!$B$21:$AB$36,27,FALSE),"")</f>
        <v/>
      </c>
      <c r="U110" s="1" t="str">
        <f>IF(ISNUMBER($R110),VLOOKUP($B110,Index!$B$39:$AB$54,27,FALSE),"")</f>
        <v/>
      </c>
      <c r="W110" s="1" t="s">
        <v>1</v>
      </c>
      <c r="X110" s="1" t="s">
        <v>2</v>
      </c>
      <c r="Y110" s="1" t="s">
        <v>4</v>
      </c>
      <c r="Z110" s="1" t="str">
        <f t="shared" si="17"/>
        <v/>
      </c>
      <c r="AA110" s="1" t="s">
        <v>8</v>
      </c>
      <c r="AB110" s="27"/>
      <c r="AC110" s="1" t="s">
        <v>33</v>
      </c>
      <c r="AD110" s="1" t="s">
        <v>35</v>
      </c>
      <c r="AE110" s="1" t="s">
        <v>37</v>
      </c>
      <c r="AF110" s="1" t="str">
        <f t="shared" si="18"/>
        <v/>
      </c>
      <c r="AG110" s="1" t="s">
        <v>38</v>
      </c>
      <c r="AH110" s="27"/>
      <c r="AK110" t="str">
        <f t="shared" si="24"/>
        <v/>
      </c>
      <c r="AL110" t="str">
        <f t="shared" si="24"/>
        <v/>
      </c>
      <c r="AM110" t="str">
        <f t="shared" si="24"/>
        <v/>
      </c>
      <c r="AN110" t="str">
        <f t="shared" si="24"/>
        <v/>
      </c>
      <c r="AO110" t="str">
        <f t="shared" si="24"/>
        <v/>
      </c>
      <c r="AP110" t="str">
        <f t="shared" si="24"/>
        <v/>
      </c>
      <c r="AQ110" t="str">
        <f t="shared" si="24"/>
        <v/>
      </c>
      <c r="AR110" t="str">
        <f t="shared" si="24"/>
        <v/>
      </c>
      <c r="AS110" t="str">
        <f t="shared" si="24"/>
        <v/>
      </c>
      <c r="AT110" t="str">
        <f t="shared" si="24"/>
        <v/>
      </c>
      <c r="AU110" t="str">
        <f t="shared" si="24"/>
        <v/>
      </c>
      <c r="AV110" t="str">
        <f t="shared" si="24"/>
        <v/>
      </c>
      <c r="AW110" t="str">
        <f t="shared" si="24"/>
        <v/>
      </c>
      <c r="AX110" t="str">
        <f t="shared" si="24"/>
        <v/>
      </c>
      <c r="AZ110" s="46" t="str">
        <f>IF(ISNUMBER(VLOOKUP($B110,Stats!$A$2:$AA$19,2,FALSE))=FALSE,"",IF(ISNUMBER(W110),(W110-VLOOKUP($B110,Stats!$A$2:$AA$19,2,FALSE))/VLOOKUP($B110,Stats!$A$2:$AA$19,16,FALSE),""))</f>
        <v/>
      </c>
      <c r="BA110" s="46" t="str">
        <f>IF(ISNUMBER(VLOOKUP($B110,Stats!$A$2:$AA$19,2,FALSE))=FALSE,"",IF(ISNUMBER(X110),(X110-VLOOKUP($B110,Stats!$A$2:$AA$19,3,FALSE))/VLOOKUP($B110,Stats!$A$2:$AA$19,17,FALSE),""))</f>
        <v/>
      </c>
      <c r="BB110" s="46"/>
      <c r="BC110" s="46"/>
      <c r="BD110" s="44" t="str">
        <f t="shared" si="14"/>
        <v/>
      </c>
      <c r="BE110" s="46" t="str">
        <f>IF(ISNUMBER(VLOOKUP($B110,Stats!$A$2:$AA$19,2,FALSE))=FALSE,"",IF(ISNUMBER(Y110),(Y110-VLOOKUP($B110,Stats!$A$2:$AA$19,5,FALSE))/VLOOKUP($B110,Stats!$A$2:$AA$19,19,FALSE),""))</f>
        <v/>
      </c>
      <c r="BF110" s="46"/>
      <c r="BG110" s="46"/>
      <c r="BH110" s="46" t="str">
        <f>IF(ISNUMBER(VLOOKUP($B110,Stats!$A$2:$AA$19,2,FALSE))=FALSE,"",IF(ISNUMBER(Z110),(Z110-VLOOKUP($B110,Stats!$A$2:$AA$19,8,FALSE))/VLOOKUP($B110,Stats!$A$2:$AA$19,22,FALSE),""))</f>
        <v/>
      </c>
      <c r="BI110" s="46" t="str">
        <f>IF(ISNUMBER(VLOOKUP($B110,Stats!$A$2:$AA$19,2,FALSE))=FALSE,"",IF(ISNUMBER(#REF!),(#REF!-VLOOKUP($B110,Stats!$A$2:$AA$19,9,FALSE))/VLOOKUP($B110,Stats!$A$2:$AA$19,23,FALSE),""))</f>
        <v/>
      </c>
      <c r="BJ110" s="46" t="str">
        <f>IF(ISNUMBER(VLOOKUP($B110,Stats!$A$2:$AA$19,2,FALSE))=FALSE,"",IF(ISNUMBER(#REF!),(#REF!-VLOOKUP($B110,Stats!$A$2:$AA$19,10,FALSE))/VLOOKUP($B110,Stats!$A$2:$AA$19,24,FALSE),""))</f>
        <v/>
      </c>
      <c r="BK110" s="44" t="str">
        <f t="shared" si="19"/>
        <v/>
      </c>
      <c r="BL110" s="46" t="str">
        <f>IF(ISNUMBER(VLOOKUP($B110,Stats!$A$2:$AA$19,2,FALSE))=FALSE,"",IF(ISNUMBER(#REF!),(#REF!-VLOOKUP($B110,Stats!$A$2:$AA$19,11,FALSE))/VLOOKUP($B110,Stats!$A$2:$AA$19,25,FALSE),""))</f>
        <v/>
      </c>
      <c r="BM110" s="46" t="str">
        <f>IF(ISNUMBER(VLOOKUP($B110,Stats!$A$2:$AA$19,2,FALSE))=FALSE,"",IF(ISNUMBER(AA110),(AA110-VLOOKUP($B110,Stats!$A$2:$AA$19,12,FALSE))/VLOOKUP($B110,Stats!$A$2:$AA$19,26,FALSE),""))</f>
        <v/>
      </c>
      <c r="BN110" s="46" t="str">
        <f>IF(ISNUMBER(VLOOKUP($B110,Stats!$A$2:$AA$19,2,FALSE))=FALSE,"",IF(ISNUMBER(#REF!),(#REF!-VLOOKUP($B110,Stats!$A$2:$AA$19,13,FALSE))/VLOOKUP($B110,Stats!$A$2:$AA$19,27,FALSE),""))</f>
        <v/>
      </c>
      <c r="BO110" s="46" t="str">
        <f>IF(ISNUMBER(VLOOKUP($B110,Stats!$A$2:$AA$19,2,FALSE))=FALSE,"",IF(ISNUMBER(#REF!),(#REF!-VLOOKUP($B110,Stats!$A$2:$AA$19,14,FALSE))/VLOOKUP($B110,Stats!$A$2:$AB$19,28,FALSE),""))</f>
        <v/>
      </c>
      <c r="BP110" s="46"/>
      <c r="BQ110" s="46" t="str">
        <f>IF(ISNUMBER(VLOOKUP($B110,Stats!$A$2:$AA$19,2,FALSE))=FALSE,"",IF(ISNUMBER(BM110),BM110,(VLOOKUP($B110,Stats!$A$2:$AT$19,46,FALSE)-VLOOKUP($B110,Stats!$A$2:$AA$19,12,FALSE))/VLOOKUP($B110,Stats!$A$2:$AA$19,26,FALSE)))</f>
        <v/>
      </c>
      <c r="BR110" s="51" t="str">
        <f t="shared" si="20"/>
        <v/>
      </c>
      <c r="BS110" s="32" t="str">
        <f t="shared" si="15"/>
        <v/>
      </c>
      <c r="BT110" s="53" t="str">
        <f t="shared" si="16"/>
        <v/>
      </c>
    </row>
    <row r="111" spans="1:72" x14ac:dyDescent="0.15">
      <c r="A111" s="5">
        <v>1375</v>
      </c>
      <c r="B111" s="5" t="s">
        <v>30</v>
      </c>
      <c r="C111" s="3">
        <v>0</v>
      </c>
      <c r="D111" s="11">
        <v>9.535759096612284E-2</v>
      </c>
      <c r="E111" s="6">
        <v>1.0788235193247475E-2</v>
      </c>
      <c r="F111" s="12">
        <v>61</v>
      </c>
      <c r="G111" s="12">
        <v>54</v>
      </c>
      <c r="H111" s="13">
        <v>8.6494652992714274E-3</v>
      </c>
      <c r="I111" s="13">
        <v>-7.9603251568174382E-3</v>
      </c>
      <c r="J111" s="12">
        <v>11</v>
      </c>
      <c r="K111" s="12">
        <v>6</v>
      </c>
      <c r="L111" s="13">
        <v>2.5806451612903292E-2</v>
      </c>
      <c r="M111" s="13">
        <v>-3.386581469648553E-2</v>
      </c>
      <c r="N111" s="8">
        <v>1.75</v>
      </c>
      <c r="O111" s="8">
        <v>1.0978670012547052</v>
      </c>
      <c r="P111" s="14">
        <v>42088</v>
      </c>
      <c r="Q111" s="13">
        <v>-0.10571081409477479</v>
      </c>
      <c r="R111" s="14">
        <v>42044</v>
      </c>
      <c r="S111" s="14">
        <f>IF(ISNUMBER(R111),VLOOKUP(B111,Index!$B$3:$AB$18,27,FALSE),"")</f>
        <v>42041</v>
      </c>
      <c r="T111" s="14">
        <f>IF(ISNUMBER($R111),VLOOKUP($B111,Index!$B$21:$AB$36,27,FALSE),"")</f>
        <v>41996</v>
      </c>
      <c r="U111" s="14">
        <f>IF(ISNUMBER($R111),VLOOKUP($B111,Index!$B$39:$AB$54,27,FALSE),"")</f>
        <v>42003</v>
      </c>
      <c r="W111" s="6">
        <v>0.20075282308657438</v>
      </c>
      <c r="X111" s="7">
        <v>0.5304347826086957</v>
      </c>
      <c r="Y111" s="6">
        <v>0.20469237086549275</v>
      </c>
      <c r="Z111" s="8" t="str">
        <f t="shared" si="17"/>
        <v/>
      </c>
      <c r="AA111" s="9">
        <v>0.9020608892542461</v>
      </c>
      <c r="AB111" s="28"/>
      <c r="AC111" s="6">
        <v>4.0301695977229435E-2</v>
      </c>
      <c r="AD111" s="7">
        <v>0.28136105860113425</v>
      </c>
      <c r="AE111" s="6">
        <v>4.1898966690536422E-2</v>
      </c>
      <c r="AF111" s="8" t="str">
        <f t="shared" si="18"/>
        <v/>
      </c>
      <c r="AG111" s="9">
        <v>0.81371384792216128</v>
      </c>
      <c r="AH111" s="28"/>
      <c r="AK111" t="str">
        <f t="shared" si="24"/>
        <v/>
      </c>
      <c r="AL111" t="str">
        <f t="shared" si="24"/>
        <v/>
      </c>
      <c r="AM111" t="str">
        <f t="shared" si="24"/>
        <v/>
      </c>
      <c r="AN111" t="str">
        <f t="shared" si="24"/>
        <v/>
      </c>
      <c r="AO111" t="str">
        <f t="shared" si="24"/>
        <v/>
      </c>
      <c r="AP111" t="str">
        <f t="shared" si="24"/>
        <v/>
      </c>
      <c r="AQ111" t="str">
        <f t="shared" si="24"/>
        <v/>
      </c>
      <c r="AR111" t="str">
        <f t="shared" si="24"/>
        <v/>
      </c>
      <c r="AS111" t="str">
        <f t="shared" si="24"/>
        <v/>
      </c>
      <c r="AT111" t="str">
        <f t="shared" si="24"/>
        <v/>
      </c>
      <c r="AU111" t="str">
        <f t="shared" si="24"/>
        <v/>
      </c>
      <c r="AV111" t="str">
        <f t="shared" si="24"/>
        <v/>
      </c>
      <c r="AW111" t="str">
        <f t="shared" si="24"/>
        <v/>
      </c>
      <c r="AX111" t="str">
        <f t="shared" si="24"/>
        <v/>
      </c>
      <c r="AZ111" s="46" t="str">
        <f>IF(ISNUMBER(VLOOKUP($B111,Stats!$A$2:$AA$19,2,FALSE))=FALSE,"",IF(ISNUMBER(W111),(W111-VLOOKUP($B111,Stats!$A$2:$AA$19,2,FALSE))/VLOOKUP($B111,Stats!$A$2:$AA$19,16,FALSE),""))</f>
        <v/>
      </c>
      <c r="BA111" s="46" t="str">
        <f>IF(ISNUMBER(VLOOKUP($B111,Stats!$A$2:$AA$19,2,FALSE))=FALSE,"",IF(ISNUMBER(X111),(X111-VLOOKUP($B111,Stats!$A$2:$AA$19,3,FALSE))/VLOOKUP($B111,Stats!$A$2:$AA$19,17,FALSE),""))</f>
        <v/>
      </c>
      <c r="BB111" s="46"/>
      <c r="BC111" s="46"/>
      <c r="BD111" s="44" t="str">
        <f t="shared" si="14"/>
        <v/>
      </c>
      <c r="BE111" s="46" t="str">
        <f>IF(ISNUMBER(VLOOKUP($B111,Stats!$A$2:$AA$19,2,FALSE))=FALSE,"",IF(ISNUMBER(Y111),(Y111-VLOOKUP($B111,Stats!$A$2:$AA$19,5,FALSE))/VLOOKUP($B111,Stats!$A$2:$AA$19,19,FALSE),""))</f>
        <v/>
      </c>
      <c r="BF111" s="46"/>
      <c r="BG111" s="46"/>
      <c r="BH111" s="46" t="str">
        <f>IF(ISNUMBER(VLOOKUP($B111,Stats!$A$2:$AA$19,2,FALSE))=FALSE,"",IF(ISNUMBER(Z111),(Z111-VLOOKUP($B111,Stats!$A$2:$AA$19,8,FALSE))/VLOOKUP($B111,Stats!$A$2:$AA$19,22,FALSE),""))</f>
        <v/>
      </c>
      <c r="BI111" s="46" t="str">
        <f>IF(ISNUMBER(VLOOKUP($B111,Stats!$A$2:$AA$19,2,FALSE))=FALSE,"",IF(ISNUMBER(#REF!),(#REF!-VLOOKUP($B111,Stats!$A$2:$AA$19,9,FALSE))/VLOOKUP($B111,Stats!$A$2:$AA$19,23,FALSE),""))</f>
        <v/>
      </c>
      <c r="BJ111" s="46" t="str">
        <f>IF(ISNUMBER(VLOOKUP($B111,Stats!$A$2:$AA$19,2,FALSE))=FALSE,"",IF(ISNUMBER(#REF!),(#REF!-VLOOKUP($B111,Stats!$A$2:$AA$19,10,FALSE))/VLOOKUP($B111,Stats!$A$2:$AA$19,24,FALSE),""))</f>
        <v/>
      </c>
      <c r="BK111" s="44" t="str">
        <f t="shared" si="19"/>
        <v/>
      </c>
      <c r="BL111" s="46" t="str">
        <f>IF(ISNUMBER(VLOOKUP($B111,Stats!$A$2:$AA$19,2,FALSE))=FALSE,"",IF(ISNUMBER(#REF!),(#REF!-VLOOKUP($B111,Stats!$A$2:$AA$19,11,FALSE))/VLOOKUP($B111,Stats!$A$2:$AA$19,25,FALSE),""))</f>
        <v/>
      </c>
      <c r="BM111" s="46" t="str">
        <f>IF(ISNUMBER(VLOOKUP($B111,Stats!$A$2:$AA$19,2,FALSE))=FALSE,"",IF(ISNUMBER(AA111),(AA111-VLOOKUP($B111,Stats!$A$2:$AA$19,12,FALSE))/VLOOKUP($B111,Stats!$A$2:$AA$19,26,FALSE),""))</f>
        <v/>
      </c>
      <c r="BN111" s="46" t="str">
        <f>IF(ISNUMBER(VLOOKUP($B111,Stats!$A$2:$AA$19,2,FALSE))=FALSE,"",IF(ISNUMBER(#REF!),(#REF!-VLOOKUP($B111,Stats!$A$2:$AA$19,13,FALSE))/VLOOKUP($B111,Stats!$A$2:$AA$19,27,FALSE),""))</f>
        <v/>
      </c>
      <c r="BO111" s="46" t="str">
        <f>IF(ISNUMBER(VLOOKUP($B111,Stats!$A$2:$AA$19,2,FALSE))=FALSE,"",IF(ISNUMBER(#REF!),(#REF!-VLOOKUP($B111,Stats!$A$2:$AA$19,14,FALSE))/VLOOKUP($B111,Stats!$A$2:$AB$19,28,FALSE),""))</f>
        <v/>
      </c>
      <c r="BP111" s="46"/>
      <c r="BQ111" s="46" t="str">
        <f>IF(ISNUMBER(VLOOKUP($B111,Stats!$A$2:$AA$19,2,FALSE))=FALSE,"",IF(ISNUMBER(BM111),BM111,(VLOOKUP($B111,Stats!$A$2:$AT$19,46,FALSE)-VLOOKUP($B111,Stats!$A$2:$AA$19,12,FALSE))/VLOOKUP($B111,Stats!$A$2:$AA$19,26,FALSE)))</f>
        <v/>
      </c>
      <c r="BR111" s="51" t="str">
        <f t="shared" si="20"/>
        <v/>
      </c>
      <c r="BS111" s="32" t="str">
        <f t="shared" si="15"/>
        <v/>
      </c>
      <c r="BT111" s="53" t="str">
        <f t="shared" si="16"/>
        <v/>
      </c>
    </row>
    <row r="112" spans="1:72" x14ac:dyDescent="0.15">
      <c r="A112" s="5">
        <v>1375</v>
      </c>
      <c r="B112" s="5" t="s">
        <v>31</v>
      </c>
      <c r="C112" s="3">
        <v>0</v>
      </c>
      <c r="D112" s="11">
        <v>7.3031796382489545E-3</v>
      </c>
      <c r="E112" s="6">
        <v>9.6263353808604627E-3</v>
      </c>
      <c r="F112" s="15">
        <v>4.3571428571428568</v>
      </c>
      <c r="G112" s="15">
        <v>3.8571428571428572</v>
      </c>
      <c r="H112" s="13">
        <v>8.1307970689496432E-3</v>
      </c>
      <c r="I112" s="13">
        <v>-7.0745090235610963E-3</v>
      </c>
      <c r="J112" s="12">
        <v>3</v>
      </c>
      <c r="K112" s="12">
        <v>2.2857142857142856</v>
      </c>
      <c r="L112" s="13">
        <v>1.5354350990086117E-2</v>
      </c>
      <c r="M112" s="13">
        <v>-1.3655980113509611E-2</v>
      </c>
      <c r="N112" s="8">
        <v>1.5957142857142854</v>
      </c>
      <c r="O112" s="8">
        <v>1.0196987512501277</v>
      </c>
      <c r="P112" s="14"/>
      <c r="Q112" s="13">
        <v>-2.3073848882234349E-2</v>
      </c>
      <c r="R112" s="14"/>
      <c r="S112" s="14" t="str">
        <f>IF(ISNUMBER(R112),VLOOKUP(B112,Index!$B$3:$AB$18,27,FALSE),"")</f>
        <v/>
      </c>
      <c r="T112" s="14" t="str">
        <f>IF(ISNUMBER($R112),VLOOKUP($B112,Index!$B$21:$AB$36,27,FALSE),"")</f>
        <v/>
      </c>
      <c r="U112" s="14" t="str">
        <f>IF(ISNUMBER($R112),VLOOKUP($B112,Index!$B$39:$AB$54,27,FALSE),"")</f>
        <v/>
      </c>
      <c r="W112" s="6">
        <v>0.22758693485231207</v>
      </c>
      <c r="X112" s="8">
        <v>0.51972789115646256</v>
      </c>
      <c r="Y112" s="6">
        <v>0.18264687194510104</v>
      </c>
      <c r="Z112" s="8" t="str">
        <f t="shared" si="17"/>
        <v/>
      </c>
      <c r="AA112" s="9" t="s">
        <v>25</v>
      </c>
      <c r="AB112" s="28"/>
      <c r="AC112" s="6">
        <v>5.1795812915470536E-2</v>
      </c>
      <c r="AD112" s="8">
        <v>0.27011708084594377</v>
      </c>
      <c r="AE112" s="6">
        <v>3.3359879831330139E-2</v>
      </c>
      <c r="AF112" s="8" t="str">
        <f t="shared" si="18"/>
        <v/>
      </c>
      <c r="AG112" s="9" t="s">
        <v>25</v>
      </c>
      <c r="AH112" s="28"/>
      <c r="AK112" t="str">
        <f t="shared" si="24"/>
        <v/>
      </c>
      <c r="AL112" t="str">
        <f t="shared" si="24"/>
        <v/>
      </c>
      <c r="AM112" t="str">
        <f t="shared" si="24"/>
        <v/>
      </c>
      <c r="AN112" t="str">
        <f t="shared" si="24"/>
        <v/>
      </c>
      <c r="AO112" t="str">
        <f t="shared" si="24"/>
        <v/>
      </c>
      <c r="AP112" t="str">
        <f t="shared" si="24"/>
        <v/>
      </c>
      <c r="AQ112" t="str">
        <f t="shared" si="24"/>
        <v/>
      </c>
      <c r="AR112" t="str">
        <f t="shared" si="24"/>
        <v/>
      </c>
      <c r="AS112" t="str">
        <f t="shared" si="24"/>
        <v/>
      </c>
      <c r="AT112" t="str">
        <f t="shared" si="24"/>
        <v/>
      </c>
      <c r="AU112" t="str">
        <f t="shared" si="24"/>
        <v/>
      </c>
      <c r="AV112" t="str">
        <f t="shared" si="24"/>
        <v/>
      </c>
      <c r="AW112" t="str">
        <f t="shared" si="24"/>
        <v/>
      </c>
      <c r="AX112" t="str">
        <f t="shared" si="24"/>
        <v/>
      </c>
      <c r="AZ112" s="46" t="str">
        <f>IF(ISNUMBER(VLOOKUP($B112,Stats!$A$2:$AA$19,2,FALSE))=FALSE,"",IF(ISNUMBER(W112),(W112-VLOOKUP($B112,Stats!$A$2:$AA$19,2,FALSE))/VLOOKUP($B112,Stats!$A$2:$AA$19,16,FALSE),""))</f>
        <v/>
      </c>
      <c r="BA112" s="46" t="str">
        <f>IF(ISNUMBER(VLOOKUP($B112,Stats!$A$2:$AA$19,2,FALSE))=FALSE,"",IF(ISNUMBER(X112),(X112-VLOOKUP($B112,Stats!$A$2:$AA$19,3,FALSE))/VLOOKUP($B112,Stats!$A$2:$AA$19,17,FALSE),""))</f>
        <v/>
      </c>
      <c r="BB112" s="46"/>
      <c r="BC112" s="46"/>
      <c r="BD112" s="44" t="str">
        <f t="shared" si="14"/>
        <v/>
      </c>
      <c r="BE112" s="46" t="str">
        <f>IF(ISNUMBER(VLOOKUP($B112,Stats!$A$2:$AA$19,2,FALSE))=FALSE,"",IF(ISNUMBER(Y112),(Y112-VLOOKUP($B112,Stats!$A$2:$AA$19,5,FALSE))/VLOOKUP($B112,Stats!$A$2:$AA$19,19,FALSE),""))</f>
        <v/>
      </c>
      <c r="BF112" s="46"/>
      <c r="BG112" s="46"/>
      <c r="BH112" s="46" t="str">
        <f>IF(ISNUMBER(VLOOKUP($B112,Stats!$A$2:$AA$19,2,FALSE))=FALSE,"",IF(ISNUMBER(Z112),(Z112-VLOOKUP($B112,Stats!$A$2:$AA$19,8,FALSE))/VLOOKUP($B112,Stats!$A$2:$AA$19,22,FALSE),""))</f>
        <v/>
      </c>
      <c r="BI112" s="46" t="str">
        <f>IF(ISNUMBER(VLOOKUP($B112,Stats!$A$2:$AA$19,2,FALSE))=FALSE,"",IF(ISNUMBER(#REF!),(#REF!-VLOOKUP($B112,Stats!$A$2:$AA$19,9,FALSE))/VLOOKUP($B112,Stats!$A$2:$AA$19,23,FALSE),""))</f>
        <v/>
      </c>
      <c r="BJ112" s="46" t="str">
        <f>IF(ISNUMBER(VLOOKUP($B112,Stats!$A$2:$AA$19,2,FALSE))=FALSE,"",IF(ISNUMBER(#REF!),(#REF!-VLOOKUP($B112,Stats!$A$2:$AA$19,10,FALSE))/VLOOKUP($B112,Stats!$A$2:$AA$19,24,FALSE),""))</f>
        <v/>
      </c>
      <c r="BK112" s="44" t="str">
        <f t="shared" si="19"/>
        <v/>
      </c>
      <c r="BL112" s="46" t="str">
        <f>IF(ISNUMBER(VLOOKUP($B112,Stats!$A$2:$AA$19,2,FALSE))=FALSE,"",IF(ISNUMBER(#REF!),(#REF!-VLOOKUP($B112,Stats!$A$2:$AA$19,11,FALSE))/VLOOKUP($B112,Stats!$A$2:$AA$19,25,FALSE),""))</f>
        <v/>
      </c>
      <c r="BM112" s="46" t="str">
        <f>IF(ISNUMBER(VLOOKUP($B112,Stats!$A$2:$AA$19,2,FALSE))=FALSE,"",IF(ISNUMBER(AA112),(AA112-VLOOKUP($B112,Stats!$A$2:$AA$19,12,FALSE))/VLOOKUP($B112,Stats!$A$2:$AA$19,26,FALSE),""))</f>
        <v/>
      </c>
      <c r="BN112" s="46" t="str">
        <f>IF(ISNUMBER(VLOOKUP($B112,Stats!$A$2:$AA$19,2,FALSE))=FALSE,"",IF(ISNUMBER(#REF!),(#REF!-VLOOKUP($B112,Stats!$A$2:$AA$19,13,FALSE))/VLOOKUP($B112,Stats!$A$2:$AA$19,27,FALSE),""))</f>
        <v/>
      </c>
      <c r="BO112" s="46" t="str">
        <f>IF(ISNUMBER(VLOOKUP($B112,Stats!$A$2:$AA$19,2,FALSE))=FALSE,"",IF(ISNUMBER(#REF!),(#REF!-VLOOKUP($B112,Stats!$A$2:$AA$19,14,FALSE))/VLOOKUP($B112,Stats!$A$2:$AB$19,28,FALSE),""))</f>
        <v/>
      </c>
      <c r="BP112" s="46"/>
      <c r="BQ112" s="46" t="str">
        <f>IF(ISNUMBER(VLOOKUP($B112,Stats!$A$2:$AA$19,2,FALSE))=FALSE,"",IF(ISNUMBER(BM112),BM112,(VLOOKUP($B112,Stats!$A$2:$AT$19,46,FALSE)-VLOOKUP($B112,Stats!$A$2:$AA$19,12,FALSE))/VLOOKUP($B112,Stats!$A$2:$AA$19,26,FALSE)))</f>
        <v/>
      </c>
      <c r="BR112" s="51" t="str">
        <f t="shared" si="20"/>
        <v/>
      </c>
      <c r="BS112" s="32" t="str">
        <f t="shared" si="15"/>
        <v/>
      </c>
      <c r="BT112" s="53" t="str">
        <f t="shared" si="16"/>
        <v/>
      </c>
    </row>
    <row r="113" spans="1:72" x14ac:dyDescent="0.15">
      <c r="A113" s="16">
        <v>1375</v>
      </c>
      <c r="B113" s="17">
        <v>201421</v>
      </c>
      <c r="C113" s="3">
        <v>0</v>
      </c>
      <c r="D113" s="23">
        <v>-2.6976160602258603E-2</v>
      </c>
      <c r="E113" s="18">
        <v>6.3229666409526774E-3</v>
      </c>
      <c r="F113" s="24">
        <v>2</v>
      </c>
      <c r="G113" s="24">
        <v>5</v>
      </c>
      <c r="H113" s="20">
        <v>2.8413131662275992E-3</v>
      </c>
      <c r="I113" s="20">
        <v>-6.5683874803922574E-3</v>
      </c>
      <c r="J113" s="24">
        <v>1</v>
      </c>
      <c r="K113" s="24">
        <v>2</v>
      </c>
      <c r="L113" s="20">
        <v>5.0536955148452467E-3</v>
      </c>
      <c r="M113" s="20">
        <v>-1.2730744748567835E-2</v>
      </c>
      <c r="N113" s="19">
        <v>1.5940000000000001</v>
      </c>
      <c r="O113" s="19">
        <v>1</v>
      </c>
      <c r="P113" s="25">
        <v>41920</v>
      </c>
      <c r="Q113" s="20">
        <v>-2.6976160602258603E-2</v>
      </c>
      <c r="R113" s="25">
        <v>41929</v>
      </c>
      <c r="S113" s="25">
        <f>IF(ISNUMBER(R113),VLOOKUP(B113,Index!$B$3:$AB$18,27,FALSE),"")</f>
        <v>41929</v>
      </c>
      <c r="T113" s="25">
        <f>IF(ISNUMBER($R113),VLOOKUP($B113,Index!$B$21:$AB$36,27,FALSE),"")</f>
        <v>41929</v>
      </c>
      <c r="U113" s="25">
        <f>IF(ISNUMBER($R113),VLOOKUP($B113,Index!$B$39:$AB$54,27,FALSE),"")</f>
        <v>41929</v>
      </c>
      <c r="W113" s="18">
        <v>-0.97114178168130971</v>
      </c>
      <c r="X113" s="19">
        <v>0.2857142857142857</v>
      </c>
      <c r="Y113" s="18">
        <v>0.11996985692804731</v>
      </c>
      <c r="Z113" s="19">
        <f t="shared" si="17"/>
        <v>0</v>
      </c>
      <c r="AA113" s="21" t="s">
        <v>25</v>
      </c>
      <c r="AB113" s="28"/>
      <c r="AC113" s="18">
        <v>0.94311636012714861</v>
      </c>
      <c r="AD113" s="19">
        <v>8.1632653061224483E-2</v>
      </c>
      <c r="AE113" s="18">
        <v>1.4392766571336139E-2</v>
      </c>
      <c r="AF113" s="19">
        <f t="shared" si="18"/>
        <v>0</v>
      </c>
      <c r="AG113" s="21" t="s">
        <v>25</v>
      </c>
      <c r="AH113" s="28"/>
      <c r="AK113" t="str">
        <f t="shared" ref="AK113:AX122" si="25">IF($B113=AK$2,$AA113,"")</f>
        <v/>
      </c>
      <c r="AL113" t="str">
        <f t="shared" si="25"/>
        <v/>
      </c>
      <c r="AM113" t="str">
        <f t="shared" si="25"/>
        <v/>
      </c>
      <c r="AN113" t="str">
        <f t="shared" si="25"/>
        <v/>
      </c>
      <c r="AO113" t="str">
        <f t="shared" si="25"/>
        <v/>
      </c>
      <c r="AP113" t="str">
        <f t="shared" si="25"/>
        <v/>
      </c>
      <c r="AQ113" t="str">
        <f t="shared" si="25"/>
        <v/>
      </c>
      <c r="AR113" t="str">
        <f t="shared" si="25"/>
        <v/>
      </c>
      <c r="AS113" t="str">
        <f t="shared" si="25"/>
        <v/>
      </c>
      <c r="AT113" t="str">
        <f t="shared" si="25"/>
        <v/>
      </c>
      <c r="AU113" t="str">
        <f t="shared" si="25"/>
        <v/>
      </c>
      <c r="AV113" t="str">
        <f t="shared" si="25"/>
        <v/>
      </c>
      <c r="AW113" t="str">
        <f t="shared" si="25"/>
        <v/>
      </c>
      <c r="AX113" t="str">
        <f t="shared" si="25"/>
        <v/>
      </c>
      <c r="AZ113" s="46">
        <f>IF(ISNUMBER(VLOOKUP($B113,Stats!$A$2:$AA$19,2,FALSE))=FALSE,"",IF(ISNUMBER(W113),(W113-VLOOKUP($B113,Stats!$A$2:$AA$19,2,FALSE))/VLOOKUP($B113,Stats!$A$2:$AA$19,16,FALSE),""))</f>
        <v>-1.1026755715700036</v>
      </c>
      <c r="BA113" s="46">
        <f>IF(ISNUMBER(VLOOKUP($B113,Stats!$A$2:$AA$19,2,FALSE))=FALSE,"",IF(ISNUMBER(X113),(X113-VLOOKUP($B113,Stats!$A$2:$AA$19,3,FALSE))/VLOOKUP($B113,Stats!$A$2:$AA$19,17,FALSE),""))</f>
        <v>-0.6967057200847836</v>
      </c>
      <c r="BB113" s="46"/>
      <c r="BC113" s="46"/>
      <c r="BD113" s="44">
        <f t="shared" si="14"/>
        <v>-0.89969064582739366</v>
      </c>
      <c r="BE113" s="46">
        <f>IF(ISNUMBER(VLOOKUP($B113,Stats!$A$2:$AA$19,2,FALSE))=FALSE,"",IF(ISNUMBER(Y113),(Y113-VLOOKUP($B113,Stats!$A$2:$AA$19,5,FALSE))/VLOOKUP($B113,Stats!$A$2:$AA$19,19,FALSE),""))</f>
        <v>0.57234562713549086</v>
      </c>
      <c r="BF113" s="46"/>
      <c r="BG113" s="46"/>
      <c r="BH113" s="46">
        <f>IF(ISNUMBER(VLOOKUP($B113,Stats!$A$2:$AA$19,2,FALSE))=FALSE,"",IF(ISNUMBER(Z113),(Z113-VLOOKUP($B113,Stats!$A$2:$AA$19,8,FALSE))/VLOOKUP($B113,Stats!$A$2:$AA$19,22,FALSE),""))</f>
        <v>-0.61753828864926419</v>
      </c>
      <c r="BI113" s="46" t="str">
        <f>IF(ISNUMBER(VLOOKUP($B113,Stats!$A$2:$AA$19,2,FALSE))=FALSE,"",IF(ISNUMBER(#REF!),(#REF!-VLOOKUP($B113,Stats!$A$2:$AA$19,9,FALSE))/VLOOKUP($B113,Stats!$A$2:$AA$19,23,FALSE),""))</f>
        <v/>
      </c>
      <c r="BJ113" s="46" t="str">
        <f>IF(ISNUMBER(VLOOKUP($B113,Stats!$A$2:$AA$19,2,FALSE))=FALSE,"",IF(ISNUMBER(#REF!),(#REF!-VLOOKUP($B113,Stats!$A$2:$AA$19,10,FALSE))/VLOOKUP($B113,Stats!$A$2:$AA$19,24,FALSE),""))</f>
        <v/>
      </c>
      <c r="BK113" s="44">
        <f t="shared" si="19"/>
        <v>-0.58590342558962283</v>
      </c>
      <c r="BL113" s="46" t="str">
        <f>IF(ISNUMBER(VLOOKUP($B113,Stats!$A$2:$AA$19,2,FALSE))=FALSE,"",IF(ISNUMBER(#REF!),(#REF!-VLOOKUP($B113,Stats!$A$2:$AA$19,11,FALSE))/VLOOKUP($B113,Stats!$A$2:$AA$19,25,FALSE),""))</f>
        <v/>
      </c>
      <c r="BM113" s="46" t="str">
        <f>IF(ISNUMBER(VLOOKUP($B113,Stats!$A$2:$AA$19,2,FALSE))=FALSE,"",IF(ISNUMBER(AA113),(AA113-VLOOKUP($B113,Stats!$A$2:$AA$19,12,FALSE))/VLOOKUP($B113,Stats!$A$2:$AA$19,26,FALSE),""))</f>
        <v/>
      </c>
      <c r="BN113" s="46" t="str">
        <f>IF(ISNUMBER(VLOOKUP($B113,Stats!$A$2:$AA$19,2,FALSE))=FALSE,"",IF(ISNUMBER(#REF!),(#REF!-VLOOKUP($B113,Stats!$A$2:$AA$19,13,FALSE))/VLOOKUP($B113,Stats!$A$2:$AA$19,27,FALSE),""))</f>
        <v/>
      </c>
      <c r="BO113" s="46" t="str">
        <f>IF(ISNUMBER(VLOOKUP($B113,Stats!$A$2:$AA$19,2,FALSE))=FALSE,"",IF(ISNUMBER(#REF!),(#REF!-VLOOKUP($B113,Stats!$A$2:$AA$19,14,FALSE))/VLOOKUP($B113,Stats!$A$2:$AB$19,28,FALSE),""))</f>
        <v/>
      </c>
      <c r="BP113" s="46"/>
      <c r="BQ113" s="46">
        <f>IF(ISNUMBER(VLOOKUP($B113,Stats!$A$2:$AA$19,2,FALSE))=FALSE,"",IF(ISNUMBER(BM113),BM113,(VLOOKUP($B113,Stats!$A$2:$AT$19,46,FALSE)-VLOOKUP($B113,Stats!$A$2:$AA$19,12,FALSE))/VLOOKUP($B113,Stats!$A$2:$AA$19,26,FALSE)))</f>
        <v>-0.81319138310867711</v>
      </c>
      <c r="BR113" s="51">
        <f t="shared" si="20"/>
        <v>-0.81319138310867711</v>
      </c>
      <c r="BS113" s="32" t="str">
        <f t="shared" si="15"/>
        <v>1375_201421</v>
      </c>
      <c r="BT113" s="53">
        <f t="shared" si="16"/>
        <v>-0.69411846114098796</v>
      </c>
    </row>
    <row r="114" spans="1:72" x14ac:dyDescent="0.15">
      <c r="A114" s="16">
        <v>1375</v>
      </c>
      <c r="B114" s="17">
        <v>201422</v>
      </c>
      <c r="C114" s="3">
        <v>0</v>
      </c>
      <c r="D114" s="23">
        <v>1.8052869116699011E-2</v>
      </c>
      <c r="E114" s="18">
        <v>9.7639771453488008E-3</v>
      </c>
      <c r="F114" s="24">
        <v>5</v>
      </c>
      <c r="G114" s="24">
        <v>5</v>
      </c>
      <c r="H114" s="20">
        <v>1.0027174936093041E-2</v>
      </c>
      <c r="I114" s="20">
        <v>-6.3601973735545993E-3</v>
      </c>
      <c r="J114" s="24">
        <v>4</v>
      </c>
      <c r="K114" s="24">
        <v>3</v>
      </c>
      <c r="L114" s="20">
        <v>1.5473887814313469E-2</v>
      </c>
      <c r="M114" s="20">
        <v>-7.726980038634923E-3</v>
      </c>
      <c r="N114" s="19">
        <v>1.595</v>
      </c>
      <c r="O114" s="19">
        <v>1.0126984126984127</v>
      </c>
      <c r="P114" s="25">
        <v>41941</v>
      </c>
      <c r="Q114" s="20">
        <v>-2.1587301587301599E-2</v>
      </c>
      <c r="R114" s="25">
        <v>41935</v>
      </c>
      <c r="S114" s="25">
        <f>IF(ISNUMBER(R114),VLOOKUP(B114,Index!$B$3:$AB$18,27,FALSE),"")</f>
        <v>41939</v>
      </c>
      <c r="T114" s="25">
        <f>IF(ISNUMBER($R114),VLOOKUP($B114,Index!$B$21:$AB$36,27,FALSE),"")</f>
        <v>41935</v>
      </c>
      <c r="U114" s="25">
        <f>IF(ISNUMBER($R114),VLOOKUP($B114,Index!$B$39:$AB$54,27,FALSE),"")</f>
        <v>41936</v>
      </c>
      <c r="W114" s="18">
        <v>0.54158607350097032</v>
      </c>
      <c r="X114" s="19">
        <v>0.5</v>
      </c>
      <c r="Y114" s="18">
        <v>0.18525844080678683</v>
      </c>
      <c r="Z114" s="19">
        <f t="shared" si="17"/>
        <v>4</v>
      </c>
      <c r="AA114" s="21">
        <v>0.83627261349414483</v>
      </c>
      <c r="AB114" s="28"/>
      <c r="AC114" s="18">
        <v>0.29331547501019845</v>
      </c>
      <c r="AD114" s="19">
        <v>0.25</v>
      </c>
      <c r="AE114" s="18">
        <v>3.4320689890161737E-2</v>
      </c>
      <c r="AF114" s="19">
        <f t="shared" si="18"/>
        <v>16</v>
      </c>
      <c r="AG114" s="21">
        <v>0.69935188408032734</v>
      </c>
      <c r="AH114" s="28"/>
      <c r="AK114" t="str">
        <f t="shared" si="25"/>
        <v/>
      </c>
      <c r="AL114">
        <f t="shared" si="25"/>
        <v>0.83627261349414483</v>
      </c>
      <c r="AM114" t="str">
        <f t="shared" si="25"/>
        <v/>
      </c>
      <c r="AN114" t="str">
        <f t="shared" si="25"/>
        <v/>
      </c>
      <c r="AO114" t="str">
        <f t="shared" si="25"/>
        <v/>
      </c>
      <c r="AP114" t="str">
        <f t="shared" si="25"/>
        <v/>
      </c>
      <c r="AQ114" t="str">
        <f t="shared" si="25"/>
        <v/>
      </c>
      <c r="AR114" t="str">
        <f t="shared" si="25"/>
        <v/>
      </c>
      <c r="AS114" t="str">
        <f t="shared" si="25"/>
        <v/>
      </c>
      <c r="AT114" t="str">
        <f t="shared" si="25"/>
        <v/>
      </c>
      <c r="AU114" t="str">
        <f t="shared" si="25"/>
        <v/>
      </c>
      <c r="AV114" t="str">
        <f t="shared" si="25"/>
        <v/>
      </c>
      <c r="AW114" t="str">
        <f t="shared" si="25"/>
        <v/>
      </c>
      <c r="AX114" t="str">
        <f t="shared" si="25"/>
        <v/>
      </c>
      <c r="AZ114" s="46">
        <f>IF(ISNUMBER(VLOOKUP($B114,Stats!$A$2:$AA$19,2,FALSE))=FALSE,"",IF(ISNUMBER(W114),(W114-VLOOKUP($B114,Stats!$A$2:$AA$19,2,FALSE))/VLOOKUP($B114,Stats!$A$2:$AA$19,16,FALSE),""))</f>
        <v>-3.9553623807657624E-2</v>
      </c>
      <c r="BA114" s="46">
        <f>IF(ISNUMBER(VLOOKUP($B114,Stats!$A$2:$AA$19,2,FALSE))=FALSE,"",IF(ISNUMBER(X114),(X114-VLOOKUP($B114,Stats!$A$2:$AA$19,3,FALSE))/VLOOKUP($B114,Stats!$A$2:$AA$19,17,FALSE),""))</f>
        <v>-0.89478917776786471</v>
      </c>
      <c r="BB114" s="46"/>
      <c r="BC114" s="46"/>
      <c r="BD114" s="44">
        <f t="shared" si="14"/>
        <v>-0.46717140078776115</v>
      </c>
      <c r="BE114" s="46">
        <f>IF(ISNUMBER(VLOOKUP($B114,Stats!$A$2:$AA$19,2,FALSE))=FALSE,"",IF(ISNUMBER(Y114),(Y114-VLOOKUP($B114,Stats!$A$2:$AA$19,5,FALSE))/VLOOKUP($B114,Stats!$A$2:$AA$19,19,FALSE),""))</f>
        <v>0.7352810224209827</v>
      </c>
      <c r="BF114" s="46"/>
      <c r="BG114" s="46"/>
      <c r="BH114" s="46">
        <f>IF(ISNUMBER(VLOOKUP($B114,Stats!$A$2:$AA$19,2,FALSE))=FALSE,"",IF(ISNUMBER(Z114),(Z114-VLOOKUP($B114,Stats!$A$2:$AA$19,8,FALSE))/VLOOKUP($B114,Stats!$A$2:$AA$19,22,FALSE),""))</f>
        <v>0.66359770503354598</v>
      </c>
      <c r="BI114" s="46" t="str">
        <f>IF(ISNUMBER(VLOOKUP($B114,Stats!$A$2:$AA$19,2,FALSE))=FALSE,"",IF(ISNUMBER(#REF!),(#REF!-VLOOKUP($B114,Stats!$A$2:$AA$19,9,FALSE))/VLOOKUP($B114,Stats!$A$2:$AA$19,23,FALSE),""))</f>
        <v/>
      </c>
      <c r="BJ114" s="46" t="str">
        <f>IF(ISNUMBER(VLOOKUP($B114,Stats!$A$2:$AA$19,2,FALSE))=FALSE,"",IF(ISNUMBER(#REF!),(#REF!-VLOOKUP($B114,Stats!$A$2:$AA$19,10,FALSE))/VLOOKUP($B114,Stats!$A$2:$AA$19,24,FALSE),""))</f>
        <v/>
      </c>
      <c r="BK114" s="44">
        <f t="shared" si="19"/>
        <v>-0.31561740418462414</v>
      </c>
      <c r="BL114" s="46" t="str">
        <f>IF(ISNUMBER(VLOOKUP($B114,Stats!$A$2:$AA$19,2,FALSE))=FALSE,"",IF(ISNUMBER(#REF!),(#REF!-VLOOKUP($B114,Stats!$A$2:$AA$19,11,FALSE))/VLOOKUP($B114,Stats!$A$2:$AA$19,25,FALSE),""))</f>
        <v/>
      </c>
      <c r="BM114" s="46">
        <f>IF(ISNUMBER(VLOOKUP($B114,Stats!$A$2:$AA$19,2,FALSE))=FALSE,"",IF(ISNUMBER(AA114),(AA114-VLOOKUP($B114,Stats!$A$2:$AA$19,12,FALSE))/VLOOKUP($B114,Stats!$A$2:$AA$19,26,FALSE),""))</f>
        <v>-0.32964123178189148</v>
      </c>
      <c r="BN114" s="46" t="str">
        <f>IF(ISNUMBER(VLOOKUP($B114,Stats!$A$2:$AA$19,2,FALSE))=FALSE,"",IF(ISNUMBER(#REF!),(#REF!-VLOOKUP($B114,Stats!$A$2:$AA$19,13,FALSE))/VLOOKUP($B114,Stats!$A$2:$AA$19,27,FALSE),""))</f>
        <v/>
      </c>
      <c r="BO114" s="46" t="str">
        <f>IF(ISNUMBER(VLOOKUP($B114,Stats!$A$2:$AA$19,2,FALSE))=FALSE,"",IF(ISNUMBER(#REF!),(#REF!-VLOOKUP($B114,Stats!$A$2:$AA$19,14,FALSE))/VLOOKUP($B114,Stats!$A$2:$AB$19,28,FALSE),""))</f>
        <v/>
      </c>
      <c r="BP114" s="46"/>
      <c r="BQ114" s="46">
        <f>IF(ISNUMBER(VLOOKUP($B114,Stats!$A$2:$AA$19,2,FALSE))=FALSE,"",IF(ISNUMBER(BM114),BM114,(VLOOKUP($B114,Stats!$A$2:$AT$19,46,FALSE)-VLOOKUP($B114,Stats!$A$2:$AA$19,12,FALSE))/VLOOKUP($B114,Stats!$A$2:$AA$19,26,FALSE)))</f>
        <v>-0.32964123178189148</v>
      </c>
      <c r="BR114" s="51">
        <f t="shared" si="20"/>
        <v>-0.32964123178189148</v>
      </c>
      <c r="BS114" s="32" t="str">
        <f t="shared" si="15"/>
        <v>1375_201422</v>
      </c>
      <c r="BT114" s="53">
        <f t="shared" si="16"/>
        <v>-0.34873296902470496</v>
      </c>
    </row>
    <row r="115" spans="1:72" x14ac:dyDescent="0.15">
      <c r="A115" s="16">
        <v>1375</v>
      </c>
      <c r="B115" s="17">
        <v>201423</v>
      </c>
      <c r="C115" s="3">
        <v>0</v>
      </c>
      <c r="D115" s="23">
        <v>-2.0899303356554766E-2</v>
      </c>
      <c r="E115" s="18">
        <v>1.0541268241419441E-2</v>
      </c>
      <c r="F115" s="24">
        <v>6</v>
      </c>
      <c r="G115" s="24">
        <v>4</v>
      </c>
      <c r="H115" s="20">
        <v>4.2613072493100645E-3</v>
      </c>
      <c r="I115" s="20">
        <v>-1.1540434723881582E-2</v>
      </c>
      <c r="J115" s="24">
        <v>3</v>
      </c>
      <c r="K115" s="24">
        <v>2</v>
      </c>
      <c r="L115" s="20">
        <v>1.1605415860735047E-2</v>
      </c>
      <c r="M115" s="20">
        <v>-2.3914411579609829E-2</v>
      </c>
      <c r="N115" s="19">
        <v>1.591</v>
      </c>
      <c r="O115" s="19">
        <v>1.0044191919191918</v>
      </c>
      <c r="P115" s="25">
        <v>41950</v>
      </c>
      <c r="Q115" s="20">
        <v>-3.0169704588309254E-2</v>
      </c>
      <c r="R115" s="25">
        <v>41956</v>
      </c>
      <c r="S115" s="25">
        <f>IF(ISNUMBER(R115),VLOOKUP(B115,Index!$B$3:$AB$18,27,FALSE),"")</f>
        <v>41956</v>
      </c>
      <c r="T115" s="25">
        <f>IF(ISNUMBER($R115),VLOOKUP($B115,Index!$B$21:$AB$36,27,FALSE),"")</f>
        <v>41954</v>
      </c>
      <c r="U115" s="25">
        <f>IF(ISNUMBER($R115),VLOOKUP($B115,Index!$B$39:$AB$54,27,FALSE),"")</f>
        <v>41957</v>
      </c>
      <c r="W115" s="18">
        <v>-0.62697910069664298</v>
      </c>
      <c r="X115" s="19">
        <v>0.6</v>
      </c>
      <c r="Y115" s="18">
        <v>0.2000065024180987</v>
      </c>
      <c r="Z115" s="19">
        <f t="shared" si="17"/>
        <v>0</v>
      </c>
      <c r="AA115" s="21" t="s">
        <v>25</v>
      </c>
      <c r="AB115" s="28"/>
      <c r="AC115" s="18">
        <v>0.39310279271037118</v>
      </c>
      <c r="AD115" s="19">
        <v>0.36</v>
      </c>
      <c r="AE115" s="18">
        <v>4.0002601009520918E-2</v>
      </c>
      <c r="AF115" s="19">
        <f t="shared" si="18"/>
        <v>0</v>
      </c>
      <c r="AG115" s="21" t="s">
        <v>25</v>
      </c>
      <c r="AH115" s="28"/>
      <c r="AK115" t="str">
        <f t="shared" si="25"/>
        <v/>
      </c>
      <c r="AL115" t="str">
        <f t="shared" si="25"/>
        <v/>
      </c>
      <c r="AM115" t="str">
        <f t="shared" si="25"/>
        <v/>
      </c>
      <c r="AN115" t="str">
        <f t="shared" si="25"/>
        <v/>
      </c>
      <c r="AO115" t="str">
        <f t="shared" si="25"/>
        <v/>
      </c>
      <c r="AP115" t="str">
        <f t="shared" si="25"/>
        <v/>
      </c>
      <c r="AQ115" t="str">
        <f t="shared" si="25"/>
        <v/>
      </c>
      <c r="AR115" t="str">
        <f t="shared" si="25"/>
        <v/>
      </c>
      <c r="AS115" t="str">
        <f t="shared" si="25"/>
        <v/>
      </c>
      <c r="AT115" t="str">
        <f t="shared" si="25"/>
        <v/>
      </c>
      <c r="AU115" t="str">
        <f t="shared" si="25"/>
        <v/>
      </c>
      <c r="AV115" t="str">
        <f t="shared" si="25"/>
        <v/>
      </c>
      <c r="AW115" t="str">
        <f t="shared" si="25"/>
        <v/>
      </c>
      <c r="AX115" t="str">
        <f t="shared" si="25"/>
        <v/>
      </c>
      <c r="AZ115" s="46">
        <f>IF(ISNUMBER(VLOOKUP($B115,Stats!$A$2:$AA$19,2,FALSE))=FALSE,"",IF(ISNUMBER(W115),(W115-VLOOKUP($B115,Stats!$A$2:$AA$19,2,FALSE))/VLOOKUP($B115,Stats!$A$2:$AA$19,16,FALSE),""))</f>
        <v>-0.782205147886886</v>
      </c>
      <c r="BA115" s="46">
        <f>IF(ISNUMBER(VLOOKUP($B115,Stats!$A$2:$AA$19,2,FALSE))=FALSE,"",IF(ISNUMBER(X115),(X115-VLOOKUP($B115,Stats!$A$2:$AA$19,3,FALSE))/VLOOKUP($B115,Stats!$A$2:$AA$19,17,FALSE),""))</f>
        <v>0.51760038496241778</v>
      </c>
      <c r="BB115" s="46"/>
      <c r="BC115" s="46"/>
      <c r="BD115" s="44">
        <f t="shared" si="14"/>
        <v>-0.13230238146223411</v>
      </c>
      <c r="BE115" s="46">
        <f>IF(ISNUMBER(VLOOKUP($B115,Stats!$A$2:$AA$19,2,FALSE))=FALSE,"",IF(ISNUMBER(Y115),(Y115-VLOOKUP($B115,Stats!$A$2:$AA$19,5,FALSE))/VLOOKUP($B115,Stats!$A$2:$AA$19,19,FALSE),""))</f>
        <v>0.58042767795637584</v>
      </c>
      <c r="BF115" s="46"/>
      <c r="BG115" s="46"/>
      <c r="BH115" s="46">
        <f>IF(ISNUMBER(VLOOKUP($B115,Stats!$A$2:$AA$19,2,FALSE))=FALSE,"",IF(ISNUMBER(Z115),(Z115-VLOOKUP($B115,Stats!$A$2:$AA$19,8,FALSE))/VLOOKUP($B115,Stats!$A$2:$AA$19,22,FALSE),""))</f>
        <v>-0.83118031458533193</v>
      </c>
      <c r="BI115" s="46" t="str">
        <f>IF(ISNUMBER(VLOOKUP($B115,Stats!$A$2:$AA$19,2,FALSE))=FALSE,"",IF(ISNUMBER(#REF!),(#REF!-VLOOKUP($B115,Stats!$A$2:$AA$19,9,FALSE))/VLOOKUP($B115,Stats!$A$2:$AA$19,23,FALSE),""))</f>
        <v/>
      </c>
      <c r="BJ115" s="46" t="str">
        <f>IF(ISNUMBER(VLOOKUP($B115,Stats!$A$2:$AA$19,2,FALSE))=FALSE,"",IF(ISNUMBER(#REF!),(#REF!-VLOOKUP($B115,Stats!$A$2:$AA$19,10,FALSE))/VLOOKUP($B115,Stats!$A$2:$AA$19,24,FALSE),""))</f>
        <v/>
      </c>
      <c r="BK115" s="44">
        <f t="shared" si="19"/>
        <v>-0.6556534689450626</v>
      </c>
      <c r="BL115" s="46" t="str">
        <f>IF(ISNUMBER(VLOOKUP($B115,Stats!$A$2:$AA$19,2,FALSE))=FALSE,"",IF(ISNUMBER(#REF!),(#REF!-VLOOKUP($B115,Stats!$A$2:$AA$19,11,FALSE))/VLOOKUP($B115,Stats!$A$2:$AA$19,25,FALSE),""))</f>
        <v/>
      </c>
      <c r="BM115" s="46" t="str">
        <f>IF(ISNUMBER(VLOOKUP($B115,Stats!$A$2:$AA$19,2,FALSE))=FALSE,"",IF(ISNUMBER(AA115),(AA115-VLOOKUP($B115,Stats!$A$2:$AA$19,12,FALSE))/VLOOKUP($B115,Stats!$A$2:$AA$19,26,FALSE),""))</f>
        <v/>
      </c>
      <c r="BN115" s="46" t="str">
        <f>IF(ISNUMBER(VLOOKUP($B115,Stats!$A$2:$AA$19,2,FALSE))=FALSE,"",IF(ISNUMBER(#REF!),(#REF!-VLOOKUP($B115,Stats!$A$2:$AA$19,13,FALSE))/VLOOKUP($B115,Stats!$A$2:$AA$19,27,FALSE),""))</f>
        <v/>
      </c>
      <c r="BO115" s="46" t="str">
        <f>IF(ISNUMBER(VLOOKUP($B115,Stats!$A$2:$AA$19,2,FALSE))=FALSE,"",IF(ISNUMBER(#REF!),(#REF!-VLOOKUP($B115,Stats!$A$2:$AA$19,14,FALSE))/VLOOKUP($B115,Stats!$A$2:$AB$19,28,FALSE),""))</f>
        <v/>
      </c>
      <c r="BP115" s="46"/>
      <c r="BQ115" s="46">
        <f>IF(ISNUMBER(VLOOKUP($B115,Stats!$A$2:$AA$19,2,FALSE))=FALSE,"",IF(ISNUMBER(BM115),BM115,(VLOOKUP($B115,Stats!$A$2:$AT$19,46,FALSE)-VLOOKUP($B115,Stats!$A$2:$AA$19,12,FALSE))/VLOOKUP($B115,Stats!$A$2:$AA$19,26,FALSE)))</f>
        <v>-0.71825946798524909</v>
      </c>
      <c r="BR115" s="51">
        <f t="shared" si="20"/>
        <v>-0.71825946798524909</v>
      </c>
      <c r="BS115" s="32" t="str">
        <f t="shared" si="15"/>
        <v>1375_201423</v>
      </c>
      <c r="BT115" s="53">
        <f t="shared" si="16"/>
        <v>-0.56350445125653414</v>
      </c>
    </row>
    <row r="116" spans="1:72" x14ac:dyDescent="0.15">
      <c r="A116" s="16">
        <v>1375</v>
      </c>
      <c r="B116" s="17">
        <v>201424</v>
      </c>
      <c r="C116" s="3">
        <v>0</v>
      </c>
      <c r="D116" s="23">
        <v>6.4683053040103466E-2</v>
      </c>
      <c r="E116" s="18">
        <v>8.5062393697246039E-3</v>
      </c>
      <c r="F116" s="24">
        <v>7</v>
      </c>
      <c r="G116" s="24">
        <v>3</v>
      </c>
      <c r="H116" s="20">
        <v>1.0022292798888348E-2</v>
      </c>
      <c r="I116" s="20">
        <v>-2.3198207016202157E-3</v>
      </c>
      <c r="J116" s="24">
        <v>3</v>
      </c>
      <c r="K116" s="24">
        <v>1</v>
      </c>
      <c r="L116" s="20">
        <v>2.2360248447204745E-2</v>
      </c>
      <c r="M116" s="20">
        <v>-3.7950664136622292E-3</v>
      </c>
      <c r="N116" s="19">
        <v>1.6459999999999999</v>
      </c>
      <c r="O116" s="19">
        <v>1.053777208706786</v>
      </c>
      <c r="P116" s="25">
        <v>41971</v>
      </c>
      <c r="Q116" s="20">
        <v>-3.7950664136622292E-3</v>
      </c>
      <c r="R116" s="25">
        <v>41963</v>
      </c>
      <c r="S116" s="25">
        <f>IF(ISNUMBER(R116),VLOOKUP(B116,Index!$B$3:$AB$18,27,FALSE),"")</f>
        <v>41963</v>
      </c>
      <c r="T116" s="25">
        <f>IF(ISNUMBER($R116),VLOOKUP($B116,Index!$B$21:$AB$36,27,FALSE),"")</f>
        <v>41963</v>
      </c>
      <c r="U116" s="25">
        <f>IF(ISNUMBER($R116),VLOOKUP($B116,Index!$B$39:$AB$54,27,FALSE),"")</f>
        <v>41963</v>
      </c>
      <c r="W116" s="18">
        <v>1.940491591203104</v>
      </c>
      <c r="X116" s="19">
        <v>0.7</v>
      </c>
      <c r="Y116" s="18">
        <v>0.16139454438554923</v>
      </c>
      <c r="Z116" s="19">
        <f t="shared" si="17"/>
        <v>0</v>
      </c>
      <c r="AA116" s="21">
        <v>17.043984476067308</v>
      </c>
      <c r="AB116" s="28"/>
      <c r="AC116" s="18">
        <v>3.7655076155299545</v>
      </c>
      <c r="AD116" s="19">
        <v>0.48999999999999994</v>
      </c>
      <c r="AE116" s="18">
        <v>2.6048198957419021E-2</v>
      </c>
      <c r="AF116" s="19">
        <f t="shared" si="18"/>
        <v>0</v>
      </c>
      <c r="AG116" s="21">
        <v>290.49740682042341</v>
      </c>
      <c r="AH116" s="28"/>
      <c r="AK116" t="str">
        <f t="shared" si="25"/>
        <v/>
      </c>
      <c r="AL116" t="str">
        <f t="shared" si="25"/>
        <v/>
      </c>
      <c r="AM116" t="str">
        <f t="shared" si="25"/>
        <v/>
      </c>
      <c r="AN116">
        <f t="shared" si="25"/>
        <v>17.043984476067308</v>
      </c>
      <c r="AO116" t="str">
        <f t="shared" si="25"/>
        <v/>
      </c>
      <c r="AP116" t="str">
        <f t="shared" si="25"/>
        <v/>
      </c>
      <c r="AQ116" t="str">
        <f t="shared" si="25"/>
        <v/>
      </c>
      <c r="AR116" t="str">
        <f t="shared" si="25"/>
        <v/>
      </c>
      <c r="AS116" t="str">
        <f t="shared" si="25"/>
        <v/>
      </c>
      <c r="AT116" t="str">
        <f t="shared" si="25"/>
        <v/>
      </c>
      <c r="AU116" t="str">
        <f t="shared" si="25"/>
        <v/>
      </c>
      <c r="AV116" t="str">
        <f t="shared" si="25"/>
        <v/>
      </c>
      <c r="AW116" t="str">
        <f t="shared" si="25"/>
        <v/>
      </c>
      <c r="AX116" t="str">
        <f t="shared" si="25"/>
        <v/>
      </c>
      <c r="AZ116" s="46">
        <f>IF(ISNUMBER(VLOOKUP($B116,Stats!$A$2:$AA$19,2,FALSE))=FALSE,"",IF(ISNUMBER(W116),(W116-VLOOKUP($B116,Stats!$A$2:$AA$19,2,FALSE))/VLOOKUP($B116,Stats!$A$2:$AA$19,16,FALSE),""))</f>
        <v>0.91595551394892105</v>
      </c>
      <c r="BA116" s="46">
        <f>IF(ISNUMBER(VLOOKUP($B116,Stats!$A$2:$AA$19,2,FALSE))=FALSE,"",IF(ISNUMBER(X116),(X116-VLOOKUP($B116,Stats!$A$2:$AA$19,3,FALSE))/VLOOKUP($B116,Stats!$A$2:$AA$19,17,FALSE),""))</f>
        <v>-0.21041933953921216</v>
      </c>
      <c r="BB116" s="46"/>
      <c r="BC116" s="46"/>
      <c r="BD116" s="44">
        <f t="shared" si="14"/>
        <v>0.35276808720485442</v>
      </c>
      <c r="BE116" s="46">
        <f>IF(ISNUMBER(VLOOKUP($B116,Stats!$A$2:$AA$19,2,FALSE))=FALSE,"",IF(ISNUMBER(Y116),(Y116-VLOOKUP($B116,Stats!$A$2:$AA$19,5,FALSE))/VLOOKUP($B116,Stats!$A$2:$AA$19,19,FALSE),""))</f>
        <v>0.47975753208172844</v>
      </c>
      <c r="BF116" s="46"/>
      <c r="BG116" s="46"/>
      <c r="BH116" s="46">
        <f>IF(ISNUMBER(VLOOKUP($B116,Stats!$A$2:$AA$19,2,FALSE))=FALSE,"",IF(ISNUMBER(Z116),(Z116-VLOOKUP($B116,Stats!$A$2:$AA$19,8,FALSE))/VLOOKUP($B116,Stats!$A$2:$AA$19,22,FALSE),""))</f>
        <v>-0.83432005029645806</v>
      </c>
      <c r="BI116" s="46" t="str">
        <f>IF(ISNUMBER(VLOOKUP($B116,Stats!$A$2:$AA$19,2,FALSE))=FALSE,"",IF(ISNUMBER(#REF!),(#REF!-VLOOKUP($B116,Stats!$A$2:$AA$19,9,FALSE))/VLOOKUP($B116,Stats!$A$2:$AA$19,23,FALSE),""))</f>
        <v/>
      </c>
      <c r="BJ116" s="46" t="str">
        <f>IF(ISNUMBER(VLOOKUP($B116,Stats!$A$2:$AA$19,2,FALSE))=FALSE,"",IF(ISNUMBER(#REF!),(#REF!-VLOOKUP($B116,Stats!$A$2:$AA$19,10,FALSE))/VLOOKUP($B116,Stats!$A$2:$AA$19,24,FALSE),""))</f>
        <v/>
      </c>
      <c r="BK116" s="44">
        <f t="shared" si="19"/>
        <v>-0.58612628754614726</v>
      </c>
      <c r="BL116" s="46" t="str">
        <f>IF(ISNUMBER(VLOOKUP($B116,Stats!$A$2:$AA$19,2,FALSE))=FALSE,"",IF(ISNUMBER(#REF!),(#REF!-VLOOKUP($B116,Stats!$A$2:$AA$19,11,FALSE))/VLOOKUP($B116,Stats!$A$2:$AA$19,25,FALSE),""))</f>
        <v/>
      </c>
      <c r="BM116" s="46">
        <f>IF(ISNUMBER(VLOOKUP($B116,Stats!$A$2:$AA$19,2,FALSE))=FALSE,"",IF(ISNUMBER(AA116),(AA116-VLOOKUP($B116,Stats!$A$2:$AA$19,12,FALSE))/VLOOKUP($B116,Stats!$A$2:$AA$19,26,FALSE),""))</f>
        <v>0.1896948690117406</v>
      </c>
      <c r="BN116" s="46" t="str">
        <f>IF(ISNUMBER(VLOOKUP($B116,Stats!$A$2:$AA$19,2,FALSE))=FALSE,"",IF(ISNUMBER(#REF!),(#REF!-VLOOKUP($B116,Stats!$A$2:$AA$19,13,FALSE))/VLOOKUP($B116,Stats!$A$2:$AA$19,27,FALSE),""))</f>
        <v/>
      </c>
      <c r="BO116" s="46" t="str">
        <f>IF(ISNUMBER(VLOOKUP($B116,Stats!$A$2:$AA$19,2,FALSE))=FALSE,"",IF(ISNUMBER(#REF!),(#REF!-VLOOKUP($B116,Stats!$A$2:$AA$19,14,FALSE))/VLOOKUP($B116,Stats!$A$2:$AB$19,28,FALSE),""))</f>
        <v/>
      </c>
      <c r="BP116" s="46"/>
      <c r="BQ116" s="46">
        <f>IF(ISNUMBER(VLOOKUP($B116,Stats!$A$2:$AA$19,2,FALSE))=FALSE,"",IF(ISNUMBER(BM116),BM116,(VLOOKUP($B116,Stats!$A$2:$AT$19,46,FALSE)-VLOOKUP($B116,Stats!$A$2:$AA$19,12,FALSE))/VLOOKUP($B116,Stats!$A$2:$AA$19,26,FALSE)))</f>
        <v>0.1896948690117406</v>
      </c>
      <c r="BR116" s="51">
        <f t="shared" si="20"/>
        <v>0.1896948690117406</v>
      </c>
      <c r="BS116" s="32" t="str">
        <f t="shared" si="15"/>
        <v>1375_201424</v>
      </c>
      <c r="BT116" s="53">
        <f t="shared" si="16"/>
        <v>-0.24318318128436933</v>
      </c>
    </row>
    <row r="117" spans="1:72" x14ac:dyDescent="0.15">
      <c r="A117" s="16">
        <v>1375</v>
      </c>
      <c r="B117" s="17">
        <v>201425</v>
      </c>
      <c r="C117" s="3">
        <v>0</v>
      </c>
      <c r="D117" s="23">
        <v>-2.0656136087484733E-2</v>
      </c>
      <c r="E117" s="18">
        <v>1.3979485537805893E-2</v>
      </c>
      <c r="F117" s="24">
        <v>3</v>
      </c>
      <c r="G117" s="24">
        <v>7</v>
      </c>
      <c r="H117" s="20">
        <v>1.5195028401222258E-2</v>
      </c>
      <c r="I117" s="20">
        <v>-9.3650962499778976E-3</v>
      </c>
      <c r="J117" s="24">
        <v>1</v>
      </c>
      <c r="K117" s="24">
        <v>3</v>
      </c>
      <c r="L117" s="20">
        <v>1.8319646241313992E-2</v>
      </c>
      <c r="M117" s="20">
        <v>-2.2584692597239719E-2</v>
      </c>
      <c r="N117" s="19">
        <v>1.629</v>
      </c>
      <c r="O117" s="19">
        <v>1.0043156596794081</v>
      </c>
      <c r="P117" s="25">
        <v>41977</v>
      </c>
      <c r="Q117" s="20">
        <v>-4.3585021485573971E-2</v>
      </c>
      <c r="R117" s="25">
        <v>41982</v>
      </c>
      <c r="S117" s="25">
        <f>IF(ISNUMBER(R117),VLOOKUP(B117,Index!$B$3:$AB$18,27,FALSE),"")</f>
        <v>41982</v>
      </c>
      <c r="T117" s="25">
        <f>IF(ISNUMBER($R117),VLOOKUP($B117,Index!$B$21:$AB$36,27,FALSE),"")</f>
        <v>41982</v>
      </c>
      <c r="U117" s="25">
        <f>IF(ISNUMBER($R117),VLOOKUP($B117,Index!$B$39:$AB$54,27,FALSE),"")</f>
        <v>41982</v>
      </c>
      <c r="W117" s="18">
        <v>-0.619684082624542</v>
      </c>
      <c r="X117" s="19">
        <v>0.3</v>
      </c>
      <c r="Y117" s="18">
        <v>0.26524208890110312</v>
      </c>
      <c r="Z117" s="19">
        <f t="shared" si="17"/>
        <v>0</v>
      </c>
      <c r="AA117" s="21" t="s">
        <v>25</v>
      </c>
      <c r="AB117" s="28"/>
      <c r="AC117" s="18">
        <v>0.38400836225822021</v>
      </c>
      <c r="AD117" s="19">
        <v>0.09</v>
      </c>
      <c r="AE117" s="18">
        <v>7.0353365724620698E-2</v>
      </c>
      <c r="AF117" s="19">
        <f t="shared" si="18"/>
        <v>0</v>
      </c>
      <c r="AG117" s="21" t="s">
        <v>25</v>
      </c>
      <c r="AH117" s="28"/>
      <c r="AK117" t="str">
        <f t="shared" si="25"/>
        <v/>
      </c>
      <c r="AL117" t="str">
        <f t="shared" si="25"/>
        <v/>
      </c>
      <c r="AM117" t="str">
        <f t="shared" si="25"/>
        <v/>
      </c>
      <c r="AN117" t="str">
        <f t="shared" si="25"/>
        <v/>
      </c>
      <c r="AO117" t="str">
        <f t="shared" si="25"/>
        <v/>
      </c>
      <c r="AP117" t="str">
        <f t="shared" si="25"/>
        <v/>
      </c>
      <c r="AQ117" t="str">
        <f t="shared" si="25"/>
        <v/>
      </c>
      <c r="AR117" t="str">
        <f t="shared" si="25"/>
        <v/>
      </c>
      <c r="AS117" t="str">
        <f t="shared" si="25"/>
        <v/>
      </c>
      <c r="AT117" t="str">
        <f t="shared" si="25"/>
        <v/>
      </c>
      <c r="AU117" t="str">
        <f t="shared" si="25"/>
        <v/>
      </c>
      <c r="AV117" t="str">
        <f t="shared" si="25"/>
        <v/>
      </c>
      <c r="AW117" t="str">
        <f t="shared" si="25"/>
        <v/>
      </c>
      <c r="AX117" t="str">
        <f t="shared" si="25"/>
        <v/>
      </c>
      <c r="AZ117" s="46">
        <f>IF(ISNUMBER(VLOOKUP($B117,Stats!$A$2:$AA$19,2,FALSE))=FALSE,"",IF(ISNUMBER(W117),(W117-VLOOKUP($B117,Stats!$A$2:$AA$19,2,FALSE))/VLOOKUP($B117,Stats!$A$2:$AA$19,16,FALSE),""))</f>
        <v>-1.0863382813802811</v>
      </c>
      <c r="BA117" s="46">
        <f>IF(ISNUMBER(VLOOKUP($B117,Stats!$A$2:$AA$19,2,FALSE))=FALSE,"",IF(ISNUMBER(X117),(X117-VLOOKUP($B117,Stats!$A$2:$AA$19,3,FALSE))/VLOOKUP($B117,Stats!$A$2:$AA$19,17,FALSE),""))</f>
        <v>-2.0748422717827562</v>
      </c>
      <c r="BB117" s="46"/>
      <c r="BC117" s="46"/>
      <c r="BD117" s="44">
        <f t="shared" si="14"/>
        <v>-1.5805902765815185</v>
      </c>
      <c r="BE117" s="46">
        <f>IF(ISNUMBER(VLOOKUP($B117,Stats!$A$2:$AA$19,2,FALSE))=FALSE,"",IF(ISNUMBER(Y117),(Y117-VLOOKUP($B117,Stats!$A$2:$AA$19,5,FALSE))/VLOOKUP($B117,Stats!$A$2:$AA$19,19,FALSE),""))</f>
        <v>-0.27465280992510654</v>
      </c>
      <c r="BF117" s="46"/>
      <c r="BG117" s="46"/>
      <c r="BH117" s="46">
        <f>IF(ISNUMBER(VLOOKUP($B117,Stats!$A$2:$AA$19,2,FALSE))=FALSE,"",IF(ISNUMBER(Z117),(Z117-VLOOKUP($B117,Stats!$A$2:$AA$19,8,FALSE))/VLOOKUP($B117,Stats!$A$2:$AA$19,22,FALSE),""))</f>
        <v>-0.38938659637819406</v>
      </c>
      <c r="BI117" s="46" t="str">
        <f>IF(ISNUMBER(VLOOKUP($B117,Stats!$A$2:$AA$19,2,FALSE))=FALSE,"",IF(ISNUMBER(#REF!),(#REF!-VLOOKUP($B117,Stats!$A$2:$AA$19,9,FALSE))/VLOOKUP($B117,Stats!$A$2:$AA$19,23,FALSE),""))</f>
        <v/>
      </c>
      <c r="BJ117" s="46" t="str">
        <f>IF(ISNUMBER(VLOOKUP($B117,Stats!$A$2:$AA$19,2,FALSE))=FALSE,"",IF(ISNUMBER(#REF!),(#REF!-VLOOKUP($B117,Stats!$A$2:$AA$19,10,FALSE))/VLOOKUP($B117,Stats!$A$2:$AA$19,24,FALSE),""))</f>
        <v/>
      </c>
      <c r="BK117" s="44">
        <f t="shared" si="19"/>
        <v>7.5440988034116363E-2</v>
      </c>
      <c r="BL117" s="46" t="str">
        <f>IF(ISNUMBER(VLOOKUP($B117,Stats!$A$2:$AA$19,2,FALSE))=FALSE,"",IF(ISNUMBER(#REF!),(#REF!-VLOOKUP($B117,Stats!$A$2:$AA$19,11,FALSE))/VLOOKUP($B117,Stats!$A$2:$AA$19,25,FALSE),""))</f>
        <v/>
      </c>
      <c r="BM117" s="46" t="str">
        <f>IF(ISNUMBER(VLOOKUP($B117,Stats!$A$2:$AA$19,2,FALSE))=FALSE,"",IF(ISNUMBER(AA117),(AA117-VLOOKUP($B117,Stats!$A$2:$AA$19,12,FALSE))/VLOOKUP($B117,Stats!$A$2:$AA$19,26,FALSE),""))</f>
        <v/>
      </c>
      <c r="BN117" s="46" t="str">
        <f>IF(ISNUMBER(VLOOKUP($B117,Stats!$A$2:$AA$19,2,FALSE))=FALSE,"",IF(ISNUMBER(#REF!),(#REF!-VLOOKUP($B117,Stats!$A$2:$AA$19,13,FALSE))/VLOOKUP($B117,Stats!$A$2:$AA$19,27,FALSE),""))</f>
        <v/>
      </c>
      <c r="BO117" s="46" t="str">
        <f>IF(ISNUMBER(VLOOKUP($B117,Stats!$A$2:$AA$19,2,FALSE))=FALSE,"",IF(ISNUMBER(#REF!),(#REF!-VLOOKUP($B117,Stats!$A$2:$AA$19,14,FALSE))/VLOOKUP($B117,Stats!$A$2:$AB$19,28,FALSE),""))</f>
        <v/>
      </c>
      <c r="BP117" s="46"/>
      <c r="BQ117" s="46">
        <f>IF(ISNUMBER(VLOOKUP($B117,Stats!$A$2:$AA$19,2,FALSE))=FALSE,"",IF(ISNUMBER(BM117),BM117,(VLOOKUP($B117,Stats!$A$2:$AT$19,46,FALSE)-VLOOKUP($B117,Stats!$A$2:$AA$19,12,FALSE))/VLOOKUP($B117,Stats!$A$2:$AA$19,26,FALSE)))</f>
        <v>-0.79776266374979832</v>
      </c>
      <c r="BR117" s="51">
        <f t="shared" si="20"/>
        <v>-0.79776266374979832</v>
      </c>
      <c r="BS117" s="32" t="str">
        <f t="shared" si="15"/>
        <v>1375_201425</v>
      </c>
      <c r="BT117" s="53">
        <f t="shared" si="16"/>
        <v>-0.43040599524579359</v>
      </c>
    </row>
    <row r="118" spans="1:72" x14ac:dyDescent="0.15">
      <c r="A118" s="16">
        <v>1375</v>
      </c>
      <c r="B118" s="17">
        <v>201426</v>
      </c>
      <c r="C118" s="3">
        <v>0</v>
      </c>
      <c r="D118" s="23">
        <v>-6.1414392059553458E-2</v>
      </c>
      <c r="E118" s="18">
        <v>1.4694670696899953E-2</v>
      </c>
      <c r="F118" s="24">
        <v>4</v>
      </c>
      <c r="G118" s="24">
        <v>6</v>
      </c>
      <c r="H118" s="20">
        <v>6.301167049223011E-3</v>
      </c>
      <c r="I118" s="20">
        <v>-1.4567436858552366E-2</v>
      </c>
      <c r="J118" s="24">
        <v>3</v>
      </c>
      <c r="K118" s="24">
        <v>6</v>
      </c>
      <c r="L118" s="20">
        <v>1.9230769230769162E-2</v>
      </c>
      <c r="M118" s="20">
        <v>-3.386581469648553E-2</v>
      </c>
      <c r="N118" s="19">
        <v>1.643</v>
      </c>
      <c r="O118" s="19">
        <v>1</v>
      </c>
      <c r="P118" s="25">
        <v>41988</v>
      </c>
      <c r="Q118" s="20">
        <v>-8.46013390139988E-2</v>
      </c>
      <c r="R118" s="25">
        <v>41996</v>
      </c>
      <c r="S118" s="25">
        <f>IF(ISNUMBER(R118),VLOOKUP(B118,Index!$B$3:$AB$18,27,FALSE),"")</f>
        <v>41997</v>
      </c>
      <c r="T118" s="25">
        <f>IF(ISNUMBER($R118),VLOOKUP($B118,Index!$B$21:$AB$36,27,FALSE),"")</f>
        <v>41996</v>
      </c>
      <c r="U118" s="25">
        <f>IF(ISNUMBER($R118),VLOOKUP($B118,Index!$B$39:$AB$54,27,FALSE),"")</f>
        <v>41996</v>
      </c>
      <c r="W118" s="18">
        <v>-1.8424317617866037</v>
      </c>
      <c r="X118" s="19">
        <v>0.4</v>
      </c>
      <c r="Y118" s="18">
        <v>0.27881177321002576</v>
      </c>
      <c r="Z118" s="19">
        <f t="shared" si="17"/>
        <v>1</v>
      </c>
      <c r="AA118" s="21" t="s">
        <v>25</v>
      </c>
      <c r="AB118" s="28"/>
      <c r="AC118" s="18">
        <v>3.3945547968400884</v>
      </c>
      <c r="AD118" s="19">
        <v>0.16000000000000003</v>
      </c>
      <c r="AE118" s="18">
        <v>7.7736004880518836E-2</v>
      </c>
      <c r="AF118" s="19">
        <f t="shared" si="18"/>
        <v>1</v>
      </c>
      <c r="AG118" s="21" t="s">
        <v>25</v>
      </c>
      <c r="AH118" s="28"/>
      <c r="AK118" t="str">
        <f t="shared" si="25"/>
        <v/>
      </c>
      <c r="AL118" t="str">
        <f t="shared" si="25"/>
        <v/>
      </c>
      <c r="AM118" t="str">
        <f t="shared" si="25"/>
        <v/>
      </c>
      <c r="AN118" t="str">
        <f t="shared" si="25"/>
        <v/>
      </c>
      <c r="AO118" t="str">
        <f t="shared" si="25"/>
        <v/>
      </c>
      <c r="AP118" t="str">
        <f t="shared" si="25"/>
        <v/>
      </c>
      <c r="AQ118" t="str">
        <f t="shared" si="25"/>
        <v/>
      </c>
      <c r="AR118" t="str">
        <f t="shared" si="25"/>
        <v/>
      </c>
      <c r="AS118" t="str">
        <f t="shared" si="25"/>
        <v/>
      </c>
      <c r="AT118" t="str">
        <f t="shared" si="25"/>
        <v/>
      </c>
      <c r="AU118" t="str">
        <f t="shared" si="25"/>
        <v/>
      </c>
      <c r="AV118" t="str">
        <f t="shared" si="25"/>
        <v/>
      </c>
      <c r="AW118" t="str">
        <f t="shared" si="25"/>
        <v/>
      </c>
      <c r="AX118" t="str">
        <f t="shared" si="25"/>
        <v/>
      </c>
      <c r="AZ118" s="46">
        <f>IF(ISNUMBER(VLOOKUP($B118,Stats!$A$2:$AA$19,2,FALSE))=FALSE,"",IF(ISNUMBER(W118),(W118-VLOOKUP($B118,Stats!$A$2:$AA$19,2,FALSE))/VLOOKUP($B118,Stats!$A$2:$AA$19,16,FALSE),""))</f>
        <v>-1.4881874913735802</v>
      </c>
      <c r="BA118" s="46">
        <f>IF(ISNUMBER(VLOOKUP($B118,Stats!$A$2:$AA$19,2,FALSE))=FALSE,"",IF(ISNUMBER(X118),(X118-VLOOKUP($B118,Stats!$A$2:$AA$19,3,FALSE))/VLOOKUP($B118,Stats!$A$2:$AA$19,17,FALSE),""))</f>
        <v>-1.3109785511177963</v>
      </c>
      <c r="BB118" s="46"/>
      <c r="BC118" s="46"/>
      <c r="BD118" s="44">
        <f t="shared" si="14"/>
        <v>-1.3995830212456881</v>
      </c>
      <c r="BE118" s="46">
        <f>IF(ISNUMBER(VLOOKUP($B118,Stats!$A$2:$AA$19,2,FALSE))=FALSE,"",IF(ISNUMBER(Y118),(Y118-VLOOKUP($B118,Stats!$A$2:$AA$19,5,FALSE))/VLOOKUP($B118,Stats!$A$2:$AA$19,19,FALSE),""))</f>
        <v>0.21895262727875864</v>
      </c>
      <c r="BF118" s="46"/>
      <c r="BG118" s="46"/>
      <c r="BH118" s="46">
        <f>IF(ISNUMBER(VLOOKUP($B118,Stats!$A$2:$AA$19,2,FALSE))=FALSE,"",IF(ISNUMBER(Z118),(Z118-VLOOKUP($B118,Stats!$A$2:$AA$19,8,FALSE))/VLOOKUP($B118,Stats!$A$2:$AA$19,22,FALSE),""))</f>
        <v>-0.10266627503097653</v>
      </c>
      <c r="BI118" s="46" t="str">
        <f>IF(ISNUMBER(VLOOKUP($B118,Stats!$A$2:$AA$19,2,FALSE))=FALSE,"",IF(ISNUMBER(#REF!),(#REF!-VLOOKUP($B118,Stats!$A$2:$AA$19,9,FALSE))/VLOOKUP($B118,Stats!$A$2:$AA$19,23,FALSE),""))</f>
        <v/>
      </c>
      <c r="BJ118" s="46" t="str">
        <f>IF(ISNUMBER(VLOOKUP($B118,Stats!$A$2:$AA$19,2,FALSE))=FALSE,"",IF(ISNUMBER(#REF!),(#REF!-VLOOKUP($B118,Stats!$A$2:$AA$19,10,FALSE))/VLOOKUP($B118,Stats!$A$2:$AA$19,24,FALSE),""))</f>
        <v/>
      </c>
      <c r="BK118" s="44">
        <f t="shared" si="19"/>
        <v>-0.184066721604424</v>
      </c>
      <c r="BL118" s="46" t="str">
        <f>IF(ISNUMBER(VLOOKUP($B118,Stats!$A$2:$AA$19,2,FALSE))=FALSE,"",IF(ISNUMBER(#REF!),(#REF!-VLOOKUP($B118,Stats!$A$2:$AA$19,11,FALSE))/VLOOKUP($B118,Stats!$A$2:$AA$19,25,FALSE),""))</f>
        <v/>
      </c>
      <c r="BM118" s="46" t="str">
        <f>IF(ISNUMBER(VLOOKUP($B118,Stats!$A$2:$AA$19,2,FALSE))=FALSE,"",IF(ISNUMBER(AA118),(AA118-VLOOKUP($B118,Stats!$A$2:$AA$19,12,FALSE))/VLOOKUP($B118,Stats!$A$2:$AA$19,26,FALSE),""))</f>
        <v/>
      </c>
      <c r="BN118" s="46" t="str">
        <f>IF(ISNUMBER(VLOOKUP($B118,Stats!$A$2:$AA$19,2,FALSE))=FALSE,"",IF(ISNUMBER(#REF!),(#REF!-VLOOKUP($B118,Stats!$A$2:$AA$19,13,FALSE))/VLOOKUP($B118,Stats!$A$2:$AA$19,27,FALSE),""))</f>
        <v/>
      </c>
      <c r="BO118" s="46" t="str">
        <f>IF(ISNUMBER(VLOOKUP($B118,Stats!$A$2:$AA$19,2,FALSE))=FALSE,"",IF(ISNUMBER(#REF!),(#REF!-VLOOKUP($B118,Stats!$A$2:$AA$19,14,FALSE))/VLOOKUP($B118,Stats!$A$2:$AB$19,28,FALSE),""))</f>
        <v/>
      </c>
      <c r="BP118" s="46"/>
      <c r="BQ118" s="46">
        <f>IF(ISNUMBER(VLOOKUP($B118,Stats!$A$2:$AA$19,2,FALSE))=FALSE,"",IF(ISNUMBER(BM118),BM118,(VLOOKUP($B118,Stats!$A$2:$AT$19,46,FALSE)-VLOOKUP($B118,Stats!$A$2:$AA$19,12,FALSE))/VLOOKUP($B118,Stats!$A$2:$AA$19,26,FALSE)))</f>
        <v>-0.61108963630174951</v>
      </c>
      <c r="BR118" s="51">
        <f t="shared" si="20"/>
        <v>-0.61108963630174951</v>
      </c>
      <c r="BS118" s="32" t="str">
        <f t="shared" si="15"/>
        <v>1375_201426</v>
      </c>
      <c r="BT118" s="53">
        <f t="shared" si="16"/>
        <v>-0.512574564472142</v>
      </c>
    </row>
    <row r="119" spans="1:72" x14ac:dyDescent="0.15">
      <c r="A119" s="16">
        <v>1375</v>
      </c>
      <c r="B119" s="17">
        <v>201427</v>
      </c>
      <c r="C119" s="3">
        <v>0</v>
      </c>
      <c r="D119" s="23">
        <v>-1.3879709187045508E-2</v>
      </c>
      <c r="E119" s="18">
        <v>5.2792614115598257E-3</v>
      </c>
      <c r="F119" s="24">
        <v>1</v>
      </c>
      <c r="G119" s="24">
        <v>2</v>
      </c>
      <c r="H119" s="20">
        <v>1.3422818791946067E-3</v>
      </c>
      <c r="I119" s="20">
        <v>-7.6293766289847742E-3</v>
      </c>
      <c r="J119" s="24">
        <v>1</v>
      </c>
      <c r="K119" s="24">
        <v>2</v>
      </c>
      <c r="L119" s="20">
        <v>1.3422818791946067E-3</v>
      </c>
      <c r="M119" s="20">
        <v>-8.649367930804952E-3</v>
      </c>
      <c r="N119" s="19">
        <v>1.5029999999999999</v>
      </c>
      <c r="O119" s="19">
        <v>1</v>
      </c>
      <c r="P119" s="25">
        <v>42002</v>
      </c>
      <c r="Q119" s="20">
        <v>-8.649367930804952E-3</v>
      </c>
      <c r="R119" s="25">
        <v>42003</v>
      </c>
      <c r="S119" s="25">
        <f>IF(ISNUMBER(R119),VLOOKUP(B119,Index!$B$3:$AB$18,27,FALSE),"")</f>
        <v>42002</v>
      </c>
      <c r="T119" s="25">
        <f>IF(ISNUMBER($R119),VLOOKUP($B119,Index!$B$21:$AB$36,27,FALSE),"")</f>
        <v>42003</v>
      </c>
      <c r="U119" s="25">
        <f>IF(ISNUMBER($R119),VLOOKUP($B119,Index!$B$39:$AB$54,27,FALSE),"")</f>
        <v>42003</v>
      </c>
      <c r="W119" s="18">
        <v>-1.665565102445461</v>
      </c>
      <c r="X119" s="19">
        <v>0.33333333333333331</v>
      </c>
      <c r="Y119" s="18">
        <v>0.10016694254378773</v>
      </c>
      <c r="Z119" s="19">
        <f t="shared" si="17"/>
        <v>1</v>
      </c>
      <c r="AA119" s="21" t="s">
        <v>25</v>
      </c>
      <c r="AB119" s="28"/>
      <c r="AC119" s="18">
        <v>2.774107110484159</v>
      </c>
      <c r="AD119" s="19">
        <v>0.1111111111111111</v>
      </c>
      <c r="AE119" s="18">
        <v>1.0033416378570473E-2</v>
      </c>
      <c r="AF119" s="19">
        <f t="shared" si="18"/>
        <v>1</v>
      </c>
      <c r="AG119" s="21" t="s">
        <v>25</v>
      </c>
      <c r="AH119" s="28"/>
      <c r="AK119" t="str">
        <f t="shared" si="25"/>
        <v/>
      </c>
      <c r="AL119" t="str">
        <f t="shared" si="25"/>
        <v/>
      </c>
      <c r="AM119" t="str">
        <f t="shared" si="25"/>
        <v/>
      </c>
      <c r="AN119" t="str">
        <f t="shared" si="25"/>
        <v/>
      </c>
      <c r="AO119" t="str">
        <f t="shared" si="25"/>
        <v/>
      </c>
      <c r="AP119" t="str">
        <f t="shared" si="25"/>
        <v/>
      </c>
      <c r="AQ119" t="str">
        <f t="shared" si="25"/>
        <v/>
      </c>
      <c r="AR119" t="str">
        <f t="shared" si="25"/>
        <v/>
      </c>
      <c r="AS119" t="str">
        <f t="shared" si="25"/>
        <v/>
      </c>
      <c r="AT119" t="str">
        <f t="shared" si="25"/>
        <v/>
      </c>
      <c r="AU119" t="str">
        <f t="shared" si="25"/>
        <v/>
      </c>
      <c r="AV119" t="str">
        <f t="shared" si="25"/>
        <v/>
      </c>
      <c r="AW119" t="str">
        <f t="shared" si="25"/>
        <v/>
      </c>
      <c r="AX119" t="str">
        <f t="shared" si="25"/>
        <v/>
      </c>
      <c r="AZ119" s="46">
        <f>IF(ISNUMBER(VLOOKUP($B119,Stats!$A$2:$AA$19,2,FALSE))=FALSE,"",IF(ISNUMBER(W119),(W119-VLOOKUP($B119,Stats!$A$2:$AA$19,2,FALSE))/VLOOKUP($B119,Stats!$A$2:$AA$19,16,FALSE),""))</f>
        <v>-1.0742284597599479</v>
      </c>
      <c r="BA119" s="46">
        <f>IF(ISNUMBER(VLOOKUP($B119,Stats!$A$2:$AA$19,2,FALSE))=FALSE,"",IF(ISNUMBER(X119),(X119-VLOOKUP($B119,Stats!$A$2:$AA$19,3,FALSE))/VLOOKUP($B119,Stats!$A$2:$AA$19,17,FALSE),""))</f>
        <v>-1.0507044611669172</v>
      </c>
      <c r="BB119" s="46"/>
      <c r="BC119" s="46"/>
      <c r="BD119" s="44">
        <f t="shared" si="14"/>
        <v>-1.0624664604634324</v>
      </c>
      <c r="BE119" s="46">
        <f>IF(ISNUMBER(VLOOKUP($B119,Stats!$A$2:$AA$19,2,FALSE))=FALSE,"",IF(ISNUMBER(Y119),(Y119-VLOOKUP($B119,Stats!$A$2:$AA$19,5,FALSE))/VLOOKUP($B119,Stats!$A$2:$AA$19,19,FALSE),""))</f>
        <v>-0.66064875048455507</v>
      </c>
      <c r="BF119" s="46"/>
      <c r="BG119" s="46"/>
      <c r="BH119" s="46">
        <f>IF(ISNUMBER(VLOOKUP($B119,Stats!$A$2:$AA$19,2,FALSE))=FALSE,"",IF(ISNUMBER(Z119),(Z119-VLOOKUP($B119,Stats!$A$2:$AA$19,8,FALSE))/VLOOKUP($B119,Stats!$A$2:$AA$19,22,FALSE),""))</f>
        <v>0.41115882059143566</v>
      </c>
      <c r="BI119" s="46" t="str">
        <f>IF(ISNUMBER(VLOOKUP($B119,Stats!$A$2:$AA$19,2,FALSE))=FALSE,"",IF(ISNUMBER(#REF!),(#REF!-VLOOKUP($B119,Stats!$A$2:$AA$19,9,FALSE))/VLOOKUP($B119,Stats!$A$2:$AA$19,23,FALSE),""))</f>
        <v/>
      </c>
      <c r="BJ119" s="46" t="str">
        <f>IF(ISNUMBER(VLOOKUP($B119,Stats!$A$2:$AA$19,2,FALSE))=FALSE,"",IF(ISNUMBER(#REF!),(#REF!-VLOOKUP($B119,Stats!$A$2:$AA$19,10,FALSE))/VLOOKUP($B119,Stats!$A$2:$AA$19,24,FALSE),""))</f>
        <v/>
      </c>
      <c r="BK119" s="44">
        <f t="shared" si="19"/>
        <v>0.58580177151661916</v>
      </c>
      <c r="BL119" s="46" t="str">
        <f>IF(ISNUMBER(VLOOKUP($B119,Stats!$A$2:$AA$19,2,FALSE))=FALSE,"",IF(ISNUMBER(#REF!),(#REF!-VLOOKUP($B119,Stats!$A$2:$AA$19,11,FALSE))/VLOOKUP($B119,Stats!$A$2:$AA$19,25,FALSE),""))</f>
        <v/>
      </c>
      <c r="BM119" s="46" t="str">
        <f>IF(ISNUMBER(VLOOKUP($B119,Stats!$A$2:$AA$19,2,FALSE))=FALSE,"",IF(ISNUMBER(AA119),(AA119-VLOOKUP($B119,Stats!$A$2:$AA$19,12,FALSE))/VLOOKUP($B119,Stats!$A$2:$AA$19,26,FALSE),""))</f>
        <v/>
      </c>
      <c r="BN119" s="46" t="str">
        <f>IF(ISNUMBER(VLOOKUP($B119,Stats!$A$2:$AA$19,2,FALSE))=FALSE,"",IF(ISNUMBER(#REF!),(#REF!-VLOOKUP($B119,Stats!$A$2:$AA$19,13,FALSE))/VLOOKUP($B119,Stats!$A$2:$AA$19,27,FALSE),""))</f>
        <v/>
      </c>
      <c r="BO119" s="46" t="str">
        <f>IF(ISNUMBER(VLOOKUP($B119,Stats!$A$2:$AA$19,2,FALSE))=FALSE,"",IF(ISNUMBER(#REF!),(#REF!-VLOOKUP($B119,Stats!$A$2:$AA$19,14,FALSE))/VLOOKUP($B119,Stats!$A$2:$AB$19,28,FALSE),""))</f>
        <v/>
      </c>
      <c r="BP119" s="46"/>
      <c r="BQ119" s="46">
        <f>IF(ISNUMBER(VLOOKUP($B119,Stats!$A$2:$AA$19,2,FALSE))=FALSE,"",IF(ISNUMBER(BM119),BM119,(VLOOKUP($B119,Stats!$A$2:$AT$19,46,FALSE)-VLOOKUP($B119,Stats!$A$2:$AA$19,12,FALSE))/VLOOKUP($B119,Stats!$A$2:$AA$19,26,FALSE)))</f>
        <v>-0.46642635650749076</v>
      </c>
      <c r="BR119" s="51">
        <f t="shared" si="20"/>
        <v>-0.46642635650749076</v>
      </c>
      <c r="BS119" s="32" t="str">
        <f t="shared" si="15"/>
        <v>1375_201427</v>
      </c>
      <c r="BT119" s="53">
        <f t="shared" si="16"/>
        <v>4.5702499515786837E-2</v>
      </c>
    </row>
    <row r="120" spans="1:72" x14ac:dyDescent="0.15">
      <c r="A120" s="16">
        <v>1375</v>
      </c>
      <c r="B120" s="17">
        <v>201501</v>
      </c>
      <c r="C120" s="3">
        <v>0</v>
      </c>
      <c r="D120" s="23">
        <v>2.6809651474530849E-3</v>
      </c>
      <c r="E120" s="18">
        <v>6.7534650692083883E-3</v>
      </c>
      <c r="F120" s="24">
        <v>2</v>
      </c>
      <c r="G120" s="24">
        <v>3</v>
      </c>
      <c r="H120" s="20">
        <v>7.6797368168078917E-3</v>
      </c>
      <c r="I120" s="20">
        <v>-4.1967840823258218E-3</v>
      </c>
      <c r="J120" s="24">
        <v>2</v>
      </c>
      <c r="K120" s="24">
        <v>3</v>
      </c>
      <c r="L120" s="20">
        <v>9.3833780160859082E-3</v>
      </c>
      <c r="M120" s="20">
        <v>-5.3191489361702482E-3</v>
      </c>
      <c r="N120" s="19">
        <v>1.5149999999999999</v>
      </c>
      <c r="O120" s="19">
        <v>1.0059760956175299</v>
      </c>
      <c r="P120" s="25">
        <v>42010</v>
      </c>
      <c r="Q120" s="20">
        <v>-1.2541254125412515E-2</v>
      </c>
      <c r="R120" s="25">
        <v>42013</v>
      </c>
      <c r="S120" s="25">
        <f>IF(ISNUMBER(R120),VLOOKUP(B120,Index!$B$3:$AB$18,27,FALSE),"")</f>
        <v>42013</v>
      </c>
      <c r="T120" s="25">
        <f>IF(ISNUMBER($R120),VLOOKUP($B120,Index!$B$21:$AB$36,27,FALSE),"")</f>
        <v>42013</v>
      </c>
      <c r="U120" s="25">
        <f>IF(ISNUMBER($R120),VLOOKUP($B120,Index!$B$39:$AB$54,27,FALSE),"")</f>
        <v>42011</v>
      </c>
      <c r="W120" s="18">
        <v>0.19302949061662211</v>
      </c>
      <c r="X120" s="19">
        <v>0.4</v>
      </c>
      <c r="Y120" s="18">
        <v>0.12813799030251111</v>
      </c>
      <c r="Z120" s="19">
        <f t="shared" si="17"/>
        <v>0</v>
      </c>
      <c r="AA120" s="21">
        <v>0.21377169465218063</v>
      </c>
      <c r="AB120" s="28"/>
      <c r="AC120" s="18">
        <v>3.7260384247712601E-2</v>
      </c>
      <c r="AD120" s="19">
        <v>0.16000000000000003</v>
      </c>
      <c r="AE120" s="18">
        <v>1.6419344558766431E-2</v>
      </c>
      <c r="AF120" s="19">
        <f t="shared" si="18"/>
        <v>0</v>
      </c>
      <c r="AG120" s="21">
        <v>4.569833743446515E-2</v>
      </c>
      <c r="AH120" s="28"/>
      <c r="AK120" t="str">
        <f t="shared" si="25"/>
        <v/>
      </c>
      <c r="AL120" t="str">
        <f t="shared" si="25"/>
        <v/>
      </c>
      <c r="AM120" t="str">
        <f t="shared" si="25"/>
        <v/>
      </c>
      <c r="AN120" t="str">
        <f t="shared" si="25"/>
        <v/>
      </c>
      <c r="AO120" t="str">
        <f t="shared" si="25"/>
        <v/>
      </c>
      <c r="AP120" t="str">
        <f t="shared" si="25"/>
        <v/>
      </c>
      <c r="AQ120" t="str">
        <f t="shared" si="25"/>
        <v/>
      </c>
      <c r="AR120">
        <f t="shared" si="25"/>
        <v>0.21377169465218063</v>
      </c>
      <c r="AS120" t="str">
        <f t="shared" si="25"/>
        <v/>
      </c>
      <c r="AT120" t="str">
        <f t="shared" si="25"/>
        <v/>
      </c>
      <c r="AU120" t="str">
        <f t="shared" si="25"/>
        <v/>
      </c>
      <c r="AV120" t="str">
        <f t="shared" si="25"/>
        <v/>
      </c>
      <c r="AW120" t="str">
        <f t="shared" si="25"/>
        <v/>
      </c>
      <c r="AX120" t="str">
        <f t="shared" si="25"/>
        <v/>
      </c>
      <c r="AZ120" s="46">
        <f>IF(ISNUMBER(VLOOKUP($B120,Stats!$A$2:$AA$19,2,FALSE))=FALSE,"",IF(ISNUMBER(W120),(W120-VLOOKUP($B120,Stats!$A$2:$AA$19,2,FALSE))/VLOOKUP($B120,Stats!$A$2:$AA$19,16,FALSE),""))</f>
        <v>-0.52553978622100306</v>
      </c>
      <c r="BA120" s="46">
        <f>IF(ISNUMBER(VLOOKUP($B120,Stats!$A$2:$AA$19,2,FALSE))=FALSE,"",IF(ISNUMBER(X120),(X120-VLOOKUP($B120,Stats!$A$2:$AA$19,3,FALSE))/VLOOKUP($B120,Stats!$A$2:$AA$19,17,FALSE),""))</f>
        <v>-0.84220341465677562</v>
      </c>
      <c r="BB120" s="46"/>
      <c r="BC120" s="46"/>
      <c r="BD120" s="44">
        <f t="shared" si="14"/>
        <v>-0.68387160043888939</v>
      </c>
      <c r="BE120" s="46">
        <f>IF(ISNUMBER(VLOOKUP($B120,Stats!$A$2:$AA$19,2,FALSE))=FALSE,"",IF(ISNUMBER(Y120),(Y120-VLOOKUP($B120,Stats!$A$2:$AA$19,5,FALSE))/VLOOKUP($B120,Stats!$A$2:$AA$19,19,FALSE),""))</f>
        <v>-0.66973868809348591</v>
      </c>
      <c r="BF120" s="46"/>
      <c r="BG120" s="46"/>
      <c r="BH120" s="46">
        <f>IF(ISNUMBER(VLOOKUP($B120,Stats!$A$2:$AA$19,2,FALSE))=FALSE,"",IF(ISNUMBER(Z120),(Z120-VLOOKUP($B120,Stats!$A$2:$AA$19,8,FALSE))/VLOOKUP($B120,Stats!$A$2:$AA$19,22,FALSE),""))</f>
        <v>-0.58823842946080296</v>
      </c>
      <c r="BI120" s="46" t="str">
        <f>IF(ISNUMBER(VLOOKUP($B120,Stats!$A$2:$AA$19,2,FALSE))=FALSE,"",IF(ISNUMBER(#REF!),(#REF!-VLOOKUP($B120,Stats!$A$2:$AA$19,9,FALSE))/VLOOKUP($B120,Stats!$A$2:$AA$19,23,FALSE),""))</f>
        <v/>
      </c>
      <c r="BJ120" s="46" t="str">
        <f>IF(ISNUMBER(VLOOKUP($B120,Stats!$A$2:$AA$19,2,FALSE))=FALSE,"",IF(ISNUMBER(#REF!),(#REF!-VLOOKUP($B120,Stats!$A$2:$AA$19,10,FALSE))/VLOOKUP($B120,Stats!$A$2:$AA$19,24,FALSE),""))</f>
        <v/>
      </c>
      <c r="BK120" s="44">
        <f t="shared" si="19"/>
        <v>0.29234555282719921</v>
      </c>
      <c r="BL120" s="46" t="str">
        <f>IF(ISNUMBER(VLOOKUP($B120,Stats!$A$2:$AA$19,2,FALSE))=FALSE,"",IF(ISNUMBER(#REF!),(#REF!-VLOOKUP($B120,Stats!$A$2:$AA$19,11,FALSE))/VLOOKUP($B120,Stats!$A$2:$AA$19,25,FALSE),""))</f>
        <v/>
      </c>
      <c r="BM120" s="46">
        <f>IF(ISNUMBER(VLOOKUP($B120,Stats!$A$2:$AA$19,2,FALSE))=FALSE,"",IF(ISNUMBER(AA120),(AA120-VLOOKUP($B120,Stats!$A$2:$AA$19,12,FALSE))/VLOOKUP($B120,Stats!$A$2:$AA$19,26,FALSE),""))</f>
        <v>-0.42662135517309058</v>
      </c>
      <c r="BN120" s="46" t="str">
        <f>IF(ISNUMBER(VLOOKUP($B120,Stats!$A$2:$AA$19,2,FALSE))=FALSE,"",IF(ISNUMBER(#REF!),(#REF!-VLOOKUP($B120,Stats!$A$2:$AA$19,13,FALSE))/VLOOKUP($B120,Stats!$A$2:$AA$19,27,FALSE),""))</f>
        <v/>
      </c>
      <c r="BO120" s="46" t="str">
        <f>IF(ISNUMBER(VLOOKUP($B120,Stats!$A$2:$AA$19,2,FALSE))=FALSE,"",IF(ISNUMBER(#REF!),(#REF!-VLOOKUP($B120,Stats!$A$2:$AA$19,14,FALSE))/VLOOKUP($B120,Stats!$A$2:$AB$19,28,FALSE),""))</f>
        <v/>
      </c>
      <c r="BP120" s="46"/>
      <c r="BQ120" s="46">
        <f>IF(ISNUMBER(VLOOKUP($B120,Stats!$A$2:$AA$19,2,FALSE))=FALSE,"",IF(ISNUMBER(BM120),BM120,(VLOOKUP($B120,Stats!$A$2:$AT$19,46,FALSE)-VLOOKUP($B120,Stats!$A$2:$AA$19,12,FALSE))/VLOOKUP($B120,Stats!$A$2:$AA$19,26,FALSE)))</f>
        <v>-0.42662135517309058</v>
      </c>
      <c r="BR120" s="51">
        <f t="shared" si="20"/>
        <v>-0.42662135517309058</v>
      </c>
      <c r="BS120" s="32" t="str">
        <f t="shared" si="15"/>
        <v>1375_201501</v>
      </c>
      <c r="BT120" s="53">
        <f t="shared" si="16"/>
        <v>-4.6691259426076465E-2</v>
      </c>
    </row>
    <row r="121" spans="1:72" x14ac:dyDescent="0.15">
      <c r="A121" s="16">
        <v>1375</v>
      </c>
      <c r="B121" s="17">
        <v>201502</v>
      </c>
      <c r="C121" s="3">
        <v>0</v>
      </c>
      <c r="D121" s="23">
        <v>1.1363636363636243E-2</v>
      </c>
      <c r="E121" s="18">
        <v>1.2009023547837918E-2</v>
      </c>
      <c r="F121" s="24">
        <v>5</v>
      </c>
      <c r="G121" s="24">
        <v>5</v>
      </c>
      <c r="H121" s="20">
        <v>1.089513035094276E-2</v>
      </c>
      <c r="I121" s="20">
        <v>-8.5040685219547781E-3</v>
      </c>
      <c r="J121" s="24">
        <v>2</v>
      </c>
      <c r="K121" s="24">
        <v>2</v>
      </c>
      <c r="L121" s="20">
        <v>1.8729096989966498E-2</v>
      </c>
      <c r="M121" s="20">
        <v>-2.058432934926957E-2</v>
      </c>
      <c r="N121" s="19">
        <v>1.5229999999999999</v>
      </c>
      <c r="O121" s="19">
        <v>1.0269723533378285</v>
      </c>
      <c r="P121" s="25">
        <v>42025</v>
      </c>
      <c r="Q121" s="20">
        <v>-2.058432934926957E-2</v>
      </c>
      <c r="R121" s="25">
        <v>42023</v>
      </c>
      <c r="S121" s="25">
        <f>IF(ISNUMBER(R121),VLOOKUP(B121,Index!$B$3:$AB$18,27,FALSE),"")</f>
        <v>42023</v>
      </c>
      <c r="T121" s="25">
        <f>IF(ISNUMBER($R121),VLOOKUP($B121,Index!$B$21:$AB$36,27,FALSE),"")</f>
        <v>42023</v>
      </c>
      <c r="U121" s="25">
        <f>IF(ISNUMBER($R121),VLOOKUP($B121,Index!$B$39:$AB$54,27,FALSE),"")</f>
        <v>42027</v>
      </c>
      <c r="W121" s="18">
        <v>0.34090909090908728</v>
      </c>
      <c r="X121" s="19">
        <v>0.5</v>
      </c>
      <c r="Y121" s="18">
        <v>0.22785520131458317</v>
      </c>
      <c r="Z121" s="19">
        <f t="shared" si="17"/>
        <v>0</v>
      </c>
      <c r="AA121" s="21">
        <v>0.55205278592374829</v>
      </c>
      <c r="AB121" s="28"/>
      <c r="AC121" s="18">
        <v>0.11621900826446033</v>
      </c>
      <c r="AD121" s="19">
        <v>0.25</v>
      </c>
      <c r="AE121" s="18">
        <v>5.1917992766109228E-2</v>
      </c>
      <c r="AF121" s="19">
        <f t="shared" si="18"/>
        <v>0</v>
      </c>
      <c r="AG121" s="21">
        <v>0.30476227844617187</v>
      </c>
      <c r="AH121" s="28"/>
      <c r="AK121" t="str">
        <f t="shared" si="25"/>
        <v/>
      </c>
      <c r="AL121" t="str">
        <f t="shared" si="25"/>
        <v/>
      </c>
      <c r="AM121" t="str">
        <f t="shared" si="25"/>
        <v/>
      </c>
      <c r="AN121" t="str">
        <f t="shared" si="25"/>
        <v/>
      </c>
      <c r="AO121" t="str">
        <f t="shared" si="25"/>
        <v/>
      </c>
      <c r="AP121" t="str">
        <f t="shared" si="25"/>
        <v/>
      </c>
      <c r="AQ121" t="str">
        <f t="shared" si="25"/>
        <v/>
      </c>
      <c r="AR121" t="str">
        <f t="shared" si="25"/>
        <v/>
      </c>
      <c r="AS121">
        <f t="shared" si="25"/>
        <v>0.55205278592374829</v>
      </c>
      <c r="AT121" t="str">
        <f t="shared" si="25"/>
        <v/>
      </c>
      <c r="AU121" t="str">
        <f t="shared" si="25"/>
        <v/>
      </c>
      <c r="AV121" t="str">
        <f t="shared" si="25"/>
        <v/>
      </c>
      <c r="AW121" t="str">
        <f t="shared" si="25"/>
        <v/>
      </c>
      <c r="AX121" t="str">
        <f t="shared" si="25"/>
        <v/>
      </c>
      <c r="AZ121" s="46">
        <f>IF(ISNUMBER(VLOOKUP($B121,Stats!$A$2:$AA$19,2,FALSE))=FALSE,"",IF(ISNUMBER(W121),(W121-VLOOKUP($B121,Stats!$A$2:$AA$19,2,FALSE))/VLOOKUP($B121,Stats!$A$2:$AA$19,16,FALSE),""))</f>
        <v>-0.52402606989263101</v>
      </c>
      <c r="BA121" s="46">
        <f>IF(ISNUMBER(VLOOKUP($B121,Stats!$A$2:$AA$19,2,FALSE))=FALSE,"",IF(ISNUMBER(X121),(X121-VLOOKUP($B121,Stats!$A$2:$AA$19,3,FALSE))/VLOOKUP($B121,Stats!$A$2:$AA$19,17,FALSE),""))</f>
        <v>-1.4368443542195379</v>
      </c>
      <c r="BB121" s="46"/>
      <c r="BC121" s="46"/>
      <c r="BD121" s="44">
        <f t="shared" si="14"/>
        <v>-0.98043521205608442</v>
      </c>
      <c r="BE121" s="46">
        <f>IF(ISNUMBER(VLOOKUP($B121,Stats!$A$2:$AA$19,2,FALSE))=FALSE,"",IF(ISNUMBER(Y121),(Y121-VLOOKUP($B121,Stats!$A$2:$AA$19,5,FALSE))/VLOOKUP($B121,Stats!$A$2:$AA$19,19,FALSE),""))</f>
        <v>-0.36673559801474259</v>
      </c>
      <c r="BF121" s="46"/>
      <c r="BG121" s="46"/>
      <c r="BH121" s="46">
        <f>IF(ISNUMBER(VLOOKUP($B121,Stats!$A$2:$AA$19,2,FALSE))=FALSE,"",IF(ISNUMBER(Z121),(Z121-VLOOKUP($B121,Stats!$A$2:$AA$19,8,FALSE))/VLOOKUP($B121,Stats!$A$2:$AA$19,22,FALSE),""))</f>
        <v>-0.48836753916131515</v>
      </c>
      <c r="BI121" s="46" t="str">
        <f>IF(ISNUMBER(VLOOKUP($B121,Stats!$A$2:$AA$19,2,FALSE))=FALSE,"",IF(ISNUMBER(#REF!),(#REF!-VLOOKUP($B121,Stats!$A$2:$AA$19,9,FALSE))/VLOOKUP($B121,Stats!$A$2:$AA$19,23,FALSE),""))</f>
        <v/>
      </c>
      <c r="BJ121" s="46" t="str">
        <f>IF(ISNUMBER(VLOOKUP($B121,Stats!$A$2:$AA$19,2,FALSE))=FALSE,"",IF(ISNUMBER(#REF!),(#REF!-VLOOKUP($B121,Stats!$A$2:$AA$19,10,FALSE))/VLOOKUP($B121,Stats!$A$2:$AA$19,24,FALSE),""))</f>
        <v/>
      </c>
      <c r="BK121" s="44">
        <f t="shared" si="19"/>
        <v>0.11020465686192527</v>
      </c>
      <c r="BL121" s="46" t="str">
        <f>IF(ISNUMBER(VLOOKUP($B121,Stats!$A$2:$AA$19,2,FALSE))=FALSE,"",IF(ISNUMBER(#REF!),(#REF!-VLOOKUP($B121,Stats!$A$2:$AA$19,11,FALSE))/VLOOKUP($B121,Stats!$A$2:$AA$19,25,FALSE),""))</f>
        <v/>
      </c>
      <c r="BM121" s="46">
        <f>IF(ISNUMBER(VLOOKUP($B121,Stats!$A$2:$AA$19,2,FALSE))=FALSE,"",IF(ISNUMBER(AA121),(AA121-VLOOKUP($B121,Stats!$A$2:$AA$19,12,FALSE))/VLOOKUP($B121,Stats!$A$2:$AA$19,26,FALSE),""))</f>
        <v>-0.30036646364517455</v>
      </c>
      <c r="BN121" s="46" t="str">
        <f>IF(ISNUMBER(VLOOKUP($B121,Stats!$A$2:$AA$19,2,FALSE))=FALSE,"",IF(ISNUMBER(#REF!),(#REF!-VLOOKUP($B121,Stats!$A$2:$AA$19,13,FALSE))/VLOOKUP($B121,Stats!$A$2:$AA$19,27,FALSE),""))</f>
        <v/>
      </c>
      <c r="BO121" s="46" t="str">
        <f>IF(ISNUMBER(VLOOKUP($B121,Stats!$A$2:$AA$19,2,FALSE))=FALSE,"",IF(ISNUMBER(#REF!),(#REF!-VLOOKUP($B121,Stats!$A$2:$AA$19,14,FALSE))/VLOOKUP($B121,Stats!$A$2:$AB$19,28,FALSE),""))</f>
        <v/>
      </c>
      <c r="BP121" s="46"/>
      <c r="BQ121" s="46">
        <f>IF(ISNUMBER(VLOOKUP($B121,Stats!$A$2:$AA$19,2,FALSE))=FALSE,"",IF(ISNUMBER(BM121),BM121,(VLOOKUP($B121,Stats!$A$2:$AT$19,46,FALSE)-VLOOKUP($B121,Stats!$A$2:$AA$19,12,FALSE))/VLOOKUP($B121,Stats!$A$2:$AA$19,26,FALSE)))</f>
        <v>-0.30036646364517455</v>
      </c>
      <c r="BR121" s="51">
        <f t="shared" si="20"/>
        <v>-0.30036646364517455</v>
      </c>
      <c r="BS121" s="32" t="str">
        <f t="shared" si="15"/>
        <v>1375_201502</v>
      </c>
      <c r="BT121" s="53">
        <f t="shared" si="16"/>
        <v>-0.19003754102309664</v>
      </c>
    </row>
    <row r="122" spans="1:72" x14ac:dyDescent="0.15">
      <c r="A122" s="16">
        <v>1375</v>
      </c>
      <c r="B122" s="17">
        <v>201503</v>
      </c>
      <c r="C122" s="3">
        <v>0</v>
      </c>
      <c r="D122" s="23">
        <v>-2.0489094514210104E-2</v>
      </c>
      <c r="E122" s="18">
        <v>5.9541908969778469E-3</v>
      </c>
      <c r="F122" s="24">
        <v>3</v>
      </c>
      <c r="G122" s="24">
        <v>7</v>
      </c>
      <c r="H122" s="20">
        <v>5.5247163609563428E-3</v>
      </c>
      <c r="I122" s="20">
        <v>-5.2993266339678314E-3</v>
      </c>
      <c r="J122" s="24">
        <v>2</v>
      </c>
      <c r="K122" s="24">
        <v>4</v>
      </c>
      <c r="L122" s="20">
        <v>9.9140779907469501E-3</v>
      </c>
      <c r="M122" s="20">
        <v>-9.2165898617511122E-3</v>
      </c>
      <c r="N122" s="19">
        <v>1.53</v>
      </c>
      <c r="O122" s="19">
        <v>1.0013089005235603</v>
      </c>
      <c r="P122" s="25">
        <v>42031</v>
      </c>
      <c r="Q122" s="20">
        <v>-3.1372549019607843E-2</v>
      </c>
      <c r="R122" s="25">
        <v>42041</v>
      </c>
      <c r="S122" s="25">
        <f>IF(ISNUMBER(R122),VLOOKUP(B122,Index!$B$3:$AB$18,27,FALSE),"")</f>
        <v>42041</v>
      </c>
      <c r="T122" s="25">
        <f>IF(ISNUMBER($R122),VLOOKUP($B122,Index!$B$21:$AB$36,27,FALSE),"")</f>
        <v>42041</v>
      </c>
      <c r="U122" s="25">
        <f>IF(ISNUMBER($R122),VLOOKUP($B122,Index!$B$39:$AB$54,27,FALSE),"")</f>
        <v>42034</v>
      </c>
      <c r="W122" s="18">
        <v>-0.61467283542630313</v>
      </c>
      <c r="X122" s="19">
        <v>0.3</v>
      </c>
      <c r="Y122" s="18">
        <v>0.11297282914734581</v>
      </c>
      <c r="Z122" s="19">
        <f t="shared" si="17"/>
        <v>0</v>
      </c>
      <c r="AA122" s="21" t="s">
        <v>25</v>
      </c>
      <c r="AB122" s="28"/>
      <c r="AC122" s="18">
        <v>0.37782269461101115</v>
      </c>
      <c r="AD122" s="19">
        <v>0.09</v>
      </c>
      <c r="AE122" s="18">
        <v>1.2762860125555388E-2</v>
      </c>
      <c r="AF122" s="19">
        <f t="shared" si="18"/>
        <v>0</v>
      </c>
      <c r="AG122" s="21" t="s">
        <v>25</v>
      </c>
      <c r="AH122" s="28"/>
      <c r="AK122" t="str">
        <f t="shared" si="25"/>
        <v/>
      </c>
      <c r="AL122" t="str">
        <f t="shared" si="25"/>
        <v/>
      </c>
      <c r="AM122" t="str">
        <f t="shared" si="25"/>
        <v/>
      </c>
      <c r="AN122" t="str">
        <f t="shared" si="25"/>
        <v/>
      </c>
      <c r="AO122" t="str">
        <f t="shared" si="25"/>
        <v/>
      </c>
      <c r="AP122" t="str">
        <f t="shared" si="25"/>
        <v/>
      </c>
      <c r="AQ122" t="str">
        <f t="shared" si="25"/>
        <v/>
      </c>
      <c r="AR122" t="str">
        <f t="shared" si="25"/>
        <v/>
      </c>
      <c r="AS122" t="str">
        <f t="shared" si="25"/>
        <v/>
      </c>
      <c r="AT122" t="str">
        <f t="shared" si="25"/>
        <v/>
      </c>
      <c r="AU122" t="str">
        <f t="shared" si="25"/>
        <v/>
      </c>
      <c r="AV122" t="str">
        <f t="shared" si="25"/>
        <v/>
      </c>
      <c r="AW122" t="str">
        <f t="shared" si="25"/>
        <v/>
      </c>
      <c r="AX122" t="str">
        <f t="shared" si="25"/>
        <v/>
      </c>
      <c r="AZ122" s="46">
        <f>IF(ISNUMBER(VLOOKUP($B122,Stats!$A$2:$AA$19,2,FALSE))=FALSE,"",IF(ISNUMBER(W122),(W122-VLOOKUP($B122,Stats!$A$2:$AA$19,2,FALSE))/VLOOKUP($B122,Stats!$A$2:$AA$19,16,FALSE),""))</f>
        <v>4.0695963561171909E-2</v>
      </c>
      <c r="BA122" s="46">
        <f>IF(ISNUMBER(VLOOKUP($B122,Stats!$A$2:$AA$19,2,FALSE))=FALSE,"",IF(ISNUMBER(X122),(X122-VLOOKUP($B122,Stats!$A$2:$AA$19,3,FALSE))/VLOOKUP($B122,Stats!$A$2:$AA$19,17,FALSE),""))</f>
        <v>-0.45237065647630298</v>
      </c>
      <c r="BB122" s="46"/>
      <c r="BC122" s="46"/>
      <c r="BD122" s="44">
        <f t="shared" si="14"/>
        <v>-0.20583734645756555</v>
      </c>
      <c r="BE122" s="46">
        <f>IF(ISNUMBER(VLOOKUP($B122,Stats!$A$2:$AA$19,2,FALSE))=FALSE,"",IF(ISNUMBER(Y122),(Y122-VLOOKUP($B122,Stats!$A$2:$AA$19,5,FALSE))/VLOOKUP($B122,Stats!$A$2:$AA$19,19,FALSE),""))</f>
        <v>-0.45312338102895061</v>
      </c>
      <c r="BF122" s="46"/>
      <c r="BG122" s="46"/>
      <c r="BH122" s="46">
        <f>IF(ISNUMBER(VLOOKUP($B122,Stats!$A$2:$AA$19,2,FALSE))=FALSE,"",IF(ISNUMBER(Z122),(Z122-VLOOKUP($B122,Stats!$A$2:$AA$19,8,FALSE))/VLOOKUP($B122,Stats!$A$2:$AA$19,22,FALSE),""))</f>
        <v>-0.64412337137479436</v>
      </c>
      <c r="BI122" s="46" t="str">
        <f>IF(ISNUMBER(VLOOKUP($B122,Stats!$A$2:$AA$19,2,FALSE))=FALSE,"",IF(ISNUMBER(#REF!),(#REF!-VLOOKUP($B122,Stats!$A$2:$AA$19,9,FALSE))/VLOOKUP($B122,Stats!$A$2:$AA$19,23,FALSE),""))</f>
        <v/>
      </c>
      <c r="BJ122" s="46" t="str">
        <f>IF(ISNUMBER(VLOOKUP($B122,Stats!$A$2:$AA$19,2,FALSE))=FALSE,"",IF(ISNUMBER(#REF!),(#REF!-VLOOKUP($B122,Stats!$A$2:$AA$19,10,FALSE))/VLOOKUP($B122,Stats!$A$2:$AA$19,24,FALSE),""))</f>
        <v/>
      </c>
      <c r="BK122" s="44">
        <f t="shared" si="19"/>
        <v>0.12394935530782711</v>
      </c>
      <c r="BL122" s="46" t="str">
        <f>IF(ISNUMBER(VLOOKUP($B122,Stats!$A$2:$AA$19,2,FALSE))=FALSE,"",IF(ISNUMBER(#REF!),(#REF!-VLOOKUP($B122,Stats!$A$2:$AA$19,11,FALSE))/VLOOKUP($B122,Stats!$A$2:$AA$19,25,FALSE),""))</f>
        <v/>
      </c>
      <c r="BM122" s="46" t="str">
        <f>IF(ISNUMBER(VLOOKUP($B122,Stats!$A$2:$AA$19,2,FALSE))=FALSE,"",IF(ISNUMBER(AA122),(AA122-VLOOKUP($B122,Stats!$A$2:$AA$19,12,FALSE))/VLOOKUP($B122,Stats!$A$2:$AA$19,26,FALSE),""))</f>
        <v/>
      </c>
      <c r="BN122" s="46" t="str">
        <f>IF(ISNUMBER(VLOOKUP($B122,Stats!$A$2:$AA$19,2,FALSE))=FALSE,"",IF(ISNUMBER(#REF!),(#REF!-VLOOKUP($B122,Stats!$A$2:$AA$19,13,FALSE))/VLOOKUP($B122,Stats!$A$2:$AA$19,27,FALSE),""))</f>
        <v/>
      </c>
      <c r="BO122" s="46" t="str">
        <f>IF(ISNUMBER(VLOOKUP($B122,Stats!$A$2:$AA$19,2,FALSE))=FALSE,"",IF(ISNUMBER(#REF!),(#REF!-VLOOKUP($B122,Stats!$A$2:$AA$19,14,FALSE))/VLOOKUP($B122,Stats!$A$2:$AB$19,28,FALSE),""))</f>
        <v/>
      </c>
      <c r="BP122" s="46"/>
      <c r="BQ122" s="46">
        <f>IF(ISNUMBER(VLOOKUP($B122,Stats!$A$2:$AA$19,2,FALSE))=FALSE,"",IF(ISNUMBER(BM122),BM122,(VLOOKUP($B122,Stats!$A$2:$AT$19,46,FALSE)-VLOOKUP($B122,Stats!$A$2:$AA$19,12,FALSE))/VLOOKUP($B122,Stats!$A$2:$AA$19,26,FALSE)))</f>
        <v>-0.53964354662323732</v>
      </c>
      <c r="BR122" s="51">
        <f t="shared" si="20"/>
        <v>-0.53964354662323732</v>
      </c>
      <c r="BS122" s="32" t="str">
        <f t="shared" si="15"/>
        <v>1375_201503</v>
      </c>
      <c r="BT122" s="53">
        <f t="shared" si="16"/>
        <v>-7.4726565431464331E-2</v>
      </c>
    </row>
    <row r="123" spans="1:72" x14ac:dyDescent="0.15">
      <c r="A123" s="16">
        <v>1375</v>
      </c>
      <c r="B123" s="17">
        <v>201504</v>
      </c>
      <c r="C123" s="3">
        <v>0</v>
      </c>
      <c r="D123" s="23">
        <v>3.6437246963562764E-2</v>
      </c>
      <c r="E123" s="18">
        <v>7.0138784575957567E-3</v>
      </c>
      <c r="F123" s="24">
        <v>6</v>
      </c>
      <c r="G123" s="24">
        <v>1</v>
      </c>
      <c r="H123" s="20">
        <v>7.1291987525349638E-3</v>
      </c>
      <c r="I123" s="20">
        <v>-6.7476383265856477E-3</v>
      </c>
      <c r="J123" s="24">
        <v>6</v>
      </c>
      <c r="K123" s="24">
        <v>1</v>
      </c>
      <c r="L123" s="20">
        <v>1.7298735861610126E-2</v>
      </c>
      <c r="M123" s="20">
        <v>-6.7476383265856477E-3</v>
      </c>
      <c r="N123" s="19">
        <v>1.536</v>
      </c>
      <c r="O123" s="19">
        <v>1.0434782608695652</v>
      </c>
      <c r="P123" s="25">
        <v>42052</v>
      </c>
      <c r="Q123" s="20">
        <v>0</v>
      </c>
      <c r="R123" s="25">
        <v>42044</v>
      </c>
      <c r="S123" s="25">
        <f>IF(ISNUMBER(R123),VLOOKUP(B123,Index!$B$3:$AB$18,27,FALSE),"")</f>
        <v>42044</v>
      </c>
      <c r="T123" s="25">
        <f>IF(ISNUMBER($R123),VLOOKUP($B123,Index!$B$21:$AB$36,27,FALSE),"")</f>
        <v>42044</v>
      </c>
      <c r="U123" s="25">
        <f>IF(ISNUMBER($R123),VLOOKUP($B123,Index!$B$39:$AB$54,27,FALSE),"")</f>
        <v>42052</v>
      </c>
      <c r="W123" s="18">
        <v>1.4574898785425106</v>
      </c>
      <c r="X123" s="19">
        <v>0.8571428571428571</v>
      </c>
      <c r="Y123" s="18">
        <v>0.13307898694554787</v>
      </c>
      <c r="Z123" s="19">
        <f t="shared" si="17"/>
        <v>0</v>
      </c>
      <c r="AA123" s="21" t="s">
        <v>25</v>
      </c>
      <c r="AB123" s="28"/>
      <c r="AC123" s="18">
        <v>2.1242767460538623</v>
      </c>
      <c r="AD123" s="19">
        <v>0.73469387755102034</v>
      </c>
      <c r="AE123" s="18">
        <v>1.7710016766453302E-2</v>
      </c>
      <c r="AF123" s="19">
        <f t="shared" si="18"/>
        <v>0</v>
      </c>
      <c r="AG123" s="21" t="s">
        <v>25</v>
      </c>
      <c r="AH123" s="28"/>
      <c r="AK123" t="str">
        <f t="shared" ref="AK123:AX132" si="26">IF($B123=AK$2,$AA123,"")</f>
        <v/>
      </c>
      <c r="AL123" t="str">
        <f t="shared" si="26"/>
        <v/>
      </c>
      <c r="AM123" t="str">
        <f t="shared" si="26"/>
        <v/>
      </c>
      <c r="AN123" t="str">
        <f t="shared" si="26"/>
        <v/>
      </c>
      <c r="AO123" t="str">
        <f t="shared" si="26"/>
        <v/>
      </c>
      <c r="AP123" t="str">
        <f t="shared" si="26"/>
        <v/>
      </c>
      <c r="AQ123" t="str">
        <f t="shared" si="26"/>
        <v/>
      </c>
      <c r="AR123" t="str">
        <f t="shared" si="26"/>
        <v/>
      </c>
      <c r="AS123" t="str">
        <f t="shared" si="26"/>
        <v/>
      </c>
      <c r="AT123" t="str">
        <f t="shared" si="26"/>
        <v/>
      </c>
      <c r="AU123" t="str">
        <f t="shared" si="26"/>
        <v/>
      </c>
      <c r="AV123" t="str">
        <f t="shared" si="26"/>
        <v/>
      </c>
      <c r="AW123" t="str">
        <f t="shared" si="26"/>
        <v/>
      </c>
      <c r="AX123" t="str">
        <f t="shared" si="26"/>
        <v/>
      </c>
      <c r="AZ123" s="46">
        <f>IF(ISNUMBER(VLOOKUP($B123,Stats!$A$2:$AA$19,2,FALSE))=FALSE,"",IF(ISNUMBER(W123),(W123-VLOOKUP($B123,Stats!$A$2:$AA$19,2,FALSE))/VLOOKUP($B123,Stats!$A$2:$AA$19,16,FALSE),""))</f>
        <v>-0.17899288335787694</v>
      </c>
      <c r="BA123" s="46">
        <f>IF(ISNUMBER(VLOOKUP($B123,Stats!$A$2:$AA$19,2,FALSE))=FALSE,"",IF(ISNUMBER(X123),(X123-VLOOKUP($B123,Stats!$A$2:$AA$19,3,FALSE))/VLOOKUP($B123,Stats!$A$2:$AA$19,17,FALSE),""))</f>
        <v>-2.8916520771255196E-2</v>
      </c>
      <c r="BB123" s="46"/>
      <c r="BC123" s="46"/>
      <c r="BD123" s="44">
        <f t="shared" si="14"/>
        <v>-0.10395470206456607</v>
      </c>
      <c r="BE123" s="46">
        <f>IF(ISNUMBER(VLOOKUP($B123,Stats!$A$2:$AA$19,2,FALSE))=FALSE,"",IF(ISNUMBER(Y123),(Y123-VLOOKUP($B123,Stats!$A$2:$AA$19,5,FALSE))/VLOOKUP($B123,Stats!$A$2:$AA$19,19,FALSE),""))</f>
        <v>0.17545594350395347</v>
      </c>
      <c r="BF123" s="46"/>
      <c r="BG123" s="46"/>
      <c r="BH123" s="46">
        <f>IF(ISNUMBER(VLOOKUP($B123,Stats!$A$2:$AA$19,2,FALSE))=FALSE,"",IF(ISNUMBER(Z123),(Z123-VLOOKUP($B123,Stats!$A$2:$AA$19,8,FALSE))/VLOOKUP($B123,Stats!$A$2:$AA$19,22,FALSE),""))</f>
        <v>-0.5145844845400992</v>
      </c>
      <c r="BI123" s="46" t="str">
        <f>IF(ISNUMBER(VLOOKUP($B123,Stats!$A$2:$AA$19,2,FALSE))=FALSE,"",IF(ISNUMBER(#REF!),(#REF!-VLOOKUP($B123,Stats!$A$2:$AA$19,9,FALSE))/VLOOKUP($B123,Stats!$A$2:$AA$19,23,FALSE),""))</f>
        <v/>
      </c>
      <c r="BJ123" s="46" t="str">
        <f>IF(ISNUMBER(VLOOKUP($B123,Stats!$A$2:$AA$19,2,FALSE))=FALSE,"",IF(ISNUMBER(#REF!),(#REF!-VLOOKUP($B123,Stats!$A$2:$AA$19,10,FALSE))/VLOOKUP($B123,Stats!$A$2:$AA$19,24,FALSE),""))</f>
        <v/>
      </c>
      <c r="BK123" s="44">
        <f t="shared" si="19"/>
        <v>-0.27719450581479721</v>
      </c>
      <c r="BL123" s="46" t="str">
        <f>IF(ISNUMBER(VLOOKUP($B123,Stats!$A$2:$AA$19,2,FALSE))=FALSE,"",IF(ISNUMBER(#REF!),(#REF!-VLOOKUP($B123,Stats!$A$2:$AA$19,11,FALSE))/VLOOKUP($B123,Stats!$A$2:$AA$19,25,FALSE),""))</f>
        <v/>
      </c>
      <c r="BM123" s="46" t="str">
        <f>IF(ISNUMBER(VLOOKUP($B123,Stats!$A$2:$AA$19,2,FALSE))=FALSE,"",IF(ISNUMBER(AA123),(AA123-VLOOKUP($B123,Stats!$A$2:$AA$19,12,FALSE))/VLOOKUP($B123,Stats!$A$2:$AA$19,26,FALSE),""))</f>
        <v/>
      </c>
      <c r="BN123" s="46" t="str">
        <f>IF(ISNUMBER(VLOOKUP($B123,Stats!$A$2:$AA$19,2,FALSE))=FALSE,"",IF(ISNUMBER(#REF!),(#REF!-VLOOKUP($B123,Stats!$A$2:$AA$19,13,FALSE))/VLOOKUP($B123,Stats!$A$2:$AA$19,27,FALSE),""))</f>
        <v/>
      </c>
      <c r="BO123" s="46" t="str">
        <f>IF(ISNUMBER(VLOOKUP($B123,Stats!$A$2:$AA$19,2,FALSE))=FALSE,"",IF(ISNUMBER(#REF!),(#REF!-VLOOKUP($B123,Stats!$A$2:$AA$19,14,FALSE))/VLOOKUP($B123,Stats!$A$2:$AB$19,28,FALSE),""))</f>
        <v/>
      </c>
      <c r="BP123" s="46"/>
      <c r="BQ123" s="46">
        <f>IF(ISNUMBER(VLOOKUP($B123,Stats!$A$2:$AA$19,2,FALSE))=FALSE,"",IF(ISNUMBER(BM123),BM123,(VLOOKUP($B123,Stats!$A$2:$AT$19,46,FALSE)-VLOOKUP($B123,Stats!$A$2:$AA$19,12,FALSE))/VLOOKUP($B123,Stats!$A$2:$AA$19,26,FALSE)))</f>
        <v>-0.64096278450557098</v>
      </c>
      <c r="BR123" s="51">
        <f t="shared" si="20"/>
        <v>-0.64096278450557098</v>
      </c>
      <c r="BS123" s="32" t="str">
        <f t="shared" si="15"/>
        <v>1375_201504</v>
      </c>
      <c r="BT123" s="53">
        <f t="shared" si="16"/>
        <v>-0.31530020080290572</v>
      </c>
    </row>
    <row r="124" spans="1:72" x14ac:dyDescent="0.15">
      <c r="A124" s="16">
        <v>1375</v>
      </c>
      <c r="B124" s="17">
        <v>201505</v>
      </c>
      <c r="C124" s="3">
        <v>0</v>
      </c>
      <c r="D124" s="23">
        <v>7.1614583333332593E-3</v>
      </c>
      <c r="E124" s="18">
        <v>1.1059112351301342E-2</v>
      </c>
      <c r="F124" s="24">
        <v>4</v>
      </c>
      <c r="G124" s="24">
        <v>4</v>
      </c>
      <c r="H124" s="20">
        <v>8.4076896756136166E-3</v>
      </c>
      <c r="I124" s="20">
        <v>-6.5158239608321955E-3</v>
      </c>
      <c r="J124" s="24">
        <v>3</v>
      </c>
      <c r="K124" s="24">
        <v>2</v>
      </c>
      <c r="L124" s="20">
        <v>1.8041237113401998E-2</v>
      </c>
      <c r="M124" s="20">
        <v>-1.9023462270133185E-2</v>
      </c>
      <c r="N124" s="19">
        <v>1.58</v>
      </c>
      <c r="O124" s="19">
        <v>1.0293159609120521</v>
      </c>
      <c r="P124" s="25">
        <v>42067</v>
      </c>
      <c r="Q124" s="20">
        <v>-2.08860759493672E-2</v>
      </c>
      <c r="R124" s="25">
        <v>42069</v>
      </c>
      <c r="S124" s="25">
        <f>IF(ISNUMBER(R124),VLOOKUP(B124,Index!$B$3:$AB$18,27,FALSE),"")</f>
        <v>42069</v>
      </c>
      <c r="T124" s="25">
        <f>IF(ISNUMBER($R124),VLOOKUP($B124,Index!$B$21:$AB$36,27,FALSE),"")</f>
        <v>42069</v>
      </c>
      <c r="U124" s="25">
        <f>IF(ISNUMBER($R124),VLOOKUP($B124,Index!$B$39:$AB$54,27,FALSE),"")</f>
        <v>42069</v>
      </c>
      <c r="W124" s="18">
        <v>0.25781249999999734</v>
      </c>
      <c r="X124" s="19">
        <v>0.5</v>
      </c>
      <c r="Y124" s="18">
        <v>0.20983190357887457</v>
      </c>
      <c r="Z124" s="19">
        <f t="shared" si="17"/>
        <v>0</v>
      </c>
      <c r="AA124" s="21">
        <v>0.34288194444443909</v>
      </c>
      <c r="AB124" s="28"/>
      <c r="AC124" s="18">
        <v>6.6467285156248626E-2</v>
      </c>
      <c r="AD124" s="19">
        <v>0.25</v>
      </c>
      <c r="AE124" s="18">
        <v>4.4029427759534119E-2</v>
      </c>
      <c r="AF124" s="19">
        <f t="shared" si="18"/>
        <v>0</v>
      </c>
      <c r="AG124" s="21">
        <v>0.11756802782599941</v>
      </c>
      <c r="AH124" s="28"/>
      <c r="AK124" t="str">
        <f t="shared" si="26"/>
        <v/>
      </c>
      <c r="AL124" t="str">
        <f t="shared" si="26"/>
        <v/>
      </c>
      <c r="AM124" t="str">
        <f t="shared" si="26"/>
        <v/>
      </c>
      <c r="AN124" t="str">
        <f t="shared" si="26"/>
        <v/>
      </c>
      <c r="AO124" t="str">
        <f t="shared" si="26"/>
        <v/>
      </c>
      <c r="AP124" t="str">
        <f t="shared" si="26"/>
        <v/>
      </c>
      <c r="AQ124" t="str">
        <f t="shared" si="26"/>
        <v/>
      </c>
      <c r="AR124" t="str">
        <f t="shared" si="26"/>
        <v/>
      </c>
      <c r="AS124" t="str">
        <f t="shared" si="26"/>
        <v/>
      </c>
      <c r="AT124" t="str">
        <f t="shared" si="26"/>
        <v/>
      </c>
      <c r="AU124" t="str">
        <f t="shared" si="26"/>
        <v/>
      </c>
      <c r="AV124">
        <f t="shared" si="26"/>
        <v>0.34288194444443909</v>
      </c>
      <c r="AW124" t="str">
        <f t="shared" si="26"/>
        <v/>
      </c>
      <c r="AX124" t="str">
        <f t="shared" si="26"/>
        <v/>
      </c>
      <c r="AZ124" s="46">
        <f>IF(ISNUMBER(VLOOKUP($B124,Stats!$A$2:$AA$19,2,FALSE))=FALSE,"",IF(ISNUMBER(W124),(W124-VLOOKUP($B124,Stats!$A$2:$AA$19,2,FALSE))/VLOOKUP($B124,Stats!$A$2:$AA$19,16,FALSE),""))</f>
        <v>-2.8239289322035645E-2</v>
      </c>
      <c r="BA124" s="46">
        <f>IF(ISNUMBER(VLOOKUP($B124,Stats!$A$2:$AA$19,2,FALSE))=FALSE,"",IF(ISNUMBER(X124),(X124-VLOOKUP($B124,Stats!$A$2:$AA$19,3,FALSE))/VLOOKUP($B124,Stats!$A$2:$AA$19,17,FALSE),""))</f>
        <v>-0.52592327303600894</v>
      </c>
      <c r="BB124" s="46"/>
      <c r="BC124" s="46"/>
      <c r="BD124" s="44">
        <f t="shared" si="14"/>
        <v>-0.27708128117902231</v>
      </c>
      <c r="BE124" s="46">
        <f>IF(ISNUMBER(VLOOKUP($B124,Stats!$A$2:$AA$19,2,FALSE))=FALSE,"",IF(ISNUMBER(Y124),(Y124-VLOOKUP($B124,Stats!$A$2:$AA$19,5,FALSE))/VLOOKUP($B124,Stats!$A$2:$AA$19,19,FALSE),""))</f>
        <v>0.34833268206045309</v>
      </c>
      <c r="BF124" s="46"/>
      <c r="BG124" s="46"/>
      <c r="BH124" s="46">
        <f>IF(ISNUMBER(VLOOKUP($B124,Stats!$A$2:$AA$19,2,FALSE))=FALSE,"",IF(ISNUMBER(Z124),(Z124-VLOOKUP($B124,Stats!$A$2:$AA$19,8,FALSE))/VLOOKUP($B124,Stats!$A$2:$AA$19,22,FALSE),""))</f>
        <v>-0.59810804423176478</v>
      </c>
      <c r="BI124" s="46" t="str">
        <f>IF(ISNUMBER(VLOOKUP($B124,Stats!$A$2:$AA$19,2,FALSE))=FALSE,"",IF(ISNUMBER(#REF!),(#REF!-VLOOKUP($B124,Stats!$A$2:$AA$19,9,FALSE))/VLOOKUP($B124,Stats!$A$2:$AA$19,23,FALSE),""))</f>
        <v/>
      </c>
      <c r="BJ124" s="46" t="str">
        <f>IF(ISNUMBER(VLOOKUP($B124,Stats!$A$2:$AA$19,2,FALSE))=FALSE,"",IF(ISNUMBER(#REF!),(#REF!-VLOOKUP($B124,Stats!$A$2:$AA$19,10,FALSE))/VLOOKUP($B124,Stats!$A$2:$AA$19,24,FALSE),""))</f>
        <v/>
      </c>
      <c r="BK124" s="44">
        <f t="shared" si="19"/>
        <v>-0.4232652907118466</v>
      </c>
      <c r="BL124" s="46" t="str">
        <f>IF(ISNUMBER(VLOOKUP($B124,Stats!$A$2:$AA$19,2,FALSE))=FALSE,"",IF(ISNUMBER(#REF!),(#REF!-VLOOKUP($B124,Stats!$A$2:$AA$19,11,FALSE))/VLOOKUP($B124,Stats!$A$2:$AA$19,25,FALSE),""))</f>
        <v/>
      </c>
      <c r="BM124" s="46">
        <f>IF(ISNUMBER(VLOOKUP($B124,Stats!$A$2:$AA$19,2,FALSE))=FALSE,"",IF(ISNUMBER(AA124),(AA124-VLOOKUP($B124,Stats!$A$2:$AA$19,12,FALSE))/VLOOKUP($B124,Stats!$A$2:$AA$19,26,FALSE),""))</f>
        <v>-0.35130376651547501</v>
      </c>
      <c r="BN124" s="46" t="str">
        <f>IF(ISNUMBER(VLOOKUP($B124,Stats!$A$2:$AA$19,2,FALSE))=FALSE,"",IF(ISNUMBER(#REF!),(#REF!-VLOOKUP($B124,Stats!$A$2:$AA$19,13,FALSE))/VLOOKUP($B124,Stats!$A$2:$AA$19,27,FALSE),""))</f>
        <v/>
      </c>
      <c r="BO124" s="46" t="str">
        <f>IF(ISNUMBER(VLOOKUP($B124,Stats!$A$2:$AA$19,2,FALSE))=FALSE,"",IF(ISNUMBER(#REF!),(#REF!-VLOOKUP($B124,Stats!$A$2:$AA$19,14,FALSE))/VLOOKUP($B124,Stats!$A$2:$AB$19,28,FALSE),""))</f>
        <v/>
      </c>
      <c r="BP124" s="46"/>
      <c r="BQ124" s="46">
        <f>IF(ISNUMBER(VLOOKUP($B124,Stats!$A$2:$AA$19,2,FALSE))=FALSE,"",IF(ISNUMBER(BM124),BM124,(VLOOKUP($B124,Stats!$A$2:$AT$19,46,FALSE)-VLOOKUP($B124,Stats!$A$2:$AA$19,12,FALSE))/VLOOKUP($B124,Stats!$A$2:$AA$19,26,FALSE)))</f>
        <v>-0.35130376651547501</v>
      </c>
      <c r="BR124" s="51">
        <f t="shared" si="20"/>
        <v>-0.35130376651547501</v>
      </c>
      <c r="BS124" s="32" t="str">
        <f t="shared" si="15"/>
        <v>1375_201505</v>
      </c>
      <c r="BT124" s="53">
        <f t="shared" si="16"/>
        <v>-0.37963618396600746</v>
      </c>
    </row>
    <row r="125" spans="1:72" x14ac:dyDescent="0.15">
      <c r="A125" s="16">
        <v>1375</v>
      </c>
      <c r="B125" s="17">
        <v>201506</v>
      </c>
      <c r="C125" s="3">
        <v>0</v>
      </c>
      <c r="D125" s="23">
        <v>0.10213316095669045</v>
      </c>
      <c r="E125" s="18">
        <v>5.9455371875174337E-3</v>
      </c>
      <c r="F125" s="24">
        <v>10</v>
      </c>
      <c r="G125" s="24">
        <v>0</v>
      </c>
      <c r="H125" s="20">
        <v>9.7879090858714376E-3</v>
      </c>
      <c r="I125" s="20" t="s">
        <v>25</v>
      </c>
      <c r="J125" s="24">
        <v>10</v>
      </c>
      <c r="K125" s="24">
        <v>0</v>
      </c>
      <c r="L125" s="20">
        <v>2.2401991288114598E-2</v>
      </c>
      <c r="M125" s="20">
        <v>1.260239445494582E-3</v>
      </c>
      <c r="N125" s="19">
        <v>1.7050000000000001</v>
      </c>
      <c r="O125" s="19">
        <v>1.0929487179487181</v>
      </c>
      <c r="P125" s="25">
        <v>42083</v>
      </c>
      <c r="Q125" s="20">
        <v>0</v>
      </c>
      <c r="R125" s="25">
        <v>42072</v>
      </c>
      <c r="S125" s="25">
        <f>IF(ISNUMBER(R125),VLOOKUP(B125,Index!$B$3:$AB$18,27,FALSE),"")</f>
        <v>42073</v>
      </c>
      <c r="T125" s="25">
        <f>IF(ISNUMBER($R125),VLOOKUP($B125,Index!$B$21:$AB$36,27,FALSE),"")</f>
        <v>42075</v>
      </c>
      <c r="U125" s="25">
        <f>IF(ISNUMBER($R125),VLOOKUP($B125,Index!$B$39:$AB$54,27,FALSE),"")</f>
        <v>42075</v>
      </c>
      <c r="W125" s="18">
        <v>3.0639948287007135</v>
      </c>
      <c r="X125" s="19">
        <v>1</v>
      </c>
      <c r="Y125" s="18">
        <v>0.1128086365547203</v>
      </c>
      <c r="Z125" s="19">
        <f t="shared" si="17"/>
        <v>1</v>
      </c>
      <c r="AA125" s="21" t="s">
        <v>25</v>
      </c>
      <c r="AB125" s="28"/>
      <c r="AC125" s="18">
        <v>9.3880643103047152</v>
      </c>
      <c r="AD125" s="19">
        <v>1</v>
      </c>
      <c r="AE125" s="18">
        <v>1.2725788481334977E-2</v>
      </c>
      <c r="AF125" s="19">
        <f t="shared" si="18"/>
        <v>1</v>
      </c>
      <c r="AG125" s="21" t="s">
        <v>25</v>
      </c>
      <c r="AH125" s="28"/>
      <c r="AK125" t="str">
        <f t="shared" si="26"/>
        <v/>
      </c>
      <c r="AL125" t="str">
        <f t="shared" si="26"/>
        <v/>
      </c>
      <c r="AM125" t="str">
        <f t="shared" si="26"/>
        <v/>
      </c>
      <c r="AN125" t="str">
        <f t="shared" si="26"/>
        <v/>
      </c>
      <c r="AO125" t="str">
        <f t="shared" si="26"/>
        <v/>
      </c>
      <c r="AP125" t="str">
        <f t="shared" si="26"/>
        <v/>
      </c>
      <c r="AQ125" t="str">
        <f t="shared" si="26"/>
        <v/>
      </c>
      <c r="AR125" t="str">
        <f t="shared" si="26"/>
        <v/>
      </c>
      <c r="AS125" t="str">
        <f t="shared" si="26"/>
        <v/>
      </c>
      <c r="AT125" t="str">
        <f t="shared" si="26"/>
        <v/>
      </c>
      <c r="AU125" t="str">
        <f t="shared" si="26"/>
        <v/>
      </c>
      <c r="AV125" t="str">
        <f t="shared" si="26"/>
        <v/>
      </c>
      <c r="AW125" t="str">
        <f t="shared" si="26"/>
        <v/>
      </c>
      <c r="AX125" t="str">
        <f t="shared" si="26"/>
        <v/>
      </c>
      <c r="AZ125" s="46">
        <f>IF(ISNUMBER(VLOOKUP($B125,Stats!$A$2:$AA$19,2,FALSE))=FALSE,"",IF(ISNUMBER(W125),(W125-VLOOKUP($B125,Stats!$A$2:$AA$19,2,FALSE))/VLOOKUP($B125,Stats!$A$2:$AA$19,16,FALSE),""))</f>
        <v>0.88251720362544883</v>
      </c>
      <c r="BA125" s="46">
        <f>IF(ISNUMBER(VLOOKUP($B125,Stats!$A$2:$AA$19,2,FALSE))=FALSE,"",IF(ISNUMBER(X125),(X125-VLOOKUP($B125,Stats!$A$2:$AA$19,3,FALSE))/VLOOKUP($B125,Stats!$A$2:$AA$19,17,FALSE),""))</f>
        <v>1.5873231541488209</v>
      </c>
      <c r="BB125" s="46"/>
      <c r="BC125" s="46"/>
      <c r="BD125" s="44">
        <f t="shared" si="14"/>
        <v>1.2349201788871349</v>
      </c>
      <c r="BE125" s="46">
        <f>IF(ISNUMBER(VLOOKUP($B125,Stats!$A$2:$AA$19,2,FALSE))=FALSE,"",IF(ISNUMBER(Y125),(Y125-VLOOKUP($B125,Stats!$A$2:$AA$19,5,FALSE))/VLOOKUP($B125,Stats!$A$2:$AA$19,19,FALSE),""))</f>
        <v>-0.3249765875147626</v>
      </c>
      <c r="BF125" s="46"/>
      <c r="BG125" s="46"/>
      <c r="BH125" s="46">
        <f>IF(ISNUMBER(VLOOKUP($B125,Stats!$A$2:$AA$19,2,FALSE))=FALSE,"",IF(ISNUMBER(Z125),(Z125-VLOOKUP($B125,Stats!$A$2:$AA$19,8,FALSE))/VLOOKUP($B125,Stats!$A$2:$AA$19,22,FALSE),""))</f>
        <v>-0.73808297609062268</v>
      </c>
      <c r="BI125" s="46" t="str">
        <f>IF(ISNUMBER(VLOOKUP($B125,Stats!$A$2:$AA$19,2,FALSE))=FALSE,"",IF(ISNUMBER(#REF!),(#REF!-VLOOKUP($B125,Stats!$A$2:$AA$19,9,FALSE))/VLOOKUP($B125,Stats!$A$2:$AA$19,23,FALSE),""))</f>
        <v/>
      </c>
      <c r="BJ125" s="46" t="str">
        <f>IF(ISNUMBER(VLOOKUP($B125,Stats!$A$2:$AA$19,2,FALSE))=FALSE,"",IF(ISNUMBER(#REF!),(#REF!-VLOOKUP($B125,Stats!$A$2:$AA$19,10,FALSE))/VLOOKUP($B125,Stats!$A$2:$AA$19,24,FALSE),""))</f>
        <v/>
      </c>
      <c r="BK125" s="44">
        <f t="shared" si="19"/>
        <v>6.058718433147009E-3</v>
      </c>
      <c r="BL125" s="46" t="str">
        <f>IF(ISNUMBER(VLOOKUP($B125,Stats!$A$2:$AA$19,2,FALSE))=FALSE,"",IF(ISNUMBER(#REF!),(#REF!-VLOOKUP($B125,Stats!$A$2:$AA$19,11,FALSE))/VLOOKUP($B125,Stats!$A$2:$AA$19,25,FALSE),""))</f>
        <v/>
      </c>
      <c r="BM125" s="46" t="str">
        <f>IF(ISNUMBER(VLOOKUP($B125,Stats!$A$2:$AA$19,2,FALSE))=FALSE,"",IF(ISNUMBER(AA125),(AA125-VLOOKUP($B125,Stats!$A$2:$AA$19,12,FALSE))/VLOOKUP($B125,Stats!$A$2:$AA$19,26,FALSE),""))</f>
        <v/>
      </c>
      <c r="BN125" s="46" t="str">
        <f>IF(ISNUMBER(VLOOKUP($B125,Stats!$A$2:$AA$19,2,FALSE))=FALSE,"",IF(ISNUMBER(#REF!),(#REF!-VLOOKUP($B125,Stats!$A$2:$AA$19,13,FALSE))/VLOOKUP($B125,Stats!$A$2:$AA$19,27,FALSE),""))</f>
        <v/>
      </c>
      <c r="BO125" s="46" t="str">
        <f>IF(ISNUMBER(VLOOKUP($B125,Stats!$A$2:$AA$19,2,FALSE))=FALSE,"",IF(ISNUMBER(#REF!),(#REF!-VLOOKUP($B125,Stats!$A$2:$AA$19,14,FALSE))/VLOOKUP($B125,Stats!$A$2:$AB$19,28,FALSE),""))</f>
        <v/>
      </c>
      <c r="BP125" s="46"/>
      <c r="BQ125" s="46">
        <f>IF(ISNUMBER(VLOOKUP($B125,Stats!$A$2:$AA$19,2,FALSE))=FALSE,"",IF(ISNUMBER(BM125),BM125,(VLOOKUP($B125,Stats!$A$2:$AT$19,46,FALSE)-VLOOKUP($B125,Stats!$A$2:$AA$19,12,FALSE))/VLOOKUP($B125,Stats!$A$2:$AA$19,26,FALSE)))</f>
        <v>-0.27542471786370909</v>
      </c>
      <c r="BR125" s="51">
        <f t="shared" si="20"/>
        <v>-0.27542471786370909</v>
      </c>
      <c r="BS125" s="32" t="str">
        <f t="shared" si="15"/>
        <v>1375_201506</v>
      </c>
      <c r="BT125" s="53">
        <f t="shared" si="16"/>
        <v>0.1955343232645734</v>
      </c>
    </row>
    <row r="126" spans="1:72" x14ac:dyDescent="0.15">
      <c r="A126" s="16">
        <v>1375</v>
      </c>
      <c r="B126" s="17">
        <v>201507</v>
      </c>
      <c r="C126" s="3">
        <v>0</v>
      </c>
      <c r="D126" s="23">
        <v>2.4046920821114259E-2</v>
      </c>
      <c r="E126" s="18">
        <v>1.694561877789659E-2</v>
      </c>
      <c r="F126" s="24">
        <v>3</v>
      </c>
      <c r="G126" s="24">
        <v>2</v>
      </c>
      <c r="H126" s="20">
        <v>1.4416212442409057E-2</v>
      </c>
      <c r="I126" s="20">
        <v>-9.4287347872253902E-3</v>
      </c>
      <c r="J126" s="24">
        <v>1</v>
      </c>
      <c r="K126" s="24">
        <v>1</v>
      </c>
      <c r="L126" s="20">
        <v>2.5806451612903292E-2</v>
      </c>
      <c r="M126" s="20">
        <v>-1.828571428571435E-2</v>
      </c>
      <c r="N126" s="19">
        <v>1.75</v>
      </c>
      <c r="O126" s="19">
        <v>1.0005717552887363</v>
      </c>
      <c r="P126" s="25">
        <v>42088</v>
      </c>
      <c r="Q126" s="20">
        <v>-1.828571428571435E-2</v>
      </c>
      <c r="R126" s="25">
        <v>42089</v>
      </c>
      <c r="S126" s="25">
        <f>IF(ISNUMBER(R126),VLOOKUP(B126,Index!$B$3:$AB$18,27,FALSE),"")</f>
        <v>42088</v>
      </c>
      <c r="T126" s="25">
        <f>IF(ISNUMBER($R126),VLOOKUP($B126,Index!$B$21:$AB$36,27,FALSE),"")</f>
        <v>42089</v>
      </c>
      <c r="U126" s="25">
        <f>IF(ISNUMBER($R126),VLOOKUP($B126,Index!$B$39:$AB$54,27,FALSE),"")</f>
        <v>42089</v>
      </c>
      <c r="W126" s="18">
        <v>1.7313782991202269</v>
      </c>
      <c r="X126" s="19">
        <v>0.6</v>
      </c>
      <c r="Y126" s="18">
        <v>0.32152051019443306</v>
      </c>
      <c r="Z126" s="19">
        <f t="shared" si="17"/>
        <v>1</v>
      </c>
      <c r="AA126" s="21">
        <v>1.3150659824046815</v>
      </c>
      <c r="AB126" s="28"/>
      <c r="AC126" s="18">
        <v>2.99767081466445</v>
      </c>
      <c r="AD126" s="19">
        <v>0.36</v>
      </c>
      <c r="AE126" s="18">
        <v>0.10337543847568853</v>
      </c>
      <c r="AF126" s="19">
        <f t="shared" si="18"/>
        <v>1</v>
      </c>
      <c r="AG126" s="21">
        <v>1.7293985380779902</v>
      </c>
      <c r="AH126" s="28"/>
      <c r="AK126" t="str">
        <f t="shared" si="26"/>
        <v/>
      </c>
      <c r="AL126" t="str">
        <f t="shared" si="26"/>
        <v/>
      </c>
      <c r="AM126" t="str">
        <f t="shared" si="26"/>
        <v/>
      </c>
      <c r="AN126" t="str">
        <f t="shared" si="26"/>
        <v/>
      </c>
      <c r="AO126" t="str">
        <f t="shared" si="26"/>
        <v/>
      </c>
      <c r="AP126" t="str">
        <f t="shared" si="26"/>
        <v/>
      </c>
      <c r="AQ126" t="str">
        <f t="shared" si="26"/>
        <v/>
      </c>
      <c r="AR126" t="str">
        <f t="shared" si="26"/>
        <v/>
      </c>
      <c r="AS126" t="str">
        <f t="shared" si="26"/>
        <v/>
      </c>
      <c r="AT126" t="str">
        <f t="shared" si="26"/>
        <v/>
      </c>
      <c r="AU126" t="str">
        <f t="shared" si="26"/>
        <v/>
      </c>
      <c r="AV126" t="str">
        <f t="shared" si="26"/>
        <v/>
      </c>
      <c r="AW126" t="str">
        <f t="shared" si="26"/>
        <v/>
      </c>
      <c r="AX126">
        <f t="shared" si="26"/>
        <v>1.3150659824046815</v>
      </c>
      <c r="AZ126" s="46">
        <f>IF(ISNUMBER(VLOOKUP($B126,Stats!$A$2:$AA$19,2,FALSE))=FALSE,"",IF(ISNUMBER(W126),(W126-VLOOKUP($B126,Stats!$A$2:$AA$19,2,FALSE))/VLOOKUP($B126,Stats!$A$2:$AA$19,16,FALSE),""))</f>
        <v>0.21059677659409592</v>
      </c>
      <c r="BA126" s="46">
        <f>IF(ISNUMBER(VLOOKUP($B126,Stats!$A$2:$AA$19,2,FALSE))=FALSE,"",IF(ISNUMBER(X126),(X126-VLOOKUP($B126,Stats!$A$2:$AA$19,3,FALSE))/VLOOKUP($B126,Stats!$A$2:$AA$19,17,FALSE),""))</f>
        <v>-0.37879956534795695</v>
      </c>
      <c r="BB126" s="46"/>
      <c r="BC126" s="46"/>
      <c r="BD126" s="44">
        <f t="shared" si="14"/>
        <v>-8.4101394376930511E-2</v>
      </c>
      <c r="BE126" s="46">
        <f>IF(ISNUMBER(VLOOKUP($B126,Stats!$A$2:$AA$19,2,FALSE))=FALSE,"",IF(ISNUMBER(Y126),(Y126-VLOOKUP($B126,Stats!$A$2:$AA$19,5,FALSE))/VLOOKUP($B126,Stats!$A$2:$AA$19,19,FALSE),""))</f>
        <v>0.89091498727957319</v>
      </c>
      <c r="BF126" s="46"/>
      <c r="BG126" s="46"/>
      <c r="BH126" s="46">
        <f>IF(ISNUMBER(VLOOKUP($B126,Stats!$A$2:$AA$19,2,FALSE))=FALSE,"",IF(ISNUMBER(Z126),(Z126-VLOOKUP($B126,Stats!$A$2:$AA$19,8,FALSE))/VLOOKUP($B126,Stats!$A$2:$AA$19,22,FALSE),""))</f>
        <v>-0.22777854907483192</v>
      </c>
      <c r="BI126" s="46" t="str">
        <f>IF(ISNUMBER(VLOOKUP($B126,Stats!$A$2:$AA$19,2,FALSE))=FALSE,"",IF(ISNUMBER(#REF!),(#REF!-VLOOKUP($B126,Stats!$A$2:$AA$19,9,FALSE))/VLOOKUP($B126,Stats!$A$2:$AA$19,23,FALSE),""))</f>
        <v/>
      </c>
      <c r="BJ126" s="46" t="str">
        <f>IF(ISNUMBER(VLOOKUP($B126,Stats!$A$2:$AA$19,2,FALSE))=FALSE,"",IF(ISNUMBER(#REF!),(#REF!-VLOOKUP($B126,Stats!$A$2:$AA$19,10,FALSE))/VLOOKUP($B126,Stats!$A$2:$AA$19,24,FALSE),""))</f>
        <v/>
      </c>
      <c r="BK126" s="44">
        <f t="shared" si="19"/>
        <v>-0.69197405581815075</v>
      </c>
      <c r="BL126" s="46" t="str">
        <f>IF(ISNUMBER(VLOOKUP($B126,Stats!$A$2:$AA$19,2,FALSE))=FALSE,"",IF(ISNUMBER(#REF!),(#REF!-VLOOKUP($B126,Stats!$A$2:$AA$19,11,FALSE))/VLOOKUP($B126,Stats!$A$2:$AA$19,25,FALSE),""))</f>
        <v/>
      </c>
      <c r="BM126" s="46">
        <f>IF(ISNUMBER(VLOOKUP($B126,Stats!$A$2:$AA$19,2,FALSE))=FALSE,"",IF(ISNUMBER(AA126),(AA126-VLOOKUP($B126,Stats!$A$2:$AA$19,12,FALSE))/VLOOKUP($B126,Stats!$A$2:$AA$19,26,FALSE),""))</f>
        <v>-0.37153190821005611</v>
      </c>
      <c r="BN126" s="46" t="str">
        <f>IF(ISNUMBER(VLOOKUP($B126,Stats!$A$2:$AA$19,2,FALSE))=FALSE,"",IF(ISNUMBER(#REF!),(#REF!-VLOOKUP($B126,Stats!$A$2:$AA$19,13,FALSE))/VLOOKUP($B126,Stats!$A$2:$AA$19,27,FALSE),""))</f>
        <v/>
      </c>
      <c r="BO126" s="46" t="str">
        <f>IF(ISNUMBER(VLOOKUP($B126,Stats!$A$2:$AA$19,2,FALSE))=FALSE,"",IF(ISNUMBER(#REF!),(#REF!-VLOOKUP($B126,Stats!$A$2:$AA$19,14,FALSE))/VLOOKUP($B126,Stats!$A$2:$AB$19,28,FALSE),""))</f>
        <v/>
      </c>
      <c r="BP126" s="46"/>
      <c r="BQ126" s="46">
        <f>IF(ISNUMBER(VLOOKUP($B126,Stats!$A$2:$AA$19,2,FALSE))=FALSE,"",IF(ISNUMBER(BM126),BM126,(VLOOKUP($B126,Stats!$A$2:$AT$19,46,FALSE)-VLOOKUP($B126,Stats!$A$2:$AA$19,12,FALSE))/VLOOKUP($B126,Stats!$A$2:$AA$19,26,FALSE)))</f>
        <v>-0.37153190821005611</v>
      </c>
      <c r="BR126" s="51">
        <f t="shared" si="20"/>
        <v>-0.37153190821005611</v>
      </c>
      <c r="BS126" s="32" t="str">
        <f t="shared" si="15"/>
        <v>1375_201507</v>
      </c>
      <c r="BT126" s="53">
        <f t="shared" si="16"/>
        <v>-0.50631109400828778</v>
      </c>
    </row>
    <row r="127" spans="1:72" x14ac:dyDescent="0.15">
      <c r="S127" t="str">
        <f>IF(ISNUMBER(R127),VLOOKUP(B127,Index!$B$3:$AB$18,27,FALSE),"")</f>
        <v/>
      </c>
      <c r="T127" t="str">
        <f>IF(ISNUMBER($R127),VLOOKUP($B127,Index!$B$21:$AB$36,27,FALSE),"")</f>
        <v/>
      </c>
      <c r="U127" t="str">
        <f>IF(ISNUMBER($R127),VLOOKUP($B127,Index!$B$39:$AB$54,27,FALSE),"")</f>
        <v/>
      </c>
      <c r="Z127" t="str">
        <f t="shared" si="17"/>
        <v/>
      </c>
      <c r="AA127" t="s">
        <v>25</v>
      </c>
      <c r="AF127" t="str">
        <f t="shared" si="18"/>
        <v/>
      </c>
      <c r="AG127" t="s">
        <v>25</v>
      </c>
      <c r="AK127" t="str">
        <f t="shared" si="26"/>
        <v/>
      </c>
      <c r="AL127" t="str">
        <f t="shared" si="26"/>
        <v/>
      </c>
      <c r="AM127" t="str">
        <f t="shared" si="26"/>
        <v/>
      </c>
      <c r="AN127" t="str">
        <f t="shared" si="26"/>
        <v/>
      </c>
      <c r="AO127" t="str">
        <f t="shared" si="26"/>
        <v/>
      </c>
      <c r="AP127" t="str">
        <f t="shared" si="26"/>
        <v/>
      </c>
      <c r="AQ127" t="str">
        <f t="shared" si="26"/>
        <v/>
      </c>
      <c r="AR127" t="str">
        <f t="shared" si="26"/>
        <v/>
      </c>
      <c r="AS127" t="str">
        <f t="shared" si="26"/>
        <v/>
      </c>
      <c r="AT127" t="str">
        <f t="shared" si="26"/>
        <v/>
      </c>
      <c r="AU127" t="str">
        <f t="shared" si="26"/>
        <v/>
      </c>
      <c r="AV127" t="str">
        <f t="shared" si="26"/>
        <v/>
      </c>
      <c r="AW127" t="str">
        <f t="shared" si="26"/>
        <v/>
      </c>
      <c r="AX127" t="str">
        <f t="shared" si="26"/>
        <v/>
      </c>
      <c r="AZ127" s="46" t="str">
        <f>IF(ISNUMBER(VLOOKUP($B127,Stats!$A$2:$AA$19,2,FALSE))=FALSE,"",IF(ISNUMBER(W127),(W127-VLOOKUP($B127,Stats!$A$2:$AA$19,2,FALSE))/VLOOKUP($B127,Stats!$A$2:$AA$19,16,FALSE),""))</f>
        <v/>
      </c>
      <c r="BA127" s="46" t="str">
        <f>IF(ISNUMBER(VLOOKUP($B127,Stats!$A$2:$AA$19,2,FALSE))=FALSE,"",IF(ISNUMBER(X127),(X127-VLOOKUP($B127,Stats!$A$2:$AA$19,3,FALSE))/VLOOKUP($B127,Stats!$A$2:$AA$19,17,FALSE),""))</f>
        <v/>
      </c>
      <c r="BB127" s="46"/>
      <c r="BC127" s="46"/>
      <c r="BD127" s="44" t="str">
        <f t="shared" si="14"/>
        <v/>
      </c>
      <c r="BE127" s="46" t="str">
        <f>IF(ISNUMBER(VLOOKUP($B127,Stats!$A$2:$AA$19,2,FALSE))=FALSE,"",IF(ISNUMBER(Y127),(Y127-VLOOKUP($B127,Stats!$A$2:$AA$19,5,FALSE))/VLOOKUP($B127,Stats!$A$2:$AA$19,19,FALSE),""))</f>
        <v/>
      </c>
      <c r="BF127" s="46"/>
      <c r="BG127" s="46"/>
      <c r="BH127" s="46" t="str">
        <f>IF(ISNUMBER(VLOOKUP($B127,Stats!$A$2:$AA$19,2,FALSE))=FALSE,"",IF(ISNUMBER(Z127),(Z127-VLOOKUP($B127,Stats!$A$2:$AA$19,8,FALSE))/VLOOKUP($B127,Stats!$A$2:$AA$19,22,FALSE),""))</f>
        <v/>
      </c>
      <c r="BI127" s="46" t="str">
        <f>IF(ISNUMBER(VLOOKUP($B127,Stats!$A$2:$AA$19,2,FALSE))=FALSE,"",IF(ISNUMBER(#REF!),(#REF!-VLOOKUP($B127,Stats!$A$2:$AA$19,9,FALSE))/VLOOKUP($B127,Stats!$A$2:$AA$19,23,FALSE),""))</f>
        <v/>
      </c>
      <c r="BJ127" s="46" t="str">
        <f>IF(ISNUMBER(VLOOKUP($B127,Stats!$A$2:$AA$19,2,FALSE))=FALSE,"",IF(ISNUMBER(#REF!),(#REF!-VLOOKUP($B127,Stats!$A$2:$AA$19,10,FALSE))/VLOOKUP($B127,Stats!$A$2:$AA$19,24,FALSE),""))</f>
        <v/>
      </c>
      <c r="BK127" s="44" t="str">
        <f t="shared" si="19"/>
        <v/>
      </c>
      <c r="BL127" s="46" t="str">
        <f>IF(ISNUMBER(VLOOKUP($B127,Stats!$A$2:$AA$19,2,FALSE))=FALSE,"",IF(ISNUMBER(#REF!),(#REF!-VLOOKUP($B127,Stats!$A$2:$AA$19,11,FALSE))/VLOOKUP($B127,Stats!$A$2:$AA$19,25,FALSE),""))</f>
        <v/>
      </c>
      <c r="BM127" s="46" t="str">
        <f>IF(ISNUMBER(VLOOKUP($B127,Stats!$A$2:$AA$19,2,FALSE))=FALSE,"",IF(ISNUMBER(AA127),(AA127-VLOOKUP($B127,Stats!$A$2:$AA$19,12,FALSE))/VLOOKUP($B127,Stats!$A$2:$AA$19,26,FALSE),""))</f>
        <v/>
      </c>
      <c r="BN127" s="46" t="str">
        <f>IF(ISNUMBER(VLOOKUP($B127,Stats!$A$2:$AA$19,2,FALSE))=FALSE,"",IF(ISNUMBER(#REF!),(#REF!-VLOOKUP($B127,Stats!$A$2:$AA$19,13,FALSE))/VLOOKUP($B127,Stats!$A$2:$AA$19,27,FALSE),""))</f>
        <v/>
      </c>
      <c r="BO127" s="46" t="str">
        <f>IF(ISNUMBER(VLOOKUP($B127,Stats!$A$2:$AA$19,2,FALSE))=FALSE,"",IF(ISNUMBER(#REF!),(#REF!-VLOOKUP($B127,Stats!$A$2:$AA$19,14,FALSE))/VLOOKUP($B127,Stats!$A$2:$AB$19,28,FALSE),""))</f>
        <v/>
      </c>
      <c r="BP127" s="46"/>
      <c r="BQ127" s="46" t="str">
        <f>IF(ISNUMBER(VLOOKUP($B127,Stats!$A$2:$AA$19,2,FALSE))=FALSE,"",IF(ISNUMBER(BM127),BM127,(VLOOKUP($B127,Stats!$A$2:$AT$19,46,FALSE)-VLOOKUP($B127,Stats!$A$2:$AA$19,12,FALSE))/VLOOKUP($B127,Stats!$A$2:$AA$19,26,FALSE)))</f>
        <v/>
      </c>
      <c r="BR127" s="51" t="str">
        <f t="shared" si="20"/>
        <v/>
      </c>
      <c r="BS127" s="32" t="str">
        <f t="shared" si="15"/>
        <v/>
      </c>
      <c r="BT127" s="53" t="str">
        <f t="shared" si="16"/>
        <v/>
      </c>
    </row>
    <row r="128" spans="1:72" ht="40.5" x14ac:dyDescent="0.15">
      <c r="A128" s="1" t="s">
        <v>29</v>
      </c>
      <c r="B128" s="1" t="s">
        <v>0</v>
      </c>
      <c r="C128" s="3"/>
      <c r="D128" s="4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 t="s">
        <v>15</v>
      </c>
      <c r="J128" s="1" t="s">
        <v>16</v>
      </c>
      <c r="K128" s="1" t="s">
        <v>17</v>
      </c>
      <c r="L128" s="1" t="s">
        <v>18</v>
      </c>
      <c r="M128" s="1" t="s">
        <v>19</v>
      </c>
      <c r="N128" s="1" t="s">
        <v>20</v>
      </c>
      <c r="O128" s="1" t="s">
        <v>21</v>
      </c>
      <c r="P128" s="1" t="s">
        <v>22</v>
      </c>
      <c r="Q128" s="1" t="s">
        <v>23</v>
      </c>
      <c r="R128" s="1" t="s">
        <v>24</v>
      </c>
      <c r="S128" s="1" t="str">
        <f>IF(ISNUMBER(R128),VLOOKUP(B128,Index!$B$3:$AB$18,27,FALSE),"")</f>
        <v/>
      </c>
      <c r="T128" s="1" t="str">
        <f>IF(ISNUMBER($R128),VLOOKUP($B128,Index!$B$21:$AB$36,27,FALSE),"")</f>
        <v/>
      </c>
      <c r="U128" s="1" t="str">
        <f>IF(ISNUMBER($R128),VLOOKUP($B128,Index!$B$39:$AB$54,27,FALSE),"")</f>
        <v/>
      </c>
      <c r="W128" s="1" t="s">
        <v>1</v>
      </c>
      <c r="X128" s="1" t="s">
        <v>2</v>
      </c>
      <c r="Y128" s="1" t="s">
        <v>4</v>
      </c>
      <c r="Z128" s="1" t="str">
        <f t="shared" si="17"/>
        <v/>
      </c>
      <c r="AA128" s="1" t="s">
        <v>8</v>
      </c>
      <c r="AB128" s="27"/>
      <c r="AC128" s="1" t="s">
        <v>33</v>
      </c>
      <c r="AD128" s="1" t="s">
        <v>35</v>
      </c>
      <c r="AE128" s="1" t="s">
        <v>37</v>
      </c>
      <c r="AF128" s="1" t="str">
        <f t="shared" si="18"/>
        <v/>
      </c>
      <c r="AG128" s="1" t="s">
        <v>38</v>
      </c>
      <c r="AH128" s="27"/>
      <c r="AK128" t="str">
        <f t="shared" si="26"/>
        <v/>
      </c>
      <c r="AL128" t="str">
        <f t="shared" si="26"/>
        <v/>
      </c>
      <c r="AM128" t="str">
        <f t="shared" si="26"/>
        <v/>
      </c>
      <c r="AN128" t="str">
        <f t="shared" si="26"/>
        <v/>
      </c>
      <c r="AO128" t="str">
        <f t="shared" si="26"/>
        <v/>
      </c>
      <c r="AP128" t="str">
        <f t="shared" si="26"/>
        <v/>
      </c>
      <c r="AQ128" t="str">
        <f t="shared" si="26"/>
        <v/>
      </c>
      <c r="AR128" t="str">
        <f t="shared" si="26"/>
        <v/>
      </c>
      <c r="AS128" t="str">
        <f t="shared" si="26"/>
        <v/>
      </c>
      <c r="AT128" t="str">
        <f t="shared" si="26"/>
        <v/>
      </c>
      <c r="AU128" t="str">
        <f t="shared" si="26"/>
        <v/>
      </c>
      <c r="AV128" t="str">
        <f t="shared" si="26"/>
        <v/>
      </c>
      <c r="AW128" t="str">
        <f t="shared" si="26"/>
        <v/>
      </c>
      <c r="AX128" t="str">
        <f t="shared" si="26"/>
        <v/>
      </c>
      <c r="AZ128" s="46" t="str">
        <f>IF(ISNUMBER(VLOOKUP($B128,Stats!$A$2:$AA$19,2,FALSE))=FALSE,"",IF(ISNUMBER(W128),(W128-VLOOKUP($B128,Stats!$A$2:$AA$19,2,FALSE))/VLOOKUP($B128,Stats!$A$2:$AA$19,16,FALSE),""))</f>
        <v/>
      </c>
      <c r="BA128" s="46" t="str">
        <f>IF(ISNUMBER(VLOOKUP($B128,Stats!$A$2:$AA$19,2,FALSE))=FALSE,"",IF(ISNUMBER(X128),(X128-VLOOKUP($B128,Stats!$A$2:$AA$19,3,FALSE))/VLOOKUP($B128,Stats!$A$2:$AA$19,17,FALSE),""))</f>
        <v/>
      </c>
      <c r="BB128" s="46"/>
      <c r="BC128" s="46"/>
      <c r="BD128" s="44" t="str">
        <f t="shared" si="14"/>
        <v/>
      </c>
      <c r="BE128" s="46" t="str">
        <f>IF(ISNUMBER(VLOOKUP($B128,Stats!$A$2:$AA$19,2,FALSE))=FALSE,"",IF(ISNUMBER(Y128),(Y128-VLOOKUP($B128,Stats!$A$2:$AA$19,5,FALSE))/VLOOKUP($B128,Stats!$A$2:$AA$19,19,FALSE),""))</f>
        <v/>
      </c>
      <c r="BF128" s="46"/>
      <c r="BG128" s="46"/>
      <c r="BH128" s="46" t="str">
        <f>IF(ISNUMBER(VLOOKUP($B128,Stats!$A$2:$AA$19,2,FALSE))=FALSE,"",IF(ISNUMBER(Z128),(Z128-VLOOKUP($B128,Stats!$A$2:$AA$19,8,FALSE))/VLOOKUP($B128,Stats!$A$2:$AA$19,22,FALSE),""))</f>
        <v/>
      </c>
      <c r="BI128" s="46" t="str">
        <f>IF(ISNUMBER(VLOOKUP($B128,Stats!$A$2:$AA$19,2,FALSE))=FALSE,"",IF(ISNUMBER(#REF!),(#REF!-VLOOKUP($B128,Stats!$A$2:$AA$19,9,FALSE))/VLOOKUP($B128,Stats!$A$2:$AA$19,23,FALSE),""))</f>
        <v/>
      </c>
      <c r="BJ128" s="46" t="str">
        <f>IF(ISNUMBER(VLOOKUP($B128,Stats!$A$2:$AA$19,2,FALSE))=FALSE,"",IF(ISNUMBER(#REF!),(#REF!-VLOOKUP($B128,Stats!$A$2:$AA$19,10,FALSE))/VLOOKUP($B128,Stats!$A$2:$AA$19,24,FALSE),""))</f>
        <v/>
      </c>
      <c r="BK128" s="44" t="str">
        <f t="shared" si="19"/>
        <v/>
      </c>
      <c r="BL128" s="46" t="str">
        <f>IF(ISNUMBER(VLOOKUP($B128,Stats!$A$2:$AA$19,2,FALSE))=FALSE,"",IF(ISNUMBER(#REF!),(#REF!-VLOOKUP($B128,Stats!$A$2:$AA$19,11,FALSE))/VLOOKUP($B128,Stats!$A$2:$AA$19,25,FALSE),""))</f>
        <v/>
      </c>
      <c r="BM128" s="46" t="str">
        <f>IF(ISNUMBER(VLOOKUP($B128,Stats!$A$2:$AA$19,2,FALSE))=FALSE,"",IF(ISNUMBER(AA128),(AA128-VLOOKUP($B128,Stats!$A$2:$AA$19,12,FALSE))/VLOOKUP($B128,Stats!$A$2:$AA$19,26,FALSE),""))</f>
        <v/>
      </c>
      <c r="BN128" s="46" t="str">
        <f>IF(ISNUMBER(VLOOKUP($B128,Stats!$A$2:$AA$19,2,FALSE))=FALSE,"",IF(ISNUMBER(#REF!),(#REF!-VLOOKUP($B128,Stats!$A$2:$AA$19,13,FALSE))/VLOOKUP($B128,Stats!$A$2:$AA$19,27,FALSE),""))</f>
        <v/>
      </c>
      <c r="BO128" s="46" t="str">
        <f>IF(ISNUMBER(VLOOKUP($B128,Stats!$A$2:$AA$19,2,FALSE))=FALSE,"",IF(ISNUMBER(#REF!),(#REF!-VLOOKUP($B128,Stats!$A$2:$AA$19,14,FALSE))/VLOOKUP($B128,Stats!$A$2:$AB$19,28,FALSE),""))</f>
        <v/>
      </c>
      <c r="BP128" s="46"/>
      <c r="BQ128" s="46" t="str">
        <f>IF(ISNUMBER(VLOOKUP($B128,Stats!$A$2:$AA$19,2,FALSE))=FALSE,"",IF(ISNUMBER(BM128),BM128,(VLOOKUP($B128,Stats!$A$2:$AT$19,46,FALSE)-VLOOKUP($B128,Stats!$A$2:$AA$19,12,FALSE))/VLOOKUP($B128,Stats!$A$2:$AA$19,26,FALSE)))</f>
        <v/>
      </c>
      <c r="BR128" s="51" t="str">
        <f t="shared" si="20"/>
        <v/>
      </c>
      <c r="BS128" s="32" t="str">
        <f t="shared" si="15"/>
        <v/>
      </c>
      <c r="BT128" s="53" t="str">
        <f t="shared" si="16"/>
        <v/>
      </c>
    </row>
    <row r="129" spans="1:72" x14ac:dyDescent="0.15">
      <c r="A129" s="5">
        <v>1756</v>
      </c>
      <c r="B129" s="5" t="s">
        <v>30</v>
      </c>
      <c r="C129" s="3">
        <v>0</v>
      </c>
      <c r="D129" s="11">
        <v>0.28121319199057715</v>
      </c>
      <c r="E129" s="6">
        <v>8.8497970901179907E-3</v>
      </c>
      <c r="F129" s="12">
        <v>66</v>
      </c>
      <c r="G129" s="12">
        <v>49</v>
      </c>
      <c r="H129" s="13">
        <v>8.0546736926058893E-3</v>
      </c>
      <c r="I129" s="13">
        <v>-5.6954710785339351E-3</v>
      </c>
      <c r="J129" s="12">
        <v>10</v>
      </c>
      <c r="K129" s="12">
        <v>5</v>
      </c>
      <c r="L129" s="13">
        <v>2.6168000955908655E-2</v>
      </c>
      <c r="M129" s="13">
        <v>-2.9509504187159363E-2</v>
      </c>
      <c r="N129" s="8">
        <v>0.88029999999999997</v>
      </c>
      <c r="O129" s="8">
        <v>1.2960836277974086</v>
      </c>
      <c r="P129" s="14">
        <v>42088</v>
      </c>
      <c r="Q129" s="13">
        <v>-3.718947523151539E-2</v>
      </c>
      <c r="R129" s="14">
        <v>41939</v>
      </c>
      <c r="S129" s="14">
        <f>IF(ISNUMBER(R129),VLOOKUP(B129,Index!$B$3:$AB$18,27,FALSE),"")</f>
        <v>42041</v>
      </c>
      <c r="T129" s="14">
        <f>IF(ISNUMBER($R129),VLOOKUP($B129,Index!$B$21:$AB$36,27,FALSE),"")</f>
        <v>41996</v>
      </c>
      <c r="U129" s="14">
        <f>IF(ISNUMBER($R129),VLOOKUP($B129,Index!$B$39:$AB$54,27,FALSE),"")</f>
        <v>42003</v>
      </c>
      <c r="W129" s="6">
        <v>0.59202777261174133</v>
      </c>
      <c r="X129" s="7">
        <v>0.57391304347826089</v>
      </c>
      <c r="Y129" s="6">
        <v>0.1679130938106195</v>
      </c>
      <c r="Z129" s="8" t="str">
        <f t="shared" si="17"/>
        <v/>
      </c>
      <c r="AA129" s="9">
        <v>7.5616337751458591</v>
      </c>
      <c r="AB129" s="28"/>
      <c r="AC129" s="6">
        <v>0.35049688354361969</v>
      </c>
      <c r="AD129" s="7">
        <v>0.32937618147448017</v>
      </c>
      <c r="AE129" s="6">
        <v>2.8194807073053905E-2</v>
      </c>
      <c r="AF129" s="8" t="str">
        <f t="shared" si="18"/>
        <v/>
      </c>
      <c r="AG129" s="9">
        <v>57.178305349426616</v>
      </c>
      <c r="AH129" s="28"/>
      <c r="AK129" t="str">
        <f t="shared" si="26"/>
        <v/>
      </c>
      <c r="AL129" t="str">
        <f t="shared" si="26"/>
        <v/>
      </c>
      <c r="AM129" t="str">
        <f t="shared" si="26"/>
        <v/>
      </c>
      <c r="AN129" t="str">
        <f t="shared" si="26"/>
        <v/>
      </c>
      <c r="AO129" t="str">
        <f t="shared" si="26"/>
        <v/>
      </c>
      <c r="AP129" t="str">
        <f t="shared" si="26"/>
        <v/>
      </c>
      <c r="AQ129" t="str">
        <f t="shared" si="26"/>
        <v/>
      </c>
      <c r="AR129" t="str">
        <f t="shared" si="26"/>
        <v/>
      </c>
      <c r="AS129" t="str">
        <f t="shared" si="26"/>
        <v/>
      </c>
      <c r="AT129" t="str">
        <f t="shared" si="26"/>
        <v/>
      </c>
      <c r="AU129" t="str">
        <f t="shared" si="26"/>
        <v/>
      </c>
      <c r="AV129" t="str">
        <f t="shared" si="26"/>
        <v/>
      </c>
      <c r="AW129" t="str">
        <f t="shared" si="26"/>
        <v/>
      </c>
      <c r="AX129" t="str">
        <f t="shared" si="26"/>
        <v/>
      </c>
      <c r="AZ129" s="46" t="str">
        <f>IF(ISNUMBER(VLOOKUP($B129,Stats!$A$2:$AA$19,2,FALSE))=FALSE,"",IF(ISNUMBER(W129),(W129-VLOOKUP($B129,Stats!$A$2:$AA$19,2,FALSE))/VLOOKUP($B129,Stats!$A$2:$AA$19,16,FALSE),""))</f>
        <v/>
      </c>
      <c r="BA129" s="46" t="str">
        <f>IF(ISNUMBER(VLOOKUP($B129,Stats!$A$2:$AA$19,2,FALSE))=FALSE,"",IF(ISNUMBER(X129),(X129-VLOOKUP($B129,Stats!$A$2:$AA$19,3,FALSE))/VLOOKUP($B129,Stats!$A$2:$AA$19,17,FALSE),""))</f>
        <v/>
      </c>
      <c r="BB129" s="46"/>
      <c r="BC129" s="46"/>
      <c r="BD129" s="44" t="str">
        <f t="shared" si="14"/>
        <v/>
      </c>
      <c r="BE129" s="46" t="str">
        <f>IF(ISNUMBER(VLOOKUP($B129,Stats!$A$2:$AA$19,2,FALSE))=FALSE,"",IF(ISNUMBER(Y129),(Y129-VLOOKUP($B129,Stats!$A$2:$AA$19,5,FALSE))/VLOOKUP($B129,Stats!$A$2:$AA$19,19,FALSE),""))</f>
        <v/>
      </c>
      <c r="BF129" s="46"/>
      <c r="BG129" s="46"/>
      <c r="BH129" s="46" t="str">
        <f>IF(ISNUMBER(VLOOKUP($B129,Stats!$A$2:$AA$19,2,FALSE))=FALSE,"",IF(ISNUMBER(Z129),(Z129-VLOOKUP($B129,Stats!$A$2:$AA$19,8,FALSE))/VLOOKUP($B129,Stats!$A$2:$AA$19,22,FALSE),""))</f>
        <v/>
      </c>
      <c r="BI129" s="46" t="str">
        <f>IF(ISNUMBER(VLOOKUP($B129,Stats!$A$2:$AA$19,2,FALSE))=FALSE,"",IF(ISNUMBER(#REF!),(#REF!-VLOOKUP($B129,Stats!$A$2:$AA$19,9,FALSE))/VLOOKUP($B129,Stats!$A$2:$AA$19,23,FALSE),""))</f>
        <v/>
      </c>
      <c r="BJ129" s="46" t="str">
        <f>IF(ISNUMBER(VLOOKUP($B129,Stats!$A$2:$AA$19,2,FALSE))=FALSE,"",IF(ISNUMBER(#REF!),(#REF!-VLOOKUP($B129,Stats!$A$2:$AA$19,10,FALSE))/VLOOKUP($B129,Stats!$A$2:$AA$19,24,FALSE),""))</f>
        <v/>
      </c>
      <c r="BK129" s="44" t="str">
        <f t="shared" si="19"/>
        <v/>
      </c>
      <c r="BL129" s="46" t="str">
        <f>IF(ISNUMBER(VLOOKUP($B129,Stats!$A$2:$AA$19,2,FALSE))=FALSE,"",IF(ISNUMBER(#REF!),(#REF!-VLOOKUP($B129,Stats!$A$2:$AA$19,11,FALSE))/VLOOKUP($B129,Stats!$A$2:$AA$19,25,FALSE),""))</f>
        <v/>
      </c>
      <c r="BM129" s="46" t="str">
        <f>IF(ISNUMBER(VLOOKUP($B129,Stats!$A$2:$AA$19,2,FALSE))=FALSE,"",IF(ISNUMBER(AA129),(AA129-VLOOKUP($B129,Stats!$A$2:$AA$19,12,FALSE))/VLOOKUP($B129,Stats!$A$2:$AA$19,26,FALSE),""))</f>
        <v/>
      </c>
      <c r="BN129" s="46" t="str">
        <f>IF(ISNUMBER(VLOOKUP($B129,Stats!$A$2:$AA$19,2,FALSE))=FALSE,"",IF(ISNUMBER(#REF!),(#REF!-VLOOKUP($B129,Stats!$A$2:$AA$19,13,FALSE))/VLOOKUP($B129,Stats!$A$2:$AA$19,27,FALSE),""))</f>
        <v/>
      </c>
      <c r="BO129" s="46" t="str">
        <f>IF(ISNUMBER(VLOOKUP($B129,Stats!$A$2:$AA$19,2,FALSE))=FALSE,"",IF(ISNUMBER(#REF!),(#REF!-VLOOKUP($B129,Stats!$A$2:$AA$19,14,FALSE))/VLOOKUP($B129,Stats!$A$2:$AB$19,28,FALSE),""))</f>
        <v/>
      </c>
      <c r="BP129" s="46"/>
      <c r="BQ129" s="46" t="str">
        <f>IF(ISNUMBER(VLOOKUP($B129,Stats!$A$2:$AA$19,2,FALSE))=FALSE,"",IF(ISNUMBER(BM129),BM129,(VLOOKUP($B129,Stats!$A$2:$AT$19,46,FALSE)-VLOOKUP($B129,Stats!$A$2:$AA$19,12,FALSE))/VLOOKUP($B129,Stats!$A$2:$AA$19,26,FALSE)))</f>
        <v/>
      </c>
      <c r="BR129" s="51" t="str">
        <f t="shared" si="20"/>
        <v/>
      </c>
      <c r="BS129" s="32" t="str">
        <f t="shared" si="15"/>
        <v/>
      </c>
      <c r="BT129" s="53" t="str">
        <f t="shared" si="16"/>
        <v/>
      </c>
    </row>
    <row r="130" spans="1:72" x14ac:dyDescent="0.15">
      <c r="A130" s="5">
        <v>1756</v>
      </c>
      <c r="B130" s="5" t="s">
        <v>31</v>
      </c>
      <c r="C130" s="3">
        <v>0</v>
      </c>
      <c r="D130" s="11">
        <v>1.8206304878787192E-2</v>
      </c>
      <c r="E130" s="6">
        <v>8.5361869894215563E-3</v>
      </c>
      <c r="F130" s="15">
        <v>4.7142857142857144</v>
      </c>
      <c r="G130" s="15">
        <v>3.5</v>
      </c>
      <c r="H130" s="13">
        <v>8.1308499709580474E-3</v>
      </c>
      <c r="I130" s="13">
        <v>-5.8984457586322373E-3</v>
      </c>
      <c r="J130" s="12">
        <v>3.1428571428571428</v>
      </c>
      <c r="K130" s="12">
        <v>2.4285714285714284</v>
      </c>
      <c r="L130" s="13">
        <v>1.483702443487175E-2</v>
      </c>
      <c r="M130" s="13">
        <v>-9.8605559122751374E-3</v>
      </c>
      <c r="N130" s="8">
        <v>0.74922857142857147</v>
      </c>
      <c r="O130" s="8">
        <v>1.0206547576756004</v>
      </c>
      <c r="P130" s="14"/>
      <c r="Q130" s="13">
        <v>-1.5076875996851178E-2</v>
      </c>
      <c r="R130" s="14"/>
      <c r="S130" s="14" t="str">
        <f>IF(ISNUMBER(R130),VLOOKUP(B130,Index!$B$3:$AB$18,27,FALSE),"")</f>
        <v/>
      </c>
      <c r="T130" s="14" t="str">
        <f>IF(ISNUMBER($R130),VLOOKUP($B130,Index!$B$21:$AB$36,27,FALSE),"")</f>
        <v/>
      </c>
      <c r="U130" s="14" t="str">
        <f>IF(ISNUMBER($R130),VLOOKUP($B130,Index!$B$39:$AB$54,27,FALSE),"")</f>
        <v/>
      </c>
      <c r="W130" s="6">
        <v>0.73727441661964155</v>
      </c>
      <c r="X130" s="8">
        <v>0.56258503401360538</v>
      </c>
      <c r="Y130" s="6">
        <v>0.16196276051800657</v>
      </c>
      <c r="Z130" s="8" t="str">
        <f t="shared" si="17"/>
        <v/>
      </c>
      <c r="AA130" s="9" t="s">
        <v>25</v>
      </c>
      <c r="AB130" s="28"/>
      <c r="AC130" s="6">
        <v>0.54357356540183277</v>
      </c>
      <c r="AD130" s="8">
        <v>0.31650192049608949</v>
      </c>
      <c r="AE130" s="6">
        <v>2.6231935794613147E-2</v>
      </c>
      <c r="AF130" s="8" t="str">
        <f t="shared" si="18"/>
        <v/>
      </c>
      <c r="AG130" s="9" t="s">
        <v>25</v>
      </c>
      <c r="AH130" s="28"/>
      <c r="AK130" t="str">
        <f t="shared" si="26"/>
        <v/>
      </c>
      <c r="AL130" t="str">
        <f t="shared" si="26"/>
        <v/>
      </c>
      <c r="AM130" t="str">
        <f t="shared" si="26"/>
        <v/>
      </c>
      <c r="AN130" t="str">
        <f t="shared" si="26"/>
        <v/>
      </c>
      <c r="AO130" t="str">
        <f t="shared" si="26"/>
        <v/>
      </c>
      <c r="AP130" t="str">
        <f t="shared" si="26"/>
        <v/>
      </c>
      <c r="AQ130" t="str">
        <f t="shared" si="26"/>
        <v/>
      </c>
      <c r="AR130" t="str">
        <f t="shared" si="26"/>
        <v/>
      </c>
      <c r="AS130" t="str">
        <f t="shared" si="26"/>
        <v/>
      </c>
      <c r="AT130" t="str">
        <f t="shared" si="26"/>
        <v/>
      </c>
      <c r="AU130" t="str">
        <f t="shared" si="26"/>
        <v/>
      </c>
      <c r="AV130" t="str">
        <f t="shared" si="26"/>
        <v/>
      </c>
      <c r="AW130" t="str">
        <f t="shared" si="26"/>
        <v/>
      </c>
      <c r="AX130" t="str">
        <f t="shared" si="26"/>
        <v/>
      </c>
      <c r="AZ130" s="46" t="str">
        <f>IF(ISNUMBER(VLOOKUP($B130,Stats!$A$2:$AA$19,2,FALSE))=FALSE,"",IF(ISNUMBER(W130),(W130-VLOOKUP($B130,Stats!$A$2:$AA$19,2,FALSE))/VLOOKUP($B130,Stats!$A$2:$AA$19,16,FALSE),""))</f>
        <v/>
      </c>
      <c r="BA130" s="46" t="str">
        <f>IF(ISNUMBER(VLOOKUP($B130,Stats!$A$2:$AA$19,2,FALSE))=FALSE,"",IF(ISNUMBER(X130),(X130-VLOOKUP($B130,Stats!$A$2:$AA$19,3,FALSE))/VLOOKUP($B130,Stats!$A$2:$AA$19,17,FALSE),""))</f>
        <v/>
      </c>
      <c r="BB130" s="46"/>
      <c r="BC130" s="46"/>
      <c r="BD130" s="44" t="str">
        <f t="shared" si="14"/>
        <v/>
      </c>
      <c r="BE130" s="46" t="str">
        <f>IF(ISNUMBER(VLOOKUP($B130,Stats!$A$2:$AA$19,2,FALSE))=FALSE,"",IF(ISNUMBER(Y130),(Y130-VLOOKUP($B130,Stats!$A$2:$AA$19,5,FALSE))/VLOOKUP($B130,Stats!$A$2:$AA$19,19,FALSE),""))</f>
        <v/>
      </c>
      <c r="BF130" s="46"/>
      <c r="BG130" s="46"/>
      <c r="BH130" s="46" t="str">
        <f>IF(ISNUMBER(VLOOKUP($B130,Stats!$A$2:$AA$19,2,FALSE))=FALSE,"",IF(ISNUMBER(Z130),(Z130-VLOOKUP($B130,Stats!$A$2:$AA$19,8,FALSE))/VLOOKUP($B130,Stats!$A$2:$AA$19,22,FALSE),""))</f>
        <v/>
      </c>
      <c r="BI130" s="46" t="str">
        <f>IF(ISNUMBER(VLOOKUP($B130,Stats!$A$2:$AA$19,2,FALSE))=FALSE,"",IF(ISNUMBER(#REF!),(#REF!-VLOOKUP($B130,Stats!$A$2:$AA$19,9,FALSE))/VLOOKUP($B130,Stats!$A$2:$AA$19,23,FALSE),""))</f>
        <v/>
      </c>
      <c r="BJ130" s="46" t="str">
        <f>IF(ISNUMBER(VLOOKUP($B130,Stats!$A$2:$AA$19,2,FALSE))=FALSE,"",IF(ISNUMBER(#REF!),(#REF!-VLOOKUP($B130,Stats!$A$2:$AA$19,10,FALSE))/VLOOKUP($B130,Stats!$A$2:$AA$19,24,FALSE),""))</f>
        <v/>
      </c>
      <c r="BK130" s="44" t="str">
        <f t="shared" si="19"/>
        <v/>
      </c>
      <c r="BL130" s="46" t="str">
        <f>IF(ISNUMBER(VLOOKUP($B130,Stats!$A$2:$AA$19,2,FALSE))=FALSE,"",IF(ISNUMBER(#REF!),(#REF!-VLOOKUP($B130,Stats!$A$2:$AA$19,11,FALSE))/VLOOKUP($B130,Stats!$A$2:$AA$19,25,FALSE),""))</f>
        <v/>
      </c>
      <c r="BM130" s="46" t="str">
        <f>IF(ISNUMBER(VLOOKUP($B130,Stats!$A$2:$AA$19,2,FALSE))=FALSE,"",IF(ISNUMBER(AA130),(AA130-VLOOKUP($B130,Stats!$A$2:$AA$19,12,FALSE))/VLOOKUP($B130,Stats!$A$2:$AA$19,26,FALSE),""))</f>
        <v/>
      </c>
      <c r="BN130" s="46" t="str">
        <f>IF(ISNUMBER(VLOOKUP($B130,Stats!$A$2:$AA$19,2,FALSE))=FALSE,"",IF(ISNUMBER(#REF!),(#REF!-VLOOKUP($B130,Stats!$A$2:$AA$19,13,FALSE))/VLOOKUP($B130,Stats!$A$2:$AA$19,27,FALSE),""))</f>
        <v/>
      </c>
      <c r="BO130" s="46" t="str">
        <f>IF(ISNUMBER(VLOOKUP($B130,Stats!$A$2:$AA$19,2,FALSE))=FALSE,"",IF(ISNUMBER(#REF!),(#REF!-VLOOKUP($B130,Stats!$A$2:$AA$19,14,FALSE))/VLOOKUP($B130,Stats!$A$2:$AB$19,28,FALSE),""))</f>
        <v/>
      </c>
      <c r="BP130" s="46"/>
      <c r="BQ130" s="46" t="str">
        <f>IF(ISNUMBER(VLOOKUP($B130,Stats!$A$2:$AA$19,2,FALSE))=FALSE,"",IF(ISNUMBER(BM130),BM130,(VLOOKUP($B130,Stats!$A$2:$AT$19,46,FALSE)-VLOOKUP($B130,Stats!$A$2:$AA$19,12,FALSE))/VLOOKUP($B130,Stats!$A$2:$AA$19,26,FALSE)))</f>
        <v/>
      </c>
      <c r="BR130" s="51" t="str">
        <f t="shared" si="20"/>
        <v/>
      </c>
      <c r="BS130" s="32" t="str">
        <f t="shared" si="15"/>
        <v/>
      </c>
      <c r="BT130" s="53" t="str">
        <f t="shared" si="16"/>
        <v/>
      </c>
    </row>
    <row r="131" spans="1:72" x14ac:dyDescent="0.15">
      <c r="A131" s="16">
        <v>1756</v>
      </c>
      <c r="B131" s="17">
        <v>201421</v>
      </c>
      <c r="C131" s="3">
        <v>0</v>
      </c>
      <c r="D131" s="23">
        <v>-1.6342756183745588E-2</v>
      </c>
      <c r="E131" s="18">
        <v>3.3866137530240937E-3</v>
      </c>
      <c r="F131" s="24">
        <v>2</v>
      </c>
      <c r="G131" s="24">
        <v>5</v>
      </c>
      <c r="H131" s="20">
        <v>1.6991921574953661E-3</v>
      </c>
      <c r="I131" s="20">
        <v>-3.9637888113917665E-3</v>
      </c>
      <c r="J131" s="24">
        <v>2</v>
      </c>
      <c r="K131" s="24">
        <v>3</v>
      </c>
      <c r="L131" s="20">
        <v>1.7788319003853026E-3</v>
      </c>
      <c r="M131" s="20">
        <v>-7.6957229539735827E-3</v>
      </c>
      <c r="N131" s="19">
        <v>0.68030000000000002</v>
      </c>
      <c r="O131" s="19">
        <v>1.0016195524146054</v>
      </c>
      <c r="P131" s="25">
        <v>41921</v>
      </c>
      <c r="Q131" s="20">
        <v>-1.793326473614576E-2</v>
      </c>
      <c r="R131" s="25">
        <v>41929</v>
      </c>
      <c r="S131" s="25">
        <f>IF(ISNUMBER(R131),VLOOKUP(B131,Index!$B$3:$AB$18,27,FALSE),"")</f>
        <v>41929</v>
      </c>
      <c r="T131" s="25">
        <f>IF(ISNUMBER($R131),VLOOKUP($B131,Index!$B$21:$AB$36,27,FALSE),"")</f>
        <v>41929</v>
      </c>
      <c r="U131" s="25">
        <f>IF(ISNUMBER($R131),VLOOKUP($B131,Index!$B$39:$AB$54,27,FALSE),"")</f>
        <v>41929</v>
      </c>
      <c r="W131" s="18">
        <v>-0.58833922261484117</v>
      </c>
      <c r="X131" s="19">
        <v>0.2857142857142857</v>
      </c>
      <c r="Y131" s="18">
        <v>6.4256478088842509E-2</v>
      </c>
      <c r="Z131" s="19">
        <f t="shared" si="17"/>
        <v>0</v>
      </c>
      <c r="AA131" s="21" t="s">
        <v>25</v>
      </c>
      <c r="AB131" s="28"/>
      <c r="AC131" s="18">
        <v>0.34614304086703562</v>
      </c>
      <c r="AD131" s="19">
        <v>8.1632653061224483E-2</v>
      </c>
      <c r="AE131" s="18">
        <v>4.1288949763818973E-3</v>
      </c>
      <c r="AF131" s="19">
        <f t="shared" si="18"/>
        <v>0</v>
      </c>
      <c r="AG131" s="21" t="s">
        <v>25</v>
      </c>
      <c r="AH131" s="28"/>
      <c r="AK131" t="str">
        <f t="shared" si="26"/>
        <v/>
      </c>
      <c r="AL131" t="str">
        <f t="shared" si="26"/>
        <v/>
      </c>
      <c r="AM131" t="str">
        <f t="shared" si="26"/>
        <v/>
      </c>
      <c r="AN131" t="str">
        <f t="shared" si="26"/>
        <v/>
      </c>
      <c r="AO131" t="str">
        <f t="shared" si="26"/>
        <v/>
      </c>
      <c r="AP131" t="str">
        <f t="shared" si="26"/>
        <v/>
      </c>
      <c r="AQ131" t="str">
        <f t="shared" si="26"/>
        <v/>
      </c>
      <c r="AR131" t="str">
        <f t="shared" si="26"/>
        <v/>
      </c>
      <c r="AS131" t="str">
        <f t="shared" si="26"/>
        <v/>
      </c>
      <c r="AT131" t="str">
        <f t="shared" si="26"/>
        <v/>
      </c>
      <c r="AU131" t="str">
        <f t="shared" si="26"/>
        <v/>
      </c>
      <c r="AV131" t="str">
        <f t="shared" si="26"/>
        <v/>
      </c>
      <c r="AW131" t="str">
        <f t="shared" si="26"/>
        <v/>
      </c>
      <c r="AX131" t="str">
        <f t="shared" si="26"/>
        <v/>
      </c>
      <c r="AZ131" s="46">
        <f>IF(ISNUMBER(VLOOKUP($B131,Stats!$A$2:$AA$19,2,FALSE))=FALSE,"",IF(ISNUMBER(W131),(W131-VLOOKUP($B131,Stats!$A$2:$AA$19,2,FALSE))/VLOOKUP($B131,Stats!$A$2:$AA$19,16,FALSE),""))</f>
        <v>-0.4485100857852059</v>
      </c>
      <c r="BA131" s="46">
        <f>IF(ISNUMBER(VLOOKUP($B131,Stats!$A$2:$AA$19,2,FALSE))=FALSE,"",IF(ISNUMBER(X131),(X131-VLOOKUP($B131,Stats!$A$2:$AA$19,3,FALSE))/VLOOKUP($B131,Stats!$A$2:$AA$19,17,FALSE),""))</f>
        <v>-0.6967057200847836</v>
      </c>
      <c r="BB131" s="46"/>
      <c r="BC131" s="46"/>
      <c r="BD131" s="44">
        <f t="shared" ref="BD131:BD194" si="27">IF(ISNUMBER(AZ131),MAX(-3,MIN(3,SUM(0,AZ131)))*$AZ$1+MAX(-3,MIN(3,SUM(0,BA131)))*$BA$1+$BB$1*MAX(-3,MIN(3,SUM(0,BC131))),"")</f>
        <v>-0.57260790293499475</v>
      </c>
      <c r="BE131" s="46">
        <f>IF(ISNUMBER(VLOOKUP($B131,Stats!$A$2:$AA$19,2,FALSE))=FALSE,"",IF(ISNUMBER(Y131),(Y131-VLOOKUP($B131,Stats!$A$2:$AA$19,5,FALSE))/VLOOKUP($B131,Stats!$A$2:$AA$19,19,FALSE),""))</f>
        <v>-0.30307503184263002</v>
      </c>
      <c r="BF131" s="46"/>
      <c r="BG131" s="46"/>
      <c r="BH131" s="46">
        <f>IF(ISNUMBER(VLOOKUP($B131,Stats!$A$2:$AA$19,2,FALSE))=FALSE,"",IF(ISNUMBER(Z131),(Z131-VLOOKUP($B131,Stats!$A$2:$AA$19,8,FALSE))/VLOOKUP($B131,Stats!$A$2:$AA$19,22,FALSE),""))</f>
        <v>-0.61753828864926419</v>
      </c>
      <c r="BI131" s="46" t="str">
        <f>IF(ISNUMBER(VLOOKUP($B131,Stats!$A$2:$AA$19,2,FALSE))=FALSE,"",IF(ISNUMBER(#REF!),(#REF!-VLOOKUP($B131,Stats!$A$2:$AA$19,9,FALSE))/VLOOKUP($B131,Stats!$A$2:$AA$19,23,FALSE),""))</f>
        <v/>
      </c>
      <c r="BJ131" s="46" t="str">
        <f>IF(ISNUMBER(VLOOKUP($B131,Stats!$A$2:$AA$19,2,FALSE))=FALSE,"",IF(ISNUMBER(#REF!),(#REF!-VLOOKUP($B131,Stats!$A$2:$AA$19,10,FALSE))/VLOOKUP($B131,Stats!$A$2:$AA$19,24,FALSE),""))</f>
        <v/>
      </c>
      <c r="BK131" s="44">
        <f t="shared" si="19"/>
        <v>2.6891035695061738E-2</v>
      </c>
      <c r="BL131" s="46" t="str">
        <f>IF(ISNUMBER(VLOOKUP($B131,Stats!$A$2:$AA$19,2,FALSE))=FALSE,"",IF(ISNUMBER(#REF!),(#REF!-VLOOKUP($B131,Stats!$A$2:$AA$19,11,FALSE))/VLOOKUP($B131,Stats!$A$2:$AA$19,25,FALSE),""))</f>
        <v/>
      </c>
      <c r="BM131" s="46" t="str">
        <f>IF(ISNUMBER(VLOOKUP($B131,Stats!$A$2:$AA$19,2,FALSE))=FALSE,"",IF(ISNUMBER(AA131),(AA131-VLOOKUP($B131,Stats!$A$2:$AA$19,12,FALSE))/VLOOKUP($B131,Stats!$A$2:$AA$19,26,FALSE),""))</f>
        <v/>
      </c>
      <c r="BN131" s="46" t="str">
        <f>IF(ISNUMBER(VLOOKUP($B131,Stats!$A$2:$AA$19,2,FALSE))=FALSE,"",IF(ISNUMBER(#REF!),(#REF!-VLOOKUP($B131,Stats!$A$2:$AA$19,13,FALSE))/VLOOKUP($B131,Stats!$A$2:$AA$19,27,FALSE),""))</f>
        <v/>
      </c>
      <c r="BO131" s="46" t="str">
        <f>IF(ISNUMBER(VLOOKUP($B131,Stats!$A$2:$AA$19,2,FALSE))=FALSE,"",IF(ISNUMBER(#REF!),(#REF!-VLOOKUP($B131,Stats!$A$2:$AA$19,14,FALSE))/VLOOKUP($B131,Stats!$A$2:$AB$19,28,FALSE),""))</f>
        <v/>
      </c>
      <c r="BP131" s="46"/>
      <c r="BQ131" s="46">
        <f>IF(ISNUMBER(VLOOKUP($B131,Stats!$A$2:$AA$19,2,FALSE))=FALSE,"",IF(ISNUMBER(BM131),BM131,(VLOOKUP($B131,Stats!$A$2:$AT$19,46,FALSE)-VLOOKUP($B131,Stats!$A$2:$AA$19,12,FALSE))/VLOOKUP($B131,Stats!$A$2:$AA$19,26,FALSE)))</f>
        <v>-0.81319138310867711</v>
      </c>
      <c r="BR131" s="51">
        <f t="shared" si="20"/>
        <v>-0.81319138310867711</v>
      </c>
      <c r="BS131" s="32" t="str">
        <f t="shared" ref="BS131:BS194" si="28">IF(ISNUMBER(AZ131),CONCATENATE(A131,"_",B131),"")</f>
        <v>1756_201421</v>
      </c>
      <c r="BT131" s="53">
        <f t="shared" ref="BT131:BT194" si="29">IF(ISNUMBER(AZ131),BD131*$BD$1+BK131*$BK$1+$BR$1*BR131,"")</f>
        <v>-0.26102523579169734</v>
      </c>
    </row>
    <row r="132" spans="1:72" x14ac:dyDescent="0.15">
      <c r="A132" s="16">
        <v>1756</v>
      </c>
      <c r="B132" s="17">
        <v>201422</v>
      </c>
      <c r="C132" s="3">
        <v>0</v>
      </c>
      <c r="D132" s="23">
        <v>7.0348750187096964E-3</v>
      </c>
      <c r="E132" s="18">
        <v>7.5418324753030556E-3</v>
      </c>
      <c r="F132" s="24">
        <v>5</v>
      </c>
      <c r="G132" s="24">
        <v>5</v>
      </c>
      <c r="H132" s="20">
        <v>6.7452275439013661E-3</v>
      </c>
      <c r="I132" s="20">
        <v>-5.2916321622790584E-3</v>
      </c>
      <c r="J132" s="24">
        <v>2</v>
      </c>
      <c r="K132" s="24">
        <v>3</v>
      </c>
      <c r="L132" s="20">
        <v>1.4809160305343516E-2</v>
      </c>
      <c r="M132" s="20">
        <v>-8.3232445520582399E-3</v>
      </c>
      <c r="N132" s="19">
        <v>0.67279999999999995</v>
      </c>
      <c r="O132" s="19">
        <v>1.0034302759134974</v>
      </c>
      <c r="P132" s="25">
        <v>41943</v>
      </c>
      <c r="Q132" s="20">
        <v>-2.3117076808351955E-2</v>
      </c>
      <c r="R132" s="25">
        <v>41939</v>
      </c>
      <c r="S132" s="25">
        <f>IF(ISNUMBER(R132),VLOOKUP(B132,Index!$B$3:$AB$18,27,FALSE),"")</f>
        <v>41939</v>
      </c>
      <c r="T132" s="25">
        <f>IF(ISNUMBER($R132),VLOOKUP($B132,Index!$B$21:$AB$36,27,FALSE),"")</f>
        <v>41935</v>
      </c>
      <c r="U132" s="25">
        <f>IF(ISNUMBER($R132),VLOOKUP($B132,Index!$B$39:$AB$54,27,FALSE),"")</f>
        <v>41936</v>
      </c>
      <c r="W132" s="18">
        <v>0.21104625056129089</v>
      </c>
      <c r="X132" s="19">
        <v>0.5</v>
      </c>
      <c r="Y132" s="18">
        <v>0.14309621012029947</v>
      </c>
      <c r="Z132" s="19">
        <f t="shared" ref="Z132:Z195" si="30">IF(ISNUMBER(B132),ABS(R132-S132),"")</f>
        <v>0</v>
      </c>
      <c r="AA132" s="21">
        <v>0.30431507742224878</v>
      </c>
      <c r="AB132" s="28"/>
      <c r="AC132" s="18">
        <v>4.4540519875979179E-2</v>
      </c>
      <c r="AD132" s="19">
        <v>0.25</v>
      </c>
      <c r="AE132" s="18">
        <v>2.0476525350792897E-2</v>
      </c>
      <c r="AF132" s="19">
        <f t="shared" ref="AF132:AF195" si="31">IF(ISNUMBER(B132),(ABS(R132-S132))^2,"")</f>
        <v>0</v>
      </c>
      <c r="AG132" s="21">
        <v>9.2607666346509271E-2</v>
      </c>
      <c r="AH132" s="28"/>
      <c r="AK132" t="str">
        <f t="shared" si="26"/>
        <v/>
      </c>
      <c r="AL132">
        <f t="shared" si="26"/>
        <v>0.30431507742224878</v>
      </c>
      <c r="AM132" t="str">
        <f t="shared" si="26"/>
        <v/>
      </c>
      <c r="AN132" t="str">
        <f t="shared" si="26"/>
        <v/>
      </c>
      <c r="AO132" t="str">
        <f t="shared" si="26"/>
        <v/>
      </c>
      <c r="AP132" t="str">
        <f t="shared" si="26"/>
        <v/>
      </c>
      <c r="AQ132" t="str">
        <f t="shared" si="26"/>
        <v/>
      </c>
      <c r="AR132" t="str">
        <f t="shared" si="26"/>
        <v/>
      </c>
      <c r="AS132" t="str">
        <f t="shared" si="26"/>
        <v/>
      </c>
      <c r="AT132" t="str">
        <f t="shared" si="26"/>
        <v/>
      </c>
      <c r="AU132" t="str">
        <f t="shared" si="26"/>
        <v/>
      </c>
      <c r="AV132" t="str">
        <f t="shared" si="26"/>
        <v/>
      </c>
      <c r="AW132" t="str">
        <f t="shared" si="26"/>
        <v/>
      </c>
      <c r="AX132" t="str">
        <f t="shared" si="26"/>
        <v/>
      </c>
      <c r="AZ132" s="46">
        <f>IF(ISNUMBER(VLOOKUP($B132,Stats!$A$2:$AA$19,2,FALSE))=FALSE,"",IF(ISNUMBER(W132),(W132-VLOOKUP($B132,Stats!$A$2:$AA$19,2,FALSE))/VLOOKUP($B132,Stats!$A$2:$AA$19,16,FALSE),""))</f>
        <v>-0.48645838653672729</v>
      </c>
      <c r="BA132" s="46">
        <f>IF(ISNUMBER(VLOOKUP($B132,Stats!$A$2:$AA$19,2,FALSE))=FALSE,"",IF(ISNUMBER(X132),(X132-VLOOKUP($B132,Stats!$A$2:$AA$19,3,FALSE))/VLOOKUP($B132,Stats!$A$2:$AA$19,17,FALSE),""))</f>
        <v>-0.89478917776786471</v>
      </c>
      <c r="BB132" s="46"/>
      <c r="BC132" s="46"/>
      <c r="BD132" s="44">
        <f t="shared" si="27"/>
        <v>-0.69062378215229603</v>
      </c>
      <c r="BE132" s="46">
        <f>IF(ISNUMBER(VLOOKUP($B132,Stats!$A$2:$AA$19,2,FALSE))=FALSE,"",IF(ISNUMBER(Y132),(Y132-VLOOKUP($B132,Stats!$A$2:$AA$19,5,FALSE))/VLOOKUP($B132,Stats!$A$2:$AA$19,19,FALSE),""))</f>
        <v>0.24335135056520002</v>
      </c>
      <c r="BF132" s="46"/>
      <c r="BG132" s="46"/>
      <c r="BH132" s="46">
        <f>IF(ISNUMBER(VLOOKUP($B132,Stats!$A$2:$AA$19,2,FALSE))=FALSE,"",IF(ISNUMBER(Z132),(Z132-VLOOKUP($B132,Stats!$A$2:$AA$19,8,FALSE))/VLOOKUP($B132,Stats!$A$2:$AA$19,22,FALSE),""))</f>
        <v>-1.3145151991428841</v>
      </c>
      <c r="BI132" s="46" t="str">
        <f>IF(ISNUMBER(VLOOKUP($B132,Stats!$A$2:$AA$19,2,FALSE))=FALSE,"",IF(ISNUMBER(#REF!),(#REF!-VLOOKUP($B132,Stats!$A$2:$AA$19,9,FALSE))/VLOOKUP($B132,Stats!$A$2:$AA$19,23,FALSE),""))</f>
        <v/>
      </c>
      <c r="BJ132" s="46" t="str">
        <f>IF(ISNUMBER(VLOOKUP($B132,Stats!$A$2:$AA$19,2,FALSE))=FALSE,"",IF(ISNUMBER(#REF!),(#REF!-VLOOKUP($B132,Stats!$A$2:$AA$19,10,FALSE))/VLOOKUP($B132,Stats!$A$2:$AA$19,24,FALSE),""))</f>
        <v/>
      </c>
      <c r="BK132" s="44">
        <f t="shared" si="19"/>
        <v>-0.56470050513850523</v>
      </c>
      <c r="BL132" s="46" t="str">
        <f>IF(ISNUMBER(VLOOKUP($B132,Stats!$A$2:$AA$19,2,FALSE))=FALSE,"",IF(ISNUMBER(#REF!),(#REF!-VLOOKUP($B132,Stats!$A$2:$AA$19,11,FALSE))/VLOOKUP($B132,Stats!$A$2:$AA$19,25,FALSE),""))</f>
        <v/>
      </c>
      <c r="BM132" s="46">
        <f>IF(ISNUMBER(VLOOKUP($B132,Stats!$A$2:$AA$19,2,FALSE))=FALSE,"",IF(ISNUMBER(AA132),(AA132-VLOOKUP($B132,Stats!$A$2:$AA$19,12,FALSE))/VLOOKUP($B132,Stats!$A$2:$AA$19,26,FALSE),""))</f>
        <v>-0.36429445865451804</v>
      </c>
      <c r="BN132" s="46" t="str">
        <f>IF(ISNUMBER(VLOOKUP($B132,Stats!$A$2:$AA$19,2,FALSE))=FALSE,"",IF(ISNUMBER(#REF!),(#REF!-VLOOKUP($B132,Stats!$A$2:$AA$19,13,FALSE))/VLOOKUP($B132,Stats!$A$2:$AA$19,27,FALSE),""))</f>
        <v/>
      </c>
      <c r="BO132" s="46" t="str">
        <f>IF(ISNUMBER(VLOOKUP($B132,Stats!$A$2:$AA$19,2,FALSE))=FALSE,"",IF(ISNUMBER(#REF!),(#REF!-VLOOKUP($B132,Stats!$A$2:$AA$19,14,FALSE))/VLOOKUP($B132,Stats!$A$2:$AB$19,28,FALSE),""))</f>
        <v/>
      </c>
      <c r="BP132" s="46"/>
      <c r="BQ132" s="46">
        <f>IF(ISNUMBER(VLOOKUP($B132,Stats!$A$2:$AA$19,2,FALSE))=FALSE,"",IF(ISNUMBER(BM132),BM132,(VLOOKUP($B132,Stats!$A$2:$AT$19,46,FALSE)-VLOOKUP($B132,Stats!$A$2:$AA$19,12,FALSE))/VLOOKUP($B132,Stats!$A$2:$AA$19,26,FALSE)))</f>
        <v>-0.36429445865451804</v>
      </c>
      <c r="BR132" s="51">
        <f t="shared" si="20"/>
        <v>-0.36429445865451804</v>
      </c>
      <c r="BS132" s="32" t="str">
        <f t="shared" si="28"/>
        <v>1756_201422</v>
      </c>
      <c r="BT132" s="53">
        <f t="shared" si="29"/>
        <v>-0.54980395124446602</v>
      </c>
    </row>
    <row r="133" spans="1:72" x14ac:dyDescent="0.15">
      <c r="A133" s="16">
        <v>1756</v>
      </c>
      <c r="B133" s="17">
        <v>201423</v>
      </c>
      <c r="C133" s="3">
        <v>0</v>
      </c>
      <c r="D133" s="23">
        <v>-4.7562425683709275E-3</v>
      </c>
      <c r="E133" s="18">
        <v>7.9221732287696345E-3</v>
      </c>
      <c r="F133" s="24">
        <v>5</v>
      </c>
      <c r="G133" s="24">
        <v>5</v>
      </c>
      <c r="H133" s="20">
        <v>5.4301963493284863E-3</v>
      </c>
      <c r="I133" s="20">
        <v>-6.3269503802379614E-3</v>
      </c>
      <c r="J133" s="24">
        <v>1</v>
      </c>
      <c r="K133" s="24">
        <v>2</v>
      </c>
      <c r="L133" s="20">
        <v>1.3122576796898322E-2</v>
      </c>
      <c r="M133" s="20">
        <v>-1.2069473064468594E-2</v>
      </c>
      <c r="N133" s="19">
        <v>0.6794</v>
      </c>
      <c r="O133" s="19">
        <v>1.0084607392014251</v>
      </c>
      <c r="P133" s="25">
        <v>41953</v>
      </c>
      <c r="Q133" s="20">
        <v>-1.7368266117162245E-2</v>
      </c>
      <c r="R133" s="25">
        <v>41956</v>
      </c>
      <c r="S133" s="25">
        <f>IF(ISNUMBER(R133),VLOOKUP(B133,Index!$B$3:$AB$18,27,FALSE),"")</f>
        <v>41956</v>
      </c>
      <c r="T133" s="25">
        <f>IF(ISNUMBER($R133),VLOOKUP($B133,Index!$B$21:$AB$36,27,FALSE),"")</f>
        <v>41954</v>
      </c>
      <c r="U133" s="25">
        <f>IF(ISNUMBER($R133),VLOOKUP($B133,Index!$B$39:$AB$54,27,FALSE),"")</f>
        <v>41957</v>
      </c>
      <c r="W133" s="18">
        <v>-0.14268727705112783</v>
      </c>
      <c r="X133" s="19">
        <v>0.5</v>
      </c>
      <c r="Y133" s="18">
        <v>0.15031266852793329</v>
      </c>
      <c r="Z133" s="19">
        <f t="shared" si="30"/>
        <v>0</v>
      </c>
      <c r="AA133" s="21" t="s">
        <v>25</v>
      </c>
      <c r="AB133" s="28"/>
      <c r="AC133" s="18">
        <v>2.0359659032265311E-2</v>
      </c>
      <c r="AD133" s="19">
        <v>0.25</v>
      </c>
      <c r="AE133" s="18">
        <v>2.2593898319988346E-2</v>
      </c>
      <c r="AF133" s="19">
        <f t="shared" si="31"/>
        <v>0</v>
      </c>
      <c r="AG133" s="21" t="s">
        <v>25</v>
      </c>
      <c r="AH133" s="28"/>
      <c r="AK133" t="str">
        <f t="shared" ref="AK133:AX142" si="32">IF($B133=AK$2,$AA133,"")</f>
        <v/>
      </c>
      <c r="AL133" t="str">
        <f t="shared" si="32"/>
        <v/>
      </c>
      <c r="AM133" t="str">
        <f t="shared" si="32"/>
        <v/>
      </c>
      <c r="AN133" t="str">
        <f t="shared" si="32"/>
        <v/>
      </c>
      <c r="AO133" t="str">
        <f t="shared" si="32"/>
        <v/>
      </c>
      <c r="AP133" t="str">
        <f t="shared" si="32"/>
        <v/>
      </c>
      <c r="AQ133" t="str">
        <f t="shared" si="32"/>
        <v/>
      </c>
      <c r="AR133" t="str">
        <f t="shared" si="32"/>
        <v/>
      </c>
      <c r="AS133" t="str">
        <f t="shared" si="32"/>
        <v/>
      </c>
      <c r="AT133" t="str">
        <f t="shared" si="32"/>
        <v/>
      </c>
      <c r="AU133" t="str">
        <f t="shared" si="32"/>
        <v/>
      </c>
      <c r="AV133" t="str">
        <f t="shared" si="32"/>
        <v/>
      </c>
      <c r="AW133" t="str">
        <f t="shared" si="32"/>
        <v/>
      </c>
      <c r="AX133" t="str">
        <f t="shared" si="32"/>
        <v/>
      </c>
      <c r="AZ133" s="46">
        <f>IF(ISNUMBER(VLOOKUP($B133,Stats!$A$2:$AA$19,2,FALSE))=FALSE,"",IF(ISNUMBER(W133),(W133-VLOOKUP($B133,Stats!$A$2:$AA$19,2,FALSE))/VLOOKUP($B133,Stats!$A$2:$AA$19,16,FALSE),""))</f>
        <v>-0.1478913463457534</v>
      </c>
      <c r="BA133" s="46">
        <f>IF(ISNUMBER(VLOOKUP($B133,Stats!$A$2:$AA$19,2,FALSE))=FALSE,"",IF(ISNUMBER(X133),(X133-VLOOKUP($B133,Stats!$A$2:$AA$19,3,FALSE))/VLOOKUP($B133,Stats!$A$2:$AA$19,17,FALSE),""))</f>
        <v>-7.6117703670941991E-2</v>
      </c>
      <c r="BB133" s="46"/>
      <c r="BC133" s="46"/>
      <c r="BD133" s="44">
        <f t="shared" si="27"/>
        <v>-0.11200452500834771</v>
      </c>
      <c r="BE133" s="46">
        <f>IF(ISNUMBER(VLOOKUP($B133,Stats!$A$2:$AA$19,2,FALSE))=FALSE,"",IF(ISNUMBER(Y133),(Y133-VLOOKUP($B133,Stats!$A$2:$AA$19,5,FALSE))/VLOOKUP($B133,Stats!$A$2:$AA$19,19,FALSE),""))</f>
        <v>8.5419417850729595E-2</v>
      </c>
      <c r="BF133" s="46"/>
      <c r="BG133" s="46"/>
      <c r="BH133" s="46">
        <f>IF(ISNUMBER(VLOOKUP($B133,Stats!$A$2:$AA$19,2,FALSE))=FALSE,"",IF(ISNUMBER(Z133),(Z133-VLOOKUP($B133,Stats!$A$2:$AA$19,8,FALSE))/VLOOKUP($B133,Stats!$A$2:$AA$19,22,FALSE),""))</f>
        <v>-0.83118031458533193</v>
      </c>
      <c r="BI133" s="46" t="str">
        <f>IF(ISNUMBER(VLOOKUP($B133,Stats!$A$2:$AA$19,2,FALSE))=FALSE,"",IF(ISNUMBER(#REF!),(#REF!-VLOOKUP($B133,Stats!$A$2:$AA$19,9,FALSE))/VLOOKUP($B133,Stats!$A$2:$AA$19,23,FALSE),""))</f>
        <v/>
      </c>
      <c r="BJ133" s="46" t="str">
        <f>IF(ISNUMBER(VLOOKUP($B133,Stats!$A$2:$AA$19,2,FALSE))=FALSE,"",IF(ISNUMBER(#REF!),(#REF!-VLOOKUP($B133,Stats!$A$2:$AA$19,10,FALSE))/VLOOKUP($B133,Stats!$A$2:$AA$19,24,FALSE),""))</f>
        <v/>
      </c>
      <c r="BK133" s="44">
        <f t="shared" ref="BK133:BK196" si="33">IF(ISNUMBER(AZ133),(MAX(-3,MIN(3,SUM(0,-BE133)))*$BE$1+MAX(-3,MIN(3,SUM(0,-BF133)))*$BF$1+$BG$1*MAX(-3,MIN(3,SUM(0,-BG133)))+$BH$1*MAX(-3,MIN(3,SUM(0,BH133)))+$BI$1*MAX(-3,MIN(3,SUM(0,BI133)))+$BJ$1*MAX(-3,MIN(3,SUM(0,BJ133)))),"")</f>
        <v>-0.30914768687111027</v>
      </c>
      <c r="BL133" s="46" t="str">
        <f>IF(ISNUMBER(VLOOKUP($B133,Stats!$A$2:$AA$19,2,FALSE))=FALSE,"",IF(ISNUMBER(#REF!),(#REF!-VLOOKUP($B133,Stats!$A$2:$AA$19,11,FALSE))/VLOOKUP($B133,Stats!$A$2:$AA$19,25,FALSE),""))</f>
        <v/>
      </c>
      <c r="BM133" s="46" t="str">
        <f>IF(ISNUMBER(VLOOKUP($B133,Stats!$A$2:$AA$19,2,FALSE))=FALSE,"",IF(ISNUMBER(AA133),(AA133-VLOOKUP($B133,Stats!$A$2:$AA$19,12,FALSE))/VLOOKUP($B133,Stats!$A$2:$AA$19,26,FALSE),""))</f>
        <v/>
      </c>
      <c r="BN133" s="46" t="str">
        <f>IF(ISNUMBER(VLOOKUP($B133,Stats!$A$2:$AA$19,2,FALSE))=FALSE,"",IF(ISNUMBER(#REF!),(#REF!-VLOOKUP($B133,Stats!$A$2:$AA$19,13,FALSE))/VLOOKUP($B133,Stats!$A$2:$AA$19,27,FALSE),""))</f>
        <v/>
      </c>
      <c r="BO133" s="46" t="str">
        <f>IF(ISNUMBER(VLOOKUP($B133,Stats!$A$2:$AA$19,2,FALSE))=FALSE,"",IF(ISNUMBER(#REF!),(#REF!-VLOOKUP($B133,Stats!$A$2:$AA$19,14,FALSE))/VLOOKUP($B133,Stats!$A$2:$AB$19,28,FALSE),""))</f>
        <v/>
      </c>
      <c r="BP133" s="46"/>
      <c r="BQ133" s="46">
        <f>IF(ISNUMBER(VLOOKUP($B133,Stats!$A$2:$AA$19,2,FALSE))=FALSE,"",IF(ISNUMBER(BM133),BM133,(VLOOKUP($B133,Stats!$A$2:$AT$19,46,FALSE)-VLOOKUP($B133,Stats!$A$2:$AA$19,12,FALSE))/VLOOKUP($B133,Stats!$A$2:$AA$19,26,FALSE)))</f>
        <v>-0.71825946798524909</v>
      </c>
      <c r="BR133" s="51">
        <f t="shared" si="20"/>
        <v>-0.71825946798524909</v>
      </c>
      <c r="BS133" s="32" t="str">
        <f t="shared" si="28"/>
        <v>1756_201423</v>
      </c>
      <c r="BT133" s="53">
        <f t="shared" si="29"/>
        <v>-0.35154141072138556</v>
      </c>
    </row>
    <row r="134" spans="1:72" x14ac:dyDescent="0.15">
      <c r="A134" s="16">
        <v>1756</v>
      </c>
      <c r="B134" s="17">
        <v>201424</v>
      </c>
      <c r="C134" s="3">
        <v>0</v>
      </c>
      <c r="D134" s="23">
        <v>4.7192353643966678E-2</v>
      </c>
      <c r="E134" s="18">
        <v>6.124298793501905E-3</v>
      </c>
      <c r="F134" s="24">
        <v>8</v>
      </c>
      <c r="G134" s="24">
        <v>2</v>
      </c>
      <c r="H134" s="20">
        <v>6.707037189480819E-3</v>
      </c>
      <c r="I134" s="20">
        <v>-3.6346949000435336E-3</v>
      </c>
      <c r="J134" s="24">
        <v>6</v>
      </c>
      <c r="K134" s="24">
        <v>1</v>
      </c>
      <c r="L134" s="20">
        <v>1.6228070175438702E-2</v>
      </c>
      <c r="M134" s="20">
        <v>-4.2962962962963536E-3</v>
      </c>
      <c r="N134" s="19">
        <v>0.70120000000000005</v>
      </c>
      <c r="O134" s="19">
        <v>1.0423665824290176</v>
      </c>
      <c r="P134" s="25">
        <v>41971</v>
      </c>
      <c r="Q134" s="20">
        <v>-4.2962962962963536E-3</v>
      </c>
      <c r="R134" s="25">
        <v>41963</v>
      </c>
      <c r="S134" s="25">
        <f>IF(ISNUMBER(R134),VLOOKUP(B134,Index!$B$3:$AB$18,27,FALSE),"")</f>
        <v>41963</v>
      </c>
      <c r="T134" s="25">
        <f>IF(ISNUMBER($R134),VLOOKUP($B134,Index!$B$21:$AB$36,27,FALSE),"")</f>
        <v>41963</v>
      </c>
      <c r="U134" s="25">
        <f>IF(ISNUMBER($R134),VLOOKUP($B134,Index!$B$39:$AB$54,27,FALSE),"")</f>
        <v>41963</v>
      </c>
      <c r="W134" s="18">
        <v>1.4157706093190003</v>
      </c>
      <c r="X134" s="19">
        <v>0.8</v>
      </c>
      <c r="Y134" s="18">
        <v>0.1162003995533234</v>
      </c>
      <c r="Z134" s="19">
        <f t="shared" si="30"/>
        <v>0</v>
      </c>
      <c r="AA134" s="21">
        <v>10.984427141267959</v>
      </c>
      <c r="AB134" s="28"/>
      <c r="AC134" s="18">
        <v>2.0044064182114933</v>
      </c>
      <c r="AD134" s="19">
        <v>0.64000000000000012</v>
      </c>
      <c r="AE134" s="18">
        <v>1.3502532856352001E-2</v>
      </c>
      <c r="AF134" s="19">
        <f t="shared" si="31"/>
        <v>0</v>
      </c>
      <c r="AG134" s="21">
        <v>120.65763962182419</v>
      </c>
      <c r="AH134" s="28"/>
      <c r="AK134" t="str">
        <f t="shared" si="32"/>
        <v/>
      </c>
      <c r="AL134" t="str">
        <f t="shared" si="32"/>
        <v/>
      </c>
      <c r="AM134" t="str">
        <f t="shared" si="32"/>
        <v/>
      </c>
      <c r="AN134">
        <f t="shared" si="32"/>
        <v>10.984427141267959</v>
      </c>
      <c r="AO134" t="str">
        <f t="shared" si="32"/>
        <v/>
      </c>
      <c r="AP134" t="str">
        <f t="shared" si="32"/>
        <v/>
      </c>
      <c r="AQ134" t="str">
        <f t="shared" si="32"/>
        <v/>
      </c>
      <c r="AR134" t="str">
        <f t="shared" si="32"/>
        <v/>
      </c>
      <c r="AS134" t="str">
        <f t="shared" si="32"/>
        <v/>
      </c>
      <c r="AT134" t="str">
        <f t="shared" si="32"/>
        <v/>
      </c>
      <c r="AU134" t="str">
        <f t="shared" si="32"/>
        <v/>
      </c>
      <c r="AV134" t="str">
        <f t="shared" si="32"/>
        <v/>
      </c>
      <c r="AW134" t="str">
        <f t="shared" si="32"/>
        <v/>
      </c>
      <c r="AX134" t="str">
        <f t="shared" si="32"/>
        <v/>
      </c>
      <c r="AZ134" s="46">
        <f>IF(ISNUMBER(VLOOKUP($B134,Stats!$A$2:$AA$19,2,FALSE))=FALSE,"",IF(ISNUMBER(W134),(W134-VLOOKUP($B134,Stats!$A$2:$AA$19,2,FALSE))/VLOOKUP($B134,Stats!$A$2:$AA$19,16,FALSE),""))</f>
        <v>0.32822092131466857</v>
      </c>
      <c r="BA134" s="46">
        <f>IF(ISNUMBER(VLOOKUP($B134,Stats!$A$2:$AA$19,2,FALSE))=FALSE,"",IF(ISNUMBER(X134),(X134-VLOOKUP($B134,Stats!$A$2:$AA$19,3,FALSE))/VLOOKUP($B134,Stats!$A$2:$AA$19,17,FALSE),""))</f>
        <v>0.51367074063984464</v>
      </c>
      <c r="BB134" s="46"/>
      <c r="BC134" s="46"/>
      <c r="BD134" s="44">
        <f t="shared" si="27"/>
        <v>0.42094583097725657</v>
      </c>
      <c r="BE134" s="46">
        <f>IF(ISNUMBER(VLOOKUP($B134,Stats!$A$2:$AA$19,2,FALSE))=FALSE,"",IF(ISNUMBER(Y134),(Y134-VLOOKUP($B134,Stats!$A$2:$AA$19,5,FALSE))/VLOOKUP($B134,Stats!$A$2:$AA$19,19,FALSE),""))</f>
        <v>-3.4897100376525284E-2</v>
      </c>
      <c r="BF134" s="46"/>
      <c r="BG134" s="46"/>
      <c r="BH134" s="46">
        <f>IF(ISNUMBER(VLOOKUP($B134,Stats!$A$2:$AA$19,2,FALSE))=FALSE,"",IF(ISNUMBER(Z134),(Z134-VLOOKUP($B134,Stats!$A$2:$AA$19,8,FALSE))/VLOOKUP($B134,Stats!$A$2:$AA$19,22,FALSE),""))</f>
        <v>-0.83432005029645806</v>
      </c>
      <c r="BI134" s="46" t="str">
        <f>IF(ISNUMBER(VLOOKUP($B134,Stats!$A$2:$AA$19,2,FALSE))=FALSE,"",IF(ISNUMBER(#REF!),(#REF!-VLOOKUP($B134,Stats!$A$2:$AA$19,9,FALSE))/VLOOKUP($B134,Stats!$A$2:$AA$19,23,FALSE),""))</f>
        <v/>
      </c>
      <c r="BJ134" s="46" t="str">
        <f>IF(ISNUMBER(VLOOKUP($B134,Stats!$A$2:$AA$19,2,FALSE))=FALSE,"",IF(ISNUMBER(#REF!),(#REF!-VLOOKUP($B134,Stats!$A$2:$AA$19,10,FALSE))/VLOOKUP($B134,Stats!$A$2:$AA$19,24,FALSE),""))</f>
        <v/>
      </c>
      <c r="BK134" s="44">
        <f t="shared" si="33"/>
        <v>-0.22586804482536971</v>
      </c>
      <c r="BL134" s="46" t="str">
        <f>IF(ISNUMBER(VLOOKUP($B134,Stats!$A$2:$AA$19,2,FALSE))=FALSE,"",IF(ISNUMBER(#REF!),(#REF!-VLOOKUP($B134,Stats!$A$2:$AA$19,11,FALSE))/VLOOKUP($B134,Stats!$A$2:$AA$19,25,FALSE),""))</f>
        <v/>
      </c>
      <c r="BM134" s="46">
        <f>IF(ISNUMBER(VLOOKUP($B134,Stats!$A$2:$AA$19,2,FALSE))=FALSE,"",IF(ISNUMBER(AA134),(AA134-VLOOKUP($B134,Stats!$A$2:$AA$19,12,FALSE))/VLOOKUP($B134,Stats!$A$2:$AA$19,26,FALSE),""))</f>
        <v>-0.13130877099689844</v>
      </c>
      <c r="BN134" s="46" t="str">
        <f>IF(ISNUMBER(VLOOKUP($B134,Stats!$A$2:$AA$19,2,FALSE))=FALSE,"",IF(ISNUMBER(#REF!),(#REF!-VLOOKUP($B134,Stats!$A$2:$AA$19,13,FALSE))/VLOOKUP($B134,Stats!$A$2:$AA$19,27,FALSE),""))</f>
        <v/>
      </c>
      <c r="BO134" s="46" t="str">
        <f>IF(ISNUMBER(VLOOKUP($B134,Stats!$A$2:$AA$19,2,FALSE))=FALSE,"",IF(ISNUMBER(#REF!),(#REF!-VLOOKUP($B134,Stats!$A$2:$AA$19,14,FALSE))/VLOOKUP($B134,Stats!$A$2:$AB$19,28,FALSE),""))</f>
        <v/>
      </c>
      <c r="BP134" s="46"/>
      <c r="BQ134" s="46">
        <f>IF(ISNUMBER(VLOOKUP($B134,Stats!$A$2:$AA$19,2,FALSE))=FALSE,"",IF(ISNUMBER(BM134),BM134,(VLOOKUP($B134,Stats!$A$2:$AT$19,46,FALSE)-VLOOKUP($B134,Stats!$A$2:$AA$19,12,FALSE))/VLOOKUP($B134,Stats!$A$2:$AA$19,26,FALSE)))</f>
        <v>-0.13130877099689844</v>
      </c>
      <c r="BR134" s="51">
        <f t="shared" ref="BR134:BR197" si="34">IF(ISNUMBER(AZ134),MAX(-3,MIN(3,SUM(0,BQ134)))*$BM$1+$BN$1*MAX(-3,MIN(3,SUM(0,BN134)))+$BO$1*MAX(-3,MIN(3,SUM(0,BO134))),"")</f>
        <v>-0.13130877099689844</v>
      </c>
      <c r="BS134" s="32" t="str">
        <f t="shared" si="28"/>
        <v>1756_201424</v>
      </c>
      <c r="BT134" s="53">
        <f t="shared" si="29"/>
        <v>-7.7593414899150198E-2</v>
      </c>
    </row>
    <row r="135" spans="1:72" x14ac:dyDescent="0.15">
      <c r="A135" s="16">
        <v>1756</v>
      </c>
      <c r="B135" s="17">
        <v>201425</v>
      </c>
      <c r="C135" s="3">
        <v>0</v>
      </c>
      <c r="D135" s="23">
        <v>3.6651454649172743E-2</v>
      </c>
      <c r="E135" s="18">
        <v>7.7914427139206483E-3</v>
      </c>
      <c r="F135" s="24">
        <v>7</v>
      </c>
      <c r="G135" s="24">
        <v>3</v>
      </c>
      <c r="H135" s="20">
        <v>7.8590067589493964E-3</v>
      </c>
      <c r="I135" s="20">
        <v>-6.2266160768869412E-3</v>
      </c>
      <c r="J135" s="24">
        <v>4</v>
      </c>
      <c r="K135" s="24">
        <v>3</v>
      </c>
      <c r="L135" s="20">
        <v>1.4380375017623015E-2</v>
      </c>
      <c r="M135" s="20">
        <v>-7.7028885832186589E-3</v>
      </c>
      <c r="N135" s="19">
        <v>0.72699999999999998</v>
      </c>
      <c r="O135" s="19">
        <v>1.0319375443577004</v>
      </c>
      <c r="P135" s="25">
        <v>41977</v>
      </c>
      <c r="Q135" s="20">
        <v>-1.8569463548830711E-2</v>
      </c>
      <c r="R135" s="25">
        <v>41982</v>
      </c>
      <c r="S135" s="25">
        <f>IF(ISNUMBER(R135),VLOOKUP(B135,Index!$B$3:$AB$18,27,FALSE),"")</f>
        <v>41982</v>
      </c>
      <c r="T135" s="25">
        <f>IF(ISNUMBER($R135),VLOOKUP($B135,Index!$B$21:$AB$36,27,FALSE),"")</f>
        <v>41982</v>
      </c>
      <c r="U135" s="25">
        <f>IF(ISNUMBER($R135),VLOOKUP($B135,Index!$B$39:$AB$54,27,FALSE),"")</f>
        <v>41982</v>
      </c>
      <c r="W135" s="18">
        <v>1.0995436394751823</v>
      </c>
      <c r="X135" s="19">
        <v>0.7</v>
      </c>
      <c r="Y135" s="18">
        <v>0.14783223140827773</v>
      </c>
      <c r="Z135" s="19">
        <f t="shared" si="30"/>
        <v>0</v>
      </c>
      <c r="AA135" s="21">
        <v>1.9737487059221279</v>
      </c>
      <c r="AB135" s="28"/>
      <c r="AC135" s="18">
        <v>1.2089962151103297</v>
      </c>
      <c r="AD135" s="19">
        <v>0.48999999999999994</v>
      </c>
      <c r="AE135" s="18">
        <v>2.1854368643150577E-2</v>
      </c>
      <c r="AF135" s="19">
        <f t="shared" si="31"/>
        <v>0</v>
      </c>
      <c r="AG135" s="21">
        <v>3.8956839541292747</v>
      </c>
      <c r="AH135" s="28"/>
      <c r="AK135" t="str">
        <f t="shared" si="32"/>
        <v/>
      </c>
      <c r="AL135" t="str">
        <f t="shared" si="32"/>
        <v/>
      </c>
      <c r="AM135" t="str">
        <f t="shared" si="32"/>
        <v/>
      </c>
      <c r="AN135" t="str">
        <f t="shared" si="32"/>
        <v/>
      </c>
      <c r="AO135">
        <f t="shared" si="32"/>
        <v>1.9737487059221279</v>
      </c>
      <c r="AP135" t="str">
        <f t="shared" si="32"/>
        <v/>
      </c>
      <c r="AQ135" t="str">
        <f t="shared" si="32"/>
        <v/>
      </c>
      <c r="AR135" t="str">
        <f t="shared" si="32"/>
        <v/>
      </c>
      <c r="AS135" t="str">
        <f t="shared" si="32"/>
        <v/>
      </c>
      <c r="AT135" t="str">
        <f t="shared" si="32"/>
        <v/>
      </c>
      <c r="AU135" t="str">
        <f t="shared" si="32"/>
        <v/>
      </c>
      <c r="AV135" t="str">
        <f t="shared" si="32"/>
        <v/>
      </c>
      <c r="AW135" t="str">
        <f t="shared" si="32"/>
        <v/>
      </c>
      <c r="AX135" t="str">
        <f t="shared" si="32"/>
        <v/>
      </c>
      <c r="AZ135" s="46">
        <f>IF(ISNUMBER(VLOOKUP($B135,Stats!$A$2:$AA$19,2,FALSE))=FALSE,"",IF(ISNUMBER(W135),(W135-VLOOKUP($B135,Stats!$A$2:$AA$19,2,FALSE))/VLOOKUP($B135,Stats!$A$2:$AA$19,16,FALSE),""))</f>
        <v>0.11202816412638433</v>
      </c>
      <c r="BA135" s="46">
        <f>IF(ISNUMBER(VLOOKUP($B135,Stats!$A$2:$AA$19,2,FALSE))=FALSE,"",IF(ISNUMBER(X135),(X135-VLOOKUP($B135,Stats!$A$2:$AA$19,3,FALSE))/VLOOKUP($B135,Stats!$A$2:$AA$19,17,FALSE),""))</f>
        <v>0.52844508262562895</v>
      </c>
      <c r="BB135" s="46"/>
      <c r="BC135" s="46"/>
      <c r="BD135" s="44">
        <f t="shared" si="27"/>
        <v>0.32023662337600667</v>
      </c>
      <c r="BE135" s="46">
        <f>IF(ISNUMBER(VLOOKUP($B135,Stats!$A$2:$AA$19,2,FALSE))=FALSE,"",IF(ISNUMBER(Y135),(Y135-VLOOKUP($B135,Stats!$A$2:$AA$19,5,FALSE))/VLOOKUP($B135,Stats!$A$2:$AA$19,19,FALSE),""))</f>
        <v>-0.83343120404823534</v>
      </c>
      <c r="BF135" s="46"/>
      <c r="BG135" s="46"/>
      <c r="BH135" s="46">
        <f>IF(ISNUMBER(VLOOKUP($B135,Stats!$A$2:$AA$19,2,FALSE))=FALSE,"",IF(ISNUMBER(Z135),(Z135-VLOOKUP($B135,Stats!$A$2:$AA$19,8,FALSE))/VLOOKUP($B135,Stats!$A$2:$AA$19,22,FALSE),""))</f>
        <v>-0.38938659637819406</v>
      </c>
      <c r="BI135" s="46" t="str">
        <f>IF(ISNUMBER(VLOOKUP($B135,Stats!$A$2:$AA$19,2,FALSE))=FALSE,"",IF(ISNUMBER(#REF!),(#REF!-VLOOKUP($B135,Stats!$A$2:$AA$19,9,FALSE))/VLOOKUP($B135,Stats!$A$2:$AA$19,23,FALSE),""))</f>
        <v/>
      </c>
      <c r="BJ135" s="46" t="str">
        <f>IF(ISNUMBER(VLOOKUP($B135,Stats!$A$2:$AA$19,2,FALSE))=FALSE,"",IF(ISNUMBER(#REF!),(#REF!-VLOOKUP($B135,Stats!$A$2:$AA$19,10,FALSE))/VLOOKUP($B135,Stats!$A$2:$AA$19,24,FALSE),""))</f>
        <v/>
      </c>
      <c r="BK135" s="44">
        <f t="shared" si="33"/>
        <v>0.46658586392030654</v>
      </c>
      <c r="BL135" s="46" t="str">
        <f>IF(ISNUMBER(VLOOKUP($B135,Stats!$A$2:$AA$19,2,FALSE))=FALSE,"",IF(ISNUMBER(#REF!),(#REF!-VLOOKUP($B135,Stats!$A$2:$AA$19,11,FALSE))/VLOOKUP($B135,Stats!$A$2:$AA$19,25,FALSE),""))</f>
        <v/>
      </c>
      <c r="BM135" s="46">
        <f>IF(ISNUMBER(VLOOKUP($B135,Stats!$A$2:$AA$19,2,FALSE))=FALSE,"",IF(ISNUMBER(AA135),(AA135-VLOOKUP($B135,Stats!$A$2:$AA$19,12,FALSE))/VLOOKUP($B135,Stats!$A$2:$AA$19,26,FALSE),""))</f>
        <v>-7.1750897641793057E-2</v>
      </c>
      <c r="BN135" s="46" t="str">
        <f>IF(ISNUMBER(VLOOKUP($B135,Stats!$A$2:$AA$19,2,FALSE))=FALSE,"",IF(ISNUMBER(#REF!),(#REF!-VLOOKUP($B135,Stats!$A$2:$AA$19,13,FALSE))/VLOOKUP($B135,Stats!$A$2:$AA$19,27,FALSE),""))</f>
        <v/>
      </c>
      <c r="BO135" s="46" t="str">
        <f>IF(ISNUMBER(VLOOKUP($B135,Stats!$A$2:$AA$19,2,FALSE))=FALSE,"",IF(ISNUMBER(#REF!),(#REF!-VLOOKUP($B135,Stats!$A$2:$AA$19,14,FALSE))/VLOOKUP($B135,Stats!$A$2:$AB$19,28,FALSE),""))</f>
        <v/>
      </c>
      <c r="BP135" s="46"/>
      <c r="BQ135" s="46">
        <f>IF(ISNUMBER(VLOOKUP($B135,Stats!$A$2:$AA$19,2,FALSE))=FALSE,"",IF(ISNUMBER(BM135),BM135,(VLOOKUP($B135,Stats!$A$2:$AT$19,46,FALSE)-VLOOKUP($B135,Stats!$A$2:$AA$19,12,FALSE))/VLOOKUP($B135,Stats!$A$2:$AA$19,26,FALSE)))</f>
        <v>-7.1750897641793057E-2</v>
      </c>
      <c r="BR135" s="51">
        <f t="shared" si="34"/>
        <v>-7.1750897641793057E-2</v>
      </c>
      <c r="BS135" s="32" t="str">
        <f t="shared" si="28"/>
        <v>1756_201425</v>
      </c>
      <c r="BT135" s="53">
        <f t="shared" si="29"/>
        <v>0.32964866349902666</v>
      </c>
    </row>
    <row r="136" spans="1:72" x14ac:dyDescent="0.15">
      <c r="A136" s="16">
        <v>1756</v>
      </c>
      <c r="B136" s="17">
        <v>201426</v>
      </c>
      <c r="C136" s="3">
        <v>0</v>
      </c>
      <c r="D136" s="23">
        <v>-2.7514100976750999E-3</v>
      </c>
      <c r="E136" s="18">
        <v>5.919142643375311E-3</v>
      </c>
      <c r="F136" s="24">
        <v>5</v>
      </c>
      <c r="G136" s="24">
        <v>5</v>
      </c>
      <c r="H136" s="20">
        <v>4.4807887705492263E-3</v>
      </c>
      <c r="I136" s="20">
        <v>-5.0002179213489931E-3</v>
      </c>
      <c r="J136" s="24">
        <v>4</v>
      </c>
      <c r="K136" s="24">
        <v>5</v>
      </c>
      <c r="L136" s="20">
        <v>8.9673532296483671E-3</v>
      </c>
      <c r="M136" s="20">
        <v>-1.0277777777777719E-2</v>
      </c>
      <c r="N136" s="19">
        <v>0.73070000000000002</v>
      </c>
      <c r="O136" s="19">
        <v>1</v>
      </c>
      <c r="P136" s="25">
        <v>41988</v>
      </c>
      <c r="Q136" s="20">
        <v>-2.4770767756945422E-2</v>
      </c>
      <c r="R136" s="25">
        <v>41995</v>
      </c>
      <c r="S136" s="25">
        <f>IF(ISNUMBER(R136),VLOOKUP(B136,Index!$B$3:$AB$18,27,FALSE),"")</f>
        <v>41997</v>
      </c>
      <c r="T136" s="25">
        <f>IF(ISNUMBER($R136),VLOOKUP($B136,Index!$B$21:$AB$36,27,FALSE),"")</f>
        <v>41996</v>
      </c>
      <c r="U136" s="25">
        <f>IF(ISNUMBER($R136),VLOOKUP($B136,Index!$B$39:$AB$54,27,FALSE),"")</f>
        <v>41996</v>
      </c>
      <c r="W136" s="18">
        <v>-8.2542302930252998E-2</v>
      </c>
      <c r="X136" s="19">
        <v>0.5</v>
      </c>
      <c r="Y136" s="18">
        <v>0.11230783529097453</v>
      </c>
      <c r="Z136" s="19">
        <f t="shared" si="30"/>
        <v>2</v>
      </c>
      <c r="AA136" s="21" t="s">
        <v>25</v>
      </c>
      <c r="AB136" s="28"/>
      <c r="AC136" s="18">
        <v>6.8132317730296528E-3</v>
      </c>
      <c r="AD136" s="19">
        <v>0.25</v>
      </c>
      <c r="AE136" s="18">
        <v>1.2613049867744664E-2</v>
      </c>
      <c r="AF136" s="19">
        <f t="shared" si="31"/>
        <v>4</v>
      </c>
      <c r="AG136" s="21" t="s">
        <v>25</v>
      </c>
      <c r="AH136" s="28"/>
      <c r="AK136" t="str">
        <f t="shared" si="32"/>
        <v/>
      </c>
      <c r="AL136" t="str">
        <f t="shared" si="32"/>
        <v/>
      </c>
      <c r="AM136" t="str">
        <f t="shared" si="32"/>
        <v/>
      </c>
      <c r="AN136" t="str">
        <f t="shared" si="32"/>
        <v/>
      </c>
      <c r="AO136" t="str">
        <f t="shared" si="32"/>
        <v/>
      </c>
      <c r="AP136" t="str">
        <f t="shared" si="32"/>
        <v/>
      </c>
      <c r="AQ136" t="str">
        <f t="shared" si="32"/>
        <v/>
      </c>
      <c r="AR136" t="str">
        <f t="shared" si="32"/>
        <v/>
      </c>
      <c r="AS136" t="str">
        <f t="shared" si="32"/>
        <v/>
      </c>
      <c r="AT136" t="str">
        <f t="shared" si="32"/>
        <v/>
      </c>
      <c r="AU136" t="str">
        <f t="shared" si="32"/>
        <v/>
      </c>
      <c r="AV136" t="str">
        <f t="shared" si="32"/>
        <v/>
      </c>
      <c r="AW136" t="str">
        <f t="shared" si="32"/>
        <v/>
      </c>
      <c r="AX136" t="str">
        <f t="shared" si="32"/>
        <v/>
      </c>
      <c r="AZ136" s="46">
        <f>IF(ISNUMBER(VLOOKUP($B136,Stats!$A$2:$AA$19,2,FALSE))=FALSE,"",IF(ISNUMBER(W136),(W136-VLOOKUP($B136,Stats!$A$2:$AA$19,2,FALSE))/VLOOKUP($B136,Stats!$A$2:$AA$19,16,FALSE),""))</f>
        <v>-0.48773009819852692</v>
      </c>
      <c r="BA136" s="46">
        <f>IF(ISNUMBER(VLOOKUP($B136,Stats!$A$2:$AA$19,2,FALSE))=FALSE,"",IF(ISNUMBER(X136),(X136-VLOOKUP($B136,Stats!$A$2:$AA$19,3,FALSE))/VLOOKUP($B136,Stats!$A$2:$AA$19,17,FALSE),""))</f>
        <v>-0.59756231632346257</v>
      </c>
      <c r="BB136" s="46"/>
      <c r="BC136" s="46"/>
      <c r="BD136" s="44">
        <f t="shared" si="27"/>
        <v>-0.54264620726099477</v>
      </c>
      <c r="BE136" s="46">
        <f>IF(ISNUMBER(VLOOKUP($B136,Stats!$A$2:$AA$19,2,FALSE))=FALSE,"",IF(ISNUMBER(Y136),(Y136-VLOOKUP($B136,Stats!$A$2:$AA$19,5,FALSE))/VLOOKUP($B136,Stats!$A$2:$AA$19,19,FALSE),""))</f>
        <v>-0.81130943599251704</v>
      </c>
      <c r="BF136" s="46"/>
      <c r="BG136" s="46"/>
      <c r="BH136" s="46">
        <f>IF(ISNUMBER(VLOOKUP($B136,Stats!$A$2:$AA$19,2,FALSE))=FALSE,"",IF(ISNUMBER(Z136),(Z136-VLOOKUP($B136,Stats!$A$2:$AA$19,8,FALSE))/VLOOKUP($B136,Stats!$A$2:$AA$19,22,FALSE),""))</f>
        <v>0.39783181574503418</v>
      </c>
      <c r="BI136" s="46" t="str">
        <f>IF(ISNUMBER(VLOOKUP($B136,Stats!$A$2:$AA$19,2,FALSE))=FALSE,"",IF(ISNUMBER(#REF!),(#REF!-VLOOKUP($B136,Stats!$A$2:$AA$19,9,FALSE))/VLOOKUP($B136,Stats!$A$2:$AA$19,23,FALSE),""))</f>
        <v/>
      </c>
      <c r="BJ136" s="46" t="str">
        <f>IF(ISNUMBER(VLOOKUP($B136,Stats!$A$2:$AA$19,2,FALSE))=FALSE,"",IF(ISNUMBER(#REF!),(#REF!-VLOOKUP($B136,Stats!$A$2:$AA$19,10,FALSE))/VLOOKUP($B136,Stats!$A$2:$AA$19,24,FALSE),""))</f>
        <v/>
      </c>
      <c r="BK136" s="44">
        <f t="shared" si="33"/>
        <v>0.68726614991827206</v>
      </c>
      <c r="BL136" s="46" t="str">
        <f>IF(ISNUMBER(VLOOKUP($B136,Stats!$A$2:$AA$19,2,FALSE))=FALSE,"",IF(ISNUMBER(#REF!),(#REF!-VLOOKUP($B136,Stats!$A$2:$AA$19,11,FALSE))/VLOOKUP($B136,Stats!$A$2:$AA$19,25,FALSE),""))</f>
        <v/>
      </c>
      <c r="BM136" s="46" t="str">
        <f>IF(ISNUMBER(VLOOKUP($B136,Stats!$A$2:$AA$19,2,FALSE))=FALSE,"",IF(ISNUMBER(AA136),(AA136-VLOOKUP($B136,Stats!$A$2:$AA$19,12,FALSE))/VLOOKUP($B136,Stats!$A$2:$AA$19,26,FALSE),""))</f>
        <v/>
      </c>
      <c r="BN136" s="46" t="str">
        <f>IF(ISNUMBER(VLOOKUP($B136,Stats!$A$2:$AA$19,2,FALSE))=FALSE,"",IF(ISNUMBER(#REF!),(#REF!-VLOOKUP($B136,Stats!$A$2:$AA$19,13,FALSE))/VLOOKUP($B136,Stats!$A$2:$AA$19,27,FALSE),""))</f>
        <v/>
      </c>
      <c r="BO136" s="46" t="str">
        <f>IF(ISNUMBER(VLOOKUP($B136,Stats!$A$2:$AA$19,2,FALSE))=FALSE,"",IF(ISNUMBER(#REF!),(#REF!-VLOOKUP($B136,Stats!$A$2:$AA$19,14,FALSE))/VLOOKUP($B136,Stats!$A$2:$AB$19,28,FALSE),""))</f>
        <v/>
      </c>
      <c r="BP136" s="46"/>
      <c r="BQ136" s="46">
        <f>IF(ISNUMBER(VLOOKUP($B136,Stats!$A$2:$AA$19,2,FALSE))=FALSE,"",IF(ISNUMBER(BM136),BM136,(VLOOKUP($B136,Stats!$A$2:$AT$19,46,FALSE)-VLOOKUP($B136,Stats!$A$2:$AA$19,12,FALSE))/VLOOKUP($B136,Stats!$A$2:$AA$19,26,FALSE)))</f>
        <v>-0.61108963630174951</v>
      </c>
      <c r="BR136" s="51">
        <f t="shared" si="34"/>
        <v>-0.61108963630174951</v>
      </c>
      <c r="BS136" s="32" t="str">
        <f t="shared" si="28"/>
        <v>1756_201426</v>
      </c>
      <c r="BT136" s="53">
        <f t="shared" si="29"/>
        <v>0.18161252123841437</v>
      </c>
    </row>
    <row r="137" spans="1:72" x14ac:dyDescent="0.15">
      <c r="A137" s="16">
        <v>1756</v>
      </c>
      <c r="B137" s="17">
        <v>201427</v>
      </c>
      <c r="C137" s="3">
        <v>0</v>
      </c>
      <c r="D137" s="23">
        <v>1.6554007449303132E-3</v>
      </c>
      <c r="E137" s="18">
        <v>9.0897940771672951E-3</v>
      </c>
      <c r="F137" s="24">
        <v>1</v>
      </c>
      <c r="G137" s="24">
        <v>2</v>
      </c>
      <c r="H137" s="20">
        <v>1.0577592205984532E-2</v>
      </c>
      <c r="I137" s="20">
        <v>-4.4203492601257999E-3</v>
      </c>
      <c r="J137" s="24">
        <v>1</v>
      </c>
      <c r="K137" s="24">
        <v>2</v>
      </c>
      <c r="L137" s="20">
        <v>1.0577592205984532E-2</v>
      </c>
      <c r="M137" s="20">
        <v>-7.1852977753212866E-3</v>
      </c>
      <c r="N137" s="19">
        <v>0.72609999999999997</v>
      </c>
      <c r="O137" s="19">
        <v>1.0033162912809175</v>
      </c>
      <c r="P137" s="25">
        <v>42004</v>
      </c>
      <c r="Q137" s="20">
        <v>-7.1852977753212866E-3</v>
      </c>
      <c r="R137" s="25">
        <v>42003</v>
      </c>
      <c r="S137" s="25">
        <f>IF(ISNUMBER(R137),VLOOKUP(B137,Index!$B$3:$AB$18,27,FALSE),"")</f>
        <v>42002</v>
      </c>
      <c r="T137" s="25">
        <f>IF(ISNUMBER($R137),VLOOKUP($B137,Index!$B$21:$AB$36,27,FALSE),"")</f>
        <v>42003</v>
      </c>
      <c r="U137" s="25">
        <f>IF(ISNUMBER($R137),VLOOKUP($B137,Index!$B$39:$AB$54,27,FALSE),"")</f>
        <v>42003</v>
      </c>
      <c r="W137" s="18">
        <v>0.19864808939163758</v>
      </c>
      <c r="X137" s="19">
        <v>0.33333333333333331</v>
      </c>
      <c r="Y137" s="18">
        <v>0.17246671647454193</v>
      </c>
      <c r="Z137" s="19">
        <f t="shared" si="30"/>
        <v>1</v>
      </c>
      <c r="AA137" s="21">
        <v>0.23038721521270464</v>
      </c>
      <c r="AB137" s="28"/>
      <c r="AC137" s="18">
        <v>3.9461063418948034E-2</v>
      </c>
      <c r="AD137" s="19">
        <v>0.1111111111111111</v>
      </c>
      <c r="AE137" s="18">
        <v>2.9744768291510033E-2</v>
      </c>
      <c r="AF137" s="19">
        <f t="shared" si="31"/>
        <v>1</v>
      </c>
      <c r="AG137" s="21">
        <v>5.3078268933465081E-2</v>
      </c>
      <c r="AH137" s="28"/>
      <c r="AK137" t="str">
        <f t="shared" si="32"/>
        <v/>
      </c>
      <c r="AL137" t="str">
        <f t="shared" si="32"/>
        <v/>
      </c>
      <c r="AM137" t="str">
        <f t="shared" si="32"/>
        <v/>
      </c>
      <c r="AN137" t="str">
        <f t="shared" si="32"/>
        <v/>
      </c>
      <c r="AO137" t="str">
        <f t="shared" si="32"/>
        <v/>
      </c>
      <c r="AP137" t="str">
        <f t="shared" si="32"/>
        <v/>
      </c>
      <c r="AQ137">
        <f t="shared" si="32"/>
        <v>0.23038721521270464</v>
      </c>
      <c r="AR137" t="str">
        <f t="shared" si="32"/>
        <v/>
      </c>
      <c r="AS137" t="str">
        <f t="shared" si="32"/>
        <v/>
      </c>
      <c r="AT137" t="str">
        <f t="shared" si="32"/>
        <v/>
      </c>
      <c r="AU137" t="str">
        <f t="shared" si="32"/>
        <v/>
      </c>
      <c r="AV137" t="str">
        <f t="shared" si="32"/>
        <v/>
      </c>
      <c r="AW137" t="str">
        <f t="shared" si="32"/>
        <v/>
      </c>
      <c r="AX137" t="str">
        <f t="shared" si="32"/>
        <v/>
      </c>
      <c r="AZ137" s="46">
        <f>IF(ISNUMBER(VLOOKUP($B137,Stats!$A$2:$AA$19,2,FALSE))=FALSE,"",IF(ISNUMBER(W137),(W137-VLOOKUP($B137,Stats!$A$2:$AA$19,2,FALSE))/VLOOKUP($B137,Stats!$A$2:$AA$19,16,FALSE),""))</f>
        <v>-0.28348080485337268</v>
      </c>
      <c r="BA137" s="46">
        <f>IF(ISNUMBER(VLOOKUP($B137,Stats!$A$2:$AA$19,2,FALSE))=FALSE,"",IF(ISNUMBER(X137),(X137-VLOOKUP($B137,Stats!$A$2:$AA$19,3,FALSE))/VLOOKUP($B137,Stats!$A$2:$AA$19,17,FALSE),""))</f>
        <v>-1.0507044611669172</v>
      </c>
      <c r="BB137" s="46"/>
      <c r="BC137" s="46"/>
      <c r="BD137" s="44">
        <f t="shared" si="27"/>
        <v>-0.66709263301014499</v>
      </c>
      <c r="BE137" s="46">
        <f>IF(ISNUMBER(VLOOKUP($B137,Stats!$A$2:$AA$19,2,FALSE))=FALSE,"",IF(ISNUMBER(Y137),(Y137-VLOOKUP($B137,Stats!$A$2:$AA$19,5,FALSE))/VLOOKUP($B137,Stats!$A$2:$AA$19,19,FALSE),""))</f>
        <v>-0.12320041766793229</v>
      </c>
      <c r="BF137" s="46"/>
      <c r="BG137" s="46"/>
      <c r="BH137" s="46">
        <f>IF(ISNUMBER(VLOOKUP($B137,Stats!$A$2:$AA$19,2,FALSE))=FALSE,"",IF(ISNUMBER(Z137),(Z137-VLOOKUP($B137,Stats!$A$2:$AA$19,8,FALSE))/VLOOKUP($B137,Stats!$A$2:$AA$19,22,FALSE),""))</f>
        <v>0.41115882059143566</v>
      </c>
      <c r="BI137" s="46" t="str">
        <f>IF(ISNUMBER(VLOOKUP($B137,Stats!$A$2:$AA$19,2,FALSE))=FALSE,"",IF(ISNUMBER(#REF!),(#REF!-VLOOKUP($B137,Stats!$A$2:$AA$19,9,FALSE))/VLOOKUP($B137,Stats!$A$2:$AA$19,23,FALSE),""))</f>
        <v/>
      </c>
      <c r="BJ137" s="46" t="str">
        <f>IF(ISNUMBER(VLOOKUP($B137,Stats!$A$2:$AA$19,2,FALSE))=FALSE,"",IF(ISNUMBER(#REF!),(#REF!-VLOOKUP($B137,Stats!$A$2:$AA$19,10,FALSE))/VLOOKUP($B137,Stats!$A$2:$AA$19,24,FALSE),""))</f>
        <v/>
      </c>
      <c r="BK137" s="44">
        <f t="shared" si="33"/>
        <v>0.20958793854498328</v>
      </c>
      <c r="BL137" s="46" t="str">
        <f>IF(ISNUMBER(VLOOKUP($B137,Stats!$A$2:$AA$19,2,FALSE))=FALSE,"",IF(ISNUMBER(#REF!),(#REF!-VLOOKUP($B137,Stats!$A$2:$AA$19,11,FALSE))/VLOOKUP($B137,Stats!$A$2:$AA$19,25,FALSE),""))</f>
        <v/>
      </c>
      <c r="BM137" s="46">
        <f>IF(ISNUMBER(VLOOKUP($B137,Stats!$A$2:$AA$19,2,FALSE))=FALSE,"",IF(ISNUMBER(AA137),(AA137-VLOOKUP($B137,Stats!$A$2:$AA$19,12,FALSE))/VLOOKUP($B137,Stats!$A$2:$AA$19,26,FALSE),""))</f>
        <v>-0.45323084556840343</v>
      </c>
      <c r="BN137" s="46" t="str">
        <f>IF(ISNUMBER(VLOOKUP($B137,Stats!$A$2:$AA$19,2,FALSE))=FALSE,"",IF(ISNUMBER(#REF!),(#REF!-VLOOKUP($B137,Stats!$A$2:$AA$19,13,FALSE))/VLOOKUP($B137,Stats!$A$2:$AA$19,27,FALSE),""))</f>
        <v/>
      </c>
      <c r="BO137" s="46" t="str">
        <f>IF(ISNUMBER(VLOOKUP($B137,Stats!$A$2:$AA$19,2,FALSE))=FALSE,"",IF(ISNUMBER(#REF!),(#REF!-VLOOKUP($B137,Stats!$A$2:$AA$19,14,FALSE))/VLOOKUP($B137,Stats!$A$2:$AB$19,28,FALSE),""))</f>
        <v/>
      </c>
      <c r="BP137" s="46"/>
      <c r="BQ137" s="46">
        <f>IF(ISNUMBER(VLOOKUP($B137,Stats!$A$2:$AA$19,2,FALSE))=FALSE,"",IF(ISNUMBER(BM137),BM137,(VLOOKUP($B137,Stats!$A$2:$AT$19,46,FALSE)-VLOOKUP($B137,Stats!$A$2:$AA$19,12,FALSE))/VLOOKUP($B137,Stats!$A$2:$AA$19,26,FALSE)))</f>
        <v>-0.45323084556840343</v>
      </c>
      <c r="BR137" s="51">
        <f t="shared" si="34"/>
        <v>-0.45323084556840343</v>
      </c>
      <c r="BS137" s="32" t="str">
        <f t="shared" si="28"/>
        <v>1756_201427</v>
      </c>
      <c r="BT137" s="53">
        <f t="shared" si="29"/>
        <v>-9.8311932588719717E-2</v>
      </c>
    </row>
    <row r="138" spans="1:72" x14ac:dyDescent="0.15">
      <c r="A138" s="16">
        <v>1756</v>
      </c>
      <c r="B138" s="17">
        <v>201501</v>
      </c>
      <c r="C138" s="3">
        <v>0</v>
      </c>
      <c r="D138" s="23">
        <v>1.4736262222834418E-2</v>
      </c>
      <c r="E138" s="18">
        <v>8.9317433170654666E-3</v>
      </c>
      <c r="F138" s="24">
        <v>2</v>
      </c>
      <c r="G138" s="24">
        <v>3</v>
      </c>
      <c r="H138" s="20">
        <v>1.2591165487450651E-2</v>
      </c>
      <c r="I138" s="20">
        <v>-3.4577845028280394E-3</v>
      </c>
      <c r="J138" s="24">
        <v>2</v>
      </c>
      <c r="K138" s="24">
        <v>3</v>
      </c>
      <c r="L138" s="20">
        <v>1.2670431070100463E-2</v>
      </c>
      <c r="M138" s="20">
        <v>-5.5278414453282521E-3</v>
      </c>
      <c r="N138" s="19">
        <v>0.74450000000000005</v>
      </c>
      <c r="O138" s="19">
        <v>1.0125118999048008</v>
      </c>
      <c r="P138" s="25">
        <v>42010</v>
      </c>
      <c r="Q138" s="20">
        <v>-1.0342511752854278E-2</v>
      </c>
      <c r="R138" s="25">
        <v>42013</v>
      </c>
      <c r="S138" s="25">
        <f>IF(ISNUMBER(R138),VLOOKUP(B138,Index!$B$3:$AB$18,27,FALSE),"")</f>
        <v>42013</v>
      </c>
      <c r="T138" s="25">
        <f>IF(ISNUMBER($R138),VLOOKUP($B138,Index!$B$21:$AB$36,27,FALSE),"")</f>
        <v>42013</v>
      </c>
      <c r="U138" s="25">
        <f>IF(ISNUMBER($R138),VLOOKUP($B138,Index!$B$39:$AB$54,27,FALSE),"")</f>
        <v>42011</v>
      </c>
      <c r="W138" s="18">
        <v>1.0610108800440781</v>
      </c>
      <c r="X138" s="19">
        <v>0.4</v>
      </c>
      <c r="Y138" s="18">
        <v>0.16946791414748605</v>
      </c>
      <c r="Z138" s="19">
        <f t="shared" si="30"/>
        <v>0</v>
      </c>
      <c r="AA138" s="21">
        <v>1.4248243149221052</v>
      </c>
      <c r="AB138" s="28"/>
      <c r="AC138" s="18">
        <v>1.1257440875719089</v>
      </c>
      <c r="AD138" s="19">
        <v>0.16000000000000003</v>
      </c>
      <c r="AE138" s="18">
        <v>2.8719373925499701E-2</v>
      </c>
      <c r="AF138" s="19">
        <f t="shared" si="31"/>
        <v>0</v>
      </c>
      <c r="AG138" s="21">
        <v>2.0301243283932462</v>
      </c>
      <c r="AH138" s="28"/>
      <c r="AK138" t="str">
        <f t="shared" si="32"/>
        <v/>
      </c>
      <c r="AL138" t="str">
        <f t="shared" si="32"/>
        <v/>
      </c>
      <c r="AM138" t="str">
        <f t="shared" si="32"/>
        <v/>
      </c>
      <c r="AN138" t="str">
        <f t="shared" si="32"/>
        <v/>
      </c>
      <c r="AO138" t="str">
        <f t="shared" si="32"/>
        <v/>
      </c>
      <c r="AP138" t="str">
        <f t="shared" si="32"/>
        <v/>
      </c>
      <c r="AQ138" t="str">
        <f t="shared" si="32"/>
        <v/>
      </c>
      <c r="AR138">
        <f t="shared" si="32"/>
        <v>1.4248243149221052</v>
      </c>
      <c r="AS138" t="str">
        <f t="shared" si="32"/>
        <v/>
      </c>
      <c r="AT138" t="str">
        <f t="shared" si="32"/>
        <v/>
      </c>
      <c r="AU138" t="str">
        <f t="shared" si="32"/>
        <v/>
      </c>
      <c r="AV138" t="str">
        <f t="shared" si="32"/>
        <v/>
      </c>
      <c r="AW138" t="str">
        <f t="shared" si="32"/>
        <v/>
      </c>
      <c r="AX138" t="str">
        <f t="shared" si="32"/>
        <v/>
      </c>
      <c r="AZ138" s="46">
        <f>IF(ISNUMBER(VLOOKUP($B138,Stats!$A$2:$AA$19,2,FALSE))=FALSE,"",IF(ISNUMBER(W138),(W138-VLOOKUP($B138,Stats!$A$2:$AA$19,2,FALSE))/VLOOKUP($B138,Stats!$A$2:$AA$19,16,FALSE),""))</f>
        <v>-0.11705248926888898</v>
      </c>
      <c r="BA138" s="46">
        <f>IF(ISNUMBER(VLOOKUP($B138,Stats!$A$2:$AA$19,2,FALSE))=FALSE,"",IF(ISNUMBER(X138),(X138-VLOOKUP($B138,Stats!$A$2:$AA$19,3,FALSE))/VLOOKUP($B138,Stats!$A$2:$AA$19,17,FALSE),""))</f>
        <v>-0.84220341465677562</v>
      </c>
      <c r="BB138" s="46"/>
      <c r="BC138" s="46"/>
      <c r="BD138" s="44">
        <f t="shared" si="27"/>
        <v>-0.47962795196283231</v>
      </c>
      <c r="BE138" s="46">
        <f>IF(ISNUMBER(VLOOKUP($B138,Stats!$A$2:$AA$19,2,FALSE))=FALSE,"",IF(ISNUMBER(Y138),(Y138-VLOOKUP($B138,Stats!$A$2:$AA$19,5,FALSE))/VLOOKUP($B138,Stats!$A$2:$AA$19,19,FALSE),""))</f>
        <v>-0.42023041866683403</v>
      </c>
      <c r="BF138" s="46"/>
      <c r="BG138" s="46"/>
      <c r="BH138" s="46">
        <f>IF(ISNUMBER(VLOOKUP($B138,Stats!$A$2:$AA$19,2,FALSE))=FALSE,"",IF(ISNUMBER(Z138),(Z138-VLOOKUP($B138,Stats!$A$2:$AA$19,8,FALSE))/VLOOKUP($B138,Stats!$A$2:$AA$19,22,FALSE),""))</f>
        <v>-0.58823842946080296</v>
      </c>
      <c r="BI138" s="46" t="str">
        <f>IF(ISNUMBER(VLOOKUP($B138,Stats!$A$2:$AA$19,2,FALSE))=FALSE,"",IF(ISNUMBER(#REF!),(#REF!-VLOOKUP($B138,Stats!$A$2:$AA$19,9,FALSE))/VLOOKUP($B138,Stats!$A$2:$AA$19,23,FALSE),""))</f>
        <v/>
      </c>
      <c r="BJ138" s="46" t="str">
        <f>IF(ISNUMBER(VLOOKUP($B138,Stats!$A$2:$AA$19,2,FALSE))=FALSE,"",IF(ISNUMBER(#REF!),(#REF!-VLOOKUP($B138,Stats!$A$2:$AA$19,10,FALSE))/VLOOKUP($B138,Stats!$A$2:$AA$19,24,FALSE),""))</f>
        <v/>
      </c>
      <c r="BK138" s="44">
        <f t="shared" si="33"/>
        <v>0.11768976422854291</v>
      </c>
      <c r="BL138" s="46" t="str">
        <f>IF(ISNUMBER(VLOOKUP($B138,Stats!$A$2:$AA$19,2,FALSE))=FALSE,"",IF(ISNUMBER(#REF!),(#REF!-VLOOKUP($B138,Stats!$A$2:$AA$19,11,FALSE))/VLOOKUP($B138,Stats!$A$2:$AA$19,25,FALSE),""))</f>
        <v/>
      </c>
      <c r="BM138" s="46">
        <f>IF(ISNUMBER(VLOOKUP($B138,Stats!$A$2:$AA$19,2,FALSE))=FALSE,"",IF(ISNUMBER(AA138),(AA138-VLOOKUP($B138,Stats!$A$2:$AA$19,12,FALSE))/VLOOKUP($B138,Stats!$A$2:$AA$19,26,FALSE),""))</f>
        <v>-0.32231768977064895</v>
      </c>
      <c r="BN138" s="46" t="str">
        <f>IF(ISNUMBER(VLOOKUP($B138,Stats!$A$2:$AA$19,2,FALSE))=FALSE,"",IF(ISNUMBER(#REF!),(#REF!-VLOOKUP($B138,Stats!$A$2:$AA$19,13,FALSE))/VLOOKUP($B138,Stats!$A$2:$AA$19,27,FALSE),""))</f>
        <v/>
      </c>
      <c r="BO138" s="46" t="str">
        <f>IF(ISNUMBER(VLOOKUP($B138,Stats!$A$2:$AA$19,2,FALSE))=FALSE,"",IF(ISNUMBER(#REF!),(#REF!-VLOOKUP($B138,Stats!$A$2:$AA$19,14,FALSE))/VLOOKUP($B138,Stats!$A$2:$AB$19,28,FALSE),""))</f>
        <v/>
      </c>
      <c r="BP138" s="46"/>
      <c r="BQ138" s="46">
        <f>IF(ISNUMBER(VLOOKUP($B138,Stats!$A$2:$AA$19,2,FALSE))=FALSE,"",IF(ISNUMBER(BM138),BM138,(VLOOKUP($B138,Stats!$A$2:$AT$19,46,FALSE)-VLOOKUP($B138,Stats!$A$2:$AA$19,12,FALSE))/VLOOKUP($B138,Stats!$A$2:$AA$19,26,FALSE)))</f>
        <v>-0.32231768977064895</v>
      </c>
      <c r="BR138" s="51">
        <f t="shared" si="34"/>
        <v>-0.32231768977064895</v>
      </c>
      <c r="BS138" s="32" t="str">
        <f t="shared" si="28"/>
        <v>1756_201501</v>
      </c>
      <c r="BT138" s="53">
        <f t="shared" si="29"/>
        <v>-8.9775269809570513E-2</v>
      </c>
    </row>
    <row r="139" spans="1:72" x14ac:dyDescent="0.15">
      <c r="A139" s="16">
        <v>1756</v>
      </c>
      <c r="B139" s="17">
        <v>201502</v>
      </c>
      <c r="C139" s="3">
        <v>0</v>
      </c>
      <c r="D139" s="23">
        <v>3.6916395222584164E-2</v>
      </c>
      <c r="E139" s="18">
        <v>1.420377518280745E-2</v>
      </c>
      <c r="F139" s="24">
        <v>6</v>
      </c>
      <c r="G139" s="24">
        <v>4</v>
      </c>
      <c r="H139" s="20">
        <v>1.2164211681057302E-2</v>
      </c>
      <c r="I139" s="20">
        <v>-8.9384735011391325E-3</v>
      </c>
      <c r="J139" s="24">
        <v>3</v>
      </c>
      <c r="K139" s="24">
        <v>1</v>
      </c>
      <c r="L139" s="20">
        <v>2.0819065881386045E-2</v>
      </c>
      <c r="M139" s="20">
        <v>-2.9509504187159363E-2</v>
      </c>
      <c r="N139" s="19">
        <v>0.76619999999999999</v>
      </c>
      <c r="O139" s="19">
        <v>1.0404671374253123</v>
      </c>
      <c r="P139" s="25">
        <v>42026</v>
      </c>
      <c r="Q139" s="20">
        <v>-2.9509504187159363E-2</v>
      </c>
      <c r="R139" s="25">
        <v>42023</v>
      </c>
      <c r="S139" s="25">
        <f>IF(ISNUMBER(R139),VLOOKUP(B139,Index!$B$3:$AB$18,27,FALSE),"")</f>
        <v>42023</v>
      </c>
      <c r="T139" s="25">
        <f>IF(ISNUMBER($R139),VLOOKUP($B139,Index!$B$21:$AB$36,27,FALSE),"")</f>
        <v>42023</v>
      </c>
      <c r="U139" s="25">
        <f>IF(ISNUMBER($R139),VLOOKUP($B139,Index!$B$39:$AB$54,27,FALSE),"")</f>
        <v>42027</v>
      </c>
      <c r="W139" s="18">
        <v>1.1074918566775249</v>
      </c>
      <c r="X139" s="19">
        <v>0.6</v>
      </c>
      <c r="Y139" s="18">
        <v>0.26949768570387622</v>
      </c>
      <c r="Z139" s="19">
        <f t="shared" si="30"/>
        <v>0</v>
      </c>
      <c r="AA139" s="21">
        <v>1.2510001858536073</v>
      </c>
      <c r="AB139" s="28"/>
      <c r="AC139" s="18">
        <v>1.2265382126070314</v>
      </c>
      <c r="AD139" s="19">
        <v>0.36</v>
      </c>
      <c r="AE139" s="18">
        <v>7.2629002599745252E-2</v>
      </c>
      <c r="AF139" s="19">
        <f t="shared" si="31"/>
        <v>0</v>
      </c>
      <c r="AG139" s="21">
        <v>1.56500146500576</v>
      </c>
      <c r="AH139" s="28"/>
      <c r="AK139" t="str">
        <f t="shared" si="32"/>
        <v/>
      </c>
      <c r="AL139" t="str">
        <f t="shared" si="32"/>
        <v/>
      </c>
      <c r="AM139" t="str">
        <f t="shared" si="32"/>
        <v/>
      </c>
      <c r="AN139" t="str">
        <f t="shared" si="32"/>
        <v/>
      </c>
      <c r="AO139" t="str">
        <f t="shared" si="32"/>
        <v/>
      </c>
      <c r="AP139" t="str">
        <f t="shared" si="32"/>
        <v/>
      </c>
      <c r="AQ139" t="str">
        <f t="shared" si="32"/>
        <v/>
      </c>
      <c r="AR139" t="str">
        <f t="shared" si="32"/>
        <v/>
      </c>
      <c r="AS139">
        <f t="shared" si="32"/>
        <v>1.2510001858536073</v>
      </c>
      <c r="AT139" t="str">
        <f t="shared" si="32"/>
        <v/>
      </c>
      <c r="AU139" t="str">
        <f t="shared" si="32"/>
        <v/>
      </c>
      <c r="AV139" t="str">
        <f t="shared" si="32"/>
        <v/>
      </c>
      <c r="AW139" t="str">
        <f t="shared" si="32"/>
        <v/>
      </c>
      <c r="AX139" t="str">
        <f t="shared" si="32"/>
        <v/>
      </c>
      <c r="AZ139" s="46">
        <f>IF(ISNUMBER(VLOOKUP($B139,Stats!$A$2:$AA$19,2,FALSE))=FALSE,"",IF(ISNUMBER(W139),(W139-VLOOKUP($B139,Stats!$A$2:$AA$19,2,FALSE))/VLOOKUP($B139,Stats!$A$2:$AA$19,16,FALSE),""))</f>
        <v>0.5707983592854794</v>
      </c>
      <c r="BA139" s="46">
        <f>IF(ISNUMBER(VLOOKUP($B139,Stats!$A$2:$AA$19,2,FALSE))=FALSE,"",IF(ISNUMBER(X139),(X139-VLOOKUP($B139,Stats!$A$2:$AA$19,3,FALSE))/VLOOKUP($B139,Stats!$A$2:$AA$19,17,FALSE),""))</f>
        <v>-0.52813738425366874</v>
      </c>
      <c r="BB139" s="46"/>
      <c r="BC139" s="46"/>
      <c r="BD139" s="44">
        <f t="shared" si="27"/>
        <v>2.1330487515905328E-2</v>
      </c>
      <c r="BE139" s="46">
        <f>IF(ISNUMBER(VLOOKUP($B139,Stats!$A$2:$AA$19,2,FALSE))=FALSE,"",IF(ISNUMBER(Y139),(Y139-VLOOKUP($B139,Stats!$A$2:$AA$19,5,FALSE))/VLOOKUP($B139,Stats!$A$2:$AA$19,19,FALSE),""))</f>
        <v>-0.15931032819735255</v>
      </c>
      <c r="BF139" s="46"/>
      <c r="BG139" s="46"/>
      <c r="BH139" s="46">
        <f>IF(ISNUMBER(VLOOKUP($B139,Stats!$A$2:$AA$19,2,FALSE))=FALSE,"",IF(ISNUMBER(Z139),(Z139-VLOOKUP($B139,Stats!$A$2:$AA$19,8,FALSE))/VLOOKUP($B139,Stats!$A$2:$AA$19,22,FALSE),""))</f>
        <v>-0.48836753916131515</v>
      </c>
      <c r="BI139" s="46" t="str">
        <f>IF(ISNUMBER(VLOOKUP($B139,Stats!$A$2:$AA$19,2,FALSE))=FALSE,"",IF(ISNUMBER(#REF!),(#REF!-VLOOKUP($B139,Stats!$A$2:$AA$19,9,FALSE))/VLOOKUP($B139,Stats!$A$2:$AA$19,23,FALSE),""))</f>
        <v/>
      </c>
      <c r="BJ139" s="46" t="str">
        <f>IF(ISNUMBER(VLOOKUP($B139,Stats!$A$2:$AA$19,2,FALSE))=FALSE,"",IF(ISNUMBER(#REF!),(#REF!-VLOOKUP($B139,Stats!$A$2:$AA$19,10,FALSE))/VLOOKUP($B139,Stats!$A$2:$AA$19,24,FALSE),""))</f>
        <v/>
      </c>
      <c r="BK139" s="44">
        <f t="shared" si="33"/>
        <v>-3.4993032010247768E-2</v>
      </c>
      <c r="BL139" s="46" t="str">
        <f>IF(ISNUMBER(VLOOKUP($B139,Stats!$A$2:$AA$19,2,FALSE))=FALSE,"",IF(ISNUMBER(#REF!),(#REF!-VLOOKUP($B139,Stats!$A$2:$AA$19,11,FALSE))/VLOOKUP($B139,Stats!$A$2:$AA$19,25,FALSE),""))</f>
        <v/>
      </c>
      <c r="BM139" s="46">
        <f>IF(ISNUMBER(VLOOKUP($B139,Stats!$A$2:$AA$19,2,FALSE))=FALSE,"",IF(ISNUMBER(AA139),(AA139-VLOOKUP($B139,Stats!$A$2:$AA$19,12,FALSE))/VLOOKUP($B139,Stats!$A$2:$AA$19,26,FALSE),""))</f>
        <v>-0.1976398850253821</v>
      </c>
      <c r="BN139" s="46" t="str">
        <f>IF(ISNUMBER(VLOOKUP($B139,Stats!$A$2:$AA$19,2,FALSE))=FALSE,"",IF(ISNUMBER(#REF!),(#REF!-VLOOKUP($B139,Stats!$A$2:$AA$19,13,FALSE))/VLOOKUP($B139,Stats!$A$2:$AA$19,27,FALSE),""))</f>
        <v/>
      </c>
      <c r="BO139" s="46" t="str">
        <f>IF(ISNUMBER(VLOOKUP($B139,Stats!$A$2:$AA$19,2,FALSE))=FALSE,"",IF(ISNUMBER(#REF!),(#REF!-VLOOKUP($B139,Stats!$A$2:$AA$19,14,FALSE))/VLOOKUP($B139,Stats!$A$2:$AB$19,28,FALSE),""))</f>
        <v/>
      </c>
      <c r="BP139" s="46"/>
      <c r="BQ139" s="46">
        <f>IF(ISNUMBER(VLOOKUP($B139,Stats!$A$2:$AA$19,2,FALSE))=FALSE,"",IF(ISNUMBER(BM139),BM139,(VLOOKUP($B139,Stats!$A$2:$AT$19,46,FALSE)-VLOOKUP($B139,Stats!$A$2:$AA$19,12,FALSE))/VLOOKUP($B139,Stats!$A$2:$AA$19,26,FALSE)))</f>
        <v>-0.1976398850253821</v>
      </c>
      <c r="BR139" s="51">
        <f t="shared" si="34"/>
        <v>-0.1976398850253821</v>
      </c>
      <c r="BS139" s="32" t="str">
        <f t="shared" si="28"/>
        <v>1756_201502</v>
      </c>
      <c r="BT139" s="53">
        <f t="shared" si="29"/>
        <v>-5.6257698708044021E-2</v>
      </c>
    </row>
    <row r="140" spans="1:72" x14ac:dyDescent="0.15">
      <c r="A140" s="16">
        <v>1756</v>
      </c>
      <c r="B140" s="17">
        <v>201503</v>
      </c>
      <c r="C140" s="3">
        <v>0</v>
      </c>
      <c r="D140" s="23">
        <v>-1.2303664921465951E-2</v>
      </c>
      <c r="E140" s="18">
        <v>7.3097782746046865E-3</v>
      </c>
      <c r="F140" s="24">
        <v>3</v>
      </c>
      <c r="G140" s="24">
        <v>7</v>
      </c>
      <c r="H140" s="20">
        <v>7.744814174556784E-3</v>
      </c>
      <c r="I140" s="20">
        <v>-5.0523716462322421E-3</v>
      </c>
      <c r="J140" s="24">
        <v>1</v>
      </c>
      <c r="K140" s="24">
        <v>5</v>
      </c>
      <c r="L140" s="20">
        <v>1.1185682326621871E-2</v>
      </c>
      <c r="M140" s="20">
        <v>-1.113877604507918E-2</v>
      </c>
      <c r="N140" s="19">
        <v>0.77159999999999995</v>
      </c>
      <c r="O140" s="19">
        <v>1</v>
      </c>
      <c r="P140" s="25">
        <v>42030</v>
      </c>
      <c r="Q140" s="20">
        <v>-2.2032141005702277E-2</v>
      </c>
      <c r="R140" s="25">
        <v>42041</v>
      </c>
      <c r="S140" s="25">
        <f>IF(ISNUMBER(R140),VLOOKUP(B140,Index!$B$3:$AB$18,27,FALSE),"")</f>
        <v>42041</v>
      </c>
      <c r="T140" s="25">
        <f>IF(ISNUMBER($R140),VLOOKUP($B140,Index!$B$21:$AB$36,27,FALSE),"")</f>
        <v>42041</v>
      </c>
      <c r="U140" s="25">
        <f>IF(ISNUMBER($R140),VLOOKUP($B140,Index!$B$39:$AB$54,27,FALSE),"")</f>
        <v>42034</v>
      </c>
      <c r="W140" s="18">
        <v>-0.36910994764397853</v>
      </c>
      <c r="X140" s="19">
        <v>0.3</v>
      </c>
      <c r="Y140" s="18">
        <v>0.13869329123139937</v>
      </c>
      <c r="Z140" s="19">
        <f t="shared" si="30"/>
        <v>0</v>
      </c>
      <c r="AA140" s="21" t="s">
        <v>25</v>
      </c>
      <c r="AB140" s="28"/>
      <c r="AC140" s="18">
        <v>0.13624215344974058</v>
      </c>
      <c r="AD140" s="19">
        <v>0.09</v>
      </c>
      <c r="AE140" s="18">
        <v>1.9235829032597761E-2</v>
      </c>
      <c r="AF140" s="19">
        <f t="shared" si="31"/>
        <v>0</v>
      </c>
      <c r="AG140" s="21" t="s">
        <v>25</v>
      </c>
      <c r="AH140" s="28"/>
      <c r="AK140" t="str">
        <f t="shared" si="32"/>
        <v/>
      </c>
      <c r="AL140" t="str">
        <f t="shared" si="32"/>
        <v/>
      </c>
      <c r="AM140" t="str">
        <f t="shared" si="32"/>
        <v/>
      </c>
      <c r="AN140" t="str">
        <f t="shared" si="32"/>
        <v/>
      </c>
      <c r="AO140" t="str">
        <f t="shared" si="32"/>
        <v/>
      </c>
      <c r="AP140" t="str">
        <f t="shared" si="32"/>
        <v/>
      </c>
      <c r="AQ140" t="str">
        <f t="shared" si="32"/>
        <v/>
      </c>
      <c r="AR140" t="str">
        <f t="shared" si="32"/>
        <v/>
      </c>
      <c r="AS140" t="str">
        <f t="shared" si="32"/>
        <v/>
      </c>
      <c r="AT140" t="str">
        <f t="shared" si="32"/>
        <v/>
      </c>
      <c r="AU140" t="str">
        <f t="shared" si="32"/>
        <v/>
      </c>
      <c r="AV140" t="str">
        <f t="shared" si="32"/>
        <v/>
      </c>
      <c r="AW140" t="str">
        <f t="shared" si="32"/>
        <v/>
      </c>
      <c r="AX140" t="str">
        <f t="shared" si="32"/>
        <v/>
      </c>
      <c r="AZ140" s="46">
        <f>IF(ISNUMBER(VLOOKUP($B140,Stats!$A$2:$AA$19,2,FALSE))=FALSE,"",IF(ISNUMBER(W140),(W140-VLOOKUP($B140,Stats!$A$2:$AA$19,2,FALSE))/VLOOKUP($B140,Stats!$A$2:$AA$19,16,FALSE),""))</f>
        <v>0.28054590258695766</v>
      </c>
      <c r="BA140" s="46">
        <f>IF(ISNUMBER(VLOOKUP($B140,Stats!$A$2:$AA$19,2,FALSE))=FALSE,"",IF(ISNUMBER(X140),(X140-VLOOKUP($B140,Stats!$A$2:$AA$19,3,FALSE))/VLOOKUP($B140,Stats!$A$2:$AA$19,17,FALSE),""))</f>
        <v>-0.45237065647630298</v>
      </c>
      <c r="BB140" s="46"/>
      <c r="BC140" s="46"/>
      <c r="BD140" s="44">
        <f t="shared" si="27"/>
        <v>-8.5912376944672658E-2</v>
      </c>
      <c r="BE140" s="46">
        <f>IF(ISNUMBER(VLOOKUP($B140,Stats!$A$2:$AA$19,2,FALSE))=FALSE,"",IF(ISNUMBER(Y140),(Y140-VLOOKUP($B140,Stats!$A$2:$AA$19,5,FALSE))/VLOOKUP($B140,Stats!$A$2:$AA$19,19,FALSE),""))</f>
        <v>-0.19020756827399984</v>
      </c>
      <c r="BF140" s="46"/>
      <c r="BG140" s="46"/>
      <c r="BH140" s="46">
        <f>IF(ISNUMBER(VLOOKUP($B140,Stats!$A$2:$AA$19,2,FALSE))=FALSE,"",IF(ISNUMBER(Z140),(Z140-VLOOKUP($B140,Stats!$A$2:$AA$19,8,FALSE))/VLOOKUP($B140,Stats!$A$2:$AA$19,22,FALSE),""))</f>
        <v>-0.64412337137479436</v>
      </c>
      <c r="BI140" s="46" t="str">
        <f>IF(ISNUMBER(VLOOKUP($B140,Stats!$A$2:$AA$19,2,FALSE))=FALSE,"",IF(ISNUMBER(#REF!),(#REF!-VLOOKUP($B140,Stats!$A$2:$AA$19,9,FALSE))/VLOOKUP($B140,Stats!$A$2:$AA$19,23,FALSE),""))</f>
        <v/>
      </c>
      <c r="BJ140" s="46" t="str">
        <f>IF(ISNUMBER(VLOOKUP($B140,Stats!$A$2:$AA$19,2,FALSE))=FALSE,"",IF(ISNUMBER(#REF!),(#REF!-VLOOKUP($B140,Stats!$A$2:$AA$19,10,FALSE))/VLOOKUP($B140,Stats!$A$2:$AA$19,24,FALSE),""))</f>
        <v/>
      </c>
      <c r="BK140" s="44">
        <f t="shared" si="33"/>
        <v>-6.0091713620638421E-2</v>
      </c>
      <c r="BL140" s="46" t="str">
        <f>IF(ISNUMBER(VLOOKUP($B140,Stats!$A$2:$AA$19,2,FALSE))=FALSE,"",IF(ISNUMBER(#REF!),(#REF!-VLOOKUP($B140,Stats!$A$2:$AA$19,11,FALSE))/VLOOKUP($B140,Stats!$A$2:$AA$19,25,FALSE),""))</f>
        <v/>
      </c>
      <c r="BM140" s="46" t="str">
        <f>IF(ISNUMBER(VLOOKUP($B140,Stats!$A$2:$AA$19,2,FALSE))=FALSE,"",IF(ISNUMBER(AA140),(AA140-VLOOKUP($B140,Stats!$A$2:$AA$19,12,FALSE))/VLOOKUP($B140,Stats!$A$2:$AA$19,26,FALSE),""))</f>
        <v/>
      </c>
      <c r="BN140" s="46" t="str">
        <f>IF(ISNUMBER(VLOOKUP($B140,Stats!$A$2:$AA$19,2,FALSE))=FALSE,"",IF(ISNUMBER(#REF!),(#REF!-VLOOKUP($B140,Stats!$A$2:$AA$19,13,FALSE))/VLOOKUP($B140,Stats!$A$2:$AA$19,27,FALSE),""))</f>
        <v/>
      </c>
      <c r="BO140" s="46" t="str">
        <f>IF(ISNUMBER(VLOOKUP($B140,Stats!$A$2:$AA$19,2,FALSE))=FALSE,"",IF(ISNUMBER(#REF!),(#REF!-VLOOKUP($B140,Stats!$A$2:$AA$19,14,FALSE))/VLOOKUP($B140,Stats!$A$2:$AB$19,28,FALSE),""))</f>
        <v/>
      </c>
      <c r="BP140" s="46"/>
      <c r="BQ140" s="46">
        <f>IF(ISNUMBER(VLOOKUP($B140,Stats!$A$2:$AA$19,2,FALSE))=FALSE,"",IF(ISNUMBER(BM140),BM140,(VLOOKUP($B140,Stats!$A$2:$AT$19,46,FALSE)-VLOOKUP($B140,Stats!$A$2:$AA$19,12,FALSE))/VLOOKUP($B140,Stats!$A$2:$AA$19,26,FALSE)))</f>
        <v>-0.53964354662323732</v>
      </c>
      <c r="BR140" s="51">
        <f t="shared" si="34"/>
        <v>-0.53964354662323732</v>
      </c>
      <c r="BS140" s="32" t="str">
        <f t="shared" si="28"/>
        <v>1756_201503</v>
      </c>
      <c r="BT140" s="53">
        <f t="shared" si="29"/>
        <v>-0.16116621288596505</v>
      </c>
    </row>
    <row r="141" spans="1:72" x14ac:dyDescent="0.15">
      <c r="A141" s="16">
        <v>1756</v>
      </c>
      <c r="B141" s="17">
        <v>201504</v>
      </c>
      <c r="C141" s="3">
        <v>0</v>
      </c>
      <c r="D141" s="23">
        <v>3.8165915716936061E-2</v>
      </c>
      <c r="E141" s="18">
        <v>6.3368404018614415E-3</v>
      </c>
      <c r="F141" s="24">
        <v>6</v>
      </c>
      <c r="G141" s="24">
        <v>1</v>
      </c>
      <c r="H141" s="20">
        <v>6.654725426478751E-3</v>
      </c>
      <c r="I141" s="20">
        <v>-2.2528491916247173E-3</v>
      </c>
      <c r="J141" s="24">
        <v>6</v>
      </c>
      <c r="K141" s="24">
        <v>1</v>
      </c>
      <c r="L141" s="20">
        <v>1.6389177939646116E-2</v>
      </c>
      <c r="M141" s="20">
        <v>-2.2528491916247173E-3</v>
      </c>
      <c r="N141" s="19">
        <v>0.78339999999999999</v>
      </c>
      <c r="O141" s="19">
        <v>1.0405100278921504</v>
      </c>
      <c r="P141" s="25">
        <v>42052</v>
      </c>
      <c r="Q141" s="20">
        <v>0</v>
      </c>
      <c r="R141" s="25">
        <v>42044</v>
      </c>
      <c r="S141" s="25">
        <f>IF(ISNUMBER(R141),VLOOKUP(B141,Index!$B$3:$AB$18,27,FALSE),"")</f>
        <v>42044</v>
      </c>
      <c r="T141" s="25">
        <f>IF(ISNUMBER($R141),VLOOKUP($B141,Index!$B$21:$AB$36,27,FALSE),"")</f>
        <v>42044</v>
      </c>
      <c r="U141" s="25">
        <f>IF(ISNUMBER($R141),VLOOKUP($B141,Index!$B$39:$AB$54,27,FALSE),"")</f>
        <v>42052</v>
      </c>
      <c r="W141" s="18">
        <v>1.5266366286774424</v>
      </c>
      <c r="X141" s="19">
        <v>0.8571428571428571</v>
      </c>
      <c r="Y141" s="18">
        <v>0.12023309303315312</v>
      </c>
      <c r="Z141" s="19">
        <f t="shared" si="30"/>
        <v>0</v>
      </c>
      <c r="AA141" s="21" t="s">
        <v>25</v>
      </c>
      <c r="AB141" s="28"/>
      <c r="AC141" s="18">
        <v>2.3306193960196273</v>
      </c>
      <c r="AD141" s="19">
        <v>0.73469387755102034</v>
      </c>
      <c r="AE141" s="18">
        <v>1.4455996660318852E-2</v>
      </c>
      <c r="AF141" s="19">
        <f t="shared" si="31"/>
        <v>0</v>
      </c>
      <c r="AG141" s="21" t="s">
        <v>25</v>
      </c>
      <c r="AH141" s="28"/>
      <c r="AK141" t="str">
        <f t="shared" si="32"/>
        <v/>
      </c>
      <c r="AL141" t="str">
        <f t="shared" si="32"/>
        <v/>
      </c>
      <c r="AM141" t="str">
        <f t="shared" si="32"/>
        <v/>
      </c>
      <c r="AN141" t="str">
        <f t="shared" si="32"/>
        <v/>
      </c>
      <c r="AO141" t="str">
        <f t="shared" si="32"/>
        <v/>
      </c>
      <c r="AP141" t="str">
        <f t="shared" si="32"/>
        <v/>
      </c>
      <c r="AQ141" t="str">
        <f t="shared" si="32"/>
        <v/>
      </c>
      <c r="AR141" t="str">
        <f t="shared" si="32"/>
        <v/>
      </c>
      <c r="AS141" t="str">
        <f t="shared" si="32"/>
        <v/>
      </c>
      <c r="AT141" t="str">
        <f t="shared" si="32"/>
        <v/>
      </c>
      <c r="AU141" t="str">
        <f t="shared" si="32"/>
        <v/>
      </c>
      <c r="AV141" t="str">
        <f t="shared" si="32"/>
        <v/>
      </c>
      <c r="AW141" t="str">
        <f t="shared" si="32"/>
        <v/>
      </c>
      <c r="AX141" t="str">
        <f t="shared" si="32"/>
        <v/>
      </c>
      <c r="AZ141" s="46">
        <f>IF(ISNUMBER(VLOOKUP($B141,Stats!$A$2:$AA$19,2,FALSE))=FALSE,"",IF(ISNUMBER(W141),(W141-VLOOKUP($B141,Stats!$A$2:$AA$19,2,FALSE))/VLOOKUP($B141,Stats!$A$2:$AA$19,16,FALSE),""))</f>
        <v>-0.13426650549292804</v>
      </c>
      <c r="BA141" s="46">
        <f>IF(ISNUMBER(VLOOKUP($B141,Stats!$A$2:$AA$19,2,FALSE))=FALSE,"",IF(ISNUMBER(X141),(X141-VLOOKUP($B141,Stats!$A$2:$AA$19,3,FALSE))/VLOOKUP($B141,Stats!$A$2:$AA$19,17,FALSE),""))</f>
        <v>-2.8916520771255196E-2</v>
      </c>
      <c r="BB141" s="46"/>
      <c r="BC141" s="46"/>
      <c r="BD141" s="44">
        <f t="shared" si="27"/>
        <v>-8.159151313209162E-2</v>
      </c>
      <c r="BE141" s="46">
        <f>IF(ISNUMBER(VLOOKUP($B141,Stats!$A$2:$AA$19,2,FALSE))=FALSE,"",IF(ISNUMBER(Y141),(Y141-VLOOKUP($B141,Stats!$A$2:$AA$19,5,FALSE))/VLOOKUP($B141,Stats!$A$2:$AA$19,19,FALSE),""))</f>
        <v>5.6848164331945644E-2</v>
      </c>
      <c r="BF141" s="46"/>
      <c r="BG141" s="46"/>
      <c r="BH141" s="46">
        <f>IF(ISNUMBER(VLOOKUP($B141,Stats!$A$2:$AA$19,2,FALSE))=FALSE,"",IF(ISNUMBER(Z141),(Z141-VLOOKUP($B141,Stats!$A$2:$AA$19,8,FALSE))/VLOOKUP($B141,Stats!$A$2:$AA$19,22,FALSE),""))</f>
        <v>-0.5145844845400992</v>
      </c>
      <c r="BI141" s="46" t="str">
        <f>IF(ISNUMBER(VLOOKUP($B141,Stats!$A$2:$AA$19,2,FALSE))=FALSE,"",IF(ISNUMBER(#REF!),(#REF!-VLOOKUP($B141,Stats!$A$2:$AA$19,9,FALSE))/VLOOKUP($B141,Stats!$A$2:$AA$19,23,FALSE),""))</f>
        <v/>
      </c>
      <c r="BJ141" s="46" t="str">
        <f>IF(ISNUMBER(VLOOKUP($B141,Stats!$A$2:$AA$19,2,FALSE))=FALSE,"",IF(ISNUMBER(#REF!),(#REF!-VLOOKUP($B141,Stats!$A$2:$AA$19,10,FALSE))/VLOOKUP($B141,Stats!$A$2:$AA$19,24,FALSE),""))</f>
        <v/>
      </c>
      <c r="BK141" s="44">
        <f t="shared" si="33"/>
        <v>-0.19416906039439172</v>
      </c>
      <c r="BL141" s="46" t="str">
        <f>IF(ISNUMBER(VLOOKUP($B141,Stats!$A$2:$AA$19,2,FALSE))=FALSE,"",IF(ISNUMBER(#REF!),(#REF!-VLOOKUP($B141,Stats!$A$2:$AA$19,11,FALSE))/VLOOKUP($B141,Stats!$A$2:$AA$19,25,FALSE),""))</f>
        <v/>
      </c>
      <c r="BM141" s="46" t="str">
        <f>IF(ISNUMBER(VLOOKUP($B141,Stats!$A$2:$AA$19,2,FALSE))=FALSE,"",IF(ISNUMBER(AA141),(AA141-VLOOKUP($B141,Stats!$A$2:$AA$19,12,FALSE))/VLOOKUP($B141,Stats!$A$2:$AA$19,26,FALSE),""))</f>
        <v/>
      </c>
      <c r="BN141" s="46" t="str">
        <f>IF(ISNUMBER(VLOOKUP($B141,Stats!$A$2:$AA$19,2,FALSE))=FALSE,"",IF(ISNUMBER(#REF!),(#REF!-VLOOKUP($B141,Stats!$A$2:$AA$19,13,FALSE))/VLOOKUP($B141,Stats!$A$2:$AA$19,27,FALSE),""))</f>
        <v/>
      </c>
      <c r="BO141" s="46" t="str">
        <f>IF(ISNUMBER(VLOOKUP($B141,Stats!$A$2:$AA$19,2,FALSE))=FALSE,"",IF(ISNUMBER(#REF!),(#REF!-VLOOKUP($B141,Stats!$A$2:$AA$19,14,FALSE))/VLOOKUP($B141,Stats!$A$2:$AB$19,28,FALSE),""))</f>
        <v/>
      </c>
      <c r="BP141" s="46"/>
      <c r="BQ141" s="46">
        <f>IF(ISNUMBER(VLOOKUP($B141,Stats!$A$2:$AA$19,2,FALSE))=FALSE,"",IF(ISNUMBER(BM141),BM141,(VLOOKUP($B141,Stats!$A$2:$AT$19,46,FALSE)-VLOOKUP($B141,Stats!$A$2:$AA$19,12,FALSE))/VLOOKUP($B141,Stats!$A$2:$AA$19,26,FALSE)))</f>
        <v>-0.64096278450557098</v>
      </c>
      <c r="BR141" s="51">
        <f t="shared" si="34"/>
        <v>-0.64096278450557098</v>
      </c>
      <c r="BS141" s="32" t="str">
        <f t="shared" si="28"/>
        <v>1756_201504</v>
      </c>
      <c r="BT141" s="53">
        <f t="shared" si="29"/>
        <v>-0.26101229576416751</v>
      </c>
    </row>
    <row r="142" spans="1:72" x14ac:dyDescent="0.15">
      <c r="A142" s="16">
        <v>1756</v>
      </c>
      <c r="B142" s="17">
        <v>201505</v>
      </c>
      <c r="C142" s="3">
        <v>0</v>
      </c>
      <c r="D142" s="23">
        <v>-7.9142200663773199E-3</v>
      </c>
      <c r="E142" s="18">
        <v>9.9709156225459561E-3</v>
      </c>
      <c r="F142" s="24">
        <v>4</v>
      </c>
      <c r="G142" s="24">
        <v>4</v>
      </c>
      <c r="H142" s="20">
        <v>7.1958988148921876E-3</v>
      </c>
      <c r="I142" s="20">
        <v>-9.0943660929262427E-3</v>
      </c>
      <c r="J142" s="24">
        <v>3</v>
      </c>
      <c r="K142" s="24">
        <v>2</v>
      </c>
      <c r="L142" s="20">
        <v>1.5186615186615127E-2</v>
      </c>
      <c r="M142" s="20">
        <v>-1.2706480304955581E-2</v>
      </c>
      <c r="N142" s="19">
        <v>0.78879999999999995</v>
      </c>
      <c r="O142" s="19">
        <v>1.0159711488923235</v>
      </c>
      <c r="P142" s="25">
        <v>42067</v>
      </c>
      <c r="Q142" s="20">
        <v>-1.4705882352941124E-2</v>
      </c>
      <c r="R142" s="25">
        <v>42069</v>
      </c>
      <c r="S142" s="25">
        <f>IF(ISNUMBER(R142),VLOOKUP(B142,Index!$B$3:$AB$18,27,FALSE),"")</f>
        <v>42069</v>
      </c>
      <c r="T142" s="25">
        <f>IF(ISNUMBER($R142),VLOOKUP($B142,Index!$B$21:$AB$36,27,FALSE),"")</f>
        <v>42069</v>
      </c>
      <c r="U142" s="25">
        <f>IF(ISNUMBER($R142),VLOOKUP($B142,Index!$B$39:$AB$54,27,FALSE),"")</f>
        <v>42069</v>
      </c>
      <c r="W142" s="18">
        <v>-0.28491192238958352</v>
      </c>
      <c r="X142" s="19">
        <v>0.5</v>
      </c>
      <c r="Y142" s="18">
        <v>0.18918482234760581</v>
      </c>
      <c r="Z142" s="19">
        <f t="shared" si="30"/>
        <v>0</v>
      </c>
      <c r="AA142" s="21" t="s">
        <v>25</v>
      </c>
      <c r="AB142" s="28"/>
      <c r="AC142" s="18">
        <v>8.1174803519728056E-2</v>
      </c>
      <c r="AD142" s="19">
        <v>0.25</v>
      </c>
      <c r="AE142" s="18">
        <v>3.5790897006695167E-2</v>
      </c>
      <c r="AF142" s="19">
        <f t="shared" si="31"/>
        <v>0</v>
      </c>
      <c r="AG142" s="21" t="s">
        <v>25</v>
      </c>
      <c r="AH142" s="28"/>
      <c r="AK142" t="str">
        <f t="shared" si="32"/>
        <v/>
      </c>
      <c r="AL142" t="str">
        <f t="shared" si="32"/>
        <v/>
      </c>
      <c r="AM142" t="str">
        <f t="shared" si="32"/>
        <v/>
      </c>
      <c r="AN142" t="str">
        <f t="shared" si="32"/>
        <v/>
      </c>
      <c r="AO142" t="str">
        <f t="shared" si="32"/>
        <v/>
      </c>
      <c r="AP142" t="str">
        <f t="shared" si="32"/>
        <v/>
      </c>
      <c r="AQ142" t="str">
        <f t="shared" si="32"/>
        <v/>
      </c>
      <c r="AR142" t="str">
        <f t="shared" si="32"/>
        <v/>
      </c>
      <c r="AS142" t="str">
        <f t="shared" si="32"/>
        <v/>
      </c>
      <c r="AT142" t="str">
        <f t="shared" si="32"/>
        <v/>
      </c>
      <c r="AU142" t="str">
        <f t="shared" si="32"/>
        <v/>
      </c>
      <c r="AV142" t="str">
        <f t="shared" si="32"/>
        <v/>
      </c>
      <c r="AW142" t="str">
        <f t="shared" si="32"/>
        <v/>
      </c>
      <c r="AX142" t="str">
        <f t="shared" si="32"/>
        <v/>
      </c>
      <c r="AZ142" s="46">
        <f>IF(ISNUMBER(VLOOKUP($B142,Stats!$A$2:$AA$19,2,FALSE))=FALSE,"",IF(ISNUMBER(W142),(W142-VLOOKUP($B142,Stats!$A$2:$AA$19,2,FALSE))/VLOOKUP($B142,Stats!$A$2:$AA$19,16,FALSE),""))</f>
        <v>-0.60899799691109202</v>
      </c>
      <c r="BA142" s="46">
        <f>IF(ISNUMBER(VLOOKUP($B142,Stats!$A$2:$AA$19,2,FALSE))=FALSE,"",IF(ISNUMBER(X142),(X142-VLOOKUP($B142,Stats!$A$2:$AA$19,3,FALSE))/VLOOKUP($B142,Stats!$A$2:$AA$19,17,FALSE),""))</f>
        <v>-0.52592327303600894</v>
      </c>
      <c r="BB142" s="46"/>
      <c r="BC142" s="46"/>
      <c r="BD142" s="44">
        <f t="shared" si="27"/>
        <v>-0.56746063497355048</v>
      </c>
      <c r="BE142" s="46">
        <f>IF(ISNUMBER(VLOOKUP($B142,Stats!$A$2:$AA$19,2,FALSE))=FALSE,"",IF(ISNUMBER(Y142),(Y142-VLOOKUP($B142,Stats!$A$2:$AA$19,5,FALSE))/VLOOKUP($B142,Stats!$A$2:$AA$19,19,FALSE),""))</f>
        <v>0.16699130214707678</v>
      </c>
      <c r="BF142" s="46"/>
      <c r="BG142" s="46"/>
      <c r="BH142" s="46">
        <f>IF(ISNUMBER(VLOOKUP($B142,Stats!$A$2:$AA$19,2,FALSE))=FALSE,"",IF(ISNUMBER(Z142),(Z142-VLOOKUP($B142,Stats!$A$2:$AA$19,8,FALSE))/VLOOKUP($B142,Stats!$A$2:$AA$19,22,FALSE),""))</f>
        <v>-0.59810804423176478</v>
      </c>
      <c r="BI142" s="46" t="str">
        <f>IF(ISNUMBER(VLOOKUP($B142,Stats!$A$2:$AA$19,2,FALSE))=FALSE,"",IF(ISNUMBER(#REF!),(#REF!-VLOOKUP($B142,Stats!$A$2:$AA$19,9,FALSE))/VLOOKUP($B142,Stats!$A$2:$AA$19,23,FALSE),""))</f>
        <v/>
      </c>
      <c r="BJ142" s="46" t="str">
        <f>IF(ISNUMBER(VLOOKUP($B142,Stats!$A$2:$AA$19,2,FALSE))=FALSE,"",IF(ISNUMBER(#REF!),(#REF!-VLOOKUP($B142,Stats!$A$2:$AA$19,10,FALSE))/VLOOKUP($B142,Stats!$A$2:$AA$19,24,FALSE),""))</f>
        <v/>
      </c>
      <c r="BK142" s="44">
        <f t="shared" si="33"/>
        <v>-0.29632632477248316</v>
      </c>
      <c r="BL142" s="46" t="str">
        <f>IF(ISNUMBER(VLOOKUP($B142,Stats!$A$2:$AA$19,2,FALSE))=FALSE,"",IF(ISNUMBER(#REF!),(#REF!-VLOOKUP($B142,Stats!$A$2:$AA$19,11,FALSE))/VLOOKUP($B142,Stats!$A$2:$AA$19,25,FALSE),""))</f>
        <v/>
      </c>
      <c r="BM142" s="46" t="str">
        <f>IF(ISNUMBER(VLOOKUP($B142,Stats!$A$2:$AA$19,2,FALSE))=FALSE,"",IF(ISNUMBER(AA142),(AA142-VLOOKUP($B142,Stats!$A$2:$AA$19,12,FALSE))/VLOOKUP($B142,Stats!$A$2:$AA$19,26,FALSE),""))</f>
        <v/>
      </c>
      <c r="BN142" s="46" t="str">
        <f>IF(ISNUMBER(VLOOKUP($B142,Stats!$A$2:$AA$19,2,FALSE))=FALSE,"",IF(ISNUMBER(#REF!),(#REF!-VLOOKUP($B142,Stats!$A$2:$AA$19,13,FALSE))/VLOOKUP($B142,Stats!$A$2:$AA$19,27,FALSE),""))</f>
        <v/>
      </c>
      <c r="BO142" s="46" t="str">
        <f>IF(ISNUMBER(VLOOKUP($B142,Stats!$A$2:$AA$19,2,FALSE))=FALSE,"",IF(ISNUMBER(#REF!),(#REF!-VLOOKUP($B142,Stats!$A$2:$AA$19,14,FALSE))/VLOOKUP($B142,Stats!$A$2:$AB$19,28,FALSE),""))</f>
        <v/>
      </c>
      <c r="BP142" s="46"/>
      <c r="BQ142" s="46">
        <f>IF(ISNUMBER(VLOOKUP($B142,Stats!$A$2:$AA$19,2,FALSE))=FALSE,"",IF(ISNUMBER(BM142),BM142,(VLOOKUP($B142,Stats!$A$2:$AT$19,46,FALSE)-VLOOKUP($B142,Stats!$A$2:$AA$19,12,FALSE))/VLOOKUP($B142,Stats!$A$2:$AA$19,26,FALSE)))</f>
        <v>-0.36655208107354165</v>
      </c>
      <c r="BR142" s="51">
        <f t="shared" si="34"/>
        <v>-0.36655208107354165</v>
      </c>
      <c r="BS142" s="32" t="str">
        <f t="shared" si="28"/>
        <v>1756_201505</v>
      </c>
      <c r="BT142" s="53">
        <f t="shared" si="29"/>
        <v>-0.36459833807290837</v>
      </c>
    </row>
    <row r="143" spans="1:72" x14ac:dyDescent="0.15">
      <c r="A143" s="16">
        <v>1756</v>
      </c>
      <c r="B143" s="17">
        <v>201506</v>
      </c>
      <c r="C143" s="3">
        <v>0</v>
      </c>
      <c r="D143" s="23">
        <v>7.6814204837879485E-2</v>
      </c>
      <c r="E143" s="18">
        <v>8.6447251026056018E-3</v>
      </c>
      <c r="F143" s="24">
        <v>8</v>
      </c>
      <c r="G143" s="24">
        <v>2</v>
      </c>
      <c r="H143" s="20">
        <v>9.9099788767794406E-3</v>
      </c>
      <c r="I143" s="20">
        <v>-2.3328911470915092E-3</v>
      </c>
      <c r="J143" s="24">
        <v>6</v>
      </c>
      <c r="K143" s="24">
        <v>2</v>
      </c>
      <c r="L143" s="20">
        <v>2.5435409096604467E-2</v>
      </c>
      <c r="M143" s="20">
        <v>-2.7763755678950064E-3</v>
      </c>
      <c r="N143" s="19">
        <v>0.83689999999999998</v>
      </c>
      <c r="O143" s="19">
        <v>1.0635404752827551</v>
      </c>
      <c r="P143" s="25">
        <v>42083</v>
      </c>
      <c r="Q143" s="20">
        <v>-4.6605365915103336E-3</v>
      </c>
      <c r="R143" s="25">
        <v>42075</v>
      </c>
      <c r="S143" s="25">
        <f>IF(ISNUMBER(R143),VLOOKUP(B143,Index!$B$3:$AB$18,27,FALSE),"")</f>
        <v>42073</v>
      </c>
      <c r="T143" s="25">
        <f>IF(ISNUMBER($R143),VLOOKUP($B143,Index!$B$21:$AB$36,27,FALSE),"")</f>
        <v>42075</v>
      </c>
      <c r="U143" s="25">
        <f>IF(ISNUMBER($R143),VLOOKUP($B143,Index!$B$39:$AB$54,27,FALSE),"")</f>
        <v>42075</v>
      </c>
      <c r="W143" s="18">
        <v>2.3044261451363846</v>
      </c>
      <c r="X143" s="19">
        <v>0.8</v>
      </c>
      <c r="Y143" s="18">
        <v>0.16402212642159897</v>
      </c>
      <c r="Z143" s="19">
        <f t="shared" si="30"/>
        <v>2</v>
      </c>
      <c r="AA143" s="21">
        <v>16.481837086700441</v>
      </c>
      <c r="AB143" s="28"/>
      <c r="AC143" s="18">
        <v>5.3103798583881376</v>
      </c>
      <c r="AD143" s="19">
        <v>0.64000000000000012</v>
      </c>
      <c r="AE143" s="18">
        <v>2.6903257955862993E-2</v>
      </c>
      <c r="AF143" s="19">
        <f t="shared" si="31"/>
        <v>4</v>
      </c>
      <c r="AG143" s="21">
        <v>271.65095375253406</v>
      </c>
      <c r="AH143" s="28"/>
      <c r="AK143" t="str">
        <f t="shared" ref="AK143:AX152" si="35">IF($B143=AK$2,$AA143,"")</f>
        <v/>
      </c>
      <c r="AL143" t="str">
        <f t="shared" si="35"/>
        <v/>
      </c>
      <c r="AM143" t="str">
        <f t="shared" si="35"/>
        <v/>
      </c>
      <c r="AN143" t="str">
        <f t="shared" si="35"/>
        <v/>
      </c>
      <c r="AO143" t="str">
        <f t="shared" si="35"/>
        <v/>
      </c>
      <c r="AP143" t="str">
        <f t="shared" si="35"/>
        <v/>
      </c>
      <c r="AQ143" t="str">
        <f t="shared" si="35"/>
        <v/>
      </c>
      <c r="AR143" t="str">
        <f t="shared" si="35"/>
        <v/>
      </c>
      <c r="AS143" t="str">
        <f t="shared" si="35"/>
        <v/>
      </c>
      <c r="AT143" t="str">
        <f t="shared" si="35"/>
        <v/>
      </c>
      <c r="AU143" t="str">
        <f t="shared" si="35"/>
        <v/>
      </c>
      <c r="AV143" t="str">
        <f t="shared" si="35"/>
        <v/>
      </c>
      <c r="AW143">
        <f t="shared" si="35"/>
        <v>16.481837086700441</v>
      </c>
      <c r="AX143" t="str">
        <f t="shared" si="35"/>
        <v/>
      </c>
      <c r="AZ143" s="46">
        <f>IF(ISNUMBER(VLOOKUP($B143,Stats!$A$2:$AA$19,2,FALSE))=FALSE,"",IF(ISNUMBER(W143),(W143-VLOOKUP($B143,Stats!$A$2:$AA$19,2,FALSE))/VLOOKUP($B143,Stats!$A$2:$AA$19,16,FALSE),""))</f>
        <v>0.28297935124705553</v>
      </c>
      <c r="BA143" s="46">
        <f>IF(ISNUMBER(VLOOKUP($B143,Stats!$A$2:$AA$19,2,FALSE))=FALSE,"",IF(ISNUMBER(X143),(X143-VLOOKUP($B143,Stats!$A$2:$AA$19,3,FALSE))/VLOOKUP($B143,Stats!$A$2:$AA$19,17,FALSE),""))</f>
        <v>-3.4963065069354378E-2</v>
      </c>
      <c r="BB143" s="46"/>
      <c r="BC143" s="46"/>
      <c r="BD143" s="44">
        <f t="shared" si="27"/>
        <v>0.12400814308885058</v>
      </c>
      <c r="BE143" s="46">
        <f>IF(ISNUMBER(VLOOKUP($B143,Stats!$A$2:$AA$19,2,FALSE))=FALSE,"",IF(ISNUMBER(Y143),(Y143-VLOOKUP($B143,Stats!$A$2:$AA$19,5,FALSE))/VLOOKUP($B143,Stats!$A$2:$AA$19,19,FALSE),""))</f>
        <v>0.21662588529912932</v>
      </c>
      <c r="BF143" s="46"/>
      <c r="BG143" s="46"/>
      <c r="BH143" s="46">
        <f>IF(ISNUMBER(VLOOKUP($B143,Stats!$A$2:$AA$19,2,FALSE))=FALSE,"",IF(ISNUMBER(Z143),(Z143-VLOOKUP($B143,Stats!$A$2:$AA$19,8,FALSE))/VLOOKUP($B143,Stats!$A$2:$AA$19,22,FALSE),""))</f>
        <v>-0.44132796508511463</v>
      </c>
      <c r="BI143" s="46" t="str">
        <f>IF(ISNUMBER(VLOOKUP($B143,Stats!$A$2:$AA$19,2,FALSE))=FALSE,"",IF(ISNUMBER(#REF!),(#REF!-VLOOKUP($B143,Stats!$A$2:$AA$19,9,FALSE))/VLOOKUP($B143,Stats!$A$2:$AA$19,23,FALSE),""))</f>
        <v/>
      </c>
      <c r="BJ143" s="46" t="str">
        <f>IF(ISNUMBER(VLOOKUP($B143,Stats!$A$2:$AA$19,2,FALSE))=FALSE,"",IF(ISNUMBER(#REF!),(#REF!-VLOOKUP($B143,Stats!$A$2:$AA$19,10,FALSE))/VLOOKUP($B143,Stats!$A$2:$AA$19,24,FALSE),""))</f>
        <v/>
      </c>
      <c r="BK143" s="44">
        <f t="shared" si="33"/>
        <v>-0.28403650923492485</v>
      </c>
      <c r="BL143" s="46" t="str">
        <f>IF(ISNUMBER(VLOOKUP($B143,Stats!$A$2:$AA$19,2,FALSE))=FALSE,"",IF(ISNUMBER(#REF!),(#REF!-VLOOKUP($B143,Stats!$A$2:$AA$19,11,FALSE))/VLOOKUP($B143,Stats!$A$2:$AA$19,25,FALSE),""))</f>
        <v/>
      </c>
      <c r="BM143" s="46">
        <f>IF(ISNUMBER(VLOOKUP($B143,Stats!$A$2:$AA$19,2,FALSE))=FALSE,"",IF(ISNUMBER(AA143),(AA143-VLOOKUP($B143,Stats!$A$2:$AA$19,12,FALSE))/VLOOKUP($B143,Stats!$A$2:$AA$19,26,FALSE),""))</f>
        <v>-0.18365607240325119</v>
      </c>
      <c r="BN143" s="46" t="str">
        <f>IF(ISNUMBER(VLOOKUP($B143,Stats!$A$2:$AA$19,2,FALSE))=FALSE,"",IF(ISNUMBER(#REF!),(#REF!-VLOOKUP($B143,Stats!$A$2:$AA$19,13,FALSE))/VLOOKUP($B143,Stats!$A$2:$AA$19,27,FALSE),""))</f>
        <v/>
      </c>
      <c r="BO143" s="46" t="str">
        <f>IF(ISNUMBER(VLOOKUP($B143,Stats!$A$2:$AA$19,2,FALSE))=FALSE,"",IF(ISNUMBER(#REF!),(#REF!-VLOOKUP($B143,Stats!$A$2:$AA$19,14,FALSE))/VLOOKUP($B143,Stats!$A$2:$AB$19,28,FALSE),""))</f>
        <v/>
      </c>
      <c r="BP143" s="46"/>
      <c r="BQ143" s="46">
        <f>IF(ISNUMBER(VLOOKUP($B143,Stats!$A$2:$AA$19,2,FALSE))=FALSE,"",IF(ISNUMBER(BM143),BM143,(VLOOKUP($B143,Stats!$A$2:$AT$19,46,FALSE)-VLOOKUP($B143,Stats!$A$2:$AA$19,12,FALSE))/VLOOKUP($B143,Stats!$A$2:$AA$19,26,FALSE)))</f>
        <v>-0.18365607240325119</v>
      </c>
      <c r="BR143" s="51">
        <f t="shared" si="34"/>
        <v>-0.18365607240325119</v>
      </c>
      <c r="BS143" s="32" t="str">
        <f t="shared" si="28"/>
        <v>1756_201506</v>
      </c>
      <c r="BT143" s="53">
        <f t="shared" si="29"/>
        <v>-0.18235149140383505</v>
      </c>
    </row>
    <row r="144" spans="1:72" x14ac:dyDescent="0.15">
      <c r="A144" s="16">
        <v>1756</v>
      </c>
      <c r="B144" s="17">
        <v>201507</v>
      </c>
      <c r="C144" s="3">
        <v>0</v>
      </c>
      <c r="D144" s="23">
        <v>3.9789700083642021E-2</v>
      </c>
      <c r="E144" s="18">
        <v>1.6333542265349242E-2</v>
      </c>
      <c r="F144" s="24">
        <v>4</v>
      </c>
      <c r="G144" s="24">
        <v>1</v>
      </c>
      <c r="H144" s="20">
        <v>1.4072064156508357E-2</v>
      </c>
      <c r="I144" s="20">
        <v>-1.6585255026695389E-2</v>
      </c>
      <c r="J144" s="24">
        <v>3</v>
      </c>
      <c r="K144" s="24">
        <v>1</v>
      </c>
      <c r="L144" s="20">
        <v>2.6168000955908655E-2</v>
      </c>
      <c r="M144" s="20">
        <v>-1.6585255026695389E-2</v>
      </c>
      <c r="N144" s="19">
        <v>0.88029999999999997</v>
      </c>
      <c r="O144" s="19">
        <v>1.025034932463903</v>
      </c>
      <c r="P144" s="25">
        <v>42088</v>
      </c>
      <c r="Q144" s="20">
        <v>-1.6585255026695389E-2</v>
      </c>
      <c r="R144" s="25">
        <v>42089</v>
      </c>
      <c r="S144" s="25">
        <f>IF(ISNUMBER(R144),VLOOKUP(B144,Index!$B$3:$AB$18,27,FALSE),"")</f>
        <v>42088</v>
      </c>
      <c r="T144" s="25">
        <f>IF(ISNUMBER($R144),VLOOKUP($B144,Index!$B$21:$AB$36,27,FALSE),"")</f>
        <v>42089</v>
      </c>
      <c r="U144" s="25">
        <f>IF(ISNUMBER($R144),VLOOKUP($B144,Index!$B$39:$AB$54,27,FALSE),"")</f>
        <v>42089</v>
      </c>
      <c r="W144" s="18">
        <v>2.8648584060222251</v>
      </c>
      <c r="X144" s="19">
        <v>0.8</v>
      </c>
      <c r="Y144" s="18">
        <v>0.30990717490277958</v>
      </c>
      <c r="Z144" s="19">
        <f t="shared" si="30"/>
        <v>1</v>
      </c>
      <c r="AA144" s="21">
        <v>2.399100889289739</v>
      </c>
      <c r="AB144" s="28"/>
      <c r="AC144" s="18">
        <v>8.2074136865562046</v>
      </c>
      <c r="AD144" s="19">
        <v>0.64000000000000012</v>
      </c>
      <c r="AE144" s="18">
        <v>9.6042457056222011E-2</v>
      </c>
      <c r="AF144" s="19">
        <f t="shared" si="31"/>
        <v>1</v>
      </c>
      <c r="AG144" s="21">
        <v>5.7556850769908161</v>
      </c>
      <c r="AH144" s="28"/>
      <c r="AK144" t="str">
        <f t="shared" si="35"/>
        <v/>
      </c>
      <c r="AL144" t="str">
        <f t="shared" si="35"/>
        <v/>
      </c>
      <c r="AM144" t="str">
        <f t="shared" si="35"/>
        <v/>
      </c>
      <c r="AN144" t="str">
        <f t="shared" si="35"/>
        <v/>
      </c>
      <c r="AO144" t="str">
        <f t="shared" si="35"/>
        <v/>
      </c>
      <c r="AP144" t="str">
        <f t="shared" si="35"/>
        <v/>
      </c>
      <c r="AQ144" t="str">
        <f t="shared" si="35"/>
        <v/>
      </c>
      <c r="AR144" t="str">
        <f t="shared" si="35"/>
        <v/>
      </c>
      <c r="AS144" t="str">
        <f t="shared" si="35"/>
        <v/>
      </c>
      <c r="AT144" t="str">
        <f t="shared" si="35"/>
        <v/>
      </c>
      <c r="AU144" t="str">
        <f t="shared" si="35"/>
        <v/>
      </c>
      <c r="AV144" t="str">
        <f t="shared" si="35"/>
        <v/>
      </c>
      <c r="AW144" t="str">
        <f t="shared" si="35"/>
        <v/>
      </c>
      <c r="AX144">
        <f t="shared" si="35"/>
        <v>2.399100889289739</v>
      </c>
      <c r="AZ144" s="46">
        <f>IF(ISNUMBER(VLOOKUP($B144,Stats!$A$2:$AA$19,2,FALSE))=FALSE,"",IF(ISNUMBER(W144),(W144-VLOOKUP($B144,Stats!$A$2:$AA$19,2,FALSE))/VLOOKUP($B144,Stats!$A$2:$AA$19,16,FALSE),""))</f>
        <v>0.78660111379722208</v>
      </c>
      <c r="BA144" s="46">
        <f>IF(ISNUMBER(VLOOKUP($B144,Stats!$A$2:$AA$19,2,FALSE))=FALSE,"",IF(ISNUMBER(X144),(X144-VLOOKUP($B144,Stats!$A$2:$AA$19,3,FALSE))/VLOOKUP($B144,Stats!$A$2:$AA$19,17,FALSE),""))</f>
        <v>0.61985383420575335</v>
      </c>
      <c r="BB144" s="46"/>
      <c r="BC144" s="46"/>
      <c r="BD144" s="44">
        <f t="shared" si="27"/>
        <v>0.70322747400148766</v>
      </c>
      <c r="BE144" s="46">
        <f>IF(ISNUMBER(VLOOKUP($B144,Stats!$A$2:$AA$19,2,FALSE))=FALSE,"",IF(ISNUMBER(Y144),(Y144-VLOOKUP($B144,Stats!$A$2:$AA$19,5,FALSE))/VLOOKUP($B144,Stats!$A$2:$AA$19,19,FALSE),""))</f>
        <v>0.81385841028055028</v>
      </c>
      <c r="BF144" s="46"/>
      <c r="BG144" s="46"/>
      <c r="BH144" s="46">
        <f>IF(ISNUMBER(VLOOKUP($B144,Stats!$A$2:$AA$19,2,FALSE))=FALSE,"",IF(ISNUMBER(Z144),(Z144-VLOOKUP($B144,Stats!$A$2:$AA$19,8,FALSE))/VLOOKUP($B144,Stats!$A$2:$AA$19,22,FALSE),""))</f>
        <v>-0.22777854907483192</v>
      </c>
      <c r="BI144" s="46" t="str">
        <f>IF(ISNUMBER(VLOOKUP($B144,Stats!$A$2:$AA$19,2,FALSE))=FALSE,"",IF(ISNUMBER(#REF!),(#REF!-VLOOKUP($B144,Stats!$A$2:$AA$19,9,FALSE))/VLOOKUP($B144,Stats!$A$2:$AA$19,23,FALSE),""))</f>
        <v/>
      </c>
      <c r="BJ144" s="46" t="str">
        <f>IF(ISNUMBER(VLOOKUP($B144,Stats!$A$2:$AA$19,2,FALSE))=FALSE,"",IF(ISNUMBER(#REF!),(#REF!-VLOOKUP($B144,Stats!$A$2:$AA$19,10,FALSE))/VLOOKUP($B144,Stats!$A$2:$AA$19,24,FALSE),""))</f>
        <v/>
      </c>
      <c r="BK144" s="44">
        <f t="shared" si="33"/>
        <v>-0.63803445191883468</v>
      </c>
      <c r="BL144" s="46" t="str">
        <f>IF(ISNUMBER(VLOOKUP($B144,Stats!$A$2:$AA$19,2,FALSE))=FALSE,"",IF(ISNUMBER(#REF!),(#REF!-VLOOKUP($B144,Stats!$A$2:$AA$19,11,FALSE))/VLOOKUP($B144,Stats!$A$2:$AA$19,25,FALSE),""))</f>
        <v/>
      </c>
      <c r="BM144" s="46">
        <f>IF(ISNUMBER(VLOOKUP($B144,Stats!$A$2:$AA$19,2,FALSE))=FALSE,"",IF(ISNUMBER(AA144),(AA144-VLOOKUP($B144,Stats!$A$2:$AA$19,12,FALSE))/VLOOKUP($B144,Stats!$A$2:$AA$19,26,FALSE),""))</f>
        <v>-0.26052831982248631</v>
      </c>
      <c r="BN144" s="46" t="str">
        <f>IF(ISNUMBER(VLOOKUP($B144,Stats!$A$2:$AA$19,2,FALSE))=FALSE,"",IF(ISNUMBER(#REF!),(#REF!-VLOOKUP($B144,Stats!$A$2:$AA$19,13,FALSE))/VLOOKUP($B144,Stats!$A$2:$AA$19,27,FALSE),""))</f>
        <v/>
      </c>
      <c r="BO144" s="46" t="str">
        <f>IF(ISNUMBER(VLOOKUP($B144,Stats!$A$2:$AA$19,2,FALSE))=FALSE,"",IF(ISNUMBER(#REF!),(#REF!-VLOOKUP($B144,Stats!$A$2:$AA$19,14,FALSE))/VLOOKUP($B144,Stats!$A$2:$AB$19,28,FALSE),""))</f>
        <v/>
      </c>
      <c r="BP144" s="46"/>
      <c r="BQ144" s="46">
        <f>IF(ISNUMBER(VLOOKUP($B144,Stats!$A$2:$AA$19,2,FALSE))=FALSE,"",IF(ISNUMBER(BM144),BM144,(VLOOKUP($B144,Stats!$A$2:$AT$19,46,FALSE)-VLOOKUP($B144,Stats!$A$2:$AA$19,12,FALSE))/VLOOKUP($B144,Stats!$A$2:$AA$19,26,FALSE)))</f>
        <v>-0.26052831982248631</v>
      </c>
      <c r="BR144" s="51">
        <f t="shared" si="34"/>
        <v>-0.26052831982248631</v>
      </c>
      <c r="BS144" s="32" t="str">
        <f t="shared" si="28"/>
        <v>1756_201507</v>
      </c>
      <c r="BT144" s="53">
        <f t="shared" si="29"/>
        <v>-0.29428084031550056</v>
      </c>
    </row>
    <row r="145" spans="1:72" x14ac:dyDescent="0.15">
      <c r="S145" t="str">
        <f>IF(ISNUMBER(R145),VLOOKUP(B145,Index!$B$3:$AB$18,27,FALSE),"")</f>
        <v/>
      </c>
      <c r="T145" t="str">
        <f>IF(ISNUMBER($R145),VLOOKUP($B145,Index!$B$21:$AB$36,27,FALSE),"")</f>
        <v/>
      </c>
      <c r="U145" t="str">
        <f>IF(ISNUMBER($R145),VLOOKUP($B145,Index!$B$39:$AB$54,27,FALSE),"")</f>
        <v/>
      </c>
      <c r="Z145" t="str">
        <f t="shared" si="30"/>
        <v/>
      </c>
      <c r="AA145" t="s">
        <v>25</v>
      </c>
      <c r="AF145" t="str">
        <f t="shared" si="31"/>
        <v/>
      </c>
      <c r="AG145" t="s">
        <v>25</v>
      </c>
      <c r="AK145" t="str">
        <f t="shared" si="35"/>
        <v/>
      </c>
      <c r="AL145" t="str">
        <f t="shared" si="35"/>
        <v/>
      </c>
      <c r="AM145" t="str">
        <f t="shared" si="35"/>
        <v/>
      </c>
      <c r="AN145" t="str">
        <f t="shared" si="35"/>
        <v/>
      </c>
      <c r="AO145" t="str">
        <f t="shared" si="35"/>
        <v/>
      </c>
      <c r="AP145" t="str">
        <f t="shared" si="35"/>
        <v/>
      </c>
      <c r="AQ145" t="str">
        <f t="shared" si="35"/>
        <v/>
      </c>
      <c r="AR145" t="str">
        <f t="shared" si="35"/>
        <v/>
      </c>
      <c r="AS145" t="str">
        <f t="shared" si="35"/>
        <v/>
      </c>
      <c r="AT145" t="str">
        <f t="shared" si="35"/>
        <v/>
      </c>
      <c r="AU145" t="str">
        <f t="shared" si="35"/>
        <v/>
      </c>
      <c r="AV145" t="str">
        <f t="shared" si="35"/>
        <v/>
      </c>
      <c r="AW145" t="str">
        <f t="shared" si="35"/>
        <v/>
      </c>
      <c r="AX145" t="str">
        <f t="shared" si="35"/>
        <v/>
      </c>
      <c r="AZ145" s="46" t="str">
        <f>IF(ISNUMBER(VLOOKUP($B145,Stats!$A$2:$AA$19,2,FALSE))=FALSE,"",IF(ISNUMBER(W145),(W145-VLOOKUP($B145,Stats!$A$2:$AA$19,2,FALSE))/VLOOKUP($B145,Stats!$A$2:$AA$19,16,FALSE),""))</f>
        <v/>
      </c>
      <c r="BA145" s="46" t="str">
        <f>IF(ISNUMBER(VLOOKUP($B145,Stats!$A$2:$AA$19,2,FALSE))=FALSE,"",IF(ISNUMBER(X145),(X145-VLOOKUP($B145,Stats!$A$2:$AA$19,3,FALSE))/VLOOKUP($B145,Stats!$A$2:$AA$19,17,FALSE),""))</f>
        <v/>
      </c>
      <c r="BB145" s="46"/>
      <c r="BC145" s="46"/>
      <c r="BD145" s="44" t="str">
        <f t="shared" si="27"/>
        <v/>
      </c>
      <c r="BE145" s="46" t="str">
        <f>IF(ISNUMBER(VLOOKUP($B145,Stats!$A$2:$AA$19,2,FALSE))=FALSE,"",IF(ISNUMBER(Y145),(Y145-VLOOKUP($B145,Stats!$A$2:$AA$19,5,FALSE))/VLOOKUP($B145,Stats!$A$2:$AA$19,19,FALSE),""))</f>
        <v/>
      </c>
      <c r="BF145" s="46"/>
      <c r="BG145" s="46"/>
      <c r="BH145" s="46" t="str">
        <f>IF(ISNUMBER(VLOOKUP($B145,Stats!$A$2:$AA$19,2,FALSE))=FALSE,"",IF(ISNUMBER(Z145),(Z145-VLOOKUP($B145,Stats!$A$2:$AA$19,8,FALSE))/VLOOKUP($B145,Stats!$A$2:$AA$19,22,FALSE),""))</f>
        <v/>
      </c>
      <c r="BI145" s="46" t="str">
        <f>IF(ISNUMBER(VLOOKUP($B145,Stats!$A$2:$AA$19,2,FALSE))=FALSE,"",IF(ISNUMBER(#REF!),(#REF!-VLOOKUP($B145,Stats!$A$2:$AA$19,9,FALSE))/VLOOKUP($B145,Stats!$A$2:$AA$19,23,FALSE),""))</f>
        <v/>
      </c>
      <c r="BJ145" s="46" t="str">
        <f>IF(ISNUMBER(VLOOKUP($B145,Stats!$A$2:$AA$19,2,FALSE))=FALSE,"",IF(ISNUMBER(#REF!),(#REF!-VLOOKUP($B145,Stats!$A$2:$AA$19,10,FALSE))/VLOOKUP($B145,Stats!$A$2:$AA$19,24,FALSE),""))</f>
        <v/>
      </c>
      <c r="BK145" s="44" t="str">
        <f t="shared" si="33"/>
        <v/>
      </c>
      <c r="BL145" s="46" t="str">
        <f>IF(ISNUMBER(VLOOKUP($B145,Stats!$A$2:$AA$19,2,FALSE))=FALSE,"",IF(ISNUMBER(#REF!),(#REF!-VLOOKUP($B145,Stats!$A$2:$AA$19,11,FALSE))/VLOOKUP($B145,Stats!$A$2:$AA$19,25,FALSE),""))</f>
        <v/>
      </c>
      <c r="BM145" s="46" t="str">
        <f>IF(ISNUMBER(VLOOKUP($B145,Stats!$A$2:$AA$19,2,FALSE))=FALSE,"",IF(ISNUMBER(AA145),(AA145-VLOOKUP($B145,Stats!$A$2:$AA$19,12,FALSE))/VLOOKUP($B145,Stats!$A$2:$AA$19,26,FALSE),""))</f>
        <v/>
      </c>
      <c r="BN145" s="46" t="str">
        <f>IF(ISNUMBER(VLOOKUP($B145,Stats!$A$2:$AA$19,2,FALSE))=FALSE,"",IF(ISNUMBER(#REF!),(#REF!-VLOOKUP($B145,Stats!$A$2:$AA$19,13,FALSE))/VLOOKUP($B145,Stats!$A$2:$AA$19,27,FALSE),""))</f>
        <v/>
      </c>
      <c r="BO145" s="46" t="str">
        <f>IF(ISNUMBER(VLOOKUP($B145,Stats!$A$2:$AA$19,2,FALSE))=FALSE,"",IF(ISNUMBER(#REF!),(#REF!-VLOOKUP($B145,Stats!$A$2:$AA$19,14,FALSE))/VLOOKUP($B145,Stats!$A$2:$AB$19,28,FALSE),""))</f>
        <v/>
      </c>
      <c r="BP145" s="46"/>
      <c r="BQ145" s="46" t="str">
        <f>IF(ISNUMBER(VLOOKUP($B145,Stats!$A$2:$AA$19,2,FALSE))=FALSE,"",IF(ISNUMBER(BM145),BM145,(VLOOKUP($B145,Stats!$A$2:$AT$19,46,FALSE)-VLOOKUP($B145,Stats!$A$2:$AA$19,12,FALSE))/VLOOKUP($B145,Stats!$A$2:$AA$19,26,FALSE)))</f>
        <v/>
      </c>
      <c r="BR145" s="51" t="str">
        <f t="shared" si="34"/>
        <v/>
      </c>
      <c r="BS145" s="32" t="str">
        <f t="shared" si="28"/>
        <v/>
      </c>
      <c r="BT145" s="53" t="str">
        <f t="shared" si="29"/>
        <v/>
      </c>
    </row>
    <row r="146" spans="1:72" ht="40.5" x14ac:dyDescent="0.15">
      <c r="A146" s="1" t="s">
        <v>29</v>
      </c>
      <c r="B146" s="1" t="s">
        <v>0</v>
      </c>
      <c r="C146" s="3"/>
      <c r="D146" s="4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 t="s">
        <v>15</v>
      </c>
      <c r="J146" s="1" t="s">
        <v>16</v>
      </c>
      <c r="K146" s="1" t="s">
        <v>17</v>
      </c>
      <c r="L146" s="1" t="s">
        <v>18</v>
      </c>
      <c r="M146" s="1" t="s">
        <v>19</v>
      </c>
      <c r="N146" s="1" t="s">
        <v>20</v>
      </c>
      <c r="O146" s="1" t="s">
        <v>21</v>
      </c>
      <c r="P146" s="1" t="s">
        <v>22</v>
      </c>
      <c r="Q146" s="1" t="s">
        <v>23</v>
      </c>
      <c r="R146" s="1" t="s">
        <v>24</v>
      </c>
      <c r="S146" s="1" t="str">
        <f>IF(ISNUMBER(R146),VLOOKUP(B146,Index!$B$3:$AB$18,27,FALSE),"")</f>
        <v/>
      </c>
      <c r="T146" s="1" t="str">
        <f>IF(ISNUMBER($R146),VLOOKUP($B146,Index!$B$21:$AB$36,27,FALSE),"")</f>
        <v/>
      </c>
      <c r="U146" s="1" t="str">
        <f>IF(ISNUMBER($R146),VLOOKUP($B146,Index!$B$39:$AB$54,27,FALSE),"")</f>
        <v/>
      </c>
      <c r="W146" s="1" t="s">
        <v>1</v>
      </c>
      <c r="X146" s="1" t="s">
        <v>2</v>
      </c>
      <c r="Y146" s="1" t="s">
        <v>4</v>
      </c>
      <c r="Z146" s="1" t="str">
        <f t="shared" si="30"/>
        <v/>
      </c>
      <c r="AA146" s="1" t="s">
        <v>8</v>
      </c>
      <c r="AB146" s="27"/>
      <c r="AC146" s="1" t="s">
        <v>33</v>
      </c>
      <c r="AD146" s="1" t="s">
        <v>35</v>
      </c>
      <c r="AE146" s="1" t="s">
        <v>37</v>
      </c>
      <c r="AF146" s="1" t="str">
        <f t="shared" si="31"/>
        <v/>
      </c>
      <c r="AG146" s="1" t="s">
        <v>38</v>
      </c>
      <c r="AH146" s="27"/>
      <c r="AK146" t="str">
        <f t="shared" si="35"/>
        <v/>
      </c>
      <c r="AL146" t="str">
        <f t="shared" si="35"/>
        <v/>
      </c>
      <c r="AM146" t="str">
        <f t="shared" si="35"/>
        <v/>
      </c>
      <c r="AN146" t="str">
        <f t="shared" si="35"/>
        <v/>
      </c>
      <c r="AO146" t="str">
        <f t="shared" si="35"/>
        <v/>
      </c>
      <c r="AP146" t="str">
        <f t="shared" si="35"/>
        <v/>
      </c>
      <c r="AQ146" t="str">
        <f t="shared" si="35"/>
        <v/>
      </c>
      <c r="AR146" t="str">
        <f t="shared" si="35"/>
        <v/>
      </c>
      <c r="AS146" t="str">
        <f t="shared" si="35"/>
        <v/>
      </c>
      <c r="AT146" t="str">
        <f t="shared" si="35"/>
        <v/>
      </c>
      <c r="AU146" t="str">
        <f t="shared" si="35"/>
        <v/>
      </c>
      <c r="AV146" t="str">
        <f t="shared" si="35"/>
        <v/>
      </c>
      <c r="AW146" t="str">
        <f t="shared" si="35"/>
        <v/>
      </c>
      <c r="AX146" t="str">
        <f t="shared" si="35"/>
        <v/>
      </c>
      <c r="AZ146" s="46" t="str">
        <f>IF(ISNUMBER(VLOOKUP($B146,Stats!$A$2:$AA$19,2,FALSE))=FALSE,"",IF(ISNUMBER(W146),(W146-VLOOKUP($B146,Stats!$A$2:$AA$19,2,FALSE))/VLOOKUP($B146,Stats!$A$2:$AA$19,16,FALSE),""))</f>
        <v/>
      </c>
      <c r="BA146" s="46" t="str">
        <f>IF(ISNUMBER(VLOOKUP($B146,Stats!$A$2:$AA$19,2,FALSE))=FALSE,"",IF(ISNUMBER(X146),(X146-VLOOKUP($B146,Stats!$A$2:$AA$19,3,FALSE))/VLOOKUP($B146,Stats!$A$2:$AA$19,17,FALSE),""))</f>
        <v/>
      </c>
      <c r="BB146" s="46"/>
      <c r="BC146" s="46"/>
      <c r="BD146" s="44" t="str">
        <f t="shared" si="27"/>
        <v/>
      </c>
      <c r="BE146" s="46" t="str">
        <f>IF(ISNUMBER(VLOOKUP($B146,Stats!$A$2:$AA$19,2,FALSE))=FALSE,"",IF(ISNUMBER(Y146),(Y146-VLOOKUP($B146,Stats!$A$2:$AA$19,5,FALSE))/VLOOKUP($B146,Stats!$A$2:$AA$19,19,FALSE),""))</f>
        <v/>
      </c>
      <c r="BF146" s="46"/>
      <c r="BG146" s="46"/>
      <c r="BH146" s="46" t="str">
        <f>IF(ISNUMBER(VLOOKUP($B146,Stats!$A$2:$AA$19,2,FALSE))=FALSE,"",IF(ISNUMBER(Z146),(Z146-VLOOKUP($B146,Stats!$A$2:$AA$19,8,FALSE))/VLOOKUP($B146,Stats!$A$2:$AA$19,22,FALSE),""))</f>
        <v/>
      </c>
      <c r="BI146" s="46" t="str">
        <f>IF(ISNUMBER(VLOOKUP($B146,Stats!$A$2:$AA$19,2,FALSE))=FALSE,"",IF(ISNUMBER(#REF!),(#REF!-VLOOKUP($B146,Stats!$A$2:$AA$19,9,FALSE))/VLOOKUP($B146,Stats!$A$2:$AA$19,23,FALSE),""))</f>
        <v/>
      </c>
      <c r="BJ146" s="46" t="str">
        <f>IF(ISNUMBER(VLOOKUP($B146,Stats!$A$2:$AA$19,2,FALSE))=FALSE,"",IF(ISNUMBER(#REF!),(#REF!-VLOOKUP($B146,Stats!$A$2:$AA$19,10,FALSE))/VLOOKUP($B146,Stats!$A$2:$AA$19,24,FALSE),""))</f>
        <v/>
      </c>
      <c r="BK146" s="44" t="str">
        <f t="shared" si="33"/>
        <v/>
      </c>
      <c r="BL146" s="46" t="str">
        <f>IF(ISNUMBER(VLOOKUP($B146,Stats!$A$2:$AA$19,2,FALSE))=FALSE,"",IF(ISNUMBER(#REF!),(#REF!-VLOOKUP($B146,Stats!$A$2:$AA$19,11,FALSE))/VLOOKUP($B146,Stats!$A$2:$AA$19,25,FALSE),""))</f>
        <v/>
      </c>
      <c r="BM146" s="46" t="str">
        <f>IF(ISNUMBER(VLOOKUP($B146,Stats!$A$2:$AA$19,2,FALSE))=FALSE,"",IF(ISNUMBER(AA146),(AA146-VLOOKUP($B146,Stats!$A$2:$AA$19,12,FALSE))/VLOOKUP($B146,Stats!$A$2:$AA$19,26,FALSE),""))</f>
        <v/>
      </c>
      <c r="BN146" s="46" t="str">
        <f>IF(ISNUMBER(VLOOKUP($B146,Stats!$A$2:$AA$19,2,FALSE))=FALSE,"",IF(ISNUMBER(#REF!),(#REF!-VLOOKUP($B146,Stats!$A$2:$AA$19,13,FALSE))/VLOOKUP($B146,Stats!$A$2:$AA$19,27,FALSE),""))</f>
        <v/>
      </c>
      <c r="BO146" s="46" t="str">
        <f>IF(ISNUMBER(VLOOKUP($B146,Stats!$A$2:$AA$19,2,FALSE))=FALSE,"",IF(ISNUMBER(#REF!),(#REF!-VLOOKUP($B146,Stats!$A$2:$AA$19,14,FALSE))/VLOOKUP($B146,Stats!$A$2:$AB$19,28,FALSE),""))</f>
        <v/>
      </c>
      <c r="BP146" s="46"/>
      <c r="BQ146" s="46" t="str">
        <f>IF(ISNUMBER(VLOOKUP($B146,Stats!$A$2:$AA$19,2,FALSE))=FALSE,"",IF(ISNUMBER(BM146),BM146,(VLOOKUP($B146,Stats!$A$2:$AT$19,46,FALSE)-VLOOKUP($B146,Stats!$A$2:$AA$19,12,FALSE))/VLOOKUP($B146,Stats!$A$2:$AA$19,26,FALSE)))</f>
        <v/>
      </c>
      <c r="BR146" s="51" t="str">
        <f t="shared" si="34"/>
        <v/>
      </c>
      <c r="BS146" s="32" t="str">
        <f t="shared" si="28"/>
        <v/>
      </c>
      <c r="BT146" s="53" t="str">
        <f t="shared" si="29"/>
        <v/>
      </c>
    </row>
    <row r="147" spans="1:72" x14ac:dyDescent="0.15">
      <c r="A147" s="5">
        <v>1780</v>
      </c>
      <c r="B147" s="5" t="s">
        <v>30</v>
      </c>
      <c r="C147" s="3">
        <v>0</v>
      </c>
      <c r="D147" s="11">
        <v>0.31288981288981277</v>
      </c>
      <c r="E147" s="6">
        <v>9.2592631578840325E-3</v>
      </c>
      <c r="F147" s="12">
        <v>66</v>
      </c>
      <c r="G147" s="12">
        <v>49</v>
      </c>
      <c r="H147" s="13">
        <v>8.6197681221322868E-3</v>
      </c>
      <c r="I147" s="13">
        <v>-5.9486853943328229E-3</v>
      </c>
      <c r="J147" s="12">
        <v>10</v>
      </c>
      <c r="K147" s="12">
        <v>5</v>
      </c>
      <c r="L147" s="13">
        <v>2.7722772277227747E-2</v>
      </c>
      <c r="M147" s="13">
        <v>-1.8464528668610258E-2</v>
      </c>
      <c r="N147" s="8">
        <v>1.2749999999999999</v>
      </c>
      <c r="O147" s="8">
        <v>1.3253638253638254</v>
      </c>
      <c r="P147" s="14">
        <v>42089</v>
      </c>
      <c r="Q147" s="13">
        <v>-4.6583850931676829E-2</v>
      </c>
      <c r="R147" s="14">
        <v>41957</v>
      </c>
      <c r="S147" s="14">
        <f>IF(ISNUMBER(R147),VLOOKUP(B147,Index!$B$3:$AB$18,27,FALSE),"")</f>
        <v>42041</v>
      </c>
      <c r="T147" s="14">
        <f>IF(ISNUMBER($R147),VLOOKUP($B147,Index!$B$21:$AB$36,27,FALSE),"")</f>
        <v>41996</v>
      </c>
      <c r="U147" s="14">
        <f>IF(ISNUMBER($R147),VLOOKUP($B147,Index!$B$39:$AB$54,27,FALSE),"")</f>
        <v>42003</v>
      </c>
      <c r="W147" s="6">
        <v>0.65871539555750058</v>
      </c>
      <c r="X147" s="7">
        <v>0.57391304347826089</v>
      </c>
      <c r="Y147" s="6">
        <v>0.17568216620278079</v>
      </c>
      <c r="Z147" s="8" t="str">
        <f t="shared" si="30"/>
        <v/>
      </c>
      <c r="AA147" s="9">
        <v>6.7167013167013412</v>
      </c>
      <c r="AB147" s="28"/>
      <c r="AC147" s="6">
        <v>0.43390597234447448</v>
      </c>
      <c r="AD147" s="7">
        <v>0.32937618147448017</v>
      </c>
      <c r="AE147" s="6">
        <v>3.0864223521701494E-2</v>
      </c>
      <c r="AF147" s="8" t="str">
        <f t="shared" si="31"/>
        <v/>
      </c>
      <c r="AG147" s="9">
        <v>45.114076577777531</v>
      </c>
      <c r="AH147" s="28"/>
      <c r="AK147" t="str">
        <f t="shared" si="35"/>
        <v/>
      </c>
      <c r="AL147" t="str">
        <f t="shared" si="35"/>
        <v/>
      </c>
      <c r="AM147" t="str">
        <f t="shared" si="35"/>
        <v/>
      </c>
      <c r="AN147" t="str">
        <f t="shared" si="35"/>
        <v/>
      </c>
      <c r="AO147" t="str">
        <f t="shared" si="35"/>
        <v/>
      </c>
      <c r="AP147" t="str">
        <f t="shared" si="35"/>
        <v/>
      </c>
      <c r="AQ147" t="str">
        <f t="shared" si="35"/>
        <v/>
      </c>
      <c r="AR147" t="str">
        <f t="shared" si="35"/>
        <v/>
      </c>
      <c r="AS147" t="str">
        <f t="shared" si="35"/>
        <v/>
      </c>
      <c r="AT147" t="str">
        <f t="shared" si="35"/>
        <v/>
      </c>
      <c r="AU147" t="str">
        <f t="shared" si="35"/>
        <v/>
      </c>
      <c r="AV147" t="str">
        <f t="shared" si="35"/>
        <v/>
      </c>
      <c r="AW147" t="str">
        <f t="shared" si="35"/>
        <v/>
      </c>
      <c r="AX147" t="str">
        <f t="shared" si="35"/>
        <v/>
      </c>
      <c r="AZ147" s="46" t="str">
        <f>IF(ISNUMBER(VLOOKUP($B147,Stats!$A$2:$AA$19,2,FALSE))=FALSE,"",IF(ISNUMBER(W147),(W147-VLOOKUP($B147,Stats!$A$2:$AA$19,2,FALSE))/VLOOKUP($B147,Stats!$A$2:$AA$19,16,FALSE),""))</f>
        <v/>
      </c>
      <c r="BA147" s="46" t="str">
        <f>IF(ISNUMBER(VLOOKUP($B147,Stats!$A$2:$AA$19,2,FALSE))=FALSE,"",IF(ISNUMBER(X147),(X147-VLOOKUP($B147,Stats!$A$2:$AA$19,3,FALSE))/VLOOKUP($B147,Stats!$A$2:$AA$19,17,FALSE),""))</f>
        <v/>
      </c>
      <c r="BB147" s="46"/>
      <c r="BC147" s="46"/>
      <c r="BD147" s="44" t="str">
        <f t="shared" si="27"/>
        <v/>
      </c>
      <c r="BE147" s="46" t="str">
        <f>IF(ISNUMBER(VLOOKUP($B147,Stats!$A$2:$AA$19,2,FALSE))=FALSE,"",IF(ISNUMBER(Y147),(Y147-VLOOKUP($B147,Stats!$A$2:$AA$19,5,FALSE))/VLOOKUP($B147,Stats!$A$2:$AA$19,19,FALSE),""))</f>
        <v/>
      </c>
      <c r="BF147" s="46"/>
      <c r="BG147" s="46"/>
      <c r="BH147" s="46" t="str">
        <f>IF(ISNUMBER(VLOOKUP($B147,Stats!$A$2:$AA$19,2,FALSE))=FALSE,"",IF(ISNUMBER(Z147),(Z147-VLOOKUP($B147,Stats!$A$2:$AA$19,8,FALSE))/VLOOKUP($B147,Stats!$A$2:$AA$19,22,FALSE),""))</f>
        <v/>
      </c>
      <c r="BI147" s="46" t="str">
        <f>IF(ISNUMBER(VLOOKUP($B147,Stats!$A$2:$AA$19,2,FALSE))=FALSE,"",IF(ISNUMBER(#REF!),(#REF!-VLOOKUP($B147,Stats!$A$2:$AA$19,9,FALSE))/VLOOKUP($B147,Stats!$A$2:$AA$19,23,FALSE),""))</f>
        <v/>
      </c>
      <c r="BJ147" s="46" t="str">
        <f>IF(ISNUMBER(VLOOKUP($B147,Stats!$A$2:$AA$19,2,FALSE))=FALSE,"",IF(ISNUMBER(#REF!),(#REF!-VLOOKUP($B147,Stats!$A$2:$AA$19,10,FALSE))/VLOOKUP($B147,Stats!$A$2:$AA$19,24,FALSE),""))</f>
        <v/>
      </c>
      <c r="BK147" s="44" t="str">
        <f t="shared" si="33"/>
        <v/>
      </c>
      <c r="BL147" s="46" t="str">
        <f>IF(ISNUMBER(VLOOKUP($B147,Stats!$A$2:$AA$19,2,FALSE))=FALSE,"",IF(ISNUMBER(#REF!),(#REF!-VLOOKUP($B147,Stats!$A$2:$AA$19,11,FALSE))/VLOOKUP($B147,Stats!$A$2:$AA$19,25,FALSE),""))</f>
        <v/>
      </c>
      <c r="BM147" s="46" t="str">
        <f>IF(ISNUMBER(VLOOKUP($B147,Stats!$A$2:$AA$19,2,FALSE))=FALSE,"",IF(ISNUMBER(AA147),(AA147-VLOOKUP($B147,Stats!$A$2:$AA$19,12,FALSE))/VLOOKUP($B147,Stats!$A$2:$AA$19,26,FALSE),""))</f>
        <v/>
      </c>
      <c r="BN147" s="46" t="str">
        <f>IF(ISNUMBER(VLOOKUP($B147,Stats!$A$2:$AA$19,2,FALSE))=FALSE,"",IF(ISNUMBER(#REF!),(#REF!-VLOOKUP($B147,Stats!$A$2:$AA$19,13,FALSE))/VLOOKUP($B147,Stats!$A$2:$AA$19,27,FALSE),""))</f>
        <v/>
      </c>
      <c r="BO147" s="46" t="str">
        <f>IF(ISNUMBER(VLOOKUP($B147,Stats!$A$2:$AA$19,2,FALSE))=FALSE,"",IF(ISNUMBER(#REF!),(#REF!-VLOOKUP($B147,Stats!$A$2:$AA$19,14,FALSE))/VLOOKUP($B147,Stats!$A$2:$AB$19,28,FALSE),""))</f>
        <v/>
      </c>
      <c r="BP147" s="46"/>
      <c r="BQ147" s="46" t="str">
        <f>IF(ISNUMBER(VLOOKUP($B147,Stats!$A$2:$AA$19,2,FALSE))=FALSE,"",IF(ISNUMBER(BM147),BM147,(VLOOKUP($B147,Stats!$A$2:$AT$19,46,FALSE)-VLOOKUP($B147,Stats!$A$2:$AA$19,12,FALSE))/VLOOKUP($B147,Stats!$A$2:$AA$19,26,FALSE)))</f>
        <v/>
      </c>
      <c r="BR147" s="51" t="str">
        <f t="shared" si="34"/>
        <v/>
      </c>
      <c r="BS147" s="32" t="str">
        <f t="shared" si="28"/>
        <v/>
      </c>
      <c r="BT147" s="53" t="str">
        <f t="shared" si="29"/>
        <v/>
      </c>
    </row>
    <row r="148" spans="1:72" x14ac:dyDescent="0.15">
      <c r="A148" s="5">
        <v>1780</v>
      </c>
      <c r="B148" s="5" t="s">
        <v>31</v>
      </c>
      <c r="C148" s="3">
        <v>0</v>
      </c>
      <c r="D148" s="11">
        <v>2.0077392018848315E-2</v>
      </c>
      <c r="E148" s="6">
        <v>8.532408566227126E-3</v>
      </c>
      <c r="F148" s="15">
        <v>4.7142857142857144</v>
      </c>
      <c r="G148" s="15">
        <v>3.5</v>
      </c>
      <c r="H148" s="13">
        <v>8.2236661067006615E-3</v>
      </c>
      <c r="I148" s="13">
        <v>-5.9967400548221429E-3</v>
      </c>
      <c r="J148" s="12">
        <v>3.2857142857142856</v>
      </c>
      <c r="K148" s="12">
        <v>2.3571428571428572</v>
      </c>
      <c r="L148" s="13">
        <v>1.5388074870485562E-2</v>
      </c>
      <c r="M148" s="13">
        <v>-1.0208946517256996E-2</v>
      </c>
      <c r="N148" s="8">
        <v>1.0472857142857144</v>
      </c>
      <c r="O148" s="8">
        <v>1.0282418629408752</v>
      </c>
      <c r="P148" s="14"/>
      <c r="Q148" s="13">
        <v>-1.6275568659543833E-2</v>
      </c>
      <c r="R148" s="14"/>
      <c r="S148" s="14" t="str">
        <f>IF(ISNUMBER(R148),VLOOKUP(B148,Index!$B$3:$AB$18,27,FALSE),"")</f>
        <v/>
      </c>
      <c r="T148" s="14" t="str">
        <f>IF(ISNUMBER($R148),VLOOKUP($B148,Index!$B$21:$AB$36,27,FALSE),"")</f>
        <v/>
      </c>
      <c r="U148" s="14" t="str">
        <f>IF(ISNUMBER($R148),VLOOKUP($B148,Index!$B$39:$AB$54,27,FALSE),"")</f>
        <v/>
      </c>
      <c r="W148" s="6">
        <v>0.86390281993114748</v>
      </c>
      <c r="X148" s="8">
        <v>0.56845238095238104</v>
      </c>
      <c r="Y148" s="6">
        <v>0.16189106997845615</v>
      </c>
      <c r="Z148" s="8" t="str">
        <f t="shared" si="30"/>
        <v/>
      </c>
      <c r="AA148" s="9" t="s">
        <v>25</v>
      </c>
      <c r="AB148" s="28"/>
      <c r="AC148" s="6">
        <v>0.74632808228498859</v>
      </c>
      <c r="AD148" s="8">
        <v>0.32313810941043092</v>
      </c>
      <c r="AE148" s="6">
        <v>2.6208718538769386E-2</v>
      </c>
      <c r="AF148" s="8" t="str">
        <f t="shared" si="31"/>
        <v/>
      </c>
      <c r="AG148" s="9" t="s">
        <v>25</v>
      </c>
      <c r="AH148" s="28"/>
      <c r="AK148" t="str">
        <f t="shared" si="35"/>
        <v/>
      </c>
      <c r="AL148" t="str">
        <f t="shared" si="35"/>
        <v/>
      </c>
      <c r="AM148" t="str">
        <f t="shared" si="35"/>
        <v/>
      </c>
      <c r="AN148" t="str">
        <f t="shared" si="35"/>
        <v/>
      </c>
      <c r="AO148" t="str">
        <f t="shared" si="35"/>
        <v/>
      </c>
      <c r="AP148" t="str">
        <f t="shared" si="35"/>
        <v/>
      </c>
      <c r="AQ148" t="str">
        <f t="shared" si="35"/>
        <v/>
      </c>
      <c r="AR148" t="str">
        <f t="shared" si="35"/>
        <v/>
      </c>
      <c r="AS148" t="str">
        <f t="shared" si="35"/>
        <v/>
      </c>
      <c r="AT148" t="str">
        <f t="shared" si="35"/>
        <v/>
      </c>
      <c r="AU148" t="str">
        <f t="shared" si="35"/>
        <v/>
      </c>
      <c r="AV148" t="str">
        <f t="shared" si="35"/>
        <v/>
      </c>
      <c r="AW148" t="str">
        <f t="shared" si="35"/>
        <v/>
      </c>
      <c r="AX148" t="str">
        <f t="shared" si="35"/>
        <v/>
      </c>
      <c r="AZ148" s="46" t="str">
        <f>IF(ISNUMBER(VLOOKUP($B148,Stats!$A$2:$AA$19,2,FALSE))=FALSE,"",IF(ISNUMBER(W148),(W148-VLOOKUP($B148,Stats!$A$2:$AA$19,2,FALSE))/VLOOKUP($B148,Stats!$A$2:$AA$19,16,FALSE),""))</f>
        <v/>
      </c>
      <c r="BA148" s="46" t="str">
        <f>IF(ISNUMBER(VLOOKUP($B148,Stats!$A$2:$AA$19,2,FALSE))=FALSE,"",IF(ISNUMBER(X148),(X148-VLOOKUP($B148,Stats!$A$2:$AA$19,3,FALSE))/VLOOKUP($B148,Stats!$A$2:$AA$19,17,FALSE),""))</f>
        <v/>
      </c>
      <c r="BB148" s="46"/>
      <c r="BC148" s="46"/>
      <c r="BD148" s="44" t="str">
        <f t="shared" si="27"/>
        <v/>
      </c>
      <c r="BE148" s="46" t="str">
        <f>IF(ISNUMBER(VLOOKUP($B148,Stats!$A$2:$AA$19,2,FALSE))=FALSE,"",IF(ISNUMBER(Y148),(Y148-VLOOKUP($B148,Stats!$A$2:$AA$19,5,FALSE))/VLOOKUP($B148,Stats!$A$2:$AA$19,19,FALSE),""))</f>
        <v/>
      </c>
      <c r="BF148" s="46"/>
      <c r="BG148" s="46"/>
      <c r="BH148" s="46" t="str">
        <f>IF(ISNUMBER(VLOOKUP($B148,Stats!$A$2:$AA$19,2,FALSE))=FALSE,"",IF(ISNUMBER(Z148),(Z148-VLOOKUP($B148,Stats!$A$2:$AA$19,8,FALSE))/VLOOKUP($B148,Stats!$A$2:$AA$19,22,FALSE),""))</f>
        <v/>
      </c>
      <c r="BI148" s="46" t="str">
        <f>IF(ISNUMBER(VLOOKUP($B148,Stats!$A$2:$AA$19,2,FALSE))=FALSE,"",IF(ISNUMBER(#REF!),(#REF!-VLOOKUP($B148,Stats!$A$2:$AA$19,9,FALSE))/VLOOKUP($B148,Stats!$A$2:$AA$19,23,FALSE),""))</f>
        <v/>
      </c>
      <c r="BJ148" s="46" t="str">
        <f>IF(ISNUMBER(VLOOKUP($B148,Stats!$A$2:$AA$19,2,FALSE))=FALSE,"",IF(ISNUMBER(#REF!),(#REF!-VLOOKUP($B148,Stats!$A$2:$AA$19,10,FALSE))/VLOOKUP($B148,Stats!$A$2:$AA$19,24,FALSE),""))</f>
        <v/>
      </c>
      <c r="BK148" s="44" t="str">
        <f t="shared" si="33"/>
        <v/>
      </c>
      <c r="BL148" s="46" t="str">
        <f>IF(ISNUMBER(VLOOKUP($B148,Stats!$A$2:$AA$19,2,FALSE))=FALSE,"",IF(ISNUMBER(#REF!),(#REF!-VLOOKUP($B148,Stats!$A$2:$AA$19,11,FALSE))/VLOOKUP($B148,Stats!$A$2:$AA$19,25,FALSE),""))</f>
        <v/>
      </c>
      <c r="BM148" s="46" t="str">
        <f>IF(ISNUMBER(VLOOKUP($B148,Stats!$A$2:$AA$19,2,FALSE))=FALSE,"",IF(ISNUMBER(AA148),(AA148-VLOOKUP($B148,Stats!$A$2:$AA$19,12,FALSE))/VLOOKUP($B148,Stats!$A$2:$AA$19,26,FALSE),""))</f>
        <v/>
      </c>
      <c r="BN148" s="46" t="str">
        <f>IF(ISNUMBER(VLOOKUP($B148,Stats!$A$2:$AA$19,2,FALSE))=FALSE,"",IF(ISNUMBER(#REF!),(#REF!-VLOOKUP($B148,Stats!$A$2:$AA$19,13,FALSE))/VLOOKUP($B148,Stats!$A$2:$AA$19,27,FALSE),""))</f>
        <v/>
      </c>
      <c r="BO148" s="46" t="str">
        <f>IF(ISNUMBER(VLOOKUP($B148,Stats!$A$2:$AA$19,2,FALSE))=FALSE,"",IF(ISNUMBER(#REF!),(#REF!-VLOOKUP($B148,Stats!$A$2:$AA$19,14,FALSE))/VLOOKUP($B148,Stats!$A$2:$AB$19,28,FALSE),""))</f>
        <v/>
      </c>
      <c r="BP148" s="46"/>
      <c r="BQ148" s="46" t="str">
        <f>IF(ISNUMBER(VLOOKUP($B148,Stats!$A$2:$AA$19,2,FALSE))=FALSE,"",IF(ISNUMBER(BM148),BM148,(VLOOKUP($B148,Stats!$A$2:$AT$19,46,FALSE)-VLOOKUP($B148,Stats!$A$2:$AA$19,12,FALSE))/VLOOKUP($B148,Stats!$A$2:$AA$19,26,FALSE)))</f>
        <v/>
      </c>
      <c r="BR148" s="51" t="str">
        <f t="shared" si="34"/>
        <v/>
      </c>
      <c r="BS148" s="32" t="str">
        <f t="shared" si="28"/>
        <v/>
      </c>
      <c r="BT148" s="53" t="str">
        <f t="shared" si="29"/>
        <v/>
      </c>
    </row>
    <row r="149" spans="1:72" x14ac:dyDescent="0.15">
      <c r="A149" s="16">
        <v>1780</v>
      </c>
      <c r="B149" s="17">
        <v>201421</v>
      </c>
      <c r="C149" s="3">
        <v>0</v>
      </c>
      <c r="D149" s="23">
        <v>-1.3513513513513487E-2</v>
      </c>
      <c r="E149" s="18">
        <v>3.4760707391736094E-3</v>
      </c>
      <c r="F149" s="24">
        <v>2</v>
      </c>
      <c r="G149" s="24">
        <v>5</v>
      </c>
      <c r="H149" s="20">
        <v>2.0790020790021346E-3</v>
      </c>
      <c r="I149" s="20">
        <v>-3.5419453276928524E-3</v>
      </c>
      <c r="J149" s="24">
        <v>2</v>
      </c>
      <c r="K149" s="24">
        <v>4</v>
      </c>
      <c r="L149" s="20">
        <v>4.1580041580042693E-3</v>
      </c>
      <c r="M149" s="20">
        <v>-7.3221757322176062E-3</v>
      </c>
      <c r="N149" s="19">
        <v>0.96599999999999997</v>
      </c>
      <c r="O149" s="19">
        <v>1.0041580041580043</v>
      </c>
      <c r="P149" s="25">
        <v>41921</v>
      </c>
      <c r="Q149" s="20">
        <v>-1.7598343685300222E-2</v>
      </c>
      <c r="R149" s="25">
        <v>41929</v>
      </c>
      <c r="S149" s="25">
        <f>IF(ISNUMBER(R149),VLOOKUP(B149,Index!$B$3:$AB$18,27,FALSE),"")</f>
        <v>41929</v>
      </c>
      <c r="T149" s="25">
        <f>IF(ISNUMBER($R149),VLOOKUP($B149,Index!$B$21:$AB$36,27,FALSE),"")</f>
        <v>41929</v>
      </c>
      <c r="U149" s="25">
        <f>IF(ISNUMBER($R149),VLOOKUP($B149,Index!$B$39:$AB$54,27,FALSE),"")</f>
        <v>41929</v>
      </c>
      <c r="W149" s="18">
        <v>-0.48648648648648551</v>
      </c>
      <c r="X149" s="19">
        <v>0.2857142857142857</v>
      </c>
      <c r="Y149" s="18">
        <v>6.5953805061922138E-2</v>
      </c>
      <c r="Z149" s="19">
        <f t="shared" si="30"/>
        <v>0</v>
      </c>
      <c r="AA149" s="21" t="s">
        <v>25</v>
      </c>
      <c r="AB149" s="28"/>
      <c r="AC149" s="18">
        <v>0.23666910153396545</v>
      </c>
      <c r="AD149" s="19">
        <v>8.1632653061224483E-2</v>
      </c>
      <c r="AE149" s="18">
        <v>4.3499044021460265E-3</v>
      </c>
      <c r="AF149" s="19">
        <f t="shared" si="31"/>
        <v>0</v>
      </c>
      <c r="AG149" s="21" t="s">
        <v>25</v>
      </c>
      <c r="AH149" s="28"/>
      <c r="AK149" t="str">
        <f t="shared" si="35"/>
        <v/>
      </c>
      <c r="AL149" t="str">
        <f t="shared" si="35"/>
        <v/>
      </c>
      <c r="AM149" t="str">
        <f t="shared" si="35"/>
        <v/>
      </c>
      <c r="AN149" t="str">
        <f t="shared" si="35"/>
        <v/>
      </c>
      <c r="AO149" t="str">
        <f t="shared" si="35"/>
        <v/>
      </c>
      <c r="AP149" t="str">
        <f t="shared" si="35"/>
        <v/>
      </c>
      <c r="AQ149" t="str">
        <f t="shared" si="35"/>
        <v/>
      </c>
      <c r="AR149" t="str">
        <f t="shared" si="35"/>
        <v/>
      </c>
      <c r="AS149" t="str">
        <f t="shared" si="35"/>
        <v/>
      </c>
      <c r="AT149" t="str">
        <f t="shared" si="35"/>
        <v/>
      </c>
      <c r="AU149" t="str">
        <f t="shared" si="35"/>
        <v/>
      </c>
      <c r="AV149" t="str">
        <f t="shared" si="35"/>
        <v/>
      </c>
      <c r="AW149" t="str">
        <f t="shared" si="35"/>
        <v/>
      </c>
      <c r="AX149" t="str">
        <f t="shared" si="35"/>
        <v/>
      </c>
      <c r="AZ149" s="46">
        <f>IF(ISNUMBER(VLOOKUP($B149,Stats!$A$2:$AA$19,2,FALSE))=FALSE,"",IF(ISNUMBER(W149),(W149-VLOOKUP($B149,Stats!$A$2:$AA$19,2,FALSE))/VLOOKUP($B149,Stats!$A$2:$AA$19,16,FALSE),""))</f>
        <v>-0.27445549019837906</v>
      </c>
      <c r="BA149" s="46">
        <f>IF(ISNUMBER(VLOOKUP($B149,Stats!$A$2:$AA$19,2,FALSE))=FALSE,"",IF(ISNUMBER(X149),(X149-VLOOKUP($B149,Stats!$A$2:$AA$19,3,FALSE))/VLOOKUP($B149,Stats!$A$2:$AA$19,17,FALSE),""))</f>
        <v>-0.6967057200847836</v>
      </c>
      <c r="BB149" s="46"/>
      <c r="BC149" s="46"/>
      <c r="BD149" s="44">
        <f t="shared" si="27"/>
        <v>-0.4855806051415813</v>
      </c>
      <c r="BE149" s="46">
        <f>IF(ISNUMBER(VLOOKUP($B149,Stats!$A$2:$AA$19,2,FALSE))=FALSE,"",IF(ISNUMBER(Y149),(Y149-VLOOKUP($B149,Stats!$A$2:$AA$19,5,FALSE))/VLOOKUP($B149,Stats!$A$2:$AA$19,19,FALSE),""))</f>
        <v>-0.27640504470070643</v>
      </c>
      <c r="BF149" s="46"/>
      <c r="BG149" s="46"/>
      <c r="BH149" s="46">
        <f>IF(ISNUMBER(VLOOKUP($B149,Stats!$A$2:$AA$19,2,FALSE))=FALSE,"",IF(ISNUMBER(Z149),(Z149-VLOOKUP($B149,Stats!$A$2:$AA$19,8,FALSE))/VLOOKUP($B149,Stats!$A$2:$AA$19,22,FALSE),""))</f>
        <v>-0.61753828864926419</v>
      </c>
      <c r="BI149" s="46" t="str">
        <f>IF(ISNUMBER(VLOOKUP($B149,Stats!$A$2:$AA$19,2,FALSE))=FALSE,"",IF(ISNUMBER(#REF!),(#REF!-VLOOKUP($B149,Stats!$A$2:$AA$19,9,FALSE))/VLOOKUP($B149,Stats!$A$2:$AA$19,23,FALSE),""))</f>
        <v/>
      </c>
      <c r="BJ149" s="46" t="str">
        <f>IF(ISNUMBER(VLOOKUP($B149,Stats!$A$2:$AA$19,2,FALSE))=FALSE,"",IF(ISNUMBER(#REF!),(#REF!-VLOOKUP($B149,Stats!$A$2:$AA$19,10,FALSE))/VLOOKUP($B149,Stats!$A$2:$AA$19,24,FALSE),""))</f>
        <v/>
      </c>
      <c r="BK149" s="44">
        <f t="shared" si="33"/>
        <v>8.2220446957152193E-3</v>
      </c>
      <c r="BL149" s="46" t="str">
        <f>IF(ISNUMBER(VLOOKUP($B149,Stats!$A$2:$AA$19,2,FALSE))=FALSE,"",IF(ISNUMBER(#REF!),(#REF!-VLOOKUP($B149,Stats!$A$2:$AA$19,11,FALSE))/VLOOKUP($B149,Stats!$A$2:$AA$19,25,FALSE),""))</f>
        <v/>
      </c>
      <c r="BM149" s="46" t="str">
        <f>IF(ISNUMBER(VLOOKUP($B149,Stats!$A$2:$AA$19,2,FALSE))=FALSE,"",IF(ISNUMBER(AA149),(AA149-VLOOKUP($B149,Stats!$A$2:$AA$19,12,FALSE))/VLOOKUP($B149,Stats!$A$2:$AA$19,26,FALSE),""))</f>
        <v/>
      </c>
      <c r="BN149" s="46" t="str">
        <f>IF(ISNUMBER(VLOOKUP($B149,Stats!$A$2:$AA$19,2,FALSE))=FALSE,"",IF(ISNUMBER(#REF!),(#REF!-VLOOKUP($B149,Stats!$A$2:$AA$19,13,FALSE))/VLOOKUP($B149,Stats!$A$2:$AA$19,27,FALSE),""))</f>
        <v/>
      </c>
      <c r="BO149" s="46" t="str">
        <f>IF(ISNUMBER(VLOOKUP($B149,Stats!$A$2:$AA$19,2,FALSE))=FALSE,"",IF(ISNUMBER(#REF!),(#REF!-VLOOKUP($B149,Stats!$A$2:$AA$19,14,FALSE))/VLOOKUP($B149,Stats!$A$2:$AB$19,28,FALSE),""))</f>
        <v/>
      </c>
      <c r="BP149" s="46"/>
      <c r="BQ149" s="46">
        <f>IF(ISNUMBER(VLOOKUP($B149,Stats!$A$2:$AA$19,2,FALSE))=FALSE,"",IF(ISNUMBER(BM149),BM149,(VLOOKUP($B149,Stats!$A$2:$AT$19,46,FALSE)-VLOOKUP($B149,Stats!$A$2:$AA$19,12,FALSE))/VLOOKUP($B149,Stats!$A$2:$AA$19,26,FALSE)))</f>
        <v>-0.81319138310867711</v>
      </c>
      <c r="BR149" s="51">
        <f t="shared" si="34"/>
        <v>-0.81319138310867711</v>
      </c>
      <c r="BS149" s="32" t="str">
        <f t="shared" si="28"/>
        <v>1780_201421</v>
      </c>
      <c r="BT149" s="53">
        <f t="shared" si="29"/>
        <v>-0.25482117083262257</v>
      </c>
    </row>
    <row r="150" spans="1:72" x14ac:dyDescent="0.15">
      <c r="A150" s="16">
        <v>1780</v>
      </c>
      <c r="B150" s="17">
        <v>201422</v>
      </c>
      <c r="C150" s="3">
        <v>0</v>
      </c>
      <c r="D150" s="23">
        <v>-1.0537407797681642E-3</v>
      </c>
      <c r="E150" s="18">
        <v>7.3411153064036633E-3</v>
      </c>
      <c r="F150" s="24">
        <v>5</v>
      </c>
      <c r="G150" s="24">
        <v>5</v>
      </c>
      <c r="H150" s="20">
        <v>5.9507243997152237E-3</v>
      </c>
      <c r="I150" s="20">
        <v>-6.1130517064410302E-3</v>
      </c>
      <c r="J150" s="24">
        <v>4</v>
      </c>
      <c r="K150" s="24">
        <v>3</v>
      </c>
      <c r="L150" s="20">
        <v>9.5846645367412275E-3</v>
      </c>
      <c r="M150" s="20">
        <v>-1.1578947368421022E-2</v>
      </c>
      <c r="N150" s="19">
        <v>0.95599999999999996</v>
      </c>
      <c r="O150" s="19">
        <v>1.0084388185654007</v>
      </c>
      <c r="P150" s="25">
        <v>41933</v>
      </c>
      <c r="Q150" s="20">
        <v>-2.5104602510460206E-2</v>
      </c>
      <c r="R150" s="25">
        <v>41936</v>
      </c>
      <c r="S150" s="25">
        <f>IF(ISNUMBER(R150),VLOOKUP(B150,Index!$B$3:$AB$18,27,FALSE),"")</f>
        <v>41939</v>
      </c>
      <c r="T150" s="25">
        <f>IF(ISNUMBER($R150),VLOOKUP($B150,Index!$B$21:$AB$36,27,FALSE),"")</f>
        <v>41935</v>
      </c>
      <c r="U150" s="25">
        <f>IF(ISNUMBER($R150),VLOOKUP($B150,Index!$B$39:$AB$54,27,FALSE),"")</f>
        <v>41936</v>
      </c>
      <c r="W150" s="18">
        <v>-3.1612223393044925E-2</v>
      </c>
      <c r="X150" s="19">
        <v>0.5</v>
      </c>
      <c r="Y150" s="18">
        <v>0.1392878696049627</v>
      </c>
      <c r="Z150" s="19">
        <f t="shared" si="30"/>
        <v>3</v>
      </c>
      <c r="AA150" s="21" t="s">
        <v>25</v>
      </c>
      <c r="AB150" s="28"/>
      <c r="AC150" s="18">
        <v>9.9933266785177683E-4</v>
      </c>
      <c r="AD150" s="19">
        <v>0.25</v>
      </c>
      <c r="AE150" s="18">
        <v>1.9401110619089092E-2</v>
      </c>
      <c r="AF150" s="19">
        <f t="shared" si="31"/>
        <v>9</v>
      </c>
      <c r="AG150" s="21" t="s">
        <v>25</v>
      </c>
      <c r="AH150" s="28"/>
      <c r="AK150" t="str">
        <f t="shared" si="35"/>
        <v/>
      </c>
      <c r="AL150" t="str">
        <f t="shared" si="35"/>
        <v/>
      </c>
      <c r="AM150" t="str">
        <f t="shared" si="35"/>
        <v/>
      </c>
      <c r="AN150" t="str">
        <f t="shared" si="35"/>
        <v/>
      </c>
      <c r="AO150" t="str">
        <f t="shared" si="35"/>
        <v/>
      </c>
      <c r="AP150" t="str">
        <f t="shared" si="35"/>
        <v/>
      </c>
      <c r="AQ150" t="str">
        <f t="shared" si="35"/>
        <v/>
      </c>
      <c r="AR150" t="str">
        <f t="shared" si="35"/>
        <v/>
      </c>
      <c r="AS150" t="str">
        <f t="shared" si="35"/>
        <v/>
      </c>
      <c r="AT150" t="str">
        <f t="shared" si="35"/>
        <v/>
      </c>
      <c r="AU150" t="str">
        <f t="shared" si="35"/>
        <v/>
      </c>
      <c r="AV150" t="str">
        <f t="shared" si="35"/>
        <v/>
      </c>
      <c r="AW150" t="str">
        <f t="shared" si="35"/>
        <v/>
      </c>
      <c r="AX150" t="str">
        <f t="shared" si="35"/>
        <v/>
      </c>
      <c r="AZ150" s="46">
        <f>IF(ISNUMBER(VLOOKUP($B150,Stats!$A$2:$AA$19,2,FALSE))=FALSE,"",IF(ISNUMBER(W150),(W150-VLOOKUP($B150,Stats!$A$2:$AA$19,2,FALSE))/VLOOKUP($B150,Stats!$A$2:$AA$19,16,FALSE),""))</f>
        <v>-0.81454359806221077</v>
      </c>
      <c r="BA150" s="46">
        <f>IF(ISNUMBER(VLOOKUP($B150,Stats!$A$2:$AA$19,2,FALSE))=FALSE,"",IF(ISNUMBER(X150),(X150-VLOOKUP($B150,Stats!$A$2:$AA$19,3,FALSE))/VLOOKUP($B150,Stats!$A$2:$AA$19,17,FALSE),""))</f>
        <v>-0.89478917776786471</v>
      </c>
      <c r="BB150" s="46"/>
      <c r="BC150" s="46"/>
      <c r="BD150" s="44">
        <f t="shared" si="27"/>
        <v>-0.8546663879150378</v>
      </c>
      <c r="BE150" s="46">
        <f>IF(ISNUMBER(VLOOKUP($B150,Stats!$A$2:$AA$19,2,FALSE))=FALSE,"",IF(ISNUMBER(Y150),(Y150-VLOOKUP($B150,Stats!$A$2:$AA$19,5,FALSE))/VLOOKUP($B150,Stats!$A$2:$AA$19,19,FALSE),""))</f>
        <v>0.19891737092225106</v>
      </c>
      <c r="BF150" s="46"/>
      <c r="BG150" s="46"/>
      <c r="BH150" s="46">
        <f>IF(ISNUMBER(VLOOKUP($B150,Stats!$A$2:$AA$19,2,FALSE))=FALSE,"",IF(ISNUMBER(Z150),(Z150-VLOOKUP($B150,Stats!$A$2:$AA$19,8,FALSE))/VLOOKUP($B150,Stats!$A$2:$AA$19,22,FALSE),""))</f>
        <v>0.16906947898943853</v>
      </c>
      <c r="BI150" s="46" t="str">
        <f>IF(ISNUMBER(VLOOKUP($B150,Stats!$A$2:$AA$19,2,FALSE))=FALSE,"",IF(ISNUMBER(#REF!),(#REF!-VLOOKUP($B150,Stats!$A$2:$AA$19,9,FALSE))/VLOOKUP($B150,Stats!$A$2:$AA$19,23,FALSE),""))</f>
        <v/>
      </c>
      <c r="BJ150" s="46" t="str">
        <f>IF(ISNUMBER(VLOOKUP($B150,Stats!$A$2:$AA$19,2,FALSE))=FALSE,"",IF(ISNUMBER(#REF!),(#REF!-VLOOKUP($B150,Stats!$A$2:$AA$19,10,FALSE))/VLOOKUP($B150,Stats!$A$2:$AA$19,24,FALSE),""))</f>
        <v/>
      </c>
      <c r="BK150" s="44">
        <f t="shared" si="33"/>
        <v>-8.8521315948744184E-2</v>
      </c>
      <c r="BL150" s="46" t="str">
        <f>IF(ISNUMBER(VLOOKUP($B150,Stats!$A$2:$AA$19,2,FALSE))=FALSE,"",IF(ISNUMBER(#REF!),(#REF!-VLOOKUP($B150,Stats!$A$2:$AA$19,11,FALSE))/VLOOKUP($B150,Stats!$A$2:$AA$19,25,FALSE),""))</f>
        <v/>
      </c>
      <c r="BM150" s="46" t="str">
        <f>IF(ISNUMBER(VLOOKUP($B150,Stats!$A$2:$AA$19,2,FALSE))=FALSE,"",IF(ISNUMBER(AA150),(AA150-VLOOKUP($B150,Stats!$A$2:$AA$19,12,FALSE))/VLOOKUP($B150,Stats!$A$2:$AA$19,26,FALSE),""))</f>
        <v/>
      </c>
      <c r="BN150" s="46" t="str">
        <f>IF(ISNUMBER(VLOOKUP($B150,Stats!$A$2:$AA$19,2,FALSE))=FALSE,"",IF(ISNUMBER(#REF!),(#REF!-VLOOKUP($B150,Stats!$A$2:$AA$19,13,FALSE))/VLOOKUP($B150,Stats!$A$2:$AA$19,27,FALSE),""))</f>
        <v/>
      </c>
      <c r="BO150" s="46" t="str">
        <f>IF(ISNUMBER(VLOOKUP($B150,Stats!$A$2:$AA$19,2,FALSE))=FALSE,"",IF(ISNUMBER(#REF!),(#REF!-VLOOKUP($B150,Stats!$A$2:$AA$19,14,FALSE))/VLOOKUP($B150,Stats!$A$2:$AB$19,28,FALSE),""))</f>
        <v/>
      </c>
      <c r="BP150" s="46"/>
      <c r="BQ150" s="46">
        <f>IF(ISNUMBER(VLOOKUP($B150,Stats!$A$2:$AA$19,2,FALSE))=FALSE,"",IF(ISNUMBER(BM150),BM150,(VLOOKUP($B150,Stats!$A$2:$AT$19,46,FALSE)-VLOOKUP($B150,Stats!$A$2:$AA$19,12,FALSE))/VLOOKUP($B150,Stats!$A$2:$AA$19,26,FALSE)))</f>
        <v>-0.38178036496436479</v>
      </c>
      <c r="BR150" s="51">
        <f t="shared" si="34"/>
        <v>-0.38178036496436479</v>
      </c>
      <c r="BS150" s="32" t="str">
        <f t="shared" si="28"/>
        <v>1780_201422</v>
      </c>
      <c r="BT150" s="53">
        <f t="shared" si="29"/>
        <v>-0.30040214014512706</v>
      </c>
    </row>
    <row r="151" spans="1:72" x14ac:dyDescent="0.15">
      <c r="A151" s="16">
        <v>1780</v>
      </c>
      <c r="B151" s="17">
        <v>201423</v>
      </c>
      <c r="C151" s="3">
        <v>0</v>
      </c>
      <c r="D151" s="23">
        <v>-2.8481012658227778E-2</v>
      </c>
      <c r="E151" s="18">
        <v>3.8220750411222014E-3</v>
      </c>
      <c r="F151" s="24">
        <v>2</v>
      </c>
      <c r="G151" s="24">
        <v>8</v>
      </c>
      <c r="H151" s="20">
        <v>2.1570503215693204E-3</v>
      </c>
      <c r="I151" s="20">
        <v>-4.1376084175310662E-3</v>
      </c>
      <c r="J151" s="24">
        <v>1</v>
      </c>
      <c r="K151" s="24">
        <v>4</v>
      </c>
      <c r="L151" s="20">
        <v>3.250270855904569E-3</v>
      </c>
      <c r="M151" s="20">
        <v>-1.0718113612004254E-2</v>
      </c>
      <c r="N151" s="19">
        <v>0.94699999999999995</v>
      </c>
      <c r="O151" s="19">
        <v>1</v>
      </c>
      <c r="P151" s="25">
        <v>41946</v>
      </c>
      <c r="Q151" s="20">
        <v>-2.745512143611395E-2</v>
      </c>
      <c r="R151" s="25">
        <v>41957</v>
      </c>
      <c r="S151" s="25">
        <f>IF(ISNUMBER(R151),VLOOKUP(B151,Index!$B$3:$AB$18,27,FALSE),"")</f>
        <v>41956</v>
      </c>
      <c r="T151" s="25">
        <f>IF(ISNUMBER($R151),VLOOKUP($B151,Index!$B$21:$AB$36,27,FALSE),"")</f>
        <v>41954</v>
      </c>
      <c r="U151" s="25">
        <f>IF(ISNUMBER($R151),VLOOKUP($B151,Index!$B$39:$AB$54,27,FALSE),"")</f>
        <v>41957</v>
      </c>
      <c r="W151" s="18">
        <v>-0.85443037974683334</v>
      </c>
      <c r="X151" s="19">
        <v>0.2</v>
      </c>
      <c r="Y151" s="18">
        <v>7.251877510816726E-2</v>
      </c>
      <c r="Z151" s="19">
        <f t="shared" si="30"/>
        <v>1</v>
      </c>
      <c r="AA151" s="21" t="s">
        <v>25</v>
      </c>
      <c r="AB151" s="28"/>
      <c r="AC151" s="18">
        <v>0.73005127383431778</v>
      </c>
      <c r="AD151" s="19">
        <v>4.0000000000000008E-2</v>
      </c>
      <c r="AE151" s="18">
        <v>5.2589727431889399E-3</v>
      </c>
      <c r="AF151" s="19">
        <f t="shared" si="31"/>
        <v>1</v>
      </c>
      <c r="AG151" s="21" t="s">
        <v>25</v>
      </c>
      <c r="AH151" s="28"/>
      <c r="AK151" t="str">
        <f t="shared" si="35"/>
        <v/>
      </c>
      <c r="AL151" t="str">
        <f t="shared" si="35"/>
        <v/>
      </c>
      <c r="AM151" t="str">
        <f t="shared" si="35"/>
        <v/>
      </c>
      <c r="AN151" t="str">
        <f t="shared" si="35"/>
        <v/>
      </c>
      <c r="AO151" t="str">
        <f t="shared" si="35"/>
        <v/>
      </c>
      <c r="AP151" t="str">
        <f t="shared" si="35"/>
        <v/>
      </c>
      <c r="AQ151" t="str">
        <f t="shared" si="35"/>
        <v/>
      </c>
      <c r="AR151" t="str">
        <f t="shared" si="35"/>
        <v/>
      </c>
      <c r="AS151" t="str">
        <f t="shared" si="35"/>
        <v/>
      </c>
      <c r="AT151" t="str">
        <f t="shared" si="35"/>
        <v/>
      </c>
      <c r="AU151" t="str">
        <f t="shared" si="35"/>
        <v/>
      </c>
      <c r="AV151" t="str">
        <f t="shared" si="35"/>
        <v/>
      </c>
      <c r="AW151" t="str">
        <f t="shared" si="35"/>
        <v/>
      </c>
      <c r="AX151" t="str">
        <f t="shared" si="35"/>
        <v/>
      </c>
      <c r="AZ151" s="46">
        <f>IF(ISNUMBER(VLOOKUP($B151,Stats!$A$2:$AA$19,2,FALSE))=FALSE,"",IF(ISNUMBER(W151),(W151-VLOOKUP($B151,Stats!$A$2:$AA$19,2,FALSE))/VLOOKUP($B151,Stats!$A$2:$AA$19,16,FALSE),""))</f>
        <v>-1.0801153715071878</v>
      </c>
      <c r="BA151" s="46">
        <f>IF(ISNUMBER(VLOOKUP($B151,Stats!$A$2:$AA$19,2,FALSE))=FALSE,"",IF(ISNUMBER(X151),(X151-VLOOKUP($B151,Stats!$A$2:$AA$19,3,FALSE))/VLOOKUP($B151,Stats!$A$2:$AA$19,17,FALSE),""))</f>
        <v>-1.8572719695710218</v>
      </c>
      <c r="BB151" s="46"/>
      <c r="BC151" s="46"/>
      <c r="BD151" s="44">
        <f t="shared" si="27"/>
        <v>-1.4686936705391047</v>
      </c>
      <c r="BE151" s="46">
        <f>IF(ISNUMBER(VLOOKUP($B151,Stats!$A$2:$AA$19,2,FALSE))=FALSE,"",IF(ISNUMBER(Y151),(Y151-VLOOKUP($B151,Stats!$A$2:$AA$19,5,FALSE))/VLOOKUP($B151,Stats!$A$2:$AA$19,19,FALSE),""))</f>
        <v>-0.68949804804001258</v>
      </c>
      <c r="BF151" s="46"/>
      <c r="BG151" s="46"/>
      <c r="BH151" s="46">
        <f>IF(ISNUMBER(VLOOKUP($B151,Stats!$A$2:$AA$19,2,FALSE))=FALSE,"",IF(ISNUMBER(Z151),(Z151-VLOOKUP($B151,Stats!$A$2:$AA$19,8,FALSE))/VLOOKUP($B151,Stats!$A$2:$AA$19,22,FALSE),""))</f>
        <v>-0.39509019437688425</v>
      </c>
      <c r="BI151" s="46" t="str">
        <f>IF(ISNUMBER(VLOOKUP($B151,Stats!$A$2:$AA$19,2,FALSE))=FALSE,"",IF(ISNUMBER(#REF!),(#REF!-VLOOKUP($B151,Stats!$A$2:$AA$19,9,FALSE))/VLOOKUP($B151,Stats!$A$2:$AA$19,23,FALSE),""))</f>
        <v/>
      </c>
      <c r="BJ151" s="46" t="str">
        <f>IF(ISNUMBER(VLOOKUP($B151,Stats!$A$2:$AA$19,2,FALSE))=FALSE,"",IF(ISNUMBER(#REF!),(#REF!-VLOOKUP($B151,Stats!$A$2:$AA$19,10,FALSE))/VLOOKUP($B151,Stats!$A$2:$AA$19,24,FALSE),""))</f>
        <v/>
      </c>
      <c r="BK151" s="44">
        <f t="shared" si="33"/>
        <v>0.36412157531494349</v>
      </c>
      <c r="BL151" s="46" t="str">
        <f>IF(ISNUMBER(VLOOKUP($B151,Stats!$A$2:$AA$19,2,FALSE))=FALSE,"",IF(ISNUMBER(#REF!),(#REF!-VLOOKUP($B151,Stats!$A$2:$AA$19,11,FALSE))/VLOOKUP($B151,Stats!$A$2:$AA$19,25,FALSE),""))</f>
        <v/>
      </c>
      <c r="BM151" s="46" t="str">
        <f>IF(ISNUMBER(VLOOKUP($B151,Stats!$A$2:$AA$19,2,FALSE))=FALSE,"",IF(ISNUMBER(AA151),(AA151-VLOOKUP($B151,Stats!$A$2:$AA$19,12,FALSE))/VLOOKUP($B151,Stats!$A$2:$AA$19,26,FALSE),""))</f>
        <v/>
      </c>
      <c r="BN151" s="46" t="str">
        <f>IF(ISNUMBER(VLOOKUP($B151,Stats!$A$2:$AA$19,2,FALSE))=FALSE,"",IF(ISNUMBER(#REF!),(#REF!-VLOOKUP($B151,Stats!$A$2:$AA$19,13,FALSE))/VLOOKUP($B151,Stats!$A$2:$AA$19,27,FALSE),""))</f>
        <v/>
      </c>
      <c r="BO151" s="46" t="str">
        <f>IF(ISNUMBER(VLOOKUP($B151,Stats!$A$2:$AA$19,2,FALSE))=FALSE,"",IF(ISNUMBER(#REF!),(#REF!-VLOOKUP($B151,Stats!$A$2:$AA$19,14,FALSE))/VLOOKUP($B151,Stats!$A$2:$AB$19,28,FALSE),""))</f>
        <v/>
      </c>
      <c r="BP151" s="46"/>
      <c r="BQ151" s="46">
        <f>IF(ISNUMBER(VLOOKUP($B151,Stats!$A$2:$AA$19,2,FALSE))=FALSE,"",IF(ISNUMBER(BM151),BM151,(VLOOKUP($B151,Stats!$A$2:$AT$19,46,FALSE)-VLOOKUP($B151,Stats!$A$2:$AA$19,12,FALSE))/VLOOKUP($B151,Stats!$A$2:$AA$19,26,FALSE)))</f>
        <v>-0.71825946798524909</v>
      </c>
      <c r="BR151" s="51">
        <f t="shared" si="34"/>
        <v>-0.71825946798524909</v>
      </c>
      <c r="BS151" s="32" t="str">
        <f t="shared" si="28"/>
        <v>1780_201423</v>
      </c>
      <c r="BT151" s="53">
        <f t="shared" si="29"/>
        <v>-0.21891768251590471</v>
      </c>
    </row>
    <row r="152" spans="1:72" x14ac:dyDescent="0.15">
      <c r="A152" s="16">
        <v>1780</v>
      </c>
      <c r="B152" s="17">
        <v>201424</v>
      </c>
      <c r="C152" s="3">
        <v>0</v>
      </c>
      <c r="D152" s="23">
        <v>4.3431053203040193E-2</v>
      </c>
      <c r="E152" s="18">
        <v>3.6594697563123949E-3</v>
      </c>
      <c r="F152" s="24">
        <v>9</v>
      </c>
      <c r="G152" s="24">
        <v>1</v>
      </c>
      <c r="H152" s="20">
        <v>4.8597526463301944E-3</v>
      </c>
      <c r="I152" s="20">
        <v>-1.0729613733905241E-3</v>
      </c>
      <c r="J152" s="24">
        <v>5</v>
      </c>
      <c r="K152" s="24">
        <v>1</v>
      </c>
      <c r="L152" s="20">
        <v>1.175213675213671E-2</v>
      </c>
      <c r="M152" s="20">
        <v>-1.0729613733905241E-3</v>
      </c>
      <c r="N152" s="19">
        <v>0.96099999999999997</v>
      </c>
      <c r="O152" s="19">
        <v>1.0389189189189187</v>
      </c>
      <c r="P152" s="25">
        <v>41971</v>
      </c>
      <c r="Q152" s="20">
        <v>-1.0729613733905241E-3</v>
      </c>
      <c r="R152" s="25">
        <v>41964</v>
      </c>
      <c r="S152" s="25">
        <f>IF(ISNUMBER(R152),VLOOKUP(B152,Index!$B$3:$AB$18,27,FALSE),"")</f>
        <v>41963</v>
      </c>
      <c r="T152" s="25">
        <f>IF(ISNUMBER($R152),VLOOKUP($B152,Index!$B$21:$AB$36,27,FALSE),"")</f>
        <v>41963</v>
      </c>
      <c r="U152" s="25">
        <f>IF(ISNUMBER($R152),VLOOKUP($B152,Index!$B$39:$AB$54,27,FALSE),"")</f>
        <v>41963</v>
      </c>
      <c r="W152" s="18">
        <v>1.3029315960912058</v>
      </c>
      <c r="X152" s="19">
        <v>0.9</v>
      </c>
      <c r="Y152" s="18">
        <v>6.9433556750691058E-2</v>
      </c>
      <c r="Z152" s="19">
        <f t="shared" si="30"/>
        <v>1</v>
      </c>
      <c r="AA152" s="21">
        <v>40.477741585234739</v>
      </c>
      <c r="AB152" s="28"/>
      <c r="AC152" s="18">
        <v>1.6976307440927769</v>
      </c>
      <c r="AD152" s="19">
        <v>0.81</v>
      </c>
      <c r="AE152" s="18">
        <v>4.8210188030514359E-3</v>
      </c>
      <c r="AF152" s="19">
        <f t="shared" si="31"/>
        <v>1</v>
      </c>
      <c r="AG152" s="21">
        <v>1638.4475638410418</v>
      </c>
      <c r="AH152" s="28"/>
      <c r="AK152" t="str">
        <f t="shared" si="35"/>
        <v/>
      </c>
      <c r="AL152" t="str">
        <f t="shared" si="35"/>
        <v/>
      </c>
      <c r="AM152" t="str">
        <f t="shared" si="35"/>
        <v/>
      </c>
      <c r="AN152">
        <f t="shared" si="35"/>
        <v>40.477741585234739</v>
      </c>
      <c r="AO152" t="str">
        <f t="shared" si="35"/>
        <v/>
      </c>
      <c r="AP152" t="str">
        <f t="shared" si="35"/>
        <v/>
      </c>
      <c r="AQ152" t="str">
        <f t="shared" si="35"/>
        <v/>
      </c>
      <c r="AR152" t="str">
        <f t="shared" si="35"/>
        <v/>
      </c>
      <c r="AS152" t="str">
        <f t="shared" si="35"/>
        <v/>
      </c>
      <c r="AT152" t="str">
        <f t="shared" si="35"/>
        <v/>
      </c>
      <c r="AU152" t="str">
        <f t="shared" si="35"/>
        <v/>
      </c>
      <c r="AV152" t="str">
        <f t="shared" si="35"/>
        <v/>
      </c>
      <c r="AW152" t="str">
        <f t="shared" si="35"/>
        <v/>
      </c>
      <c r="AX152" t="str">
        <f t="shared" si="35"/>
        <v/>
      </c>
      <c r="AZ152" s="46">
        <f>IF(ISNUMBER(VLOOKUP($B152,Stats!$A$2:$AA$19,2,FALSE))=FALSE,"",IF(ISNUMBER(W152),(W152-VLOOKUP($B152,Stats!$A$2:$AA$19,2,FALSE))/VLOOKUP($B152,Stats!$A$2:$AA$19,16,FALSE),""))</f>
        <v>0.2018310993667119</v>
      </c>
      <c r="BA152" s="46">
        <f>IF(ISNUMBER(VLOOKUP($B152,Stats!$A$2:$AA$19,2,FALSE))=FALSE,"",IF(ISNUMBER(X152),(X152-VLOOKUP($B152,Stats!$A$2:$AA$19,3,FALSE))/VLOOKUP($B152,Stats!$A$2:$AA$19,17,FALSE),""))</f>
        <v>1.2377608208189006</v>
      </c>
      <c r="BB152" s="46"/>
      <c r="BC152" s="46"/>
      <c r="BD152" s="44">
        <f t="shared" si="27"/>
        <v>0.71979596009280622</v>
      </c>
      <c r="BE152" s="46">
        <f>IF(ISNUMBER(VLOOKUP($B152,Stats!$A$2:$AA$19,2,FALSE))=FALSE,"",IF(ISNUMBER(Y152),(Y152-VLOOKUP($B152,Stats!$A$2:$AA$19,5,FALSE))/VLOOKUP($B152,Stats!$A$2:$AA$19,19,FALSE),""))</f>
        <v>-0.56746105048935847</v>
      </c>
      <c r="BF152" s="46"/>
      <c r="BG152" s="46"/>
      <c r="BH152" s="46">
        <f>IF(ISNUMBER(VLOOKUP($B152,Stats!$A$2:$AA$19,2,FALSE))=FALSE,"",IF(ISNUMBER(Z152),(Z152-VLOOKUP($B152,Stats!$A$2:$AA$19,8,FALSE))/VLOOKUP($B152,Stats!$A$2:$AA$19,22,FALSE),""))</f>
        <v>-0.47935479253396501</v>
      </c>
      <c r="BI152" s="46" t="str">
        <f>IF(ISNUMBER(VLOOKUP($B152,Stats!$A$2:$AA$19,2,FALSE))=FALSE,"",IF(ISNUMBER(#REF!),(#REF!-VLOOKUP($B152,Stats!$A$2:$AA$19,9,FALSE))/VLOOKUP($B152,Stats!$A$2:$AA$19,23,FALSE),""))</f>
        <v/>
      </c>
      <c r="BJ152" s="46" t="str">
        <f>IF(ISNUMBER(VLOOKUP($B152,Stats!$A$2:$AA$19,2,FALSE))=FALSE,"",IF(ISNUMBER(#REF!),(#REF!-VLOOKUP($B152,Stats!$A$2:$AA$19,10,FALSE))/VLOOKUP($B152,Stats!$A$2:$AA$19,24,FALSE),""))</f>
        <v/>
      </c>
      <c r="BK152" s="44">
        <f t="shared" si="33"/>
        <v>0.25341629758236139</v>
      </c>
      <c r="BL152" s="46" t="str">
        <f>IF(ISNUMBER(VLOOKUP($B152,Stats!$A$2:$AA$19,2,FALSE))=FALSE,"",IF(ISNUMBER(#REF!),(#REF!-VLOOKUP($B152,Stats!$A$2:$AA$19,11,FALSE))/VLOOKUP($B152,Stats!$A$2:$AA$19,25,FALSE),""))</f>
        <v/>
      </c>
      <c r="BM152" s="46">
        <f>IF(ISNUMBER(VLOOKUP($B152,Stats!$A$2:$AA$19,2,FALSE))=FALSE,"",IF(ISNUMBER(AA152),(AA152-VLOOKUP($B152,Stats!$A$2:$AA$19,12,FALSE))/VLOOKUP($B152,Stats!$A$2:$AA$19,26,FALSE),""))</f>
        <v>1.4310926998270761</v>
      </c>
      <c r="BN152" s="46" t="str">
        <f>IF(ISNUMBER(VLOOKUP($B152,Stats!$A$2:$AA$19,2,FALSE))=FALSE,"",IF(ISNUMBER(#REF!),(#REF!-VLOOKUP($B152,Stats!$A$2:$AA$19,13,FALSE))/VLOOKUP($B152,Stats!$A$2:$AA$19,27,FALSE),""))</f>
        <v/>
      </c>
      <c r="BO152" s="46" t="str">
        <f>IF(ISNUMBER(VLOOKUP($B152,Stats!$A$2:$AA$19,2,FALSE))=FALSE,"",IF(ISNUMBER(#REF!),(#REF!-VLOOKUP($B152,Stats!$A$2:$AA$19,14,FALSE))/VLOOKUP($B152,Stats!$A$2:$AB$19,28,FALSE),""))</f>
        <v/>
      </c>
      <c r="BP152" s="46"/>
      <c r="BQ152" s="46">
        <f>IF(ISNUMBER(VLOOKUP($B152,Stats!$A$2:$AA$19,2,FALSE))=FALSE,"",IF(ISNUMBER(BM152),BM152,(VLOOKUP($B152,Stats!$A$2:$AT$19,46,FALSE)-VLOOKUP($B152,Stats!$A$2:$AA$19,12,FALSE))/VLOOKUP($B152,Stats!$A$2:$AA$19,26,FALSE)))</f>
        <v>1.4310926998270761</v>
      </c>
      <c r="BR152" s="51">
        <f t="shared" si="34"/>
        <v>1.4310926998270761</v>
      </c>
      <c r="BS152" s="32" t="str">
        <f t="shared" si="28"/>
        <v>1780_201424</v>
      </c>
      <c r="BT152" s="53">
        <f t="shared" si="29"/>
        <v>0.58222751053339339</v>
      </c>
    </row>
    <row r="153" spans="1:72" x14ac:dyDescent="0.15">
      <c r="A153" s="16">
        <v>1780</v>
      </c>
      <c r="B153" s="17">
        <v>201425</v>
      </c>
      <c r="C153" s="3">
        <v>0</v>
      </c>
      <c r="D153" s="23">
        <v>1.8730489073881307E-2</v>
      </c>
      <c r="E153" s="18">
        <v>1.2286639050872291E-2</v>
      </c>
      <c r="F153" s="24">
        <v>6</v>
      </c>
      <c r="G153" s="24">
        <v>4</v>
      </c>
      <c r="H153" s="20">
        <v>9.5132104988287312E-3</v>
      </c>
      <c r="I153" s="20">
        <v>-9.4567457640245822E-3</v>
      </c>
      <c r="J153" s="24">
        <v>4</v>
      </c>
      <c r="K153" s="24">
        <v>3</v>
      </c>
      <c r="L153" s="20">
        <v>2.2012578616352307E-2</v>
      </c>
      <c r="M153" s="20">
        <v>-1.750772399588052E-2</v>
      </c>
      <c r="N153" s="19">
        <v>0.99</v>
      </c>
      <c r="O153" s="19">
        <v>1.03125</v>
      </c>
      <c r="P153" s="25">
        <v>41978</v>
      </c>
      <c r="Q153" s="20">
        <v>-3.6363636363636376E-2</v>
      </c>
      <c r="R153" s="25">
        <v>41983</v>
      </c>
      <c r="S153" s="25">
        <f>IF(ISNUMBER(R153),VLOOKUP(B153,Index!$B$3:$AB$18,27,FALSE),"")</f>
        <v>41982</v>
      </c>
      <c r="T153" s="25">
        <f>IF(ISNUMBER($R153),VLOOKUP($B153,Index!$B$21:$AB$36,27,FALSE),"")</f>
        <v>41982</v>
      </c>
      <c r="U153" s="25">
        <f>IF(ISNUMBER($R153),VLOOKUP($B153,Index!$B$39:$AB$54,27,FALSE),"")</f>
        <v>41982</v>
      </c>
      <c r="W153" s="18">
        <v>0.5619146722164392</v>
      </c>
      <c r="X153" s="19">
        <v>0.6</v>
      </c>
      <c r="Y153" s="18">
        <v>0.2331225851347552</v>
      </c>
      <c r="Z153" s="19">
        <f t="shared" si="30"/>
        <v>1</v>
      </c>
      <c r="AA153" s="21">
        <v>0.51508844953173571</v>
      </c>
      <c r="AB153" s="28"/>
      <c r="AC153" s="18">
        <v>0.31574809885210831</v>
      </c>
      <c r="AD153" s="19">
        <v>0.36</v>
      </c>
      <c r="AE153" s="18">
        <v>5.4346139699911186E-2</v>
      </c>
      <c r="AF153" s="19">
        <f t="shared" si="31"/>
        <v>1</v>
      </c>
      <c r="AG153" s="21">
        <v>0.26531611084100742</v>
      </c>
      <c r="AH153" s="28"/>
      <c r="AK153" t="str">
        <f t="shared" ref="AK153:AX162" si="36">IF($B153=AK$2,$AA153,"")</f>
        <v/>
      </c>
      <c r="AL153" t="str">
        <f t="shared" si="36"/>
        <v/>
      </c>
      <c r="AM153" t="str">
        <f t="shared" si="36"/>
        <v/>
      </c>
      <c r="AN153" t="str">
        <f t="shared" si="36"/>
        <v/>
      </c>
      <c r="AO153">
        <f t="shared" si="36"/>
        <v>0.51508844953173571</v>
      </c>
      <c r="AP153" t="str">
        <f t="shared" si="36"/>
        <v/>
      </c>
      <c r="AQ153" t="str">
        <f t="shared" si="36"/>
        <v/>
      </c>
      <c r="AR153" t="str">
        <f t="shared" si="36"/>
        <v/>
      </c>
      <c r="AS153" t="str">
        <f t="shared" si="36"/>
        <v/>
      </c>
      <c r="AT153" t="str">
        <f t="shared" si="36"/>
        <v/>
      </c>
      <c r="AU153" t="str">
        <f t="shared" si="36"/>
        <v/>
      </c>
      <c r="AV153" t="str">
        <f t="shared" si="36"/>
        <v/>
      </c>
      <c r="AW153" t="str">
        <f t="shared" si="36"/>
        <v/>
      </c>
      <c r="AX153" t="str">
        <f t="shared" si="36"/>
        <v/>
      </c>
      <c r="AZ153" s="46">
        <f>IF(ISNUMBER(VLOOKUP($B153,Stats!$A$2:$AA$19,2,FALSE))=FALSE,"",IF(ISNUMBER(W153),(W153-VLOOKUP($B153,Stats!$A$2:$AA$19,2,FALSE))/VLOOKUP($B153,Stats!$A$2:$AA$19,16,FALSE),""))</f>
        <v>-0.26271946599466361</v>
      </c>
      <c r="BA153" s="46">
        <f>IF(ISNUMBER(VLOOKUP($B153,Stats!$A$2:$AA$19,2,FALSE))=FALSE,"",IF(ISNUMBER(X153),(X153-VLOOKUP($B153,Stats!$A$2:$AA$19,3,FALSE))/VLOOKUP($B153,Stats!$A$2:$AA$19,17,FALSE),""))</f>
        <v>-0.12237675597646717</v>
      </c>
      <c r="BB153" s="46"/>
      <c r="BC153" s="46"/>
      <c r="BD153" s="44">
        <f t="shared" si="27"/>
        <v>-0.1925481109855654</v>
      </c>
      <c r="BE153" s="46">
        <f>IF(ISNUMBER(VLOOKUP($B153,Stats!$A$2:$AA$19,2,FALSE))=FALSE,"",IF(ISNUMBER(Y153),(Y153-VLOOKUP($B153,Stats!$A$2:$AA$19,5,FALSE))/VLOOKUP($B153,Stats!$A$2:$AA$19,19,FALSE),""))</f>
        <v>-0.42751633533811045</v>
      </c>
      <c r="BF153" s="46"/>
      <c r="BG153" s="46"/>
      <c r="BH153" s="46">
        <f>IF(ISNUMBER(VLOOKUP($B153,Stats!$A$2:$AA$19,2,FALSE))=FALSE,"",IF(ISNUMBER(Z153),(Z153-VLOOKUP($B153,Stats!$A$2:$AA$19,8,FALSE))/VLOOKUP($B153,Stats!$A$2:$AA$19,22,FALSE),""))</f>
        <v>0.47020268241895136</v>
      </c>
      <c r="BI153" s="46" t="str">
        <f>IF(ISNUMBER(VLOOKUP($B153,Stats!$A$2:$AA$19,2,FALSE))=FALSE,"",IF(ISNUMBER(#REF!),(#REF!-VLOOKUP($B153,Stats!$A$2:$AA$19,9,FALSE))/VLOOKUP($B153,Stats!$A$2:$AA$19,23,FALSE),""))</f>
        <v/>
      </c>
      <c r="BJ153" s="46" t="str">
        <f>IF(ISNUMBER(VLOOKUP($B153,Stats!$A$2:$AA$19,2,FALSE))=FALSE,"",IF(ISNUMBER(#REF!),(#REF!-VLOOKUP($B153,Stats!$A$2:$AA$19,10,FALSE))/VLOOKUP($B153,Stats!$A$2:$AA$19,24,FALSE),""))</f>
        <v/>
      </c>
      <c r="BK153" s="44">
        <f t="shared" si="33"/>
        <v>0.44032223946236271</v>
      </c>
      <c r="BL153" s="46" t="str">
        <f>IF(ISNUMBER(VLOOKUP($B153,Stats!$A$2:$AA$19,2,FALSE))=FALSE,"",IF(ISNUMBER(#REF!),(#REF!-VLOOKUP($B153,Stats!$A$2:$AA$19,11,FALSE))/VLOOKUP($B153,Stats!$A$2:$AA$19,25,FALSE),""))</f>
        <v/>
      </c>
      <c r="BM153" s="46">
        <f>IF(ISNUMBER(VLOOKUP($B153,Stats!$A$2:$AA$19,2,FALSE))=FALSE,"",IF(ISNUMBER(AA153),(AA153-VLOOKUP($B153,Stats!$A$2:$AA$19,12,FALSE))/VLOOKUP($B153,Stats!$A$2:$AA$19,26,FALSE),""))</f>
        <v>-0.61685503547268483</v>
      </c>
      <c r="BN153" s="46" t="str">
        <f>IF(ISNUMBER(VLOOKUP($B153,Stats!$A$2:$AA$19,2,FALSE))=FALSE,"",IF(ISNUMBER(#REF!),(#REF!-VLOOKUP($B153,Stats!$A$2:$AA$19,13,FALSE))/VLOOKUP($B153,Stats!$A$2:$AA$19,27,FALSE),""))</f>
        <v/>
      </c>
      <c r="BO153" s="46" t="str">
        <f>IF(ISNUMBER(VLOOKUP($B153,Stats!$A$2:$AA$19,2,FALSE))=FALSE,"",IF(ISNUMBER(#REF!),(#REF!-VLOOKUP($B153,Stats!$A$2:$AA$19,14,FALSE))/VLOOKUP($B153,Stats!$A$2:$AB$19,28,FALSE),""))</f>
        <v/>
      </c>
      <c r="BP153" s="46"/>
      <c r="BQ153" s="46">
        <f>IF(ISNUMBER(VLOOKUP($B153,Stats!$A$2:$AA$19,2,FALSE))=FALSE,"",IF(ISNUMBER(BM153),BM153,(VLOOKUP($B153,Stats!$A$2:$AT$19,46,FALSE)-VLOOKUP($B153,Stats!$A$2:$AA$19,12,FALSE))/VLOOKUP($B153,Stats!$A$2:$AA$19,26,FALSE)))</f>
        <v>-0.61685503547268483</v>
      </c>
      <c r="BR153" s="51">
        <f t="shared" si="34"/>
        <v>-0.61685503547268483</v>
      </c>
      <c r="BS153" s="32" t="str">
        <f t="shared" si="28"/>
        <v>1780_201425</v>
      </c>
      <c r="BT153" s="53">
        <f t="shared" si="29"/>
        <v>0.10231271438576756</v>
      </c>
    </row>
    <row r="154" spans="1:72" x14ac:dyDescent="0.15">
      <c r="A154" s="16">
        <v>1780</v>
      </c>
      <c r="B154" s="17">
        <v>201426</v>
      </c>
      <c r="C154" s="3">
        <v>0</v>
      </c>
      <c r="D154" s="23">
        <v>-6.1287027579162157E-3</v>
      </c>
      <c r="E154" s="18">
        <v>9.007187457518202E-3</v>
      </c>
      <c r="F154" s="24">
        <v>5</v>
      </c>
      <c r="G154" s="24">
        <v>5</v>
      </c>
      <c r="H154" s="20">
        <v>6.7608369138149717E-3</v>
      </c>
      <c r="I154" s="20">
        <v>-7.9169440126365398E-3</v>
      </c>
      <c r="J154" s="24">
        <v>3</v>
      </c>
      <c r="K154" s="24">
        <v>5</v>
      </c>
      <c r="L154" s="20">
        <v>1.2145748987854255E-2</v>
      </c>
      <c r="M154" s="20">
        <v>-1.4300306435137911E-2</v>
      </c>
      <c r="N154" s="19">
        <v>1</v>
      </c>
      <c r="O154" s="19">
        <v>1.0121457489878543</v>
      </c>
      <c r="P154" s="25">
        <v>41989</v>
      </c>
      <c r="Q154" s="20">
        <v>-3.9000000000000035E-2</v>
      </c>
      <c r="R154" s="25">
        <v>41997</v>
      </c>
      <c r="S154" s="25">
        <f>IF(ISNUMBER(R154),VLOOKUP(B154,Index!$B$3:$AB$18,27,FALSE),"")</f>
        <v>41997</v>
      </c>
      <c r="T154" s="25">
        <f>IF(ISNUMBER($R154),VLOOKUP($B154,Index!$B$21:$AB$36,27,FALSE),"")</f>
        <v>41996</v>
      </c>
      <c r="U154" s="25">
        <f>IF(ISNUMBER($R154),VLOOKUP($B154,Index!$B$39:$AB$54,27,FALSE),"")</f>
        <v>41996</v>
      </c>
      <c r="W154" s="18">
        <v>-0.18386108273748647</v>
      </c>
      <c r="X154" s="19">
        <v>0.5</v>
      </c>
      <c r="Y154" s="18">
        <v>0.17089936606715181</v>
      </c>
      <c r="Z154" s="19">
        <f t="shared" si="30"/>
        <v>0</v>
      </c>
      <c r="AA154" s="21" t="s">
        <v>25</v>
      </c>
      <c r="AB154" s="28"/>
      <c r="AC154" s="18">
        <v>3.3804897745400846E-2</v>
      </c>
      <c r="AD154" s="19">
        <v>0.25</v>
      </c>
      <c r="AE154" s="18">
        <v>2.9206593322154358E-2</v>
      </c>
      <c r="AF154" s="19">
        <f t="shared" si="31"/>
        <v>0</v>
      </c>
      <c r="AG154" s="21" t="s">
        <v>25</v>
      </c>
      <c r="AH154" s="28"/>
      <c r="AK154" t="str">
        <f t="shared" si="36"/>
        <v/>
      </c>
      <c r="AL154" t="str">
        <f t="shared" si="36"/>
        <v/>
      </c>
      <c r="AM154" t="str">
        <f t="shared" si="36"/>
        <v/>
      </c>
      <c r="AN154" t="str">
        <f t="shared" si="36"/>
        <v/>
      </c>
      <c r="AO154" t="str">
        <f t="shared" si="36"/>
        <v/>
      </c>
      <c r="AP154" t="str">
        <f t="shared" si="36"/>
        <v/>
      </c>
      <c r="AQ154" t="str">
        <f t="shared" si="36"/>
        <v/>
      </c>
      <c r="AR154" t="str">
        <f t="shared" si="36"/>
        <v/>
      </c>
      <c r="AS154" t="str">
        <f t="shared" si="36"/>
        <v/>
      </c>
      <c r="AT154" t="str">
        <f t="shared" si="36"/>
        <v/>
      </c>
      <c r="AU154" t="str">
        <f t="shared" si="36"/>
        <v/>
      </c>
      <c r="AV154" t="str">
        <f t="shared" si="36"/>
        <v/>
      </c>
      <c r="AW154" t="str">
        <f t="shared" si="36"/>
        <v/>
      </c>
      <c r="AX154" t="str">
        <f t="shared" si="36"/>
        <v/>
      </c>
      <c r="AZ154" s="46">
        <f>IF(ISNUMBER(VLOOKUP($B154,Stats!$A$2:$AA$19,2,FALSE))=FALSE,"",IF(ISNUMBER(W154),(W154-VLOOKUP($B154,Stats!$A$2:$AA$19,2,FALSE))/VLOOKUP($B154,Stats!$A$2:$AA$19,16,FALSE),""))</f>
        <v>-0.54532753525090472</v>
      </c>
      <c r="BA154" s="46">
        <f>IF(ISNUMBER(VLOOKUP($B154,Stats!$A$2:$AA$19,2,FALSE))=FALSE,"",IF(ISNUMBER(X154),(X154-VLOOKUP($B154,Stats!$A$2:$AA$19,3,FALSE))/VLOOKUP($B154,Stats!$A$2:$AA$19,17,FALSE),""))</f>
        <v>-0.59756231632346257</v>
      </c>
      <c r="BB154" s="46"/>
      <c r="BC154" s="46"/>
      <c r="BD154" s="44">
        <f t="shared" si="27"/>
        <v>-0.57144492578718364</v>
      </c>
      <c r="BE154" s="46">
        <f>IF(ISNUMBER(VLOOKUP($B154,Stats!$A$2:$AA$19,2,FALSE))=FALSE,"",IF(ISNUMBER(Y154),(Y154-VLOOKUP($B154,Stats!$A$2:$AA$19,5,FALSE))/VLOOKUP($B154,Stats!$A$2:$AA$19,19,FALSE),""))</f>
        <v>-0.44876767186298544</v>
      </c>
      <c r="BF154" s="46"/>
      <c r="BG154" s="46"/>
      <c r="BH154" s="46">
        <f>IF(ISNUMBER(VLOOKUP($B154,Stats!$A$2:$AA$19,2,FALSE))=FALSE,"",IF(ISNUMBER(Z154),(Z154-VLOOKUP($B154,Stats!$A$2:$AA$19,8,FALSE))/VLOOKUP($B154,Stats!$A$2:$AA$19,22,FALSE),""))</f>
        <v>-0.60316436580698729</v>
      </c>
      <c r="BI154" s="46" t="str">
        <f>IF(ISNUMBER(VLOOKUP($B154,Stats!$A$2:$AA$19,2,FALSE))=FALSE,"",IF(ISNUMBER(#REF!),(#REF!-VLOOKUP($B154,Stats!$A$2:$AA$19,9,FALSE))/VLOOKUP($B154,Stats!$A$2:$AA$19,23,FALSE),""))</f>
        <v/>
      </c>
      <c r="BJ154" s="46" t="str">
        <f>IF(ISNUMBER(VLOOKUP($B154,Stats!$A$2:$AA$19,2,FALSE))=FALSE,"",IF(ISNUMBER(#REF!),(#REF!-VLOOKUP($B154,Stats!$A$2:$AA$19,10,FALSE))/VLOOKUP($B154,Stats!$A$2:$AA$19,24,FALSE),""))</f>
        <v/>
      </c>
      <c r="BK154" s="44">
        <f t="shared" si="33"/>
        <v>0.13318806056199359</v>
      </c>
      <c r="BL154" s="46" t="str">
        <f>IF(ISNUMBER(VLOOKUP($B154,Stats!$A$2:$AA$19,2,FALSE))=FALSE,"",IF(ISNUMBER(#REF!),(#REF!-VLOOKUP($B154,Stats!$A$2:$AA$19,11,FALSE))/VLOOKUP($B154,Stats!$A$2:$AA$19,25,FALSE),""))</f>
        <v/>
      </c>
      <c r="BM154" s="46" t="str">
        <f>IF(ISNUMBER(VLOOKUP($B154,Stats!$A$2:$AA$19,2,FALSE))=FALSE,"",IF(ISNUMBER(AA154),(AA154-VLOOKUP($B154,Stats!$A$2:$AA$19,12,FALSE))/VLOOKUP($B154,Stats!$A$2:$AA$19,26,FALSE),""))</f>
        <v/>
      </c>
      <c r="BN154" s="46" t="str">
        <f>IF(ISNUMBER(VLOOKUP($B154,Stats!$A$2:$AA$19,2,FALSE))=FALSE,"",IF(ISNUMBER(#REF!),(#REF!-VLOOKUP($B154,Stats!$A$2:$AA$19,13,FALSE))/VLOOKUP($B154,Stats!$A$2:$AA$19,27,FALSE),""))</f>
        <v/>
      </c>
      <c r="BO154" s="46" t="str">
        <f>IF(ISNUMBER(VLOOKUP($B154,Stats!$A$2:$AA$19,2,FALSE))=FALSE,"",IF(ISNUMBER(#REF!),(#REF!-VLOOKUP($B154,Stats!$A$2:$AA$19,14,FALSE))/VLOOKUP($B154,Stats!$A$2:$AB$19,28,FALSE),""))</f>
        <v/>
      </c>
      <c r="BP154" s="46"/>
      <c r="BQ154" s="46">
        <f>IF(ISNUMBER(VLOOKUP($B154,Stats!$A$2:$AA$19,2,FALSE))=FALSE,"",IF(ISNUMBER(BM154),BM154,(VLOOKUP($B154,Stats!$A$2:$AT$19,46,FALSE)-VLOOKUP($B154,Stats!$A$2:$AA$19,12,FALSE))/VLOOKUP($B154,Stats!$A$2:$AA$19,26,FALSE)))</f>
        <v>-0.61108963630174951</v>
      </c>
      <c r="BR154" s="51">
        <f t="shared" si="34"/>
        <v>-0.61108963630174951</v>
      </c>
      <c r="BS154" s="32" t="str">
        <f t="shared" si="28"/>
        <v>1780_201426</v>
      </c>
      <c r="BT154" s="53">
        <f t="shared" si="29"/>
        <v>-0.15659407608059051</v>
      </c>
    </row>
    <row r="155" spans="1:72" x14ac:dyDescent="0.15">
      <c r="A155" s="16">
        <v>1780</v>
      </c>
      <c r="B155" s="17">
        <v>201427</v>
      </c>
      <c r="C155" s="3">
        <v>0</v>
      </c>
      <c r="D155" s="23">
        <v>-3.0832476875641834E-3</v>
      </c>
      <c r="E155" s="18">
        <v>6.2401715724927868E-3</v>
      </c>
      <c r="F155" s="24">
        <v>1</v>
      </c>
      <c r="G155" s="24">
        <v>2</v>
      </c>
      <c r="H155" s="20">
        <v>6.1664953751283669E-3</v>
      </c>
      <c r="I155" s="20">
        <v>-4.6070142394808444E-3</v>
      </c>
      <c r="J155" s="24">
        <v>1</v>
      </c>
      <c r="K155" s="24">
        <v>2</v>
      </c>
      <c r="L155" s="20">
        <v>6.1664953751283669E-3</v>
      </c>
      <c r="M155" s="20">
        <v>-5.1072522982635871E-3</v>
      </c>
      <c r="N155" s="19">
        <v>0.97899999999999998</v>
      </c>
      <c r="O155" s="19">
        <v>1</v>
      </c>
      <c r="P155" s="25">
        <v>42002</v>
      </c>
      <c r="Q155" s="20">
        <v>-9.1930541368743235E-3</v>
      </c>
      <c r="R155" s="25">
        <v>42004</v>
      </c>
      <c r="S155" s="25">
        <f>IF(ISNUMBER(R155),VLOOKUP(B155,Index!$B$3:$AB$18,27,FALSE),"")</f>
        <v>42002</v>
      </c>
      <c r="T155" s="25">
        <f>IF(ISNUMBER($R155),VLOOKUP($B155,Index!$B$21:$AB$36,27,FALSE),"")</f>
        <v>42003</v>
      </c>
      <c r="U155" s="25">
        <f>IF(ISNUMBER($R155),VLOOKUP($B155,Index!$B$39:$AB$54,27,FALSE),"")</f>
        <v>42003</v>
      </c>
      <c r="W155" s="18">
        <v>-0.36998972250770201</v>
      </c>
      <c r="X155" s="19">
        <v>0.33333333333333331</v>
      </c>
      <c r="Y155" s="18">
        <v>0.11839893095587035</v>
      </c>
      <c r="Z155" s="19">
        <f t="shared" si="30"/>
        <v>2</v>
      </c>
      <c r="AA155" s="21" t="s">
        <v>25</v>
      </c>
      <c r="AB155" s="28"/>
      <c r="AC155" s="18">
        <v>0.13689239476132634</v>
      </c>
      <c r="AD155" s="19">
        <v>0.1111111111111111</v>
      </c>
      <c r="AE155" s="18">
        <v>1.4018306851492955E-2</v>
      </c>
      <c r="AF155" s="19">
        <f t="shared" si="31"/>
        <v>4</v>
      </c>
      <c r="AG155" s="21" t="s">
        <v>25</v>
      </c>
      <c r="AH155" s="28"/>
      <c r="AK155" t="str">
        <f t="shared" si="36"/>
        <v/>
      </c>
      <c r="AL155" t="str">
        <f t="shared" si="36"/>
        <v/>
      </c>
      <c r="AM155" t="str">
        <f t="shared" si="36"/>
        <v/>
      </c>
      <c r="AN155" t="str">
        <f t="shared" si="36"/>
        <v/>
      </c>
      <c r="AO155" t="str">
        <f t="shared" si="36"/>
        <v/>
      </c>
      <c r="AP155" t="str">
        <f t="shared" si="36"/>
        <v/>
      </c>
      <c r="AQ155" t="str">
        <f t="shared" si="36"/>
        <v/>
      </c>
      <c r="AR155" t="str">
        <f t="shared" si="36"/>
        <v/>
      </c>
      <c r="AS155" t="str">
        <f t="shared" si="36"/>
        <v/>
      </c>
      <c r="AT155" t="str">
        <f t="shared" si="36"/>
        <v/>
      </c>
      <c r="AU155" t="str">
        <f t="shared" si="36"/>
        <v/>
      </c>
      <c r="AV155" t="str">
        <f t="shared" si="36"/>
        <v/>
      </c>
      <c r="AW155" t="str">
        <f t="shared" si="36"/>
        <v/>
      </c>
      <c r="AX155" t="str">
        <f t="shared" si="36"/>
        <v/>
      </c>
      <c r="AZ155" s="46">
        <f>IF(ISNUMBER(VLOOKUP($B155,Stats!$A$2:$AA$19,2,FALSE))=FALSE,"",IF(ISNUMBER(W155),(W155-VLOOKUP($B155,Stats!$A$2:$AA$19,2,FALSE))/VLOOKUP($B155,Stats!$A$2:$AA$19,16,FALSE),""))</f>
        <v>-0.52468123097389607</v>
      </c>
      <c r="BA155" s="46">
        <f>IF(ISNUMBER(VLOOKUP($B155,Stats!$A$2:$AA$19,2,FALSE))=FALSE,"",IF(ISNUMBER(X155),(X155-VLOOKUP($B155,Stats!$A$2:$AA$19,3,FALSE))/VLOOKUP($B155,Stats!$A$2:$AA$19,17,FALSE),""))</f>
        <v>-1.0507044611669172</v>
      </c>
      <c r="BB155" s="46"/>
      <c r="BC155" s="46"/>
      <c r="BD155" s="44">
        <f t="shared" si="27"/>
        <v>-0.78769284607040668</v>
      </c>
      <c r="BE155" s="46">
        <f>IF(ISNUMBER(VLOOKUP($B155,Stats!$A$2:$AA$19,2,FALSE))=FALSE,"",IF(ISNUMBER(Y155),(Y155-VLOOKUP($B155,Stats!$A$2:$AA$19,5,FALSE))/VLOOKUP($B155,Stats!$A$2:$AA$19,19,FALSE),""))</f>
        <v>-0.52511925650037417</v>
      </c>
      <c r="BF155" s="46"/>
      <c r="BG155" s="46"/>
      <c r="BH155" s="46">
        <f>IF(ISNUMBER(VLOOKUP($B155,Stats!$A$2:$AA$19,2,FALSE))=FALSE,"",IF(ISNUMBER(Z155),(Z155-VLOOKUP($B155,Stats!$A$2:$AA$19,8,FALSE))/VLOOKUP($B155,Stats!$A$2:$AA$19,22,FALSE),""))</f>
        <v>2.129215320919934</v>
      </c>
      <c r="BI155" s="46" t="str">
        <f>IF(ISNUMBER(VLOOKUP($B155,Stats!$A$2:$AA$19,2,FALSE))=FALSE,"",IF(ISNUMBER(#REF!),(#REF!-VLOOKUP($B155,Stats!$A$2:$AA$19,9,FALSE))/VLOOKUP($B155,Stats!$A$2:$AA$19,23,FALSE),""))</f>
        <v/>
      </c>
      <c r="BJ155" s="46" t="str">
        <f>IF(ISNUMBER(VLOOKUP($B155,Stats!$A$2:$AA$19,2,FALSE))=FALSE,"",IF(ISNUMBER(#REF!),(#REF!-VLOOKUP($B155,Stats!$A$2:$AA$19,10,FALSE))/VLOOKUP($B155,Stats!$A$2:$AA$19,24,FALSE),""))</f>
        <v/>
      </c>
      <c r="BK155" s="44">
        <f t="shared" si="33"/>
        <v>1.006348075826242</v>
      </c>
      <c r="BL155" s="46" t="str">
        <f>IF(ISNUMBER(VLOOKUP($B155,Stats!$A$2:$AA$19,2,FALSE))=FALSE,"",IF(ISNUMBER(#REF!),(#REF!-VLOOKUP($B155,Stats!$A$2:$AA$19,11,FALSE))/VLOOKUP($B155,Stats!$A$2:$AA$19,25,FALSE),""))</f>
        <v/>
      </c>
      <c r="BM155" s="46" t="str">
        <f>IF(ISNUMBER(VLOOKUP($B155,Stats!$A$2:$AA$19,2,FALSE))=FALSE,"",IF(ISNUMBER(AA155),(AA155-VLOOKUP($B155,Stats!$A$2:$AA$19,12,FALSE))/VLOOKUP($B155,Stats!$A$2:$AA$19,26,FALSE),""))</f>
        <v/>
      </c>
      <c r="BN155" s="46" t="str">
        <f>IF(ISNUMBER(VLOOKUP($B155,Stats!$A$2:$AA$19,2,FALSE))=FALSE,"",IF(ISNUMBER(#REF!),(#REF!-VLOOKUP($B155,Stats!$A$2:$AA$19,13,FALSE))/VLOOKUP($B155,Stats!$A$2:$AA$19,27,FALSE),""))</f>
        <v/>
      </c>
      <c r="BO155" s="46" t="str">
        <f>IF(ISNUMBER(VLOOKUP($B155,Stats!$A$2:$AA$19,2,FALSE))=FALSE,"",IF(ISNUMBER(#REF!),(#REF!-VLOOKUP($B155,Stats!$A$2:$AA$19,14,FALSE))/VLOOKUP($B155,Stats!$A$2:$AB$19,28,FALSE),""))</f>
        <v/>
      </c>
      <c r="BP155" s="46"/>
      <c r="BQ155" s="46">
        <f>IF(ISNUMBER(VLOOKUP($B155,Stats!$A$2:$AA$19,2,FALSE))=FALSE,"",IF(ISNUMBER(BM155),BM155,(VLOOKUP($B155,Stats!$A$2:$AT$19,46,FALSE)-VLOOKUP($B155,Stats!$A$2:$AA$19,12,FALSE))/VLOOKUP($B155,Stats!$A$2:$AA$19,26,FALSE)))</f>
        <v>-0.46642635650749076</v>
      </c>
      <c r="BR155" s="51">
        <f t="shared" si="34"/>
        <v>-0.46642635650749076</v>
      </c>
      <c r="BS155" s="32" t="str">
        <f t="shared" si="28"/>
        <v>1780_201427</v>
      </c>
      <c r="BT155" s="53">
        <f t="shared" si="29"/>
        <v>0.35298500498016566</v>
      </c>
    </row>
    <row r="156" spans="1:72" x14ac:dyDescent="0.15">
      <c r="A156" s="16">
        <v>1780</v>
      </c>
      <c r="B156" s="17">
        <v>201501</v>
      </c>
      <c r="C156" s="3">
        <v>0</v>
      </c>
      <c r="D156" s="23">
        <v>4.1237113402061931E-2</v>
      </c>
      <c r="E156" s="18">
        <v>1.2341160540831344E-2</v>
      </c>
      <c r="F156" s="24">
        <v>3</v>
      </c>
      <c r="G156" s="24">
        <v>2</v>
      </c>
      <c r="H156" s="20">
        <v>1.6249707418932651E-2</v>
      </c>
      <c r="I156" s="20">
        <v>-3.9370231300108749E-3</v>
      </c>
      <c r="J156" s="24">
        <v>3</v>
      </c>
      <c r="K156" s="24">
        <v>2</v>
      </c>
      <c r="L156" s="20">
        <v>2.4365482233502433E-2</v>
      </c>
      <c r="M156" s="20">
        <v>-3.9447731755424265E-3</v>
      </c>
      <c r="N156" s="19">
        <v>1.018</v>
      </c>
      <c r="O156" s="19">
        <v>1.0335025380710661</v>
      </c>
      <c r="P156" s="25">
        <v>42011</v>
      </c>
      <c r="Q156" s="20">
        <v>-7.8585461689587577E-3</v>
      </c>
      <c r="R156" s="25">
        <v>42013</v>
      </c>
      <c r="S156" s="25">
        <f>IF(ISNUMBER(R156),VLOOKUP(B156,Index!$B$3:$AB$18,27,FALSE),"")</f>
        <v>42013</v>
      </c>
      <c r="T156" s="25">
        <f>IF(ISNUMBER($R156),VLOOKUP($B156,Index!$B$21:$AB$36,27,FALSE),"")</f>
        <v>42013</v>
      </c>
      <c r="U156" s="25">
        <f>IF(ISNUMBER($R156),VLOOKUP($B156,Index!$B$39:$AB$54,27,FALSE),"")</f>
        <v>42011</v>
      </c>
      <c r="W156" s="18">
        <v>2.9690721649484595</v>
      </c>
      <c r="X156" s="19">
        <v>0.6</v>
      </c>
      <c r="Y156" s="18">
        <v>0.23415705767293485</v>
      </c>
      <c r="Z156" s="19">
        <f t="shared" si="30"/>
        <v>0</v>
      </c>
      <c r="AA156" s="21">
        <v>5.2474226804123703</v>
      </c>
      <c r="AB156" s="28"/>
      <c r="AC156" s="18">
        <v>8.815389520671733</v>
      </c>
      <c r="AD156" s="19">
        <v>0.36</v>
      </c>
      <c r="AE156" s="18">
        <v>5.4829527658046134E-2</v>
      </c>
      <c r="AF156" s="19">
        <f t="shared" si="31"/>
        <v>0</v>
      </c>
      <c r="AG156" s="21">
        <v>27.535444786906144</v>
      </c>
      <c r="AH156" s="28"/>
      <c r="AK156" t="str">
        <f t="shared" si="36"/>
        <v/>
      </c>
      <c r="AL156" t="str">
        <f t="shared" si="36"/>
        <v/>
      </c>
      <c r="AM156" t="str">
        <f t="shared" si="36"/>
        <v/>
      </c>
      <c r="AN156" t="str">
        <f t="shared" si="36"/>
        <v/>
      </c>
      <c r="AO156" t="str">
        <f t="shared" si="36"/>
        <v/>
      </c>
      <c r="AP156" t="str">
        <f t="shared" si="36"/>
        <v/>
      </c>
      <c r="AQ156" t="str">
        <f t="shared" si="36"/>
        <v/>
      </c>
      <c r="AR156">
        <f t="shared" si="36"/>
        <v>5.2474226804123703</v>
      </c>
      <c r="AS156" t="str">
        <f t="shared" si="36"/>
        <v/>
      </c>
      <c r="AT156" t="str">
        <f t="shared" si="36"/>
        <v/>
      </c>
      <c r="AU156" t="str">
        <f t="shared" si="36"/>
        <v/>
      </c>
      <c r="AV156" t="str">
        <f t="shared" si="36"/>
        <v/>
      </c>
      <c r="AW156" t="str">
        <f t="shared" si="36"/>
        <v/>
      </c>
      <c r="AX156" t="str">
        <f t="shared" si="36"/>
        <v/>
      </c>
      <c r="AZ156" s="46">
        <f>IF(ISNUMBER(VLOOKUP($B156,Stats!$A$2:$AA$19,2,FALSE))=FALSE,"",IF(ISNUMBER(W156),(W156-VLOOKUP($B156,Stats!$A$2:$AA$19,2,FALSE))/VLOOKUP($B156,Stats!$A$2:$AA$19,16,FALSE),""))</f>
        <v>0.78091468627584715</v>
      </c>
      <c r="BA156" s="46">
        <f>IF(ISNUMBER(VLOOKUP($B156,Stats!$A$2:$AA$19,2,FALSE))=FALSE,"",IF(ISNUMBER(X156),(X156-VLOOKUP($B156,Stats!$A$2:$AA$19,3,FALSE))/VLOOKUP($B156,Stats!$A$2:$AA$19,17,FALSE),""))</f>
        <v>0.25266102439703397</v>
      </c>
      <c r="BB156" s="46"/>
      <c r="BC156" s="46"/>
      <c r="BD156" s="44">
        <f t="shared" si="27"/>
        <v>0.51678785533644056</v>
      </c>
      <c r="BE156" s="46">
        <f>IF(ISNUMBER(VLOOKUP($B156,Stats!$A$2:$AA$19,2,FALSE))=FALSE,"",IF(ISNUMBER(Y156),(Y156-VLOOKUP($B156,Stats!$A$2:$AA$19,5,FALSE))/VLOOKUP($B156,Stats!$A$2:$AA$19,19,FALSE),""))</f>
        <v>-2.9702811786439264E-2</v>
      </c>
      <c r="BF156" s="46"/>
      <c r="BG156" s="46"/>
      <c r="BH156" s="46">
        <f>IF(ISNUMBER(VLOOKUP($B156,Stats!$A$2:$AA$19,2,FALSE))=FALSE,"",IF(ISNUMBER(Z156),(Z156-VLOOKUP($B156,Stats!$A$2:$AA$19,8,FALSE))/VLOOKUP($B156,Stats!$A$2:$AA$19,22,FALSE),""))</f>
        <v>-0.58823842946080296</v>
      </c>
      <c r="BI156" s="46" t="str">
        <f>IF(ISNUMBER(VLOOKUP($B156,Stats!$A$2:$AA$19,2,FALSE))=FALSE,"",IF(ISNUMBER(#REF!),(#REF!-VLOOKUP($B156,Stats!$A$2:$AA$19,9,FALSE))/VLOOKUP($B156,Stats!$A$2:$AA$19,23,FALSE),""))</f>
        <v/>
      </c>
      <c r="BJ156" s="46" t="str">
        <f>IF(ISNUMBER(VLOOKUP($B156,Stats!$A$2:$AA$19,2,FALSE))=FALSE,"",IF(ISNUMBER(#REF!),(#REF!-VLOOKUP($B156,Stats!$A$2:$AA$19,10,FALSE))/VLOOKUP($B156,Stats!$A$2:$AA$19,24,FALSE),""))</f>
        <v/>
      </c>
      <c r="BK156" s="44">
        <f t="shared" si="33"/>
        <v>-0.15567956058773341</v>
      </c>
      <c r="BL156" s="46" t="str">
        <f>IF(ISNUMBER(VLOOKUP($B156,Stats!$A$2:$AA$19,2,FALSE))=FALSE,"",IF(ISNUMBER(#REF!),(#REF!-VLOOKUP($B156,Stats!$A$2:$AA$19,11,FALSE))/VLOOKUP($B156,Stats!$A$2:$AA$19,25,FALSE),""))</f>
        <v/>
      </c>
      <c r="BM156" s="46">
        <f>IF(ISNUMBER(VLOOKUP($B156,Stats!$A$2:$AA$19,2,FALSE))=FALSE,"",IF(ISNUMBER(AA156),(AA156-VLOOKUP($B156,Stats!$A$2:$AA$19,12,FALSE))/VLOOKUP($B156,Stats!$A$2:$AA$19,26,FALSE),""))</f>
        <v>6.9091449751034362E-3</v>
      </c>
      <c r="BN156" s="46" t="str">
        <f>IF(ISNUMBER(VLOOKUP($B156,Stats!$A$2:$AA$19,2,FALSE))=FALSE,"",IF(ISNUMBER(#REF!),(#REF!-VLOOKUP($B156,Stats!$A$2:$AA$19,13,FALSE))/VLOOKUP($B156,Stats!$A$2:$AA$19,27,FALSE),""))</f>
        <v/>
      </c>
      <c r="BO156" s="46" t="str">
        <f>IF(ISNUMBER(VLOOKUP($B156,Stats!$A$2:$AA$19,2,FALSE))=FALSE,"",IF(ISNUMBER(#REF!),(#REF!-VLOOKUP($B156,Stats!$A$2:$AA$19,14,FALSE))/VLOOKUP($B156,Stats!$A$2:$AB$19,28,FALSE),""))</f>
        <v/>
      </c>
      <c r="BP156" s="46"/>
      <c r="BQ156" s="46">
        <f>IF(ISNUMBER(VLOOKUP($B156,Stats!$A$2:$AA$19,2,FALSE))=FALSE,"",IF(ISNUMBER(BM156),BM156,(VLOOKUP($B156,Stats!$A$2:$AT$19,46,FALSE)-VLOOKUP($B156,Stats!$A$2:$AA$19,12,FALSE))/VLOOKUP($B156,Stats!$A$2:$AA$19,26,FALSE)))</f>
        <v>6.9091449751034362E-3</v>
      </c>
      <c r="BR156" s="51">
        <f t="shared" si="34"/>
        <v>6.9091449751034362E-3</v>
      </c>
      <c r="BS156" s="32" t="str">
        <f t="shared" si="28"/>
        <v>1780_201501</v>
      </c>
      <c r="BT156" s="53">
        <f t="shared" si="29"/>
        <v>1.1331663709668755E-2</v>
      </c>
    </row>
    <row r="157" spans="1:72" x14ac:dyDescent="0.15">
      <c r="A157" s="16">
        <v>1780</v>
      </c>
      <c r="B157" s="17">
        <v>201502</v>
      </c>
      <c r="C157" s="3">
        <v>0</v>
      </c>
      <c r="D157" s="23">
        <v>4.4554455445544594E-2</v>
      </c>
      <c r="E157" s="18">
        <v>1.2347114651205641E-2</v>
      </c>
      <c r="F157" s="24">
        <v>7</v>
      </c>
      <c r="G157" s="24">
        <v>3</v>
      </c>
      <c r="H157" s="20">
        <v>9.5376971322393023E-3</v>
      </c>
      <c r="I157" s="20">
        <v>-7.4652680496998984E-3</v>
      </c>
      <c r="J157" s="24">
        <v>3</v>
      </c>
      <c r="K157" s="24">
        <v>1</v>
      </c>
      <c r="L157" s="20">
        <v>2.7722772277227747E-2</v>
      </c>
      <c r="M157" s="20">
        <v>-1.8464528668610258E-2</v>
      </c>
      <c r="N157" s="19">
        <v>1.0549999999999999</v>
      </c>
      <c r="O157" s="19">
        <v>1.045589692765114</v>
      </c>
      <c r="P157" s="25">
        <v>42026</v>
      </c>
      <c r="Q157" s="20">
        <v>-1.8464528668610258E-2</v>
      </c>
      <c r="R157" s="25">
        <v>42024</v>
      </c>
      <c r="S157" s="25">
        <f>IF(ISNUMBER(R157),VLOOKUP(B157,Index!$B$3:$AB$18,27,FALSE),"")</f>
        <v>42023</v>
      </c>
      <c r="T157" s="25">
        <f>IF(ISNUMBER($R157),VLOOKUP($B157,Index!$B$21:$AB$36,27,FALSE),"")</f>
        <v>42023</v>
      </c>
      <c r="U157" s="25">
        <f>IF(ISNUMBER($R157),VLOOKUP($B157,Index!$B$39:$AB$54,27,FALSE),"")</f>
        <v>42027</v>
      </c>
      <c r="W157" s="18">
        <v>1.3366336633663378</v>
      </c>
      <c r="X157" s="19">
        <v>0.7</v>
      </c>
      <c r="Y157" s="18">
        <v>0.23427002897427174</v>
      </c>
      <c r="Z157" s="19">
        <f t="shared" si="30"/>
        <v>1</v>
      </c>
      <c r="AA157" s="21">
        <v>2.4129755080771313</v>
      </c>
      <c r="AB157" s="28"/>
      <c r="AC157" s="18">
        <v>1.7865895500441165</v>
      </c>
      <c r="AD157" s="19">
        <v>0.48999999999999994</v>
      </c>
      <c r="AE157" s="18">
        <v>5.4882446475606118E-2</v>
      </c>
      <c r="AF157" s="19">
        <f t="shared" si="31"/>
        <v>1</v>
      </c>
      <c r="AG157" s="21">
        <v>5.8224508025800903</v>
      </c>
      <c r="AH157" s="28"/>
      <c r="AK157" t="str">
        <f t="shared" si="36"/>
        <v/>
      </c>
      <c r="AL157" t="str">
        <f t="shared" si="36"/>
        <v/>
      </c>
      <c r="AM157" t="str">
        <f t="shared" si="36"/>
        <v/>
      </c>
      <c r="AN157" t="str">
        <f t="shared" si="36"/>
        <v/>
      </c>
      <c r="AO157" t="str">
        <f t="shared" si="36"/>
        <v/>
      </c>
      <c r="AP157" t="str">
        <f t="shared" si="36"/>
        <v/>
      </c>
      <c r="AQ157" t="str">
        <f t="shared" si="36"/>
        <v/>
      </c>
      <c r="AR157" t="str">
        <f t="shared" si="36"/>
        <v/>
      </c>
      <c r="AS157">
        <f t="shared" si="36"/>
        <v>2.4129755080771313</v>
      </c>
      <c r="AT157" t="str">
        <f t="shared" si="36"/>
        <v/>
      </c>
      <c r="AU157" t="str">
        <f t="shared" si="36"/>
        <v/>
      </c>
      <c r="AV157" t="str">
        <f t="shared" si="36"/>
        <v/>
      </c>
      <c r="AW157" t="str">
        <f t="shared" si="36"/>
        <v/>
      </c>
      <c r="AX157" t="str">
        <f t="shared" si="36"/>
        <v/>
      </c>
      <c r="AZ157" s="46">
        <f>IF(ISNUMBER(VLOOKUP($B157,Stats!$A$2:$AA$19,2,FALSE))=FALSE,"",IF(ISNUMBER(W157),(W157-VLOOKUP($B157,Stats!$A$2:$AA$19,2,FALSE))/VLOOKUP($B157,Stats!$A$2:$AA$19,16,FALSE),""))</f>
        <v>0.8980559743943235</v>
      </c>
      <c r="BA157" s="46">
        <f>IF(ISNUMBER(VLOOKUP($B157,Stats!$A$2:$AA$19,2,FALSE))=FALSE,"",IF(ISNUMBER(X157),(X157-VLOOKUP($B157,Stats!$A$2:$AA$19,3,FALSE))/VLOOKUP($B157,Stats!$A$2:$AA$19,17,FALSE),""))</f>
        <v>0.38056958571220034</v>
      </c>
      <c r="BB157" s="46"/>
      <c r="BC157" s="46"/>
      <c r="BD157" s="44">
        <f t="shared" si="27"/>
        <v>0.63931278005326186</v>
      </c>
      <c r="BE157" s="46">
        <f>IF(ISNUMBER(VLOOKUP($B157,Stats!$A$2:$AA$19,2,FALSE))=FALSE,"",IF(ISNUMBER(Y157),(Y157-VLOOKUP($B157,Stats!$A$2:$AA$19,5,FALSE))/VLOOKUP($B157,Stats!$A$2:$AA$19,19,FALSE),""))</f>
        <v>-0.33478271677682403</v>
      </c>
      <c r="BF157" s="46"/>
      <c r="BG157" s="46"/>
      <c r="BH157" s="46">
        <f>IF(ISNUMBER(VLOOKUP($B157,Stats!$A$2:$AA$19,2,FALSE))=FALSE,"",IF(ISNUMBER(Z157),(Z157-VLOOKUP($B157,Stats!$A$2:$AA$19,8,FALSE))/VLOOKUP($B157,Stats!$A$2:$AA$19,22,FALSE),""))</f>
        <v>0.13953358261751861</v>
      </c>
      <c r="BI157" s="46" t="str">
        <f>IF(ISNUMBER(VLOOKUP($B157,Stats!$A$2:$AA$19,2,FALSE))=FALSE,"",IF(ISNUMBER(#REF!),(#REF!-VLOOKUP($B157,Stats!$A$2:$AA$19,9,FALSE))/VLOOKUP($B157,Stats!$A$2:$AA$19,23,FALSE),""))</f>
        <v/>
      </c>
      <c r="BJ157" s="46" t="str">
        <f>IF(ISNUMBER(VLOOKUP($B157,Stats!$A$2:$AA$19,2,FALSE))=FALSE,"",IF(ISNUMBER(#REF!),(#REF!-VLOOKUP($B157,Stats!$A$2:$AA$19,10,FALSE))/VLOOKUP($B157,Stats!$A$2:$AA$19,24,FALSE),""))</f>
        <v/>
      </c>
      <c r="BK157" s="44">
        <f t="shared" si="33"/>
        <v>0.2762079765290324</v>
      </c>
      <c r="BL157" s="46" t="str">
        <f>IF(ISNUMBER(VLOOKUP($B157,Stats!$A$2:$AA$19,2,FALSE))=FALSE,"",IF(ISNUMBER(#REF!),(#REF!-VLOOKUP($B157,Stats!$A$2:$AA$19,11,FALSE))/VLOOKUP($B157,Stats!$A$2:$AA$19,25,FALSE),""))</f>
        <v/>
      </c>
      <c r="BM157" s="46">
        <f>IF(ISNUMBER(VLOOKUP($B157,Stats!$A$2:$AA$19,2,FALSE))=FALSE,"",IF(ISNUMBER(AA157),(AA157-VLOOKUP($B157,Stats!$A$2:$AA$19,12,FALSE))/VLOOKUP($B157,Stats!$A$2:$AA$19,26,FALSE),""))</f>
        <v>-2.6860582742217202E-2</v>
      </c>
      <c r="BN157" s="46" t="str">
        <f>IF(ISNUMBER(VLOOKUP($B157,Stats!$A$2:$AA$19,2,FALSE))=FALSE,"",IF(ISNUMBER(#REF!),(#REF!-VLOOKUP($B157,Stats!$A$2:$AA$19,13,FALSE))/VLOOKUP($B157,Stats!$A$2:$AA$19,27,FALSE),""))</f>
        <v/>
      </c>
      <c r="BO157" s="46" t="str">
        <f>IF(ISNUMBER(VLOOKUP($B157,Stats!$A$2:$AA$19,2,FALSE))=FALSE,"",IF(ISNUMBER(#REF!),(#REF!-VLOOKUP($B157,Stats!$A$2:$AA$19,14,FALSE))/VLOOKUP($B157,Stats!$A$2:$AB$19,28,FALSE),""))</f>
        <v/>
      </c>
      <c r="BP157" s="46"/>
      <c r="BQ157" s="46">
        <f>IF(ISNUMBER(VLOOKUP($B157,Stats!$A$2:$AA$19,2,FALSE))=FALSE,"",IF(ISNUMBER(BM157),BM157,(VLOOKUP($B157,Stats!$A$2:$AT$19,46,FALSE)-VLOOKUP($B157,Stats!$A$2:$AA$19,12,FALSE))/VLOOKUP($B157,Stats!$A$2:$AA$19,26,FALSE)))</f>
        <v>-2.6860582742217202E-2</v>
      </c>
      <c r="BR157" s="51">
        <f t="shared" si="34"/>
        <v>-2.6860582742217202E-2</v>
      </c>
      <c r="BS157" s="32" t="str">
        <f t="shared" si="28"/>
        <v>1780_201502</v>
      </c>
      <c r="BT157" s="53">
        <f t="shared" si="29"/>
        <v>0.28821522537962835</v>
      </c>
    </row>
    <row r="158" spans="1:72" x14ac:dyDescent="0.15">
      <c r="A158" s="16">
        <v>1780</v>
      </c>
      <c r="B158" s="17">
        <v>201503</v>
      </c>
      <c r="C158" s="3">
        <v>0</v>
      </c>
      <c r="D158" s="23">
        <v>-1.1374407582938395E-2</v>
      </c>
      <c r="E158" s="18">
        <v>8.040963739342849E-3</v>
      </c>
      <c r="F158" s="24">
        <v>4</v>
      </c>
      <c r="G158" s="24">
        <v>6</v>
      </c>
      <c r="H158" s="20">
        <v>6.7264383714689679E-3</v>
      </c>
      <c r="I158" s="20">
        <v>-6.3414458493590469E-3</v>
      </c>
      <c r="J158" s="24">
        <v>2</v>
      </c>
      <c r="K158" s="24">
        <v>3</v>
      </c>
      <c r="L158" s="20">
        <v>1.5399422521655382E-2</v>
      </c>
      <c r="M158" s="20">
        <v>-1.0486177311725409E-2</v>
      </c>
      <c r="N158" s="19">
        <v>1.0589999999999999</v>
      </c>
      <c r="O158" s="19">
        <v>1.0056980056980056</v>
      </c>
      <c r="P158" s="25">
        <v>42031</v>
      </c>
      <c r="Q158" s="20">
        <v>-2.4551463644948091E-2</v>
      </c>
      <c r="R158" s="25">
        <v>42037</v>
      </c>
      <c r="S158" s="25">
        <f>IF(ISNUMBER(R158),VLOOKUP(B158,Index!$B$3:$AB$18,27,FALSE),"")</f>
        <v>42041</v>
      </c>
      <c r="T158" s="25">
        <f>IF(ISNUMBER($R158),VLOOKUP($B158,Index!$B$21:$AB$36,27,FALSE),"")</f>
        <v>42041</v>
      </c>
      <c r="U158" s="25">
        <f>IF(ISNUMBER($R158),VLOOKUP($B158,Index!$B$39:$AB$54,27,FALSE),"")</f>
        <v>42034</v>
      </c>
      <c r="W158" s="18">
        <v>-0.34123222748815185</v>
      </c>
      <c r="X158" s="19">
        <v>0.4</v>
      </c>
      <c r="Y158" s="18">
        <v>0.15256655999488733</v>
      </c>
      <c r="Z158" s="19">
        <f t="shared" si="30"/>
        <v>4</v>
      </c>
      <c r="AA158" s="21" t="s">
        <v>25</v>
      </c>
      <c r="AB158" s="28"/>
      <c r="AC158" s="18">
        <v>0.11643943307652582</v>
      </c>
      <c r="AD158" s="19">
        <v>0.16000000000000003</v>
      </c>
      <c r="AE158" s="18">
        <v>2.3276555228673557E-2</v>
      </c>
      <c r="AF158" s="19">
        <f t="shared" si="31"/>
        <v>16</v>
      </c>
      <c r="AG158" s="21" t="s">
        <v>25</v>
      </c>
      <c r="AH158" s="28"/>
      <c r="AK158" t="str">
        <f t="shared" si="36"/>
        <v/>
      </c>
      <c r="AL158" t="str">
        <f t="shared" si="36"/>
        <v/>
      </c>
      <c r="AM158" t="str">
        <f t="shared" si="36"/>
        <v/>
      </c>
      <c r="AN158" t="str">
        <f t="shared" si="36"/>
        <v/>
      </c>
      <c r="AO158" t="str">
        <f t="shared" si="36"/>
        <v/>
      </c>
      <c r="AP158" t="str">
        <f t="shared" si="36"/>
        <v/>
      </c>
      <c r="AQ158" t="str">
        <f t="shared" si="36"/>
        <v/>
      </c>
      <c r="AR158" t="str">
        <f t="shared" si="36"/>
        <v/>
      </c>
      <c r="AS158" t="str">
        <f t="shared" si="36"/>
        <v/>
      </c>
      <c r="AT158" t="str">
        <f t="shared" si="36"/>
        <v/>
      </c>
      <c r="AU158" t="str">
        <f t="shared" si="36"/>
        <v/>
      </c>
      <c r="AV158" t="str">
        <f t="shared" si="36"/>
        <v/>
      </c>
      <c r="AW158" t="str">
        <f t="shared" si="36"/>
        <v/>
      </c>
      <c r="AX158" t="str">
        <f t="shared" si="36"/>
        <v/>
      </c>
      <c r="AZ158" s="46">
        <f>IF(ISNUMBER(VLOOKUP($B158,Stats!$A$2:$AA$19,2,FALSE))=FALSE,"",IF(ISNUMBER(W158),(W158-VLOOKUP($B158,Stats!$A$2:$AA$19,2,FALSE))/VLOOKUP($B158,Stats!$A$2:$AA$19,16,FALSE),""))</f>
        <v>0.30777505573765712</v>
      </c>
      <c r="BA158" s="46">
        <f>IF(ISNUMBER(VLOOKUP($B158,Stats!$A$2:$AA$19,2,FALSE))=FALSE,"",IF(ISNUMBER(X158),(X158-VLOOKUP($B158,Stats!$A$2:$AA$19,3,FALSE))/VLOOKUP($B158,Stats!$A$2:$AA$19,17,FALSE),""))</f>
        <v>0.14737287675573754</v>
      </c>
      <c r="BB158" s="46"/>
      <c r="BC158" s="46"/>
      <c r="BD158" s="44">
        <f t="shared" si="27"/>
        <v>0.22757396624669735</v>
      </c>
      <c r="BE158" s="46">
        <f>IF(ISNUMBER(VLOOKUP($B158,Stats!$A$2:$AA$19,2,FALSE))=FALSE,"",IF(ISNUMBER(Y158),(Y158-VLOOKUP($B158,Stats!$A$2:$AA$19,5,FALSE))/VLOOKUP($B158,Stats!$A$2:$AA$19,19,FALSE),""))</f>
        <v>-4.8394341101004185E-2</v>
      </c>
      <c r="BF158" s="46"/>
      <c r="BG158" s="46"/>
      <c r="BH158" s="46">
        <f>IF(ISNUMBER(VLOOKUP($B158,Stats!$A$2:$AA$19,2,FALSE))=FALSE,"",IF(ISNUMBER(Z158),(Z158-VLOOKUP($B158,Stats!$A$2:$AA$19,8,FALSE))/VLOOKUP($B158,Stats!$A$2:$AA$19,22,FALSE),""))</f>
        <v>0.92592734635126706</v>
      </c>
      <c r="BI158" s="46" t="str">
        <f>IF(ISNUMBER(VLOOKUP($B158,Stats!$A$2:$AA$19,2,FALSE))=FALSE,"",IF(ISNUMBER(#REF!),(#REF!-VLOOKUP($B158,Stats!$A$2:$AA$19,9,FALSE))/VLOOKUP($B158,Stats!$A$2:$AA$19,23,FALSE),""))</f>
        <v/>
      </c>
      <c r="BJ158" s="46" t="str">
        <f>IF(ISNUMBER(VLOOKUP($B158,Stats!$A$2:$AA$19,2,FALSE))=FALSE,"",IF(ISNUMBER(#REF!),(#REF!-VLOOKUP($B158,Stats!$A$2:$AA$19,10,FALSE))/VLOOKUP($B158,Stats!$A$2:$AA$19,24,FALSE),""))</f>
        <v/>
      </c>
      <c r="BK158" s="44">
        <f t="shared" si="33"/>
        <v>0.31165424267608305</v>
      </c>
      <c r="BL158" s="46" t="str">
        <f>IF(ISNUMBER(VLOOKUP($B158,Stats!$A$2:$AA$19,2,FALSE))=FALSE,"",IF(ISNUMBER(#REF!),(#REF!-VLOOKUP($B158,Stats!$A$2:$AA$19,11,FALSE))/VLOOKUP($B158,Stats!$A$2:$AA$19,25,FALSE),""))</f>
        <v/>
      </c>
      <c r="BM158" s="46" t="str">
        <f>IF(ISNUMBER(VLOOKUP($B158,Stats!$A$2:$AA$19,2,FALSE))=FALSE,"",IF(ISNUMBER(AA158),(AA158-VLOOKUP($B158,Stats!$A$2:$AA$19,12,FALSE))/VLOOKUP($B158,Stats!$A$2:$AA$19,26,FALSE),""))</f>
        <v/>
      </c>
      <c r="BN158" s="46" t="str">
        <f>IF(ISNUMBER(VLOOKUP($B158,Stats!$A$2:$AA$19,2,FALSE))=FALSE,"",IF(ISNUMBER(#REF!),(#REF!-VLOOKUP($B158,Stats!$A$2:$AA$19,13,FALSE))/VLOOKUP($B158,Stats!$A$2:$AA$19,27,FALSE),""))</f>
        <v/>
      </c>
      <c r="BO158" s="46" t="str">
        <f>IF(ISNUMBER(VLOOKUP($B158,Stats!$A$2:$AA$19,2,FALSE))=FALSE,"",IF(ISNUMBER(#REF!),(#REF!-VLOOKUP($B158,Stats!$A$2:$AA$19,14,FALSE))/VLOOKUP($B158,Stats!$A$2:$AB$19,28,FALSE),""))</f>
        <v/>
      </c>
      <c r="BP158" s="46"/>
      <c r="BQ158" s="46">
        <f>IF(ISNUMBER(VLOOKUP($B158,Stats!$A$2:$AA$19,2,FALSE))=FALSE,"",IF(ISNUMBER(BM158),BM158,(VLOOKUP($B158,Stats!$A$2:$AT$19,46,FALSE)-VLOOKUP($B158,Stats!$A$2:$AA$19,12,FALSE))/VLOOKUP($B158,Stats!$A$2:$AA$19,26,FALSE)))</f>
        <v>-0.53964354662323732</v>
      </c>
      <c r="BR158" s="51">
        <f t="shared" si="34"/>
        <v>-0.53964354662323732</v>
      </c>
      <c r="BS158" s="32" t="str">
        <f t="shared" si="28"/>
        <v>1780_201503</v>
      </c>
      <c r="BT158" s="53">
        <f t="shared" si="29"/>
        <v>0.12457862953034181</v>
      </c>
    </row>
    <row r="159" spans="1:72" x14ac:dyDescent="0.15">
      <c r="A159" s="16">
        <v>1780</v>
      </c>
      <c r="B159" s="17">
        <v>201504</v>
      </c>
      <c r="C159" s="3">
        <v>0</v>
      </c>
      <c r="D159" s="23">
        <v>5.8485139022051991E-2</v>
      </c>
      <c r="E159" s="18">
        <v>1.1453826559022615E-2</v>
      </c>
      <c r="F159" s="24">
        <v>5</v>
      </c>
      <c r="G159" s="24">
        <v>2</v>
      </c>
      <c r="H159" s="20">
        <v>1.4566034248303338E-2</v>
      </c>
      <c r="I159" s="20">
        <v>-7.6832266943210326E-3</v>
      </c>
      <c r="J159" s="24">
        <v>5</v>
      </c>
      <c r="K159" s="24">
        <v>2</v>
      </c>
      <c r="L159" s="20">
        <v>1.7740429505135547E-2</v>
      </c>
      <c r="M159" s="20">
        <v>-1.3422818791946289E-2</v>
      </c>
      <c r="N159" s="19">
        <v>1.1040000000000001</v>
      </c>
      <c r="O159" s="19">
        <v>1.0728862973760935</v>
      </c>
      <c r="P159" s="25">
        <v>42052</v>
      </c>
      <c r="Q159" s="20">
        <v>-1.9436345966957758E-3</v>
      </c>
      <c r="R159" s="25">
        <v>42045</v>
      </c>
      <c r="S159" s="25">
        <f>IF(ISNUMBER(R159),VLOOKUP(B159,Index!$B$3:$AB$18,27,FALSE),"")</f>
        <v>42044</v>
      </c>
      <c r="T159" s="25">
        <f>IF(ISNUMBER($R159),VLOOKUP($B159,Index!$B$21:$AB$36,27,FALSE),"")</f>
        <v>42044</v>
      </c>
      <c r="U159" s="25">
        <f>IF(ISNUMBER($R159),VLOOKUP($B159,Index!$B$39:$AB$54,27,FALSE),"")</f>
        <v>42052</v>
      </c>
      <c r="W159" s="18">
        <v>2.3394055608820796</v>
      </c>
      <c r="X159" s="19">
        <v>0.7142857142857143</v>
      </c>
      <c r="Y159" s="18">
        <v>0.21732107910624285</v>
      </c>
      <c r="Z159" s="19">
        <f t="shared" si="30"/>
        <v>1</v>
      </c>
      <c r="AA159" s="21">
        <v>30.090604026846453</v>
      </c>
      <c r="AB159" s="28"/>
      <c r="AC159" s="18">
        <v>5.4728183782859974</v>
      </c>
      <c r="AD159" s="19">
        <v>0.51020408163265307</v>
      </c>
      <c r="AE159" s="18">
        <v>4.7228451423901863E-2</v>
      </c>
      <c r="AF159" s="19">
        <f t="shared" si="31"/>
        <v>1</v>
      </c>
      <c r="AG159" s="21">
        <v>905.444450700468</v>
      </c>
      <c r="AH159" s="28"/>
      <c r="AK159" t="str">
        <f t="shared" si="36"/>
        <v/>
      </c>
      <c r="AL159" t="str">
        <f t="shared" si="36"/>
        <v/>
      </c>
      <c r="AM159" t="str">
        <f t="shared" si="36"/>
        <v/>
      </c>
      <c r="AN159" t="str">
        <f t="shared" si="36"/>
        <v/>
      </c>
      <c r="AO159" t="str">
        <f t="shared" si="36"/>
        <v/>
      </c>
      <c r="AP159" t="str">
        <f t="shared" si="36"/>
        <v/>
      </c>
      <c r="AQ159" t="str">
        <f t="shared" si="36"/>
        <v/>
      </c>
      <c r="AR159" t="str">
        <f t="shared" si="36"/>
        <v/>
      </c>
      <c r="AS159" t="str">
        <f t="shared" si="36"/>
        <v/>
      </c>
      <c r="AT159" t="str">
        <f t="shared" si="36"/>
        <v/>
      </c>
      <c r="AU159">
        <f t="shared" si="36"/>
        <v>30.090604026846453</v>
      </c>
      <c r="AV159" t="str">
        <f t="shared" si="36"/>
        <v/>
      </c>
      <c r="AW159" t="str">
        <f t="shared" si="36"/>
        <v/>
      </c>
      <c r="AX159" t="str">
        <f t="shared" si="36"/>
        <v/>
      </c>
      <c r="AZ159" s="46">
        <f>IF(ISNUMBER(VLOOKUP($B159,Stats!$A$2:$AA$19,2,FALSE))=FALSE,"",IF(ISNUMBER(W159),(W159-VLOOKUP($B159,Stats!$A$2:$AA$19,2,FALSE))/VLOOKUP($B159,Stats!$A$2:$AA$19,16,FALSE),""))</f>
        <v>0.39145900304852188</v>
      </c>
      <c r="BA159" s="46">
        <f>IF(ISNUMBER(VLOOKUP($B159,Stats!$A$2:$AA$19,2,FALSE))=FALSE,"",IF(ISNUMBER(X159),(X159-VLOOKUP($B159,Stats!$A$2:$AA$19,3,FALSE))/VLOOKUP($B159,Stats!$A$2:$AA$19,17,FALSE),""))</f>
        <v>-0.99555450083898211</v>
      </c>
      <c r="BB159" s="46"/>
      <c r="BC159" s="46"/>
      <c r="BD159" s="44">
        <f t="shared" si="27"/>
        <v>-0.30204774889523012</v>
      </c>
      <c r="BE159" s="46">
        <f>IF(ISNUMBER(VLOOKUP($B159,Stats!$A$2:$AA$19,2,FALSE))=FALSE,"",IF(ISNUMBER(Y159),(Y159-VLOOKUP($B159,Stats!$A$2:$AA$19,5,FALSE))/VLOOKUP($B159,Stats!$A$2:$AA$19,19,FALSE),""))</f>
        <v>0.9532739398321638</v>
      </c>
      <c r="BF159" s="46"/>
      <c r="BG159" s="46"/>
      <c r="BH159" s="46">
        <f>IF(ISNUMBER(VLOOKUP($B159,Stats!$A$2:$AA$19,2,FALSE))=FALSE,"",IF(ISNUMBER(Z159),(Z159-VLOOKUP($B159,Stats!$A$2:$AA$19,8,FALSE))/VLOOKUP($B159,Stats!$A$2:$AA$19,22,FALSE),""))</f>
        <v>-6.8611264605346514E-2</v>
      </c>
      <c r="BI159" s="46" t="str">
        <f>IF(ISNUMBER(VLOOKUP($B159,Stats!$A$2:$AA$19,2,FALSE))=FALSE,"",IF(ISNUMBER(#REF!),(#REF!-VLOOKUP($B159,Stats!$A$2:$AA$19,9,FALSE))/VLOOKUP($B159,Stats!$A$2:$AA$19,23,FALSE),""))</f>
        <v/>
      </c>
      <c r="BJ159" s="46" t="str">
        <f>IF(ISNUMBER(VLOOKUP($B159,Stats!$A$2:$AA$19,2,FALSE))=FALSE,"",IF(ISNUMBER(#REF!),(#REF!-VLOOKUP($B159,Stats!$A$2:$AA$19,10,FALSE))/VLOOKUP($B159,Stats!$A$2:$AA$19,24,FALSE),""))</f>
        <v/>
      </c>
      <c r="BK159" s="44">
        <f t="shared" si="33"/>
        <v>-0.68787513726411853</v>
      </c>
      <c r="BL159" s="46" t="str">
        <f>IF(ISNUMBER(VLOOKUP($B159,Stats!$A$2:$AA$19,2,FALSE))=FALSE,"",IF(ISNUMBER(#REF!),(#REF!-VLOOKUP($B159,Stats!$A$2:$AA$19,11,FALSE))/VLOOKUP($B159,Stats!$A$2:$AA$19,25,FALSE),""))</f>
        <v/>
      </c>
      <c r="BM159" s="46">
        <f>IF(ISNUMBER(VLOOKUP($B159,Stats!$A$2:$AA$19,2,FALSE))=FALSE,"",IF(ISNUMBER(AA159),(AA159-VLOOKUP($B159,Stats!$A$2:$AA$19,12,FALSE))/VLOOKUP($B159,Stats!$A$2:$AA$19,26,FALSE),""))</f>
        <v>-0.30141497874695544</v>
      </c>
      <c r="BN159" s="46" t="str">
        <f>IF(ISNUMBER(VLOOKUP($B159,Stats!$A$2:$AA$19,2,FALSE))=FALSE,"",IF(ISNUMBER(#REF!),(#REF!-VLOOKUP($B159,Stats!$A$2:$AA$19,13,FALSE))/VLOOKUP($B159,Stats!$A$2:$AA$19,27,FALSE),""))</f>
        <v/>
      </c>
      <c r="BO159" s="46" t="str">
        <f>IF(ISNUMBER(VLOOKUP($B159,Stats!$A$2:$AA$19,2,FALSE))=FALSE,"",IF(ISNUMBER(#REF!),(#REF!-VLOOKUP($B159,Stats!$A$2:$AA$19,14,FALSE))/VLOOKUP($B159,Stats!$A$2:$AB$19,28,FALSE),""))</f>
        <v/>
      </c>
      <c r="BP159" s="46"/>
      <c r="BQ159" s="46">
        <f>IF(ISNUMBER(VLOOKUP($B159,Stats!$A$2:$AA$19,2,FALSE))=FALSE,"",IF(ISNUMBER(BM159),BM159,(VLOOKUP($B159,Stats!$A$2:$AT$19,46,FALSE)-VLOOKUP($B159,Stats!$A$2:$AA$19,12,FALSE))/VLOOKUP($B159,Stats!$A$2:$AA$19,26,FALSE)))</f>
        <v>-0.30141497874695544</v>
      </c>
      <c r="BR159" s="51">
        <f t="shared" si="34"/>
        <v>-0.30141497874695544</v>
      </c>
      <c r="BS159" s="32" t="str">
        <f t="shared" si="28"/>
        <v>1780_201504</v>
      </c>
      <c r="BT159" s="53">
        <f t="shared" si="29"/>
        <v>-0.53341762788690827</v>
      </c>
    </row>
    <row r="160" spans="1:72" x14ac:dyDescent="0.15">
      <c r="A160" s="16">
        <v>1780</v>
      </c>
      <c r="B160" s="17">
        <v>201505</v>
      </c>
      <c r="C160" s="3">
        <v>0</v>
      </c>
      <c r="D160" s="23">
        <v>2.5362318840579601E-2</v>
      </c>
      <c r="E160" s="18">
        <v>7.5212529221736915E-3</v>
      </c>
      <c r="F160" s="24">
        <v>5</v>
      </c>
      <c r="G160" s="24">
        <v>3</v>
      </c>
      <c r="H160" s="20">
        <v>7.9218678083188727E-3</v>
      </c>
      <c r="I160" s="20">
        <v>-4.7755722458782497E-3</v>
      </c>
      <c r="J160" s="24">
        <v>3</v>
      </c>
      <c r="K160" s="24">
        <v>1</v>
      </c>
      <c r="L160" s="20">
        <v>1.5219337511190645E-2</v>
      </c>
      <c r="M160" s="20">
        <v>-7.2202166064981865E-3</v>
      </c>
      <c r="N160" s="19">
        <v>1.1339999999999999</v>
      </c>
      <c r="O160" s="19">
        <v>1.023465703971119</v>
      </c>
      <c r="P160" s="25">
        <v>42068</v>
      </c>
      <c r="Q160" s="20">
        <v>-7.2202166064981865E-3</v>
      </c>
      <c r="R160" s="25">
        <v>42061</v>
      </c>
      <c r="S160" s="25">
        <f>IF(ISNUMBER(R160),VLOOKUP(B160,Index!$B$3:$AB$18,27,FALSE),"")</f>
        <v>42069</v>
      </c>
      <c r="T160" s="25">
        <f>IF(ISNUMBER($R160),VLOOKUP($B160,Index!$B$21:$AB$36,27,FALSE),"")</f>
        <v>42069</v>
      </c>
      <c r="U160" s="25">
        <f>IF(ISNUMBER($R160),VLOOKUP($B160,Index!$B$39:$AB$54,27,FALSE),"")</f>
        <v>42069</v>
      </c>
      <c r="W160" s="18">
        <v>0.91304347826086563</v>
      </c>
      <c r="X160" s="19">
        <v>0.625</v>
      </c>
      <c r="Y160" s="18">
        <v>0.14270574055359606</v>
      </c>
      <c r="Z160" s="19">
        <f t="shared" si="30"/>
        <v>8</v>
      </c>
      <c r="AA160" s="21">
        <v>3.5126811594202789</v>
      </c>
      <c r="AB160" s="28"/>
      <c r="AC160" s="18">
        <v>0.83364839319469985</v>
      </c>
      <c r="AD160" s="19">
        <v>0.390625</v>
      </c>
      <c r="AE160" s="18">
        <v>2.0364928386950271E-2</v>
      </c>
      <c r="AF160" s="19">
        <f t="shared" si="31"/>
        <v>64</v>
      </c>
      <c r="AG160" s="21">
        <v>12.338928927746196</v>
      </c>
      <c r="AH160" s="28"/>
      <c r="AK160" t="str">
        <f t="shared" si="36"/>
        <v/>
      </c>
      <c r="AL160" t="str">
        <f t="shared" si="36"/>
        <v/>
      </c>
      <c r="AM160" t="str">
        <f t="shared" si="36"/>
        <v/>
      </c>
      <c r="AN160" t="str">
        <f t="shared" si="36"/>
        <v/>
      </c>
      <c r="AO160" t="str">
        <f t="shared" si="36"/>
        <v/>
      </c>
      <c r="AP160" t="str">
        <f t="shared" si="36"/>
        <v/>
      </c>
      <c r="AQ160" t="str">
        <f t="shared" si="36"/>
        <v/>
      </c>
      <c r="AR160" t="str">
        <f t="shared" si="36"/>
        <v/>
      </c>
      <c r="AS160" t="str">
        <f t="shared" si="36"/>
        <v/>
      </c>
      <c r="AT160" t="str">
        <f t="shared" si="36"/>
        <v/>
      </c>
      <c r="AU160" t="str">
        <f t="shared" si="36"/>
        <v/>
      </c>
      <c r="AV160">
        <f t="shared" si="36"/>
        <v>3.5126811594202789</v>
      </c>
      <c r="AW160" t="str">
        <f t="shared" si="36"/>
        <v/>
      </c>
      <c r="AX160" t="str">
        <f t="shared" si="36"/>
        <v/>
      </c>
      <c r="AZ160" s="46">
        <f>IF(ISNUMBER(VLOOKUP($B160,Stats!$A$2:$AA$19,2,FALSE))=FALSE,"",IF(ISNUMBER(W160),(W160-VLOOKUP($B160,Stats!$A$2:$AA$19,2,FALSE))/VLOOKUP($B160,Stats!$A$2:$AA$19,16,FALSE),""))</f>
        <v>0.67291046626044015</v>
      </c>
      <c r="BA160" s="46">
        <f>IF(ISNUMBER(VLOOKUP($B160,Stats!$A$2:$AA$19,2,FALSE))=FALSE,"",IF(ISNUMBER(X160),(X160-VLOOKUP($B160,Stats!$A$2:$AA$19,3,FALSE))/VLOOKUP($B160,Stats!$A$2:$AA$19,17,FALSE),""))</f>
        <v>0.35311991189560649</v>
      </c>
      <c r="BB160" s="46"/>
      <c r="BC160" s="46"/>
      <c r="BD160" s="44">
        <f t="shared" si="27"/>
        <v>0.51301518907802335</v>
      </c>
      <c r="BE160" s="46">
        <f>IF(ISNUMBER(VLOOKUP($B160,Stats!$A$2:$AA$19,2,FALSE))=FALSE,"",IF(ISNUMBER(Y160),(Y160-VLOOKUP($B160,Stats!$A$2:$AA$19,5,FALSE))/VLOOKUP($B160,Stats!$A$2:$AA$19,19,FALSE),""))</f>
        <v>-0.24123011836382025</v>
      </c>
      <c r="BF160" s="46"/>
      <c r="BG160" s="46"/>
      <c r="BH160" s="46">
        <f>IF(ISNUMBER(VLOOKUP($B160,Stats!$A$2:$AA$19,2,FALSE))=FALSE,"",IF(ISNUMBER(Z160),(Z160-VLOOKUP($B160,Stats!$A$2:$AA$19,8,FALSE))/VLOOKUP($B160,Stats!$A$2:$AA$19,22,FALSE),""))</f>
        <v>2.7541621917019588</v>
      </c>
      <c r="BI160" s="46" t="str">
        <f>IF(ISNUMBER(VLOOKUP($B160,Stats!$A$2:$AA$19,2,FALSE))=FALSE,"",IF(ISNUMBER(#REF!),(#REF!-VLOOKUP($B160,Stats!$A$2:$AA$19,9,FALSE))/VLOOKUP($B160,Stats!$A$2:$AA$19,23,FALSE),""))</f>
        <v/>
      </c>
      <c r="BJ160" s="46" t="str">
        <f>IF(ISNUMBER(VLOOKUP($B160,Stats!$A$2:$AA$19,2,FALSE))=FALSE,"",IF(ISNUMBER(#REF!),(#REF!-VLOOKUP($B160,Stats!$A$2:$AA$19,10,FALSE))/VLOOKUP($B160,Stats!$A$2:$AA$19,24,FALSE),""))</f>
        <v/>
      </c>
      <c r="BK160" s="44">
        <f t="shared" si="33"/>
        <v>0.99510974036526179</v>
      </c>
      <c r="BL160" s="46" t="str">
        <f>IF(ISNUMBER(VLOOKUP($B160,Stats!$A$2:$AA$19,2,FALSE))=FALSE,"",IF(ISNUMBER(#REF!),(#REF!-VLOOKUP($B160,Stats!$A$2:$AA$19,11,FALSE))/VLOOKUP($B160,Stats!$A$2:$AA$19,25,FALSE),""))</f>
        <v/>
      </c>
      <c r="BM160" s="46">
        <f>IF(ISNUMBER(VLOOKUP($B160,Stats!$A$2:$AA$19,2,FALSE))=FALSE,"",IF(ISNUMBER(AA160),(AA160-VLOOKUP($B160,Stats!$A$2:$AA$19,12,FALSE))/VLOOKUP($B160,Stats!$A$2:$AA$19,26,FALSE),""))</f>
        <v>-0.15479824065456207</v>
      </c>
      <c r="BN160" s="46" t="str">
        <f>IF(ISNUMBER(VLOOKUP($B160,Stats!$A$2:$AA$19,2,FALSE))=FALSE,"",IF(ISNUMBER(#REF!),(#REF!-VLOOKUP($B160,Stats!$A$2:$AA$19,13,FALSE))/VLOOKUP($B160,Stats!$A$2:$AA$19,27,FALSE),""))</f>
        <v/>
      </c>
      <c r="BO160" s="46" t="str">
        <f>IF(ISNUMBER(VLOOKUP($B160,Stats!$A$2:$AA$19,2,FALSE))=FALSE,"",IF(ISNUMBER(#REF!),(#REF!-VLOOKUP($B160,Stats!$A$2:$AA$19,14,FALSE))/VLOOKUP($B160,Stats!$A$2:$AB$19,28,FALSE),""))</f>
        <v/>
      </c>
      <c r="BP160" s="46"/>
      <c r="BQ160" s="46">
        <f>IF(ISNUMBER(VLOOKUP($B160,Stats!$A$2:$AA$19,2,FALSE))=FALSE,"",IF(ISNUMBER(BM160),BM160,(VLOOKUP($B160,Stats!$A$2:$AT$19,46,FALSE)-VLOOKUP($B160,Stats!$A$2:$AA$19,12,FALSE))/VLOOKUP($B160,Stats!$A$2:$AA$19,26,FALSE)))</f>
        <v>-0.15479824065456207</v>
      </c>
      <c r="BR160" s="51">
        <f t="shared" si="34"/>
        <v>-0.15479824065456207</v>
      </c>
      <c r="BS160" s="32" t="str">
        <f t="shared" si="28"/>
        <v>1780_201505</v>
      </c>
      <c r="BT160" s="53">
        <f t="shared" si="29"/>
        <v>0.66870923390384929</v>
      </c>
    </row>
    <row r="161" spans="1:72" x14ac:dyDescent="0.15">
      <c r="A161" s="16">
        <v>1780</v>
      </c>
      <c r="B161" s="17">
        <v>201506</v>
      </c>
      <c r="C161" s="3">
        <v>0</v>
      </c>
      <c r="D161" s="23">
        <v>7.5971731448763347E-2</v>
      </c>
      <c r="E161" s="18">
        <v>9.9736643445814382E-3</v>
      </c>
      <c r="F161" s="24">
        <v>8</v>
      </c>
      <c r="G161" s="24">
        <v>2</v>
      </c>
      <c r="H161" s="20">
        <v>1.111573835869395E-2</v>
      </c>
      <c r="I161" s="20">
        <v>-7.4937892511611204E-3</v>
      </c>
      <c r="J161" s="24">
        <v>6</v>
      </c>
      <c r="K161" s="24">
        <v>1</v>
      </c>
      <c r="L161" s="20">
        <v>2.4914089347079171E-2</v>
      </c>
      <c r="M161" s="20">
        <v>-1.2367491166077604E-2</v>
      </c>
      <c r="N161" s="19">
        <v>1.218</v>
      </c>
      <c r="O161" s="19">
        <v>1.0894454382826475</v>
      </c>
      <c r="P161" s="25">
        <v>42083</v>
      </c>
      <c r="Q161" s="20">
        <v>-2.6200873362446364E-3</v>
      </c>
      <c r="R161" s="25">
        <v>42075</v>
      </c>
      <c r="S161" s="25">
        <f>IF(ISNUMBER(R161),VLOOKUP(B161,Index!$B$3:$AB$18,27,FALSE),"")</f>
        <v>42073</v>
      </c>
      <c r="T161" s="25">
        <f>IF(ISNUMBER($R161),VLOOKUP($B161,Index!$B$21:$AB$36,27,FALSE),"")</f>
        <v>42075</v>
      </c>
      <c r="U161" s="25">
        <f>IF(ISNUMBER($R161),VLOOKUP($B161,Index!$B$39:$AB$54,27,FALSE),"")</f>
        <v>42075</v>
      </c>
      <c r="W161" s="18">
        <v>2.2791519434629004</v>
      </c>
      <c r="X161" s="19">
        <v>0.8</v>
      </c>
      <c r="Y161" s="18">
        <v>0.18923697568132669</v>
      </c>
      <c r="Z161" s="19">
        <f t="shared" si="30"/>
        <v>2</v>
      </c>
      <c r="AA161" s="21">
        <v>28.995877502943628</v>
      </c>
      <c r="AB161" s="28"/>
      <c r="AC161" s="18">
        <v>5.1945335813907159</v>
      </c>
      <c r="AD161" s="19">
        <v>0.64000000000000012</v>
      </c>
      <c r="AE161" s="18">
        <v>3.5810632965015028E-2</v>
      </c>
      <c r="AF161" s="19">
        <f t="shared" si="31"/>
        <v>4</v>
      </c>
      <c r="AG161" s="21">
        <v>840.7609121657124</v>
      </c>
      <c r="AH161" s="28"/>
      <c r="AK161" t="str">
        <f t="shared" si="36"/>
        <v/>
      </c>
      <c r="AL161" t="str">
        <f t="shared" si="36"/>
        <v/>
      </c>
      <c r="AM161" t="str">
        <f t="shared" si="36"/>
        <v/>
      </c>
      <c r="AN161" t="str">
        <f t="shared" si="36"/>
        <v/>
      </c>
      <c r="AO161" t="str">
        <f t="shared" si="36"/>
        <v/>
      </c>
      <c r="AP161" t="str">
        <f t="shared" si="36"/>
        <v/>
      </c>
      <c r="AQ161" t="str">
        <f t="shared" si="36"/>
        <v/>
      </c>
      <c r="AR161" t="str">
        <f t="shared" si="36"/>
        <v/>
      </c>
      <c r="AS161" t="str">
        <f t="shared" si="36"/>
        <v/>
      </c>
      <c r="AT161" t="str">
        <f t="shared" si="36"/>
        <v/>
      </c>
      <c r="AU161" t="str">
        <f t="shared" si="36"/>
        <v/>
      </c>
      <c r="AV161" t="str">
        <f t="shared" si="36"/>
        <v/>
      </c>
      <c r="AW161">
        <f t="shared" si="36"/>
        <v>28.995877502943628</v>
      </c>
      <c r="AX161" t="str">
        <f t="shared" si="36"/>
        <v/>
      </c>
      <c r="AZ161" s="46">
        <f>IF(ISNUMBER(VLOOKUP($B161,Stats!$A$2:$AA$19,2,FALSE))=FALSE,"",IF(ISNUMBER(W161),(W161-VLOOKUP($B161,Stats!$A$2:$AA$19,2,FALSE))/VLOOKUP($B161,Stats!$A$2:$AA$19,16,FALSE),""))</f>
        <v>0.26303008145779394</v>
      </c>
      <c r="BA161" s="46">
        <f>IF(ISNUMBER(VLOOKUP($B161,Stats!$A$2:$AA$19,2,FALSE))=FALSE,"",IF(ISNUMBER(X161),(X161-VLOOKUP($B161,Stats!$A$2:$AA$19,3,FALSE))/VLOOKUP($B161,Stats!$A$2:$AA$19,17,FALSE),""))</f>
        <v>-3.4963065069354378E-2</v>
      </c>
      <c r="BB161" s="46"/>
      <c r="BC161" s="46"/>
      <c r="BD161" s="44">
        <f t="shared" si="27"/>
        <v>0.11403350819421978</v>
      </c>
      <c r="BE161" s="46">
        <f>IF(ISNUMBER(VLOOKUP($B161,Stats!$A$2:$AA$19,2,FALSE))=FALSE,"",IF(ISNUMBER(Y161),(Y161-VLOOKUP($B161,Stats!$A$2:$AA$19,5,FALSE))/VLOOKUP($B161,Stats!$A$2:$AA$19,19,FALSE),""))</f>
        <v>0.48328267330939334</v>
      </c>
      <c r="BF161" s="46"/>
      <c r="BG161" s="46"/>
      <c r="BH161" s="46">
        <f>IF(ISNUMBER(VLOOKUP($B161,Stats!$A$2:$AA$19,2,FALSE))=FALSE,"",IF(ISNUMBER(Z161),(Z161-VLOOKUP($B161,Stats!$A$2:$AA$19,8,FALSE))/VLOOKUP($B161,Stats!$A$2:$AA$19,22,FALSE),""))</f>
        <v>-0.44132796508511463</v>
      </c>
      <c r="BI161" s="46" t="str">
        <f>IF(ISNUMBER(VLOOKUP($B161,Stats!$A$2:$AA$19,2,FALSE))=FALSE,"",IF(ISNUMBER(#REF!),(#REF!-VLOOKUP($B161,Stats!$A$2:$AA$19,9,FALSE))/VLOOKUP($B161,Stats!$A$2:$AA$19,23,FALSE),""))</f>
        <v/>
      </c>
      <c r="BJ161" s="46" t="str">
        <f>IF(ISNUMBER(VLOOKUP($B161,Stats!$A$2:$AA$19,2,FALSE))=FALSE,"",IF(ISNUMBER(#REF!),(#REF!-VLOOKUP($B161,Stats!$A$2:$AA$19,10,FALSE))/VLOOKUP($B161,Stats!$A$2:$AA$19,24,FALSE),""))</f>
        <v/>
      </c>
      <c r="BK161" s="44">
        <f t="shared" si="33"/>
        <v>-0.47069626084210969</v>
      </c>
      <c r="BL161" s="46" t="str">
        <f>IF(ISNUMBER(VLOOKUP($B161,Stats!$A$2:$AA$19,2,FALSE))=FALSE,"",IF(ISNUMBER(#REF!),(#REF!-VLOOKUP($B161,Stats!$A$2:$AA$19,11,FALSE))/VLOOKUP($B161,Stats!$A$2:$AA$19,25,FALSE),""))</f>
        <v/>
      </c>
      <c r="BM161" s="46">
        <f>IF(ISNUMBER(VLOOKUP($B161,Stats!$A$2:$AA$19,2,FALSE))=FALSE,"",IF(ISNUMBER(AA161),(AA161-VLOOKUP($B161,Stats!$A$2:$AA$19,12,FALSE))/VLOOKUP($B161,Stats!$A$2:$AA$19,26,FALSE),""))</f>
        <v>-0.11366183002825099</v>
      </c>
      <c r="BN161" s="46" t="str">
        <f>IF(ISNUMBER(VLOOKUP($B161,Stats!$A$2:$AA$19,2,FALSE))=FALSE,"",IF(ISNUMBER(#REF!),(#REF!-VLOOKUP($B161,Stats!$A$2:$AA$19,13,FALSE))/VLOOKUP($B161,Stats!$A$2:$AA$19,27,FALSE),""))</f>
        <v/>
      </c>
      <c r="BO161" s="46" t="str">
        <f>IF(ISNUMBER(VLOOKUP($B161,Stats!$A$2:$AA$19,2,FALSE))=FALSE,"",IF(ISNUMBER(#REF!),(#REF!-VLOOKUP($B161,Stats!$A$2:$AA$19,14,FALSE))/VLOOKUP($B161,Stats!$A$2:$AB$19,28,FALSE),""))</f>
        <v/>
      </c>
      <c r="BP161" s="46"/>
      <c r="BQ161" s="46">
        <f>IF(ISNUMBER(VLOOKUP($B161,Stats!$A$2:$AA$19,2,FALSE))=FALSE,"",IF(ISNUMBER(BM161),BM161,(VLOOKUP($B161,Stats!$A$2:$AT$19,46,FALSE)-VLOOKUP($B161,Stats!$A$2:$AA$19,12,FALSE))/VLOOKUP($B161,Stats!$A$2:$AA$19,26,FALSE)))</f>
        <v>-0.11366183002825099</v>
      </c>
      <c r="BR161" s="51">
        <f t="shared" si="34"/>
        <v>-0.11366183002825099</v>
      </c>
      <c r="BS161" s="32" t="str">
        <f t="shared" si="28"/>
        <v>1780_201506</v>
      </c>
      <c r="BT161" s="53">
        <f t="shared" si="29"/>
        <v>-0.28234342087207204</v>
      </c>
    </row>
    <row r="162" spans="1:72" x14ac:dyDescent="0.15">
      <c r="A162" s="16">
        <v>1780</v>
      </c>
      <c r="B162" s="17">
        <v>201507</v>
      </c>
      <c r="C162" s="3">
        <v>0</v>
      </c>
      <c r="D162" s="23">
        <v>3.6945812807881673E-2</v>
      </c>
      <c r="E162" s="18">
        <v>1.1943008246127046E-2</v>
      </c>
      <c r="F162" s="24">
        <v>4</v>
      </c>
      <c r="G162" s="24">
        <v>1</v>
      </c>
      <c r="H162" s="20">
        <v>1.1526769921463231E-2</v>
      </c>
      <c r="I162" s="20">
        <v>-9.4117647058823417E-3</v>
      </c>
      <c r="J162" s="24">
        <v>4</v>
      </c>
      <c r="K162" s="24">
        <v>1</v>
      </c>
      <c r="L162" s="20">
        <v>2.1001615508885241E-2</v>
      </c>
      <c r="M162" s="20">
        <v>-9.4117647058823417E-3</v>
      </c>
      <c r="N162" s="19">
        <v>1.2749999999999999</v>
      </c>
      <c r="O162" s="19">
        <v>1.0298869143780289</v>
      </c>
      <c r="P162" s="25">
        <v>42089</v>
      </c>
      <c r="Q162" s="20">
        <v>-9.4117647058823417E-3</v>
      </c>
      <c r="R162" s="25">
        <v>42090</v>
      </c>
      <c r="S162" s="25">
        <f>IF(ISNUMBER(R162),VLOOKUP(B162,Index!$B$3:$AB$18,27,FALSE),"")</f>
        <v>42088</v>
      </c>
      <c r="T162" s="25">
        <f>IF(ISNUMBER($R162),VLOOKUP($B162,Index!$B$21:$AB$36,27,FALSE),"")</f>
        <v>42089</v>
      </c>
      <c r="U162" s="25">
        <f>IF(ISNUMBER($R162),VLOOKUP($B162,Index!$B$39:$AB$54,27,FALSE),"")</f>
        <v>42089</v>
      </c>
      <c r="W162" s="18">
        <v>2.6600985221674804</v>
      </c>
      <c r="X162" s="19">
        <v>0.8</v>
      </c>
      <c r="Y162" s="18">
        <v>0.22660264903160576</v>
      </c>
      <c r="Z162" s="19">
        <f t="shared" si="30"/>
        <v>2</v>
      </c>
      <c r="AA162" s="21">
        <v>3.9254926108374324</v>
      </c>
      <c r="AB162" s="28"/>
      <c r="AC162" s="18">
        <v>7.0761241476376133</v>
      </c>
      <c r="AD162" s="19">
        <v>0.64000000000000012</v>
      </c>
      <c r="AE162" s="18">
        <v>5.1348760548141102E-2</v>
      </c>
      <c r="AF162" s="19">
        <f t="shared" si="31"/>
        <v>4</v>
      </c>
      <c r="AG162" s="21">
        <v>15.409492237739281</v>
      </c>
      <c r="AH162" s="28"/>
      <c r="AK162" t="str">
        <f t="shared" si="36"/>
        <v/>
      </c>
      <c r="AL162" t="str">
        <f t="shared" si="36"/>
        <v/>
      </c>
      <c r="AM162" t="str">
        <f t="shared" si="36"/>
        <v/>
      </c>
      <c r="AN162" t="str">
        <f t="shared" si="36"/>
        <v/>
      </c>
      <c r="AO162" t="str">
        <f t="shared" si="36"/>
        <v/>
      </c>
      <c r="AP162" t="str">
        <f t="shared" si="36"/>
        <v/>
      </c>
      <c r="AQ162" t="str">
        <f t="shared" si="36"/>
        <v/>
      </c>
      <c r="AR162" t="str">
        <f t="shared" si="36"/>
        <v/>
      </c>
      <c r="AS162" t="str">
        <f t="shared" si="36"/>
        <v/>
      </c>
      <c r="AT162" t="str">
        <f t="shared" si="36"/>
        <v/>
      </c>
      <c r="AU162" t="str">
        <f t="shared" si="36"/>
        <v/>
      </c>
      <c r="AV162" t="str">
        <f t="shared" si="36"/>
        <v/>
      </c>
      <c r="AW162" t="str">
        <f t="shared" si="36"/>
        <v/>
      </c>
      <c r="AX162">
        <f t="shared" si="36"/>
        <v>3.9254926108374324</v>
      </c>
      <c r="AZ162" s="46">
        <f>IF(ISNUMBER(VLOOKUP($B162,Stats!$A$2:$AA$19,2,FALSE))=FALSE,"",IF(ISNUMBER(W162),(W162-VLOOKUP($B162,Stats!$A$2:$AA$19,2,FALSE))/VLOOKUP($B162,Stats!$A$2:$AA$19,16,FALSE),""))</f>
        <v>0.68254760596116548</v>
      </c>
      <c r="BA162" s="46">
        <f>IF(ISNUMBER(VLOOKUP($B162,Stats!$A$2:$AA$19,2,FALSE))=FALSE,"",IF(ISNUMBER(X162),(X162-VLOOKUP($B162,Stats!$A$2:$AA$19,3,FALSE))/VLOOKUP($B162,Stats!$A$2:$AA$19,17,FALSE),""))</f>
        <v>0.61985383420575335</v>
      </c>
      <c r="BB162" s="46"/>
      <c r="BC162" s="46"/>
      <c r="BD162" s="44">
        <f t="shared" si="27"/>
        <v>0.65120072008345942</v>
      </c>
      <c r="BE162" s="46">
        <f>IF(ISNUMBER(VLOOKUP($B162,Stats!$A$2:$AA$19,2,FALSE))=FALSE,"",IF(ISNUMBER(Y162),(Y162-VLOOKUP($B162,Stats!$A$2:$AA$19,5,FALSE))/VLOOKUP($B162,Stats!$A$2:$AA$19,19,FALSE),""))</f>
        <v>0.2611178365392009</v>
      </c>
      <c r="BF162" s="46"/>
      <c r="BG162" s="46"/>
      <c r="BH162" s="46">
        <f>IF(ISNUMBER(VLOOKUP($B162,Stats!$A$2:$AA$19,2,FALSE))=FALSE,"",IF(ISNUMBER(Z162),(Z162-VLOOKUP($B162,Stats!$A$2:$AA$19,8,FALSE))/VLOOKUP($B162,Stats!$A$2:$AA$19,22,FALSE),""))</f>
        <v>1.4378520910348771</v>
      </c>
      <c r="BI162" s="46" t="str">
        <f>IF(ISNUMBER(VLOOKUP($B162,Stats!$A$2:$AA$19,2,FALSE))=FALSE,"",IF(ISNUMBER(#REF!),(#REF!-VLOOKUP($B162,Stats!$A$2:$AA$19,9,FALSE))/VLOOKUP($B162,Stats!$A$2:$AA$19,23,FALSE),""))</f>
        <v/>
      </c>
      <c r="BJ162" s="46" t="str">
        <f>IF(ISNUMBER(VLOOKUP($B162,Stats!$A$2:$AA$19,2,FALSE))=FALSE,"",IF(ISNUMBER(#REF!),(#REF!-VLOOKUP($B162,Stats!$A$2:$AA$19,10,FALSE))/VLOOKUP($B162,Stats!$A$2:$AA$19,24,FALSE),""))</f>
        <v/>
      </c>
      <c r="BK162" s="44">
        <f t="shared" si="33"/>
        <v>0.2485731417330225</v>
      </c>
      <c r="BL162" s="46" t="str">
        <f>IF(ISNUMBER(VLOOKUP($B162,Stats!$A$2:$AA$19,2,FALSE))=FALSE,"",IF(ISNUMBER(#REF!),(#REF!-VLOOKUP($B162,Stats!$A$2:$AA$19,11,FALSE))/VLOOKUP($B162,Stats!$A$2:$AA$19,25,FALSE),""))</f>
        <v/>
      </c>
      <c r="BM162" s="46">
        <f>IF(ISNUMBER(VLOOKUP($B162,Stats!$A$2:$AA$19,2,FALSE))=FALSE,"",IF(ISNUMBER(AA162),(AA162-VLOOKUP($B162,Stats!$A$2:$AA$19,12,FALSE))/VLOOKUP($B162,Stats!$A$2:$AA$19,26,FALSE),""))</f>
        <v>-0.10422804083632274</v>
      </c>
      <c r="BN162" s="46" t="str">
        <f>IF(ISNUMBER(VLOOKUP($B162,Stats!$A$2:$AA$19,2,FALSE))=FALSE,"",IF(ISNUMBER(#REF!),(#REF!-VLOOKUP($B162,Stats!$A$2:$AA$19,13,FALSE))/VLOOKUP($B162,Stats!$A$2:$AA$19,27,FALSE),""))</f>
        <v/>
      </c>
      <c r="BO162" s="46" t="str">
        <f>IF(ISNUMBER(VLOOKUP($B162,Stats!$A$2:$AA$19,2,FALSE))=FALSE,"",IF(ISNUMBER(#REF!),(#REF!-VLOOKUP($B162,Stats!$A$2:$AA$19,14,FALSE))/VLOOKUP($B162,Stats!$A$2:$AB$19,28,FALSE),""))</f>
        <v/>
      </c>
      <c r="BP162" s="46"/>
      <c r="BQ162" s="46">
        <f>IF(ISNUMBER(VLOOKUP($B162,Stats!$A$2:$AA$19,2,FALSE))=FALSE,"",IF(ISNUMBER(BM162),BM162,(VLOOKUP($B162,Stats!$A$2:$AT$19,46,FALSE)-VLOOKUP($B162,Stats!$A$2:$AA$19,12,FALSE))/VLOOKUP($B162,Stats!$A$2:$AA$19,26,FALSE)))</f>
        <v>-0.10422804083632274</v>
      </c>
      <c r="BR162" s="51">
        <f t="shared" si="34"/>
        <v>-0.10422804083632274</v>
      </c>
      <c r="BS162" s="32" t="str">
        <f t="shared" si="28"/>
        <v>1780_201507</v>
      </c>
      <c r="BT162" s="53">
        <f t="shared" si="29"/>
        <v>0.25853842088924084</v>
      </c>
    </row>
    <row r="163" spans="1:72" x14ac:dyDescent="0.15">
      <c r="S163" t="str">
        <f>IF(ISNUMBER(R163),VLOOKUP(B163,Index!$B$3:$AB$18,27,FALSE),"")</f>
        <v/>
      </c>
      <c r="T163" t="str">
        <f>IF(ISNUMBER($R163),VLOOKUP($B163,Index!$B$21:$AB$36,27,FALSE),"")</f>
        <v/>
      </c>
      <c r="U163" t="str">
        <f>IF(ISNUMBER($R163),VLOOKUP($B163,Index!$B$39:$AB$54,27,FALSE),"")</f>
        <v/>
      </c>
      <c r="Z163" t="str">
        <f t="shared" si="30"/>
        <v/>
      </c>
      <c r="AA163" t="s">
        <v>25</v>
      </c>
      <c r="AF163" t="str">
        <f t="shared" si="31"/>
        <v/>
      </c>
      <c r="AG163" t="s">
        <v>25</v>
      </c>
      <c r="AK163" t="str">
        <f t="shared" ref="AK163:AX172" si="37">IF($B163=AK$2,$AA163,"")</f>
        <v/>
      </c>
      <c r="AL163" t="str">
        <f t="shared" si="37"/>
        <v/>
      </c>
      <c r="AM163" t="str">
        <f t="shared" si="37"/>
        <v/>
      </c>
      <c r="AN163" t="str">
        <f t="shared" si="37"/>
        <v/>
      </c>
      <c r="AO163" t="str">
        <f t="shared" si="37"/>
        <v/>
      </c>
      <c r="AP163" t="str">
        <f t="shared" si="37"/>
        <v/>
      </c>
      <c r="AQ163" t="str">
        <f t="shared" si="37"/>
        <v/>
      </c>
      <c r="AR163" t="str">
        <f t="shared" si="37"/>
        <v/>
      </c>
      <c r="AS163" t="str">
        <f t="shared" si="37"/>
        <v/>
      </c>
      <c r="AT163" t="str">
        <f t="shared" si="37"/>
        <v/>
      </c>
      <c r="AU163" t="str">
        <f t="shared" si="37"/>
        <v/>
      </c>
      <c r="AV163" t="str">
        <f t="shared" si="37"/>
        <v/>
      </c>
      <c r="AW163" t="str">
        <f t="shared" si="37"/>
        <v/>
      </c>
      <c r="AX163" t="str">
        <f t="shared" si="37"/>
        <v/>
      </c>
      <c r="AZ163" s="46" t="str">
        <f>IF(ISNUMBER(VLOOKUP($B163,Stats!$A$2:$AA$19,2,FALSE))=FALSE,"",IF(ISNUMBER(W163),(W163-VLOOKUP($B163,Stats!$A$2:$AA$19,2,FALSE))/VLOOKUP($B163,Stats!$A$2:$AA$19,16,FALSE),""))</f>
        <v/>
      </c>
      <c r="BA163" s="46" t="str">
        <f>IF(ISNUMBER(VLOOKUP($B163,Stats!$A$2:$AA$19,2,FALSE))=FALSE,"",IF(ISNUMBER(X163),(X163-VLOOKUP($B163,Stats!$A$2:$AA$19,3,FALSE))/VLOOKUP($B163,Stats!$A$2:$AA$19,17,FALSE),""))</f>
        <v/>
      </c>
      <c r="BB163" s="46"/>
      <c r="BC163" s="46"/>
      <c r="BD163" s="44" t="str">
        <f t="shared" si="27"/>
        <v/>
      </c>
      <c r="BE163" s="46" t="str">
        <f>IF(ISNUMBER(VLOOKUP($B163,Stats!$A$2:$AA$19,2,FALSE))=FALSE,"",IF(ISNUMBER(Y163),(Y163-VLOOKUP($B163,Stats!$A$2:$AA$19,5,FALSE))/VLOOKUP($B163,Stats!$A$2:$AA$19,19,FALSE),""))</f>
        <v/>
      </c>
      <c r="BF163" s="46"/>
      <c r="BG163" s="46"/>
      <c r="BH163" s="46" t="str">
        <f>IF(ISNUMBER(VLOOKUP($B163,Stats!$A$2:$AA$19,2,FALSE))=FALSE,"",IF(ISNUMBER(Z163),(Z163-VLOOKUP($B163,Stats!$A$2:$AA$19,8,FALSE))/VLOOKUP($B163,Stats!$A$2:$AA$19,22,FALSE),""))</f>
        <v/>
      </c>
      <c r="BI163" s="46" t="str">
        <f>IF(ISNUMBER(VLOOKUP($B163,Stats!$A$2:$AA$19,2,FALSE))=FALSE,"",IF(ISNUMBER(#REF!),(#REF!-VLOOKUP($B163,Stats!$A$2:$AA$19,9,FALSE))/VLOOKUP($B163,Stats!$A$2:$AA$19,23,FALSE),""))</f>
        <v/>
      </c>
      <c r="BJ163" s="46" t="str">
        <f>IF(ISNUMBER(VLOOKUP($B163,Stats!$A$2:$AA$19,2,FALSE))=FALSE,"",IF(ISNUMBER(#REF!),(#REF!-VLOOKUP($B163,Stats!$A$2:$AA$19,10,FALSE))/VLOOKUP($B163,Stats!$A$2:$AA$19,24,FALSE),""))</f>
        <v/>
      </c>
      <c r="BK163" s="44" t="str">
        <f t="shared" si="33"/>
        <v/>
      </c>
      <c r="BL163" s="46" t="str">
        <f>IF(ISNUMBER(VLOOKUP($B163,Stats!$A$2:$AA$19,2,FALSE))=FALSE,"",IF(ISNUMBER(#REF!),(#REF!-VLOOKUP($B163,Stats!$A$2:$AA$19,11,FALSE))/VLOOKUP($B163,Stats!$A$2:$AA$19,25,FALSE),""))</f>
        <v/>
      </c>
      <c r="BM163" s="46" t="str">
        <f>IF(ISNUMBER(VLOOKUP($B163,Stats!$A$2:$AA$19,2,FALSE))=FALSE,"",IF(ISNUMBER(AA163),(AA163-VLOOKUP($B163,Stats!$A$2:$AA$19,12,FALSE))/VLOOKUP($B163,Stats!$A$2:$AA$19,26,FALSE),""))</f>
        <v/>
      </c>
      <c r="BN163" s="46" t="str">
        <f>IF(ISNUMBER(VLOOKUP($B163,Stats!$A$2:$AA$19,2,FALSE))=FALSE,"",IF(ISNUMBER(#REF!),(#REF!-VLOOKUP($B163,Stats!$A$2:$AA$19,13,FALSE))/VLOOKUP($B163,Stats!$A$2:$AA$19,27,FALSE),""))</f>
        <v/>
      </c>
      <c r="BO163" s="46" t="str">
        <f>IF(ISNUMBER(VLOOKUP($B163,Stats!$A$2:$AA$19,2,FALSE))=FALSE,"",IF(ISNUMBER(#REF!),(#REF!-VLOOKUP($B163,Stats!$A$2:$AA$19,14,FALSE))/VLOOKUP($B163,Stats!$A$2:$AB$19,28,FALSE),""))</f>
        <v/>
      </c>
      <c r="BP163" s="46"/>
      <c r="BQ163" s="46" t="str">
        <f>IF(ISNUMBER(VLOOKUP($B163,Stats!$A$2:$AA$19,2,FALSE))=FALSE,"",IF(ISNUMBER(BM163),BM163,(VLOOKUP($B163,Stats!$A$2:$AT$19,46,FALSE)-VLOOKUP($B163,Stats!$A$2:$AA$19,12,FALSE))/VLOOKUP($B163,Stats!$A$2:$AA$19,26,FALSE)))</f>
        <v/>
      </c>
      <c r="BR163" s="51" t="str">
        <f t="shared" si="34"/>
        <v/>
      </c>
      <c r="BS163" s="32" t="str">
        <f t="shared" si="28"/>
        <v/>
      </c>
      <c r="BT163" s="53" t="str">
        <f t="shared" si="29"/>
        <v/>
      </c>
    </row>
    <row r="164" spans="1:72" ht="40.5" x14ac:dyDescent="0.15">
      <c r="A164" s="1" t="s">
        <v>29</v>
      </c>
      <c r="B164" s="1" t="s">
        <v>0</v>
      </c>
      <c r="C164" s="3"/>
      <c r="D164" s="4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 t="s">
        <v>15</v>
      </c>
      <c r="J164" s="1" t="s">
        <v>16</v>
      </c>
      <c r="K164" s="1" t="s">
        <v>17</v>
      </c>
      <c r="L164" s="1" t="s">
        <v>18</v>
      </c>
      <c r="M164" s="1" t="s">
        <v>19</v>
      </c>
      <c r="N164" s="1" t="s">
        <v>20</v>
      </c>
      <c r="O164" s="1" t="s">
        <v>21</v>
      </c>
      <c r="P164" s="1" t="s">
        <v>22</v>
      </c>
      <c r="Q164" s="1" t="s">
        <v>23</v>
      </c>
      <c r="R164" s="1" t="s">
        <v>24</v>
      </c>
      <c r="S164" s="1" t="str">
        <f>IF(ISNUMBER(R164),VLOOKUP(B164,Index!$B$3:$AB$18,27,FALSE),"")</f>
        <v/>
      </c>
      <c r="T164" s="1" t="str">
        <f>IF(ISNUMBER($R164),VLOOKUP($B164,Index!$B$21:$AB$36,27,FALSE),"")</f>
        <v/>
      </c>
      <c r="U164" s="1" t="str">
        <f>IF(ISNUMBER($R164),VLOOKUP($B164,Index!$B$39:$AB$54,27,FALSE),"")</f>
        <v/>
      </c>
      <c r="W164" s="1" t="s">
        <v>1</v>
      </c>
      <c r="X164" s="1" t="s">
        <v>2</v>
      </c>
      <c r="Y164" s="1" t="s">
        <v>4</v>
      </c>
      <c r="Z164" s="1" t="str">
        <f t="shared" si="30"/>
        <v/>
      </c>
      <c r="AA164" s="1" t="s">
        <v>8</v>
      </c>
      <c r="AB164" s="27"/>
      <c r="AC164" s="1" t="s">
        <v>33</v>
      </c>
      <c r="AD164" s="1" t="s">
        <v>35</v>
      </c>
      <c r="AE164" s="1" t="s">
        <v>37</v>
      </c>
      <c r="AF164" s="1" t="str">
        <f t="shared" si="31"/>
        <v/>
      </c>
      <c r="AG164" s="1" t="s">
        <v>38</v>
      </c>
      <c r="AH164" s="27"/>
      <c r="AK164" t="str">
        <f t="shared" si="37"/>
        <v/>
      </c>
      <c r="AL164" t="str">
        <f t="shared" si="37"/>
        <v/>
      </c>
      <c r="AM164" t="str">
        <f t="shared" si="37"/>
        <v/>
      </c>
      <c r="AN164" t="str">
        <f t="shared" si="37"/>
        <v/>
      </c>
      <c r="AO164" t="str">
        <f t="shared" si="37"/>
        <v/>
      </c>
      <c r="AP164" t="str">
        <f t="shared" si="37"/>
        <v/>
      </c>
      <c r="AQ164" t="str">
        <f t="shared" si="37"/>
        <v/>
      </c>
      <c r="AR164" t="str">
        <f t="shared" si="37"/>
        <v/>
      </c>
      <c r="AS164" t="str">
        <f t="shared" si="37"/>
        <v/>
      </c>
      <c r="AT164" t="str">
        <f t="shared" si="37"/>
        <v/>
      </c>
      <c r="AU164" t="str">
        <f t="shared" si="37"/>
        <v/>
      </c>
      <c r="AV164" t="str">
        <f t="shared" si="37"/>
        <v/>
      </c>
      <c r="AW164" t="str">
        <f t="shared" si="37"/>
        <v/>
      </c>
      <c r="AX164" t="str">
        <f t="shared" si="37"/>
        <v/>
      </c>
      <c r="AZ164" s="46" t="str">
        <f>IF(ISNUMBER(VLOOKUP($B164,Stats!$A$2:$AA$19,2,FALSE))=FALSE,"",IF(ISNUMBER(W164),(W164-VLOOKUP($B164,Stats!$A$2:$AA$19,2,FALSE))/VLOOKUP($B164,Stats!$A$2:$AA$19,16,FALSE),""))</f>
        <v/>
      </c>
      <c r="BA164" s="46" t="str">
        <f>IF(ISNUMBER(VLOOKUP($B164,Stats!$A$2:$AA$19,2,FALSE))=FALSE,"",IF(ISNUMBER(X164),(X164-VLOOKUP($B164,Stats!$A$2:$AA$19,3,FALSE))/VLOOKUP($B164,Stats!$A$2:$AA$19,17,FALSE),""))</f>
        <v/>
      </c>
      <c r="BB164" s="46"/>
      <c r="BC164" s="46"/>
      <c r="BD164" s="44" t="str">
        <f t="shared" si="27"/>
        <v/>
      </c>
      <c r="BE164" s="46" t="str">
        <f>IF(ISNUMBER(VLOOKUP($B164,Stats!$A$2:$AA$19,2,FALSE))=FALSE,"",IF(ISNUMBER(Y164),(Y164-VLOOKUP($B164,Stats!$A$2:$AA$19,5,FALSE))/VLOOKUP($B164,Stats!$A$2:$AA$19,19,FALSE),""))</f>
        <v/>
      </c>
      <c r="BF164" s="46"/>
      <c r="BG164" s="46"/>
      <c r="BH164" s="46" t="str">
        <f>IF(ISNUMBER(VLOOKUP($B164,Stats!$A$2:$AA$19,2,FALSE))=FALSE,"",IF(ISNUMBER(Z164),(Z164-VLOOKUP($B164,Stats!$A$2:$AA$19,8,FALSE))/VLOOKUP($B164,Stats!$A$2:$AA$19,22,FALSE),""))</f>
        <v/>
      </c>
      <c r="BI164" s="46" t="str">
        <f>IF(ISNUMBER(VLOOKUP($B164,Stats!$A$2:$AA$19,2,FALSE))=FALSE,"",IF(ISNUMBER(#REF!),(#REF!-VLOOKUP($B164,Stats!$A$2:$AA$19,9,FALSE))/VLOOKUP($B164,Stats!$A$2:$AA$19,23,FALSE),""))</f>
        <v/>
      </c>
      <c r="BJ164" s="46" t="str">
        <f>IF(ISNUMBER(VLOOKUP($B164,Stats!$A$2:$AA$19,2,FALSE))=FALSE,"",IF(ISNUMBER(#REF!),(#REF!-VLOOKUP($B164,Stats!$A$2:$AA$19,10,FALSE))/VLOOKUP($B164,Stats!$A$2:$AA$19,24,FALSE),""))</f>
        <v/>
      </c>
      <c r="BK164" s="44" t="str">
        <f t="shared" si="33"/>
        <v/>
      </c>
      <c r="BL164" s="46" t="str">
        <f>IF(ISNUMBER(VLOOKUP($B164,Stats!$A$2:$AA$19,2,FALSE))=FALSE,"",IF(ISNUMBER(#REF!),(#REF!-VLOOKUP($B164,Stats!$A$2:$AA$19,11,FALSE))/VLOOKUP($B164,Stats!$A$2:$AA$19,25,FALSE),""))</f>
        <v/>
      </c>
      <c r="BM164" s="46" t="str">
        <f>IF(ISNUMBER(VLOOKUP($B164,Stats!$A$2:$AA$19,2,FALSE))=FALSE,"",IF(ISNUMBER(AA164),(AA164-VLOOKUP($B164,Stats!$A$2:$AA$19,12,FALSE))/VLOOKUP($B164,Stats!$A$2:$AA$19,26,FALSE),""))</f>
        <v/>
      </c>
      <c r="BN164" s="46" t="str">
        <f>IF(ISNUMBER(VLOOKUP($B164,Stats!$A$2:$AA$19,2,FALSE))=FALSE,"",IF(ISNUMBER(#REF!),(#REF!-VLOOKUP($B164,Stats!$A$2:$AA$19,13,FALSE))/VLOOKUP($B164,Stats!$A$2:$AA$19,27,FALSE),""))</f>
        <v/>
      </c>
      <c r="BO164" s="46" t="str">
        <f>IF(ISNUMBER(VLOOKUP($B164,Stats!$A$2:$AA$19,2,FALSE))=FALSE,"",IF(ISNUMBER(#REF!),(#REF!-VLOOKUP($B164,Stats!$A$2:$AA$19,14,FALSE))/VLOOKUP($B164,Stats!$A$2:$AB$19,28,FALSE),""))</f>
        <v/>
      </c>
      <c r="BP164" s="46"/>
      <c r="BQ164" s="46" t="str">
        <f>IF(ISNUMBER(VLOOKUP($B164,Stats!$A$2:$AA$19,2,FALSE))=FALSE,"",IF(ISNUMBER(BM164),BM164,(VLOOKUP($B164,Stats!$A$2:$AT$19,46,FALSE)-VLOOKUP($B164,Stats!$A$2:$AA$19,12,FALSE))/VLOOKUP($B164,Stats!$A$2:$AA$19,26,FALSE)))</f>
        <v/>
      </c>
      <c r="BR164" s="51" t="str">
        <f t="shared" si="34"/>
        <v/>
      </c>
      <c r="BS164" s="32" t="str">
        <f t="shared" si="28"/>
        <v/>
      </c>
      <c r="BT164" s="53" t="str">
        <f t="shared" si="29"/>
        <v/>
      </c>
    </row>
    <row r="165" spans="1:72" x14ac:dyDescent="0.15">
      <c r="A165" s="5">
        <v>2026</v>
      </c>
      <c r="B165" s="5" t="s">
        <v>30</v>
      </c>
      <c r="C165" s="3">
        <v>0</v>
      </c>
      <c r="D165" s="11">
        <v>0.28571428571428581</v>
      </c>
      <c r="E165" s="6">
        <v>5.9599868335967268E-3</v>
      </c>
      <c r="F165" s="12">
        <v>78</v>
      </c>
      <c r="G165" s="12">
        <v>37</v>
      </c>
      <c r="H165" s="13">
        <v>5.2078119636236892E-3</v>
      </c>
      <c r="I165" s="13">
        <v>-4.1243052078874217E-3</v>
      </c>
      <c r="J165" s="12">
        <v>18</v>
      </c>
      <c r="K165" s="12">
        <v>5</v>
      </c>
      <c r="L165" s="13">
        <v>1.7917675544794287E-2</v>
      </c>
      <c r="M165" s="13">
        <v>-1.5679442508710784E-2</v>
      </c>
      <c r="N165" s="8">
        <v>1.5210999999999999</v>
      </c>
      <c r="O165" s="8">
        <v>1.3019772318753744</v>
      </c>
      <c r="P165" s="14">
        <v>42087</v>
      </c>
      <c r="Q165" s="13">
        <v>-3.2482408771068672E-2</v>
      </c>
      <c r="R165" s="14">
        <v>41997</v>
      </c>
      <c r="S165" s="14">
        <f>IF(ISNUMBER(R165),VLOOKUP(B165,Index!$B$3:$AB$18,27,FALSE),"")</f>
        <v>42041</v>
      </c>
      <c r="T165" s="14">
        <f>IF(ISNUMBER($R165),VLOOKUP($B165,Index!$B$21:$AB$36,27,FALSE),"")</f>
        <v>41996</v>
      </c>
      <c r="U165" s="14">
        <f>IF(ISNUMBER($R165),VLOOKUP($B165,Index!$B$39:$AB$54,27,FALSE),"")</f>
        <v>42003</v>
      </c>
      <c r="W165" s="6">
        <v>0.60150375939849643</v>
      </c>
      <c r="X165" s="7">
        <v>0.67826086956521736</v>
      </c>
      <c r="Y165" s="6">
        <v>0.11308279931268363</v>
      </c>
      <c r="Z165" s="8" t="str">
        <f t="shared" si="30"/>
        <v/>
      </c>
      <c r="AA165" s="9">
        <v>8.7959697732997224</v>
      </c>
      <c r="AB165" s="28"/>
      <c r="AC165" s="6">
        <v>0.36180677257052429</v>
      </c>
      <c r="AD165" s="7">
        <v>0.46003780718336479</v>
      </c>
      <c r="AE165" s="6">
        <v>1.278771950039268E-2</v>
      </c>
      <c r="AF165" s="8" t="str">
        <f t="shared" si="31"/>
        <v/>
      </c>
      <c r="AG165" s="9">
        <v>77.369084252802367</v>
      </c>
      <c r="AH165" s="28"/>
      <c r="AK165" t="str">
        <f t="shared" si="37"/>
        <v/>
      </c>
      <c r="AL165" t="str">
        <f t="shared" si="37"/>
        <v/>
      </c>
      <c r="AM165" t="str">
        <f t="shared" si="37"/>
        <v/>
      </c>
      <c r="AN165" t="str">
        <f t="shared" si="37"/>
        <v/>
      </c>
      <c r="AO165" t="str">
        <f t="shared" si="37"/>
        <v/>
      </c>
      <c r="AP165" t="str">
        <f t="shared" si="37"/>
        <v/>
      </c>
      <c r="AQ165" t="str">
        <f t="shared" si="37"/>
        <v/>
      </c>
      <c r="AR165" t="str">
        <f t="shared" si="37"/>
        <v/>
      </c>
      <c r="AS165" t="str">
        <f t="shared" si="37"/>
        <v/>
      </c>
      <c r="AT165" t="str">
        <f t="shared" si="37"/>
        <v/>
      </c>
      <c r="AU165" t="str">
        <f t="shared" si="37"/>
        <v/>
      </c>
      <c r="AV165" t="str">
        <f t="shared" si="37"/>
        <v/>
      </c>
      <c r="AW165" t="str">
        <f t="shared" si="37"/>
        <v/>
      </c>
      <c r="AX165" t="str">
        <f t="shared" si="37"/>
        <v/>
      </c>
      <c r="AZ165" s="46" t="str">
        <f>IF(ISNUMBER(VLOOKUP($B165,Stats!$A$2:$AA$19,2,FALSE))=FALSE,"",IF(ISNUMBER(W165),(W165-VLOOKUP($B165,Stats!$A$2:$AA$19,2,FALSE))/VLOOKUP($B165,Stats!$A$2:$AA$19,16,FALSE),""))</f>
        <v/>
      </c>
      <c r="BA165" s="46" t="str">
        <f>IF(ISNUMBER(VLOOKUP($B165,Stats!$A$2:$AA$19,2,FALSE))=FALSE,"",IF(ISNUMBER(X165),(X165-VLOOKUP($B165,Stats!$A$2:$AA$19,3,FALSE))/VLOOKUP($B165,Stats!$A$2:$AA$19,17,FALSE),""))</f>
        <v/>
      </c>
      <c r="BB165" s="46"/>
      <c r="BC165" s="46"/>
      <c r="BD165" s="44" t="str">
        <f t="shared" si="27"/>
        <v/>
      </c>
      <c r="BE165" s="46" t="str">
        <f>IF(ISNUMBER(VLOOKUP($B165,Stats!$A$2:$AA$19,2,FALSE))=FALSE,"",IF(ISNUMBER(Y165),(Y165-VLOOKUP($B165,Stats!$A$2:$AA$19,5,FALSE))/VLOOKUP($B165,Stats!$A$2:$AA$19,19,FALSE),""))</f>
        <v/>
      </c>
      <c r="BF165" s="46"/>
      <c r="BG165" s="46"/>
      <c r="BH165" s="46" t="str">
        <f>IF(ISNUMBER(VLOOKUP($B165,Stats!$A$2:$AA$19,2,FALSE))=FALSE,"",IF(ISNUMBER(Z165),(Z165-VLOOKUP($B165,Stats!$A$2:$AA$19,8,FALSE))/VLOOKUP($B165,Stats!$A$2:$AA$19,22,FALSE),""))</f>
        <v/>
      </c>
      <c r="BI165" s="46" t="str">
        <f>IF(ISNUMBER(VLOOKUP($B165,Stats!$A$2:$AA$19,2,FALSE))=FALSE,"",IF(ISNUMBER(#REF!),(#REF!-VLOOKUP($B165,Stats!$A$2:$AA$19,9,FALSE))/VLOOKUP($B165,Stats!$A$2:$AA$19,23,FALSE),""))</f>
        <v/>
      </c>
      <c r="BJ165" s="46" t="str">
        <f>IF(ISNUMBER(VLOOKUP($B165,Stats!$A$2:$AA$19,2,FALSE))=FALSE,"",IF(ISNUMBER(#REF!),(#REF!-VLOOKUP($B165,Stats!$A$2:$AA$19,10,FALSE))/VLOOKUP($B165,Stats!$A$2:$AA$19,24,FALSE),""))</f>
        <v/>
      </c>
      <c r="BK165" s="44" t="str">
        <f t="shared" si="33"/>
        <v/>
      </c>
      <c r="BL165" s="46" t="str">
        <f>IF(ISNUMBER(VLOOKUP($B165,Stats!$A$2:$AA$19,2,FALSE))=FALSE,"",IF(ISNUMBER(#REF!),(#REF!-VLOOKUP($B165,Stats!$A$2:$AA$19,11,FALSE))/VLOOKUP($B165,Stats!$A$2:$AA$19,25,FALSE),""))</f>
        <v/>
      </c>
      <c r="BM165" s="46" t="str">
        <f>IF(ISNUMBER(VLOOKUP($B165,Stats!$A$2:$AA$19,2,FALSE))=FALSE,"",IF(ISNUMBER(AA165),(AA165-VLOOKUP($B165,Stats!$A$2:$AA$19,12,FALSE))/VLOOKUP($B165,Stats!$A$2:$AA$19,26,FALSE),""))</f>
        <v/>
      </c>
      <c r="BN165" s="46" t="str">
        <f>IF(ISNUMBER(VLOOKUP($B165,Stats!$A$2:$AA$19,2,FALSE))=FALSE,"",IF(ISNUMBER(#REF!),(#REF!-VLOOKUP($B165,Stats!$A$2:$AA$19,13,FALSE))/VLOOKUP($B165,Stats!$A$2:$AA$19,27,FALSE),""))</f>
        <v/>
      </c>
      <c r="BO165" s="46" t="str">
        <f>IF(ISNUMBER(VLOOKUP($B165,Stats!$A$2:$AA$19,2,FALSE))=FALSE,"",IF(ISNUMBER(#REF!),(#REF!-VLOOKUP($B165,Stats!$A$2:$AA$19,14,FALSE))/VLOOKUP($B165,Stats!$A$2:$AB$19,28,FALSE),""))</f>
        <v/>
      </c>
      <c r="BP165" s="46"/>
      <c r="BQ165" s="46" t="str">
        <f>IF(ISNUMBER(VLOOKUP($B165,Stats!$A$2:$AA$19,2,FALSE))=FALSE,"",IF(ISNUMBER(BM165),BM165,(VLOOKUP($B165,Stats!$A$2:$AT$19,46,FALSE)-VLOOKUP($B165,Stats!$A$2:$AA$19,12,FALSE))/VLOOKUP($B165,Stats!$A$2:$AA$19,26,FALSE)))</f>
        <v/>
      </c>
      <c r="BR165" s="51" t="str">
        <f t="shared" si="34"/>
        <v/>
      </c>
      <c r="BS165" s="32" t="str">
        <f t="shared" si="28"/>
        <v/>
      </c>
      <c r="BT165" s="53" t="str">
        <f t="shared" si="29"/>
        <v/>
      </c>
    </row>
    <row r="166" spans="1:72" x14ac:dyDescent="0.15">
      <c r="A166" s="5">
        <v>2026</v>
      </c>
      <c r="B166" s="5" t="s">
        <v>31</v>
      </c>
      <c r="C166" s="3">
        <v>0</v>
      </c>
      <c r="D166" s="11">
        <v>1.8372668059620845E-2</v>
      </c>
      <c r="E166" s="6">
        <v>5.0253616242212848E-3</v>
      </c>
      <c r="F166" s="15">
        <v>5.5714285714285712</v>
      </c>
      <c r="G166" s="15">
        <v>2.6428571428571428</v>
      </c>
      <c r="H166" s="13">
        <v>5.0174633791801333E-3</v>
      </c>
      <c r="I166" s="13">
        <v>-3.267485312598622E-3</v>
      </c>
      <c r="J166" s="12">
        <v>4.2857142857142856</v>
      </c>
      <c r="K166" s="12">
        <v>1.8571428571428572</v>
      </c>
      <c r="L166" s="13">
        <v>1.0058472537448007E-2</v>
      </c>
      <c r="M166" s="13">
        <v>-5.556427270523594E-3</v>
      </c>
      <c r="N166" s="8">
        <v>1.2821785714285716</v>
      </c>
      <c r="O166" s="8">
        <v>1.0222913054770755</v>
      </c>
      <c r="P166" s="14"/>
      <c r="Q166" s="13">
        <v>-8.7805988499552214E-3</v>
      </c>
      <c r="R166" s="14"/>
      <c r="S166" s="14" t="str">
        <f>IF(ISNUMBER(R166),VLOOKUP(B166,Index!$B$3:$AB$18,27,FALSE),"")</f>
        <v/>
      </c>
      <c r="T166" s="14" t="str">
        <f>IF(ISNUMBER($R166),VLOOKUP($B166,Index!$B$21:$AB$36,27,FALSE),"")</f>
        <v/>
      </c>
      <c r="U166" s="14" t="str">
        <f>IF(ISNUMBER($R166),VLOOKUP($B166,Index!$B$39:$AB$54,27,FALSE),"")</f>
        <v/>
      </c>
      <c r="W166" s="6">
        <v>0.7117408158655264</v>
      </c>
      <c r="X166" s="8">
        <v>0.68180272108843532</v>
      </c>
      <c r="Y166" s="6">
        <v>9.5349532791254729E-2</v>
      </c>
      <c r="Z166" s="8" t="str">
        <f t="shared" si="30"/>
        <v/>
      </c>
      <c r="AA166" s="9" t="s">
        <v>25</v>
      </c>
      <c r="AB166" s="28"/>
      <c r="AC166" s="6">
        <v>0.50657498896892517</v>
      </c>
      <c r="AD166" s="8">
        <v>0.46485495048359471</v>
      </c>
      <c r="AE166" s="6">
        <v>9.0915334035105606E-3</v>
      </c>
      <c r="AF166" s="8" t="str">
        <f t="shared" si="31"/>
        <v/>
      </c>
      <c r="AG166" s="9" t="s">
        <v>25</v>
      </c>
      <c r="AH166" s="28"/>
      <c r="AK166" t="str">
        <f t="shared" si="37"/>
        <v/>
      </c>
      <c r="AL166" t="str">
        <f t="shared" si="37"/>
        <v/>
      </c>
      <c r="AM166" t="str">
        <f t="shared" si="37"/>
        <v/>
      </c>
      <c r="AN166" t="str">
        <f t="shared" si="37"/>
        <v/>
      </c>
      <c r="AO166" t="str">
        <f t="shared" si="37"/>
        <v/>
      </c>
      <c r="AP166" t="str">
        <f t="shared" si="37"/>
        <v/>
      </c>
      <c r="AQ166" t="str">
        <f t="shared" si="37"/>
        <v/>
      </c>
      <c r="AR166" t="str">
        <f t="shared" si="37"/>
        <v/>
      </c>
      <c r="AS166" t="str">
        <f t="shared" si="37"/>
        <v/>
      </c>
      <c r="AT166" t="str">
        <f t="shared" si="37"/>
        <v/>
      </c>
      <c r="AU166" t="str">
        <f t="shared" si="37"/>
        <v/>
      </c>
      <c r="AV166" t="str">
        <f t="shared" si="37"/>
        <v/>
      </c>
      <c r="AW166" t="str">
        <f t="shared" si="37"/>
        <v/>
      </c>
      <c r="AX166" t="str">
        <f t="shared" si="37"/>
        <v/>
      </c>
      <c r="AZ166" s="46" t="str">
        <f>IF(ISNUMBER(VLOOKUP($B166,Stats!$A$2:$AA$19,2,FALSE))=FALSE,"",IF(ISNUMBER(W166),(W166-VLOOKUP($B166,Stats!$A$2:$AA$19,2,FALSE))/VLOOKUP($B166,Stats!$A$2:$AA$19,16,FALSE),""))</f>
        <v/>
      </c>
      <c r="BA166" s="46" t="str">
        <f>IF(ISNUMBER(VLOOKUP($B166,Stats!$A$2:$AA$19,2,FALSE))=FALSE,"",IF(ISNUMBER(X166),(X166-VLOOKUP($B166,Stats!$A$2:$AA$19,3,FALSE))/VLOOKUP($B166,Stats!$A$2:$AA$19,17,FALSE),""))</f>
        <v/>
      </c>
      <c r="BB166" s="46"/>
      <c r="BC166" s="46"/>
      <c r="BD166" s="44" t="str">
        <f t="shared" si="27"/>
        <v/>
      </c>
      <c r="BE166" s="46" t="str">
        <f>IF(ISNUMBER(VLOOKUP($B166,Stats!$A$2:$AA$19,2,FALSE))=FALSE,"",IF(ISNUMBER(Y166),(Y166-VLOOKUP($B166,Stats!$A$2:$AA$19,5,FALSE))/VLOOKUP($B166,Stats!$A$2:$AA$19,19,FALSE),""))</f>
        <v/>
      </c>
      <c r="BF166" s="46"/>
      <c r="BG166" s="46"/>
      <c r="BH166" s="46" t="str">
        <f>IF(ISNUMBER(VLOOKUP($B166,Stats!$A$2:$AA$19,2,FALSE))=FALSE,"",IF(ISNUMBER(Z166),(Z166-VLOOKUP($B166,Stats!$A$2:$AA$19,8,FALSE))/VLOOKUP($B166,Stats!$A$2:$AA$19,22,FALSE),""))</f>
        <v/>
      </c>
      <c r="BI166" s="46" t="str">
        <f>IF(ISNUMBER(VLOOKUP($B166,Stats!$A$2:$AA$19,2,FALSE))=FALSE,"",IF(ISNUMBER(#REF!),(#REF!-VLOOKUP($B166,Stats!$A$2:$AA$19,9,FALSE))/VLOOKUP($B166,Stats!$A$2:$AA$19,23,FALSE),""))</f>
        <v/>
      </c>
      <c r="BJ166" s="46" t="str">
        <f>IF(ISNUMBER(VLOOKUP($B166,Stats!$A$2:$AA$19,2,FALSE))=FALSE,"",IF(ISNUMBER(#REF!),(#REF!-VLOOKUP($B166,Stats!$A$2:$AA$19,10,FALSE))/VLOOKUP($B166,Stats!$A$2:$AA$19,24,FALSE),""))</f>
        <v/>
      </c>
      <c r="BK166" s="44" t="str">
        <f t="shared" si="33"/>
        <v/>
      </c>
      <c r="BL166" s="46" t="str">
        <f>IF(ISNUMBER(VLOOKUP($B166,Stats!$A$2:$AA$19,2,FALSE))=FALSE,"",IF(ISNUMBER(#REF!),(#REF!-VLOOKUP($B166,Stats!$A$2:$AA$19,11,FALSE))/VLOOKUP($B166,Stats!$A$2:$AA$19,25,FALSE),""))</f>
        <v/>
      </c>
      <c r="BM166" s="46" t="str">
        <f>IF(ISNUMBER(VLOOKUP($B166,Stats!$A$2:$AA$19,2,FALSE))=FALSE,"",IF(ISNUMBER(AA166),(AA166-VLOOKUP($B166,Stats!$A$2:$AA$19,12,FALSE))/VLOOKUP($B166,Stats!$A$2:$AA$19,26,FALSE),""))</f>
        <v/>
      </c>
      <c r="BN166" s="46" t="str">
        <f>IF(ISNUMBER(VLOOKUP($B166,Stats!$A$2:$AA$19,2,FALSE))=FALSE,"",IF(ISNUMBER(#REF!),(#REF!-VLOOKUP($B166,Stats!$A$2:$AA$19,13,FALSE))/VLOOKUP($B166,Stats!$A$2:$AA$19,27,FALSE),""))</f>
        <v/>
      </c>
      <c r="BO166" s="46" t="str">
        <f>IF(ISNUMBER(VLOOKUP($B166,Stats!$A$2:$AA$19,2,FALSE))=FALSE,"",IF(ISNUMBER(#REF!),(#REF!-VLOOKUP($B166,Stats!$A$2:$AA$19,14,FALSE))/VLOOKUP($B166,Stats!$A$2:$AB$19,28,FALSE),""))</f>
        <v/>
      </c>
      <c r="BP166" s="46"/>
      <c r="BQ166" s="46" t="str">
        <f>IF(ISNUMBER(VLOOKUP($B166,Stats!$A$2:$AA$19,2,FALSE))=FALSE,"",IF(ISNUMBER(BM166),BM166,(VLOOKUP($B166,Stats!$A$2:$AT$19,46,FALSE)-VLOOKUP($B166,Stats!$A$2:$AA$19,12,FALSE))/VLOOKUP($B166,Stats!$A$2:$AA$19,26,FALSE)))</f>
        <v/>
      </c>
      <c r="BR166" s="51" t="str">
        <f t="shared" si="34"/>
        <v/>
      </c>
      <c r="BS166" s="32" t="str">
        <f t="shared" si="28"/>
        <v/>
      </c>
      <c r="BT166" s="53" t="str">
        <f t="shared" si="29"/>
        <v/>
      </c>
    </row>
    <row r="167" spans="1:72" x14ac:dyDescent="0.15">
      <c r="A167" s="16">
        <v>2026</v>
      </c>
      <c r="B167" s="17">
        <v>201421</v>
      </c>
      <c r="C167" s="3">
        <v>0</v>
      </c>
      <c r="D167" s="23">
        <v>3.5949670461354888E-3</v>
      </c>
      <c r="E167" s="18">
        <v>3.4120261318093593E-3</v>
      </c>
      <c r="F167" s="24">
        <v>3</v>
      </c>
      <c r="G167" s="24">
        <v>4</v>
      </c>
      <c r="H167" s="20">
        <v>3.4462606220588832E-3</v>
      </c>
      <c r="I167" s="20">
        <v>-1.6772049821743851E-3</v>
      </c>
      <c r="J167" s="24">
        <v>2</v>
      </c>
      <c r="K167" s="24">
        <v>2</v>
      </c>
      <c r="L167" s="20">
        <v>7.7035008131474125E-3</v>
      </c>
      <c r="M167" s="20">
        <v>-4.1617122473245338E-3</v>
      </c>
      <c r="N167" s="19">
        <v>1.1783999999999999</v>
      </c>
      <c r="O167" s="19">
        <v>1.0086450398014208</v>
      </c>
      <c r="P167" s="25">
        <v>41927</v>
      </c>
      <c r="Q167" s="20">
        <v>-5.0067888662591598E-3</v>
      </c>
      <c r="R167" s="25">
        <v>41929</v>
      </c>
      <c r="S167" s="25">
        <f>IF(ISNUMBER(R167),VLOOKUP(B167,Index!$B$3:$AB$18,27,FALSE),"")</f>
        <v>41929</v>
      </c>
      <c r="T167" s="25">
        <f>IF(ISNUMBER($R167),VLOOKUP($B167,Index!$B$21:$AB$36,27,FALSE),"")</f>
        <v>41929</v>
      </c>
      <c r="U167" s="25">
        <f>IF(ISNUMBER($R167),VLOOKUP($B167,Index!$B$39:$AB$54,27,FALSE),"")</f>
        <v>41929</v>
      </c>
      <c r="W167" s="18">
        <v>0.1294188136608776</v>
      </c>
      <c r="X167" s="19">
        <v>0.42857142857142855</v>
      </c>
      <c r="Y167" s="18">
        <v>6.4738644075188798E-2</v>
      </c>
      <c r="Z167" s="19">
        <f t="shared" si="30"/>
        <v>0</v>
      </c>
      <c r="AA167" s="21">
        <v>0.71801850290952673</v>
      </c>
      <c r="AB167" s="28"/>
      <c r="AC167" s="18">
        <v>1.6749229329388958E-2</v>
      </c>
      <c r="AD167" s="19">
        <v>0.18367346938775508</v>
      </c>
      <c r="AE167" s="18">
        <v>4.1910920366939773E-3</v>
      </c>
      <c r="AF167" s="19">
        <f t="shared" si="31"/>
        <v>0</v>
      </c>
      <c r="AG167" s="21">
        <v>0.51555057052043807</v>
      </c>
      <c r="AH167" s="28"/>
      <c r="AK167">
        <f t="shared" si="37"/>
        <v>0.71801850290952673</v>
      </c>
      <c r="AL167" t="str">
        <f t="shared" si="37"/>
        <v/>
      </c>
      <c r="AM167" t="str">
        <f t="shared" si="37"/>
        <v/>
      </c>
      <c r="AN167" t="str">
        <f t="shared" si="37"/>
        <v/>
      </c>
      <c r="AO167" t="str">
        <f t="shared" si="37"/>
        <v/>
      </c>
      <c r="AP167" t="str">
        <f t="shared" si="37"/>
        <v/>
      </c>
      <c r="AQ167" t="str">
        <f t="shared" si="37"/>
        <v/>
      </c>
      <c r="AR167" t="str">
        <f t="shared" si="37"/>
        <v/>
      </c>
      <c r="AS167" t="str">
        <f t="shared" si="37"/>
        <v/>
      </c>
      <c r="AT167" t="str">
        <f t="shared" si="37"/>
        <v/>
      </c>
      <c r="AU167" t="str">
        <f t="shared" si="37"/>
        <v/>
      </c>
      <c r="AV167" t="str">
        <f t="shared" si="37"/>
        <v/>
      </c>
      <c r="AW167" t="str">
        <f t="shared" si="37"/>
        <v/>
      </c>
      <c r="AX167" t="str">
        <f t="shared" si="37"/>
        <v/>
      </c>
      <c r="AZ167" s="46">
        <f>IF(ISNUMBER(VLOOKUP($B167,Stats!$A$2:$AA$19,2,FALSE))=FALSE,"",IF(ISNUMBER(W167),(W167-VLOOKUP($B167,Stats!$A$2:$AA$19,2,FALSE))/VLOOKUP($B167,Stats!$A$2:$AA$19,16,FALSE),""))</f>
        <v>0.77805573347495205</v>
      </c>
      <c r="BA167" s="46">
        <f>IF(ISNUMBER(VLOOKUP($B167,Stats!$A$2:$AA$19,2,FALSE))=FALSE,"",IF(ISNUMBER(X167),(X167-VLOOKUP($B167,Stats!$A$2:$AA$19,3,FALSE))/VLOOKUP($B167,Stats!$A$2:$AA$19,17,FALSE),""))</f>
        <v>-0.11858820767400501</v>
      </c>
      <c r="BB167" s="46"/>
      <c r="BC167" s="46"/>
      <c r="BD167" s="44">
        <f t="shared" si="27"/>
        <v>0.32973376290047351</v>
      </c>
      <c r="BE167" s="46">
        <f>IF(ISNUMBER(VLOOKUP($B167,Stats!$A$2:$AA$19,2,FALSE))=FALSE,"",IF(ISNUMBER(Y167),(Y167-VLOOKUP($B167,Stats!$A$2:$AA$19,5,FALSE))/VLOOKUP($B167,Stats!$A$2:$AA$19,19,FALSE),""))</f>
        <v>-0.29549878939784258</v>
      </c>
      <c r="BF167" s="46"/>
      <c r="BG167" s="46"/>
      <c r="BH167" s="46">
        <f>IF(ISNUMBER(VLOOKUP($B167,Stats!$A$2:$AA$19,2,FALSE))=FALSE,"",IF(ISNUMBER(Z167),(Z167-VLOOKUP($B167,Stats!$A$2:$AA$19,8,FALSE))/VLOOKUP($B167,Stats!$A$2:$AA$19,22,FALSE),""))</f>
        <v>-0.61753828864926419</v>
      </c>
      <c r="BI167" s="46" t="str">
        <f>IF(ISNUMBER(VLOOKUP($B167,Stats!$A$2:$AA$19,2,FALSE))=FALSE,"",IF(ISNUMBER(#REF!),(#REF!-VLOOKUP($B167,Stats!$A$2:$AA$19,9,FALSE))/VLOOKUP($B167,Stats!$A$2:$AA$19,23,FALSE),""))</f>
        <v/>
      </c>
      <c r="BJ167" s="46" t="str">
        <f>IF(ISNUMBER(VLOOKUP($B167,Stats!$A$2:$AA$19,2,FALSE))=FALSE,"",IF(ISNUMBER(#REF!),(#REF!-VLOOKUP($B167,Stats!$A$2:$AA$19,10,FALSE))/VLOOKUP($B167,Stats!$A$2:$AA$19,24,FALSE),""))</f>
        <v/>
      </c>
      <c r="BK167" s="44">
        <f t="shared" si="33"/>
        <v>2.1587665983710536E-2</v>
      </c>
      <c r="BL167" s="46" t="str">
        <f>IF(ISNUMBER(VLOOKUP($B167,Stats!$A$2:$AA$19,2,FALSE))=FALSE,"",IF(ISNUMBER(#REF!),(#REF!-VLOOKUP($B167,Stats!$A$2:$AA$19,11,FALSE))/VLOOKUP($B167,Stats!$A$2:$AA$19,25,FALSE),""))</f>
        <v/>
      </c>
      <c r="BM167" s="46">
        <f>IF(ISNUMBER(VLOOKUP($B167,Stats!$A$2:$AA$19,2,FALSE))=FALSE,"",IF(ISNUMBER(AA167),(AA167-VLOOKUP($B167,Stats!$A$2:$AA$19,12,FALSE))/VLOOKUP($B167,Stats!$A$2:$AA$19,26,FALSE),""))</f>
        <v>-0.73143167246097684</v>
      </c>
      <c r="BN167" s="46" t="str">
        <f>IF(ISNUMBER(VLOOKUP($B167,Stats!$A$2:$AA$19,2,FALSE))=FALSE,"",IF(ISNUMBER(#REF!),(#REF!-VLOOKUP($B167,Stats!$A$2:$AA$19,13,FALSE))/VLOOKUP($B167,Stats!$A$2:$AA$19,27,FALSE),""))</f>
        <v/>
      </c>
      <c r="BO167" s="46" t="str">
        <f>IF(ISNUMBER(VLOOKUP($B167,Stats!$A$2:$AA$19,2,FALSE))=FALSE,"",IF(ISNUMBER(#REF!),(#REF!-VLOOKUP($B167,Stats!$A$2:$AA$19,14,FALSE))/VLOOKUP($B167,Stats!$A$2:$AB$19,28,FALSE),""))</f>
        <v/>
      </c>
      <c r="BP167" s="46"/>
      <c r="BQ167" s="46">
        <f>IF(ISNUMBER(VLOOKUP($B167,Stats!$A$2:$AA$19,2,FALSE))=FALSE,"",IF(ISNUMBER(BM167),BM167,(VLOOKUP($B167,Stats!$A$2:$AT$19,46,FALSE)-VLOOKUP($B167,Stats!$A$2:$AA$19,12,FALSE))/VLOOKUP($B167,Stats!$A$2:$AA$19,26,FALSE)))</f>
        <v>-0.73143167246097684</v>
      </c>
      <c r="BR167" s="51">
        <f t="shared" si="34"/>
        <v>-0.73143167246097684</v>
      </c>
      <c r="BS167" s="32" t="str">
        <f t="shared" si="28"/>
        <v>2026_201421</v>
      </c>
      <c r="BT167" s="53">
        <f t="shared" si="29"/>
        <v>-6.7386982321874359E-2</v>
      </c>
    </row>
    <row r="168" spans="1:72" x14ac:dyDescent="0.15">
      <c r="A168" s="16">
        <v>2026</v>
      </c>
      <c r="B168" s="17">
        <v>201422</v>
      </c>
      <c r="C168" s="3">
        <v>0</v>
      </c>
      <c r="D168" s="23">
        <v>9.8081023454157368E-3</v>
      </c>
      <c r="E168" s="18">
        <v>3.9510876300390945E-3</v>
      </c>
      <c r="F168" s="24">
        <v>7</v>
      </c>
      <c r="G168" s="24">
        <v>3</v>
      </c>
      <c r="H168" s="20">
        <v>3.1580184720169896E-3</v>
      </c>
      <c r="I168" s="20">
        <v>-4.0902681601176676E-3</v>
      </c>
      <c r="J168" s="24">
        <v>5</v>
      </c>
      <c r="K168" s="24">
        <v>3</v>
      </c>
      <c r="L168" s="20">
        <v>5.706984667802617E-3</v>
      </c>
      <c r="M168" s="20">
        <v>-5.4320149380410188E-3</v>
      </c>
      <c r="N168" s="19">
        <v>1.1839999999999999</v>
      </c>
      <c r="O168" s="19">
        <v>1.0092916204927116</v>
      </c>
      <c r="P168" s="25">
        <v>41943</v>
      </c>
      <c r="Q168" s="20">
        <v>-1.2222033610592375E-2</v>
      </c>
      <c r="R168" s="25">
        <v>41936</v>
      </c>
      <c r="S168" s="25">
        <f>IF(ISNUMBER(R168),VLOOKUP(B168,Index!$B$3:$AB$18,27,FALSE),"")</f>
        <v>41939</v>
      </c>
      <c r="T168" s="25">
        <f>IF(ISNUMBER($R168),VLOOKUP($B168,Index!$B$21:$AB$36,27,FALSE),"")</f>
        <v>41935</v>
      </c>
      <c r="U168" s="25">
        <f>IF(ISNUMBER($R168),VLOOKUP($B168,Index!$B$39:$AB$54,27,FALSE),"")</f>
        <v>41936</v>
      </c>
      <c r="W168" s="18">
        <v>0.2942430703624721</v>
      </c>
      <c r="X168" s="19">
        <v>0.7</v>
      </c>
      <c r="Y168" s="18">
        <v>7.4966616875041525E-2</v>
      </c>
      <c r="Z168" s="19">
        <f t="shared" si="30"/>
        <v>3</v>
      </c>
      <c r="AA168" s="21">
        <v>0.80249348495617168</v>
      </c>
      <c r="AB168" s="28"/>
      <c r="AC168" s="18">
        <v>8.6578984456334704E-2</v>
      </c>
      <c r="AD168" s="19">
        <v>0.48999999999999994</v>
      </c>
      <c r="AE168" s="18">
        <v>5.6199936456892609E-3</v>
      </c>
      <c r="AF168" s="19">
        <f t="shared" si="31"/>
        <v>9</v>
      </c>
      <c r="AG168" s="21">
        <v>0.64399579339710133</v>
      </c>
      <c r="AH168" s="28"/>
      <c r="AK168" t="str">
        <f t="shared" si="37"/>
        <v/>
      </c>
      <c r="AL168">
        <f t="shared" si="37"/>
        <v>0.80249348495617168</v>
      </c>
      <c r="AM168" t="str">
        <f t="shared" si="37"/>
        <v/>
      </c>
      <c r="AN168" t="str">
        <f t="shared" si="37"/>
        <v/>
      </c>
      <c r="AO168" t="str">
        <f t="shared" si="37"/>
        <v/>
      </c>
      <c r="AP168" t="str">
        <f t="shared" si="37"/>
        <v/>
      </c>
      <c r="AQ168" t="str">
        <f t="shared" si="37"/>
        <v/>
      </c>
      <c r="AR168" t="str">
        <f t="shared" si="37"/>
        <v/>
      </c>
      <c r="AS168" t="str">
        <f t="shared" si="37"/>
        <v/>
      </c>
      <c r="AT168" t="str">
        <f t="shared" si="37"/>
        <v/>
      </c>
      <c r="AU168" t="str">
        <f t="shared" si="37"/>
        <v/>
      </c>
      <c r="AV168" t="str">
        <f t="shared" si="37"/>
        <v/>
      </c>
      <c r="AW168" t="str">
        <f t="shared" si="37"/>
        <v/>
      </c>
      <c r="AX168" t="str">
        <f t="shared" si="37"/>
        <v/>
      </c>
      <c r="AZ168" s="46">
        <f>IF(ISNUMBER(VLOOKUP($B168,Stats!$A$2:$AA$19,2,FALSE))=FALSE,"",IF(ISNUMBER(W168),(W168-VLOOKUP($B168,Stats!$A$2:$AA$19,2,FALSE))/VLOOKUP($B168,Stats!$A$2:$AA$19,16,FALSE),""))</f>
        <v>-0.37397253027170091</v>
      </c>
      <c r="BA168" s="46">
        <f>IF(ISNUMBER(VLOOKUP($B168,Stats!$A$2:$AA$19,2,FALSE))=FALSE,"",IF(ISNUMBER(X168),(X168-VLOOKUP($B168,Stats!$A$2:$AA$19,3,FALSE))/VLOOKUP($B168,Stats!$A$2:$AA$19,17,FALSE),""))</f>
        <v>0.48271521432213388</v>
      </c>
      <c r="BB168" s="46"/>
      <c r="BC168" s="46"/>
      <c r="BD168" s="44">
        <f t="shared" si="27"/>
        <v>5.4371342025216485E-2</v>
      </c>
      <c r="BE168" s="46">
        <f>IF(ISNUMBER(VLOOKUP($B168,Stats!$A$2:$AA$19,2,FALSE))=FALSE,"",IF(ISNUMBER(Y168),(Y168-VLOOKUP($B168,Stats!$A$2:$AA$19,5,FALSE))/VLOOKUP($B168,Stats!$A$2:$AA$19,19,FALSE),""))</f>
        <v>-0.55155366046280885</v>
      </c>
      <c r="BF168" s="46"/>
      <c r="BG168" s="46"/>
      <c r="BH168" s="46">
        <f>IF(ISNUMBER(VLOOKUP($B168,Stats!$A$2:$AA$19,2,FALSE))=FALSE,"",IF(ISNUMBER(Z168),(Z168-VLOOKUP($B168,Stats!$A$2:$AA$19,8,FALSE))/VLOOKUP($B168,Stats!$A$2:$AA$19,22,FALSE),""))</f>
        <v>0.16906947898943853</v>
      </c>
      <c r="BI168" s="46" t="str">
        <f>IF(ISNUMBER(VLOOKUP($B168,Stats!$A$2:$AA$19,2,FALSE))=FALSE,"",IF(ISNUMBER(#REF!),(#REF!-VLOOKUP($B168,Stats!$A$2:$AA$19,9,FALSE))/VLOOKUP($B168,Stats!$A$2:$AA$19,23,FALSE),""))</f>
        <v/>
      </c>
      <c r="BJ168" s="46" t="str">
        <f>IF(ISNUMBER(VLOOKUP($B168,Stats!$A$2:$AA$19,2,FALSE))=FALSE,"",IF(ISNUMBER(#REF!),(#REF!-VLOOKUP($B168,Stats!$A$2:$AA$19,10,FALSE))/VLOOKUP($B168,Stats!$A$2:$AA$19,24,FALSE),""))</f>
        <v/>
      </c>
      <c r="BK168" s="44">
        <f t="shared" si="33"/>
        <v>0.43680840602079773</v>
      </c>
      <c r="BL168" s="46" t="str">
        <f>IF(ISNUMBER(VLOOKUP($B168,Stats!$A$2:$AA$19,2,FALSE))=FALSE,"",IF(ISNUMBER(#REF!),(#REF!-VLOOKUP($B168,Stats!$A$2:$AA$19,11,FALSE))/VLOOKUP($B168,Stats!$A$2:$AA$19,25,FALSE),""))</f>
        <v/>
      </c>
      <c r="BM168" s="46">
        <f>IF(ISNUMBER(VLOOKUP($B168,Stats!$A$2:$AA$19,2,FALSE))=FALSE,"",IF(ISNUMBER(AA168),(AA168-VLOOKUP($B168,Stats!$A$2:$AA$19,12,FALSE))/VLOOKUP($B168,Stats!$A$2:$AA$19,26,FALSE),""))</f>
        <v>-0.3318417002881367</v>
      </c>
      <c r="BN168" s="46" t="str">
        <f>IF(ISNUMBER(VLOOKUP($B168,Stats!$A$2:$AA$19,2,FALSE))=FALSE,"",IF(ISNUMBER(#REF!),(#REF!-VLOOKUP($B168,Stats!$A$2:$AA$19,13,FALSE))/VLOOKUP($B168,Stats!$A$2:$AA$19,27,FALSE),""))</f>
        <v/>
      </c>
      <c r="BO168" s="46" t="str">
        <f>IF(ISNUMBER(VLOOKUP($B168,Stats!$A$2:$AA$19,2,FALSE))=FALSE,"",IF(ISNUMBER(#REF!),(#REF!-VLOOKUP($B168,Stats!$A$2:$AA$19,14,FALSE))/VLOOKUP($B168,Stats!$A$2:$AB$19,28,FALSE),""))</f>
        <v/>
      </c>
      <c r="BP168" s="46"/>
      <c r="BQ168" s="46">
        <f>IF(ISNUMBER(VLOOKUP($B168,Stats!$A$2:$AA$19,2,FALSE))=FALSE,"",IF(ISNUMBER(BM168),BM168,(VLOOKUP($B168,Stats!$A$2:$AT$19,46,FALSE)-VLOOKUP($B168,Stats!$A$2:$AA$19,12,FALSE))/VLOOKUP($B168,Stats!$A$2:$AA$19,26,FALSE)))</f>
        <v>-0.3318417002881367</v>
      </c>
      <c r="BR168" s="51">
        <f t="shared" si="34"/>
        <v>-0.3318417002881367</v>
      </c>
      <c r="BS168" s="32" t="str">
        <f t="shared" si="28"/>
        <v>2026_201422</v>
      </c>
      <c r="BT168" s="53">
        <f t="shared" si="29"/>
        <v>0.20659097195989459</v>
      </c>
    </row>
    <row r="169" spans="1:72" x14ac:dyDescent="0.15">
      <c r="A169" s="16">
        <v>2026</v>
      </c>
      <c r="B169" s="17">
        <v>201423</v>
      </c>
      <c r="C169" s="3">
        <v>0</v>
      </c>
      <c r="D169" s="23">
        <v>-1.4273648648648551E-2</v>
      </c>
      <c r="E169" s="18">
        <v>2.8664040302509245E-3</v>
      </c>
      <c r="F169" s="24">
        <v>3</v>
      </c>
      <c r="G169" s="24">
        <v>7</v>
      </c>
      <c r="H169" s="20">
        <v>1.6134978316243072E-3</v>
      </c>
      <c r="I169" s="20">
        <v>-2.7385235595457041E-3</v>
      </c>
      <c r="J169" s="24">
        <v>3</v>
      </c>
      <c r="K169" s="24">
        <v>4</v>
      </c>
      <c r="L169" s="20">
        <v>4.4165109563445437E-3</v>
      </c>
      <c r="M169" s="20">
        <v>-5.9620134571159999E-3</v>
      </c>
      <c r="N169" s="19">
        <v>1.1828000000000001</v>
      </c>
      <c r="O169" s="19">
        <v>1.0000845522955948</v>
      </c>
      <c r="P169" s="25">
        <v>41953</v>
      </c>
      <c r="Q169" s="20">
        <v>-1.3273588096043287E-2</v>
      </c>
      <c r="R169" s="25">
        <v>41957</v>
      </c>
      <c r="S169" s="25">
        <f>IF(ISNUMBER(R169),VLOOKUP(B169,Index!$B$3:$AB$18,27,FALSE),"")</f>
        <v>41956</v>
      </c>
      <c r="T169" s="25">
        <f>IF(ISNUMBER($R169),VLOOKUP($B169,Index!$B$21:$AB$36,27,FALSE),"")</f>
        <v>41954</v>
      </c>
      <c r="U169" s="25">
        <f>IF(ISNUMBER($R169),VLOOKUP($B169,Index!$B$39:$AB$54,27,FALSE),"")</f>
        <v>41957</v>
      </c>
      <c r="W169" s="18">
        <v>-0.42820945945945654</v>
      </c>
      <c r="X169" s="19">
        <v>0.3</v>
      </c>
      <c r="Y169" s="18">
        <v>5.4386192579274635E-2</v>
      </c>
      <c r="Z169" s="19">
        <f t="shared" si="30"/>
        <v>1</v>
      </c>
      <c r="AA169" s="21" t="s">
        <v>25</v>
      </c>
      <c r="AB169" s="28"/>
      <c r="AC169" s="18">
        <v>0.18336334117055997</v>
      </c>
      <c r="AD169" s="19">
        <v>0.09</v>
      </c>
      <c r="AE169" s="18">
        <v>2.9578579432699473E-3</v>
      </c>
      <c r="AF169" s="19">
        <f t="shared" si="31"/>
        <v>1</v>
      </c>
      <c r="AG169" s="21" t="s">
        <v>25</v>
      </c>
      <c r="AH169" s="28"/>
      <c r="AK169" t="str">
        <f t="shared" si="37"/>
        <v/>
      </c>
      <c r="AL169" t="str">
        <f t="shared" si="37"/>
        <v/>
      </c>
      <c r="AM169" t="str">
        <f t="shared" si="37"/>
        <v/>
      </c>
      <c r="AN169" t="str">
        <f t="shared" si="37"/>
        <v/>
      </c>
      <c r="AO169" t="str">
        <f t="shared" si="37"/>
        <v/>
      </c>
      <c r="AP169" t="str">
        <f t="shared" si="37"/>
        <v/>
      </c>
      <c r="AQ169" t="str">
        <f t="shared" si="37"/>
        <v/>
      </c>
      <c r="AR169" t="str">
        <f t="shared" si="37"/>
        <v/>
      </c>
      <c r="AS169" t="str">
        <f t="shared" si="37"/>
        <v/>
      </c>
      <c r="AT169" t="str">
        <f t="shared" si="37"/>
        <v/>
      </c>
      <c r="AU169" t="str">
        <f t="shared" si="37"/>
        <v/>
      </c>
      <c r="AV169" t="str">
        <f t="shared" si="37"/>
        <v/>
      </c>
      <c r="AW169" t="str">
        <f t="shared" si="37"/>
        <v/>
      </c>
      <c r="AX169" t="str">
        <f t="shared" si="37"/>
        <v/>
      </c>
      <c r="AZ169" s="46">
        <f>IF(ISNUMBER(VLOOKUP($B169,Stats!$A$2:$AA$19,2,FALSE))=FALSE,"",IF(ISNUMBER(W169),(W169-VLOOKUP($B169,Stats!$A$2:$AA$19,2,FALSE))/VLOOKUP($B169,Stats!$A$2:$AA$19,16,FALSE),""))</f>
        <v>-0.52186144475549745</v>
      </c>
      <c r="BA169" s="46">
        <f>IF(ISNUMBER(VLOOKUP($B169,Stats!$A$2:$AA$19,2,FALSE))=FALSE,"",IF(ISNUMBER(X169),(X169-VLOOKUP($B169,Stats!$A$2:$AA$19,3,FALSE))/VLOOKUP($B169,Stats!$A$2:$AA$19,17,FALSE),""))</f>
        <v>-1.2635538809376619</v>
      </c>
      <c r="BB169" s="46"/>
      <c r="BC169" s="46"/>
      <c r="BD169" s="44">
        <f t="shared" si="27"/>
        <v>-0.89270766284657965</v>
      </c>
      <c r="BE169" s="46">
        <f>IF(ISNUMBER(VLOOKUP($B169,Stats!$A$2:$AA$19,2,FALSE))=FALSE,"",IF(ISNUMBER(Y169),(Y169-VLOOKUP($B169,Stats!$A$2:$AA$19,5,FALSE))/VLOOKUP($B169,Stats!$A$2:$AA$19,19,FALSE),""))</f>
        <v>-0.87011961466511301</v>
      </c>
      <c r="BF169" s="46"/>
      <c r="BG169" s="46"/>
      <c r="BH169" s="46">
        <f>IF(ISNUMBER(VLOOKUP($B169,Stats!$A$2:$AA$19,2,FALSE))=FALSE,"",IF(ISNUMBER(Z169),(Z169-VLOOKUP($B169,Stats!$A$2:$AA$19,8,FALSE))/VLOOKUP($B169,Stats!$A$2:$AA$19,22,FALSE),""))</f>
        <v>-0.39509019437688425</v>
      </c>
      <c r="BI169" s="46" t="str">
        <f>IF(ISNUMBER(VLOOKUP($B169,Stats!$A$2:$AA$19,2,FALSE))=FALSE,"",IF(ISNUMBER(#REF!),(#REF!-VLOOKUP($B169,Stats!$A$2:$AA$19,9,FALSE))/VLOOKUP($B169,Stats!$A$2:$AA$19,23,FALSE),""))</f>
        <v/>
      </c>
      <c r="BJ169" s="46" t="str">
        <f>IF(ISNUMBER(VLOOKUP($B169,Stats!$A$2:$AA$19,2,FALSE))=FALSE,"",IF(ISNUMBER(#REF!),(#REF!-VLOOKUP($B169,Stats!$A$2:$AA$19,10,FALSE))/VLOOKUP($B169,Stats!$A$2:$AA$19,24,FALSE),""))</f>
        <v/>
      </c>
      <c r="BK169" s="44">
        <f t="shared" si="33"/>
        <v>0.49055667195251379</v>
      </c>
      <c r="BL169" s="46" t="str">
        <f>IF(ISNUMBER(VLOOKUP($B169,Stats!$A$2:$AA$19,2,FALSE))=FALSE,"",IF(ISNUMBER(#REF!),(#REF!-VLOOKUP($B169,Stats!$A$2:$AA$19,11,FALSE))/VLOOKUP($B169,Stats!$A$2:$AA$19,25,FALSE),""))</f>
        <v/>
      </c>
      <c r="BM169" s="46" t="str">
        <f>IF(ISNUMBER(VLOOKUP($B169,Stats!$A$2:$AA$19,2,FALSE))=FALSE,"",IF(ISNUMBER(AA169),(AA169-VLOOKUP($B169,Stats!$A$2:$AA$19,12,FALSE))/VLOOKUP($B169,Stats!$A$2:$AA$19,26,FALSE),""))</f>
        <v/>
      </c>
      <c r="BN169" s="46" t="str">
        <f>IF(ISNUMBER(VLOOKUP($B169,Stats!$A$2:$AA$19,2,FALSE))=FALSE,"",IF(ISNUMBER(#REF!),(#REF!-VLOOKUP($B169,Stats!$A$2:$AA$19,13,FALSE))/VLOOKUP($B169,Stats!$A$2:$AA$19,27,FALSE),""))</f>
        <v/>
      </c>
      <c r="BO169" s="46" t="str">
        <f>IF(ISNUMBER(VLOOKUP($B169,Stats!$A$2:$AA$19,2,FALSE))=FALSE,"",IF(ISNUMBER(#REF!),(#REF!-VLOOKUP($B169,Stats!$A$2:$AA$19,14,FALSE))/VLOOKUP($B169,Stats!$A$2:$AB$19,28,FALSE),""))</f>
        <v/>
      </c>
      <c r="BP169" s="46"/>
      <c r="BQ169" s="46">
        <f>IF(ISNUMBER(VLOOKUP($B169,Stats!$A$2:$AA$19,2,FALSE))=FALSE,"",IF(ISNUMBER(BM169),BM169,(VLOOKUP($B169,Stats!$A$2:$AT$19,46,FALSE)-VLOOKUP($B169,Stats!$A$2:$AA$19,12,FALSE))/VLOOKUP($B169,Stats!$A$2:$AA$19,26,FALSE)))</f>
        <v>-0.71825946798524909</v>
      </c>
      <c r="BR169" s="51">
        <f t="shared" si="34"/>
        <v>-0.71825946798524909</v>
      </c>
      <c r="BS169" s="32" t="str">
        <f t="shared" si="28"/>
        <v>2026_201423</v>
      </c>
      <c r="BT169" s="53">
        <f t="shared" si="29"/>
        <v>-2.7859422994857497E-2</v>
      </c>
    </row>
    <row r="170" spans="1:72" x14ac:dyDescent="0.15">
      <c r="A170" s="16">
        <v>2026</v>
      </c>
      <c r="B170" s="17">
        <v>201424</v>
      </c>
      <c r="C170" s="3">
        <v>0</v>
      </c>
      <c r="D170" s="23">
        <v>2.0221060748864872E-2</v>
      </c>
      <c r="E170" s="18">
        <v>2.1974203101939771E-3</v>
      </c>
      <c r="F170" s="24">
        <v>9</v>
      </c>
      <c r="G170" s="24">
        <v>1</v>
      </c>
      <c r="H170" s="20">
        <v>2.4670138092326927E-3</v>
      </c>
      <c r="I170" s="20">
        <v>-2.1420615200068438E-3</v>
      </c>
      <c r="J170" s="24">
        <v>9</v>
      </c>
      <c r="K170" s="24">
        <v>1</v>
      </c>
      <c r="L170" s="20">
        <v>6.2775704105868524E-3</v>
      </c>
      <c r="M170" s="20">
        <v>-2.1420615200068438E-3</v>
      </c>
      <c r="N170" s="19">
        <v>1.1907000000000001</v>
      </c>
      <c r="O170" s="19">
        <v>1.0224111282843895</v>
      </c>
      <c r="P170" s="25">
        <v>41971</v>
      </c>
      <c r="Q170" s="20">
        <v>0</v>
      </c>
      <c r="R170" s="25">
        <v>41960</v>
      </c>
      <c r="S170" s="25">
        <f>IF(ISNUMBER(R170),VLOOKUP(B170,Index!$B$3:$AB$18,27,FALSE),"")</f>
        <v>41963</v>
      </c>
      <c r="T170" s="25">
        <f>IF(ISNUMBER($R170),VLOOKUP($B170,Index!$B$21:$AB$36,27,FALSE),"")</f>
        <v>41963</v>
      </c>
      <c r="U170" s="25">
        <f>IF(ISNUMBER($R170),VLOOKUP($B170,Index!$B$39:$AB$54,27,FALSE),"")</f>
        <v>41963</v>
      </c>
      <c r="W170" s="18">
        <v>0.60663182246594616</v>
      </c>
      <c r="X170" s="19">
        <v>0.9</v>
      </c>
      <c r="Y170" s="18">
        <v>4.1693118941560109E-2</v>
      </c>
      <c r="Z170" s="19">
        <f t="shared" si="30"/>
        <v>3</v>
      </c>
      <c r="AA170" s="21" t="s">
        <v>25</v>
      </c>
      <c r="AB170" s="28"/>
      <c r="AC170" s="18">
        <v>0.36800216802835523</v>
      </c>
      <c r="AD170" s="19">
        <v>0.81</v>
      </c>
      <c r="AE170" s="18">
        <v>1.7383161670750783E-3</v>
      </c>
      <c r="AF170" s="19">
        <f t="shared" si="31"/>
        <v>9</v>
      </c>
      <c r="AG170" s="21" t="s">
        <v>25</v>
      </c>
      <c r="AH170" s="28"/>
      <c r="AK170" t="str">
        <f t="shared" si="37"/>
        <v/>
      </c>
      <c r="AL170" t="str">
        <f t="shared" si="37"/>
        <v/>
      </c>
      <c r="AM170" t="str">
        <f t="shared" si="37"/>
        <v/>
      </c>
      <c r="AN170" t="str">
        <f t="shared" si="37"/>
        <v/>
      </c>
      <c r="AO170" t="str">
        <f t="shared" si="37"/>
        <v/>
      </c>
      <c r="AP170" t="str">
        <f t="shared" si="37"/>
        <v/>
      </c>
      <c r="AQ170" t="str">
        <f t="shared" si="37"/>
        <v/>
      </c>
      <c r="AR170" t="str">
        <f t="shared" si="37"/>
        <v/>
      </c>
      <c r="AS170" t="str">
        <f t="shared" si="37"/>
        <v/>
      </c>
      <c r="AT170" t="str">
        <f t="shared" si="37"/>
        <v/>
      </c>
      <c r="AU170" t="str">
        <f t="shared" si="37"/>
        <v/>
      </c>
      <c r="AV170" t="str">
        <f t="shared" si="37"/>
        <v/>
      </c>
      <c r="AW170" t="str">
        <f t="shared" si="37"/>
        <v/>
      </c>
      <c r="AX170" t="str">
        <f t="shared" si="37"/>
        <v/>
      </c>
      <c r="AZ170" s="46">
        <f>IF(ISNUMBER(VLOOKUP($B170,Stats!$A$2:$AA$19,2,FALSE))=FALSE,"",IF(ISNUMBER(W170),(W170-VLOOKUP($B170,Stats!$A$2:$AA$19,2,FALSE))/VLOOKUP($B170,Stats!$A$2:$AA$19,16,FALSE),""))</f>
        <v>-0.57808713895781139</v>
      </c>
      <c r="BA170" s="46">
        <f>IF(ISNUMBER(VLOOKUP($B170,Stats!$A$2:$AA$19,2,FALSE))=FALSE,"",IF(ISNUMBER(X170),(X170-VLOOKUP($B170,Stats!$A$2:$AA$19,3,FALSE))/VLOOKUP($B170,Stats!$A$2:$AA$19,17,FALSE),""))</f>
        <v>1.2377608208189006</v>
      </c>
      <c r="BB170" s="46"/>
      <c r="BC170" s="46"/>
      <c r="BD170" s="44">
        <f t="shared" si="27"/>
        <v>0.32983684093054461</v>
      </c>
      <c r="BE170" s="46">
        <f>IF(ISNUMBER(VLOOKUP($B170,Stats!$A$2:$AA$19,2,FALSE))=FALSE,"",IF(ISNUMBER(Y170),(Y170-VLOOKUP($B170,Stats!$A$2:$AA$19,5,FALSE))/VLOOKUP($B170,Stats!$A$2:$AA$19,19,FALSE),""))</f>
        <v>-0.8833591580404333</v>
      </c>
      <c r="BF170" s="46"/>
      <c r="BG170" s="46"/>
      <c r="BH170" s="46">
        <f>IF(ISNUMBER(VLOOKUP($B170,Stats!$A$2:$AA$19,2,FALSE))=FALSE,"",IF(ISNUMBER(Z170),(Z170-VLOOKUP($B170,Stats!$A$2:$AA$19,8,FALSE))/VLOOKUP($B170,Stats!$A$2:$AA$19,22,FALSE),""))</f>
        <v>0.23057572299102111</v>
      </c>
      <c r="BI170" s="46" t="str">
        <f>IF(ISNUMBER(VLOOKUP($B170,Stats!$A$2:$AA$19,2,FALSE))=FALSE,"",IF(ISNUMBER(#REF!),(#REF!-VLOOKUP($B170,Stats!$A$2:$AA$19,9,FALSE))/VLOOKUP($B170,Stats!$A$2:$AA$19,23,FALSE),""))</f>
        <v/>
      </c>
      <c r="BJ170" s="46" t="str">
        <f>IF(ISNUMBER(VLOOKUP($B170,Stats!$A$2:$AA$19,2,FALSE))=FALSE,"",IF(ISNUMBER(#REF!),(#REF!-VLOOKUP($B170,Stats!$A$2:$AA$19,10,FALSE))/VLOOKUP($B170,Stats!$A$2:$AA$19,24,FALSE),""))</f>
        <v/>
      </c>
      <c r="BK170" s="44">
        <f t="shared" si="33"/>
        <v>0.68752412752560954</v>
      </c>
      <c r="BL170" s="46" t="str">
        <f>IF(ISNUMBER(VLOOKUP($B170,Stats!$A$2:$AA$19,2,FALSE))=FALSE,"",IF(ISNUMBER(#REF!),(#REF!-VLOOKUP($B170,Stats!$A$2:$AA$19,11,FALSE))/VLOOKUP($B170,Stats!$A$2:$AA$19,25,FALSE),""))</f>
        <v/>
      </c>
      <c r="BM170" s="46" t="str">
        <f>IF(ISNUMBER(VLOOKUP($B170,Stats!$A$2:$AA$19,2,FALSE))=FALSE,"",IF(ISNUMBER(AA170),(AA170-VLOOKUP($B170,Stats!$A$2:$AA$19,12,FALSE))/VLOOKUP($B170,Stats!$A$2:$AA$19,26,FALSE),""))</f>
        <v/>
      </c>
      <c r="BN170" s="46" t="str">
        <f>IF(ISNUMBER(VLOOKUP($B170,Stats!$A$2:$AA$19,2,FALSE))=FALSE,"",IF(ISNUMBER(#REF!),(#REF!-VLOOKUP($B170,Stats!$A$2:$AA$19,13,FALSE))/VLOOKUP($B170,Stats!$A$2:$AA$19,27,FALSE),""))</f>
        <v/>
      </c>
      <c r="BO170" s="46" t="str">
        <f>IF(ISNUMBER(VLOOKUP($B170,Stats!$A$2:$AA$19,2,FALSE))=FALSE,"",IF(ISNUMBER(#REF!),(#REF!-VLOOKUP($B170,Stats!$A$2:$AA$19,14,FALSE))/VLOOKUP($B170,Stats!$A$2:$AB$19,28,FALSE),""))</f>
        <v/>
      </c>
      <c r="BP170" s="46"/>
      <c r="BQ170" s="46">
        <f>IF(ISNUMBER(VLOOKUP($B170,Stats!$A$2:$AA$19,2,FALSE))=FALSE,"",IF(ISNUMBER(BM170),BM170,(VLOOKUP($B170,Stats!$A$2:$AT$19,46,FALSE)-VLOOKUP($B170,Stats!$A$2:$AA$19,12,FALSE))/VLOOKUP($B170,Stats!$A$2:$AA$19,26,FALSE)))</f>
        <v>-0.71020535495067338</v>
      </c>
      <c r="BR170" s="51">
        <f t="shared" si="34"/>
        <v>-0.71020535495067338</v>
      </c>
      <c r="BS170" s="32" t="str">
        <f t="shared" si="28"/>
        <v>2026_201424</v>
      </c>
      <c r="BT170" s="53">
        <f t="shared" si="29"/>
        <v>0.33644077371133996</v>
      </c>
    </row>
    <row r="171" spans="1:72" x14ac:dyDescent="0.15">
      <c r="A171" s="16">
        <v>2026</v>
      </c>
      <c r="B171" s="17">
        <v>201425</v>
      </c>
      <c r="C171" s="3">
        <v>0</v>
      </c>
      <c r="D171" s="23">
        <v>-2.9394473838918467E-3</v>
      </c>
      <c r="E171" s="18">
        <v>7.3228917508132785E-3</v>
      </c>
      <c r="F171" s="24">
        <v>5</v>
      </c>
      <c r="G171" s="24">
        <v>5</v>
      </c>
      <c r="H171" s="20">
        <v>4.9174353067829909E-3</v>
      </c>
      <c r="I171" s="20">
        <v>-5.4576902613062469E-3</v>
      </c>
      <c r="J171" s="24">
        <v>3</v>
      </c>
      <c r="K171" s="24">
        <v>4</v>
      </c>
      <c r="L171" s="20">
        <v>1.1014686248331129E-2</v>
      </c>
      <c r="M171" s="20">
        <v>-1.5679442508710784E-2</v>
      </c>
      <c r="N171" s="19">
        <v>1.2116</v>
      </c>
      <c r="O171" s="19">
        <v>1.0183224071272483</v>
      </c>
      <c r="P171" s="25">
        <v>41977</v>
      </c>
      <c r="Q171" s="20">
        <v>-2.6328821393199142E-2</v>
      </c>
      <c r="R171" s="25">
        <v>41983</v>
      </c>
      <c r="S171" s="25">
        <f>IF(ISNUMBER(R171),VLOOKUP(B171,Index!$B$3:$AB$18,27,FALSE),"")</f>
        <v>41982</v>
      </c>
      <c r="T171" s="25">
        <f>IF(ISNUMBER($R171),VLOOKUP($B171,Index!$B$21:$AB$36,27,FALSE),"")</f>
        <v>41982</v>
      </c>
      <c r="U171" s="25">
        <f>IF(ISNUMBER($R171),VLOOKUP($B171,Index!$B$39:$AB$54,27,FALSE),"")</f>
        <v>41982</v>
      </c>
      <c r="W171" s="18">
        <v>-8.81834215167554E-2</v>
      </c>
      <c r="X171" s="19">
        <v>0.5</v>
      </c>
      <c r="Y171" s="18">
        <v>0.13894210194856885</v>
      </c>
      <c r="Z171" s="19">
        <f t="shared" si="30"/>
        <v>1</v>
      </c>
      <c r="AA171" s="21" t="s">
        <v>25</v>
      </c>
      <c r="AB171" s="28"/>
      <c r="AC171" s="18">
        <v>7.7763158304017593E-3</v>
      </c>
      <c r="AD171" s="19">
        <v>0.25</v>
      </c>
      <c r="AE171" s="18">
        <v>1.93049076938865E-2</v>
      </c>
      <c r="AF171" s="19">
        <f t="shared" si="31"/>
        <v>1</v>
      </c>
      <c r="AG171" s="21" t="s">
        <v>25</v>
      </c>
      <c r="AH171" s="28"/>
      <c r="AK171" t="str">
        <f t="shared" si="37"/>
        <v/>
      </c>
      <c r="AL171" t="str">
        <f t="shared" si="37"/>
        <v/>
      </c>
      <c r="AM171" t="str">
        <f t="shared" si="37"/>
        <v/>
      </c>
      <c r="AN171" t="str">
        <f t="shared" si="37"/>
        <v/>
      </c>
      <c r="AO171" t="str">
        <f t="shared" si="37"/>
        <v/>
      </c>
      <c r="AP171" t="str">
        <f t="shared" si="37"/>
        <v/>
      </c>
      <c r="AQ171" t="str">
        <f t="shared" si="37"/>
        <v/>
      </c>
      <c r="AR171" t="str">
        <f t="shared" si="37"/>
        <v/>
      </c>
      <c r="AS171" t="str">
        <f t="shared" si="37"/>
        <v/>
      </c>
      <c r="AT171" t="str">
        <f t="shared" si="37"/>
        <v/>
      </c>
      <c r="AU171" t="str">
        <f t="shared" si="37"/>
        <v/>
      </c>
      <c r="AV171" t="str">
        <f t="shared" si="37"/>
        <v/>
      </c>
      <c r="AW171" t="str">
        <f t="shared" si="37"/>
        <v/>
      </c>
      <c r="AX171" t="str">
        <f t="shared" si="37"/>
        <v/>
      </c>
      <c r="AZ171" s="46">
        <f>IF(ISNUMBER(VLOOKUP($B171,Stats!$A$2:$AA$19,2,FALSE))=FALSE,"",IF(ISNUMBER(W171),(W171-VLOOKUP($B171,Stats!$A$2:$AA$19,2,FALSE))/VLOOKUP($B171,Stats!$A$2:$AA$19,16,FALSE),""))</f>
        <v>-0.71586231135678491</v>
      </c>
      <c r="BA171" s="46">
        <f>IF(ISNUMBER(VLOOKUP($B171,Stats!$A$2:$AA$19,2,FALSE))=FALSE,"",IF(ISNUMBER(X171),(X171-VLOOKUP($B171,Stats!$A$2:$AA$19,3,FALSE))/VLOOKUP($B171,Stats!$A$2:$AA$19,17,FALSE),""))</f>
        <v>-0.77319859457856333</v>
      </c>
      <c r="BB171" s="46"/>
      <c r="BC171" s="46"/>
      <c r="BD171" s="44">
        <f t="shared" si="27"/>
        <v>-0.74453045296767417</v>
      </c>
      <c r="BE171" s="46">
        <f>IF(ISNUMBER(VLOOKUP($B171,Stats!$A$2:$AA$19,2,FALSE))=FALSE,"",IF(ISNUMBER(Y171),(Y171-VLOOKUP($B171,Stats!$A$2:$AA$19,5,FALSE))/VLOOKUP($B171,Stats!$A$2:$AA$19,19,FALSE),""))</f>
        <v>-0.87574121420514572</v>
      </c>
      <c r="BF171" s="46"/>
      <c r="BG171" s="46"/>
      <c r="BH171" s="46">
        <f>IF(ISNUMBER(VLOOKUP($B171,Stats!$A$2:$AA$19,2,FALSE))=FALSE,"",IF(ISNUMBER(Z171),(Z171-VLOOKUP($B171,Stats!$A$2:$AA$19,8,FALSE))/VLOOKUP($B171,Stats!$A$2:$AA$19,22,FALSE),""))</f>
        <v>0.47020268241895136</v>
      </c>
      <c r="BI171" s="46" t="str">
        <f>IF(ISNUMBER(VLOOKUP($B171,Stats!$A$2:$AA$19,2,FALSE))=FALSE,"",IF(ISNUMBER(#REF!),(#REF!-VLOOKUP($B171,Stats!$A$2:$AA$19,9,FALSE))/VLOOKUP($B171,Stats!$A$2:$AA$19,23,FALSE),""))</f>
        <v/>
      </c>
      <c r="BJ171" s="46" t="str">
        <f>IF(ISNUMBER(VLOOKUP($B171,Stats!$A$2:$AA$19,2,FALSE))=FALSE,"",IF(ISNUMBER(#REF!),(#REF!-VLOOKUP($B171,Stats!$A$2:$AA$19,10,FALSE))/VLOOKUP($B171,Stats!$A$2:$AA$19,24,FALSE),""))</f>
        <v/>
      </c>
      <c r="BK171" s="44">
        <f t="shared" si="33"/>
        <v>0.75407965466928739</v>
      </c>
      <c r="BL171" s="46" t="str">
        <f>IF(ISNUMBER(VLOOKUP($B171,Stats!$A$2:$AA$19,2,FALSE))=FALSE,"",IF(ISNUMBER(#REF!),(#REF!-VLOOKUP($B171,Stats!$A$2:$AA$19,11,FALSE))/VLOOKUP($B171,Stats!$A$2:$AA$19,25,FALSE),""))</f>
        <v/>
      </c>
      <c r="BM171" s="46" t="str">
        <f>IF(ISNUMBER(VLOOKUP($B171,Stats!$A$2:$AA$19,2,FALSE))=FALSE,"",IF(ISNUMBER(AA171),(AA171-VLOOKUP($B171,Stats!$A$2:$AA$19,12,FALSE))/VLOOKUP($B171,Stats!$A$2:$AA$19,26,FALSE),""))</f>
        <v/>
      </c>
      <c r="BN171" s="46" t="str">
        <f>IF(ISNUMBER(VLOOKUP($B171,Stats!$A$2:$AA$19,2,FALSE))=FALSE,"",IF(ISNUMBER(#REF!),(#REF!-VLOOKUP($B171,Stats!$A$2:$AA$19,13,FALSE))/VLOOKUP($B171,Stats!$A$2:$AA$19,27,FALSE),""))</f>
        <v/>
      </c>
      <c r="BO171" s="46" t="str">
        <f>IF(ISNUMBER(VLOOKUP($B171,Stats!$A$2:$AA$19,2,FALSE))=FALSE,"",IF(ISNUMBER(#REF!),(#REF!-VLOOKUP($B171,Stats!$A$2:$AA$19,14,FALSE))/VLOOKUP($B171,Stats!$A$2:$AB$19,28,FALSE),""))</f>
        <v/>
      </c>
      <c r="BP171" s="46"/>
      <c r="BQ171" s="46">
        <f>IF(ISNUMBER(VLOOKUP($B171,Stats!$A$2:$AA$19,2,FALSE))=FALSE,"",IF(ISNUMBER(BM171),BM171,(VLOOKUP($B171,Stats!$A$2:$AT$19,46,FALSE)-VLOOKUP($B171,Stats!$A$2:$AA$19,12,FALSE))/VLOOKUP($B171,Stats!$A$2:$AA$19,26,FALSE)))</f>
        <v>-0.79776266374979832</v>
      </c>
      <c r="BR171" s="51">
        <f t="shared" si="34"/>
        <v>-0.79776266374979832</v>
      </c>
      <c r="BS171" s="32" t="str">
        <f t="shared" si="28"/>
        <v>2026_201425</v>
      </c>
      <c r="BT171" s="53">
        <f t="shared" si="29"/>
        <v>0.14398916945807788</v>
      </c>
    </row>
    <row r="172" spans="1:72" x14ac:dyDescent="0.15">
      <c r="A172" s="16">
        <v>2026</v>
      </c>
      <c r="B172" s="17">
        <v>201426</v>
      </c>
      <c r="C172" s="3">
        <v>0</v>
      </c>
      <c r="D172" s="23">
        <v>1.1287061994609049E-2</v>
      </c>
      <c r="E172" s="18">
        <v>8.783514122977917E-3</v>
      </c>
      <c r="F172" s="24">
        <v>5</v>
      </c>
      <c r="G172" s="24">
        <v>5</v>
      </c>
      <c r="H172" s="20">
        <v>8.8913412267100696E-3</v>
      </c>
      <c r="I172" s="20">
        <v>-6.5758914575402058E-3</v>
      </c>
      <c r="J172" s="24">
        <v>3</v>
      </c>
      <c r="K172" s="24">
        <v>5</v>
      </c>
      <c r="L172" s="20">
        <v>1.3790221479314857E-2</v>
      </c>
      <c r="M172" s="20">
        <v>-1.329897764109389E-2</v>
      </c>
      <c r="N172" s="19">
        <v>1.2222</v>
      </c>
      <c r="O172" s="19">
        <v>1.021479314667781</v>
      </c>
      <c r="P172" s="25">
        <v>41990</v>
      </c>
      <c r="Q172" s="20">
        <v>-3.2482408771068449E-2</v>
      </c>
      <c r="R172" s="25">
        <v>41997</v>
      </c>
      <c r="S172" s="25">
        <f>IF(ISNUMBER(R172),VLOOKUP(B172,Index!$B$3:$AB$18,27,FALSE),"")</f>
        <v>41997</v>
      </c>
      <c r="T172" s="25">
        <f>IF(ISNUMBER($R172),VLOOKUP($B172,Index!$B$21:$AB$36,27,FALSE),"")</f>
        <v>41996</v>
      </c>
      <c r="U172" s="25">
        <f>IF(ISNUMBER($R172),VLOOKUP($B172,Index!$B$39:$AB$54,27,FALSE),"")</f>
        <v>41996</v>
      </c>
      <c r="W172" s="18">
        <v>0.33861185983827147</v>
      </c>
      <c r="X172" s="19">
        <v>0.5</v>
      </c>
      <c r="Y172" s="18">
        <v>0.16665546293319913</v>
      </c>
      <c r="Z172" s="19">
        <f t="shared" si="30"/>
        <v>0</v>
      </c>
      <c r="AA172" s="21">
        <v>0.34748229646879669</v>
      </c>
      <c r="AB172" s="28"/>
      <c r="AC172" s="18">
        <v>0.1146579916231332</v>
      </c>
      <c r="AD172" s="19">
        <v>0.25</v>
      </c>
      <c r="AE172" s="18">
        <v>2.7774043325478909E-2</v>
      </c>
      <c r="AF172" s="19">
        <f t="shared" si="31"/>
        <v>0</v>
      </c>
      <c r="AG172" s="21">
        <v>0.12074394635922872</v>
      </c>
      <c r="AH172" s="28"/>
      <c r="AK172" t="str">
        <f t="shared" si="37"/>
        <v/>
      </c>
      <c r="AL172" t="str">
        <f t="shared" si="37"/>
        <v/>
      </c>
      <c r="AM172" t="str">
        <f t="shared" si="37"/>
        <v/>
      </c>
      <c r="AN172" t="str">
        <f t="shared" si="37"/>
        <v/>
      </c>
      <c r="AO172" t="str">
        <f t="shared" si="37"/>
        <v/>
      </c>
      <c r="AP172">
        <f t="shared" si="37"/>
        <v>0.34748229646879669</v>
      </c>
      <c r="AQ172" t="str">
        <f t="shared" si="37"/>
        <v/>
      </c>
      <c r="AR172" t="str">
        <f t="shared" si="37"/>
        <v/>
      </c>
      <c r="AS172" t="str">
        <f t="shared" si="37"/>
        <v/>
      </c>
      <c r="AT172" t="str">
        <f t="shared" si="37"/>
        <v/>
      </c>
      <c r="AU172" t="str">
        <f t="shared" si="37"/>
        <v/>
      </c>
      <c r="AV172" t="str">
        <f t="shared" si="37"/>
        <v/>
      </c>
      <c r="AW172" t="str">
        <f t="shared" si="37"/>
        <v/>
      </c>
      <c r="AX172" t="str">
        <f t="shared" si="37"/>
        <v/>
      </c>
      <c r="AZ172" s="46">
        <f>IF(ISNUMBER(VLOOKUP($B172,Stats!$A$2:$AA$19,2,FALSE))=FALSE,"",IF(ISNUMBER(W172),(W172-VLOOKUP($B172,Stats!$A$2:$AA$19,2,FALSE))/VLOOKUP($B172,Stats!$A$2:$AA$19,16,FALSE),""))</f>
        <v>-0.24831347251907729</v>
      </c>
      <c r="BA172" s="46">
        <f>IF(ISNUMBER(VLOOKUP($B172,Stats!$A$2:$AA$19,2,FALSE))=FALSE,"",IF(ISNUMBER(X172),(X172-VLOOKUP($B172,Stats!$A$2:$AA$19,3,FALSE))/VLOOKUP($B172,Stats!$A$2:$AA$19,17,FALSE),""))</f>
        <v>-0.59756231632346257</v>
      </c>
      <c r="BB172" s="46"/>
      <c r="BC172" s="46"/>
      <c r="BD172" s="44">
        <f t="shared" si="27"/>
        <v>-0.42293789442126994</v>
      </c>
      <c r="BE172" s="46">
        <f>IF(ISNUMBER(VLOOKUP($B172,Stats!$A$2:$AA$19,2,FALSE))=FALSE,"",IF(ISNUMBER(Y172),(Y172-VLOOKUP($B172,Stats!$A$2:$AA$19,5,FALSE))/VLOOKUP($B172,Stats!$A$2:$AA$19,19,FALSE),""))</f>
        <v>-0.47502730544135285</v>
      </c>
      <c r="BF172" s="46"/>
      <c r="BG172" s="46"/>
      <c r="BH172" s="46">
        <f>IF(ISNUMBER(VLOOKUP($B172,Stats!$A$2:$AA$19,2,FALSE))=FALSE,"",IF(ISNUMBER(Z172),(Z172-VLOOKUP($B172,Stats!$A$2:$AA$19,8,FALSE))/VLOOKUP($B172,Stats!$A$2:$AA$19,22,FALSE),""))</f>
        <v>-0.60316436580698729</v>
      </c>
      <c r="BI172" s="46" t="str">
        <f>IF(ISNUMBER(VLOOKUP($B172,Stats!$A$2:$AA$19,2,FALSE))=FALSE,"",IF(ISNUMBER(#REF!),(#REF!-VLOOKUP($B172,Stats!$A$2:$AA$19,9,FALSE))/VLOOKUP($B172,Stats!$A$2:$AA$19,23,FALSE),""))</f>
        <v/>
      </c>
      <c r="BJ172" s="46" t="str">
        <f>IF(ISNUMBER(VLOOKUP($B172,Stats!$A$2:$AA$19,2,FALSE))=FALSE,"",IF(ISNUMBER(#REF!),(#REF!-VLOOKUP($B172,Stats!$A$2:$AA$19,10,FALSE))/VLOOKUP($B172,Stats!$A$2:$AA$19,24,FALSE),""))</f>
        <v/>
      </c>
      <c r="BK172" s="44">
        <f t="shared" si="33"/>
        <v>0.15156980406685081</v>
      </c>
      <c r="BL172" s="46" t="str">
        <f>IF(ISNUMBER(VLOOKUP($B172,Stats!$A$2:$AA$19,2,FALSE))=FALSE,"",IF(ISNUMBER(#REF!),(#REF!-VLOOKUP($B172,Stats!$A$2:$AA$19,11,FALSE))/VLOOKUP($B172,Stats!$A$2:$AA$19,25,FALSE),""))</f>
        <v/>
      </c>
      <c r="BM172" s="46">
        <f>IF(ISNUMBER(VLOOKUP($B172,Stats!$A$2:$AA$19,2,FALSE))=FALSE,"",IF(ISNUMBER(AA172),(AA172-VLOOKUP($B172,Stats!$A$2:$AA$19,12,FALSE))/VLOOKUP($B172,Stats!$A$2:$AA$19,26,FALSE),""))</f>
        <v>-0.53517201800706526</v>
      </c>
      <c r="BN172" s="46" t="str">
        <f>IF(ISNUMBER(VLOOKUP($B172,Stats!$A$2:$AA$19,2,FALSE))=FALSE,"",IF(ISNUMBER(#REF!),(#REF!-VLOOKUP($B172,Stats!$A$2:$AA$19,13,FALSE))/VLOOKUP($B172,Stats!$A$2:$AA$19,27,FALSE),""))</f>
        <v/>
      </c>
      <c r="BO172" s="46" t="str">
        <f>IF(ISNUMBER(VLOOKUP($B172,Stats!$A$2:$AA$19,2,FALSE))=FALSE,"",IF(ISNUMBER(#REF!),(#REF!-VLOOKUP($B172,Stats!$A$2:$AA$19,14,FALSE))/VLOOKUP($B172,Stats!$A$2:$AB$19,28,FALSE),""))</f>
        <v/>
      </c>
      <c r="BP172" s="46"/>
      <c r="BQ172" s="46">
        <f>IF(ISNUMBER(VLOOKUP($B172,Stats!$A$2:$AA$19,2,FALSE))=FALSE,"",IF(ISNUMBER(BM172),BM172,(VLOOKUP($B172,Stats!$A$2:$AT$19,46,FALSE)-VLOOKUP($B172,Stats!$A$2:$AA$19,12,FALSE))/VLOOKUP($B172,Stats!$A$2:$AA$19,26,FALSE)))</f>
        <v>-0.53517201800706526</v>
      </c>
      <c r="BR172" s="51">
        <f t="shared" si="34"/>
        <v>-0.53517201800706526</v>
      </c>
      <c r="BS172" s="32" t="str">
        <f t="shared" si="28"/>
        <v>2026_201426</v>
      </c>
      <c r="BT172" s="53">
        <f t="shared" si="29"/>
        <v>-0.10068010004555658</v>
      </c>
    </row>
    <row r="173" spans="1:72" x14ac:dyDescent="0.15">
      <c r="A173" s="16">
        <v>2026</v>
      </c>
      <c r="B173" s="17">
        <v>201427</v>
      </c>
      <c r="C173" s="3">
        <v>0</v>
      </c>
      <c r="D173" s="23">
        <v>7.4962518740639972E-4</v>
      </c>
      <c r="E173" s="18">
        <v>1.1806451292304041E-3</v>
      </c>
      <c r="F173" s="24">
        <v>2</v>
      </c>
      <c r="G173" s="24">
        <v>1</v>
      </c>
      <c r="H173" s="20">
        <v>9.1645147623131695E-4</v>
      </c>
      <c r="I173" s="20">
        <v>-1.0820709172633114E-3</v>
      </c>
      <c r="J173" s="24">
        <v>1</v>
      </c>
      <c r="K173" s="24">
        <v>1</v>
      </c>
      <c r="L173" s="20">
        <v>1.1665694525457848E-3</v>
      </c>
      <c r="M173" s="20">
        <v>-1.0820709172633114E-3</v>
      </c>
      <c r="N173" s="19">
        <v>1.2015</v>
      </c>
      <c r="O173" s="19">
        <v>1.0000832362244048</v>
      </c>
      <c r="P173" s="25">
        <v>42004</v>
      </c>
      <c r="Q173" s="20">
        <v>-1.0820709172633114E-3</v>
      </c>
      <c r="R173" s="25">
        <v>42003</v>
      </c>
      <c r="S173" s="25">
        <f>IF(ISNUMBER(R173),VLOOKUP(B173,Index!$B$3:$AB$18,27,FALSE),"")</f>
        <v>42002</v>
      </c>
      <c r="T173" s="25">
        <f>IF(ISNUMBER($R173),VLOOKUP($B173,Index!$B$21:$AB$36,27,FALSE),"")</f>
        <v>42003</v>
      </c>
      <c r="U173" s="25">
        <f>IF(ISNUMBER($R173),VLOOKUP($B173,Index!$B$39:$AB$54,27,FALSE),"")</f>
        <v>42003</v>
      </c>
      <c r="W173" s="18">
        <v>8.9955022488767966E-2</v>
      </c>
      <c r="X173" s="19">
        <v>0.66666666666666663</v>
      </c>
      <c r="Y173" s="18">
        <v>2.2401166300511498E-2</v>
      </c>
      <c r="Z173" s="19">
        <f t="shared" si="30"/>
        <v>1</v>
      </c>
      <c r="AA173" s="21">
        <v>0.69276900011534615</v>
      </c>
      <c r="AB173" s="28"/>
      <c r="AC173" s="18">
        <v>8.0919060709547502E-3</v>
      </c>
      <c r="AD173" s="19">
        <v>0.44444444444444442</v>
      </c>
      <c r="AE173" s="18">
        <v>5.0181225162317198E-4</v>
      </c>
      <c r="AF173" s="19">
        <f t="shared" si="31"/>
        <v>1</v>
      </c>
      <c r="AG173" s="21">
        <v>0.47992888752081647</v>
      </c>
      <c r="AH173" s="28"/>
      <c r="AK173" t="str">
        <f t="shared" ref="AK173:AX182" si="38">IF($B173=AK$2,$AA173,"")</f>
        <v/>
      </c>
      <c r="AL173" t="str">
        <f t="shared" si="38"/>
        <v/>
      </c>
      <c r="AM173" t="str">
        <f t="shared" si="38"/>
        <v/>
      </c>
      <c r="AN173" t="str">
        <f t="shared" si="38"/>
        <v/>
      </c>
      <c r="AO173" t="str">
        <f t="shared" si="38"/>
        <v/>
      </c>
      <c r="AP173" t="str">
        <f t="shared" si="38"/>
        <v/>
      </c>
      <c r="AQ173">
        <f t="shared" si="38"/>
        <v>0.69276900011534615</v>
      </c>
      <c r="AR173" t="str">
        <f t="shared" si="38"/>
        <v/>
      </c>
      <c r="AS173" t="str">
        <f t="shared" si="38"/>
        <v/>
      </c>
      <c r="AT173" t="str">
        <f t="shared" si="38"/>
        <v/>
      </c>
      <c r="AU173" t="str">
        <f t="shared" si="38"/>
        <v/>
      </c>
      <c r="AV173" t="str">
        <f t="shared" si="38"/>
        <v/>
      </c>
      <c r="AW173" t="str">
        <f t="shared" si="38"/>
        <v/>
      </c>
      <c r="AX173" t="str">
        <f t="shared" si="38"/>
        <v/>
      </c>
      <c r="AZ173" s="46">
        <f>IF(ISNUMBER(VLOOKUP($B173,Stats!$A$2:$AA$19,2,FALSE))=FALSE,"",IF(ISNUMBER(W173),(W173-VLOOKUP($B173,Stats!$A$2:$AA$19,2,FALSE))/VLOOKUP($B173,Stats!$A$2:$AA$19,16,FALSE),""))</f>
        <v>-0.32958539639601109</v>
      </c>
      <c r="BA173" s="46">
        <f>IF(ISNUMBER(VLOOKUP($B173,Stats!$A$2:$AA$19,2,FALSE))=FALSE,"",IF(ISNUMBER(X173),(X173-VLOOKUP($B173,Stats!$A$2:$AA$19,3,FALSE))/VLOOKUP($B173,Stats!$A$2:$AA$19,17,FALSE),""))</f>
        <v>0.191037174757621</v>
      </c>
      <c r="BB173" s="46"/>
      <c r="BC173" s="46"/>
      <c r="BD173" s="44">
        <f t="shared" si="27"/>
        <v>-6.9274110819195045E-2</v>
      </c>
      <c r="BE173" s="46">
        <f>IF(ISNUMBER(VLOOKUP($B173,Stats!$A$2:$AA$19,2,FALSE))=FALSE,"",IF(ISNUMBER(Y173),(Y173-VLOOKUP($B173,Stats!$A$2:$AA$19,5,FALSE))/VLOOKUP($B173,Stats!$A$2:$AA$19,19,FALSE),""))</f>
        <v>-1.2387292135323231</v>
      </c>
      <c r="BF173" s="46"/>
      <c r="BG173" s="46"/>
      <c r="BH173" s="46">
        <f>IF(ISNUMBER(VLOOKUP($B173,Stats!$A$2:$AA$19,2,FALSE))=FALSE,"",IF(ISNUMBER(Z173),(Z173-VLOOKUP($B173,Stats!$A$2:$AA$19,8,FALSE))/VLOOKUP($B173,Stats!$A$2:$AA$19,22,FALSE),""))</f>
        <v>0.41115882059143566</v>
      </c>
      <c r="BI173" s="46" t="str">
        <f>IF(ISNUMBER(VLOOKUP($B173,Stats!$A$2:$AA$19,2,FALSE))=FALSE,"",IF(ISNUMBER(#REF!),(#REF!-VLOOKUP($B173,Stats!$A$2:$AA$19,9,FALSE))/VLOOKUP($B173,Stats!$A$2:$AA$19,23,FALSE),""))</f>
        <v/>
      </c>
      <c r="BJ173" s="46" t="str">
        <f>IF(ISNUMBER(VLOOKUP($B173,Stats!$A$2:$AA$19,2,FALSE))=FALSE,"",IF(ISNUMBER(#REF!),(#REF!-VLOOKUP($B173,Stats!$A$2:$AA$19,10,FALSE))/VLOOKUP($B173,Stats!$A$2:$AA$19,24,FALSE),""))</f>
        <v/>
      </c>
      <c r="BK173" s="44">
        <f t="shared" si="33"/>
        <v>0.99045809565005682</v>
      </c>
      <c r="BL173" s="46" t="str">
        <f>IF(ISNUMBER(VLOOKUP($B173,Stats!$A$2:$AA$19,2,FALSE))=FALSE,"",IF(ISNUMBER(#REF!),(#REF!-VLOOKUP($B173,Stats!$A$2:$AA$19,11,FALSE))/VLOOKUP($B173,Stats!$A$2:$AA$19,25,FALSE),""))</f>
        <v/>
      </c>
      <c r="BM173" s="46">
        <f>IF(ISNUMBER(VLOOKUP($B173,Stats!$A$2:$AA$19,2,FALSE))=FALSE,"",IF(ISNUMBER(AA173),(AA173-VLOOKUP($B173,Stats!$A$2:$AA$19,12,FALSE))/VLOOKUP($B173,Stats!$A$2:$AA$19,26,FALSE),""))</f>
        <v>-0.41556951907904016</v>
      </c>
      <c r="BN173" s="46" t="str">
        <f>IF(ISNUMBER(VLOOKUP($B173,Stats!$A$2:$AA$19,2,FALSE))=FALSE,"",IF(ISNUMBER(#REF!),(#REF!-VLOOKUP($B173,Stats!$A$2:$AA$19,13,FALSE))/VLOOKUP($B173,Stats!$A$2:$AA$19,27,FALSE),""))</f>
        <v/>
      </c>
      <c r="BO173" s="46" t="str">
        <f>IF(ISNUMBER(VLOOKUP($B173,Stats!$A$2:$AA$19,2,FALSE))=FALSE,"",IF(ISNUMBER(#REF!),(#REF!-VLOOKUP($B173,Stats!$A$2:$AA$19,14,FALSE))/VLOOKUP($B173,Stats!$A$2:$AB$19,28,FALSE),""))</f>
        <v/>
      </c>
      <c r="BP173" s="46"/>
      <c r="BQ173" s="46">
        <f>IF(ISNUMBER(VLOOKUP($B173,Stats!$A$2:$AA$19,2,FALSE))=FALSE,"",IF(ISNUMBER(BM173),BM173,(VLOOKUP($B173,Stats!$A$2:$AT$19,46,FALSE)-VLOOKUP($B173,Stats!$A$2:$AA$19,12,FALSE))/VLOOKUP($B173,Stats!$A$2:$AA$19,26,FALSE)))</f>
        <v>-0.41556951907904016</v>
      </c>
      <c r="BR173" s="51">
        <f t="shared" si="34"/>
        <v>-0.41556951907904016</v>
      </c>
      <c r="BS173" s="32" t="str">
        <f t="shared" si="28"/>
        <v>2026_201427</v>
      </c>
      <c r="BT173" s="53">
        <f t="shared" si="29"/>
        <v>0.49730613141038699</v>
      </c>
    </row>
    <row r="174" spans="1:72" x14ac:dyDescent="0.15">
      <c r="A174" s="16">
        <v>2026</v>
      </c>
      <c r="B174" s="17">
        <v>201501</v>
      </c>
      <c r="C174" s="3">
        <v>0</v>
      </c>
      <c r="D174" s="23">
        <v>2.397003745318349E-2</v>
      </c>
      <c r="E174" s="18">
        <v>6.5648453920099537E-3</v>
      </c>
      <c r="F174" s="24">
        <v>4</v>
      </c>
      <c r="G174" s="24">
        <v>1</v>
      </c>
      <c r="H174" s="20">
        <v>6.7896905557459641E-3</v>
      </c>
      <c r="I174" s="20">
        <v>-3.329543608900476E-3</v>
      </c>
      <c r="J174" s="24">
        <v>3</v>
      </c>
      <c r="K174" s="24">
        <v>1</v>
      </c>
      <c r="L174" s="20">
        <v>1.2747758861748615E-2</v>
      </c>
      <c r="M174" s="20">
        <v>-3.329543608900476E-3</v>
      </c>
      <c r="N174" s="19">
        <v>1.2314000000000001</v>
      </c>
      <c r="O174" s="19">
        <v>1.0145835049847574</v>
      </c>
      <c r="P174" s="25">
        <v>42011</v>
      </c>
      <c r="Q174" s="20">
        <v>-3.329543608900476E-3</v>
      </c>
      <c r="R174" s="25">
        <v>42012</v>
      </c>
      <c r="S174" s="25">
        <f>IF(ISNUMBER(R174),VLOOKUP(B174,Index!$B$3:$AB$18,27,FALSE),"")</f>
        <v>42013</v>
      </c>
      <c r="T174" s="25">
        <f>IF(ISNUMBER($R174),VLOOKUP($B174,Index!$B$21:$AB$36,27,FALSE),"")</f>
        <v>42013</v>
      </c>
      <c r="U174" s="25">
        <f>IF(ISNUMBER($R174),VLOOKUP($B174,Index!$B$39:$AB$54,27,FALSE),"")</f>
        <v>42011</v>
      </c>
      <c r="W174" s="18">
        <v>1.7258426966292113</v>
      </c>
      <c r="X174" s="19">
        <v>0.8</v>
      </c>
      <c r="Y174" s="18">
        <v>0.12455918355367442</v>
      </c>
      <c r="Z174" s="19">
        <f t="shared" si="30"/>
        <v>1</v>
      </c>
      <c r="AA174" s="21">
        <v>7.1991961267926383</v>
      </c>
      <c r="AB174" s="28"/>
      <c r="AC174" s="18">
        <v>2.9785330135083878</v>
      </c>
      <c r="AD174" s="19">
        <v>0.64000000000000012</v>
      </c>
      <c r="AE174" s="18">
        <v>1.5514990207557955E-2</v>
      </c>
      <c r="AF174" s="19">
        <f t="shared" si="31"/>
        <v>1</v>
      </c>
      <c r="AG174" s="21">
        <v>51.828424872026126</v>
      </c>
      <c r="AH174" s="28"/>
      <c r="AK174" t="str">
        <f t="shared" si="38"/>
        <v/>
      </c>
      <c r="AL174" t="str">
        <f t="shared" si="38"/>
        <v/>
      </c>
      <c r="AM174" t="str">
        <f t="shared" si="38"/>
        <v/>
      </c>
      <c r="AN174" t="str">
        <f t="shared" si="38"/>
        <v/>
      </c>
      <c r="AO174" t="str">
        <f t="shared" si="38"/>
        <v/>
      </c>
      <c r="AP174" t="str">
        <f t="shared" si="38"/>
        <v/>
      </c>
      <c r="AQ174" t="str">
        <f t="shared" si="38"/>
        <v/>
      </c>
      <c r="AR174">
        <f t="shared" si="38"/>
        <v>7.1991961267926383</v>
      </c>
      <c r="AS174" t="str">
        <f t="shared" si="38"/>
        <v/>
      </c>
      <c r="AT174" t="str">
        <f t="shared" si="38"/>
        <v/>
      </c>
      <c r="AU174" t="str">
        <f t="shared" si="38"/>
        <v/>
      </c>
      <c r="AV174" t="str">
        <f t="shared" si="38"/>
        <v/>
      </c>
      <c r="AW174" t="str">
        <f t="shared" si="38"/>
        <v/>
      </c>
      <c r="AX174" t="str">
        <f t="shared" si="38"/>
        <v/>
      </c>
      <c r="AZ174" s="46">
        <f>IF(ISNUMBER(VLOOKUP($B174,Stats!$A$2:$AA$19,2,FALSE))=FALSE,"",IF(ISNUMBER(W174),(W174-VLOOKUP($B174,Stats!$A$2:$AA$19,2,FALSE))/VLOOKUP($B174,Stats!$A$2:$AA$19,16,FALSE),""))</f>
        <v>0.1958290482762457</v>
      </c>
      <c r="BA174" s="46">
        <f>IF(ISNUMBER(VLOOKUP($B174,Stats!$A$2:$AA$19,2,FALSE))=FALSE,"",IF(ISNUMBER(X174),(X174-VLOOKUP($B174,Stats!$A$2:$AA$19,3,FALSE))/VLOOKUP($B174,Stats!$A$2:$AA$19,17,FALSE),""))</f>
        <v>1.3475254634508442</v>
      </c>
      <c r="BB174" s="46"/>
      <c r="BC174" s="46"/>
      <c r="BD174" s="44">
        <f t="shared" si="27"/>
        <v>0.77167725586354496</v>
      </c>
      <c r="BE174" s="46">
        <f>IF(ISNUMBER(VLOOKUP($B174,Stats!$A$2:$AA$19,2,FALSE))=FALSE,"",IF(ISNUMBER(Y174),(Y174-VLOOKUP($B174,Stats!$A$2:$AA$19,5,FALSE))/VLOOKUP($B174,Stats!$A$2:$AA$19,19,FALSE),""))</f>
        <v>-0.69134390280097036</v>
      </c>
      <c r="BF174" s="46"/>
      <c r="BG174" s="46"/>
      <c r="BH174" s="46">
        <f>IF(ISNUMBER(VLOOKUP($B174,Stats!$A$2:$AA$19,2,FALSE))=FALSE,"",IF(ISNUMBER(Z174),(Z174-VLOOKUP($B174,Stats!$A$2:$AA$19,8,FALSE))/VLOOKUP($B174,Stats!$A$2:$AA$19,22,FALSE),""))</f>
        <v>0.57826828658858598</v>
      </c>
      <c r="BI174" s="46" t="str">
        <f>IF(ISNUMBER(VLOOKUP($B174,Stats!$A$2:$AA$19,2,FALSE))=FALSE,"",IF(ISNUMBER(#REF!),(#REF!-VLOOKUP($B174,Stats!$A$2:$AA$19,9,FALSE))/VLOOKUP($B174,Stats!$A$2:$AA$19,23,FALSE),""))</f>
        <v/>
      </c>
      <c r="BJ174" s="46" t="str">
        <f>IF(ISNUMBER(VLOOKUP($B174,Stats!$A$2:$AA$19,2,FALSE))=FALSE,"",IF(ISNUMBER(#REF!),(#REF!-VLOOKUP($B174,Stats!$A$2:$AA$19,10,FALSE))/VLOOKUP($B174,Stats!$A$2:$AA$19,24,FALSE),""))</f>
        <v/>
      </c>
      <c r="BK174" s="44">
        <f t="shared" si="33"/>
        <v>0.65742121793725494</v>
      </c>
      <c r="BL174" s="46" t="str">
        <f>IF(ISNUMBER(VLOOKUP($B174,Stats!$A$2:$AA$19,2,FALSE))=FALSE,"",IF(ISNUMBER(#REF!),(#REF!-VLOOKUP($B174,Stats!$A$2:$AA$19,11,FALSE))/VLOOKUP($B174,Stats!$A$2:$AA$19,25,FALSE),""))</f>
        <v/>
      </c>
      <c r="BM174" s="46">
        <f>IF(ISNUMBER(VLOOKUP($B174,Stats!$A$2:$AA$19,2,FALSE))=FALSE,"",IF(ISNUMBER(AA174),(AA174-VLOOKUP($B174,Stats!$A$2:$AA$19,12,FALSE))/VLOOKUP($B174,Stats!$A$2:$AA$19,26,FALSE),""))</f>
        <v>0.17500846707329903</v>
      </c>
      <c r="BN174" s="46" t="str">
        <f>IF(ISNUMBER(VLOOKUP($B174,Stats!$A$2:$AA$19,2,FALSE))=FALSE,"",IF(ISNUMBER(#REF!),(#REF!-VLOOKUP($B174,Stats!$A$2:$AA$19,13,FALSE))/VLOOKUP($B174,Stats!$A$2:$AA$19,27,FALSE),""))</f>
        <v/>
      </c>
      <c r="BO174" s="46" t="str">
        <f>IF(ISNUMBER(VLOOKUP($B174,Stats!$A$2:$AA$19,2,FALSE))=FALSE,"",IF(ISNUMBER(#REF!),(#REF!-VLOOKUP($B174,Stats!$A$2:$AA$19,14,FALSE))/VLOOKUP($B174,Stats!$A$2:$AB$19,28,FALSE),""))</f>
        <v/>
      </c>
      <c r="BP174" s="46"/>
      <c r="BQ174" s="46">
        <f>IF(ISNUMBER(VLOOKUP($B174,Stats!$A$2:$AA$19,2,FALSE))=FALSE,"",IF(ISNUMBER(BM174),BM174,(VLOOKUP($B174,Stats!$A$2:$AT$19,46,FALSE)-VLOOKUP($B174,Stats!$A$2:$AA$19,12,FALSE))/VLOOKUP($B174,Stats!$A$2:$AA$19,26,FALSE)))</f>
        <v>0.17500846707329903</v>
      </c>
      <c r="BR174" s="51">
        <f t="shared" si="34"/>
        <v>0.17500846707329903</v>
      </c>
      <c r="BS174" s="32" t="str">
        <f t="shared" si="28"/>
        <v>2026_201501</v>
      </c>
      <c r="BT174" s="53">
        <f t="shared" si="29"/>
        <v>0.58378987534972171</v>
      </c>
    </row>
    <row r="175" spans="1:72" x14ac:dyDescent="0.15">
      <c r="A175" s="16">
        <v>2026</v>
      </c>
      <c r="B175" s="17">
        <v>201502</v>
      </c>
      <c r="C175" s="3">
        <v>0</v>
      </c>
      <c r="D175" s="23">
        <v>3.3406486222872678E-2</v>
      </c>
      <c r="E175" s="18">
        <v>6.9587327669939298E-3</v>
      </c>
      <c r="F175" s="24">
        <v>8</v>
      </c>
      <c r="G175" s="24">
        <v>2</v>
      </c>
      <c r="H175" s="20">
        <v>5.6059003521980455E-3</v>
      </c>
      <c r="I175" s="20">
        <v>-5.8578051254449814E-3</v>
      </c>
      <c r="J175" s="24">
        <v>4</v>
      </c>
      <c r="K175" s="24">
        <v>1</v>
      </c>
      <c r="L175" s="20">
        <v>1.7917675544794287E-2</v>
      </c>
      <c r="M175" s="20">
        <v>-9.6023045530927442E-3</v>
      </c>
      <c r="N175" s="19">
        <v>1.2714000000000001</v>
      </c>
      <c r="O175" s="19">
        <v>1.035595015068828</v>
      </c>
      <c r="P175" s="25">
        <v>42027</v>
      </c>
      <c r="Q175" s="20">
        <v>-9.6023045530927442E-3</v>
      </c>
      <c r="R175" s="25">
        <v>42023</v>
      </c>
      <c r="S175" s="25">
        <f>IF(ISNUMBER(R175),VLOOKUP(B175,Index!$B$3:$AB$18,27,FALSE),"")</f>
        <v>42023</v>
      </c>
      <c r="T175" s="25">
        <f>IF(ISNUMBER($R175),VLOOKUP($B175,Index!$B$21:$AB$36,27,FALSE),"")</f>
        <v>42023</v>
      </c>
      <c r="U175" s="25">
        <f>IF(ISNUMBER($R175),VLOOKUP($B175,Index!$B$39:$AB$54,27,FALSE),"")</f>
        <v>42027</v>
      </c>
      <c r="W175" s="18">
        <v>1.0021945866861803</v>
      </c>
      <c r="X175" s="19">
        <v>0.8</v>
      </c>
      <c r="Y175" s="18">
        <v>0.13203267103287958</v>
      </c>
      <c r="Z175" s="19">
        <f t="shared" si="30"/>
        <v>0</v>
      </c>
      <c r="AA175" s="21">
        <v>3.4790071527269979</v>
      </c>
      <c r="AB175" s="28"/>
      <c r="AC175" s="18">
        <v>1.0043939895830838</v>
      </c>
      <c r="AD175" s="19">
        <v>0.64000000000000012</v>
      </c>
      <c r="AE175" s="18">
        <v>1.7432626220076599E-2</v>
      </c>
      <c r="AF175" s="19">
        <f t="shared" si="31"/>
        <v>0</v>
      </c>
      <c r="AG175" s="21">
        <v>12.103490768725614</v>
      </c>
      <c r="AH175" s="28"/>
      <c r="AK175" t="str">
        <f t="shared" si="38"/>
        <v/>
      </c>
      <c r="AL175" t="str">
        <f t="shared" si="38"/>
        <v/>
      </c>
      <c r="AM175" t="str">
        <f t="shared" si="38"/>
        <v/>
      </c>
      <c r="AN175" t="str">
        <f t="shared" si="38"/>
        <v/>
      </c>
      <c r="AO175" t="str">
        <f t="shared" si="38"/>
        <v/>
      </c>
      <c r="AP175" t="str">
        <f t="shared" si="38"/>
        <v/>
      </c>
      <c r="AQ175" t="str">
        <f t="shared" si="38"/>
        <v/>
      </c>
      <c r="AR175" t="str">
        <f t="shared" si="38"/>
        <v/>
      </c>
      <c r="AS175">
        <f t="shared" si="38"/>
        <v>3.4790071527269979</v>
      </c>
      <c r="AT175" t="str">
        <f t="shared" si="38"/>
        <v/>
      </c>
      <c r="AU175" t="str">
        <f t="shared" si="38"/>
        <v/>
      </c>
      <c r="AV175" t="str">
        <f t="shared" si="38"/>
        <v/>
      </c>
      <c r="AW175" t="str">
        <f t="shared" si="38"/>
        <v/>
      </c>
      <c r="AX175" t="str">
        <f t="shared" si="38"/>
        <v/>
      </c>
      <c r="AZ175" s="46">
        <f>IF(ISNUMBER(VLOOKUP($B175,Stats!$A$2:$AA$19,2,FALSE))=FALSE,"",IF(ISNUMBER(W175),(W175-VLOOKUP($B175,Stats!$A$2:$AA$19,2,FALSE))/VLOOKUP($B175,Stats!$A$2:$AA$19,16,FALSE),""))</f>
        <v>0.42041404507939856</v>
      </c>
      <c r="BA175" s="46">
        <f>IF(ISNUMBER(VLOOKUP($B175,Stats!$A$2:$AA$19,2,FALSE))=FALSE,"",IF(ISNUMBER(X175),(X175-VLOOKUP($B175,Stats!$A$2:$AA$19,3,FALSE))/VLOOKUP($B175,Stats!$A$2:$AA$19,17,FALSE),""))</f>
        <v>1.2892765556780705</v>
      </c>
      <c r="BB175" s="46"/>
      <c r="BC175" s="46"/>
      <c r="BD175" s="44">
        <f t="shared" si="27"/>
        <v>0.85484530037873452</v>
      </c>
      <c r="BE175" s="46">
        <f>IF(ISNUMBER(VLOOKUP($B175,Stats!$A$2:$AA$19,2,FALSE))=FALSE,"",IF(ISNUMBER(Y175),(Y175-VLOOKUP($B175,Stats!$A$2:$AA$19,5,FALSE))/VLOOKUP($B175,Stats!$A$2:$AA$19,19,FALSE),""))</f>
        <v>-0.84403695238297127</v>
      </c>
      <c r="BF175" s="46"/>
      <c r="BG175" s="46"/>
      <c r="BH175" s="46">
        <f>IF(ISNUMBER(VLOOKUP($B175,Stats!$A$2:$AA$19,2,FALSE))=FALSE,"",IF(ISNUMBER(Z175),(Z175-VLOOKUP($B175,Stats!$A$2:$AA$19,8,FALSE))/VLOOKUP($B175,Stats!$A$2:$AA$19,22,FALSE),""))</f>
        <v>-0.48836753916131515</v>
      </c>
      <c r="BI175" s="46" t="str">
        <f>IF(ISNUMBER(VLOOKUP($B175,Stats!$A$2:$AA$19,2,FALSE))=FALSE,"",IF(ISNUMBER(#REF!),(#REF!-VLOOKUP($B175,Stats!$A$2:$AA$19,9,FALSE))/VLOOKUP($B175,Stats!$A$2:$AA$19,23,FALSE),""))</f>
        <v/>
      </c>
      <c r="BJ175" s="46" t="str">
        <f>IF(ISNUMBER(VLOOKUP($B175,Stats!$A$2:$AA$19,2,FALSE))=FALSE,"",IF(ISNUMBER(#REF!),(#REF!-VLOOKUP($B175,Stats!$A$2:$AA$19,10,FALSE))/VLOOKUP($B175,Stats!$A$2:$AA$19,24,FALSE),""))</f>
        <v/>
      </c>
      <c r="BK175" s="44">
        <f t="shared" si="33"/>
        <v>0.44431560491968536</v>
      </c>
      <c r="BL175" s="46" t="str">
        <f>IF(ISNUMBER(VLOOKUP($B175,Stats!$A$2:$AA$19,2,FALSE))=FALSE,"",IF(ISNUMBER(#REF!),(#REF!-VLOOKUP($B175,Stats!$A$2:$AA$19,11,FALSE))/VLOOKUP($B175,Stats!$A$2:$AA$19,25,FALSE),""))</f>
        <v/>
      </c>
      <c r="BM175" s="46">
        <f>IF(ISNUMBER(VLOOKUP($B175,Stats!$A$2:$AA$19,2,FALSE))=FALSE,"",IF(ISNUMBER(AA175),(AA175-VLOOKUP($B175,Stats!$A$2:$AA$19,12,FALSE))/VLOOKUP($B175,Stats!$A$2:$AA$19,26,FALSE),""))</f>
        <v>0.12981756437772451</v>
      </c>
      <c r="BN175" s="46" t="str">
        <f>IF(ISNUMBER(VLOOKUP($B175,Stats!$A$2:$AA$19,2,FALSE))=FALSE,"",IF(ISNUMBER(#REF!),(#REF!-VLOOKUP($B175,Stats!$A$2:$AA$19,13,FALSE))/VLOOKUP($B175,Stats!$A$2:$AA$19,27,FALSE),""))</f>
        <v/>
      </c>
      <c r="BO175" s="46" t="str">
        <f>IF(ISNUMBER(VLOOKUP($B175,Stats!$A$2:$AA$19,2,FALSE))=FALSE,"",IF(ISNUMBER(#REF!),(#REF!-VLOOKUP($B175,Stats!$A$2:$AA$19,14,FALSE))/VLOOKUP($B175,Stats!$A$2:$AB$19,28,FALSE),""))</f>
        <v/>
      </c>
      <c r="BP175" s="46"/>
      <c r="BQ175" s="46">
        <f>IF(ISNUMBER(VLOOKUP($B175,Stats!$A$2:$AA$19,2,FALSE))=FALSE,"",IF(ISNUMBER(BM175),BM175,(VLOOKUP($B175,Stats!$A$2:$AT$19,46,FALSE)-VLOOKUP($B175,Stats!$A$2:$AA$19,12,FALSE))/VLOOKUP($B175,Stats!$A$2:$AA$19,26,FALSE)))</f>
        <v>0.12981756437772451</v>
      </c>
      <c r="BR175" s="51">
        <f t="shared" si="34"/>
        <v>0.12981756437772451</v>
      </c>
      <c r="BS175" s="32" t="str">
        <f t="shared" si="28"/>
        <v>2026_201502</v>
      </c>
      <c r="BT175" s="53">
        <f t="shared" si="29"/>
        <v>0.46352193590310298</v>
      </c>
    </row>
    <row r="176" spans="1:72" x14ac:dyDescent="0.15">
      <c r="A176" s="16">
        <v>2026</v>
      </c>
      <c r="B176" s="17">
        <v>201503</v>
      </c>
      <c r="C176" s="3">
        <v>0</v>
      </c>
      <c r="D176" s="23">
        <v>-2.359603586599146E-4</v>
      </c>
      <c r="E176" s="18">
        <v>5.7249727451872947E-3</v>
      </c>
      <c r="F176" s="24">
        <v>6</v>
      </c>
      <c r="G176" s="24">
        <v>4</v>
      </c>
      <c r="H176" s="20">
        <v>3.4604085104478579E-3</v>
      </c>
      <c r="I176" s="20">
        <v>-5.2126694532547424E-3</v>
      </c>
      <c r="J176" s="24">
        <v>2</v>
      </c>
      <c r="K176" s="24">
        <v>1</v>
      </c>
      <c r="L176" s="20">
        <v>9.5877277085330004E-3</v>
      </c>
      <c r="M176" s="20">
        <v>-1.1719364480100802E-2</v>
      </c>
      <c r="N176" s="19">
        <v>1.2710999999999999</v>
      </c>
      <c r="O176" s="19">
        <v>1.0116195781933943</v>
      </c>
      <c r="P176" s="25">
        <v>42041</v>
      </c>
      <c r="Q176" s="20">
        <v>-6.6666666666665986E-3</v>
      </c>
      <c r="R176" s="25">
        <v>42037</v>
      </c>
      <c r="S176" s="25">
        <f>IF(ISNUMBER(R176),VLOOKUP(B176,Index!$B$3:$AB$18,27,FALSE),"")</f>
        <v>42041</v>
      </c>
      <c r="T176" s="25">
        <f>IF(ISNUMBER($R176),VLOOKUP($B176,Index!$B$21:$AB$36,27,FALSE),"")</f>
        <v>42041</v>
      </c>
      <c r="U176" s="25">
        <f>IF(ISNUMBER($R176),VLOOKUP($B176,Index!$B$39:$AB$54,27,FALSE),"")</f>
        <v>42034</v>
      </c>
      <c r="W176" s="18">
        <v>-7.0788107597974381E-3</v>
      </c>
      <c r="X176" s="19">
        <v>0.6</v>
      </c>
      <c r="Y176" s="18">
        <v>0.10862372050307173</v>
      </c>
      <c r="Z176" s="19">
        <f t="shared" si="30"/>
        <v>4</v>
      </c>
      <c r="AA176" s="21" t="s">
        <v>25</v>
      </c>
      <c r="AB176" s="28"/>
      <c r="AC176" s="18">
        <v>5.0109561773023984E-5</v>
      </c>
      <c r="AD176" s="19">
        <v>0.36</v>
      </c>
      <c r="AE176" s="18">
        <v>1.1799112655929445E-2</v>
      </c>
      <c r="AF176" s="19">
        <f t="shared" si="31"/>
        <v>16</v>
      </c>
      <c r="AG176" s="21" t="s">
        <v>25</v>
      </c>
      <c r="AH176" s="28"/>
      <c r="AK176" t="str">
        <f t="shared" si="38"/>
        <v/>
      </c>
      <c r="AL176" t="str">
        <f t="shared" si="38"/>
        <v/>
      </c>
      <c r="AM176" t="str">
        <f t="shared" si="38"/>
        <v/>
      </c>
      <c r="AN176" t="str">
        <f t="shared" si="38"/>
        <v/>
      </c>
      <c r="AO176" t="str">
        <f t="shared" si="38"/>
        <v/>
      </c>
      <c r="AP176" t="str">
        <f t="shared" si="38"/>
        <v/>
      </c>
      <c r="AQ176" t="str">
        <f t="shared" si="38"/>
        <v/>
      </c>
      <c r="AR176" t="str">
        <f t="shared" si="38"/>
        <v/>
      </c>
      <c r="AS176" t="str">
        <f t="shared" si="38"/>
        <v/>
      </c>
      <c r="AT176" t="str">
        <f t="shared" si="38"/>
        <v/>
      </c>
      <c r="AU176" t="str">
        <f t="shared" si="38"/>
        <v/>
      </c>
      <c r="AV176" t="str">
        <f t="shared" si="38"/>
        <v/>
      </c>
      <c r="AW176" t="str">
        <f t="shared" si="38"/>
        <v/>
      </c>
      <c r="AX176" t="str">
        <f t="shared" si="38"/>
        <v/>
      </c>
      <c r="AZ176" s="46">
        <f>IF(ISNUMBER(VLOOKUP($B176,Stats!$A$2:$AA$19,2,FALSE))=FALSE,"",IF(ISNUMBER(W176),(W176-VLOOKUP($B176,Stats!$A$2:$AA$19,2,FALSE))/VLOOKUP($B176,Stats!$A$2:$AA$19,16,FALSE),""))</f>
        <v>0.63415449096647947</v>
      </c>
      <c r="BA176" s="46">
        <f>IF(ISNUMBER(VLOOKUP($B176,Stats!$A$2:$AA$19,2,FALSE))=FALSE,"",IF(ISNUMBER(X176),(X176-VLOOKUP($B176,Stats!$A$2:$AA$19,3,FALSE))/VLOOKUP($B176,Stats!$A$2:$AA$19,17,FALSE),""))</f>
        <v>1.3468599432198178</v>
      </c>
      <c r="BB176" s="46"/>
      <c r="BC176" s="46"/>
      <c r="BD176" s="44">
        <f t="shared" si="27"/>
        <v>0.9905072170931486</v>
      </c>
      <c r="BE176" s="46">
        <f>IF(ISNUMBER(VLOOKUP($B176,Stats!$A$2:$AA$19,2,FALSE))=FALSE,"",IF(ISNUMBER(Y176),(Y176-VLOOKUP($B176,Stats!$A$2:$AA$19,5,FALSE))/VLOOKUP($B176,Stats!$A$2:$AA$19,19,FALSE),""))</f>
        <v>-0.49758018084196137</v>
      </c>
      <c r="BF176" s="46"/>
      <c r="BG176" s="46"/>
      <c r="BH176" s="46">
        <f>IF(ISNUMBER(VLOOKUP($B176,Stats!$A$2:$AA$19,2,FALSE))=FALSE,"",IF(ISNUMBER(Z176),(Z176-VLOOKUP($B176,Stats!$A$2:$AA$19,8,FALSE))/VLOOKUP($B176,Stats!$A$2:$AA$19,22,FALSE),""))</f>
        <v>0.92592734635126706</v>
      </c>
      <c r="BI176" s="46" t="str">
        <f>IF(ISNUMBER(VLOOKUP($B176,Stats!$A$2:$AA$19,2,FALSE))=FALSE,"",IF(ISNUMBER(#REF!),(#REF!-VLOOKUP($B176,Stats!$A$2:$AA$19,9,FALSE))/VLOOKUP($B176,Stats!$A$2:$AA$19,23,FALSE),""))</f>
        <v/>
      </c>
      <c r="BJ176" s="46" t="str">
        <f>IF(ISNUMBER(VLOOKUP($B176,Stats!$A$2:$AA$19,2,FALSE))=FALSE,"",IF(ISNUMBER(#REF!),(#REF!-VLOOKUP($B176,Stats!$A$2:$AA$19,10,FALSE))/VLOOKUP($B176,Stats!$A$2:$AA$19,24,FALSE),""))</f>
        <v/>
      </c>
      <c r="BK176" s="44">
        <f t="shared" si="33"/>
        <v>0.62608433049475298</v>
      </c>
      <c r="BL176" s="46" t="str">
        <f>IF(ISNUMBER(VLOOKUP($B176,Stats!$A$2:$AA$19,2,FALSE))=FALSE,"",IF(ISNUMBER(#REF!),(#REF!-VLOOKUP($B176,Stats!$A$2:$AA$19,11,FALSE))/VLOOKUP($B176,Stats!$A$2:$AA$19,25,FALSE),""))</f>
        <v/>
      </c>
      <c r="BM176" s="46" t="str">
        <f>IF(ISNUMBER(VLOOKUP($B176,Stats!$A$2:$AA$19,2,FALSE))=FALSE,"",IF(ISNUMBER(AA176),(AA176-VLOOKUP($B176,Stats!$A$2:$AA$19,12,FALSE))/VLOOKUP($B176,Stats!$A$2:$AA$19,26,FALSE),""))</f>
        <v/>
      </c>
      <c r="BN176" s="46" t="str">
        <f>IF(ISNUMBER(VLOOKUP($B176,Stats!$A$2:$AA$19,2,FALSE))=FALSE,"",IF(ISNUMBER(#REF!),(#REF!-VLOOKUP($B176,Stats!$A$2:$AA$19,13,FALSE))/VLOOKUP($B176,Stats!$A$2:$AA$19,27,FALSE),""))</f>
        <v/>
      </c>
      <c r="BO176" s="46" t="str">
        <f>IF(ISNUMBER(VLOOKUP($B176,Stats!$A$2:$AA$19,2,FALSE))=FALSE,"",IF(ISNUMBER(#REF!),(#REF!-VLOOKUP($B176,Stats!$A$2:$AA$19,14,FALSE))/VLOOKUP($B176,Stats!$A$2:$AB$19,28,FALSE),""))</f>
        <v/>
      </c>
      <c r="BP176" s="46"/>
      <c r="BQ176" s="46">
        <f>IF(ISNUMBER(VLOOKUP($B176,Stats!$A$2:$AA$19,2,FALSE))=FALSE,"",IF(ISNUMBER(BM176),BM176,(VLOOKUP($B176,Stats!$A$2:$AT$19,46,FALSE)-VLOOKUP($B176,Stats!$A$2:$AA$19,12,FALSE))/VLOOKUP($B176,Stats!$A$2:$AA$19,26,FALSE)))</f>
        <v>-0.53964354662323732</v>
      </c>
      <c r="BR176" s="51">
        <f t="shared" si="34"/>
        <v>-0.53964354662323732</v>
      </c>
      <c r="BS176" s="32" t="str">
        <f t="shared" si="28"/>
        <v>2026_201503</v>
      </c>
      <c r="BT176" s="53">
        <f t="shared" si="29"/>
        <v>0.46582333239083407</v>
      </c>
    </row>
    <row r="177" spans="1:72" x14ac:dyDescent="0.15">
      <c r="A177" s="16">
        <v>2026</v>
      </c>
      <c r="B177" s="17">
        <v>201504</v>
      </c>
      <c r="C177" s="3">
        <v>0</v>
      </c>
      <c r="D177" s="23">
        <v>6.5927149712847299E-2</v>
      </c>
      <c r="E177" s="18">
        <v>4.3277247825318334E-3</v>
      </c>
      <c r="F177" s="24">
        <v>7</v>
      </c>
      <c r="G177" s="24">
        <v>0</v>
      </c>
      <c r="H177" s="20">
        <v>9.1703862283250316E-3</v>
      </c>
      <c r="I177" s="20" t="s">
        <v>25</v>
      </c>
      <c r="J177" s="24">
        <v>7</v>
      </c>
      <c r="K177" s="24">
        <v>0</v>
      </c>
      <c r="L177" s="20">
        <v>1.4835666463785868E-2</v>
      </c>
      <c r="M177" s="20">
        <v>3.6189127527339604E-3</v>
      </c>
      <c r="N177" s="19">
        <v>1.3549</v>
      </c>
      <c r="O177" s="19">
        <v>1.0620835619659794</v>
      </c>
      <c r="P177" s="25">
        <v>42052</v>
      </c>
      <c r="Q177" s="20">
        <v>0</v>
      </c>
      <c r="R177" s="25">
        <v>42044</v>
      </c>
      <c r="S177" s="25">
        <f>IF(ISNUMBER(R177),VLOOKUP(B177,Index!$B$3:$AB$18,27,FALSE),"")</f>
        <v>42044</v>
      </c>
      <c r="T177" s="25">
        <f>IF(ISNUMBER($R177),VLOOKUP($B177,Index!$B$21:$AB$36,27,FALSE),"")</f>
        <v>42044</v>
      </c>
      <c r="U177" s="25">
        <f>IF(ISNUMBER($R177),VLOOKUP($B177,Index!$B$39:$AB$54,27,FALSE),"")</f>
        <v>42052</v>
      </c>
      <c r="W177" s="18">
        <v>2.637085988513892</v>
      </c>
      <c r="X177" s="19">
        <v>1</v>
      </c>
      <c r="Y177" s="18">
        <v>8.2112804394944852E-2</v>
      </c>
      <c r="Z177" s="19">
        <f t="shared" si="30"/>
        <v>0</v>
      </c>
      <c r="AA177" s="21" t="s">
        <v>25</v>
      </c>
      <c r="AB177" s="28"/>
      <c r="AC177" s="18">
        <v>6.9542225108162912</v>
      </c>
      <c r="AD177" s="19">
        <v>1</v>
      </c>
      <c r="AE177" s="18">
        <v>6.7425126456024742E-3</v>
      </c>
      <c r="AF177" s="19">
        <f t="shared" si="31"/>
        <v>0</v>
      </c>
      <c r="AG177" s="21" t="s">
        <v>25</v>
      </c>
      <c r="AH177" s="28"/>
      <c r="AK177" t="str">
        <f t="shared" si="38"/>
        <v/>
      </c>
      <c r="AL177" t="str">
        <f t="shared" si="38"/>
        <v/>
      </c>
      <c r="AM177" t="str">
        <f t="shared" si="38"/>
        <v/>
      </c>
      <c r="AN177" t="str">
        <f t="shared" si="38"/>
        <v/>
      </c>
      <c r="AO177" t="str">
        <f t="shared" si="38"/>
        <v/>
      </c>
      <c r="AP177" t="str">
        <f t="shared" si="38"/>
        <v/>
      </c>
      <c r="AQ177" t="str">
        <f t="shared" si="38"/>
        <v/>
      </c>
      <c r="AR177" t="str">
        <f t="shared" si="38"/>
        <v/>
      </c>
      <c r="AS177" t="str">
        <f t="shared" si="38"/>
        <v/>
      </c>
      <c r="AT177" t="str">
        <f t="shared" si="38"/>
        <v/>
      </c>
      <c r="AU177" t="str">
        <f t="shared" si="38"/>
        <v/>
      </c>
      <c r="AV177" t="str">
        <f t="shared" si="38"/>
        <v/>
      </c>
      <c r="AW177" t="str">
        <f t="shared" si="38"/>
        <v/>
      </c>
      <c r="AX177" t="str">
        <f t="shared" si="38"/>
        <v/>
      </c>
      <c r="AZ177" s="46">
        <f>IF(ISNUMBER(VLOOKUP($B177,Stats!$A$2:$AA$19,2,FALSE))=FALSE,"",IF(ISNUMBER(W177),(W177-VLOOKUP($B177,Stats!$A$2:$AA$19,2,FALSE))/VLOOKUP($B177,Stats!$A$2:$AA$19,16,FALSE),""))</f>
        <v>0.58400843253405743</v>
      </c>
      <c r="BA177" s="46">
        <f>IF(ISNUMBER(VLOOKUP($B177,Stats!$A$2:$AA$19,2,FALSE))=FALSE,"",IF(ISNUMBER(X177),(X177-VLOOKUP($B177,Stats!$A$2:$AA$19,3,FALSE))/VLOOKUP($B177,Stats!$A$2:$AA$19,17,FALSE),""))</f>
        <v>0.93772145929647244</v>
      </c>
      <c r="BB177" s="46"/>
      <c r="BC177" s="46"/>
      <c r="BD177" s="44">
        <f t="shared" si="27"/>
        <v>0.76086494591526499</v>
      </c>
      <c r="BE177" s="46">
        <f>IF(ISNUMBER(VLOOKUP($B177,Stats!$A$2:$AA$19,2,FALSE))=FALSE,"",IF(ISNUMBER(Y177),(Y177-VLOOKUP($B177,Stats!$A$2:$AA$19,5,FALSE))/VLOOKUP($B177,Stats!$A$2:$AA$19,19,FALSE),""))</f>
        <v>-0.29512132939174374</v>
      </c>
      <c r="BF177" s="46"/>
      <c r="BG177" s="46"/>
      <c r="BH177" s="46">
        <f>IF(ISNUMBER(VLOOKUP($B177,Stats!$A$2:$AA$19,2,FALSE))=FALSE,"",IF(ISNUMBER(Z177),(Z177-VLOOKUP($B177,Stats!$A$2:$AA$19,8,FALSE))/VLOOKUP($B177,Stats!$A$2:$AA$19,22,FALSE),""))</f>
        <v>-0.5145844845400992</v>
      </c>
      <c r="BI177" s="46" t="str">
        <f>IF(ISNUMBER(VLOOKUP($B177,Stats!$A$2:$AA$19,2,FALSE))=FALSE,"",IF(ISNUMBER(#REF!),(#REF!-VLOOKUP($B177,Stats!$A$2:$AA$19,9,FALSE))/VLOOKUP($B177,Stats!$A$2:$AA$19,23,FALSE),""))</f>
        <v/>
      </c>
      <c r="BJ177" s="46" t="str">
        <f>IF(ISNUMBER(VLOOKUP($B177,Stats!$A$2:$AA$19,2,FALSE))=FALSE,"",IF(ISNUMBER(#REF!),(#REF!-VLOOKUP($B177,Stats!$A$2:$AA$19,10,FALSE))/VLOOKUP($B177,Stats!$A$2:$AA$19,24,FALSE),""))</f>
        <v/>
      </c>
      <c r="BK177" s="44">
        <f t="shared" si="33"/>
        <v>5.2209585212190851E-2</v>
      </c>
      <c r="BL177" s="46" t="str">
        <f>IF(ISNUMBER(VLOOKUP($B177,Stats!$A$2:$AA$19,2,FALSE))=FALSE,"",IF(ISNUMBER(#REF!),(#REF!-VLOOKUP($B177,Stats!$A$2:$AA$19,11,FALSE))/VLOOKUP($B177,Stats!$A$2:$AA$19,25,FALSE),""))</f>
        <v/>
      </c>
      <c r="BM177" s="46" t="str">
        <f>IF(ISNUMBER(VLOOKUP($B177,Stats!$A$2:$AA$19,2,FALSE))=FALSE,"",IF(ISNUMBER(AA177),(AA177-VLOOKUP($B177,Stats!$A$2:$AA$19,12,FALSE))/VLOOKUP($B177,Stats!$A$2:$AA$19,26,FALSE),""))</f>
        <v/>
      </c>
      <c r="BN177" s="46" t="str">
        <f>IF(ISNUMBER(VLOOKUP($B177,Stats!$A$2:$AA$19,2,FALSE))=FALSE,"",IF(ISNUMBER(#REF!),(#REF!-VLOOKUP($B177,Stats!$A$2:$AA$19,13,FALSE))/VLOOKUP($B177,Stats!$A$2:$AA$19,27,FALSE),""))</f>
        <v/>
      </c>
      <c r="BO177" s="46" t="str">
        <f>IF(ISNUMBER(VLOOKUP($B177,Stats!$A$2:$AA$19,2,FALSE))=FALSE,"",IF(ISNUMBER(#REF!),(#REF!-VLOOKUP($B177,Stats!$A$2:$AA$19,14,FALSE))/VLOOKUP($B177,Stats!$A$2:$AB$19,28,FALSE),""))</f>
        <v/>
      </c>
      <c r="BP177" s="46"/>
      <c r="BQ177" s="46">
        <f>IF(ISNUMBER(VLOOKUP($B177,Stats!$A$2:$AA$19,2,FALSE))=FALSE,"",IF(ISNUMBER(BM177),BM177,(VLOOKUP($B177,Stats!$A$2:$AT$19,46,FALSE)-VLOOKUP($B177,Stats!$A$2:$AA$19,12,FALSE))/VLOOKUP($B177,Stats!$A$2:$AA$19,26,FALSE)))</f>
        <v>-0.64096278450557098</v>
      </c>
      <c r="BR177" s="51">
        <f t="shared" si="34"/>
        <v>-0.64096278450557098</v>
      </c>
      <c r="BS177" s="32" t="str">
        <f t="shared" si="28"/>
        <v>2026_201504</v>
      </c>
      <c r="BT177" s="53">
        <f t="shared" si="29"/>
        <v>5.5306183409253307E-2</v>
      </c>
    </row>
    <row r="178" spans="1:72" x14ac:dyDescent="0.15">
      <c r="A178" s="16">
        <v>2026</v>
      </c>
      <c r="B178" s="17">
        <v>201505</v>
      </c>
      <c r="C178" s="3">
        <v>0</v>
      </c>
      <c r="D178" s="23">
        <v>5.7347405712598887E-2</v>
      </c>
      <c r="E178" s="18">
        <v>5.7650999045357814E-3</v>
      </c>
      <c r="F178" s="24">
        <v>6</v>
      </c>
      <c r="G178" s="24">
        <v>2</v>
      </c>
      <c r="H178" s="20">
        <v>9.5547985990511366E-3</v>
      </c>
      <c r="I178" s="20">
        <v>-6.275324808546201E-4</v>
      </c>
      <c r="J178" s="24">
        <v>6</v>
      </c>
      <c r="K178" s="24">
        <v>2</v>
      </c>
      <c r="L178" s="20">
        <v>1.4094687387061766E-2</v>
      </c>
      <c r="M178" s="20">
        <v>-8.1186803454136314E-4</v>
      </c>
      <c r="N178" s="19">
        <v>1.4326000000000001</v>
      </c>
      <c r="O178" s="19">
        <v>1.0582065297680605</v>
      </c>
      <c r="P178" s="25">
        <v>42069</v>
      </c>
      <c r="Q178" s="20">
        <v>-4.4319692716787706E-4</v>
      </c>
      <c r="R178" s="25">
        <v>42061</v>
      </c>
      <c r="S178" s="25">
        <f>IF(ISNUMBER(R178),VLOOKUP(B178,Index!$B$3:$AB$18,27,FALSE),"")</f>
        <v>42069</v>
      </c>
      <c r="T178" s="25">
        <f>IF(ISNUMBER($R178),VLOOKUP($B178,Index!$B$21:$AB$36,27,FALSE),"")</f>
        <v>42069</v>
      </c>
      <c r="U178" s="25">
        <f>IF(ISNUMBER($R178),VLOOKUP($B178,Index!$B$39:$AB$54,27,FALSE),"")</f>
        <v>42069</v>
      </c>
      <c r="W178" s="18">
        <v>2.0645066056535599</v>
      </c>
      <c r="X178" s="19">
        <v>0.75</v>
      </c>
      <c r="Y178" s="18">
        <v>0.10938507982051415</v>
      </c>
      <c r="Z178" s="19">
        <f t="shared" si="30"/>
        <v>8</v>
      </c>
      <c r="AA178" s="21">
        <v>129.39486308955489</v>
      </c>
      <c r="AB178" s="28"/>
      <c r="AC178" s="18">
        <v>4.2621875247871834</v>
      </c>
      <c r="AD178" s="19">
        <v>0.5625</v>
      </c>
      <c r="AE178" s="18">
        <v>1.1965095687340253E-2</v>
      </c>
      <c r="AF178" s="19">
        <f t="shared" si="31"/>
        <v>64</v>
      </c>
      <c r="AG178" s="21">
        <v>16743.030593964653</v>
      </c>
      <c r="AH178" s="28"/>
      <c r="AK178" t="str">
        <f t="shared" si="38"/>
        <v/>
      </c>
      <c r="AL178" t="str">
        <f t="shared" si="38"/>
        <v/>
      </c>
      <c r="AM178" t="str">
        <f t="shared" si="38"/>
        <v/>
      </c>
      <c r="AN178" t="str">
        <f t="shared" si="38"/>
        <v/>
      </c>
      <c r="AO178" t="str">
        <f t="shared" si="38"/>
        <v/>
      </c>
      <c r="AP178" t="str">
        <f t="shared" si="38"/>
        <v/>
      </c>
      <c r="AQ178" t="str">
        <f t="shared" si="38"/>
        <v/>
      </c>
      <c r="AR178" t="str">
        <f t="shared" si="38"/>
        <v/>
      </c>
      <c r="AS178" t="str">
        <f t="shared" si="38"/>
        <v/>
      </c>
      <c r="AT178" t="str">
        <f t="shared" si="38"/>
        <v/>
      </c>
      <c r="AU178" t="str">
        <f t="shared" si="38"/>
        <v/>
      </c>
      <c r="AV178">
        <f t="shared" si="38"/>
        <v>129.39486308955489</v>
      </c>
      <c r="AW178" t="str">
        <f t="shared" si="38"/>
        <v/>
      </c>
      <c r="AX178" t="str">
        <f t="shared" si="38"/>
        <v/>
      </c>
      <c r="AZ178" s="46">
        <f>IF(ISNUMBER(VLOOKUP($B178,Stats!$A$2:$AA$19,2,FALSE))=FALSE,"",IF(ISNUMBER(W178),(W178-VLOOKUP($B178,Stats!$A$2:$AA$19,2,FALSE))/VLOOKUP($B178,Stats!$A$2:$AA$19,16,FALSE),""))</f>
        <v>1.9050684641568549</v>
      </c>
      <c r="BA178" s="46">
        <f>IF(ISNUMBER(VLOOKUP($B178,Stats!$A$2:$AA$19,2,FALSE))=FALSE,"",IF(ISNUMBER(X178),(X178-VLOOKUP($B178,Stats!$A$2:$AA$19,3,FALSE))/VLOOKUP($B178,Stats!$A$2:$AA$19,17,FALSE),""))</f>
        <v>1.2321630968272219</v>
      </c>
      <c r="BB178" s="46"/>
      <c r="BC178" s="46"/>
      <c r="BD178" s="44">
        <f t="shared" si="27"/>
        <v>1.5686157804920384</v>
      </c>
      <c r="BE178" s="46">
        <f>IF(ISNUMBER(VLOOKUP($B178,Stats!$A$2:$AA$19,2,FALSE))=FALSE,"",IF(ISNUMBER(Y178),(Y178-VLOOKUP($B178,Stats!$A$2:$AA$19,5,FALSE))/VLOOKUP($B178,Stats!$A$2:$AA$19,19,FALSE),""))</f>
        <v>-0.53388235958286734</v>
      </c>
      <c r="BF178" s="46"/>
      <c r="BG178" s="46"/>
      <c r="BH178" s="46">
        <f>IF(ISNUMBER(VLOOKUP($B178,Stats!$A$2:$AA$19,2,FALSE))=FALSE,"",IF(ISNUMBER(Z178),(Z178-VLOOKUP($B178,Stats!$A$2:$AA$19,8,FALSE))/VLOOKUP($B178,Stats!$A$2:$AA$19,22,FALSE),""))</f>
        <v>2.7541621917019588</v>
      </c>
      <c r="BI178" s="46" t="str">
        <f>IF(ISNUMBER(VLOOKUP($B178,Stats!$A$2:$AA$19,2,FALSE))=FALSE,"",IF(ISNUMBER(#REF!),(#REF!-VLOOKUP($B178,Stats!$A$2:$AA$19,9,FALSE))/VLOOKUP($B178,Stats!$A$2:$AA$19,23,FALSE),""))</f>
        <v/>
      </c>
      <c r="BJ178" s="46" t="str">
        <f>IF(ISNUMBER(VLOOKUP($B178,Stats!$A$2:$AA$19,2,FALSE))=FALSE,"",IF(ISNUMBER(#REF!),(#REF!-VLOOKUP($B178,Stats!$A$2:$AA$19,10,FALSE))/VLOOKUP($B178,Stats!$A$2:$AA$19,24,FALSE),""))</f>
        <v/>
      </c>
      <c r="BK178" s="44">
        <f t="shared" si="33"/>
        <v>1.1999663092185948</v>
      </c>
      <c r="BL178" s="46" t="str">
        <f>IF(ISNUMBER(VLOOKUP($B178,Stats!$A$2:$AA$19,2,FALSE))=FALSE,"",IF(ISNUMBER(#REF!),(#REF!-VLOOKUP($B178,Stats!$A$2:$AA$19,11,FALSE))/VLOOKUP($B178,Stats!$A$2:$AA$19,25,FALSE),""))</f>
        <v/>
      </c>
      <c r="BM178" s="46">
        <f>IF(ISNUMBER(VLOOKUP($B178,Stats!$A$2:$AA$19,2,FALSE))=FALSE,"",IF(ISNUMBER(AA178),(AA178-VLOOKUP($B178,Stats!$A$2:$AA$19,12,FALSE))/VLOOKUP($B178,Stats!$A$2:$AA$19,26,FALSE),""))</f>
        <v>7.6490223419966821</v>
      </c>
      <c r="BN178" s="46" t="str">
        <f>IF(ISNUMBER(VLOOKUP($B178,Stats!$A$2:$AA$19,2,FALSE))=FALSE,"",IF(ISNUMBER(#REF!),(#REF!-VLOOKUP($B178,Stats!$A$2:$AA$19,13,FALSE))/VLOOKUP($B178,Stats!$A$2:$AA$19,27,FALSE),""))</f>
        <v/>
      </c>
      <c r="BO178" s="46" t="str">
        <f>IF(ISNUMBER(VLOOKUP($B178,Stats!$A$2:$AA$19,2,FALSE))=FALSE,"",IF(ISNUMBER(#REF!),(#REF!-VLOOKUP($B178,Stats!$A$2:$AA$19,14,FALSE))/VLOOKUP($B178,Stats!$A$2:$AB$19,28,FALSE),""))</f>
        <v/>
      </c>
      <c r="BP178" s="46"/>
      <c r="BQ178" s="46">
        <f>IF(ISNUMBER(VLOOKUP($B178,Stats!$A$2:$AA$19,2,FALSE))=FALSE,"",IF(ISNUMBER(BM178),BM178,(VLOOKUP($B178,Stats!$A$2:$AT$19,46,FALSE)-VLOOKUP($B178,Stats!$A$2:$AA$19,12,FALSE))/VLOOKUP($B178,Stats!$A$2:$AA$19,26,FALSE)))</f>
        <v>7.6490223419966821</v>
      </c>
      <c r="BR178" s="51">
        <f t="shared" si="34"/>
        <v>3</v>
      </c>
      <c r="BS178" s="32" t="str">
        <f t="shared" si="28"/>
        <v>2026_201505</v>
      </c>
      <c r="BT178" s="53">
        <f t="shared" si="29"/>
        <v>1.6337029416295645</v>
      </c>
    </row>
    <row r="179" spans="1:72" x14ac:dyDescent="0.15">
      <c r="A179" s="16">
        <v>2026</v>
      </c>
      <c r="B179" s="17">
        <v>201506</v>
      </c>
      <c r="C179" s="3">
        <v>0</v>
      </c>
      <c r="D179" s="23">
        <v>4.4813625575875982E-2</v>
      </c>
      <c r="E179" s="18">
        <v>3.5712442296266887E-3</v>
      </c>
      <c r="F179" s="24">
        <v>10</v>
      </c>
      <c r="G179" s="24">
        <v>0</v>
      </c>
      <c r="H179" s="20">
        <v>4.3991791920471313E-3</v>
      </c>
      <c r="I179" s="20" t="s">
        <v>25</v>
      </c>
      <c r="J179" s="24">
        <v>10</v>
      </c>
      <c r="K179" s="24">
        <v>0</v>
      </c>
      <c r="L179" s="20">
        <v>1.1337249009698125E-2</v>
      </c>
      <c r="M179" s="20">
        <v>0</v>
      </c>
      <c r="N179" s="19">
        <v>1.4967999999999999</v>
      </c>
      <c r="O179" s="19">
        <v>1.0437208005020571</v>
      </c>
      <c r="P179" s="25">
        <v>42083</v>
      </c>
      <c r="Q179" s="20">
        <v>0</v>
      </c>
      <c r="R179" s="25">
        <v>42072</v>
      </c>
      <c r="S179" s="25">
        <f>IF(ISNUMBER(R179),VLOOKUP(B179,Index!$B$3:$AB$18,27,FALSE),"")</f>
        <v>42073</v>
      </c>
      <c r="T179" s="25">
        <f>IF(ISNUMBER($R179),VLOOKUP($B179,Index!$B$21:$AB$36,27,FALSE),"")</f>
        <v>42075</v>
      </c>
      <c r="U179" s="25">
        <f>IF(ISNUMBER($R179),VLOOKUP($B179,Index!$B$39:$AB$54,27,FALSE),"")</f>
        <v>42075</v>
      </c>
      <c r="W179" s="18">
        <v>1.3444087672762794</v>
      </c>
      <c r="X179" s="19">
        <v>1</v>
      </c>
      <c r="Y179" s="18">
        <v>6.7759595078122264E-2</v>
      </c>
      <c r="Z179" s="19">
        <f t="shared" si="30"/>
        <v>1</v>
      </c>
      <c r="AA179" s="21" t="s">
        <v>25</v>
      </c>
      <c r="AB179" s="28"/>
      <c r="AC179" s="18">
        <v>1.8074349335293254</v>
      </c>
      <c r="AD179" s="19">
        <v>1</v>
      </c>
      <c r="AE179" s="18">
        <v>4.591362725151091E-3</v>
      </c>
      <c r="AF179" s="19">
        <f t="shared" si="31"/>
        <v>1</v>
      </c>
      <c r="AG179" s="21" t="s">
        <v>25</v>
      </c>
      <c r="AH179" s="28"/>
      <c r="AK179" t="str">
        <f t="shared" si="38"/>
        <v/>
      </c>
      <c r="AL179" t="str">
        <f t="shared" si="38"/>
        <v/>
      </c>
      <c r="AM179" t="str">
        <f t="shared" si="38"/>
        <v/>
      </c>
      <c r="AN179" t="str">
        <f t="shared" si="38"/>
        <v/>
      </c>
      <c r="AO179" t="str">
        <f t="shared" si="38"/>
        <v/>
      </c>
      <c r="AP179" t="str">
        <f t="shared" si="38"/>
        <v/>
      </c>
      <c r="AQ179" t="str">
        <f t="shared" si="38"/>
        <v/>
      </c>
      <c r="AR179" t="str">
        <f t="shared" si="38"/>
        <v/>
      </c>
      <c r="AS179" t="str">
        <f t="shared" si="38"/>
        <v/>
      </c>
      <c r="AT179" t="str">
        <f t="shared" si="38"/>
        <v/>
      </c>
      <c r="AU179" t="str">
        <f t="shared" si="38"/>
        <v/>
      </c>
      <c r="AV179" t="str">
        <f t="shared" si="38"/>
        <v/>
      </c>
      <c r="AW179" t="str">
        <f t="shared" si="38"/>
        <v/>
      </c>
      <c r="AX179" t="str">
        <f t="shared" si="38"/>
        <v/>
      </c>
      <c r="AZ179" s="46">
        <f>IF(ISNUMBER(VLOOKUP($B179,Stats!$A$2:$AA$19,2,FALSE))=FALSE,"",IF(ISNUMBER(W179),(W179-VLOOKUP($B179,Stats!$A$2:$AA$19,2,FALSE))/VLOOKUP($B179,Stats!$A$2:$AA$19,16,FALSE),""))</f>
        <v>-0.47477537116632357</v>
      </c>
      <c r="BA179" s="46">
        <f>IF(ISNUMBER(VLOOKUP($B179,Stats!$A$2:$AA$19,2,FALSE))=FALSE,"",IF(ISNUMBER(X179),(X179-VLOOKUP($B179,Stats!$A$2:$AA$19,3,FALSE))/VLOOKUP($B179,Stats!$A$2:$AA$19,17,FALSE),""))</f>
        <v>1.5873231541488209</v>
      </c>
      <c r="BB179" s="46"/>
      <c r="BC179" s="46"/>
      <c r="BD179" s="44">
        <f t="shared" si="27"/>
        <v>0.55627389149124862</v>
      </c>
      <c r="BE179" s="46">
        <f>IF(ISNUMBER(VLOOKUP($B179,Stats!$A$2:$AA$19,2,FALSE))=FALSE,"",IF(ISNUMBER(Y179),(Y179-VLOOKUP($B179,Stats!$A$2:$AA$19,5,FALSE))/VLOOKUP($B179,Stats!$A$2:$AA$19,19,FALSE),""))</f>
        <v>-0.80138763321857132</v>
      </c>
      <c r="BF179" s="46"/>
      <c r="BG179" s="46"/>
      <c r="BH179" s="46">
        <f>IF(ISNUMBER(VLOOKUP($B179,Stats!$A$2:$AA$19,2,FALSE))=FALSE,"",IF(ISNUMBER(Z179),(Z179-VLOOKUP($B179,Stats!$A$2:$AA$19,8,FALSE))/VLOOKUP($B179,Stats!$A$2:$AA$19,22,FALSE),""))</f>
        <v>-0.73808297609062268</v>
      </c>
      <c r="BI179" s="46" t="str">
        <f>IF(ISNUMBER(VLOOKUP($B179,Stats!$A$2:$AA$19,2,FALSE))=FALSE,"",IF(ISNUMBER(#REF!),(#REF!-VLOOKUP($B179,Stats!$A$2:$AA$19,9,FALSE))/VLOOKUP($B179,Stats!$A$2:$AA$19,23,FALSE),""))</f>
        <v/>
      </c>
      <c r="BJ179" s="46" t="str">
        <f>IF(ISNUMBER(VLOOKUP($B179,Stats!$A$2:$AA$19,2,FALSE))=FALSE,"",IF(ISNUMBER(#REF!),(#REF!-VLOOKUP($B179,Stats!$A$2:$AA$19,10,FALSE))/VLOOKUP($B179,Stats!$A$2:$AA$19,24,FALSE),""))</f>
        <v/>
      </c>
      <c r="BK179" s="44">
        <f t="shared" si="33"/>
        <v>0.33954645042581311</v>
      </c>
      <c r="BL179" s="46" t="str">
        <f>IF(ISNUMBER(VLOOKUP($B179,Stats!$A$2:$AA$19,2,FALSE))=FALSE,"",IF(ISNUMBER(#REF!),(#REF!-VLOOKUP($B179,Stats!$A$2:$AA$19,11,FALSE))/VLOOKUP($B179,Stats!$A$2:$AA$19,25,FALSE),""))</f>
        <v/>
      </c>
      <c r="BM179" s="46" t="str">
        <f>IF(ISNUMBER(VLOOKUP($B179,Stats!$A$2:$AA$19,2,FALSE))=FALSE,"",IF(ISNUMBER(AA179),(AA179-VLOOKUP($B179,Stats!$A$2:$AA$19,12,FALSE))/VLOOKUP($B179,Stats!$A$2:$AA$19,26,FALSE),""))</f>
        <v/>
      </c>
      <c r="BN179" s="46" t="str">
        <f>IF(ISNUMBER(VLOOKUP($B179,Stats!$A$2:$AA$19,2,FALSE))=FALSE,"",IF(ISNUMBER(#REF!),(#REF!-VLOOKUP($B179,Stats!$A$2:$AA$19,13,FALSE))/VLOOKUP($B179,Stats!$A$2:$AA$19,27,FALSE),""))</f>
        <v/>
      </c>
      <c r="BO179" s="46" t="str">
        <f>IF(ISNUMBER(VLOOKUP($B179,Stats!$A$2:$AA$19,2,FALSE))=FALSE,"",IF(ISNUMBER(#REF!),(#REF!-VLOOKUP($B179,Stats!$A$2:$AA$19,14,FALSE))/VLOOKUP($B179,Stats!$A$2:$AB$19,28,FALSE),""))</f>
        <v/>
      </c>
      <c r="BP179" s="46"/>
      <c r="BQ179" s="46">
        <f>IF(ISNUMBER(VLOOKUP($B179,Stats!$A$2:$AA$19,2,FALSE))=FALSE,"",IF(ISNUMBER(BM179),BM179,(VLOOKUP($B179,Stats!$A$2:$AT$19,46,FALSE)-VLOOKUP($B179,Stats!$A$2:$AA$19,12,FALSE))/VLOOKUP($B179,Stats!$A$2:$AA$19,26,FALSE)))</f>
        <v>-0.27542471786370909</v>
      </c>
      <c r="BR179" s="51">
        <f t="shared" si="34"/>
        <v>-0.27542471786370909</v>
      </c>
      <c r="BS179" s="32" t="str">
        <f t="shared" si="28"/>
        <v>2026_201506</v>
      </c>
      <c r="BT179" s="53">
        <f t="shared" si="29"/>
        <v>0.25989770498099574</v>
      </c>
    </row>
    <row r="180" spans="1:72" x14ac:dyDescent="0.15">
      <c r="A180" s="16">
        <v>2026</v>
      </c>
      <c r="B180" s="17">
        <v>201507</v>
      </c>
      <c r="C180" s="3">
        <v>0</v>
      </c>
      <c r="D180" s="23">
        <v>3.5408872260822566E-3</v>
      </c>
      <c r="E180" s="18">
        <v>7.7284538128975571E-3</v>
      </c>
      <c r="F180" s="24">
        <v>3</v>
      </c>
      <c r="G180" s="24">
        <v>2</v>
      </c>
      <c r="H180" s="20">
        <v>5.854105126049447E-3</v>
      </c>
      <c r="I180" s="20">
        <v>-6.9535328499715221E-3</v>
      </c>
      <c r="J180" s="24">
        <v>2</v>
      </c>
      <c r="K180" s="24">
        <v>1</v>
      </c>
      <c r="L180" s="20">
        <v>1.0221806520577248E-2</v>
      </c>
      <c r="M180" s="20">
        <v>-8.1875206338725137E-3</v>
      </c>
      <c r="N180" s="19">
        <v>1.5210999999999999</v>
      </c>
      <c r="O180" s="19">
        <v>1.005951987302427</v>
      </c>
      <c r="P180" s="25">
        <v>42087</v>
      </c>
      <c r="Q180" s="20">
        <v>-1.2490960489119685E-2</v>
      </c>
      <c r="R180" s="25">
        <v>42090</v>
      </c>
      <c r="S180" s="25">
        <f>IF(ISNUMBER(R180),VLOOKUP(B180,Index!$B$3:$AB$18,27,FALSE),"")</f>
        <v>42088</v>
      </c>
      <c r="T180" s="25">
        <f>IF(ISNUMBER($R180),VLOOKUP($B180,Index!$B$21:$AB$36,27,FALSE),"")</f>
        <v>42089</v>
      </c>
      <c r="U180" s="25">
        <f>IF(ISNUMBER($R180),VLOOKUP($B180,Index!$B$39:$AB$54,27,FALSE),"")</f>
        <v>42089</v>
      </c>
      <c r="W180" s="18">
        <v>0.25494388027792247</v>
      </c>
      <c r="X180" s="19">
        <v>0.6</v>
      </c>
      <c r="Y180" s="18">
        <v>0.14663710104101446</v>
      </c>
      <c r="Z180" s="19">
        <f t="shared" si="30"/>
        <v>2</v>
      </c>
      <c r="AA180" s="21">
        <v>0.28347597682072284</v>
      </c>
      <c r="AB180" s="28"/>
      <c r="AC180" s="18">
        <v>6.4996382091163665E-2</v>
      </c>
      <c r="AD180" s="19">
        <v>0.36</v>
      </c>
      <c r="AE180" s="18">
        <v>2.1502439401712686E-2</v>
      </c>
      <c r="AF180" s="19">
        <f t="shared" si="31"/>
        <v>4</v>
      </c>
      <c r="AG180" s="21">
        <v>8.0358629434462994E-2</v>
      </c>
      <c r="AH180" s="28"/>
      <c r="AK180" t="str">
        <f t="shared" si="38"/>
        <v/>
      </c>
      <c r="AL180" t="str">
        <f t="shared" si="38"/>
        <v/>
      </c>
      <c r="AM180" t="str">
        <f t="shared" si="38"/>
        <v/>
      </c>
      <c r="AN180" t="str">
        <f t="shared" si="38"/>
        <v/>
      </c>
      <c r="AO180" t="str">
        <f t="shared" si="38"/>
        <v/>
      </c>
      <c r="AP180" t="str">
        <f t="shared" si="38"/>
        <v/>
      </c>
      <c r="AQ180" t="str">
        <f t="shared" si="38"/>
        <v/>
      </c>
      <c r="AR180" t="str">
        <f t="shared" si="38"/>
        <v/>
      </c>
      <c r="AS180" t="str">
        <f t="shared" si="38"/>
        <v/>
      </c>
      <c r="AT180" t="str">
        <f t="shared" si="38"/>
        <v/>
      </c>
      <c r="AU180" t="str">
        <f t="shared" si="38"/>
        <v/>
      </c>
      <c r="AV180" t="str">
        <f t="shared" si="38"/>
        <v/>
      </c>
      <c r="AW180" t="str">
        <f t="shared" si="38"/>
        <v/>
      </c>
      <c r="AX180">
        <f t="shared" si="38"/>
        <v>0.28347597682072284</v>
      </c>
      <c r="AZ180" s="46">
        <f>IF(ISNUMBER(VLOOKUP($B180,Stats!$A$2:$AA$19,2,FALSE))=FALSE,"",IF(ISNUMBER(W180),(W180-VLOOKUP($B180,Stats!$A$2:$AA$19,2,FALSE))/VLOOKUP($B180,Stats!$A$2:$AA$19,16,FALSE),""))</f>
        <v>-0.53968778832299569</v>
      </c>
      <c r="BA180" s="46">
        <f>IF(ISNUMBER(VLOOKUP($B180,Stats!$A$2:$AA$19,2,FALSE))=FALSE,"",IF(ISNUMBER(X180),(X180-VLOOKUP($B180,Stats!$A$2:$AA$19,3,FALSE))/VLOOKUP($B180,Stats!$A$2:$AA$19,17,FALSE),""))</f>
        <v>-0.37879956534795695</v>
      </c>
      <c r="BB180" s="46"/>
      <c r="BC180" s="46"/>
      <c r="BD180" s="44">
        <f t="shared" si="27"/>
        <v>-0.45924367683547629</v>
      </c>
      <c r="BE180" s="46">
        <f>IF(ISNUMBER(VLOOKUP($B180,Stats!$A$2:$AA$19,2,FALSE))=FALSE,"",IF(ISNUMBER(Y180),(Y180-VLOOKUP($B180,Stats!$A$2:$AA$19,5,FALSE))/VLOOKUP($B180,Stats!$A$2:$AA$19,19,FALSE),""))</f>
        <v>-0.26946801595354597</v>
      </c>
      <c r="BF180" s="46"/>
      <c r="BG180" s="46"/>
      <c r="BH180" s="46">
        <f>IF(ISNUMBER(VLOOKUP($B180,Stats!$A$2:$AA$19,2,FALSE))=FALSE,"",IF(ISNUMBER(Z180),(Z180-VLOOKUP($B180,Stats!$A$2:$AA$19,8,FALSE))/VLOOKUP($B180,Stats!$A$2:$AA$19,22,FALSE),""))</f>
        <v>1.4378520910348771</v>
      </c>
      <c r="BI180" s="46" t="str">
        <f>IF(ISNUMBER(VLOOKUP($B180,Stats!$A$2:$AA$19,2,FALSE))=FALSE,"",IF(ISNUMBER(#REF!),(#REF!-VLOOKUP($B180,Stats!$A$2:$AA$19,9,FALSE))/VLOOKUP($B180,Stats!$A$2:$AA$19,23,FALSE),""))</f>
        <v/>
      </c>
      <c r="BJ180" s="46" t="str">
        <f>IF(ISNUMBER(VLOOKUP($B180,Stats!$A$2:$AA$19,2,FALSE))=FALSE,"",IF(ISNUMBER(#REF!),(#REF!-VLOOKUP($B180,Stats!$A$2:$AA$19,10,FALSE))/VLOOKUP($B180,Stats!$A$2:$AA$19,24,FALSE),""))</f>
        <v/>
      </c>
      <c r="BK180" s="44">
        <f t="shared" si="33"/>
        <v>0.61998323847794534</v>
      </c>
      <c r="BL180" s="46" t="str">
        <f>IF(ISNUMBER(VLOOKUP($B180,Stats!$A$2:$AA$19,2,FALSE))=FALSE,"",IF(ISNUMBER(#REF!),(#REF!-VLOOKUP($B180,Stats!$A$2:$AA$19,11,FALSE))/VLOOKUP($B180,Stats!$A$2:$AA$19,25,FALSE),""))</f>
        <v/>
      </c>
      <c r="BM180" s="46">
        <f>IF(ISNUMBER(VLOOKUP($B180,Stats!$A$2:$AA$19,2,FALSE))=FALSE,"",IF(ISNUMBER(AA180),(AA180-VLOOKUP($B180,Stats!$A$2:$AA$19,12,FALSE))/VLOOKUP($B180,Stats!$A$2:$AA$19,26,FALSE),""))</f>
        <v>-0.47716521543778584</v>
      </c>
      <c r="BN180" s="46" t="str">
        <f>IF(ISNUMBER(VLOOKUP($B180,Stats!$A$2:$AA$19,2,FALSE))=FALSE,"",IF(ISNUMBER(#REF!),(#REF!-VLOOKUP($B180,Stats!$A$2:$AA$19,13,FALSE))/VLOOKUP($B180,Stats!$A$2:$AA$19,27,FALSE),""))</f>
        <v/>
      </c>
      <c r="BO180" s="46" t="str">
        <f>IF(ISNUMBER(VLOOKUP($B180,Stats!$A$2:$AA$19,2,FALSE))=FALSE,"",IF(ISNUMBER(#REF!),(#REF!-VLOOKUP($B180,Stats!$A$2:$AA$19,14,FALSE))/VLOOKUP($B180,Stats!$A$2:$AB$19,28,FALSE),""))</f>
        <v/>
      </c>
      <c r="BP180" s="46"/>
      <c r="BQ180" s="46">
        <f>IF(ISNUMBER(VLOOKUP($B180,Stats!$A$2:$AA$19,2,FALSE))=FALSE,"",IF(ISNUMBER(BM180),BM180,(VLOOKUP($B180,Stats!$A$2:$AT$19,46,FALSE)-VLOOKUP($B180,Stats!$A$2:$AA$19,12,FALSE))/VLOOKUP($B180,Stats!$A$2:$AA$19,26,FALSE)))</f>
        <v>-0.47716521543778584</v>
      </c>
      <c r="BR180" s="51">
        <f t="shared" si="34"/>
        <v>-0.47716521543778584</v>
      </c>
      <c r="BS180" s="32" t="str">
        <f t="shared" si="28"/>
        <v>2026_201507</v>
      </c>
      <c r="BT180" s="53">
        <f t="shared" si="29"/>
        <v>0.18470816463211476</v>
      </c>
    </row>
    <row r="181" spans="1:72" x14ac:dyDescent="0.15">
      <c r="S181" t="str">
        <f>IF(ISNUMBER(R181),VLOOKUP(B181,Index!$B$3:$AB$18,27,FALSE),"")</f>
        <v/>
      </c>
      <c r="T181" t="str">
        <f>IF(ISNUMBER($R181),VLOOKUP($B181,Index!$B$21:$AB$36,27,FALSE),"")</f>
        <v/>
      </c>
      <c r="U181" t="str">
        <f>IF(ISNUMBER($R181),VLOOKUP($B181,Index!$B$39:$AB$54,27,FALSE),"")</f>
        <v/>
      </c>
      <c r="Z181" t="str">
        <f t="shared" si="30"/>
        <v/>
      </c>
      <c r="AA181" t="s">
        <v>25</v>
      </c>
      <c r="AF181" t="str">
        <f t="shared" si="31"/>
        <v/>
      </c>
      <c r="AG181" t="s">
        <v>25</v>
      </c>
      <c r="AK181" t="str">
        <f t="shared" si="38"/>
        <v/>
      </c>
      <c r="AL181" t="str">
        <f t="shared" si="38"/>
        <v/>
      </c>
      <c r="AM181" t="str">
        <f t="shared" si="38"/>
        <v/>
      </c>
      <c r="AN181" t="str">
        <f t="shared" si="38"/>
        <v/>
      </c>
      <c r="AO181" t="str">
        <f t="shared" si="38"/>
        <v/>
      </c>
      <c r="AP181" t="str">
        <f t="shared" si="38"/>
        <v/>
      </c>
      <c r="AQ181" t="str">
        <f t="shared" si="38"/>
        <v/>
      </c>
      <c r="AR181" t="str">
        <f t="shared" si="38"/>
        <v/>
      </c>
      <c r="AS181" t="str">
        <f t="shared" si="38"/>
        <v/>
      </c>
      <c r="AT181" t="str">
        <f t="shared" si="38"/>
        <v/>
      </c>
      <c r="AU181" t="str">
        <f t="shared" si="38"/>
        <v/>
      </c>
      <c r="AV181" t="str">
        <f t="shared" si="38"/>
        <v/>
      </c>
      <c r="AW181" t="str">
        <f t="shared" si="38"/>
        <v/>
      </c>
      <c r="AX181" t="str">
        <f t="shared" si="38"/>
        <v/>
      </c>
      <c r="AZ181" s="46" t="str">
        <f>IF(ISNUMBER(VLOOKUP($B181,Stats!$A$2:$AA$19,2,FALSE))=FALSE,"",IF(ISNUMBER(W181),(W181-VLOOKUP($B181,Stats!$A$2:$AA$19,2,FALSE))/VLOOKUP($B181,Stats!$A$2:$AA$19,16,FALSE),""))</f>
        <v/>
      </c>
      <c r="BA181" s="46" t="str">
        <f>IF(ISNUMBER(VLOOKUP($B181,Stats!$A$2:$AA$19,2,FALSE))=FALSE,"",IF(ISNUMBER(X181),(X181-VLOOKUP($B181,Stats!$A$2:$AA$19,3,FALSE))/VLOOKUP($B181,Stats!$A$2:$AA$19,17,FALSE),""))</f>
        <v/>
      </c>
      <c r="BB181" s="46"/>
      <c r="BC181" s="46"/>
      <c r="BD181" s="44" t="str">
        <f t="shared" si="27"/>
        <v/>
      </c>
      <c r="BE181" s="46" t="str">
        <f>IF(ISNUMBER(VLOOKUP($B181,Stats!$A$2:$AA$19,2,FALSE))=FALSE,"",IF(ISNUMBER(Y181),(Y181-VLOOKUP($B181,Stats!$A$2:$AA$19,5,FALSE))/VLOOKUP($B181,Stats!$A$2:$AA$19,19,FALSE),""))</f>
        <v/>
      </c>
      <c r="BF181" s="46"/>
      <c r="BG181" s="46"/>
      <c r="BH181" s="46" t="str">
        <f>IF(ISNUMBER(VLOOKUP($B181,Stats!$A$2:$AA$19,2,FALSE))=FALSE,"",IF(ISNUMBER(Z181),(Z181-VLOOKUP($B181,Stats!$A$2:$AA$19,8,FALSE))/VLOOKUP($B181,Stats!$A$2:$AA$19,22,FALSE),""))</f>
        <v/>
      </c>
      <c r="BI181" s="46" t="str">
        <f>IF(ISNUMBER(VLOOKUP($B181,Stats!$A$2:$AA$19,2,FALSE))=FALSE,"",IF(ISNUMBER(#REF!),(#REF!-VLOOKUP($B181,Stats!$A$2:$AA$19,9,FALSE))/VLOOKUP($B181,Stats!$A$2:$AA$19,23,FALSE),""))</f>
        <v/>
      </c>
      <c r="BJ181" s="46" t="str">
        <f>IF(ISNUMBER(VLOOKUP($B181,Stats!$A$2:$AA$19,2,FALSE))=FALSE,"",IF(ISNUMBER(#REF!),(#REF!-VLOOKUP($B181,Stats!$A$2:$AA$19,10,FALSE))/VLOOKUP($B181,Stats!$A$2:$AA$19,24,FALSE),""))</f>
        <v/>
      </c>
      <c r="BK181" s="44" t="str">
        <f t="shared" si="33"/>
        <v/>
      </c>
      <c r="BL181" s="46" t="str">
        <f>IF(ISNUMBER(VLOOKUP($B181,Stats!$A$2:$AA$19,2,FALSE))=FALSE,"",IF(ISNUMBER(#REF!),(#REF!-VLOOKUP($B181,Stats!$A$2:$AA$19,11,FALSE))/VLOOKUP($B181,Stats!$A$2:$AA$19,25,FALSE),""))</f>
        <v/>
      </c>
      <c r="BM181" s="46" t="str">
        <f>IF(ISNUMBER(VLOOKUP($B181,Stats!$A$2:$AA$19,2,FALSE))=FALSE,"",IF(ISNUMBER(AA181),(AA181-VLOOKUP($B181,Stats!$A$2:$AA$19,12,FALSE))/VLOOKUP($B181,Stats!$A$2:$AA$19,26,FALSE),""))</f>
        <v/>
      </c>
      <c r="BN181" s="46" t="str">
        <f>IF(ISNUMBER(VLOOKUP($B181,Stats!$A$2:$AA$19,2,FALSE))=FALSE,"",IF(ISNUMBER(#REF!),(#REF!-VLOOKUP($B181,Stats!$A$2:$AA$19,13,FALSE))/VLOOKUP($B181,Stats!$A$2:$AA$19,27,FALSE),""))</f>
        <v/>
      </c>
      <c r="BO181" s="46" t="str">
        <f>IF(ISNUMBER(VLOOKUP($B181,Stats!$A$2:$AA$19,2,FALSE))=FALSE,"",IF(ISNUMBER(#REF!),(#REF!-VLOOKUP($B181,Stats!$A$2:$AA$19,14,FALSE))/VLOOKUP($B181,Stats!$A$2:$AB$19,28,FALSE),""))</f>
        <v/>
      </c>
      <c r="BP181" s="46"/>
      <c r="BQ181" s="46" t="str">
        <f>IF(ISNUMBER(VLOOKUP($B181,Stats!$A$2:$AA$19,2,FALSE))=FALSE,"",IF(ISNUMBER(BM181),BM181,(VLOOKUP($B181,Stats!$A$2:$AT$19,46,FALSE)-VLOOKUP($B181,Stats!$A$2:$AA$19,12,FALSE))/VLOOKUP($B181,Stats!$A$2:$AA$19,26,FALSE)))</f>
        <v/>
      </c>
      <c r="BR181" s="51" t="str">
        <f t="shared" si="34"/>
        <v/>
      </c>
      <c r="BS181" s="32" t="str">
        <f t="shared" si="28"/>
        <v/>
      </c>
      <c r="BT181" s="53" t="str">
        <f t="shared" si="29"/>
        <v/>
      </c>
    </row>
    <row r="182" spans="1:72" ht="40.5" x14ac:dyDescent="0.15">
      <c r="A182" s="1" t="s">
        <v>26</v>
      </c>
      <c r="B182" s="1" t="s">
        <v>0</v>
      </c>
      <c r="C182" s="3"/>
      <c r="D182" s="4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 t="s">
        <v>15</v>
      </c>
      <c r="J182" s="1" t="s">
        <v>16</v>
      </c>
      <c r="K182" s="1" t="s">
        <v>17</v>
      </c>
      <c r="L182" s="1" t="s">
        <v>18</v>
      </c>
      <c r="M182" s="1" t="s">
        <v>19</v>
      </c>
      <c r="N182" s="1" t="s">
        <v>20</v>
      </c>
      <c r="O182" s="1" t="s">
        <v>21</v>
      </c>
      <c r="P182" s="1" t="s">
        <v>22</v>
      </c>
      <c r="Q182" s="1" t="s">
        <v>23</v>
      </c>
      <c r="R182" s="1" t="s">
        <v>24</v>
      </c>
      <c r="S182" s="1" t="str">
        <f>IF(ISNUMBER(R182),VLOOKUP(B182,Index!$B$3:$AB$18,27,FALSE),"")</f>
        <v/>
      </c>
      <c r="T182" s="1" t="str">
        <f>IF(ISNUMBER($R182),VLOOKUP($B182,Index!$B$21:$AB$36,27,FALSE),"")</f>
        <v/>
      </c>
      <c r="U182" s="1" t="str">
        <f>IF(ISNUMBER($R182),VLOOKUP($B182,Index!$B$39:$AB$54,27,FALSE),"")</f>
        <v/>
      </c>
      <c r="W182" s="1" t="s">
        <v>1</v>
      </c>
      <c r="X182" s="1" t="s">
        <v>2</v>
      </c>
      <c r="Y182" s="1" t="s">
        <v>4</v>
      </c>
      <c r="Z182" s="1" t="str">
        <f t="shared" si="30"/>
        <v/>
      </c>
      <c r="AA182" s="1" t="s">
        <v>8</v>
      </c>
      <c r="AB182" s="27"/>
      <c r="AC182" s="1" t="s">
        <v>33</v>
      </c>
      <c r="AD182" s="1" t="s">
        <v>35</v>
      </c>
      <c r="AE182" s="1" t="s">
        <v>37</v>
      </c>
      <c r="AF182" s="1" t="str">
        <f t="shared" si="31"/>
        <v/>
      </c>
      <c r="AG182" s="1" t="s">
        <v>38</v>
      </c>
      <c r="AH182" s="27"/>
      <c r="AK182" t="str">
        <f t="shared" si="38"/>
        <v/>
      </c>
      <c r="AL182" t="str">
        <f t="shared" si="38"/>
        <v/>
      </c>
      <c r="AM182" t="str">
        <f t="shared" si="38"/>
        <v/>
      </c>
      <c r="AN182" t="str">
        <f t="shared" si="38"/>
        <v/>
      </c>
      <c r="AO182" t="str">
        <f t="shared" si="38"/>
        <v/>
      </c>
      <c r="AP182" t="str">
        <f t="shared" si="38"/>
        <v/>
      </c>
      <c r="AQ182" t="str">
        <f t="shared" si="38"/>
        <v/>
      </c>
      <c r="AR182" t="str">
        <f t="shared" si="38"/>
        <v/>
      </c>
      <c r="AS182" t="str">
        <f t="shared" si="38"/>
        <v/>
      </c>
      <c r="AT182" t="str">
        <f t="shared" si="38"/>
        <v/>
      </c>
      <c r="AU182" t="str">
        <f t="shared" si="38"/>
        <v/>
      </c>
      <c r="AV182" t="str">
        <f t="shared" si="38"/>
        <v/>
      </c>
      <c r="AW182" t="str">
        <f t="shared" si="38"/>
        <v/>
      </c>
      <c r="AX182" t="str">
        <f t="shared" si="38"/>
        <v/>
      </c>
      <c r="AZ182" s="46" t="str">
        <f>IF(ISNUMBER(VLOOKUP($B182,Stats!$A$2:$AA$19,2,FALSE))=FALSE,"",IF(ISNUMBER(W182),(W182-VLOOKUP($B182,Stats!$A$2:$AA$19,2,FALSE))/VLOOKUP($B182,Stats!$A$2:$AA$19,16,FALSE),""))</f>
        <v/>
      </c>
      <c r="BA182" s="46" t="str">
        <f>IF(ISNUMBER(VLOOKUP($B182,Stats!$A$2:$AA$19,2,FALSE))=FALSE,"",IF(ISNUMBER(X182),(X182-VLOOKUP($B182,Stats!$A$2:$AA$19,3,FALSE))/VLOOKUP($B182,Stats!$A$2:$AA$19,17,FALSE),""))</f>
        <v/>
      </c>
      <c r="BB182" s="46"/>
      <c r="BC182" s="46"/>
      <c r="BD182" s="44" t="str">
        <f t="shared" si="27"/>
        <v/>
      </c>
      <c r="BE182" s="46" t="str">
        <f>IF(ISNUMBER(VLOOKUP($B182,Stats!$A$2:$AA$19,2,FALSE))=FALSE,"",IF(ISNUMBER(Y182),(Y182-VLOOKUP($B182,Stats!$A$2:$AA$19,5,FALSE))/VLOOKUP($B182,Stats!$A$2:$AA$19,19,FALSE),""))</f>
        <v/>
      </c>
      <c r="BF182" s="46"/>
      <c r="BG182" s="46"/>
      <c r="BH182" s="46" t="str">
        <f>IF(ISNUMBER(VLOOKUP($B182,Stats!$A$2:$AA$19,2,FALSE))=FALSE,"",IF(ISNUMBER(Z182),(Z182-VLOOKUP($B182,Stats!$A$2:$AA$19,8,FALSE))/VLOOKUP($B182,Stats!$A$2:$AA$19,22,FALSE),""))</f>
        <v/>
      </c>
      <c r="BI182" s="46" t="str">
        <f>IF(ISNUMBER(VLOOKUP($B182,Stats!$A$2:$AA$19,2,FALSE))=FALSE,"",IF(ISNUMBER(#REF!),(#REF!-VLOOKUP($B182,Stats!$A$2:$AA$19,9,FALSE))/VLOOKUP($B182,Stats!$A$2:$AA$19,23,FALSE),""))</f>
        <v/>
      </c>
      <c r="BJ182" s="46" t="str">
        <f>IF(ISNUMBER(VLOOKUP($B182,Stats!$A$2:$AA$19,2,FALSE))=FALSE,"",IF(ISNUMBER(#REF!),(#REF!-VLOOKUP($B182,Stats!$A$2:$AA$19,10,FALSE))/VLOOKUP($B182,Stats!$A$2:$AA$19,24,FALSE),""))</f>
        <v/>
      </c>
      <c r="BK182" s="44" t="str">
        <f t="shared" si="33"/>
        <v/>
      </c>
      <c r="BL182" s="46" t="str">
        <f>IF(ISNUMBER(VLOOKUP($B182,Stats!$A$2:$AA$19,2,FALSE))=FALSE,"",IF(ISNUMBER(#REF!),(#REF!-VLOOKUP($B182,Stats!$A$2:$AA$19,11,FALSE))/VLOOKUP($B182,Stats!$A$2:$AA$19,25,FALSE),""))</f>
        <v/>
      </c>
      <c r="BM182" s="46" t="str">
        <f>IF(ISNUMBER(VLOOKUP($B182,Stats!$A$2:$AA$19,2,FALSE))=FALSE,"",IF(ISNUMBER(AA182),(AA182-VLOOKUP($B182,Stats!$A$2:$AA$19,12,FALSE))/VLOOKUP($B182,Stats!$A$2:$AA$19,26,FALSE),""))</f>
        <v/>
      </c>
      <c r="BN182" s="46" t="str">
        <f>IF(ISNUMBER(VLOOKUP($B182,Stats!$A$2:$AA$19,2,FALSE))=FALSE,"",IF(ISNUMBER(#REF!),(#REF!-VLOOKUP($B182,Stats!$A$2:$AA$19,13,FALSE))/VLOOKUP($B182,Stats!$A$2:$AA$19,27,FALSE),""))</f>
        <v/>
      </c>
      <c r="BO182" s="46" t="str">
        <f>IF(ISNUMBER(VLOOKUP($B182,Stats!$A$2:$AA$19,2,FALSE))=FALSE,"",IF(ISNUMBER(#REF!),(#REF!-VLOOKUP($B182,Stats!$A$2:$AA$19,14,FALSE))/VLOOKUP($B182,Stats!$A$2:$AB$19,28,FALSE),""))</f>
        <v/>
      </c>
      <c r="BP182" s="46"/>
      <c r="BQ182" s="46" t="str">
        <f>IF(ISNUMBER(VLOOKUP($B182,Stats!$A$2:$AA$19,2,FALSE))=FALSE,"",IF(ISNUMBER(BM182),BM182,(VLOOKUP($B182,Stats!$A$2:$AT$19,46,FALSE)-VLOOKUP($B182,Stats!$A$2:$AA$19,12,FALSE))/VLOOKUP($B182,Stats!$A$2:$AA$19,26,FALSE)))</f>
        <v/>
      </c>
      <c r="BR182" s="51" t="str">
        <f t="shared" si="34"/>
        <v/>
      </c>
      <c r="BS182" s="32" t="str">
        <f t="shared" si="28"/>
        <v/>
      </c>
      <c r="BT182" s="53" t="str">
        <f t="shared" si="29"/>
        <v/>
      </c>
    </row>
    <row r="183" spans="1:72" x14ac:dyDescent="0.15">
      <c r="A183" s="5">
        <v>2033</v>
      </c>
      <c r="B183" s="5" t="s">
        <v>27</v>
      </c>
      <c r="C183" s="3">
        <v>0</v>
      </c>
      <c r="D183" s="11">
        <v>7.4358974358974317E-2</v>
      </c>
      <c r="E183" s="6">
        <v>9.7424580009909823E-3</v>
      </c>
      <c r="F183" s="12">
        <v>66</v>
      </c>
      <c r="G183" s="12">
        <v>49</v>
      </c>
      <c r="H183" s="13">
        <v>6.5064262016158265E-3</v>
      </c>
      <c r="I183" s="13">
        <v>-7.1883417379429949E-3</v>
      </c>
      <c r="J183" s="12">
        <v>10</v>
      </c>
      <c r="K183" s="12">
        <v>7</v>
      </c>
      <c r="L183" s="13">
        <v>2.8290282902829089E-2</v>
      </c>
      <c r="M183" s="13">
        <v>-5.0742574257425788E-2</v>
      </c>
      <c r="N183" s="8">
        <v>0.83799999999999997</v>
      </c>
      <c r="O183" s="8">
        <v>1.0743589743589743</v>
      </c>
      <c r="P183" s="14">
        <v>42090</v>
      </c>
      <c r="Q183" s="13">
        <v>-0.11014851485148502</v>
      </c>
      <c r="R183" s="14">
        <v>42041</v>
      </c>
      <c r="S183" s="14">
        <f>IF(ISNUMBER(R183),VLOOKUP(B183,Index!$B$3:$AB$18,27,FALSE),"")</f>
        <v>42041</v>
      </c>
      <c r="T183" s="14">
        <f>IF(ISNUMBER($R183),VLOOKUP($B183,Index!$B$21:$AB$36,27,FALSE),"")</f>
        <v>41996</v>
      </c>
      <c r="U183" s="14">
        <f>IF(ISNUMBER($R183),VLOOKUP($B183,Index!$B$39:$AB$54,27,FALSE),"")</f>
        <v>42003</v>
      </c>
      <c r="W183" s="6">
        <v>0.15654520917678805</v>
      </c>
      <c r="X183" s="7">
        <v>0.57391304347826089</v>
      </c>
      <c r="Y183" s="6">
        <v>0.18485014374997483</v>
      </c>
      <c r="Z183" s="8" t="str">
        <f t="shared" si="30"/>
        <v/>
      </c>
      <c r="AA183" s="9">
        <v>0.67507922788821706</v>
      </c>
      <c r="AB183" s="28"/>
      <c r="AC183" s="6">
        <v>2.4506402516204326E-2</v>
      </c>
      <c r="AD183" s="7">
        <v>0.32937618147448017</v>
      </c>
      <c r="AE183" s="6">
        <v>3.4169575644386357E-2</v>
      </c>
      <c r="AF183" s="8" t="str">
        <f t="shared" si="31"/>
        <v/>
      </c>
      <c r="AG183" s="9">
        <v>0.45573196392615128</v>
      </c>
      <c r="AH183" s="28"/>
      <c r="AK183" t="str">
        <f t="shared" ref="AK183:AX192" si="39">IF($B183=AK$2,$AA183,"")</f>
        <v/>
      </c>
      <c r="AL183" t="str">
        <f t="shared" si="39"/>
        <v/>
      </c>
      <c r="AM183" t="str">
        <f t="shared" si="39"/>
        <v/>
      </c>
      <c r="AN183" t="str">
        <f t="shared" si="39"/>
        <v/>
      </c>
      <c r="AO183" t="str">
        <f t="shared" si="39"/>
        <v/>
      </c>
      <c r="AP183" t="str">
        <f t="shared" si="39"/>
        <v/>
      </c>
      <c r="AQ183" t="str">
        <f t="shared" si="39"/>
        <v/>
      </c>
      <c r="AR183" t="str">
        <f t="shared" si="39"/>
        <v/>
      </c>
      <c r="AS183" t="str">
        <f t="shared" si="39"/>
        <v/>
      </c>
      <c r="AT183" t="str">
        <f t="shared" si="39"/>
        <v/>
      </c>
      <c r="AU183" t="str">
        <f t="shared" si="39"/>
        <v/>
      </c>
      <c r="AV183" t="str">
        <f t="shared" si="39"/>
        <v/>
      </c>
      <c r="AW183" t="str">
        <f t="shared" si="39"/>
        <v/>
      </c>
      <c r="AX183" t="str">
        <f t="shared" si="39"/>
        <v/>
      </c>
      <c r="AZ183" s="46" t="str">
        <f>IF(ISNUMBER(VLOOKUP($B183,Stats!$A$2:$AA$19,2,FALSE))=FALSE,"",IF(ISNUMBER(W183),(W183-VLOOKUP($B183,Stats!$A$2:$AA$19,2,FALSE))/VLOOKUP($B183,Stats!$A$2:$AA$19,16,FALSE),""))</f>
        <v/>
      </c>
      <c r="BA183" s="46" t="str">
        <f>IF(ISNUMBER(VLOOKUP($B183,Stats!$A$2:$AA$19,2,FALSE))=FALSE,"",IF(ISNUMBER(X183),(X183-VLOOKUP($B183,Stats!$A$2:$AA$19,3,FALSE))/VLOOKUP($B183,Stats!$A$2:$AA$19,17,FALSE),""))</f>
        <v/>
      </c>
      <c r="BB183" s="46"/>
      <c r="BC183" s="46"/>
      <c r="BD183" s="44" t="str">
        <f t="shared" si="27"/>
        <v/>
      </c>
      <c r="BE183" s="46" t="str">
        <f>IF(ISNUMBER(VLOOKUP($B183,Stats!$A$2:$AA$19,2,FALSE))=FALSE,"",IF(ISNUMBER(Y183),(Y183-VLOOKUP($B183,Stats!$A$2:$AA$19,5,FALSE))/VLOOKUP($B183,Stats!$A$2:$AA$19,19,FALSE),""))</f>
        <v/>
      </c>
      <c r="BF183" s="46"/>
      <c r="BG183" s="46"/>
      <c r="BH183" s="46" t="str">
        <f>IF(ISNUMBER(VLOOKUP($B183,Stats!$A$2:$AA$19,2,FALSE))=FALSE,"",IF(ISNUMBER(Z183),(Z183-VLOOKUP($B183,Stats!$A$2:$AA$19,8,FALSE))/VLOOKUP($B183,Stats!$A$2:$AA$19,22,FALSE),""))</f>
        <v/>
      </c>
      <c r="BI183" s="46" t="str">
        <f>IF(ISNUMBER(VLOOKUP($B183,Stats!$A$2:$AA$19,2,FALSE))=FALSE,"",IF(ISNUMBER(#REF!),(#REF!-VLOOKUP($B183,Stats!$A$2:$AA$19,9,FALSE))/VLOOKUP($B183,Stats!$A$2:$AA$19,23,FALSE),""))</f>
        <v/>
      </c>
      <c r="BJ183" s="46" t="str">
        <f>IF(ISNUMBER(VLOOKUP($B183,Stats!$A$2:$AA$19,2,FALSE))=FALSE,"",IF(ISNUMBER(#REF!),(#REF!-VLOOKUP($B183,Stats!$A$2:$AA$19,10,FALSE))/VLOOKUP($B183,Stats!$A$2:$AA$19,24,FALSE),""))</f>
        <v/>
      </c>
      <c r="BK183" s="44" t="str">
        <f t="shared" si="33"/>
        <v/>
      </c>
      <c r="BL183" s="46" t="str">
        <f>IF(ISNUMBER(VLOOKUP($B183,Stats!$A$2:$AA$19,2,FALSE))=FALSE,"",IF(ISNUMBER(#REF!),(#REF!-VLOOKUP($B183,Stats!$A$2:$AA$19,11,FALSE))/VLOOKUP($B183,Stats!$A$2:$AA$19,25,FALSE),""))</f>
        <v/>
      </c>
      <c r="BM183" s="46" t="str">
        <f>IF(ISNUMBER(VLOOKUP($B183,Stats!$A$2:$AA$19,2,FALSE))=FALSE,"",IF(ISNUMBER(AA183),(AA183-VLOOKUP($B183,Stats!$A$2:$AA$19,12,FALSE))/VLOOKUP($B183,Stats!$A$2:$AA$19,26,FALSE),""))</f>
        <v/>
      </c>
      <c r="BN183" s="46" t="str">
        <f>IF(ISNUMBER(VLOOKUP($B183,Stats!$A$2:$AA$19,2,FALSE))=FALSE,"",IF(ISNUMBER(#REF!),(#REF!-VLOOKUP($B183,Stats!$A$2:$AA$19,13,FALSE))/VLOOKUP($B183,Stats!$A$2:$AA$19,27,FALSE),""))</f>
        <v/>
      </c>
      <c r="BO183" s="46" t="str">
        <f>IF(ISNUMBER(VLOOKUP($B183,Stats!$A$2:$AA$19,2,FALSE))=FALSE,"",IF(ISNUMBER(#REF!),(#REF!-VLOOKUP($B183,Stats!$A$2:$AA$19,14,FALSE))/VLOOKUP($B183,Stats!$A$2:$AB$19,28,FALSE),""))</f>
        <v/>
      </c>
      <c r="BP183" s="46"/>
      <c r="BQ183" s="46" t="str">
        <f>IF(ISNUMBER(VLOOKUP($B183,Stats!$A$2:$AA$19,2,FALSE))=FALSE,"",IF(ISNUMBER(BM183),BM183,(VLOOKUP($B183,Stats!$A$2:$AT$19,46,FALSE)-VLOOKUP($B183,Stats!$A$2:$AA$19,12,FALSE))/VLOOKUP($B183,Stats!$A$2:$AA$19,26,FALSE)))</f>
        <v/>
      </c>
      <c r="BR183" s="51" t="str">
        <f t="shared" si="34"/>
        <v/>
      </c>
      <c r="BS183" s="32" t="str">
        <f t="shared" si="28"/>
        <v/>
      </c>
      <c r="BT183" s="53" t="str">
        <f t="shared" si="29"/>
        <v/>
      </c>
    </row>
    <row r="184" spans="1:72" x14ac:dyDescent="0.15">
      <c r="A184" s="5">
        <v>2033</v>
      </c>
      <c r="B184" s="5" t="s">
        <v>28</v>
      </c>
      <c r="C184" s="3">
        <v>0</v>
      </c>
      <c r="D184" s="11">
        <v>5.6335243864474704E-3</v>
      </c>
      <c r="E184" s="6">
        <v>8.4216539670063355E-3</v>
      </c>
      <c r="F184" s="15">
        <v>4.7142857142857144</v>
      </c>
      <c r="G184" s="15">
        <v>3.5</v>
      </c>
      <c r="H184" s="13">
        <v>6.4557284481424971E-3</v>
      </c>
      <c r="I184" s="13">
        <v>-6.727375275820814E-3</v>
      </c>
      <c r="J184" s="12">
        <v>3.1428571428571428</v>
      </c>
      <c r="K184" s="12">
        <v>2.2142857142857144</v>
      </c>
      <c r="L184" s="13">
        <v>1.3753470260380809E-2</v>
      </c>
      <c r="M184" s="13">
        <v>-1.2645409043685869E-2</v>
      </c>
      <c r="N184" s="8">
        <v>0.77942857142857136</v>
      </c>
      <c r="O184" s="8">
        <v>1.0153337141910057</v>
      </c>
      <c r="P184" s="14"/>
      <c r="Q184" s="13">
        <v>-1.8896085592789776E-2</v>
      </c>
      <c r="R184" s="14"/>
      <c r="S184" s="14" t="str">
        <f>IF(ISNUMBER(R184),VLOOKUP(B184,Index!$B$3:$AB$18,27,FALSE),"")</f>
        <v/>
      </c>
      <c r="T184" s="14" t="str">
        <f>IF(ISNUMBER($R184),VLOOKUP($B184,Index!$B$21:$AB$36,27,FALSE),"")</f>
        <v/>
      </c>
      <c r="U184" s="14" t="str">
        <f>IF(ISNUMBER($R184),VLOOKUP($B184,Index!$B$39:$AB$54,27,FALSE),"")</f>
        <v/>
      </c>
      <c r="W184" s="6">
        <v>0.28000660460276811</v>
      </c>
      <c r="X184" s="8">
        <v>0.56564625850340133</v>
      </c>
      <c r="Y184" s="6">
        <v>0.15978964920919528</v>
      </c>
      <c r="Z184" s="8" t="str">
        <f t="shared" si="30"/>
        <v/>
      </c>
      <c r="AA184" s="9" t="s">
        <v>25</v>
      </c>
      <c r="AB184" s="28"/>
      <c r="AC184" s="6">
        <v>7.8403698621170914E-2</v>
      </c>
      <c r="AD184" s="8">
        <v>0.31995568975889671</v>
      </c>
      <c r="AE184" s="6">
        <v>2.5532731994397682E-2</v>
      </c>
      <c r="AF184" s="8" t="str">
        <f t="shared" si="31"/>
        <v/>
      </c>
      <c r="AG184" s="9" t="s">
        <v>25</v>
      </c>
      <c r="AH184" s="28"/>
      <c r="AK184" t="str">
        <f t="shared" si="39"/>
        <v/>
      </c>
      <c r="AL184" t="str">
        <f t="shared" si="39"/>
        <v/>
      </c>
      <c r="AM184" t="str">
        <f t="shared" si="39"/>
        <v/>
      </c>
      <c r="AN184" t="str">
        <f t="shared" si="39"/>
        <v/>
      </c>
      <c r="AO184" t="str">
        <f t="shared" si="39"/>
        <v/>
      </c>
      <c r="AP184" t="str">
        <f t="shared" si="39"/>
        <v/>
      </c>
      <c r="AQ184" t="str">
        <f t="shared" si="39"/>
        <v/>
      </c>
      <c r="AR184" t="str">
        <f t="shared" si="39"/>
        <v/>
      </c>
      <c r="AS184" t="str">
        <f t="shared" si="39"/>
        <v/>
      </c>
      <c r="AT184" t="str">
        <f t="shared" si="39"/>
        <v/>
      </c>
      <c r="AU184" t="str">
        <f t="shared" si="39"/>
        <v/>
      </c>
      <c r="AV184" t="str">
        <f t="shared" si="39"/>
        <v/>
      </c>
      <c r="AW184" t="str">
        <f t="shared" si="39"/>
        <v/>
      </c>
      <c r="AX184" t="str">
        <f t="shared" si="39"/>
        <v/>
      </c>
      <c r="AZ184" s="46" t="str">
        <f>IF(ISNUMBER(VLOOKUP($B184,Stats!$A$2:$AA$19,2,FALSE))=FALSE,"",IF(ISNUMBER(W184),(W184-VLOOKUP($B184,Stats!$A$2:$AA$19,2,FALSE))/VLOOKUP($B184,Stats!$A$2:$AA$19,16,FALSE),""))</f>
        <v/>
      </c>
      <c r="BA184" s="46" t="str">
        <f>IF(ISNUMBER(VLOOKUP($B184,Stats!$A$2:$AA$19,2,FALSE))=FALSE,"",IF(ISNUMBER(X184),(X184-VLOOKUP($B184,Stats!$A$2:$AA$19,3,FALSE))/VLOOKUP($B184,Stats!$A$2:$AA$19,17,FALSE),""))</f>
        <v/>
      </c>
      <c r="BB184" s="46"/>
      <c r="BC184" s="46"/>
      <c r="BD184" s="44" t="str">
        <f t="shared" si="27"/>
        <v/>
      </c>
      <c r="BE184" s="46" t="str">
        <f>IF(ISNUMBER(VLOOKUP($B184,Stats!$A$2:$AA$19,2,FALSE))=FALSE,"",IF(ISNUMBER(Y184),(Y184-VLOOKUP($B184,Stats!$A$2:$AA$19,5,FALSE))/VLOOKUP($B184,Stats!$A$2:$AA$19,19,FALSE),""))</f>
        <v/>
      </c>
      <c r="BF184" s="46"/>
      <c r="BG184" s="46"/>
      <c r="BH184" s="46" t="str">
        <f>IF(ISNUMBER(VLOOKUP($B184,Stats!$A$2:$AA$19,2,FALSE))=FALSE,"",IF(ISNUMBER(Z184),(Z184-VLOOKUP($B184,Stats!$A$2:$AA$19,8,FALSE))/VLOOKUP($B184,Stats!$A$2:$AA$19,22,FALSE),""))</f>
        <v/>
      </c>
      <c r="BI184" s="46" t="str">
        <f>IF(ISNUMBER(VLOOKUP($B184,Stats!$A$2:$AA$19,2,FALSE))=FALSE,"",IF(ISNUMBER(#REF!),(#REF!-VLOOKUP($B184,Stats!$A$2:$AA$19,9,FALSE))/VLOOKUP($B184,Stats!$A$2:$AA$19,23,FALSE),""))</f>
        <v/>
      </c>
      <c r="BJ184" s="46" t="str">
        <f>IF(ISNUMBER(VLOOKUP($B184,Stats!$A$2:$AA$19,2,FALSE))=FALSE,"",IF(ISNUMBER(#REF!),(#REF!-VLOOKUP($B184,Stats!$A$2:$AA$19,10,FALSE))/VLOOKUP($B184,Stats!$A$2:$AA$19,24,FALSE),""))</f>
        <v/>
      </c>
      <c r="BK184" s="44" t="str">
        <f t="shared" si="33"/>
        <v/>
      </c>
      <c r="BL184" s="46" t="str">
        <f>IF(ISNUMBER(VLOOKUP($B184,Stats!$A$2:$AA$19,2,FALSE))=FALSE,"",IF(ISNUMBER(#REF!),(#REF!-VLOOKUP($B184,Stats!$A$2:$AA$19,11,FALSE))/VLOOKUP($B184,Stats!$A$2:$AA$19,25,FALSE),""))</f>
        <v/>
      </c>
      <c r="BM184" s="46" t="str">
        <f>IF(ISNUMBER(VLOOKUP($B184,Stats!$A$2:$AA$19,2,FALSE))=FALSE,"",IF(ISNUMBER(AA184),(AA184-VLOOKUP($B184,Stats!$A$2:$AA$19,12,FALSE))/VLOOKUP($B184,Stats!$A$2:$AA$19,26,FALSE),""))</f>
        <v/>
      </c>
      <c r="BN184" s="46" t="str">
        <f>IF(ISNUMBER(VLOOKUP($B184,Stats!$A$2:$AA$19,2,FALSE))=FALSE,"",IF(ISNUMBER(#REF!),(#REF!-VLOOKUP($B184,Stats!$A$2:$AA$19,13,FALSE))/VLOOKUP($B184,Stats!$A$2:$AA$19,27,FALSE),""))</f>
        <v/>
      </c>
      <c r="BO184" s="46" t="str">
        <f>IF(ISNUMBER(VLOOKUP($B184,Stats!$A$2:$AA$19,2,FALSE))=FALSE,"",IF(ISNUMBER(#REF!),(#REF!-VLOOKUP($B184,Stats!$A$2:$AA$19,14,FALSE))/VLOOKUP($B184,Stats!$A$2:$AB$19,28,FALSE),""))</f>
        <v/>
      </c>
      <c r="BP184" s="46"/>
      <c r="BQ184" s="46" t="str">
        <f>IF(ISNUMBER(VLOOKUP($B184,Stats!$A$2:$AA$19,2,FALSE))=FALSE,"",IF(ISNUMBER(BM184),BM184,(VLOOKUP($B184,Stats!$A$2:$AT$19,46,FALSE)-VLOOKUP($B184,Stats!$A$2:$AA$19,12,FALSE))/VLOOKUP($B184,Stats!$A$2:$AA$19,26,FALSE)))</f>
        <v/>
      </c>
      <c r="BR184" s="51" t="str">
        <f t="shared" si="34"/>
        <v/>
      </c>
      <c r="BS184" s="32" t="str">
        <f t="shared" si="28"/>
        <v/>
      </c>
      <c r="BT184" s="53" t="str">
        <f t="shared" si="29"/>
        <v/>
      </c>
    </row>
    <row r="185" spans="1:72" x14ac:dyDescent="0.15">
      <c r="A185" s="16">
        <v>2033</v>
      </c>
      <c r="B185" s="17">
        <v>201421</v>
      </c>
      <c r="C185" s="3">
        <v>0</v>
      </c>
      <c r="D185" s="23">
        <v>-1.1538461538461497E-2</v>
      </c>
      <c r="E185" s="18">
        <v>4.2263522767575267E-3</v>
      </c>
      <c r="F185" s="24">
        <v>2</v>
      </c>
      <c r="G185" s="24">
        <v>5</v>
      </c>
      <c r="H185" s="20">
        <v>3.8860103626943143E-3</v>
      </c>
      <c r="I185" s="20">
        <v>-3.8613534560899775E-3</v>
      </c>
      <c r="J185" s="24">
        <v>1</v>
      </c>
      <c r="K185" s="24">
        <v>2</v>
      </c>
      <c r="L185" s="20">
        <v>7.7720207253886286E-3</v>
      </c>
      <c r="M185" s="20">
        <v>-5.1612903225806139E-3</v>
      </c>
      <c r="N185" s="19">
        <v>0.78</v>
      </c>
      <c r="O185" s="19">
        <v>1</v>
      </c>
      <c r="P185" s="25">
        <v>41920</v>
      </c>
      <c r="Q185" s="20">
        <v>-1.1538461538461497E-2</v>
      </c>
      <c r="R185" s="25">
        <v>41929</v>
      </c>
      <c r="S185" s="25">
        <f>IF(ISNUMBER(R185),VLOOKUP(B185,Index!$B$3:$AB$18,27,FALSE),"")</f>
        <v>41929</v>
      </c>
      <c r="T185" s="25">
        <f>IF(ISNUMBER($R185),VLOOKUP($B185,Index!$B$21:$AB$36,27,FALSE),"")</f>
        <v>41929</v>
      </c>
      <c r="U185" s="25">
        <f>IF(ISNUMBER($R185),VLOOKUP($B185,Index!$B$39:$AB$54,27,FALSE),"")</f>
        <v>41929</v>
      </c>
      <c r="W185" s="18">
        <v>-0.41538461538461396</v>
      </c>
      <c r="X185" s="19">
        <v>0.2857142857142857</v>
      </c>
      <c r="Y185" s="18">
        <v>8.0189396332752572E-2</v>
      </c>
      <c r="Z185" s="19">
        <f t="shared" si="30"/>
        <v>0</v>
      </c>
      <c r="AA185" s="21" t="s">
        <v>25</v>
      </c>
      <c r="AB185" s="28"/>
      <c r="AC185" s="18">
        <v>0.17254437869822367</v>
      </c>
      <c r="AD185" s="19">
        <v>8.1632653061224483E-2</v>
      </c>
      <c r="AE185" s="18">
        <v>6.4303392842112719E-3</v>
      </c>
      <c r="AF185" s="19">
        <f t="shared" si="31"/>
        <v>0</v>
      </c>
      <c r="AG185" s="21" t="s">
        <v>25</v>
      </c>
      <c r="AH185" s="28"/>
      <c r="AK185" t="str">
        <f t="shared" si="39"/>
        <v/>
      </c>
      <c r="AL185" t="str">
        <f t="shared" si="39"/>
        <v/>
      </c>
      <c r="AM185" t="str">
        <f t="shared" si="39"/>
        <v/>
      </c>
      <c r="AN185" t="str">
        <f t="shared" si="39"/>
        <v/>
      </c>
      <c r="AO185" t="str">
        <f t="shared" si="39"/>
        <v/>
      </c>
      <c r="AP185" t="str">
        <f t="shared" si="39"/>
        <v/>
      </c>
      <c r="AQ185" t="str">
        <f t="shared" si="39"/>
        <v/>
      </c>
      <c r="AR185" t="str">
        <f t="shared" si="39"/>
        <v/>
      </c>
      <c r="AS185" t="str">
        <f t="shared" si="39"/>
        <v/>
      </c>
      <c r="AT185" t="str">
        <f t="shared" si="39"/>
        <v/>
      </c>
      <c r="AU185" t="str">
        <f t="shared" si="39"/>
        <v/>
      </c>
      <c r="AV185" t="str">
        <f t="shared" si="39"/>
        <v/>
      </c>
      <c r="AW185" t="str">
        <f t="shared" si="39"/>
        <v/>
      </c>
      <c r="AX185" t="str">
        <f t="shared" si="39"/>
        <v/>
      </c>
      <c r="AZ185" s="46">
        <f>IF(ISNUMBER(VLOOKUP($B185,Stats!$A$2:$AA$19,2,FALSE))=FALSE,"",IF(ISNUMBER(W185),(W185-VLOOKUP($B185,Stats!$A$2:$AA$19,2,FALSE))/VLOOKUP($B185,Stats!$A$2:$AA$19,16,FALSE),""))</f>
        <v>-0.15295058134146719</v>
      </c>
      <c r="BA185" s="46">
        <f>IF(ISNUMBER(VLOOKUP($B185,Stats!$A$2:$AA$19,2,FALSE))=FALSE,"",IF(ISNUMBER(X185),(X185-VLOOKUP($B185,Stats!$A$2:$AA$19,3,FALSE))/VLOOKUP($B185,Stats!$A$2:$AA$19,17,FALSE),""))</f>
        <v>-0.6967057200847836</v>
      </c>
      <c r="BB185" s="46"/>
      <c r="BC185" s="46"/>
      <c r="BD185" s="44">
        <f t="shared" si="27"/>
        <v>-0.42482815071312541</v>
      </c>
      <c r="BE185" s="46">
        <f>IF(ISNUMBER(VLOOKUP($B185,Stats!$A$2:$AA$19,2,FALSE))=FALSE,"",IF(ISNUMBER(Y185),(Y185-VLOOKUP($B185,Stats!$A$2:$AA$19,5,FALSE))/VLOOKUP($B185,Stats!$A$2:$AA$19,19,FALSE),""))</f>
        <v>-5.2722134941800905E-2</v>
      </c>
      <c r="BF185" s="46"/>
      <c r="BG185" s="46"/>
      <c r="BH185" s="46">
        <f>IF(ISNUMBER(VLOOKUP($B185,Stats!$A$2:$AA$19,2,FALSE))=FALSE,"",IF(ISNUMBER(Z185),(Z185-VLOOKUP($B185,Stats!$A$2:$AA$19,8,FALSE))/VLOOKUP($B185,Stats!$A$2:$AA$19,22,FALSE),""))</f>
        <v>-0.61753828864926419</v>
      </c>
      <c r="BI185" s="46" t="str">
        <f>IF(ISNUMBER(VLOOKUP($B185,Stats!$A$2:$AA$19,2,FALSE))=FALSE,"",IF(ISNUMBER(#REF!),(#REF!-VLOOKUP($B185,Stats!$A$2:$AA$19,9,FALSE))/VLOOKUP($B185,Stats!$A$2:$AA$19,23,FALSE),""))</f>
        <v/>
      </c>
      <c r="BJ185" s="46" t="str">
        <f>IF(ISNUMBER(VLOOKUP($B185,Stats!$A$2:$AA$19,2,FALSE))=FALSE,"",IF(ISNUMBER(#REF!),(#REF!-VLOOKUP($B185,Stats!$A$2:$AA$19,10,FALSE))/VLOOKUP($B185,Stats!$A$2:$AA$19,24,FALSE),""))</f>
        <v/>
      </c>
      <c r="BK185" s="44">
        <f t="shared" si="33"/>
        <v>-0.14835599213551862</v>
      </c>
      <c r="BL185" s="46" t="str">
        <f>IF(ISNUMBER(VLOOKUP($B185,Stats!$A$2:$AA$19,2,FALSE))=FALSE,"",IF(ISNUMBER(#REF!),(#REF!-VLOOKUP($B185,Stats!$A$2:$AA$19,11,FALSE))/VLOOKUP($B185,Stats!$A$2:$AA$19,25,FALSE),""))</f>
        <v/>
      </c>
      <c r="BM185" s="46" t="str">
        <f>IF(ISNUMBER(VLOOKUP($B185,Stats!$A$2:$AA$19,2,FALSE))=FALSE,"",IF(ISNUMBER(AA185),(AA185-VLOOKUP($B185,Stats!$A$2:$AA$19,12,FALSE))/VLOOKUP($B185,Stats!$A$2:$AA$19,26,FALSE),""))</f>
        <v/>
      </c>
      <c r="BN185" s="46" t="str">
        <f>IF(ISNUMBER(VLOOKUP($B185,Stats!$A$2:$AA$19,2,FALSE))=FALSE,"",IF(ISNUMBER(#REF!),(#REF!-VLOOKUP($B185,Stats!$A$2:$AA$19,13,FALSE))/VLOOKUP($B185,Stats!$A$2:$AA$19,27,FALSE),""))</f>
        <v/>
      </c>
      <c r="BO185" s="46" t="str">
        <f>IF(ISNUMBER(VLOOKUP($B185,Stats!$A$2:$AA$19,2,FALSE))=FALSE,"",IF(ISNUMBER(#REF!),(#REF!-VLOOKUP($B185,Stats!$A$2:$AA$19,14,FALSE))/VLOOKUP($B185,Stats!$A$2:$AB$19,28,FALSE),""))</f>
        <v/>
      </c>
      <c r="BP185" s="46"/>
      <c r="BQ185" s="46">
        <f>IF(ISNUMBER(VLOOKUP($B185,Stats!$A$2:$AA$19,2,FALSE))=FALSE,"",IF(ISNUMBER(BM185),BM185,(VLOOKUP($B185,Stats!$A$2:$AT$19,46,FALSE)-VLOOKUP($B185,Stats!$A$2:$AA$19,12,FALSE))/VLOOKUP($B185,Stats!$A$2:$AA$19,26,FALSE)))</f>
        <v>-0.81319138310867711</v>
      </c>
      <c r="BR185" s="51">
        <f t="shared" si="34"/>
        <v>-0.81319138310867711</v>
      </c>
      <c r="BS185" s="32" t="str">
        <f t="shared" si="28"/>
        <v>2033_201421</v>
      </c>
      <c r="BT185" s="53">
        <f t="shared" si="29"/>
        <v>-0.3366175020456717</v>
      </c>
    </row>
    <row r="186" spans="1:72" x14ac:dyDescent="0.15">
      <c r="A186" s="16">
        <v>2033</v>
      </c>
      <c r="B186" s="17">
        <v>201422</v>
      </c>
      <c r="C186" s="3">
        <v>0</v>
      </c>
      <c r="D186" s="23">
        <v>1.4267185473411104E-2</v>
      </c>
      <c r="E186" s="18">
        <v>7.0098267635814336E-3</v>
      </c>
      <c r="F186" s="24">
        <v>6</v>
      </c>
      <c r="G186" s="24">
        <v>4</v>
      </c>
      <c r="H186" s="20">
        <v>6.2418581582877053E-3</v>
      </c>
      <c r="I186" s="20">
        <v>-5.7635158447937318E-3</v>
      </c>
      <c r="J186" s="24">
        <v>4</v>
      </c>
      <c r="K186" s="24">
        <v>2</v>
      </c>
      <c r="L186" s="20">
        <v>1.2886597938144284E-2</v>
      </c>
      <c r="M186" s="20">
        <v>-7.7220077220077066E-3</v>
      </c>
      <c r="N186" s="19">
        <v>0.79</v>
      </c>
      <c r="O186" s="19">
        <v>1.0167310167310168</v>
      </c>
      <c r="P186" s="25">
        <v>41941</v>
      </c>
      <c r="Q186" s="20">
        <v>-1.158301158301156E-2</v>
      </c>
      <c r="R186" s="25">
        <v>41935</v>
      </c>
      <c r="S186" s="25">
        <f>IF(ISNUMBER(R186),VLOOKUP(B186,Index!$B$3:$AB$18,27,FALSE),"")</f>
        <v>41939</v>
      </c>
      <c r="T186" s="25">
        <f>IF(ISNUMBER($R186),VLOOKUP($B186,Index!$B$21:$AB$36,27,FALSE),"")</f>
        <v>41935</v>
      </c>
      <c r="U186" s="25">
        <f>IF(ISNUMBER($R186),VLOOKUP($B186,Index!$B$39:$AB$54,27,FALSE),"")</f>
        <v>41936</v>
      </c>
      <c r="W186" s="18">
        <v>0.42801556420233311</v>
      </c>
      <c r="X186" s="19">
        <v>0.6</v>
      </c>
      <c r="Y186" s="18">
        <v>0.13300211145674387</v>
      </c>
      <c r="Z186" s="19">
        <f t="shared" si="30"/>
        <v>4</v>
      </c>
      <c r="AA186" s="21">
        <v>1.2317336792044944</v>
      </c>
      <c r="AB186" s="28"/>
      <c r="AC186" s="18">
        <v>0.18319732319944154</v>
      </c>
      <c r="AD186" s="19">
        <v>0.36</v>
      </c>
      <c r="AE186" s="18">
        <v>1.768956165195212E-2</v>
      </c>
      <c r="AF186" s="19">
        <f t="shared" si="31"/>
        <v>16</v>
      </c>
      <c r="AG186" s="21">
        <v>1.5171678564866402</v>
      </c>
      <c r="AH186" s="28"/>
      <c r="AK186" t="str">
        <f t="shared" si="39"/>
        <v/>
      </c>
      <c r="AL186">
        <f t="shared" si="39"/>
        <v>1.2317336792044944</v>
      </c>
      <c r="AM186" t="str">
        <f t="shared" si="39"/>
        <v/>
      </c>
      <c r="AN186" t="str">
        <f t="shared" si="39"/>
        <v/>
      </c>
      <c r="AO186" t="str">
        <f t="shared" si="39"/>
        <v/>
      </c>
      <c r="AP186" t="str">
        <f t="shared" si="39"/>
        <v/>
      </c>
      <c r="AQ186" t="str">
        <f t="shared" si="39"/>
        <v/>
      </c>
      <c r="AR186" t="str">
        <f t="shared" si="39"/>
        <v/>
      </c>
      <c r="AS186" t="str">
        <f t="shared" si="39"/>
        <v/>
      </c>
      <c r="AT186" t="str">
        <f t="shared" si="39"/>
        <v/>
      </c>
      <c r="AU186" t="str">
        <f t="shared" si="39"/>
        <v/>
      </c>
      <c r="AV186" t="str">
        <f t="shared" si="39"/>
        <v/>
      </c>
      <c r="AW186" t="str">
        <f t="shared" si="39"/>
        <v/>
      </c>
      <c r="AX186" t="str">
        <f t="shared" si="39"/>
        <v/>
      </c>
      <c r="AZ186" s="46">
        <f>IF(ISNUMBER(VLOOKUP($B186,Stats!$A$2:$AA$19,2,FALSE))=FALSE,"",IF(ISNUMBER(W186),(W186-VLOOKUP($B186,Stats!$A$2:$AA$19,2,FALSE))/VLOOKUP($B186,Stats!$A$2:$AA$19,16,FALSE),""))</f>
        <v>-0.1931060794837455</v>
      </c>
      <c r="BA186" s="46">
        <f>IF(ISNUMBER(VLOOKUP($B186,Stats!$A$2:$AA$19,2,FALSE))=FALSE,"",IF(ISNUMBER(X186),(X186-VLOOKUP($B186,Stats!$A$2:$AA$19,3,FALSE))/VLOOKUP($B186,Stats!$A$2:$AA$19,17,FALSE),""))</f>
        <v>-0.20603698172286539</v>
      </c>
      <c r="BB186" s="46"/>
      <c r="BC186" s="46"/>
      <c r="BD186" s="44">
        <f t="shared" si="27"/>
        <v>-0.19957153060330546</v>
      </c>
      <c r="BE186" s="46">
        <f>IF(ISNUMBER(VLOOKUP($B186,Stats!$A$2:$AA$19,2,FALSE))=FALSE,"",IF(ISNUMBER(Y186),(Y186-VLOOKUP($B186,Stats!$A$2:$AA$19,5,FALSE))/VLOOKUP($B186,Stats!$A$2:$AA$19,19,FALSE),""))</f>
        <v>0.12557801261811111</v>
      </c>
      <c r="BF186" s="46"/>
      <c r="BG186" s="46"/>
      <c r="BH186" s="46">
        <f>IF(ISNUMBER(VLOOKUP($B186,Stats!$A$2:$AA$19,2,FALSE))=FALSE,"",IF(ISNUMBER(Z186),(Z186-VLOOKUP($B186,Stats!$A$2:$AA$19,8,FALSE))/VLOOKUP($B186,Stats!$A$2:$AA$19,22,FALSE),""))</f>
        <v>0.66359770503354598</v>
      </c>
      <c r="BI186" s="46" t="str">
        <f>IF(ISNUMBER(VLOOKUP($B186,Stats!$A$2:$AA$19,2,FALSE))=FALSE,"",IF(ISNUMBER(#REF!),(#REF!-VLOOKUP($B186,Stats!$A$2:$AA$19,9,FALSE))/VLOOKUP($B186,Stats!$A$2:$AA$19,23,FALSE),""))</f>
        <v/>
      </c>
      <c r="BJ186" s="46" t="str">
        <f>IF(ISNUMBER(VLOOKUP($B186,Stats!$A$2:$AA$19,2,FALSE))=FALSE,"",IF(ISNUMBER(#REF!),(#REF!-VLOOKUP($B186,Stats!$A$2:$AA$19,10,FALSE))/VLOOKUP($B186,Stats!$A$2:$AA$19,24,FALSE),""))</f>
        <v/>
      </c>
      <c r="BK186" s="44">
        <f t="shared" si="33"/>
        <v>0.11117470267738601</v>
      </c>
      <c r="BL186" s="46" t="str">
        <f>IF(ISNUMBER(VLOOKUP($B186,Stats!$A$2:$AA$19,2,FALSE))=FALSE,"",IF(ISNUMBER(#REF!),(#REF!-VLOOKUP($B186,Stats!$A$2:$AA$19,11,FALSE))/VLOOKUP($B186,Stats!$A$2:$AA$19,25,FALSE),""))</f>
        <v/>
      </c>
      <c r="BM186" s="46">
        <f>IF(ISNUMBER(VLOOKUP($B186,Stats!$A$2:$AA$19,2,FALSE))=FALSE,"",IF(ISNUMBER(AA186),(AA186-VLOOKUP($B186,Stats!$A$2:$AA$19,12,FALSE))/VLOOKUP($B186,Stats!$A$2:$AA$19,26,FALSE),""))</f>
        <v>-0.30387977320656018</v>
      </c>
      <c r="BN186" s="46" t="str">
        <f>IF(ISNUMBER(VLOOKUP($B186,Stats!$A$2:$AA$19,2,FALSE))=FALSE,"",IF(ISNUMBER(#REF!),(#REF!-VLOOKUP($B186,Stats!$A$2:$AA$19,13,FALSE))/VLOOKUP($B186,Stats!$A$2:$AA$19,27,FALSE),""))</f>
        <v/>
      </c>
      <c r="BO186" s="46" t="str">
        <f>IF(ISNUMBER(VLOOKUP($B186,Stats!$A$2:$AA$19,2,FALSE))=FALSE,"",IF(ISNUMBER(#REF!),(#REF!-VLOOKUP($B186,Stats!$A$2:$AA$19,14,FALSE))/VLOOKUP($B186,Stats!$A$2:$AB$19,28,FALSE),""))</f>
        <v/>
      </c>
      <c r="BP186" s="46"/>
      <c r="BQ186" s="46">
        <f>IF(ISNUMBER(VLOOKUP($B186,Stats!$A$2:$AA$19,2,FALSE))=FALSE,"",IF(ISNUMBER(BM186),BM186,(VLOOKUP($B186,Stats!$A$2:$AT$19,46,FALSE)-VLOOKUP($B186,Stats!$A$2:$AA$19,12,FALSE))/VLOOKUP($B186,Stats!$A$2:$AA$19,26,FALSE)))</f>
        <v>-0.30387977320656018</v>
      </c>
      <c r="BR186" s="51">
        <f t="shared" si="34"/>
        <v>-0.30387977320656018</v>
      </c>
      <c r="BS186" s="32" t="str">
        <f t="shared" si="28"/>
        <v>2033_201422</v>
      </c>
      <c r="BT186" s="53">
        <f t="shared" si="29"/>
        <v>-3.3985439155541537E-2</v>
      </c>
    </row>
    <row r="187" spans="1:72" x14ac:dyDescent="0.15">
      <c r="A187" s="16">
        <v>2033</v>
      </c>
      <c r="B187" s="17">
        <v>201423</v>
      </c>
      <c r="C187" s="3">
        <v>0</v>
      </c>
      <c r="D187" s="23">
        <v>-1.7902813299232712E-2</v>
      </c>
      <c r="E187" s="18">
        <v>6.7969757057712759E-3</v>
      </c>
      <c r="F187" s="24">
        <v>5</v>
      </c>
      <c r="G187" s="24">
        <v>5</v>
      </c>
      <c r="H187" s="20">
        <v>2.8667308291956848E-3</v>
      </c>
      <c r="I187" s="20">
        <v>-6.4347565952235005E-3</v>
      </c>
      <c r="J187" s="24">
        <v>2</v>
      </c>
      <c r="K187" s="24">
        <v>2</v>
      </c>
      <c r="L187" s="20">
        <v>1.0457516339869244E-2</v>
      </c>
      <c r="M187" s="20">
        <v>-1.5444015444015413E-2</v>
      </c>
      <c r="N187" s="19">
        <v>0.78</v>
      </c>
      <c r="O187" s="19">
        <v>1</v>
      </c>
      <c r="P187" s="25">
        <v>41946</v>
      </c>
      <c r="Q187" s="20">
        <v>-1.9230769230769273E-2</v>
      </c>
      <c r="R187" s="25">
        <v>41954</v>
      </c>
      <c r="S187" s="25">
        <f>IF(ISNUMBER(R187),VLOOKUP(B187,Index!$B$3:$AB$18,27,FALSE),"")</f>
        <v>41956</v>
      </c>
      <c r="T187" s="25">
        <f>IF(ISNUMBER($R187),VLOOKUP($B187,Index!$B$21:$AB$36,27,FALSE),"")</f>
        <v>41954</v>
      </c>
      <c r="U187" s="25">
        <f>IF(ISNUMBER($R187),VLOOKUP($B187,Index!$B$39:$AB$54,27,FALSE),"")</f>
        <v>41957</v>
      </c>
      <c r="W187" s="18">
        <v>-0.53708439897698135</v>
      </c>
      <c r="X187" s="19">
        <v>0.5</v>
      </c>
      <c r="Y187" s="18">
        <v>0.12896354658640627</v>
      </c>
      <c r="Z187" s="19">
        <f t="shared" si="30"/>
        <v>2</v>
      </c>
      <c r="AA187" s="21" t="s">
        <v>25</v>
      </c>
      <c r="AB187" s="28"/>
      <c r="AC187" s="18">
        <v>0.2884596516244653</v>
      </c>
      <c r="AD187" s="19">
        <v>0.25</v>
      </c>
      <c r="AE187" s="18">
        <v>1.6631596348144179E-2</v>
      </c>
      <c r="AF187" s="19">
        <f t="shared" si="31"/>
        <v>4</v>
      </c>
      <c r="AG187" s="21" t="s">
        <v>25</v>
      </c>
      <c r="AH187" s="28"/>
      <c r="AK187" t="str">
        <f t="shared" si="39"/>
        <v/>
      </c>
      <c r="AL187" t="str">
        <f t="shared" si="39"/>
        <v/>
      </c>
      <c r="AM187" t="str">
        <f t="shared" si="39"/>
        <v/>
      </c>
      <c r="AN187" t="str">
        <f t="shared" si="39"/>
        <v/>
      </c>
      <c r="AO187" t="str">
        <f t="shared" si="39"/>
        <v/>
      </c>
      <c r="AP187" t="str">
        <f t="shared" si="39"/>
        <v/>
      </c>
      <c r="AQ187" t="str">
        <f t="shared" si="39"/>
        <v/>
      </c>
      <c r="AR187" t="str">
        <f t="shared" si="39"/>
        <v/>
      </c>
      <c r="AS187" t="str">
        <f t="shared" si="39"/>
        <v/>
      </c>
      <c r="AT187" t="str">
        <f t="shared" si="39"/>
        <v/>
      </c>
      <c r="AU187" t="str">
        <f t="shared" si="39"/>
        <v/>
      </c>
      <c r="AV187" t="str">
        <f t="shared" si="39"/>
        <v/>
      </c>
      <c r="AW187" t="str">
        <f t="shared" si="39"/>
        <v/>
      </c>
      <c r="AX187" t="str">
        <f t="shared" si="39"/>
        <v/>
      </c>
      <c r="AZ187" s="46">
        <f>IF(ISNUMBER(VLOOKUP($B187,Stats!$A$2:$AA$19,2,FALSE))=FALSE,"",IF(ISNUMBER(W187),(W187-VLOOKUP($B187,Stats!$A$2:$AA$19,2,FALSE))/VLOOKUP($B187,Stats!$A$2:$AA$19,16,FALSE),""))</f>
        <v>-0.66446322617329023</v>
      </c>
      <c r="BA187" s="46">
        <f>IF(ISNUMBER(VLOOKUP($B187,Stats!$A$2:$AA$19,2,FALSE))=FALSE,"",IF(ISNUMBER(X187),(X187-VLOOKUP($B187,Stats!$A$2:$AA$19,3,FALSE))/VLOOKUP($B187,Stats!$A$2:$AA$19,17,FALSE),""))</f>
        <v>-7.6117703670941991E-2</v>
      </c>
      <c r="BB187" s="46"/>
      <c r="BC187" s="46"/>
      <c r="BD187" s="44">
        <f t="shared" si="27"/>
        <v>-0.37029046492211609</v>
      </c>
      <c r="BE187" s="46">
        <f>IF(ISNUMBER(VLOOKUP($B187,Stats!$A$2:$AA$19,2,FALSE))=FALSE,"",IF(ISNUMBER(Y187),(Y187-VLOOKUP($B187,Stats!$A$2:$AA$19,5,FALSE))/VLOOKUP($B187,Stats!$A$2:$AA$19,19,FALSE),""))</f>
        <v>-0.12724261443311902</v>
      </c>
      <c r="BF187" s="46"/>
      <c r="BG187" s="46"/>
      <c r="BH187" s="46">
        <f>IF(ISNUMBER(VLOOKUP($B187,Stats!$A$2:$AA$19,2,FALSE))=FALSE,"",IF(ISNUMBER(Z187),(Z187-VLOOKUP($B187,Stats!$A$2:$AA$19,8,FALSE))/VLOOKUP($B187,Stats!$A$2:$AA$19,22,FALSE),""))</f>
        <v>4.0999925831563512E-2</v>
      </c>
      <c r="BI187" s="46" t="str">
        <f>IF(ISNUMBER(VLOOKUP($B187,Stats!$A$2:$AA$19,2,FALSE))=FALSE,"",IF(ISNUMBER(#REF!),(#REF!-VLOOKUP($B187,Stats!$A$2:$AA$19,9,FALSE))/VLOOKUP($B187,Stats!$A$2:$AA$19,23,FALSE),""))</f>
        <v/>
      </c>
      <c r="BJ187" s="46" t="str">
        <f>IF(ISNUMBER(VLOOKUP($B187,Stats!$A$2:$AA$19,2,FALSE))=FALSE,"",IF(ISNUMBER(#REF!),(#REF!-VLOOKUP($B187,Stats!$A$2:$AA$19,10,FALSE))/VLOOKUP($B187,Stats!$A$2:$AA$19,24,FALSE),""))</f>
        <v/>
      </c>
      <c r="BK187" s="44">
        <f t="shared" si="33"/>
        <v>0.10136980785265237</v>
      </c>
      <c r="BL187" s="46" t="str">
        <f>IF(ISNUMBER(VLOOKUP($B187,Stats!$A$2:$AA$19,2,FALSE))=FALSE,"",IF(ISNUMBER(#REF!),(#REF!-VLOOKUP($B187,Stats!$A$2:$AA$19,11,FALSE))/VLOOKUP($B187,Stats!$A$2:$AA$19,25,FALSE),""))</f>
        <v/>
      </c>
      <c r="BM187" s="46" t="str">
        <f>IF(ISNUMBER(VLOOKUP($B187,Stats!$A$2:$AA$19,2,FALSE))=FALSE,"",IF(ISNUMBER(AA187),(AA187-VLOOKUP($B187,Stats!$A$2:$AA$19,12,FALSE))/VLOOKUP($B187,Stats!$A$2:$AA$19,26,FALSE),""))</f>
        <v/>
      </c>
      <c r="BN187" s="46" t="str">
        <f>IF(ISNUMBER(VLOOKUP($B187,Stats!$A$2:$AA$19,2,FALSE))=FALSE,"",IF(ISNUMBER(#REF!),(#REF!-VLOOKUP($B187,Stats!$A$2:$AA$19,13,FALSE))/VLOOKUP($B187,Stats!$A$2:$AA$19,27,FALSE),""))</f>
        <v/>
      </c>
      <c r="BO187" s="46" t="str">
        <f>IF(ISNUMBER(VLOOKUP($B187,Stats!$A$2:$AA$19,2,FALSE))=FALSE,"",IF(ISNUMBER(#REF!),(#REF!-VLOOKUP($B187,Stats!$A$2:$AA$19,14,FALSE))/VLOOKUP($B187,Stats!$A$2:$AB$19,28,FALSE),""))</f>
        <v/>
      </c>
      <c r="BP187" s="46"/>
      <c r="BQ187" s="46">
        <f>IF(ISNUMBER(VLOOKUP($B187,Stats!$A$2:$AA$19,2,FALSE))=FALSE,"",IF(ISNUMBER(BM187),BM187,(VLOOKUP($B187,Stats!$A$2:$AT$19,46,FALSE)-VLOOKUP($B187,Stats!$A$2:$AA$19,12,FALSE))/VLOOKUP($B187,Stats!$A$2:$AA$19,26,FALSE)))</f>
        <v>-0.71825946798524909</v>
      </c>
      <c r="BR187" s="51">
        <f t="shared" si="34"/>
        <v>-0.71825946798524909</v>
      </c>
      <c r="BS187" s="32" t="str">
        <f t="shared" si="28"/>
        <v>2033_201423</v>
      </c>
      <c r="BT187" s="53">
        <f t="shared" si="29"/>
        <v>-0.15688810186988161</v>
      </c>
    </row>
    <row r="188" spans="1:72" x14ac:dyDescent="0.15">
      <c r="A188" s="16">
        <v>2033</v>
      </c>
      <c r="B188" s="17">
        <v>201424</v>
      </c>
      <c r="C188" s="3">
        <v>0</v>
      </c>
      <c r="D188" s="23">
        <v>2.9947916666666741E-2</v>
      </c>
      <c r="E188" s="18">
        <v>4.5887990177181752E-3</v>
      </c>
      <c r="F188" s="24">
        <v>9</v>
      </c>
      <c r="G188" s="24">
        <v>1</v>
      </c>
      <c r="H188" s="20">
        <v>3.5803576938728326E-3</v>
      </c>
      <c r="I188" s="20">
        <v>-2.5773195876288568E-3</v>
      </c>
      <c r="J188" s="24">
        <v>6</v>
      </c>
      <c r="K188" s="24">
        <v>1</v>
      </c>
      <c r="L188" s="20">
        <v>1.4157014157014203E-2</v>
      </c>
      <c r="M188" s="20">
        <v>-2.5773195876288568E-3</v>
      </c>
      <c r="N188" s="19">
        <v>0.79100000000000004</v>
      </c>
      <c r="O188" s="19">
        <v>1.0246113989637307</v>
      </c>
      <c r="P188" s="25">
        <v>41971</v>
      </c>
      <c r="Q188" s="20">
        <v>-2.5773195876288568E-3</v>
      </c>
      <c r="R188" s="25">
        <v>41963</v>
      </c>
      <c r="S188" s="25">
        <f>IF(ISNUMBER(R188),VLOOKUP(B188,Index!$B$3:$AB$18,27,FALSE),"")</f>
        <v>41963</v>
      </c>
      <c r="T188" s="25">
        <f>IF(ISNUMBER($R188),VLOOKUP($B188,Index!$B$21:$AB$36,27,FALSE),"")</f>
        <v>41963</v>
      </c>
      <c r="U188" s="25">
        <f>IF(ISNUMBER($R188),VLOOKUP($B188,Index!$B$39:$AB$54,27,FALSE),"")</f>
        <v>41963</v>
      </c>
      <c r="W188" s="18">
        <v>0.89843750000000222</v>
      </c>
      <c r="X188" s="19">
        <v>0.9</v>
      </c>
      <c r="Y188" s="18">
        <v>8.706633972439673E-2</v>
      </c>
      <c r="Z188" s="19">
        <f t="shared" si="30"/>
        <v>0</v>
      </c>
      <c r="AA188" s="21">
        <v>11.619791666666737</v>
      </c>
      <c r="AB188" s="28"/>
      <c r="AC188" s="18">
        <v>0.807189941406254</v>
      </c>
      <c r="AD188" s="19">
        <v>0.81</v>
      </c>
      <c r="AE188" s="18">
        <v>7.5805475130040637E-3</v>
      </c>
      <c r="AF188" s="19">
        <f t="shared" si="31"/>
        <v>0</v>
      </c>
      <c r="AG188" s="21">
        <v>135.01955837673776</v>
      </c>
      <c r="AH188" s="28"/>
      <c r="AK188" t="str">
        <f t="shared" si="39"/>
        <v/>
      </c>
      <c r="AL188" t="str">
        <f t="shared" si="39"/>
        <v/>
      </c>
      <c r="AM188" t="str">
        <f t="shared" si="39"/>
        <v/>
      </c>
      <c r="AN188">
        <f t="shared" si="39"/>
        <v>11.619791666666737</v>
      </c>
      <c r="AO188" t="str">
        <f t="shared" si="39"/>
        <v/>
      </c>
      <c r="AP188" t="str">
        <f t="shared" si="39"/>
        <v/>
      </c>
      <c r="AQ188" t="str">
        <f t="shared" si="39"/>
        <v/>
      </c>
      <c r="AR188" t="str">
        <f t="shared" si="39"/>
        <v/>
      </c>
      <c r="AS188" t="str">
        <f t="shared" si="39"/>
        <v/>
      </c>
      <c r="AT188" t="str">
        <f t="shared" si="39"/>
        <v/>
      </c>
      <c r="AU188" t="str">
        <f t="shared" si="39"/>
        <v/>
      </c>
      <c r="AV188" t="str">
        <f t="shared" si="39"/>
        <v/>
      </c>
      <c r="AW188" t="str">
        <f t="shared" si="39"/>
        <v/>
      </c>
      <c r="AX188" t="str">
        <f t="shared" si="39"/>
        <v/>
      </c>
      <c r="AZ188" s="46">
        <f>IF(ISNUMBER(VLOOKUP($B188,Stats!$A$2:$AA$19,2,FALSE))=FALSE,"",IF(ISNUMBER(W188),(W188-VLOOKUP($B188,Stats!$A$2:$AA$19,2,FALSE))/VLOOKUP($B188,Stats!$A$2:$AA$19,16,FALSE),""))</f>
        <v>-0.25123859099614237</v>
      </c>
      <c r="BA188" s="46">
        <f>IF(ISNUMBER(VLOOKUP($B188,Stats!$A$2:$AA$19,2,FALSE))=FALSE,"",IF(ISNUMBER(X188),(X188-VLOOKUP($B188,Stats!$A$2:$AA$19,3,FALSE))/VLOOKUP($B188,Stats!$A$2:$AA$19,17,FALSE),""))</f>
        <v>1.2377608208189006</v>
      </c>
      <c r="BB188" s="46"/>
      <c r="BC188" s="46"/>
      <c r="BD188" s="44">
        <f t="shared" si="27"/>
        <v>0.49326111491137914</v>
      </c>
      <c r="BE188" s="46">
        <f>IF(ISNUMBER(VLOOKUP($B188,Stats!$A$2:$AA$19,2,FALSE))=FALSE,"",IF(ISNUMBER(Y188),(Y188-VLOOKUP($B188,Stats!$A$2:$AA$19,5,FALSE))/VLOOKUP($B188,Stats!$A$2:$AA$19,19,FALSE),""))</f>
        <v>-0.36666527319924724</v>
      </c>
      <c r="BF188" s="46"/>
      <c r="BG188" s="46"/>
      <c r="BH188" s="46">
        <f>IF(ISNUMBER(VLOOKUP($B188,Stats!$A$2:$AA$19,2,FALSE))=FALSE,"",IF(ISNUMBER(Z188),(Z188-VLOOKUP($B188,Stats!$A$2:$AA$19,8,FALSE))/VLOOKUP($B188,Stats!$A$2:$AA$19,22,FALSE),""))</f>
        <v>-0.83432005029645806</v>
      </c>
      <c r="BI188" s="46" t="str">
        <f>IF(ISNUMBER(VLOOKUP($B188,Stats!$A$2:$AA$19,2,FALSE))=FALSE,"",IF(ISNUMBER(#REF!),(#REF!-VLOOKUP($B188,Stats!$A$2:$AA$19,9,FALSE))/VLOOKUP($B188,Stats!$A$2:$AA$19,23,FALSE),""))</f>
        <v/>
      </c>
      <c r="BJ188" s="46" t="str">
        <f>IF(ISNUMBER(VLOOKUP($B188,Stats!$A$2:$AA$19,2,FALSE))=FALSE,"",IF(ISNUMBER(#REF!),(#REF!-VLOOKUP($B188,Stats!$A$2:$AA$19,10,FALSE))/VLOOKUP($B188,Stats!$A$2:$AA$19,24,FALSE),""))</f>
        <v/>
      </c>
      <c r="BK188" s="44">
        <f t="shared" si="33"/>
        <v>6.3696761505356858E-3</v>
      </c>
      <c r="BL188" s="46" t="str">
        <f>IF(ISNUMBER(VLOOKUP($B188,Stats!$A$2:$AA$19,2,FALSE))=FALSE,"",IF(ISNUMBER(#REF!),(#REF!-VLOOKUP($B188,Stats!$A$2:$AA$19,11,FALSE))/VLOOKUP($B188,Stats!$A$2:$AA$19,25,FALSE),""))</f>
        <v/>
      </c>
      <c r="BM188" s="46">
        <f>IF(ISNUMBER(VLOOKUP($B188,Stats!$A$2:$AA$19,2,FALSE))=FALSE,"",IF(ISNUMBER(AA188),(AA188-VLOOKUP($B188,Stats!$A$2:$AA$19,12,FALSE))/VLOOKUP($B188,Stats!$A$2:$AA$19,26,FALSE),""))</f>
        <v>-9.7650483086314188E-2</v>
      </c>
      <c r="BN188" s="46" t="str">
        <f>IF(ISNUMBER(VLOOKUP($B188,Stats!$A$2:$AA$19,2,FALSE))=FALSE,"",IF(ISNUMBER(#REF!),(#REF!-VLOOKUP($B188,Stats!$A$2:$AA$19,13,FALSE))/VLOOKUP($B188,Stats!$A$2:$AA$19,27,FALSE),""))</f>
        <v/>
      </c>
      <c r="BO188" s="46" t="str">
        <f>IF(ISNUMBER(VLOOKUP($B188,Stats!$A$2:$AA$19,2,FALSE))=FALSE,"",IF(ISNUMBER(#REF!),(#REF!-VLOOKUP($B188,Stats!$A$2:$AA$19,14,FALSE))/VLOOKUP($B188,Stats!$A$2:$AB$19,28,FALSE),""))</f>
        <v/>
      </c>
      <c r="BP188" s="46"/>
      <c r="BQ188" s="46">
        <f>IF(ISNUMBER(VLOOKUP($B188,Stats!$A$2:$AA$19,2,FALSE))=FALSE,"",IF(ISNUMBER(BM188),BM188,(VLOOKUP($B188,Stats!$A$2:$AT$19,46,FALSE)-VLOOKUP($B188,Stats!$A$2:$AA$19,12,FALSE))/VLOOKUP($B188,Stats!$A$2:$AA$19,26,FALSE)))</f>
        <v>-9.7650483086314188E-2</v>
      </c>
      <c r="BR188" s="51">
        <f t="shared" si="34"/>
        <v>-9.7650483086314188E-2</v>
      </c>
      <c r="BS188" s="32" t="str">
        <f t="shared" si="28"/>
        <v>2033_201424</v>
      </c>
      <c r="BT188" s="53">
        <f t="shared" si="29"/>
        <v>8.2943932055334402E-2</v>
      </c>
    </row>
    <row r="189" spans="1:72" x14ac:dyDescent="0.15">
      <c r="A189" s="16">
        <v>2033</v>
      </c>
      <c r="B189" s="17">
        <v>201425</v>
      </c>
      <c r="C189" s="3">
        <v>0</v>
      </c>
      <c r="D189" s="23">
        <v>-1.3906447534766109E-2</v>
      </c>
      <c r="E189" s="18">
        <v>1.9387284293159272E-2</v>
      </c>
      <c r="F189" s="24">
        <v>7</v>
      </c>
      <c r="G189" s="24">
        <v>3</v>
      </c>
      <c r="H189" s="20">
        <v>7.6352974556052533E-3</v>
      </c>
      <c r="I189" s="20">
        <v>-2.1903430315639683E-2</v>
      </c>
      <c r="J189" s="24">
        <v>3</v>
      </c>
      <c r="K189" s="24">
        <v>1</v>
      </c>
      <c r="L189" s="20">
        <v>2.0227560050569027E-2</v>
      </c>
      <c r="M189" s="20">
        <v>-5.0742574257425788E-2</v>
      </c>
      <c r="N189" s="19">
        <v>0.80800000000000005</v>
      </c>
      <c r="O189" s="19">
        <v>1.0214917825537295</v>
      </c>
      <c r="P189" s="25">
        <v>41981</v>
      </c>
      <c r="Q189" s="20">
        <v>-5.0742574257425788E-2</v>
      </c>
      <c r="R189" s="25">
        <v>41982</v>
      </c>
      <c r="S189" s="25">
        <f>IF(ISNUMBER(R189),VLOOKUP(B189,Index!$B$3:$AB$18,27,FALSE),"")</f>
        <v>41982</v>
      </c>
      <c r="T189" s="25">
        <f>IF(ISNUMBER($R189),VLOOKUP($B189,Index!$B$21:$AB$36,27,FALSE),"")</f>
        <v>41982</v>
      </c>
      <c r="U189" s="25">
        <f>IF(ISNUMBER($R189),VLOOKUP($B189,Index!$B$39:$AB$54,27,FALSE),"")</f>
        <v>41982</v>
      </c>
      <c r="W189" s="18">
        <v>-0.41719342604298326</v>
      </c>
      <c r="X189" s="19">
        <v>0.7</v>
      </c>
      <c r="Y189" s="18">
        <v>0.36784785606954523</v>
      </c>
      <c r="Z189" s="19">
        <f t="shared" si="30"/>
        <v>0</v>
      </c>
      <c r="AA189" s="21" t="s">
        <v>25</v>
      </c>
      <c r="AB189" s="28"/>
      <c r="AC189" s="18">
        <v>0.17405035473348215</v>
      </c>
      <c r="AD189" s="19">
        <v>0.48999999999999994</v>
      </c>
      <c r="AE189" s="18">
        <v>0.13531204521496087</v>
      </c>
      <c r="AF189" s="19">
        <f t="shared" si="31"/>
        <v>0</v>
      </c>
      <c r="AG189" s="21" t="s">
        <v>25</v>
      </c>
      <c r="AH189" s="28"/>
      <c r="AK189" t="str">
        <f t="shared" si="39"/>
        <v/>
      </c>
      <c r="AL189" t="str">
        <f t="shared" si="39"/>
        <v/>
      </c>
      <c r="AM189" t="str">
        <f t="shared" si="39"/>
        <v/>
      </c>
      <c r="AN189" t="str">
        <f t="shared" si="39"/>
        <v/>
      </c>
      <c r="AO189" t="str">
        <f t="shared" si="39"/>
        <v/>
      </c>
      <c r="AP189" t="str">
        <f t="shared" si="39"/>
        <v/>
      </c>
      <c r="AQ189" t="str">
        <f t="shared" si="39"/>
        <v/>
      </c>
      <c r="AR189" t="str">
        <f t="shared" si="39"/>
        <v/>
      </c>
      <c r="AS189" t="str">
        <f t="shared" si="39"/>
        <v/>
      </c>
      <c r="AT189" t="str">
        <f t="shared" si="39"/>
        <v/>
      </c>
      <c r="AU189" t="str">
        <f t="shared" si="39"/>
        <v/>
      </c>
      <c r="AV189" t="str">
        <f t="shared" si="39"/>
        <v/>
      </c>
      <c r="AW189" t="str">
        <f t="shared" si="39"/>
        <v/>
      </c>
      <c r="AX189" t="str">
        <f t="shared" si="39"/>
        <v/>
      </c>
      <c r="AZ189" s="46">
        <f>IF(ISNUMBER(VLOOKUP($B189,Stats!$A$2:$AA$19,2,FALSE))=FALSE,"",IF(ISNUMBER(W189),(W189-VLOOKUP($B189,Stats!$A$2:$AA$19,2,FALSE))/VLOOKUP($B189,Stats!$A$2:$AA$19,16,FALSE),""))</f>
        <v>-0.94519467064348406</v>
      </c>
      <c r="BA189" s="46">
        <f>IF(ISNUMBER(VLOOKUP($B189,Stats!$A$2:$AA$19,2,FALSE))=FALSE,"",IF(ISNUMBER(X189),(X189-VLOOKUP($B189,Stats!$A$2:$AA$19,3,FALSE))/VLOOKUP($B189,Stats!$A$2:$AA$19,17,FALSE),""))</f>
        <v>0.52844508262562895</v>
      </c>
      <c r="BB189" s="46"/>
      <c r="BC189" s="46"/>
      <c r="BD189" s="44">
        <f t="shared" si="27"/>
        <v>-0.20837479400892756</v>
      </c>
      <c r="BE189" s="46">
        <f>IF(ISNUMBER(VLOOKUP($B189,Stats!$A$2:$AA$19,2,FALSE))=FALSE,"",IF(ISNUMBER(Y189),(Y189-VLOOKUP($B189,Stats!$A$2:$AA$19,5,FALSE))/VLOOKUP($B189,Stats!$A$2:$AA$19,19,FALSE),""))</f>
        <v>0.21366978095834846</v>
      </c>
      <c r="BF189" s="46"/>
      <c r="BG189" s="46"/>
      <c r="BH189" s="46">
        <f>IF(ISNUMBER(VLOOKUP($B189,Stats!$A$2:$AA$19,2,FALSE))=FALSE,"",IF(ISNUMBER(Z189),(Z189-VLOOKUP($B189,Stats!$A$2:$AA$19,8,FALSE))/VLOOKUP($B189,Stats!$A$2:$AA$19,22,FALSE),""))</f>
        <v>-0.38938659637819406</v>
      </c>
      <c r="BI189" s="46" t="str">
        <f>IF(ISNUMBER(VLOOKUP($B189,Stats!$A$2:$AA$19,2,FALSE))=FALSE,"",IF(ISNUMBER(#REF!),(#REF!-VLOOKUP($B189,Stats!$A$2:$AA$19,9,FALSE))/VLOOKUP($B189,Stats!$A$2:$AA$19,23,FALSE),""))</f>
        <v/>
      </c>
      <c r="BJ189" s="46" t="str">
        <f>IF(ISNUMBER(VLOOKUP($B189,Stats!$A$2:$AA$19,2,FALSE))=FALSE,"",IF(ISNUMBER(#REF!),(#REF!-VLOOKUP($B189,Stats!$A$2:$AA$19,10,FALSE))/VLOOKUP($B189,Stats!$A$2:$AA$19,24,FALSE),""))</f>
        <v/>
      </c>
      <c r="BK189" s="44">
        <f t="shared" si="33"/>
        <v>-0.2663848255843021</v>
      </c>
      <c r="BL189" s="46" t="str">
        <f>IF(ISNUMBER(VLOOKUP($B189,Stats!$A$2:$AA$19,2,FALSE))=FALSE,"",IF(ISNUMBER(#REF!),(#REF!-VLOOKUP($B189,Stats!$A$2:$AA$19,11,FALSE))/VLOOKUP($B189,Stats!$A$2:$AA$19,25,FALSE),""))</f>
        <v/>
      </c>
      <c r="BM189" s="46" t="str">
        <f>IF(ISNUMBER(VLOOKUP($B189,Stats!$A$2:$AA$19,2,FALSE))=FALSE,"",IF(ISNUMBER(AA189),(AA189-VLOOKUP($B189,Stats!$A$2:$AA$19,12,FALSE))/VLOOKUP($B189,Stats!$A$2:$AA$19,26,FALSE),""))</f>
        <v/>
      </c>
      <c r="BN189" s="46" t="str">
        <f>IF(ISNUMBER(VLOOKUP($B189,Stats!$A$2:$AA$19,2,FALSE))=FALSE,"",IF(ISNUMBER(#REF!),(#REF!-VLOOKUP($B189,Stats!$A$2:$AA$19,13,FALSE))/VLOOKUP($B189,Stats!$A$2:$AA$19,27,FALSE),""))</f>
        <v/>
      </c>
      <c r="BO189" s="46" t="str">
        <f>IF(ISNUMBER(VLOOKUP($B189,Stats!$A$2:$AA$19,2,FALSE))=FALSE,"",IF(ISNUMBER(#REF!),(#REF!-VLOOKUP($B189,Stats!$A$2:$AA$19,14,FALSE))/VLOOKUP($B189,Stats!$A$2:$AB$19,28,FALSE),""))</f>
        <v/>
      </c>
      <c r="BP189" s="46"/>
      <c r="BQ189" s="46">
        <f>IF(ISNUMBER(VLOOKUP($B189,Stats!$A$2:$AA$19,2,FALSE))=FALSE,"",IF(ISNUMBER(BM189),BM189,(VLOOKUP($B189,Stats!$A$2:$AT$19,46,FALSE)-VLOOKUP($B189,Stats!$A$2:$AA$19,12,FALSE))/VLOOKUP($B189,Stats!$A$2:$AA$19,26,FALSE)))</f>
        <v>-0.79776266374979832</v>
      </c>
      <c r="BR189" s="51">
        <f t="shared" si="34"/>
        <v>-0.79776266374979832</v>
      </c>
      <c r="BS189" s="32" t="str">
        <f t="shared" si="28"/>
        <v>2033_201425</v>
      </c>
      <c r="BT189" s="53">
        <f t="shared" si="29"/>
        <v>-0.36105838690232644</v>
      </c>
    </row>
    <row r="190" spans="1:72" x14ac:dyDescent="0.15">
      <c r="A190" s="16">
        <v>2033</v>
      </c>
      <c r="B190" s="17">
        <v>201426</v>
      </c>
      <c r="C190" s="3">
        <v>0</v>
      </c>
      <c r="D190" s="23">
        <v>-3.3333333333333326E-2</v>
      </c>
      <c r="E190" s="18">
        <v>6.9527419535729863E-3</v>
      </c>
      <c r="F190" s="24">
        <v>3</v>
      </c>
      <c r="G190" s="24">
        <v>7</v>
      </c>
      <c r="H190" s="20">
        <v>5.6805684275564134E-3</v>
      </c>
      <c r="I190" s="20">
        <v>-7.2382799676179123E-3</v>
      </c>
      <c r="J190" s="24">
        <v>2</v>
      </c>
      <c r="K190" s="24">
        <v>7</v>
      </c>
      <c r="L190" s="20">
        <v>7.692307692307665E-3</v>
      </c>
      <c r="M190" s="20">
        <v>-1.302083333333337E-2</v>
      </c>
      <c r="N190" s="19">
        <v>0.78600000000000003</v>
      </c>
      <c r="O190" s="19">
        <v>1</v>
      </c>
      <c r="P190" s="25">
        <v>41988</v>
      </c>
      <c r="Q190" s="20">
        <v>-4.961832061068705E-2</v>
      </c>
      <c r="R190" s="25">
        <v>41997</v>
      </c>
      <c r="S190" s="25">
        <f>IF(ISNUMBER(R190),VLOOKUP(B190,Index!$B$3:$AB$18,27,FALSE),"")</f>
        <v>41997</v>
      </c>
      <c r="T190" s="25">
        <f>IF(ISNUMBER($R190),VLOOKUP($B190,Index!$B$21:$AB$36,27,FALSE),"")</f>
        <v>41996</v>
      </c>
      <c r="U190" s="25">
        <f>IF(ISNUMBER($R190),VLOOKUP($B190,Index!$B$39:$AB$54,27,FALSE),"")</f>
        <v>41996</v>
      </c>
      <c r="W190" s="18">
        <v>-0.99999999999999978</v>
      </c>
      <c r="X190" s="19">
        <v>0.3</v>
      </c>
      <c r="Y190" s="18">
        <v>0.13191900334019585</v>
      </c>
      <c r="Z190" s="19">
        <f t="shared" si="30"/>
        <v>0</v>
      </c>
      <c r="AA190" s="21" t="s">
        <v>25</v>
      </c>
      <c r="AB190" s="28"/>
      <c r="AC190" s="18">
        <v>0.99999999999999956</v>
      </c>
      <c r="AD190" s="19">
        <v>0.09</v>
      </c>
      <c r="AE190" s="18">
        <v>1.7402623442270605E-2</v>
      </c>
      <c r="AF190" s="19">
        <f t="shared" si="31"/>
        <v>0</v>
      </c>
      <c r="AG190" s="21" t="s">
        <v>25</v>
      </c>
      <c r="AH190" s="28"/>
      <c r="AK190" t="str">
        <f t="shared" si="39"/>
        <v/>
      </c>
      <c r="AL190" t="str">
        <f t="shared" si="39"/>
        <v/>
      </c>
      <c r="AM190" t="str">
        <f t="shared" si="39"/>
        <v/>
      </c>
      <c r="AN190" t="str">
        <f t="shared" si="39"/>
        <v/>
      </c>
      <c r="AO190" t="str">
        <f t="shared" si="39"/>
        <v/>
      </c>
      <c r="AP190" t="str">
        <f t="shared" si="39"/>
        <v/>
      </c>
      <c r="AQ190" t="str">
        <f t="shared" si="39"/>
        <v/>
      </c>
      <c r="AR190" t="str">
        <f t="shared" si="39"/>
        <v/>
      </c>
      <c r="AS190" t="str">
        <f t="shared" si="39"/>
        <v/>
      </c>
      <c r="AT190" t="str">
        <f t="shared" si="39"/>
        <v/>
      </c>
      <c r="AU190" t="str">
        <f t="shared" si="39"/>
        <v/>
      </c>
      <c r="AV190" t="str">
        <f t="shared" si="39"/>
        <v/>
      </c>
      <c r="AW190" t="str">
        <f t="shared" si="39"/>
        <v/>
      </c>
      <c r="AX190" t="str">
        <f t="shared" si="39"/>
        <v/>
      </c>
      <c r="AZ190" s="46">
        <f>IF(ISNUMBER(VLOOKUP($B190,Stats!$A$2:$AA$19,2,FALSE))=FALSE,"",IF(ISNUMBER(W190),(W190-VLOOKUP($B190,Stats!$A$2:$AA$19,2,FALSE))/VLOOKUP($B190,Stats!$A$2:$AA$19,16,FALSE),""))</f>
        <v>-1.0092840692958147</v>
      </c>
      <c r="BA190" s="46">
        <f>IF(ISNUMBER(VLOOKUP($B190,Stats!$A$2:$AA$19,2,FALSE))=FALSE,"",IF(ISNUMBER(X190),(X190-VLOOKUP($B190,Stats!$A$2:$AA$19,3,FALSE))/VLOOKUP($B190,Stats!$A$2:$AA$19,17,FALSE),""))</f>
        <v>-2.0243947859121301</v>
      </c>
      <c r="BB190" s="46"/>
      <c r="BC190" s="46"/>
      <c r="BD190" s="44">
        <f t="shared" si="27"/>
        <v>-1.5168394276039723</v>
      </c>
      <c r="BE190" s="46">
        <f>IF(ISNUMBER(VLOOKUP($B190,Stats!$A$2:$AA$19,2,FALSE))=FALSE,"",IF(ISNUMBER(Y190),(Y190-VLOOKUP($B190,Stats!$A$2:$AA$19,5,FALSE))/VLOOKUP($B190,Stats!$A$2:$AA$19,19,FALSE),""))</f>
        <v>-0.68996310202548916</v>
      </c>
      <c r="BF190" s="46"/>
      <c r="BG190" s="46"/>
      <c r="BH190" s="46">
        <f>IF(ISNUMBER(VLOOKUP($B190,Stats!$A$2:$AA$19,2,FALSE))=FALSE,"",IF(ISNUMBER(Z190),(Z190-VLOOKUP($B190,Stats!$A$2:$AA$19,8,FALSE))/VLOOKUP($B190,Stats!$A$2:$AA$19,22,FALSE),""))</f>
        <v>-0.60316436580698729</v>
      </c>
      <c r="BI190" s="46" t="str">
        <f>IF(ISNUMBER(VLOOKUP($B190,Stats!$A$2:$AA$19,2,FALSE))=FALSE,"",IF(ISNUMBER(#REF!),(#REF!-VLOOKUP($B190,Stats!$A$2:$AA$19,9,FALSE))/VLOOKUP($B190,Stats!$A$2:$AA$19,23,FALSE),""))</f>
        <v/>
      </c>
      <c r="BJ190" s="46" t="str">
        <f>IF(ISNUMBER(VLOOKUP($B190,Stats!$A$2:$AA$19,2,FALSE))=FALSE,"",IF(ISNUMBER(#REF!),(#REF!-VLOOKUP($B190,Stats!$A$2:$AA$19,10,FALSE))/VLOOKUP($B190,Stats!$A$2:$AA$19,24,FALSE),""))</f>
        <v/>
      </c>
      <c r="BK190" s="44">
        <f t="shared" si="33"/>
        <v>0.30202486167574616</v>
      </c>
      <c r="BL190" s="46" t="str">
        <f>IF(ISNUMBER(VLOOKUP($B190,Stats!$A$2:$AA$19,2,FALSE))=FALSE,"",IF(ISNUMBER(#REF!),(#REF!-VLOOKUP($B190,Stats!$A$2:$AA$19,11,FALSE))/VLOOKUP($B190,Stats!$A$2:$AA$19,25,FALSE),""))</f>
        <v/>
      </c>
      <c r="BM190" s="46" t="str">
        <f>IF(ISNUMBER(VLOOKUP($B190,Stats!$A$2:$AA$19,2,FALSE))=FALSE,"",IF(ISNUMBER(AA190),(AA190-VLOOKUP($B190,Stats!$A$2:$AA$19,12,FALSE))/VLOOKUP($B190,Stats!$A$2:$AA$19,26,FALSE),""))</f>
        <v/>
      </c>
      <c r="BN190" s="46" t="str">
        <f>IF(ISNUMBER(VLOOKUP($B190,Stats!$A$2:$AA$19,2,FALSE))=FALSE,"",IF(ISNUMBER(#REF!),(#REF!-VLOOKUP($B190,Stats!$A$2:$AA$19,13,FALSE))/VLOOKUP($B190,Stats!$A$2:$AA$19,27,FALSE),""))</f>
        <v/>
      </c>
      <c r="BO190" s="46" t="str">
        <f>IF(ISNUMBER(VLOOKUP($B190,Stats!$A$2:$AA$19,2,FALSE))=FALSE,"",IF(ISNUMBER(#REF!),(#REF!-VLOOKUP($B190,Stats!$A$2:$AA$19,14,FALSE))/VLOOKUP($B190,Stats!$A$2:$AB$19,28,FALSE),""))</f>
        <v/>
      </c>
      <c r="BP190" s="46"/>
      <c r="BQ190" s="46">
        <f>IF(ISNUMBER(VLOOKUP($B190,Stats!$A$2:$AA$19,2,FALSE))=FALSE,"",IF(ISNUMBER(BM190),BM190,(VLOOKUP($B190,Stats!$A$2:$AT$19,46,FALSE)-VLOOKUP($B190,Stats!$A$2:$AA$19,12,FALSE))/VLOOKUP($B190,Stats!$A$2:$AA$19,26,FALSE)))</f>
        <v>-0.61108963630174951</v>
      </c>
      <c r="BR190" s="51">
        <f t="shared" si="34"/>
        <v>-0.61108963630174951</v>
      </c>
      <c r="BS190" s="32" t="str">
        <f t="shared" si="28"/>
        <v>2033_201426</v>
      </c>
      <c r="BT190" s="53">
        <f t="shared" si="29"/>
        <v>-0.24437089577569668</v>
      </c>
    </row>
    <row r="191" spans="1:72" x14ac:dyDescent="0.15">
      <c r="A191" s="16">
        <v>2033</v>
      </c>
      <c r="B191" s="17">
        <v>201427</v>
      </c>
      <c r="C191" s="3">
        <v>0</v>
      </c>
      <c r="D191" s="23">
        <v>-1.3262599469495706E-3</v>
      </c>
      <c r="E191" s="18">
        <v>6.3031486360314217E-3</v>
      </c>
      <c r="F191" s="24">
        <v>1</v>
      </c>
      <c r="G191" s="24">
        <v>2</v>
      </c>
      <c r="H191" s="20">
        <v>6.6844919786095414E-3</v>
      </c>
      <c r="I191" s="20">
        <v>-3.9858344150347502E-3</v>
      </c>
      <c r="J191" s="24">
        <v>1</v>
      </c>
      <c r="K191" s="24">
        <v>2</v>
      </c>
      <c r="L191" s="20">
        <v>6.6844919786095414E-3</v>
      </c>
      <c r="M191" s="20">
        <v>-5.3191489361702482E-3</v>
      </c>
      <c r="N191" s="19">
        <v>0.753</v>
      </c>
      <c r="O191" s="19">
        <v>1.0013297872340425</v>
      </c>
      <c r="P191" s="25">
        <v>42004</v>
      </c>
      <c r="Q191" s="20">
        <v>-5.3191489361702482E-3</v>
      </c>
      <c r="R191" s="25">
        <v>42003</v>
      </c>
      <c r="S191" s="25">
        <f>IF(ISNUMBER(R191),VLOOKUP(B191,Index!$B$3:$AB$18,27,FALSE),"")</f>
        <v>42002</v>
      </c>
      <c r="T191" s="25">
        <f>IF(ISNUMBER($R191),VLOOKUP($B191,Index!$B$21:$AB$36,27,FALSE),"")</f>
        <v>42003</v>
      </c>
      <c r="U191" s="25">
        <f>IF(ISNUMBER($R191),VLOOKUP($B191,Index!$B$39:$AB$54,27,FALSE),"")</f>
        <v>42003</v>
      </c>
      <c r="W191" s="18">
        <v>-0.15915119363394847</v>
      </c>
      <c r="X191" s="19">
        <v>0.33333333333333331</v>
      </c>
      <c r="Y191" s="18">
        <v>0.11959383672265773</v>
      </c>
      <c r="Z191" s="19">
        <f t="shared" si="30"/>
        <v>1</v>
      </c>
      <c r="AA191" s="21" t="s">
        <v>25</v>
      </c>
      <c r="AB191" s="28"/>
      <c r="AC191" s="18">
        <v>2.5329102435110561E-2</v>
      </c>
      <c r="AD191" s="19">
        <v>0.1111111111111111</v>
      </c>
      <c r="AE191" s="18">
        <v>1.4302685782045717E-2</v>
      </c>
      <c r="AF191" s="19">
        <f t="shared" si="31"/>
        <v>1</v>
      </c>
      <c r="AG191" s="21" t="s">
        <v>25</v>
      </c>
      <c r="AH191" s="28"/>
      <c r="AK191" t="str">
        <f t="shared" si="39"/>
        <v/>
      </c>
      <c r="AL191" t="str">
        <f t="shared" si="39"/>
        <v/>
      </c>
      <c r="AM191" t="str">
        <f t="shared" si="39"/>
        <v/>
      </c>
      <c r="AN191" t="str">
        <f t="shared" si="39"/>
        <v/>
      </c>
      <c r="AO191" t="str">
        <f t="shared" si="39"/>
        <v/>
      </c>
      <c r="AP191" t="str">
        <f t="shared" si="39"/>
        <v/>
      </c>
      <c r="AQ191" t="str">
        <f t="shared" si="39"/>
        <v/>
      </c>
      <c r="AR191" t="str">
        <f t="shared" si="39"/>
        <v/>
      </c>
      <c r="AS191" t="str">
        <f t="shared" si="39"/>
        <v/>
      </c>
      <c r="AT191" t="str">
        <f t="shared" si="39"/>
        <v/>
      </c>
      <c r="AU191" t="str">
        <f t="shared" si="39"/>
        <v/>
      </c>
      <c r="AV191" t="str">
        <f t="shared" si="39"/>
        <v/>
      </c>
      <c r="AW191" t="str">
        <f t="shared" si="39"/>
        <v/>
      </c>
      <c r="AX191" t="str">
        <f t="shared" si="39"/>
        <v/>
      </c>
      <c r="AZ191" s="46">
        <f>IF(ISNUMBER(VLOOKUP($B191,Stats!$A$2:$AA$19,2,FALSE))=FALSE,"",IF(ISNUMBER(W191),(W191-VLOOKUP($B191,Stats!$A$2:$AA$19,2,FALSE))/VLOOKUP($B191,Stats!$A$2:$AA$19,16,FALSE),""))</f>
        <v>-0.43524936073453907</v>
      </c>
      <c r="BA191" s="46">
        <f>IF(ISNUMBER(VLOOKUP($B191,Stats!$A$2:$AA$19,2,FALSE))=FALSE,"",IF(ISNUMBER(X191),(X191-VLOOKUP($B191,Stats!$A$2:$AA$19,3,FALSE))/VLOOKUP($B191,Stats!$A$2:$AA$19,17,FALSE),""))</f>
        <v>-1.0507044611669172</v>
      </c>
      <c r="BB191" s="46"/>
      <c r="BC191" s="46"/>
      <c r="BD191" s="44">
        <f t="shared" si="27"/>
        <v>-0.74297691095072815</v>
      </c>
      <c r="BE191" s="46">
        <f>IF(ISNUMBER(VLOOKUP($B191,Stats!$A$2:$AA$19,2,FALSE))=FALSE,"",IF(ISNUMBER(Y191),(Y191-VLOOKUP($B191,Stats!$A$2:$AA$19,5,FALSE))/VLOOKUP($B191,Stats!$A$2:$AA$19,19,FALSE),""))</f>
        <v>-0.51623679287264657</v>
      </c>
      <c r="BF191" s="46"/>
      <c r="BG191" s="46"/>
      <c r="BH191" s="46">
        <f>IF(ISNUMBER(VLOOKUP($B191,Stats!$A$2:$AA$19,2,FALSE))=FALSE,"",IF(ISNUMBER(Z191),(Z191-VLOOKUP($B191,Stats!$A$2:$AA$19,8,FALSE))/VLOOKUP($B191,Stats!$A$2:$AA$19,22,FALSE),""))</f>
        <v>0.41115882059143566</v>
      </c>
      <c r="BI191" s="46" t="str">
        <f>IF(ISNUMBER(VLOOKUP($B191,Stats!$A$2:$AA$19,2,FALSE))=FALSE,"",IF(ISNUMBER(#REF!),(#REF!-VLOOKUP($B191,Stats!$A$2:$AA$19,9,FALSE))/VLOOKUP($B191,Stats!$A$2:$AA$19,23,FALSE),""))</f>
        <v/>
      </c>
      <c r="BJ191" s="46" t="str">
        <f>IF(ISNUMBER(VLOOKUP($B191,Stats!$A$2:$AA$19,2,FALSE))=FALSE,"",IF(ISNUMBER(#REF!),(#REF!-VLOOKUP($B191,Stats!$A$2:$AA$19,10,FALSE))/VLOOKUP($B191,Stats!$A$2:$AA$19,24,FALSE),""))</f>
        <v/>
      </c>
      <c r="BK191" s="44">
        <f t="shared" si="33"/>
        <v>0.48471340118828321</v>
      </c>
      <c r="BL191" s="46" t="str">
        <f>IF(ISNUMBER(VLOOKUP($B191,Stats!$A$2:$AA$19,2,FALSE))=FALSE,"",IF(ISNUMBER(#REF!),(#REF!-VLOOKUP($B191,Stats!$A$2:$AA$19,11,FALSE))/VLOOKUP($B191,Stats!$A$2:$AA$19,25,FALSE),""))</f>
        <v/>
      </c>
      <c r="BM191" s="46" t="str">
        <f>IF(ISNUMBER(VLOOKUP($B191,Stats!$A$2:$AA$19,2,FALSE))=FALSE,"",IF(ISNUMBER(AA191),(AA191-VLOOKUP($B191,Stats!$A$2:$AA$19,12,FALSE))/VLOOKUP($B191,Stats!$A$2:$AA$19,26,FALSE),""))</f>
        <v/>
      </c>
      <c r="BN191" s="46" t="str">
        <f>IF(ISNUMBER(VLOOKUP($B191,Stats!$A$2:$AA$19,2,FALSE))=FALSE,"",IF(ISNUMBER(#REF!),(#REF!-VLOOKUP($B191,Stats!$A$2:$AA$19,13,FALSE))/VLOOKUP($B191,Stats!$A$2:$AA$19,27,FALSE),""))</f>
        <v/>
      </c>
      <c r="BO191" s="46" t="str">
        <f>IF(ISNUMBER(VLOOKUP($B191,Stats!$A$2:$AA$19,2,FALSE))=FALSE,"",IF(ISNUMBER(#REF!),(#REF!-VLOOKUP($B191,Stats!$A$2:$AA$19,14,FALSE))/VLOOKUP($B191,Stats!$A$2:$AB$19,28,FALSE),""))</f>
        <v/>
      </c>
      <c r="BP191" s="46"/>
      <c r="BQ191" s="46">
        <f>IF(ISNUMBER(VLOOKUP($B191,Stats!$A$2:$AA$19,2,FALSE))=FALSE,"",IF(ISNUMBER(BM191),BM191,(VLOOKUP($B191,Stats!$A$2:$AT$19,46,FALSE)-VLOOKUP($B191,Stats!$A$2:$AA$19,12,FALSE))/VLOOKUP($B191,Stats!$A$2:$AA$19,26,FALSE)))</f>
        <v>-0.46642635650749076</v>
      </c>
      <c r="BR191" s="51">
        <f t="shared" si="34"/>
        <v>-0.46642635650749076</v>
      </c>
      <c r="BS191" s="32" t="str">
        <f t="shared" si="28"/>
        <v>2033_201427</v>
      </c>
      <c r="BT191" s="53">
        <f t="shared" si="29"/>
        <v>4.8947387221326105E-2</v>
      </c>
    </row>
    <row r="192" spans="1:72" x14ac:dyDescent="0.15">
      <c r="A192" s="16">
        <v>2033</v>
      </c>
      <c r="B192" s="17">
        <v>201501</v>
      </c>
      <c r="C192" s="3">
        <v>0</v>
      </c>
      <c r="D192" s="23">
        <v>1.3280212483399723E-3</v>
      </c>
      <c r="E192" s="18">
        <v>8.1597239899053077E-3</v>
      </c>
      <c r="F192" s="24">
        <v>2</v>
      </c>
      <c r="G192" s="24">
        <v>3</v>
      </c>
      <c r="H192" s="20">
        <v>8.6007675335403322E-3</v>
      </c>
      <c r="I192" s="20">
        <v>-5.2471380178945965E-3</v>
      </c>
      <c r="J192" s="24">
        <v>2</v>
      </c>
      <c r="K192" s="24">
        <v>3</v>
      </c>
      <c r="L192" s="20">
        <v>1.195219123505975E-2</v>
      </c>
      <c r="M192" s="20">
        <v>-7.8534031413612926E-3</v>
      </c>
      <c r="N192" s="19">
        <v>0.76600000000000001</v>
      </c>
      <c r="O192" s="19">
        <v>1.0052493438320209</v>
      </c>
      <c r="P192" s="25">
        <v>42010</v>
      </c>
      <c r="Q192" s="20">
        <v>-1.5665796344647487E-2</v>
      </c>
      <c r="R192" s="25">
        <v>42013</v>
      </c>
      <c r="S192" s="25">
        <f>IF(ISNUMBER(R192),VLOOKUP(B192,Index!$B$3:$AB$18,27,FALSE),"")</f>
        <v>42013</v>
      </c>
      <c r="T192" s="25">
        <f>IF(ISNUMBER($R192),VLOOKUP($B192,Index!$B$21:$AB$36,27,FALSE),"")</f>
        <v>42013</v>
      </c>
      <c r="U192" s="25">
        <f>IF(ISNUMBER($R192),VLOOKUP($B192,Index!$B$39:$AB$54,27,FALSE),"")</f>
        <v>42011</v>
      </c>
      <c r="W192" s="18">
        <v>9.5617529880478003E-2</v>
      </c>
      <c r="X192" s="19">
        <v>0.4</v>
      </c>
      <c r="Y192" s="18">
        <v>0.1548198773185053</v>
      </c>
      <c r="Z192" s="19">
        <f t="shared" si="30"/>
        <v>0</v>
      </c>
      <c r="AA192" s="21">
        <v>8.4772023019035067E-2</v>
      </c>
      <c r="AB192" s="28"/>
      <c r="AC192" s="18">
        <v>9.1427120204441038E-3</v>
      </c>
      <c r="AD192" s="19">
        <v>0.16000000000000003</v>
      </c>
      <c r="AE192" s="18">
        <v>2.3969194412917033E-2</v>
      </c>
      <c r="AF192" s="19">
        <f t="shared" si="31"/>
        <v>0</v>
      </c>
      <c r="AG192" s="21">
        <v>7.1862958867398114E-3</v>
      </c>
      <c r="AH192" s="28"/>
      <c r="AK192" t="str">
        <f t="shared" si="39"/>
        <v/>
      </c>
      <c r="AL192" t="str">
        <f t="shared" si="39"/>
        <v/>
      </c>
      <c r="AM192" t="str">
        <f t="shared" si="39"/>
        <v/>
      </c>
      <c r="AN192" t="str">
        <f t="shared" si="39"/>
        <v/>
      </c>
      <c r="AO192" t="str">
        <f t="shared" si="39"/>
        <v/>
      </c>
      <c r="AP192" t="str">
        <f t="shared" si="39"/>
        <v/>
      </c>
      <c r="AQ192" t="str">
        <f t="shared" si="39"/>
        <v/>
      </c>
      <c r="AR192">
        <f t="shared" si="39"/>
        <v>8.4772023019035067E-2</v>
      </c>
      <c r="AS192" t="str">
        <f t="shared" si="39"/>
        <v/>
      </c>
      <c r="AT192" t="str">
        <f t="shared" si="39"/>
        <v/>
      </c>
      <c r="AU192" t="str">
        <f t="shared" si="39"/>
        <v/>
      </c>
      <c r="AV192" t="str">
        <f t="shared" si="39"/>
        <v/>
      </c>
      <c r="AW192" t="str">
        <f t="shared" si="39"/>
        <v/>
      </c>
      <c r="AX192" t="str">
        <f t="shared" si="39"/>
        <v/>
      </c>
      <c r="AZ192" s="46">
        <f>IF(ISNUMBER(VLOOKUP($B192,Stats!$A$2:$AA$19,2,FALSE))=FALSE,"",IF(ISNUMBER(W192),(W192-VLOOKUP($B192,Stats!$A$2:$AA$19,2,FALSE))/VLOOKUP($B192,Stats!$A$2:$AA$19,16,FALSE),""))</f>
        <v>-0.57138356699395321</v>
      </c>
      <c r="BA192" s="46">
        <f>IF(ISNUMBER(VLOOKUP($B192,Stats!$A$2:$AA$19,2,FALSE))=FALSE,"",IF(ISNUMBER(X192),(X192-VLOOKUP($B192,Stats!$A$2:$AA$19,3,FALSE))/VLOOKUP($B192,Stats!$A$2:$AA$19,17,FALSE),""))</f>
        <v>-0.84220341465677562</v>
      </c>
      <c r="BB192" s="46"/>
      <c r="BC192" s="46"/>
      <c r="BD192" s="44">
        <f t="shared" si="27"/>
        <v>-0.70679349082536436</v>
      </c>
      <c r="BE192" s="46">
        <f>IF(ISNUMBER(VLOOKUP($B192,Stats!$A$2:$AA$19,2,FALSE))=FALSE,"",IF(ISNUMBER(Y192),(Y192-VLOOKUP($B192,Stats!$A$2:$AA$19,5,FALSE))/VLOOKUP($B192,Stats!$A$2:$AA$19,19,FALSE),""))</f>
        <v>-0.50866044659056597</v>
      </c>
      <c r="BF192" s="46"/>
      <c r="BG192" s="46"/>
      <c r="BH192" s="46">
        <f>IF(ISNUMBER(VLOOKUP($B192,Stats!$A$2:$AA$19,2,FALSE))=FALSE,"",IF(ISNUMBER(Z192),(Z192-VLOOKUP($B192,Stats!$A$2:$AA$19,8,FALSE))/VLOOKUP($B192,Stats!$A$2:$AA$19,22,FALSE),""))</f>
        <v>-0.58823842946080296</v>
      </c>
      <c r="BI192" s="46" t="str">
        <f>IF(ISNUMBER(VLOOKUP($B192,Stats!$A$2:$AA$19,2,FALSE))=FALSE,"",IF(ISNUMBER(#REF!),(#REF!-VLOOKUP($B192,Stats!$A$2:$AA$19,9,FALSE))/VLOOKUP($B192,Stats!$A$2:$AA$19,23,FALSE),""))</f>
        <v/>
      </c>
      <c r="BJ192" s="46" t="str">
        <f>IF(ISNUMBER(VLOOKUP($B192,Stats!$A$2:$AA$19,2,FALSE))=FALSE,"",IF(ISNUMBER(#REF!),(#REF!-VLOOKUP($B192,Stats!$A$2:$AA$19,10,FALSE))/VLOOKUP($B192,Stats!$A$2:$AA$19,24,FALSE),""))</f>
        <v/>
      </c>
      <c r="BK192" s="44">
        <f t="shared" si="33"/>
        <v>0.17959078377515528</v>
      </c>
      <c r="BL192" s="46" t="str">
        <f>IF(ISNUMBER(VLOOKUP($B192,Stats!$A$2:$AA$19,2,FALSE))=FALSE,"",IF(ISNUMBER(#REF!),(#REF!-VLOOKUP($B192,Stats!$A$2:$AA$19,11,FALSE))/VLOOKUP($B192,Stats!$A$2:$AA$19,25,FALSE),""))</f>
        <v/>
      </c>
      <c r="BM192" s="46">
        <f>IF(ISNUMBER(VLOOKUP($B192,Stats!$A$2:$AA$19,2,FALSE))=FALSE,"",IF(ISNUMBER(AA192),(AA192-VLOOKUP($B192,Stats!$A$2:$AA$19,12,FALSE))/VLOOKUP($B192,Stats!$A$2:$AA$19,26,FALSE),""))</f>
        <v>-0.43773163920356445</v>
      </c>
      <c r="BN192" s="46" t="str">
        <f>IF(ISNUMBER(VLOOKUP($B192,Stats!$A$2:$AA$19,2,FALSE))=FALSE,"",IF(ISNUMBER(#REF!),(#REF!-VLOOKUP($B192,Stats!$A$2:$AA$19,13,FALSE))/VLOOKUP($B192,Stats!$A$2:$AA$19,27,FALSE),""))</f>
        <v/>
      </c>
      <c r="BO192" s="46" t="str">
        <f>IF(ISNUMBER(VLOOKUP($B192,Stats!$A$2:$AA$19,2,FALSE))=FALSE,"",IF(ISNUMBER(#REF!),(#REF!-VLOOKUP($B192,Stats!$A$2:$AA$19,14,FALSE))/VLOOKUP($B192,Stats!$A$2:$AB$19,28,FALSE),""))</f>
        <v/>
      </c>
      <c r="BP192" s="46"/>
      <c r="BQ192" s="46">
        <f>IF(ISNUMBER(VLOOKUP($B192,Stats!$A$2:$AA$19,2,FALSE))=FALSE,"",IF(ISNUMBER(BM192),BM192,(VLOOKUP($B192,Stats!$A$2:$AT$19,46,FALSE)-VLOOKUP($B192,Stats!$A$2:$AA$19,12,FALSE))/VLOOKUP($B192,Stats!$A$2:$AA$19,26,FALSE)))</f>
        <v>-0.43773163920356445</v>
      </c>
      <c r="BR192" s="51">
        <f t="shared" si="34"/>
        <v>-0.43773163920356445</v>
      </c>
      <c r="BS192" s="32" t="str">
        <f t="shared" si="28"/>
        <v>2033_201501</v>
      </c>
      <c r="BT192" s="53">
        <f t="shared" si="29"/>
        <v>-0.12115055574069261</v>
      </c>
    </row>
    <row r="193" spans="1:72" x14ac:dyDescent="0.15">
      <c r="A193" s="16">
        <v>2033</v>
      </c>
      <c r="B193" s="17">
        <v>201502</v>
      </c>
      <c r="C193" s="3">
        <v>0</v>
      </c>
      <c r="D193" s="23">
        <v>-9.2838196286472163E-3</v>
      </c>
      <c r="E193" s="18">
        <v>1.3169032612287137E-2</v>
      </c>
      <c r="F193" s="24">
        <v>5</v>
      </c>
      <c r="G193" s="24">
        <v>5</v>
      </c>
      <c r="H193" s="20">
        <v>7.5755411545376907E-3</v>
      </c>
      <c r="I193" s="20">
        <v>-9.2824611938925987E-3</v>
      </c>
      <c r="J193" s="24">
        <v>2</v>
      </c>
      <c r="K193" s="24">
        <v>2</v>
      </c>
      <c r="L193" s="20">
        <v>1.9021739130434812E-2</v>
      </c>
      <c r="M193" s="20">
        <v>-3.1788079470198682E-2</v>
      </c>
      <c r="N193" s="19">
        <v>0.755</v>
      </c>
      <c r="O193" s="19">
        <v>1.0080106809078773</v>
      </c>
      <c r="P193" s="25">
        <v>42019</v>
      </c>
      <c r="Q193" s="20">
        <v>-3.1788079470198682E-2</v>
      </c>
      <c r="R193" s="25">
        <v>42023</v>
      </c>
      <c r="S193" s="25">
        <f>IF(ISNUMBER(R193),VLOOKUP(B193,Index!$B$3:$AB$18,27,FALSE),"")</f>
        <v>42023</v>
      </c>
      <c r="T193" s="25">
        <f>IF(ISNUMBER($R193),VLOOKUP($B193,Index!$B$21:$AB$36,27,FALSE),"")</f>
        <v>42023</v>
      </c>
      <c r="U193" s="25">
        <f>IF(ISNUMBER($R193),VLOOKUP($B193,Index!$B$39:$AB$54,27,FALSE),"")</f>
        <v>42027</v>
      </c>
      <c r="W193" s="18">
        <v>-0.27851458885941649</v>
      </c>
      <c r="X193" s="19">
        <v>0.5</v>
      </c>
      <c r="Y193" s="18">
        <v>0.24986482581518668</v>
      </c>
      <c r="Z193" s="19">
        <f t="shared" si="30"/>
        <v>0</v>
      </c>
      <c r="AA193" s="21" t="s">
        <v>25</v>
      </c>
      <c r="AB193" s="28"/>
      <c r="AC193" s="18">
        <v>7.7570376207529809E-2</v>
      </c>
      <c r="AD193" s="19">
        <v>0.25</v>
      </c>
      <c r="AE193" s="18">
        <v>6.243243117965358E-2</v>
      </c>
      <c r="AF193" s="19">
        <f t="shared" si="31"/>
        <v>0</v>
      </c>
      <c r="AG193" s="21" t="s">
        <v>25</v>
      </c>
      <c r="AH193" s="28"/>
      <c r="AK193" t="str">
        <f t="shared" ref="AK193:AX202" si="40">IF($B193=AK$2,$AA193,"")</f>
        <v/>
      </c>
      <c r="AL193" t="str">
        <f t="shared" si="40"/>
        <v/>
      </c>
      <c r="AM193" t="str">
        <f t="shared" si="40"/>
        <v/>
      </c>
      <c r="AN193" t="str">
        <f t="shared" si="40"/>
        <v/>
      </c>
      <c r="AO193" t="str">
        <f t="shared" si="40"/>
        <v/>
      </c>
      <c r="AP193" t="str">
        <f t="shared" si="40"/>
        <v/>
      </c>
      <c r="AQ193" t="str">
        <f t="shared" si="40"/>
        <v/>
      </c>
      <c r="AR193" t="str">
        <f t="shared" si="40"/>
        <v/>
      </c>
      <c r="AS193" t="str">
        <f t="shared" si="40"/>
        <v/>
      </c>
      <c r="AT193" t="str">
        <f t="shared" si="40"/>
        <v/>
      </c>
      <c r="AU193" t="str">
        <f t="shared" si="40"/>
        <v/>
      </c>
      <c r="AV193" t="str">
        <f t="shared" si="40"/>
        <v/>
      </c>
      <c r="AW193" t="str">
        <f t="shared" si="40"/>
        <v/>
      </c>
      <c r="AX193" t="str">
        <f t="shared" si="40"/>
        <v/>
      </c>
      <c r="AZ193" s="46">
        <f>IF(ISNUMBER(VLOOKUP($B193,Stats!$A$2:$AA$19,2,FALSE))=FALSE,"",IF(ISNUMBER(W193),(W193-VLOOKUP($B193,Stats!$A$2:$AA$19,2,FALSE))/VLOOKUP($B193,Stats!$A$2:$AA$19,16,FALSE),""))</f>
        <v>-1.4086796349152619</v>
      </c>
      <c r="BA193" s="46">
        <f>IF(ISNUMBER(VLOOKUP($B193,Stats!$A$2:$AA$19,2,FALSE))=FALSE,"",IF(ISNUMBER(X193),(X193-VLOOKUP($B193,Stats!$A$2:$AA$19,3,FALSE))/VLOOKUP($B193,Stats!$A$2:$AA$19,17,FALSE),""))</f>
        <v>-1.4368443542195379</v>
      </c>
      <c r="BB193" s="46"/>
      <c r="BC193" s="46"/>
      <c r="BD193" s="44">
        <f t="shared" si="27"/>
        <v>-1.4227619945673999</v>
      </c>
      <c r="BE193" s="46">
        <f>IF(ISNUMBER(VLOOKUP($B193,Stats!$A$2:$AA$19,2,FALSE))=FALSE,"",IF(ISNUMBER(Y193),(Y193-VLOOKUP($B193,Stats!$A$2:$AA$19,5,FALSE))/VLOOKUP($B193,Stats!$A$2:$AA$19,19,FALSE),""))</f>
        <v>-0.25710351511742757</v>
      </c>
      <c r="BF193" s="46"/>
      <c r="BG193" s="46"/>
      <c r="BH193" s="46">
        <f>IF(ISNUMBER(VLOOKUP($B193,Stats!$A$2:$AA$19,2,FALSE))=FALSE,"",IF(ISNUMBER(Z193),(Z193-VLOOKUP($B193,Stats!$A$2:$AA$19,8,FALSE))/VLOOKUP($B193,Stats!$A$2:$AA$19,22,FALSE),""))</f>
        <v>-0.48836753916131515</v>
      </c>
      <c r="BI193" s="46" t="str">
        <f>IF(ISNUMBER(VLOOKUP($B193,Stats!$A$2:$AA$19,2,FALSE))=FALSE,"",IF(ISNUMBER(#REF!),(#REF!-VLOOKUP($B193,Stats!$A$2:$AA$19,9,FALSE))/VLOOKUP($B193,Stats!$A$2:$AA$19,23,FALSE),""))</f>
        <v/>
      </c>
      <c r="BJ193" s="46" t="str">
        <f>IF(ISNUMBER(VLOOKUP($B193,Stats!$A$2:$AA$19,2,FALSE))=FALSE,"",IF(ISNUMBER(#REF!),(#REF!-VLOOKUP($B193,Stats!$A$2:$AA$19,10,FALSE))/VLOOKUP($B193,Stats!$A$2:$AA$19,24,FALSE),""))</f>
        <v/>
      </c>
      <c r="BK193" s="44">
        <f t="shared" si="33"/>
        <v>3.3462198833804746E-2</v>
      </c>
      <c r="BL193" s="46" t="str">
        <f>IF(ISNUMBER(VLOOKUP($B193,Stats!$A$2:$AA$19,2,FALSE))=FALSE,"",IF(ISNUMBER(#REF!),(#REF!-VLOOKUP($B193,Stats!$A$2:$AA$19,11,FALSE))/VLOOKUP($B193,Stats!$A$2:$AA$19,25,FALSE),""))</f>
        <v/>
      </c>
      <c r="BM193" s="46" t="str">
        <f>IF(ISNUMBER(VLOOKUP($B193,Stats!$A$2:$AA$19,2,FALSE))=FALSE,"",IF(ISNUMBER(AA193),(AA193-VLOOKUP($B193,Stats!$A$2:$AA$19,12,FALSE))/VLOOKUP($B193,Stats!$A$2:$AA$19,26,FALSE),""))</f>
        <v/>
      </c>
      <c r="BN193" s="46" t="str">
        <f>IF(ISNUMBER(VLOOKUP($B193,Stats!$A$2:$AA$19,2,FALSE))=FALSE,"",IF(ISNUMBER(#REF!),(#REF!-VLOOKUP($B193,Stats!$A$2:$AA$19,13,FALSE))/VLOOKUP($B193,Stats!$A$2:$AA$19,27,FALSE),""))</f>
        <v/>
      </c>
      <c r="BO193" s="46" t="str">
        <f>IF(ISNUMBER(VLOOKUP($B193,Stats!$A$2:$AA$19,2,FALSE))=FALSE,"",IF(ISNUMBER(#REF!),(#REF!-VLOOKUP($B193,Stats!$A$2:$AA$19,14,FALSE))/VLOOKUP($B193,Stats!$A$2:$AB$19,28,FALSE),""))</f>
        <v/>
      </c>
      <c r="BP193" s="46"/>
      <c r="BQ193" s="46">
        <f>IF(ISNUMBER(VLOOKUP($B193,Stats!$A$2:$AA$19,2,FALSE))=FALSE,"",IF(ISNUMBER(BM193),BM193,(VLOOKUP($B193,Stats!$A$2:$AT$19,46,FALSE)-VLOOKUP($B193,Stats!$A$2:$AA$19,12,FALSE))/VLOOKUP($B193,Stats!$A$2:$AA$19,26,FALSE)))</f>
        <v>-0.37901840262580277</v>
      </c>
      <c r="BR193" s="51">
        <f t="shared" si="34"/>
        <v>-0.37901840262580277</v>
      </c>
      <c r="BS193" s="32" t="str">
        <f t="shared" si="28"/>
        <v>2033_201502</v>
      </c>
      <c r="BT193" s="53">
        <f t="shared" si="29"/>
        <v>-0.34027876013835773</v>
      </c>
    </row>
    <row r="194" spans="1:72" x14ac:dyDescent="0.15">
      <c r="A194" s="16">
        <v>2033</v>
      </c>
      <c r="B194" s="17">
        <v>201503</v>
      </c>
      <c r="C194" s="3">
        <v>0</v>
      </c>
      <c r="D194" s="23">
        <v>-3.7483266398929072E-2</v>
      </c>
      <c r="E194" s="18">
        <v>6.1518210985552586E-3</v>
      </c>
      <c r="F194" s="24">
        <v>2</v>
      </c>
      <c r="G194" s="24">
        <v>8</v>
      </c>
      <c r="H194" s="20">
        <v>5.4969302497346328E-3</v>
      </c>
      <c r="I194" s="20">
        <v>-6.1193046424369429E-3</v>
      </c>
      <c r="J194" s="24">
        <v>1</v>
      </c>
      <c r="K194" s="24">
        <v>5</v>
      </c>
      <c r="L194" s="20">
        <v>9.6551724137932116E-3</v>
      </c>
      <c r="M194" s="20">
        <v>-1.1004126547455306E-2</v>
      </c>
      <c r="N194" s="19">
        <v>0.748</v>
      </c>
      <c r="O194" s="19">
        <v>1</v>
      </c>
      <c r="P194" s="25">
        <v>42030</v>
      </c>
      <c r="Q194" s="20">
        <v>-3.8770053475935873E-2</v>
      </c>
      <c r="R194" s="25">
        <v>42041</v>
      </c>
      <c r="S194" s="25">
        <f>IF(ISNUMBER(R194),VLOOKUP(B194,Index!$B$3:$AB$18,27,FALSE),"")</f>
        <v>42041</v>
      </c>
      <c r="T194" s="25">
        <f>IF(ISNUMBER($R194),VLOOKUP($B194,Index!$B$21:$AB$36,27,FALSE),"")</f>
        <v>42041</v>
      </c>
      <c r="U194" s="25">
        <f>IF(ISNUMBER($R194),VLOOKUP($B194,Index!$B$39:$AB$54,27,FALSE),"")</f>
        <v>42034</v>
      </c>
      <c r="W194" s="18">
        <v>-1.1244979919678721</v>
      </c>
      <c r="X194" s="19">
        <v>0.2</v>
      </c>
      <c r="Y194" s="18">
        <v>0.11672259857588276</v>
      </c>
      <c r="Z194" s="19">
        <f t="shared" si="30"/>
        <v>0</v>
      </c>
      <c r="AA194" s="21" t="s">
        <v>25</v>
      </c>
      <c r="AB194" s="28"/>
      <c r="AC194" s="18">
        <v>1.2644957339397767</v>
      </c>
      <c r="AD194" s="19">
        <v>4.0000000000000008E-2</v>
      </c>
      <c r="AE194" s="18">
        <v>1.3624165018306668E-2</v>
      </c>
      <c r="AF194" s="19">
        <f t="shared" si="31"/>
        <v>0</v>
      </c>
      <c r="AG194" s="21" t="s">
        <v>25</v>
      </c>
      <c r="AH194" s="28"/>
      <c r="AK194" t="str">
        <f t="shared" si="40"/>
        <v/>
      </c>
      <c r="AL194" t="str">
        <f t="shared" si="40"/>
        <v/>
      </c>
      <c r="AM194" t="str">
        <f t="shared" si="40"/>
        <v/>
      </c>
      <c r="AN194" t="str">
        <f t="shared" si="40"/>
        <v/>
      </c>
      <c r="AO194" t="str">
        <f t="shared" si="40"/>
        <v/>
      </c>
      <c r="AP194" t="str">
        <f t="shared" si="40"/>
        <v/>
      </c>
      <c r="AQ194" t="str">
        <f t="shared" si="40"/>
        <v/>
      </c>
      <c r="AR194" t="str">
        <f t="shared" si="40"/>
        <v/>
      </c>
      <c r="AS194" t="str">
        <f t="shared" si="40"/>
        <v/>
      </c>
      <c r="AT194" t="str">
        <f t="shared" si="40"/>
        <v/>
      </c>
      <c r="AU194" t="str">
        <f t="shared" si="40"/>
        <v/>
      </c>
      <c r="AV194" t="str">
        <f t="shared" si="40"/>
        <v/>
      </c>
      <c r="AW194" t="str">
        <f t="shared" si="40"/>
        <v/>
      </c>
      <c r="AX194" t="str">
        <f t="shared" si="40"/>
        <v/>
      </c>
      <c r="AZ194" s="46">
        <f>IF(ISNUMBER(VLOOKUP($B194,Stats!$A$2:$AA$19,2,FALSE))=FALSE,"",IF(ISNUMBER(W194),(W194-VLOOKUP($B194,Stats!$A$2:$AA$19,2,FALSE))/VLOOKUP($B194,Stats!$A$2:$AA$19,16,FALSE),""))</f>
        <v>-0.45726825983850383</v>
      </c>
      <c r="BA194" s="46">
        <f>IF(ISNUMBER(VLOOKUP($B194,Stats!$A$2:$AA$19,2,FALSE))=FALSE,"",IF(ISNUMBER(X194),(X194-VLOOKUP($B194,Stats!$A$2:$AA$19,3,FALSE))/VLOOKUP($B194,Stats!$A$2:$AA$19,17,FALSE),""))</f>
        <v>-1.0521141897083433</v>
      </c>
      <c r="BB194" s="46"/>
      <c r="BC194" s="46"/>
      <c r="BD194" s="44">
        <f t="shared" si="27"/>
        <v>-0.75469122477342354</v>
      </c>
      <c r="BE194" s="46">
        <f>IF(ISNUMBER(VLOOKUP($B194,Stats!$A$2:$AA$19,2,FALSE))=FALSE,"",IF(ISNUMBER(Y194),(Y194-VLOOKUP($B194,Stats!$A$2:$AA$19,5,FALSE))/VLOOKUP($B194,Stats!$A$2:$AA$19,19,FALSE),""))</f>
        <v>-0.41479305579118242</v>
      </c>
      <c r="BF194" s="46"/>
      <c r="BG194" s="46"/>
      <c r="BH194" s="46">
        <f>IF(ISNUMBER(VLOOKUP($B194,Stats!$A$2:$AA$19,2,FALSE))=FALSE,"",IF(ISNUMBER(Z194),(Z194-VLOOKUP($B194,Stats!$A$2:$AA$19,8,FALSE))/VLOOKUP($B194,Stats!$A$2:$AA$19,22,FALSE),""))</f>
        <v>-0.64412337137479436</v>
      </c>
      <c r="BI194" s="46" t="str">
        <f>IF(ISNUMBER(VLOOKUP($B194,Stats!$A$2:$AA$19,2,FALSE))=FALSE,"",IF(ISNUMBER(#REF!),(#REF!-VLOOKUP($B194,Stats!$A$2:$AA$19,9,FALSE))/VLOOKUP($B194,Stats!$A$2:$AA$19,23,FALSE),""))</f>
        <v/>
      </c>
      <c r="BJ194" s="46" t="str">
        <f>IF(ISNUMBER(VLOOKUP($B194,Stats!$A$2:$AA$19,2,FALSE))=FALSE,"",IF(ISNUMBER(#REF!),(#REF!-VLOOKUP($B194,Stats!$A$2:$AA$19,10,FALSE))/VLOOKUP($B194,Stats!$A$2:$AA$19,24,FALSE),""))</f>
        <v/>
      </c>
      <c r="BK194" s="44">
        <f t="shared" si="33"/>
        <v>9.7118127641389357E-2</v>
      </c>
      <c r="BL194" s="46" t="str">
        <f>IF(ISNUMBER(VLOOKUP($B194,Stats!$A$2:$AA$19,2,FALSE))=FALSE,"",IF(ISNUMBER(#REF!),(#REF!-VLOOKUP($B194,Stats!$A$2:$AA$19,11,FALSE))/VLOOKUP($B194,Stats!$A$2:$AA$19,25,FALSE),""))</f>
        <v/>
      </c>
      <c r="BM194" s="46" t="str">
        <f>IF(ISNUMBER(VLOOKUP($B194,Stats!$A$2:$AA$19,2,FALSE))=FALSE,"",IF(ISNUMBER(AA194),(AA194-VLOOKUP($B194,Stats!$A$2:$AA$19,12,FALSE))/VLOOKUP($B194,Stats!$A$2:$AA$19,26,FALSE),""))</f>
        <v/>
      </c>
      <c r="BN194" s="46" t="str">
        <f>IF(ISNUMBER(VLOOKUP($B194,Stats!$A$2:$AA$19,2,FALSE))=FALSE,"",IF(ISNUMBER(#REF!),(#REF!-VLOOKUP($B194,Stats!$A$2:$AA$19,13,FALSE))/VLOOKUP($B194,Stats!$A$2:$AA$19,27,FALSE),""))</f>
        <v/>
      </c>
      <c r="BO194" s="46" t="str">
        <f>IF(ISNUMBER(VLOOKUP($B194,Stats!$A$2:$AA$19,2,FALSE))=FALSE,"",IF(ISNUMBER(#REF!),(#REF!-VLOOKUP($B194,Stats!$A$2:$AA$19,14,FALSE))/VLOOKUP($B194,Stats!$A$2:$AB$19,28,FALSE),""))</f>
        <v/>
      </c>
      <c r="BP194" s="46"/>
      <c r="BQ194" s="46">
        <f>IF(ISNUMBER(VLOOKUP($B194,Stats!$A$2:$AA$19,2,FALSE))=FALSE,"",IF(ISNUMBER(BM194),BM194,(VLOOKUP($B194,Stats!$A$2:$AT$19,46,FALSE)-VLOOKUP($B194,Stats!$A$2:$AA$19,12,FALSE))/VLOOKUP($B194,Stats!$A$2:$AA$19,26,FALSE)))</f>
        <v>-0.53964354662323732</v>
      </c>
      <c r="BR194" s="51">
        <f t="shared" si="34"/>
        <v>-0.53964354662323732</v>
      </c>
      <c r="BS194" s="32" t="str">
        <f t="shared" si="28"/>
        <v>2033_201503</v>
      </c>
      <c r="BT194" s="53">
        <f t="shared" si="29"/>
        <v>-0.20059607769449858</v>
      </c>
    </row>
    <row r="195" spans="1:72" x14ac:dyDescent="0.15">
      <c r="A195" s="16">
        <v>2033</v>
      </c>
      <c r="B195" s="17">
        <v>201504</v>
      </c>
      <c r="C195" s="3">
        <v>0</v>
      </c>
      <c r="D195" s="23">
        <v>4.0333796940194677E-2</v>
      </c>
      <c r="E195" s="18">
        <v>3.8881728151423491E-3</v>
      </c>
      <c r="F195" s="24">
        <v>7</v>
      </c>
      <c r="G195" s="24">
        <v>0</v>
      </c>
      <c r="H195" s="20">
        <v>5.6712363164904212E-3</v>
      </c>
      <c r="I195" s="20" t="s">
        <v>25</v>
      </c>
      <c r="J195" s="24">
        <v>7</v>
      </c>
      <c r="K195" s="24">
        <v>0</v>
      </c>
      <c r="L195" s="20">
        <v>9.5367847411444995E-3</v>
      </c>
      <c r="M195" s="20">
        <v>0</v>
      </c>
      <c r="N195" s="19">
        <v>0.748</v>
      </c>
      <c r="O195" s="19">
        <v>1.0403337969401947</v>
      </c>
      <c r="P195" s="25">
        <v>42052</v>
      </c>
      <c r="Q195" s="20">
        <v>0</v>
      </c>
      <c r="R195" s="25">
        <v>42044</v>
      </c>
      <c r="S195" s="25">
        <f>IF(ISNUMBER(R195),VLOOKUP(B195,Index!$B$3:$AB$18,27,FALSE),"")</f>
        <v>42044</v>
      </c>
      <c r="T195" s="25">
        <f>IF(ISNUMBER($R195),VLOOKUP($B195,Index!$B$21:$AB$36,27,FALSE),"")</f>
        <v>42044</v>
      </c>
      <c r="U195" s="25">
        <f>IF(ISNUMBER($R195),VLOOKUP($B195,Index!$B$39:$AB$54,27,FALSE),"")</f>
        <v>42052</v>
      </c>
      <c r="W195" s="18">
        <v>1.6133518776077871</v>
      </c>
      <c r="X195" s="19">
        <v>1</v>
      </c>
      <c r="Y195" s="18">
        <v>7.3772892193191886E-2</v>
      </c>
      <c r="Z195" s="19">
        <f t="shared" si="30"/>
        <v>0</v>
      </c>
      <c r="AA195" s="21" t="s">
        <v>25</v>
      </c>
      <c r="AB195" s="28"/>
      <c r="AC195" s="18">
        <v>2.6029042809805718</v>
      </c>
      <c r="AD195" s="19">
        <v>1</v>
      </c>
      <c r="AE195" s="18">
        <v>5.4424396225483127E-3</v>
      </c>
      <c r="AF195" s="19">
        <f t="shared" si="31"/>
        <v>0</v>
      </c>
      <c r="AG195" s="21" t="s">
        <v>25</v>
      </c>
      <c r="AH195" s="28"/>
      <c r="AK195" t="str">
        <f t="shared" si="40"/>
        <v/>
      </c>
      <c r="AL195" t="str">
        <f t="shared" si="40"/>
        <v/>
      </c>
      <c r="AM195" t="str">
        <f t="shared" si="40"/>
        <v/>
      </c>
      <c r="AN195" t="str">
        <f t="shared" si="40"/>
        <v/>
      </c>
      <c r="AO195" t="str">
        <f t="shared" si="40"/>
        <v/>
      </c>
      <c r="AP195" t="str">
        <f t="shared" si="40"/>
        <v/>
      </c>
      <c r="AQ195" t="str">
        <f t="shared" si="40"/>
        <v/>
      </c>
      <c r="AR195" t="str">
        <f t="shared" si="40"/>
        <v/>
      </c>
      <c r="AS195" t="str">
        <f t="shared" si="40"/>
        <v/>
      </c>
      <c r="AT195" t="str">
        <f t="shared" si="40"/>
        <v/>
      </c>
      <c r="AU195" t="str">
        <f t="shared" si="40"/>
        <v/>
      </c>
      <c r="AV195" t="str">
        <f t="shared" si="40"/>
        <v/>
      </c>
      <c r="AW195" t="str">
        <f t="shared" si="40"/>
        <v/>
      </c>
      <c r="AX195" t="str">
        <f t="shared" si="40"/>
        <v/>
      </c>
      <c r="AZ195" s="46">
        <f>IF(ISNUMBER(VLOOKUP($B195,Stats!$A$2:$AA$19,2,FALSE))=FALSE,"",IF(ISNUMBER(W195),(W195-VLOOKUP($B195,Stats!$A$2:$AA$19,2,FALSE))/VLOOKUP($B195,Stats!$A$2:$AA$19,16,FALSE),""))</f>
        <v>-7.8176248427435632E-2</v>
      </c>
      <c r="BA195" s="46">
        <f>IF(ISNUMBER(VLOOKUP($B195,Stats!$A$2:$AA$19,2,FALSE))=FALSE,"",IF(ISNUMBER(X195),(X195-VLOOKUP($B195,Stats!$A$2:$AA$19,3,FALSE))/VLOOKUP($B195,Stats!$A$2:$AA$19,17,FALSE),""))</f>
        <v>0.93772145929647244</v>
      </c>
      <c r="BB195" s="46"/>
      <c r="BC195" s="46"/>
      <c r="BD195" s="44">
        <f t="shared" ref="BD195:BD258" si="41">IF(ISNUMBER(AZ195),MAX(-3,MIN(3,SUM(0,AZ195)))*$AZ$1+MAX(-3,MIN(3,SUM(0,BA195)))*$BA$1+$BB$1*MAX(-3,MIN(3,SUM(0,BC195))),"")</f>
        <v>0.4297726054345184</v>
      </c>
      <c r="BE195" s="46">
        <f>IF(ISNUMBER(VLOOKUP($B195,Stats!$A$2:$AA$19,2,FALSE))=FALSE,"",IF(ISNUMBER(Y195),(Y195-VLOOKUP($B195,Stats!$A$2:$AA$19,5,FALSE))/VLOOKUP($B195,Stats!$A$2:$AA$19,19,FALSE),""))</f>
        <v>-0.37212480392495706</v>
      </c>
      <c r="BF195" s="46"/>
      <c r="BG195" s="46"/>
      <c r="BH195" s="46">
        <f>IF(ISNUMBER(VLOOKUP($B195,Stats!$A$2:$AA$19,2,FALSE))=FALSE,"",IF(ISNUMBER(Z195),(Z195-VLOOKUP($B195,Stats!$A$2:$AA$19,8,FALSE))/VLOOKUP($B195,Stats!$A$2:$AA$19,22,FALSE),""))</f>
        <v>-0.5145844845400992</v>
      </c>
      <c r="BI195" s="46" t="str">
        <f>IF(ISNUMBER(VLOOKUP($B195,Stats!$A$2:$AA$19,2,FALSE))=FALSE,"",IF(ISNUMBER(#REF!),(#REF!-VLOOKUP($B195,Stats!$A$2:$AA$19,9,FALSE))/VLOOKUP($B195,Stats!$A$2:$AA$19,23,FALSE),""))</f>
        <v/>
      </c>
      <c r="BJ195" s="46" t="str">
        <f>IF(ISNUMBER(VLOOKUP($B195,Stats!$A$2:$AA$19,2,FALSE))=FALSE,"",IF(ISNUMBER(#REF!),(#REF!-VLOOKUP($B195,Stats!$A$2:$AA$19,10,FALSE))/VLOOKUP($B195,Stats!$A$2:$AA$19,24,FALSE),""))</f>
        <v/>
      </c>
      <c r="BK195" s="44">
        <f t="shared" si="33"/>
        <v>0.10611201738544015</v>
      </c>
      <c r="BL195" s="46" t="str">
        <f>IF(ISNUMBER(VLOOKUP($B195,Stats!$A$2:$AA$19,2,FALSE))=FALSE,"",IF(ISNUMBER(#REF!),(#REF!-VLOOKUP($B195,Stats!$A$2:$AA$19,11,FALSE))/VLOOKUP($B195,Stats!$A$2:$AA$19,25,FALSE),""))</f>
        <v/>
      </c>
      <c r="BM195" s="46" t="str">
        <f>IF(ISNUMBER(VLOOKUP($B195,Stats!$A$2:$AA$19,2,FALSE))=FALSE,"",IF(ISNUMBER(AA195),(AA195-VLOOKUP($B195,Stats!$A$2:$AA$19,12,FALSE))/VLOOKUP($B195,Stats!$A$2:$AA$19,26,FALSE),""))</f>
        <v/>
      </c>
      <c r="BN195" s="46" t="str">
        <f>IF(ISNUMBER(VLOOKUP($B195,Stats!$A$2:$AA$19,2,FALSE))=FALSE,"",IF(ISNUMBER(#REF!),(#REF!-VLOOKUP($B195,Stats!$A$2:$AA$19,13,FALSE))/VLOOKUP($B195,Stats!$A$2:$AA$19,27,FALSE),""))</f>
        <v/>
      </c>
      <c r="BO195" s="46" t="str">
        <f>IF(ISNUMBER(VLOOKUP($B195,Stats!$A$2:$AA$19,2,FALSE))=FALSE,"",IF(ISNUMBER(#REF!),(#REF!-VLOOKUP($B195,Stats!$A$2:$AA$19,14,FALSE))/VLOOKUP($B195,Stats!$A$2:$AB$19,28,FALSE),""))</f>
        <v/>
      </c>
      <c r="BP195" s="46"/>
      <c r="BQ195" s="46">
        <f>IF(ISNUMBER(VLOOKUP($B195,Stats!$A$2:$AA$19,2,FALSE))=FALSE,"",IF(ISNUMBER(BM195),BM195,(VLOOKUP($B195,Stats!$A$2:$AT$19,46,FALSE)-VLOOKUP($B195,Stats!$A$2:$AA$19,12,FALSE))/VLOOKUP($B195,Stats!$A$2:$AA$19,26,FALSE)))</f>
        <v>-0.64096278450557098</v>
      </c>
      <c r="BR195" s="51">
        <f t="shared" si="34"/>
        <v>-0.64096278450557098</v>
      </c>
      <c r="BS195" s="32" t="str">
        <f t="shared" ref="BS195:BS258" si="42">IF(ISNUMBER(AZ195),CONCATENATE(A195,"_",B195),"")</f>
        <v>2033_201504</v>
      </c>
      <c r="BT195" s="53">
        <f t="shared" ref="BT195:BT258" si="43">IF(ISNUMBER(AZ195),BD195*$BD$1+BK195*$BK$1+$BR$1*BR195,"")</f>
        <v>2.142917461705357E-2</v>
      </c>
    </row>
    <row r="196" spans="1:72" x14ac:dyDescent="0.15">
      <c r="A196" s="16">
        <v>2033</v>
      </c>
      <c r="B196" s="17">
        <v>201505</v>
      </c>
      <c r="C196" s="3">
        <v>0</v>
      </c>
      <c r="D196" s="23">
        <v>-1.3368983957219305E-3</v>
      </c>
      <c r="E196" s="18">
        <v>7.436111834294057E-3</v>
      </c>
      <c r="F196" s="24">
        <v>4</v>
      </c>
      <c r="G196" s="24">
        <v>4</v>
      </c>
      <c r="H196" s="20">
        <v>5.6769596927632171E-3</v>
      </c>
      <c r="I196" s="20">
        <v>-5.9629584658801582E-3</v>
      </c>
      <c r="J196" s="24">
        <v>3</v>
      </c>
      <c r="K196" s="24">
        <v>2</v>
      </c>
      <c r="L196" s="20">
        <v>9.3457943925234765E-3</v>
      </c>
      <c r="M196" s="20">
        <v>-1.059602649006619E-2</v>
      </c>
      <c r="N196" s="19">
        <v>0.75600000000000001</v>
      </c>
      <c r="O196" s="19">
        <v>1.0134048257372654</v>
      </c>
      <c r="P196" s="25">
        <v>42065</v>
      </c>
      <c r="Q196" s="20">
        <v>-1.1904761904761862E-2</v>
      </c>
      <c r="R196" s="25">
        <v>42069</v>
      </c>
      <c r="S196" s="25">
        <f>IF(ISNUMBER(R196),VLOOKUP(B196,Index!$B$3:$AB$18,27,FALSE),"")</f>
        <v>42069</v>
      </c>
      <c r="T196" s="25">
        <f>IF(ISNUMBER($R196),VLOOKUP($B196,Index!$B$21:$AB$36,27,FALSE),"")</f>
        <v>42069</v>
      </c>
      <c r="U196" s="25">
        <f>IF(ISNUMBER($R196),VLOOKUP($B196,Index!$B$39:$AB$54,27,FALSE),"")</f>
        <v>42069</v>
      </c>
      <c r="W196" s="18">
        <v>-4.8128342245989504E-2</v>
      </c>
      <c r="X196" s="19">
        <v>0.5</v>
      </c>
      <c r="Y196" s="18">
        <v>0.14109030199261083</v>
      </c>
      <c r="Z196" s="19">
        <f t="shared" ref="Z196:Z259" si="44">IF(ISNUMBER(B196),ABS(R196-S196),"")</f>
        <v>0</v>
      </c>
      <c r="AA196" s="21" t="s">
        <v>25</v>
      </c>
      <c r="AB196" s="28"/>
      <c r="AC196" s="18">
        <v>2.3163373273470981E-3</v>
      </c>
      <c r="AD196" s="19">
        <v>0.25</v>
      </c>
      <c r="AE196" s="18">
        <v>1.9906473316366122E-2</v>
      </c>
      <c r="AF196" s="19">
        <f t="shared" ref="AF196:AF259" si="45">IF(ISNUMBER(B196),(ABS(R196-S196))^2,"")</f>
        <v>0</v>
      </c>
      <c r="AG196" s="21" t="s">
        <v>25</v>
      </c>
      <c r="AH196" s="28"/>
      <c r="AK196" t="str">
        <f t="shared" si="40"/>
        <v/>
      </c>
      <c r="AL196" t="str">
        <f t="shared" si="40"/>
        <v/>
      </c>
      <c r="AM196" t="str">
        <f t="shared" si="40"/>
        <v/>
      </c>
      <c r="AN196" t="str">
        <f t="shared" si="40"/>
        <v/>
      </c>
      <c r="AO196" t="str">
        <f t="shared" si="40"/>
        <v/>
      </c>
      <c r="AP196" t="str">
        <f t="shared" si="40"/>
        <v/>
      </c>
      <c r="AQ196" t="str">
        <f t="shared" si="40"/>
        <v/>
      </c>
      <c r="AR196" t="str">
        <f t="shared" si="40"/>
        <v/>
      </c>
      <c r="AS196" t="str">
        <f t="shared" si="40"/>
        <v/>
      </c>
      <c r="AT196" t="str">
        <f t="shared" si="40"/>
        <v/>
      </c>
      <c r="AU196" t="str">
        <f t="shared" si="40"/>
        <v/>
      </c>
      <c r="AV196" t="str">
        <f t="shared" si="40"/>
        <v/>
      </c>
      <c r="AW196" t="str">
        <f t="shared" si="40"/>
        <v/>
      </c>
      <c r="AX196" t="str">
        <f t="shared" si="40"/>
        <v/>
      </c>
      <c r="AZ196" s="46">
        <f>IF(ISNUMBER(VLOOKUP($B196,Stats!$A$2:$AA$19,2,FALSE))=FALSE,"",IF(ISNUMBER(W196),(W196-VLOOKUP($B196,Stats!$A$2:$AA$19,2,FALSE))/VLOOKUP($B196,Stats!$A$2:$AA$19,16,FALSE),""))</f>
        <v>-0.35562055467800158</v>
      </c>
      <c r="BA196" s="46">
        <f>IF(ISNUMBER(VLOOKUP($B196,Stats!$A$2:$AA$19,2,FALSE))=FALSE,"",IF(ISNUMBER(X196),(X196-VLOOKUP($B196,Stats!$A$2:$AA$19,3,FALSE))/VLOOKUP($B196,Stats!$A$2:$AA$19,17,FALSE),""))</f>
        <v>-0.52592327303600894</v>
      </c>
      <c r="BB196" s="46"/>
      <c r="BC196" s="46"/>
      <c r="BD196" s="44">
        <f t="shared" si="41"/>
        <v>-0.44077191385700526</v>
      </c>
      <c r="BE196" s="46">
        <f>IF(ISNUMBER(VLOOKUP($B196,Stats!$A$2:$AA$19,2,FALSE))=FALSE,"",IF(ISNUMBER(Y196),(Y196-VLOOKUP($B196,Stats!$A$2:$AA$19,5,FALSE))/VLOOKUP($B196,Stats!$A$2:$AA$19,19,FALSE),""))</f>
        <v>-0.25541836388545314</v>
      </c>
      <c r="BF196" s="46"/>
      <c r="BG196" s="46"/>
      <c r="BH196" s="46">
        <f>IF(ISNUMBER(VLOOKUP($B196,Stats!$A$2:$AA$19,2,FALSE))=FALSE,"",IF(ISNUMBER(Z196),(Z196-VLOOKUP($B196,Stats!$A$2:$AA$19,8,FALSE))/VLOOKUP($B196,Stats!$A$2:$AA$19,22,FALSE),""))</f>
        <v>-0.59810804423176478</v>
      </c>
      <c r="BI196" s="46" t="str">
        <f>IF(ISNUMBER(VLOOKUP($B196,Stats!$A$2:$AA$19,2,FALSE))=FALSE,"",IF(ISNUMBER(#REF!),(#REF!-VLOOKUP($B196,Stats!$A$2:$AA$19,9,FALSE))/VLOOKUP($B196,Stats!$A$2:$AA$19,23,FALSE),""))</f>
        <v/>
      </c>
      <c r="BJ196" s="46" t="str">
        <f>IF(ISNUMBER(VLOOKUP($B196,Stats!$A$2:$AA$19,2,FALSE))=FALSE,"",IF(ISNUMBER(#REF!),(#REF!-VLOOKUP($B196,Stats!$A$2:$AA$19,10,FALSE))/VLOOKUP($B196,Stats!$A$2:$AA$19,24,FALSE),""))</f>
        <v/>
      </c>
      <c r="BK196" s="44">
        <f t="shared" si="33"/>
        <v>-6.3955854971226023E-4</v>
      </c>
      <c r="BL196" s="46" t="str">
        <f>IF(ISNUMBER(VLOOKUP($B196,Stats!$A$2:$AA$19,2,FALSE))=FALSE,"",IF(ISNUMBER(#REF!),(#REF!-VLOOKUP($B196,Stats!$A$2:$AA$19,11,FALSE))/VLOOKUP($B196,Stats!$A$2:$AA$19,25,FALSE),""))</f>
        <v/>
      </c>
      <c r="BM196" s="46" t="str">
        <f>IF(ISNUMBER(VLOOKUP($B196,Stats!$A$2:$AA$19,2,FALSE))=FALSE,"",IF(ISNUMBER(AA196),(AA196-VLOOKUP($B196,Stats!$A$2:$AA$19,12,FALSE))/VLOOKUP($B196,Stats!$A$2:$AA$19,26,FALSE),""))</f>
        <v/>
      </c>
      <c r="BN196" s="46" t="str">
        <f>IF(ISNUMBER(VLOOKUP($B196,Stats!$A$2:$AA$19,2,FALSE))=FALSE,"",IF(ISNUMBER(#REF!),(#REF!-VLOOKUP($B196,Stats!$A$2:$AA$19,13,FALSE))/VLOOKUP($B196,Stats!$A$2:$AA$19,27,FALSE),""))</f>
        <v/>
      </c>
      <c r="BO196" s="46" t="str">
        <f>IF(ISNUMBER(VLOOKUP($B196,Stats!$A$2:$AA$19,2,FALSE))=FALSE,"",IF(ISNUMBER(#REF!),(#REF!-VLOOKUP($B196,Stats!$A$2:$AA$19,14,FALSE))/VLOOKUP($B196,Stats!$A$2:$AB$19,28,FALSE),""))</f>
        <v/>
      </c>
      <c r="BP196" s="46"/>
      <c r="BQ196" s="46">
        <f>IF(ISNUMBER(VLOOKUP($B196,Stats!$A$2:$AA$19,2,FALSE))=FALSE,"",IF(ISNUMBER(BM196),BM196,(VLOOKUP($B196,Stats!$A$2:$AT$19,46,FALSE)-VLOOKUP($B196,Stats!$A$2:$AA$19,12,FALSE))/VLOOKUP($B196,Stats!$A$2:$AA$19,26,FALSE)))</f>
        <v>-0.36655208107354165</v>
      </c>
      <c r="BR196" s="51">
        <f t="shared" si="34"/>
        <v>-0.36655208107354165</v>
      </c>
      <c r="BS196" s="32" t="str">
        <f t="shared" si="42"/>
        <v>2033_201505</v>
      </c>
      <c r="BT196" s="53">
        <f t="shared" si="43"/>
        <v>-0.16184853411593675</v>
      </c>
    </row>
    <row r="197" spans="1:72" x14ac:dyDescent="0.15">
      <c r="A197" s="16">
        <v>2033</v>
      </c>
      <c r="B197" s="17">
        <v>201506</v>
      </c>
      <c r="C197" s="3">
        <v>0</v>
      </c>
      <c r="D197" s="23">
        <v>8.8353413654618462E-2</v>
      </c>
      <c r="E197" s="18">
        <v>7.7790877993766583E-3</v>
      </c>
      <c r="F197" s="24">
        <v>9</v>
      </c>
      <c r="G197" s="24">
        <v>1</v>
      </c>
      <c r="H197" s="20">
        <v>9.7714837560056722E-3</v>
      </c>
      <c r="I197" s="20">
        <v>-2.6490066225165476E-3</v>
      </c>
      <c r="J197" s="24">
        <v>7</v>
      </c>
      <c r="K197" s="24">
        <v>1</v>
      </c>
      <c r="L197" s="20">
        <v>2.4869109947643908E-2</v>
      </c>
      <c r="M197" s="20">
        <v>-2.6490066225165476E-3</v>
      </c>
      <c r="N197" s="19">
        <v>0.81299999999999994</v>
      </c>
      <c r="O197" s="19">
        <v>1.0811170212765957</v>
      </c>
      <c r="P197" s="25">
        <v>42083</v>
      </c>
      <c r="Q197" s="20">
        <v>-2.6490066225165476E-3</v>
      </c>
      <c r="R197" s="25">
        <v>42074</v>
      </c>
      <c r="S197" s="25">
        <f>IF(ISNUMBER(R197),VLOOKUP(B197,Index!$B$3:$AB$18,27,FALSE),"")</f>
        <v>42073</v>
      </c>
      <c r="T197" s="25">
        <f>IF(ISNUMBER($R197),VLOOKUP($B197,Index!$B$21:$AB$36,27,FALSE),"")</f>
        <v>42075</v>
      </c>
      <c r="U197" s="25">
        <f>IF(ISNUMBER($R197),VLOOKUP($B197,Index!$B$39:$AB$54,27,FALSE),"")</f>
        <v>42075</v>
      </c>
      <c r="W197" s="18">
        <v>2.6506024096385539</v>
      </c>
      <c r="X197" s="19">
        <v>0.9</v>
      </c>
      <c r="Y197" s="18">
        <v>0.14759781338674324</v>
      </c>
      <c r="Z197" s="19">
        <f t="shared" si="44"/>
        <v>1</v>
      </c>
      <c r="AA197" s="21">
        <v>33.353413654618578</v>
      </c>
      <c r="AB197" s="28"/>
      <c r="AC197" s="18">
        <v>7.0256931339817079</v>
      </c>
      <c r="AD197" s="19">
        <v>0.81</v>
      </c>
      <c r="AE197" s="18">
        <v>2.1785114516547882E-2</v>
      </c>
      <c r="AF197" s="19">
        <f t="shared" si="45"/>
        <v>1</v>
      </c>
      <c r="AG197" s="21">
        <v>1112.450202416097</v>
      </c>
      <c r="AH197" s="28"/>
      <c r="AK197" t="str">
        <f t="shared" si="40"/>
        <v/>
      </c>
      <c r="AL197" t="str">
        <f t="shared" si="40"/>
        <v/>
      </c>
      <c r="AM197" t="str">
        <f t="shared" si="40"/>
        <v/>
      </c>
      <c r="AN197" t="str">
        <f t="shared" si="40"/>
        <v/>
      </c>
      <c r="AO197" t="str">
        <f t="shared" si="40"/>
        <v/>
      </c>
      <c r="AP197" t="str">
        <f t="shared" si="40"/>
        <v/>
      </c>
      <c r="AQ197" t="str">
        <f t="shared" si="40"/>
        <v/>
      </c>
      <c r="AR197" t="str">
        <f t="shared" si="40"/>
        <v/>
      </c>
      <c r="AS197" t="str">
        <f t="shared" si="40"/>
        <v/>
      </c>
      <c r="AT197" t="str">
        <f t="shared" si="40"/>
        <v/>
      </c>
      <c r="AU197" t="str">
        <f t="shared" si="40"/>
        <v/>
      </c>
      <c r="AV197" t="str">
        <f t="shared" si="40"/>
        <v/>
      </c>
      <c r="AW197">
        <f t="shared" si="40"/>
        <v>33.353413654618578</v>
      </c>
      <c r="AX197" t="str">
        <f t="shared" si="40"/>
        <v/>
      </c>
      <c r="AZ197" s="46">
        <f>IF(ISNUMBER(VLOOKUP($B197,Stats!$A$2:$AA$19,2,FALSE))=FALSE,"",IF(ISNUMBER(W197),(W197-VLOOKUP($B197,Stats!$A$2:$AA$19,2,FALSE))/VLOOKUP($B197,Stats!$A$2:$AA$19,16,FALSE),""))</f>
        <v>0.5562209667255692</v>
      </c>
      <c r="BA197" s="46">
        <f>IF(ISNUMBER(VLOOKUP($B197,Stats!$A$2:$AA$19,2,FALSE))=FALSE,"",IF(ISNUMBER(X197),(X197-VLOOKUP($B197,Stats!$A$2:$AA$19,3,FALSE))/VLOOKUP($B197,Stats!$A$2:$AA$19,17,FALSE),""))</f>
        <v>0.77618004453973322</v>
      </c>
      <c r="BB197" s="46"/>
      <c r="BC197" s="46"/>
      <c r="BD197" s="44">
        <f t="shared" si="41"/>
        <v>0.66620050563265121</v>
      </c>
      <c r="BE197" s="46">
        <f>IF(ISNUMBER(VLOOKUP($B197,Stats!$A$2:$AA$19,2,FALSE))=FALSE,"",IF(ISNUMBER(Y197),(Y197-VLOOKUP($B197,Stats!$A$2:$AA$19,5,FALSE))/VLOOKUP($B197,Stats!$A$2:$AA$19,19,FALSE),""))</f>
        <v>4.2932419435553065E-2</v>
      </c>
      <c r="BF197" s="46"/>
      <c r="BG197" s="46"/>
      <c r="BH197" s="46">
        <f>IF(ISNUMBER(VLOOKUP($B197,Stats!$A$2:$AA$19,2,FALSE))=FALSE,"",IF(ISNUMBER(Z197),(Z197-VLOOKUP($B197,Stats!$A$2:$AA$19,8,FALSE))/VLOOKUP($B197,Stats!$A$2:$AA$19,22,FALSE),""))</f>
        <v>-0.73808297609062268</v>
      </c>
      <c r="BI197" s="46" t="str">
        <f>IF(ISNUMBER(VLOOKUP($B197,Stats!$A$2:$AA$19,2,FALSE))=FALSE,"",IF(ISNUMBER(#REF!),(#REF!-VLOOKUP($B197,Stats!$A$2:$AA$19,9,FALSE))/VLOOKUP($B197,Stats!$A$2:$AA$19,23,FALSE),""))</f>
        <v/>
      </c>
      <c r="BJ197" s="46" t="str">
        <f>IF(ISNUMBER(VLOOKUP($B197,Stats!$A$2:$AA$19,2,FALSE))=FALSE,"",IF(ISNUMBER(#REF!),(#REF!-VLOOKUP($B197,Stats!$A$2:$AA$19,10,FALSE))/VLOOKUP($B197,Stats!$A$2:$AA$19,24,FALSE),""))</f>
        <v/>
      </c>
      <c r="BK197" s="44">
        <f t="shared" ref="BK197:BK260" si="46">IF(ISNUMBER(AZ197),(MAX(-3,MIN(3,SUM(0,-BE197)))*$BE$1+MAX(-3,MIN(3,SUM(0,-BF197)))*$BF$1+$BG$1*MAX(-3,MIN(3,SUM(0,-BG197)))+$BH$1*MAX(-3,MIN(3,SUM(0,BH197)))+$BI$1*MAX(-3,MIN(3,SUM(0,BI197)))+$BJ$1*MAX(-3,MIN(3,SUM(0,BJ197)))),"")</f>
        <v>-0.25147758643207396</v>
      </c>
      <c r="BL197" s="46" t="str">
        <f>IF(ISNUMBER(VLOOKUP($B197,Stats!$A$2:$AA$19,2,FALSE))=FALSE,"",IF(ISNUMBER(#REF!),(#REF!-VLOOKUP($B197,Stats!$A$2:$AA$19,11,FALSE))/VLOOKUP($B197,Stats!$A$2:$AA$19,25,FALSE),""))</f>
        <v/>
      </c>
      <c r="BM197" s="46">
        <f>IF(ISNUMBER(VLOOKUP($B197,Stats!$A$2:$AA$19,2,FALSE))=FALSE,"",IF(ISNUMBER(AA197),(AA197-VLOOKUP($B197,Stats!$A$2:$AA$19,12,FALSE))/VLOOKUP($B197,Stats!$A$2:$AA$19,26,FALSE),""))</f>
        <v>-8.9289011065458626E-2</v>
      </c>
      <c r="BN197" s="46" t="str">
        <f>IF(ISNUMBER(VLOOKUP($B197,Stats!$A$2:$AA$19,2,FALSE))=FALSE,"",IF(ISNUMBER(#REF!),(#REF!-VLOOKUP($B197,Stats!$A$2:$AA$19,13,FALSE))/VLOOKUP($B197,Stats!$A$2:$AA$19,27,FALSE),""))</f>
        <v/>
      </c>
      <c r="BO197" s="46" t="str">
        <f>IF(ISNUMBER(VLOOKUP($B197,Stats!$A$2:$AA$19,2,FALSE))=FALSE,"",IF(ISNUMBER(#REF!),(#REF!-VLOOKUP($B197,Stats!$A$2:$AA$19,14,FALSE))/VLOOKUP($B197,Stats!$A$2:$AB$19,28,FALSE),""))</f>
        <v/>
      </c>
      <c r="BP197" s="46"/>
      <c r="BQ197" s="46">
        <f>IF(ISNUMBER(VLOOKUP($B197,Stats!$A$2:$AA$19,2,FALSE))=FALSE,"",IF(ISNUMBER(BM197),BM197,(VLOOKUP($B197,Stats!$A$2:$AT$19,46,FALSE)-VLOOKUP($B197,Stats!$A$2:$AA$19,12,FALSE))/VLOOKUP($B197,Stats!$A$2:$AA$19,26,FALSE)))</f>
        <v>-8.9289011065458626E-2</v>
      </c>
      <c r="BR197" s="51">
        <f t="shared" si="34"/>
        <v>-8.9289011065458626E-2</v>
      </c>
      <c r="BS197" s="32" t="str">
        <f t="shared" si="42"/>
        <v>2033_201506</v>
      </c>
      <c r="BT197" s="53">
        <f t="shared" si="43"/>
        <v>-3.550425294580585E-2</v>
      </c>
    </row>
    <row r="198" spans="1:72" x14ac:dyDescent="0.15">
      <c r="A198" s="16">
        <v>2033</v>
      </c>
      <c r="B198" s="17">
        <v>201507</v>
      </c>
      <c r="C198" s="3">
        <v>0</v>
      </c>
      <c r="D198" s="23">
        <v>3.0750307503075058E-2</v>
      </c>
      <c r="E198" s="18">
        <v>1.605407674193585E-2</v>
      </c>
      <c r="F198" s="24">
        <v>4</v>
      </c>
      <c r="G198" s="24">
        <v>1</v>
      </c>
      <c r="H198" s="20">
        <v>1.1011964665101237E-2</v>
      </c>
      <c r="I198" s="20">
        <v>-1.3157894736842146E-2</v>
      </c>
      <c r="J198" s="24">
        <v>3</v>
      </c>
      <c r="K198" s="24">
        <v>1</v>
      </c>
      <c r="L198" s="20">
        <v>2.8290282902829089E-2</v>
      </c>
      <c r="M198" s="20">
        <v>-1.3157894736842146E-2</v>
      </c>
      <c r="N198" s="19">
        <v>0.83799999999999997</v>
      </c>
      <c r="O198" s="19">
        <v>1.0023923444976077</v>
      </c>
      <c r="P198" s="25">
        <v>42090</v>
      </c>
      <c r="Q198" s="20">
        <v>-1.3157894736842146E-2</v>
      </c>
      <c r="R198" s="25">
        <v>42089</v>
      </c>
      <c r="S198" s="25">
        <f>IF(ISNUMBER(R198),VLOOKUP(B198,Index!$B$3:$AB$18,27,FALSE),"")</f>
        <v>42088</v>
      </c>
      <c r="T198" s="25">
        <f>IF(ISNUMBER($R198),VLOOKUP($B198,Index!$B$21:$AB$36,27,FALSE),"")</f>
        <v>42089</v>
      </c>
      <c r="U198" s="25">
        <f>IF(ISNUMBER($R198),VLOOKUP($B198,Index!$B$39:$AB$54,27,FALSE),"")</f>
        <v>42089</v>
      </c>
      <c r="W198" s="18">
        <v>2.2140221402214042</v>
      </c>
      <c r="X198" s="19">
        <v>0.8</v>
      </c>
      <c r="Y198" s="18">
        <v>0.304604689413915</v>
      </c>
      <c r="Z198" s="19">
        <f t="shared" si="44"/>
        <v>1</v>
      </c>
      <c r="AA198" s="21">
        <v>2.3370233702336973</v>
      </c>
      <c r="AB198" s="28"/>
      <c r="AC198" s="18">
        <v>4.9018940373905675</v>
      </c>
      <c r="AD198" s="19">
        <v>0.64000000000000012</v>
      </c>
      <c r="AE198" s="18">
        <v>9.2784016812947623E-2</v>
      </c>
      <c r="AF198" s="19">
        <f t="shared" si="45"/>
        <v>1</v>
      </c>
      <c r="AG198" s="21">
        <v>5.4616782330184694</v>
      </c>
      <c r="AH198" s="28"/>
      <c r="AK198" t="str">
        <f t="shared" si="40"/>
        <v/>
      </c>
      <c r="AL198" t="str">
        <f t="shared" si="40"/>
        <v/>
      </c>
      <c r="AM198" t="str">
        <f t="shared" si="40"/>
        <v/>
      </c>
      <c r="AN198" t="str">
        <f t="shared" si="40"/>
        <v/>
      </c>
      <c r="AO198" t="str">
        <f t="shared" si="40"/>
        <v/>
      </c>
      <c r="AP198" t="str">
        <f t="shared" si="40"/>
        <v/>
      </c>
      <c r="AQ198" t="str">
        <f t="shared" si="40"/>
        <v/>
      </c>
      <c r="AR198" t="str">
        <f t="shared" si="40"/>
        <v/>
      </c>
      <c r="AS198" t="str">
        <f t="shared" si="40"/>
        <v/>
      </c>
      <c r="AT198" t="str">
        <f t="shared" si="40"/>
        <v/>
      </c>
      <c r="AU198" t="str">
        <f t="shared" si="40"/>
        <v/>
      </c>
      <c r="AV198" t="str">
        <f t="shared" si="40"/>
        <v/>
      </c>
      <c r="AW198" t="str">
        <f t="shared" si="40"/>
        <v/>
      </c>
      <c r="AX198">
        <f t="shared" si="40"/>
        <v>2.3370233702336973</v>
      </c>
      <c r="AZ198" s="46">
        <f>IF(ISNUMBER(VLOOKUP($B198,Stats!$A$2:$AA$19,2,FALSE))=FALSE,"",IF(ISNUMBER(W198),(W198-VLOOKUP($B198,Stats!$A$2:$AA$19,2,FALSE))/VLOOKUP($B198,Stats!$A$2:$AA$19,16,FALSE),""))</f>
        <v>0.45586349464748221</v>
      </c>
      <c r="BA198" s="46">
        <f>IF(ISNUMBER(VLOOKUP($B198,Stats!$A$2:$AA$19,2,FALSE))=FALSE,"",IF(ISNUMBER(X198),(X198-VLOOKUP($B198,Stats!$A$2:$AA$19,3,FALSE))/VLOOKUP($B198,Stats!$A$2:$AA$19,17,FALSE),""))</f>
        <v>0.61985383420575335</v>
      </c>
      <c r="BB198" s="46"/>
      <c r="BC198" s="46"/>
      <c r="BD198" s="44">
        <f t="shared" si="41"/>
        <v>0.53785866442661778</v>
      </c>
      <c r="BE198" s="46">
        <f>IF(ISNUMBER(VLOOKUP($B198,Stats!$A$2:$AA$19,2,FALSE))=FALSE,"",IF(ISNUMBER(Y198),(Y198-VLOOKUP($B198,Stats!$A$2:$AA$19,5,FALSE))/VLOOKUP($B198,Stats!$A$2:$AA$19,19,FALSE),""))</f>
        <v>0.77867546144650157</v>
      </c>
      <c r="BF198" s="46"/>
      <c r="BG198" s="46"/>
      <c r="BH198" s="46">
        <f>IF(ISNUMBER(VLOOKUP($B198,Stats!$A$2:$AA$19,2,FALSE))=FALSE,"",IF(ISNUMBER(Z198),(Z198-VLOOKUP($B198,Stats!$A$2:$AA$19,8,FALSE))/VLOOKUP($B198,Stats!$A$2:$AA$19,22,FALSE),""))</f>
        <v>-0.22777854907483192</v>
      </c>
      <c r="BI198" s="46" t="str">
        <f>IF(ISNUMBER(VLOOKUP($B198,Stats!$A$2:$AA$19,2,FALSE))=FALSE,"",IF(ISNUMBER(#REF!),(#REF!-VLOOKUP($B198,Stats!$A$2:$AA$19,9,FALSE))/VLOOKUP($B198,Stats!$A$2:$AA$19,23,FALSE),""))</f>
        <v/>
      </c>
      <c r="BJ198" s="46" t="str">
        <f>IF(ISNUMBER(VLOOKUP($B198,Stats!$A$2:$AA$19,2,FALSE))=FALSE,"",IF(ISNUMBER(#REF!),(#REF!-VLOOKUP($B198,Stats!$A$2:$AA$19,10,FALSE))/VLOOKUP($B198,Stats!$A$2:$AA$19,24,FALSE),""))</f>
        <v/>
      </c>
      <c r="BK198" s="44">
        <f t="shared" si="46"/>
        <v>-0.61340638773500067</v>
      </c>
      <c r="BL198" s="46" t="str">
        <f>IF(ISNUMBER(VLOOKUP($B198,Stats!$A$2:$AA$19,2,FALSE))=FALSE,"",IF(ISNUMBER(#REF!),(#REF!-VLOOKUP($B198,Stats!$A$2:$AA$19,11,FALSE))/VLOOKUP($B198,Stats!$A$2:$AA$19,25,FALSE),""))</f>
        <v/>
      </c>
      <c r="BM198" s="46">
        <f>IF(ISNUMBER(VLOOKUP($B198,Stats!$A$2:$AA$19,2,FALSE))=FALSE,"",IF(ISNUMBER(AA198),(AA198-VLOOKUP($B198,Stats!$A$2:$AA$19,12,FALSE))/VLOOKUP($B198,Stats!$A$2:$AA$19,26,FALSE),""))</f>
        <v>-0.26688496694671865</v>
      </c>
      <c r="BN198" s="46" t="str">
        <f>IF(ISNUMBER(VLOOKUP($B198,Stats!$A$2:$AA$19,2,FALSE))=FALSE,"",IF(ISNUMBER(#REF!),(#REF!-VLOOKUP($B198,Stats!$A$2:$AA$19,13,FALSE))/VLOOKUP($B198,Stats!$A$2:$AA$19,27,FALSE),""))</f>
        <v/>
      </c>
      <c r="BO198" s="46" t="str">
        <f>IF(ISNUMBER(VLOOKUP($B198,Stats!$A$2:$AA$19,2,FALSE))=FALSE,"",IF(ISNUMBER(#REF!),(#REF!-VLOOKUP($B198,Stats!$A$2:$AA$19,14,FALSE))/VLOOKUP($B198,Stats!$A$2:$AB$19,28,FALSE),""))</f>
        <v/>
      </c>
      <c r="BP198" s="46"/>
      <c r="BQ198" s="46">
        <f>IF(ISNUMBER(VLOOKUP($B198,Stats!$A$2:$AA$19,2,FALSE))=FALSE,"",IF(ISNUMBER(BM198),BM198,(VLOOKUP($B198,Stats!$A$2:$AT$19,46,FALSE)-VLOOKUP($B198,Stats!$A$2:$AA$19,12,FALSE))/VLOOKUP($B198,Stats!$A$2:$AA$19,26,FALSE)))</f>
        <v>-0.26688496694671865</v>
      </c>
      <c r="BR198" s="51">
        <f t="shared" ref="BR198:BR261" si="47">IF(ISNUMBER(AZ198),MAX(-3,MIN(3,SUM(0,BQ198)))*$BM$1+$BN$1*MAX(-3,MIN(3,SUM(0,BN198)))+$BO$1*MAX(-3,MIN(3,SUM(0,BO198))),"")</f>
        <v>-0.26688496694671865</v>
      </c>
      <c r="BS198" s="32" t="str">
        <f t="shared" si="42"/>
        <v>2033_201507</v>
      </c>
      <c r="BT198" s="53">
        <f t="shared" si="43"/>
        <v>-0.31384909314502052</v>
      </c>
    </row>
    <row r="199" spans="1:72" x14ac:dyDescent="0.15">
      <c r="S199" t="str">
        <f>IF(ISNUMBER(R199),VLOOKUP(B199,Index!$B$3:$AB$18,27,FALSE),"")</f>
        <v/>
      </c>
      <c r="T199" t="str">
        <f>IF(ISNUMBER($R199),VLOOKUP($B199,Index!$B$21:$AB$36,27,FALSE),"")</f>
        <v/>
      </c>
      <c r="U199" t="str">
        <f>IF(ISNUMBER($R199),VLOOKUP($B199,Index!$B$39:$AB$54,27,FALSE),"")</f>
        <v/>
      </c>
      <c r="Z199" t="str">
        <f t="shared" si="44"/>
        <v/>
      </c>
      <c r="AA199" t="s">
        <v>25</v>
      </c>
      <c r="AF199" t="str">
        <f t="shared" si="45"/>
        <v/>
      </c>
      <c r="AG199" t="s">
        <v>25</v>
      </c>
      <c r="AK199" t="str">
        <f t="shared" si="40"/>
        <v/>
      </c>
      <c r="AL199" t="str">
        <f t="shared" si="40"/>
        <v/>
      </c>
      <c r="AM199" t="str">
        <f t="shared" si="40"/>
        <v/>
      </c>
      <c r="AN199" t="str">
        <f t="shared" si="40"/>
        <v/>
      </c>
      <c r="AO199" t="str">
        <f t="shared" si="40"/>
        <v/>
      </c>
      <c r="AP199" t="str">
        <f t="shared" si="40"/>
        <v/>
      </c>
      <c r="AQ199" t="str">
        <f t="shared" si="40"/>
        <v/>
      </c>
      <c r="AR199" t="str">
        <f t="shared" si="40"/>
        <v/>
      </c>
      <c r="AS199" t="str">
        <f t="shared" si="40"/>
        <v/>
      </c>
      <c r="AT199" t="str">
        <f t="shared" si="40"/>
        <v/>
      </c>
      <c r="AU199" t="str">
        <f t="shared" si="40"/>
        <v/>
      </c>
      <c r="AV199" t="str">
        <f t="shared" si="40"/>
        <v/>
      </c>
      <c r="AW199" t="str">
        <f t="shared" si="40"/>
        <v/>
      </c>
      <c r="AX199" t="str">
        <f t="shared" si="40"/>
        <v/>
      </c>
      <c r="AZ199" s="46" t="str">
        <f>IF(ISNUMBER(VLOOKUP($B199,Stats!$A$2:$AA$19,2,FALSE))=FALSE,"",IF(ISNUMBER(W199),(W199-VLOOKUP($B199,Stats!$A$2:$AA$19,2,FALSE))/VLOOKUP($B199,Stats!$A$2:$AA$19,16,FALSE),""))</f>
        <v/>
      </c>
      <c r="BA199" s="46" t="str">
        <f>IF(ISNUMBER(VLOOKUP($B199,Stats!$A$2:$AA$19,2,FALSE))=FALSE,"",IF(ISNUMBER(X199),(X199-VLOOKUP($B199,Stats!$A$2:$AA$19,3,FALSE))/VLOOKUP($B199,Stats!$A$2:$AA$19,17,FALSE),""))</f>
        <v/>
      </c>
      <c r="BB199" s="46"/>
      <c r="BC199" s="46"/>
      <c r="BD199" s="44" t="str">
        <f t="shared" si="41"/>
        <v/>
      </c>
      <c r="BE199" s="46" t="str">
        <f>IF(ISNUMBER(VLOOKUP($B199,Stats!$A$2:$AA$19,2,FALSE))=FALSE,"",IF(ISNUMBER(Y199),(Y199-VLOOKUP($B199,Stats!$A$2:$AA$19,5,FALSE))/VLOOKUP($B199,Stats!$A$2:$AA$19,19,FALSE),""))</f>
        <v/>
      </c>
      <c r="BF199" s="46"/>
      <c r="BG199" s="46"/>
      <c r="BH199" s="46" t="str">
        <f>IF(ISNUMBER(VLOOKUP($B199,Stats!$A$2:$AA$19,2,FALSE))=FALSE,"",IF(ISNUMBER(Z199),(Z199-VLOOKUP($B199,Stats!$A$2:$AA$19,8,FALSE))/VLOOKUP($B199,Stats!$A$2:$AA$19,22,FALSE),""))</f>
        <v/>
      </c>
      <c r="BI199" s="46" t="str">
        <f>IF(ISNUMBER(VLOOKUP($B199,Stats!$A$2:$AA$19,2,FALSE))=FALSE,"",IF(ISNUMBER(#REF!),(#REF!-VLOOKUP($B199,Stats!$A$2:$AA$19,9,FALSE))/VLOOKUP($B199,Stats!$A$2:$AA$19,23,FALSE),""))</f>
        <v/>
      </c>
      <c r="BJ199" s="46" t="str">
        <f>IF(ISNUMBER(VLOOKUP($B199,Stats!$A$2:$AA$19,2,FALSE))=FALSE,"",IF(ISNUMBER(#REF!),(#REF!-VLOOKUP($B199,Stats!$A$2:$AA$19,10,FALSE))/VLOOKUP($B199,Stats!$A$2:$AA$19,24,FALSE),""))</f>
        <v/>
      </c>
      <c r="BK199" s="44" t="str">
        <f t="shared" si="46"/>
        <v/>
      </c>
      <c r="BL199" s="46" t="str">
        <f>IF(ISNUMBER(VLOOKUP($B199,Stats!$A$2:$AA$19,2,FALSE))=FALSE,"",IF(ISNUMBER(#REF!),(#REF!-VLOOKUP($B199,Stats!$A$2:$AA$19,11,FALSE))/VLOOKUP($B199,Stats!$A$2:$AA$19,25,FALSE),""))</f>
        <v/>
      </c>
      <c r="BM199" s="46" t="str">
        <f>IF(ISNUMBER(VLOOKUP($B199,Stats!$A$2:$AA$19,2,FALSE))=FALSE,"",IF(ISNUMBER(AA199),(AA199-VLOOKUP($B199,Stats!$A$2:$AA$19,12,FALSE))/VLOOKUP($B199,Stats!$A$2:$AA$19,26,FALSE),""))</f>
        <v/>
      </c>
      <c r="BN199" s="46" t="str">
        <f>IF(ISNUMBER(VLOOKUP($B199,Stats!$A$2:$AA$19,2,FALSE))=FALSE,"",IF(ISNUMBER(#REF!),(#REF!-VLOOKUP($B199,Stats!$A$2:$AA$19,13,FALSE))/VLOOKUP($B199,Stats!$A$2:$AA$19,27,FALSE),""))</f>
        <v/>
      </c>
      <c r="BO199" s="46" t="str">
        <f>IF(ISNUMBER(VLOOKUP($B199,Stats!$A$2:$AA$19,2,FALSE))=FALSE,"",IF(ISNUMBER(#REF!),(#REF!-VLOOKUP($B199,Stats!$A$2:$AA$19,14,FALSE))/VLOOKUP($B199,Stats!$A$2:$AB$19,28,FALSE),""))</f>
        <v/>
      </c>
      <c r="BP199" s="46"/>
      <c r="BQ199" s="46" t="str">
        <f>IF(ISNUMBER(VLOOKUP($B199,Stats!$A$2:$AA$19,2,FALSE))=FALSE,"",IF(ISNUMBER(BM199),BM199,(VLOOKUP($B199,Stats!$A$2:$AT$19,46,FALSE)-VLOOKUP($B199,Stats!$A$2:$AA$19,12,FALSE))/VLOOKUP($B199,Stats!$A$2:$AA$19,26,FALSE)))</f>
        <v/>
      </c>
      <c r="BR199" s="51" t="str">
        <f t="shared" si="47"/>
        <v/>
      </c>
      <c r="BS199" s="32" t="str">
        <f t="shared" si="42"/>
        <v/>
      </c>
      <c r="BT199" s="53" t="str">
        <f t="shared" si="43"/>
        <v/>
      </c>
    </row>
    <row r="200" spans="1:72" ht="40.5" x14ac:dyDescent="0.15">
      <c r="A200" s="1" t="s">
        <v>29</v>
      </c>
      <c r="B200" s="1" t="s">
        <v>0</v>
      </c>
      <c r="C200" s="3"/>
      <c r="D200" s="4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 t="s">
        <v>15</v>
      </c>
      <c r="J200" s="1" t="s">
        <v>16</v>
      </c>
      <c r="K200" s="1" t="s">
        <v>17</v>
      </c>
      <c r="L200" s="1" t="s">
        <v>18</v>
      </c>
      <c r="M200" s="1" t="s">
        <v>19</v>
      </c>
      <c r="N200" s="1" t="s">
        <v>20</v>
      </c>
      <c r="O200" s="1" t="s">
        <v>21</v>
      </c>
      <c r="P200" s="1" t="s">
        <v>22</v>
      </c>
      <c r="Q200" s="1" t="s">
        <v>23</v>
      </c>
      <c r="R200" s="1" t="s">
        <v>24</v>
      </c>
      <c r="S200" s="1" t="str">
        <f>IF(ISNUMBER(R200),VLOOKUP(B200,Index!$B$3:$AB$18,27,FALSE),"")</f>
        <v/>
      </c>
      <c r="T200" s="1" t="str">
        <f>IF(ISNUMBER($R200),VLOOKUP($B200,Index!$B$21:$AB$36,27,FALSE),"")</f>
        <v/>
      </c>
      <c r="U200" s="1" t="str">
        <f>IF(ISNUMBER($R200),VLOOKUP($B200,Index!$B$39:$AB$54,27,FALSE),"")</f>
        <v/>
      </c>
      <c r="W200" s="1" t="s">
        <v>1</v>
      </c>
      <c r="X200" s="1" t="s">
        <v>2</v>
      </c>
      <c r="Y200" s="1" t="s">
        <v>4</v>
      </c>
      <c r="Z200" s="1" t="str">
        <f t="shared" si="44"/>
        <v/>
      </c>
      <c r="AA200" s="1" t="s">
        <v>8</v>
      </c>
      <c r="AB200" s="27"/>
      <c r="AC200" s="1" t="s">
        <v>33</v>
      </c>
      <c r="AD200" s="1" t="s">
        <v>35</v>
      </c>
      <c r="AE200" s="1" t="s">
        <v>37</v>
      </c>
      <c r="AF200" s="1" t="str">
        <f t="shared" si="45"/>
        <v/>
      </c>
      <c r="AG200" s="1" t="s">
        <v>38</v>
      </c>
      <c r="AH200" s="27"/>
      <c r="AK200" t="str">
        <f t="shared" si="40"/>
        <v/>
      </c>
      <c r="AL200" t="str">
        <f t="shared" si="40"/>
        <v/>
      </c>
      <c r="AM200" t="str">
        <f t="shared" si="40"/>
        <v/>
      </c>
      <c r="AN200" t="str">
        <f t="shared" si="40"/>
        <v/>
      </c>
      <c r="AO200" t="str">
        <f t="shared" si="40"/>
        <v/>
      </c>
      <c r="AP200" t="str">
        <f t="shared" si="40"/>
        <v/>
      </c>
      <c r="AQ200" t="str">
        <f t="shared" si="40"/>
        <v/>
      </c>
      <c r="AR200" t="str">
        <f t="shared" si="40"/>
        <v/>
      </c>
      <c r="AS200" t="str">
        <f t="shared" si="40"/>
        <v/>
      </c>
      <c r="AT200" t="str">
        <f t="shared" si="40"/>
        <v/>
      </c>
      <c r="AU200" t="str">
        <f t="shared" si="40"/>
        <v/>
      </c>
      <c r="AV200" t="str">
        <f t="shared" si="40"/>
        <v/>
      </c>
      <c r="AW200" t="str">
        <f t="shared" si="40"/>
        <v/>
      </c>
      <c r="AX200" t="str">
        <f t="shared" si="40"/>
        <v/>
      </c>
      <c r="AZ200" s="46" t="str">
        <f>IF(ISNUMBER(VLOOKUP($B200,Stats!$A$2:$AA$19,2,FALSE))=FALSE,"",IF(ISNUMBER(W200),(W200-VLOOKUP($B200,Stats!$A$2:$AA$19,2,FALSE))/VLOOKUP($B200,Stats!$A$2:$AA$19,16,FALSE),""))</f>
        <v/>
      </c>
      <c r="BA200" s="46" t="str">
        <f>IF(ISNUMBER(VLOOKUP($B200,Stats!$A$2:$AA$19,2,FALSE))=FALSE,"",IF(ISNUMBER(X200),(X200-VLOOKUP($B200,Stats!$A$2:$AA$19,3,FALSE))/VLOOKUP($B200,Stats!$A$2:$AA$19,17,FALSE),""))</f>
        <v/>
      </c>
      <c r="BB200" s="46"/>
      <c r="BC200" s="46"/>
      <c r="BD200" s="44" t="str">
        <f t="shared" si="41"/>
        <v/>
      </c>
      <c r="BE200" s="46" t="str">
        <f>IF(ISNUMBER(VLOOKUP($B200,Stats!$A$2:$AA$19,2,FALSE))=FALSE,"",IF(ISNUMBER(Y200),(Y200-VLOOKUP($B200,Stats!$A$2:$AA$19,5,FALSE))/VLOOKUP($B200,Stats!$A$2:$AA$19,19,FALSE),""))</f>
        <v/>
      </c>
      <c r="BF200" s="46"/>
      <c r="BG200" s="46"/>
      <c r="BH200" s="46" t="str">
        <f>IF(ISNUMBER(VLOOKUP($B200,Stats!$A$2:$AA$19,2,FALSE))=FALSE,"",IF(ISNUMBER(Z200),(Z200-VLOOKUP($B200,Stats!$A$2:$AA$19,8,FALSE))/VLOOKUP($B200,Stats!$A$2:$AA$19,22,FALSE),""))</f>
        <v/>
      </c>
      <c r="BI200" s="46" t="str">
        <f>IF(ISNUMBER(VLOOKUP($B200,Stats!$A$2:$AA$19,2,FALSE))=FALSE,"",IF(ISNUMBER(#REF!),(#REF!-VLOOKUP($B200,Stats!$A$2:$AA$19,9,FALSE))/VLOOKUP($B200,Stats!$A$2:$AA$19,23,FALSE),""))</f>
        <v/>
      </c>
      <c r="BJ200" s="46" t="str">
        <f>IF(ISNUMBER(VLOOKUP($B200,Stats!$A$2:$AA$19,2,FALSE))=FALSE,"",IF(ISNUMBER(#REF!),(#REF!-VLOOKUP($B200,Stats!$A$2:$AA$19,10,FALSE))/VLOOKUP($B200,Stats!$A$2:$AA$19,24,FALSE),""))</f>
        <v/>
      </c>
      <c r="BK200" s="44" t="str">
        <f t="shared" si="46"/>
        <v/>
      </c>
      <c r="BL200" s="46" t="str">
        <f>IF(ISNUMBER(VLOOKUP($B200,Stats!$A$2:$AA$19,2,FALSE))=FALSE,"",IF(ISNUMBER(#REF!),(#REF!-VLOOKUP($B200,Stats!$A$2:$AA$19,11,FALSE))/VLOOKUP($B200,Stats!$A$2:$AA$19,25,FALSE),""))</f>
        <v/>
      </c>
      <c r="BM200" s="46" t="str">
        <f>IF(ISNUMBER(VLOOKUP($B200,Stats!$A$2:$AA$19,2,FALSE))=FALSE,"",IF(ISNUMBER(AA200),(AA200-VLOOKUP($B200,Stats!$A$2:$AA$19,12,FALSE))/VLOOKUP($B200,Stats!$A$2:$AA$19,26,FALSE),""))</f>
        <v/>
      </c>
      <c r="BN200" s="46" t="str">
        <f>IF(ISNUMBER(VLOOKUP($B200,Stats!$A$2:$AA$19,2,FALSE))=FALSE,"",IF(ISNUMBER(#REF!),(#REF!-VLOOKUP($B200,Stats!$A$2:$AA$19,13,FALSE))/VLOOKUP($B200,Stats!$A$2:$AA$19,27,FALSE),""))</f>
        <v/>
      </c>
      <c r="BO200" s="46" t="str">
        <f>IF(ISNUMBER(VLOOKUP($B200,Stats!$A$2:$AA$19,2,FALSE))=FALSE,"",IF(ISNUMBER(#REF!),(#REF!-VLOOKUP($B200,Stats!$A$2:$AA$19,14,FALSE))/VLOOKUP($B200,Stats!$A$2:$AB$19,28,FALSE),""))</f>
        <v/>
      </c>
      <c r="BP200" s="46"/>
      <c r="BQ200" s="46" t="str">
        <f>IF(ISNUMBER(VLOOKUP($B200,Stats!$A$2:$AA$19,2,FALSE))=FALSE,"",IF(ISNUMBER(BM200),BM200,(VLOOKUP($B200,Stats!$A$2:$AT$19,46,FALSE)-VLOOKUP($B200,Stats!$A$2:$AA$19,12,FALSE))/VLOOKUP($B200,Stats!$A$2:$AA$19,26,FALSE)))</f>
        <v/>
      </c>
      <c r="BR200" s="51" t="str">
        <f t="shared" si="47"/>
        <v/>
      </c>
      <c r="BS200" s="32" t="str">
        <f t="shared" si="42"/>
        <v/>
      </c>
      <c r="BT200" s="53" t="str">
        <f t="shared" si="43"/>
        <v/>
      </c>
    </row>
    <row r="201" spans="1:72" x14ac:dyDescent="0.15">
      <c r="A201" s="5">
        <v>2188</v>
      </c>
      <c r="B201" s="5" t="s">
        <v>30</v>
      </c>
      <c r="C201" s="3">
        <v>0</v>
      </c>
      <c r="D201" s="11">
        <v>5.488576005395851E-2</v>
      </c>
      <c r="E201" s="6">
        <v>2.0462803287863763E-3</v>
      </c>
      <c r="F201" s="12">
        <v>69</v>
      </c>
      <c r="G201" s="12">
        <v>46</v>
      </c>
      <c r="H201" s="13">
        <v>1.6110358320421806E-3</v>
      </c>
      <c r="I201" s="13">
        <v>-1.2495277202133374E-3</v>
      </c>
      <c r="J201" s="12">
        <v>9</v>
      </c>
      <c r="K201" s="12">
        <v>4</v>
      </c>
      <c r="L201" s="13">
        <v>9.1123860951738411E-3</v>
      </c>
      <c r="M201" s="13">
        <v>-5.4260279779567711E-3</v>
      </c>
      <c r="N201" s="8">
        <v>1.2512000000000001</v>
      </c>
      <c r="O201" s="8">
        <v>1.0548857600539585</v>
      </c>
      <c r="P201" s="14">
        <v>42090</v>
      </c>
      <c r="Q201" s="13">
        <v>-1.6103329698900826E-2</v>
      </c>
      <c r="R201" s="14">
        <v>41982</v>
      </c>
      <c r="S201" s="14">
        <f>IF(ISNUMBER(R201),VLOOKUP(B201,Index!$B$3:$AB$18,27,FALSE),"")</f>
        <v>42041</v>
      </c>
      <c r="T201" s="14">
        <f>IF(ISNUMBER($R201),VLOOKUP($B201,Index!$B$21:$AB$36,27,FALSE),"")</f>
        <v>41996</v>
      </c>
      <c r="U201" s="14">
        <f>IF(ISNUMBER($R201),VLOOKUP($B201,Index!$B$39:$AB$54,27,FALSE),"")</f>
        <v>42003</v>
      </c>
      <c r="W201" s="6">
        <v>0.11554896853464948</v>
      </c>
      <c r="X201" s="7">
        <v>0.6</v>
      </c>
      <c r="Y201" s="6">
        <v>3.8825439420978984E-2</v>
      </c>
      <c r="Z201" s="8" t="str">
        <f t="shared" si="44"/>
        <v/>
      </c>
      <c r="AA201" s="9">
        <v>3.4083485266841973</v>
      </c>
      <c r="AB201" s="28"/>
      <c r="AC201" s="6">
        <v>1.3351564129421416E-2</v>
      </c>
      <c r="AD201" s="7">
        <v>0.36</v>
      </c>
      <c r="AE201" s="6">
        <v>1.507414746232109E-3</v>
      </c>
      <c r="AF201" s="8" t="str">
        <f t="shared" si="45"/>
        <v/>
      </c>
      <c r="AG201" s="9">
        <v>11.616839679350338</v>
      </c>
      <c r="AH201" s="28"/>
      <c r="AK201" t="str">
        <f t="shared" si="40"/>
        <v/>
      </c>
      <c r="AL201" t="str">
        <f t="shared" si="40"/>
        <v/>
      </c>
      <c r="AM201" t="str">
        <f t="shared" si="40"/>
        <v/>
      </c>
      <c r="AN201" t="str">
        <f t="shared" si="40"/>
        <v/>
      </c>
      <c r="AO201" t="str">
        <f t="shared" si="40"/>
        <v/>
      </c>
      <c r="AP201" t="str">
        <f t="shared" si="40"/>
        <v/>
      </c>
      <c r="AQ201" t="str">
        <f t="shared" si="40"/>
        <v/>
      </c>
      <c r="AR201" t="str">
        <f t="shared" si="40"/>
        <v/>
      </c>
      <c r="AS201" t="str">
        <f t="shared" si="40"/>
        <v/>
      </c>
      <c r="AT201" t="str">
        <f t="shared" si="40"/>
        <v/>
      </c>
      <c r="AU201" t="str">
        <f t="shared" si="40"/>
        <v/>
      </c>
      <c r="AV201" t="str">
        <f t="shared" si="40"/>
        <v/>
      </c>
      <c r="AW201" t="str">
        <f t="shared" si="40"/>
        <v/>
      </c>
      <c r="AX201" t="str">
        <f t="shared" si="40"/>
        <v/>
      </c>
      <c r="AZ201" s="46" t="str">
        <f>IF(ISNUMBER(VLOOKUP($B201,Stats!$A$2:$AA$19,2,FALSE))=FALSE,"",IF(ISNUMBER(W201),(W201-VLOOKUP($B201,Stats!$A$2:$AA$19,2,FALSE))/VLOOKUP($B201,Stats!$A$2:$AA$19,16,FALSE),""))</f>
        <v/>
      </c>
      <c r="BA201" s="46" t="str">
        <f>IF(ISNUMBER(VLOOKUP($B201,Stats!$A$2:$AA$19,2,FALSE))=FALSE,"",IF(ISNUMBER(X201),(X201-VLOOKUP($B201,Stats!$A$2:$AA$19,3,FALSE))/VLOOKUP($B201,Stats!$A$2:$AA$19,17,FALSE),""))</f>
        <v/>
      </c>
      <c r="BB201" s="46"/>
      <c r="BC201" s="46"/>
      <c r="BD201" s="44" t="str">
        <f t="shared" si="41"/>
        <v/>
      </c>
      <c r="BE201" s="46" t="str">
        <f>IF(ISNUMBER(VLOOKUP($B201,Stats!$A$2:$AA$19,2,FALSE))=FALSE,"",IF(ISNUMBER(Y201),(Y201-VLOOKUP($B201,Stats!$A$2:$AA$19,5,FALSE))/VLOOKUP($B201,Stats!$A$2:$AA$19,19,FALSE),""))</f>
        <v/>
      </c>
      <c r="BF201" s="46"/>
      <c r="BG201" s="46"/>
      <c r="BH201" s="46" t="str">
        <f>IF(ISNUMBER(VLOOKUP($B201,Stats!$A$2:$AA$19,2,FALSE))=FALSE,"",IF(ISNUMBER(Z201),(Z201-VLOOKUP($B201,Stats!$A$2:$AA$19,8,FALSE))/VLOOKUP($B201,Stats!$A$2:$AA$19,22,FALSE),""))</f>
        <v/>
      </c>
      <c r="BI201" s="46" t="str">
        <f>IF(ISNUMBER(VLOOKUP($B201,Stats!$A$2:$AA$19,2,FALSE))=FALSE,"",IF(ISNUMBER(#REF!),(#REF!-VLOOKUP($B201,Stats!$A$2:$AA$19,9,FALSE))/VLOOKUP($B201,Stats!$A$2:$AA$19,23,FALSE),""))</f>
        <v/>
      </c>
      <c r="BJ201" s="46" t="str">
        <f>IF(ISNUMBER(VLOOKUP($B201,Stats!$A$2:$AA$19,2,FALSE))=FALSE,"",IF(ISNUMBER(#REF!),(#REF!-VLOOKUP($B201,Stats!$A$2:$AA$19,10,FALSE))/VLOOKUP($B201,Stats!$A$2:$AA$19,24,FALSE),""))</f>
        <v/>
      </c>
      <c r="BK201" s="44" t="str">
        <f t="shared" si="46"/>
        <v/>
      </c>
      <c r="BL201" s="46" t="str">
        <f>IF(ISNUMBER(VLOOKUP($B201,Stats!$A$2:$AA$19,2,FALSE))=FALSE,"",IF(ISNUMBER(#REF!),(#REF!-VLOOKUP($B201,Stats!$A$2:$AA$19,11,FALSE))/VLOOKUP($B201,Stats!$A$2:$AA$19,25,FALSE),""))</f>
        <v/>
      </c>
      <c r="BM201" s="46" t="str">
        <f>IF(ISNUMBER(VLOOKUP($B201,Stats!$A$2:$AA$19,2,FALSE))=FALSE,"",IF(ISNUMBER(AA201),(AA201-VLOOKUP($B201,Stats!$A$2:$AA$19,12,FALSE))/VLOOKUP($B201,Stats!$A$2:$AA$19,26,FALSE),""))</f>
        <v/>
      </c>
      <c r="BN201" s="46" t="str">
        <f>IF(ISNUMBER(VLOOKUP($B201,Stats!$A$2:$AA$19,2,FALSE))=FALSE,"",IF(ISNUMBER(#REF!),(#REF!-VLOOKUP($B201,Stats!$A$2:$AA$19,13,FALSE))/VLOOKUP($B201,Stats!$A$2:$AA$19,27,FALSE),""))</f>
        <v/>
      </c>
      <c r="BO201" s="46" t="str">
        <f>IF(ISNUMBER(VLOOKUP($B201,Stats!$A$2:$AA$19,2,FALSE))=FALSE,"",IF(ISNUMBER(#REF!),(#REF!-VLOOKUP($B201,Stats!$A$2:$AA$19,14,FALSE))/VLOOKUP($B201,Stats!$A$2:$AB$19,28,FALSE),""))</f>
        <v/>
      </c>
      <c r="BP201" s="46"/>
      <c r="BQ201" s="46" t="str">
        <f>IF(ISNUMBER(VLOOKUP($B201,Stats!$A$2:$AA$19,2,FALSE))=FALSE,"",IF(ISNUMBER(BM201),BM201,(VLOOKUP($B201,Stats!$A$2:$AT$19,46,FALSE)-VLOOKUP($B201,Stats!$A$2:$AA$19,12,FALSE))/VLOOKUP($B201,Stats!$A$2:$AA$19,26,FALSE)))</f>
        <v/>
      </c>
      <c r="BR201" s="51" t="str">
        <f t="shared" si="47"/>
        <v/>
      </c>
      <c r="BS201" s="32" t="str">
        <f t="shared" si="42"/>
        <v/>
      </c>
      <c r="BT201" s="53" t="str">
        <f t="shared" si="43"/>
        <v/>
      </c>
    </row>
    <row r="202" spans="1:72" x14ac:dyDescent="0.15">
      <c r="A202" s="5">
        <v>2188</v>
      </c>
      <c r="B202" s="5" t="s">
        <v>31</v>
      </c>
      <c r="C202" s="3">
        <v>0</v>
      </c>
      <c r="D202" s="11">
        <v>3.8407187710289203E-3</v>
      </c>
      <c r="E202" s="6">
        <v>1.8452934777161186E-3</v>
      </c>
      <c r="F202" s="15">
        <v>4.9285714285714288</v>
      </c>
      <c r="G202" s="15">
        <v>3.2857142857142856</v>
      </c>
      <c r="H202" s="13">
        <v>1.6561195936984382E-3</v>
      </c>
      <c r="I202" s="13">
        <v>-1.2806242481252139E-3</v>
      </c>
      <c r="J202" s="12">
        <v>3.5714285714285716</v>
      </c>
      <c r="K202" s="12">
        <v>2.0714285714285716</v>
      </c>
      <c r="L202" s="13">
        <v>3.3177088522340359E-3</v>
      </c>
      <c r="M202" s="13">
        <v>-2.3114317597579615E-3</v>
      </c>
      <c r="N202" s="8">
        <v>1.2152214285714287</v>
      </c>
      <c r="O202" s="8">
        <v>1.0045794778050787</v>
      </c>
      <c r="P202" s="14"/>
      <c r="Q202" s="13">
        <v>-3.0643474100024598E-3</v>
      </c>
      <c r="R202" s="14"/>
      <c r="S202" s="14" t="str">
        <f>IF(ISNUMBER(R202),VLOOKUP(B202,Index!$B$3:$AB$18,27,FALSE),"")</f>
        <v/>
      </c>
      <c r="T202" s="14" t="str">
        <f>IF(ISNUMBER($R202),VLOOKUP($B202,Index!$B$21:$AB$36,27,FALSE),"")</f>
        <v/>
      </c>
      <c r="U202" s="14" t="str">
        <f>IF(ISNUMBER($R202),VLOOKUP($B202,Index!$B$39:$AB$54,27,FALSE),"")</f>
        <v/>
      </c>
      <c r="W202" s="6">
        <v>0.18166282033691999</v>
      </c>
      <c r="X202" s="8">
        <v>0.61088435374149663</v>
      </c>
      <c r="Y202" s="6">
        <v>3.501198204621659E-2</v>
      </c>
      <c r="Z202" s="8" t="str">
        <f t="shared" si="44"/>
        <v/>
      </c>
      <c r="AA202" s="9" t="s">
        <v>25</v>
      </c>
      <c r="AB202" s="28"/>
      <c r="AC202" s="6">
        <v>3.3001380292764074E-2</v>
      </c>
      <c r="AD202" s="8">
        <v>0.37317969364616599</v>
      </c>
      <c r="AE202" s="6">
        <v>1.2258388868045928E-3</v>
      </c>
      <c r="AF202" s="8" t="str">
        <f t="shared" si="45"/>
        <v/>
      </c>
      <c r="AG202" s="9" t="s">
        <v>25</v>
      </c>
      <c r="AH202" s="28"/>
      <c r="AK202" t="str">
        <f t="shared" si="40"/>
        <v/>
      </c>
      <c r="AL202" t="str">
        <f t="shared" si="40"/>
        <v/>
      </c>
      <c r="AM202" t="str">
        <f t="shared" si="40"/>
        <v/>
      </c>
      <c r="AN202" t="str">
        <f t="shared" si="40"/>
        <v/>
      </c>
      <c r="AO202" t="str">
        <f t="shared" si="40"/>
        <v/>
      </c>
      <c r="AP202" t="str">
        <f t="shared" si="40"/>
        <v/>
      </c>
      <c r="AQ202" t="str">
        <f t="shared" si="40"/>
        <v/>
      </c>
      <c r="AR202" t="str">
        <f t="shared" si="40"/>
        <v/>
      </c>
      <c r="AS202" t="str">
        <f t="shared" si="40"/>
        <v/>
      </c>
      <c r="AT202" t="str">
        <f t="shared" si="40"/>
        <v/>
      </c>
      <c r="AU202" t="str">
        <f t="shared" si="40"/>
        <v/>
      </c>
      <c r="AV202" t="str">
        <f t="shared" si="40"/>
        <v/>
      </c>
      <c r="AW202" t="str">
        <f t="shared" si="40"/>
        <v/>
      </c>
      <c r="AX202" t="str">
        <f t="shared" si="40"/>
        <v/>
      </c>
      <c r="AZ202" s="46" t="str">
        <f>IF(ISNUMBER(VLOOKUP($B202,Stats!$A$2:$AA$19,2,FALSE))=FALSE,"",IF(ISNUMBER(W202),(W202-VLOOKUP($B202,Stats!$A$2:$AA$19,2,FALSE))/VLOOKUP($B202,Stats!$A$2:$AA$19,16,FALSE),""))</f>
        <v/>
      </c>
      <c r="BA202" s="46" t="str">
        <f>IF(ISNUMBER(VLOOKUP($B202,Stats!$A$2:$AA$19,2,FALSE))=FALSE,"",IF(ISNUMBER(X202),(X202-VLOOKUP($B202,Stats!$A$2:$AA$19,3,FALSE))/VLOOKUP($B202,Stats!$A$2:$AA$19,17,FALSE),""))</f>
        <v/>
      </c>
      <c r="BB202" s="46"/>
      <c r="BC202" s="46"/>
      <c r="BD202" s="44" t="str">
        <f t="shared" si="41"/>
        <v/>
      </c>
      <c r="BE202" s="46" t="str">
        <f>IF(ISNUMBER(VLOOKUP($B202,Stats!$A$2:$AA$19,2,FALSE))=FALSE,"",IF(ISNUMBER(Y202),(Y202-VLOOKUP($B202,Stats!$A$2:$AA$19,5,FALSE))/VLOOKUP($B202,Stats!$A$2:$AA$19,19,FALSE),""))</f>
        <v/>
      </c>
      <c r="BF202" s="46"/>
      <c r="BG202" s="46"/>
      <c r="BH202" s="46" t="str">
        <f>IF(ISNUMBER(VLOOKUP($B202,Stats!$A$2:$AA$19,2,FALSE))=FALSE,"",IF(ISNUMBER(Z202),(Z202-VLOOKUP($B202,Stats!$A$2:$AA$19,8,FALSE))/VLOOKUP($B202,Stats!$A$2:$AA$19,22,FALSE),""))</f>
        <v/>
      </c>
      <c r="BI202" s="46" t="str">
        <f>IF(ISNUMBER(VLOOKUP($B202,Stats!$A$2:$AA$19,2,FALSE))=FALSE,"",IF(ISNUMBER(#REF!),(#REF!-VLOOKUP($B202,Stats!$A$2:$AA$19,9,FALSE))/VLOOKUP($B202,Stats!$A$2:$AA$19,23,FALSE),""))</f>
        <v/>
      </c>
      <c r="BJ202" s="46" t="str">
        <f>IF(ISNUMBER(VLOOKUP($B202,Stats!$A$2:$AA$19,2,FALSE))=FALSE,"",IF(ISNUMBER(#REF!),(#REF!-VLOOKUP($B202,Stats!$A$2:$AA$19,10,FALSE))/VLOOKUP($B202,Stats!$A$2:$AA$19,24,FALSE),""))</f>
        <v/>
      </c>
      <c r="BK202" s="44" t="str">
        <f t="shared" si="46"/>
        <v/>
      </c>
      <c r="BL202" s="46" t="str">
        <f>IF(ISNUMBER(VLOOKUP($B202,Stats!$A$2:$AA$19,2,FALSE))=FALSE,"",IF(ISNUMBER(#REF!),(#REF!-VLOOKUP($B202,Stats!$A$2:$AA$19,11,FALSE))/VLOOKUP($B202,Stats!$A$2:$AA$19,25,FALSE),""))</f>
        <v/>
      </c>
      <c r="BM202" s="46" t="str">
        <f>IF(ISNUMBER(VLOOKUP($B202,Stats!$A$2:$AA$19,2,FALSE))=FALSE,"",IF(ISNUMBER(AA202),(AA202-VLOOKUP($B202,Stats!$A$2:$AA$19,12,FALSE))/VLOOKUP($B202,Stats!$A$2:$AA$19,26,FALSE),""))</f>
        <v/>
      </c>
      <c r="BN202" s="46" t="str">
        <f>IF(ISNUMBER(VLOOKUP($B202,Stats!$A$2:$AA$19,2,FALSE))=FALSE,"",IF(ISNUMBER(#REF!),(#REF!-VLOOKUP($B202,Stats!$A$2:$AA$19,13,FALSE))/VLOOKUP($B202,Stats!$A$2:$AA$19,27,FALSE),""))</f>
        <v/>
      </c>
      <c r="BO202" s="46" t="str">
        <f>IF(ISNUMBER(VLOOKUP($B202,Stats!$A$2:$AA$19,2,FALSE))=FALSE,"",IF(ISNUMBER(#REF!),(#REF!-VLOOKUP($B202,Stats!$A$2:$AA$19,14,FALSE))/VLOOKUP($B202,Stats!$A$2:$AB$19,28,FALSE),""))</f>
        <v/>
      </c>
      <c r="BP202" s="46"/>
      <c r="BQ202" s="46" t="str">
        <f>IF(ISNUMBER(VLOOKUP($B202,Stats!$A$2:$AA$19,2,FALSE))=FALSE,"",IF(ISNUMBER(BM202),BM202,(VLOOKUP($B202,Stats!$A$2:$AT$19,46,FALSE)-VLOOKUP($B202,Stats!$A$2:$AA$19,12,FALSE))/VLOOKUP($B202,Stats!$A$2:$AA$19,26,FALSE)))</f>
        <v/>
      </c>
      <c r="BR202" s="51" t="str">
        <f t="shared" si="47"/>
        <v/>
      </c>
      <c r="BS202" s="32" t="str">
        <f t="shared" si="42"/>
        <v/>
      </c>
      <c r="BT202" s="53" t="str">
        <f t="shared" si="43"/>
        <v/>
      </c>
    </row>
    <row r="203" spans="1:72" x14ac:dyDescent="0.15">
      <c r="A203" s="16">
        <v>2188</v>
      </c>
      <c r="B203" s="17">
        <v>201421</v>
      </c>
      <c r="C203" s="3">
        <v>0</v>
      </c>
      <c r="D203" s="23">
        <v>-1.3489587724473395E-3</v>
      </c>
      <c r="E203" s="18">
        <v>6.497377150981652E-4</v>
      </c>
      <c r="F203" s="24">
        <v>3</v>
      </c>
      <c r="G203" s="24">
        <v>4</v>
      </c>
      <c r="H203" s="20">
        <v>4.2154251481766697E-4</v>
      </c>
      <c r="I203" s="20">
        <v>-6.5322620596144909E-4</v>
      </c>
      <c r="J203" s="24">
        <v>2</v>
      </c>
      <c r="K203" s="24">
        <v>2</v>
      </c>
      <c r="L203" s="20">
        <v>5.0590219224289079E-4</v>
      </c>
      <c r="M203" s="20">
        <v>-1.4325440296620862E-3</v>
      </c>
      <c r="N203" s="19">
        <v>1.1867000000000001</v>
      </c>
      <c r="O203" s="19">
        <v>1.0005058595396679</v>
      </c>
      <c r="P203" s="25">
        <v>41921</v>
      </c>
      <c r="Q203" s="20">
        <v>-1.8538805089745036E-3</v>
      </c>
      <c r="R203" s="25">
        <v>41929</v>
      </c>
      <c r="S203" s="25">
        <f>IF(ISNUMBER(R203),VLOOKUP(B203,Index!$B$3:$AB$18,27,FALSE),"")</f>
        <v>41929</v>
      </c>
      <c r="T203" s="25">
        <f>IF(ISNUMBER($R203),VLOOKUP($B203,Index!$B$21:$AB$36,27,FALSE),"")</f>
        <v>41929</v>
      </c>
      <c r="U203" s="25">
        <f>IF(ISNUMBER($R203),VLOOKUP($B203,Index!$B$39:$AB$54,27,FALSE),"")</f>
        <v>41929</v>
      </c>
      <c r="W203" s="18">
        <v>-4.8562515808104216E-2</v>
      </c>
      <c r="X203" s="19">
        <v>0.42857142857142855</v>
      </c>
      <c r="Y203" s="18">
        <v>1.2327906368542649E-2</v>
      </c>
      <c r="Z203" s="19">
        <f t="shared" si="44"/>
        <v>0</v>
      </c>
      <c r="AA203" s="21" t="s">
        <v>25</v>
      </c>
      <c r="AB203" s="28"/>
      <c r="AC203" s="18">
        <v>2.3583179416123718E-3</v>
      </c>
      <c r="AD203" s="19">
        <v>0.18367346938775508</v>
      </c>
      <c r="AE203" s="18">
        <v>1.5197727543155441E-4</v>
      </c>
      <c r="AF203" s="19">
        <f t="shared" si="45"/>
        <v>0</v>
      </c>
      <c r="AG203" s="21" t="s">
        <v>25</v>
      </c>
      <c r="AH203" s="28"/>
      <c r="AK203" t="str">
        <f t="shared" ref="AK203:AX212" si="48">IF($B203=AK$2,$AA203,"")</f>
        <v/>
      </c>
      <c r="AL203" t="str">
        <f t="shared" si="48"/>
        <v/>
      </c>
      <c r="AM203" t="str">
        <f t="shared" si="48"/>
        <v/>
      </c>
      <c r="AN203" t="str">
        <f t="shared" si="48"/>
        <v/>
      </c>
      <c r="AO203" t="str">
        <f t="shared" si="48"/>
        <v/>
      </c>
      <c r="AP203" t="str">
        <f t="shared" si="48"/>
        <v/>
      </c>
      <c r="AQ203" t="str">
        <f t="shared" si="48"/>
        <v/>
      </c>
      <c r="AR203" t="str">
        <f t="shared" si="48"/>
        <v/>
      </c>
      <c r="AS203" t="str">
        <f t="shared" si="48"/>
        <v/>
      </c>
      <c r="AT203" t="str">
        <f t="shared" si="48"/>
        <v/>
      </c>
      <c r="AU203" t="str">
        <f t="shared" si="48"/>
        <v/>
      </c>
      <c r="AV203" t="str">
        <f t="shared" si="48"/>
        <v/>
      </c>
      <c r="AW203" t="str">
        <f t="shared" si="48"/>
        <v/>
      </c>
      <c r="AX203" t="str">
        <f t="shared" si="48"/>
        <v/>
      </c>
      <c r="AZ203" s="46">
        <f>IF(ISNUMBER(VLOOKUP($B203,Stats!$A$2:$AA$19,2,FALSE))=FALSE,"",IF(ISNUMBER(W203),(W203-VLOOKUP($B203,Stats!$A$2:$AA$19,2,FALSE))/VLOOKUP($B203,Stats!$A$2:$AA$19,16,FALSE),""))</f>
        <v>0.47390613965657785</v>
      </c>
      <c r="BA203" s="46">
        <f>IF(ISNUMBER(VLOOKUP($B203,Stats!$A$2:$AA$19,2,FALSE))=FALSE,"",IF(ISNUMBER(X203),(X203-VLOOKUP($B203,Stats!$A$2:$AA$19,3,FALSE))/VLOOKUP($B203,Stats!$A$2:$AA$19,17,FALSE),""))</f>
        <v>-0.11858820767400501</v>
      </c>
      <c r="BB203" s="46"/>
      <c r="BC203" s="46"/>
      <c r="BD203" s="44">
        <f t="shared" si="41"/>
        <v>0.17765896599128642</v>
      </c>
      <c r="BE203" s="46">
        <f>IF(ISNUMBER(VLOOKUP($B203,Stats!$A$2:$AA$19,2,FALSE))=FALSE,"",IF(ISNUMBER(Y203),(Y203-VLOOKUP($B203,Stats!$A$2:$AA$19,5,FALSE))/VLOOKUP($B203,Stats!$A$2:$AA$19,19,FALSE),""))</f>
        <v>-1.1190252653830941</v>
      </c>
      <c r="BF203" s="46"/>
      <c r="BG203" s="46"/>
      <c r="BH203" s="46">
        <f>IF(ISNUMBER(VLOOKUP($B203,Stats!$A$2:$AA$19,2,FALSE))=FALSE,"",IF(ISNUMBER(Z203),(Z203-VLOOKUP($B203,Stats!$A$2:$AA$19,8,FALSE))/VLOOKUP($B203,Stats!$A$2:$AA$19,22,FALSE),""))</f>
        <v>-0.61753828864926419</v>
      </c>
      <c r="BI203" s="46" t="str">
        <f>IF(ISNUMBER(VLOOKUP($B203,Stats!$A$2:$AA$19,2,FALSE))=FALSE,"",IF(ISNUMBER(#REF!),(#REF!-VLOOKUP($B203,Stats!$A$2:$AA$19,9,FALSE))/VLOOKUP($B203,Stats!$A$2:$AA$19,23,FALSE),""))</f>
        <v/>
      </c>
      <c r="BJ203" s="46" t="str">
        <f>IF(ISNUMBER(VLOOKUP($B203,Stats!$A$2:$AA$19,2,FALSE))=FALSE,"",IF(ISNUMBER(#REF!),(#REF!-VLOOKUP($B203,Stats!$A$2:$AA$19,10,FALSE))/VLOOKUP($B203,Stats!$A$2:$AA$19,24,FALSE),""))</f>
        <v/>
      </c>
      <c r="BK203" s="44">
        <f t="shared" si="46"/>
        <v>0.59805619917338659</v>
      </c>
      <c r="BL203" s="46" t="str">
        <f>IF(ISNUMBER(VLOOKUP($B203,Stats!$A$2:$AA$19,2,FALSE))=FALSE,"",IF(ISNUMBER(#REF!),(#REF!-VLOOKUP($B203,Stats!$A$2:$AA$19,11,FALSE))/VLOOKUP($B203,Stats!$A$2:$AA$19,25,FALSE),""))</f>
        <v/>
      </c>
      <c r="BM203" s="46" t="str">
        <f>IF(ISNUMBER(VLOOKUP($B203,Stats!$A$2:$AA$19,2,FALSE))=FALSE,"",IF(ISNUMBER(AA203),(AA203-VLOOKUP($B203,Stats!$A$2:$AA$19,12,FALSE))/VLOOKUP($B203,Stats!$A$2:$AA$19,26,FALSE),""))</f>
        <v/>
      </c>
      <c r="BN203" s="46" t="str">
        <f>IF(ISNUMBER(VLOOKUP($B203,Stats!$A$2:$AA$19,2,FALSE))=FALSE,"",IF(ISNUMBER(#REF!),(#REF!-VLOOKUP($B203,Stats!$A$2:$AA$19,13,FALSE))/VLOOKUP($B203,Stats!$A$2:$AA$19,27,FALSE),""))</f>
        <v/>
      </c>
      <c r="BO203" s="46" t="str">
        <f>IF(ISNUMBER(VLOOKUP($B203,Stats!$A$2:$AA$19,2,FALSE))=FALSE,"",IF(ISNUMBER(#REF!),(#REF!-VLOOKUP($B203,Stats!$A$2:$AA$19,14,FALSE))/VLOOKUP($B203,Stats!$A$2:$AB$19,28,FALSE),""))</f>
        <v/>
      </c>
      <c r="BP203" s="46"/>
      <c r="BQ203" s="46">
        <f>IF(ISNUMBER(VLOOKUP($B203,Stats!$A$2:$AA$19,2,FALSE))=FALSE,"",IF(ISNUMBER(BM203),BM203,(VLOOKUP($B203,Stats!$A$2:$AT$19,46,FALSE)-VLOOKUP($B203,Stats!$A$2:$AA$19,12,FALSE))/VLOOKUP($B203,Stats!$A$2:$AA$19,26,FALSE)))</f>
        <v>-0.81319138310867711</v>
      </c>
      <c r="BR203" s="51">
        <f t="shared" si="47"/>
        <v>-0.81319138310867711</v>
      </c>
      <c r="BS203" s="32" t="str">
        <f t="shared" si="42"/>
        <v>2188_201421</v>
      </c>
      <c r="BT203" s="53">
        <f t="shared" si="43"/>
        <v>0.23172723608055376</v>
      </c>
    </row>
    <row r="204" spans="1:72" x14ac:dyDescent="0.15">
      <c r="A204" s="16">
        <v>2188</v>
      </c>
      <c r="B204" s="17">
        <v>201422</v>
      </c>
      <c r="C204" s="3">
        <v>0</v>
      </c>
      <c r="D204" s="23">
        <v>4.2211903756859126E-3</v>
      </c>
      <c r="E204" s="18">
        <v>1.5721657061516516E-3</v>
      </c>
      <c r="F204" s="24">
        <v>6</v>
      </c>
      <c r="G204" s="24">
        <v>4</v>
      </c>
      <c r="H204" s="20">
        <v>1.3764889706722183E-3</v>
      </c>
      <c r="I204" s="20">
        <v>-1.0086556091170873E-3</v>
      </c>
      <c r="J204" s="24">
        <v>5</v>
      </c>
      <c r="K204" s="24">
        <v>3</v>
      </c>
      <c r="L204" s="20">
        <v>3.203506997133676E-3</v>
      </c>
      <c r="M204" s="20">
        <v>-2.3484022477563427E-3</v>
      </c>
      <c r="N204" s="19">
        <v>1.1922999999999999</v>
      </c>
      <c r="O204" s="19">
        <v>1.0048036406539691</v>
      </c>
      <c r="P204" s="25">
        <v>41942</v>
      </c>
      <c r="Q204" s="20">
        <v>-2.3484022477563427E-3</v>
      </c>
      <c r="R204" s="25">
        <v>41943</v>
      </c>
      <c r="S204" s="25">
        <f>IF(ISNUMBER(R204),VLOOKUP(B204,Index!$B$3:$AB$18,27,FALSE),"")</f>
        <v>41939</v>
      </c>
      <c r="T204" s="25">
        <f>IF(ISNUMBER($R204),VLOOKUP($B204,Index!$B$21:$AB$36,27,FALSE),"")</f>
        <v>41935</v>
      </c>
      <c r="U204" s="25">
        <f>IF(ISNUMBER($R204),VLOOKUP($B204,Index!$B$39:$AB$54,27,FALSE),"")</f>
        <v>41936</v>
      </c>
      <c r="W204" s="18">
        <v>0.12663571127057738</v>
      </c>
      <c r="X204" s="19">
        <v>0.6</v>
      </c>
      <c r="Y204" s="18">
        <v>2.9829746943877276E-2</v>
      </c>
      <c r="Z204" s="19">
        <f t="shared" si="44"/>
        <v>4</v>
      </c>
      <c r="AA204" s="21">
        <v>1.797473316046613</v>
      </c>
      <c r="AB204" s="28"/>
      <c r="AC204" s="18">
        <v>1.6036603369005038E-2</v>
      </c>
      <c r="AD204" s="19">
        <v>0.36</v>
      </c>
      <c r="AE204" s="18">
        <v>8.8981380273575562E-4</v>
      </c>
      <c r="AF204" s="19">
        <f t="shared" si="45"/>
        <v>16</v>
      </c>
      <c r="AG204" s="21">
        <v>3.2309103218996071</v>
      </c>
      <c r="AH204" s="28"/>
      <c r="AK204" t="str">
        <f t="shared" si="48"/>
        <v/>
      </c>
      <c r="AL204">
        <f t="shared" si="48"/>
        <v>1.797473316046613</v>
      </c>
      <c r="AM204" t="str">
        <f t="shared" si="48"/>
        <v/>
      </c>
      <c r="AN204" t="str">
        <f t="shared" si="48"/>
        <v/>
      </c>
      <c r="AO204" t="str">
        <f t="shared" si="48"/>
        <v/>
      </c>
      <c r="AP204" t="str">
        <f t="shared" si="48"/>
        <v/>
      </c>
      <c r="AQ204" t="str">
        <f t="shared" si="48"/>
        <v/>
      </c>
      <c r="AR204" t="str">
        <f t="shared" si="48"/>
        <v/>
      </c>
      <c r="AS204" t="str">
        <f t="shared" si="48"/>
        <v/>
      </c>
      <c r="AT204" t="str">
        <f t="shared" si="48"/>
        <v/>
      </c>
      <c r="AU204" t="str">
        <f t="shared" si="48"/>
        <v/>
      </c>
      <c r="AV204" t="str">
        <f t="shared" si="48"/>
        <v/>
      </c>
      <c r="AW204" t="str">
        <f t="shared" si="48"/>
        <v/>
      </c>
      <c r="AX204" t="str">
        <f t="shared" si="48"/>
        <v/>
      </c>
      <c r="AZ204" s="46">
        <f>IF(ISNUMBER(VLOOKUP($B204,Stats!$A$2:$AA$19,2,FALSE))=FALSE,"",IF(ISNUMBER(W204),(W204-VLOOKUP($B204,Stats!$A$2:$AA$19,2,FALSE))/VLOOKUP($B204,Stats!$A$2:$AA$19,16,FALSE),""))</f>
        <v>-0.60058524634457966</v>
      </c>
      <c r="BA204" s="46">
        <f>IF(ISNUMBER(VLOOKUP($B204,Stats!$A$2:$AA$19,2,FALSE))=FALSE,"",IF(ISNUMBER(X204),(X204-VLOOKUP($B204,Stats!$A$2:$AA$19,3,FALSE))/VLOOKUP($B204,Stats!$A$2:$AA$19,17,FALSE),""))</f>
        <v>-0.20603698172286539</v>
      </c>
      <c r="BB204" s="46"/>
      <c r="BC204" s="46"/>
      <c r="BD204" s="44">
        <f t="shared" si="41"/>
        <v>-0.40331111403372255</v>
      </c>
      <c r="BE204" s="46">
        <f>IF(ISNUMBER(VLOOKUP($B204,Stats!$A$2:$AA$19,2,FALSE))=FALSE,"",IF(ISNUMBER(Y204),(Y204-VLOOKUP($B204,Stats!$A$2:$AA$19,5,FALSE))/VLOOKUP($B204,Stats!$A$2:$AA$19,19,FALSE),""))</f>
        <v>-1.0781900658973775</v>
      </c>
      <c r="BF204" s="46"/>
      <c r="BG204" s="46"/>
      <c r="BH204" s="46">
        <f>IF(ISNUMBER(VLOOKUP($B204,Stats!$A$2:$AA$19,2,FALSE))=FALSE,"",IF(ISNUMBER(Z204),(Z204-VLOOKUP($B204,Stats!$A$2:$AA$19,8,FALSE))/VLOOKUP($B204,Stats!$A$2:$AA$19,22,FALSE),""))</f>
        <v>0.66359770503354598</v>
      </c>
      <c r="BI204" s="46" t="str">
        <f>IF(ISNUMBER(VLOOKUP($B204,Stats!$A$2:$AA$19,2,FALSE))=FALSE,"",IF(ISNUMBER(#REF!),(#REF!-VLOOKUP($B204,Stats!$A$2:$AA$19,9,FALSE))/VLOOKUP($B204,Stats!$A$2:$AA$19,23,FALSE),""))</f>
        <v/>
      </c>
      <c r="BJ204" s="46" t="str">
        <f>IF(ISNUMBER(VLOOKUP($B204,Stats!$A$2:$AA$19,2,FALSE))=FALSE,"",IF(ISNUMBER(#REF!),(#REF!-VLOOKUP($B204,Stats!$A$2:$AA$19,10,FALSE))/VLOOKUP($B204,Stats!$A$2:$AA$19,24,FALSE),""))</f>
        <v/>
      </c>
      <c r="BK204" s="44">
        <f t="shared" si="46"/>
        <v>0.95381235763822803</v>
      </c>
      <c r="BL204" s="46" t="str">
        <f>IF(ISNUMBER(VLOOKUP($B204,Stats!$A$2:$AA$19,2,FALSE))=FALSE,"",IF(ISNUMBER(#REF!),(#REF!-VLOOKUP($B204,Stats!$A$2:$AA$19,11,FALSE))/VLOOKUP($B204,Stats!$A$2:$AA$19,25,FALSE),""))</f>
        <v/>
      </c>
      <c r="BM204" s="46">
        <f>IF(ISNUMBER(VLOOKUP($B204,Stats!$A$2:$AA$19,2,FALSE))=FALSE,"",IF(ISNUMBER(AA204),(AA204-VLOOKUP($B204,Stats!$A$2:$AA$19,12,FALSE))/VLOOKUP($B204,Stats!$A$2:$AA$19,26,FALSE),""))</f>
        <v>-0.2670258842080262</v>
      </c>
      <c r="BN204" s="46" t="str">
        <f>IF(ISNUMBER(VLOOKUP($B204,Stats!$A$2:$AA$19,2,FALSE))=FALSE,"",IF(ISNUMBER(#REF!),(#REF!-VLOOKUP($B204,Stats!$A$2:$AA$19,13,FALSE))/VLOOKUP($B204,Stats!$A$2:$AA$19,27,FALSE),""))</f>
        <v/>
      </c>
      <c r="BO204" s="46" t="str">
        <f>IF(ISNUMBER(VLOOKUP($B204,Stats!$A$2:$AA$19,2,FALSE))=FALSE,"",IF(ISNUMBER(#REF!),(#REF!-VLOOKUP($B204,Stats!$A$2:$AA$19,14,FALSE))/VLOOKUP($B204,Stats!$A$2:$AB$19,28,FALSE),""))</f>
        <v/>
      </c>
      <c r="BP204" s="46"/>
      <c r="BQ204" s="46">
        <f>IF(ISNUMBER(VLOOKUP($B204,Stats!$A$2:$AA$19,2,FALSE))=FALSE,"",IF(ISNUMBER(BM204),BM204,(VLOOKUP($B204,Stats!$A$2:$AT$19,46,FALSE)-VLOOKUP($B204,Stats!$A$2:$AA$19,12,FALSE))/VLOOKUP($B204,Stats!$A$2:$AA$19,26,FALSE)))</f>
        <v>-0.2670258842080262</v>
      </c>
      <c r="BR204" s="51">
        <f t="shared" si="47"/>
        <v>-0.2670258842080262</v>
      </c>
      <c r="BS204" s="32" t="str">
        <f t="shared" si="42"/>
        <v>2188_201422</v>
      </c>
      <c r="BT204" s="53">
        <f t="shared" si="43"/>
        <v>0.43822001493458701</v>
      </c>
    </row>
    <row r="205" spans="1:72" x14ac:dyDescent="0.15">
      <c r="A205" s="16">
        <v>2188</v>
      </c>
      <c r="B205" s="17">
        <v>201423</v>
      </c>
      <c r="C205" s="3">
        <v>0</v>
      </c>
      <c r="D205" s="23">
        <v>-2.3539302227826298E-3</v>
      </c>
      <c r="E205" s="18">
        <v>9.164869110096193E-4</v>
      </c>
      <c r="F205" s="24">
        <v>6</v>
      </c>
      <c r="G205" s="24">
        <v>4</v>
      </c>
      <c r="H205" s="20">
        <v>3.6400579993793131E-4</v>
      </c>
      <c r="I205" s="20">
        <v>-1.1341699549136941E-3</v>
      </c>
      <c r="J205" s="24">
        <v>6</v>
      </c>
      <c r="K205" s="24">
        <v>4</v>
      </c>
      <c r="L205" s="20">
        <v>7.564932335883956E-4</v>
      </c>
      <c r="M205" s="20">
        <v>-1.765150878372701E-3</v>
      </c>
      <c r="N205" s="19">
        <v>1.1920999999999999</v>
      </c>
      <c r="O205" s="19">
        <v>1.0021857923497268</v>
      </c>
      <c r="P205" s="25">
        <v>41953</v>
      </c>
      <c r="Q205" s="20">
        <v>-4.5298213237143781E-3</v>
      </c>
      <c r="R205" s="25">
        <v>41957</v>
      </c>
      <c r="S205" s="25">
        <f>IF(ISNUMBER(R205),VLOOKUP(B205,Index!$B$3:$AB$18,27,FALSE),"")</f>
        <v>41956</v>
      </c>
      <c r="T205" s="25">
        <f>IF(ISNUMBER($R205),VLOOKUP($B205,Index!$B$21:$AB$36,27,FALSE),"")</f>
        <v>41954</v>
      </c>
      <c r="U205" s="25">
        <f>IF(ISNUMBER($R205),VLOOKUP($B205,Index!$B$39:$AB$54,27,FALSE),"")</f>
        <v>41957</v>
      </c>
      <c r="W205" s="18">
        <v>-7.0617906683478893E-2</v>
      </c>
      <c r="X205" s="19">
        <v>0.6</v>
      </c>
      <c r="Y205" s="18">
        <v>1.7389116507134667E-2</v>
      </c>
      <c r="Z205" s="19">
        <f t="shared" si="44"/>
        <v>1</v>
      </c>
      <c r="AA205" s="21" t="s">
        <v>25</v>
      </c>
      <c r="AB205" s="28"/>
      <c r="AC205" s="18">
        <v>4.9868887443565331E-3</v>
      </c>
      <c r="AD205" s="19">
        <v>0.36</v>
      </c>
      <c r="AE205" s="18">
        <v>3.0238137289870335E-4</v>
      </c>
      <c r="AF205" s="19">
        <f t="shared" si="45"/>
        <v>1</v>
      </c>
      <c r="AG205" s="21" t="s">
        <v>25</v>
      </c>
      <c r="AH205" s="28"/>
      <c r="AK205" t="str">
        <f t="shared" si="48"/>
        <v/>
      </c>
      <c r="AL205" t="str">
        <f t="shared" si="48"/>
        <v/>
      </c>
      <c r="AM205" t="str">
        <f t="shared" si="48"/>
        <v/>
      </c>
      <c r="AN205" t="str">
        <f t="shared" si="48"/>
        <v/>
      </c>
      <c r="AO205" t="str">
        <f t="shared" si="48"/>
        <v/>
      </c>
      <c r="AP205" t="str">
        <f t="shared" si="48"/>
        <v/>
      </c>
      <c r="AQ205" t="str">
        <f t="shared" si="48"/>
        <v/>
      </c>
      <c r="AR205" t="str">
        <f t="shared" si="48"/>
        <v/>
      </c>
      <c r="AS205" t="str">
        <f t="shared" si="48"/>
        <v/>
      </c>
      <c r="AT205" t="str">
        <f t="shared" si="48"/>
        <v/>
      </c>
      <c r="AU205" t="str">
        <f t="shared" si="48"/>
        <v/>
      </c>
      <c r="AV205" t="str">
        <f t="shared" si="48"/>
        <v/>
      </c>
      <c r="AW205" t="str">
        <f t="shared" si="48"/>
        <v/>
      </c>
      <c r="AX205" t="str">
        <f t="shared" si="48"/>
        <v/>
      </c>
      <c r="AZ205" s="46">
        <f>IF(ISNUMBER(VLOOKUP($B205,Stats!$A$2:$AA$19,2,FALSE))=FALSE,"",IF(ISNUMBER(W205),(W205-VLOOKUP($B205,Stats!$A$2:$AA$19,2,FALSE))/VLOOKUP($B205,Stats!$A$2:$AA$19,16,FALSE),""))</f>
        <v>-5.3496615605800331E-2</v>
      </c>
      <c r="BA205" s="46">
        <f>IF(ISNUMBER(VLOOKUP($B205,Stats!$A$2:$AA$19,2,FALSE))=FALSE,"",IF(ISNUMBER(X205),(X205-VLOOKUP($B205,Stats!$A$2:$AA$19,3,FALSE))/VLOOKUP($B205,Stats!$A$2:$AA$19,17,FALSE),""))</f>
        <v>0.51760038496241778</v>
      </c>
      <c r="BB205" s="46"/>
      <c r="BC205" s="46"/>
      <c r="BD205" s="44">
        <f t="shared" si="41"/>
        <v>0.23205188467830873</v>
      </c>
      <c r="BE205" s="46">
        <f>IF(ISNUMBER(VLOOKUP($B205,Stats!$A$2:$AA$19,2,FALSE))=FALSE,"",IF(ISNUMBER(Y205),(Y205-VLOOKUP($B205,Stats!$A$2:$AA$19,5,FALSE))/VLOOKUP($B205,Stats!$A$2:$AA$19,19,FALSE),""))</f>
        <v>-1.2386534310726778</v>
      </c>
      <c r="BF205" s="46"/>
      <c r="BG205" s="46"/>
      <c r="BH205" s="46">
        <f>IF(ISNUMBER(VLOOKUP($B205,Stats!$A$2:$AA$19,2,FALSE))=FALSE,"",IF(ISNUMBER(Z205),(Z205-VLOOKUP($B205,Stats!$A$2:$AA$19,8,FALSE))/VLOOKUP($B205,Stats!$A$2:$AA$19,22,FALSE),""))</f>
        <v>-0.39509019437688425</v>
      </c>
      <c r="BI205" s="46" t="str">
        <f>IF(ISNUMBER(VLOOKUP($B205,Stats!$A$2:$AA$19,2,FALSE))=FALSE,"",IF(ISNUMBER(#REF!),(#REF!-VLOOKUP($B205,Stats!$A$2:$AA$19,9,FALSE))/VLOOKUP($B205,Stats!$A$2:$AA$19,23,FALSE),""))</f>
        <v/>
      </c>
      <c r="BJ205" s="46" t="str">
        <f>IF(ISNUMBER(VLOOKUP($B205,Stats!$A$2:$AA$19,2,FALSE))=FALSE,"",IF(ISNUMBER(#REF!),(#REF!-VLOOKUP($B205,Stats!$A$2:$AA$19,10,FALSE))/VLOOKUP($B205,Stats!$A$2:$AA$19,24,FALSE),""))</f>
        <v/>
      </c>
      <c r="BK205" s="44">
        <f t="shared" si="46"/>
        <v>0.74853034343780911</v>
      </c>
      <c r="BL205" s="46" t="str">
        <f>IF(ISNUMBER(VLOOKUP($B205,Stats!$A$2:$AA$19,2,FALSE))=FALSE,"",IF(ISNUMBER(#REF!),(#REF!-VLOOKUP($B205,Stats!$A$2:$AA$19,11,FALSE))/VLOOKUP($B205,Stats!$A$2:$AA$19,25,FALSE),""))</f>
        <v/>
      </c>
      <c r="BM205" s="46" t="str">
        <f>IF(ISNUMBER(VLOOKUP($B205,Stats!$A$2:$AA$19,2,FALSE))=FALSE,"",IF(ISNUMBER(AA205),(AA205-VLOOKUP($B205,Stats!$A$2:$AA$19,12,FALSE))/VLOOKUP($B205,Stats!$A$2:$AA$19,26,FALSE),""))</f>
        <v/>
      </c>
      <c r="BN205" s="46" t="str">
        <f>IF(ISNUMBER(VLOOKUP($B205,Stats!$A$2:$AA$19,2,FALSE))=FALSE,"",IF(ISNUMBER(#REF!),(#REF!-VLOOKUP($B205,Stats!$A$2:$AA$19,13,FALSE))/VLOOKUP($B205,Stats!$A$2:$AA$19,27,FALSE),""))</f>
        <v/>
      </c>
      <c r="BO205" s="46" t="str">
        <f>IF(ISNUMBER(VLOOKUP($B205,Stats!$A$2:$AA$19,2,FALSE))=FALSE,"",IF(ISNUMBER(#REF!),(#REF!-VLOOKUP($B205,Stats!$A$2:$AA$19,14,FALSE))/VLOOKUP($B205,Stats!$A$2:$AB$19,28,FALSE),""))</f>
        <v/>
      </c>
      <c r="BP205" s="46"/>
      <c r="BQ205" s="46">
        <f>IF(ISNUMBER(VLOOKUP($B205,Stats!$A$2:$AA$19,2,FALSE))=FALSE,"",IF(ISNUMBER(BM205),BM205,(VLOOKUP($B205,Stats!$A$2:$AT$19,46,FALSE)-VLOOKUP($B205,Stats!$A$2:$AA$19,12,FALSE))/VLOOKUP($B205,Stats!$A$2:$AA$19,26,FALSE)))</f>
        <v>-0.71825946798524909</v>
      </c>
      <c r="BR205" s="51">
        <f t="shared" si="47"/>
        <v>-0.71825946798524909</v>
      </c>
      <c r="BS205" s="32" t="str">
        <f t="shared" si="42"/>
        <v>2188_201423</v>
      </c>
      <c r="BT205" s="53">
        <f t="shared" si="43"/>
        <v>0.35187668940129735</v>
      </c>
    </row>
    <row r="206" spans="1:72" x14ac:dyDescent="0.15">
      <c r="A206" s="16">
        <v>2188</v>
      </c>
      <c r="B206" s="17">
        <v>201424</v>
      </c>
      <c r="C206" s="3">
        <v>0</v>
      </c>
      <c r="D206" s="23">
        <v>-1.4325440296620862E-3</v>
      </c>
      <c r="E206" s="18">
        <v>7.900496405642217E-4</v>
      </c>
      <c r="F206" s="24">
        <v>5</v>
      </c>
      <c r="G206" s="24">
        <v>5</v>
      </c>
      <c r="H206" s="20">
        <v>4.3794588340375642E-4</v>
      </c>
      <c r="I206" s="20">
        <v>-7.2407739367339461E-4</v>
      </c>
      <c r="J206" s="24">
        <v>4</v>
      </c>
      <c r="K206" s="24">
        <v>3</v>
      </c>
      <c r="L206" s="20">
        <v>6.7374094660599404E-4</v>
      </c>
      <c r="M206" s="20">
        <v>-1.9371683651983052E-3</v>
      </c>
      <c r="N206" s="19">
        <v>1.1888000000000001</v>
      </c>
      <c r="O206" s="19">
        <v>1.0016852039096731</v>
      </c>
      <c r="P206" s="25">
        <v>41963</v>
      </c>
      <c r="Q206" s="20">
        <v>-3.196500672947522E-3</v>
      </c>
      <c r="R206" s="25">
        <v>41971</v>
      </c>
      <c r="S206" s="25">
        <f>IF(ISNUMBER(R206),VLOOKUP(B206,Index!$B$3:$AB$18,27,FALSE),"")</f>
        <v>41963</v>
      </c>
      <c r="T206" s="25">
        <f>IF(ISNUMBER($R206),VLOOKUP($B206,Index!$B$21:$AB$36,27,FALSE),"")</f>
        <v>41963</v>
      </c>
      <c r="U206" s="25">
        <f>IF(ISNUMBER($R206),VLOOKUP($B206,Index!$B$39:$AB$54,27,FALSE),"")</f>
        <v>41963</v>
      </c>
      <c r="W206" s="18">
        <v>-4.2976320889862585E-2</v>
      </c>
      <c r="X206" s="19">
        <v>0.5</v>
      </c>
      <c r="Y206" s="18">
        <v>1.4990137972681776E-2</v>
      </c>
      <c r="Z206" s="19">
        <f t="shared" si="44"/>
        <v>8</v>
      </c>
      <c r="AA206" s="21" t="s">
        <v>25</v>
      </c>
      <c r="AB206" s="28"/>
      <c r="AC206" s="18">
        <v>1.8469641572284392E-3</v>
      </c>
      <c r="AD206" s="19">
        <v>0.25</v>
      </c>
      <c r="AE206" s="18">
        <v>2.2470423644003611E-4</v>
      </c>
      <c r="AF206" s="19">
        <f t="shared" si="45"/>
        <v>64</v>
      </c>
      <c r="AG206" s="21" t="s">
        <v>25</v>
      </c>
      <c r="AH206" s="28"/>
      <c r="AK206" t="str">
        <f t="shared" si="48"/>
        <v/>
      </c>
      <c r="AL206" t="str">
        <f t="shared" si="48"/>
        <v/>
      </c>
      <c r="AM206" t="str">
        <f t="shared" si="48"/>
        <v/>
      </c>
      <c r="AN206" t="str">
        <f t="shared" si="48"/>
        <v/>
      </c>
      <c r="AO206" t="str">
        <f t="shared" si="48"/>
        <v/>
      </c>
      <c r="AP206" t="str">
        <f t="shared" si="48"/>
        <v/>
      </c>
      <c r="AQ206" t="str">
        <f t="shared" si="48"/>
        <v/>
      </c>
      <c r="AR206" t="str">
        <f t="shared" si="48"/>
        <v/>
      </c>
      <c r="AS206" t="str">
        <f t="shared" si="48"/>
        <v/>
      </c>
      <c r="AT206" t="str">
        <f t="shared" si="48"/>
        <v/>
      </c>
      <c r="AU206" t="str">
        <f t="shared" si="48"/>
        <v/>
      </c>
      <c r="AV206" t="str">
        <f t="shared" si="48"/>
        <v/>
      </c>
      <c r="AW206" t="str">
        <f t="shared" si="48"/>
        <v/>
      </c>
      <c r="AX206" t="str">
        <f t="shared" si="48"/>
        <v/>
      </c>
      <c r="AZ206" s="46">
        <f>IF(ISNUMBER(VLOOKUP($B206,Stats!$A$2:$AA$19,2,FALSE))=FALSE,"",IF(ISNUMBER(W206),(W206-VLOOKUP($B206,Stats!$A$2:$AA$19,2,FALSE))/VLOOKUP($B206,Stats!$A$2:$AA$19,16,FALSE),""))</f>
        <v>-1.3057065608765022</v>
      </c>
      <c r="BA206" s="46">
        <f>IF(ISNUMBER(VLOOKUP($B206,Stats!$A$2:$AA$19,2,FALSE))=FALSE,"",IF(ISNUMBER(X206),(X206-VLOOKUP($B206,Stats!$A$2:$AA$19,3,FALSE))/VLOOKUP($B206,Stats!$A$2:$AA$19,17,FALSE),""))</f>
        <v>-1.6585994998973241</v>
      </c>
      <c r="BB206" s="46"/>
      <c r="BC206" s="46"/>
      <c r="BD206" s="44">
        <f t="shared" si="41"/>
        <v>-1.4821530303869133</v>
      </c>
      <c r="BE206" s="46">
        <f>IF(ISNUMBER(VLOOKUP($B206,Stats!$A$2:$AA$19,2,FALSE))=FALSE,"",IF(ISNUMBER(Y206),(Y206-VLOOKUP($B206,Stats!$A$2:$AA$19,5,FALSE))/VLOOKUP($B206,Stats!$A$2:$AA$19,19,FALSE),""))</f>
        <v>-1.1874430810153065</v>
      </c>
      <c r="BF206" s="46"/>
      <c r="BG206" s="46"/>
      <c r="BH206" s="46">
        <f>IF(ISNUMBER(VLOOKUP($B206,Stats!$A$2:$AA$19,2,FALSE))=FALSE,"",IF(ISNUMBER(Z206),(Z206-VLOOKUP($B206,Stats!$A$2:$AA$19,8,FALSE))/VLOOKUP($B206,Stats!$A$2:$AA$19,22,FALSE),""))</f>
        <v>2.0054020118034863</v>
      </c>
      <c r="BI206" s="46" t="str">
        <f>IF(ISNUMBER(VLOOKUP($B206,Stats!$A$2:$AA$19,2,FALSE))=FALSE,"",IF(ISNUMBER(#REF!),(#REF!-VLOOKUP($B206,Stats!$A$2:$AA$19,9,FALSE))/VLOOKUP($B206,Stats!$A$2:$AA$19,23,FALSE),""))</f>
        <v/>
      </c>
      <c r="BJ206" s="46" t="str">
        <f>IF(ISNUMBER(VLOOKUP($B206,Stats!$A$2:$AA$19,2,FALSE))=FALSE,"",IF(ISNUMBER(#REF!),(#REF!-VLOOKUP($B206,Stats!$A$2:$AA$19,10,FALSE))/VLOOKUP($B206,Stats!$A$2:$AA$19,24,FALSE),""))</f>
        <v/>
      </c>
      <c r="BK206" s="44">
        <f t="shared" si="46"/>
        <v>1.4328307602517603</v>
      </c>
      <c r="BL206" s="46" t="str">
        <f>IF(ISNUMBER(VLOOKUP($B206,Stats!$A$2:$AA$19,2,FALSE))=FALSE,"",IF(ISNUMBER(#REF!),(#REF!-VLOOKUP($B206,Stats!$A$2:$AA$19,11,FALSE))/VLOOKUP($B206,Stats!$A$2:$AA$19,25,FALSE),""))</f>
        <v/>
      </c>
      <c r="BM206" s="46" t="str">
        <f>IF(ISNUMBER(VLOOKUP($B206,Stats!$A$2:$AA$19,2,FALSE))=FALSE,"",IF(ISNUMBER(AA206),(AA206-VLOOKUP($B206,Stats!$A$2:$AA$19,12,FALSE))/VLOOKUP($B206,Stats!$A$2:$AA$19,26,FALSE),""))</f>
        <v/>
      </c>
      <c r="BN206" s="46" t="str">
        <f>IF(ISNUMBER(VLOOKUP($B206,Stats!$A$2:$AA$19,2,FALSE))=FALSE,"",IF(ISNUMBER(#REF!),(#REF!-VLOOKUP($B206,Stats!$A$2:$AA$19,13,FALSE))/VLOOKUP($B206,Stats!$A$2:$AA$19,27,FALSE),""))</f>
        <v/>
      </c>
      <c r="BO206" s="46" t="str">
        <f>IF(ISNUMBER(VLOOKUP($B206,Stats!$A$2:$AA$19,2,FALSE))=FALSE,"",IF(ISNUMBER(#REF!),(#REF!-VLOOKUP($B206,Stats!$A$2:$AA$19,14,FALSE))/VLOOKUP($B206,Stats!$A$2:$AB$19,28,FALSE),""))</f>
        <v/>
      </c>
      <c r="BP206" s="46"/>
      <c r="BQ206" s="46">
        <f>IF(ISNUMBER(VLOOKUP($B206,Stats!$A$2:$AA$19,2,FALSE))=FALSE,"",IF(ISNUMBER(BM206),BM206,(VLOOKUP($B206,Stats!$A$2:$AT$19,46,FALSE)-VLOOKUP($B206,Stats!$A$2:$AA$19,12,FALSE))/VLOOKUP($B206,Stats!$A$2:$AA$19,26,FALSE)))</f>
        <v>-0.71020535495067338</v>
      </c>
      <c r="BR206" s="51">
        <f t="shared" si="47"/>
        <v>-0.71020535495067338</v>
      </c>
      <c r="BS206" s="32" t="str">
        <f t="shared" si="42"/>
        <v>2188_201424</v>
      </c>
      <c r="BT206" s="53">
        <f t="shared" si="43"/>
        <v>0.42122677908353873</v>
      </c>
    </row>
    <row r="207" spans="1:72" x14ac:dyDescent="0.15">
      <c r="A207" s="16">
        <v>2188</v>
      </c>
      <c r="B207" s="17">
        <v>201425</v>
      </c>
      <c r="C207" s="3">
        <v>0</v>
      </c>
      <c r="D207" s="23">
        <v>-1.5189873417721378E-3</v>
      </c>
      <c r="E207" s="18">
        <v>3.0615324977176653E-3</v>
      </c>
      <c r="F207" s="24">
        <v>5</v>
      </c>
      <c r="G207" s="24">
        <v>5</v>
      </c>
      <c r="H207" s="20">
        <v>2.142723668646207E-3</v>
      </c>
      <c r="I207" s="20">
        <v>-2.4382959876710687E-3</v>
      </c>
      <c r="J207" s="24">
        <v>3</v>
      </c>
      <c r="K207" s="24">
        <v>2</v>
      </c>
      <c r="L207" s="20">
        <v>5.8818515045604425E-3</v>
      </c>
      <c r="M207" s="20">
        <v>-5.4260279779567711E-3</v>
      </c>
      <c r="N207" s="19">
        <v>1.1832</v>
      </c>
      <c r="O207" s="19">
        <v>1.0001690617075232</v>
      </c>
      <c r="P207" s="25">
        <v>41985</v>
      </c>
      <c r="Q207" s="20">
        <v>-8.3685545224007063E-3</v>
      </c>
      <c r="R207" s="25">
        <v>41982</v>
      </c>
      <c r="S207" s="25">
        <f>IF(ISNUMBER(R207),VLOOKUP(B207,Index!$B$3:$AB$18,27,FALSE),"")</f>
        <v>41982</v>
      </c>
      <c r="T207" s="25">
        <f>IF(ISNUMBER($R207),VLOOKUP($B207,Index!$B$21:$AB$36,27,FALSE),"")</f>
        <v>41982</v>
      </c>
      <c r="U207" s="25">
        <f>IF(ISNUMBER($R207),VLOOKUP($B207,Index!$B$39:$AB$54,27,FALSE),"")</f>
        <v>41982</v>
      </c>
      <c r="W207" s="18">
        <v>-4.5569620253164134E-2</v>
      </c>
      <c r="X207" s="19">
        <v>0.5</v>
      </c>
      <c r="Y207" s="18">
        <v>5.808849494047244E-2</v>
      </c>
      <c r="Z207" s="19">
        <f t="shared" si="44"/>
        <v>0</v>
      </c>
      <c r="AA207" s="21" t="s">
        <v>25</v>
      </c>
      <c r="AB207" s="28"/>
      <c r="AC207" s="18">
        <v>2.0765902900175869E-3</v>
      </c>
      <c r="AD207" s="19">
        <v>0.25</v>
      </c>
      <c r="AE207" s="18">
        <v>3.3742732444492925E-3</v>
      </c>
      <c r="AF207" s="19">
        <f t="shared" si="45"/>
        <v>0</v>
      </c>
      <c r="AG207" s="21" t="s">
        <v>25</v>
      </c>
      <c r="AH207" s="28"/>
      <c r="AK207" t="str">
        <f t="shared" si="48"/>
        <v/>
      </c>
      <c r="AL207" t="str">
        <f t="shared" si="48"/>
        <v/>
      </c>
      <c r="AM207" t="str">
        <f t="shared" si="48"/>
        <v/>
      </c>
      <c r="AN207" t="str">
        <f t="shared" si="48"/>
        <v/>
      </c>
      <c r="AO207" t="str">
        <f t="shared" si="48"/>
        <v/>
      </c>
      <c r="AP207" t="str">
        <f t="shared" si="48"/>
        <v/>
      </c>
      <c r="AQ207" t="str">
        <f t="shared" si="48"/>
        <v/>
      </c>
      <c r="AR207" t="str">
        <f t="shared" si="48"/>
        <v/>
      </c>
      <c r="AS207" t="str">
        <f t="shared" si="48"/>
        <v/>
      </c>
      <c r="AT207" t="str">
        <f t="shared" si="48"/>
        <v/>
      </c>
      <c r="AU207" t="str">
        <f t="shared" si="48"/>
        <v/>
      </c>
      <c r="AV207" t="str">
        <f t="shared" si="48"/>
        <v/>
      </c>
      <c r="AW207" t="str">
        <f t="shared" si="48"/>
        <v/>
      </c>
      <c r="AX207" t="str">
        <f t="shared" si="48"/>
        <v/>
      </c>
      <c r="AZ207" s="46">
        <f>IF(ISNUMBER(VLOOKUP($B207,Stats!$A$2:$AA$19,2,FALSE))=FALSE,"",IF(ISNUMBER(W207),(W207-VLOOKUP($B207,Stats!$A$2:$AA$19,2,FALSE))/VLOOKUP($B207,Stats!$A$2:$AA$19,16,FALSE),""))</f>
        <v>-0.68615888760823784</v>
      </c>
      <c r="BA207" s="46">
        <f>IF(ISNUMBER(VLOOKUP($B207,Stats!$A$2:$AA$19,2,FALSE))=FALSE,"",IF(ISNUMBER(X207),(X207-VLOOKUP($B207,Stats!$A$2:$AA$19,3,FALSE))/VLOOKUP($B207,Stats!$A$2:$AA$19,17,FALSE),""))</f>
        <v>-0.77319859457856333</v>
      </c>
      <c r="BB207" s="46"/>
      <c r="BC207" s="46"/>
      <c r="BD207" s="44">
        <f t="shared" si="41"/>
        <v>-0.72967874109340058</v>
      </c>
      <c r="BE207" s="46">
        <f>IF(ISNUMBER(VLOOKUP($B207,Stats!$A$2:$AA$19,2,FALSE))=FALSE,"",IF(ISNUMBER(Y207),(Y207-VLOOKUP($B207,Stats!$A$2:$AA$19,5,FALSE))/VLOOKUP($B207,Stats!$A$2:$AA$19,19,FALSE),""))</f>
        <v>-1.2605406650162283</v>
      </c>
      <c r="BF207" s="46"/>
      <c r="BG207" s="46"/>
      <c r="BH207" s="46">
        <f>IF(ISNUMBER(VLOOKUP($B207,Stats!$A$2:$AA$19,2,FALSE))=FALSE,"",IF(ISNUMBER(Z207),(Z207-VLOOKUP($B207,Stats!$A$2:$AA$19,8,FALSE))/VLOOKUP($B207,Stats!$A$2:$AA$19,22,FALSE),""))</f>
        <v>-0.38938659637819406</v>
      </c>
      <c r="BI207" s="46" t="str">
        <f>IF(ISNUMBER(VLOOKUP($B207,Stats!$A$2:$AA$19,2,FALSE))=FALSE,"",IF(ISNUMBER(#REF!),(#REF!-VLOOKUP($B207,Stats!$A$2:$AA$19,9,FALSE))/VLOOKUP($B207,Stats!$A$2:$AA$19,23,FALSE),""))</f>
        <v/>
      </c>
      <c r="BJ207" s="46" t="str">
        <f>IF(ISNUMBER(VLOOKUP($B207,Stats!$A$2:$AA$19,2,FALSE))=FALSE,"",IF(ISNUMBER(#REF!),(#REF!-VLOOKUP($B207,Stats!$A$2:$AA$19,10,FALSE))/VLOOKUP($B207,Stats!$A$2:$AA$19,24,FALSE),""))</f>
        <v/>
      </c>
      <c r="BK207" s="44">
        <f t="shared" si="46"/>
        <v>0.7655624865979016</v>
      </c>
      <c r="BL207" s="46" t="str">
        <f>IF(ISNUMBER(VLOOKUP($B207,Stats!$A$2:$AA$19,2,FALSE))=FALSE,"",IF(ISNUMBER(#REF!),(#REF!-VLOOKUP($B207,Stats!$A$2:$AA$19,11,FALSE))/VLOOKUP($B207,Stats!$A$2:$AA$19,25,FALSE),""))</f>
        <v/>
      </c>
      <c r="BM207" s="46" t="str">
        <f>IF(ISNUMBER(VLOOKUP($B207,Stats!$A$2:$AA$19,2,FALSE))=FALSE,"",IF(ISNUMBER(AA207),(AA207-VLOOKUP($B207,Stats!$A$2:$AA$19,12,FALSE))/VLOOKUP($B207,Stats!$A$2:$AA$19,26,FALSE),""))</f>
        <v/>
      </c>
      <c r="BN207" s="46" t="str">
        <f>IF(ISNUMBER(VLOOKUP($B207,Stats!$A$2:$AA$19,2,FALSE))=FALSE,"",IF(ISNUMBER(#REF!),(#REF!-VLOOKUP($B207,Stats!$A$2:$AA$19,13,FALSE))/VLOOKUP($B207,Stats!$A$2:$AA$19,27,FALSE),""))</f>
        <v/>
      </c>
      <c r="BO207" s="46" t="str">
        <f>IF(ISNUMBER(VLOOKUP($B207,Stats!$A$2:$AA$19,2,FALSE))=FALSE,"",IF(ISNUMBER(#REF!),(#REF!-VLOOKUP($B207,Stats!$A$2:$AA$19,14,FALSE))/VLOOKUP($B207,Stats!$A$2:$AB$19,28,FALSE),""))</f>
        <v/>
      </c>
      <c r="BP207" s="46"/>
      <c r="BQ207" s="46">
        <f>IF(ISNUMBER(VLOOKUP($B207,Stats!$A$2:$AA$19,2,FALSE))=FALSE,"",IF(ISNUMBER(BM207),BM207,(VLOOKUP($B207,Stats!$A$2:$AT$19,46,FALSE)-VLOOKUP($B207,Stats!$A$2:$AA$19,12,FALSE))/VLOOKUP($B207,Stats!$A$2:$AA$19,26,FALSE)))</f>
        <v>-0.79776266374979832</v>
      </c>
      <c r="BR207" s="51">
        <f t="shared" si="47"/>
        <v>-0.79776266374979832</v>
      </c>
      <c r="BS207" s="32" t="str">
        <f t="shared" si="42"/>
        <v>2188_201425</v>
      </c>
      <c r="BT207" s="53">
        <f t="shared" si="43"/>
        <v>0.15384921099010113</v>
      </c>
    </row>
    <row r="208" spans="1:72" x14ac:dyDescent="0.15">
      <c r="A208" s="16">
        <v>2188</v>
      </c>
      <c r="B208" s="17">
        <v>201426</v>
      </c>
      <c r="C208" s="3">
        <v>0</v>
      </c>
      <c r="D208" s="23">
        <v>1.7325895875591524E-2</v>
      </c>
      <c r="E208" s="18">
        <v>3.4700427533483564E-3</v>
      </c>
      <c r="F208" s="24">
        <v>7</v>
      </c>
      <c r="G208" s="24">
        <v>3</v>
      </c>
      <c r="H208" s="20">
        <v>3.2802534288099506E-3</v>
      </c>
      <c r="I208" s="20">
        <v>-1.9051535578210228E-3</v>
      </c>
      <c r="J208" s="24">
        <v>3</v>
      </c>
      <c r="K208" s="24">
        <v>2</v>
      </c>
      <c r="L208" s="20">
        <v>9.1123860951738411E-3</v>
      </c>
      <c r="M208" s="20">
        <v>-4.2009746261131298E-3</v>
      </c>
      <c r="N208" s="19">
        <v>1.2037</v>
      </c>
      <c r="O208" s="19">
        <v>1.0146674534266207</v>
      </c>
      <c r="P208" s="25">
        <v>41999</v>
      </c>
      <c r="Q208" s="20">
        <v>-4.2009746261131298E-3</v>
      </c>
      <c r="R208" s="25">
        <v>41996</v>
      </c>
      <c r="S208" s="25">
        <f>IF(ISNUMBER(R208),VLOOKUP(B208,Index!$B$3:$AB$18,27,FALSE),"")</f>
        <v>41997</v>
      </c>
      <c r="T208" s="25">
        <f>IF(ISNUMBER($R208),VLOOKUP($B208,Index!$B$21:$AB$36,27,FALSE),"")</f>
        <v>41996</v>
      </c>
      <c r="U208" s="25">
        <f>IF(ISNUMBER($R208),VLOOKUP($B208,Index!$B$39:$AB$54,27,FALSE),"")</f>
        <v>41996</v>
      </c>
      <c r="W208" s="18">
        <v>0.51977687626774571</v>
      </c>
      <c r="X208" s="19">
        <v>0.7</v>
      </c>
      <c r="Y208" s="18">
        <v>6.5839432072456086E-2</v>
      </c>
      <c r="Z208" s="19">
        <f t="shared" si="44"/>
        <v>1</v>
      </c>
      <c r="AA208" s="21">
        <v>4.1242562542259327</v>
      </c>
      <c r="AB208" s="28"/>
      <c r="AC208" s="18">
        <v>0.27016800110265543</v>
      </c>
      <c r="AD208" s="19">
        <v>0.48999999999999994</v>
      </c>
      <c r="AE208" s="18">
        <v>4.3348308156235587E-3</v>
      </c>
      <c r="AF208" s="19">
        <f t="shared" si="45"/>
        <v>1</v>
      </c>
      <c r="AG208" s="21">
        <v>17.009489650521722</v>
      </c>
      <c r="AH208" s="28"/>
      <c r="AK208" t="str">
        <f t="shared" si="48"/>
        <v/>
      </c>
      <c r="AL208" t="str">
        <f t="shared" si="48"/>
        <v/>
      </c>
      <c r="AM208" t="str">
        <f t="shared" si="48"/>
        <v/>
      </c>
      <c r="AN208" t="str">
        <f t="shared" si="48"/>
        <v/>
      </c>
      <c r="AO208" t="str">
        <f t="shared" si="48"/>
        <v/>
      </c>
      <c r="AP208">
        <f t="shared" si="48"/>
        <v>4.1242562542259327</v>
      </c>
      <c r="AQ208" t="str">
        <f t="shared" si="48"/>
        <v/>
      </c>
      <c r="AR208" t="str">
        <f t="shared" si="48"/>
        <v/>
      </c>
      <c r="AS208" t="str">
        <f t="shared" si="48"/>
        <v/>
      </c>
      <c r="AT208" t="str">
        <f t="shared" si="48"/>
        <v/>
      </c>
      <c r="AU208" t="str">
        <f t="shared" si="48"/>
        <v/>
      </c>
      <c r="AV208" t="str">
        <f t="shared" si="48"/>
        <v/>
      </c>
      <c r="AW208" t="str">
        <f t="shared" si="48"/>
        <v/>
      </c>
      <c r="AX208" t="str">
        <f t="shared" si="48"/>
        <v/>
      </c>
      <c r="AZ208" s="46">
        <f>IF(ISNUMBER(VLOOKUP($B208,Stats!$A$2:$AA$19,2,FALSE))=FALSE,"",IF(ISNUMBER(W208),(W208-VLOOKUP($B208,Stats!$A$2:$AA$19,2,FALSE))/VLOOKUP($B208,Stats!$A$2:$AA$19,16,FALSE),""))</f>
        <v>-0.14532525404919119</v>
      </c>
      <c r="BA208" s="46">
        <f>IF(ISNUMBER(VLOOKUP($B208,Stats!$A$2:$AA$19,2,FALSE))=FALSE,"",IF(ISNUMBER(X208),(X208-VLOOKUP($B208,Stats!$A$2:$AA$19,3,FALSE))/VLOOKUP($B208,Stats!$A$2:$AA$19,17,FALSE),""))</f>
        <v>0.82927015326520481</v>
      </c>
      <c r="BB208" s="46"/>
      <c r="BC208" s="46"/>
      <c r="BD208" s="44">
        <f t="shared" si="41"/>
        <v>0.34197244960800682</v>
      </c>
      <c r="BE208" s="46">
        <f>IF(ISNUMBER(VLOOKUP($B208,Stats!$A$2:$AA$19,2,FALSE))=FALSE,"",IF(ISNUMBER(Y208),(Y208-VLOOKUP($B208,Stats!$A$2:$AA$19,5,FALSE))/VLOOKUP($B208,Stats!$A$2:$AA$19,19,FALSE),""))</f>
        <v>-1.0988379688017982</v>
      </c>
      <c r="BF208" s="46"/>
      <c r="BG208" s="46"/>
      <c r="BH208" s="46">
        <f>IF(ISNUMBER(VLOOKUP($B208,Stats!$A$2:$AA$19,2,FALSE))=FALSE,"",IF(ISNUMBER(Z208),(Z208-VLOOKUP($B208,Stats!$A$2:$AA$19,8,FALSE))/VLOOKUP($B208,Stats!$A$2:$AA$19,22,FALSE),""))</f>
        <v>-0.10266627503097653</v>
      </c>
      <c r="BI208" s="46" t="str">
        <f>IF(ISNUMBER(VLOOKUP($B208,Stats!$A$2:$AA$19,2,FALSE))=FALSE,"",IF(ISNUMBER(#REF!),(#REF!-VLOOKUP($B208,Stats!$A$2:$AA$19,9,FALSE))/VLOOKUP($B208,Stats!$A$2:$AA$19,23,FALSE),""))</f>
        <v/>
      </c>
      <c r="BJ208" s="46" t="str">
        <f>IF(ISNUMBER(VLOOKUP($B208,Stats!$A$2:$AA$19,2,FALSE))=FALSE,"",IF(ISNUMBER(#REF!),(#REF!-VLOOKUP($B208,Stats!$A$2:$AA$19,10,FALSE))/VLOOKUP($B208,Stats!$A$2:$AA$19,24,FALSE),""))</f>
        <v/>
      </c>
      <c r="BK208" s="44">
        <f t="shared" si="46"/>
        <v>0.73838669565196569</v>
      </c>
      <c r="BL208" s="46" t="str">
        <f>IF(ISNUMBER(VLOOKUP($B208,Stats!$A$2:$AA$19,2,FALSE))=FALSE,"",IF(ISNUMBER(#REF!),(#REF!-VLOOKUP($B208,Stats!$A$2:$AA$19,11,FALSE))/VLOOKUP($B208,Stats!$A$2:$AA$19,25,FALSE),""))</f>
        <v/>
      </c>
      <c r="BM208" s="46">
        <f>IF(ISNUMBER(VLOOKUP($B208,Stats!$A$2:$AA$19,2,FALSE))=FALSE,"",IF(ISNUMBER(AA208),(AA208-VLOOKUP($B208,Stats!$A$2:$AA$19,12,FALSE))/VLOOKUP($B208,Stats!$A$2:$AA$19,26,FALSE),""))</f>
        <v>0.35708346642411481</v>
      </c>
      <c r="BN208" s="46" t="str">
        <f>IF(ISNUMBER(VLOOKUP($B208,Stats!$A$2:$AA$19,2,FALSE))=FALSE,"",IF(ISNUMBER(#REF!),(#REF!-VLOOKUP($B208,Stats!$A$2:$AA$19,13,FALSE))/VLOOKUP($B208,Stats!$A$2:$AA$19,27,FALSE),""))</f>
        <v/>
      </c>
      <c r="BO208" s="46" t="str">
        <f>IF(ISNUMBER(VLOOKUP($B208,Stats!$A$2:$AA$19,2,FALSE))=FALSE,"",IF(ISNUMBER(#REF!),(#REF!-VLOOKUP($B208,Stats!$A$2:$AA$19,14,FALSE))/VLOOKUP($B208,Stats!$A$2:$AB$19,28,FALSE),""))</f>
        <v/>
      </c>
      <c r="BP208" s="46"/>
      <c r="BQ208" s="46">
        <f>IF(ISNUMBER(VLOOKUP($B208,Stats!$A$2:$AA$19,2,FALSE))=FALSE,"",IF(ISNUMBER(BM208),BM208,(VLOOKUP($B208,Stats!$A$2:$AT$19,46,FALSE)-VLOOKUP($B208,Stats!$A$2:$AA$19,12,FALSE))/VLOOKUP($B208,Stats!$A$2:$AA$19,26,FALSE)))</f>
        <v>0.35708346642411481</v>
      </c>
      <c r="BR208" s="51">
        <f t="shared" si="47"/>
        <v>0.35708346642411481</v>
      </c>
      <c r="BS208" s="32" t="str">
        <f t="shared" si="42"/>
        <v>2188_201426</v>
      </c>
      <c r="BT208" s="53">
        <f t="shared" si="43"/>
        <v>0.58284320059760375</v>
      </c>
    </row>
    <row r="209" spans="1:72" x14ac:dyDescent="0.15">
      <c r="A209" s="16">
        <v>2188</v>
      </c>
      <c r="B209" s="17">
        <v>201427</v>
      </c>
      <c r="C209" s="3">
        <v>0</v>
      </c>
      <c r="D209" s="23">
        <v>1.0800033230871087E-3</v>
      </c>
      <c r="E209" s="18">
        <v>2.5456734685613E-3</v>
      </c>
      <c r="F209" s="24">
        <v>2</v>
      </c>
      <c r="G209" s="24">
        <v>1</v>
      </c>
      <c r="H209" s="20">
        <v>1.8286098046186305E-3</v>
      </c>
      <c r="I209" s="20">
        <v>-2.5711205109065771E-3</v>
      </c>
      <c r="J209" s="24">
        <v>1</v>
      </c>
      <c r="K209" s="24">
        <v>1</v>
      </c>
      <c r="L209" s="20">
        <v>1.9956760352570768E-3</v>
      </c>
      <c r="M209" s="20">
        <v>-2.5711205109065771E-3</v>
      </c>
      <c r="N209" s="19">
        <v>1.2057</v>
      </c>
      <c r="O209" s="19">
        <v>1</v>
      </c>
      <c r="P209" s="25">
        <v>42002</v>
      </c>
      <c r="Q209" s="20">
        <v>-2.5711205109065771E-3</v>
      </c>
      <c r="R209" s="25">
        <v>42003</v>
      </c>
      <c r="S209" s="25">
        <f>IF(ISNUMBER(R209),VLOOKUP(B209,Index!$B$3:$AB$18,27,FALSE),"")</f>
        <v>42002</v>
      </c>
      <c r="T209" s="25">
        <f>IF(ISNUMBER($R209),VLOOKUP($B209,Index!$B$21:$AB$36,27,FALSE),"")</f>
        <v>42003</v>
      </c>
      <c r="U209" s="25">
        <f>IF(ISNUMBER($R209),VLOOKUP($B209,Index!$B$39:$AB$54,27,FALSE),"")</f>
        <v>42003</v>
      </c>
      <c r="W209" s="18">
        <v>0.12960039877045304</v>
      </c>
      <c r="X209" s="19">
        <v>0.66666666666666663</v>
      </c>
      <c r="Y209" s="18">
        <v>4.8300758038288504E-2</v>
      </c>
      <c r="Z209" s="19">
        <f t="shared" si="44"/>
        <v>1</v>
      </c>
      <c r="AA209" s="21">
        <v>0.42005161504712957</v>
      </c>
      <c r="AB209" s="28"/>
      <c r="AC209" s="18">
        <v>1.6796263361460447E-2</v>
      </c>
      <c r="AD209" s="19">
        <v>0.44444444444444442</v>
      </c>
      <c r="AE209" s="18">
        <v>2.3329632270732916E-3</v>
      </c>
      <c r="AF209" s="19">
        <f t="shared" si="45"/>
        <v>1</v>
      </c>
      <c r="AG209" s="21">
        <v>0.17644335930370192</v>
      </c>
      <c r="AH209" s="28"/>
      <c r="AK209" t="str">
        <f t="shared" si="48"/>
        <v/>
      </c>
      <c r="AL209" t="str">
        <f t="shared" si="48"/>
        <v/>
      </c>
      <c r="AM209" t="str">
        <f t="shared" si="48"/>
        <v/>
      </c>
      <c r="AN209" t="str">
        <f t="shared" si="48"/>
        <v/>
      </c>
      <c r="AO209" t="str">
        <f t="shared" si="48"/>
        <v/>
      </c>
      <c r="AP209" t="str">
        <f t="shared" si="48"/>
        <v/>
      </c>
      <c r="AQ209">
        <f t="shared" si="48"/>
        <v>0.42005161504712957</v>
      </c>
      <c r="AR209" t="str">
        <f t="shared" si="48"/>
        <v/>
      </c>
      <c r="AS209" t="str">
        <f t="shared" si="48"/>
        <v/>
      </c>
      <c r="AT209" t="str">
        <f t="shared" si="48"/>
        <v/>
      </c>
      <c r="AU209" t="str">
        <f t="shared" si="48"/>
        <v/>
      </c>
      <c r="AV209" t="str">
        <f t="shared" si="48"/>
        <v/>
      </c>
      <c r="AW209" t="str">
        <f t="shared" si="48"/>
        <v/>
      </c>
      <c r="AX209" t="str">
        <f t="shared" si="48"/>
        <v/>
      </c>
      <c r="AZ209" s="46">
        <f>IF(ISNUMBER(VLOOKUP($B209,Stats!$A$2:$AA$19,2,FALSE))=FALSE,"",IF(ISNUMBER(W209),(W209-VLOOKUP($B209,Stats!$A$2:$AA$19,2,FALSE))/VLOOKUP($B209,Stats!$A$2:$AA$19,16,FALSE),""))</f>
        <v>-0.31276892472855244</v>
      </c>
      <c r="BA209" s="46">
        <f>IF(ISNUMBER(VLOOKUP($B209,Stats!$A$2:$AA$19,2,FALSE))=FALSE,"",IF(ISNUMBER(X209),(X209-VLOOKUP($B209,Stats!$A$2:$AA$19,3,FALSE))/VLOOKUP($B209,Stats!$A$2:$AA$19,17,FALSE),""))</f>
        <v>0.191037174757621</v>
      </c>
      <c r="BB209" s="46"/>
      <c r="BC209" s="46"/>
      <c r="BD209" s="44">
        <f t="shared" si="41"/>
        <v>-6.0865874985465723E-2</v>
      </c>
      <c r="BE209" s="46">
        <f>IF(ISNUMBER(VLOOKUP($B209,Stats!$A$2:$AA$19,2,FALSE))=FALSE,"",IF(ISNUMBER(Y209),(Y209-VLOOKUP($B209,Stats!$A$2:$AA$19,5,FALSE))/VLOOKUP($B209,Stats!$A$2:$AA$19,19,FALSE),""))</f>
        <v>-1.0462017456949941</v>
      </c>
      <c r="BF209" s="46"/>
      <c r="BG209" s="46"/>
      <c r="BH209" s="46">
        <f>IF(ISNUMBER(VLOOKUP($B209,Stats!$A$2:$AA$19,2,FALSE))=FALSE,"",IF(ISNUMBER(Z209),(Z209-VLOOKUP($B209,Stats!$A$2:$AA$19,8,FALSE))/VLOOKUP($B209,Stats!$A$2:$AA$19,22,FALSE),""))</f>
        <v>0.41115882059143566</v>
      </c>
      <c r="BI209" s="46" t="str">
        <f>IF(ISNUMBER(VLOOKUP($B209,Stats!$A$2:$AA$19,2,FALSE))=FALSE,"",IF(ISNUMBER(#REF!),(#REF!-VLOOKUP($B209,Stats!$A$2:$AA$19,9,FALSE))/VLOOKUP($B209,Stats!$A$2:$AA$19,23,FALSE),""))</f>
        <v/>
      </c>
      <c r="BJ209" s="46" t="str">
        <f>IF(ISNUMBER(VLOOKUP($B209,Stats!$A$2:$AA$19,2,FALSE))=FALSE,"",IF(ISNUMBER(#REF!),(#REF!-VLOOKUP($B209,Stats!$A$2:$AA$19,10,FALSE))/VLOOKUP($B209,Stats!$A$2:$AA$19,24,FALSE),""))</f>
        <v/>
      </c>
      <c r="BK209" s="44">
        <f t="shared" si="46"/>
        <v>0.85568886816392653</v>
      </c>
      <c r="BL209" s="46" t="str">
        <f>IF(ISNUMBER(VLOOKUP($B209,Stats!$A$2:$AA$19,2,FALSE))=FALSE,"",IF(ISNUMBER(#REF!),(#REF!-VLOOKUP($B209,Stats!$A$2:$AA$19,11,FALSE))/VLOOKUP($B209,Stats!$A$2:$AA$19,25,FALSE),""))</f>
        <v/>
      </c>
      <c r="BM209" s="46">
        <f>IF(ISNUMBER(VLOOKUP($B209,Stats!$A$2:$AA$19,2,FALSE))=FALSE,"",IF(ISNUMBER(AA209),(AA209-VLOOKUP($B209,Stats!$A$2:$AA$19,12,FALSE))/VLOOKUP($B209,Stats!$A$2:$AA$19,26,FALSE),""))</f>
        <v>-0.43778254479445006</v>
      </c>
      <c r="BN209" s="46" t="str">
        <f>IF(ISNUMBER(VLOOKUP($B209,Stats!$A$2:$AA$19,2,FALSE))=FALSE,"",IF(ISNUMBER(#REF!),(#REF!-VLOOKUP($B209,Stats!$A$2:$AA$19,13,FALSE))/VLOOKUP($B209,Stats!$A$2:$AA$19,27,FALSE),""))</f>
        <v/>
      </c>
      <c r="BO209" s="46" t="str">
        <f>IF(ISNUMBER(VLOOKUP($B209,Stats!$A$2:$AA$19,2,FALSE))=FALSE,"",IF(ISNUMBER(#REF!),(#REF!-VLOOKUP($B209,Stats!$A$2:$AA$19,14,FALSE))/VLOOKUP($B209,Stats!$A$2:$AB$19,28,FALSE),""))</f>
        <v/>
      </c>
      <c r="BP209" s="46"/>
      <c r="BQ209" s="46">
        <f>IF(ISNUMBER(VLOOKUP($B209,Stats!$A$2:$AA$19,2,FALSE))=FALSE,"",IF(ISNUMBER(BM209),BM209,(VLOOKUP($B209,Stats!$A$2:$AT$19,46,FALSE)-VLOOKUP($B209,Stats!$A$2:$AA$19,12,FALSE))/VLOOKUP($B209,Stats!$A$2:$AA$19,26,FALSE)))</f>
        <v>-0.43778254479445006</v>
      </c>
      <c r="BR209" s="51">
        <f t="shared" si="47"/>
        <v>-0.43778254479445006</v>
      </c>
      <c r="BS209" s="32" t="str">
        <f t="shared" si="42"/>
        <v>2188_201427</v>
      </c>
      <c r="BT209" s="53">
        <f t="shared" si="43"/>
        <v>0.41368363694237276</v>
      </c>
    </row>
    <row r="210" spans="1:72" x14ac:dyDescent="0.15">
      <c r="A210" s="16">
        <v>2188</v>
      </c>
      <c r="B210" s="17">
        <v>201501</v>
      </c>
      <c r="C210" s="3">
        <v>0</v>
      </c>
      <c r="D210" s="23">
        <v>1.2116182572614154E-2</v>
      </c>
      <c r="E210" s="18">
        <v>3.7735877683009698E-3</v>
      </c>
      <c r="F210" s="24">
        <v>3</v>
      </c>
      <c r="G210" s="24">
        <v>2</v>
      </c>
      <c r="H210" s="20">
        <v>5.1192889926769958E-3</v>
      </c>
      <c r="I210" s="20">
        <v>-1.6357749626785822E-3</v>
      </c>
      <c r="J210" s="24">
        <v>3</v>
      </c>
      <c r="K210" s="24">
        <v>2</v>
      </c>
      <c r="L210" s="20">
        <v>6.2240663900414717E-3</v>
      </c>
      <c r="M210" s="20">
        <v>-2.0456591113656719E-3</v>
      </c>
      <c r="N210" s="19">
        <v>1.2236</v>
      </c>
      <c r="O210" s="19">
        <v>1.0091546391752577</v>
      </c>
      <c r="P210" s="25">
        <v>42011</v>
      </c>
      <c r="Q210" s="20">
        <v>-3.2690421706440542E-3</v>
      </c>
      <c r="R210" s="25">
        <v>42013</v>
      </c>
      <c r="S210" s="25">
        <f>IF(ISNUMBER(R210),VLOOKUP(B210,Index!$B$3:$AB$18,27,FALSE),"")</f>
        <v>42013</v>
      </c>
      <c r="T210" s="25">
        <f>IF(ISNUMBER($R210),VLOOKUP($B210,Index!$B$21:$AB$36,27,FALSE),"")</f>
        <v>42013</v>
      </c>
      <c r="U210" s="25">
        <f>IF(ISNUMBER($R210),VLOOKUP($B210,Index!$B$39:$AB$54,27,FALSE),"")</f>
        <v>42011</v>
      </c>
      <c r="W210" s="18">
        <v>0.87236514522821906</v>
      </c>
      <c r="X210" s="19">
        <v>0.6</v>
      </c>
      <c r="Y210" s="18">
        <v>7.159879379029685E-2</v>
      </c>
      <c r="Z210" s="19">
        <f t="shared" si="44"/>
        <v>0</v>
      </c>
      <c r="AA210" s="21">
        <v>3.7063402489626096</v>
      </c>
      <c r="AB210" s="28"/>
      <c r="AC210" s="18">
        <v>0.76102094660905173</v>
      </c>
      <c r="AD210" s="19">
        <v>0.36</v>
      </c>
      <c r="AE210" s="18">
        <v>5.126387272225451E-3</v>
      </c>
      <c r="AF210" s="19">
        <f t="shared" si="45"/>
        <v>0</v>
      </c>
      <c r="AG210" s="21">
        <v>13.73695804108022</v>
      </c>
      <c r="AH210" s="28"/>
      <c r="AK210" t="str">
        <f t="shared" si="48"/>
        <v/>
      </c>
      <c r="AL210" t="str">
        <f t="shared" si="48"/>
        <v/>
      </c>
      <c r="AM210" t="str">
        <f t="shared" si="48"/>
        <v/>
      </c>
      <c r="AN210" t="str">
        <f t="shared" si="48"/>
        <v/>
      </c>
      <c r="AO210" t="str">
        <f t="shared" si="48"/>
        <v/>
      </c>
      <c r="AP210" t="str">
        <f t="shared" si="48"/>
        <v/>
      </c>
      <c r="AQ210" t="str">
        <f t="shared" si="48"/>
        <v/>
      </c>
      <c r="AR210">
        <f t="shared" si="48"/>
        <v>3.7063402489626096</v>
      </c>
      <c r="AS210" t="str">
        <f t="shared" si="48"/>
        <v/>
      </c>
      <c r="AT210" t="str">
        <f t="shared" si="48"/>
        <v/>
      </c>
      <c r="AU210" t="str">
        <f t="shared" si="48"/>
        <v/>
      </c>
      <c r="AV210" t="str">
        <f t="shared" si="48"/>
        <v/>
      </c>
      <c r="AW210" t="str">
        <f t="shared" si="48"/>
        <v/>
      </c>
      <c r="AX210" t="str">
        <f t="shared" si="48"/>
        <v/>
      </c>
      <c r="AZ210" s="46">
        <f>IF(ISNUMBER(VLOOKUP($B210,Stats!$A$2:$AA$19,2,FALSE))=FALSE,"",IF(ISNUMBER(W210),(W210-VLOOKUP($B210,Stats!$A$2:$AA$19,2,FALSE))/VLOOKUP($B210,Stats!$A$2:$AA$19,16,FALSE),""))</f>
        <v>-0.20583248759040371</v>
      </c>
      <c r="BA210" s="46">
        <f>IF(ISNUMBER(VLOOKUP($B210,Stats!$A$2:$AA$19,2,FALSE))=FALSE,"",IF(ISNUMBER(X210),(X210-VLOOKUP($B210,Stats!$A$2:$AA$19,3,FALSE))/VLOOKUP($B210,Stats!$A$2:$AA$19,17,FALSE),""))</f>
        <v>0.25266102439703397</v>
      </c>
      <c r="BB210" s="46"/>
      <c r="BC210" s="46"/>
      <c r="BD210" s="44">
        <f t="shared" si="41"/>
        <v>2.3414268403315133E-2</v>
      </c>
      <c r="BE210" s="46">
        <f>IF(ISNUMBER(VLOOKUP($B210,Stats!$A$2:$AA$19,2,FALSE))=FALSE,"",IF(ISNUMBER(Y210),(Y210-VLOOKUP($B210,Stats!$A$2:$AA$19,5,FALSE))/VLOOKUP($B210,Stats!$A$2:$AA$19,19,FALSE),""))</f>
        <v>-1.0110651596701121</v>
      </c>
      <c r="BF210" s="46"/>
      <c r="BG210" s="46"/>
      <c r="BH210" s="46">
        <f>IF(ISNUMBER(VLOOKUP($B210,Stats!$A$2:$AA$19,2,FALSE))=FALSE,"",IF(ISNUMBER(Z210),(Z210-VLOOKUP($B210,Stats!$A$2:$AA$19,8,FALSE))/VLOOKUP($B210,Stats!$A$2:$AA$19,22,FALSE),""))</f>
        <v>-0.58823842946080296</v>
      </c>
      <c r="BI210" s="46" t="str">
        <f>IF(ISNUMBER(VLOOKUP($B210,Stats!$A$2:$AA$19,2,FALSE))=FALSE,"",IF(ISNUMBER(#REF!),(#REF!-VLOOKUP($B210,Stats!$A$2:$AA$19,9,FALSE))/VLOOKUP($B210,Stats!$A$2:$AA$19,23,FALSE),""))</f>
        <v/>
      </c>
      <c r="BJ210" s="46" t="str">
        <f>IF(ISNUMBER(VLOOKUP($B210,Stats!$A$2:$AA$19,2,FALSE))=FALSE,"",IF(ISNUMBER(#REF!),(#REF!-VLOOKUP($B210,Stats!$A$2:$AA$19,10,FALSE))/VLOOKUP($B210,Stats!$A$2:$AA$19,24,FALSE),""))</f>
        <v/>
      </c>
      <c r="BK210" s="44">
        <f t="shared" si="46"/>
        <v>0.53127408293083755</v>
      </c>
      <c r="BL210" s="46" t="str">
        <f>IF(ISNUMBER(VLOOKUP($B210,Stats!$A$2:$AA$19,2,FALSE))=FALSE,"",IF(ISNUMBER(#REF!),(#REF!-VLOOKUP($B210,Stats!$A$2:$AA$19,11,FALSE))/VLOOKUP($B210,Stats!$A$2:$AA$19,25,FALSE),""))</f>
        <v/>
      </c>
      <c r="BM210" s="46">
        <f>IF(ISNUMBER(VLOOKUP($B210,Stats!$A$2:$AA$19,2,FALSE))=FALSE,"",IF(ISNUMBER(AA210),(AA210-VLOOKUP($B210,Stats!$A$2:$AA$19,12,FALSE))/VLOOKUP($B210,Stats!$A$2:$AA$19,26,FALSE),""))</f>
        <v>-0.12581881712755935</v>
      </c>
      <c r="BN210" s="46" t="str">
        <f>IF(ISNUMBER(VLOOKUP($B210,Stats!$A$2:$AA$19,2,FALSE))=FALSE,"",IF(ISNUMBER(#REF!),(#REF!-VLOOKUP($B210,Stats!$A$2:$AA$19,13,FALSE))/VLOOKUP($B210,Stats!$A$2:$AA$19,27,FALSE),""))</f>
        <v/>
      </c>
      <c r="BO210" s="46" t="str">
        <f>IF(ISNUMBER(VLOOKUP($B210,Stats!$A$2:$AA$19,2,FALSE))=FALSE,"",IF(ISNUMBER(#REF!),(#REF!-VLOOKUP($B210,Stats!$A$2:$AA$19,14,FALSE))/VLOOKUP($B210,Stats!$A$2:$AB$19,28,FALSE),""))</f>
        <v/>
      </c>
      <c r="BP210" s="46"/>
      <c r="BQ210" s="46">
        <f>IF(ISNUMBER(VLOOKUP($B210,Stats!$A$2:$AA$19,2,FALSE))=FALSE,"",IF(ISNUMBER(BM210),BM210,(VLOOKUP($B210,Stats!$A$2:$AT$19,46,FALSE)-VLOOKUP($B210,Stats!$A$2:$AA$19,12,FALSE))/VLOOKUP($B210,Stats!$A$2:$AA$19,26,FALSE)))</f>
        <v>-0.12581881712755935</v>
      </c>
      <c r="BR210" s="51">
        <f t="shared" si="47"/>
        <v>-0.12581881712755935</v>
      </c>
      <c r="BS210" s="32" t="str">
        <f t="shared" si="42"/>
        <v>2188_201501</v>
      </c>
      <c r="BT210" s="53">
        <f t="shared" si="43"/>
        <v>0.2982835400136537</v>
      </c>
    </row>
    <row r="211" spans="1:72" x14ac:dyDescent="0.15">
      <c r="A211" s="16">
        <v>2188</v>
      </c>
      <c r="B211" s="17">
        <v>201502</v>
      </c>
      <c r="C211" s="3">
        <v>0</v>
      </c>
      <c r="D211" s="23">
        <v>8.9373565103312291E-3</v>
      </c>
      <c r="E211" s="18">
        <v>2.2895482267040078E-3</v>
      </c>
      <c r="F211" s="24">
        <v>7</v>
      </c>
      <c r="G211" s="24">
        <v>3</v>
      </c>
      <c r="H211" s="20">
        <v>2.1156146585668001E-3</v>
      </c>
      <c r="I211" s="20">
        <v>-1.9613656459802251E-3</v>
      </c>
      <c r="J211" s="24">
        <v>4</v>
      </c>
      <c r="K211" s="24">
        <v>1</v>
      </c>
      <c r="L211" s="20">
        <v>3.8442663176836422E-3</v>
      </c>
      <c r="M211" s="20">
        <v>-3.5889070146818414E-3</v>
      </c>
      <c r="N211" s="19">
        <v>1.2304999999999999</v>
      </c>
      <c r="O211" s="19">
        <v>1.0105946123521681</v>
      </c>
      <c r="P211" s="25">
        <v>42027</v>
      </c>
      <c r="Q211" s="20">
        <v>-3.5889070146818414E-3</v>
      </c>
      <c r="R211" s="25">
        <v>42023</v>
      </c>
      <c r="S211" s="25">
        <f>IF(ISNUMBER(R211),VLOOKUP(B211,Index!$B$3:$AB$18,27,FALSE),"")</f>
        <v>42023</v>
      </c>
      <c r="T211" s="25">
        <f>IF(ISNUMBER($R211),VLOOKUP($B211,Index!$B$21:$AB$36,27,FALSE),"")</f>
        <v>42023</v>
      </c>
      <c r="U211" s="25">
        <f>IF(ISNUMBER($R211),VLOOKUP($B211,Index!$B$39:$AB$54,27,FALSE),"")</f>
        <v>42027</v>
      </c>
      <c r="W211" s="18">
        <v>0.26812069530993687</v>
      </c>
      <c r="X211" s="19">
        <v>0.7</v>
      </c>
      <c r="Y211" s="18">
        <v>4.3441123255105268E-2</v>
      </c>
      <c r="Z211" s="19">
        <f t="shared" si="44"/>
        <v>0</v>
      </c>
      <c r="AA211" s="21">
        <v>2.4902725185605097</v>
      </c>
      <c r="AB211" s="28"/>
      <c r="AC211" s="18">
        <v>7.1888707253484008E-2</v>
      </c>
      <c r="AD211" s="19">
        <v>0.48999999999999994</v>
      </c>
      <c r="AE211" s="18">
        <v>1.8871311896652477E-3</v>
      </c>
      <c r="AF211" s="19">
        <f t="shared" si="45"/>
        <v>0</v>
      </c>
      <c r="AG211" s="21">
        <v>6.2014572166977038</v>
      </c>
      <c r="AH211" s="28"/>
      <c r="AK211" t="str">
        <f t="shared" si="48"/>
        <v/>
      </c>
      <c r="AL211" t="str">
        <f t="shared" si="48"/>
        <v/>
      </c>
      <c r="AM211" t="str">
        <f t="shared" si="48"/>
        <v/>
      </c>
      <c r="AN211" t="str">
        <f t="shared" si="48"/>
        <v/>
      </c>
      <c r="AO211" t="str">
        <f t="shared" si="48"/>
        <v/>
      </c>
      <c r="AP211" t="str">
        <f t="shared" si="48"/>
        <v/>
      </c>
      <c r="AQ211" t="str">
        <f t="shared" si="48"/>
        <v/>
      </c>
      <c r="AR211" t="str">
        <f t="shared" si="48"/>
        <v/>
      </c>
      <c r="AS211">
        <f t="shared" si="48"/>
        <v>2.4902725185605097</v>
      </c>
      <c r="AT211" t="str">
        <f t="shared" si="48"/>
        <v/>
      </c>
      <c r="AU211" t="str">
        <f t="shared" si="48"/>
        <v/>
      </c>
      <c r="AV211" t="str">
        <f t="shared" si="48"/>
        <v/>
      </c>
      <c r="AW211" t="str">
        <f t="shared" si="48"/>
        <v/>
      </c>
      <c r="AX211" t="str">
        <f t="shared" si="48"/>
        <v/>
      </c>
      <c r="AZ211" s="46">
        <f>IF(ISNUMBER(VLOOKUP($B211,Stats!$A$2:$AA$19,2,FALSE))=FALSE,"",IF(ISNUMBER(W211),(W211-VLOOKUP($B211,Stats!$A$2:$AA$19,2,FALSE))/VLOOKUP($B211,Stats!$A$2:$AA$19,16,FALSE),""))</f>
        <v>-0.62798159462027991</v>
      </c>
      <c r="BA211" s="46">
        <f>IF(ISNUMBER(VLOOKUP($B211,Stats!$A$2:$AA$19,2,FALSE))=FALSE,"",IF(ISNUMBER(X211),(X211-VLOOKUP($B211,Stats!$A$2:$AA$19,3,FALSE))/VLOOKUP($B211,Stats!$A$2:$AA$19,17,FALSE),""))</f>
        <v>0.38056958571220034</v>
      </c>
      <c r="BB211" s="46"/>
      <c r="BC211" s="46"/>
      <c r="BD211" s="44">
        <f t="shared" si="41"/>
        <v>-0.12370600445403979</v>
      </c>
      <c r="BE211" s="46">
        <f>IF(ISNUMBER(VLOOKUP($B211,Stats!$A$2:$AA$19,2,FALSE))=FALSE,"",IF(ISNUMBER(Y211),(Y211-VLOOKUP($B211,Stats!$A$2:$AA$19,5,FALSE))/VLOOKUP($B211,Stats!$A$2:$AA$19,19,FALSE),""))</f>
        <v>-1.2853200787583472</v>
      </c>
      <c r="BF211" s="46"/>
      <c r="BG211" s="46"/>
      <c r="BH211" s="46">
        <f>IF(ISNUMBER(VLOOKUP($B211,Stats!$A$2:$AA$19,2,FALSE))=FALSE,"",IF(ISNUMBER(Z211),(Z211-VLOOKUP($B211,Stats!$A$2:$AA$19,8,FALSE))/VLOOKUP($B211,Stats!$A$2:$AA$19,22,FALSE),""))</f>
        <v>-0.48836753916131515</v>
      </c>
      <c r="BI211" s="46" t="str">
        <f>IF(ISNUMBER(VLOOKUP($B211,Stats!$A$2:$AA$19,2,FALSE))=FALSE,"",IF(ISNUMBER(#REF!),(#REF!-VLOOKUP($B211,Stats!$A$2:$AA$19,9,FALSE))/VLOOKUP($B211,Stats!$A$2:$AA$19,23,FALSE),""))</f>
        <v/>
      </c>
      <c r="BJ211" s="46" t="str">
        <f>IF(ISNUMBER(VLOOKUP($B211,Stats!$A$2:$AA$19,2,FALSE))=FALSE,"",IF(ISNUMBER(#REF!),(#REF!-VLOOKUP($B211,Stats!$A$2:$AA$19,10,FALSE))/VLOOKUP($B211,Stats!$A$2:$AA$19,24,FALSE),""))</f>
        <v/>
      </c>
      <c r="BK211" s="44">
        <f t="shared" si="46"/>
        <v>0.75321379338244843</v>
      </c>
      <c r="BL211" s="46" t="str">
        <f>IF(ISNUMBER(VLOOKUP($B211,Stats!$A$2:$AA$19,2,FALSE))=FALSE,"",IF(ISNUMBER(#REF!),(#REF!-VLOOKUP($B211,Stats!$A$2:$AA$19,11,FALSE))/VLOOKUP($B211,Stats!$A$2:$AA$19,25,FALSE),""))</f>
        <v/>
      </c>
      <c r="BM211" s="46">
        <f>IF(ISNUMBER(VLOOKUP($B211,Stats!$A$2:$AA$19,2,FALSE))=FALSE,"",IF(ISNUMBER(AA211),(AA211-VLOOKUP($B211,Stats!$A$2:$AA$19,12,FALSE))/VLOOKUP($B211,Stats!$A$2:$AA$19,26,FALSE),""))</f>
        <v>-1.5499989047623687E-2</v>
      </c>
      <c r="BN211" s="46" t="str">
        <f>IF(ISNUMBER(VLOOKUP($B211,Stats!$A$2:$AA$19,2,FALSE))=FALSE,"",IF(ISNUMBER(#REF!),(#REF!-VLOOKUP($B211,Stats!$A$2:$AA$19,13,FALSE))/VLOOKUP($B211,Stats!$A$2:$AA$19,27,FALSE),""))</f>
        <v/>
      </c>
      <c r="BO211" s="46" t="str">
        <f>IF(ISNUMBER(VLOOKUP($B211,Stats!$A$2:$AA$19,2,FALSE))=FALSE,"",IF(ISNUMBER(#REF!),(#REF!-VLOOKUP($B211,Stats!$A$2:$AA$19,14,FALSE))/VLOOKUP($B211,Stats!$A$2:$AB$19,28,FALSE),""))</f>
        <v/>
      </c>
      <c r="BP211" s="46"/>
      <c r="BQ211" s="46">
        <f>IF(ISNUMBER(VLOOKUP($B211,Stats!$A$2:$AA$19,2,FALSE))=FALSE,"",IF(ISNUMBER(BM211),BM211,(VLOOKUP($B211,Stats!$A$2:$AT$19,46,FALSE)-VLOOKUP($B211,Stats!$A$2:$AA$19,12,FALSE))/VLOOKUP($B211,Stats!$A$2:$AA$19,26,FALSE)))</f>
        <v>-1.5499989047623687E-2</v>
      </c>
      <c r="BR211" s="51">
        <f t="shared" si="47"/>
        <v>-1.5499989047623687E-2</v>
      </c>
      <c r="BS211" s="32" t="str">
        <f t="shared" si="42"/>
        <v>2188_201502</v>
      </c>
      <c r="BT211" s="53">
        <f t="shared" si="43"/>
        <v>0.42408707732913636</v>
      </c>
    </row>
    <row r="212" spans="1:72" x14ac:dyDescent="0.15">
      <c r="A212" s="16">
        <v>2188</v>
      </c>
      <c r="B212" s="17">
        <v>201503</v>
      </c>
      <c r="C212" s="3">
        <v>0</v>
      </c>
      <c r="D212" s="23">
        <v>-3.1694433157253288E-3</v>
      </c>
      <c r="E212" s="18">
        <v>1.1410300224338886E-3</v>
      </c>
      <c r="F212" s="24">
        <v>4</v>
      </c>
      <c r="G212" s="24">
        <v>6</v>
      </c>
      <c r="H212" s="20">
        <v>7.5277772293347311E-4</v>
      </c>
      <c r="I212" s="20">
        <v>-1.029870368577009E-3</v>
      </c>
      <c r="J212" s="24">
        <v>2</v>
      </c>
      <c r="K212" s="24">
        <v>3</v>
      </c>
      <c r="L212" s="20">
        <v>1.4675907052588144E-3</v>
      </c>
      <c r="M212" s="20">
        <v>-2.2777190270887315E-3</v>
      </c>
      <c r="N212" s="19">
        <v>1.2322</v>
      </c>
      <c r="O212" s="19">
        <v>1.0006496670456391</v>
      </c>
      <c r="P212" s="25">
        <v>42031</v>
      </c>
      <c r="Q212" s="20">
        <v>-4.6258724233079196E-3</v>
      </c>
      <c r="R212" s="25">
        <v>42037</v>
      </c>
      <c r="S212" s="25">
        <f>IF(ISNUMBER(R212),VLOOKUP(B212,Index!$B$3:$AB$18,27,FALSE),"")</f>
        <v>42041</v>
      </c>
      <c r="T212" s="25">
        <f>IF(ISNUMBER($R212),VLOOKUP($B212,Index!$B$21:$AB$36,27,FALSE),"")</f>
        <v>42041</v>
      </c>
      <c r="U212" s="25">
        <f>IF(ISNUMBER($R212),VLOOKUP($B212,Index!$B$39:$AB$54,27,FALSE),"")</f>
        <v>42034</v>
      </c>
      <c r="W212" s="18">
        <v>-9.5083299471759863E-2</v>
      </c>
      <c r="X212" s="19">
        <v>0.4</v>
      </c>
      <c r="Y212" s="18">
        <v>2.1649522497144663E-2</v>
      </c>
      <c r="Z212" s="19">
        <f t="shared" si="44"/>
        <v>4</v>
      </c>
      <c r="AA212" s="21" t="s">
        <v>25</v>
      </c>
      <c r="AB212" s="28"/>
      <c r="AC212" s="18">
        <v>9.0408338384363688E-3</v>
      </c>
      <c r="AD212" s="19">
        <v>0.16000000000000003</v>
      </c>
      <c r="AE212" s="18">
        <v>4.6870182435437287E-4</v>
      </c>
      <c r="AF212" s="19">
        <f t="shared" si="45"/>
        <v>16</v>
      </c>
      <c r="AG212" s="21" t="s">
        <v>25</v>
      </c>
      <c r="AH212" s="28"/>
      <c r="AK212" t="str">
        <f t="shared" si="48"/>
        <v/>
      </c>
      <c r="AL212" t="str">
        <f t="shared" si="48"/>
        <v/>
      </c>
      <c r="AM212" t="str">
        <f t="shared" si="48"/>
        <v/>
      </c>
      <c r="AN212" t="str">
        <f t="shared" si="48"/>
        <v/>
      </c>
      <c r="AO212" t="str">
        <f t="shared" si="48"/>
        <v/>
      </c>
      <c r="AP212" t="str">
        <f t="shared" si="48"/>
        <v/>
      </c>
      <c r="AQ212" t="str">
        <f t="shared" si="48"/>
        <v/>
      </c>
      <c r="AR212" t="str">
        <f t="shared" si="48"/>
        <v/>
      </c>
      <c r="AS212" t="str">
        <f t="shared" si="48"/>
        <v/>
      </c>
      <c r="AT212" t="str">
        <f t="shared" si="48"/>
        <v/>
      </c>
      <c r="AU212" t="str">
        <f t="shared" si="48"/>
        <v/>
      </c>
      <c r="AV212" t="str">
        <f t="shared" si="48"/>
        <v/>
      </c>
      <c r="AW212" t="str">
        <f t="shared" si="48"/>
        <v/>
      </c>
      <c r="AX212" t="str">
        <f t="shared" si="48"/>
        <v/>
      </c>
      <c r="AZ212" s="46">
        <f>IF(ISNUMBER(VLOOKUP($B212,Stats!$A$2:$AA$19,2,FALSE))=FALSE,"",IF(ISNUMBER(W212),(W212-VLOOKUP($B212,Stats!$A$2:$AA$19,2,FALSE))/VLOOKUP($B212,Stats!$A$2:$AA$19,16,FALSE),""))</f>
        <v>0.54819740094288283</v>
      </c>
      <c r="BA212" s="46">
        <f>IF(ISNUMBER(VLOOKUP($B212,Stats!$A$2:$AA$19,2,FALSE))=FALSE,"",IF(ISNUMBER(X212),(X212-VLOOKUP($B212,Stats!$A$2:$AA$19,3,FALSE))/VLOOKUP($B212,Stats!$A$2:$AA$19,17,FALSE),""))</f>
        <v>0.14737287675573754</v>
      </c>
      <c r="BB212" s="46"/>
      <c r="BC212" s="46"/>
      <c r="BD212" s="44">
        <f t="shared" si="41"/>
        <v>0.34778513884931017</v>
      </c>
      <c r="BE212" s="46">
        <f>IF(ISNUMBER(VLOOKUP($B212,Stats!$A$2:$AA$19,2,FALSE))=FALSE,"",IF(ISNUMBER(Y212),(Y212-VLOOKUP($B212,Stats!$A$2:$AA$19,5,FALSE))/VLOOKUP($B212,Stats!$A$2:$AA$19,19,FALSE),""))</f>
        <v>-1.386634657496002</v>
      </c>
      <c r="BF212" s="46"/>
      <c r="BG212" s="46"/>
      <c r="BH212" s="46">
        <f>IF(ISNUMBER(VLOOKUP($B212,Stats!$A$2:$AA$19,2,FALSE))=FALSE,"",IF(ISNUMBER(Z212),(Z212-VLOOKUP($B212,Stats!$A$2:$AA$19,8,FALSE))/VLOOKUP($B212,Stats!$A$2:$AA$19,22,FALSE),""))</f>
        <v>0.92592734635126706</v>
      </c>
      <c r="BI212" s="46" t="str">
        <f>IF(ISNUMBER(VLOOKUP($B212,Stats!$A$2:$AA$19,2,FALSE))=FALSE,"",IF(ISNUMBER(#REF!),(#REF!-VLOOKUP($B212,Stats!$A$2:$AA$19,9,FALSE))/VLOOKUP($B212,Stats!$A$2:$AA$19,23,FALSE),""))</f>
        <v/>
      </c>
      <c r="BJ212" s="46" t="str">
        <f>IF(ISNUMBER(VLOOKUP($B212,Stats!$A$2:$AA$19,2,FALSE))=FALSE,"",IF(ISNUMBER(#REF!),(#REF!-VLOOKUP($B212,Stats!$A$2:$AA$19,10,FALSE))/VLOOKUP($B212,Stats!$A$2:$AA$19,24,FALSE),""))</f>
        <v/>
      </c>
      <c r="BK212" s="44">
        <f t="shared" si="46"/>
        <v>1.2484224641525814</v>
      </c>
      <c r="BL212" s="46" t="str">
        <f>IF(ISNUMBER(VLOOKUP($B212,Stats!$A$2:$AA$19,2,FALSE))=FALSE,"",IF(ISNUMBER(#REF!),(#REF!-VLOOKUP($B212,Stats!$A$2:$AA$19,11,FALSE))/VLOOKUP($B212,Stats!$A$2:$AA$19,25,FALSE),""))</f>
        <v/>
      </c>
      <c r="BM212" s="46" t="str">
        <f>IF(ISNUMBER(VLOOKUP($B212,Stats!$A$2:$AA$19,2,FALSE))=FALSE,"",IF(ISNUMBER(AA212),(AA212-VLOOKUP($B212,Stats!$A$2:$AA$19,12,FALSE))/VLOOKUP($B212,Stats!$A$2:$AA$19,26,FALSE),""))</f>
        <v/>
      </c>
      <c r="BN212" s="46" t="str">
        <f>IF(ISNUMBER(VLOOKUP($B212,Stats!$A$2:$AA$19,2,FALSE))=FALSE,"",IF(ISNUMBER(#REF!),(#REF!-VLOOKUP($B212,Stats!$A$2:$AA$19,13,FALSE))/VLOOKUP($B212,Stats!$A$2:$AA$19,27,FALSE),""))</f>
        <v/>
      </c>
      <c r="BO212" s="46" t="str">
        <f>IF(ISNUMBER(VLOOKUP($B212,Stats!$A$2:$AA$19,2,FALSE))=FALSE,"",IF(ISNUMBER(#REF!),(#REF!-VLOOKUP($B212,Stats!$A$2:$AA$19,14,FALSE))/VLOOKUP($B212,Stats!$A$2:$AB$19,28,FALSE),""))</f>
        <v/>
      </c>
      <c r="BP212" s="46"/>
      <c r="BQ212" s="46">
        <f>IF(ISNUMBER(VLOOKUP($B212,Stats!$A$2:$AA$19,2,FALSE))=FALSE,"",IF(ISNUMBER(BM212),BM212,(VLOOKUP($B212,Stats!$A$2:$AT$19,46,FALSE)-VLOOKUP($B212,Stats!$A$2:$AA$19,12,FALSE))/VLOOKUP($B212,Stats!$A$2:$AA$19,26,FALSE)))</f>
        <v>-0.53964354662323732</v>
      </c>
      <c r="BR212" s="51">
        <f t="shared" si="47"/>
        <v>-0.53964354662323732</v>
      </c>
      <c r="BS212" s="32" t="str">
        <f t="shared" si="42"/>
        <v>2188_201503</v>
      </c>
      <c r="BT212" s="53">
        <f t="shared" si="43"/>
        <v>0.71068179693676337</v>
      </c>
    </row>
    <row r="213" spans="1:72" x14ac:dyDescent="0.15">
      <c r="A213" s="16">
        <v>2188</v>
      </c>
      <c r="B213" s="17">
        <v>201504</v>
      </c>
      <c r="C213" s="3">
        <v>0</v>
      </c>
      <c r="D213" s="23">
        <v>7.7449861405511911E-3</v>
      </c>
      <c r="E213" s="18">
        <v>1.6874907493100088E-3</v>
      </c>
      <c r="F213" s="24">
        <v>6</v>
      </c>
      <c r="G213" s="24">
        <v>1</v>
      </c>
      <c r="H213" s="20">
        <v>1.4918034143110992E-3</v>
      </c>
      <c r="I213" s="20">
        <v>-1.2228925485079367E-3</v>
      </c>
      <c r="J213" s="24">
        <v>6</v>
      </c>
      <c r="K213" s="24">
        <v>1</v>
      </c>
      <c r="L213" s="20">
        <v>4.3131510416667407E-3</v>
      </c>
      <c r="M213" s="20">
        <v>-1.2228925485079367E-3</v>
      </c>
      <c r="N213" s="19">
        <v>1.2361</v>
      </c>
      <c r="O213" s="19">
        <v>1.0089788588686637</v>
      </c>
      <c r="P213" s="25">
        <v>42052</v>
      </c>
      <c r="Q213" s="20">
        <v>0</v>
      </c>
      <c r="R213" s="25">
        <v>42044</v>
      </c>
      <c r="S213" s="25">
        <f>IF(ISNUMBER(R213),VLOOKUP(B213,Index!$B$3:$AB$18,27,FALSE),"")</f>
        <v>42044</v>
      </c>
      <c r="T213" s="25">
        <f>IF(ISNUMBER($R213),VLOOKUP($B213,Index!$B$21:$AB$36,27,FALSE),"")</f>
        <v>42044</v>
      </c>
      <c r="U213" s="25">
        <f>IF(ISNUMBER($R213),VLOOKUP($B213,Index!$B$39:$AB$54,27,FALSE),"")</f>
        <v>42052</v>
      </c>
      <c r="W213" s="18">
        <v>0.30979944562204764</v>
      </c>
      <c r="X213" s="19">
        <v>0.8571428571428571</v>
      </c>
      <c r="Y213" s="18">
        <v>3.2017885789703042E-2</v>
      </c>
      <c r="Z213" s="19">
        <f t="shared" si="44"/>
        <v>0</v>
      </c>
      <c r="AA213" s="21" t="s">
        <v>25</v>
      </c>
      <c r="AB213" s="28"/>
      <c r="AC213" s="18">
        <v>9.5975696507728053E-2</v>
      </c>
      <c r="AD213" s="19">
        <v>0.73469387755102034</v>
      </c>
      <c r="AE213" s="18">
        <v>1.0251450104424679E-3</v>
      </c>
      <c r="AF213" s="19">
        <f t="shared" si="45"/>
        <v>0</v>
      </c>
      <c r="AG213" s="21" t="s">
        <v>25</v>
      </c>
      <c r="AH213" s="28"/>
      <c r="AK213" t="str">
        <f t="shared" ref="AK213:AX222" si="49">IF($B213=AK$2,$AA213,"")</f>
        <v/>
      </c>
      <c r="AL213" t="str">
        <f t="shared" si="49"/>
        <v/>
      </c>
      <c r="AM213" t="str">
        <f t="shared" si="49"/>
        <v/>
      </c>
      <c r="AN213" t="str">
        <f t="shared" si="49"/>
        <v/>
      </c>
      <c r="AO213" t="str">
        <f t="shared" si="49"/>
        <v/>
      </c>
      <c r="AP213" t="str">
        <f t="shared" si="49"/>
        <v/>
      </c>
      <c r="AQ213" t="str">
        <f t="shared" si="49"/>
        <v/>
      </c>
      <c r="AR213" t="str">
        <f t="shared" si="49"/>
        <v/>
      </c>
      <c r="AS213" t="str">
        <f t="shared" si="49"/>
        <v/>
      </c>
      <c r="AT213" t="str">
        <f t="shared" si="49"/>
        <v/>
      </c>
      <c r="AU213" t="str">
        <f t="shared" si="49"/>
        <v/>
      </c>
      <c r="AV213" t="str">
        <f t="shared" si="49"/>
        <v/>
      </c>
      <c r="AW213" t="str">
        <f t="shared" si="49"/>
        <v/>
      </c>
      <c r="AX213" t="str">
        <f t="shared" si="49"/>
        <v/>
      </c>
      <c r="AZ213" s="46">
        <f>IF(ISNUMBER(VLOOKUP($B213,Stats!$A$2:$AA$19,2,FALSE))=FALSE,"",IF(ISNUMBER(W213),(W213-VLOOKUP($B213,Stats!$A$2:$AA$19,2,FALSE))/VLOOKUP($B213,Stats!$A$2:$AA$19,16,FALSE),""))</f>
        <v>-0.9213565645810563</v>
      </c>
      <c r="BA213" s="46">
        <f>IF(ISNUMBER(VLOOKUP($B213,Stats!$A$2:$AA$19,2,FALSE))=FALSE,"",IF(ISNUMBER(X213),(X213-VLOOKUP($B213,Stats!$A$2:$AA$19,3,FALSE))/VLOOKUP($B213,Stats!$A$2:$AA$19,17,FALSE),""))</f>
        <v>-2.8916520771255196E-2</v>
      </c>
      <c r="BB213" s="46"/>
      <c r="BC213" s="46"/>
      <c r="BD213" s="44">
        <f t="shared" si="41"/>
        <v>-0.47513654267615574</v>
      </c>
      <c r="BE213" s="46">
        <f>IF(ISNUMBER(VLOOKUP($B213,Stats!$A$2:$AA$19,2,FALSE))=FALSE,"",IF(ISNUMBER(Y213),(Y213-VLOOKUP($B213,Stats!$A$2:$AA$19,5,FALSE))/VLOOKUP($B213,Stats!$A$2:$AA$19,19,FALSE),""))</f>
        <v>-0.75765411100200186</v>
      </c>
      <c r="BF213" s="46"/>
      <c r="BG213" s="46"/>
      <c r="BH213" s="46">
        <f>IF(ISNUMBER(VLOOKUP($B213,Stats!$A$2:$AA$19,2,FALSE))=FALSE,"",IF(ISNUMBER(Z213),(Z213-VLOOKUP($B213,Stats!$A$2:$AA$19,8,FALSE))/VLOOKUP($B213,Stats!$A$2:$AA$19,22,FALSE),""))</f>
        <v>-0.5145844845400992</v>
      </c>
      <c r="BI213" s="46" t="str">
        <f>IF(ISNUMBER(VLOOKUP($B213,Stats!$A$2:$AA$19,2,FALSE))=FALSE,"",IF(ISNUMBER(#REF!),(#REF!-VLOOKUP($B213,Stats!$A$2:$AA$19,9,FALSE))/VLOOKUP($B213,Stats!$A$2:$AA$19,23,FALSE),""))</f>
        <v/>
      </c>
      <c r="BJ213" s="46" t="str">
        <f>IF(ISNUMBER(VLOOKUP($B213,Stats!$A$2:$AA$19,2,FALSE))=FALSE,"",IF(ISNUMBER(#REF!),(#REF!-VLOOKUP($B213,Stats!$A$2:$AA$19,10,FALSE))/VLOOKUP($B213,Stats!$A$2:$AA$19,24,FALSE),""))</f>
        <v/>
      </c>
      <c r="BK213" s="44">
        <f t="shared" si="46"/>
        <v>0.37598253233937151</v>
      </c>
      <c r="BL213" s="46" t="str">
        <f>IF(ISNUMBER(VLOOKUP($B213,Stats!$A$2:$AA$19,2,FALSE))=FALSE,"",IF(ISNUMBER(#REF!),(#REF!-VLOOKUP($B213,Stats!$A$2:$AA$19,11,FALSE))/VLOOKUP($B213,Stats!$A$2:$AA$19,25,FALSE),""))</f>
        <v/>
      </c>
      <c r="BM213" s="46" t="str">
        <f>IF(ISNUMBER(VLOOKUP($B213,Stats!$A$2:$AA$19,2,FALSE))=FALSE,"",IF(ISNUMBER(AA213),(AA213-VLOOKUP($B213,Stats!$A$2:$AA$19,12,FALSE))/VLOOKUP($B213,Stats!$A$2:$AA$19,26,FALSE),""))</f>
        <v/>
      </c>
      <c r="BN213" s="46" t="str">
        <f>IF(ISNUMBER(VLOOKUP($B213,Stats!$A$2:$AA$19,2,FALSE))=FALSE,"",IF(ISNUMBER(#REF!),(#REF!-VLOOKUP($B213,Stats!$A$2:$AA$19,13,FALSE))/VLOOKUP($B213,Stats!$A$2:$AA$19,27,FALSE),""))</f>
        <v/>
      </c>
      <c r="BO213" s="46" t="str">
        <f>IF(ISNUMBER(VLOOKUP($B213,Stats!$A$2:$AA$19,2,FALSE))=FALSE,"",IF(ISNUMBER(#REF!),(#REF!-VLOOKUP($B213,Stats!$A$2:$AA$19,14,FALSE))/VLOOKUP($B213,Stats!$A$2:$AB$19,28,FALSE),""))</f>
        <v/>
      </c>
      <c r="BP213" s="46"/>
      <c r="BQ213" s="46">
        <f>IF(ISNUMBER(VLOOKUP($B213,Stats!$A$2:$AA$19,2,FALSE))=FALSE,"",IF(ISNUMBER(BM213),BM213,(VLOOKUP($B213,Stats!$A$2:$AT$19,46,FALSE)-VLOOKUP($B213,Stats!$A$2:$AA$19,12,FALSE))/VLOOKUP($B213,Stats!$A$2:$AA$19,26,FALSE)))</f>
        <v>-0.64096278450557098</v>
      </c>
      <c r="BR213" s="51">
        <f t="shared" si="47"/>
        <v>-0.64096278450557098</v>
      </c>
      <c r="BS213" s="32" t="str">
        <f t="shared" si="42"/>
        <v>2188_201504</v>
      </c>
      <c r="BT213" s="53">
        <f t="shared" si="43"/>
        <v>2.3696539672775629E-3</v>
      </c>
    </row>
    <row r="214" spans="1:72" x14ac:dyDescent="0.15">
      <c r="A214" s="16">
        <v>2188</v>
      </c>
      <c r="B214" s="17">
        <v>201505</v>
      </c>
      <c r="C214" s="3">
        <v>0</v>
      </c>
      <c r="D214" s="23">
        <v>3.0741849364939178E-3</v>
      </c>
      <c r="E214" s="18">
        <v>1.8571492783294923E-3</v>
      </c>
      <c r="F214" s="24">
        <v>4</v>
      </c>
      <c r="G214" s="24">
        <v>4</v>
      </c>
      <c r="H214" s="20">
        <v>1.6358869555674893E-3</v>
      </c>
      <c r="I214" s="20">
        <v>-8.6535860179792756E-4</v>
      </c>
      <c r="J214" s="24">
        <v>2</v>
      </c>
      <c r="K214" s="24">
        <v>2</v>
      </c>
      <c r="L214" s="20">
        <v>4.1218782833587486E-3</v>
      </c>
      <c r="M214" s="20">
        <v>-2.0925553319919299E-3</v>
      </c>
      <c r="N214" s="19">
        <v>1.2427999999999999</v>
      </c>
      <c r="O214" s="19">
        <v>1.0042828282828282</v>
      </c>
      <c r="P214" s="25">
        <v>42067</v>
      </c>
      <c r="Q214" s="20">
        <v>-2.3334406179593703E-3</v>
      </c>
      <c r="R214" s="25">
        <v>42069</v>
      </c>
      <c r="S214" s="25">
        <f>IF(ISNUMBER(R214),VLOOKUP(B214,Index!$B$3:$AB$18,27,FALSE),"")</f>
        <v>42069</v>
      </c>
      <c r="T214" s="25">
        <f>IF(ISNUMBER($R214),VLOOKUP($B214,Index!$B$21:$AB$36,27,FALSE),"")</f>
        <v>42069</v>
      </c>
      <c r="U214" s="25">
        <f>IF(ISNUMBER($R214),VLOOKUP($B214,Index!$B$39:$AB$54,27,FALSE),"")</f>
        <v>42069</v>
      </c>
      <c r="W214" s="18">
        <v>0.11067065771378104</v>
      </c>
      <c r="X214" s="19">
        <v>0.5</v>
      </c>
      <c r="Y214" s="18">
        <v>3.5236930046755086E-2</v>
      </c>
      <c r="Z214" s="19">
        <f t="shared" si="44"/>
        <v>0</v>
      </c>
      <c r="AA214" s="21">
        <v>1.3174472548533676</v>
      </c>
      <c r="AB214" s="28"/>
      <c r="AC214" s="18">
        <v>1.2247994478800883E-2</v>
      </c>
      <c r="AD214" s="19">
        <v>0.25</v>
      </c>
      <c r="AE214" s="18">
        <v>1.2416412391199113E-3</v>
      </c>
      <c r="AF214" s="19">
        <f t="shared" si="45"/>
        <v>0</v>
      </c>
      <c r="AG214" s="21">
        <v>1.7356672693206741</v>
      </c>
      <c r="AH214" s="28"/>
      <c r="AK214" t="str">
        <f t="shared" si="49"/>
        <v/>
      </c>
      <c r="AL214" t="str">
        <f t="shared" si="49"/>
        <v/>
      </c>
      <c r="AM214" t="str">
        <f t="shared" si="49"/>
        <v/>
      </c>
      <c r="AN214" t="str">
        <f t="shared" si="49"/>
        <v/>
      </c>
      <c r="AO214" t="str">
        <f t="shared" si="49"/>
        <v/>
      </c>
      <c r="AP214" t="str">
        <f t="shared" si="49"/>
        <v/>
      </c>
      <c r="AQ214" t="str">
        <f t="shared" si="49"/>
        <v/>
      </c>
      <c r="AR214" t="str">
        <f t="shared" si="49"/>
        <v/>
      </c>
      <c r="AS214" t="str">
        <f t="shared" si="49"/>
        <v/>
      </c>
      <c r="AT214" t="str">
        <f t="shared" si="49"/>
        <v/>
      </c>
      <c r="AU214" t="str">
        <f t="shared" si="49"/>
        <v/>
      </c>
      <c r="AV214">
        <f t="shared" si="49"/>
        <v>1.3174472548533676</v>
      </c>
      <c r="AW214" t="str">
        <f t="shared" si="49"/>
        <v/>
      </c>
      <c r="AX214" t="str">
        <f t="shared" si="49"/>
        <v/>
      </c>
      <c r="AZ214" s="46">
        <f>IF(ISNUMBER(VLOOKUP($B214,Stats!$A$2:$AA$19,2,FALSE))=FALSE,"",IF(ISNUMBER(W214),(W214-VLOOKUP($B214,Stats!$A$2:$AA$19,2,FALSE))/VLOOKUP($B214,Stats!$A$2:$AA$19,16,FALSE),""))</f>
        <v>-0.18569287466497575</v>
      </c>
      <c r="BA214" s="46">
        <f>IF(ISNUMBER(VLOOKUP($B214,Stats!$A$2:$AA$19,2,FALSE))=FALSE,"",IF(ISNUMBER(X214),(X214-VLOOKUP($B214,Stats!$A$2:$AA$19,3,FALSE))/VLOOKUP($B214,Stats!$A$2:$AA$19,17,FALSE),""))</f>
        <v>-0.52592327303600894</v>
      </c>
      <c r="BB214" s="46"/>
      <c r="BC214" s="46"/>
      <c r="BD214" s="44">
        <f t="shared" si="41"/>
        <v>-0.35580807385049235</v>
      </c>
      <c r="BE214" s="46">
        <f>IF(ISNUMBER(VLOOKUP($B214,Stats!$A$2:$AA$19,2,FALSE))=FALSE,"",IF(ISNUMBER(Y214),(Y214-VLOOKUP($B214,Stats!$A$2:$AA$19,5,FALSE))/VLOOKUP($B214,Stats!$A$2:$AA$19,19,FALSE),""))</f>
        <v>-1.1851186116897181</v>
      </c>
      <c r="BF214" s="46"/>
      <c r="BG214" s="46"/>
      <c r="BH214" s="46">
        <f>IF(ISNUMBER(VLOOKUP($B214,Stats!$A$2:$AA$19,2,FALSE))=FALSE,"",IF(ISNUMBER(Z214),(Z214-VLOOKUP($B214,Stats!$A$2:$AA$19,8,FALSE))/VLOOKUP($B214,Stats!$A$2:$AA$19,22,FALSE),""))</f>
        <v>-0.59810804423176478</v>
      </c>
      <c r="BI214" s="46" t="str">
        <f>IF(ISNUMBER(VLOOKUP($B214,Stats!$A$2:$AA$19,2,FALSE))=FALSE,"",IF(ISNUMBER(#REF!),(#REF!-VLOOKUP($B214,Stats!$A$2:$AA$19,9,FALSE))/VLOOKUP($B214,Stats!$A$2:$AA$19,23,FALSE),""))</f>
        <v/>
      </c>
      <c r="BJ214" s="46" t="str">
        <f>IF(ISNUMBER(VLOOKUP($B214,Stats!$A$2:$AA$19,2,FALSE))=FALSE,"",IF(ISNUMBER(#REF!),(#REF!-VLOOKUP($B214,Stats!$A$2:$AA$19,10,FALSE))/VLOOKUP($B214,Stats!$A$2:$AA$19,24,FALSE),""))</f>
        <v/>
      </c>
      <c r="BK214" s="44">
        <f t="shared" si="46"/>
        <v>0.65015061491327319</v>
      </c>
      <c r="BL214" s="46" t="str">
        <f>IF(ISNUMBER(VLOOKUP($B214,Stats!$A$2:$AA$19,2,FALSE))=FALSE,"",IF(ISNUMBER(#REF!),(#REF!-VLOOKUP($B214,Stats!$A$2:$AA$19,11,FALSE))/VLOOKUP($B214,Stats!$A$2:$AA$19,25,FALSE),""))</f>
        <v/>
      </c>
      <c r="BM214" s="46">
        <f>IF(ISNUMBER(VLOOKUP($B214,Stats!$A$2:$AA$19,2,FALSE))=FALSE,"",IF(ISNUMBER(AA214),(AA214-VLOOKUP($B214,Stats!$A$2:$AA$19,12,FALSE))/VLOOKUP($B214,Stats!$A$2:$AA$19,26,FALSE),""))</f>
        <v>-0.29088748907338158</v>
      </c>
      <c r="BN214" s="46" t="str">
        <f>IF(ISNUMBER(VLOOKUP($B214,Stats!$A$2:$AA$19,2,FALSE))=FALSE,"",IF(ISNUMBER(#REF!),(#REF!-VLOOKUP($B214,Stats!$A$2:$AA$19,13,FALSE))/VLOOKUP($B214,Stats!$A$2:$AA$19,27,FALSE),""))</f>
        <v/>
      </c>
      <c r="BO214" s="46" t="str">
        <f>IF(ISNUMBER(VLOOKUP($B214,Stats!$A$2:$AA$19,2,FALSE))=FALSE,"",IF(ISNUMBER(#REF!),(#REF!-VLOOKUP($B214,Stats!$A$2:$AA$19,14,FALSE))/VLOOKUP($B214,Stats!$A$2:$AB$19,28,FALSE),""))</f>
        <v/>
      </c>
      <c r="BP214" s="46"/>
      <c r="BQ214" s="46">
        <f>IF(ISNUMBER(VLOOKUP($B214,Stats!$A$2:$AA$19,2,FALSE))=FALSE,"",IF(ISNUMBER(BM214),BM214,(VLOOKUP($B214,Stats!$A$2:$AT$19,46,FALSE)-VLOOKUP($B214,Stats!$A$2:$AA$19,12,FALSE))/VLOOKUP($B214,Stats!$A$2:$AA$19,26,FALSE)))</f>
        <v>-0.29088748907338158</v>
      </c>
      <c r="BR214" s="51">
        <f t="shared" si="47"/>
        <v>-0.29088748907338158</v>
      </c>
      <c r="BS214" s="32" t="str">
        <f t="shared" si="42"/>
        <v>2188_201505</v>
      </c>
      <c r="BT214" s="53">
        <f t="shared" si="43"/>
        <v>0.26075125636318908</v>
      </c>
    </row>
    <row r="215" spans="1:72" x14ac:dyDescent="0.15">
      <c r="A215" s="16">
        <v>2188</v>
      </c>
      <c r="B215" s="17">
        <v>201506</v>
      </c>
      <c r="C215" s="3">
        <v>0</v>
      </c>
      <c r="D215" s="23">
        <v>3.4680216146463216E-3</v>
      </c>
      <c r="E215" s="18">
        <v>8.7869561166807793E-4</v>
      </c>
      <c r="F215" s="24">
        <v>7</v>
      </c>
      <c r="G215" s="24">
        <v>3</v>
      </c>
      <c r="H215" s="20">
        <v>7.9465203216904409E-4</v>
      </c>
      <c r="I215" s="20">
        <v>-6.9882290107303735E-4</v>
      </c>
      <c r="J215" s="24">
        <v>6</v>
      </c>
      <c r="K215" s="24">
        <v>2</v>
      </c>
      <c r="L215" s="20">
        <v>1.5343616248082448E-3</v>
      </c>
      <c r="M215" s="20">
        <v>-1.3709677419354582E-3</v>
      </c>
      <c r="N215" s="19">
        <v>1.2442</v>
      </c>
      <c r="O215" s="19">
        <v>1.0036299104622086</v>
      </c>
      <c r="P215" s="25">
        <v>42083</v>
      </c>
      <c r="Q215" s="20">
        <v>-1.934391875554109E-3</v>
      </c>
      <c r="R215" s="25">
        <v>42075</v>
      </c>
      <c r="S215" s="25">
        <f>IF(ISNUMBER(R215),VLOOKUP(B215,Index!$B$3:$AB$18,27,FALSE),"")</f>
        <v>42073</v>
      </c>
      <c r="T215" s="25">
        <f>IF(ISNUMBER($R215),VLOOKUP($B215,Index!$B$21:$AB$36,27,FALSE),"")</f>
        <v>42075</v>
      </c>
      <c r="U215" s="25">
        <f>IF(ISNUMBER($R215),VLOOKUP($B215,Index!$B$39:$AB$54,27,FALSE),"")</f>
        <v>42075</v>
      </c>
      <c r="W215" s="18">
        <v>0.10404064843938965</v>
      </c>
      <c r="X215" s="19">
        <v>0.7</v>
      </c>
      <c r="Y215" s="18">
        <v>1.6672077017195714E-2</v>
      </c>
      <c r="Z215" s="19">
        <f t="shared" si="44"/>
        <v>2</v>
      </c>
      <c r="AA215" s="21">
        <v>1.7928226738715507</v>
      </c>
      <c r="AB215" s="28"/>
      <c r="AC215" s="18">
        <v>1.0824456527688672E-2</v>
      </c>
      <c r="AD215" s="19">
        <v>0.48999999999999994</v>
      </c>
      <c r="AE215" s="18">
        <v>2.7795815206730555E-4</v>
      </c>
      <c r="AF215" s="19">
        <f t="shared" si="45"/>
        <v>4</v>
      </c>
      <c r="AG215" s="21">
        <v>3.2142131399479368</v>
      </c>
      <c r="AH215" s="28"/>
      <c r="AK215" t="str">
        <f t="shared" si="49"/>
        <v/>
      </c>
      <c r="AL215" t="str">
        <f t="shared" si="49"/>
        <v/>
      </c>
      <c r="AM215" t="str">
        <f t="shared" si="49"/>
        <v/>
      </c>
      <c r="AN215" t="str">
        <f t="shared" si="49"/>
        <v/>
      </c>
      <c r="AO215" t="str">
        <f t="shared" si="49"/>
        <v/>
      </c>
      <c r="AP215" t="str">
        <f t="shared" si="49"/>
        <v/>
      </c>
      <c r="AQ215" t="str">
        <f t="shared" si="49"/>
        <v/>
      </c>
      <c r="AR215" t="str">
        <f t="shared" si="49"/>
        <v/>
      </c>
      <c r="AS215" t="str">
        <f t="shared" si="49"/>
        <v/>
      </c>
      <c r="AT215" t="str">
        <f t="shared" si="49"/>
        <v/>
      </c>
      <c r="AU215" t="str">
        <f t="shared" si="49"/>
        <v/>
      </c>
      <c r="AV215" t="str">
        <f t="shared" si="49"/>
        <v/>
      </c>
      <c r="AW215">
        <f t="shared" si="49"/>
        <v>1.7928226738715507</v>
      </c>
      <c r="AX215" t="str">
        <f t="shared" si="49"/>
        <v/>
      </c>
      <c r="AZ215" s="46">
        <f>IF(ISNUMBER(VLOOKUP($B215,Stats!$A$2:$AA$19,2,FALSE))=FALSE,"",IF(ISNUMBER(W215),(W215-VLOOKUP($B215,Stats!$A$2:$AA$19,2,FALSE))/VLOOKUP($B215,Stats!$A$2:$AA$19,16,FALSE),""))</f>
        <v>-1.4538147315523762</v>
      </c>
      <c r="BA215" s="46">
        <f>IF(ISNUMBER(VLOOKUP($B215,Stats!$A$2:$AA$19,2,FALSE))=FALSE,"",IF(ISNUMBER(X215),(X215-VLOOKUP($B215,Stats!$A$2:$AA$19,3,FALSE))/VLOOKUP($B215,Stats!$A$2:$AA$19,17,FALSE),""))</f>
        <v>-0.84610617467844285</v>
      </c>
      <c r="BB215" s="46"/>
      <c r="BC215" s="46"/>
      <c r="BD215" s="44">
        <f t="shared" si="41"/>
        <v>-1.1499604531154095</v>
      </c>
      <c r="BE215" s="46">
        <f>IF(ISNUMBER(VLOOKUP($B215,Stats!$A$2:$AA$19,2,FALSE))=FALSE,"",IF(ISNUMBER(Y215),(Y215-VLOOKUP($B215,Stats!$A$2:$AA$19,5,FALSE))/VLOOKUP($B215,Stats!$A$2:$AA$19,19,FALSE),""))</f>
        <v>-1.3416579054387163</v>
      </c>
      <c r="BF215" s="46"/>
      <c r="BG215" s="46"/>
      <c r="BH215" s="46">
        <f>IF(ISNUMBER(VLOOKUP($B215,Stats!$A$2:$AA$19,2,FALSE))=FALSE,"",IF(ISNUMBER(Z215),(Z215-VLOOKUP($B215,Stats!$A$2:$AA$19,8,FALSE))/VLOOKUP($B215,Stats!$A$2:$AA$19,22,FALSE),""))</f>
        <v>-0.44132796508511463</v>
      </c>
      <c r="BI215" s="46" t="str">
        <f>IF(ISNUMBER(VLOOKUP($B215,Stats!$A$2:$AA$19,2,FALSE))=FALSE,"",IF(ISNUMBER(#REF!),(#REF!-VLOOKUP($B215,Stats!$A$2:$AA$19,9,FALSE))/VLOOKUP($B215,Stats!$A$2:$AA$19,23,FALSE),""))</f>
        <v/>
      </c>
      <c r="BJ215" s="46" t="str">
        <f>IF(ISNUMBER(VLOOKUP($B215,Stats!$A$2:$AA$19,2,FALSE))=FALSE,"",IF(ISNUMBER(#REF!),(#REF!-VLOOKUP($B215,Stats!$A$2:$AA$19,10,FALSE))/VLOOKUP($B215,Stats!$A$2:$AA$19,24,FALSE),""))</f>
        <v/>
      </c>
      <c r="BK215" s="44">
        <f t="shared" si="46"/>
        <v>0.80676214428156701</v>
      </c>
      <c r="BL215" s="46" t="str">
        <f>IF(ISNUMBER(VLOOKUP($B215,Stats!$A$2:$AA$19,2,FALSE))=FALSE,"",IF(ISNUMBER(#REF!),(#REF!-VLOOKUP($B215,Stats!$A$2:$AA$19,11,FALSE))/VLOOKUP($B215,Stats!$A$2:$AA$19,25,FALSE),""))</f>
        <v/>
      </c>
      <c r="BM215" s="46">
        <f>IF(ISNUMBER(VLOOKUP($B215,Stats!$A$2:$AA$19,2,FALSE))=FALSE,"",IF(ISNUMBER(AA215),(AA215-VLOOKUP($B215,Stats!$A$2:$AA$19,12,FALSE))/VLOOKUP($B215,Stats!$A$2:$AA$19,26,FALSE),""))</f>
        <v>-0.26581550299985413</v>
      </c>
      <c r="BN215" s="46" t="str">
        <f>IF(ISNUMBER(VLOOKUP($B215,Stats!$A$2:$AA$19,2,FALSE))=FALSE,"",IF(ISNUMBER(#REF!),(#REF!-VLOOKUP($B215,Stats!$A$2:$AA$19,13,FALSE))/VLOOKUP($B215,Stats!$A$2:$AA$19,27,FALSE),""))</f>
        <v/>
      </c>
      <c r="BO215" s="46" t="str">
        <f>IF(ISNUMBER(VLOOKUP($B215,Stats!$A$2:$AA$19,2,FALSE))=FALSE,"",IF(ISNUMBER(#REF!),(#REF!-VLOOKUP($B215,Stats!$A$2:$AA$19,14,FALSE))/VLOOKUP($B215,Stats!$A$2:$AB$19,28,FALSE),""))</f>
        <v/>
      </c>
      <c r="BP215" s="46"/>
      <c r="BQ215" s="46">
        <f>IF(ISNUMBER(VLOOKUP($B215,Stats!$A$2:$AA$19,2,FALSE))=FALSE,"",IF(ISNUMBER(BM215),BM215,(VLOOKUP($B215,Stats!$A$2:$AT$19,46,FALSE)-VLOOKUP($B215,Stats!$A$2:$AA$19,12,FALSE))/VLOOKUP($B215,Stats!$A$2:$AA$19,26,FALSE)))</f>
        <v>-0.26581550299985413</v>
      </c>
      <c r="BR215" s="51">
        <f t="shared" si="47"/>
        <v>-0.26581550299985413</v>
      </c>
      <c r="BS215" s="32" t="str">
        <f t="shared" si="42"/>
        <v>2188_201506</v>
      </c>
      <c r="BT215" s="53">
        <f t="shared" si="43"/>
        <v>0.20090209534588749</v>
      </c>
    </row>
    <row r="216" spans="1:72" x14ac:dyDescent="0.15">
      <c r="A216" s="16">
        <v>2188</v>
      </c>
      <c r="B216" s="17">
        <v>201507</v>
      </c>
      <c r="C216" s="3">
        <v>0</v>
      </c>
      <c r="D216" s="23">
        <v>5.6261051277930463E-3</v>
      </c>
      <c r="E216" s="18">
        <v>1.2009183388282309E-3</v>
      </c>
      <c r="F216" s="24">
        <v>4</v>
      </c>
      <c r="G216" s="24">
        <v>1</v>
      </c>
      <c r="H216" s="20">
        <v>1.4240804646468708E-3</v>
      </c>
      <c r="I216" s="20">
        <v>-7.9955225073979896E-5</v>
      </c>
      <c r="J216" s="24">
        <v>3</v>
      </c>
      <c r="K216" s="24">
        <v>1</v>
      </c>
      <c r="L216" s="20">
        <v>2.8130525638965231E-3</v>
      </c>
      <c r="M216" s="20">
        <v>-7.9955225073979896E-5</v>
      </c>
      <c r="N216" s="19">
        <v>1.2512000000000001</v>
      </c>
      <c r="O216" s="19">
        <v>1.0028051614971547</v>
      </c>
      <c r="P216" s="25">
        <v>42090</v>
      </c>
      <c r="Q216" s="20">
        <v>-7.9955225073979896E-5</v>
      </c>
      <c r="R216" s="25">
        <v>42089</v>
      </c>
      <c r="S216" s="25">
        <f>IF(ISNUMBER(R216),VLOOKUP(B216,Index!$B$3:$AB$18,27,FALSE),"")</f>
        <v>42088</v>
      </c>
      <c r="T216" s="25">
        <f>IF(ISNUMBER($R216),VLOOKUP($B216,Index!$B$21:$AB$36,27,FALSE),"")</f>
        <v>42089</v>
      </c>
      <c r="U216" s="25">
        <f>IF(ISNUMBER($R216),VLOOKUP($B216,Index!$B$39:$AB$54,27,FALSE),"")</f>
        <v>42089</v>
      </c>
      <c r="W216" s="18">
        <v>0.40507956920109933</v>
      </c>
      <c r="X216" s="19">
        <v>0.8</v>
      </c>
      <c r="Y216" s="18">
        <v>2.2785823407378211E-2</v>
      </c>
      <c r="Z216" s="19">
        <f t="shared" si="44"/>
        <v>1</v>
      </c>
      <c r="AA216" s="21">
        <v>70.365696833288879</v>
      </c>
      <c r="AB216" s="28"/>
      <c r="AC216" s="18">
        <v>0.16408945738414824</v>
      </c>
      <c r="AD216" s="19">
        <v>0.64000000000000012</v>
      </c>
      <c r="AE216" s="18">
        <v>5.1919374835222485E-4</v>
      </c>
      <c r="AF216" s="19">
        <f t="shared" si="45"/>
        <v>1</v>
      </c>
      <c r="AG216" s="21">
        <v>4951.3312908343205</v>
      </c>
      <c r="AH216" s="28"/>
      <c r="AK216" t="str">
        <f t="shared" si="49"/>
        <v/>
      </c>
      <c r="AL216" t="str">
        <f t="shared" si="49"/>
        <v/>
      </c>
      <c r="AM216" t="str">
        <f t="shared" si="49"/>
        <v/>
      </c>
      <c r="AN216" t="str">
        <f t="shared" si="49"/>
        <v/>
      </c>
      <c r="AO216" t="str">
        <f t="shared" si="49"/>
        <v/>
      </c>
      <c r="AP216" t="str">
        <f t="shared" si="49"/>
        <v/>
      </c>
      <c r="AQ216" t="str">
        <f t="shared" si="49"/>
        <v/>
      </c>
      <c r="AR216" t="str">
        <f t="shared" si="49"/>
        <v/>
      </c>
      <c r="AS216" t="str">
        <f t="shared" si="49"/>
        <v/>
      </c>
      <c r="AT216" t="str">
        <f t="shared" si="49"/>
        <v/>
      </c>
      <c r="AU216" t="str">
        <f t="shared" si="49"/>
        <v/>
      </c>
      <c r="AV216" t="str">
        <f t="shared" si="49"/>
        <v/>
      </c>
      <c r="AW216" t="str">
        <f t="shared" si="49"/>
        <v/>
      </c>
      <c r="AX216">
        <f t="shared" si="49"/>
        <v>70.365696833288879</v>
      </c>
      <c r="AZ216" s="46">
        <f>IF(ISNUMBER(VLOOKUP($B216,Stats!$A$2:$AA$19,2,FALSE))=FALSE,"",IF(ISNUMBER(W216),(W216-VLOOKUP($B216,Stats!$A$2:$AA$19,2,FALSE))/VLOOKUP($B216,Stats!$A$2:$AA$19,16,FALSE),""))</f>
        <v>-0.46339283840535572</v>
      </c>
      <c r="BA216" s="46">
        <f>IF(ISNUMBER(VLOOKUP($B216,Stats!$A$2:$AA$19,2,FALSE))=FALSE,"",IF(ISNUMBER(X216),(X216-VLOOKUP($B216,Stats!$A$2:$AA$19,3,FALSE))/VLOOKUP($B216,Stats!$A$2:$AA$19,17,FALSE),""))</f>
        <v>0.61985383420575335</v>
      </c>
      <c r="BB216" s="46"/>
      <c r="BC216" s="46"/>
      <c r="BD216" s="44">
        <f t="shared" si="41"/>
        <v>7.8230497900198814E-2</v>
      </c>
      <c r="BE216" s="46">
        <f>IF(ISNUMBER(VLOOKUP($B216,Stats!$A$2:$AA$19,2,FALSE))=FALSE,"",IF(ISNUMBER(Y216),(Y216-VLOOKUP($B216,Stats!$A$2:$AA$19,5,FALSE))/VLOOKUP($B216,Stats!$A$2:$AA$19,19,FALSE),""))</f>
        <v>-1.0912436102793748</v>
      </c>
      <c r="BF216" s="46"/>
      <c r="BG216" s="46"/>
      <c r="BH216" s="46">
        <f>IF(ISNUMBER(VLOOKUP($B216,Stats!$A$2:$AA$19,2,FALSE))=FALSE,"",IF(ISNUMBER(Z216),(Z216-VLOOKUP($B216,Stats!$A$2:$AA$19,8,FALSE))/VLOOKUP($B216,Stats!$A$2:$AA$19,22,FALSE),""))</f>
        <v>-0.22777854907483192</v>
      </c>
      <c r="BI216" s="46" t="str">
        <f>IF(ISNUMBER(VLOOKUP($B216,Stats!$A$2:$AA$19,2,FALSE))=FALSE,"",IF(ISNUMBER(#REF!),(#REF!-VLOOKUP($B216,Stats!$A$2:$AA$19,9,FALSE))/VLOOKUP($B216,Stats!$A$2:$AA$19,23,FALSE),""))</f>
        <v/>
      </c>
      <c r="BJ216" s="46" t="str">
        <f>IF(ISNUMBER(VLOOKUP($B216,Stats!$A$2:$AA$19,2,FALSE))=FALSE,"",IF(ISNUMBER(#REF!),(#REF!-VLOOKUP($B216,Stats!$A$2:$AA$19,10,FALSE))/VLOOKUP($B216,Stats!$A$2:$AA$19,24,FALSE),""))</f>
        <v/>
      </c>
      <c r="BK216" s="44">
        <f t="shared" si="46"/>
        <v>0.6955369624731127</v>
      </c>
      <c r="BL216" s="46" t="str">
        <f>IF(ISNUMBER(VLOOKUP($B216,Stats!$A$2:$AA$19,2,FALSE))=FALSE,"",IF(ISNUMBER(#REF!),(#REF!-VLOOKUP($B216,Stats!$A$2:$AA$19,11,FALSE))/VLOOKUP($B216,Stats!$A$2:$AA$19,25,FALSE),""))</f>
        <v/>
      </c>
      <c r="BM216" s="46">
        <f>IF(ISNUMBER(VLOOKUP($B216,Stats!$A$2:$AA$19,2,FALSE))=FALSE,"",IF(ISNUMBER(AA216),(AA216-VLOOKUP($B216,Stats!$A$2:$AA$19,12,FALSE))/VLOOKUP($B216,Stats!$A$2:$AA$19,26,FALSE),""))</f>
        <v>6.6991516612871251</v>
      </c>
      <c r="BN216" s="46" t="str">
        <f>IF(ISNUMBER(VLOOKUP($B216,Stats!$A$2:$AA$19,2,FALSE))=FALSE,"",IF(ISNUMBER(#REF!),(#REF!-VLOOKUP($B216,Stats!$A$2:$AA$19,13,FALSE))/VLOOKUP($B216,Stats!$A$2:$AA$19,27,FALSE),""))</f>
        <v/>
      </c>
      <c r="BO216" s="46" t="str">
        <f>IF(ISNUMBER(VLOOKUP($B216,Stats!$A$2:$AA$19,2,FALSE))=FALSE,"",IF(ISNUMBER(#REF!),(#REF!-VLOOKUP($B216,Stats!$A$2:$AA$19,14,FALSE))/VLOOKUP($B216,Stats!$A$2:$AB$19,28,FALSE),""))</f>
        <v/>
      </c>
      <c r="BP216" s="46"/>
      <c r="BQ216" s="46">
        <f>IF(ISNUMBER(VLOOKUP($B216,Stats!$A$2:$AA$19,2,FALSE))=FALSE,"",IF(ISNUMBER(BM216),BM216,(VLOOKUP($B216,Stats!$A$2:$AT$19,46,FALSE)-VLOOKUP($B216,Stats!$A$2:$AA$19,12,FALSE))/VLOOKUP($B216,Stats!$A$2:$AA$19,26,FALSE)))</f>
        <v>6.6991516612871251</v>
      </c>
      <c r="BR216" s="51">
        <f t="shared" si="47"/>
        <v>3</v>
      </c>
      <c r="BS216" s="32" t="str">
        <f t="shared" si="42"/>
        <v>2188_201507</v>
      </c>
      <c r="BT216" s="53">
        <f t="shared" si="43"/>
        <v>1.0329682770639075</v>
      </c>
    </row>
    <row r="217" spans="1:72" x14ac:dyDescent="0.15">
      <c r="S217" t="str">
        <f>IF(ISNUMBER(R217),VLOOKUP(B217,Index!$B$3:$AB$18,27,FALSE),"")</f>
        <v/>
      </c>
      <c r="T217" t="str">
        <f>IF(ISNUMBER($R217),VLOOKUP($B217,Index!$B$21:$AB$36,27,FALSE),"")</f>
        <v/>
      </c>
      <c r="U217" t="str">
        <f>IF(ISNUMBER($R217),VLOOKUP($B217,Index!$B$39:$AB$54,27,FALSE),"")</f>
        <v/>
      </c>
      <c r="Z217" t="str">
        <f t="shared" si="44"/>
        <v/>
      </c>
      <c r="AA217" t="s">
        <v>25</v>
      </c>
      <c r="AF217" t="str">
        <f t="shared" si="45"/>
        <v/>
      </c>
      <c r="AG217" t="s">
        <v>25</v>
      </c>
      <c r="AK217" t="str">
        <f t="shared" si="49"/>
        <v/>
      </c>
      <c r="AL217" t="str">
        <f t="shared" si="49"/>
        <v/>
      </c>
      <c r="AM217" t="str">
        <f t="shared" si="49"/>
        <v/>
      </c>
      <c r="AN217" t="str">
        <f t="shared" si="49"/>
        <v/>
      </c>
      <c r="AO217" t="str">
        <f t="shared" si="49"/>
        <v/>
      </c>
      <c r="AP217" t="str">
        <f t="shared" si="49"/>
        <v/>
      </c>
      <c r="AQ217" t="str">
        <f t="shared" si="49"/>
        <v/>
      </c>
      <c r="AR217" t="str">
        <f t="shared" si="49"/>
        <v/>
      </c>
      <c r="AS217" t="str">
        <f t="shared" si="49"/>
        <v/>
      </c>
      <c r="AT217" t="str">
        <f t="shared" si="49"/>
        <v/>
      </c>
      <c r="AU217" t="str">
        <f t="shared" si="49"/>
        <v/>
      </c>
      <c r="AV217" t="str">
        <f t="shared" si="49"/>
        <v/>
      </c>
      <c r="AW217" t="str">
        <f t="shared" si="49"/>
        <v/>
      </c>
      <c r="AX217" t="str">
        <f t="shared" si="49"/>
        <v/>
      </c>
      <c r="AZ217" s="46" t="str">
        <f>IF(ISNUMBER(VLOOKUP($B217,Stats!$A$2:$AA$19,2,FALSE))=FALSE,"",IF(ISNUMBER(W217),(W217-VLOOKUP($B217,Stats!$A$2:$AA$19,2,FALSE))/VLOOKUP($B217,Stats!$A$2:$AA$19,16,FALSE),""))</f>
        <v/>
      </c>
      <c r="BA217" s="46" t="str">
        <f>IF(ISNUMBER(VLOOKUP($B217,Stats!$A$2:$AA$19,2,FALSE))=FALSE,"",IF(ISNUMBER(X217),(X217-VLOOKUP($B217,Stats!$A$2:$AA$19,3,FALSE))/VLOOKUP($B217,Stats!$A$2:$AA$19,17,FALSE),""))</f>
        <v/>
      </c>
      <c r="BB217" s="46"/>
      <c r="BC217" s="46"/>
      <c r="BD217" s="44" t="str">
        <f t="shared" si="41"/>
        <v/>
      </c>
      <c r="BE217" s="46" t="str">
        <f>IF(ISNUMBER(VLOOKUP($B217,Stats!$A$2:$AA$19,2,FALSE))=FALSE,"",IF(ISNUMBER(Y217),(Y217-VLOOKUP($B217,Stats!$A$2:$AA$19,5,FALSE))/VLOOKUP($B217,Stats!$A$2:$AA$19,19,FALSE),""))</f>
        <v/>
      </c>
      <c r="BF217" s="46"/>
      <c r="BG217" s="46"/>
      <c r="BH217" s="46" t="str">
        <f>IF(ISNUMBER(VLOOKUP($B217,Stats!$A$2:$AA$19,2,FALSE))=FALSE,"",IF(ISNUMBER(Z217),(Z217-VLOOKUP($B217,Stats!$A$2:$AA$19,8,FALSE))/VLOOKUP($B217,Stats!$A$2:$AA$19,22,FALSE),""))</f>
        <v/>
      </c>
      <c r="BI217" s="46" t="str">
        <f>IF(ISNUMBER(VLOOKUP($B217,Stats!$A$2:$AA$19,2,FALSE))=FALSE,"",IF(ISNUMBER(#REF!),(#REF!-VLOOKUP($B217,Stats!$A$2:$AA$19,9,FALSE))/VLOOKUP($B217,Stats!$A$2:$AA$19,23,FALSE),""))</f>
        <v/>
      </c>
      <c r="BJ217" s="46" t="str">
        <f>IF(ISNUMBER(VLOOKUP($B217,Stats!$A$2:$AA$19,2,FALSE))=FALSE,"",IF(ISNUMBER(#REF!),(#REF!-VLOOKUP($B217,Stats!$A$2:$AA$19,10,FALSE))/VLOOKUP($B217,Stats!$A$2:$AA$19,24,FALSE),""))</f>
        <v/>
      </c>
      <c r="BK217" s="44" t="str">
        <f t="shared" si="46"/>
        <v/>
      </c>
      <c r="BL217" s="46" t="str">
        <f>IF(ISNUMBER(VLOOKUP($B217,Stats!$A$2:$AA$19,2,FALSE))=FALSE,"",IF(ISNUMBER(#REF!),(#REF!-VLOOKUP($B217,Stats!$A$2:$AA$19,11,FALSE))/VLOOKUP($B217,Stats!$A$2:$AA$19,25,FALSE),""))</f>
        <v/>
      </c>
      <c r="BM217" s="46" t="str">
        <f>IF(ISNUMBER(VLOOKUP($B217,Stats!$A$2:$AA$19,2,FALSE))=FALSE,"",IF(ISNUMBER(AA217),(AA217-VLOOKUP($B217,Stats!$A$2:$AA$19,12,FALSE))/VLOOKUP($B217,Stats!$A$2:$AA$19,26,FALSE),""))</f>
        <v/>
      </c>
      <c r="BN217" s="46" t="str">
        <f>IF(ISNUMBER(VLOOKUP($B217,Stats!$A$2:$AA$19,2,FALSE))=FALSE,"",IF(ISNUMBER(#REF!),(#REF!-VLOOKUP($B217,Stats!$A$2:$AA$19,13,FALSE))/VLOOKUP($B217,Stats!$A$2:$AA$19,27,FALSE),""))</f>
        <v/>
      </c>
      <c r="BO217" s="46" t="str">
        <f>IF(ISNUMBER(VLOOKUP($B217,Stats!$A$2:$AA$19,2,FALSE))=FALSE,"",IF(ISNUMBER(#REF!),(#REF!-VLOOKUP($B217,Stats!$A$2:$AA$19,14,FALSE))/VLOOKUP($B217,Stats!$A$2:$AB$19,28,FALSE),""))</f>
        <v/>
      </c>
      <c r="BP217" s="46"/>
      <c r="BQ217" s="46" t="str">
        <f>IF(ISNUMBER(VLOOKUP($B217,Stats!$A$2:$AA$19,2,FALSE))=FALSE,"",IF(ISNUMBER(BM217),BM217,(VLOOKUP($B217,Stats!$A$2:$AT$19,46,FALSE)-VLOOKUP($B217,Stats!$A$2:$AA$19,12,FALSE))/VLOOKUP($B217,Stats!$A$2:$AA$19,26,FALSE)))</f>
        <v/>
      </c>
      <c r="BR217" s="51" t="str">
        <f t="shared" si="47"/>
        <v/>
      </c>
      <c r="BS217" s="32" t="str">
        <f t="shared" si="42"/>
        <v/>
      </c>
      <c r="BT217" s="53" t="str">
        <f t="shared" si="43"/>
        <v/>
      </c>
    </row>
    <row r="218" spans="1:72" ht="40.5" x14ac:dyDescent="0.15">
      <c r="A218" s="1" t="s">
        <v>29</v>
      </c>
      <c r="B218" s="1" t="s">
        <v>0</v>
      </c>
      <c r="C218" s="3"/>
      <c r="D218" s="4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 t="s">
        <v>15</v>
      </c>
      <c r="J218" s="1" t="s">
        <v>16</v>
      </c>
      <c r="K218" s="1" t="s">
        <v>17</v>
      </c>
      <c r="L218" s="1" t="s">
        <v>18</v>
      </c>
      <c r="M218" s="1" t="s">
        <v>19</v>
      </c>
      <c r="N218" s="1" t="s">
        <v>20</v>
      </c>
      <c r="O218" s="1" t="s">
        <v>21</v>
      </c>
      <c r="P218" s="1" t="s">
        <v>22</v>
      </c>
      <c r="Q218" s="1" t="s">
        <v>23</v>
      </c>
      <c r="R218" s="1" t="s">
        <v>24</v>
      </c>
      <c r="S218" s="1" t="str">
        <f>IF(ISNUMBER(R218),VLOOKUP(B218,Index!$B$3:$AB$18,27,FALSE),"")</f>
        <v/>
      </c>
      <c r="T218" s="1" t="str">
        <f>IF(ISNUMBER($R218),VLOOKUP($B218,Index!$B$21:$AB$36,27,FALSE),"")</f>
        <v/>
      </c>
      <c r="U218" s="1" t="str">
        <f>IF(ISNUMBER($R218),VLOOKUP($B218,Index!$B$39:$AB$54,27,FALSE),"")</f>
        <v/>
      </c>
      <c r="W218" s="1" t="s">
        <v>1</v>
      </c>
      <c r="X218" s="1" t="s">
        <v>2</v>
      </c>
      <c r="Y218" s="1" t="s">
        <v>4</v>
      </c>
      <c r="Z218" s="1" t="str">
        <f t="shared" si="44"/>
        <v/>
      </c>
      <c r="AA218" s="1" t="s">
        <v>8</v>
      </c>
      <c r="AB218" s="27"/>
      <c r="AC218" s="1" t="s">
        <v>33</v>
      </c>
      <c r="AD218" s="1" t="s">
        <v>35</v>
      </c>
      <c r="AE218" s="1" t="s">
        <v>37</v>
      </c>
      <c r="AF218" s="1" t="str">
        <f t="shared" si="45"/>
        <v/>
      </c>
      <c r="AG218" s="1" t="s">
        <v>38</v>
      </c>
      <c r="AH218" s="27"/>
      <c r="AK218" t="str">
        <f t="shared" si="49"/>
        <v/>
      </c>
      <c r="AL218" t="str">
        <f t="shared" si="49"/>
        <v/>
      </c>
      <c r="AM218" t="str">
        <f t="shared" si="49"/>
        <v/>
      </c>
      <c r="AN218" t="str">
        <f t="shared" si="49"/>
        <v/>
      </c>
      <c r="AO218" t="str">
        <f t="shared" si="49"/>
        <v/>
      </c>
      <c r="AP218" t="str">
        <f t="shared" si="49"/>
        <v/>
      </c>
      <c r="AQ218" t="str">
        <f t="shared" si="49"/>
        <v/>
      </c>
      <c r="AR218" t="str">
        <f t="shared" si="49"/>
        <v/>
      </c>
      <c r="AS218" t="str">
        <f t="shared" si="49"/>
        <v/>
      </c>
      <c r="AT218" t="str">
        <f t="shared" si="49"/>
        <v/>
      </c>
      <c r="AU218" t="str">
        <f t="shared" si="49"/>
        <v/>
      </c>
      <c r="AV218" t="str">
        <f t="shared" si="49"/>
        <v/>
      </c>
      <c r="AW218" t="str">
        <f t="shared" si="49"/>
        <v/>
      </c>
      <c r="AX218" t="str">
        <f t="shared" si="49"/>
        <v/>
      </c>
      <c r="AZ218" s="46" t="str">
        <f>IF(ISNUMBER(VLOOKUP($B218,Stats!$A$2:$AA$19,2,FALSE))=FALSE,"",IF(ISNUMBER(W218),(W218-VLOOKUP($B218,Stats!$A$2:$AA$19,2,FALSE))/VLOOKUP($B218,Stats!$A$2:$AA$19,16,FALSE),""))</f>
        <v/>
      </c>
      <c r="BA218" s="46" t="str">
        <f>IF(ISNUMBER(VLOOKUP($B218,Stats!$A$2:$AA$19,2,FALSE))=FALSE,"",IF(ISNUMBER(X218),(X218-VLOOKUP($B218,Stats!$A$2:$AA$19,3,FALSE))/VLOOKUP($B218,Stats!$A$2:$AA$19,17,FALSE),""))</f>
        <v/>
      </c>
      <c r="BB218" s="46"/>
      <c r="BC218" s="46"/>
      <c r="BD218" s="44" t="str">
        <f t="shared" si="41"/>
        <v/>
      </c>
      <c r="BE218" s="46" t="str">
        <f>IF(ISNUMBER(VLOOKUP($B218,Stats!$A$2:$AA$19,2,FALSE))=FALSE,"",IF(ISNUMBER(Y218),(Y218-VLOOKUP($B218,Stats!$A$2:$AA$19,5,FALSE))/VLOOKUP($B218,Stats!$A$2:$AA$19,19,FALSE),""))</f>
        <v/>
      </c>
      <c r="BF218" s="46"/>
      <c r="BG218" s="46"/>
      <c r="BH218" s="46" t="str">
        <f>IF(ISNUMBER(VLOOKUP($B218,Stats!$A$2:$AA$19,2,FALSE))=FALSE,"",IF(ISNUMBER(Z218),(Z218-VLOOKUP($B218,Stats!$A$2:$AA$19,8,FALSE))/VLOOKUP($B218,Stats!$A$2:$AA$19,22,FALSE),""))</f>
        <v/>
      </c>
      <c r="BI218" s="46" t="str">
        <f>IF(ISNUMBER(VLOOKUP($B218,Stats!$A$2:$AA$19,2,FALSE))=FALSE,"",IF(ISNUMBER(#REF!),(#REF!-VLOOKUP($B218,Stats!$A$2:$AA$19,9,FALSE))/VLOOKUP($B218,Stats!$A$2:$AA$19,23,FALSE),""))</f>
        <v/>
      </c>
      <c r="BJ218" s="46" t="str">
        <f>IF(ISNUMBER(VLOOKUP($B218,Stats!$A$2:$AA$19,2,FALSE))=FALSE,"",IF(ISNUMBER(#REF!),(#REF!-VLOOKUP($B218,Stats!$A$2:$AA$19,10,FALSE))/VLOOKUP($B218,Stats!$A$2:$AA$19,24,FALSE),""))</f>
        <v/>
      </c>
      <c r="BK218" s="44" t="str">
        <f t="shared" si="46"/>
        <v/>
      </c>
      <c r="BL218" s="46" t="str">
        <f>IF(ISNUMBER(VLOOKUP($B218,Stats!$A$2:$AA$19,2,FALSE))=FALSE,"",IF(ISNUMBER(#REF!),(#REF!-VLOOKUP($B218,Stats!$A$2:$AA$19,11,FALSE))/VLOOKUP($B218,Stats!$A$2:$AA$19,25,FALSE),""))</f>
        <v/>
      </c>
      <c r="BM218" s="46" t="str">
        <f>IF(ISNUMBER(VLOOKUP($B218,Stats!$A$2:$AA$19,2,FALSE))=FALSE,"",IF(ISNUMBER(AA218),(AA218-VLOOKUP($B218,Stats!$A$2:$AA$19,12,FALSE))/VLOOKUP($B218,Stats!$A$2:$AA$19,26,FALSE),""))</f>
        <v/>
      </c>
      <c r="BN218" s="46" t="str">
        <f>IF(ISNUMBER(VLOOKUP($B218,Stats!$A$2:$AA$19,2,FALSE))=FALSE,"",IF(ISNUMBER(#REF!),(#REF!-VLOOKUP($B218,Stats!$A$2:$AA$19,13,FALSE))/VLOOKUP($B218,Stats!$A$2:$AA$19,27,FALSE),""))</f>
        <v/>
      </c>
      <c r="BO218" s="46" t="str">
        <f>IF(ISNUMBER(VLOOKUP($B218,Stats!$A$2:$AA$19,2,FALSE))=FALSE,"",IF(ISNUMBER(#REF!),(#REF!-VLOOKUP($B218,Stats!$A$2:$AA$19,14,FALSE))/VLOOKUP($B218,Stats!$A$2:$AB$19,28,FALSE),""))</f>
        <v/>
      </c>
      <c r="BP218" s="46"/>
      <c r="BQ218" s="46" t="str">
        <f>IF(ISNUMBER(VLOOKUP($B218,Stats!$A$2:$AA$19,2,FALSE))=FALSE,"",IF(ISNUMBER(BM218),BM218,(VLOOKUP($B218,Stats!$A$2:$AT$19,46,FALSE)-VLOOKUP($B218,Stats!$A$2:$AA$19,12,FALSE))/VLOOKUP($B218,Stats!$A$2:$AA$19,26,FALSE)))</f>
        <v/>
      </c>
      <c r="BR218" s="51" t="str">
        <f t="shared" si="47"/>
        <v/>
      </c>
      <c r="BS218" s="32" t="str">
        <f t="shared" si="42"/>
        <v/>
      </c>
      <c r="BT218" s="53" t="str">
        <f t="shared" si="43"/>
        <v/>
      </c>
    </row>
    <row r="219" spans="1:72" x14ac:dyDescent="0.15">
      <c r="A219" s="5">
        <v>2322</v>
      </c>
      <c r="B219" s="5" t="s">
        <v>30</v>
      </c>
      <c r="C219" s="3">
        <v>0</v>
      </c>
      <c r="D219" s="11">
        <v>0.34526854219948855</v>
      </c>
      <c r="E219" s="6">
        <v>1.4566120564365473E-2</v>
      </c>
      <c r="F219" s="12">
        <v>65</v>
      </c>
      <c r="G219" s="12">
        <v>50</v>
      </c>
      <c r="H219" s="13">
        <v>1.1582526006148923E-2</v>
      </c>
      <c r="I219" s="13">
        <v>-8.8749270344029019E-3</v>
      </c>
      <c r="J219" s="12">
        <v>10</v>
      </c>
      <c r="K219" s="12">
        <v>5</v>
      </c>
      <c r="L219" s="13">
        <v>4.6661880832735037E-2</v>
      </c>
      <c r="M219" s="13">
        <v>-6.5217391304347783E-2</v>
      </c>
      <c r="N219" s="8">
        <v>1.5840000000000001</v>
      </c>
      <c r="O219" s="8">
        <v>1.3503836317135549</v>
      </c>
      <c r="P219" s="14">
        <v>42086</v>
      </c>
      <c r="Q219" s="13">
        <v>-6.5217391304347783E-2</v>
      </c>
      <c r="R219" s="14">
        <v>42023</v>
      </c>
      <c r="S219" s="14">
        <f>IF(ISNUMBER(R219),VLOOKUP(B219,Index!$B$3:$AB$18,27,FALSE),"")</f>
        <v>42041</v>
      </c>
      <c r="T219" s="14">
        <f>IF(ISNUMBER($R219),VLOOKUP($B219,Index!$B$21:$AB$36,27,FALSE),"")</f>
        <v>41996</v>
      </c>
      <c r="U219" s="14">
        <f>IF(ISNUMBER($R219),VLOOKUP($B219,Index!$B$39:$AB$54,27,FALSE),"")</f>
        <v>42003</v>
      </c>
      <c r="W219" s="6">
        <v>0.72688114147260741</v>
      </c>
      <c r="X219" s="7">
        <v>0.56521739130434778</v>
      </c>
      <c r="Y219" s="6">
        <v>0.27637270593607299</v>
      </c>
      <c r="Z219" s="8" t="str">
        <f t="shared" si="44"/>
        <v/>
      </c>
      <c r="AA219" s="9">
        <v>5.2941176470588278</v>
      </c>
      <c r="AB219" s="28"/>
      <c r="AC219" s="6">
        <v>0.52835619382852073</v>
      </c>
      <c r="AD219" s="7">
        <v>0.31947069943289219</v>
      </c>
      <c r="AE219" s="6">
        <v>7.6381872586427077E-2</v>
      </c>
      <c r="AF219" s="8" t="str">
        <f t="shared" si="45"/>
        <v/>
      </c>
      <c r="AG219" s="9">
        <v>28.027681660899699</v>
      </c>
      <c r="AH219" s="28"/>
      <c r="AK219" t="str">
        <f t="shared" si="49"/>
        <v/>
      </c>
      <c r="AL219" t="str">
        <f t="shared" si="49"/>
        <v/>
      </c>
      <c r="AM219" t="str">
        <f t="shared" si="49"/>
        <v/>
      </c>
      <c r="AN219" t="str">
        <f t="shared" si="49"/>
        <v/>
      </c>
      <c r="AO219" t="str">
        <f t="shared" si="49"/>
        <v/>
      </c>
      <c r="AP219" t="str">
        <f t="shared" si="49"/>
        <v/>
      </c>
      <c r="AQ219" t="str">
        <f t="shared" si="49"/>
        <v/>
      </c>
      <c r="AR219" t="str">
        <f t="shared" si="49"/>
        <v/>
      </c>
      <c r="AS219" t="str">
        <f t="shared" si="49"/>
        <v/>
      </c>
      <c r="AT219" t="str">
        <f t="shared" si="49"/>
        <v/>
      </c>
      <c r="AU219" t="str">
        <f t="shared" si="49"/>
        <v/>
      </c>
      <c r="AV219" t="str">
        <f t="shared" si="49"/>
        <v/>
      </c>
      <c r="AW219" t="str">
        <f t="shared" si="49"/>
        <v/>
      </c>
      <c r="AX219" t="str">
        <f t="shared" si="49"/>
        <v/>
      </c>
      <c r="AZ219" s="46" t="str">
        <f>IF(ISNUMBER(VLOOKUP($B219,Stats!$A$2:$AA$19,2,FALSE))=FALSE,"",IF(ISNUMBER(W219),(W219-VLOOKUP($B219,Stats!$A$2:$AA$19,2,FALSE))/VLOOKUP($B219,Stats!$A$2:$AA$19,16,FALSE),""))</f>
        <v/>
      </c>
      <c r="BA219" s="46" t="str">
        <f>IF(ISNUMBER(VLOOKUP($B219,Stats!$A$2:$AA$19,2,FALSE))=FALSE,"",IF(ISNUMBER(X219),(X219-VLOOKUP($B219,Stats!$A$2:$AA$19,3,FALSE))/VLOOKUP($B219,Stats!$A$2:$AA$19,17,FALSE),""))</f>
        <v/>
      </c>
      <c r="BB219" s="46"/>
      <c r="BC219" s="46"/>
      <c r="BD219" s="44" t="str">
        <f t="shared" si="41"/>
        <v/>
      </c>
      <c r="BE219" s="46" t="str">
        <f>IF(ISNUMBER(VLOOKUP($B219,Stats!$A$2:$AA$19,2,FALSE))=FALSE,"",IF(ISNUMBER(Y219),(Y219-VLOOKUP($B219,Stats!$A$2:$AA$19,5,FALSE))/VLOOKUP($B219,Stats!$A$2:$AA$19,19,FALSE),""))</f>
        <v/>
      </c>
      <c r="BF219" s="46"/>
      <c r="BG219" s="46"/>
      <c r="BH219" s="46" t="str">
        <f>IF(ISNUMBER(VLOOKUP($B219,Stats!$A$2:$AA$19,2,FALSE))=FALSE,"",IF(ISNUMBER(Z219),(Z219-VLOOKUP($B219,Stats!$A$2:$AA$19,8,FALSE))/VLOOKUP($B219,Stats!$A$2:$AA$19,22,FALSE),""))</f>
        <v/>
      </c>
      <c r="BI219" s="46" t="str">
        <f>IF(ISNUMBER(VLOOKUP($B219,Stats!$A$2:$AA$19,2,FALSE))=FALSE,"",IF(ISNUMBER(#REF!),(#REF!-VLOOKUP($B219,Stats!$A$2:$AA$19,9,FALSE))/VLOOKUP($B219,Stats!$A$2:$AA$19,23,FALSE),""))</f>
        <v/>
      </c>
      <c r="BJ219" s="46" t="str">
        <f>IF(ISNUMBER(VLOOKUP($B219,Stats!$A$2:$AA$19,2,FALSE))=FALSE,"",IF(ISNUMBER(#REF!),(#REF!-VLOOKUP($B219,Stats!$A$2:$AA$19,10,FALSE))/VLOOKUP($B219,Stats!$A$2:$AA$19,24,FALSE),""))</f>
        <v/>
      </c>
      <c r="BK219" s="44" t="str">
        <f t="shared" si="46"/>
        <v/>
      </c>
      <c r="BL219" s="46" t="str">
        <f>IF(ISNUMBER(VLOOKUP($B219,Stats!$A$2:$AA$19,2,FALSE))=FALSE,"",IF(ISNUMBER(#REF!),(#REF!-VLOOKUP($B219,Stats!$A$2:$AA$19,11,FALSE))/VLOOKUP($B219,Stats!$A$2:$AA$19,25,FALSE),""))</f>
        <v/>
      </c>
      <c r="BM219" s="46" t="str">
        <f>IF(ISNUMBER(VLOOKUP($B219,Stats!$A$2:$AA$19,2,FALSE))=FALSE,"",IF(ISNUMBER(AA219),(AA219-VLOOKUP($B219,Stats!$A$2:$AA$19,12,FALSE))/VLOOKUP($B219,Stats!$A$2:$AA$19,26,FALSE),""))</f>
        <v/>
      </c>
      <c r="BN219" s="46" t="str">
        <f>IF(ISNUMBER(VLOOKUP($B219,Stats!$A$2:$AA$19,2,FALSE))=FALSE,"",IF(ISNUMBER(#REF!),(#REF!-VLOOKUP($B219,Stats!$A$2:$AA$19,13,FALSE))/VLOOKUP($B219,Stats!$A$2:$AA$19,27,FALSE),""))</f>
        <v/>
      </c>
      <c r="BO219" s="46" t="str">
        <f>IF(ISNUMBER(VLOOKUP($B219,Stats!$A$2:$AA$19,2,FALSE))=FALSE,"",IF(ISNUMBER(#REF!),(#REF!-VLOOKUP($B219,Stats!$A$2:$AA$19,14,FALSE))/VLOOKUP($B219,Stats!$A$2:$AB$19,28,FALSE),""))</f>
        <v/>
      </c>
      <c r="BP219" s="46"/>
      <c r="BQ219" s="46" t="str">
        <f>IF(ISNUMBER(VLOOKUP($B219,Stats!$A$2:$AA$19,2,FALSE))=FALSE,"",IF(ISNUMBER(BM219),BM219,(VLOOKUP($B219,Stats!$A$2:$AT$19,46,FALSE)-VLOOKUP($B219,Stats!$A$2:$AA$19,12,FALSE))/VLOOKUP($B219,Stats!$A$2:$AA$19,26,FALSE)))</f>
        <v/>
      </c>
      <c r="BR219" s="51" t="str">
        <f t="shared" si="47"/>
        <v/>
      </c>
      <c r="BS219" s="32" t="str">
        <f t="shared" si="42"/>
        <v/>
      </c>
      <c r="BT219" s="53" t="str">
        <f t="shared" si="43"/>
        <v/>
      </c>
    </row>
    <row r="220" spans="1:72" x14ac:dyDescent="0.15">
      <c r="A220" s="5">
        <v>2322</v>
      </c>
      <c r="B220" s="5" t="s">
        <v>31</v>
      </c>
      <c r="C220" s="3">
        <v>0</v>
      </c>
      <c r="D220" s="11">
        <v>2.1822549972873258E-2</v>
      </c>
      <c r="E220" s="6">
        <v>1.3088992857210218E-2</v>
      </c>
      <c r="F220" s="15">
        <v>4.6428571428571432</v>
      </c>
      <c r="G220" s="15">
        <v>3.5714285714285716</v>
      </c>
      <c r="H220" s="13">
        <v>1.1820538934657798E-2</v>
      </c>
      <c r="I220" s="13">
        <v>-8.637528321005155E-3</v>
      </c>
      <c r="J220" s="12">
        <v>3</v>
      </c>
      <c r="K220" s="12">
        <v>2.3571428571428572</v>
      </c>
      <c r="L220" s="13">
        <v>2.1944455215537357E-2</v>
      </c>
      <c r="M220" s="13">
        <v>-1.6252686323801706E-2</v>
      </c>
      <c r="N220" s="8">
        <v>1.4097142857142857</v>
      </c>
      <c r="O220" s="8">
        <v>1.0257301878538247</v>
      </c>
      <c r="P220" s="14"/>
      <c r="Q220" s="13">
        <v>-2.4584188161831593E-2</v>
      </c>
      <c r="R220" s="14"/>
      <c r="S220" s="14" t="str">
        <f>IF(ISNUMBER(R220),VLOOKUP(B220,Index!$B$3:$AB$18,27,FALSE),"")</f>
        <v/>
      </c>
      <c r="T220" s="14" t="str">
        <f>IF(ISNUMBER($R220),VLOOKUP($B220,Index!$B$21:$AB$36,27,FALSE),"")</f>
        <v/>
      </c>
      <c r="U220" s="14" t="str">
        <f>IF(ISNUMBER($R220),VLOOKUP($B220,Index!$B$39:$AB$54,27,FALSE),"")</f>
        <v/>
      </c>
      <c r="W220" s="6">
        <v>0.97888728426401983</v>
      </c>
      <c r="X220" s="8">
        <v>0.55909863945578242</v>
      </c>
      <c r="Y220" s="6">
        <v>0.2483461782387561</v>
      </c>
      <c r="Z220" s="8" t="str">
        <f t="shared" si="44"/>
        <v/>
      </c>
      <c r="AA220" s="9" t="s">
        <v>25</v>
      </c>
      <c r="AB220" s="28"/>
      <c r="AC220" s="6">
        <v>0.95822031529378793</v>
      </c>
      <c r="AD220" s="8">
        <v>0.31259128864130697</v>
      </c>
      <c r="AE220" s="6">
        <v>6.1675824245796013E-2</v>
      </c>
      <c r="AF220" s="8" t="str">
        <f t="shared" si="45"/>
        <v/>
      </c>
      <c r="AG220" s="9" t="s">
        <v>25</v>
      </c>
      <c r="AH220" s="28"/>
      <c r="AK220" t="str">
        <f t="shared" si="49"/>
        <v/>
      </c>
      <c r="AL220" t="str">
        <f t="shared" si="49"/>
        <v/>
      </c>
      <c r="AM220" t="str">
        <f t="shared" si="49"/>
        <v/>
      </c>
      <c r="AN220" t="str">
        <f t="shared" si="49"/>
        <v/>
      </c>
      <c r="AO220" t="str">
        <f t="shared" si="49"/>
        <v/>
      </c>
      <c r="AP220" t="str">
        <f t="shared" si="49"/>
        <v/>
      </c>
      <c r="AQ220" t="str">
        <f t="shared" si="49"/>
        <v/>
      </c>
      <c r="AR220" t="str">
        <f t="shared" si="49"/>
        <v/>
      </c>
      <c r="AS220" t="str">
        <f t="shared" si="49"/>
        <v/>
      </c>
      <c r="AT220" t="str">
        <f t="shared" si="49"/>
        <v/>
      </c>
      <c r="AU220" t="str">
        <f t="shared" si="49"/>
        <v/>
      </c>
      <c r="AV220" t="str">
        <f t="shared" si="49"/>
        <v/>
      </c>
      <c r="AW220" t="str">
        <f t="shared" si="49"/>
        <v/>
      </c>
      <c r="AX220" t="str">
        <f t="shared" si="49"/>
        <v/>
      </c>
      <c r="AZ220" s="46" t="str">
        <f>IF(ISNUMBER(VLOOKUP($B220,Stats!$A$2:$AA$19,2,FALSE))=FALSE,"",IF(ISNUMBER(W220),(W220-VLOOKUP($B220,Stats!$A$2:$AA$19,2,FALSE))/VLOOKUP($B220,Stats!$A$2:$AA$19,16,FALSE),""))</f>
        <v/>
      </c>
      <c r="BA220" s="46" t="str">
        <f>IF(ISNUMBER(VLOOKUP($B220,Stats!$A$2:$AA$19,2,FALSE))=FALSE,"",IF(ISNUMBER(X220),(X220-VLOOKUP($B220,Stats!$A$2:$AA$19,3,FALSE))/VLOOKUP($B220,Stats!$A$2:$AA$19,17,FALSE),""))</f>
        <v/>
      </c>
      <c r="BB220" s="46"/>
      <c r="BC220" s="46"/>
      <c r="BD220" s="44" t="str">
        <f t="shared" si="41"/>
        <v/>
      </c>
      <c r="BE220" s="46" t="str">
        <f>IF(ISNUMBER(VLOOKUP($B220,Stats!$A$2:$AA$19,2,FALSE))=FALSE,"",IF(ISNUMBER(Y220),(Y220-VLOOKUP($B220,Stats!$A$2:$AA$19,5,FALSE))/VLOOKUP($B220,Stats!$A$2:$AA$19,19,FALSE),""))</f>
        <v/>
      </c>
      <c r="BF220" s="46"/>
      <c r="BG220" s="46"/>
      <c r="BH220" s="46" t="str">
        <f>IF(ISNUMBER(VLOOKUP($B220,Stats!$A$2:$AA$19,2,FALSE))=FALSE,"",IF(ISNUMBER(Z220),(Z220-VLOOKUP($B220,Stats!$A$2:$AA$19,8,FALSE))/VLOOKUP($B220,Stats!$A$2:$AA$19,22,FALSE),""))</f>
        <v/>
      </c>
      <c r="BI220" s="46" t="str">
        <f>IF(ISNUMBER(VLOOKUP($B220,Stats!$A$2:$AA$19,2,FALSE))=FALSE,"",IF(ISNUMBER(#REF!),(#REF!-VLOOKUP($B220,Stats!$A$2:$AA$19,9,FALSE))/VLOOKUP($B220,Stats!$A$2:$AA$19,23,FALSE),""))</f>
        <v/>
      </c>
      <c r="BJ220" s="46" t="str">
        <f>IF(ISNUMBER(VLOOKUP($B220,Stats!$A$2:$AA$19,2,FALSE))=FALSE,"",IF(ISNUMBER(#REF!),(#REF!-VLOOKUP($B220,Stats!$A$2:$AA$19,10,FALSE))/VLOOKUP($B220,Stats!$A$2:$AA$19,24,FALSE),""))</f>
        <v/>
      </c>
      <c r="BK220" s="44" t="str">
        <f t="shared" si="46"/>
        <v/>
      </c>
      <c r="BL220" s="46" t="str">
        <f>IF(ISNUMBER(VLOOKUP($B220,Stats!$A$2:$AA$19,2,FALSE))=FALSE,"",IF(ISNUMBER(#REF!),(#REF!-VLOOKUP($B220,Stats!$A$2:$AA$19,11,FALSE))/VLOOKUP($B220,Stats!$A$2:$AA$19,25,FALSE),""))</f>
        <v/>
      </c>
      <c r="BM220" s="46" t="str">
        <f>IF(ISNUMBER(VLOOKUP($B220,Stats!$A$2:$AA$19,2,FALSE))=FALSE,"",IF(ISNUMBER(AA220),(AA220-VLOOKUP($B220,Stats!$A$2:$AA$19,12,FALSE))/VLOOKUP($B220,Stats!$A$2:$AA$19,26,FALSE),""))</f>
        <v/>
      </c>
      <c r="BN220" s="46" t="str">
        <f>IF(ISNUMBER(VLOOKUP($B220,Stats!$A$2:$AA$19,2,FALSE))=FALSE,"",IF(ISNUMBER(#REF!),(#REF!-VLOOKUP($B220,Stats!$A$2:$AA$19,13,FALSE))/VLOOKUP($B220,Stats!$A$2:$AA$19,27,FALSE),""))</f>
        <v/>
      </c>
      <c r="BO220" s="46" t="str">
        <f>IF(ISNUMBER(VLOOKUP($B220,Stats!$A$2:$AA$19,2,FALSE))=FALSE,"",IF(ISNUMBER(#REF!),(#REF!-VLOOKUP($B220,Stats!$A$2:$AA$19,14,FALSE))/VLOOKUP($B220,Stats!$A$2:$AB$19,28,FALSE),""))</f>
        <v/>
      </c>
      <c r="BP220" s="46"/>
      <c r="BQ220" s="46" t="str">
        <f>IF(ISNUMBER(VLOOKUP($B220,Stats!$A$2:$AA$19,2,FALSE))=FALSE,"",IF(ISNUMBER(BM220),BM220,(VLOOKUP($B220,Stats!$A$2:$AT$19,46,FALSE)-VLOOKUP($B220,Stats!$A$2:$AA$19,12,FALSE))/VLOOKUP($B220,Stats!$A$2:$AA$19,26,FALSE)))</f>
        <v/>
      </c>
      <c r="BR220" s="51" t="str">
        <f t="shared" si="47"/>
        <v/>
      </c>
      <c r="BS220" s="32" t="str">
        <f t="shared" si="42"/>
        <v/>
      </c>
      <c r="BT220" s="53" t="str">
        <f t="shared" si="43"/>
        <v/>
      </c>
    </row>
    <row r="221" spans="1:72" x14ac:dyDescent="0.15">
      <c r="A221" s="16">
        <v>2322</v>
      </c>
      <c r="B221" s="17">
        <v>201421</v>
      </c>
      <c r="C221" s="3">
        <v>0</v>
      </c>
      <c r="D221" s="23">
        <v>-1.1082693947144229E-2</v>
      </c>
      <c r="E221" s="18">
        <v>3.8746400336635992E-3</v>
      </c>
      <c r="F221" s="24">
        <v>2</v>
      </c>
      <c r="G221" s="24">
        <v>5</v>
      </c>
      <c r="H221" s="20">
        <v>3.8841713520272325E-3</v>
      </c>
      <c r="I221" s="20">
        <v>-3.7705267233147043E-3</v>
      </c>
      <c r="J221" s="24">
        <v>2</v>
      </c>
      <c r="K221" s="24">
        <v>4</v>
      </c>
      <c r="L221" s="20">
        <v>6.0501296456352271E-3</v>
      </c>
      <c r="M221" s="20">
        <v>-5.1590713671538779E-3</v>
      </c>
      <c r="N221" s="19">
        <v>1.173</v>
      </c>
      <c r="O221" s="19">
        <v>1</v>
      </c>
      <c r="P221" s="25">
        <v>41920</v>
      </c>
      <c r="Q221" s="20">
        <v>-1.3640238704177299E-2</v>
      </c>
      <c r="R221" s="25">
        <v>41926</v>
      </c>
      <c r="S221" s="25">
        <f>IF(ISNUMBER(R221),VLOOKUP(B221,Index!$B$3:$AB$18,27,FALSE),"")</f>
        <v>41929</v>
      </c>
      <c r="T221" s="25">
        <f>IF(ISNUMBER($R221),VLOOKUP($B221,Index!$B$21:$AB$36,27,FALSE),"")</f>
        <v>41929</v>
      </c>
      <c r="U221" s="25">
        <f>IF(ISNUMBER($R221),VLOOKUP($B221,Index!$B$39:$AB$54,27,FALSE),"")</f>
        <v>41929</v>
      </c>
      <c r="W221" s="18">
        <v>-0.39897698209719223</v>
      </c>
      <c r="X221" s="19">
        <v>0.2857142857142857</v>
      </c>
      <c r="Y221" s="18">
        <v>7.3516125717890748E-2</v>
      </c>
      <c r="Z221" s="19">
        <f t="shared" si="44"/>
        <v>3</v>
      </c>
      <c r="AA221" s="21" t="s">
        <v>25</v>
      </c>
      <c r="AB221" s="28"/>
      <c r="AC221" s="18">
        <v>0.15918263224338325</v>
      </c>
      <c r="AD221" s="19">
        <v>8.1632653061224483E-2</v>
      </c>
      <c r="AE221" s="18">
        <v>5.4046207405687172E-3</v>
      </c>
      <c r="AF221" s="19">
        <f t="shared" si="45"/>
        <v>9</v>
      </c>
      <c r="AG221" s="21" t="s">
        <v>25</v>
      </c>
      <c r="AH221" s="28"/>
      <c r="AK221" t="str">
        <f t="shared" si="49"/>
        <v/>
      </c>
      <c r="AL221" t="str">
        <f t="shared" si="49"/>
        <v/>
      </c>
      <c r="AM221" t="str">
        <f t="shared" si="49"/>
        <v/>
      </c>
      <c r="AN221" t="str">
        <f t="shared" si="49"/>
        <v/>
      </c>
      <c r="AO221" t="str">
        <f t="shared" si="49"/>
        <v/>
      </c>
      <c r="AP221" t="str">
        <f t="shared" si="49"/>
        <v/>
      </c>
      <c r="AQ221" t="str">
        <f t="shared" si="49"/>
        <v/>
      </c>
      <c r="AR221" t="str">
        <f t="shared" si="49"/>
        <v/>
      </c>
      <c r="AS221" t="str">
        <f t="shared" si="49"/>
        <v/>
      </c>
      <c r="AT221" t="str">
        <f t="shared" si="49"/>
        <v/>
      </c>
      <c r="AU221" t="str">
        <f t="shared" si="49"/>
        <v/>
      </c>
      <c r="AV221" t="str">
        <f t="shared" si="49"/>
        <v/>
      </c>
      <c r="AW221" t="str">
        <f t="shared" si="49"/>
        <v/>
      </c>
      <c r="AX221" t="str">
        <f t="shared" si="49"/>
        <v/>
      </c>
      <c r="AZ221" s="46">
        <f>IF(ISNUMBER(VLOOKUP($B221,Stats!$A$2:$AA$19,2,FALSE))=FALSE,"",IF(ISNUMBER(W221),(W221-VLOOKUP($B221,Stats!$A$2:$AA$19,2,FALSE))/VLOOKUP($B221,Stats!$A$2:$AA$19,16,FALSE),""))</f>
        <v>-0.12491182573277923</v>
      </c>
      <c r="BA221" s="46">
        <f>IF(ISNUMBER(VLOOKUP($B221,Stats!$A$2:$AA$19,2,FALSE))=FALSE,"",IF(ISNUMBER(X221),(X221-VLOOKUP($B221,Stats!$A$2:$AA$19,3,FALSE))/VLOOKUP($B221,Stats!$A$2:$AA$19,17,FALSE),""))</f>
        <v>-0.6967057200847836</v>
      </c>
      <c r="BB221" s="46"/>
      <c r="BC221" s="46"/>
      <c r="BD221" s="44">
        <f t="shared" si="41"/>
        <v>-0.41080877290878143</v>
      </c>
      <c r="BE221" s="46">
        <f>IF(ISNUMBER(VLOOKUP($B221,Stats!$A$2:$AA$19,2,FALSE))=FALSE,"",IF(ISNUMBER(Y221),(Y221-VLOOKUP($B221,Stats!$A$2:$AA$19,5,FALSE))/VLOOKUP($B221,Stats!$A$2:$AA$19,19,FALSE),""))</f>
        <v>-0.15757879739736863</v>
      </c>
      <c r="BF221" s="46"/>
      <c r="BG221" s="46"/>
      <c r="BH221" s="46">
        <f>IF(ISNUMBER(VLOOKUP($B221,Stats!$A$2:$AA$19,2,FALSE))=FALSE,"",IF(ISNUMBER(Z221),(Z221-VLOOKUP($B221,Stats!$A$2:$AA$19,8,FALSE))/VLOOKUP($B221,Stats!$A$2:$AA$19,22,FALSE),""))</f>
        <v>0.88771128993331716</v>
      </c>
      <c r="BI221" s="46" t="str">
        <f>IF(ISNUMBER(VLOOKUP($B221,Stats!$A$2:$AA$19,2,FALSE))=FALSE,"",IF(ISNUMBER(#REF!),(#REF!-VLOOKUP($B221,Stats!$A$2:$AA$19,9,FALSE))/VLOOKUP($B221,Stats!$A$2:$AA$19,23,FALSE),""))</f>
        <v/>
      </c>
      <c r="BJ221" s="46" t="str">
        <f>IF(ISNUMBER(VLOOKUP($B221,Stats!$A$2:$AA$19,2,FALSE))=FALSE,"",IF(ISNUMBER(#REF!),(#REF!-VLOOKUP($B221,Stats!$A$2:$AA$19,10,FALSE))/VLOOKUP($B221,Stats!$A$2:$AA$19,24,FALSE),""))</f>
        <v/>
      </c>
      <c r="BK221" s="44">
        <f t="shared" si="46"/>
        <v>0.37661854515815318</v>
      </c>
      <c r="BL221" s="46" t="str">
        <f>IF(ISNUMBER(VLOOKUP($B221,Stats!$A$2:$AA$19,2,FALSE))=FALSE,"",IF(ISNUMBER(#REF!),(#REF!-VLOOKUP($B221,Stats!$A$2:$AA$19,11,FALSE))/VLOOKUP($B221,Stats!$A$2:$AA$19,25,FALSE),""))</f>
        <v/>
      </c>
      <c r="BM221" s="46" t="str">
        <f>IF(ISNUMBER(VLOOKUP($B221,Stats!$A$2:$AA$19,2,FALSE))=FALSE,"",IF(ISNUMBER(AA221),(AA221-VLOOKUP($B221,Stats!$A$2:$AA$19,12,FALSE))/VLOOKUP($B221,Stats!$A$2:$AA$19,26,FALSE),""))</f>
        <v/>
      </c>
      <c r="BN221" s="46" t="str">
        <f>IF(ISNUMBER(VLOOKUP($B221,Stats!$A$2:$AA$19,2,FALSE))=FALSE,"",IF(ISNUMBER(#REF!),(#REF!-VLOOKUP($B221,Stats!$A$2:$AA$19,13,FALSE))/VLOOKUP($B221,Stats!$A$2:$AA$19,27,FALSE),""))</f>
        <v/>
      </c>
      <c r="BO221" s="46" t="str">
        <f>IF(ISNUMBER(VLOOKUP($B221,Stats!$A$2:$AA$19,2,FALSE))=FALSE,"",IF(ISNUMBER(#REF!),(#REF!-VLOOKUP($B221,Stats!$A$2:$AA$19,14,FALSE))/VLOOKUP($B221,Stats!$A$2:$AB$19,28,FALSE),""))</f>
        <v/>
      </c>
      <c r="BP221" s="46"/>
      <c r="BQ221" s="46">
        <f>IF(ISNUMBER(VLOOKUP($B221,Stats!$A$2:$AA$19,2,FALSE))=FALSE,"",IF(ISNUMBER(BM221),BM221,(VLOOKUP($B221,Stats!$A$2:$AT$19,46,FALSE)-VLOOKUP($B221,Stats!$A$2:$AA$19,12,FALSE))/VLOOKUP($B221,Stats!$A$2:$AA$19,26,FALSE)))</f>
        <v>-0.81319138310867711</v>
      </c>
      <c r="BR221" s="51">
        <f t="shared" si="47"/>
        <v>-0.81319138310867711</v>
      </c>
      <c r="BS221" s="32" t="str">
        <f t="shared" si="42"/>
        <v>2322_201421</v>
      </c>
      <c r="BT221" s="53">
        <f t="shared" si="43"/>
        <v>-1.8828904108599831E-2</v>
      </c>
    </row>
    <row r="222" spans="1:72" x14ac:dyDescent="0.15">
      <c r="A222" s="16">
        <v>2322</v>
      </c>
      <c r="B222" s="17">
        <v>201422</v>
      </c>
      <c r="C222" s="3">
        <v>0</v>
      </c>
      <c r="D222" s="23">
        <v>2.931034482758621E-2</v>
      </c>
      <c r="E222" s="18">
        <v>1.2382827437734823E-2</v>
      </c>
      <c r="F222" s="24">
        <v>4</v>
      </c>
      <c r="G222" s="24">
        <v>6</v>
      </c>
      <c r="H222" s="20">
        <v>1.6297293730736351E-2</v>
      </c>
      <c r="I222" s="20">
        <v>-5.9289394606222663E-3</v>
      </c>
      <c r="J222" s="24">
        <v>2</v>
      </c>
      <c r="K222" s="24">
        <v>5</v>
      </c>
      <c r="L222" s="20">
        <v>2.2163120567376016E-2</v>
      </c>
      <c r="M222" s="20">
        <v>-8.6281276962899556E-3</v>
      </c>
      <c r="N222" s="19">
        <v>1.194</v>
      </c>
      <c r="O222" s="19">
        <v>1.0231362467866323</v>
      </c>
      <c r="P222" s="25">
        <v>41943</v>
      </c>
      <c r="Q222" s="20">
        <v>-3.3419023136246895E-2</v>
      </c>
      <c r="R222" s="25">
        <v>41939</v>
      </c>
      <c r="S222" s="25">
        <f>IF(ISNUMBER(R222),VLOOKUP(B222,Index!$B$3:$AB$18,27,FALSE),"")</f>
        <v>41939</v>
      </c>
      <c r="T222" s="25">
        <f>IF(ISNUMBER($R222),VLOOKUP($B222,Index!$B$21:$AB$36,27,FALSE),"")</f>
        <v>41935</v>
      </c>
      <c r="U222" s="25">
        <f>IF(ISNUMBER($R222),VLOOKUP($B222,Index!$B$39:$AB$54,27,FALSE),"")</f>
        <v>41936</v>
      </c>
      <c r="W222" s="18">
        <v>0.8793103448275863</v>
      </c>
      <c r="X222" s="19">
        <v>0.4</v>
      </c>
      <c r="Y222" s="18">
        <v>0.23494763145641331</v>
      </c>
      <c r="Z222" s="19">
        <f t="shared" si="44"/>
        <v>0</v>
      </c>
      <c r="AA222" s="21">
        <v>0.87705570291776913</v>
      </c>
      <c r="AB222" s="28"/>
      <c r="AC222" s="18">
        <v>0.77318668252080869</v>
      </c>
      <c r="AD222" s="19">
        <v>0.16000000000000003</v>
      </c>
      <c r="AE222" s="18">
        <v>5.5200389526978616E-2</v>
      </c>
      <c r="AF222" s="19">
        <f t="shared" si="45"/>
        <v>0</v>
      </c>
      <c r="AG222" s="21">
        <v>0.76922670602058207</v>
      </c>
      <c r="AH222" s="28"/>
      <c r="AK222" t="str">
        <f t="shared" si="49"/>
        <v/>
      </c>
      <c r="AL222">
        <f t="shared" si="49"/>
        <v>0.87705570291776913</v>
      </c>
      <c r="AM222" t="str">
        <f t="shared" si="49"/>
        <v/>
      </c>
      <c r="AN222" t="str">
        <f t="shared" si="49"/>
        <v/>
      </c>
      <c r="AO222" t="str">
        <f t="shared" si="49"/>
        <v/>
      </c>
      <c r="AP222" t="str">
        <f t="shared" si="49"/>
        <v/>
      </c>
      <c r="AQ222" t="str">
        <f t="shared" si="49"/>
        <v/>
      </c>
      <c r="AR222" t="str">
        <f t="shared" si="49"/>
        <v/>
      </c>
      <c r="AS222" t="str">
        <f t="shared" si="49"/>
        <v/>
      </c>
      <c r="AT222" t="str">
        <f t="shared" si="49"/>
        <v/>
      </c>
      <c r="AU222" t="str">
        <f t="shared" si="49"/>
        <v/>
      </c>
      <c r="AV222" t="str">
        <f t="shared" si="49"/>
        <v/>
      </c>
      <c r="AW222" t="str">
        <f t="shared" si="49"/>
        <v/>
      </c>
      <c r="AX222" t="str">
        <f t="shared" si="49"/>
        <v/>
      </c>
      <c r="AZ222" s="46">
        <f>IF(ISNUMBER(VLOOKUP($B222,Stats!$A$2:$AA$19,2,FALSE))=FALSE,"",IF(ISNUMBER(W222),(W222-VLOOKUP($B222,Stats!$A$2:$AA$19,2,FALSE))/VLOOKUP($B222,Stats!$A$2:$AA$19,16,FALSE),""))</f>
        <v>0.41706483748017559</v>
      </c>
      <c r="BA222" s="46">
        <f>IF(ISNUMBER(VLOOKUP($B222,Stats!$A$2:$AA$19,2,FALSE))=FALSE,"",IF(ISNUMBER(X222),(X222-VLOOKUP($B222,Stats!$A$2:$AA$19,3,FALSE))/VLOOKUP($B222,Stats!$A$2:$AA$19,17,FALSE),""))</f>
        <v>-1.5835413738128639</v>
      </c>
      <c r="BB222" s="46"/>
      <c r="BC222" s="46"/>
      <c r="BD222" s="44">
        <f t="shared" si="41"/>
        <v>-0.58323826816634416</v>
      </c>
      <c r="BE222" s="46">
        <f>IF(ISNUMBER(VLOOKUP($B222,Stats!$A$2:$AA$19,2,FALSE))=FALSE,"",IF(ISNUMBER(Y222),(Y222-VLOOKUP($B222,Stats!$A$2:$AA$19,5,FALSE))/VLOOKUP($B222,Stats!$A$2:$AA$19,19,FALSE),""))</f>
        <v>1.3150318290803691</v>
      </c>
      <c r="BF222" s="46"/>
      <c r="BG222" s="46"/>
      <c r="BH222" s="46">
        <f>IF(ISNUMBER(VLOOKUP($B222,Stats!$A$2:$AA$19,2,FALSE))=FALSE,"",IF(ISNUMBER(Z222),(Z222-VLOOKUP($B222,Stats!$A$2:$AA$19,8,FALSE))/VLOOKUP($B222,Stats!$A$2:$AA$19,22,FALSE),""))</f>
        <v>-1.3145151991428841</v>
      </c>
      <c r="BI222" s="46" t="str">
        <f>IF(ISNUMBER(VLOOKUP($B222,Stats!$A$2:$AA$19,2,FALSE))=FALSE,"",IF(ISNUMBER(#REF!),(#REF!-VLOOKUP($B222,Stats!$A$2:$AA$19,9,FALSE))/VLOOKUP($B222,Stats!$A$2:$AA$19,23,FALSE),""))</f>
        <v/>
      </c>
      <c r="BJ222" s="46" t="str">
        <f>IF(ISNUMBER(VLOOKUP($B222,Stats!$A$2:$AA$19,2,FALSE))=FALSE,"",IF(ISNUMBER(#REF!),(#REF!-VLOOKUP($B222,Stats!$A$2:$AA$19,10,FALSE))/VLOOKUP($B222,Stats!$A$2:$AA$19,24,FALSE),""))</f>
        <v/>
      </c>
      <c r="BK222" s="44">
        <f t="shared" si="46"/>
        <v>-1.3148768400991235</v>
      </c>
      <c r="BL222" s="46" t="str">
        <f>IF(ISNUMBER(VLOOKUP($B222,Stats!$A$2:$AA$19,2,FALSE))=FALSE,"",IF(ISNUMBER(#REF!),(#REF!-VLOOKUP($B222,Stats!$A$2:$AA$19,11,FALSE))/VLOOKUP($B222,Stats!$A$2:$AA$19,25,FALSE),""))</f>
        <v/>
      </c>
      <c r="BM222" s="46">
        <f>IF(ISNUMBER(VLOOKUP($B222,Stats!$A$2:$AA$19,2,FALSE))=FALSE,"",IF(ISNUMBER(AA222),(AA222-VLOOKUP($B222,Stats!$A$2:$AA$19,12,FALSE))/VLOOKUP($B222,Stats!$A$2:$AA$19,26,FALSE),""))</f>
        <v>-0.32698450534316226</v>
      </c>
      <c r="BN222" s="46" t="str">
        <f>IF(ISNUMBER(VLOOKUP($B222,Stats!$A$2:$AA$19,2,FALSE))=FALSE,"",IF(ISNUMBER(#REF!),(#REF!-VLOOKUP($B222,Stats!$A$2:$AA$19,13,FALSE))/VLOOKUP($B222,Stats!$A$2:$AA$19,27,FALSE),""))</f>
        <v/>
      </c>
      <c r="BO222" s="46" t="str">
        <f>IF(ISNUMBER(VLOOKUP($B222,Stats!$A$2:$AA$19,2,FALSE))=FALSE,"",IF(ISNUMBER(#REF!),(#REF!-VLOOKUP($B222,Stats!$A$2:$AA$19,14,FALSE))/VLOOKUP($B222,Stats!$A$2:$AB$19,28,FALSE),""))</f>
        <v/>
      </c>
      <c r="BP222" s="46"/>
      <c r="BQ222" s="46">
        <f>IF(ISNUMBER(VLOOKUP($B222,Stats!$A$2:$AA$19,2,FALSE))=FALSE,"",IF(ISNUMBER(BM222),BM222,(VLOOKUP($B222,Stats!$A$2:$AT$19,46,FALSE)-VLOOKUP($B222,Stats!$A$2:$AA$19,12,FALSE))/VLOOKUP($B222,Stats!$A$2:$AA$19,26,FALSE)))</f>
        <v>-0.32698450534316226</v>
      </c>
      <c r="BR222" s="51">
        <f t="shared" si="47"/>
        <v>-0.32698450534316226</v>
      </c>
      <c r="BS222" s="32" t="str">
        <f t="shared" si="42"/>
        <v>2322_201422</v>
      </c>
      <c r="BT222" s="53">
        <f t="shared" si="43"/>
        <v>-0.97097065876137545</v>
      </c>
    </row>
    <row r="223" spans="1:72" x14ac:dyDescent="0.15">
      <c r="A223" s="16">
        <v>2322</v>
      </c>
      <c r="B223" s="17">
        <v>201423</v>
      </c>
      <c r="C223" s="3">
        <v>0</v>
      </c>
      <c r="D223" s="23">
        <v>1.0887772194305034E-2</v>
      </c>
      <c r="E223" s="18">
        <v>8.7129788970523418E-3</v>
      </c>
      <c r="F223" s="24">
        <v>6</v>
      </c>
      <c r="G223" s="24">
        <v>4</v>
      </c>
      <c r="H223" s="20">
        <v>6.0667121892706106E-3</v>
      </c>
      <c r="I223" s="20">
        <v>-6.306440561056309E-3</v>
      </c>
      <c r="J223" s="24">
        <v>3</v>
      </c>
      <c r="K223" s="24">
        <v>2</v>
      </c>
      <c r="L223" s="20">
        <v>1.9591141396933631E-2</v>
      </c>
      <c r="M223" s="20">
        <v>-1.0887772194304812E-2</v>
      </c>
      <c r="N223" s="19">
        <v>1.2070000000000001</v>
      </c>
      <c r="O223" s="19">
        <v>1.010887772194305</v>
      </c>
      <c r="P223" s="25">
        <v>41957</v>
      </c>
      <c r="Q223" s="20">
        <v>-1.675041876046901E-2</v>
      </c>
      <c r="R223" s="25">
        <v>41950</v>
      </c>
      <c r="S223" s="25">
        <f>IF(ISNUMBER(R223),VLOOKUP(B223,Index!$B$3:$AB$18,27,FALSE),"")</f>
        <v>41956</v>
      </c>
      <c r="T223" s="25">
        <f>IF(ISNUMBER($R223),VLOOKUP($B223,Index!$B$21:$AB$36,27,FALSE),"")</f>
        <v>41954</v>
      </c>
      <c r="U223" s="25">
        <f>IF(ISNUMBER($R223),VLOOKUP($B223,Index!$B$39:$AB$54,27,FALSE),"")</f>
        <v>41957</v>
      </c>
      <c r="W223" s="18">
        <v>0.32663316582915103</v>
      </c>
      <c r="X223" s="19">
        <v>0.6</v>
      </c>
      <c r="Y223" s="18">
        <v>0.16531715111800288</v>
      </c>
      <c r="Z223" s="19">
        <f t="shared" si="44"/>
        <v>6</v>
      </c>
      <c r="AA223" s="21">
        <v>0.65000000000001057</v>
      </c>
      <c r="AB223" s="28"/>
      <c r="AC223" s="18">
        <v>0.10668922501957367</v>
      </c>
      <c r="AD223" s="19">
        <v>0.36</v>
      </c>
      <c r="AE223" s="18">
        <v>2.7329760453772601E-2</v>
      </c>
      <c r="AF223" s="19">
        <f t="shared" si="45"/>
        <v>36</v>
      </c>
      <c r="AG223" s="21">
        <v>0.42250000000001375</v>
      </c>
      <c r="AH223" s="28"/>
      <c r="AK223" t="str">
        <f t="shared" ref="AK223:AX232" si="50">IF($B223=AK$2,$AA223,"")</f>
        <v/>
      </c>
      <c r="AL223" t="str">
        <f t="shared" si="50"/>
        <v/>
      </c>
      <c r="AM223">
        <f t="shared" si="50"/>
        <v>0.65000000000001057</v>
      </c>
      <c r="AN223" t="str">
        <f t="shared" si="50"/>
        <v/>
      </c>
      <c r="AO223" t="str">
        <f t="shared" si="50"/>
        <v/>
      </c>
      <c r="AP223" t="str">
        <f t="shared" si="50"/>
        <v/>
      </c>
      <c r="AQ223" t="str">
        <f t="shared" si="50"/>
        <v/>
      </c>
      <c r="AR223" t="str">
        <f t="shared" si="50"/>
        <v/>
      </c>
      <c r="AS223" t="str">
        <f t="shared" si="50"/>
        <v/>
      </c>
      <c r="AT223" t="str">
        <f t="shared" si="50"/>
        <v/>
      </c>
      <c r="AU223" t="str">
        <f t="shared" si="50"/>
        <v/>
      </c>
      <c r="AV223" t="str">
        <f t="shared" si="50"/>
        <v/>
      </c>
      <c r="AW223" t="str">
        <f t="shared" si="50"/>
        <v/>
      </c>
      <c r="AX223" t="str">
        <f t="shared" si="50"/>
        <v/>
      </c>
      <c r="AZ223" s="46">
        <f>IF(ISNUMBER(VLOOKUP($B223,Stats!$A$2:$AA$19,2,FALSE))=FALSE,"",IF(ISNUMBER(W223),(W223-VLOOKUP($B223,Stats!$A$2:$AA$19,2,FALSE))/VLOOKUP($B223,Stats!$A$2:$AA$19,16,FALSE),""))</f>
        <v>0.46681330016973499</v>
      </c>
      <c r="BA223" s="46">
        <f>IF(ISNUMBER(VLOOKUP($B223,Stats!$A$2:$AA$19,2,FALSE))=FALSE,"",IF(ISNUMBER(X223),(X223-VLOOKUP($B223,Stats!$A$2:$AA$19,3,FALSE))/VLOOKUP($B223,Stats!$A$2:$AA$19,17,FALSE),""))</f>
        <v>0.51760038496241778</v>
      </c>
      <c r="BB223" s="46"/>
      <c r="BC223" s="46"/>
      <c r="BD223" s="44">
        <f t="shared" si="41"/>
        <v>0.49220684256607639</v>
      </c>
      <c r="BE223" s="46">
        <f>IF(ISNUMBER(VLOOKUP($B223,Stats!$A$2:$AA$19,2,FALSE))=FALSE,"",IF(ISNUMBER(Y223),(Y223-VLOOKUP($B223,Stats!$A$2:$AA$19,5,FALSE))/VLOOKUP($B223,Stats!$A$2:$AA$19,19,FALSE),""))</f>
        <v>0.23488147861891087</v>
      </c>
      <c r="BF223" s="46"/>
      <c r="BG223" s="46"/>
      <c r="BH223" s="46">
        <f>IF(ISNUMBER(VLOOKUP($B223,Stats!$A$2:$AA$19,2,FALSE))=FALSE,"",IF(ISNUMBER(Z223),(Z223-VLOOKUP($B223,Stats!$A$2:$AA$19,8,FALSE))/VLOOKUP($B223,Stats!$A$2:$AA$19,22,FALSE),""))</f>
        <v>1.7853604066653543</v>
      </c>
      <c r="BI223" s="46" t="str">
        <f>IF(ISNUMBER(VLOOKUP($B223,Stats!$A$2:$AA$19,2,FALSE))=FALSE,"",IF(ISNUMBER(#REF!),(#REF!-VLOOKUP($B223,Stats!$A$2:$AA$19,9,FALSE))/VLOOKUP($B223,Stats!$A$2:$AA$19,23,FALSE),""))</f>
        <v/>
      </c>
      <c r="BJ223" s="46" t="str">
        <f>IF(ISNUMBER(VLOOKUP($B223,Stats!$A$2:$AA$19,2,FALSE))=FALSE,"",IF(ISNUMBER(#REF!),(#REF!-VLOOKUP($B223,Stats!$A$2:$AA$19,10,FALSE))/VLOOKUP($B223,Stats!$A$2:$AA$19,24,FALSE),""))</f>
        <v/>
      </c>
      <c r="BK223" s="44">
        <f t="shared" si="46"/>
        <v>0.37119108696636871</v>
      </c>
      <c r="BL223" s="46" t="str">
        <f>IF(ISNUMBER(VLOOKUP($B223,Stats!$A$2:$AA$19,2,FALSE))=FALSE,"",IF(ISNUMBER(#REF!),(#REF!-VLOOKUP($B223,Stats!$A$2:$AA$19,11,FALSE))/VLOOKUP($B223,Stats!$A$2:$AA$19,25,FALSE),""))</f>
        <v/>
      </c>
      <c r="BM223" s="46">
        <f>IF(ISNUMBER(VLOOKUP($B223,Stats!$A$2:$AA$19,2,FALSE))=FALSE,"",IF(ISNUMBER(AA223),(AA223-VLOOKUP($B223,Stats!$A$2:$AA$19,12,FALSE))/VLOOKUP($B223,Stats!$A$2:$AA$19,26,FALSE),""))</f>
        <v>-0.61763177855368234</v>
      </c>
      <c r="BN223" s="46" t="str">
        <f>IF(ISNUMBER(VLOOKUP($B223,Stats!$A$2:$AA$19,2,FALSE))=FALSE,"",IF(ISNUMBER(#REF!),(#REF!-VLOOKUP($B223,Stats!$A$2:$AA$19,13,FALSE))/VLOOKUP($B223,Stats!$A$2:$AA$19,27,FALSE),""))</f>
        <v/>
      </c>
      <c r="BO223" s="46" t="str">
        <f>IF(ISNUMBER(VLOOKUP($B223,Stats!$A$2:$AA$19,2,FALSE))=FALSE,"",IF(ISNUMBER(#REF!),(#REF!-VLOOKUP($B223,Stats!$A$2:$AA$19,14,FALSE))/VLOOKUP($B223,Stats!$A$2:$AB$19,28,FALSE),""))</f>
        <v/>
      </c>
      <c r="BP223" s="46"/>
      <c r="BQ223" s="46">
        <f>IF(ISNUMBER(VLOOKUP($B223,Stats!$A$2:$AA$19,2,FALSE))=FALSE,"",IF(ISNUMBER(BM223),BM223,(VLOOKUP($B223,Stats!$A$2:$AT$19,46,FALSE)-VLOOKUP($B223,Stats!$A$2:$AA$19,12,FALSE))/VLOOKUP($B223,Stats!$A$2:$AA$19,26,FALSE)))</f>
        <v>-0.61763177855368234</v>
      </c>
      <c r="BR223" s="51">
        <f t="shared" si="47"/>
        <v>-0.61763177855368234</v>
      </c>
      <c r="BS223" s="32" t="str">
        <f t="shared" si="42"/>
        <v>2322_201423</v>
      </c>
      <c r="BT223" s="53">
        <f t="shared" si="43"/>
        <v>0.19762966498230003</v>
      </c>
    </row>
    <row r="224" spans="1:72" x14ac:dyDescent="0.15">
      <c r="A224" s="16">
        <v>2322</v>
      </c>
      <c r="B224" s="17">
        <v>201424</v>
      </c>
      <c r="C224" s="3">
        <v>0</v>
      </c>
      <c r="D224" s="23">
        <v>5.6338028169014009E-2</v>
      </c>
      <c r="E224" s="18">
        <v>9.2696540333430857E-3</v>
      </c>
      <c r="F224" s="24">
        <v>7</v>
      </c>
      <c r="G224" s="24">
        <v>3</v>
      </c>
      <c r="H224" s="20">
        <v>1.052384254341719E-2</v>
      </c>
      <c r="I224" s="20">
        <v>-6.1077199088508021E-3</v>
      </c>
      <c r="J224" s="24">
        <v>6</v>
      </c>
      <c r="K224" s="24">
        <v>2</v>
      </c>
      <c r="L224" s="20">
        <v>1.9184652278177561E-2</v>
      </c>
      <c r="M224" s="20">
        <v>-7.5250836120400733E-3</v>
      </c>
      <c r="N224" s="19">
        <v>1.2749999999999999</v>
      </c>
      <c r="O224" s="19">
        <v>1.0607321131447587</v>
      </c>
      <c r="P224" s="25">
        <v>41971</v>
      </c>
      <c r="Q224" s="20">
        <v>-1.2479201331114687E-2</v>
      </c>
      <c r="R224" s="25">
        <v>41963</v>
      </c>
      <c r="S224" s="25">
        <f>IF(ISNUMBER(R224),VLOOKUP(B224,Index!$B$3:$AB$18,27,FALSE),"")</f>
        <v>41963</v>
      </c>
      <c r="T224" s="25">
        <f>IF(ISNUMBER($R224),VLOOKUP($B224,Index!$B$21:$AB$36,27,FALSE),"")</f>
        <v>41963</v>
      </c>
      <c r="U224" s="25">
        <f>IF(ISNUMBER($R224),VLOOKUP($B224,Index!$B$39:$AB$54,27,FALSE),"")</f>
        <v>41963</v>
      </c>
      <c r="W224" s="18">
        <v>1.6901408450704203</v>
      </c>
      <c r="X224" s="19">
        <v>0.7</v>
      </c>
      <c r="Y224" s="18">
        <v>0.17587931920278332</v>
      </c>
      <c r="Z224" s="19">
        <f t="shared" si="44"/>
        <v>0</v>
      </c>
      <c r="AA224" s="21">
        <v>4.5145539906103664</v>
      </c>
      <c r="AB224" s="28"/>
      <c r="AC224" s="18">
        <v>2.8565760761753545</v>
      </c>
      <c r="AD224" s="19">
        <v>0.48999999999999994</v>
      </c>
      <c r="AE224" s="18">
        <v>3.0933534923234546E-2</v>
      </c>
      <c r="AF224" s="19">
        <f t="shared" si="45"/>
        <v>0</v>
      </c>
      <c r="AG224" s="21">
        <v>20.381197734135984</v>
      </c>
      <c r="AH224" s="28"/>
      <c r="AK224" t="str">
        <f t="shared" si="50"/>
        <v/>
      </c>
      <c r="AL224" t="str">
        <f t="shared" si="50"/>
        <v/>
      </c>
      <c r="AM224" t="str">
        <f t="shared" si="50"/>
        <v/>
      </c>
      <c r="AN224">
        <f t="shared" si="50"/>
        <v>4.5145539906103664</v>
      </c>
      <c r="AO224" t="str">
        <f t="shared" si="50"/>
        <v/>
      </c>
      <c r="AP224" t="str">
        <f t="shared" si="50"/>
        <v/>
      </c>
      <c r="AQ224" t="str">
        <f t="shared" si="50"/>
        <v/>
      </c>
      <c r="AR224" t="str">
        <f t="shared" si="50"/>
        <v/>
      </c>
      <c r="AS224" t="str">
        <f t="shared" si="50"/>
        <v/>
      </c>
      <c r="AT224" t="str">
        <f t="shared" si="50"/>
        <v/>
      </c>
      <c r="AU224" t="str">
        <f t="shared" si="50"/>
        <v/>
      </c>
      <c r="AV224" t="str">
        <f t="shared" si="50"/>
        <v/>
      </c>
      <c r="AW224" t="str">
        <f t="shared" si="50"/>
        <v/>
      </c>
      <c r="AX224" t="str">
        <f t="shared" si="50"/>
        <v/>
      </c>
      <c r="AZ224" s="46">
        <f>IF(ISNUMBER(VLOOKUP($B224,Stats!$A$2:$AA$19,2,FALSE))=FALSE,"",IF(ISNUMBER(W224),(W224-VLOOKUP($B224,Stats!$A$2:$AA$19,2,FALSE))/VLOOKUP($B224,Stats!$A$2:$AA$19,16,FALSE),""))</f>
        <v>0.63554020967493807</v>
      </c>
      <c r="BA224" s="46">
        <f>IF(ISNUMBER(VLOOKUP($B224,Stats!$A$2:$AA$19,2,FALSE))=FALSE,"",IF(ISNUMBER(X224),(X224-VLOOKUP($B224,Stats!$A$2:$AA$19,3,FALSE))/VLOOKUP($B224,Stats!$A$2:$AA$19,17,FALSE),""))</f>
        <v>-0.21041933953921216</v>
      </c>
      <c r="BB224" s="46"/>
      <c r="BC224" s="46"/>
      <c r="BD224" s="44">
        <f t="shared" si="41"/>
        <v>0.21256043506786296</v>
      </c>
      <c r="BE224" s="46">
        <f>IF(ISNUMBER(VLOOKUP($B224,Stats!$A$2:$AA$19,2,FALSE))=FALSE,"",IF(ISNUMBER(Y224),(Y224-VLOOKUP($B224,Stats!$A$2:$AA$19,5,FALSE))/VLOOKUP($B224,Stats!$A$2:$AA$19,19,FALSE),""))</f>
        <v>0.6447049270922568</v>
      </c>
      <c r="BF224" s="46"/>
      <c r="BG224" s="46"/>
      <c r="BH224" s="46">
        <f>IF(ISNUMBER(VLOOKUP($B224,Stats!$A$2:$AA$19,2,FALSE))=FALSE,"",IF(ISNUMBER(Z224),(Z224-VLOOKUP($B224,Stats!$A$2:$AA$19,8,FALSE))/VLOOKUP($B224,Stats!$A$2:$AA$19,22,FALSE),""))</f>
        <v>-0.83432005029645806</v>
      </c>
      <c r="BI224" s="46" t="str">
        <f>IF(ISNUMBER(VLOOKUP($B224,Stats!$A$2:$AA$19,2,FALSE))=FALSE,"",IF(ISNUMBER(#REF!),(#REF!-VLOOKUP($B224,Stats!$A$2:$AA$19,9,FALSE))/VLOOKUP($B224,Stats!$A$2:$AA$19,23,FALSE),""))</f>
        <v/>
      </c>
      <c r="BJ224" s="46" t="str">
        <f>IF(ISNUMBER(VLOOKUP($B224,Stats!$A$2:$AA$19,2,FALSE))=FALSE,"",IF(ISNUMBER(#REF!),(#REF!-VLOOKUP($B224,Stats!$A$2:$AA$19,10,FALSE))/VLOOKUP($B224,Stats!$A$2:$AA$19,24,FALSE),""))</f>
        <v/>
      </c>
      <c r="BK224" s="44">
        <f t="shared" si="46"/>
        <v>-0.70158946405351719</v>
      </c>
      <c r="BL224" s="46" t="str">
        <f>IF(ISNUMBER(VLOOKUP($B224,Stats!$A$2:$AA$19,2,FALSE))=FALSE,"",IF(ISNUMBER(#REF!),(#REF!-VLOOKUP($B224,Stats!$A$2:$AA$19,11,FALSE))/VLOOKUP($B224,Stats!$A$2:$AA$19,25,FALSE),""))</f>
        <v/>
      </c>
      <c r="BM224" s="46">
        <f>IF(ISNUMBER(VLOOKUP($B224,Stats!$A$2:$AA$19,2,FALSE))=FALSE,"",IF(ISNUMBER(AA224),(AA224-VLOOKUP($B224,Stats!$A$2:$AA$19,12,FALSE))/VLOOKUP($B224,Stats!$A$2:$AA$19,26,FALSE),""))</f>
        <v>-0.47404879588751536</v>
      </c>
      <c r="BN224" s="46" t="str">
        <f>IF(ISNUMBER(VLOOKUP($B224,Stats!$A$2:$AA$19,2,FALSE))=FALSE,"",IF(ISNUMBER(#REF!),(#REF!-VLOOKUP($B224,Stats!$A$2:$AA$19,13,FALSE))/VLOOKUP($B224,Stats!$A$2:$AA$19,27,FALSE),""))</f>
        <v/>
      </c>
      <c r="BO224" s="46" t="str">
        <f>IF(ISNUMBER(VLOOKUP($B224,Stats!$A$2:$AA$19,2,FALSE))=FALSE,"",IF(ISNUMBER(#REF!),(#REF!-VLOOKUP($B224,Stats!$A$2:$AA$19,14,FALSE))/VLOOKUP($B224,Stats!$A$2:$AB$19,28,FALSE),""))</f>
        <v/>
      </c>
      <c r="BP224" s="46"/>
      <c r="BQ224" s="46">
        <f>IF(ISNUMBER(VLOOKUP($B224,Stats!$A$2:$AA$19,2,FALSE))=FALSE,"",IF(ISNUMBER(BM224),BM224,(VLOOKUP($B224,Stats!$A$2:$AT$19,46,FALSE)-VLOOKUP($B224,Stats!$A$2:$AA$19,12,FALSE))/VLOOKUP($B224,Stats!$A$2:$AA$19,26,FALSE)))</f>
        <v>-0.47404879588751536</v>
      </c>
      <c r="BR224" s="51">
        <f t="shared" si="47"/>
        <v>-0.47404879588751536</v>
      </c>
      <c r="BS224" s="32" t="str">
        <f t="shared" si="42"/>
        <v>2322_201424</v>
      </c>
      <c r="BT224" s="53">
        <f t="shared" si="43"/>
        <v>-0.47325135059604079</v>
      </c>
    </row>
    <row r="225" spans="1:72" x14ac:dyDescent="0.15">
      <c r="A225" s="16">
        <v>2322</v>
      </c>
      <c r="B225" s="17">
        <v>201425</v>
      </c>
      <c r="C225" s="3">
        <v>0</v>
      </c>
      <c r="D225" s="23">
        <v>3.2156862745098103E-2</v>
      </c>
      <c r="E225" s="18">
        <v>2.3391232346008897E-2</v>
      </c>
      <c r="F225" s="24">
        <v>7</v>
      </c>
      <c r="G225" s="24">
        <v>3</v>
      </c>
      <c r="H225" s="20">
        <v>1.4952311720408356E-2</v>
      </c>
      <c r="I225" s="20">
        <v>-2.3494003641598964E-2</v>
      </c>
      <c r="J225" s="24">
        <v>4</v>
      </c>
      <c r="K225" s="24">
        <v>1</v>
      </c>
      <c r="L225" s="20">
        <v>3.5046728971962482E-2</v>
      </c>
      <c r="M225" s="20">
        <v>-4.6770601336302842E-2</v>
      </c>
      <c r="N225" s="19">
        <v>1.3640000000000001</v>
      </c>
      <c r="O225" s="19">
        <v>1.0590062111801242</v>
      </c>
      <c r="P225" s="25">
        <v>41977</v>
      </c>
      <c r="Q225" s="20">
        <v>-5.8651026392961936E-2</v>
      </c>
      <c r="R225" s="25">
        <v>41982</v>
      </c>
      <c r="S225" s="25">
        <f>IF(ISNUMBER(R225),VLOOKUP(B225,Index!$B$3:$AB$18,27,FALSE),"")</f>
        <v>41982</v>
      </c>
      <c r="T225" s="25">
        <f>IF(ISNUMBER($R225),VLOOKUP($B225,Index!$B$21:$AB$36,27,FALSE),"")</f>
        <v>41982</v>
      </c>
      <c r="U225" s="25">
        <f>IF(ISNUMBER($R225),VLOOKUP($B225,Index!$B$39:$AB$54,27,FALSE),"")</f>
        <v>41982</v>
      </c>
      <c r="W225" s="18">
        <v>0.96470588235294308</v>
      </c>
      <c r="X225" s="19">
        <v>0.7</v>
      </c>
      <c r="Y225" s="18">
        <v>0.44381742894955156</v>
      </c>
      <c r="Z225" s="19">
        <f t="shared" si="44"/>
        <v>0</v>
      </c>
      <c r="AA225" s="21">
        <v>0.54827450980392212</v>
      </c>
      <c r="AB225" s="28"/>
      <c r="AC225" s="18">
        <v>0.93065743944637047</v>
      </c>
      <c r="AD225" s="19">
        <v>0.48999999999999994</v>
      </c>
      <c r="AE225" s="18">
        <v>0.19697391023939026</v>
      </c>
      <c r="AF225" s="19">
        <f t="shared" si="45"/>
        <v>0</v>
      </c>
      <c r="AG225" s="21">
        <v>0.30060493810073108</v>
      </c>
      <c r="AH225" s="28"/>
      <c r="AK225" t="str">
        <f t="shared" si="50"/>
        <v/>
      </c>
      <c r="AL225" t="str">
        <f t="shared" si="50"/>
        <v/>
      </c>
      <c r="AM225" t="str">
        <f t="shared" si="50"/>
        <v/>
      </c>
      <c r="AN225" t="str">
        <f t="shared" si="50"/>
        <v/>
      </c>
      <c r="AO225">
        <f t="shared" si="50"/>
        <v>0.54827450980392212</v>
      </c>
      <c r="AP225" t="str">
        <f t="shared" si="50"/>
        <v/>
      </c>
      <c r="AQ225" t="str">
        <f t="shared" si="50"/>
        <v/>
      </c>
      <c r="AR225" t="str">
        <f t="shared" si="50"/>
        <v/>
      </c>
      <c r="AS225" t="str">
        <f t="shared" si="50"/>
        <v/>
      </c>
      <c r="AT225" t="str">
        <f t="shared" si="50"/>
        <v/>
      </c>
      <c r="AU225" t="str">
        <f t="shared" si="50"/>
        <v/>
      </c>
      <c r="AV225" t="str">
        <f t="shared" si="50"/>
        <v/>
      </c>
      <c r="AW225" t="str">
        <f t="shared" si="50"/>
        <v/>
      </c>
      <c r="AX225" t="str">
        <f t="shared" si="50"/>
        <v/>
      </c>
      <c r="AZ225" s="46">
        <f>IF(ISNUMBER(VLOOKUP($B225,Stats!$A$2:$AA$19,2,FALSE))=FALSE,"",IF(ISNUMBER(W225),(W225-VLOOKUP($B225,Stats!$A$2:$AA$19,2,FALSE))/VLOOKUP($B225,Stats!$A$2:$AA$19,16,FALSE),""))</f>
        <v>1.8041171219288769E-2</v>
      </c>
      <c r="BA225" s="46">
        <f>IF(ISNUMBER(VLOOKUP($B225,Stats!$A$2:$AA$19,2,FALSE))=FALSE,"",IF(ISNUMBER(X225),(X225-VLOOKUP($B225,Stats!$A$2:$AA$19,3,FALSE))/VLOOKUP($B225,Stats!$A$2:$AA$19,17,FALSE),""))</f>
        <v>0.52844508262562895</v>
      </c>
      <c r="BB225" s="46"/>
      <c r="BC225" s="46"/>
      <c r="BD225" s="44">
        <f t="shared" si="41"/>
        <v>0.27324312692245883</v>
      </c>
      <c r="BE225" s="46">
        <f>IF(ISNUMBER(VLOOKUP($B225,Stats!$A$2:$AA$19,2,FALSE))=FALSE,"",IF(ISNUMBER(Y225),(Y225-VLOOKUP($B225,Stats!$A$2:$AA$19,5,FALSE))/VLOOKUP($B225,Stats!$A$2:$AA$19,19,FALSE),""))</f>
        <v>0.57522507829531988</v>
      </c>
      <c r="BF225" s="46"/>
      <c r="BG225" s="46"/>
      <c r="BH225" s="46">
        <f>IF(ISNUMBER(VLOOKUP($B225,Stats!$A$2:$AA$19,2,FALSE))=FALSE,"",IF(ISNUMBER(Z225),(Z225-VLOOKUP($B225,Stats!$A$2:$AA$19,8,FALSE))/VLOOKUP($B225,Stats!$A$2:$AA$19,22,FALSE),""))</f>
        <v>-0.38938659637819406</v>
      </c>
      <c r="BI225" s="46" t="str">
        <f>IF(ISNUMBER(VLOOKUP($B225,Stats!$A$2:$AA$19,2,FALSE))=FALSE,"",IF(ISNUMBER(#REF!),(#REF!-VLOOKUP($B225,Stats!$A$2:$AA$19,9,FALSE))/VLOOKUP($B225,Stats!$A$2:$AA$19,23,FALSE),""))</f>
        <v/>
      </c>
      <c r="BJ225" s="46" t="str">
        <f>IF(ISNUMBER(VLOOKUP($B225,Stats!$A$2:$AA$19,2,FALSE))=FALSE,"",IF(ISNUMBER(#REF!),(#REF!-VLOOKUP($B225,Stats!$A$2:$AA$19,10,FALSE))/VLOOKUP($B225,Stats!$A$2:$AA$19,24,FALSE),""))</f>
        <v/>
      </c>
      <c r="BK225" s="44">
        <f t="shared" si="46"/>
        <v>-0.51947353372018212</v>
      </c>
      <c r="BL225" s="46" t="str">
        <f>IF(ISNUMBER(VLOOKUP($B225,Stats!$A$2:$AA$19,2,FALSE))=FALSE,"",IF(ISNUMBER(#REF!),(#REF!-VLOOKUP($B225,Stats!$A$2:$AA$19,11,FALSE))/VLOOKUP($B225,Stats!$A$2:$AA$19,25,FALSE),""))</f>
        <v/>
      </c>
      <c r="BM225" s="46">
        <f>IF(ISNUMBER(VLOOKUP($B225,Stats!$A$2:$AA$19,2,FALSE))=FALSE,"",IF(ISNUMBER(AA225),(AA225-VLOOKUP($B225,Stats!$A$2:$AA$19,12,FALSE))/VLOOKUP($B225,Stats!$A$2:$AA$19,26,FALSE),""))</f>
        <v>-0.60445334104560877</v>
      </c>
      <c r="BN225" s="46" t="str">
        <f>IF(ISNUMBER(VLOOKUP($B225,Stats!$A$2:$AA$19,2,FALSE))=FALSE,"",IF(ISNUMBER(#REF!),(#REF!-VLOOKUP($B225,Stats!$A$2:$AA$19,13,FALSE))/VLOOKUP($B225,Stats!$A$2:$AA$19,27,FALSE),""))</f>
        <v/>
      </c>
      <c r="BO225" s="46" t="str">
        <f>IF(ISNUMBER(VLOOKUP($B225,Stats!$A$2:$AA$19,2,FALSE))=FALSE,"",IF(ISNUMBER(#REF!),(#REF!-VLOOKUP($B225,Stats!$A$2:$AA$19,14,FALSE))/VLOOKUP($B225,Stats!$A$2:$AB$19,28,FALSE),""))</f>
        <v/>
      </c>
      <c r="BP225" s="46"/>
      <c r="BQ225" s="46">
        <f>IF(ISNUMBER(VLOOKUP($B225,Stats!$A$2:$AA$19,2,FALSE))=FALSE,"",IF(ISNUMBER(BM225),BM225,(VLOOKUP($B225,Stats!$A$2:$AT$19,46,FALSE)-VLOOKUP($B225,Stats!$A$2:$AA$19,12,FALSE))/VLOOKUP($B225,Stats!$A$2:$AA$19,26,FALSE)))</f>
        <v>-0.60445334104560877</v>
      </c>
      <c r="BR225" s="51">
        <f t="shared" si="47"/>
        <v>-0.60445334104560877</v>
      </c>
      <c r="BS225" s="32" t="str">
        <f t="shared" si="42"/>
        <v>2322_201425</v>
      </c>
      <c r="BT225" s="53">
        <f t="shared" si="43"/>
        <v>-0.37792616305673926</v>
      </c>
    </row>
    <row r="226" spans="1:72" x14ac:dyDescent="0.15">
      <c r="A226" s="16">
        <v>2322</v>
      </c>
      <c r="B226" s="17">
        <v>201426</v>
      </c>
      <c r="C226" s="3">
        <v>0</v>
      </c>
      <c r="D226" s="23">
        <v>3.3434650455927084E-2</v>
      </c>
      <c r="E226" s="18">
        <v>1.617512038648615E-2</v>
      </c>
      <c r="F226" s="24">
        <v>5</v>
      </c>
      <c r="G226" s="24">
        <v>5</v>
      </c>
      <c r="H226" s="20">
        <v>1.6122900887920011E-2</v>
      </c>
      <c r="I226" s="20">
        <v>-9.2998968402202564E-3</v>
      </c>
      <c r="J226" s="24">
        <v>3</v>
      </c>
      <c r="K226" s="24">
        <v>5</v>
      </c>
      <c r="L226" s="20">
        <v>2.7966742252456545E-2</v>
      </c>
      <c r="M226" s="20">
        <v>-2.4169184290030232E-2</v>
      </c>
      <c r="N226" s="19">
        <v>1.36</v>
      </c>
      <c r="O226" s="19">
        <v>1.0248681235870385</v>
      </c>
      <c r="P226" s="25">
        <v>41999</v>
      </c>
      <c r="Q226" s="20">
        <v>-4.5790251107828639E-2</v>
      </c>
      <c r="R226" s="25">
        <v>41997</v>
      </c>
      <c r="S226" s="25">
        <f>IF(ISNUMBER(R226),VLOOKUP(B226,Index!$B$3:$AB$18,27,FALSE),"")</f>
        <v>41997</v>
      </c>
      <c r="T226" s="25">
        <f>IF(ISNUMBER($R226),VLOOKUP($B226,Index!$B$21:$AB$36,27,FALSE),"")</f>
        <v>41996</v>
      </c>
      <c r="U226" s="25">
        <f>IF(ISNUMBER($R226),VLOOKUP($B226,Index!$B$39:$AB$54,27,FALSE),"")</f>
        <v>41996</v>
      </c>
      <c r="W226" s="18">
        <v>1.0030395136778125</v>
      </c>
      <c r="X226" s="19">
        <v>0.5</v>
      </c>
      <c r="Y226" s="18">
        <v>0.30690133109231565</v>
      </c>
      <c r="Z226" s="19">
        <f t="shared" si="44"/>
        <v>0</v>
      </c>
      <c r="AA226" s="21">
        <v>0.7301696244729885</v>
      </c>
      <c r="AB226" s="28"/>
      <c r="AC226" s="18">
        <v>1.0060882659990227</v>
      </c>
      <c r="AD226" s="19">
        <v>0.25</v>
      </c>
      <c r="AE226" s="18">
        <v>9.4188427026235158E-2</v>
      </c>
      <c r="AF226" s="19">
        <f t="shared" si="45"/>
        <v>0</v>
      </c>
      <c r="AG226" s="21">
        <v>0.53314768050302508</v>
      </c>
      <c r="AH226" s="28"/>
      <c r="AK226" t="str">
        <f t="shared" si="50"/>
        <v/>
      </c>
      <c r="AL226" t="str">
        <f t="shared" si="50"/>
        <v/>
      </c>
      <c r="AM226" t="str">
        <f t="shared" si="50"/>
        <v/>
      </c>
      <c r="AN226" t="str">
        <f t="shared" si="50"/>
        <v/>
      </c>
      <c r="AO226" t="str">
        <f t="shared" si="50"/>
        <v/>
      </c>
      <c r="AP226">
        <f t="shared" si="50"/>
        <v>0.7301696244729885</v>
      </c>
      <c r="AQ226" t="str">
        <f t="shared" si="50"/>
        <v/>
      </c>
      <c r="AR226" t="str">
        <f t="shared" si="50"/>
        <v/>
      </c>
      <c r="AS226" t="str">
        <f t="shared" si="50"/>
        <v/>
      </c>
      <c r="AT226" t="str">
        <f t="shared" si="50"/>
        <v/>
      </c>
      <c r="AU226" t="str">
        <f t="shared" si="50"/>
        <v/>
      </c>
      <c r="AV226" t="str">
        <f t="shared" si="50"/>
        <v/>
      </c>
      <c r="AW226" t="str">
        <f t="shared" si="50"/>
        <v/>
      </c>
      <c r="AX226" t="str">
        <f t="shared" si="50"/>
        <v/>
      </c>
      <c r="AZ226" s="46">
        <f>IF(ISNUMBER(VLOOKUP($B226,Stats!$A$2:$AA$19,2,FALSE))=FALSE,"",IF(ISNUMBER(W226),(W226-VLOOKUP($B226,Stats!$A$2:$AA$19,2,FALSE))/VLOOKUP($B226,Stats!$A$2:$AA$19,16,FALSE),""))</f>
        <v>0.1293986361412553</v>
      </c>
      <c r="BA226" s="46">
        <f>IF(ISNUMBER(VLOOKUP($B226,Stats!$A$2:$AA$19,2,FALSE))=FALSE,"",IF(ISNUMBER(X226),(X226-VLOOKUP($B226,Stats!$A$2:$AA$19,3,FALSE))/VLOOKUP($B226,Stats!$A$2:$AA$19,17,FALSE),""))</f>
        <v>-0.59756231632346257</v>
      </c>
      <c r="BB226" s="46"/>
      <c r="BC226" s="46"/>
      <c r="BD226" s="44">
        <f t="shared" si="41"/>
        <v>-0.23408184009110364</v>
      </c>
      <c r="BE226" s="46">
        <f>IF(ISNUMBER(VLOOKUP($B226,Stats!$A$2:$AA$19,2,FALSE))=FALSE,"",IF(ISNUMBER(Y226),(Y226-VLOOKUP($B226,Stats!$A$2:$AA$19,5,FALSE))/VLOOKUP($B226,Stats!$A$2:$AA$19,19,FALSE),""))</f>
        <v>0.392759963140421</v>
      </c>
      <c r="BF226" s="46"/>
      <c r="BG226" s="46"/>
      <c r="BH226" s="46">
        <f>IF(ISNUMBER(VLOOKUP($B226,Stats!$A$2:$AA$19,2,FALSE))=FALSE,"",IF(ISNUMBER(Z226),(Z226-VLOOKUP($B226,Stats!$A$2:$AA$19,8,FALSE))/VLOOKUP($B226,Stats!$A$2:$AA$19,22,FALSE),""))</f>
        <v>-0.60316436580698729</v>
      </c>
      <c r="BI226" s="46" t="str">
        <f>IF(ISNUMBER(VLOOKUP($B226,Stats!$A$2:$AA$19,2,FALSE))=FALSE,"",IF(ISNUMBER(#REF!),(#REF!-VLOOKUP($B226,Stats!$A$2:$AA$19,9,FALSE))/VLOOKUP($B226,Stats!$A$2:$AA$19,23,FALSE),""))</f>
        <v/>
      </c>
      <c r="BJ226" s="46" t="str">
        <f>IF(ISNUMBER(VLOOKUP($B226,Stats!$A$2:$AA$19,2,FALSE))=FALSE,"",IF(ISNUMBER(#REF!),(#REF!-VLOOKUP($B226,Stats!$A$2:$AA$19,10,FALSE))/VLOOKUP($B226,Stats!$A$2:$AA$19,24,FALSE),""))</f>
        <v/>
      </c>
      <c r="BK226" s="44">
        <f t="shared" si="46"/>
        <v>-0.45588128394039085</v>
      </c>
      <c r="BL226" s="46" t="str">
        <f>IF(ISNUMBER(VLOOKUP($B226,Stats!$A$2:$AA$19,2,FALSE))=FALSE,"",IF(ISNUMBER(#REF!),(#REF!-VLOOKUP($B226,Stats!$A$2:$AA$19,11,FALSE))/VLOOKUP($B226,Stats!$A$2:$AA$19,25,FALSE),""))</f>
        <v/>
      </c>
      <c r="BM226" s="46">
        <f>IF(ISNUMBER(VLOOKUP($B226,Stats!$A$2:$AA$19,2,FALSE))=FALSE,"",IF(ISNUMBER(AA226),(AA226-VLOOKUP($B226,Stats!$A$2:$AA$19,12,FALSE))/VLOOKUP($B226,Stats!$A$2:$AA$19,26,FALSE),""))</f>
        <v>-0.44476288284218779</v>
      </c>
      <c r="BN226" s="46" t="str">
        <f>IF(ISNUMBER(VLOOKUP($B226,Stats!$A$2:$AA$19,2,FALSE))=FALSE,"",IF(ISNUMBER(#REF!),(#REF!-VLOOKUP($B226,Stats!$A$2:$AA$19,13,FALSE))/VLOOKUP($B226,Stats!$A$2:$AA$19,27,FALSE),""))</f>
        <v/>
      </c>
      <c r="BO226" s="46" t="str">
        <f>IF(ISNUMBER(VLOOKUP($B226,Stats!$A$2:$AA$19,2,FALSE))=FALSE,"",IF(ISNUMBER(#REF!),(#REF!-VLOOKUP($B226,Stats!$A$2:$AA$19,14,FALSE))/VLOOKUP($B226,Stats!$A$2:$AB$19,28,FALSE),""))</f>
        <v/>
      </c>
      <c r="BP226" s="46"/>
      <c r="BQ226" s="46">
        <f>IF(ISNUMBER(VLOOKUP($B226,Stats!$A$2:$AA$19,2,FALSE))=FALSE,"",IF(ISNUMBER(BM226),BM226,(VLOOKUP($B226,Stats!$A$2:$AT$19,46,FALSE)-VLOOKUP($B226,Stats!$A$2:$AA$19,12,FALSE))/VLOOKUP($B226,Stats!$A$2:$AA$19,26,FALSE)))</f>
        <v>-0.44476288284218779</v>
      </c>
      <c r="BR226" s="51">
        <f t="shared" si="47"/>
        <v>-0.44476288284218779</v>
      </c>
      <c r="BS226" s="32" t="str">
        <f t="shared" si="42"/>
        <v>2322_201426</v>
      </c>
      <c r="BT226" s="53">
        <f t="shared" si="43"/>
        <v>-0.40929771495089284</v>
      </c>
    </row>
    <row r="227" spans="1:72" x14ac:dyDescent="0.15">
      <c r="A227" s="16">
        <v>2322</v>
      </c>
      <c r="B227" s="17">
        <v>201427</v>
      </c>
      <c r="C227" s="3">
        <v>0</v>
      </c>
      <c r="D227" s="23">
        <v>2.4264705882352855E-2</v>
      </c>
      <c r="E227" s="18">
        <v>2.3141312341923945E-2</v>
      </c>
      <c r="F227" s="24">
        <v>2</v>
      </c>
      <c r="G227" s="24">
        <v>1</v>
      </c>
      <c r="H227" s="20">
        <v>1.7446452465497586E-2</v>
      </c>
      <c r="I227" s="20">
        <v>-1.0294117647058787E-2</v>
      </c>
      <c r="J227" s="24">
        <v>2</v>
      </c>
      <c r="K227" s="24">
        <v>1</v>
      </c>
      <c r="L227" s="20">
        <v>3.4149962880475115E-2</v>
      </c>
      <c r="M227" s="20">
        <v>-1.0294117647058787E-2</v>
      </c>
      <c r="N227" s="19">
        <v>1.393</v>
      </c>
      <c r="O227" s="19">
        <v>1.0349182763744427</v>
      </c>
      <c r="P227" s="25">
        <v>42004</v>
      </c>
      <c r="Q227" s="20">
        <v>0</v>
      </c>
      <c r="R227" s="25">
        <v>42002</v>
      </c>
      <c r="S227" s="25">
        <f>IF(ISNUMBER(R227),VLOOKUP(B227,Index!$B$3:$AB$18,27,FALSE),"")</f>
        <v>42002</v>
      </c>
      <c r="T227" s="25">
        <f>IF(ISNUMBER($R227),VLOOKUP($B227,Index!$B$21:$AB$36,27,FALSE),"")</f>
        <v>42003</v>
      </c>
      <c r="U227" s="25">
        <f>IF(ISNUMBER($R227),VLOOKUP($B227,Index!$B$39:$AB$54,27,FALSE),"")</f>
        <v>42003</v>
      </c>
      <c r="W227" s="18">
        <v>2.9117647058823426</v>
      </c>
      <c r="X227" s="19">
        <v>0.66666666666666663</v>
      </c>
      <c r="Y227" s="18">
        <v>0.43907553027506935</v>
      </c>
      <c r="Z227" s="19">
        <f t="shared" si="44"/>
        <v>0</v>
      </c>
      <c r="AA227" s="21" t="s">
        <v>25</v>
      </c>
      <c r="AB227" s="28"/>
      <c r="AC227" s="18">
        <v>8.4783737024220844</v>
      </c>
      <c r="AD227" s="19">
        <v>0.44444444444444442</v>
      </c>
      <c r="AE227" s="18">
        <v>0.19278732128633333</v>
      </c>
      <c r="AF227" s="19">
        <f t="shared" si="45"/>
        <v>0</v>
      </c>
      <c r="AG227" s="21" t="s">
        <v>25</v>
      </c>
      <c r="AH227" s="28"/>
      <c r="AK227" t="str">
        <f t="shared" si="50"/>
        <v/>
      </c>
      <c r="AL227" t="str">
        <f t="shared" si="50"/>
        <v/>
      </c>
      <c r="AM227" t="str">
        <f t="shared" si="50"/>
        <v/>
      </c>
      <c r="AN227" t="str">
        <f t="shared" si="50"/>
        <v/>
      </c>
      <c r="AO227" t="str">
        <f t="shared" si="50"/>
        <v/>
      </c>
      <c r="AP227" t="str">
        <f t="shared" si="50"/>
        <v/>
      </c>
      <c r="AQ227" t="str">
        <f t="shared" si="50"/>
        <v/>
      </c>
      <c r="AR227" t="str">
        <f t="shared" si="50"/>
        <v/>
      </c>
      <c r="AS227" t="str">
        <f t="shared" si="50"/>
        <v/>
      </c>
      <c r="AT227" t="str">
        <f t="shared" si="50"/>
        <v/>
      </c>
      <c r="AU227" t="str">
        <f t="shared" si="50"/>
        <v/>
      </c>
      <c r="AV227" t="str">
        <f t="shared" si="50"/>
        <v/>
      </c>
      <c r="AW227" t="str">
        <f t="shared" si="50"/>
        <v/>
      </c>
      <c r="AX227" t="str">
        <f t="shared" si="50"/>
        <v/>
      </c>
      <c r="AZ227" s="46">
        <f>IF(ISNUMBER(VLOOKUP($B227,Stats!$A$2:$AA$19,2,FALSE))=FALSE,"",IF(ISNUMBER(W227),(W227-VLOOKUP($B227,Stats!$A$2:$AA$19,2,FALSE))/VLOOKUP($B227,Stats!$A$2:$AA$19,16,FALSE),""))</f>
        <v>0.86734819441140587</v>
      </c>
      <c r="BA227" s="46">
        <f>IF(ISNUMBER(VLOOKUP($B227,Stats!$A$2:$AA$19,2,FALSE))=FALSE,"",IF(ISNUMBER(X227),(X227-VLOOKUP($B227,Stats!$A$2:$AA$19,3,FALSE))/VLOOKUP($B227,Stats!$A$2:$AA$19,17,FALSE),""))</f>
        <v>0.191037174757621</v>
      </c>
      <c r="BB227" s="46"/>
      <c r="BC227" s="46"/>
      <c r="BD227" s="44">
        <f t="shared" si="41"/>
        <v>0.52919268458451341</v>
      </c>
      <c r="BE227" s="46">
        <f>IF(ISNUMBER(VLOOKUP($B227,Stats!$A$2:$AA$19,2,FALSE))=FALSE,"",IF(ISNUMBER(Y227),(Y227-VLOOKUP($B227,Stats!$A$2:$AA$19,5,FALSE))/VLOOKUP($B227,Stats!$A$2:$AA$19,19,FALSE),""))</f>
        <v>1.8586655647699486</v>
      </c>
      <c r="BF227" s="46"/>
      <c r="BG227" s="46"/>
      <c r="BH227" s="46">
        <f>IF(ISNUMBER(VLOOKUP($B227,Stats!$A$2:$AA$19,2,FALSE))=FALSE,"",IF(ISNUMBER(Z227),(Z227-VLOOKUP($B227,Stats!$A$2:$AA$19,8,FALSE))/VLOOKUP($B227,Stats!$A$2:$AA$19,22,FALSE),""))</f>
        <v>-1.3068976797370631</v>
      </c>
      <c r="BI227" s="46" t="str">
        <f>IF(ISNUMBER(VLOOKUP($B227,Stats!$A$2:$AA$19,2,FALSE))=FALSE,"",IF(ISNUMBER(#REF!),(#REF!-VLOOKUP($B227,Stats!$A$2:$AA$19,9,FALSE))/VLOOKUP($B227,Stats!$A$2:$AA$19,23,FALSE),""))</f>
        <v/>
      </c>
      <c r="BJ227" s="46" t="str">
        <f>IF(ISNUMBER(VLOOKUP($B227,Stats!$A$2:$AA$19,2,FALSE))=FALSE,"",IF(ISNUMBER(#REF!),(#REF!-VLOOKUP($B227,Stats!$A$2:$AA$19,10,FALSE))/VLOOKUP($B227,Stats!$A$2:$AA$19,24,FALSE),""))</f>
        <v/>
      </c>
      <c r="BK227" s="44">
        <f t="shared" si="46"/>
        <v>-1.6931351992600829</v>
      </c>
      <c r="BL227" s="46" t="str">
        <f>IF(ISNUMBER(VLOOKUP($B227,Stats!$A$2:$AA$19,2,FALSE))=FALSE,"",IF(ISNUMBER(#REF!),(#REF!-VLOOKUP($B227,Stats!$A$2:$AA$19,11,FALSE))/VLOOKUP($B227,Stats!$A$2:$AA$19,25,FALSE),""))</f>
        <v/>
      </c>
      <c r="BM227" s="46" t="str">
        <f>IF(ISNUMBER(VLOOKUP($B227,Stats!$A$2:$AA$19,2,FALSE))=FALSE,"",IF(ISNUMBER(AA227),(AA227-VLOOKUP($B227,Stats!$A$2:$AA$19,12,FALSE))/VLOOKUP($B227,Stats!$A$2:$AA$19,26,FALSE),""))</f>
        <v/>
      </c>
      <c r="BN227" s="46" t="str">
        <f>IF(ISNUMBER(VLOOKUP($B227,Stats!$A$2:$AA$19,2,FALSE))=FALSE,"",IF(ISNUMBER(#REF!),(#REF!-VLOOKUP($B227,Stats!$A$2:$AA$19,13,FALSE))/VLOOKUP($B227,Stats!$A$2:$AA$19,27,FALSE),""))</f>
        <v/>
      </c>
      <c r="BO227" s="46" t="str">
        <f>IF(ISNUMBER(VLOOKUP($B227,Stats!$A$2:$AA$19,2,FALSE))=FALSE,"",IF(ISNUMBER(#REF!),(#REF!-VLOOKUP($B227,Stats!$A$2:$AA$19,14,FALSE))/VLOOKUP($B227,Stats!$A$2:$AB$19,28,FALSE),""))</f>
        <v/>
      </c>
      <c r="BP227" s="46"/>
      <c r="BQ227" s="46">
        <f>IF(ISNUMBER(VLOOKUP($B227,Stats!$A$2:$AA$19,2,FALSE))=FALSE,"",IF(ISNUMBER(BM227),BM227,(VLOOKUP($B227,Stats!$A$2:$AT$19,46,FALSE)-VLOOKUP($B227,Stats!$A$2:$AA$19,12,FALSE))/VLOOKUP($B227,Stats!$A$2:$AA$19,26,FALSE)))</f>
        <v>-0.46642635650749076</v>
      </c>
      <c r="BR227" s="51">
        <f t="shared" si="47"/>
        <v>-0.46642635650749076</v>
      </c>
      <c r="BS227" s="32" t="str">
        <f t="shared" si="42"/>
        <v>2322_201427</v>
      </c>
      <c r="BT227" s="53">
        <f t="shared" si="43"/>
        <v>-1.0033278539406452</v>
      </c>
    </row>
    <row r="228" spans="1:72" x14ac:dyDescent="0.15">
      <c r="A228" s="16">
        <v>2322</v>
      </c>
      <c r="B228" s="17">
        <v>201501</v>
      </c>
      <c r="C228" s="3">
        <v>0</v>
      </c>
      <c r="D228" s="23">
        <v>4.3790380473797574E-2</v>
      </c>
      <c r="E228" s="18">
        <v>2.1603225890963168E-2</v>
      </c>
      <c r="F228" s="24">
        <v>2</v>
      </c>
      <c r="G228" s="24">
        <v>3</v>
      </c>
      <c r="H228" s="20">
        <v>2.6417360169453952E-2</v>
      </c>
      <c r="I228" s="20">
        <v>-2.9607317094720864E-3</v>
      </c>
      <c r="J228" s="24">
        <v>2</v>
      </c>
      <c r="K228" s="24">
        <v>3</v>
      </c>
      <c r="L228" s="20">
        <v>4.6661880832735037E-2</v>
      </c>
      <c r="M228" s="20">
        <v>-5.4533060668030542E-3</v>
      </c>
      <c r="N228" s="19">
        <v>1.4670000000000001</v>
      </c>
      <c r="O228" s="19">
        <v>1.0061728395061729</v>
      </c>
      <c r="P228" s="25">
        <v>42010</v>
      </c>
      <c r="Q228" s="20">
        <v>-8.8616223585549214E-3</v>
      </c>
      <c r="R228" s="25">
        <v>42013</v>
      </c>
      <c r="S228" s="25">
        <f>IF(ISNUMBER(R228),VLOOKUP(B228,Index!$B$3:$AB$18,27,FALSE),"")</f>
        <v>42013</v>
      </c>
      <c r="T228" s="25">
        <f>IF(ISNUMBER($R228),VLOOKUP($B228,Index!$B$21:$AB$36,27,FALSE),"")</f>
        <v>42013</v>
      </c>
      <c r="U228" s="25">
        <f>IF(ISNUMBER($R228),VLOOKUP($B228,Index!$B$39:$AB$54,27,FALSE),"")</f>
        <v>42011</v>
      </c>
      <c r="W228" s="18">
        <v>3.1529073941134254</v>
      </c>
      <c r="X228" s="19">
        <v>0.4</v>
      </c>
      <c r="Y228" s="18">
        <v>0.40989239173538378</v>
      </c>
      <c r="Z228" s="19">
        <f t="shared" si="44"/>
        <v>0</v>
      </c>
      <c r="AA228" s="21">
        <v>4.9415760119277463</v>
      </c>
      <c r="AB228" s="28"/>
      <c r="AC228" s="18">
        <v>9.9408250358551111</v>
      </c>
      <c r="AD228" s="19">
        <v>0.16000000000000003</v>
      </c>
      <c r="AE228" s="18">
        <v>0.16801177280255331</v>
      </c>
      <c r="AF228" s="19">
        <f t="shared" si="45"/>
        <v>0</v>
      </c>
      <c r="AG228" s="21">
        <v>24.41917348165973</v>
      </c>
      <c r="AH228" s="28"/>
      <c r="AK228" t="str">
        <f t="shared" si="50"/>
        <v/>
      </c>
      <c r="AL228" t="str">
        <f t="shared" si="50"/>
        <v/>
      </c>
      <c r="AM228" t="str">
        <f t="shared" si="50"/>
        <v/>
      </c>
      <c r="AN228" t="str">
        <f t="shared" si="50"/>
        <v/>
      </c>
      <c r="AO228" t="str">
        <f t="shared" si="50"/>
        <v/>
      </c>
      <c r="AP228" t="str">
        <f t="shared" si="50"/>
        <v/>
      </c>
      <c r="AQ228" t="str">
        <f t="shared" si="50"/>
        <v/>
      </c>
      <c r="AR228">
        <f t="shared" si="50"/>
        <v>4.9415760119277463</v>
      </c>
      <c r="AS228" t="str">
        <f t="shared" si="50"/>
        <v/>
      </c>
      <c r="AT228" t="str">
        <f t="shared" si="50"/>
        <v/>
      </c>
      <c r="AU228" t="str">
        <f t="shared" si="50"/>
        <v/>
      </c>
      <c r="AV228" t="str">
        <f t="shared" si="50"/>
        <v/>
      </c>
      <c r="AW228" t="str">
        <f t="shared" si="50"/>
        <v/>
      </c>
      <c r="AX228" t="str">
        <f t="shared" si="50"/>
        <v/>
      </c>
      <c r="AZ228" s="46">
        <f>IF(ISNUMBER(VLOOKUP($B228,Stats!$A$2:$AA$19,2,FALSE))=FALSE,"",IF(ISNUMBER(W228),(W228-VLOOKUP($B228,Stats!$A$2:$AA$19,2,FALSE))/VLOOKUP($B228,Stats!$A$2:$AA$19,16,FALSE),""))</f>
        <v>0.86743077609167096</v>
      </c>
      <c r="BA228" s="46">
        <f>IF(ISNUMBER(VLOOKUP($B228,Stats!$A$2:$AA$19,2,FALSE))=FALSE,"",IF(ISNUMBER(X228),(X228-VLOOKUP($B228,Stats!$A$2:$AA$19,3,FALSE))/VLOOKUP($B228,Stats!$A$2:$AA$19,17,FALSE),""))</f>
        <v>-0.84220341465677562</v>
      </c>
      <c r="BB228" s="46"/>
      <c r="BC228" s="46"/>
      <c r="BD228" s="44">
        <f t="shared" si="41"/>
        <v>1.2613680717447673E-2</v>
      </c>
      <c r="BE228" s="46">
        <f>IF(ISNUMBER(VLOOKUP($B228,Stats!$A$2:$AA$19,2,FALSE))=FALSE,"",IF(ISNUMBER(Y228),(Y228-VLOOKUP($B228,Stats!$A$2:$AA$19,5,FALSE))/VLOOKUP($B228,Stats!$A$2:$AA$19,19,FALSE),""))</f>
        <v>1.0312093554729087</v>
      </c>
      <c r="BF228" s="46"/>
      <c r="BG228" s="46"/>
      <c r="BH228" s="46">
        <f>IF(ISNUMBER(VLOOKUP($B228,Stats!$A$2:$AA$19,2,FALSE))=FALSE,"",IF(ISNUMBER(Z228),(Z228-VLOOKUP($B228,Stats!$A$2:$AA$19,8,FALSE))/VLOOKUP($B228,Stats!$A$2:$AA$19,22,FALSE),""))</f>
        <v>-0.58823842946080296</v>
      </c>
      <c r="BI228" s="46" t="str">
        <f>IF(ISNUMBER(VLOOKUP($B228,Stats!$A$2:$AA$19,2,FALSE))=FALSE,"",IF(ISNUMBER(#REF!),(#REF!-VLOOKUP($B228,Stats!$A$2:$AA$19,9,FALSE))/VLOOKUP($B228,Stats!$A$2:$AA$19,23,FALSE),""))</f>
        <v/>
      </c>
      <c r="BJ228" s="46" t="str">
        <f>IF(ISNUMBER(VLOOKUP($B228,Stats!$A$2:$AA$19,2,FALSE))=FALSE,"",IF(ISNUMBER(#REF!),(#REF!-VLOOKUP($B228,Stats!$A$2:$AA$19,10,FALSE))/VLOOKUP($B228,Stats!$A$2:$AA$19,24,FALSE),""))</f>
        <v/>
      </c>
      <c r="BK228" s="44">
        <f t="shared" si="46"/>
        <v>-0.89831807766927696</v>
      </c>
      <c r="BL228" s="46" t="str">
        <f>IF(ISNUMBER(VLOOKUP($B228,Stats!$A$2:$AA$19,2,FALSE))=FALSE,"",IF(ISNUMBER(#REF!),(#REF!-VLOOKUP($B228,Stats!$A$2:$AA$19,11,FALSE))/VLOOKUP($B228,Stats!$A$2:$AA$19,25,FALSE),""))</f>
        <v/>
      </c>
      <c r="BM228" s="46">
        <f>IF(ISNUMBER(VLOOKUP($B228,Stats!$A$2:$AA$19,2,FALSE))=FALSE,"",IF(ISNUMBER(AA228),(AA228-VLOOKUP($B228,Stats!$A$2:$AA$19,12,FALSE))/VLOOKUP($B228,Stats!$A$2:$AA$19,26,FALSE),""))</f>
        <v>-1.9432343445904634E-2</v>
      </c>
      <c r="BN228" s="46" t="str">
        <f>IF(ISNUMBER(VLOOKUP($B228,Stats!$A$2:$AA$19,2,FALSE))=FALSE,"",IF(ISNUMBER(#REF!),(#REF!-VLOOKUP($B228,Stats!$A$2:$AA$19,13,FALSE))/VLOOKUP($B228,Stats!$A$2:$AA$19,27,FALSE),""))</f>
        <v/>
      </c>
      <c r="BO228" s="46" t="str">
        <f>IF(ISNUMBER(VLOOKUP($B228,Stats!$A$2:$AA$19,2,FALSE))=FALSE,"",IF(ISNUMBER(#REF!),(#REF!-VLOOKUP($B228,Stats!$A$2:$AA$19,14,FALSE))/VLOOKUP($B228,Stats!$A$2:$AB$19,28,FALSE),""))</f>
        <v/>
      </c>
      <c r="BP228" s="46"/>
      <c r="BQ228" s="46">
        <f>IF(ISNUMBER(VLOOKUP($B228,Stats!$A$2:$AA$19,2,FALSE))=FALSE,"",IF(ISNUMBER(BM228),BM228,(VLOOKUP($B228,Stats!$A$2:$AT$19,46,FALSE)-VLOOKUP($B228,Stats!$A$2:$AA$19,12,FALSE))/VLOOKUP($B228,Stats!$A$2:$AA$19,26,FALSE)))</f>
        <v>-1.9432343445904634E-2</v>
      </c>
      <c r="BR228" s="51">
        <f t="shared" si="47"/>
        <v>-1.9432343445904634E-2</v>
      </c>
      <c r="BS228" s="32" t="str">
        <f t="shared" si="42"/>
        <v>2322_201501</v>
      </c>
      <c r="BT228" s="53">
        <f t="shared" si="43"/>
        <v>-0.5403545791472576</v>
      </c>
    </row>
    <row r="229" spans="1:72" x14ac:dyDescent="0.15">
      <c r="A229" s="16">
        <v>2322</v>
      </c>
      <c r="B229" s="17">
        <v>201502</v>
      </c>
      <c r="C229" s="3">
        <v>0</v>
      </c>
      <c r="D229" s="23">
        <v>4.1265474552957482E-2</v>
      </c>
      <c r="E229" s="18">
        <v>2.8496008885616372E-2</v>
      </c>
      <c r="F229" s="24">
        <v>7</v>
      </c>
      <c r="G229" s="24">
        <v>3</v>
      </c>
      <c r="H229" s="20">
        <v>1.8482398917659713E-2</v>
      </c>
      <c r="I229" s="20">
        <v>-2.8372650000942096E-2</v>
      </c>
      <c r="J229" s="24">
        <v>3</v>
      </c>
      <c r="K229" s="24">
        <v>1</v>
      </c>
      <c r="L229" s="20">
        <v>3.6645525017618086E-2</v>
      </c>
      <c r="M229" s="20">
        <v>-6.5217391304347783E-2</v>
      </c>
      <c r="N229" s="19">
        <v>1.528</v>
      </c>
      <c r="O229" s="19">
        <v>1.0352303523035231</v>
      </c>
      <c r="P229" s="25">
        <v>42026</v>
      </c>
      <c r="Q229" s="20">
        <v>-6.5217391304347783E-2</v>
      </c>
      <c r="R229" s="25">
        <v>42023</v>
      </c>
      <c r="S229" s="25">
        <f>IF(ISNUMBER(R229),VLOOKUP(B229,Index!$B$3:$AB$18,27,FALSE),"")</f>
        <v>42023</v>
      </c>
      <c r="T229" s="25">
        <f>IF(ISNUMBER($R229),VLOOKUP($B229,Index!$B$21:$AB$36,27,FALSE),"")</f>
        <v>42023</v>
      </c>
      <c r="U229" s="25">
        <f>IF(ISNUMBER($R229),VLOOKUP($B229,Index!$B$39:$AB$54,27,FALSE),"")</f>
        <v>42027</v>
      </c>
      <c r="W229" s="18">
        <v>1.2379642365887245</v>
      </c>
      <c r="X229" s="19">
        <v>0.7</v>
      </c>
      <c r="Y229" s="18">
        <v>0.54067375381766569</v>
      </c>
      <c r="Z229" s="19">
        <f t="shared" si="44"/>
        <v>0</v>
      </c>
      <c r="AA229" s="21">
        <v>0.63273727647868183</v>
      </c>
      <c r="AB229" s="28"/>
      <c r="AC229" s="18">
        <v>1.5325554510727033</v>
      </c>
      <c r="AD229" s="19">
        <v>0.48999999999999994</v>
      </c>
      <c r="AE229" s="18">
        <v>0.29232810806728576</v>
      </c>
      <c r="AF229" s="19">
        <f t="shared" si="45"/>
        <v>0</v>
      </c>
      <c r="AG229" s="21">
        <v>0.40035646104565986</v>
      </c>
      <c r="AH229" s="28"/>
      <c r="AK229" t="str">
        <f t="shared" si="50"/>
        <v/>
      </c>
      <c r="AL229" t="str">
        <f t="shared" si="50"/>
        <v/>
      </c>
      <c r="AM229" t="str">
        <f t="shared" si="50"/>
        <v/>
      </c>
      <c r="AN229" t="str">
        <f t="shared" si="50"/>
        <v/>
      </c>
      <c r="AO229" t="str">
        <f t="shared" si="50"/>
        <v/>
      </c>
      <c r="AP229" t="str">
        <f t="shared" si="50"/>
        <v/>
      </c>
      <c r="AQ229" t="str">
        <f t="shared" si="50"/>
        <v/>
      </c>
      <c r="AR229" t="str">
        <f t="shared" si="50"/>
        <v/>
      </c>
      <c r="AS229">
        <f t="shared" si="50"/>
        <v>0.63273727647868183</v>
      </c>
      <c r="AT229" t="str">
        <f t="shared" si="50"/>
        <v/>
      </c>
      <c r="AU229" t="str">
        <f t="shared" si="50"/>
        <v/>
      </c>
      <c r="AV229" t="str">
        <f t="shared" si="50"/>
        <v/>
      </c>
      <c r="AW229" t="str">
        <f t="shared" si="50"/>
        <v/>
      </c>
      <c r="AX229" t="str">
        <f t="shared" si="50"/>
        <v/>
      </c>
      <c r="AZ229" s="46">
        <f>IF(ISNUMBER(VLOOKUP($B229,Stats!$A$2:$AA$19,2,FALSE))=FALSE,"",IF(ISNUMBER(W229),(W229-VLOOKUP($B229,Stats!$A$2:$AA$19,2,FALSE))/VLOOKUP($B229,Stats!$A$2:$AA$19,16,FALSE),""))</f>
        <v>0.75713746738765364</v>
      </c>
      <c r="BA229" s="46">
        <f>IF(ISNUMBER(VLOOKUP($B229,Stats!$A$2:$AA$19,2,FALSE))=FALSE,"",IF(ISNUMBER(X229),(X229-VLOOKUP($B229,Stats!$A$2:$AA$19,3,FALSE))/VLOOKUP($B229,Stats!$A$2:$AA$19,17,FALSE),""))</f>
        <v>0.38056958571220034</v>
      </c>
      <c r="BB229" s="46"/>
      <c r="BC229" s="46"/>
      <c r="BD229" s="44">
        <f t="shared" si="41"/>
        <v>0.56885352654992705</v>
      </c>
      <c r="BE229" s="46">
        <f>IF(ISNUMBER(VLOOKUP($B229,Stats!$A$2:$AA$19,2,FALSE))=FALSE,"",IF(ISNUMBER(Y229),(Y229-VLOOKUP($B229,Stats!$A$2:$AA$19,5,FALSE))/VLOOKUP($B229,Stats!$A$2:$AA$19,19,FALSE),""))</f>
        <v>1.1914440737418404</v>
      </c>
      <c r="BF229" s="46"/>
      <c r="BG229" s="46"/>
      <c r="BH229" s="46">
        <f>IF(ISNUMBER(VLOOKUP($B229,Stats!$A$2:$AA$19,2,FALSE))=FALSE,"",IF(ISNUMBER(Z229),(Z229-VLOOKUP($B229,Stats!$A$2:$AA$19,8,FALSE))/VLOOKUP($B229,Stats!$A$2:$AA$19,22,FALSE),""))</f>
        <v>-0.48836753916131515</v>
      </c>
      <c r="BI229" s="46" t="str">
        <f>IF(ISNUMBER(VLOOKUP($B229,Stats!$A$2:$AA$19,2,FALSE))=FALSE,"",IF(ISNUMBER(#REF!),(#REF!-VLOOKUP($B229,Stats!$A$2:$AA$19,9,FALSE))/VLOOKUP($B229,Stats!$A$2:$AA$19,23,FALSE),""))</f>
        <v/>
      </c>
      <c r="BJ229" s="46" t="str">
        <f>IF(ISNUMBER(VLOOKUP($B229,Stats!$A$2:$AA$19,2,FALSE))=FALSE,"",IF(ISNUMBER(#REF!),(#REF!-VLOOKUP($B229,Stats!$A$2:$AA$19,10,FALSE))/VLOOKUP($B229,Stats!$A$2:$AA$19,24,FALSE),""))</f>
        <v/>
      </c>
      <c r="BK229" s="44">
        <f t="shared" si="46"/>
        <v>-0.98052111336768277</v>
      </c>
      <c r="BL229" s="46" t="str">
        <f>IF(ISNUMBER(VLOOKUP($B229,Stats!$A$2:$AA$19,2,FALSE))=FALSE,"",IF(ISNUMBER(#REF!),(#REF!-VLOOKUP($B229,Stats!$A$2:$AA$19,11,FALSE))/VLOOKUP($B229,Stats!$A$2:$AA$19,25,FALSE),""))</f>
        <v/>
      </c>
      <c r="BM229" s="46">
        <f>IF(ISNUMBER(VLOOKUP($B229,Stats!$A$2:$AA$19,2,FALSE))=FALSE,"",IF(ISNUMBER(AA229),(AA229-VLOOKUP($B229,Stats!$A$2:$AA$19,12,FALSE))/VLOOKUP($B229,Stats!$A$2:$AA$19,26,FALSE),""))</f>
        <v>-0.28850800095796658</v>
      </c>
      <c r="BN229" s="46" t="str">
        <f>IF(ISNUMBER(VLOOKUP($B229,Stats!$A$2:$AA$19,2,FALSE))=FALSE,"",IF(ISNUMBER(#REF!),(#REF!-VLOOKUP($B229,Stats!$A$2:$AA$19,13,FALSE))/VLOOKUP($B229,Stats!$A$2:$AA$19,27,FALSE),""))</f>
        <v/>
      </c>
      <c r="BO229" s="46" t="str">
        <f>IF(ISNUMBER(VLOOKUP($B229,Stats!$A$2:$AA$19,2,FALSE))=FALSE,"",IF(ISNUMBER(#REF!),(#REF!-VLOOKUP($B229,Stats!$A$2:$AA$19,14,FALSE))/VLOOKUP($B229,Stats!$A$2:$AB$19,28,FALSE),""))</f>
        <v/>
      </c>
      <c r="BP229" s="46"/>
      <c r="BQ229" s="46">
        <f>IF(ISNUMBER(VLOOKUP($B229,Stats!$A$2:$AA$19,2,FALSE))=FALSE,"",IF(ISNUMBER(BM229),BM229,(VLOOKUP($B229,Stats!$A$2:$AT$19,46,FALSE)-VLOOKUP($B229,Stats!$A$2:$AA$19,12,FALSE))/VLOOKUP($B229,Stats!$A$2:$AA$19,26,FALSE)))</f>
        <v>-0.28850800095796658</v>
      </c>
      <c r="BR229" s="51">
        <f t="shared" si="47"/>
        <v>-0.28850800095796658</v>
      </c>
      <c r="BS229" s="32" t="str">
        <f t="shared" si="42"/>
        <v>2322_201502</v>
      </c>
      <c r="BT229" s="53">
        <f t="shared" si="43"/>
        <v>-0.53224356290221753</v>
      </c>
    </row>
    <row r="230" spans="1:72" x14ac:dyDescent="0.15">
      <c r="A230" s="16">
        <v>2322</v>
      </c>
      <c r="B230" s="17">
        <v>201503</v>
      </c>
      <c r="C230" s="3">
        <v>0</v>
      </c>
      <c r="D230" s="23">
        <v>-4.4253632760898221E-2</v>
      </c>
      <c r="E230" s="18">
        <v>1.1432590534792368E-2</v>
      </c>
      <c r="F230" s="24">
        <v>4</v>
      </c>
      <c r="G230" s="24">
        <v>6</v>
      </c>
      <c r="H230" s="20">
        <v>7.3477505310329816E-3</v>
      </c>
      <c r="I230" s="20">
        <v>-1.2327166982704104E-2</v>
      </c>
      <c r="J230" s="24">
        <v>2</v>
      </c>
      <c r="K230" s="24">
        <v>4</v>
      </c>
      <c r="L230" s="20">
        <v>1.5852047556142779E-2</v>
      </c>
      <c r="M230" s="20">
        <v>-1.8983050847457661E-2</v>
      </c>
      <c r="N230" s="19">
        <v>1.54</v>
      </c>
      <c r="O230" s="19">
        <v>1.0013003901170352</v>
      </c>
      <c r="P230" s="25">
        <v>42031</v>
      </c>
      <c r="Q230" s="20">
        <v>-6.0389610389610326E-2</v>
      </c>
      <c r="R230" s="25">
        <v>42041</v>
      </c>
      <c r="S230" s="25">
        <f>IF(ISNUMBER(R230),VLOOKUP(B230,Index!$B$3:$AB$18,27,FALSE),"")</f>
        <v>42041</v>
      </c>
      <c r="T230" s="25">
        <f>IF(ISNUMBER($R230),VLOOKUP($B230,Index!$B$21:$AB$36,27,FALSE),"")</f>
        <v>42041</v>
      </c>
      <c r="U230" s="25">
        <f>IF(ISNUMBER($R230),VLOOKUP($B230,Index!$B$39:$AB$54,27,FALSE),"")</f>
        <v>42034</v>
      </c>
      <c r="W230" s="18">
        <v>-1.3276089828269466</v>
      </c>
      <c r="X230" s="19">
        <v>0.4</v>
      </c>
      <c r="Y230" s="18">
        <v>0.21691815387615823</v>
      </c>
      <c r="Z230" s="19">
        <f t="shared" si="44"/>
        <v>0</v>
      </c>
      <c r="AA230" s="21" t="s">
        <v>25</v>
      </c>
      <c r="AB230" s="28"/>
      <c r="AC230" s="18">
        <v>1.7625456112827997</v>
      </c>
      <c r="AD230" s="19">
        <v>0.16000000000000003</v>
      </c>
      <c r="AE230" s="18">
        <v>4.7053485481040658E-2</v>
      </c>
      <c r="AF230" s="19">
        <f t="shared" si="45"/>
        <v>0</v>
      </c>
      <c r="AG230" s="21" t="s">
        <v>25</v>
      </c>
      <c r="AH230" s="28"/>
      <c r="AK230" t="str">
        <f t="shared" si="50"/>
        <v/>
      </c>
      <c r="AL230" t="str">
        <f t="shared" si="50"/>
        <v/>
      </c>
      <c r="AM230" t="str">
        <f t="shared" si="50"/>
        <v/>
      </c>
      <c r="AN230" t="str">
        <f t="shared" si="50"/>
        <v/>
      </c>
      <c r="AO230" t="str">
        <f t="shared" si="50"/>
        <v/>
      </c>
      <c r="AP230" t="str">
        <f t="shared" si="50"/>
        <v/>
      </c>
      <c r="AQ230" t="str">
        <f t="shared" si="50"/>
        <v/>
      </c>
      <c r="AR230" t="str">
        <f t="shared" si="50"/>
        <v/>
      </c>
      <c r="AS230" t="str">
        <f t="shared" si="50"/>
        <v/>
      </c>
      <c r="AT230" t="str">
        <f t="shared" si="50"/>
        <v/>
      </c>
      <c r="AU230" t="str">
        <f t="shared" si="50"/>
        <v/>
      </c>
      <c r="AV230" t="str">
        <f t="shared" si="50"/>
        <v/>
      </c>
      <c r="AW230" t="str">
        <f t="shared" si="50"/>
        <v/>
      </c>
      <c r="AX230" t="str">
        <f t="shared" si="50"/>
        <v/>
      </c>
      <c r="AZ230" s="46">
        <f>IF(ISNUMBER(VLOOKUP($B230,Stats!$A$2:$AA$19,2,FALSE))=FALSE,"",IF(ISNUMBER(W230),(W230-VLOOKUP($B230,Stats!$A$2:$AA$19,2,FALSE))/VLOOKUP($B230,Stats!$A$2:$AA$19,16,FALSE),""))</f>
        <v>-0.65565393290568008</v>
      </c>
      <c r="BA230" s="46">
        <f>IF(ISNUMBER(VLOOKUP($B230,Stats!$A$2:$AA$19,2,FALSE))=FALSE,"",IF(ISNUMBER(X230),(X230-VLOOKUP($B230,Stats!$A$2:$AA$19,3,FALSE))/VLOOKUP($B230,Stats!$A$2:$AA$19,17,FALSE),""))</f>
        <v>0.14737287675573754</v>
      </c>
      <c r="BB230" s="46"/>
      <c r="BC230" s="46"/>
      <c r="BD230" s="44">
        <f t="shared" si="41"/>
        <v>-0.25414052807497128</v>
      </c>
      <c r="BE230" s="46">
        <f>IF(ISNUMBER(VLOOKUP($B230,Stats!$A$2:$AA$19,2,FALSE))=FALSE,"",IF(ISNUMBER(Y230),(Y230-VLOOKUP($B230,Stats!$A$2:$AA$19,5,FALSE))/VLOOKUP($B230,Stats!$A$2:$AA$19,19,FALSE),""))</f>
        <v>0.60941077733271587</v>
      </c>
      <c r="BF230" s="46"/>
      <c r="BG230" s="46"/>
      <c r="BH230" s="46">
        <f>IF(ISNUMBER(VLOOKUP($B230,Stats!$A$2:$AA$19,2,FALSE))=FALSE,"",IF(ISNUMBER(Z230),(Z230-VLOOKUP($B230,Stats!$A$2:$AA$19,8,FALSE))/VLOOKUP($B230,Stats!$A$2:$AA$19,22,FALSE),""))</f>
        <v>-0.64412337137479436</v>
      </c>
      <c r="BI230" s="46" t="str">
        <f>IF(ISNUMBER(VLOOKUP($B230,Stats!$A$2:$AA$19,2,FALSE))=FALSE,"",IF(ISNUMBER(#REF!),(#REF!-VLOOKUP($B230,Stats!$A$2:$AA$19,9,FALSE))/VLOOKUP($B230,Stats!$A$2:$AA$19,23,FALSE),""))</f>
        <v/>
      </c>
      <c r="BJ230" s="46" t="str">
        <f>IF(ISNUMBER(VLOOKUP($B230,Stats!$A$2:$AA$19,2,FALSE))=FALSE,"",IF(ISNUMBER(#REF!),(#REF!-VLOOKUP($B230,Stats!$A$2:$AA$19,10,FALSE))/VLOOKUP($B230,Stats!$A$2:$AA$19,24,FALSE),""))</f>
        <v/>
      </c>
      <c r="BK230" s="44">
        <f t="shared" si="46"/>
        <v>-0.61982455554533933</v>
      </c>
      <c r="BL230" s="46" t="str">
        <f>IF(ISNUMBER(VLOOKUP($B230,Stats!$A$2:$AA$19,2,FALSE))=FALSE,"",IF(ISNUMBER(#REF!),(#REF!-VLOOKUP($B230,Stats!$A$2:$AA$19,11,FALSE))/VLOOKUP($B230,Stats!$A$2:$AA$19,25,FALSE),""))</f>
        <v/>
      </c>
      <c r="BM230" s="46" t="str">
        <f>IF(ISNUMBER(VLOOKUP($B230,Stats!$A$2:$AA$19,2,FALSE))=FALSE,"",IF(ISNUMBER(AA230),(AA230-VLOOKUP($B230,Stats!$A$2:$AA$19,12,FALSE))/VLOOKUP($B230,Stats!$A$2:$AA$19,26,FALSE),""))</f>
        <v/>
      </c>
      <c r="BN230" s="46" t="str">
        <f>IF(ISNUMBER(VLOOKUP($B230,Stats!$A$2:$AA$19,2,FALSE))=FALSE,"",IF(ISNUMBER(#REF!),(#REF!-VLOOKUP($B230,Stats!$A$2:$AA$19,13,FALSE))/VLOOKUP($B230,Stats!$A$2:$AA$19,27,FALSE),""))</f>
        <v/>
      </c>
      <c r="BO230" s="46" t="str">
        <f>IF(ISNUMBER(VLOOKUP($B230,Stats!$A$2:$AA$19,2,FALSE))=FALSE,"",IF(ISNUMBER(#REF!),(#REF!-VLOOKUP($B230,Stats!$A$2:$AA$19,14,FALSE))/VLOOKUP($B230,Stats!$A$2:$AB$19,28,FALSE),""))</f>
        <v/>
      </c>
      <c r="BP230" s="46"/>
      <c r="BQ230" s="46">
        <f>IF(ISNUMBER(VLOOKUP($B230,Stats!$A$2:$AA$19,2,FALSE))=FALSE,"",IF(ISNUMBER(BM230),BM230,(VLOOKUP($B230,Stats!$A$2:$AT$19,46,FALSE)-VLOOKUP($B230,Stats!$A$2:$AA$19,12,FALSE))/VLOOKUP($B230,Stats!$A$2:$AA$19,26,FALSE)))</f>
        <v>-0.53964354662323732</v>
      </c>
      <c r="BR230" s="51">
        <f t="shared" si="47"/>
        <v>-0.53964354662323732</v>
      </c>
      <c r="BS230" s="32" t="str">
        <f t="shared" si="42"/>
        <v>2322_201503</v>
      </c>
      <c r="BT230" s="53">
        <f t="shared" si="43"/>
        <v>-0.53065154826684535</v>
      </c>
    </row>
    <row r="231" spans="1:72" x14ac:dyDescent="0.15">
      <c r="A231" s="16">
        <v>2322</v>
      </c>
      <c r="B231" s="17">
        <v>201504</v>
      </c>
      <c r="C231" s="3">
        <v>0</v>
      </c>
      <c r="D231" s="23">
        <v>6.1506565307532846E-2</v>
      </c>
      <c r="E231" s="18">
        <v>5.8314717214867813E-3</v>
      </c>
      <c r="F231" s="24">
        <v>7</v>
      </c>
      <c r="G231" s="24">
        <v>0</v>
      </c>
      <c r="H231" s="20">
        <v>8.577955091746161E-3</v>
      </c>
      <c r="I231" s="20" t="s">
        <v>25</v>
      </c>
      <c r="J231" s="24">
        <v>7</v>
      </c>
      <c r="K231" s="24">
        <v>0</v>
      </c>
      <c r="L231" s="20">
        <v>1.5873015873015817E-2</v>
      </c>
      <c r="M231" s="20">
        <v>0</v>
      </c>
      <c r="N231" s="19">
        <v>1.536</v>
      </c>
      <c r="O231" s="19">
        <v>1.0593103448275862</v>
      </c>
      <c r="P231" s="25">
        <v>42052</v>
      </c>
      <c r="Q231" s="20">
        <v>0</v>
      </c>
      <c r="R231" s="25">
        <v>42044</v>
      </c>
      <c r="S231" s="25">
        <f>IF(ISNUMBER(R231),VLOOKUP(B231,Index!$B$3:$AB$18,27,FALSE),"")</f>
        <v>42044</v>
      </c>
      <c r="T231" s="25">
        <f>IF(ISNUMBER($R231),VLOOKUP($B231,Index!$B$21:$AB$36,27,FALSE),"")</f>
        <v>42044</v>
      </c>
      <c r="U231" s="25">
        <f>IF(ISNUMBER($R231),VLOOKUP($B231,Index!$B$39:$AB$54,27,FALSE),"")</f>
        <v>42052</v>
      </c>
      <c r="W231" s="18">
        <v>2.4602626123013138</v>
      </c>
      <c r="X231" s="19">
        <v>1</v>
      </c>
      <c r="Y231" s="18">
        <v>0.11064439650456774</v>
      </c>
      <c r="Z231" s="19">
        <f t="shared" si="44"/>
        <v>0</v>
      </c>
      <c r="AA231" s="21" t="s">
        <v>25</v>
      </c>
      <c r="AB231" s="28"/>
      <c r="AC231" s="18">
        <v>6.0528921214876847</v>
      </c>
      <c r="AD231" s="19">
        <v>1</v>
      </c>
      <c r="AE231" s="18">
        <v>1.2242182477860002E-2</v>
      </c>
      <c r="AF231" s="19">
        <f t="shared" si="45"/>
        <v>0</v>
      </c>
      <c r="AG231" s="21" t="s">
        <v>25</v>
      </c>
      <c r="AH231" s="28"/>
      <c r="AK231" t="str">
        <f t="shared" si="50"/>
        <v/>
      </c>
      <c r="AL231" t="str">
        <f t="shared" si="50"/>
        <v/>
      </c>
      <c r="AM231" t="str">
        <f t="shared" si="50"/>
        <v/>
      </c>
      <c r="AN231" t="str">
        <f t="shared" si="50"/>
        <v/>
      </c>
      <c r="AO231" t="str">
        <f t="shared" si="50"/>
        <v/>
      </c>
      <c r="AP231" t="str">
        <f t="shared" si="50"/>
        <v/>
      </c>
      <c r="AQ231" t="str">
        <f t="shared" si="50"/>
        <v/>
      </c>
      <c r="AR231" t="str">
        <f t="shared" si="50"/>
        <v/>
      </c>
      <c r="AS231" t="str">
        <f t="shared" si="50"/>
        <v/>
      </c>
      <c r="AT231" t="str">
        <f t="shared" si="50"/>
        <v/>
      </c>
      <c r="AU231" t="str">
        <f t="shared" si="50"/>
        <v/>
      </c>
      <c r="AV231" t="str">
        <f t="shared" si="50"/>
        <v/>
      </c>
      <c r="AW231" t="str">
        <f t="shared" si="50"/>
        <v/>
      </c>
      <c r="AX231" t="str">
        <f t="shared" si="50"/>
        <v/>
      </c>
      <c r="AZ231" s="46">
        <f>IF(ISNUMBER(VLOOKUP($B231,Stats!$A$2:$AA$19,2,FALSE))=FALSE,"",IF(ISNUMBER(W231),(W231-VLOOKUP($B231,Stats!$A$2:$AA$19,2,FALSE))/VLOOKUP($B231,Stats!$A$2:$AA$19,16,FALSE),""))</f>
        <v>0.46963329379786328</v>
      </c>
      <c r="BA231" s="46">
        <f>IF(ISNUMBER(VLOOKUP($B231,Stats!$A$2:$AA$19,2,FALSE))=FALSE,"",IF(ISNUMBER(X231),(X231-VLOOKUP($B231,Stats!$A$2:$AA$19,3,FALSE))/VLOOKUP($B231,Stats!$A$2:$AA$19,17,FALSE),""))</f>
        <v>0.93772145929647244</v>
      </c>
      <c r="BB231" s="46"/>
      <c r="BC231" s="46"/>
      <c r="BD231" s="44">
        <f t="shared" si="41"/>
        <v>0.70367737654716789</v>
      </c>
      <c r="BE231" s="46">
        <f>IF(ISNUMBER(VLOOKUP($B231,Stats!$A$2:$AA$19,2,FALSE))=FALSE,"",IF(ISNUMBER(Y231),(Y231-VLOOKUP($B231,Stats!$A$2:$AA$19,5,FALSE))/VLOOKUP($B231,Stats!$A$2:$AA$19,19,FALSE),""))</f>
        <v>-3.1685495385771589E-2</v>
      </c>
      <c r="BF231" s="46"/>
      <c r="BG231" s="46"/>
      <c r="BH231" s="46">
        <f>IF(ISNUMBER(VLOOKUP($B231,Stats!$A$2:$AA$19,2,FALSE))=FALSE,"",IF(ISNUMBER(Z231),(Z231-VLOOKUP($B231,Stats!$A$2:$AA$19,8,FALSE))/VLOOKUP($B231,Stats!$A$2:$AA$19,22,FALSE),""))</f>
        <v>-0.5145844845400992</v>
      </c>
      <c r="BI231" s="46" t="str">
        <f>IF(ISNUMBER(VLOOKUP($B231,Stats!$A$2:$AA$19,2,FALSE))=FALSE,"",IF(ISNUMBER(#REF!),(#REF!-VLOOKUP($B231,Stats!$A$2:$AA$19,9,FALSE))/VLOOKUP($B231,Stats!$A$2:$AA$19,23,FALSE),""))</f>
        <v/>
      </c>
      <c r="BJ231" s="46" t="str">
        <f>IF(ISNUMBER(VLOOKUP($B231,Stats!$A$2:$AA$19,2,FALSE))=FALSE,"",IF(ISNUMBER(#REF!),(#REF!-VLOOKUP($B231,Stats!$A$2:$AA$19,10,FALSE))/VLOOKUP($B231,Stats!$A$2:$AA$19,24,FALSE),""))</f>
        <v/>
      </c>
      <c r="BK231" s="44">
        <f t="shared" si="46"/>
        <v>-0.13219549859198965</v>
      </c>
      <c r="BL231" s="46" t="str">
        <f>IF(ISNUMBER(VLOOKUP($B231,Stats!$A$2:$AA$19,2,FALSE))=FALSE,"",IF(ISNUMBER(#REF!),(#REF!-VLOOKUP($B231,Stats!$A$2:$AA$19,11,FALSE))/VLOOKUP($B231,Stats!$A$2:$AA$19,25,FALSE),""))</f>
        <v/>
      </c>
      <c r="BM231" s="46" t="str">
        <f>IF(ISNUMBER(VLOOKUP($B231,Stats!$A$2:$AA$19,2,FALSE))=FALSE,"",IF(ISNUMBER(AA231),(AA231-VLOOKUP($B231,Stats!$A$2:$AA$19,12,FALSE))/VLOOKUP($B231,Stats!$A$2:$AA$19,26,FALSE),""))</f>
        <v/>
      </c>
      <c r="BN231" s="46" t="str">
        <f>IF(ISNUMBER(VLOOKUP($B231,Stats!$A$2:$AA$19,2,FALSE))=FALSE,"",IF(ISNUMBER(#REF!),(#REF!-VLOOKUP($B231,Stats!$A$2:$AA$19,13,FALSE))/VLOOKUP($B231,Stats!$A$2:$AA$19,27,FALSE),""))</f>
        <v/>
      </c>
      <c r="BO231" s="46" t="str">
        <f>IF(ISNUMBER(VLOOKUP($B231,Stats!$A$2:$AA$19,2,FALSE))=FALSE,"",IF(ISNUMBER(#REF!),(#REF!-VLOOKUP($B231,Stats!$A$2:$AA$19,14,FALSE))/VLOOKUP($B231,Stats!$A$2:$AB$19,28,FALSE),""))</f>
        <v/>
      </c>
      <c r="BP231" s="46"/>
      <c r="BQ231" s="46">
        <f>IF(ISNUMBER(VLOOKUP($B231,Stats!$A$2:$AA$19,2,FALSE))=FALSE,"",IF(ISNUMBER(BM231),BM231,(VLOOKUP($B231,Stats!$A$2:$AT$19,46,FALSE)-VLOOKUP($B231,Stats!$A$2:$AA$19,12,FALSE))/VLOOKUP($B231,Stats!$A$2:$AA$19,26,FALSE)))</f>
        <v>-0.64096278450557098</v>
      </c>
      <c r="BR231" s="51">
        <f t="shared" si="47"/>
        <v>-0.64096278450557098</v>
      </c>
      <c r="BS231" s="32" t="str">
        <f t="shared" si="42"/>
        <v>2322_201504</v>
      </c>
      <c r="BT231" s="53">
        <f t="shared" si="43"/>
        <v>-6.677438074687439E-2</v>
      </c>
    </row>
    <row r="232" spans="1:72" x14ac:dyDescent="0.15">
      <c r="A232" s="16">
        <v>2322</v>
      </c>
      <c r="B232" s="17">
        <v>201505</v>
      </c>
      <c r="C232" s="3">
        <v>0</v>
      </c>
      <c r="D232" s="23">
        <v>-1.432291666666663E-2</v>
      </c>
      <c r="E232" s="18">
        <v>8.612208421573871E-3</v>
      </c>
      <c r="F232" s="24">
        <v>3</v>
      </c>
      <c r="G232" s="24">
        <v>5</v>
      </c>
      <c r="H232" s="20">
        <v>7.2342468597528979E-3</v>
      </c>
      <c r="I232" s="20">
        <v>-7.1713952569703917E-3</v>
      </c>
      <c r="J232" s="24">
        <v>2</v>
      </c>
      <c r="K232" s="24">
        <v>2</v>
      </c>
      <c r="L232" s="20">
        <v>1.1834319526627279E-2</v>
      </c>
      <c r="M232" s="20">
        <v>-1.2345679012345623E-2</v>
      </c>
      <c r="N232" s="19">
        <v>1.5389999999999999</v>
      </c>
      <c r="O232" s="19">
        <v>1.0091803278688525</v>
      </c>
      <c r="P232" s="25">
        <v>42065</v>
      </c>
      <c r="Q232" s="20">
        <v>-1.6244314489928469E-2</v>
      </c>
      <c r="R232" s="25">
        <v>42069</v>
      </c>
      <c r="S232" s="25">
        <f>IF(ISNUMBER(R232),VLOOKUP(B232,Index!$B$3:$AB$18,27,FALSE),"")</f>
        <v>42069</v>
      </c>
      <c r="T232" s="25">
        <f>IF(ISNUMBER($R232),VLOOKUP($B232,Index!$B$21:$AB$36,27,FALSE),"")</f>
        <v>42069</v>
      </c>
      <c r="U232" s="25">
        <f>IF(ISNUMBER($R232),VLOOKUP($B232,Index!$B$39:$AB$54,27,FALSE),"")</f>
        <v>42069</v>
      </c>
      <c r="W232" s="18">
        <v>-0.51562499999999867</v>
      </c>
      <c r="X232" s="19">
        <v>0.375</v>
      </c>
      <c r="Y232" s="18">
        <v>0.16340516577754219</v>
      </c>
      <c r="Z232" s="19">
        <f t="shared" si="44"/>
        <v>0</v>
      </c>
      <c r="AA232" s="21" t="s">
        <v>25</v>
      </c>
      <c r="AB232" s="28"/>
      <c r="AC232" s="18">
        <v>0.26586914062499861</v>
      </c>
      <c r="AD232" s="19">
        <v>0.140625</v>
      </c>
      <c r="AE232" s="18">
        <v>2.6701248202786045E-2</v>
      </c>
      <c r="AF232" s="19">
        <f t="shared" si="45"/>
        <v>0</v>
      </c>
      <c r="AG232" s="21" t="s">
        <v>25</v>
      </c>
      <c r="AH232" s="28"/>
      <c r="AK232" t="str">
        <f t="shared" si="50"/>
        <v/>
      </c>
      <c r="AL232" t="str">
        <f t="shared" si="50"/>
        <v/>
      </c>
      <c r="AM232" t="str">
        <f t="shared" si="50"/>
        <v/>
      </c>
      <c r="AN232" t="str">
        <f t="shared" si="50"/>
        <v/>
      </c>
      <c r="AO232" t="str">
        <f t="shared" si="50"/>
        <v/>
      </c>
      <c r="AP232" t="str">
        <f t="shared" si="50"/>
        <v/>
      </c>
      <c r="AQ232" t="str">
        <f t="shared" si="50"/>
        <v/>
      </c>
      <c r="AR232" t="str">
        <f t="shared" si="50"/>
        <v/>
      </c>
      <c r="AS232" t="str">
        <f t="shared" si="50"/>
        <v/>
      </c>
      <c r="AT232" t="str">
        <f t="shared" si="50"/>
        <v/>
      </c>
      <c r="AU232" t="str">
        <f t="shared" si="50"/>
        <v/>
      </c>
      <c r="AV232" t="str">
        <f t="shared" si="50"/>
        <v/>
      </c>
      <c r="AW232" t="str">
        <f t="shared" si="50"/>
        <v/>
      </c>
      <c r="AX232" t="str">
        <f t="shared" si="50"/>
        <v/>
      </c>
      <c r="AZ232" s="46">
        <f>IF(ISNUMBER(VLOOKUP($B232,Stats!$A$2:$AA$19,2,FALSE))=FALSE,"",IF(ISNUMBER(W232),(W232-VLOOKUP($B232,Stats!$A$2:$AA$19,2,FALSE))/VLOOKUP($B232,Stats!$A$2:$AA$19,16,FALSE),""))</f>
        <v>-0.85587951402980778</v>
      </c>
      <c r="BA232" s="46">
        <f>IF(ISNUMBER(VLOOKUP($B232,Stats!$A$2:$AA$19,2,FALSE))=FALSE,"",IF(ISNUMBER(X232),(X232-VLOOKUP($B232,Stats!$A$2:$AA$19,3,FALSE))/VLOOKUP($B232,Stats!$A$2:$AA$19,17,FALSE),""))</f>
        <v>-1.4049664579676244</v>
      </c>
      <c r="BB232" s="46"/>
      <c r="BC232" s="46"/>
      <c r="BD232" s="44">
        <f t="shared" si="41"/>
        <v>-1.130422985998716</v>
      </c>
      <c r="BE232" s="46">
        <f>IF(ISNUMBER(VLOOKUP($B232,Stats!$A$2:$AA$19,2,FALSE))=FALSE,"",IF(ISNUMBER(Y232),(Y232-VLOOKUP($B232,Stats!$A$2:$AA$19,5,FALSE))/VLOOKUP($B232,Stats!$A$2:$AA$19,19,FALSE),""))</f>
        <v>-5.9429006067160881E-2</v>
      </c>
      <c r="BF232" s="46"/>
      <c r="BG232" s="46"/>
      <c r="BH232" s="46">
        <f>IF(ISNUMBER(VLOOKUP($B232,Stats!$A$2:$AA$19,2,FALSE))=FALSE,"",IF(ISNUMBER(Z232),(Z232-VLOOKUP($B232,Stats!$A$2:$AA$19,8,FALSE))/VLOOKUP($B232,Stats!$A$2:$AA$19,22,FALSE),""))</f>
        <v>-0.59810804423176478</v>
      </c>
      <c r="BI232" s="46" t="str">
        <f>IF(ISNUMBER(VLOOKUP($B232,Stats!$A$2:$AA$19,2,FALSE))=FALSE,"",IF(ISNUMBER(#REF!),(#REF!-VLOOKUP($B232,Stats!$A$2:$AA$19,9,FALSE))/VLOOKUP($B232,Stats!$A$2:$AA$19,23,FALSE),""))</f>
        <v/>
      </c>
      <c r="BJ232" s="46" t="str">
        <f>IF(ISNUMBER(VLOOKUP($B232,Stats!$A$2:$AA$19,2,FALSE))=FALSE,"",IF(ISNUMBER(#REF!),(#REF!-VLOOKUP($B232,Stats!$A$2:$AA$19,10,FALSE))/VLOOKUP($B232,Stats!$A$2:$AA$19,24,FALSE),""))</f>
        <v/>
      </c>
      <c r="BK232" s="44">
        <f t="shared" si="46"/>
        <v>-0.13783210902251683</v>
      </c>
      <c r="BL232" s="46" t="str">
        <f>IF(ISNUMBER(VLOOKUP($B232,Stats!$A$2:$AA$19,2,FALSE))=FALSE,"",IF(ISNUMBER(#REF!),(#REF!-VLOOKUP($B232,Stats!$A$2:$AA$19,11,FALSE))/VLOOKUP($B232,Stats!$A$2:$AA$19,25,FALSE),""))</f>
        <v/>
      </c>
      <c r="BM232" s="46" t="str">
        <f>IF(ISNUMBER(VLOOKUP($B232,Stats!$A$2:$AA$19,2,FALSE))=FALSE,"",IF(ISNUMBER(AA232),(AA232-VLOOKUP($B232,Stats!$A$2:$AA$19,12,FALSE))/VLOOKUP($B232,Stats!$A$2:$AA$19,26,FALSE),""))</f>
        <v/>
      </c>
      <c r="BN232" s="46" t="str">
        <f>IF(ISNUMBER(VLOOKUP($B232,Stats!$A$2:$AA$19,2,FALSE))=FALSE,"",IF(ISNUMBER(#REF!),(#REF!-VLOOKUP($B232,Stats!$A$2:$AA$19,13,FALSE))/VLOOKUP($B232,Stats!$A$2:$AA$19,27,FALSE),""))</f>
        <v/>
      </c>
      <c r="BO232" s="46" t="str">
        <f>IF(ISNUMBER(VLOOKUP($B232,Stats!$A$2:$AA$19,2,FALSE))=FALSE,"",IF(ISNUMBER(#REF!),(#REF!-VLOOKUP($B232,Stats!$A$2:$AA$19,14,FALSE))/VLOOKUP($B232,Stats!$A$2:$AB$19,28,FALSE),""))</f>
        <v/>
      </c>
      <c r="BP232" s="46"/>
      <c r="BQ232" s="46">
        <f>IF(ISNUMBER(VLOOKUP($B232,Stats!$A$2:$AA$19,2,FALSE))=FALSE,"",IF(ISNUMBER(BM232),BM232,(VLOOKUP($B232,Stats!$A$2:$AT$19,46,FALSE)-VLOOKUP($B232,Stats!$A$2:$AA$19,12,FALSE))/VLOOKUP($B232,Stats!$A$2:$AA$19,26,FALSE)))</f>
        <v>-0.36655208107354165</v>
      </c>
      <c r="BR232" s="51">
        <f t="shared" si="47"/>
        <v>-0.36655208107354165</v>
      </c>
      <c r="BS232" s="32" t="str">
        <f t="shared" si="42"/>
        <v>2322_201505</v>
      </c>
      <c r="BT232" s="53">
        <f t="shared" si="43"/>
        <v>-0.38209427882796165</v>
      </c>
    </row>
    <row r="233" spans="1:72" x14ac:dyDescent="0.15">
      <c r="A233" s="16">
        <v>2322</v>
      </c>
      <c r="B233" s="17">
        <v>201506</v>
      </c>
      <c r="C233" s="3">
        <v>0</v>
      </c>
      <c r="D233" s="23">
        <v>4.0951122853368549E-2</v>
      </c>
      <c r="E233" s="18">
        <v>4.3028137685457079E-3</v>
      </c>
      <c r="F233" s="24">
        <v>7</v>
      </c>
      <c r="G233" s="24">
        <v>3</v>
      </c>
      <c r="H233" s="20">
        <v>6.409334411794111E-3</v>
      </c>
      <c r="I233" s="20">
        <v>-1.5222615157717279E-3</v>
      </c>
      <c r="J233" s="24">
        <v>3</v>
      </c>
      <c r="K233" s="24">
        <v>1</v>
      </c>
      <c r="L233" s="20">
        <v>9.8296199213629976E-3</v>
      </c>
      <c r="M233" s="20">
        <v>-3.2658393207053438E-3</v>
      </c>
      <c r="N233" s="19">
        <v>1.5760000000000001</v>
      </c>
      <c r="O233" s="19">
        <v>1.035479632063075</v>
      </c>
      <c r="P233" s="25">
        <v>42083</v>
      </c>
      <c r="Q233" s="20">
        <v>-3.2658393207053438E-3</v>
      </c>
      <c r="R233" s="25">
        <v>42075</v>
      </c>
      <c r="S233" s="25">
        <f>IF(ISNUMBER(R233),VLOOKUP(B233,Index!$B$3:$AB$18,27,FALSE),"")</f>
        <v>42073</v>
      </c>
      <c r="T233" s="25">
        <f>IF(ISNUMBER($R233),VLOOKUP($B233,Index!$B$21:$AB$36,27,FALSE),"")</f>
        <v>42075</v>
      </c>
      <c r="U233" s="25">
        <f>IF(ISNUMBER($R233),VLOOKUP($B233,Index!$B$39:$AB$54,27,FALSE),"")</f>
        <v>42075</v>
      </c>
      <c r="W233" s="18">
        <v>1.2285336856010565</v>
      </c>
      <c r="X233" s="19">
        <v>0.7</v>
      </c>
      <c r="Y233" s="18">
        <v>8.1640151136822048E-2</v>
      </c>
      <c r="Z233" s="19">
        <f t="shared" si="44"/>
        <v>2</v>
      </c>
      <c r="AA233" s="21">
        <v>12.539233817701747</v>
      </c>
      <c r="AB233" s="28"/>
      <c r="AC233" s="18">
        <v>1.5092950166565156</v>
      </c>
      <c r="AD233" s="19">
        <v>0.48999999999999994</v>
      </c>
      <c r="AE233" s="18">
        <v>6.6651142776431461E-3</v>
      </c>
      <c r="AF233" s="19">
        <f t="shared" si="45"/>
        <v>4</v>
      </c>
      <c r="AG233" s="21">
        <v>157.23238473499515</v>
      </c>
      <c r="AH233" s="28"/>
      <c r="AK233" t="str">
        <f t="shared" ref="AK233:AX242" si="51">IF($B233=AK$2,$AA233,"")</f>
        <v/>
      </c>
      <c r="AL233" t="str">
        <f t="shared" si="51"/>
        <v/>
      </c>
      <c r="AM233" t="str">
        <f t="shared" si="51"/>
        <v/>
      </c>
      <c r="AN233" t="str">
        <f t="shared" si="51"/>
        <v/>
      </c>
      <c r="AO233" t="str">
        <f t="shared" si="51"/>
        <v/>
      </c>
      <c r="AP233" t="str">
        <f t="shared" si="51"/>
        <v/>
      </c>
      <c r="AQ233" t="str">
        <f t="shared" si="51"/>
        <v/>
      </c>
      <c r="AR233" t="str">
        <f t="shared" si="51"/>
        <v/>
      </c>
      <c r="AS233" t="str">
        <f t="shared" si="51"/>
        <v/>
      </c>
      <c r="AT233" t="str">
        <f t="shared" si="51"/>
        <v/>
      </c>
      <c r="AU233" t="str">
        <f t="shared" si="51"/>
        <v/>
      </c>
      <c r="AV233" t="str">
        <f t="shared" si="51"/>
        <v/>
      </c>
      <c r="AW233">
        <f t="shared" si="51"/>
        <v>12.539233817701747</v>
      </c>
      <c r="AX233" t="str">
        <f t="shared" si="51"/>
        <v/>
      </c>
      <c r="AZ233" s="46">
        <f>IF(ISNUMBER(VLOOKUP($B233,Stats!$A$2:$AA$19,2,FALSE))=FALSE,"",IF(ISNUMBER(W233),(W233-VLOOKUP($B233,Stats!$A$2:$AA$19,2,FALSE))/VLOOKUP($B233,Stats!$A$2:$AA$19,16,FALSE),""))</f>
        <v>-0.56623714297836603</v>
      </c>
      <c r="BA233" s="46">
        <f>IF(ISNUMBER(VLOOKUP($B233,Stats!$A$2:$AA$19,2,FALSE))=FALSE,"",IF(ISNUMBER(X233),(X233-VLOOKUP($B233,Stats!$A$2:$AA$19,3,FALSE))/VLOOKUP($B233,Stats!$A$2:$AA$19,17,FALSE),""))</f>
        <v>-0.84610617467844285</v>
      </c>
      <c r="BB233" s="46"/>
      <c r="BC233" s="46"/>
      <c r="BD233" s="44">
        <f t="shared" si="41"/>
        <v>-0.70617165882840438</v>
      </c>
      <c r="BE233" s="46">
        <f>IF(ISNUMBER(VLOOKUP($B233,Stats!$A$2:$AA$19,2,FALSE))=FALSE,"",IF(ISNUMBER(Y233),(Y233-VLOOKUP($B233,Stats!$A$2:$AA$19,5,FALSE))/VLOOKUP($B233,Stats!$A$2:$AA$19,19,FALSE),""))</f>
        <v>-0.65459538170505738</v>
      </c>
      <c r="BF233" s="46"/>
      <c r="BG233" s="46"/>
      <c r="BH233" s="46">
        <f>IF(ISNUMBER(VLOOKUP($B233,Stats!$A$2:$AA$19,2,FALSE))=FALSE,"",IF(ISNUMBER(Z233),(Z233-VLOOKUP($B233,Stats!$A$2:$AA$19,8,FALSE))/VLOOKUP($B233,Stats!$A$2:$AA$19,22,FALSE),""))</f>
        <v>-0.44132796508511463</v>
      </c>
      <c r="BI233" s="46" t="str">
        <f>IF(ISNUMBER(VLOOKUP($B233,Stats!$A$2:$AA$19,2,FALSE))=FALSE,"",IF(ISNUMBER(#REF!),(#REF!-VLOOKUP($B233,Stats!$A$2:$AA$19,9,FALSE))/VLOOKUP($B233,Stats!$A$2:$AA$19,23,FALSE),""))</f>
        <v/>
      </c>
      <c r="BJ233" s="46" t="str">
        <f>IF(ISNUMBER(VLOOKUP($B233,Stats!$A$2:$AA$19,2,FALSE))=FALSE,"",IF(ISNUMBER(#REF!),(#REF!-VLOOKUP($B233,Stats!$A$2:$AA$19,10,FALSE))/VLOOKUP($B233,Stats!$A$2:$AA$19,24,FALSE),""))</f>
        <v/>
      </c>
      <c r="BK233" s="44">
        <f t="shared" si="46"/>
        <v>0.32581837766800581</v>
      </c>
      <c r="BL233" s="46" t="str">
        <f>IF(ISNUMBER(VLOOKUP($B233,Stats!$A$2:$AA$19,2,FALSE))=FALSE,"",IF(ISNUMBER(#REF!),(#REF!-VLOOKUP($B233,Stats!$A$2:$AA$19,11,FALSE))/VLOOKUP($B233,Stats!$A$2:$AA$19,25,FALSE),""))</f>
        <v/>
      </c>
      <c r="BM233" s="46">
        <f>IF(ISNUMBER(VLOOKUP($B233,Stats!$A$2:$AA$19,2,FALSE))=FALSE,"",IF(ISNUMBER(AA233),(AA233-VLOOKUP($B233,Stats!$A$2:$AA$19,12,FALSE))/VLOOKUP($B233,Stats!$A$2:$AA$19,26,FALSE),""))</f>
        <v>-0.20570806517455212</v>
      </c>
      <c r="BN233" s="46" t="str">
        <f>IF(ISNUMBER(VLOOKUP($B233,Stats!$A$2:$AA$19,2,FALSE))=FALSE,"",IF(ISNUMBER(#REF!),(#REF!-VLOOKUP($B233,Stats!$A$2:$AA$19,13,FALSE))/VLOOKUP($B233,Stats!$A$2:$AA$19,27,FALSE),""))</f>
        <v/>
      </c>
      <c r="BO233" s="46" t="str">
        <f>IF(ISNUMBER(VLOOKUP($B233,Stats!$A$2:$AA$19,2,FALSE))=FALSE,"",IF(ISNUMBER(#REF!),(#REF!-VLOOKUP($B233,Stats!$A$2:$AA$19,14,FALSE))/VLOOKUP($B233,Stats!$A$2:$AB$19,28,FALSE),""))</f>
        <v/>
      </c>
      <c r="BP233" s="46"/>
      <c r="BQ233" s="46">
        <f>IF(ISNUMBER(VLOOKUP($B233,Stats!$A$2:$AA$19,2,FALSE))=FALSE,"",IF(ISNUMBER(BM233),BM233,(VLOOKUP($B233,Stats!$A$2:$AT$19,46,FALSE)-VLOOKUP($B233,Stats!$A$2:$AA$19,12,FALSE))/VLOOKUP($B233,Stats!$A$2:$AA$19,26,FALSE)))</f>
        <v>-0.20570806517455212</v>
      </c>
      <c r="BR233" s="51">
        <f t="shared" si="47"/>
        <v>-0.20570806517455212</v>
      </c>
      <c r="BS233" s="32" t="str">
        <f t="shared" si="42"/>
        <v>2322_201506</v>
      </c>
      <c r="BT233" s="53">
        <f t="shared" si="43"/>
        <v>1.3115081800212175E-2</v>
      </c>
    </row>
    <row r="234" spans="1:72" x14ac:dyDescent="0.15">
      <c r="A234" s="16">
        <v>2322</v>
      </c>
      <c r="B234" s="17">
        <v>201507</v>
      </c>
      <c r="C234" s="3">
        <v>0</v>
      </c>
      <c r="D234" s="23">
        <v>1.2690355329949554E-3</v>
      </c>
      <c r="E234" s="18">
        <v>6.0198153017519277E-3</v>
      </c>
      <c r="F234" s="24">
        <v>2</v>
      </c>
      <c r="G234" s="24">
        <v>3</v>
      </c>
      <c r="H234" s="20">
        <v>5.7248142144920022E-3</v>
      </c>
      <c r="I234" s="20">
        <v>-3.3695462454896852E-3</v>
      </c>
      <c r="J234" s="24">
        <v>1</v>
      </c>
      <c r="K234" s="24">
        <v>2</v>
      </c>
      <c r="L234" s="20">
        <v>6.3734862970044048E-3</v>
      </c>
      <c r="M234" s="20">
        <v>-8.8383838383838675E-3</v>
      </c>
      <c r="N234" s="19">
        <v>1.5840000000000001</v>
      </c>
      <c r="O234" s="19">
        <v>1</v>
      </c>
      <c r="P234" s="25">
        <v>42086</v>
      </c>
      <c r="Q234" s="20">
        <v>-9.4696969696970168E-3</v>
      </c>
      <c r="R234" s="25">
        <v>42088</v>
      </c>
      <c r="S234" s="25">
        <f>IF(ISNUMBER(R234),VLOOKUP(B234,Index!$B$3:$AB$18,27,FALSE),"")</f>
        <v>42088</v>
      </c>
      <c r="T234" s="25">
        <f>IF(ISNUMBER($R234),VLOOKUP($B234,Index!$B$21:$AB$36,27,FALSE),"")</f>
        <v>42089</v>
      </c>
      <c r="U234" s="25">
        <f>IF(ISNUMBER($R234),VLOOKUP($B234,Index!$B$39:$AB$54,27,FALSE),"")</f>
        <v>42089</v>
      </c>
      <c r="W234" s="18">
        <v>9.137055837563679E-2</v>
      </c>
      <c r="X234" s="19">
        <v>0.4</v>
      </c>
      <c r="Y234" s="18">
        <v>0.11421796468241935</v>
      </c>
      <c r="Z234" s="19">
        <f t="shared" si="44"/>
        <v>0</v>
      </c>
      <c r="AA234" s="21">
        <v>0.13401015228426663</v>
      </c>
      <c r="AB234" s="28"/>
      <c r="AC234" s="18">
        <v>8.348578937875651E-3</v>
      </c>
      <c r="AD234" s="19">
        <v>0.16000000000000003</v>
      </c>
      <c r="AE234" s="18">
        <v>1.3045743456194393E-2</v>
      </c>
      <c r="AF234" s="19">
        <f t="shared" si="45"/>
        <v>0</v>
      </c>
      <c r="AG234" s="21">
        <v>1.7958720915252333E-2</v>
      </c>
      <c r="AH234" s="28"/>
      <c r="AK234" t="str">
        <f t="shared" si="51"/>
        <v/>
      </c>
      <c r="AL234" t="str">
        <f t="shared" si="51"/>
        <v/>
      </c>
      <c r="AM234" t="str">
        <f t="shared" si="51"/>
        <v/>
      </c>
      <c r="AN234" t="str">
        <f t="shared" si="51"/>
        <v/>
      </c>
      <c r="AO234" t="str">
        <f t="shared" si="51"/>
        <v/>
      </c>
      <c r="AP234" t="str">
        <f t="shared" si="51"/>
        <v/>
      </c>
      <c r="AQ234" t="str">
        <f t="shared" si="51"/>
        <v/>
      </c>
      <c r="AR234" t="str">
        <f t="shared" si="51"/>
        <v/>
      </c>
      <c r="AS234" t="str">
        <f t="shared" si="51"/>
        <v/>
      </c>
      <c r="AT234" t="str">
        <f t="shared" si="51"/>
        <v/>
      </c>
      <c r="AU234" t="str">
        <f t="shared" si="51"/>
        <v/>
      </c>
      <c r="AV234" t="str">
        <f t="shared" si="51"/>
        <v/>
      </c>
      <c r="AW234" t="str">
        <f t="shared" si="51"/>
        <v/>
      </c>
      <c r="AX234">
        <f t="shared" si="51"/>
        <v>0.13401015228426663</v>
      </c>
      <c r="AZ234" s="46">
        <f>IF(ISNUMBER(VLOOKUP($B234,Stats!$A$2:$AA$19,2,FALSE))=FALSE,"",IF(ISNUMBER(W234),(W234-VLOOKUP($B234,Stats!$A$2:$AA$19,2,FALSE))/VLOOKUP($B234,Stats!$A$2:$AA$19,16,FALSE),""))</f>
        <v>-0.62281138466378794</v>
      </c>
      <c r="BA234" s="46">
        <f>IF(ISNUMBER(VLOOKUP($B234,Stats!$A$2:$AA$19,2,FALSE))=FALSE,"",IF(ISNUMBER(X234),(X234-VLOOKUP($B234,Stats!$A$2:$AA$19,3,FALSE))/VLOOKUP($B234,Stats!$A$2:$AA$19,17,FALSE),""))</f>
        <v>-1.3774529649016667</v>
      </c>
      <c r="BB234" s="46"/>
      <c r="BC234" s="46"/>
      <c r="BD234" s="44">
        <f t="shared" si="41"/>
        <v>-1.0001321747827272</v>
      </c>
      <c r="BE234" s="46">
        <f>IF(ISNUMBER(VLOOKUP($B234,Stats!$A$2:$AA$19,2,FALSE))=FALSE,"",IF(ISNUMBER(Y234),(Y234-VLOOKUP($B234,Stats!$A$2:$AA$19,5,FALSE))/VLOOKUP($B234,Stats!$A$2:$AA$19,19,FALSE),""))</f>
        <v>-0.48457484050663557</v>
      </c>
      <c r="BF234" s="46"/>
      <c r="BG234" s="46"/>
      <c r="BH234" s="46">
        <f>IF(ISNUMBER(VLOOKUP($B234,Stats!$A$2:$AA$19,2,FALSE))=FALSE,"",IF(ISNUMBER(Z234),(Z234-VLOOKUP($B234,Stats!$A$2:$AA$19,8,FALSE))/VLOOKUP($B234,Stats!$A$2:$AA$19,22,FALSE),""))</f>
        <v>-1.8934091891845408</v>
      </c>
      <c r="BI234" s="46" t="str">
        <f>IF(ISNUMBER(VLOOKUP($B234,Stats!$A$2:$AA$19,2,FALSE))=FALSE,"",IF(ISNUMBER(#REF!),(#REF!-VLOOKUP($B234,Stats!$A$2:$AA$19,9,FALSE))/VLOOKUP($B234,Stats!$A$2:$AA$19,23,FALSE),""))</f>
        <v/>
      </c>
      <c r="BJ234" s="46" t="str">
        <f>IF(ISNUMBER(VLOOKUP($B234,Stats!$A$2:$AA$19,2,FALSE))=FALSE,"",IF(ISNUMBER(#REF!),(#REF!-VLOOKUP($B234,Stats!$A$2:$AA$19,10,FALSE))/VLOOKUP($B234,Stats!$A$2:$AA$19,24,FALSE),""))</f>
        <v/>
      </c>
      <c r="BK234" s="44">
        <f t="shared" si="46"/>
        <v>-0.22882036840071729</v>
      </c>
      <c r="BL234" s="46" t="str">
        <f>IF(ISNUMBER(VLOOKUP($B234,Stats!$A$2:$AA$19,2,FALSE))=FALSE,"",IF(ISNUMBER(#REF!),(#REF!-VLOOKUP($B234,Stats!$A$2:$AA$19,11,FALSE))/VLOOKUP($B234,Stats!$A$2:$AA$19,25,FALSE),""))</f>
        <v/>
      </c>
      <c r="BM234" s="46">
        <f>IF(ISNUMBER(VLOOKUP($B234,Stats!$A$2:$AA$19,2,FALSE))=FALSE,"",IF(ISNUMBER(AA234),(AA234-VLOOKUP($B234,Stats!$A$2:$AA$19,12,FALSE))/VLOOKUP($B234,Stats!$A$2:$AA$19,26,FALSE),""))</f>
        <v>-0.49247029718328789</v>
      </c>
      <c r="BN234" s="46" t="str">
        <f>IF(ISNUMBER(VLOOKUP($B234,Stats!$A$2:$AA$19,2,FALSE))=FALSE,"",IF(ISNUMBER(#REF!),(#REF!-VLOOKUP($B234,Stats!$A$2:$AA$19,13,FALSE))/VLOOKUP($B234,Stats!$A$2:$AA$19,27,FALSE),""))</f>
        <v/>
      </c>
      <c r="BO234" s="46" t="str">
        <f>IF(ISNUMBER(VLOOKUP($B234,Stats!$A$2:$AA$19,2,FALSE))=FALSE,"",IF(ISNUMBER(#REF!),(#REF!-VLOOKUP($B234,Stats!$A$2:$AA$19,14,FALSE))/VLOOKUP($B234,Stats!$A$2:$AB$19,28,FALSE),""))</f>
        <v/>
      </c>
      <c r="BP234" s="46"/>
      <c r="BQ234" s="46">
        <f>IF(ISNUMBER(VLOOKUP($B234,Stats!$A$2:$AA$19,2,FALSE))=FALSE,"",IF(ISNUMBER(BM234),BM234,(VLOOKUP($B234,Stats!$A$2:$AT$19,46,FALSE)-VLOOKUP($B234,Stats!$A$2:$AA$19,12,FALSE))/VLOOKUP($B234,Stats!$A$2:$AA$19,26,FALSE)))</f>
        <v>-0.49247029718328789</v>
      </c>
      <c r="BR234" s="51">
        <f t="shared" si="47"/>
        <v>-0.49247029718328789</v>
      </c>
      <c r="BS234" s="32" t="str">
        <f t="shared" si="42"/>
        <v>2322_201507</v>
      </c>
      <c r="BT234" s="53">
        <f t="shared" si="43"/>
        <v>-0.43581271543363342</v>
      </c>
    </row>
    <row r="235" spans="1:72" x14ac:dyDescent="0.15">
      <c r="S235" t="str">
        <f>IF(ISNUMBER(R235),VLOOKUP(B235,Index!$B$3:$AB$18,27,FALSE),"")</f>
        <v/>
      </c>
      <c r="T235" t="str">
        <f>IF(ISNUMBER($R235),VLOOKUP($B235,Index!$B$21:$AB$36,27,FALSE),"")</f>
        <v/>
      </c>
      <c r="U235" t="str">
        <f>IF(ISNUMBER($R235),VLOOKUP($B235,Index!$B$39:$AB$54,27,FALSE),"")</f>
        <v/>
      </c>
      <c r="Z235" t="str">
        <f t="shared" si="44"/>
        <v/>
      </c>
      <c r="AA235" t="s">
        <v>25</v>
      </c>
      <c r="AF235" t="str">
        <f t="shared" si="45"/>
        <v/>
      </c>
      <c r="AG235" t="s">
        <v>25</v>
      </c>
      <c r="AK235" t="str">
        <f t="shared" si="51"/>
        <v/>
      </c>
      <c r="AL235" t="str">
        <f t="shared" si="51"/>
        <v/>
      </c>
      <c r="AM235" t="str">
        <f t="shared" si="51"/>
        <v/>
      </c>
      <c r="AN235" t="str">
        <f t="shared" si="51"/>
        <v/>
      </c>
      <c r="AO235" t="str">
        <f t="shared" si="51"/>
        <v/>
      </c>
      <c r="AP235" t="str">
        <f t="shared" si="51"/>
        <v/>
      </c>
      <c r="AQ235" t="str">
        <f t="shared" si="51"/>
        <v/>
      </c>
      <c r="AR235" t="str">
        <f t="shared" si="51"/>
        <v/>
      </c>
      <c r="AS235" t="str">
        <f t="shared" si="51"/>
        <v/>
      </c>
      <c r="AT235" t="str">
        <f t="shared" si="51"/>
        <v/>
      </c>
      <c r="AU235" t="str">
        <f t="shared" si="51"/>
        <v/>
      </c>
      <c r="AV235" t="str">
        <f t="shared" si="51"/>
        <v/>
      </c>
      <c r="AW235" t="str">
        <f t="shared" si="51"/>
        <v/>
      </c>
      <c r="AX235" t="str">
        <f t="shared" si="51"/>
        <v/>
      </c>
      <c r="AZ235" s="46" t="str">
        <f>IF(ISNUMBER(VLOOKUP($B235,Stats!$A$2:$AA$19,2,FALSE))=FALSE,"",IF(ISNUMBER(W235),(W235-VLOOKUP($B235,Stats!$A$2:$AA$19,2,FALSE))/VLOOKUP($B235,Stats!$A$2:$AA$19,16,FALSE),""))</f>
        <v/>
      </c>
      <c r="BA235" s="46" t="str">
        <f>IF(ISNUMBER(VLOOKUP($B235,Stats!$A$2:$AA$19,2,FALSE))=FALSE,"",IF(ISNUMBER(X235),(X235-VLOOKUP($B235,Stats!$A$2:$AA$19,3,FALSE))/VLOOKUP($B235,Stats!$A$2:$AA$19,17,FALSE),""))</f>
        <v/>
      </c>
      <c r="BB235" s="46"/>
      <c r="BC235" s="46"/>
      <c r="BD235" s="44" t="str">
        <f t="shared" si="41"/>
        <v/>
      </c>
      <c r="BE235" s="46" t="str">
        <f>IF(ISNUMBER(VLOOKUP($B235,Stats!$A$2:$AA$19,2,FALSE))=FALSE,"",IF(ISNUMBER(Y235),(Y235-VLOOKUP($B235,Stats!$A$2:$AA$19,5,FALSE))/VLOOKUP($B235,Stats!$A$2:$AA$19,19,FALSE),""))</f>
        <v/>
      </c>
      <c r="BF235" s="46"/>
      <c r="BG235" s="46"/>
      <c r="BH235" s="46" t="str">
        <f>IF(ISNUMBER(VLOOKUP($B235,Stats!$A$2:$AA$19,2,FALSE))=FALSE,"",IF(ISNUMBER(Z235),(Z235-VLOOKUP($B235,Stats!$A$2:$AA$19,8,FALSE))/VLOOKUP($B235,Stats!$A$2:$AA$19,22,FALSE),""))</f>
        <v/>
      </c>
      <c r="BI235" s="46" t="str">
        <f>IF(ISNUMBER(VLOOKUP($B235,Stats!$A$2:$AA$19,2,FALSE))=FALSE,"",IF(ISNUMBER(#REF!),(#REF!-VLOOKUP($B235,Stats!$A$2:$AA$19,9,FALSE))/VLOOKUP($B235,Stats!$A$2:$AA$19,23,FALSE),""))</f>
        <v/>
      </c>
      <c r="BJ235" s="46" t="str">
        <f>IF(ISNUMBER(VLOOKUP($B235,Stats!$A$2:$AA$19,2,FALSE))=FALSE,"",IF(ISNUMBER(#REF!),(#REF!-VLOOKUP($B235,Stats!$A$2:$AA$19,10,FALSE))/VLOOKUP($B235,Stats!$A$2:$AA$19,24,FALSE),""))</f>
        <v/>
      </c>
      <c r="BK235" s="44" t="str">
        <f t="shared" si="46"/>
        <v/>
      </c>
      <c r="BL235" s="46" t="str">
        <f>IF(ISNUMBER(VLOOKUP($B235,Stats!$A$2:$AA$19,2,FALSE))=FALSE,"",IF(ISNUMBER(#REF!),(#REF!-VLOOKUP($B235,Stats!$A$2:$AA$19,11,FALSE))/VLOOKUP($B235,Stats!$A$2:$AA$19,25,FALSE),""))</f>
        <v/>
      </c>
      <c r="BM235" s="46" t="str">
        <f>IF(ISNUMBER(VLOOKUP($B235,Stats!$A$2:$AA$19,2,FALSE))=FALSE,"",IF(ISNUMBER(AA235),(AA235-VLOOKUP($B235,Stats!$A$2:$AA$19,12,FALSE))/VLOOKUP($B235,Stats!$A$2:$AA$19,26,FALSE),""))</f>
        <v/>
      </c>
      <c r="BN235" s="46" t="str">
        <f>IF(ISNUMBER(VLOOKUP($B235,Stats!$A$2:$AA$19,2,FALSE))=FALSE,"",IF(ISNUMBER(#REF!),(#REF!-VLOOKUP($B235,Stats!$A$2:$AA$19,13,FALSE))/VLOOKUP($B235,Stats!$A$2:$AA$19,27,FALSE),""))</f>
        <v/>
      </c>
      <c r="BO235" s="46" t="str">
        <f>IF(ISNUMBER(VLOOKUP($B235,Stats!$A$2:$AA$19,2,FALSE))=FALSE,"",IF(ISNUMBER(#REF!),(#REF!-VLOOKUP($B235,Stats!$A$2:$AA$19,14,FALSE))/VLOOKUP($B235,Stats!$A$2:$AB$19,28,FALSE),""))</f>
        <v/>
      </c>
      <c r="BP235" s="46"/>
      <c r="BQ235" s="46" t="str">
        <f>IF(ISNUMBER(VLOOKUP($B235,Stats!$A$2:$AA$19,2,FALSE))=FALSE,"",IF(ISNUMBER(BM235),BM235,(VLOOKUP($B235,Stats!$A$2:$AT$19,46,FALSE)-VLOOKUP($B235,Stats!$A$2:$AA$19,12,FALSE))/VLOOKUP($B235,Stats!$A$2:$AA$19,26,FALSE)))</f>
        <v/>
      </c>
      <c r="BR235" s="51" t="str">
        <f t="shared" si="47"/>
        <v/>
      </c>
      <c r="BS235" s="32" t="str">
        <f t="shared" si="42"/>
        <v/>
      </c>
      <c r="BT235" s="53" t="str">
        <f t="shared" si="43"/>
        <v/>
      </c>
    </row>
    <row r="236" spans="1:72" ht="40.5" x14ac:dyDescent="0.15">
      <c r="A236" s="1" t="s">
        <v>39</v>
      </c>
      <c r="B236" s="1" t="s">
        <v>0</v>
      </c>
      <c r="C236" s="3"/>
      <c r="D236" s="4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 t="s">
        <v>15</v>
      </c>
      <c r="J236" s="1" t="s">
        <v>16</v>
      </c>
      <c r="K236" s="1" t="s">
        <v>17</v>
      </c>
      <c r="L236" s="1" t="s">
        <v>18</v>
      </c>
      <c r="M236" s="1" t="s">
        <v>19</v>
      </c>
      <c r="N236" s="1" t="s">
        <v>20</v>
      </c>
      <c r="O236" s="1" t="s">
        <v>21</v>
      </c>
      <c r="P236" s="1" t="s">
        <v>22</v>
      </c>
      <c r="Q236" s="1" t="s">
        <v>23</v>
      </c>
      <c r="R236" s="1" t="s">
        <v>24</v>
      </c>
      <c r="S236" s="1" t="str">
        <f>IF(ISNUMBER(R236),VLOOKUP(B236,Index!$B$3:$AB$18,27,FALSE),"")</f>
        <v/>
      </c>
      <c r="T236" s="1" t="str">
        <f>IF(ISNUMBER($R236),VLOOKUP($B236,Index!$B$21:$AB$36,27,FALSE),"")</f>
        <v/>
      </c>
      <c r="U236" s="1" t="str">
        <f>IF(ISNUMBER($R236),VLOOKUP($B236,Index!$B$39:$AB$54,27,FALSE),"")</f>
        <v/>
      </c>
      <c r="W236" s="1" t="s">
        <v>1</v>
      </c>
      <c r="X236" s="1" t="s">
        <v>2</v>
      </c>
      <c r="Y236" s="1" t="s">
        <v>4</v>
      </c>
      <c r="Z236" s="1" t="str">
        <f t="shared" si="44"/>
        <v/>
      </c>
      <c r="AA236" s="1" t="s">
        <v>8</v>
      </c>
      <c r="AB236" s="27"/>
      <c r="AC236" s="1" t="s">
        <v>33</v>
      </c>
      <c r="AD236" s="1" t="s">
        <v>35</v>
      </c>
      <c r="AE236" s="1" t="s">
        <v>37</v>
      </c>
      <c r="AF236" s="1" t="str">
        <f t="shared" si="45"/>
        <v/>
      </c>
      <c r="AG236" s="1" t="s">
        <v>38</v>
      </c>
      <c r="AH236" s="27"/>
      <c r="AK236" t="str">
        <f t="shared" si="51"/>
        <v/>
      </c>
      <c r="AL236" t="str">
        <f t="shared" si="51"/>
        <v/>
      </c>
      <c r="AM236" t="str">
        <f t="shared" si="51"/>
        <v/>
      </c>
      <c r="AN236" t="str">
        <f t="shared" si="51"/>
        <v/>
      </c>
      <c r="AO236" t="str">
        <f t="shared" si="51"/>
        <v/>
      </c>
      <c r="AP236" t="str">
        <f t="shared" si="51"/>
        <v/>
      </c>
      <c r="AQ236" t="str">
        <f t="shared" si="51"/>
        <v/>
      </c>
      <c r="AR236" t="str">
        <f t="shared" si="51"/>
        <v/>
      </c>
      <c r="AS236" t="str">
        <f t="shared" si="51"/>
        <v/>
      </c>
      <c r="AT236" t="str">
        <f t="shared" si="51"/>
        <v/>
      </c>
      <c r="AU236" t="str">
        <f t="shared" si="51"/>
        <v/>
      </c>
      <c r="AV236" t="str">
        <f t="shared" si="51"/>
        <v/>
      </c>
      <c r="AW236" t="str">
        <f t="shared" si="51"/>
        <v/>
      </c>
      <c r="AX236" t="str">
        <f t="shared" si="51"/>
        <v/>
      </c>
      <c r="AZ236" s="46" t="str">
        <f>IF(ISNUMBER(VLOOKUP($B236,Stats!$A$2:$AA$19,2,FALSE))=FALSE,"",IF(ISNUMBER(W236),(W236-VLOOKUP($B236,Stats!$A$2:$AA$19,2,FALSE))/VLOOKUP($B236,Stats!$A$2:$AA$19,16,FALSE),""))</f>
        <v/>
      </c>
      <c r="BA236" s="46" t="str">
        <f>IF(ISNUMBER(VLOOKUP($B236,Stats!$A$2:$AA$19,2,FALSE))=FALSE,"",IF(ISNUMBER(X236),(X236-VLOOKUP($B236,Stats!$A$2:$AA$19,3,FALSE))/VLOOKUP($B236,Stats!$A$2:$AA$19,17,FALSE),""))</f>
        <v/>
      </c>
      <c r="BB236" s="46"/>
      <c r="BC236" s="46"/>
      <c r="BD236" s="44" t="str">
        <f t="shared" si="41"/>
        <v/>
      </c>
      <c r="BE236" s="46" t="str">
        <f>IF(ISNUMBER(VLOOKUP($B236,Stats!$A$2:$AA$19,2,FALSE))=FALSE,"",IF(ISNUMBER(Y236),(Y236-VLOOKUP($B236,Stats!$A$2:$AA$19,5,FALSE))/VLOOKUP($B236,Stats!$A$2:$AA$19,19,FALSE),""))</f>
        <v/>
      </c>
      <c r="BF236" s="46"/>
      <c r="BG236" s="46"/>
      <c r="BH236" s="46" t="str">
        <f>IF(ISNUMBER(VLOOKUP($B236,Stats!$A$2:$AA$19,2,FALSE))=FALSE,"",IF(ISNUMBER(Z236),(Z236-VLOOKUP($B236,Stats!$A$2:$AA$19,8,FALSE))/VLOOKUP($B236,Stats!$A$2:$AA$19,22,FALSE),""))</f>
        <v/>
      </c>
      <c r="BI236" s="46" t="str">
        <f>IF(ISNUMBER(VLOOKUP($B236,Stats!$A$2:$AA$19,2,FALSE))=FALSE,"",IF(ISNUMBER(#REF!),(#REF!-VLOOKUP($B236,Stats!$A$2:$AA$19,9,FALSE))/VLOOKUP($B236,Stats!$A$2:$AA$19,23,FALSE),""))</f>
        <v/>
      </c>
      <c r="BJ236" s="46" t="str">
        <f>IF(ISNUMBER(VLOOKUP($B236,Stats!$A$2:$AA$19,2,FALSE))=FALSE,"",IF(ISNUMBER(#REF!),(#REF!-VLOOKUP($B236,Stats!$A$2:$AA$19,10,FALSE))/VLOOKUP($B236,Stats!$A$2:$AA$19,24,FALSE),""))</f>
        <v/>
      </c>
      <c r="BK236" s="44" t="str">
        <f t="shared" si="46"/>
        <v/>
      </c>
      <c r="BL236" s="46" t="str">
        <f>IF(ISNUMBER(VLOOKUP($B236,Stats!$A$2:$AA$19,2,FALSE))=FALSE,"",IF(ISNUMBER(#REF!),(#REF!-VLOOKUP($B236,Stats!$A$2:$AA$19,11,FALSE))/VLOOKUP($B236,Stats!$A$2:$AA$19,25,FALSE),""))</f>
        <v/>
      </c>
      <c r="BM236" s="46" t="str">
        <f>IF(ISNUMBER(VLOOKUP($B236,Stats!$A$2:$AA$19,2,FALSE))=FALSE,"",IF(ISNUMBER(AA236),(AA236-VLOOKUP($B236,Stats!$A$2:$AA$19,12,FALSE))/VLOOKUP($B236,Stats!$A$2:$AA$19,26,FALSE),""))</f>
        <v/>
      </c>
      <c r="BN236" s="46" t="str">
        <f>IF(ISNUMBER(VLOOKUP($B236,Stats!$A$2:$AA$19,2,FALSE))=FALSE,"",IF(ISNUMBER(#REF!),(#REF!-VLOOKUP($B236,Stats!$A$2:$AA$19,13,FALSE))/VLOOKUP($B236,Stats!$A$2:$AA$19,27,FALSE),""))</f>
        <v/>
      </c>
      <c r="BO236" s="46" t="str">
        <f>IF(ISNUMBER(VLOOKUP($B236,Stats!$A$2:$AA$19,2,FALSE))=FALSE,"",IF(ISNUMBER(#REF!),(#REF!-VLOOKUP($B236,Stats!$A$2:$AA$19,14,FALSE))/VLOOKUP($B236,Stats!$A$2:$AB$19,28,FALSE),""))</f>
        <v/>
      </c>
      <c r="BP236" s="46"/>
      <c r="BQ236" s="46" t="str">
        <f>IF(ISNUMBER(VLOOKUP($B236,Stats!$A$2:$AA$19,2,FALSE))=FALSE,"",IF(ISNUMBER(BM236),BM236,(VLOOKUP($B236,Stats!$A$2:$AT$19,46,FALSE)-VLOOKUP($B236,Stats!$A$2:$AA$19,12,FALSE))/VLOOKUP($B236,Stats!$A$2:$AA$19,26,FALSE)))</f>
        <v/>
      </c>
      <c r="BR236" s="51" t="str">
        <f t="shared" si="47"/>
        <v/>
      </c>
      <c r="BS236" s="32" t="str">
        <f t="shared" si="42"/>
        <v/>
      </c>
      <c r="BT236" s="53" t="str">
        <f t="shared" si="43"/>
        <v/>
      </c>
    </row>
    <row r="237" spans="1:72" x14ac:dyDescent="0.15">
      <c r="A237" s="5">
        <v>2395</v>
      </c>
      <c r="B237" s="5" t="s">
        <v>40</v>
      </c>
      <c r="C237" s="3">
        <v>0</v>
      </c>
      <c r="D237" s="11">
        <v>0.54373413339487664</v>
      </c>
      <c r="E237" s="6">
        <v>1.4131699854923631E-2</v>
      </c>
      <c r="F237" s="12">
        <v>64</v>
      </c>
      <c r="G237" s="12">
        <v>51</v>
      </c>
      <c r="H237" s="13">
        <v>1.4182111030245536E-2</v>
      </c>
      <c r="I237" s="13">
        <v>-9.0448800044262926E-3</v>
      </c>
      <c r="J237" s="12">
        <v>7</v>
      </c>
      <c r="K237" s="12">
        <v>5</v>
      </c>
      <c r="L237" s="13">
        <v>5.0954383694597372E-2</v>
      </c>
      <c r="M237" s="13">
        <v>-3.3923303834808349E-2</v>
      </c>
      <c r="N237" s="8">
        <v>1.3378000000000001</v>
      </c>
      <c r="O237" s="8">
        <v>1.5437341333948766</v>
      </c>
      <c r="P237" s="14">
        <v>42090</v>
      </c>
      <c r="Q237" s="13">
        <v>-4.9616960627115736E-2</v>
      </c>
      <c r="R237" s="14">
        <v>41997</v>
      </c>
      <c r="S237" s="14">
        <f>IF(ISNUMBER(R237),VLOOKUP(B237,Index!$B$3:$AB$18,27,FALSE),"")</f>
        <v>42041</v>
      </c>
      <c r="T237" s="14">
        <f>IF(ISNUMBER($R237),VLOOKUP($B237,Index!$B$21:$AB$36,27,FALSE),"")</f>
        <v>41996</v>
      </c>
      <c r="U237" s="14">
        <f>IF(ISNUMBER($R237),VLOOKUP($B237,Index!$B$39:$AB$54,27,FALSE),"")</f>
        <v>42003</v>
      </c>
      <c r="W237" s="6">
        <v>1.1447034387260562</v>
      </c>
      <c r="X237" s="7">
        <v>0.55652173913043479</v>
      </c>
      <c r="Y237" s="6">
        <v>0.26813015250857836</v>
      </c>
      <c r="Z237" s="8" t="str">
        <f t="shared" si="44"/>
        <v/>
      </c>
      <c r="AA237" s="9">
        <v>10.958634437146987</v>
      </c>
      <c r="AB237" s="28"/>
      <c r="AC237" s="6">
        <v>1.3103459626312579</v>
      </c>
      <c r="AD237" s="7">
        <v>0.30971644612476373</v>
      </c>
      <c r="AE237" s="6">
        <v>7.189377868427349E-2</v>
      </c>
      <c r="AF237" s="8" t="str">
        <f t="shared" si="45"/>
        <v/>
      </c>
      <c r="AG237" s="9">
        <v>120.09166872702386</v>
      </c>
      <c r="AH237" s="28"/>
      <c r="AK237" t="str">
        <f t="shared" si="51"/>
        <v/>
      </c>
      <c r="AL237" t="str">
        <f t="shared" si="51"/>
        <v/>
      </c>
      <c r="AM237" t="str">
        <f t="shared" si="51"/>
        <v/>
      </c>
      <c r="AN237" t="str">
        <f t="shared" si="51"/>
        <v/>
      </c>
      <c r="AO237" t="str">
        <f t="shared" si="51"/>
        <v/>
      </c>
      <c r="AP237" t="str">
        <f t="shared" si="51"/>
        <v/>
      </c>
      <c r="AQ237" t="str">
        <f t="shared" si="51"/>
        <v/>
      </c>
      <c r="AR237" t="str">
        <f t="shared" si="51"/>
        <v/>
      </c>
      <c r="AS237" t="str">
        <f t="shared" si="51"/>
        <v/>
      </c>
      <c r="AT237" t="str">
        <f t="shared" si="51"/>
        <v/>
      </c>
      <c r="AU237" t="str">
        <f t="shared" si="51"/>
        <v/>
      </c>
      <c r="AV237" t="str">
        <f t="shared" si="51"/>
        <v/>
      </c>
      <c r="AW237" t="str">
        <f t="shared" si="51"/>
        <v/>
      </c>
      <c r="AX237" t="str">
        <f t="shared" si="51"/>
        <v/>
      </c>
      <c r="AZ237" s="46" t="str">
        <f>IF(ISNUMBER(VLOOKUP($B237,Stats!$A$2:$AA$19,2,FALSE))=FALSE,"",IF(ISNUMBER(W237),(W237-VLOOKUP($B237,Stats!$A$2:$AA$19,2,FALSE))/VLOOKUP($B237,Stats!$A$2:$AA$19,16,FALSE),""))</f>
        <v/>
      </c>
      <c r="BA237" s="46" t="str">
        <f>IF(ISNUMBER(VLOOKUP($B237,Stats!$A$2:$AA$19,2,FALSE))=FALSE,"",IF(ISNUMBER(X237),(X237-VLOOKUP($B237,Stats!$A$2:$AA$19,3,FALSE))/VLOOKUP($B237,Stats!$A$2:$AA$19,17,FALSE),""))</f>
        <v/>
      </c>
      <c r="BB237" s="46"/>
      <c r="BC237" s="46"/>
      <c r="BD237" s="44" t="str">
        <f t="shared" si="41"/>
        <v/>
      </c>
      <c r="BE237" s="46" t="str">
        <f>IF(ISNUMBER(VLOOKUP($B237,Stats!$A$2:$AA$19,2,FALSE))=FALSE,"",IF(ISNUMBER(Y237),(Y237-VLOOKUP($B237,Stats!$A$2:$AA$19,5,FALSE))/VLOOKUP($B237,Stats!$A$2:$AA$19,19,FALSE),""))</f>
        <v/>
      </c>
      <c r="BF237" s="46"/>
      <c r="BG237" s="46"/>
      <c r="BH237" s="46" t="str">
        <f>IF(ISNUMBER(VLOOKUP($B237,Stats!$A$2:$AA$19,2,FALSE))=FALSE,"",IF(ISNUMBER(Z237),(Z237-VLOOKUP($B237,Stats!$A$2:$AA$19,8,FALSE))/VLOOKUP($B237,Stats!$A$2:$AA$19,22,FALSE),""))</f>
        <v/>
      </c>
      <c r="BI237" s="46" t="str">
        <f>IF(ISNUMBER(VLOOKUP($B237,Stats!$A$2:$AA$19,2,FALSE))=FALSE,"",IF(ISNUMBER(#REF!),(#REF!-VLOOKUP($B237,Stats!$A$2:$AA$19,9,FALSE))/VLOOKUP($B237,Stats!$A$2:$AA$19,23,FALSE),""))</f>
        <v/>
      </c>
      <c r="BJ237" s="46" t="str">
        <f>IF(ISNUMBER(VLOOKUP($B237,Stats!$A$2:$AA$19,2,FALSE))=FALSE,"",IF(ISNUMBER(#REF!),(#REF!-VLOOKUP($B237,Stats!$A$2:$AA$19,10,FALSE))/VLOOKUP($B237,Stats!$A$2:$AA$19,24,FALSE),""))</f>
        <v/>
      </c>
      <c r="BK237" s="44" t="str">
        <f t="shared" si="46"/>
        <v/>
      </c>
      <c r="BL237" s="46" t="str">
        <f>IF(ISNUMBER(VLOOKUP($B237,Stats!$A$2:$AA$19,2,FALSE))=FALSE,"",IF(ISNUMBER(#REF!),(#REF!-VLOOKUP($B237,Stats!$A$2:$AA$19,11,FALSE))/VLOOKUP($B237,Stats!$A$2:$AA$19,25,FALSE),""))</f>
        <v/>
      </c>
      <c r="BM237" s="46" t="str">
        <f>IF(ISNUMBER(VLOOKUP($B237,Stats!$A$2:$AA$19,2,FALSE))=FALSE,"",IF(ISNUMBER(AA237),(AA237-VLOOKUP($B237,Stats!$A$2:$AA$19,12,FALSE))/VLOOKUP($B237,Stats!$A$2:$AA$19,26,FALSE),""))</f>
        <v/>
      </c>
      <c r="BN237" s="46" t="str">
        <f>IF(ISNUMBER(VLOOKUP($B237,Stats!$A$2:$AA$19,2,FALSE))=FALSE,"",IF(ISNUMBER(#REF!),(#REF!-VLOOKUP($B237,Stats!$A$2:$AA$19,13,FALSE))/VLOOKUP($B237,Stats!$A$2:$AA$19,27,FALSE),""))</f>
        <v/>
      </c>
      <c r="BO237" s="46" t="str">
        <f>IF(ISNUMBER(VLOOKUP($B237,Stats!$A$2:$AA$19,2,FALSE))=FALSE,"",IF(ISNUMBER(#REF!),(#REF!-VLOOKUP($B237,Stats!$A$2:$AA$19,14,FALSE))/VLOOKUP($B237,Stats!$A$2:$AB$19,28,FALSE),""))</f>
        <v/>
      </c>
      <c r="BP237" s="46"/>
      <c r="BQ237" s="46" t="str">
        <f>IF(ISNUMBER(VLOOKUP($B237,Stats!$A$2:$AA$19,2,FALSE))=FALSE,"",IF(ISNUMBER(BM237),BM237,(VLOOKUP($B237,Stats!$A$2:$AT$19,46,FALSE)-VLOOKUP($B237,Stats!$A$2:$AA$19,12,FALSE))/VLOOKUP($B237,Stats!$A$2:$AA$19,26,FALSE)))</f>
        <v/>
      </c>
      <c r="BR237" s="51" t="str">
        <f t="shared" si="47"/>
        <v/>
      </c>
      <c r="BS237" s="32" t="str">
        <f t="shared" si="42"/>
        <v/>
      </c>
      <c r="BT237" s="53" t="str">
        <f t="shared" si="43"/>
        <v/>
      </c>
    </row>
    <row r="238" spans="1:72" x14ac:dyDescent="0.15">
      <c r="A238" s="5">
        <v>2395</v>
      </c>
      <c r="B238" s="5" t="s">
        <v>41</v>
      </c>
      <c r="C238" s="3">
        <v>0</v>
      </c>
      <c r="D238" s="11">
        <v>3.231499225166122E-2</v>
      </c>
      <c r="E238" s="6">
        <v>1.3702716647821545E-2</v>
      </c>
      <c r="F238" s="15">
        <v>4.5714285714285712</v>
      </c>
      <c r="G238" s="15">
        <v>3.6428571428571428</v>
      </c>
      <c r="H238" s="13">
        <v>1.4445590729854033E-2</v>
      </c>
      <c r="I238" s="13">
        <v>-9.3002900569683945E-3</v>
      </c>
      <c r="J238" s="12">
        <v>3.5</v>
      </c>
      <c r="K238" s="12">
        <v>2.3571428571428572</v>
      </c>
      <c r="L238" s="13">
        <v>2.1864814704968594E-2</v>
      </c>
      <c r="M238" s="13">
        <v>-1.6076396434588296E-2</v>
      </c>
      <c r="N238" s="8">
        <v>1.1026357142857142</v>
      </c>
      <c r="O238" s="8">
        <v>1.0431167222402722</v>
      </c>
      <c r="P238" s="14"/>
      <c r="Q238" s="13">
        <v>-2.1281128314205058E-2</v>
      </c>
      <c r="R238" s="14"/>
      <c r="S238" s="14" t="str">
        <f>IF(ISNUMBER(R238),VLOOKUP(B238,Index!$B$3:$AB$18,27,FALSE),"")</f>
        <v/>
      </c>
      <c r="T238" s="14" t="str">
        <f>IF(ISNUMBER($R238),VLOOKUP($B238,Index!$B$21:$AB$36,27,FALSE),"")</f>
        <v/>
      </c>
      <c r="U238" s="14" t="str">
        <f>IF(ISNUMBER($R238),VLOOKUP($B238,Index!$B$39:$AB$54,27,FALSE),"")</f>
        <v/>
      </c>
      <c r="W238" s="6">
        <v>1.1874449498814867</v>
      </c>
      <c r="X238" s="8">
        <v>0.55136054421768699</v>
      </c>
      <c r="Y238" s="6">
        <v>0.25999076843414043</v>
      </c>
      <c r="Z238" s="8" t="str">
        <f t="shared" si="44"/>
        <v/>
      </c>
      <c r="AA238" s="9" t="s">
        <v>25</v>
      </c>
      <c r="AB238" s="28"/>
      <c r="AC238" s="6">
        <v>1.4100255089990466</v>
      </c>
      <c r="AD238" s="8">
        <v>0.30399844972002399</v>
      </c>
      <c r="AE238" s="6">
        <v>6.7595199670974826E-2</v>
      </c>
      <c r="AF238" s="8" t="str">
        <f t="shared" si="45"/>
        <v/>
      </c>
      <c r="AG238" s="9" t="s">
        <v>25</v>
      </c>
      <c r="AH238" s="28"/>
      <c r="AK238" t="str">
        <f t="shared" si="51"/>
        <v/>
      </c>
      <c r="AL238" t="str">
        <f t="shared" si="51"/>
        <v/>
      </c>
      <c r="AM238" t="str">
        <f t="shared" si="51"/>
        <v/>
      </c>
      <c r="AN238" t="str">
        <f t="shared" si="51"/>
        <v/>
      </c>
      <c r="AO238" t="str">
        <f t="shared" si="51"/>
        <v/>
      </c>
      <c r="AP238" t="str">
        <f t="shared" si="51"/>
        <v/>
      </c>
      <c r="AQ238" t="str">
        <f t="shared" si="51"/>
        <v/>
      </c>
      <c r="AR238" t="str">
        <f t="shared" si="51"/>
        <v/>
      </c>
      <c r="AS238" t="str">
        <f t="shared" si="51"/>
        <v/>
      </c>
      <c r="AT238" t="str">
        <f t="shared" si="51"/>
        <v/>
      </c>
      <c r="AU238" t="str">
        <f t="shared" si="51"/>
        <v/>
      </c>
      <c r="AV238" t="str">
        <f t="shared" si="51"/>
        <v/>
      </c>
      <c r="AW238" t="str">
        <f t="shared" si="51"/>
        <v/>
      </c>
      <c r="AX238" t="str">
        <f t="shared" si="51"/>
        <v/>
      </c>
      <c r="AZ238" s="46" t="str">
        <f>IF(ISNUMBER(VLOOKUP($B238,Stats!$A$2:$AA$19,2,FALSE))=FALSE,"",IF(ISNUMBER(W238),(W238-VLOOKUP($B238,Stats!$A$2:$AA$19,2,FALSE))/VLOOKUP($B238,Stats!$A$2:$AA$19,16,FALSE),""))</f>
        <v/>
      </c>
      <c r="BA238" s="46" t="str">
        <f>IF(ISNUMBER(VLOOKUP($B238,Stats!$A$2:$AA$19,2,FALSE))=FALSE,"",IF(ISNUMBER(X238),(X238-VLOOKUP($B238,Stats!$A$2:$AA$19,3,FALSE))/VLOOKUP($B238,Stats!$A$2:$AA$19,17,FALSE),""))</f>
        <v/>
      </c>
      <c r="BB238" s="46"/>
      <c r="BC238" s="46"/>
      <c r="BD238" s="44" t="str">
        <f t="shared" si="41"/>
        <v/>
      </c>
      <c r="BE238" s="46" t="str">
        <f>IF(ISNUMBER(VLOOKUP($B238,Stats!$A$2:$AA$19,2,FALSE))=FALSE,"",IF(ISNUMBER(Y238),(Y238-VLOOKUP($B238,Stats!$A$2:$AA$19,5,FALSE))/VLOOKUP($B238,Stats!$A$2:$AA$19,19,FALSE),""))</f>
        <v/>
      </c>
      <c r="BF238" s="46"/>
      <c r="BG238" s="46"/>
      <c r="BH238" s="46" t="str">
        <f>IF(ISNUMBER(VLOOKUP($B238,Stats!$A$2:$AA$19,2,FALSE))=FALSE,"",IF(ISNUMBER(Z238),(Z238-VLOOKUP($B238,Stats!$A$2:$AA$19,8,FALSE))/VLOOKUP($B238,Stats!$A$2:$AA$19,22,FALSE),""))</f>
        <v/>
      </c>
      <c r="BI238" s="46" t="str">
        <f>IF(ISNUMBER(VLOOKUP($B238,Stats!$A$2:$AA$19,2,FALSE))=FALSE,"",IF(ISNUMBER(#REF!),(#REF!-VLOOKUP($B238,Stats!$A$2:$AA$19,9,FALSE))/VLOOKUP($B238,Stats!$A$2:$AA$19,23,FALSE),""))</f>
        <v/>
      </c>
      <c r="BJ238" s="46" t="str">
        <f>IF(ISNUMBER(VLOOKUP($B238,Stats!$A$2:$AA$19,2,FALSE))=FALSE,"",IF(ISNUMBER(#REF!),(#REF!-VLOOKUP($B238,Stats!$A$2:$AA$19,10,FALSE))/VLOOKUP($B238,Stats!$A$2:$AA$19,24,FALSE),""))</f>
        <v/>
      </c>
      <c r="BK238" s="44" t="str">
        <f t="shared" si="46"/>
        <v/>
      </c>
      <c r="BL238" s="46" t="str">
        <f>IF(ISNUMBER(VLOOKUP($B238,Stats!$A$2:$AA$19,2,FALSE))=FALSE,"",IF(ISNUMBER(#REF!),(#REF!-VLOOKUP($B238,Stats!$A$2:$AA$19,11,FALSE))/VLOOKUP($B238,Stats!$A$2:$AA$19,25,FALSE),""))</f>
        <v/>
      </c>
      <c r="BM238" s="46" t="str">
        <f>IF(ISNUMBER(VLOOKUP($B238,Stats!$A$2:$AA$19,2,FALSE))=FALSE,"",IF(ISNUMBER(AA238),(AA238-VLOOKUP($B238,Stats!$A$2:$AA$19,12,FALSE))/VLOOKUP($B238,Stats!$A$2:$AA$19,26,FALSE),""))</f>
        <v/>
      </c>
      <c r="BN238" s="46" t="str">
        <f>IF(ISNUMBER(VLOOKUP($B238,Stats!$A$2:$AA$19,2,FALSE))=FALSE,"",IF(ISNUMBER(#REF!),(#REF!-VLOOKUP($B238,Stats!$A$2:$AA$19,13,FALSE))/VLOOKUP($B238,Stats!$A$2:$AA$19,27,FALSE),""))</f>
        <v/>
      </c>
      <c r="BO238" s="46" t="str">
        <f>IF(ISNUMBER(VLOOKUP($B238,Stats!$A$2:$AA$19,2,FALSE))=FALSE,"",IF(ISNUMBER(#REF!),(#REF!-VLOOKUP($B238,Stats!$A$2:$AA$19,14,FALSE))/VLOOKUP($B238,Stats!$A$2:$AB$19,28,FALSE),""))</f>
        <v/>
      </c>
      <c r="BP238" s="46"/>
      <c r="BQ238" s="46" t="str">
        <f>IF(ISNUMBER(VLOOKUP($B238,Stats!$A$2:$AA$19,2,FALSE))=FALSE,"",IF(ISNUMBER(BM238),BM238,(VLOOKUP($B238,Stats!$A$2:$AT$19,46,FALSE)-VLOOKUP($B238,Stats!$A$2:$AA$19,12,FALSE))/VLOOKUP($B238,Stats!$A$2:$AA$19,26,FALSE)))</f>
        <v/>
      </c>
      <c r="BR238" s="51" t="str">
        <f t="shared" si="47"/>
        <v/>
      </c>
      <c r="BS238" s="32" t="str">
        <f t="shared" si="42"/>
        <v/>
      </c>
      <c r="BT238" s="53" t="str">
        <f t="shared" si="43"/>
        <v/>
      </c>
    </row>
    <row r="239" spans="1:72" x14ac:dyDescent="0.15">
      <c r="A239" s="16">
        <v>2395</v>
      </c>
      <c r="B239" s="17">
        <v>201421</v>
      </c>
      <c r="C239" s="3">
        <v>0</v>
      </c>
      <c r="D239" s="23">
        <v>-2.1924763443341821E-2</v>
      </c>
      <c r="E239" s="18">
        <v>8.8889588508411846E-3</v>
      </c>
      <c r="F239" s="24">
        <v>2</v>
      </c>
      <c r="G239" s="24">
        <v>5</v>
      </c>
      <c r="H239" s="20">
        <v>7.1433586229663337E-3</v>
      </c>
      <c r="I239" s="20">
        <v>-7.2293127886548401E-3</v>
      </c>
      <c r="J239" s="24">
        <v>2</v>
      </c>
      <c r="K239" s="24">
        <v>3</v>
      </c>
      <c r="L239" s="20">
        <v>8.3083314101084493E-3</v>
      </c>
      <c r="M239" s="20">
        <v>-1.6685714285714193E-2</v>
      </c>
      <c r="N239" s="19">
        <v>0.875</v>
      </c>
      <c r="O239" s="19">
        <v>1.0096930533117932</v>
      </c>
      <c r="P239" s="25">
        <v>41927</v>
      </c>
      <c r="Q239" s="20">
        <v>-3.1314285714285739E-2</v>
      </c>
      <c r="R239" s="25">
        <v>41929</v>
      </c>
      <c r="S239" s="25">
        <f>IF(ISNUMBER(R239),VLOOKUP(B239,Index!$B$3:$AB$18,27,FALSE),"")</f>
        <v>41929</v>
      </c>
      <c r="T239" s="25">
        <f>IF(ISNUMBER($R239),VLOOKUP($B239,Index!$B$21:$AB$36,27,FALSE),"")</f>
        <v>41929</v>
      </c>
      <c r="U239" s="25">
        <f>IF(ISNUMBER($R239),VLOOKUP($B239,Index!$B$39:$AB$54,27,FALSE),"")</f>
        <v>41929</v>
      </c>
      <c r="W239" s="18">
        <v>-0.78929148396030568</v>
      </c>
      <c r="X239" s="19">
        <v>0.2857142857142857</v>
      </c>
      <c r="Y239" s="18">
        <v>0.16865613597702642</v>
      </c>
      <c r="Z239" s="19">
        <f t="shared" si="44"/>
        <v>0</v>
      </c>
      <c r="AA239" s="21" t="s">
        <v>25</v>
      </c>
      <c r="AB239" s="28"/>
      <c r="AC239" s="18">
        <v>0.62298104665226151</v>
      </c>
      <c r="AD239" s="19">
        <v>8.1632653061224483E-2</v>
      </c>
      <c r="AE239" s="18">
        <v>2.8444892202701223E-2</v>
      </c>
      <c r="AF239" s="19">
        <f t="shared" si="45"/>
        <v>0</v>
      </c>
      <c r="AG239" s="21" t="s">
        <v>25</v>
      </c>
      <c r="AH239" s="28"/>
      <c r="AK239" t="str">
        <f t="shared" si="51"/>
        <v/>
      </c>
      <c r="AL239" t="str">
        <f t="shared" si="51"/>
        <v/>
      </c>
      <c r="AM239" t="str">
        <f t="shared" si="51"/>
        <v/>
      </c>
      <c r="AN239" t="str">
        <f t="shared" si="51"/>
        <v/>
      </c>
      <c r="AO239" t="str">
        <f t="shared" si="51"/>
        <v/>
      </c>
      <c r="AP239" t="str">
        <f t="shared" si="51"/>
        <v/>
      </c>
      <c r="AQ239" t="str">
        <f t="shared" si="51"/>
        <v/>
      </c>
      <c r="AR239" t="str">
        <f t="shared" si="51"/>
        <v/>
      </c>
      <c r="AS239" t="str">
        <f t="shared" si="51"/>
        <v/>
      </c>
      <c r="AT239" t="str">
        <f t="shared" si="51"/>
        <v/>
      </c>
      <c r="AU239" t="str">
        <f t="shared" si="51"/>
        <v/>
      </c>
      <c r="AV239" t="str">
        <f t="shared" si="51"/>
        <v/>
      </c>
      <c r="AW239" t="str">
        <f t="shared" si="51"/>
        <v/>
      </c>
      <c r="AX239" t="str">
        <f t="shared" si="51"/>
        <v/>
      </c>
      <c r="AZ239" s="46">
        <f>IF(ISNUMBER(VLOOKUP($B239,Stats!$A$2:$AA$19,2,FALSE))=FALSE,"",IF(ISNUMBER(W239),(W239-VLOOKUP($B239,Stats!$A$2:$AA$19,2,FALSE))/VLOOKUP($B239,Stats!$A$2:$AA$19,16,FALSE),""))</f>
        <v>-0.79191435660091858</v>
      </c>
      <c r="BA239" s="46">
        <f>IF(ISNUMBER(VLOOKUP($B239,Stats!$A$2:$AA$19,2,FALSE))=FALSE,"",IF(ISNUMBER(X239),(X239-VLOOKUP($B239,Stats!$A$2:$AA$19,3,FALSE))/VLOOKUP($B239,Stats!$A$2:$AA$19,17,FALSE),""))</f>
        <v>-0.6967057200847836</v>
      </c>
      <c r="BB239" s="46"/>
      <c r="BC239" s="46"/>
      <c r="BD239" s="44">
        <f t="shared" si="41"/>
        <v>-0.74431003834285114</v>
      </c>
      <c r="BE239" s="46">
        <f>IF(ISNUMBER(VLOOKUP($B239,Stats!$A$2:$AA$19,2,FALSE))=FALSE,"",IF(ISNUMBER(Y239),(Y239-VLOOKUP($B239,Stats!$A$2:$AA$19,5,FALSE))/VLOOKUP($B239,Stats!$A$2:$AA$19,19,FALSE),""))</f>
        <v>1.3373499290870741</v>
      </c>
      <c r="BF239" s="46"/>
      <c r="BG239" s="46"/>
      <c r="BH239" s="46">
        <f>IF(ISNUMBER(VLOOKUP($B239,Stats!$A$2:$AA$19,2,FALSE))=FALSE,"",IF(ISNUMBER(Z239),(Z239-VLOOKUP($B239,Stats!$A$2:$AA$19,8,FALSE))/VLOOKUP($B239,Stats!$A$2:$AA$19,22,FALSE),""))</f>
        <v>-0.61753828864926419</v>
      </c>
      <c r="BI239" s="46" t="str">
        <f>IF(ISNUMBER(VLOOKUP($B239,Stats!$A$2:$AA$19,2,FALSE))=FALSE,"",IF(ISNUMBER(#REF!),(#REF!-VLOOKUP($B239,Stats!$A$2:$AA$19,9,FALSE))/VLOOKUP($B239,Stats!$A$2:$AA$19,23,FALSE),""))</f>
        <v/>
      </c>
      <c r="BJ239" s="46" t="str">
        <f>IF(ISNUMBER(VLOOKUP($B239,Stats!$A$2:$AA$19,2,FALSE))=FALSE,"",IF(ISNUMBER(#REF!),(#REF!-VLOOKUP($B239,Stats!$A$2:$AA$19,10,FALSE))/VLOOKUP($B239,Stats!$A$2:$AA$19,24,FALSE),""))</f>
        <v/>
      </c>
      <c r="BK239" s="44">
        <f t="shared" si="46"/>
        <v>-1.1214064369557311</v>
      </c>
      <c r="BL239" s="46" t="str">
        <f>IF(ISNUMBER(VLOOKUP($B239,Stats!$A$2:$AA$19,2,FALSE))=FALSE,"",IF(ISNUMBER(#REF!),(#REF!-VLOOKUP($B239,Stats!$A$2:$AA$19,11,FALSE))/VLOOKUP($B239,Stats!$A$2:$AA$19,25,FALSE),""))</f>
        <v/>
      </c>
      <c r="BM239" s="46" t="str">
        <f>IF(ISNUMBER(VLOOKUP($B239,Stats!$A$2:$AA$19,2,FALSE))=FALSE,"",IF(ISNUMBER(AA239),(AA239-VLOOKUP($B239,Stats!$A$2:$AA$19,12,FALSE))/VLOOKUP($B239,Stats!$A$2:$AA$19,26,FALSE),""))</f>
        <v/>
      </c>
      <c r="BN239" s="46" t="str">
        <f>IF(ISNUMBER(VLOOKUP($B239,Stats!$A$2:$AA$19,2,FALSE))=FALSE,"",IF(ISNUMBER(#REF!),(#REF!-VLOOKUP($B239,Stats!$A$2:$AA$19,13,FALSE))/VLOOKUP($B239,Stats!$A$2:$AA$19,27,FALSE),""))</f>
        <v/>
      </c>
      <c r="BO239" s="46" t="str">
        <f>IF(ISNUMBER(VLOOKUP($B239,Stats!$A$2:$AA$19,2,FALSE))=FALSE,"",IF(ISNUMBER(#REF!),(#REF!-VLOOKUP($B239,Stats!$A$2:$AA$19,14,FALSE))/VLOOKUP($B239,Stats!$A$2:$AB$19,28,FALSE),""))</f>
        <v/>
      </c>
      <c r="BP239" s="46"/>
      <c r="BQ239" s="46">
        <f>IF(ISNUMBER(VLOOKUP($B239,Stats!$A$2:$AA$19,2,FALSE))=FALSE,"",IF(ISNUMBER(BM239),BM239,(VLOOKUP($B239,Stats!$A$2:$AT$19,46,FALSE)-VLOOKUP($B239,Stats!$A$2:$AA$19,12,FALSE))/VLOOKUP($B239,Stats!$A$2:$AA$19,26,FALSE)))</f>
        <v>-0.81319138310867711</v>
      </c>
      <c r="BR239" s="51">
        <f t="shared" si="47"/>
        <v>-0.81319138310867711</v>
      </c>
      <c r="BS239" s="32" t="str">
        <f t="shared" si="42"/>
        <v>2395_201421</v>
      </c>
      <c r="BT239" s="53">
        <f t="shared" si="43"/>
        <v>-0.98434414646374435</v>
      </c>
    </row>
    <row r="240" spans="1:72" x14ac:dyDescent="0.15">
      <c r="A240" s="16">
        <v>2395</v>
      </c>
      <c r="B240" s="17">
        <v>201422</v>
      </c>
      <c r="C240" s="3">
        <v>0</v>
      </c>
      <c r="D240" s="23">
        <v>2.571967909391204E-2</v>
      </c>
      <c r="E240" s="18">
        <v>1.1556324973071984E-2</v>
      </c>
      <c r="F240" s="24">
        <v>5</v>
      </c>
      <c r="G240" s="24">
        <v>5</v>
      </c>
      <c r="H240" s="20">
        <v>1.2380463307124634E-2</v>
      </c>
      <c r="I240" s="20">
        <v>-7.1752822604881803E-3</v>
      </c>
      <c r="J240" s="24">
        <v>4</v>
      </c>
      <c r="K240" s="24">
        <v>3</v>
      </c>
      <c r="L240" s="20">
        <v>2.1021726365237692E-2</v>
      </c>
      <c r="M240" s="20">
        <v>-1.3207547169811318E-2</v>
      </c>
      <c r="N240" s="19">
        <v>0.87639999999999996</v>
      </c>
      <c r="O240" s="19">
        <v>1.0183592842203113</v>
      </c>
      <c r="P240" s="25">
        <v>41941</v>
      </c>
      <c r="Q240" s="20">
        <v>-2.7655124331861569E-2</v>
      </c>
      <c r="R240" s="25">
        <v>41935</v>
      </c>
      <c r="S240" s="25">
        <f>IF(ISNUMBER(R240),VLOOKUP(B240,Index!$B$3:$AB$18,27,FALSE),"")</f>
        <v>41939</v>
      </c>
      <c r="T240" s="25">
        <f>IF(ISNUMBER($R240),VLOOKUP($B240,Index!$B$21:$AB$36,27,FALSE),"")</f>
        <v>41935</v>
      </c>
      <c r="U240" s="25">
        <f>IF(ISNUMBER($R240),VLOOKUP($B240,Index!$B$39:$AB$54,27,FALSE),"")</f>
        <v>41936</v>
      </c>
      <c r="W240" s="18">
        <v>0.7715903728173612</v>
      </c>
      <c r="X240" s="19">
        <v>0.5</v>
      </c>
      <c r="Y240" s="18">
        <v>0.2192658497759489</v>
      </c>
      <c r="Z240" s="19">
        <f t="shared" si="44"/>
        <v>4</v>
      </c>
      <c r="AA240" s="21">
        <v>0.93001495076557306</v>
      </c>
      <c r="AB240" s="28"/>
      <c r="AC240" s="18">
        <v>0.59535170342443444</v>
      </c>
      <c r="AD240" s="19">
        <v>0.25</v>
      </c>
      <c r="AE240" s="18">
        <v>4.8077512877968992E-2</v>
      </c>
      <c r="AF240" s="19">
        <f t="shared" si="45"/>
        <v>16</v>
      </c>
      <c r="AG240" s="21">
        <v>0.8649278086474913</v>
      </c>
      <c r="AH240" s="28"/>
      <c r="AK240" t="str">
        <f t="shared" si="51"/>
        <v/>
      </c>
      <c r="AL240">
        <f t="shared" si="51"/>
        <v>0.93001495076557306</v>
      </c>
      <c r="AM240" t="str">
        <f t="shared" si="51"/>
        <v/>
      </c>
      <c r="AN240" t="str">
        <f t="shared" si="51"/>
        <v/>
      </c>
      <c r="AO240" t="str">
        <f t="shared" si="51"/>
        <v/>
      </c>
      <c r="AP240" t="str">
        <f t="shared" si="51"/>
        <v/>
      </c>
      <c r="AQ240" t="str">
        <f t="shared" si="51"/>
        <v/>
      </c>
      <c r="AR240" t="str">
        <f t="shared" si="51"/>
        <v/>
      </c>
      <c r="AS240" t="str">
        <f t="shared" si="51"/>
        <v/>
      </c>
      <c r="AT240" t="str">
        <f t="shared" si="51"/>
        <v/>
      </c>
      <c r="AU240" t="str">
        <f t="shared" si="51"/>
        <v/>
      </c>
      <c r="AV240" t="str">
        <f t="shared" si="51"/>
        <v/>
      </c>
      <c r="AW240" t="str">
        <f t="shared" si="51"/>
        <v/>
      </c>
      <c r="AX240" t="str">
        <f t="shared" si="51"/>
        <v/>
      </c>
      <c r="AZ240" s="46">
        <f>IF(ISNUMBER(VLOOKUP($B240,Stats!$A$2:$AA$19,2,FALSE))=FALSE,"",IF(ISNUMBER(W240),(W240-VLOOKUP($B240,Stats!$A$2:$AA$19,2,FALSE))/VLOOKUP($B240,Stats!$A$2:$AA$19,16,FALSE),""))</f>
        <v>0.27142257233865619</v>
      </c>
      <c r="BA240" s="46">
        <f>IF(ISNUMBER(VLOOKUP($B240,Stats!$A$2:$AA$19,2,FALSE))=FALSE,"",IF(ISNUMBER(X240),(X240-VLOOKUP($B240,Stats!$A$2:$AA$19,3,FALSE))/VLOOKUP($B240,Stats!$A$2:$AA$19,17,FALSE),""))</f>
        <v>-0.89478917776786471</v>
      </c>
      <c r="BB240" s="46"/>
      <c r="BC240" s="46"/>
      <c r="BD240" s="44">
        <f t="shared" si="41"/>
        <v>-0.31168330271460426</v>
      </c>
      <c r="BE240" s="46">
        <f>IF(ISNUMBER(VLOOKUP($B240,Stats!$A$2:$AA$19,2,FALSE))=FALSE,"",IF(ISNUMBER(Y240),(Y240-VLOOKUP($B240,Stats!$A$2:$AA$19,5,FALSE))/VLOOKUP($B240,Stats!$A$2:$AA$19,19,FALSE),""))</f>
        <v>1.1320639549764675</v>
      </c>
      <c r="BF240" s="46"/>
      <c r="BG240" s="46"/>
      <c r="BH240" s="46">
        <f>IF(ISNUMBER(VLOOKUP($B240,Stats!$A$2:$AA$19,2,FALSE))=FALSE,"",IF(ISNUMBER(Z240),(Z240-VLOOKUP($B240,Stats!$A$2:$AA$19,8,FALSE))/VLOOKUP($B240,Stats!$A$2:$AA$19,22,FALSE),""))</f>
        <v>0.66359770503354598</v>
      </c>
      <c r="BI240" s="46" t="str">
        <f>IF(ISNUMBER(VLOOKUP($B240,Stats!$A$2:$AA$19,2,FALSE))=FALSE,"",IF(ISNUMBER(#REF!),(#REF!-VLOOKUP($B240,Stats!$A$2:$AA$19,9,FALSE))/VLOOKUP($B240,Stats!$A$2:$AA$19,23,FALSE),""))</f>
        <v/>
      </c>
      <c r="BJ240" s="46" t="str">
        <f>IF(ISNUMBER(VLOOKUP($B240,Stats!$A$2:$AA$19,2,FALSE))=FALSE,"",IF(ISNUMBER(#REF!),(#REF!-VLOOKUP($B240,Stats!$A$2:$AA$19,10,FALSE))/VLOOKUP($B240,Stats!$A$2:$AA$19,24,FALSE),""))</f>
        <v/>
      </c>
      <c r="BK240" s="44">
        <f t="shared" si="46"/>
        <v>-0.59336545697346343</v>
      </c>
      <c r="BL240" s="46" t="str">
        <f>IF(ISNUMBER(VLOOKUP($B240,Stats!$A$2:$AA$19,2,FALSE))=FALSE,"",IF(ISNUMBER(#REF!),(#REF!-VLOOKUP($B240,Stats!$A$2:$AA$19,11,FALSE))/VLOOKUP($B240,Stats!$A$2:$AA$19,25,FALSE),""))</f>
        <v/>
      </c>
      <c r="BM240" s="46">
        <f>IF(ISNUMBER(VLOOKUP($B240,Stats!$A$2:$AA$19,2,FALSE))=FALSE,"",IF(ISNUMBER(AA240),(AA240-VLOOKUP($B240,Stats!$A$2:$AA$19,12,FALSE))/VLOOKUP($B240,Stats!$A$2:$AA$19,26,FALSE),""))</f>
        <v>-0.32353458931372642</v>
      </c>
      <c r="BN240" s="46" t="str">
        <f>IF(ISNUMBER(VLOOKUP($B240,Stats!$A$2:$AA$19,2,FALSE))=FALSE,"",IF(ISNUMBER(#REF!),(#REF!-VLOOKUP($B240,Stats!$A$2:$AA$19,13,FALSE))/VLOOKUP($B240,Stats!$A$2:$AA$19,27,FALSE),""))</f>
        <v/>
      </c>
      <c r="BO240" s="46" t="str">
        <f>IF(ISNUMBER(VLOOKUP($B240,Stats!$A$2:$AA$19,2,FALSE))=FALSE,"",IF(ISNUMBER(#REF!),(#REF!-VLOOKUP($B240,Stats!$A$2:$AA$19,14,FALSE))/VLOOKUP($B240,Stats!$A$2:$AB$19,28,FALSE),""))</f>
        <v/>
      </c>
      <c r="BP240" s="46"/>
      <c r="BQ240" s="46">
        <f>IF(ISNUMBER(VLOOKUP($B240,Stats!$A$2:$AA$19,2,FALSE))=FALSE,"",IF(ISNUMBER(BM240),BM240,(VLOOKUP($B240,Stats!$A$2:$AT$19,46,FALSE)-VLOOKUP($B240,Stats!$A$2:$AA$19,12,FALSE))/VLOOKUP($B240,Stats!$A$2:$AA$19,26,FALSE)))</f>
        <v>-0.32353458931372642</v>
      </c>
      <c r="BR240" s="51">
        <f t="shared" si="47"/>
        <v>-0.32353458931372642</v>
      </c>
      <c r="BS240" s="32" t="str">
        <f t="shared" si="42"/>
        <v>2395_201422</v>
      </c>
      <c r="BT240" s="53">
        <f t="shared" si="43"/>
        <v>-0.48306285258974418</v>
      </c>
    </row>
    <row r="241" spans="1:72" x14ac:dyDescent="0.15">
      <c r="A241" s="16">
        <v>2395</v>
      </c>
      <c r="B241" s="17">
        <v>201423</v>
      </c>
      <c r="C241" s="3">
        <v>0</v>
      </c>
      <c r="D241" s="23">
        <v>0</v>
      </c>
      <c r="E241" s="18">
        <v>1.39740642340459E-2</v>
      </c>
      <c r="F241" s="24">
        <v>6</v>
      </c>
      <c r="G241" s="24">
        <v>4</v>
      </c>
      <c r="H241" s="20">
        <v>9.6143009526169498E-3</v>
      </c>
      <c r="I241" s="20">
        <v>-1.4200725821924609E-2</v>
      </c>
      <c r="J241" s="24">
        <v>4</v>
      </c>
      <c r="K241" s="24">
        <v>2</v>
      </c>
      <c r="L241" s="20">
        <v>1.6742081447963741E-2</v>
      </c>
      <c r="M241" s="20">
        <v>-2.4588340008900755E-2</v>
      </c>
      <c r="N241" s="19">
        <v>0.89880000000000004</v>
      </c>
      <c r="O241" s="19">
        <v>1.0250912408759125</v>
      </c>
      <c r="P241" s="25">
        <v>41953</v>
      </c>
      <c r="Q241" s="20">
        <v>-3.2710280373831835E-2</v>
      </c>
      <c r="R241" s="25">
        <v>41957</v>
      </c>
      <c r="S241" s="25">
        <f>IF(ISNUMBER(R241),VLOOKUP(B241,Index!$B$3:$AB$18,27,FALSE),"")</f>
        <v>41956</v>
      </c>
      <c r="T241" s="25">
        <f>IF(ISNUMBER($R241),VLOOKUP($B241,Index!$B$21:$AB$36,27,FALSE),"")</f>
        <v>41954</v>
      </c>
      <c r="U241" s="25">
        <f>IF(ISNUMBER($R241),VLOOKUP($B241,Index!$B$39:$AB$54,27,FALSE),"")</f>
        <v>41957</v>
      </c>
      <c r="W241" s="18">
        <v>0</v>
      </c>
      <c r="X241" s="19">
        <v>0.6</v>
      </c>
      <c r="Y241" s="18">
        <v>0.26513922689448782</v>
      </c>
      <c r="Z241" s="19">
        <f t="shared" si="44"/>
        <v>1</v>
      </c>
      <c r="AA241" s="21" t="s">
        <v>25</v>
      </c>
      <c r="AB241" s="28"/>
      <c r="AC241" s="18">
        <v>0</v>
      </c>
      <c r="AD241" s="19">
        <v>0.36</v>
      </c>
      <c r="AE241" s="18">
        <v>7.02988096382067E-2</v>
      </c>
      <c r="AF241" s="19">
        <f t="shared" si="45"/>
        <v>1</v>
      </c>
      <c r="AG241" s="21" t="s">
        <v>25</v>
      </c>
      <c r="AH241" s="28"/>
      <c r="AK241" t="str">
        <f t="shared" si="51"/>
        <v/>
      </c>
      <c r="AL241" t="str">
        <f t="shared" si="51"/>
        <v/>
      </c>
      <c r="AM241" t="str">
        <f t="shared" si="51"/>
        <v/>
      </c>
      <c r="AN241" t="str">
        <f t="shared" si="51"/>
        <v/>
      </c>
      <c r="AO241" t="str">
        <f t="shared" si="51"/>
        <v/>
      </c>
      <c r="AP241" t="str">
        <f t="shared" si="51"/>
        <v/>
      </c>
      <c r="AQ241" t="str">
        <f t="shared" si="51"/>
        <v/>
      </c>
      <c r="AR241" t="str">
        <f t="shared" si="51"/>
        <v/>
      </c>
      <c r="AS241" t="str">
        <f t="shared" si="51"/>
        <v/>
      </c>
      <c r="AT241" t="str">
        <f t="shared" si="51"/>
        <v/>
      </c>
      <c r="AU241" t="str">
        <f t="shared" si="51"/>
        <v/>
      </c>
      <c r="AV241" t="str">
        <f t="shared" si="51"/>
        <v/>
      </c>
      <c r="AW241" t="str">
        <f t="shared" si="51"/>
        <v/>
      </c>
      <c r="AX241" t="str">
        <f t="shared" si="51"/>
        <v/>
      </c>
      <c r="AZ241" s="46">
        <f>IF(ISNUMBER(VLOOKUP($B241,Stats!$A$2:$AA$19,2,FALSE))=FALSE,"",IF(ISNUMBER(W241),(W241-VLOOKUP($B241,Stats!$A$2:$AA$19,2,FALSE))/VLOOKUP($B241,Stats!$A$2:$AA$19,16,FALSE),""))</f>
        <v>3.8997022853935553E-2</v>
      </c>
      <c r="BA241" s="46">
        <f>IF(ISNUMBER(VLOOKUP($B241,Stats!$A$2:$AA$19,2,FALSE))=FALSE,"",IF(ISNUMBER(X241),(X241-VLOOKUP($B241,Stats!$A$2:$AA$19,3,FALSE))/VLOOKUP($B241,Stats!$A$2:$AA$19,17,FALSE),""))</f>
        <v>0.51760038496241778</v>
      </c>
      <c r="BB241" s="46"/>
      <c r="BC241" s="46"/>
      <c r="BD241" s="44">
        <f t="shared" si="41"/>
        <v>0.27829870390817668</v>
      </c>
      <c r="BE241" s="46">
        <f>IF(ISNUMBER(VLOOKUP($B241,Stats!$A$2:$AA$19,2,FALSE))=FALSE,"",IF(ISNUMBER(Y241),(Y241-VLOOKUP($B241,Stats!$A$2:$AA$19,5,FALSE))/VLOOKUP($B241,Stats!$A$2:$AA$19,19,FALSE),""))</f>
        <v>1.2292252066449094</v>
      </c>
      <c r="BF241" s="46"/>
      <c r="BG241" s="46"/>
      <c r="BH241" s="46">
        <f>IF(ISNUMBER(VLOOKUP($B241,Stats!$A$2:$AA$19,2,FALSE))=FALSE,"",IF(ISNUMBER(Z241),(Z241-VLOOKUP($B241,Stats!$A$2:$AA$19,8,FALSE))/VLOOKUP($B241,Stats!$A$2:$AA$19,22,FALSE),""))</f>
        <v>-0.39509019437688425</v>
      </c>
      <c r="BI241" s="46" t="str">
        <f>IF(ISNUMBER(VLOOKUP($B241,Stats!$A$2:$AA$19,2,FALSE))=FALSE,"",IF(ISNUMBER(#REF!),(#REF!-VLOOKUP($B241,Stats!$A$2:$AA$19,9,FALSE))/VLOOKUP($B241,Stats!$A$2:$AA$19,23,FALSE),""))</f>
        <v/>
      </c>
      <c r="BJ241" s="46" t="str">
        <f>IF(ISNUMBER(VLOOKUP($B241,Stats!$A$2:$AA$19,2,FALSE))=FALSE,"",IF(ISNUMBER(#REF!),(#REF!-VLOOKUP($B241,Stats!$A$2:$AA$19,10,FALSE))/VLOOKUP($B241,Stats!$A$2:$AA$19,24,FALSE),""))</f>
        <v/>
      </c>
      <c r="BK241" s="44">
        <f t="shared" si="46"/>
        <v>-0.97898470296450191</v>
      </c>
      <c r="BL241" s="46" t="str">
        <f>IF(ISNUMBER(VLOOKUP($B241,Stats!$A$2:$AA$19,2,FALSE))=FALSE,"",IF(ISNUMBER(#REF!),(#REF!-VLOOKUP($B241,Stats!$A$2:$AA$19,11,FALSE))/VLOOKUP($B241,Stats!$A$2:$AA$19,25,FALSE),""))</f>
        <v/>
      </c>
      <c r="BM241" s="46" t="str">
        <f>IF(ISNUMBER(VLOOKUP($B241,Stats!$A$2:$AA$19,2,FALSE))=FALSE,"",IF(ISNUMBER(AA241),(AA241-VLOOKUP($B241,Stats!$A$2:$AA$19,12,FALSE))/VLOOKUP($B241,Stats!$A$2:$AA$19,26,FALSE),""))</f>
        <v/>
      </c>
      <c r="BN241" s="46" t="str">
        <f>IF(ISNUMBER(VLOOKUP($B241,Stats!$A$2:$AA$19,2,FALSE))=FALSE,"",IF(ISNUMBER(#REF!),(#REF!-VLOOKUP($B241,Stats!$A$2:$AA$19,13,FALSE))/VLOOKUP($B241,Stats!$A$2:$AA$19,27,FALSE),""))</f>
        <v/>
      </c>
      <c r="BO241" s="46" t="str">
        <f>IF(ISNUMBER(VLOOKUP($B241,Stats!$A$2:$AA$19,2,FALSE))=FALSE,"",IF(ISNUMBER(#REF!),(#REF!-VLOOKUP($B241,Stats!$A$2:$AA$19,14,FALSE))/VLOOKUP($B241,Stats!$A$2:$AB$19,28,FALSE),""))</f>
        <v/>
      </c>
      <c r="BP241" s="46"/>
      <c r="BQ241" s="46">
        <f>IF(ISNUMBER(VLOOKUP($B241,Stats!$A$2:$AA$19,2,FALSE))=FALSE,"",IF(ISNUMBER(BM241),BM241,(VLOOKUP($B241,Stats!$A$2:$AT$19,46,FALSE)-VLOOKUP($B241,Stats!$A$2:$AA$19,12,FALSE))/VLOOKUP($B241,Stats!$A$2:$AA$19,26,FALSE)))</f>
        <v>-0.71825946798524909</v>
      </c>
      <c r="BR241" s="51">
        <f t="shared" si="47"/>
        <v>-0.71825946798524909</v>
      </c>
      <c r="BS241" s="32" t="str">
        <f t="shared" si="42"/>
        <v>2395_201423</v>
      </c>
      <c r="BT241" s="53">
        <f t="shared" si="43"/>
        <v>-0.67538297459411556</v>
      </c>
    </row>
    <row r="242" spans="1:72" x14ac:dyDescent="0.15">
      <c r="A242" s="16">
        <v>2395</v>
      </c>
      <c r="B242" s="17">
        <v>201424</v>
      </c>
      <c r="C242" s="3">
        <v>0</v>
      </c>
      <c r="D242" s="23">
        <v>0.12203818725557869</v>
      </c>
      <c r="E242" s="18">
        <v>9.3029436583919652E-3</v>
      </c>
      <c r="F242" s="24">
        <v>7</v>
      </c>
      <c r="G242" s="24">
        <v>3</v>
      </c>
      <c r="H242" s="20">
        <v>1.6974518539832766E-2</v>
      </c>
      <c r="I242" s="20">
        <v>-8.7440105823510805E-4</v>
      </c>
      <c r="J242" s="24">
        <v>6</v>
      </c>
      <c r="K242" s="24">
        <v>3</v>
      </c>
      <c r="L242" s="20">
        <v>2.1954514748930398E-2</v>
      </c>
      <c r="M242" s="20">
        <v>-1.595623432869786E-3</v>
      </c>
      <c r="N242" s="19">
        <v>0.97550000000000003</v>
      </c>
      <c r="O242" s="19">
        <v>1.1118076134032369</v>
      </c>
      <c r="P242" s="25">
        <v>41971</v>
      </c>
      <c r="Q242" s="20">
        <v>-2.6213813540004738E-3</v>
      </c>
      <c r="R242" s="25">
        <v>41963</v>
      </c>
      <c r="S242" s="25">
        <f>IF(ISNUMBER(R242),VLOOKUP(B242,Index!$B$3:$AB$18,27,FALSE),"")</f>
        <v>41963</v>
      </c>
      <c r="T242" s="25">
        <f>IF(ISNUMBER($R242),VLOOKUP($B242,Index!$B$21:$AB$36,27,FALSE),"")</f>
        <v>41963</v>
      </c>
      <c r="U242" s="25">
        <f>IF(ISNUMBER($R242),VLOOKUP($B242,Index!$B$39:$AB$54,27,FALSE),"")</f>
        <v>41963</v>
      </c>
      <c r="W242" s="18">
        <v>3.6611456176673607</v>
      </c>
      <c r="X242" s="19">
        <v>0.7</v>
      </c>
      <c r="Y242" s="18">
        <v>0.17651094542842805</v>
      </c>
      <c r="Z242" s="19">
        <f t="shared" si="44"/>
        <v>0</v>
      </c>
      <c r="AA242" s="21">
        <v>46.55491543393218</v>
      </c>
      <c r="AB242" s="28"/>
      <c r="AC242" s="18">
        <v>13.403987233764919</v>
      </c>
      <c r="AD242" s="19">
        <v>0.48999999999999994</v>
      </c>
      <c r="AE242" s="18">
        <v>3.1156113856037504E-2</v>
      </c>
      <c r="AF242" s="19">
        <f t="shared" si="45"/>
        <v>0</v>
      </c>
      <c r="AG242" s="21">
        <v>2167.3601510605768</v>
      </c>
      <c r="AH242" s="28"/>
      <c r="AK242" t="str">
        <f t="shared" si="51"/>
        <v/>
      </c>
      <c r="AL242" t="str">
        <f t="shared" si="51"/>
        <v/>
      </c>
      <c r="AM242" t="str">
        <f t="shared" si="51"/>
        <v/>
      </c>
      <c r="AN242">
        <f t="shared" si="51"/>
        <v>46.55491543393218</v>
      </c>
      <c r="AO242" t="str">
        <f t="shared" si="51"/>
        <v/>
      </c>
      <c r="AP242" t="str">
        <f t="shared" si="51"/>
        <v/>
      </c>
      <c r="AQ242" t="str">
        <f t="shared" si="51"/>
        <v/>
      </c>
      <c r="AR242" t="str">
        <f t="shared" si="51"/>
        <v/>
      </c>
      <c r="AS242" t="str">
        <f t="shared" si="51"/>
        <v/>
      </c>
      <c r="AT242" t="str">
        <f t="shared" si="51"/>
        <v/>
      </c>
      <c r="AU242" t="str">
        <f t="shared" si="51"/>
        <v/>
      </c>
      <c r="AV242" t="str">
        <f t="shared" si="51"/>
        <v/>
      </c>
      <c r="AW242" t="str">
        <f t="shared" si="51"/>
        <v/>
      </c>
      <c r="AX242" t="str">
        <f t="shared" si="51"/>
        <v/>
      </c>
      <c r="AZ242" s="46">
        <f>IF(ISNUMBER(VLOOKUP($B242,Stats!$A$2:$AA$19,2,FALSE))=FALSE,"",IF(ISNUMBER(W242),(W242-VLOOKUP($B242,Stats!$A$2:$AA$19,2,FALSE))/VLOOKUP($B242,Stats!$A$2:$AA$19,16,FALSE),""))</f>
        <v>2.8432424497166653</v>
      </c>
      <c r="BA242" s="46">
        <f>IF(ISNUMBER(VLOOKUP($B242,Stats!$A$2:$AA$19,2,FALSE))=FALSE,"",IF(ISNUMBER(X242),(X242-VLOOKUP($B242,Stats!$A$2:$AA$19,3,FALSE))/VLOOKUP($B242,Stats!$A$2:$AA$19,17,FALSE),""))</f>
        <v>-0.21041933953921216</v>
      </c>
      <c r="BB242" s="46"/>
      <c r="BC242" s="46"/>
      <c r="BD242" s="44">
        <f t="shared" si="41"/>
        <v>1.3164115550887265</v>
      </c>
      <c r="BE242" s="46">
        <f>IF(ISNUMBER(VLOOKUP($B242,Stats!$A$2:$AA$19,2,FALSE))=FALSE,"",IF(ISNUMBER(Y242),(Y242-VLOOKUP($B242,Stats!$A$2:$AA$19,5,FALSE))/VLOOKUP($B242,Stats!$A$2:$AA$19,19,FALSE),""))</f>
        <v>0.6518976588989307</v>
      </c>
      <c r="BF242" s="46"/>
      <c r="BG242" s="46"/>
      <c r="BH242" s="46">
        <f>IF(ISNUMBER(VLOOKUP($B242,Stats!$A$2:$AA$19,2,FALSE))=FALSE,"",IF(ISNUMBER(Z242),(Z242-VLOOKUP($B242,Stats!$A$2:$AA$19,8,FALSE))/VLOOKUP($B242,Stats!$A$2:$AA$19,22,FALSE),""))</f>
        <v>-0.83432005029645806</v>
      </c>
      <c r="BI242" s="46" t="str">
        <f>IF(ISNUMBER(VLOOKUP($B242,Stats!$A$2:$AA$19,2,FALSE))=FALSE,"",IF(ISNUMBER(#REF!),(#REF!-VLOOKUP($B242,Stats!$A$2:$AA$19,9,FALSE))/VLOOKUP($B242,Stats!$A$2:$AA$19,23,FALSE),""))</f>
        <v/>
      </c>
      <c r="BJ242" s="46" t="str">
        <f>IF(ISNUMBER(VLOOKUP($B242,Stats!$A$2:$AA$19,2,FALSE))=FALSE,"",IF(ISNUMBER(#REF!),(#REF!-VLOOKUP($B242,Stats!$A$2:$AA$19,10,FALSE))/VLOOKUP($B242,Stats!$A$2:$AA$19,24,FALSE),""))</f>
        <v/>
      </c>
      <c r="BK242" s="44">
        <f t="shared" si="46"/>
        <v>-0.70662437631818886</v>
      </c>
      <c r="BL242" s="46" t="str">
        <f>IF(ISNUMBER(VLOOKUP($B242,Stats!$A$2:$AA$19,2,FALSE))=FALSE,"",IF(ISNUMBER(#REF!),(#REF!-VLOOKUP($B242,Stats!$A$2:$AA$19,11,FALSE))/VLOOKUP($B242,Stats!$A$2:$AA$19,25,FALSE),""))</f>
        <v/>
      </c>
      <c r="BM242" s="46">
        <f>IF(ISNUMBER(VLOOKUP($B242,Stats!$A$2:$AA$19,2,FALSE))=FALSE,"",IF(ISNUMBER(AA242),(AA242-VLOOKUP($B242,Stats!$A$2:$AA$19,12,FALSE))/VLOOKUP($B242,Stats!$A$2:$AA$19,26,FALSE),""))</f>
        <v>1.7530295705608498</v>
      </c>
      <c r="BN242" s="46" t="str">
        <f>IF(ISNUMBER(VLOOKUP($B242,Stats!$A$2:$AA$19,2,FALSE))=FALSE,"",IF(ISNUMBER(#REF!),(#REF!-VLOOKUP($B242,Stats!$A$2:$AA$19,13,FALSE))/VLOOKUP($B242,Stats!$A$2:$AA$19,27,FALSE),""))</f>
        <v/>
      </c>
      <c r="BO242" s="46" t="str">
        <f>IF(ISNUMBER(VLOOKUP($B242,Stats!$A$2:$AA$19,2,FALSE))=FALSE,"",IF(ISNUMBER(#REF!),(#REF!-VLOOKUP($B242,Stats!$A$2:$AA$19,14,FALSE))/VLOOKUP($B242,Stats!$A$2:$AB$19,28,FALSE),""))</f>
        <v/>
      </c>
      <c r="BP242" s="46"/>
      <c r="BQ242" s="46">
        <f>IF(ISNUMBER(VLOOKUP($B242,Stats!$A$2:$AA$19,2,FALSE))=FALSE,"",IF(ISNUMBER(BM242),BM242,(VLOOKUP($B242,Stats!$A$2:$AT$19,46,FALSE)-VLOOKUP($B242,Stats!$A$2:$AA$19,12,FALSE))/VLOOKUP($B242,Stats!$A$2:$AA$19,26,FALSE)))</f>
        <v>1.7530295705608498</v>
      </c>
      <c r="BR242" s="51">
        <f t="shared" si="47"/>
        <v>1.7530295705608498</v>
      </c>
      <c r="BS242" s="32" t="str">
        <f t="shared" si="42"/>
        <v>2395_201424</v>
      </c>
      <c r="BT242" s="53">
        <f t="shared" si="43"/>
        <v>0.18991359933900198</v>
      </c>
    </row>
    <row r="243" spans="1:72" x14ac:dyDescent="0.15">
      <c r="A243" s="16">
        <v>2395</v>
      </c>
      <c r="B243" s="17">
        <v>201425</v>
      </c>
      <c r="C243" s="3">
        <v>0</v>
      </c>
      <c r="D243" s="23">
        <v>0.10097385955920046</v>
      </c>
      <c r="E243" s="18">
        <v>1.8622231228932192E-2</v>
      </c>
      <c r="F243" s="24">
        <v>6</v>
      </c>
      <c r="G243" s="24">
        <v>4</v>
      </c>
      <c r="H243" s="20">
        <v>2.3157991016126329E-2</v>
      </c>
      <c r="I243" s="20">
        <v>-1.0183059265307659E-2</v>
      </c>
      <c r="J243" s="24">
        <v>3</v>
      </c>
      <c r="K243" s="24">
        <v>1</v>
      </c>
      <c r="L243" s="20">
        <v>3.0059523809523814E-2</v>
      </c>
      <c r="M243" s="20">
        <v>-2.4557771923221727E-2</v>
      </c>
      <c r="N243" s="19">
        <v>1.0740000000000001</v>
      </c>
      <c r="O243" s="19">
        <v>1.1085879438480595</v>
      </c>
      <c r="P243" s="25">
        <v>41985</v>
      </c>
      <c r="Q243" s="20">
        <v>-2.4557771923221727E-2</v>
      </c>
      <c r="R243" s="25">
        <v>41982</v>
      </c>
      <c r="S243" s="25">
        <f>IF(ISNUMBER(R243),VLOOKUP(B243,Index!$B$3:$AB$18,27,FALSE),"")</f>
        <v>41982</v>
      </c>
      <c r="T243" s="25">
        <f>IF(ISNUMBER($R243),VLOOKUP($B243,Index!$B$21:$AB$36,27,FALSE),"")</f>
        <v>41982</v>
      </c>
      <c r="U243" s="25">
        <f>IF(ISNUMBER($R243),VLOOKUP($B243,Index!$B$39:$AB$54,27,FALSE),"")</f>
        <v>41982</v>
      </c>
      <c r="W243" s="18">
        <v>3.0292157867760139</v>
      </c>
      <c r="X243" s="19">
        <v>0.6</v>
      </c>
      <c r="Y243" s="18">
        <v>0.35333199478645327</v>
      </c>
      <c r="Z243" s="19">
        <f t="shared" si="44"/>
        <v>0</v>
      </c>
      <c r="AA243" s="21">
        <v>4.1116865110926453</v>
      </c>
      <c r="AB243" s="28"/>
      <c r="AC243" s="18">
        <v>9.1761482828530241</v>
      </c>
      <c r="AD243" s="19">
        <v>0.36</v>
      </c>
      <c r="AE243" s="18">
        <v>0.12484349853977425</v>
      </c>
      <c r="AF243" s="19">
        <f t="shared" si="45"/>
        <v>0</v>
      </c>
      <c r="AG243" s="21">
        <v>16.90596596550121</v>
      </c>
      <c r="AH243" s="28"/>
      <c r="AK243" t="str">
        <f t="shared" ref="AK243:AX252" si="52">IF($B243=AK$2,$AA243,"")</f>
        <v/>
      </c>
      <c r="AL243" t="str">
        <f t="shared" si="52"/>
        <v/>
      </c>
      <c r="AM243" t="str">
        <f t="shared" si="52"/>
        <v/>
      </c>
      <c r="AN243" t="str">
        <f t="shared" si="52"/>
        <v/>
      </c>
      <c r="AO243">
        <f t="shared" si="52"/>
        <v>4.1116865110926453</v>
      </c>
      <c r="AP243" t="str">
        <f t="shared" si="52"/>
        <v/>
      </c>
      <c r="AQ243" t="str">
        <f t="shared" si="52"/>
        <v/>
      </c>
      <c r="AR243" t="str">
        <f t="shared" si="52"/>
        <v/>
      </c>
      <c r="AS243" t="str">
        <f t="shared" si="52"/>
        <v/>
      </c>
      <c r="AT243" t="str">
        <f t="shared" si="52"/>
        <v/>
      </c>
      <c r="AU243" t="str">
        <f t="shared" si="52"/>
        <v/>
      </c>
      <c r="AV243" t="str">
        <f t="shared" si="52"/>
        <v/>
      </c>
      <c r="AW243" t="str">
        <f t="shared" si="52"/>
        <v/>
      </c>
      <c r="AX243" t="str">
        <f t="shared" si="52"/>
        <v/>
      </c>
      <c r="AZ243" s="46">
        <f>IF(ISNUMBER(VLOOKUP($B243,Stats!$A$2:$AA$19,2,FALSE))=FALSE,"",IF(ISNUMBER(W243),(W243-VLOOKUP($B243,Stats!$A$2:$AA$19,2,FALSE))/VLOOKUP($B243,Stats!$A$2:$AA$19,16,FALSE),""))</f>
        <v>1.457082296530595</v>
      </c>
      <c r="BA243" s="46">
        <f>IF(ISNUMBER(VLOOKUP($B243,Stats!$A$2:$AA$19,2,FALSE))=FALSE,"",IF(ISNUMBER(X243),(X243-VLOOKUP($B243,Stats!$A$2:$AA$19,3,FALSE))/VLOOKUP($B243,Stats!$A$2:$AA$19,17,FALSE),""))</f>
        <v>-0.12237675597646717</v>
      </c>
      <c r="BB243" s="46"/>
      <c r="BC243" s="46"/>
      <c r="BD243" s="44">
        <f t="shared" si="41"/>
        <v>0.66735277027706386</v>
      </c>
      <c r="BE243" s="46">
        <f>IF(ISNUMBER(VLOOKUP($B243,Stats!$A$2:$AA$19,2,FALSE))=FALSE,"",IF(ISNUMBER(Y243),(Y243-VLOOKUP($B243,Stats!$A$2:$AA$19,5,FALSE))/VLOOKUP($B243,Stats!$A$2:$AA$19,19,FALSE),""))</f>
        <v>0.14458572080968612</v>
      </c>
      <c r="BF243" s="46"/>
      <c r="BG243" s="46"/>
      <c r="BH243" s="46">
        <f>IF(ISNUMBER(VLOOKUP($B243,Stats!$A$2:$AA$19,2,FALSE))=FALSE,"",IF(ISNUMBER(Z243),(Z243-VLOOKUP($B243,Stats!$A$2:$AA$19,8,FALSE))/VLOOKUP($B243,Stats!$A$2:$AA$19,22,FALSE),""))</f>
        <v>-0.38938659637819406</v>
      </c>
      <c r="BI243" s="46" t="str">
        <f>IF(ISNUMBER(VLOOKUP($B243,Stats!$A$2:$AA$19,2,FALSE))=FALSE,"",IF(ISNUMBER(#REF!),(#REF!-VLOOKUP($B243,Stats!$A$2:$AA$19,9,FALSE))/VLOOKUP($B243,Stats!$A$2:$AA$19,23,FALSE),""))</f>
        <v/>
      </c>
      <c r="BJ243" s="46" t="str">
        <f>IF(ISNUMBER(VLOOKUP($B243,Stats!$A$2:$AA$19,2,FALSE))=FALSE,"",IF(ISNUMBER(#REF!),(#REF!-VLOOKUP($B243,Stats!$A$2:$AA$19,10,FALSE))/VLOOKUP($B243,Stats!$A$2:$AA$19,24,FALSE),""))</f>
        <v/>
      </c>
      <c r="BK243" s="44">
        <f t="shared" si="46"/>
        <v>-0.21802598348023849</v>
      </c>
      <c r="BL243" s="46" t="str">
        <f>IF(ISNUMBER(VLOOKUP($B243,Stats!$A$2:$AA$19,2,FALSE))=FALSE,"",IF(ISNUMBER(#REF!),(#REF!-VLOOKUP($B243,Stats!$A$2:$AA$19,11,FALSE))/VLOOKUP($B243,Stats!$A$2:$AA$19,25,FALSE),""))</f>
        <v/>
      </c>
      <c r="BM243" s="46">
        <f>IF(ISNUMBER(VLOOKUP($B243,Stats!$A$2:$AA$19,2,FALSE))=FALSE,"",IF(ISNUMBER(AA243),(AA243-VLOOKUP($B243,Stats!$A$2:$AA$19,12,FALSE))/VLOOKUP($B243,Stats!$A$2:$AA$19,26,FALSE),""))</f>
        <v>0.72720056409710809</v>
      </c>
      <c r="BN243" s="46" t="str">
        <f>IF(ISNUMBER(VLOOKUP($B243,Stats!$A$2:$AA$19,2,FALSE))=FALSE,"",IF(ISNUMBER(#REF!),(#REF!-VLOOKUP($B243,Stats!$A$2:$AA$19,13,FALSE))/VLOOKUP($B243,Stats!$A$2:$AA$19,27,FALSE),""))</f>
        <v/>
      </c>
      <c r="BO243" s="46" t="str">
        <f>IF(ISNUMBER(VLOOKUP($B243,Stats!$A$2:$AA$19,2,FALSE))=FALSE,"",IF(ISNUMBER(#REF!),(#REF!-VLOOKUP($B243,Stats!$A$2:$AA$19,14,FALSE))/VLOOKUP($B243,Stats!$A$2:$AB$19,28,FALSE),""))</f>
        <v/>
      </c>
      <c r="BP243" s="46"/>
      <c r="BQ243" s="46">
        <f>IF(ISNUMBER(VLOOKUP($B243,Stats!$A$2:$AA$19,2,FALSE))=FALSE,"",IF(ISNUMBER(BM243),BM243,(VLOOKUP($B243,Stats!$A$2:$AT$19,46,FALSE)-VLOOKUP($B243,Stats!$A$2:$AA$19,12,FALSE))/VLOOKUP($B243,Stats!$A$2:$AA$19,26,FALSE)))</f>
        <v>0.72720056409710809</v>
      </c>
      <c r="BR243" s="51">
        <f t="shared" si="47"/>
        <v>0.72720056409710809</v>
      </c>
      <c r="BS243" s="32" t="str">
        <f t="shared" si="42"/>
        <v>2395_201425</v>
      </c>
      <c r="BT243" s="53">
        <f t="shared" si="43"/>
        <v>0.14809507678669132</v>
      </c>
    </row>
    <row r="244" spans="1:72" x14ac:dyDescent="0.15">
      <c r="A244" s="16">
        <v>2395</v>
      </c>
      <c r="B244" s="17">
        <v>201426</v>
      </c>
      <c r="C244" s="3">
        <v>0</v>
      </c>
      <c r="D244" s="23">
        <v>2.821229050279328E-2</v>
      </c>
      <c r="E244" s="18">
        <v>1.5481945683853996E-2</v>
      </c>
      <c r="F244" s="24">
        <v>5</v>
      </c>
      <c r="G244" s="24">
        <v>5</v>
      </c>
      <c r="H244" s="20">
        <v>1.5879821622214907E-2</v>
      </c>
      <c r="I244" s="20">
        <v>-1.0091928824807538E-2</v>
      </c>
      <c r="J244" s="24">
        <v>3</v>
      </c>
      <c r="K244" s="24">
        <v>5</v>
      </c>
      <c r="L244" s="20">
        <v>2.3091247672253123E-2</v>
      </c>
      <c r="M244" s="20">
        <v>-2.4512884978001193E-2</v>
      </c>
      <c r="N244" s="19">
        <v>1.1226</v>
      </c>
      <c r="O244" s="19">
        <v>1.0216599927193302</v>
      </c>
      <c r="P244" s="25">
        <v>41990</v>
      </c>
      <c r="Q244" s="20">
        <v>-4.9616960627115736E-2</v>
      </c>
      <c r="R244" s="25">
        <v>41997</v>
      </c>
      <c r="S244" s="25">
        <f>IF(ISNUMBER(R244),VLOOKUP(B244,Index!$B$3:$AB$18,27,FALSE),"")</f>
        <v>41997</v>
      </c>
      <c r="T244" s="25">
        <f>IF(ISNUMBER($R244),VLOOKUP($B244,Index!$B$21:$AB$36,27,FALSE),"")</f>
        <v>41996</v>
      </c>
      <c r="U244" s="25">
        <f>IF(ISNUMBER($R244),VLOOKUP($B244,Index!$B$39:$AB$54,27,FALSE),"")</f>
        <v>41996</v>
      </c>
      <c r="W244" s="18">
        <v>0.84636871508379841</v>
      </c>
      <c r="X244" s="19">
        <v>0.5</v>
      </c>
      <c r="Y244" s="18">
        <v>0.29374926583195055</v>
      </c>
      <c r="Z244" s="19">
        <f t="shared" si="44"/>
        <v>0</v>
      </c>
      <c r="AA244" s="21">
        <v>0.56860174718915013</v>
      </c>
      <c r="AB244" s="28"/>
      <c r="AC244" s="18">
        <v>0.71634000187259994</v>
      </c>
      <c r="AD244" s="19">
        <v>0.25</v>
      </c>
      <c r="AE244" s="18">
        <v>8.6288631176809946E-2</v>
      </c>
      <c r="AF244" s="19">
        <f t="shared" si="45"/>
        <v>0</v>
      </c>
      <c r="AG244" s="21">
        <v>0.32330794690655418</v>
      </c>
      <c r="AH244" s="28"/>
      <c r="AK244" t="str">
        <f t="shared" si="52"/>
        <v/>
      </c>
      <c r="AL244" t="str">
        <f t="shared" si="52"/>
        <v/>
      </c>
      <c r="AM244" t="str">
        <f t="shared" si="52"/>
        <v/>
      </c>
      <c r="AN244" t="str">
        <f t="shared" si="52"/>
        <v/>
      </c>
      <c r="AO244" t="str">
        <f t="shared" si="52"/>
        <v/>
      </c>
      <c r="AP244">
        <f t="shared" si="52"/>
        <v>0.56860174718915013</v>
      </c>
      <c r="AQ244" t="str">
        <f t="shared" si="52"/>
        <v/>
      </c>
      <c r="AR244" t="str">
        <f t="shared" si="52"/>
        <v/>
      </c>
      <c r="AS244" t="str">
        <f t="shared" si="52"/>
        <v/>
      </c>
      <c r="AT244" t="str">
        <f t="shared" si="52"/>
        <v/>
      </c>
      <c r="AU244" t="str">
        <f t="shared" si="52"/>
        <v/>
      </c>
      <c r="AV244" t="str">
        <f t="shared" si="52"/>
        <v/>
      </c>
      <c r="AW244" t="str">
        <f t="shared" si="52"/>
        <v/>
      </c>
      <c r="AX244" t="str">
        <f t="shared" si="52"/>
        <v/>
      </c>
      <c r="AZ244" s="46">
        <f>IF(ISNUMBER(VLOOKUP($B244,Stats!$A$2:$AA$19,2,FALSE))=FALSE,"",IF(ISNUMBER(W244),(W244-VLOOKUP($B244,Stats!$A$2:$AA$19,2,FALSE))/VLOOKUP($B244,Stats!$A$2:$AA$19,16,FALSE),""))</f>
        <v>4.0334827071179434E-2</v>
      </c>
      <c r="BA244" s="46">
        <f>IF(ISNUMBER(VLOOKUP($B244,Stats!$A$2:$AA$19,2,FALSE))=FALSE,"",IF(ISNUMBER(X244),(X244-VLOOKUP($B244,Stats!$A$2:$AA$19,3,FALSE))/VLOOKUP($B244,Stats!$A$2:$AA$19,17,FALSE),""))</f>
        <v>-0.59756231632346257</v>
      </c>
      <c r="BB244" s="46"/>
      <c r="BC244" s="46"/>
      <c r="BD244" s="44">
        <f t="shared" si="41"/>
        <v>-0.27861374462614158</v>
      </c>
      <c r="BE244" s="46">
        <f>IF(ISNUMBER(VLOOKUP($B244,Stats!$A$2:$AA$19,2,FALSE))=FALSE,"",IF(ISNUMBER(Y244),(Y244-VLOOKUP($B244,Stats!$A$2:$AA$19,5,FALSE))/VLOOKUP($B244,Stats!$A$2:$AA$19,19,FALSE),""))</f>
        <v>0.3113800626962055</v>
      </c>
      <c r="BF244" s="46"/>
      <c r="BG244" s="46"/>
      <c r="BH244" s="46">
        <f>IF(ISNUMBER(VLOOKUP($B244,Stats!$A$2:$AA$19,2,FALSE))=FALSE,"",IF(ISNUMBER(Z244),(Z244-VLOOKUP($B244,Stats!$A$2:$AA$19,8,FALSE))/VLOOKUP($B244,Stats!$A$2:$AA$19,22,FALSE),""))</f>
        <v>-0.60316436580698729</v>
      </c>
      <c r="BI244" s="46" t="str">
        <f>IF(ISNUMBER(VLOOKUP($B244,Stats!$A$2:$AA$19,2,FALSE))=FALSE,"",IF(ISNUMBER(#REF!),(#REF!-VLOOKUP($B244,Stats!$A$2:$AA$19,9,FALSE))/VLOOKUP($B244,Stats!$A$2:$AA$19,23,FALSE),""))</f>
        <v/>
      </c>
      <c r="BJ244" s="46" t="str">
        <f>IF(ISNUMBER(VLOOKUP($B244,Stats!$A$2:$AA$19,2,FALSE))=FALSE,"",IF(ISNUMBER(#REF!),(#REF!-VLOOKUP($B244,Stats!$A$2:$AA$19,10,FALSE))/VLOOKUP($B244,Stats!$A$2:$AA$19,24,FALSE),""))</f>
        <v/>
      </c>
      <c r="BK244" s="44">
        <f t="shared" si="46"/>
        <v>-0.39891535362944003</v>
      </c>
      <c r="BL244" s="46" t="str">
        <f>IF(ISNUMBER(VLOOKUP($B244,Stats!$A$2:$AA$19,2,FALSE))=FALSE,"",IF(ISNUMBER(#REF!),(#REF!-VLOOKUP($B244,Stats!$A$2:$AA$19,11,FALSE))/VLOOKUP($B244,Stats!$A$2:$AA$19,25,FALSE),""))</f>
        <v/>
      </c>
      <c r="BM244" s="46">
        <f>IF(ISNUMBER(VLOOKUP($B244,Stats!$A$2:$AA$19,2,FALSE))=FALSE,"",IF(ISNUMBER(AA244),(AA244-VLOOKUP($B244,Stats!$A$2:$AA$19,12,FALSE))/VLOOKUP($B244,Stats!$A$2:$AA$19,26,FALSE),""))</f>
        <v>-0.48293297886244813</v>
      </c>
      <c r="BN244" s="46" t="str">
        <f>IF(ISNUMBER(VLOOKUP($B244,Stats!$A$2:$AA$19,2,FALSE))=FALSE,"",IF(ISNUMBER(#REF!),(#REF!-VLOOKUP($B244,Stats!$A$2:$AA$19,13,FALSE))/VLOOKUP($B244,Stats!$A$2:$AA$19,27,FALSE),""))</f>
        <v/>
      </c>
      <c r="BO244" s="46" t="str">
        <f>IF(ISNUMBER(VLOOKUP($B244,Stats!$A$2:$AA$19,2,FALSE))=FALSE,"",IF(ISNUMBER(#REF!),(#REF!-VLOOKUP($B244,Stats!$A$2:$AA$19,14,FALSE))/VLOOKUP($B244,Stats!$A$2:$AB$19,28,FALSE),""))</f>
        <v/>
      </c>
      <c r="BP244" s="46"/>
      <c r="BQ244" s="46">
        <f>IF(ISNUMBER(VLOOKUP($B244,Stats!$A$2:$AA$19,2,FALSE))=FALSE,"",IF(ISNUMBER(BM244),BM244,(VLOOKUP($B244,Stats!$A$2:$AT$19,46,FALSE)-VLOOKUP($B244,Stats!$A$2:$AA$19,12,FALSE))/VLOOKUP($B244,Stats!$A$2:$AA$19,26,FALSE)))</f>
        <v>-0.48293297886244813</v>
      </c>
      <c r="BR244" s="51">
        <f t="shared" si="47"/>
        <v>-0.48293297886244813</v>
      </c>
      <c r="BS244" s="32" t="str">
        <f t="shared" si="42"/>
        <v>2395_201426</v>
      </c>
      <c r="BT244" s="53">
        <f t="shared" si="43"/>
        <v>-0.39165855687538192</v>
      </c>
    </row>
    <row r="245" spans="1:72" x14ac:dyDescent="0.15">
      <c r="A245" s="16">
        <v>2395</v>
      </c>
      <c r="B245" s="17">
        <v>201427</v>
      </c>
      <c r="C245" s="3">
        <v>0</v>
      </c>
      <c r="D245" s="23">
        <v>-3.4410939056416234E-3</v>
      </c>
      <c r="E245" s="18">
        <v>1.7636557633647767E-2</v>
      </c>
      <c r="F245" s="24">
        <v>1</v>
      </c>
      <c r="G245" s="24">
        <v>2</v>
      </c>
      <c r="H245" s="20">
        <v>1.9264610539964755E-2</v>
      </c>
      <c r="I245" s="20">
        <v>-1.1200159038177726E-2</v>
      </c>
      <c r="J245" s="24">
        <v>1</v>
      </c>
      <c r="K245" s="24">
        <v>2</v>
      </c>
      <c r="L245" s="20">
        <v>1.9264610539964755E-2</v>
      </c>
      <c r="M245" s="20">
        <v>-1.2496604183645732E-2</v>
      </c>
      <c r="N245" s="19">
        <v>1.1005</v>
      </c>
      <c r="O245" s="19">
        <v>1.0091701054562128</v>
      </c>
      <c r="P245" s="25">
        <v>42004</v>
      </c>
      <c r="Q245" s="20">
        <v>-9.9037138927097201E-3</v>
      </c>
      <c r="R245" s="25">
        <v>42003</v>
      </c>
      <c r="S245" s="25">
        <f>IF(ISNUMBER(R245),VLOOKUP(B245,Index!$B$3:$AB$18,27,FALSE),"")</f>
        <v>42002</v>
      </c>
      <c r="T245" s="25">
        <f>IF(ISNUMBER($R245),VLOOKUP($B245,Index!$B$21:$AB$36,27,FALSE),"")</f>
        <v>42003</v>
      </c>
      <c r="U245" s="25">
        <f>IF(ISNUMBER($R245),VLOOKUP($B245,Index!$B$39:$AB$54,27,FALSE),"")</f>
        <v>42003</v>
      </c>
      <c r="W245" s="18">
        <v>-0.41293126867699481</v>
      </c>
      <c r="X245" s="19">
        <v>0.33333333333333331</v>
      </c>
      <c r="Y245" s="18">
        <v>0.3346301532429386</v>
      </c>
      <c r="Z245" s="19">
        <f t="shared" si="44"/>
        <v>1</v>
      </c>
      <c r="AA245" s="21" t="s">
        <v>25</v>
      </c>
      <c r="AB245" s="28"/>
      <c r="AC245" s="18">
        <v>0.17051223265119247</v>
      </c>
      <c r="AD245" s="19">
        <v>0.1111111111111111</v>
      </c>
      <c r="AE245" s="18">
        <v>0.11197733945939257</v>
      </c>
      <c r="AF245" s="19">
        <f t="shared" si="45"/>
        <v>1</v>
      </c>
      <c r="AG245" s="21" t="s">
        <v>25</v>
      </c>
      <c r="AH245" s="28"/>
      <c r="AK245" t="str">
        <f t="shared" si="52"/>
        <v/>
      </c>
      <c r="AL245" t="str">
        <f t="shared" si="52"/>
        <v/>
      </c>
      <c r="AM245" t="str">
        <f t="shared" si="52"/>
        <v/>
      </c>
      <c r="AN245" t="str">
        <f t="shared" si="52"/>
        <v/>
      </c>
      <c r="AO245" t="str">
        <f t="shared" si="52"/>
        <v/>
      </c>
      <c r="AP245" t="str">
        <f t="shared" si="52"/>
        <v/>
      </c>
      <c r="AQ245" t="str">
        <f t="shared" si="52"/>
        <v/>
      </c>
      <c r="AR245" t="str">
        <f t="shared" si="52"/>
        <v/>
      </c>
      <c r="AS245" t="str">
        <f t="shared" si="52"/>
        <v/>
      </c>
      <c r="AT245" t="str">
        <f t="shared" si="52"/>
        <v/>
      </c>
      <c r="AU245" t="str">
        <f t="shared" si="52"/>
        <v/>
      </c>
      <c r="AV245" t="str">
        <f t="shared" si="52"/>
        <v/>
      </c>
      <c r="AW245" t="str">
        <f t="shared" si="52"/>
        <v/>
      </c>
      <c r="AX245" t="str">
        <f t="shared" si="52"/>
        <v/>
      </c>
      <c r="AZ245" s="46">
        <f>IF(ISNUMBER(VLOOKUP($B245,Stats!$A$2:$AA$19,2,FALSE))=FALSE,"",IF(ISNUMBER(W245),(W245-VLOOKUP($B245,Stats!$A$2:$AA$19,2,FALSE))/VLOOKUP($B245,Stats!$A$2:$AA$19,16,FALSE),""))</f>
        <v>-0.54289584670567759</v>
      </c>
      <c r="BA245" s="46">
        <f>IF(ISNUMBER(VLOOKUP($B245,Stats!$A$2:$AA$19,2,FALSE))=FALSE,"",IF(ISNUMBER(X245),(X245-VLOOKUP($B245,Stats!$A$2:$AA$19,3,FALSE))/VLOOKUP($B245,Stats!$A$2:$AA$19,17,FALSE),""))</f>
        <v>-1.0507044611669172</v>
      </c>
      <c r="BB245" s="46"/>
      <c r="BC245" s="46"/>
      <c r="BD245" s="44">
        <f t="shared" si="41"/>
        <v>-0.79680015393629744</v>
      </c>
      <c r="BE245" s="46">
        <f>IF(ISNUMBER(VLOOKUP($B245,Stats!$A$2:$AA$19,2,FALSE))=FALSE,"",IF(ISNUMBER(Y245),(Y245-VLOOKUP($B245,Stats!$A$2:$AA$19,5,FALSE))/VLOOKUP($B245,Stats!$A$2:$AA$19,19,FALSE),""))</f>
        <v>1.0822593506912557</v>
      </c>
      <c r="BF245" s="46"/>
      <c r="BG245" s="46"/>
      <c r="BH245" s="46">
        <f>IF(ISNUMBER(VLOOKUP($B245,Stats!$A$2:$AA$19,2,FALSE))=FALSE,"",IF(ISNUMBER(Z245),(Z245-VLOOKUP($B245,Stats!$A$2:$AA$19,8,FALSE))/VLOOKUP($B245,Stats!$A$2:$AA$19,22,FALSE),""))</f>
        <v>0.41115882059143566</v>
      </c>
      <c r="BI245" s="46" t="str">
        <f>IF(ISNUMBER(VLOOKUP($B245,Stats!$A$2:$AA$19,2,FALSE))=FALSE,"",IF(ISNUMBER(#REF!),(#REF!-VLOOKUP($B245,Stats!$A$2:$AA$19,9,FALSE))/VLOOKUP($B245,Stats!$A$2:$AA$19,23,FALSE),""))</f>
        <v/>
      </c>
      <c r="BJ245" s="46" t="str">
        <f>IF(ISNUMBER(VLOOKUP($B245,Stats!$A$2:$AA$19,2,FALSE))=FALSE,"",IF(ISNUMBER(#REF!),(#REF!-VLOOKUP($B245,Stats!$A$2:$AA$19,10,FALSE))/VLOOKUP($B245,Stats!$A$2:$AA$19,24,FALSE),""))</f>
        <v/>
      </c>
      <c r="BK245" s="44">
        <f t="shared" si="46"/>
        <v>-0.63423389930644825</v>
      </c>
      <c r="BL245" s="46" t="str">
        <f>IF(ISNUMBER(VLOOKUP($B245,Stats!$A$2:$AA$19,2,FALSE))=FALSE,"",IF(ISNUMBER(#REF!),(#REF!-VLOOKUP($B245,Stats!$A$2:$AA$19,11,FALSE))/VLOOKUP($B245,Stats!$A$2:$AA$19,25,FALSE),""))</f>
        <v/>
      </c>
      <c r="BM245" s="46" t="str">
        <f>IF(ISNUMBER(VLOOKUP($B245,Stats!$A$2:$AA$19,2,FALSE))=FALSE,"",IF(ISNUMBER(AA245),(AA245-VLOOKUP($B245,Stats!$A$2:$AA$19,12,FALSE))/VLOOKUP($B245,Stats!$A$2:$AA$19,26,FALSE),""))</f>
        <v/>
      </c>
      <c r="BN245" s="46" t="str">
        <f>IF(ISNUMBER(VLOOKUP($B245,Stats!$A$2:$AA$19,2,FALSE))=FALSE,"",IF(ISNUMBER(#REF!),(#REF!-VLOOKUP($B245,Stats!$A$2:$AA$19,13,FALSE))/VLOOKUP($B245,Stats!$A$2:$AA$19,27,FALSE),""))</f>
        <v/>
      </c>
      <c r="BO245" s="46" t="str">
        <f>IF(ISNUMBER(VLOOKUP($B245,Stats!$A$2:$AA$19,2,FALSE))=FALSE,"",IF(ISNUMBER(#REF!),(#REF!-VLOOKUP($B245,Stats!$A$2:$AA$19,14,FALSE))/VLOOKUP($B245,Stats!$A$2:$AB$19,28,FALSE),""))</f>
        <v/>
      </c>
      <c r="BP245" s="46"/>
      <c r="BQ245" s="46">
        <f>IF(ISNUMBER(VLOOKUP($B245,Stats!$A$2:$AA$19,2,FALSE))=FALSE,"",IF(ISNUMBER(BM245),BM245,(VLOOKUP($B245,Stats!$A$2:$AT$19,46,FALSE)-VLOOKUP($B245,Stats!$A$2:$AA$19,12,FALSE))/VLOOKUP($B245,Stats!$A$2:$AA$19,26,FALSE)))</f>
        <v>-0.46642635650749076</v>
      </c>
      <c r="BR245" s="51">
        <f t="shared" si="47"/>
        <v>-0.46642635650749076</v>
      </c>
      <c r="BS245" s="32" t="str">
        <f t="shared" si="42"/>
        <v>2395_201427</v>
      </c>
      <c r="BT245" s="53">
        <f t="shared" si="43"/>
        <v>-0.6331856416726267</v>
      </c>
    </row>
    <row r="246" spans="1:72" x14ac:dyDescent="0.15">
      <c r="A246" s="16">
        <v>2395</v>
      </c>
      <c r="B246" s="17">
        <v>201501</v>
      </c>
      <c r="C246" s="3">
        <v>0</v>
      </c>
      <c r="D246" s="23">
        <v>2.0354384370740553E-2</v>
      </c>
      <c r="E246" s="18">
        <v>1.3563812084843032E-2</v>
      </c>
      <c r="F246" s="24">
        <v>2</v>
      </c>
      <c r="G246" s="24">
        <v>3</v>
      </c>
      <c r="H246" s="20">
        <v>1.850216584169706E-2</v>
      </c>
      <c r="I246" s="20">
        <v>-5.4826111256374155E-3</v>
      </c>
      <c r="J246" s="24">
        <v>2</v>
      </c>
      <c r="K246" s="24">
        <v>3</v>
      </c>
      <c r="L246" s="20">
        <v>1.8537028623353047E-2</v>
      </c>
      <c r="M246" s="20">
        <v>-1.0835095137420647E-2</v>
      </c>
      <c r="N246" s="19">
        <v>1.1415999999999999</v>
      </c>
      <c r="O246" s="19">
        <v>1.0184673030600411</v>
      </c>
      <c r="P246" s="25">
        <v>42010</v>
      </c>
      <c r="Q246" s="20">
        <v>-1.6380518570427438E-2</v>
      </c>
      <c r="R246" s="25">
        <v>42013</v>
      </c>
      <c r="S246" s="25">
        <f>IF(ISNUMBER(R246),VLOOKUP(B246,Index!$B$3:$AB$18,27,FALSE),"")</f>
        <v>42013</v>
      </c>
      <c r="T246" s="25">
        <f>IF(ISNUMBER($R246),VLOOKUP($B246,Index!$B$21:$AB$36,27,FALSE),"")</f>
        <v>42013</v>
      </c>
      <c r="U246" s="25">
        <f>IF(ISNUMBER($R246),VLOOKUP($B246,Index!$B$39:$AB$54,27,FALSE),"")</f>
        <v>42011</v>
      </c>
      <c r="W246" s="18">
        <v>1.46551567469332</v>
      </c>
      <c r="X246" s="19">
        <v>0.4</v>
      </c>
      <c r="Y246" s="18">
        <v>0.25735523965572604</v>
      </c>
      <c r="Z246" s="19">
        <f t="shared" si="44"/>
        <v>0</v>
      </c>
      <c r="AA246" s="21">
        <v>1.2425970693923776</v>
      </c>
      <c r="AB246" s="28"/>
      <c r="AC246" s="18">
        <v>2.1477361927718168</v>
      </c>
      <c r="AD246" s="19">
        <v>0.16000000000000003</v>
      </c>
      <c r="AE246" s="18">
        <v>6.6231719378256185E-2</v>
      </c>
      <c r="AF246" s="19">
        <f t="shared" si="45"/>
        <v>0</v>
      </c>
      <c r="AG246" s="21">
        <v>1.5440474768625252</v>
      </c>
      <c r="AH246" s="28"/>
      <c r="AK246" t="str">
        <f t="shared" si="52"/>
        <v/>
      </c>
      <c r="AL246" t="str">
        <f t="shared" si="52"/>
        <v/>
      </c>
      <c r="AM246" t="str">
        <f t="shared" si="52"/>
        <v/>
      </c>
      <c r="AN246" t="str">
        <f t="shared" si="52"/>
        <v/>
      </c>
      <c r="AO246" t="str">
        <f t="shared" si="52"/>
        <v/>
      </c>
      <c r="AP246" t="str">
        <f t="shared" si="52"/>
        <v/>
      </c>
      <c r="AQ246" t="str">
        <f t="shared" si="52"/>
        <v/>
      </c>
      <c r="AR246">
        <f t="shared" si="52"/>
        <v>1.2425970693923776</v>
      </c>
      <c r="AS246" t="str">
        <f t="shared" si="52"/>
        <v/>
      </c>
      <c r="AT246" t="str">
        <f t="shared" si="52"/>
        <v/>
      </c>
      <c r="AU246" t="str">
        <f t="shared" si="52"/>
        <v/>
      </c>
      <c r="AV246" t="str">
        <f t="shared" si="52"/>
        <v/>
      </c>
      <c r="AW246" t="str">
        <f t="shared" si="52"/>
        <v/>
      </c>
      <c r="AX246" t="str">
        <f t="shared" si="52"/>
        <v/>
      </c>
      <c r="AZ246" s="46">
        <f>IF(ISNUMBER(VLOOKUP($B246,Stats!$A$2:$AA$19,2,FALSE))=FALSE,"",IF(ISNUMBER(W246),(W246-VLOOKUP($B246,Stats!$A$2:$AA$19,2,FALSE))/VLOOKUP($B246,Stats!$A$2:$AA$19,16,FALSE),""))</f>
        <v>7.3314576411438945E-2</v>
      </c>
      <c r="BA246" s="46">
        <f>IF(ISNUMBER(VLOOKUP($B246,Stats!$A$2:$AA$19,2,FALSE))=FALSE,"",IF(ISNUMBER(X246),(X246-VLOOKUP($B246,Stats!$A$2:$AA$19,3,FALSE))/VLOOKUP($B246,Stats!$A$2:$AA$19,17,FALSE),""))</f>
        <v>-0.84220341465677562</v>
      </c>
      <c r="BB246" s="46"/>
      <c r="BC246" s="46"/>
      <c r="BD246" s="44">
        <f t="shared" si="41"/>
        <v>-0.38444441912266836</v>
      </c>
      <c r="BE246" s="46">
        <f>IF(ISNUMBER(VLOOKUP($B246,Stats!$A$2:$AA$19,2,FALSE))=FALSE,"",IF(ISNUMBER(Y246),(Y246-VLOOKUP($B246,Stats!$A$2:$AA$19,5,FALSE))/VLOOKUP($B246,Stats!$A$2:$AA$19,19,FALSE),""))</f>
        <v>0.11034434295987926</v>
      </c>
      <c r="BF246" s="46"/>
      <c r="BG246" s="46"/>
      <c r="BH246" s="46">
        <f>IF(ISNUMBER(VLOOKUP($B246,Stats!$A$2:$AA$19,2,FALSE))=FALSE,"",IF(ISNUMBER(Z246),(Z246-VLOOKUP($B246,Stats!$A$2:$AA$19,8,FALSE))/VLOOKUP($B246,Stats!$A$2:$AA$19,22,FALSE),""))</f>
        <v>-0.58823842946080296</v>
      </c>
      <c r="BI246" s="46" t="str">
        <f>IF(ISNUMBER(VLOOKUP($B246,Stats!$A$2:$AA$19,2,FALSE))=FALSE,"",IF(ISNUMBER(#REF!),(#REF!-VLOOKUP($B246,Stats!$A$2:$AA$19,9,FALSE))/VLOOKUP($B246,Stats!$A$2:$AA$19,23,FALSE),""))</f>
        <v/>
      </c>
      <c r="BJ246" s="46" t="str">
        <f>IF(ISNUMBER(VLOOKUP($B246,Stats!$A$2:$AA$19,2,FALSE))=FALSE,"",IF(ISNUMBER(#REF!),(#REF!-VLOOKUP($B246,Stats!$A$2:$AA$19,10,FALSE))/VLOOKUP($B246,Stats!$A$2:$AA$19,24,FALSE),""))</f>
        <v/>
      </c>
      <c r="BK246" s="44">
        <f t="shared" si="46"/>
        <v>-0.25371256891015637</v>
      </c>
      <c r="BL246" s="46" t="str">
        <f>IF(ISNUMBER(VLOOKUP($B246,Stats!$A$2:$AA$19,2,FALSE))=FALSE,"",IF(ISNUMBER(#REF!),(#REF!-VLOOKUP($B246,Stats!$A$2:$AA$19,11,FALSE))/VLOOKUP($B246,Stats!$A$2:$AA$19,25,FALSE),""))</f>
        <v/>
      </c>
      <c r="BM246" s="46">
        <f>IF(ISNUMBER(VLOOKUP($B246,Stats!$A$2:$AA$19,2,FALSE))=FALSE,"",IF(ISNUMBER(AA246),(AA246-VLOOKUP($B246,Stats!$A$2:$AA$19,12,FALSE))/VLOOKUP($B246,Stats!$A$2:$AA$19,26,FALSE),""))</f>
        <v>-0.33801227589086635</v>
      </c>
      <c r="BN246" s="46" t="str">
        <f>IF(ISNUMBER(VLOOKUP($B246,Stats!$A$2:$AA$19,2,FALSE))=FALSE,"",IF(ISNUMBER(#REF!),(#REF!-VLOOKUP($B246,Stats!$A$2:$AA$19,13,FALSE))/VLOOKUP($B246,Stats!$A$2:$AA$19,27,FALSE),""))</f>
        <v/>
      </c>
      <c r="BO246" s="46" t="str">
        <f>IF(ISNUMBER(VLOOKUP($B246,Stats!$A$2:$AA$19,2,FALSE))=FALSE,"",IF(ISNUMBER(#REF!),(#REF!-VLOOKUP($B246,Stats!$A$2:$AA$19,14,FALSE))/VLOOKUP($B246,Stats!$A$2:$AB$19,28,FALSE),""))</f>
        <v/>
      </c>
      <c r="BP246" s="46"/>
      <c r="BQ246" s="46">
        <f>IF(ISNUMBER(VLOOKUP($B246,Stats!$A$2:$AA$19,2,FALSE))=FALSE,"",IF(ISNUMBER(BM246),BM246,(VLOOKUP($B246,Stats!$A$2:$AT$19,46,FALSE)-VLOOKUP($B246,Stats!$A$2:$AA$19,12,FALSE))/VLOOKUP($B246,Stats!$A$2:$AA$19,26,FALSE)))</f>
        <v>-0.33801227589086635</v>
      </c>
      <c r="BR246" s="51">
        <f t="shared" si="47"/>
        <v>-0.33801227589086635</v>
      </c>
      <c r="BS246" s="32" t="str">
        <f t="shared" si="42"/>
        <v>2395_201501</v>
      </c>
      <c r="BT246" s="53">
        <f t="shared" si="43"/>
        <v>-0.29671888034880078</v>
      </c>
    </row>
    <row r="247" spans="1:72" x14ac:dyDescent="0.15">
      <c r="A247" s="16">
        <v>2395</v>
      </c>
      <c r="B247" s="17">
        <v>201502</v>
      </c>
      <c r="C247" s="3">
        <v>0</v>
      </c>
      <c r="D247" s="23">
        <v>3.4286223172143471E-2</v>
      </c>
      <c r="E247" s="18">
        <v>1.8729788937375289E-2</v>
      </c>
      <c r="F247" s="24">
        <v>6</v>
      </c>
      <c r="G247" s="24">
        <v>4</v>
      </c>
      <c r="H247" s="20">
        <v>1.5808496127068583E-2</v>
      </c>
      <c r="I247" s="20">
        <v>-1.4874480044706956E-2</v>
      </c>
      <c r="J247" s="24">
        <v>3</v>
      </c>
      <c r="K247" s="24">
        <v>1</v>
      </c>
      <c r="L247" s="20">
        <v>2.6241881692118607E-2</v>
      </c>
      <c r="M247" s="20">
        <v>-3.3923303834808349E-2</v>
      </c>
      <c r="N247" s="19">
        <v>1.1709000000000001</v>
      </c>
      <c r="O247" s="19">
        <v>1.0506056527590848</v>
      </c>
      <c r="P247" s="25">
        <v>42026</v>
      </c>
      <c r="Q247" s="20">
        <v>-3.3923303834808349E-2</v>
      </c>
      <c r="R247" s="25">
        <v>42023</v>
      </c>
      <c r="S247" s="25">
        <f>IF(ISNUMBER(R247),VLOOKUP(B247,Index!$B$3:$AB$18,27,FALSE),"")</f>
        <v>42023</v>
      </c>
      <c r="T247" s="25">
        <f>IF(ISNUMBER($R247),VLOOKUP($B247,Index!$B$21:$AB$36,27,FALSE),"")</f>
        <v>42023</v>
      </c>
      <c r="U247" s="25">
        <f>IF(ISNUMBER($R247),VLOOKUP($B247,Index!$B$39:$AB$54,27,FALSE),"")</f>
        <v>42027</v>
      </c>
      <c r="W247" s="18">
        <v>1.0285866951643041</v>
      </c>
      <c r="X247" s="19">
        <v>0.6</v>
      </c>
      <c r="Y247" s="18">
        <v>0.35537275881798436</v>
      </c>
      <c r="Z247" s="19">
        <f t="shared" si="44"/>
        <v>0</v>
      </c>
      <c r="AA247" s="21">
        <v>1.0106982309005743</v>
      </c>
      <c r="AB247" s="28"/>
      <c r="AC247" s="18">
        <v>1.0579905894690251</v>
      </c>
      <c r="AD247" s="19">
        <v>0.36</v>
      </c>
      <c r="AE247" s="18">
        <v>0.12628979770990528</v>
      </c>
      <c r="AF247" s="19">
        <f t="shared" si="45"/>
        <v>0</v>
      </c>
      <c r="AG247" s="21">
        <v>1.0215109139455507</v>
      </c>
      <c r="AH247" s="28"/>
      <c r="AK247" t="str">
        <f t="shared" si="52"/>
        <v/>
      </c>
      <c r="AL247" t="str">
        <f t="shared" si="52"/>
        <v/>
      </c>
      <c r="AM247" t="str">
        <f t="shared" si="52"/>
        <v/>
      </c>
      <c r="AN247" t="str">
        <f t="shared" si="52"/>
        <v/>
      </c>
      <c r="AO247" t="str">
        <f t="shared" si="52"/>
        <v/>
      </c>
      <c r="AP247" t="str">
        <f t="shared" si="52"/>
        <v/>
      </c>
      <c r="AQ247" t="str">
        <f t="shared" si="52"/>
        <v/>
      </c>
      <c r="AR247" t="str">
        <f t="shared" si="52"/>
        <v/>
      </c>
      <c r="AS247">
        <f t="shared" si="52"/>
        <v>1.0106982309005743</v>
      </c>
      <c r="AT247" t="str">
        <f t="shared" si="52"/>
        <v/>
      </c>
      <c r="AU247" t="str">
        <f t="shared" si="52"/>
        <v/>
      </c>
      <c r="AV247" t="str">
        <f t="shared" si="52"/>
        <v/>
      </c>
      <c r="AW247" t="str">
        <f t="shared" si="52"/>
        <v/>
      </c>
      <c r="AX247" t="str">
        <f t="shared" si="52"/>
        <v/>
      </c>
      <c r="AZ247" s="46">
        <f>IF(ISNUMBER(VLOOKUP($B247,Stats!$A$2:$AA$19,2,FALSE))=FALSE,"",IF(ISNUMBER(W247),(W247-VLOOKUP($B247,Stats!$A$2:$AA$19,2,FALSE))/VLOOKUP($B247,Stats!$A$2:$AA$19,16,FALSE),""))</f>
        <v>0.45810694190627155</v>
      </c>
      <c r="BA247" s="46">
        <f>IF(ISNUMBER(VLOOKUP($B247,Stats!$A$2:$AA$19,2,FALSE))=FALSE,"",IF(ISNUMBER(X247),(X247-VLOOKUP($B247,Stats!$A$2:$AA$19,3,FALSE))/VLOOKUP($B247,Stats!$A$2:$AA$19,17,FALSE),""))</f>
        <v>-0.52813738425366874</v>
      </c>
      <c r="BB247" s="46"/>
      <c r="BC247" s="46"/>
      <c r="BD247" s="44">
        <f t="shared" si="41"/>
        <v>-3.5015221173698596E-2</v>
      </c>
      <c r="BE247" s="46">
        <f>IF(ISNUMBER(VLOOKUP($B247,Stats!$A$2:$AA$19,2,FALSE))=FALSE,"",IF(ISNUMBER(Y247),(Y247-VLOOKUP($B247,Stats!$A$2:$AA$19,5,FALSE))/VLOOKUP($B247,Stats!$A$2:$AA$19,19,FALSE),""))</f>
        <v>0.26844177335261871</v>
      </c>
      <c r="BF247" s="46"/>
      <c r="BG247" s="46"/>
      <c r="BH247" s="46">
        <f>IF(ISNUMBER(VLOOKUP($B247,Stats!$A$2:$AA$19,2,FALSE))=FALSE,"",IF(ISNUMBER(Z247),(Z247-VLOOKUP($B247,Stats!$A$2:$AA$19,8,FALSE))/VLOOKUP($B247,Stats!$A$2:$AA$19,22,FALSE),""))</f>
        <v>-0.48836753916131515</v>
      </c>
      <c r="BI247" s="46" t="str">
        <f>IF(ISNUMBER(VLOOKUP($B247,Stats!$A$2:$AA$19,2,FALSE))=FALSE,"",IF(ISNUMBER(#REF!),(#REF!-VLOOKUP($B247,Stats!$A$2:$AA$19,9,FALSE))/VLOOKUP($B247,Stats!$A$2:$AA$19,23,FALSE),""))</f>
        <v/>
      </c>
      <c r="BJ247" s="46" t="str">
        <f>IF(ISNUMBER(VLOOKUP($B247,Stats!$A$2:$AA$19,2,FALSE))=FALSE,"",IF(ISNUMBER(#REF!),(#REF!-VLOOKUP($B247,Stats!$A$2:$AA$19,10,FALSE))/VLOOKUP($B247,Stats!$A$2:$AA$19,24,FALSE),""))</f>
        <v/>
      </c>
      <c r="BK247" s="44">
        <f t="shared" si="46"/>
        <v>-0.33441950309522761</v>
      </c>
      <c r="BL247" s="46" t="str">
        <f>IF(ISNUMBER(VLOOKUP($B247,Stats!$A$2:$AA$19,2,FALSE))=FALSE,"",IF(ISNUMBER(#REF!),(#REF!-VLOOKUP($B247,Stats!$A$2:$AA$19,11,FALSE))/VLOOKUP($B247,Stats!$A$2:$AA$19,25,FALSE),""))</f>
        <v/>
      </c>
      <c r="BM247" s="46">
        <f>IF(ISNUMBER(VLOOKUP($B247,Stats!$A$2:$AA$19,2,FALSE))=FALSE,"",IF(ISNUMBER(AA247),(AA247-VLOOKUP($B247,Stats!$A$2:$AA$19,12,FALSE))/VLOOKUP($B247,Stats!$A$2:$AA$19,26,FALSE),""))</f>
        <v>-0.23295784696422014</v>
      </c>
      <c r="BN247" s="46" t="str">
        <f>IF(ISNUMBER(VLOOKUP($B247,Stats!$A$2:$AA$19,2,FALSE))=FALSE,"",IF(ISNUMBER(#REF!),(#REF!-VLOOKUP($B247,Stats!$A$2:$AA$19,13,FALSE))/VLOOKUP($B247,Stats!$A$2:$AA$19,27,FALSE),""))</f>
        <v/>
      </c>
      <c r="BO247" s="46" t="str">
        <f>IF(ISNUMBER(VLOOKUP($B247,Stats!$A$2:$AA$19,2,FALSE))=FALSE,"",IF(ISNUMBER(#REF!),(#REF!-VLOOKUP($B247,Stats!$A$2:$AA$19,14,FALSE))/VLOOKUP($B247,Stats!$A$2:$AB$19,28,FALSE),""))</f>
        <v/>
      </c>
      <c r="BP247" s="46"/>
      <c r="BQ247" s="46">
        <f>IF(ISNUMBER(VLOOKUP($B247,Stats!$A$2:$AA$19,2,FALSE))=FALSE,"",IF(ISNUMBER(BM247),BM247,(VLOOKUP($B247,Stats!$A$2:$AT$19,46,FALSE)-VLOOKUP($B247,Stats!$A$2:$AA$19,12,FALSE))/VLOOKUP($B247,Stats!$A$2:$AA$19,26,FALSE)))</f>
        <v>-0.23295784696422014</v>
      </c>
      <c r="BR247" s="51">
        <f t="shared" si="47"/>
        <v>-0.23295784696422014</v>
      </c>
      <c r="BS247" s="32" t="str">
        <f t="shared" si="42"/>
        <v>2395_201502</v>
      </c>
      <c r="BT247" s="53">
        <f t="shared" si="43"/>
        <v>-0.25424631548472032</v>
      </c>
    </row>
    <row r="248" spans="1:72" x14ac:dyDescent="0.15">
      <c r="A248" s="16">
        <v>2395</v>
      </c>
      <c r="B248" s="17">
        <v>201503</v>
      </c>
      <c r="C248" s="3">
        <v>0</v>
      </c>
      <c r="D248" s="23">
        <v>-1.6617874978474334E-2</v>
      </c>
      <c r="E248" s="18">
        <v>1.2006317582172401E-2</v>
      </c>
      <c r="F248" s="24">
        <v>3</v>
      </c>
      <c r="G248" s="24">
        <v>7</v>
      </c>
      <c r="H248" s="20">
        <v>1.4274910415329911E-2</v>
      </c>
      <c r="I248" s="20">
        <v>-8.4176413137562502E-3</v>
      </c>
      <c r="J248" s="24">
        <v>2</v>
      </c>
      <c r="K248" s="24">
        <v>4</v>
      </c>
      <c r="L248" s="20">
        <v>2.3367757745492712E-2</v>
      </c>
      <c r="M248" s="20">
        <v>-1.2324691882703132E-2</v>
      </c>
      <c r="N248" s="19">
        <v>1.1840999999999999</v>
      </c>
      <c r="O248" s="19">
        <v>1.0072303504593398</v>
      </c>
      <c r="P248" s="25">
        <v>42031</v>
      </c>
      <c r="Q248" s="20">
        <v>-3.5469977197871816E-2</v>
      </c>
      <c r="R248" s="25">
        <v>42041</v>
      </c>
      <c r="S248" s="25">
        <f>IF(ISNUMBER(R248),VLOOKUP(B248,Index!$B$3:$AB$18,27,FALSE),"")</f>
        <v>42041</v>
      </c>
      <c r="T248" s="25">
        <f>IF(ISNUMBER($R248),VLOOKUP($B248,Index!$B$21:$AB$36,27,FALSE),"")</f>
        <v>42041</v>
      </c>
      <c r="U248" s="25">
        <f>IF(ISNUMBER($R248),VLOOKUP($B248,Index!$B$39:$AB$54,27,FALSE),"")</f>
        <v>42034</v>
      </c>
      <c r="W248" s="18">
        <v>-0.49853624935423002</v>
      </c>
      <c r="X248" s="19">
        <v>0.3</v>
      </c>
      <c r="Y248" s="18">
        <v>0.22780385922594368</v>
      </c>
      <c r="Z248" s="19">
        <f t="shared" si="44"/>
        <v>0</v>
      </c>
      <c r="AA248" s="21" t="s">
        <v>25</v>
      </c>
      <c r="AB248" s="28"/>
      <c r="AC248" s="18">
        <v>0.24853839192018301</v>
      </c>
      <c r="AD248" s="19">
        <v>0.09</v>
      </c>
      <c r="AE248" s="18">
        <v>5.1894598278233561E-2</v>
      </c>
      <c r="AF248" s="19">
        <f t="shared" si="45"/>
        <v>0</v>
      </c>
      <c r="AG248" s="21" t="s">
        <v>25</v>
      </c>
      <c r="AH248" s="28"/>
      <c r="AK248" t="str">
        <f t="shared" si="52"/>
        <v/>
      </c>
      <c r="AL248" t="str">
        <f t="shared" si="52"/>
        <v/>
      </c>
      <c r="AM248" t="str">
        <f t="shared" si="52"/>
        <v/>
      </c>
      <c r="AN248" t="str">
        <f t="shared" si="52"/>
        <v/>
      </c>
      <c r="AO248" t="str">
        <f t="shared" si="52"/>
        <v/>
      </c>
      <c r="AP248" t="str">
        <f t="shared" si="52"/>
        <v/>
      </c>
      <c r="AQ248" t="str">
        <f t="shared" si="52"/>
        <v/>
      </c>
      <c r="AR248" t="str">
        <f t="shared" si="52"/>
        <v/>
      </c>
      <c r="AS248" t="str">
        <f t="shared" si="52"/>
        <v/>
      </c>
      <c r="AT248" t="str">
        <f t="shared" si="52"/>
        <v/>
      </c>
      <c r="AU248" t="str">
        <f t="shared" si="52"/>
        <v/>
      </c>
      <c r="AV248" t="str">
        <f t="shared" si="52"/>
        <v/>
      </c>
      <c r="AW248" t="str">
        <f t="shared" si="52"/>
        <v/>
      </c>
      <c r="AX248" t="str">
        <f t="shared" si="52"/>
        <v/>
      </c>
      <c r="AZ248" s="46">
        <f>IF(ISNUMBER(VLOOKUP($B248,Stats!$A$2:$AA$19,2,FALSE))=FALSE,"",IF(ISNUMBER(W248),(W248-VLOOKUP($B248,Stats!$A$2:$AA$19,2,FALSE))/VLOOKUP($B248,Stats!$A$2:$AA$19,16,FALSE),""))</f>
        <v>0.1541306659285003</v>
      </c>
      <c r="BA248" s="46">
        <f>IF(ISNUMBER(VLOOKUP($B248,Stats!$A$2:$AA$19,2,FALSE))=FALSE,"",IF(ISNUMBER(X248),(X248-VLOOKUP($B248,Stats!$A$2:$AA$19,3,FALSE))/VLOOKUP($B248,Stats!$A$2:$AA$19,17,FALSE),""))</f>
        <v>-0.45237065647630298</v>
      </c>
      <c r="BB248" s="46"/>
      <c r="BC248" s="46"/>
      <c r="BD248" s="44">
        <f t="shared" si="41"/>
        <v>-0.14911999527390135</v>
      </c>
      <c r="BE248" s="46">
        <f>IF(ISNUMBER(VLOOKUP($B248,Stats!$A$2:$AA$19,2,FALSE))=FALSE,"",IF(ISNUMBER(Y248),(Y248-VLOOKUP($B248,Stats!$A$2:$AA$19,5,FALSE))/VLOOKUP($B248,Stats!$A$2:$AA$19,19,FALSE),""))</f>
        <v>0.72068498617456178</v>
      </c>
      <c r="BF248" s="46"/>
      <c r="BG248" s="46"/>
      <c r="BH248" s="46">
        <f>IF(ISNUMBER(VLOOKUP($B248,Stats!$A$2:$AA$19,2,FALSE))=FALSE,"",IF(ISNUMBER(Z248),(Z248-VLOOKUP($B248,Stats!$A$2:$AA$19,8,FALSE))/VLOOKUP($B248,Stats!$A$2:$AA$19,22,FALSE),""))</f>
        <v>-0.64412337137479436</v>
      </c>
      <c r="BI248" s="46" t="str">
        <f>IF(ISNUMBER(VLOOKUP($B248,Stats!$A$2:$AA$19,2,FALSE))=FALSE,"",IF(ISNUMBER(#REF!),(#REF!-VLOOKUP($B248,Stats!$A$2:$AA$19,9,FALSE))/VLOOKUP($B248,Stats!$A$2:$AA$19,23,FALSE),""))</f>
        <v/>
      </c>
      <c r="BJ248" s="46" t="str">
        <f>IF(ISNUMBER(VLOOKUP($B248,Stats!$A$2:$AA$19,2,FALSE))=FALSE,"",IF(ISNUMBER(#REF!),(#REF!-VLOOKUP($B248,Stats!$A$2:$AA$19,10,FALSE))/VLOOKUP($B248,Stats!$A$2:$AA$19,24,FALSE),""))</f>
        <v/>
      </c>
      <c r="BK248" s="44">
        <f t="shared" si="46"/>
        <v>-0.69771650173463151</v>
      </c>
      <c r="BL248" s="46" t="str">
        <f>IF(ISNUMBER(VLOOKUP($B248,Stats!$A$2:$AA$19,2,FALSE))=FALSE,"",IF(ISNUMBER(#REF!),(#REF!-VLOOKUP($B248,Stats!$A$2:$AA$19,11,FALSE))/VLOOKUP($B248,Stats!$A$2:$AA$19,25,FALSE),""))</f>
        <v/>
      </c>
      <c r="BM248" s="46" t="str">
        <f>IF(ISNUMBER(VLOOKUP($B248,Stats!$A$2:$AA$19,2,FALSE))=FALSE,"",IF(ISNUMBER(AA248),(AA248-VLOOKUP($B248,Stats!$A$2:$AA$19,12,FALSE))/VLOOKUP($B248,Stats!$A$2:$AA$19,26,FALSE),""))</f>
        <v/>
      </c>
      <c r="BN248" s="46" t="str">
        <f>IF(ISNUMBER(VLOOKUP($B248,Stats!$A$2:$AA$19,2,FALSE))=FALSE,"",IF(ISNUMBER(#REF!),(#REF!-VLOOKUP($B248,Stats!$A$2:$AA$19,13,FALSE))/VLOOKUP($B248,Stats!$A$2:$AA$19,27,FALSE),""))</f>
        <v/>
      </c>
      <c r="BO248" s="46" t="str">
        <f>IF(ISNUMBER(VLOOKUP($B248,Stats!$A$2:$AA$19,2,FALSE))=FALSE,"",IF(ISNUMBER(#REF!),(#REF!-VLOOKUP($B248,Stats!$A$2:$AA$19,14,FALSE))/VLOOKUP($B248,Stats!$A$2:$AB$19,28,FALSE),""))</f>
        <v/>
      </c>
      <c r="BP248" s="46"/>
      <c r="BQ248" s="46">
        <f>IF(ISNUMBER(VLOOKUP($B248,Stats!$A$2:$AA$19,2,FALSE))=FALSE,"",IF(ISNUMBER(BM248),BM248,(VLOOKUP($B248,Stats!$A$2:$AT$19,46,FALSE)-VLOOKUP($B248,Stats!$A$2:$AA$19,12,FALSE))/VLOOKUP($B248,Stats!$A$2:$AA$19,26,FALSE)))</f>
        <v>-0.53964354662323732</v>
      </c>
      <c r="BR248" s="51">
        <f t="shared" si="47"/>
        <v>-0.53964354662323732</v>
      </c>
      <c r="BS248" s="32" t="str">
        <f t="shared" si="42"/>
        <v>2395_201503</v>
      </c>
      <c r="BT248" s="53">
        <f t="shared" si="43"/>
        <v>-0.55638260942020668</v>
      </c>
    </row>
    <row r="249" spans="1:72" x14ac:dyDescent="0.15">
      <c r="A249" s="16">
        <v>2395</v>
      </c>
      <c r="B249" s="17">
        <v>201504</v>
      </c>
      <c r="C249" s="3">
        <v>0</v>
      </c>
      <c r="D249" s="23">
        <v>4.3866561597058151E-2</v>
      </c>
      <c r="E249" s="18">
        <v>2.2429046223878184E-3</v>
      </c>
      <c r="F249" s="24">
        <v>7</v>
      </c>
      <c r="G249" s="24">
        <v>0</v>
      </c>
      <c r="H249" s="20">
        <v>6.1540855173476405E-3</v>
      </c>
      <c r="I249" s="20" t="s">
        <v>25</v>
      </c>
      <c r="J249" s="24">
        <v>7</v>
      </c>
      <c r="K249" s="24">
        <v>0</v>
      </c>
      <c r="L249" s="20">
        <v>8.8337721906055489E-3</v>
      </c>
      <c r="M249" s="20">
        <v>2.5713551041397498E-3</v>
      </c>
      <c r="N249" s="19">
        <v>1.1921999999999999</v>
      </c>
      <c r="O249" s="19">
        <v>1.0364252803616447</v>
      </c>
      <c r="P249" s="25">
        <v>42052</v>
      </c>
      <c r="Q249" s="20">
        <v>0</v>
      </c>
      <c r="R249" s="25">
        <v>42044</v>
      </c>
      <c r="S249" s="25">
        <f>IF(ISNUMBER(R249),VLOOKUP(B249,Index!$B$3:$AB$18,27,FALSE),"")</f>
        <v>42044</v>
      </c>
      <c r="T249" s="25">
        <f>IF(ISNUMBER($R249),VLOOKUP($B249,Index!$B$21:$AB$36,27,FALSE),"")</f>
        <v>42044</v>
      </c>
      <c r="U249" s="25">
        <f>IF(ISNUMBER($R249),VLOOKUP($B249,Index!$B$39:$AB$54,27,FALSE),"")</f>
        <v>42052</v>
      </c>
      <c r="W249" s="18">
        <v>1.7546624638823261</v>
      </c>
      <c r="X249" s="19">
        <v>1</v>
      </c>
      <c r="Y249" s="18">
        <v>4.2556123087592358E-2</v>
      </c>
      <c r="Z249" s="19">
        <f t="shared" si="44"/>
        <v>0</v>
      </c>
      <c r="AA249" s="21" t="s">
        <v>25</v>
      </c>
      <c r="AB249" s="28"/>
      <c r="AC249" s="18">
        <v>3.078840362157595</v>
      </c>
      <c r="AD249" s="19">
        <v>1</v>
      </c>
      <c r="AE249" s="18">
        <v>1.8110236122463113E-3</v>
      </c>
      <c r="AF249" s="19">
        <f t="shared" si="45"/>
        <v>0</v>
      </c>
      <c r="AG249" s="21" t="s">
        <v>25</v>
      </c>
      <c r="AH249" s="28"/>
      <c r="AK249" t="str">
        <f t="shared" si="52"/>
        <v/>
      </c>
      <c r="AL249" t="str">
        <f t="shared" si="52"/>
        <v/>
      </c>
      <c r="AM249" t="str">
        <f t="shared" si="52"/>
        <v/>
      </c>
      <c r="AN249" t="str">
        <f t="shared" si="52"/>
        <v/>
      </c>
      <c r="AO249" t="str">
        <f t="shared" si="52"/>
        <v/>
      </c>
      <c r="AP249" t="str">
        <f t="shared" si="52"/>
        <v/>
      </c>
      <c r="AQ249" t="str">
        <f t="shared" si="52"/>
        <v/>
      </c>
      <c r="AR249" t="str">
        <f t="shared" si="52"/>
        <v/>
      </c>
      <c r="AS249" t="str">
        <f t="shared" si="52"/>
        <v/>
      </c>
      <c r="AT249" t="str">
        <f t="shared" si="52"/>
        <v/>
      </c>
      <c r="AU249" t="str">
        <f t="shared" si="52"/>
        <v/>
      </c>
      <c r="AV249" t="str">
        <f t="shared" si="52"/>
        <v/>
      </c>
      <c r="AW249" t="str">
        <f t="shared" si="52"/>
        <v/>
      </c>
      <c r="AX249" t="str">
        <f t="shared" si="52"/>
        <v/>
      </c>
      <c r="AZ249" s="46">
        <f>IF(ISNUMBER(VLOOKUP($B249,Stats!$A$2:$AA$19,2,FALSE))=FALSE,"",IF(ISNUMBER(W249),(W249-VLOOKUP($B249,Stats!$A$2:$AA$19,2,FALSE))/VLOOKUP($B249,Stats!$A$2:$AA$19,16,FALSE),""))</f>
        <v>1.3228057135720049E-2</v>
      </c>
      <c r="BA249" s="46">
        <f>IF(ISNUMBER(VLOOKUP($B249,Stats!$A$2:$AA$19,2,FALSE))=FALSE,"",IF(ISNUMBER(X249),(X249-VLOOKUP($B249,Stats!$A$2:$AA$19,3,FALSE))/VLOOKUP($B249,Stats!$A$2:$AA$19,17,FALSE),""))</f>
        <v>0.93772145929647244</v>
      </c>
      <c r="BB249" s="46"/>
      <c r="BC249" s="46"/>
      <c r="BD249" s="44">
        <f t="shared" si="41"/>
        <v>0.47547475821609625</v>
      </c>
      <c r="BE249" s="46">
        <f>IF(ISNUMBER(VLOOKUP($B249,Stats!$A$2:$AA$19,2,FALSE))=FALSE,"",IF(ISNUMBER(Y249),(Y249-VLOOKUP($B249,Stats!$A$2:$AA$19,5,FALSE))/VLOOKUP($B249,Stats!$A$2:$AA$19,19,FALSE),""))</f>
        <v>-0.66035322008585851</v>
      </c>
      <c r="BF249" s="46"/>
      <c r="BG249" s="46"/>
      <c r="BH249" s="46">
        <f>IF(ISNUMBER(VLOOKUP($B249,Stats!$A$2:$AA$19,2,FALSE))=FALSE,"",IF(ISNUMBER(Z249),(Z249-VLOOKUP($B249,Stats!$A$2:$AA$19,8,FALSE))/VLOOKUP($B249,Stats!$A$2:$AA$19,22,FALSE),""))</f>
        <v>-0.5145844845400992</v>
      </c>
      <c r="BI249" s="46" t="str">
        <f>IF(ISNUMBER(VLOOKUP($B249,Stats!$A$2:$AA$19,2,FALSE))=FALSE,"",IF(ISNUMBER(#REF!),(#REF!-VLOOKUP($B249,Stats!$A$2:$AA$19,9,FALSE))/VLOOKUP($B249,Stats!$A$2:$AA$19,23,FALSE),""))</f>
        <v/>
      </c>
      <c r="BJ249" s="46" t="str">
        <f>IF(ISNUMBER(VLOOKUP($B249,Stats!$A$2:$AA$19,2,FALSE))=FALSE,"",IF(ISNUMBER(#REF!),(#REF!-VLOOKUP($B249,Stats!$A$2:$AA$19,10,FALSE))/VLOOKUP($B249,Stats!$A$2:$AA$19,24,FALSE),""))</f>
        <v/>
      </c>
      <c r="BK249" s="44">
        <f t="shared" si="46"/>
        <v>0.30787190869807113</v>
      </c>
      <c r="BL249" s="46" t="str">
        <f>IF(ISNUMBER(VLOOKUP($B249,Stats!$A$2:$AA$19,2,FALSE))=FALSE,"",IF(ISNUMBER(#REF!),(#REF!-VLOOKUP($B249,Stats!$A$2:$AA$19,11,FALSE))/VLOOKUP($B249,Stats!$A$2:$AA$19,25,FALSE),""))</f>
        <v/>
      </c>
      <c r="BM249" s="46" t="str">
        <f>IF(ISNUMBER(VLOOKUP($B249,Stats!$A$2:$AA$19,2,FALSE))=FALSE,"",IF(ISNUMBER(AA249),(AA249-VLOOKUP($B249,Stats!$A$2:$AA$19,12,FALSE))/VLOOKUP($B249,Stats!$A$2:$AA$19,26,FALSE),""))</f>
        <v/>
      </c>
      <c r="BN249" s="46" t="str">
        <f>IF(ISNUMBER(VLOOKUP($B249,Stats!$A$2:$AA$19,2,FALSE))=FALSE,"",IF(ISNUMBER(#REF!),(#REF!-VLOOKUP($B249,Stats!$A$2:$AA$19,13,FALSE))/VLOOKUP($B249,Stats!$A$2:$AA$19,27,FALSE),""))</f>
        <v/>
      </c>
      <c r="BO249" s="46" t="str">
        <f>IF(ISNUMBER(VLOOKUP($B249,Stats!$A$2:$AA$19,2,FALSE))=FALSE,"",IF(ISNUMBER(#REF!),(#REF!-VLOOKUP($B249,Stats!$A$2:$AA$19,14,FALSE))/VLOOKUP($B249,Stats!$A$2:$AB$19,28,FALSE),""))</f>
        <v/>
      </c>
      <c r="BP249" s="46"/>
      <c r="BQ249" s="46">
        <f>IF(ISNUMBER(VLOOKUP($B249,Stats!$A$2:$AA$19,2,FALSE))=FALSE,"",IF(ISNUMBER(BM249),BM249,(VLOOKUP($B249,Stats!$A$2:$AT$19,46,FALSE)-VLOOKUP($B249,Stats!$A$2:$AA$19,12,FALSE))/VLOOKUP($B249,Stats!$A$2:$AA$19,26,FALSE)))</f>
        <v>-0.64096278450557098</v>
      </c>
      <c r="BR249" s="51">
        <f t="shared" si="47"/>
        <v>-0.64096278450557098</v>
      </c>
      <c r="BS249" s="32" t="str">
        <f t="shared" si="42"/>
        <v>2395_201504</v>
      </c>
      <c r="BT249" s="53">
        <f t="shared" si="43"/>
        <v>0.15162553996094774</v>
      </c>
    </row>
    <row r="250" spans="1:72" x14ac:dyDescent="0.15">
      <c r="A250" s="16">
        <v>2395</v>
      </c>
      <c r="B250" s="17">
        <v>201505</v>
      </c>
      <c r="C250" s="3">
        <v>0</v>
      </c>
      <c r="D250" s="23">
        <v>-4.1939271934238187E-3</v>
      </c>
      <c r="E250" s="18">
        <v>1.1580838529371574E-2</v>
      </c>
      <c r="F250" s="24">
        <v>4</v>
      </c>
      <c r="G250" s="24">
        <v>4</v>
      </c>
      <c r="H250" s="20">
        <v>9.3931300881713864E-3</v>
      </c>
      <c r="I250" s="20">
        <v>-1.0325807963307732E-2</v>
      </c>
      <c r="J250" s="24">
        <v>3</v>
      </c>
      <c r="K250" s="24">
        <v>2</v>
      </c>
      <c r="L250" s="20">
        <v>1.2394975459612434E-2</v>
      </c>
      <c r="M250" s="20">
        <v>-1.9884963023829139E-2</v>
      </c>
      <c r="N250" s="19">
        <v>1.2170000000000001</v>
      </c>
      <c r="O250" s="19">
        <v>1.0308317804506184</v>
      </c>
      <c r="P250" s="25">
        <v>42065</v>
      </c>
      <c r="Q250" s="20">
        <v>-2.4486442070665637E-2</v>
      </c>
      <c r="R250" s="25">
        <v>42069</v>
      </c>
      <c r="S250" s="25">
        <f>IF(ISNUMBER(R250),VLOOKUP(B250,Index!$B$3:$AB$18,27,FALSE),"")</f>
        <v>42069</v>
      </c>
      <c r="T250" s="25">
        <f>IF(ISNUMBER($R250),VLOOKUP($B250,Index!$B$21:$AB$36,27,FALSE),"")</f>
        <v>42069</v>
      </c>
      <c r="U250" s="25">
        <f>IF(ISNUMBER($R250),VLOOKUP($B250,Index!$B$39:$AB$54,27,FALSE),"")</f>
        <v>42069</v>
      </c>
      <c r="W250" s="18">
        <v>-0.15098137896325747</v>
      </c>
      <c r="X250" s="19">
        <v>0.5</v>
      </c>
      <c r="Y250" s="18">
        <v>0.21973096180469373</v>
      </c>
      <c r="Z250" s="19">
        <f t="shared" si="44"/>
        <v>0</v>
      </c>
      <c r="AA250" s="21" t="s">
        <v>25</v>
      </c>
      <c r="AB250" s="28"/>
      <c r="AC250" s="18">
        <v>2.2795376793646766E-2</v>
      </c>
      <c r="AD250" s="19">
        <v>0.25</v>
      </c>
      <c r="AE250" s="18">
        <v>4.8281695575615777E-2</v>
      </c>
      <c r="AF250" s="19">
        <f t="shared" si="45"/>
        <v>0</v>
      </c>
      <c r="AG250" s="21" t="s">
        <v>25</v>
      </c>
      <c r="AH250" s="28"/>
      <c r="AK250" t="str">
        <f t="shared" si="52"/>
        <v/>
      </c>
      <c r="AL250" t="str">
        <f t="shared" si="52"/>
        <v/>
      </c>
      <c r="AM250" t="str">
        <f t="shared" si="52"/>
        <v/>
      </c>
      <c r="AN250" t="str">
        <f t="shared" si="52"/>
        <v/>
      </c>
      <c r="AO250" t="str">
        <f t="shared" si="52"/>
        <v/>
      </c>
      <c r="AP250" t="str">
        <f t="shared" si="52"/>
        <v/>
      </c>
      <c r="AQ250" t="str">
        <f t="shared" si="52"/>
        <v/>
      </c>
      <c r="AR250" t="str">
        <f t="shared" si="52"/>
        <v/>
      </c>
      <c r="AS250" t="str">
        <f t="shared" si="52"/>
        <v/>
      </c>
      <c r="AT250" t="str">
        <f t="shared" si="52"/>
        <v/>
      </c>
      <c r="AU250" t="str">
        <f t="shared" si="52"/>
        <v/>
      </c>
      <c r="AV250" t="str">
        <f t="shared" si="52"/>
        <v/>
      </c>
      <c r="AW250" t="str">
        <f t="shared" si="52"/>
        <v/>
      </c>
      <c r="AX250" t="str">
        <f t="shared" si="52"/>
        <v/>
      </c>
      <c r="AZ250" s="46">
        <f>IF(ISNUMBER(VLOOKUP($B250,Stats!$A$2:$AA$19,2,FALSE))=FALSE,"",IF(ISNUMBER(W250),(W250-VLOOKUP($B250,Stats!$A$2:$AA$19,2,FALSE))/VLOOKUP($B250,Stats!$A$2:$AA$19,16,FALSE),""))</f>
        <v>-0.46568156209043871</v>
      </c>
      <c r="BA250" s="46">
        <f>IF(ISNUMBER(VLOOKUP($B250,Stats!$A$2:$AA$19,2,FALSE))=FALSE,"",IF(ISNUMBER(X250),(X250-VLOOKUP($B250,Stats!$A$2:$AA$19,3,FALSE))/VLOOKUP($B250,Stats!$A$2:$AA$19,17,FALSE),""))</f>
        <v>-0.52592327303600894</v>
      </c>
      <c r="BB250" s="46"/>
      <c r="BC250" s="46"/>
      <c r="BD250" s="44">
        <f t="shared" si="41"/>
        <v>-0.49580241756322385</v>
      </c>
      <c r="BE250" s="46">
        <f>IF(ISNUMBER(VLOOKUP($B250,Stats!$A$2:$AA$19,2,FALSE))=FALSE,"",IF(ISNUMBER(Y250),(Y250-VLOOKUP($B250,Stats!$A$2:$AA$19,5,FALSE))/VLOOKUP($B250,Stats!$A$2:$AA$19,19,FALSE),""))</f>
        <v>0.43527518295953033</v>
      </c>
      <c r="BF250" s="46"/>
      <c r="BG250" s="46"/>
      <c r="BH250" s="46">
        <f>IF(ISNUMBER(VLOOKUP($B250,Stats!$A$2:$AA$19,2,FALSE))=FALSE,"",IF(ISNUMBER(Z250),(Z250-VLOOKUP($B250,Stats!$A$2:$AA$19,8,FALSE))/VLOOKUP($B250,Stats!$A$2:$AA$19,22,FALSE),""))</f>
        <v>-0.59810804423176478</v>
      </c>
      <c r="BI250" s="46" t="str">
        <f>IF(ISNUMBER(VLOOKUP($B250,Stats!$A$2:$AA$19,2,FALSE))=FALSE,"",IF(ISNUMBER(#REF!),(#REF!-VLOOKUP($B250,Stats!$A$2:$AA$19,9,FALSE))/VLOOKUP($B250,Stats!$A$2:$AA$19,23,FALSE),""))</f>
        <v/>
      </c>
      <c r="BJ250" s="46" t="str">
        <f>IF(ISNUMBER(VLOOKUP($B250,Stats!$A$2:$AA$19,2,FALSE))=FALSE,"",IF(ISNUMBER(#REF!),(#REF!-VLOOKUP($B250,Stats!$A$2:$AA$19,10,FALSE))/VLOOKUP($B250,Stats!$A$2:$AA$19,24,FALSE),""))</f>
        <v/>
      </c>
      <c r="BK250" s="44">
        <f t="shared" si="46"/>
        <v>-0.4841250413412006</v>
      </c>
      <c r="BL250" s="46" t="str">
        <f>IF(ISNUMBER(VLOOKUP($B250,Stats!$A$2:$AA$19,2,FALSE))=FALSE,"",IF(ISNUMBER(#REF!),(#REF!-VLOOKUP($B250,Stats!$A$2:$AA$19,11,FALSE))/VLOOKUP($B250,Stats!$A$2:$AA$19,25,FALSE),""))</f>
        <v/>
      </c>
      <c r="BM250" s="46" t="str">
        <f>IF(ISNUMBER(VLOOKUP($B250,Stats!$A$2:$AA$19,2,FALSE))=FALSE,"",IF(ISNUMBER(AA250),(AA250-VLOOKUP($B250,Stats!$A$2:$AA$19,12,FALSE))/VLOOKUP($B250,Stats!$A$2:$AA$19,26,FALSE),""))</f>
        <v/>
      </c>
      <c r="BN250" s="46" t="str">
        <f>IF(ISNUMBER(VLOOKUP($B250,Stats!$A$2:$AA$19,2,FALSE))=FALSE,"",IF(ISNUMBER(#REF!),(#REF!-VLOOKUP($B250,Stats!$A$2:$AA$19,13,FALSE))/VLOOKUP($B250,Stats!$A$2:$AA$19,27,FALSE),""))</f>
        <v/>
      </c>
      <c r="BO250" s="46" t="str">
        <f>IF(ISNUMBER(VLOOKUP($B250,Stats!$A$2:$AA$19,2,FALSE))=FALSE,"",IF(ISNUMBER(#REF!),(#REF!-VLOOKUP($B250,Stats!$A$2:$AA$19,14,FALSE))/VLOOKUP($B250,Stats!$A$2:$AB$19,28,FALSE),""))</f>
        <v/>
      </c>
      <c r="BP250" s="46"/>
      <c r="BQ250" s="46">
        <f>IF(ISNUMBER(VLOOKUP($B250,Stats!$A$2:$AA$19,2,FALSE))=FALSE,"",IF(ISNUMBER(BM250),BM250,(VLOOKUP($B250,Stats!$A$2:$AT$19,46,FALSE)-VLOOKUP($B250,Stats!$A$2:$AA$19,12,FALSE))/VLOOKUP($B250,Stats!$A$2:$AA$19,26,FALSE)))</f>
        <v>-0.36655208107354165</v>
      </c>
      <c r="BR250" s="51">
        <f t="shared" si="47"/>
        <v>-0.36655208107354165</v>
      </c>
      <c r="BS250" s="32" t="str">
        <f t="shared" si="42"/>
        <v>2395_201505</v>
      </c>
      <c r="BT250" s="53">
        <f t="shared" si="43"/>
        <v>-0.46294592453207351</v>
      </c>
    </row>
    <row r="251" spans="1:72" x14ac:dyDescent="0.15">
      <c r="A251" s="16">
        <v>2395</v>
      </c>
      <c r="B251" s="17">
        <v>201506</v>
      </c>
      <c r="C251" s="3">
        <v>0</v>
      </c>
      <c r="D251" s="23">
        <v>7.0165094339622591E-2</v>
      </c>
      <c r="E251" s="18">
        <v>1.0414446418250156E-2</v>
      </c>
      <c r="F251" s="24">
        <v>6</v>
      </c>
      <c r="G251" s="24">
        <v>4</v>
      </c>
      <c r="H251" s="20">
        <v>1.3627071367967406E-2</v>
      </c>
      <c r="I251" s="20">
        <v>-3.3088244527266497E-3</v>
      </c>
      <c r="J251" s="24">
        <v>5</v>
      </c>
      <c r="K251" s="24">
        <v>3</v>
      </c>
      <c r="L251" s="20">
        <v>2.5335570469798618E-2</v>
      </c>
      <c r="M251" s="20">
        <v>-6.1885384876230187E-3</v>
      </c>
      <c r="N251" s="19">
        <v>1.2705</v>
      </c>
      <c r="O251" s="19">
        <v>1.0736922166821601</v>
      </c>
      <c r="P251" s="25">
        <v>42083</v>
      </c>
      <c r="Q251" s="20">
        <v>-9.2960365080707597E-3</v>
      </c>
      <c r="R251" s="25">
        <v>42074</v>
      </c>
      <c r="S251" s="25">
        <f>IF(ISNUMBER(R251),VLOOKUP(B251,Index!$B$3:$AB$18,27,FALSE),"")</f>
        <v>42073</v>
      </c>
      <c r="T251" s="25">
        <f>IF(ISNUMBER($R251),VLOOKUP($B251,Index!$B$21:$AB$36,27,FALSE),"")</f>
        <v>42075</v>
      </c>
      <c r="U251" s="25">
        <f>IF(ISNUMBER($R251),VLOOKUP($B251,Index!$B$39:$AB$54,27,FALSE),"")</f>
        <v>42075</v>
      </c>
      <c r="W251" s="18">
        <v>2.1049528301886777</v>
      </c>
      <c r="X251" s="19">
        <v>0.6</v>
      </c>
      <c r="Y251" s="18">
        <v>0.19760022750871836</v>
      </c>
      <c r="Z251" s="19">
        <f t="shared" si="44"/>
        <v>1</v>
      </c>
      <c r="AA251" s="21">
        <v>7.5478505574613122</v>
      </c>
      <c r="AB251" s="28"/>
      <c r="AC251" s="18">
        <v>4.4308264173193246</v>
      </c>
      <c r="AD251" s="19">
        <v>0.36</v>
      </c>
      <c r="AE251" s="18">
        <v>3.904584991149726E-2</v>
      </c>
      <c r="AF251" s="19">
        <f t="shared" si="45"/>
        <v>1</v>
      </c>
      <c r="AG251" s="21">
        <v>56.97004803776904</v>
      </c>
      <c r="AH251" s="28"/>
      <c r="AK251" t="str">
        <f t="shared" si="52"/>
        <v/>
      </c>
      <c r="AL251" t="str">
        <f t="shared" si="52"/>
        <v/>
      </c>
      <c r="AM251" t="str">
        <f t="shared" si="52"/>
        <v/>
      </c>
      <c r="AN251" t="str">
        <f t="shared" si="52"/>
        <v/>
      </c>
      <c r="AO251" t="str">
        <f t="shared" si="52"/>
        <v/>
      </c>
      <c r="AP251" t="str">
        <f t="shared" si="52"/>
        <v/>
      </c>
      <c r="AQ251" t="str">
        <f t="shared" si="52"/>
        <v/>
      </c>
      <c r="AR251" t="str">
        <f t="shared" si="52"/>
        <v/>
      </c>
      <c r="AS251" t="str">
        <f t="shared" si="52"/>
        <v/>
      </c>
      <c r="AT251" t="str">
        <f t="shared" si="52"/>
        <v/>
      </c>
      <c r="AU251" t="str">
        <f t="shared" si="52"/>
        <v/>
      </c>
      <c r="AV251" t="str">
        <f t="shared" si="52"/>
        <v/>
      </c>
      <c r="AW251">
        <f t="shared" si="52"/>
        <v>7.5478505574613122</v>
      </c>
      <c r="AX251" t="str">
        <f t="shared" si="52"/>
        <v/>
      </c>
      <c r="AZ251" s="46">
        <f>IF(ISNUMBER(VLOOKUP($B251,Stats!$A$2:$AA$19,2,FALSE))=FALSE,"",IF(ISNUMBER(W251),(W251-VLOOKUP($B251,Stats!$A$2:$AA$19,2,FALSE))/VLOOKUP($B251,Stats!$A$2:$AA$19,16,FALSE),""))</f>
        <v>0.12553236134568924</v>
      </c>
      <c r="BA251" s="46">
        <f>IF(ISNUMBER(VLOOKUP($B251,Stats!$A$2:$AA$19,2,FALSE))=FALSE,"",IF(ISNUMBER(X251),(X251-VLOOKUP($B251,Stats!$A$2:$AA$19,3,FALSE))/VLOOKUP($B251,Stats!$A$2:$AA$19,17,FALSE),""))</f>
        <v>-1.6572492842875306</v>
      </c>
      <c r="BB251" s="46"/>
      <c r="BC251" s="46"/>
      <c r="BD251" s="44">
        <f t="shared" si="41"/>
        <v>-0.76585846147092074</v>
      </c>
      <c r="BE251" s="46">
        <f>IF(ISNUMBER(VLOOKUP($B251,Stats!$A$2:$AA$19,2,FALSE))=FALSE,"",IF(ISNUMBER(Y251),(Y251-VLOOKUP($B251,Stats!$A$2:$AA$19,5,FALSE))/VLOOKUP($B251,Stats!$A$2:$AA$19,19,FALSE),""))</f>
        <v>0.57172729761159369</v>
      </c>
      <c r="BF251" s="46"/>
      <c r="BG251" s="46"/>
      <c r="BH251" s="46">
        <f>IF(ISNUMBER(VLOOKUP($B251,Stats!$A$2:$AA$19,2,FALSE))=FALSE,"",IF(ISNUMBER(Z251),(Z251-VLOOKUP($B251,Stats!$A$2:$AA$19,8,FALSE))/VLOOKUP($B251,Stats!$A$2:$AA$19,22,FALSE),""))</f>
        <v>-0.73808297609062268</v>
      </c>
      <c r="BI251" s="46" t="str">
        <f>IF(ISNUMBER(VLOOKUP($B251,Stats!$A$2:$AA$19,2,FALSE))=FALSE,"",IF(ISNUMBER(#REF!),(#REF!-VLOOKUP($B251,Stats!$A$2:$AA$19,9,FALSE))/VLOOKUP($B251,Stats!$A$2:$AA$19,23,FALSE),""))</f>
        <v/>
      </c>
      <c r="BJ251" s="46" t="str">
        <f>IF(ISNUMBER(VLOOKUP($B251,Stats!$A$2:$AA$19,2,FALSE))=FALSE,"",IF(ISNUMBER(#REF!),(#REF!-VLOOKUP($B251,Stats!$A$2:$AA$19,10,FALSE))/VLOOKUP($B251,Stats!$A$2:$AA$19,24,FALSE),""))</f>
        <v/>
      </c>
      <c r="BK251" s="44">
        <f t="shared" si="46"/>
        <v>-0.62163400115530232</v>
      </c>
      <c r="BL251" s="46" t="str">
        <f>IF(ISNUMBER(VLOOKUP($B251,Stats!$A$2:$AA$19,2,FALSE))=FALSE,"",IF(ISNUMBER(#REF!),(#REF!-VLOOKUP($B251,Stats!$A$2:$AA$19,11,FALSE))/VLOOKUP($B251,Stats!$A$2:$AA$19,25,FALSE),""))</f>
        <v/>
      </c>
      <c r="BM251" s="46">
        <f>IF(ISNUMBER(VLOOKUP($B251,Stats!$A$2:$AA$19,2,FALSE))=FALSE,"",IF(ISNUMBER(AA251),(AA251-VLOOKUP($B251,Stats!$A$2:$AA$19,12,FALSE))/VLOOKUP($B251,Stats!$A$2:$AA$19,26,FALSE),""))</f>
        <v>-0.23362615382402691</v>
      </c>
      <c r="BN251" s="46" t="str">
        <f>IF(ISNUMBER(VLOOKUP($B251,Stats!$A$2:$AA$19,2,FALSE))=FALSE,"",IF(ISNUMBER(#REF!),(#REF!-VLOOKUP($B251,Stats!$A$2:$AA$19,13,FALSE))/VLOOKUP($B251,Stats!$A$2:$AA$19,27,FALSE),""))</f>
        <v/>
      </c>
      <c r="BO251" s="46" t="str">
        <f>IF(ISNUMBER(VLOOKUP($B251,Stats!$A$2:$AA$19,2,FALSE))=FALSE,"",IF(ISNUMBER(#REF!),(#REF!-VLOOKUP($B251,Stats!$A$2:$AA$19,14,FALSE))/VLOOKUP($B251,Stats!$A$2:$AB$19,28,FALSE),""))</f>
        <v/>
      </c>
      <c r="BP251" s="46"/>
      <c r="BQ251" s="46">
        <f>IF(ISNUMBER(VLOOKUP($B251,Stats!$A$2:$AA$19,2,FALSE))=FALSE,"",IF(ISNUMBER(BM251),BM251,(VLOOKUP($B251,Stats!$A$2:$AT$19,46,FALSE)-VLOOKUP($B251,Stats!$A$2:$AA$19,12,FALSE))/VLOOKUP($B251,Stats!$A$2:$AA$19,26,FALSE)))</f>
        <v>-0.23362615382402691</v>
      </c>
      <c r="BR251" s="51">
        <f t="shared" si="47"/>
        <v>-0.23362615382402691</v>
      </c>
      <c r="BS251" s="32" t="str">
        <f t="shared" si="42"/>
        <v>2395_201506</v>
      </c>
      <c r="BT251" s="53">
        <f t="shared" si="43"/>
        <v>-0.57287732375217093</v>
      </c>
    </row>
    <row r="252" spans="1:72" x14ac:dyDescent="0.15">
      <c r="A252" s="16">
        <v>2395</v>
      </c>
      <c r="B252" s="17">
        <v>201507</v>
      </c>
      <c r="C252" s="3">
        <v>0</v>
      </c>
      <c r="D252" s="23">
        <v>5.2971271153089416E-2</v>
      </c>
      <c r="E252" s="18">
        <v>2.783689863231634E-2</v>
      </c>
      <c r="F252" s="24">
        <v>4</v>
      </c>
      <c r="G252" s="24">
        <v>1</v>
      </c>
      <c r="H252" s="20">
        <v>2.0063346259527826E-2</v>
      </c>
      <c r="I252" s="20">
        <v>-2.6839826839826886E-2</v>
      </c>
      <c r="J252" s="24">
        <v>4</v>
      </c>
      <c r="K252" s="24">
        <v>1</v>
      </c>
      <c r="L252" s="20">
        <v>5.0954383694597372E-2</v>
      </c>
      <c r="M252" s="20">
        <v>-2.6839826839826886E-2</v>
      </c>
      <c r="N252" s="19">
        <v>1.3378000000000001</v>
      </c>
      <c r="O252" s="19">
        <v>1.0820122937560661</v>
      </c>
      <c r="P252" s="25">
        <v>42090</v>
      </c>
      <c r="Q252" s="20">
        <v>0</v>
      </c>
      <c r="R252" s="25">
        <v>42086</v>
      </c>
      <c r="S252" s="25">
        <f>IF(ISNUMBER(R252),VLOOKUP(B252,Index!$B$3:$AB$18,27,FALSE),"")</f>
        <v>42088</v>
      </c>
      <c r="T252" s="25">
        <f>IF(ISNUMBER($R252),VLOOKUP($B252,Index!$B$21:$AB$36,27,FALSE),"")</f>
        <v>42089</v>
      </c>
      <c r="U252" s="25">
        <f>IF(ISNUMBER($R252),VLOOKUP($B252,Index!$B$39:$AB$54,27,FALSE),"")</f>
        <v>42089</v>
      </c>
      <c r="W252" s="18">
        <v>3.813931523022438</v>
      </c>
      <c r="X252" s="19">
        <v>0.8</v>
      </c>
      <c r="Y252" s="18">
        <v>0.52816801604007402</v>
      </c>
      <c r="Z252" s="19">
        <f t="shared" si="44"/>
        <v>2</v>
      </c>
      <c r="AA252" s="21" t="s">
        <v>25</v>
      </c>
      <c r="AB252" s="28"/>
      <c r="AC252" s="18">
        <v>14.546073662304254</v>
      </c>
      <c r="AD252" s="19">
        <v>0.64000000000000012</v>
      </c>
      <c r="AE252" s="18">
        <v>0.27896145316770787</v>
      </c>
      <c r="AF252" s="19">
        <f t="shared" si="45"/>
        <v>4</v>
      </c>
      <c r="AG252" s="21" t="s">
        <v>25</v>
      </c>
      <c r="AH252" s="28"/>
      <c r="AK252" t="str">
        <f t="shared" si="52"/>
        <v/>
      </c>
      <c r="AL252" t="str">
        <f t="shared" si="52"/>
        <v/>
      </c>
      <c r="AM252" t="str">
        <f t="shared" si="52"/>
        <v/>
      </c>
      <c r="AN252" t="str">
        <f t="shared" si="52"/>
        <v/>
      </c>
      <c r="AO252" t="str">
        <f t="shared" si="52"/>
        <v/>
      </c>
      <c r="AP252" t="str">
        <f t="shared" si="52"/>
        <v/>
      </c>
      <c r="AQ252" t="str">
        <f t="shared" si="52"/>
        <v/>
      </c>
      <c r="AR252" t="str">
        <f t="shared" si="52"/>
        <v/>
      </c>
      <c r="AS252" t="str">
        <f t="shared" si="52"/>
        <v/>
      </c>
      <c r="AT252" t="str">
        <f t="shared" si="52"/>
        <v/>
      </c>
      <c r="AU252" t="str">
        <f t="shared" si="52"/>
        <v/>
      </c>
      <c r="AV252" t="str">
        <f t="shared" si="52"/>
        <v/>
      </c>
      <c r="AW252" t="str">
        <f t="shared" si="52"/>
        <v/>
      </c>
      <c r="AX252" t="str">
        <f t="shared" si="52"/>
        <v/>
      </c>
      <c r="AZ252" s="46">
        <f>IF(ISNUMBER(VLOOKUP($B252,Stats!$A$2:$AA$19,2,FALSE))=FALSE,"",IF(ISNUMBER(W252),(W252-VLOOKUP($B252,Stats!$A$2:$AA$19,2,FALSE))/VLOOKUP($B252,Stats!$A$2:$AA$19,16,FALSE),""))</f>
        <v>1.2688947406427422</v>
      </c>
      <c r="BA252" s="46">
        <f>IF(ISNUMBER(VLOOKUP($B252,Stats!$A$2:$AA$19,2,FALSE))=FALSE,"",IF(ISNUMBER(X252),(X252-VLOOKUP($B252,Stats!$A$2:$AA$19,3,FALSE))/VLOOKUP($B252,Stats!$A$2:$AA$19,17,FALSE),""))</f>
        <v>0.61985383420575335</v>
      </c>
      <c r="BB252" s="46"/>
      <c r="BC252" s="46"/>
      <c r="BD252" s="44">
        <f t="shared" si="41"/>
        <v>0.94437428742424778</v>
      </c>
      <c r="BE252" s="46">
        <f>IF(ISNUMBER(VLOOKUP($B252,Stats!$A$2:$AA$19,2,FALSE))=FALSE,"",IF(ISNUMBER(Y252),(Y252-VLOOKUP($B252,Stats!$A$2:$AA$19,5,FALSE))/VLOOKUP($B252,Stats!$A$2:$AA$19,19,FALSE),""))</f>
        <v>2.2620585085808962</v>
      </c>
      <c r="BF252" s="46"/>
      <c r="BG252" s="46"/>
      <c r="BH252" s="46">
        <f>IF(ISNUMBER(VLOOKUP($B252,Stats!$A$2:$AA$19,2,FALSE))=FALSE,"",IF(ISNUMBER(Z252),(Z252-VLOOKUP($B252,Stats!$A$2:$AA$19,8,FALSE))/VLOOKUP($B252,Stats!$A$2:$AA$19,22,FALSE),""))</f>
        <v>1.4378520910348771</v>
      </c>
      <c r="BI252" s="46" t="str">
        <f>IF(ISNUMBER(VLOOKUP($B252,Stats!$A$2:$AA$19,2,FALSE))=FALSE,"",IF(ISNUMBER(#REF!),(#REF!-VLOOKUP($B252,Stats!$A$2:$AA$19,9,FALSE))/VLOOKUP($B252,Stats!$A$2:$AA$19,23,FALSE),""))</f>
        <v/>
      </c>
      <c r="BJ252" s="46" t="str">
        <f>IF(ISNUMBER(VLOOKUP($B252,Stats!$A$2:$AA$19,2,FALSE))=FALSE,"",IF(ISNUMBER(#REF!),(#REF!-VLOOKUP($B252,Stats!$A$2:$AA$19,10,FALSE))/VLOOKUP($B252,Stats!$A$2:$AA$19,24,FALSE),""))</f>
        <v/>
      </c>
      <c r="BK252" s="44">
        <f t="shared" si="46"/>
        <v>-1.1520853286961641</v>
      </c>
      <c r="BL252" s="46" t="str">
        <f>IF(ISNUMBER(VLOOKUP($B252,Stats!$A$2:$AA$19,2,FALSE))=FALSE,"",IF(ISNUMBER(#REF!),(#REF!-VLOOKUP($B252,Stats!$A$2:$AA$19,11,FALSE))/VLOOKUP($B252,Stats!$A$2:$AA$19,25,FALSE),""))</f>
        <v/>
      </c>
      <c r="BM252" s="46" t="str">
        <f>IF(ISNUMBER(VLOOKUP($B252,Stats!$A$2:$AA$19,2,FALSE))=FALSE,"",IF(ISNUMBER(AA252),(AA252-VLOOKUP($B252,Stats!$A$2:$AA$19,12,FALSE))/VLOOKUP($B252,Stats!$A$2:$AA$19,26,FALSE),""))</f>
        <v/>
      </c>
      <c r="BN252" s="46" t="str">
        <f>IF(ISNUMBER(VLOOKUP($B252,Stats!$A$2:$AA$19,2,FALSE))=FALSE,"",IF(ISNUMBER(#REF!),(#REF!-VLOOKUP($B252,Stats!$A$2:$AA$19,13,FALSE))/VLOOKUP($B252,Stats!$A$2:$AA$19,27,FALSE),""))</f>
        <v/>
      </c>
      <c r="BO252" s="46" t="str">
        <f>IF(ISNUMBER(VLOOKUP($B252,Stats!$A$2:$AA$19,2,FALSE))=FALSE,"",IF(ISNUMBER(#REF!),(#REF!-VLOOKUP($B252,Stats!$A$2:$AA$19,14,FALSE))/VLOOKUP($B252,Stats!$A$2:$AB$19,28,FALSE),""))</f>
        <v/>
      </c>
      <c r="BP252" s="46"/>
      <c r="BQ252" s="46">
        <f>IF(ISNUMBER(VLOOKUP($B252,Stats!$A$2:$AA$19,2,FALSE))=FALSE,"",IF(ISNUMBER(BM252),BM252,(VLOOKUP($B252,Stats!$A$2:$AT$19,46,FALSE)-VLOOKUP($B252,Stats!$A$2:$AA$19,12,FALSE))/VLOOKUP($B252,Stats!$A$2:$AA$19,26,FALSE)))</f>
        <v>-0.49247029718328789</v>
      </c>
      <c r="BR252" s="51">
        <f t="shared" si="47"/>
        <v>-0.49247029718328789</v>
      </c>
      <c r="BS252" s="32" t="str">
        <f t="shared" si="42"/>
        <v>2395_201507</v>
      </c>
      <c r="BT252" s="53">
        <f t="shared" si="43"/>
        <v>-0.60087039916950646</v>
      </c>
    </row>
    <row r="253" spans="1:72" x14ac:dyDescent="0.15">
      <c r="A253">
        <f>ROW()/18</f>
        <v>14.055555555555555</v>
      </c>
      <c r="S253" t="str">
        <f>IF(ISNUMBER(R253),VLOOKUP(B253,Index!$B$3:$AB$18,27,FALSE),"")</f>
        <v/>
      </c>
      <c r="T253" t="str">
        <f>IF(ISNUMBER($R253),VLOOKUP($B253,Index!$B$21:$AB$36,27,FALSE),"")</f>
        <v/>
      </c>
      <c r="U253" t="str">
        <f>IF(ISNUMBER($R253),VLOOKUP($B253,Index!$B$39:$AB$54,27,FALSE),"")</f>
        <v/>
      </c>
      <c r="Z253" t="str">
        <f t="shared" si="44"/>
        <v/>
      </c>
      <c r="AA253" t="s">
        <v>25</v>
      </c>
      <c r="AF253" t="str">
        <f t="shared" si="45"/>
        <v/>
      </c>
      <c r="AG253" t="s">
        <v>25</v>
      </c>
      <c r="AK253" t="str">
        <f t="shared" ref="AK253:AX262" si="53">IF($B253=AK$2,$AA253,"")</f>
        <v/>
      </c>
      <c r="AL253" t="str">
        <f t="shared" si="53"/>
        <v/>
      </c>
      <c r="AM253" t="str">
        <f t="shared" si="53"/>
        <v/>
      </c>
      <c r="AN253" t="str">
        <f t="shared" si="53"/>
        <v/>
      </c>
      <c r="AO253" t="str">
        <f t="shared" si="53"/>
        <v/>
      </c>
      <c r="AP253" t="str">
        <f t="shared" si="53"/>
        <v/>
      </c>
      <c r="AQ253" t="str">
        <f t="shared" si="53"/>
        <v/>
      </c>
      <c r="AR253" t="str">
        <f t="shared" si="53"/>
        <v/>
      </c>
      <c r="AS253" t="str">
        <f t="shared" si="53"/>
        <v/>
      </c>
      <c r="AT253" t="str">
        <f t="shared" si="53"/>
        <v/>
      </c>
      <c r="AU253" t="str">
        <f t="shared" si="53"/>
        <v/>
      </c>
      <c r="AV253" t="str">
        <f t="shared" si="53"/>
        <v/>
      </c>
      <c r="AW253" t="str">
        <f t="shared" si="53"/>
        <v/>
      </c>
      <c r="AX253" t="str">
        <f t="shared" si="53"/>
        <v/>
      </c>
      <c r="AZ253" s="46" t="str">
        <f>IF(ISNUMBER(VLOOKUP($B253,Stats!$A$2:$AA$19,2,FALSE))=FALSE,"",IF(ISNUMBER(W253),(W253-VLOOKUP($B253,Stats!$A$2:$AA$19,2,FALSE))/VLOOKUP($B253,Stats!$A$2:$AA$19,16,FALSE),""))</f>
        <v/>
      </c>
      <c r="BA253" s="46" t="str">
        <f>IF(ISNUMBER(VLOOKUP($B253,Stats!$A$2:$AA$19,2,FALSE))=FALSE,"",IF(ISNUMBER(X253),(X253-VLOOKUP($B253,Stats!$A$2:$AA$19,3,FALSE))/VLOOKUP($B253,Stats!$A$2:$AA$19,17,FALSE),""))</f>
        <v/>
      </c>
      <c r="BB253" s="46"/>
      <c r="BC253" s="46"/>
      <c r="BD253" s="44" t="str">
        <f t="shared" si="41"/>
        <v/>
      </c>
      <c r="BE253" s="46" t="str">
        <f>IF(ISNUMBER(VLOOKUP($B253,Stats!$A$2:$AA$19,2,FALSE))=FALSE,"",IF(ISNUMBER(Y253),(Y253-VLOOKUP($B253,Stats!$A$2:$AA$19,5,FALSE))/VLOOKUP($B253,Stats!$A$2:$AA$19,19,FALSE),""))</f>
        <v/>
      </c>
      <c r="BF253" s="46"/>
      <c r="BG253" s="46"/>
      <c r="BH253" s="46" t="str">
        <f>IF(ISNUMBER(VLOOKUP($B253,Stats!$A$2:$AA$19,2,FALSE))=FALSE,"",IF(ISNUMBER(Z253),(Z253-VLOOKUP($B253,Stats!$A$2:$AA$19,8,FALSE))/VLOOKUP($B253,Stats!$A$2:$AA$19,22,FALSE),""))</f>
        <v/>
      </c>
      <c r="BI253" s="46" t="str">
        <f>IF(ISNUMBER(VLOOKUP($B253,Stats!$A$2:$AA$19,2,FALSE))=FALSE,"",IF(ISNUMBER(#REF!),(#REF!-VLOOKUP($B253,Stats!$A$2:$AA$19,9,FALSE))/VLOOKUP($B253,Stats!$A$2:$AA$19,23,FALSE),""))</f>
        <v/>
      </c>
      <c r="BJ253" s="46" t="str">
        <f>IF(ISNUMBER(VLOOKUP($B253,Stats!$A$2:$AA$19,2,FALSE))=FALSE,"",IF(ISNUMBER(#REF!),(#REF!-VLOOKUP($B253,Stats!$A$2:$AA$19,10,FALSE))/VLOOKUP($B253,Stats!$A$2:$AA$19,24,FALSE),""))</f>
        <v/>
      </c>
      <c r="BK253" s="44" t="str">
        <f t="shared" si="46"/>
        <v/>
      </c>
      <c r="BL253" s="46" t="str">
        <f>IF(ISNUMBER(VLOOKUP($B253,Stats!$A$2:$AA$19,2,FALSE))=FALSE,"",IF(ISNUMBER(#REF!),(#REF!-VLOOKUP($B253,Stats!$A$2:$AA$19,11,FALSE))/VLOOKUP($B253,Stats!$A$2:$AA$19,25,FALSE),""))</f>
        <v/>
      </c>
      <c r="BM253" s="46" t="str">
        <f>IF(ISNUMBER(VLOOKUP($B253,Stats!$A$2:$AA$19,2,FALSE))=FALSE,"",IF(ISNUMBER(AA253),(AA253-VLOOKUP($B253,Stats!$A$2:$AA$19,12,FALSE))/VLOOKUP($B253,Stats!$A$2:$AA$19,26,FALSE),""))</f>
        <v/>
      </c>
      <c r="BN253" s="46" t="str">
        <f>IF(ISNUMBER(VLOOKUP($B253,Stats!$A$2:$AA$19,2,FALSE))=FALSE,"",IF(ISNUMBER(#REF!),(#REF!-VLOOKUP($B253,Stats!$A$2:$AA$19,13,FALSE))/VLOOKUP($B253,Stats!$A$2:$AA$19,27,FALSE),""))</f>
        <v/>
      </c>
      <c r="BO253" s="46" t="str">
        <f>IF(ISNUMBER(VLOOKUP($B253,Stats!$A$2:$AA$19,2,FALSE))=FALSE,"",IF(ISNUMBER(#REF!),(#REF!-VLOOKUP($B253,Stats!$A$2:$AA$19,14,FALSE))/VLOOKUP($B253,Stats!$A$2:$AB$19,28,FALSE),""))</f>
        <v/>
      </c>
      <c r="BP253" s="46"/>
      <c r="BQ253" s="46" t="str">
        <f>IF(ISNUMBER(VLOOKUP($B253,Stats!$A$2:$AA$19,2,FALSE))=FALSE,"",IF(ISNUMBER(BM253),BM253,(VLOOKUP($B253,Stats!$A$2:$AT$19,46,FALSE)-VLOOKUP($B253,Stats!$A$2:$AA$19,12,FALSE))/VLOOKUP($B253,Stats!$A$2:$AA$19,26,FALSE)))</f>
        <v/>
      </c>
      <c r="BR253" s="51" t="str">
        <f t="shared" si="47"/>
        <v/>
      </c>
      <c r="BS253" s="32" t="str">
        <f t="shared" si="42"/>
        <v/>
      </c>
      <c r="BT253" s="53" t="str">
        <f t="shared" si="43"/>
        <v/>
      </c>
    </row>
    <row r="254" spans="1:72" ht="40.5" x14ac:dyDescent="0.15">
      <c r="A254" s="1" t="s">
        <v>29</v>
      </c>
      <c r="B254" s="1" t="s">
        <v>0</v>
      </c>
      <c r="C254" s="3"/>
      <c r="D254" s="4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 t="s">
        <v>15</v>
      </c>
      <c r="J254" s="1" t="s">
        <v>16</v>
      </c>
      <c r="K254" s="1" t="s">
        <v>17</v>
      </c>
      <c r="L254" s="1" t="s">
        <v>18</v>
      </c>
      <c r="M254" s="1" t="s">
        <v>19</v>
      </c>
      <c r="N254" s="1" t="s">
        <v>20</v>
      </c>
      <c r="O254" s="1" t="s">
        <v>21</v>
      </c>
      <c r="P254" s="1" t="s">
        <v>22</v>
      </c>
      <c r="Q254" s="1" t="s">
        <v>23</v>
      </c>
      <c r="R254" s="1" t="s">
        <v>24</v>
      </c>
      <c r="S254" s="1" t="str">
        <f>IF(ISNUMBER(R254),VLOOKUP(B254,Index!$B$3:$AB$18,27,FALSE),"")</f>
        <v/>
      </c>
      <c r="T254" s="1" t="str">
        <f>IF(ISNUMBER($R254),VLOOKUP($B254,Index!$B$21:$AB$36,27,FALSE),"")</f>
        <v/>
      </c>
      <c r="U254" s="1" t="str">
        <f>IF(ISNUMBER($R254),VLOOKUP($B254,Index!$B$39:$AB$54,27,FALSE),"")</f>
        <v/>
      </c>
      <c r="W254" s="1" t="s">
        <v>1</v>
      </c>
      <c r="X254" s="1" t="s">
        <v>2</v>
      </c>
      <c r="Y254" s="1" t="s">
        <v>4</v>
      </c>
      <c r="Z254" s="1" t="str">
        <f t="shared" si="44"/>
        <v/>
      </c>
      <c r="AA254" s="1" t="s">
        <v>8</v>
      </c>
      <c r="AB254" s="27"/>
      <c r="AC254" s="1" t="s">
        <v>33</v>
      </c>
      <c r="AD254" s="1" t="s">
        <v>35</v>
      </c>
      <c r="AE254" s="1" t="s">
        <v>37</v>
      </c>
      <c r="AF254" s="1" t="str">
        <f t="shared" si="45"/>
        <v/>
      </c>
      <c r="AG254" s="1" t="s">
        <v>38</v>
      </c>
      <c r="AH254" s="27"/>
      <c r="AK254" t="str">
        <f t="shared" si="53"/>
        <v/>
      </c>
      <c r="AL254" t="str">
        <f t="shared" si="53"/>
        <v/>
      </c>
      <c r="AM254" t="str">
        <f t="shared" si="53"/>
        <v/>
      </c>
      <c r="AN254" t="str">
        <f t="shared" si="53"/>
        <v/>
      </c>
      <c r="AO254" t="str">
        <f t="shared" si="53"/>
        <v/>
      </c>
      <c r="AP254" t="str">
        <f t="shared" si="53"/>
        <v/>
      </c>
      <c r="AQ254" t="str">
        <f t="shared" si="53"/>
        <v/>
      </c>
      <c r="AR254" t="str">
        <f t="shared" si="53"/>
        <v/>
      </c>
      <c r="AS254" t="str">
        <f t="shared" si="53"/>
        <v/>
      </c>
      <c r="AT254" t="str">
        <f t="shared" si="53"/>
        <v/>
      </c>
      <c r="AU254" t="str">
        <f t="shared" si="53"/>
        <v/>
      </c>
      <c r="AV254" t="str">
        <f t="shared" si="53"/>
        <v/>
      </c>
      <c r="AW254" t="str">
        <f t="shared" si="53"/>
        <v/>
      </c>
      <c r="AX254" t="str">
        <f t="shared" si="53"/>
        <v/>
      </c>
      <c r="AZ254" s="46" t="str">
        <f>IF(ISNUMBER(VLOOKUP($B254,Stats!$A$2:$AA$19,2,FALSE))=FALSE,"",IF(ISNUMBER(W254),(W254-VLOOKUP($B254,Stats!$A$2:$AA$19,2,FALSE))/VLOOKUP($B254,Stats!$A$2:$AA$19,16,FALSE),""))</f>
        <v/>
      </c>
      <c r="BA254" s="46" t="str">
        <f>IF(ISNUMBER(VLOOKUP($B254,Stats!$A$2:$AA$19,2,FALSE))=FALSE,"",IF(ISNUMBER(X254),(X254-VLOOKUP($B254,Stats!$A$2:$AA$19,3,FALSE))/VLOOKUP($B254,Stats!$A$2:$AA$19,17,FALSE),""))</f>
        <v/>
      </c>
      <c r="BB254" s="46"/>
      <c r="BC254" s="46"/>
      <c r="BD254" s="44" t="str">
        <f t="shared" si="41"/>
        <v/>
      </c>
      <c r="BE254" s="46" t="str">
        <f>IF(ISNUMBER(VLOOKUP($B254,Stats!$A$2:$AA$19,2,FALSE))=FALSE,"",IF(ISNUMBER(Y254),(Y254-VLOOKUP($B254,Stats!$A$2:$AA$19,5,FALSE))/VLOOKUP($B254,Stats!$A$2:$AA$19,19,FALSE),""))</f>
        <v/>
      </c>
      <c r="BF254" s="46"/>
      <c r="BG254" s="46"/>
      <c r="BH254" s="46" t="str">
        <f>IF(ISNUMBER(VLOOKUP($B254,Stats!$A$2:$AA$19,2,FALSE))=FALSE,"",IF(ISNUMBER(Z254),(Z254-VLOOKUP($B254,Stats!$A$2:$AA$19,8,FALSE))/VLOOKUP($B254,Stats!$A$2:$AA$19,22,FALSE),""))</f>
        <v/>
      </c>
      <c r="BI254" s="46" t="str">
        <f>IF(ISNUMBER(VLOOKUP($B254,Stats!$A$2:$AA$19,2,FALSE))=FALSE,"",IF(ISNUMBER(#REF!),(#REF!-VLOOKUP($B254,Stats!$A$2:$AA$19,9,FALSE))/VLOOKUP($B254,Stats!$A$2:$AA$19,23,FALSE),""))</f>
        <v/>
      </c>
      <c r="BJ254" s="46" t="str">
        <f>IF(ISNUMBER(VLOOKUP($B254,Stats!$A$2:$AA$19,2,FALSE))=FALSE,"",IF(ISNUMBER(#REF!),(#REF!-VLOOKUP($B254,Stats!$A$2:$AA$19,10,FALSE))/VLOOKUP($B254,Stats!$A$2:$AA$19,24,FALSE),""))</f>
        <v/>
      </c>
      <c r="BK254" s="44" t="str">
        <f t="shared" si="46"/>
        <v/>
      </c>
      <c r="BL254" s="46" t="str">
        <f>IF(ISNUMBER(VLOOKUP($B254,Stats!$A$2:$AA$19,2,FALSE))=FALSE,"",IF(ISNUMBER(#REF!),(#REF!-VLOOKUP($B254,Stats!$A$2:$AA$19,11,FALSE))/VLOOKUP($B254,Stats!$A$2:$AA$19,25,FALSE),""))</f>
        <v/>
      </c>
      <c r="BM254" s="46" t="str">
        <f>IF(ISNUMBER(VLOOKUP($B254,Stats!$A$2:$AA$19,2,FALSE))=FALSE,"",IF(ISNUMBER(AA254),(AA254-VLOOKUP($B254,Stats!$A$2:$AA$19,12,FALSE))/VLOOKUP($B254,Stats!$A$2:$AA$19,26,FALSE),""))</f>
        <v/>
      </c>
      <c r="BN254" s="46" t="str">
        <f>IF(ISNUMBER(VLOOKUP($B254,Stats!$A$2:$AA$19,2,FALSE))=FALSE,"",IF(ISNUMBER(#REF!),(#REF!-VLOOKUP($B254,Stats!$A$2:$AA$19,13,FALSE))/VLOOKUP($B254,Stats!$A$2:$AA$19,27,FALSE),""))</f>
        <v/>
      </c>
      <c r="BO254" s="46" t="str">
        <f>IF(ISNUMBER(VLOOKUP($B254,Stats!$A$2:$AA$19,2,FALSE))=FALSE,"",IF(ISNUMBER(#REF!),(#REF!-VLOOKUP($B254,Stats!$A$2:$AA$19,14,FALSE))/VLOOKUP($B254,Stats!$A$2:$AB$19,28,FALSE),""))</f>
        <v/>
      </c>
      <c r="BP254" s="46"/>
      <c r="BQ254" s="46" t="str">
        <f>IF(ISNUMBER(VLOOKUP($B254,Stats!$A$2:$AA$19,2,FALSE))=FALSE,"",IF(ISNUMBER(BM254),BM254,(VLOOKUP($B254,Stats!$A$2:$AT$19,46,FALSE)-VLOOKUP($B254,Stats!$A$2:$AA$19,12,FALSE))/VLOOKUP($B254,Stats!$A$2:$AA$19,26,FALSE)))</f>
        <v/>
      </c>
      <c r="BR254" s="51" t="str">
        <f t="shared" si="47"/>
        <v/>
      </c>
      <c r="BS254" s="32" t="str">
        <f t="shared" si="42"/>
        <v/>
      </c>
      <c r="BT254" s="53" t="str">
        <f t="shared" si="43"/>
        <v/>
      </c>
    </row>
    <row r="255" spans="1:72" x14ac:dyDescent="0.15">
      <c r="A255" s="5">
        <v>5251</v>
      </c>
      <c r="B255" s="5" t="s">
        <v>30</v>
      </c>
      <c r="C255" s="3">
        <v>0</v>
      </c>
      <c r="D255" s="11">
        <v>0.24039968652037635</v>
      </c>
      <c r="E255" s="6">
        <v>1.1143978482672595E-2</v>
      </c>
      <c r="F255" s="12">
        <v>69</v>
      </c>
      <c r="G255" s="12">
        <v>46</v>
      </c>
      <c r="H255" s="13">
        <v>9.1607555498950562E-3</v>
      </c>
      <c r="I255" s="13">
        <v>-8.8991106917255917E-3</v>
      </c>
      <c r="J255" s="12">
        <v>10</v>
      </c>
      <c r="K255" s="12">
        <v>6</v>
      </c>
      <c r="L255" s="13">
        <v>2.8064548461461447E-2</v>
      </c>
      <c r="M255" s="13">
        <v>-3.5476935105551277E-2</v>
      </c>
      <c r="N255" s="8">
        <v>1.2662</v>
      </c>
      <c r="O255" s="8">
        <v>1.2403996865203764</v>
      </c>
      <c r="P255" s="14">
        <v>42090</v>
      </c>
      <c r="Q255" s="13">
        <v>-8.0271069962775443E-2</v>
      </c>
      <c r="R255" s="14">
        <v>42003</v>
      </c>
      <c r="S255" s="14">
        <f>IF(ISNUMBER(R255),VLOOKUP(B255,Index!$B$3:$AB$18,27,FALSE),"")</f>
        <v>42041</v>
      </c>
      <c r="T255" s="14">
        <f>IF(ISNUMBER($R255),VLOOKUP($B255,Index!$B$21:$AB$36,27,FALSE),"")</f>
        <v>41996</v>
      </c>
      <c r="U255" s="14">
        <f>IF(ISNUMBER($R255),VLOOKUP($B255,Index!$B$39:$AB$54,27,FALSE),"")</f>
        <v>42003</v>
      </c>
      <c r="W255" s="6">
        <v>0.50610460320079231</v>
      </c>
      <c r="X255" s="7">
        <v>0.6</v>
      </c>
      <c r="Y255" s="6">
        <v>0.21144212520691597</v>
      </c>
      <c r="Z255" s="8" t="str">
        <f t="shared" si="44"/>
        <v/>
      </c>
      <c r="AA255" s="9">
        <v>2.9948484134054554</v>
      </c>
      <c r="AB255" s="28"/>
      <c r="AC255" s="6">
        <v>0.25614186938103145</v>
      </c>
      <c r="AD255" s="7">
        <v>0.36</v>
      </c>
      <c r="AE255" s="6">
        <v>4.4707772312017127E-2</v>
      </c>
      <c r="AF255" s="8" t="str">
        <f t="shared" si="45"/>
        <v/>
      </c>
      <c r="AG255" s="9">
        <v>8.9691170192771725</v>
      </c>
      <c r="AH255" s="28"/>
      <c r="AK255" t="str">
        <f t="shared" si="53"/>
        <v/>
      </c>
      <c r="AL255" t="str">
        <f t="shared" si="53"/>
        <v/>
      </c>
      <c r="AM255" t="str">
        <f t="shared" si="53"/>
        <v/>
      </c>
      <c r="AN255" t="str">
        <f t="shared" si="53"/>
        <v/>
      </c>
      <c r="AO255" t="str">
        <f t="shared" si="53"/>
        <v/>
      </c>
      <c r="AP255" t="str">
        <f t="shared" si="53"/>
        <v/>
      </c>
      <c r="AQ255" t="str">
        <f t="shared" si="53"/>
        <v/>
      </c>
      <c r="AR255" t="str">
        <f t="shared" si="53"/>
        <v/>
      </c>
      <c r="AS255" t="str">
        <f t="shared" si="53"/>
        <v/>
      </c>
      <c r="AT255" t="str">
        <f t="shared" si="53"/>
        <v/>
      </c>
      <c r="AU255" t="str">
        <f t="shared" si="53"/>
        <v/>
      </c>
      <c r="AV255" t="str">
        <f t="shared" si="53"/>
        <v/>
      </c>
      <c r="AW255" t="str">
        <f t="shared" si="53"/>
        <v/>
      </c>
      <c r="AX255" t="str">
        <f t="shared" si="53"/>
        <v/>
      </c>
      <c r="AZ255" s="46" t="str">
        <f>IF(ISNUMBER(VLOOKUP($B255,Stats!$A$2:$AA$19,2,FALSE))=FALSE,"",IF(ISNUMBER(W255),(W255-VLOOKUP($B255,Stats!$A$2:$AA$19,2,FALSE))/VLOOKUP($B255,Stats!$A$2:$AA$19,16,FALSE),""))</f>
        <v/>
      </c>
      <c r="BA255" s="46" t="str">
        <f>IF(ISNUMBER(VLOOKUP($B255,Stats!$A$2:$AA$19,2,FALSE))=FALSE,"",IF(ISNUMBER(X255),(X255-VLOOKUP($B255,Stats!$A$2:$AA$19,3,FALSE))/VLOOKUP($B255,Stats!$A$2:$AA$19,17,FALSE),""))</f>
        <v/>
      </c>
      <c r="BB255" s="46"/>
      <c r="BC255" s="46"/>
      <c r="BD255" s="44" t="str">
        <f t="shared" si="41"/>
        <v/>
      </c>
      <c r="BE255" s="46" t="str">
        <f>IF(ISNUMBER(VLOOKUP($B255,Stats!$A$2:$AA$19,2,FALSE))=FALSE,"",IF(ISNUMBER(Y255),(Y255-VLOOKUP($B255,Stats!$A$2:$AA$19,5,FALSE))/VLOOKUP($B255,Stats!$A$2:$AA$19,19,FALSE),""))</f>
        <v/>
      </c>
      <c r="BF255" s="46"/>
      <c r="BG255" s="46"/>
      <c r="BH255" s="46" t="str">
        <f>IF(ISNUMBER(VLOOKUP($B255,Stats!$A$2:$AA$19,2,FALSE))=FALSE,"",IF(ISNUMBER(Z255),(Z255-VLOOKUP($B255,Stats!$A$2:$AA$19,8,FALSE))/VLOOKUP($B255,Stats!$A$2:$AA$19,22,FALSE),""))</f>
        <v/>
      </c>
      <c r="BI255" s="46" t="str">
        <f>IF(ISNUMBER(VLOOKUP($B255,Stats!$A$2:$AA$19,2,FALSE))=FALSE,"",IF(ISNUMBER(#REF!),(#REF!-VLOOKUP($B255,Stats!$A$2:$AA$19,9,FALSE))/VLOOKUP($B255,Stats!$A$2:$AA$19,23,FALSE),""))</f>
        <v/>
      </c>
      <c r="BJ255" s="46" t="str">
        <f>IF(ISNUMBER(VLOOKUP($B255,Stats!$A$2:$AA$19,2,FALSE))=FALSE,"",IF(ISNUMBER(#REF!),(#REF!-VLOOKUP($B255,Stats!$A$2:$AA$19,10,FALSE))/VLOOKUP($B255,Stats!$A$2:$AA$19,24,FALSE),""))</f>
        <v/>
      </c>
      <c r="BK255" s="44" t="str">
        <f t="shared" si="46"/>
        <v/>
      </c>
      <c r="BL255" s="46" t="str">
        <f>IF(ISNUMBER(VLOOKUP($B255,Stats!$A$2:$AA$19,2,FALSE))=FALSE,"",IF(ISNUMBER(#REF!),(#REF!-VLOOKUP($B255,Stats!$A$2:$AA$19,11,FALSE))/VLOOKUP($B255,Stats!$A$2:$AA$19,25,FALSE),""))</f>
        <v/>
      </c>
      <c r="BM255" s="46" t="str">
        <f>IF(ISNUMBER(VLOOKUP($B255,Stats!$A$2:$AA$19,2,FALSE))=FALSE,"",IF(ISNUMBER(AA255),(AA255-VLOOKUP($B255,Stats!$A$2:$AA$19,12,FALSE))/VLOOKUP($B255,Stats!$A$2:$AA$19,26,FALSE),""))</f>
        <v/>
      </c>
      <c r="BN255" s="46" t="str">
        <f>IF(ISNUMBER(VLOOKUP($B255,Stats!$A$2:$AA$19,2,FALSE))=FALSE,"",IF(ISNUMBER(#REF!),(#REF!-VLOOKUP($B255,Stats!$A$2:$AA$19,13,FALSE))/VLOOKUP($B255,Stats!$A$2:$AA$19,27,FALSE),""))</f>
        <v/>
      </c>
      <c r="BO255" s="46" t="str">
        <f>IF(ISNUMBER(VLOOKUP($B255,Stats!$A$2:$AA$19,2,FALSE))=FALSE,"",IF(ISNUMBER(#REF!),(#REF!-VLOOKUP($B255,Stats!$A$2:$AA$19,14,FALSE))/VLOOKUP($B255,Stats!$A$2:$AB$19,28,FALSE),""))</f>
        <v/>
      </c>
      <c r="BP255" s="46"/>
      <c r="BQ255" s="46" t="str">
        <f>IF(ISNUMBER(VLOOKUP($B255,Stats!$A$2:$AA$19,2,FALSE))=FALSE,"",IF(ISNUMBER(BM255),BM255,(VLOOKUP($B255,Stats!$A$2:$AT$19,46,FALSE)-VLOOKUP($B255,Stats!$A$2:$AA$19,12,FALSE))/VLOOKUP($B255,Stats!$A$2:$AA$19,26,FALSE)))</f>
        <v/>
      </c>
      <c r="BR255" s="51" t="str">
        <f t="shared" si="47"/>
        <v/>
      </c>
      <c r="BS255" s="32" t="str">
        <f t="shared" si="42"/>
        <v/>
      </c>
      <c r="BT255" s="53" t="str">
        <f t="shared" si="43"/>
        <v/>
      </c>
    </row>
    <row r="256" spans="1:72" x14ac:dyDescent="0.15">
      <c r="A256" s="5">
        <v>5251</v>
      </c>
      <c r="B256" s="5" t="s">
        <v>31</v>
      </c>
      <c r="C256" s="3">
        <v>0</v>
      </c>
      <c r="D256" s="11">
        <v>1.6142878960177114E-2</v>
      </c>
      <c r="E256" s="6">
        <v>1.0032541512710286E-2</v>
      </c>
      <c r="F256" s="15">
        <v>4.9285714285714288</v>
      </c>
      <c r="G256" s="15">
        <v>3.2857142857142856</v>
      </c>
      <c r="H256" s="13">
        <v>8.885655636558288E-3</v>
      </c>
      <c r="I256" s="13">
        <v>-7.8172649556775553E-3</v>
      </c>
      <c r="J256" s="12">
        <v>3.4285714285714284</v>
      </c>
      <c r="K256" s="12">
        <v>2.1428571428571428</v>
      </c>
      <c r="L256" s="13">
        <v>1.5975731657601244E-2</v>
      </c>
      <c r="M256" s="13">
        <v>-1.4383359653751584E-2</v>
      </c>
      <c r="N256" s="8">
        <v>1.073535714285714</v>
      </c>
      <c r="O256" s="8">
        <v>1.0252685851874026</v>
      </c>
      <c r="P256" s="14"/>
      <c r="Q256" s="13">
        <v>-2.1425973777305762E-2</v>
      </c>
      <c r="R256" s="14"/>
      <c r="S256" s="14" t="str">
        <f>IF(ISNUMBER(R256),VLOOKUP(B256,Index!$B$3:$AB$18,27,FALSE),"")</f>
        <v/>
      </c>
      <c r="T256" s="14" t="str">
        <f>IF(ISNUMBER($R256),VLOOKUP($B256,Index!$B$21:$AB$36,27,FALSE),"")</f>
        <v/>
      </c>
      <c r="U256" s="14" t="str">
        <f>IF(ISNUMBER($R256),VLOOKUP($B256,Index!$B$39:$AB$54,27,FALSE),"")</f>
        <v/>
      </c>
      <c r="W256" s="6">
        <v>0.55981508372077682</v>
      </c>
      <c r="X256" s="8">
        <v>0.59115646258503396</v>
      </c>
      <c r="Y256" s="6">
        <v>0.19035409140213369</v>
      </c>
      <c r="Z256" s="8" t="str">
        <f t="shared" si="44"/>
        <v/>
      </c>
      <c r="AA256" s="9" t="s">
        <v>25</v>
      </c>
      <c r="AB256" s="28"/>
      <c r="AC256" s="6">
        <v>0.31339292796130036</v>
      </c>
      <c r="AD256" s="8">
        <v>0.34946596325605067</v>
      </c>
      <c r="AE256" s="6">
        <v>3.623468011353187E-2</v>
      </c>
      <c r="AF256" s="8" t="str">
        <f t="shared" si="45"/>
        <v/>
      </c>
      <c r="AG256" s="9" t="s">
        <v>25</v>
      </c>
      <c r="AH256" s="28"/>
      <c r="AK256" t="str">
        <f t="shared" si="53"/>
        <v/>
      </c>
      <c r="AL256" t="str">
        <f t="shared" si="53"/>
        <v/>
      </c>
      <c r="AM256" t="str">
        <f t="shared" si="53"/>
        <v/>
      </c>
      <c r="AN256" t="str">
        <f t="shared" si="53"/>
        <v/>
      </c>
      <c r="AO256" t="str">
        <f t="shared" si="53"/>
        <v/>
      </c>
      <c r="AP256" t="str">
        <f t="shared" si="53"/>
        <v/>
      </c>
      <c r="AQ256" t="str">
        <f t="shared" si="53"/>
        <v/>
      </c>
      <c r="AR256" t="str">
        <f t="shared" si="53"/>
        <v/>
      </c>
      <c r="AS256" t="str">
        <f t="shared" si="53"/>
        <v/>
      </c>
      <c r="AT256" t="str">
        <f t="shared" si="53"/>
        <v/>
      </c>
      <c r="AU256" t="str">
        <f t="shared" si="53"/>
        <v/>
      </c>
      <c r="AV256" t="str">
        <f t="shared" si="53"/>
        <v/>
      </c>
      <c r="AW256" t="str">
        <f t="shared" si="53"/>
        <v/>
      </c>
      <c r="AX256" t="str">
        <f t="shared" si="53"/>
        <v/>
      </c>
      <c r="AZ256" s="46" t="str">
        <f>IF(ISNUMBER(VLOOKUP($B256,Stats!$A$2:$AA$19,2,FALSE))=FALSE,"",IF(ISNUMBER(W256),(W256-VLOOKUP($B256,Stats!$A$2:$AA$19,2,FALSE))/VLOOKUP($B256,Stats!$A$2:$AA$19,16,FALSE),""))</f>
        <v/>
      </c>
      <c r="BA256" s="46" t="str">
        <f>IF(ISNUMBER(VLOOKUP($B256,Stats!$A$2:$AA$19,2,FALSE))=FALSE,"",IF(ISNUMBER(X256),(X256-VLOOKUP($B256,Stats!$A$2:$AA$19,3,FALSE))/VLOOKUP($B256,Stats!$A$2:$AA$19,17,FALSE),""))</f>
        <v/>
      </c>
      <c r="BB256" s="46"/>
      <c r="BC256" s="46"/>
      <c r="BD256" s="44" t="str">
        <f t="shared" si="41"/>
        <v/>
      </c>
      <c r="BE256" s="46" t="str">
        <f>IF(ISNUMBER(VLOOKUP($B256,Stats!$A$2:$AA$19,2,FALSE))=FALSE,"",IF(ISNUMBER(Y256),(Y256-VLOOKUP($B256,Stats!$A$2:$AA$19,5,FALSE))/VLOOKUP($B256,Stats!$A$2:$AA$19,19,FALSE),""))</f>
        <v/>
      </c>
      <c r="BF256" s="46"/>
      <c r="BG256" s="46"/>
      <c r="BH256" s="46" t="str">
        <f>IF(ISNUMBER(VLOOKUP($B256,Stats!$A$2:$AA$19,2,FALSE))=FALSE,"",IF(ISNUMBER(Z256),(Z256-VLOOKUP($B256,Stats!$A$2:$AA$19,8,FALSE))/VLOOKUP($B256,Stats!$A$2:$AA$19,22,FALSE),""))</f>
        <v/>
      </c>
      <c r="BI256" s="46" t="str">
        <f>IF(ISNUMBER(VLOOKUP($B256,Stats!$A$2:$AA$19,2,FALSE))=FALSE,"",IF(ISNUMBER(#REF!),(#REF!-VLOOKUP($B256,Stats!$A$2:$AA$19,9,FALSE))/VLOOKUP($B256,Stats!$A$2:$AA$19,23,FALSE),""))</f>
        <v/>
      </c>
      <c r="BJ256" s="46" t="str">
        <f>IF(ISNUMBER(VLOOKUP($B256,Stats!$A$2:$AA$19,2,FALSE))=FALSE,"",IF(ISNUMBER(#REF!),(#REF!-VLOOKUP($B256,Stats!$A$2:$AA$19,10,FALSE))/VLOOKUP($B256,Stats!$A$2:$AA$19,24,FALSE),""))</f>
        <v/>
      </c>
      <c r="BK256" s="44" t="str">
        <f t="shared" si="46"/>
        <v/>
      </c>
      <c r="BL256" s="46" t="str">
        <f>IF(ISNUMBER(VLOOKUP($B256,Stats!$A$2:$AA$19,2,FALSE))=FALSE,"",IF(ISNUMBER(#REF!),(#REF!-VLOOKUP($B256,Stats!$A$2:$AA$19,11,FALSE))/VLOOKUP($B256,Stats!$A$2:$AA$19,25,FALSE),""))</f>
        <v/>
      </c>
      <c r="BM256" s="46" t="str">
        <f>IF(ISNUMBER(VLOOKUP($B256,Stats!$A$2:$AA$19,2,FALSE))=FALSE,"",IF(ISNUMBER(AA256),(AA256-VLOOKUP($B256,Stats!$A$2:$AA$19,12,FALSE))/VLOOKUP($B256,Stats!$A$2:$AA$19,26,FALSE),""))</f>
        <v/>
      </c>
      <c r="BN256" s="46" t="str">
        <f>IF(ISNUMBER(VLOOKUP($B256,Stats!$A$2:$AA$19,2,FALSE))=FALSE,"",IF(ISNUMBER(#REF!),(#REF!-VLOOKUP($B256,Stats!$A$2:$AA$19,13,FALSE))/VLOOKUP($B256,Stats!$A$2:$AA$19,27,FALSE),""))</f>
        <v/>
      </c>
      <c r="BO256" s="46" t="str">
        <f>IF(ISNUMBER(VLOOKUP($B256,Stats!$A$2:$AA$19,2,FALSE))=FALSE,"",IF(ISNUMBER(#REF!),(#REF!-VLOOKUP($B256,Stats!$A$2:$AA$19,14,FALSE))/VLOOKUP($B256,Stats!$A$2:$AB$19,28,FALSE),""))</f>
        <v/>
      </c>
      <c r="BP256" s="46"/>
      <c r="BQ256" s="46" t="str">
        <f>IF(ISNUMBER(VLOOKUP($B256,Stats!$A$2:$AA$19,2,FALSE))=FALSE,"",IF(ISNUMBER(BM256),BM256,(VLOOKUP($B256,Stats!$A$2:$AT$19,46,FALSE)-VLOOKUP($B256,Stats!$A$2:$AA$19,12,FALSE))/VLOOKUP($B256,Stats!$A$2:$AA$19,26,FALSE)))</f>
        <v/>
      </c>
      <c r="BR256" s="51" t="str">
        <f t="shared" si="47"/>
        <v/>
      </c>
      <c r="BS256" s="32" t="str">
        <f t="shared" si="42"/>
        <v/>
      </c>
      <c r="BT256" s="53" t="str">
        <f t="shared" si="43"/>
        <v/>
      </c>
    </row>
    <row r="257" spans="1:72" x14ac:dyDescent="0.15">
      <c r="A257" s="16">
        <v>5251</v>
      </c>
      <c r="B257" s="17">
        <v>201421</v>
      </c>
      <c r="C257" s="3">
        <v>0</v>
      </c>
      <c r="D257" s="23">
        <v>-2.1943573667711602E-2</v>
      </c>
      <c r="E257" s="18">
        <v>7.5408981564874062E-3</v>
      </c>
      <c r="F257" s="24">
        <v>2</v>
      </c>
      <c r="G257" s="24">
        <v>5</v>
      </c>
      <c r="H257" s="20">
        <v>5.5670810186925213E-3</v>
      </c>
      <c r="I257" s="20">
        <v>-6.6182980110101926E-3</v>
      </c>
      <c r="J257" s="24">
        <v>1</v>
      </c>
      <c r="K257" s="24">
        <v>2</v>
      </c>
      <c r="L257" s="20">
        <v>9.1652705233074006E-3</v>
      </c>
      <c r="M257" s="20">
        <v>-1.6015624999999978E-2</v>
      </c>
      <c r="N257" s="19">
        <v>1.024</v>
      </c>
      <c r="O257" s="19">
        <v>1.0031347962382446</v>
      </c>
      <c r="P257" s="25">
        <v>41927</v>
      </c>
      <c r="Q257" s="20">
        <v>-2.5000000000000022E-2</v>
      </c>
      <c r="R257" s="25">
        <v>41929</v>
      </c>
      <c r="S257" s="25">
        <f>IF(ISNUMBER(R257),VLOOKUP(B257,Index!$B$3:$AB$18,27,FALSE),"")</f>
        <v>41929</v>
      </c>
      <c r="T257" s="25">
        <f>IF(ISNUMBER($R257),VLOOKUP($B257,Index!$B$21:$AB$36,27,FALSE),"")</f>
        <v>41929</v>
      </c>
      <c r="U257" s="25">
        <f>IF(ISNUMBER($R257),VLOOKUP($B257,Index!$B$39:$AB$54,27,FALSE),"")</f>
        <v>41929</v>
      </c>
      <c r="W257" s="18">
        <v>-0.78996865203761779</v>
      </c>
      <c r="X257" s="19">
        <v>0.2857142857142857</v>
      </c>
      <c r="Y257" s="18">
        <v>0.14307848266719025</v>
      </c>
      <c r="Z257" s="19">
        <f t="shared" si="44"/>
        <v>0</v>
      </c>
      <c r="AA257" s="21" t="s">
        <v>25</v>
      </c>
      <c r="AB257" s="28"/>
      <c r="AC257" s="18">
        <v>0.62405047120213086</v>
      </c>
      <c r="AD257" s="19">
        <v>8.1632653061224483E-2</v>
      </c>
      <c r="AE257" s="18">
        <v>2.0471452202345461E-2</v>
      </c>
      <c r="AF257" s="19">
        <f t="shared" si="45"/>
        <v>0</v>
      </c>
      <c r="AG257" s="21" t="s">
        <v>25</v>
      </c>
      <c r="AH257" s="28"/>
      <c r="AK257" t="str">
        <f t="shared" si="53"/>
        <v/>
      </c>
      <c r="AL257" t="str">
        <f t="shared" si="53"/>
        <v/>
      </c>
      <c r="AM257" t="str">
        <f t="shared" si="53"/>
        <v/>
      </c>
      <c r="AN257" t="str">
        <f t="shared" si="53"/>
        <v/>
      </c>
      <c r="AO257" t="str">
        <f t="shared" si="53"/>
        <v/>
      </c>
      <c r="AP257" t="str">
        <f t="shared" si="53"/>
        <v/>
      </c>
      <c r="AQ257" t="str">
        <f t="shared" si="53"/>
        <v/>
      </c>
      <c r="AR257" t="str">
        <f t="shared" si="53"/>
        <v/>
      </c>
      <c r="AS257" t="str">
        <f t="shared" si="53"/>
        <v/>
      </c>
      <c r="AT257" t="str">
        <f t="shared" si="53"/>
        <v/>
      </c>
      <c r="AU257" t="str">
        <f t="shared" si="53"/>
        <v/>
      </c>
      <c r="AV257" t="str">
        <f t="shared" si="53"/>
        <v/>
      </c>
      <c r="AW257" t="str">
        <f t="shared" si="53"/>
        <v/>
      </c>
      <c r="AX257" t="str">
        <f t="shared" si="53"/>
        <v/>
      </c>
      <c r="AZ257" s="46">
        <f>IF(ISNUMBER(VLOOKUP($B257,Stats!$A$2:$AA$19,2,FALSE))=FALSE,"",IF(ISNUMBER(W257),(W257-VLOOKUP($B257,Stats!$A$2:$AA$19,2,FALSE))/VLOOKUP($B257,Stats!$A$2:$AA$19,16,FALSE),""))</f>
        <v>-0.79307155885508618</v>
      </c>
      <c r="BA257" s="46">
        <f>IF(ISNUMBER(VLOOKUP($B257,Stats!$A$2:$AA$19,2,FALSE))=FALSE,"",IF(ISNUMBER(X257),(X257-VLOOKUP($B257,Stats!$A$2:$AA$19,3,FALSE))/VLOOKUP($B257,Stats!$A$2:$AA$19,17,FALSE),""))</f>
        <v>-0.6967057200847836</v>
      </c>
      <c r="BB257" s="46"/>
      <c r="BC257" s="46"/>
      <c r="BD257" s="44">
        <f t="shared" si="41"/>
        <v>-0.74488863946993489</v>
      </c>
      <c r="BE257" s="46">
        <f>IF(ISNUMBER(VLOOKUP($B257,Stats!$A$2:$AA$19,2,FALSE))=FALSE,"",IF(ISNUMBER(Y257),(Y257-VLOOKUP($B257,Stats!$A$2:$AA$19,5,FALSE))/VLOOKUP($B257,Stats!$A$2:$AA$19,19,FALSE),""))</f>
        <v>0.93544994416183236</v>
      </c>
      <c r="BF257" s="46"/>
      <c r="BG257" s="46"/>
      <c r="BH257" s="46">
        <f>IF(ISNUMBER(VLOOKUP($B257,Stats!$A$2:$AA$19,2,FALSE))=FALSE,"",IF(ISNUMBER(Z257),(Z257-VLOOKUP($B257,Stats!$A$2:$AA$19,8,FALSE))/VLOOKUP($B257,Stats!$A$2:$AA$19,22,FALSE),""))</f>
        <v>-0.61753828864926419</v>
      </c>
      <c r="BI257" s="46" t="str">
        <f>IF(ISNUMBER(VLOOKUP($B257,Stats!$A$2:$AA$19,2,FALSE))=FALSE,"",IF(ISNUMBER(#REF!),(#REF!-VLOOKUP($B257,Stats!$A$2:$AA$19,9,FALSE))/VLOOKUP($B257,Stats!$A$2:$AA$19,23,FALSE),""))</f>
        <v/>
      </c>
      <c r="BJ257" s="46" t="str">
        <f>IF(ISNUMBER(VLOOKUP($B257,Stats!$A$2:$AA$19,2,FALSE))=FALSE,"",IF(ISNUMBER(#REF!),(#REF!-VLOOKUP($B257,Stats!$A$2:$AA$19,10,FALSE))/VLOOKUP($B257,Stats!$A$2:$AA$19,24,FALSE),""))</f>
        <v/>
      </c>
      <c r="BK257" s="44">
        <f t="shared" si="46"/>
        <v>-0.84007644750806187</v>
      </c>
      <c r="BL257" s="46" t="str">
        <f>IF(ISNUMBER(VLOOKUP($B257,Stats!$A$2:$AA$19,2,FALSE))=FALSE,"",IF(ISNUMBER(#REF!),(#REF!-VLOOKUP($B257,Stats!$A$2:$AA$19,11,FALSE))/VLOOKUP($B257,Stats!$A$2:$AA$19,25,FALSE),""))</f>
        <v/>
      </c>
      <c r="BM257" s="46" t="str">
        <f>IF(ISNUMBER(VLOOKUP($B257,Stats!$A$2:$AA$19,2,FALSE))=FALSE,"",IF(ISNUMBER(AA257),(AA257-VLOOKUP($B257,Stats!$A$2:$AA$19,12,FALSE))/VLOOKUP($B257,Stats!$A$2:$AA$19,26,FALSE),""))</f>
        <v/>
      </c>
      <c r="BN257" s="46" t="str">
        <f>IF(ISNUMBER(VLOOKUP($B257,Stats!$A$2:$AA$19,2,FALSE))=FALSE,"",IF(ISNUMBER(#REF!),(#REF!-VLOOKUP($B257,Stats!$A$2:$AA$19,13,FALSE))/VLOOKUP($B257,Stats!$A$2:$AA$19,27,FALSE),""))</f>
        <v/>
      </c>
      <c r="BO257" s="46" t="str">
        <f>IF(ISNUMBER(VLOOKUP($B257,Stats!$A$2:$AA$19,2,FALSE))=FALSE,"",IF(ISNUMBER(#REF!),(#REF!-VLOOKUP($B257,Stats!$A$2:$AA$19,14,FALSE))/VLOOKUP($B257,Stats!$A$2:$AB$19,28,FALSE),""))</f>
        <v/>
      </c>
      <c r="BP257" s="46"/>
      <c r="BQ257" s="46">
        <f>IF(ISNUMBER(VLOOKUP($B257,Stats!$A$2:$AA$19,2,FALSE))=FALSE,"",IF(ISNUMBER(BM257),BM257,(VLOOKUP($B257,Stats!$A$2:$AT$19,46,FALSE)-VLOOKUP($B257,Stats!$A$2:$AA$19,12,FALSE))/VLOOKUP($B257,Stats!$A$2:$AA$19,26,FALSE)))</f>
        <v>-0.81319138310867711</v>
      </c>
      <c r="BR257" s="51">
        <f t="shared" si="47"/>
        <v>-0.81319138310867711</v>
      </c>
      <c r="BS257" s="32" t="str">
        <f t="shared" si="42"/>
        <v>5251_201421</v>
      </c>
      <c r="BT257" s="53">
        <f t="shared" si="43"/>
        <v>-0.81566187302055959</v>
      </c>
    </row>
    <row r="258" spans="1:72" x14ac:dyDescent="0.15">
      <c r="A258" s="16">
        <v>5251</v>
      </c>
      <c r="B258" s="17">
        <v>201422</v>
      </c>
      <c r="C258" s="3">
        <v>0</v>
      </c>
      <c r="D258" s="23">
        <v>6.5104166666665186E-3</v>
      </c>
      <c r="E258" s="18">
        <v>1.0178317443686873E-2</v>
      </c>
      <c r="F258" s="24">
        <v>6</v>
      </c>
      <c r="G258" s="24">
        <v>4</v>
      </c>
      <c r="H258" s="20">
        <v>7.7744720600355271E-3</v>
      </c>
      <c r="I258" s="20">
        <v>-9.9222606188149043E-3</v>
      </c>
      <c r="J258" s="24">
        <v>5</v>
      </c>
      <c r="K258" s="24">
        <v>3</v>
      </c>
      <c r="L258" s="20">
        <v>1.4504513642357164E-2</v>
      </c>
      <c r="M258" s="20">
        <v>-1.4147130153597476E-2</v>
      </c>
      <c r="N258" s="19">
        <v>1.0105</v>
      </c>
      <c r="O258" s="19">
        <v>1</v>
      </c>
      <c r="P258" s="25">
        <v>41932</v>
      </c>
      <c r="Q258" s="20">
        <v>-3.4537357743691155E-2</v>
      </c>
      <c r="R258" s="25">
        <v>41935</v>
      </c>
      <c r="S258" s="25">
        <f>IF(ISNUMBER(R258),VLOOKUP(B258,Index!$B$3:$AB$18,27,FALSE),"")</f>
        <v>41939</v>
      </c>
      <c r="T258" s="25">
        <f>IF(ISNUMBER($R258),VLOOKUP($B258,Index!$B$21:$AB$36,27,FALSE),"")</f>
        <v>41935</v>
      </c>
      <c r="U258" s="25">
        <f>IF(ISNUMBER($R258),VLOOKUP($B258,Index!$B$39:$AB$54,27,FALSE),"")</f>
        <v>41936</v>
      </c>
      <c r="W258" s="18">
        <v>0.19531249999999556</v>
      </c>
      <c r="X258" s="19">
        <v>0.6</v>
      </c>
      <c r="Y258" s="18">
        <v>0.19311999522163875</v>
      </c>
      <c r="Z258" s="19">
        <f t="shared" si="44"/>
        <v>4</v>
      </c>
      <c r="AA258" s="21">
        <v>0.18850361150906972</v>
      </c>
      <c r="AB258" s="28"/>
      <c r="AC258" s="18">
        <v>3.8146972656248265E-2</v>
      </c>
      <c r="AD258" s="19">
        <v>0.36</v>
      </c>
      <c r="AE258" s="18">
        <v>3.7295332554405772E-2</v>
      </c>
      <c r="AF258" s="19">
        <f t="shared" si="45"/>
        <v>16</v>
      </c>
      <c r="AG258" s="21">
        <v>3.5533611551962281E-2</v>
      </c>
      <c r="AH258" s="28"/>
      <c r="AK258" t="str">
        <f t="shared" si="53"/>
        <v/>
      </c>
      <c r="AL258">
        <f t="shared" si="53"/>
        <v>0.18850361150906972</v>
      </c>
      <c r="AM258" t="str">
        <f t="shared" si="53"/>
        <v/>
      </c>
      <c r="AN258" t="str">
        <f t="shared" si="53"/>
        <v/>
      </c>
      <c r="AO258" t="str">
        <f t="shared" si="53"/>
        <v/>
      </c>
      <c r="AP258" t="str">
        <f t="shared" si="53"/>
        <v/>
      </c>
      <c r="AQ258" t="str">
        <f t="shared" si="53"/>
        <v/>
      </c>
      <c r="AR258" t="str">
        <f t="shared" si="53"/>
        <v/>
      </c>
      <c r="AS258" t="str">
        <f t="shared" si="53"/>
        <v/>
      </c>
      <c r="AT258" t="str">
        <f t="shared" si="53"/>
        <v/>
      </c>
      <c r="AU258" t="str">
        <f t="shared" si="53"/>
        <v/>
      </c>
      <c r="AV258" t="str">
        <f t="shared" si="53"/>
        <v/>
      </c>
      <c r="AW258" t="str">
        <f t="shared" si="53"/>
        <v/>
      </c>
      <c r="AX258" t="str">
        <f t="shared" si="53"/>
        <v/>
      </c>
      <c r="AZ258" s="46">
        <f>IF(ISNUMBER(VLOOKUP($B258,Stats!$A$2:$AA$19,2,FALSE))=FALSE,"",IF(ISNUMBER(W258),(W258-VLOOKUP($B258,Stats!$A$2:$AA$19,2,FALSE))/VLOOKUP($B258,Stats!$A$2:$AA$19,16,FALSE),""))</f>
        <v>-0.50773112759073713</v>
      </c>
      <c r="BA258" s="46">
        <f>IF(ISNUMBER(VLOOKUP($B258,Stats!$A$2:$AA$19,2,FALSE))=FALSE,"",IF(ISNUMBER(X258),(X258-VLOOKUP($B258,Stats!$A$2:$AA$19,3,FALSE))/VLOOKUP($B258,Stats!$A$2:$AA$19,17,FALSE),""))</f>
        <v>-0.20603698172286539</v>
      </c>
      <c r="BB258" s="46"/>
      <c r="BC258" s="46"/>
      <c r="BD258" s="44">
        <f t="shared" si="41"/>
        <v>-0.35688405465680129</v>
      </c>
      <c r="BE258" s="46">
        <f>IF(ISNUMBER(VLOOKUP($B258,Stats!$A$2:$AA$19,2,FALSE))=FALSE,"",IF(ISNUMBER(Y258),(Y258-VLOOKUP($B258,Stats!$A$2:$AA$19,5,FALSE))/VLOOKUP($B258,Stats!$A$2:$AA$19,19,FALSE),""))</f>
        <v>0.82700605263419524</v>
      </c>
      <c r="BF258" s="46"/>
      <c r="BG258" s="46"/>
      <c r="BH258" s="46">
        <f>IF(ISNUMBER(VLOOKUP($B258,Stats!$A$2:$AA$19,2,FALSE))=FALSE,"",IF(ISNUMBER(Z258),(Z258-VLOOKUP($B258,Stats!$A$2:$AA$19,8,FALSE))/VLOOKUP($B258,Stats!$A$2:$AA$19,22,FALSE),""))</f>
        <v>0.66359770503354598</v>
      </c>
      <c r="BI258" s="46" t="str">
        <f>IF(ISNUMBER(VLOOKUP($B258,Stats!$A$2:$AA$19,2,FALSE))=FALSE,"",IF(ISNUMBER(#REF!),(#REF!-VLOOKUP($B258,Stats!$A$2:$AA$19,9,FALSE))/VLOOKUP($B258,Stats!$A$2:$AA$19,23,FALSE),""))</f>
        <v/>
      </c>
      <c r="BJ258" s="46" t="str">
        <f>IF(ISNUMBER(VLOOKUP($B258,Stats!$A$2:$AA$19,2,FALSE))=FALSE,"",IF(ISNUMBER(#REF!),(#REF!-VLOOKUP($B258,Stats!$A$2:$AA$19,10,FALSE))/VLOOKUP($B258,Stats!$A$2:$AA$19,24,FALSE),""))</f>
        <v/>
      </c>
      <c r="BK258" s="44">
        <f t="shared" si="46"/>
        <v>-0.37982492533387291</v>
      </c>
      <c r="BL258" s="46" t="str">
        <f>IF(ISNUMBER(VLOOKUP($B258,Stats!$A$2:$AA$19,2,FALSE))=FALSE,"",IF(ISNUMBER(#REF!),(#REF!-VLOOKUP($B258,Stats!$A$2:$AA$19,11,FALSE))/VLOOKUP($B258,Stats!$A$2:$AA$19,25,FALSE),""))</f>
        <v/>
      </c>
      <c r="BM258" s="46">
        <f>IF(ISNUMBER(VLOOKUP($B258,Stats!$A$2:$AA$19,2,FALSE))=FALSE,"",IF(ISNUMBER(AA258),(AA258-VLOOKUP($B258,Stats!$A$2:$AA$19,12,FALSE))/VLOOKUP($B258,Stats!$A$2:$AA$19,26,FALSE),""))</f>
        <v>-0.37183874693056279</v>
      </c>
      <c r="BN258" s="46" t="str">
        <f>IF(ISNUMBER(VLOOKUP($B258,Stats!$A$2:$AA$19,2,FALSE))=FALSE,"",IF(ISNUMBER(#REF!),(#REF!-VLOOKUP($B258,Stats!$A$2:$AA$19,13,FALSE))/VLOOKUP($B258,Stats!$A$2:$AA$19,27,FALSE),""))</f>
        <v/>
      </c>
      <c r="BO258" s="46" t="str">
        <f>IF(ISNUMBER(VLOOKUP($B258,Stats!$A$2:$AA$19,2,FALSE))=FALSE,"",IF(ISNUMBER(#REF!),(#REF!-VLOOKUP($B258,Stats!$A$2:$AA$19,14,FALSE))/VLOOKUP($B258,Stats!$A$2:$AB$19,28,FALSE),""))</f>
        <v/>
      </c>
      <c r="BP258" s="46"/>
      <c r="BQ258" s="46">
        <f>IF(ISNUMBER(VLOOKUP($B258,Stats!$A$2:$AA$19,2,FALSE))=FALSE,"",IF(ISNUMBER(BM258),BM258,(VLOOKUP($B258,Stats!$A$2:$AT$19,46,FALSE)-VLOOKUP($B258,Stats!$A$2:$AA$19,12,FALSE))/VLOOKUP($B258,Stats!$A$2:$AA$19,26,FALSE)))</f>
        <v>-0.37183874693056279</v>
      </c>
      <c r="BR258" s="51">
        <f t="shared" si="47"/>
        <v>-0.37183874693056279</v>
      </c>
      <c r="BS258" s="32" t="str">
        <f t="shared" si="42"/>
        <v>5251_201422</v>
      </c>
      <c r="BT258" s="53">
        <f t="shared" si="43"/>
        <v>-0.37363951551779656</v>
      </c>
    </row>
    <row r="259" spans="1:72" x14ac:dyDescent="0.15">
      <c r="A259" s="16">
        <v>5251</v>
      </c>
      <c r="B259" s="17">
        <v>201423</v>
      </c>
      <c r="C259" s="3">
        <v>0</v>
      </c>
      <c r="D259" s="23">
        <v>-2.7962981391183139E-2</v>
      </c>
      <c r="E259" s="18">
        <v>1.0016585625383715E-2</v>
      </c>
      <c r="F259" s="24">
        <v>4</v>
      </c>
      <c r="G259" s="24">
        <v>6</v>
      </c>
      <c r="H259" s="20">
        <v>5.7128355357881633E-3</v>
      </c>
      <c r="I259" s="20">
        <v>-8.4529255228701916E-3</v>
      </c>
      <c r="J259" s="24">
        <v>1</v>
      </c>
      <c r="K259" s="24">
        <v>2</v>
      </c>
      <c r="L259" s="20">
        <v>1.0104102878138344E-2</v>
      </c>
      <c r="M259" s="20">
        <v>-2.3325358851674749E-2</v>
      </c>
      <c r="N259" s="19">
        <v>1.0103</v>
      </c>
      <c r="O259" s="19">
        <v>1.0003960788196851</v>
      </c>
      <c r="P259" s="25">
        <v>41949</v>
      </c>
      <c r="Q259" s="20">
        <v>-3.3158467781846945E-2</v>
      </c>
      <c r="R259" s="25">
        <v>41957</v>
      </c>
      <c r="S259" s="25">
        <f>IF(ISNUMBER(R259),VLOOKUP(B259,Index!$B$3:$AB$18,27,FALSE),"")</f>
        <v>41956</v>
      </c>
      <c r="T259" s="25">
        <f>IF(ISNUMBER($R259),VLOOKUP($B259,Index!$B$21:$AB$36,27,FALSE),"")</f>
        <v>41954</v>
      </c>
      <c r="U259" s="25">
        <f>IF(ISNUMBER($R259),VLOOKUP($B259,Index!$B$39:$AB$54,27,FALSE),"")</f>
        <v>41957</v>
      </c>
      <c r="W259" s="18">
        <v>-0.83888944173549418</v>
      </c>
      <c r="X259" s="19">
        <v>0.4</v>
      </c>
      <c r="Y259" s="18">
        <v>0.19005134972588783</v>
      </c>
      <c r="Z259" s="19">
        <f t="shared" si="44"/>
        <v>1</v>
      </c>
      <c r="AA259" s="21" t="s">
        <v>25</v>
      </c>
      <c r="AB259" s="28"/>
      <c r="AC259" s="18">
        <v>0.70373549545528913</v>
      </c>
      <c r="AD259" s="19">
        <v>0.16000000000000003</v>
      </c>
      <c r="AE259" s="18">
        <v>3.6119515532631721E-2</v>
      </c>
      <c r="AF259" s="19">
        <f t="shared" si="45"/>
        <v>1</v>
      </c>
      <c r="AG259" s="21" t="s">
        <v>25</v>
      </c>
      <c r="AH259" s="28"/>
      <c r="AK259" t="str">
        <f t="shared" si="53"/>
        <v/>
      </c>
      <c r="AL259" t="str">
        <f t="shared" si="53"/>
        <v/>
      </c>
      <c r="AM259" t="str">
        <f t="shared" si="53"/>
        <v/>
      </c>
      <c r="AN259" t="str">
        <f t="shared" si="53"/>
        <v/>
      </c>
      <c r="AO259" t="str">
        <f t="shared" si="53"/>
        <v/>
      </c>
      <c r="AP259" t="str">
        <f t="shared" si="53"/>
        <v/>
      </c>
      <c r="AQ259" t="str">
        <f t="shared" si="53"/>
        <v/>
      </c>
      <c r="AR259" t="str">
        <f t="shared" si="53"/>
        <v/>
      </c>
      <c r="AS259" t="str">
        <f t="shared" si="53"/>
        <v/>
      </c>
      <c r="AT259" t="str">
        <f t="shared" si="53"/>
        <v/>
      </c>
      <c r="AU259" t="str">
        <f t="shared" si="53"/>
        <v/>
      </c>
      <c r="AV259" t="str">
        <f t="shared" si="53"/>
        <v/>
      </c>
      <c r="AW259" t="str">
        <f t="shared" si="53"/>
        <v/>
      </c>
      <c r="AX259" t="str">
        <f t="shared" si="53"/>
        <v/>
      </c>
      <c r="AZ259" s="46">
        <f>IF(ISNUMBER(VLOOKUP($B259,Stats!$A$2:$AA$19,2,FALSE))=FALSE,"",IF(ISNUMBER(W259),(W259-VLOOKUP($B259,Stats!$A$2:$AA$19,2,FALSE))/VLOOKUP($B259,Stats!$A$2:$AA$19,16,FALSE),""))</f>
        <v>-1.059760224077106</v>
      </c>
      <c r="BA259" s="46">
        <f>IF(ISNUMBER(VLOOKUP($B259,Stats!$A$2:$AA$19,2,FALSE))=FALSE,"",IF(ISNUMBER(X259),(X259-VLOOKUP($B259,Stats!$A$2:$AA$19,3,FALSE))/VLOOKUP($B259,Stats!$A$2:$AA$19,17,FALSE),""))</f>
        <v>-0.66983579230430179</v>
      </c>
      <c r="BB259" s="46"/>
      <c r="BC259" s="46"/>
      <c r="BD259" s="44">
        <f t="shared" ref="BD259:BD322" si="54">IF(ISNUMBER(AZ259),MAX(-3,MIN(3,SUM(0,AZ259)))*$AZ$1+MAX(-3,MIN(3,SUM(0,BA259)))*$BA$1+$BB$1*MAX(-3,MIN(3,SUM(0,BC259))),"")</f>
        <v>-0.86479800819070385</v>
      </c>
      <c r="BE259" s="46">
        <f>IF(ISNUMBER(VLOOKUP($B259,Stats!$A$2:$AA$19,2,FALSE))=FALSE,"",IF(ISNUMBER(Y259),(Y259-VLOOKUP($B259,Stats!$A$2:$AA$19,5,FALSE))/VLOOKUP($B259,Stats!$A$2:$AA$19,19,FALSE),""))</f>
        <v>0.48126280321257808</v>
      </c>
      <c r="BF259" s="46"/>
      <c r="BG259" s="46"/>
      <c r="BH259" s="46">
        <f>IF(ISNUMBER(VLOOKUP($B259,Stats!$A$2:$AA$19,2,FALSE))=FALSE,"",IF(ISNUMBER(Z259),(Z259-VLOOKUP($B259,Stats!$A$2:$AA$19,8,FALSE))/VLOOKUP($B259,Stats!$A$2:$AA$19,22,FALSE),""))</f>
        <v>-0.39509019437688425</v>
      </c>
      <c r="BI259" s="46" t="str">
        <f>IF(ISNUMBER(VLOOKUP($B259,Stats!$A$2:$AA$19,2,FALSE))=FALSE,"",IF(ISNUMBER(#REF!),(#REF!-VLOOKUP($B259,Stats!$A$2:$AA$19,9,FALSE))/VLOOKUP($B259,Stats!$A$2:$AA$19,23,FALSE),""))</f>
        <v/>
      </c>
      <c r="BJ259" s="46" t="str">
        <f>IF(ISNUMBER(VLOOKUP($B259,Stats!$A$2:$AA$19,2,FALSE))=FALSE,"",IF(ISNUMBER(#REF!),(#REF!-VLOOKUP($B259,Stats!$A$2:$AA$19,10,FALSE))/VLOOKUP($B259,Stats!$A$2:$AA$19,24,FALSE),""))</f>
        <v/>
      </c>
      <c r="BK259" s="44">
        <f t="shared" si="46"/>
        <v>-0.45541102056186988</v>
      </c>
      <c r="BL259" s="46" t="str">
        <f>IF(ISNUMBER(VLOOKUP($B259,Stats!$A$2:$AA$19,2,FALSE))=FALSE,"",IF(ISNUMBER(#REF!),(#REF!-VLOOKUP($B259,Stats!$A$2:$AA$19,11,FALSE))/VLOOKUP($B259,Stats!$A$2:$AA$19,25,FALSE),""))</f>
        <v/>
      </c>
      <c r="BM259" s="46" t="str">
        <f>IF(ISNUMBER(VLOOKUP($B259,Stats!$A$2:$AA$19,2,FALSE))=FALSE,"",IF(ISNUMBER(AA259),(AA259-VLOOKUP($B259,Stats!$A$2:$AA$19,12,FALSE))/VLOOKUP($B259,Stats!$A$2:$AA$19,26,FALSE),""))</f>
        <v/>
      </c>
      <c r="BN259" s="46" t="str">
        <f>IF(ISNUMBER(VLOOKUP($B259,Stats!$A$2:$AA$19,2,FALSE))=FALSE,"",IF(ISNUMBER(#REF!),(#REF!-VLOOKUP($B259,Stats!$A$2:$AA$19,13,FALSE))/VLOOKUP($B259,Stats!$A$2:$AA$19,27,FALSE),""))</f>
        <v/>
      </c>
      <c r="BO259" s="46" t="str">
        <f>IF(ISNUMBER(VLOOKUP($B259,Stats!$A$2:$AA$19,2,FALSE))=FALSE,"",IF(ISNUMBER(#REF!),(#REF!-VLOOKUP($B259,Stats!$A$2:$AA$19,14,FALSE))/VLOOKUP($B259,Stats!$A$2:$AB$19,28,FALSE),""))</f>
        <v/>
      </c>
      <c r="BP259" s="46"/>
      <c r="BQ259" s="46">
        <f>IF(ISNUMBER(VLOOKUP($B259,Stats!$A$2:$AA$19,2,FALSE))=FALSE,"",IF(ISNUMBER(BM259),BM259,(VLOOKUP($B259,Stats!$A$2:$AT$19,46,FALSE)-VLOOKUP($B259,Stats!$A$2:$AA$19,12,FALSE))/VLOOKUP($B259,Stats!$A$2:$AA$19,26,FALSE)))</f>
        <v>-0.71825946798524909</v>
      </c>
      <c r="BR259" s="51">
        <f t="shared" si="47"/>
        <v>-0.71825946798524909</v>
      </c>
      <c r="BS259" s="32" t="str">
        <f t="shared" ref="BS259:BS322" si="55">IF(ISNUMBER(AZ259),CONCATENATE(A259,"_",B259),"")</f>
        <v>5251_201423</v>
      </c>
      <c r="BT259" s="53">
        <f t="shared" ref="BT259:BT322" si="56">IF(ISNUMBER(AZ259),BD259*$BD$1+BK259*$BK$1+$BR$1*BR259,"")</f>
        <v>-0.58985810757231261</v>
      </c>
    </row>
    <row r="260" spans="1:72" x14ac:dyDescent="0.15">
      <c r="A260" s="16">
        <v>5251</v>
      </c>
      <c r="B260" s="17">
        <v>201424</v>
      </c>
      <c r="C260" s="3">
        <v>0</v>
      </c>
      <c r="D260" s="23">
        <v>5.3030303030302983E-2</v>
      </c>
      <c r="E260" s="18">
        <v>5.2026213999759327E-3</v>
      </c>
      <c r="F260" s="24">
        <v>8</v>
      </c>
      <c r="G260" s="24">
        <v>2</v>
      </c>
      <c r="H260" s="20">
        <v>7.0449391774714265E-3</v>
      </c>
      <c r="I260" s="20">
        <v>-2.2163053521326859E-3</v>
      </c>
      <c r="J260" s="24">
        <v>6</v>
      </c>
      <c r="K260" s="24">
        <v>1</v>
      </c>
      <c r="L260" s="20">
        <v>1.3615888615888583E-2</v>
      </c>
      <c r="M260" s="20">
        <v>-3.2206119162642155E-3</v>
      </c>
      <c r="N260" s="19">
        <v>1.0286</v>
      </c>
      <c r="O260" s="19">
        <v>1.0388849611150388</v>
      </c>
      <c r="P260" s="25">
        <v>41971</v>
      </c>
      <c r="Q260" s="20">
        <v>-3.2206119162642155E-3</v>
      </c>
      <c r="R260" s="25">
        <v>41963</v>
      </c>
      <c r="S260" s="25">
        <f>IF(ISNUMBER(R260),VLOOKUP(B260,Index!$B$3:$AB$18,27,FALSE),"")</f>
        <v>41963</v>
      </c>
      <c r="T260" s="25">
        <f>IF(ISNUMBER($R260),VLOOKUP($B260,Index!$B$21:$AB$36,27,FALSE),"")</f>
        <v>41963</v>
      </c>
      <c r="U260" s="25">
        <f>IF(ISNUMBER($R260),VLOOKUP($B260,Index!$B$39:$AB$54,27,FALSE),"")</f>
        <v>41963</v>
      </c>
      <c r="W260" s="18">
        <v>1.5909090909090895</v>
      </c>
      <c r="X260" s="19">
        <v>0.8</v>
      </c>
      <c r="Y260" s="18">
        <v>9.8712800564746989E-2</v>
      </c>
      <c r="Z260" s="19">
        <f t="shared" ref="Z260:Z323" si="57">IF(ISNUMBER(B260),ABS(R260-S260),"")</f>
        <v>0</v>
      </c>
      <c r="AA260" s="21">
        <v>16.465909090908436</v>
      </c>
      <c r="AB260" s="28"/>
      <c r="AC260" s="18">
        <v>2.5309917355371856</v>
      </c>
      <c r="AD260" s="19">
        <v>0.64000000000000012</v>
      </c>
      <c r="AE260" s="18">
        <v>9.7442169953355137E-3</v>
      </c>
      <c r="AF260" s="19">
        <f t="shared" ref="AF260:AF323" si="58">IF(ISNUMBER(B260),(ABS(R260-S260))^2,"")</f>
        <v>0</v>
      </c>
      <c r="AG260" s="21">
        <v>271.12616219006111</v>
      </c>
      <c r="AH260" s="28"/>
      <c r="AK260" t="str">
        <f t="shared" si="53"/>
        <v/>
      </c>
      <c r="AL260" t="str">
        <f t="shared" si="53"/>
        <v/>
      </c>
      <c r="AM260" t="str">
        <f t="shared" si="53"/>
        <v/>
      </c>
      <c r="AN260">
        <f t="shared" si="53"/>
        <v>16.465909090908436</v>
      </c>
      <c r="AO260" t="str">
        <f t="shared" si="53"/>
        <v/>
      </c>
      <c r="AP260" t="str">
        <f t="shared" si="53"/>
        <v/>
      </c>
      <c r="AQ260" t="str">
        <f t="shared" si="53"/>
        <v/>
      </c>
      <c r="AR260" t="str">
        <f t="shared" si="53"/>
        <v/>
      </c>
      <c r="AS260" t="str">
        <f t="shared" si="53"/>
        <v/>
      </c>
      <c r="AT260" t="str">
        <f t="shared" si="53"/>
        <v/>
      </c>
      <c r="AU260" t="str">
        <f t="shared" si="53"/>
        <v/>
      </c>
      <c r="AV260" t="str">
        <f t="shared" si="53"/>
        <v/>
      </c>
      <c r="AW260" t="str">
        <f t="shared" si="53"/>
        <v/>
      </c>
      <c r="AX260" t="str">
        <f t="shared" si="53"/>
        <v/>
      </c>
      <c r="AZ260" s="46">
        <f>IF(ISNUMBER(VLOOKUP($B260,Stats!$A$2:$AA$19,2,FALSE))=FALSE,"",IF(ISNUMBER(W260),(W260-VLOOKUP($B260,Stats!$A$2:$AA$19,2,FALSE))/VLOOKUP($B260,Stats!$A$2:$AA$19,16,FALSE),""))</f>
        <v>0.52439173911258929</v>
      </c>
      <c r="BA260" s="46">
        <f>IF(ISNUMBER(VLOOKUP($B260,Stats!$A$2:$AA$19,2,FALSE))=FALSE,"",IF(ISNUMBER(X260),(X260-VLOOKUP($B260,Stats!$A$2:$AA$19,3,FALSE))/VLOOKUP($B260,Stats!$A$2:$AA$19,17,FALSE),""))</f>
        <v>0.51367074063984464</v>
      </c>
      <c r="BB260" s="46"/>
      <c r="BC260" s="46"/>
      <c r="BD260" s="44">
        <f t="shared" si="54"/>
        <v>0.51903123987621691</v>
      </c>
      <c r="BE260" s="46">
        <f>IF(ISNUMBER(VLOOKUP($B260,Stats!$A$2:$AA$19,2,FALSE))=FALSE,"",IF(ISNUMBER(Y260),(Y260-VLOOKUP($B260,Stats!$A$2:$AA$19,5,FALSE))/VLOOKUP($B260,Stats!$A$2:$AA$19,19,FALSE),""))</f>
        <v>-0.23403957477125237</v>
      </c>
      <c r="BF260" s="46"/>
      <c r="BG260" s="46"/>
      <c r="BH260" s="46">
        <f>IF(ISNUMBER(VLOOKUP($B260,Stats!$A$2:$AA$19,2,FALSE))=FALSE,"",IF(ISNUMBER(Z260),(Z260-VLOOKUP($B260,Stats!$A$2:$AA$19,8,FALSE))/VLOOKUP($B260,Stats!$A$2:$AA$19,22,FALSE),""))</f>
        <v>-0.83432005029645806</v>
      </c>
      <c r="BI260" s="46" t="str">
        <f>IF(ISNUMBER(VLOOKUP($B260,Stats!$A$2:$AA$19,2,FALSE))=FALSE,"",IF(ISNUMBER(#REF!),(#REF!-VLOOKUP($B260,Stats!$A$2:$AA$19,9,FALSE))/VLOOKUP($B260,Stats!$A$2:$AA$19,23,FALSE),""))</f>
        <v/>
      </c>
      <c r="BJ260" s="46" t="str">
        <f>IF(ISNUMBER(VLOOKUP($B260,Stats!$A$2:$AA$19,2,FALSE))=FALSE,"",IF(ISNUMBER(#REF!),(#REF!-VLOOKUP($B260,Stats!$A$2:$AA$19,10,FALSE))/VLOOKUP($B260,Stats!$A$2:$AA$19,24,FALSE),""))</f>
        <v/>
      </c>
      <c r="BK260" s="44">
        <f t="shared" si="46"/>
        <v>-8.6468312749060749E-2</v>
      </c>
      <c r="BL260" s="46" t="str">
        <f>IF(ISNUMBER(VLOOKUP($B260,Stats!$A$2:$AA$19,2,FALSE))=FALSE,"",IF(ISNUMBER(#REF!),(#REF!-VLOOKUP($B260,Stats!$A$2:$AA$19,11,FALSE))/VLOOKUP($B260,Stats!$A$2:$AA$19,25,FALSE),""))</f>
        <v/>
      </c>
      <c r="BM260" s="46">
        <f>IF(ISNUMBER(VLOOKUP($B260,Stats!$A$2:$AA$19,2,FALSE))=FALSE,"",IF(ISNUMBER(AA260),(AA260-VLOOKUP($B260,Stats!$A$2:$AA$19,12,FALSE))/VLOOKUP($B260,Stats!$A$2:$AA$19,26,FALSE),""))</f>
        <v>0.15907145997660874</v>
      </c>
      <c r="BN260" s="46" t="str">
        <f>IF(ISNUMBER(VLOOKUP($B260,Stats!$A$2:$AA$19,2,FALSE))=FALSE,"",IF(ISNUMBER(#REF!),(#REF!-VLOOKUP($B260,Stats!$A$2:$AA$19,13,FALSE))/VLOOKUP($B260,Stats!$A$2:$AA$19,27,FALSE),""))</f>
        <v/>
      </c>
      <c r="BO260" s="46" t="str">
        <f>IF(ISNUMBER(VLOOKUP($B260,Stats!$A$2:$AA$19,2,FALSE))=FALSE,"",IF(ISNUMBER(#REF!),(#REF!-VLOOKUP($B260,Stats!$A$2:$AA$19,14,FALSE))/VLOOKUP($B260,Stats!$A$2:$AB$19,28,FALSE),""))</f>
        <v/>
      </c>
      <c r="BP260" s="46"/>
      <c r="BQ260" s="46">
        <f>IF(ISNUMBER(VLOOKUP($B260,Stats!$A$2:$AA$19,2,FALSE))=FALSE,"",IF(ISNUMBER(BM260),BM260,(VLOOKUP($B260,Stats!$A$2:$AT$19,46,FALSE)-VLOOKUP($B260,Stats!$A$2:$AA$19,12,FALSE))/VLOOKUP($B260,Stats!$A$2:$AA$19,26,FALSE)))</f>
        <v>0.15907145997660874</v>
      </c>
      <c r="BR260" s="51">
        <f t="shared" si="47"/>
        <v>0.15907145997660874</v>
      </c>
      <c r="BS260" s="32" t="str">
        <f t="shared" si="55"/>
        <v>5251_201424</v>
      </c>
      <c r="BT260" s="53">
        <f t="shared" si="56"/>
        <v>8.3739552321128702E-2</v>
      </c>
    </row>
    <row r="261" spans="1:72" x14ac:dyDescent="0.15">
      <c r="A261" s="16">
        <v>5251</v>
      </c>
      <c r="B261" s="17">
        <v>201425</v>
      </c>
      <c r="C261" s="3">
        <v>0</v>
      </c>
      <c r="D261" s="23">
        <v>6.513707952557013E-3</v>
      </c>
      <c r="E261" s="18">
        <v>1.7828970775353645E-2</v>
      </c>
      <c r="F261" s="24">
        <v>6</v>
      </c>
      <c r="G261" s="24">
        <v>4</v>
      </c>
      <c r="H261" s="20">
        <v>1.2692807599418118E-2</v>
      </c>
      <c r="I261" s="20">
        <v>-1.7055226956703223E-2</v>
      </c>
      <c r="J261" s="24">
        <v>3</v>
      </c>
      <c r="K261" s="24">
        <v>3</v>
      </c>
      <c r="L261" s="20">
        <v>2.5737156753470547E-2</v>
      </c>
      <c r="M261" s="20">
        <v>-3.5476935105551277E-2</v>
      </c>
      <c r="N261" s="19">
        <v>1.0435000000000001</v>
      </c>
      <c r="O261" s="19">
        <v>1.0280788177339903</v>
      </c>
      <c r="P261" s="25">
        <v>41977</v>
      </c>
      <c r="Q261" s="20">
        <v>-5.4240536655486449E-2</v>
      </c>
      <c r="R261" s="25">
        <v>41982</v>
      </c>
      <c r="S261" s="25">
        <f>IF(ISNUMBER(R261),VLOOKUP(B261,Index!$B$3:$AB$18,27,FALSE),"")</f>
        <v>41982</v>
      </c>
      <c r="T261" s="25">
        <f>IF(ISNUMBER($R261),VLOOKUP($B261,Index!$B$21:$AB$36,27,FALSE),"")</f>
        <v>41982</v>
      </c>
      <c r="U261" s="25">
        <f>IF(ISNUMBER($R261),VLOOKUP($B261,Index!$B$39:$AB$54,27,FALSE),"")</f>
        <v>41982</v>
      </c>
      <c r="W261" s="18">
        <v>0.19541123857671039</v>
      </c>
      <c r="X261" s="19">
        <v>0.6</v>
      </c>
      <c r="Y261" s="18">
        <v>0.33828093592017444</v>
      </c>
      <c r="Z261" s="19">
        <f t="shared" si="57"/>
        <v>0</v>
      </c>
      <c r="AA261" s="21">
        <v>0.12008929767655883</v>
      </c>
      <c r="AB261" s="28"/>
      <c r="AC261" s="18">
        <v>3.8185552162084024E-2</v>
      </c>
      <c r="AD261" s="19">
        <v>0.36</v>
      </c>
      <c r="AE261" s="18">
        <v>0.11443399160702916</v>
      </c>
      <c r="AF261" s="19">
        <f t="shared" si="58"/>
        <v>0</v>
      </c>
      <c r="AG261" s="21">
        <v>1.4421439416449159E-2</v>
      </c>
      <c r="AH261" s="28"/>
      <c r="AK261" t="str">
        <f t="shared" si="53"/>
        <v/>
      </c>
      <c r="AL261" t="str">
        <f t="shared" si="53"/>
        <v/>
      </c>
      <c r="AM261" t="str">
        <f t="shared" si="53"/>
        <v/>
      </c>
      <c r="AN261" t="str">
        <f t="shared" si="53"/>
        <v/>
      </c>
      <c r="AO261">
        <f t="shared" si="53"/>
        <v>0.12008929767655883</v>
      </c>
      <c r="AP261" t="str">
        <f t="shared" si="53"/>
        <v/>
      </c>
      <c r="AQ261" t="str">
        <f t="shared" si="53"/>
        <v/>
      </c>
      <c r="AR261" t="str">
        <f t="shared" si="53"/>
        <v/>
      </c>
      <c r="AS261" t="str">
        <f t="shared" si="53"/>
        <v/>
      </c>
      <c r="AT261" t="str">
        <f t="shared" si="53"/>
        <v/>
      </c>
      <c r="AU261" t="str">
        <f t="shared" si="53"/>
        <v/>
      </c>
      <c r="AV261" t="str">
        <f t="shared" si="53"/>
        <v/>
      </c>
      <c r="AW261" t="str">
        <f t="shared" si="53"/>
        <v/>
      </c>
      <c r="AX261" t="str">
        <f t="shared" si="53"/>
        <v/>
      </c>
      <c r="AZ261" s="46">
        <f>IF(ISNUMBER(VLOOKUP($B261,Stats!$A$2:$AA$19,2,FALSE))=FALSE,"",IF(ISNUMBER(W261),(W261-VLOOKUP($B261,Stats!$A$2:$AA$19,2,FALSE))/VLOOKUP($B261,Stats!$A$2:$AA$19,16,FALSE),""))</f>
        <v>-0.51818615687632308</v>
      </c>
      <c r="BA261" s="46">
        <f>IF(ISNUMBER(VLOOKUP($B261,Stats!$A$2:$AA$19,2,FALSE))=FALSE,"",IF(ISNUMBER(X261),(X261-VLOOKUP($B261,Stats!$A$2:$AA$19,3,FALSE))/VLOOKUP($B261,Stats!$A$2:$AA$19,17,FALSE),""))</f>
        <v>-0.12237675597646717</v>
      </c>
      <c r="BB261" s="46"/>
      <c r="BC261" s="46"/>
      <c r="BD261" s="44">
        <f t="shared" si="54"/>
        <v>-0.32028145642639511</v>
      </c>
      <c r="BE261" s="46">
        <f>IF(ISNUMBER(VLOOKUP($B261,Stats!$A$2:$AA$19,2,FALSE))=FALSE,"",IF(ISNUMBER(Y261),(Y261-VLOOKUP($B261,Stats!$A$2:$AA$19,5,FALSE))/VLOOKUP($B261,Stats!$A$2:$AA$19,19,FALSE),""))</f>
        <v>7.29545419398379E-2</v>
      </c>
      <c r="BF261" s="46"/>
      <c r="BG261" s="46"/>
      <c r="BH261" s="46">
        <f>IF(ISNUMBER(VLOOKUP($B261,Stats!$A$2:$AA$19,2,FALSE))=FALSE,"",IF(ISNUMBER(Z261),(Z261-VLOOKUP($B261,Stats!$A$2:$AA$19,8,FALSE))/VLOOKUP($B261,Stats!$A$2:$AA$19,22,FALSE),""))</f>
        <v>-0.38938659637819406</v>
      </c>
      <c r="BI261" s="46" t="str">
        <f>IF(ISNUMBER(VLOOKUP($B261,Stats!$A$2:$AA$19,2,FALSE))=FALSE,"",IF(ISNUMBER(#REF!),(#REF!-VLOOKUP($B261,Stats!$A$2:$AA$19,9,FALSE))/VLOOKUP($B261,Stats!$A$2:$AA$19,23,FALSE),""))</f>
        <v/>
      </c>
      <c r="BJ261" s="46" t="str">
        <f>IF(ISNUMBER(VLOOKUP($B261,Stats!$A$2:$AA$19,2,FALSE))=FALSE,"",IF(ISNUMBER(#REF!),(#REF!-VLOOKUP($B261,Stats!$A$2:$AA$19,10,FALSE))/VLOOKUP($B261,Stats!$A$2:$AA$19,24,FALSE),""))</f>
        <v/>
      </c>
      <c r="BK261" s="44">
        <f t="shared" ref="BK261:BK324" si="59">IF(ISNUMBER(AZ261),(MAX(-3,MIN(3,SUM(0,-BE261)))*$BE$1+MAX(-3,MIN(3,SUM(0,-BF261)))*$BF$1+$BG$1*MAX(-3,MIN(3,SUM(0,-BG261)))+$BH$1*MAX(-3,MIN(3,SUM(0,BH261)))+$BI$1*MAX(-3,MIN(3,SUM(0,BI261)))+$BJ$1*MAX(-3,MIN(3,SUM(0,BJ261)))),"")</f>
        <v>-0.16788415827134473</v>
      </c>
      <c r="BL261" s="46" t="str">
        <f>IF(ISNUMBER(VLOOKUP($B261,Stats!$A$2:$AA$19,2,FALSE))=FALSE,"",IF(ISNUMBER(#REF!),(#REF!-VLOOKUP($B261,Stats!$A$2:$AA$19,11,FALSE))/VLOOKUP($B261,Stats!$A$2:$AA$19,25,FALSE),""))</f>
        <v/>
      </c>
      <c r="BM261" s="46">
        <f>IF(ISNUMBER(VLOOKUP($B261,Stats!$A$2:$AA$19,2,FALSE))=FALSE,"",IF(ISNUMBER(AA261),(AA261-VLOOKUP($B261,Stats!$A$2:$AA$19,12,FALSE))/VLOOKUP($B261,Stats!$A$2:$AA$19,26,FALSE),""))</f>
        <v>-0.76446697675418052</v>
      </c>
      <c r="BN261" s="46" t="str">
        <f>IF(ISNUMBER(VLOOKUP($B261,Stats!$A$2:$AA$19,2,FALSE))=FALSE,"",IF(ISNUMBER(#REF!),(#REF!-VLOOKUP($B261,Stats!$A$2:$AA$19,13,FALSE))/VLOOKUP($B261,Stats!$A$2:$AA$19,27,FALSE),""))</f>
        <v/>
      </c>
      <c r="BO261" s="46" t="str">
        <f>IF(ISNUMBER(VLOOKUP($B261,Stats!$A$2:$AA$19,2,FALSE))=FALSE,"",IF(ISNUMBER(#REF!),(#REF!-VLOOKUP($B261,Stats!$A$2:$AA$19,14,FALSE))/VLOOKUP($B261,Stats!$A$2:$AB$19,28,FALSE),""))</f>
        <v/>
      </c>
      <c r="BP261" s="46"/>
      <c r="BQ261" s="46">
        <f>IF(ISNUMBER(VLOOKUP($B261,Stats!$A$2:$AA$19,2,FALSE))=FALSE,"",IF(ISNUMBER(BM261),BM261,(VLOOKUP($B261,Stats!$A$2:$AT$19,46,FALSE)-VLOOKUP($B261,Stats!$A$2:$AA$19,12,FALSE))/VLOOKUP($B261,Stats!$A$2:$AA$19,26,FALSE)))</f>
        <v>-0.76446697675418052</v>
      </c>
      <c r="BR261" s="51">
        <f t="shared" si="47"/>
        <v>-0.76446697675418052</v>
      </c>
      <c r="BS261" s="32" t="str">
        <f t="shared" si="55"/>
        <v>5251_201425</v>
      </c>
      <c r="BT261" s="53">
        <f t="shared" si="56"/>
        <v>-0.31768018159892197</v>
      </c>
    </row>
    <row r="262" spans="1:72" x14ac:dyDescent="0.15">
      <c r="A262" s="16">
        <v>5251</v>
      </c>
      <c r="B262" s="17">
        <v>201426</v>
      </c>
      <c r="C262" s="3">
        <v>0</v>
      </c>
      <c r="D262" s="23">
        <v>-4.385202356804796E-2</v>
      </c>
      <c r="E262" s="18">
        <v>1.4730462673199473E-2</v>
      </c>
      <c r="F262" s="24">
        <v>4</v>
      </c>
      <c r="G262" s="24">
        <v>6</v>
      </c>
      <c r="H262" s="20">
        <v>9.3938380931732901E-3</v>
      </c>
      <c r="I262" s="20">
        <v>-1.355519497779184E-2</v>
      </c>
      <c r="J262" s="24">
        <v>3</v>
      </c>
      <c r="K262" s="24">
        <v>6</v>
      </c>
      <c r="L262" s="20">
        <v>1.2849740932642462E-2</v>
      </c>
      <c r="M262" s="20">
        <v>-3.3645781943759223E-2</v>
      </c>
      <c r="N262" s="19">
        <v>1.0477000000000001</v>
      </c>
      <c r="O262" s="19">
        <v>1</v>
      </c>
      <c r="P262" s="25">
        <v>41988</v>
      </c>
      <c r="Q262" s="20">
        <v>-7.8934809582896004E-2</v>
      </c>
      <c r="R262" s="25">
        <v>41996</v>
      </c>
      <c r="S262" s="25">
        <f>IF(ISNUMBER(R262),VLOOKUP(B262,Index!$B$3:$AB$18,27,FALSE),"")</f>
        <v>41997</v>
      </c>
      <c r="T262" s="25">
        <f>IF(ISNUMBER($R262),VLOOKUP($B262,Index!$B$21:$AB$36,27,FALSE),"")</f>
        <v>41996</v>
      </c>
      <c r="U262" s="25">
        <f>IF(ISNUMBER($R262),VLOOKUP($B262,Index!$B$39:$AB$54,27,FALSE),"")</f>
        <v>41996</v>
      </c>
      <c r="W262" s="18">
        <v>-1.3155607070414388</v>
      </c>
      <c r="X262" s="19">
        <v>0.4</v>
      </c>
      <c r="Y262" s="18">
        <v>0.2794908782124173</v>
      </c>
      <c r="Z262" s="19">
        <f t="shared" si="57"/>
        <v>1</v>
      </c>
      <c r="AA262" s="21" t="s">
        <v>25</v>
      </c>
      <c r="AB262" s="28"/>
      <c r="AC262" s="18">
        <v>1.7306999739113704</v>
      </c>
      <c r="AD262" s="19">
        <v>0.16000000000000003</v>
      </c>
      <c r="AE262" s="18">
        <v>7.811515100394828E-2</v>
      </c>
      <c r="AF262" s="19">
        <f t="shared" si="58"/>
        <v>1</v>
      </c>
      <c r="AG262" s="21" t="s">
        <v>25</v>
      </c>
      <c r="AH262" s="28"/>
      <c r="AK262" t="str">
        <f t="shared" si="53"/>
        <v/>
      </c>
      <c r="AL262" t="str">
        <f t="shared" si="53"/>
        <v/>
      </c>
      <c r="AM262" t="str">
        <f t="shared" si="53"/>
        <v/>
      </c>
      <c r="AN262" t="str">
        <f t="shared" si="53"/>
        <v/>
      </c>
      <c r="AO262" t="str">
        <f t="shared" si="53"/>
        <v/>
      </c>
      <c r="AP262" t="str">
        <f t="shared" si="53"/>
        <v/>
      </c>
      <c r="AQ262" t="str">
        <f t="shared" si="53"/>
        <v/>
      </c>
      <c r="AR262" t="str">
        <f t="shared" si="53"/>
        <v/>
      </c>
      <c r="AS262" t="str">
        <f t="shared" si="53"/>
        <v/>
      </c>
      <c r="AT262" t="str">
        <f t="shared" si="53"/>
        <v/>
      </c>
      <c r="AU262" t="str">
        <f t="shared" si="53"/>
        <v/>
      </c>
      <c r="AV262" t="str">
        <f t="shared" si="53"/>
        <v/>
      </c>
      <c r="AW262" t="str">
        <f t="shared" si="53"/>
        <v/>
      </c>
      <c r="AX262" t="str">
        <f t="shared" si="53"/>
        <v/>
      </c>
      <c r="AZ262" s="46">
        <f>IF(ISNUMBER(VLOOKUP($B262,Stats!$A$2:$AA$19,2,FALSE))=FALSE,"",IF(ISNUMBER(W262),(W262-VLOOKUP($B262,Stats!$A$2:$AA$19,2,FALSE))/VLOOKUP($B262,Stats!$A$2:$AA$19,16,FALSE),""))</f>
        <v>-1.1886732012474959</v>
      </c>
      <c r="BA262" s="46">
        <f>IF(ISNUMBER(VLOOKUP($B262,Stats!$A$2:$AA$19,2,FALSE))=FALSE,"",IF(ISNUMBER(X262),(X262-VLOOKUP($B262,Stats!$A$2:$AA$19,3,FALSE))/VLOOKUP($B262,Stats!$A$2:$AA$19,17,FALSE),""))</f>
        <v>-1.3109785511177963</v>
      </c>
      <c r="BB262" s="46"/>
      <c r="BC262" s="46"/>
      <c r="BD262" s="44">
        <f t="shared" si="54"/>
        <v>-1.249825876182646</v>
      </c>
      <c r="BE262" s="46">
        <f>IF(ISNUMBER(VLOOKUP($B262,Stats!$A$2:$AA$19,2,FALSE))=FALSE,"",IF(ISNUMBER(Y262),(Y262-VLOOKUP($B262,Stats!$A$2:$AA$19,5,FALSE))/VLOOKUP($B262,Stats!$A$2:$AA$19,19,FALSE),""))</f>
        <v>0.22315466676014262</v>
      </c>
      <c r="BF262" s="46"/>
      <c r="BG262" s="46"/>
      <c r="BH262" s="46">
        <f>IF(ISNUMBER(VLOOKUP($B262,Stats!$A$2:$AA$19,2,FALSE))=FALSE,"",IF(ISNUMBER(Z262),(Z262-VLOOKUP($B262,Stats!$A$2:$AA$19,8,FALSE))/VLOOKUP($B262,Stats!$A$2:$AA$19,22,FALSE),""))</f>
        <v>-0.10266627503097653</v>
      </c>
      <c r="BI262" s="46" t="str">
        <f>IF(ISNUMBER(VLOOKUP($B262,Stats!$A$2:$AA$19,2,FALSE))=FALSE,"",IF(ISNUMBER(#REF!),(#REF!-VLOOKUP($B262,Stats!$A$2:$AA$19,9,FALSE))/VLOOKUP($B262,Stats!$A$2:$AA$19,23,FALSE),""))</f>
        <v/>
      </c>
      <c r="BJ262" s="46" t="str">
        <f>IF(ISNUMBER(VLOOKUP($B262,Stats!$A$2:$AA$19,2,FALSE))=FALSE,"",IF(ISNUMBER(#REF!),(#REF!-VLOOKUP($B262,Stats!$A$2:$AA$19,10,FALSE))/VLOOKUP($B262,Stats!$A$2:$AA$19,24,FALSE),""))</f>
        <v/>
      </c>
      <c r="BK262" s="44">
        <f t="shared" si="59"/>
        <v>-0.18700814924139275</v>
      </c>
      <c r="BL262" s="46" t="str">
        <f>IF(ISNUMBER(VLOOKUP($B262,Stats!$A$2:$AA$19,2,FALSE))=FALSE,"",IF(ISNUMBER(#REF!),(#REF!-VLOOKUP($B262,Stats!$A$2:$AA$19,11,FALSE))/VLOOKUP($B262,Stats!$A$2:$AA$19,25,FALSE),""))</f>
        <v/>
      </c>
      <c r="BM262" s="46" t="str">
        <f>IF(ISNUMBER(VLOOKUP($B262,Stats!$A$2:$AA$19,2,FALSE))=FALSE,"",IF(ISNUMBER(AA262),(AA262-VLOOKUP($B262,Stats!$A$2:$AA$19,12,FALSE))/VLOOKUP($B262,Stats!$A$2:$AA$19,26,FALSE),""))</f>
        <v/>
      </c>
      <c r="BN262" s="46" t="str">
        <f>IF(ISNUMBER(VLOOKUP($B262,Stats!$A$2:$AA$19,2,FALSE))=FALSE,"",IF(ISNUMBER(#REF!),(#REF!-VLOOKUP($B262,Stats!$A$2:$AA$19,13,FALSE))/VLOOKUP($B262,Stats!$A$2:$AA$19,27,FALSE),""))</f>
        <v/>
      </c>
      <c r="BO262" s="46" t="str">
        <f>IF(ISNUMBER(VLOOKUP($B262,Stats!$A$2:$AA$19,2,FALSE))=FALSE,"",IF(ISNUMBER(#REF!),(#REF!-VLOOKUP($B262,Stats!$A$2:$AA$19,14,FALSE))/VLOOKUP($B262,Stats!$A$2:$AB$19,28,FALSE),""))</f>
        <v/>
      </c>
      <c r="BP262" s="46"/>
      <c r="BQ262" s="46">
        <f>IF(ISNUMBER(VLOOKUP($B262,Stats!$A$2:$AA$19,2,FALSE))=FALSE,"",IF(ISNUMBER(BM262),BM262,(VLOOKUP($B262,Stats!$A$2:$AT$19,46,FALSE)-VLOOKUP($B262,Stats!$A$2:$AA$19,12,FALSE))/VLOOKUP($B262,Stats!$A$2:$AA$19,26,FALSE)))</f>
        <v>-0.61108963630174951</v>
      </c>
      <c r="BR262" s="51">
        <f t="shared" ref="BR262:BR325" si="60">IF(ISNUMBER(AZ262),MAX(-3,MIN(3,SUM(0,BQ262)))*$BM$1+$BN$1*MAX(-3,MIN(3,SUM(0,BN262)))+$BO$1*MAX(-3,MIN(3,SUM(0,BO262))),"")</f>
        <v>-0.61108963630174951</v>
      </c>
      <c r="BS262" s="32" t="str">
        <f t="shared" si="55"/>
        <v>5251_201426</v>
      </c>
      <c r="BT262" s="53">
        <f t="shared" si="56"/>
        <v>-0.48438799204171473</v>
      </c>
    </row>
    <row r="263" spans="1:72" x14ac:dyDescent="0.15">
      <c r="A263" s="16">
        <v>5251</v>
      </c>
      <c r="B263" s="17">
        <v>201427</v>
      </c>
      <c r="C263" s="3">
        <v>0</v>
      </c>
      <c r="D263" s="23">
        <v>-1.7577533084149888E-2</v>
      </c>
      <c r="E263" s="18">
        <v>1.3115432661098906E-2</v>
      </c>
      <c r="F263" s="24">
        <v>1</v>
      </c>
      <c r="G263" s="24">
        <v>2</v>
      </c>
      <c r="H263" s="20">
        <v>9.2361975923620498E-3</v>
      </c>
      <c r="I263" s="20">
        <v>-1.3372772610501571E-2</v>
      </c>
      <c r="J263" s="24">
        <v>1</v>
      </c>
      <c r="K263" s="24">
        <v>2</v>
      </c>
      <c r="L263" s="20">
        <v>9.2361975923620498E-3</v>
      </c>
      <c r="M263" s="20">
        <v>-1.4647944236791499E-2</v>
      </c>
      <c r="N263" s="19">
        <v>0.97540000000000004</v>
      </c>
      <c r="O263" s="19">
        <v>1</v>
      </c>
      <c r="P263" s="25">
        <v>42002</v>
      </c>
      <c r="Q263" s="20">
        <v>-1.2097600984211643E-2</v>
      </c>
      <c r="R263" s="25">
        <v>42003</v>
      </c>
      <c r="S263" s="25">
        <f>IF(ISNUMBER(R263),VLOOKUP(B263,Index!$B$3:$AB$18,27,FALSE),"")</f>
        <v>42002</v>
      </c>
      <c r="T263" s="25">
        <f>IF(ISNUMBER($R263),VLOOKUP($B263,Index!$B$21:$AB$36,27,FALSE),"")</f>
        <v>42003</v>
      </c>
      <c r="U263" s="25">
        <f>IF(ISNUMBER($R263),VLOOKUP($B263,Index!$B$39:$AB$54,27,FALSE),"")</f>
        <v>42003</v>
      </c>
      <c r="W263" s="18">
        <v>-2.1093039700979865</v>
      </c>
      <c r="X263" s="19">
        <v>0.33333333333333331</v>
      </c>
      <c r="Y263" s="18">
        <v>0.24884783824581475</v>
      </c>
      <c r="Z263" s="19">
        <f t="shared" si="57"/>
        <v>1</v>
      </c>
      <c r="AA263" s="21" t="s">
        <v>25</v>
      </c>
      <c r="AB263" s="28"/>
      <c r="AC263" s="18">
        <v>4.4491632382711277</v>
      </c>
      <c r="AD263" s="19">
        <v>0.1111111111111111</v>
      </c>
      <c r="AE263" s="18">
        <v>6.192524659961518E-2</v>
      </c>
      <c r="AF263" s="19">
        <f t="shared" si="58"/>
        <v>1</v>
      </c>
      <c r="AG263" s="21" t="s">
        <v>25</v>
      </c>
      <c r="AH263" s="28"/>
      <c r="AK263" t="str">
        <f t="shared" ref="AK263:AX272" si="61">IF($B263=AK$2,$AA263,"")</f>
        <v/>
      </c>
      <c r="AL263" t="str">
        <f t="shared" si="61"/>
        <v/>
      </c>
      <c r="AM263" t="str">
        <f t="shared" si="61"/>
        <v/>
      </c>
      <c r="AN263" t="str">
        <f t="shared" si="61"/>
        <v/>
      </c>
      <c r="AO263" t="str">
        <f t="shared" si="61"/>
        <v/>
      </c>
      <c r="AP263" t="str">
        <f t="shared" si="61"/>
        <v/>
      </c>
      <c r="AQ263" t="str">
        <f t="shared" si="61"/>
        <v/>
      </c>
      <c r="AR263" t="str">
        <f t="shared" si="61"/>
        <v/>
      </c>
      <c r="AS263" t="str">
        <f t="shared" si="61"/>
        <v/>
      </c>
      <c r="AT263" t="str">
        <f t="shared" si="61"/>
        <v/>
      </c>
      <c r="AU263" t="str">
        <f t="shared" si="61"/>
        <v/>
      </c>
      <c r="AV263" t="str">
        <f t="shared" si="61"/>
        <v/>
      </c>
      <c r="AW263" t="str">
        <f t="shared" si="61"/>
        <v/>
      </c>
      <c r="AX263" t="str">
        <f t="shared" si="61"/>
        <v/>
      </c>
      <c r="AZ263" s="46">
        <f>IF(ISNUMBER(VLOOKUP($B263,Stats!$A$2:$AA$19,2,FALSE))=FALSE,"",IF(ISNUMBER(W263),(W263-VLOOKUP($B263,Stats!$A$2:$AA$19,2,FALSE))/VLOOKUP($B263,Stats!$A$2:$AA$19,16,FALSE),""))</f>
        <v>-1.2624502095703072</v>
      </c>
      <c r="BA263" s="46">
        <f>IF(ISNUMBER(VLOOKUP($B263,Stats!$A$2:$AA$19,2,FALSE))=FALSE,"",IF(ISNUMBER(X263),(X263-VLOOKUP($B263,Stats!$A$2:$AA$19,3,FALSE))/VLOOKUP($B263,Stats!$A$2:$AA$19,17,FALSE),""))</f>
        <v>-1.0507044611669172</v>
      </c>
      <c r="BB263" s="46"/>
      <c r="BC263" s="46"/>
      <c r="BD263" s="44">
        <f t="shared" si="54"/>
        <v>-1.1565773353686122</v>
      </c>
      <c r="BE263" s="46">
        <f>IF(ISNUMBER(VLOOKUP($B263,Stats!$A$2:$AA$19,2,FALSE))=FALSE,"",IF(ISNUMBER(Y263),(Y263-VLOOKUP($B263,Stats!$A$2:$AA$19,5,FALSE))/VLOOKUP($B263,Stats!$A$2:$AA$19,19,FALSE),""))</f>
        <v>0.44458706385242386</v>
      </c>
      <c r="BF263" s="46"/>
      <c r="BG263" s="46"/>
      <c r="BH263" s="46">
        <f>IF(ISNUMBER(VLOOKUP($B263,Stats!$A$2:$AA$19,2,FALSE))=FALSE,"",IF(ISNUMBER(Z263),(Z263-VLOOKUP($B263,Stats!$A$2:$AA$19,8,FALSE))/VLOOKUP($B263,Stats!$A$2:$AA$19,22,FALSE),""))</f>
        <v>0.41115882059143566</v>
      </c>
      <c r="BI263" s="46" t="str">
        <f>IF(ISNUMBER(VLOOKUP($B263,Stats!$A$2:$AA$19,2,FALSE))=FALSE,"",IF(ISNUMBER(#REF!),(#REF!-VLOOKUP($B263,Stats!$A$2:$AA$19,9,FALSE))/VLOOKUP($B263,Stats!$A$2:$AA$19,23,FALSE),""))</f>
        <v/>
      </c>
      <c r="BJ263" s="46" t="str">
        <f>IF(ISNUMBER(VLOOKUP($B263,Stats!$A$2:$AA$19,2,FALSE))=FALSE,"",IF(ISNUMBER(#REF!),(#REF!-VLOOKUP($B263,Stats!$A$2:$AA$19,10,FALSE))/VLOOKUP($B263,Stats!$A$2:$AA$19,24,FALSE),""))</f>
        <v/>
      </c>
      <c r="BK263" s="44">
        <f t="shared" si="59"/>
        <v>-0.187863298519266</v>
      </c>
      <c r="BL263" s="46" t="str">
        <f>IF(ISNUMBER(VLOOKUP($B263,Stats!$A$2:$AA$19,2,FALSE))=FALSE,"",IF(ISNUMBER(#REF!),(#REF!-VLOOKUP($B263,Stats!$A$2:$AA$19,11,FALSE))/VLOOKUP($B263,Stats!$A$2:$AA$19,25,FALSE),""))</f>
        <v/>
      </c>
      <c r="BM263" s="46" t="str">
        <f>IF(ISNUMBER(VLOOKUP($B263,Stats!$A$2:$AA$19,2,FALSE))=FALSE,"",IF(ISNUMBER(AA263),(AA263-VLOOKUP($B263,Stats!$A$2:$AA$19,12,FALSE))/VLOOKUP($B263,Stats!$A$2:$AA$19,26,FALSE),""))</f>
        <v/>
      </c>
      <c r="BN263" s="46" t="str">
        <f>IF(ISNUMBER(VLOOKUP($B263,Stats!$A$2:$AA$19,2,FALSE))=FALSE,"",IF(ISNUMBER(#REF!),(#REF!-VLOOKUP($B263,Stats!$A$2:$AA$19,13,FALSE))/VLOOKUP($B263,Stats!$A$2:$AA$19,27,FALSE),""))</f>
        <v/>
      </c>
      <c r="BO263" s="46" t="str">
        <f>IF(ISNUMBER(VLOOKUP($B263,Stats!$A$2:$AA$19,2,FALSE))=FALSE,"",IF(ISNUMBER(#REF!),(#REF!-VLOOKUP($B263,Stats!$A$2:$AA$19,14,FALSE))/VLOOKUP($B263,Stats!$A$2:$AB$19,28,FALSE),""))</f>
        <v/>
      </c>
      <c r="BP263" s="46"/>
      <c r="BQ263" s="46">
        <f>IF(ISNUMBER(VLOOKUP($B263,Stats!$A$2:$AA$19,2,FALSE))=FALSE,"",IF(ISNUMBER(BM263),BM263,(VLOOKUP($B263,Stats!$A$2:$AT$19,46,FALSE)-VLOOKUP($B263,Stats!$A$2:$AA$19,12,FALSE))/VLOOKUP($B263,Stats!$A$2:$AA$19,26,FALSE)))</f>
        <v>-0.46642635650749076</v>
      </c>
      <c r="BR263" s="51">
        <f t="shared" si="60"/>
        <v>-0.46642635650749076</v>
      </c>
      <c r="BS263" s="32" t="str">
        <f t="shared" si="55"/>
        <v>5251_201427</v>
      </c>
      <c r="BT263" s="53">
        <f t="shared" si="56"/>
        <v>-0.4373187174867802</v>
      </c>
    </row>
    <row r="264" spans="1:72" x14ac:dyDescent="0.15">
      <c r="A264" s="16">
        <v>5251</v>
      </c>
      <c r="B264" s="17">
        <v>201501</v>
      </c>
      <c r="C264" s="3">
        <v>0</v>
      </c>
      <c r="D264" s="23">
        <v>1.5732647814910017E-2</v>
      </c>
      <c r="E264" s="18">
        <v>5.3939405713008086E-3</v>
      </c>
      <c r="F264" s="24">
        <v>3</v>
      </c>
      <c r="G264" s="24">
        <v>2</v>
      </c>
      <c r="H264" s="20">
        <v>5.9064353862576064E-3</v>
      </c>
      <c r="I264" s="20">
        <v>-1.0134587357071845E-3</v>
      </c>
      <c r="J264" s="24">
        <v>2</v>
      </c>
      <c r="K264" s="24">
        <v>2</v>
      </c>
      <c r="L264" s="20">
        <v>1.2101322941236781E-2</v>
      </c>
      <c r="M264" s="20">
        <v>-1.8242626938279605E-3</v>
      </c>
      <c r="N264" s="19">
        <v>0.98780000000000001</v>
      </c>
      <c r="O264" s="19">
        <v>1.0130243051994667</v>
      </c>
      <c r="P264" s="25">
        <v>42013</v>
      </c>
      <c r="Q264" s="20">
        <v>-2.0265477758638628E-3</v>
      </c>
      <c r="R264" s="25">
        <v>42012</v>
      </c>
      <c r="S264" s="25">
        <f>IF(ISNUMBER(R264),VLOOKUP(B264,Index!$B$3:$AB$18,27,FALSE),"")</f>
        <v>42013</v>
      </c>
      <c r="T264" s="25">
        <f>IF(ISNUMBER($R264),VLOOKUP($B264,Index!$B$21:$AB$36,27,FALSE),"")</f>
        <v>42013</v>
      </c>
      <c r="U264" s="25">
        <f>IF(ISNUMBER($R264),VLOOKUP($B264,Index!$B$39:$AB$54,27,FALSE),"")</f>
        <v>42011</v>
      </c>
      <c r="W264" s="18">
        <v>1.1327506426735212</v>
      </c>
      <c r="X264" s="19">
        <v>0.6</v>
      </c>
      <c r="Y264" s="18">
        <v>0.10234282661340248</v>
      </c>
      <c r="Z264" s="19">
        <f t="shared" si="57"/>
        <v>1</v>
      </c>
      <c r="AA264" s="21">
        <v>7.7632750642671686</v>
      </c>
      <c r="AB264" s="28"/>
      <c r="AC264" s="18">
        <v>1.2831240184772754</v>
      </c>
      <c r="AD264" s="19">
        <v>0.36</v>
      </c>
      <c r="AE264" s="18">
        <v>1.0474054159220963E-2</v>
      </c>
      <c r="AF264" s="19">
        <f t="shared" si="58"/>
        <v>1</v>
      </c>
      <c r="AG264" s="21">
        <v>60.268439723472412</v>
      </c>
      <c r="AH264" s="28"/>
      <c r="AK264" t="str">
        <f t="shared" si="61"/>
        <v/>
      </c>
      <c r="AL264" t="str">
        <f t="shared" si="61"/>
        <v/>
      </c>
      <c r="AM264" t="str">
        <f t="shared" si="61"/>
        <v/>
      </c>
      <c r="AN264" t="str">
        <f t="shared" si="61"/>
        <v/>
      </c>
      <c r="AO264" t="str">
        <f t="shared" si="61"/>
        <v/>
      </c>
      <c r="AP264" t="str">
        <f t="shared" si="61"/>
        <v/>
      </c>
      <c r="AQ264" t="str">
        <f t="shared" si="61"/>
        <v/>
      </c>
      <c r="AR264">
        <f t="shared" si="61"/>
        <v>7.7632750642671686</v>
      </c>
      <c r="AS264" t="str">
        <f t="shared" si="61"/>
        <v/>
      </c>
      <c r="AT264" t="str">
        <f t="shared" si="61"/>
        <v/>
      </c>
      <c r="AU264" t="str">
        <f t="shared" si="61"/>
        <v/>
      </c>
      <c r="AV264" t="str">
        <f t="shared" si="61"/>
        <v/>
      </c>
      <c r="AW264" t="str">
        <f t="shared" si="61"/>
        <v/>
      </c>
      <c r="AX264" t="str">
        <f t="shared" si="61"/>
        <v/>
      </c>
      <c r="AZ264" s="46">
        <f>IF(ISNUMBER(VLOOKUP($B264,Stats!$A$2:$AA$19,2,FALSE))=FALSE,"",IF(ISNUMBER(W264),(W264-VLOOKUP($B264,Stats!$A$2:$AA$19,2,FALSE))/VLOOKUP($B264,Stats!$A$2:$AA$19,16,FALSE),""))</f>
        <v>-8.329049612313992E-2</v>
      </c>
      <c r="BA264" s="46">
        <f>IF(ISNUMBER(VLOOKUP($B264,Stats!$A$2:$AA$19,2,FALSE))=FALSE,"",IF(ISNUMBER(X264),(X264-VLOOKUP($B264,Stats!$A$2:$AA$19,3,FALSE))/VLOOKUP($B264,Stats!$A$2:$AA$19,17,FALSE),""))</f>
        <v>0.25266102439703397</v>
      </c>
      <c r="BB264" s="46"/>
      <c r="BC264" s="46"/>
      <c r="BD264" s="44">
        <f t="shared" si="54"/>
        <v>8.4685264136947019E-2</v>
      </c>
      <c r="BE264" s="46">
        <f>IF(ISNUMBER(VLOOKUP($B264,Stats!$A$2:$AA$19,2,FALSE))=FALSE,"",IF(ISNUMBER(Y264),(Y264-VLOOKUP($B264,Stats!$A$2:$AA$19,5,FALSE))/VLOOKUP($B264,Stats!$A$2:$AA$19,19,FALSE),""))</f>
        <v>-0.82546379118798929</v>
      </c>
      <c r="BF264" s="46"/>
      <c r="BG264" s="46"/>
      <c r="BH264" s="46">
        <f>IF(ISNUMBER(VLOOKUP($B264,Stats!$A$2:$AA$19,2,FALSE))=FALSE,"",IF(ISNUMBER(Z264),(Z264-VLOOKUP($B264,Stats!$A$2:$AA$19,8,FALSE))/VLOOKUP($B264,Stats!$A$2:$AA$19,22,FALSE),""))</f>
        <v>0.57826828658858598</v>
      </c>
      <c r="BI264" s="46" t="str">
        <f>IF(ISNUMBER(VLOOKUP($B264,Stats!$A$2:$AA$19,2,FALSE))=FALSE,"",IF(ISNUMBER(#REF!),(#REF!-VLOOKUP($B264,Stats!$A$2:$AA$19,9,FALSE))/VLOOKUP($B264,Stats!$A$2:$AA$19,23,FALSE),""))</f>
        <v/>
      </c>
      <c r="BJ264" s="46" t="str">
        <f>IF(ISNUMBER(VLOOKUP($B264,Stats!$A$2:$AA$19,2,FALSE))=FALSE,"",IF(ISNUMBER(#REF!),(#REF!-VLOOKUP($B264,Stats!$A$2:$AA$19,10,FALSE))/VLOOKUP($B264,Stats!$A$2:$AA$19,24,FALSE),""))</f>
        <v/>
      </c>
      <c r="BK264" s="44">
        <f t="shared" si="59"/>
        <v>0.75130513980816827</v>
      </c>
      <c r="BL264" s="46" t="str">
        <f>IF(ISNUMBER(VLOOKUP($B264,Stats!$A$2:$AA$19,2,FALSE))=FALSE,"",IF(ISNUMBER(#REF!),(#REF!-VLOOKUP($B264,Stats!$A$2:$AA$19,11,FALSE))/VLOOKUP($B264,Stats!$A$2:$AA$19,25,FALSE),""))</f>
        <v/>
      </c>
      <c r="BM264" s="46">
        <f>IF(ISNUMBER(VLOOKUP($B264,Stats!$A$2:$AA$19,2,FALSE))=FALSE,"",IF(ISNUMBER(AA264),(AA264-VLOOKUP($B264,Stats!$A$2:$AA$19,12,FALSE))/VLOOKUP($B264,Stats!$A$2:$AA$19,26,FALSE),""))</f>
        <v>0.22359058462141573</v>
      </c>
      <c r="BN264" s="46" t="str">
        <f>IF(ISNUMBER(VLOOKUP($B264,Stats!$A$2:$AA$19,2,FALSE))=FALSE,"",IF(ISNUMBER(#REF!),(#REF!-VLOOKUP($B264,Stats!$A$2:$AA$19,13,FALSE))/VLOOKUP($B264,Stats!$A$2:$AA$19,27,FALSE),""))</f>
        <v/>
      </c>
      <c r="BO264" s="46" t="str">
        <f>IF(ISNUMBER(VLOOKUP($B264,Stats!$A$2:$AA$19,2,FALSE))=FALSE,"",IF(ISNUMBER(#REF!),(#REF!-VLOOKUP($B264,Stats!$A$2:$AA$19,14,FALSE))/VLOOKUP($B264,Stats!$A$2:$AB$19,28,FALSE),""))</f>
        <v/>
      </c>
      <c r="BP264" s="46"/>
      <c r="BQ264" s="46">
        <f>IF(ISNUMBER(VLOOKUP($B264,Stats!$A$2:$AA$19,2,FALSE))=FALSE,"",IF(ISNUMBER(BM264),BM264,(VLOOKUP($B264,Stats!$A$2:$AT$19,46,FALSE)-VLOOKUP($B264,Stats!$A$2:$AA$19,12,FALSE))/VLOOKUP($B264,Stats!$A$2:$AA$19,26,FALSE)))</f>
        <v>0.22359058462141573</v>
      </c>
      <c r="BR264" s="51">
        <f t="shared" si="60"/>
        <v>0.22359058462141573</v>
      </c>
      <c r="BS264" s="32" t="str">
        <f t="shared" si="55"/>
        <v>5251_201501</v>
      </c>
      <c r="BT264" s="53">
        <f t="shared" si="56"/>
        <v>0.51243825363657347</v>
      </c>
    </row>
    <row r="265" spans="1:72" x14ac:dyDescent="0.15">
      <c r="A265" s="16">
        <v>5251</v>
      </c>
      <c r="B265" s="17">
        <v>201502</v>
      </c>
      <c r="C265" s="3">
        <v>0</v>
      </c>
      <c r="D265" s="23">
        <v>6.6916379833974471E-2</v>
      </c>
      <c r="E265" s="18">
        <v>1.4414357703544775E-2</v>
      </c>
      <c r="F265" s="24">
        <v>6</v>
      </c>
      <c r="G265" s="24">
        <v>4</v>
      </c>
      <c r="H265" s="20">
        <v>1.6440783450713758E-2</v>
      </c>
      <c r="I265" s="20">
        <v>-8.1830253829837385E-3</v>
      </c>
      <c r="J265" s="24">
        <v>3</v>
      </c>
      <c r="K265" s="24">
        <v>1</v>
      </c>
      <c r="L265" s="20">
        <v>2.8064548461461447E-2</v>
      </c>
      <c r="M265" s="20">
        <v>-1.5686661404893498E-2</v>
      </c>
      <c r="N265" s="19">
        <v>1.0651999999999999</v>
      </c>
      <c r="O265" s="19">
        <v>1.0814213197969542</v>
      </c>
      <c r="P265" s="25">
        <v>42026</v>
      </c>
      <c r="Q265" s="20">
        <v>-1.5686661404893498E-2</v>
      </c>
      <c r="R265" s="25">
        <v>42023</v>
      </c>
      <c r="S265" s="25">
        <f>IF(ISNUMBER(R265),VLOOKUP(B265,Index!$B$3:$AB$18,27,FALSE),"")</f>
        <v>42023</v>
      </c>
      <c r="T265" s="25">
        <f>IF(ISNUMBER($R265),VLOOKUP($B265,Index!$B$21:$AB$36,27,FALSE),"")</f>
        <v>42023</v>
      </c>
      <c r="U265" s="25">
        <f>IF(ISNUMBER($R265),VLOOKUP($B265,Index!$B$39:$AB$54,27,FALSE),"")</f>
        <v>42027</v>
      </c>
      <c r="W265" s="18">
        <v>2.0074913950192341</v>
      </c>
      <c r="X265" s="19">
        <v>0.6</v>
      </c>
      <c r="Y265" s="18">
        <v>0.27349320810957378</v>
      </c>
      <c r="Z265" s="19">
        <f t="shared" si="57"/>
        <v>0</v>
      </c>
      <c r="AA265" s="21">
        <v>4.265813999982158</v>
      </c>
      <c r="AB265" s="28"/>
      <c r="AC265" s="18">
        <v>4.0300217010762704</v>
      </c>
      <c r="AD265" s="19">
        <v>0.36</v>
      </c>
      <c r="AE265" s="18">
        <v>7.4798534882066628E-2</v>
      </c>
      <c r="AF265" s="19">
        <f t="shared" si="58"/>
        <v>0</v>
      </c>
      <c r="AG265" s="21">
        <v>18.197169082443779</v>
      </c>
      <c r="AH265" s="28"/>
      <c r="AK265" t="str">
        <f t="shared" si="61"/>
        <v/>
      </c>
      <c r="AL265" t="str">
        <f t="shared" si="61"/>
        <v/>
      </c>
      <c r="AM265" t="str">
        <f t="shared" si="61"/>
        <v/>
      </c>
      <c r="AN265" t="str">
        <f t="shared" si="61"/>
        <v/>
      </c>
      <c r="AO265" t="str">
        <f t="shared" si="61"/>
        <v/>
      </c>
      <c r="AP265" t="str">
        <f t="shared" si="61"/>
        <v/>
      </c>
      <c r="AQ265" t="str">
        <f t="shared" si="61"/>
        <v/>
      </c>
      <c r="AR265" t="str">
        <f t="shared" si="61"/>
        <v/>
      </c>
      <c r="AS265">
        <f t="shared" si="61"/>
        <v>4.265813999982158</v>
      </c>
      <c r="AT265" t="str">
        <f t="shared" si="61"/>
        <v/>
      </c>
      <c r="AU265" t="str">
        <f t="shared" si="61"/>
        <v/>
      </c>
      <c r="AV265" t="str">
        <f t="shared" si="61"/>
        <v/>
      </c>
      <c r="AW265" t="str">
        <f t="shared" si="61"/>
        <v/>
      </c>
      <c r="AX265" t="str">
        <f t="shared" si="61"/>
        <v/>
      </c>
      <c r="AZ265" s="46">
        <f>IF(ISNUMBER(VLOOKUP($B265,Stats!$A$2:$AA$19,2,FALSE))=FALSE,"",IF(ISNUMBER(W265),(W265-VLOOKUP($B265,Stats!$A$2:$AA$19,2,FALSE))/VLOOKUP($B265,Stats!$A$2:$AA$19,16,FALSE),""))</f>
        <v>1.8561670433020045</v>
      </c>
      <c r="BA265" s="46">
        <f>IF(ISNUMBER(VLOOKUP($B265,Stats!$A$2:$AA$19,2,FALSE))=FALSE,"",IF(ISNUMBER(X265),(X265-VLOOKUP($B265,Stats!$A$2:$AA$19,3,FALSE))/VLOOKUP($B265,Stats!$A$2:$AA$19,17,FALSE),""))</f>
        <v>-0.52813738425366874</v>
      </c>
      <c r="BB265" s="46"/>
      <c r="BC265" s="46"/>
      <c r="BD265" s="44">
        <f t="shared" si="54"/>
        <v>0.6640148295241679</v>
      </c>
      <c r="BE265" s="46">
        <f>IF(ISNUMBER(VLOOKUP($B265,Stats!$A$2:$AA$19,2,FALSE))=FALSE,"",IF(ISNUMBER(Y265),(Y265-VLOOKUP($B265,Stats!$A$2:$AA$19,5,FALSE))/VLOOKUP($B265,Stats!$A$2:$AA$19,19,FALSE),""))</f>
        <v>-0.1394082420173951</v>
      </c>
      <c r="BF265" s="46"/>
      <c r="BG265" s="46"/>
      <c r="BH265" s="46">
        <f>IF(ISNUMBER(VLOOKUP($B265,Stats!$A$2:$AA$19,2,FALSE))=FALSE,"",IF(ISNUMBER(Z265),(Z265-VLOOKUP($B265,Stats!$A$2:$AA$19,8,FALSE))/VLOOKUP($B265,Stats!$A$2:$AA$19,22,FALSE),""))</f>
        <v>-0.48836753916131515</v>
      </c>
      <c r="BI265" s="46" t="str">
        <f>IF(ISNUMBER(VLOOKUP($B265,Stats!$A$2:$AA$19,2,FALSE))=FALSE,"",IF(ISNUMBER(#REF!),(#REF!-VLOOKUP($B265,Stats!$A$2:$AA$19,9,FALSE))/VLOOKUP($B265,Stats!$A$2:$AA$19,23,FALSE),""))</f>
        <v/>
      </c>
      <c r="BJ265" s="46" t="str">
        <f>IF(ISNUMBER(VLOOKUP($B265,Stats!$A$2:$AA$19,2,FALSE))=FALSE,"",IF(ISNUMBER(#REF!),(#REF!-VLOOKUP($B265,Stats!$A$2:$AA$19,10,FALSE))/VLOOKUP($B265,Stats!$A$2:$AA$19,24,FALSE),""))</f>
        <v/>
      </c>
      <c r="BK265" s="44">
        <f t="shared" si="59"/>
        <v>-4.8924492336217984E-2</v>
      </c>
      <c r="BL265" s="46" t="str">
        <f>IF(ISNUMBER(VLOOKUP($B265,Stats!$A$2:$AA$19,2,FALSE))=FALSE,"",IF(ISNUMBER(#REF!),(#REF!-VLOOKUP($B265,Stats!$A$2:$AA$19,11,FALSE))/VLOOKUP($B265,Stats!$A$2:$AA$19,25,FALSE),""))</f>
        <v/>
      </c>
      <c r="BM265" s="46">
        <f>IF(ISNUMBER(VLOOKUP($B265,Stats!$A$2:$AA$19,2,FALSE))=FALSE,"",IF(ISNUMBER(AA265),(AA265-VLOOKUP($B265,Stats!$A$2:$AA$19,12,FALSE))/VLOOKUP($B265,Stats!$A$2:$AA$19,26,FALSE),""))</f>
        <v>0.24545713247864215</v>
      </c>
      <c r="BN265" s="46" t="str">
        <f>IF(ISNUMBER(VLOOKUP($B265,Stats!$A$2:$AA$19,2,FALSE))=FALSE,"",IF(ISNUMBER(#REF!),(#REF!-VLOOKUP($B265,Stats!$A$2:$AA$19,13,FALSE))/VLOOKUP($B265,Stats!$A$2:$AA$19,27,FALSE),""))</f>
        <v/>
      </c>
      <c r="BO265" s="46" t="str">
        <f>IF(ISNUMBER(VLOOKUP($B265,Stats!$A$2:$AA$19,2,FALSE))=FALSE,"",IF(ISNUMBER(#REF!),(#REF!-VLOOKUP($B265,Stats!$A$2:$AA$19,14,FALSE))/VLOOKUP($B265,Stats!$A$2:$AB$19,28,FALSE),""))</f>
        <v/>
      </c>
      <c r="BP265" s="46"/>
      <c r="BQ265" s="46">
        <f>IF(ISNUMBER(VLOOKUP($B265,Stats!$A$2:$AA$19,2,FALSE))=FALSE,"",IF(ISNUMBER(BM265),BM265,(VLOOKUP($B265,Stats!$A$2:$AT$19,46,FALSE)-VLOOKUP($B265,Stats!$A$2:$AA$19,12,FALSE))/VLOOKUP($B265,Stats!$A$2:$AA$19,26,FALSE)))</f>
        <v>0.24545713247864215</v>
      </c>
      <c r="BR265" s="51">
        <f t="shared" si="60"/>
        <v>0.24545713247864215</v>
      </c>
      <c r="BS265" s="32" t="str">
        <f t="shared" si="55"/>
        <v>5251_201502</v>
      </c>
      <c r="BT265" s="53">
        <f t="shared" si="56"/>
        <v>0.15253969699883124</v>
      </c>
    </row>
    <row r="266" spans="1:72" x14ac:dyDescent="0.15">
      <c r="A266" s="16">
        <v>5251</v>
      </c>
      <c r="B266" s="17">
        <v>201503</v>
      </c>
      <c r="C266" s="3">
        <v>0</v>
      </c>
      <c r="D266" s="23">
        <v>3.6056551855014884E-3</v>
      </c>
      <c r="E266" s="18">
        <v>1.015529187528395E-2</v>
      </c>
      <c r="F266" s="24">
        <v>6</v>
      </c>
      <c r="G266" s="24">
        <v>4</v>
      </c>
      <c r="H266" s="20">
        <v>6.608507084813235E-3</v>
      </c>
      <c r="I266" s="20">
        <v>-8.8968438902093383E-3</v>
      </c>
      <c r="J266" s="24">
        <v>4</v>
      </c>
      <c r="K266" s="24">
        <v>3</v>
      </c>
      <c r="L266" s="20">
        <v>1.5940791346427563E-2</v>
      </c>
      <c r="M266" s="20">
        <v>-1.7646512491873212E-2</v>
      </c>
      <c r="N266" s="19">
        <v>1.0767</v>
      </c>
      <c r="O266" s="19">
        <v>1.005603810591202</v>
      </c>
      <c r="P266" s="25">
        <v>42040</v>
      </c>
      <c r="Q266" s="20">
        <v>-1.7833921605053038E-2</v>
      </c>
      <c r="R266" s="25">
        <v>42034</v>
      </c>
      <c r="S266" s="25">
        <f>IF(ISNUMBER(R266),VLOOKUP(B266,Index!$B$3:$AB$18,27,FALSE),"")</f>
        <v>42041</v>
      </c>
      <c r="T266" s="25">
        <f>IF(ISNUMBER($R266),VLOOKUP($B266,Index!$B$21:$AB$36,27,FALSE),"")</f>
        <v>42041</v>
      </c>
      <c r="U266" s="25">
        <f>IF(ISNUMBER($R266),VLOOKUP($B266,Index!$B$39:$AB$54,27,FALSE),"")</f>
        <v>42034</v>
      </c>
      <c r="W266" s="18">
        <v>0.10816965556504465</v>
      </c>
      <c r="X266" s="19">
        <v>0.6</v>
      </c>
      <c r="Y266" s="18">
        <v>0.1926831157781993</v>
      </c>
      <c r="Z266" s="19">
        <f t="shared" si="57"/>
        <v>7</v>
      </c>
      <c r="AA266" s="21">
        <v>0.20217960274535846</v>
      </c>
      <c r="AB266" s="28"/>
      <c r="AC266" s="18">
        <v>1.1700674385060396E-2</v>
      </c>
      <c r="AD266" s="19">
        <v>0.36</v>
      </c>
      <c r="AE266" s="18">
        <v>3.7126783105994952E-2</v>
      </c>
      <c r="AF266" s="19">
        <f t="shared" si="58"/>
        <v>49</v>
      </c>
      <c r="AG266" s="21">
        <v>4.0876591766270953E-2</v>
      </c>
      <c r="AH266" s="28"/>
      <c r="AK266" t="str">
        <f t="shared" si="61"/>
        <v/>
      </c>
      <c r="AL266" t="str">
        <f t="shared" si="61"/>
        <v/>
      </c>
      <c r="AM266" t="str">
        <f t="shared" si="61"/>
        <v/>
      </c>
      <c r="AN266" t="str">
        <f t="shared" si="61"/>
        <v/>
      </c>
      <c r="AO266" t="str">
        <f t="shared" si="61"/>
        <v/>
      </c>
      <c r="AP266" t="str">
        <f t="shared" si="61"/>
        <v/>
      </c>
      <c r="AQ266" t="str">
        <f t="shared" si="61"/>
        <v/>
      </c>
      <c r="AR266" t="str">
        <f t="shared" si="61"/>
        <v/>
      </c>
      <c r="AS266" t="str">
        <f t="shared" si="61"/>
        <v/>
      </c>
      <c r="AT266">
        <f t="shared" si="61"/>
        <v>0.20217960274535846</v>
      </c>
      <c r="AU266" t="str">
        <f t="shared" si="61"/>
        <v/>
      </c>
      <c r="AV266" t="str">
        <f t="shared" si="61"/>
        <v/>
      </c>
      <c r="AW266" t="str">
        <f t="shared" si="61"/>
        <v/>
      </c>
      <c r="AX266" t="str">
        <f t="shared" si="61"/>
        <v/>
      </c>
      <c r="AZ266" s="46">
        <f>IF(ISNUMBER(VLOOKUP($B266,Stats!$A$2:$AA$19,2,FALSE))=FALSE,"",IF(ISNUMBER(W266),(W266-VLOOKUP($B266,Stats!$A$2:$AA$19,2,FALSE))/VLOOKUP($B266,Stats!$A$2:$AA$19,16,FALSE),""))</f>
        <v>0.74672173543271902</v>
      </c>
      <c r="BA266" s="46">
        <f>IF(ISNUMBER(VLOOKUP($B266,Stats!$A$2:$AA$19,2,FALSE))=FALSE,"",IF(ISNUMBER(X266),(X266-VLOOKUP($B266,Stats!$A$2:$AA$19,3,FALSE))/VLOOKUP($B266,Stats!$A$2:$AA$19,17,FALSE),""))</f>
        <v>1.3468599432198178</v>
      </c>
      <c r="BB266" s="46"/>
      <c r="BC266" s="46"/>
      <c r="BD266" s="44">
        <f t="shared" si="54"/>
        <v>1.0467908393262684</v>
      </c>
      <c r="BE266" s="46">
        <f>IF(ISNUMBER(VLOOKUP($B266,Stats!$A$2:$AA$19,2,FALSE))=FALSE,"",IF(ISNUMBER(Y266),(Y266-VLOOKUP($B266,Stats!$A$2:$AA$19,5,FALSE))/VLOOKUP($B266,Stats!$A$2:$AA$19,19,FALSE),""))</f>
        <v>0.36167904071580226</v>
      </c>
      <c r="BF266" s="46"/>
      <c r="BG266" s="46"/>
      <c r="BH266" s="46">
        <f>IF(ISNUMBER(VLOOKUP($B266,Stats!$A$2:$AA$19,2,FALSE))=FALSE,"",IF(ISNUMBER(Z266),(Z266-VLOOKUP($B266,Stats!$A$2:$AA$19,8,FALSE))/VLOOKUP($B266,Stats!$A$2:$AA$19,22,FALSE),""))</f>
        <v>2.1034653846458133</v>
      </c>
      <c r="BI266" s="46" t="str">
        <f>IF(ISNUMBER(VLOOKUP($B266,Stats!$A$2:$AA$19,2,FALSE))=FALSE,"",IF(ISNUMBER(#REF!),(#REF!-VLOOKUP($B266,Stats!$A$2:$AA$19,9,FALSE))/VLOOKUP($B266,Stats!$A$2:$AA$19,23,FALSE),""))</f>
        <v/>
      </c>
      <c r="BJ266" s="46" t="str">
        <f>IF(ISNUMBER(VLOOKUP($B266,Stats!$A$2:$AA$19,2,FALSE))=FALSE,"",IF(ISNUMBER(#REF!),(#REF!-VLOOKUP($B266,Stats!$A$2:$AA$19,10,FALSE))/VLOOKUP($B266,Stats!$A$2:$AA$19,24,FALSE),""))</f>
        <v/>
      </c>
      <c r="BK266" s="44">
        <f t="shared" si="59"/>
        <v>0.37786428689268242</v>
      </c>
      <c r="BL266" s="46" t="str">
        <f>IF(ISNUMBER(VLOOKUP($B266,Stats!$A$2:$AA$19,2,FALSE))=FALSE,"",IF(ISNUMBER(#REF!),(#REF!-VLOOKUP($B266,Stats!$A$2:$AA$19,11,FALSE))/VLOOKUP($B266,Stats!$A$2:$AA$19,25,FALSE),""))</f>
        <v/>
      </c>
      <c r="BM266" s="46">
        <f>IF(ISNUMBER(VLOOKUP($B266,Stats!$A$2:$AA$19,2,FALSE))=FALSE,"",IF(ISNUMBER(AA266),(AA266-VLOOKUP($B266,Stats!$A$2:$AA$19,12,FALSE))/VLOOKUP($B266,Stats!$A$2:$AA$19,26,FALSE),""))</f>
        <v>-0.51120874867846589</v>
      </c>
      <c r="BN266" s="46" t="str">
        <f>IF(ISNUMBER(VLOOKUP($B266,Stats!$A$2:$AA$19,2,FALSE))=FALSE,"",IF(ISNUMBER(#REF!),(#REF!-VLOOKUP($B266,Stats!$A$2:$AA$19,13,FALSE))/VLOOKUP($B266,Stats!$A$2:$AA$19,27,FALSE),""))</f>
        <v/>
      </c>
      <c r="BO266" s="46" t="str">
        <f>IF(ISNUMBER(VLOOKUP($B266,Stats!$A$2:$AA$19,2,FALSE))=FALSE,"",IF(ISNUMBER(#REF!),(#REF!-VLOOKUP($B266,Stats!$A$2:$AA$19,14,FALSE))/VLOOKUP($B266,Stats!$A$2:$AB$19,28,FALSE),""))</f>
        <v/>
      </c>
      <c r="BP266" s="46"/>
      <c r="BQ266" s="46">
        <f>IF(ISNUMBER(VLOOKUP($B266,Stats!$A$2:$AA$19,2,FALSE))=FALSE,"",IF(ISNUMBER(BM266),BM266,(VLOOKUP($B266,Stats!$A$2:$AT$19,46,FALSE)-VLOOKUP($B266,Stats!$A$2:$AA$19,12,FALSE))/VLOOKUP($B266,Stats!$A$2:$AA$19,26,FALSE)))</f>
        <v>-0.51120874867846589</v>
      </c>
      <c r="BR266" s="51">
        <f t="shared" si="60"/>
        <v>-0.51120874867846589</v>
      </c>
      <c r="BS266" s="32" t="str">
        <f t="shared" si="55"/>
        <v>5251_201503</v>
      </c>
      <c r="BT266" s="53">
        <f t="shared" si="56"/>
        <v>0.33383499026517</v>
      </c>
    </row>
    <row r="267" spans="1:72" x14ac:dyDescent="0.15">
      <c r="A267" s="16">
        <v>5251</v>
      </c>
      <c r="B267" s="17">
        <v>201504</v>
      </c>
      <c r="C267" s="3">
        <v>0</v>
      </c>
      <c r="D267" s="23">
        <v>5.6537770634395246E-2</v>
      </c>
      <c r="E267" s="18">
        <v>7.5264683590376778E-3</v>
      </c>
      <c r="F267" s="24">
        <v>6</v>
      </c>
      <c r="G267" s="24">
        <v>1</v>
      </c>
      <c r="H267" s="20">
        <v>1.0191696900633632E-2</v>
      </c>
      <c r="I267" s="20">
        <v>-5.7672307837761672E-3</v>
      </c>
      <c r="J267" s="24">
        <v>6</v>
      </c>
      <c r="K267" s="24">
        <v>1</v>
      </c>
      <c r="L267" s="20">
        <v>1.8689876316995147E-2</v>
      </c>
      <c r="M267" s="20">
        <v>-5.7672307837761672E-3</v>
      </c>
      <c r="N267" s="19">
        <v>1.1174999999999999</v>
      </c>
      <c r="O267" s="19">
        <v>1.0626664130848229</v>
      </c>
      <c r="P267" s="25">
        <v>42052</v>
      </c>
      <c r="Q267" s="20">
        <v>0</v>
      </c>
      <c r="R267" s="25">
        <v>42044</v>
      </c>
      <c r="S267" s="25">
        <f>IF(ISNUMBER(R267),VLOOKUP(B267,Index!$B$3:$AB$18,27,FALSE),"")</f>
        <v>42044</v>
      </c>
      <c r="T267" s="25">
        <f>IF(ISNUMBER($R267),VLOOKUP($B267,Index!$B$21:$AB$36,27,FALSE),"")</f>
        <v>42044</v>
      </c>
      <c r="U267" s="25">
        <f>IF(ISNUMBER($R267),VLOOKUP($B267,Index!$B$39:$AB$54,27,FALSE),"")</f>
        <v>42052</v>
      </c>
      <c r="W267" s="18">
        <v>2.2615108253758098</v>
      </c>
      <c r="X267" s="19">
        <v>0.8571428571428571</v>
      </c>
      <c r="Y267" s="18">
        <v>0.14280469651049404</v>
      </c>
      <c r="Z267" s="19">
        <f t="shared" si="57"/>
        <v>0</v>
      </c>
      <c r="AA267" s="21" t="s">
        <v>25</v>
      </c>
      <c r="AB267" s="28"/>
      <c r="AC267" s="18">
        <v>5.1144312132919767</v>
      </c>
      <c r="AD267" s="19">
        <v>0.73469387755102034</v>
      </c>
      <c r="AE267" s="18">
        <v>2.0393181345454311E-2</v>
      </c>
      <c r="AF267" s="19">
        <f t="shared" si="58"/>
        <v>0</v>
      </c>
      <c r="AG267" s="21" t="s">
        <v>25</v>
      </c>
      <c r="AH267" s="28"/>
      <c r="AK267" t="str">
        <f t="shared" si="61"/>
        <v/>
      </c>
      <c r="AL267" t="str">
        <f t="shared" si="61"/>
        <v/>
      </c>
      <c r="AM267" t="str">
        <f t="shared" si="61"/>
        <v/>
      </c>
      <c r="AN267" t="str">
        <f t="shared" si="61"/>
        <v/>
      </c>
      <c r="AO267" t="str">
        <f t="shared" si="61"/>
        <v/>
      </c>
      <c r="AP267" t="str">
        <f t="shared" si="61"/>
        <v/>
      </c>
      <c r="AQ267" t="str">
        <f t="shared" si="61"/>
        <v/>
      </c>
      <c r="AR267" t="str">
        <f t="shared" si="61"/>
        <v/>
      </c>
      <c r="AS267" t="str">
        <f t="shared" si="61"/>
        <v/>
      </c>
      <c r="AT267" t="str">
        <f t="shared" si="61"/>
        <v/>
      </c>
      <c r="AU267" t="str">
        <f t="shared" si="61"/>
        <v/>
      </c>
      <c r="AV267" t="str">
        <f t="shared" si="61"/>
        <v/>
      </c>
      <c r="AW267" t="str">
        <f t="shared" si="61"/>
        <v/>
      </c>
      <c r="AX267" t="str">
        <f t="shared" si="61"/>
        <v/>
      </c>
      <c r="AZ267" s="46">
        <f>IF(ISNUMBER(VLOOKUP($B267,Stats!$A$2:$AA$19,2,FALSE))=FALSE,"",IF(ISNUMBER(W267),(W267-VLOOKUP($B267,Stats!$A$2:$AA$19,2,FALSE))/VLOOKUP($B267,Stats!$A$2:$AA$19,16,FALSE),""))</f>
        <v>0.34107414234074962</v>
      </c>
      <c r="BA267" s="46">
        <f>IF(ISNUMBER(VLOOKUP($B267,Stats!$A$2:$AA$19,2,FALSE))=FALSE,"",IF(ISNUMBER(X267),(X267-VLOOKUP($B267,Stats!$A$2:$AA$19,3,FALSE))/VLOOKUP($B267,Stats!$A$2:$AA$19,17,FALSE),""))</f>
        <v>-2.8916520771255196E-2</v>
      </c>
      <c r="BB267" s="46"/>
      <c r="BC267" s="46"/>
      <c r="BD267" s="44">
        <f t="shared" si="54"/>
        <v>0.15607881078474722</v>
      </c>
      <c r="BE267" s="46">
        <f>IF(ISNUMBER(VLOOKUP($B267,Stats!$A$2:$AA$19,2,FALSE))=FALSE,"",IF(ISNUMBER(Y267),(Y267-VLOOKUP($B267,Stats!$A$2:$AA$19,5,FALSE))/VLOOKUP($B267,Stats!$A$2:$AA$19,19,FALSE),""))</f>
        <v>0.26525466208570875</v>
      </c>
      <c r="BF267" s="46"/>
      <c r="BG267" s="46"/>
      <c r="BH267" s="46">
        <f>IF(ISNUMBER(VLOOKUP($B267,Stats!$A$2:$AA$19,2,FALSE))=FALSE,"",IF(ISNUMBER(Z267),(Z267-VLOOKUP($B267,Stats!$A$2:$AA$19,8,FALSE))/VLOOKUP($B267,Stats!$A$2:$AA$19,22,FALSE),""))</f>
        <v>-0.5145844845400992</v>
      </c>
      <c r="BI267" s="46" t="str">
        <f>IF(ISNUMBER(VLOOKUP($B267,Stats!$A$2:$AA$19,2,FALSE))=FALSE,"",IF(ISNUMBER(#REF!),(#REF!-VLOOKUP($B267,Stats!$A$2:$AA$19,9,FALSE))/VLOOKUP($B267,Stats!$A$2:$AA$19,23,FALSE),""))</f>
        <v/>
      </c>
      <c r="BJ267" s="46" t="str">
        <f>IF(ISNUMBER(VLOOKUP($B267,Stats!$A$2:$AA$19,2,FALSE))=FALSE,"",IF(ISNUMBER(#REF!),(#REF!-VLOOKUP($B267,Stats!$A$2:$AA$19,10,FALSE))/VLOOKUP($B267,Stats!$A$2:$AA$19,24,FALSE),""))</f>
        <v/>
      </c>
      <c r="BK267" s="44">
        <f t="shared" si="59"/>
        <v>-0.34005360882202584</v>
      </c>
      <c r="BL267" s="46" t="str">
        <f>IF(ISNUMBER(VLOOKUP($B267,Stats!$A$2:$AA$19,2,FALSE))=FALSE,"",IF(ISNUMBER(#REF!),(#REF!-VLOOKUP($B267,Stats!$A$2:$AA$19,11,FALSE))/VLOOKUP($B267,Stats!$A$2:$AA$19,25,FALSE),""))</f>
        <v/>
      </c>
      <c r="BM267" s="46" t="str">
        <f>IF(ISNUMBER(VLOOKUP($B267,Stats!$A$2:$AA$19,2,FALSE))=FALSE,"",IF(ISNUMBER(AA267),(AA267-VLOOKUP($B267,Stats!$A$2:$AA$19,12,FALSE))/VLOOKUP($B267,Stats!$A$2:$AA$19,26,FALSE),""))</f>
        <v/>
      </c>
      <c r="BN267" s="46" t="str">
        <f>IF(ISNUMBER(VLOOKUP($B267,Stats!$A$2:$AA$19,2,FALSE))=FALSE,"",IF(ISNUMBER(#REF!),(#REF!-VLOOKUP($B267,Stats!$A$2:$AA$19,13,FALSE))/VLOOKUP($B267,Stats!$A$2:$AA$19,27,FALSE),""))</f>
        <v/>
      </c>
      <c r="BO267" s="46" t="str">
        <f>IF(ISNUMBER(VLOOKUP($B267,Stats!$A$2:$AA$19,2,FALSE))=FALSE,"",IF(ISNUMBER(#REF!),(#REF!-VLOOKUP($B267,Stats!$A$2:$AA$19,14,FALSE))/VLOOKUP($B267,Stats!$A$2:$AB$19,28,FALSE),""))</f>
        <v/>
      </c>
      <c r="BP267" s="46"/>
      <c r="BQ267" s="46">
        <f>IF(ISNUMBER(VLOOKUP($B267,Stats!$A$2:$AA$19,2,FALSE))=FALSE,"",IF(ISNUMBER(BM267),BM267,(VLOOKUP($B267,Stats!$A$2:$AT$19,46,FALSE)-VLOOKUP($B267,Stats!$A$2:$AA$19,12,FALSE))/VLOOKUP($B267,Stats!$A$2:$AA$19,26,FALSE)))</f>
        <v>-0.64096278450557098</v>
      </c>
      <c r="BR267" s="51">
        <f t="shared" si="60"/>
        <v>-0.64096278450557098</v>
      </c>
      <c r="BS267" s="32" t="str">
        <f t="shared" si="55"/>
        <v>5251_201504</v>
      </c>
      <c r="BT267" s="53">
        <f t="shared" si="56"/>
        <v>-0.30100896003738026</v>
      </c>
    </row>
    <row r="268" spans="1:72" x14ac:dyDescent="0.15">
      <c r="A268" s="16">
        <v>5251</v>
      </c>
      <c r="B268" s="17">
        <v>201505</v>
      </c>
      <c r="C268" s="3">
        <v>0</v>
      </c>
      <c r="D268" s="23">
        <v>1.6733780760626482E-2</v>
      </c>
      <c r="E268" s="18">
        <v>8.2984519432700993E-3</v>
      </c>
      <c r="F268" s="24">
        <v>4</v>
      </c>
      <c r="G268" s="24">
        <v>4</v>
      </c>
      <c r="H268" s="20">
        <v>9.0895955656380978E-3</v>
      </c>
      <c r="I268" s="20">
        <v>-4.876326882688492E-3</v>
      </c>
      <c r="J268" s="24">
        <v>3</v>
      </c>
      <c r="K268" s="24">
        <v>2</v>
      </c>
      <c r="L268" s="20">
        <v>1.3730179821064725E-2</v>
      </c>
      <c r="M268" s="20">
        <v>-1.0451140916216684E-2</v>
      </c>
      <c r="N268" s="19">
        <v>1.1519999999999999</v>
      </c>
      <c r="O268" s="19">
        <v>1.0342041475895503</v>
      </c>
      <c r="P268" s="25">
        <v>42067</v>
      </c>
      <c r="Q268" s="20">
        <v>-1.371527777777759E-2</v>
      </c>
      <c r="R268" s="25">
        <v>42069</v>
      </c>
      <c r="S268" s="25">
        <f>IF(ISNUMBER(R268),VLOOKUP(B268,Index!$B$3:$AB$18,27,FALSE),"")</f>
        <v>42069</v>
      </c>
      <c r="T268" s="25">
        <f>IF(ISNUMBER($R268),VLOOKUP($B268,Index!$B$21:$AB$36,27,FALSE),"")</f>
        <v>42069</v>
      </c>
      <c r="U268" s="25">
        <f>IF(ISNUMBER($R268),VLOOKUP($B268,Index!$B$39:$AB$54,27,FALSE),"")</f>
        <v>42069</v>
      </c>
      <c r="W268" s="18">
        <v>0.60241610738255336</v>
      </c>
      <c r="X268" s="19">
        <v>0.5</v>
      </c>
      <c r="Y268" s="18">
        <v>0.15745205516510347</v>
      </c>
      <c r="Z268" s="19">
        <f t="shared" si="57"/>
        <v>0</v>
      </c>
      <c r="AA268" s="21">
        <v>1.2200832554583525</v>
      </c>
      <c r="AB268" s="28"/>
      <c r="AC268" s="18">
        <v>0.36290516643394805</v>
      </c>
      <c r="AD268" s="19">
        <v>0.25</v>
      </c>
      <c r="AE268" s="18">
        <v>2.4791149675714785E-2</v>
      </c>
      <c r="AF268" s="19">
        <f t="shared" si="58"/>
        <v>0</v>
      </c>
      <c r="AG268" s="21">
        <v>1.4886031502498513</v>
      </c>
      <c r="AH268" s="28"/>
      <c r="AK268" t="str">
        <f t="shared" si="61"/>
        <v/>
      </c>
      <c r="AL268" t="str">
        <f t="shared" si="61"/>
        <v/>
      </c>
      <c r="AM268" t="str">
        <f t="shared" si="61"/>
        <v/>
      </c>
      <c r="AN268" t="str">
        <f t="shared" si="61"/>
        <v/>
      </c>
      <c r="AO268" t="str">
        <f t="shared" si="61"/>
        <v/>
      </c>
      <c r="AP268" t="str">
        <f t="shared" si="61"/>
        <v/>
      </c>
      <c r="AQ268" t="str">
        <f t="shared" si="61"/>
        <v/>
      </c>
      <c r="AR268" t="str">
        <f t="shared" si="61"/>
        <v/>
      </c>
      <c r="AS268" t="str">
        <f t="shared" si="61"/>
        <v/>
      </c>
      <c r="AT268" t="str">
        <f t="shared" si="61"/>
        <v/>
      </c>
      <c r="AU268" t="str">
        <f t="shared" si="61"/>
        <v/>
      </c>
      <c r="AV268">
        <f t="shared" si="61"/>
        <v>1.2200832554583525</v>
      </c>
      <c r="AW268" t="str">
        <f t="shared" si="61"/>
        <v/>
      </c>
      <c r="AX268" t="str">
        <f t="shared" si="61"/>
        <v/>
      </c>
      <c r="AZ268" s="46">
        <f>IF(ISNUMBER(VLOOKUP($B268,Stats!$A$2:$AA$19,2,FALSE))=FALSE,"",IF(ISNUMBER(W268),(W268-VLOOKUP($B268,Stats!$A$2:$AA$19,2,FALSE))/VLOOKUP($B268,Stats!$A$2:$AA$19,16,FALSE),""))</f>
        <v>0.34051423898401234</v>
      </c>
      <c r="BA268" s="46">
        <f>IF(ISNUMBER(VLOOKUP($B268,Stats!$A$2:$AA$19,2,FALSE))=FALSE,"",IF(ISNUMBER(X268),(X268-VLOOKUP($B268,Stats!$A$2:$AA$19,3,FALSE))/VLOOKUP($B268,Stats!$A$2:$AA$19,17,FALSE),""))</f>
        <v>-0.52592327303600894</v>
      </c>
      <c r="BB268" s="46"/>
      <c r="BC268" s="46"/>
      <c r="BD268" s="44">
        <f t="shared" si="54"/>
        <v>-9.2704517025998301E-2</v>
      </c>
      <c r="BE268" s="46">
        <f>IF(ISNUMBER(VLOOKUP($B268,Stats!$A$2:$AA$19,2,FALSE))=FALSE,"",IF(ISNUMBER(Y268),(Y268-VLOOKUP($B268,Stats!$A$2:$AA$19,5,FALSE))/VLOOKUP($B268,Stats!$A$2:$AA$19,19,FALSE),""))</f>
        <v>-0.11171461879588382</v>
      </c>
      <c r="BF268" s="46"/>
      <c r="BG268" s="46"/>
      <c r="BH268" s="46">
        <f>IF(ISNUMBER(VLOOKUP($B268,Stats!$A$2:$AA$19,2,FALSE))=FALSE,"",IF(ISNUMBER(Z268),(Z268-VLOOKUP($B268,Stats!$A$2:$AA$19,8,FALSE))/VLOOKUP($B268,Stats!$A$2:$AA$19,22,FALSE),""))</f>
        <v>-0.59810804423176478</v>
      </c>
      <c r="BI268" s="46" t="str">
        <f>IF(ISNUMBER(VLOOKUP($B268,Stats!$A$2:$AA$19,2,FALSE))=FALSE,"",IF(ISNUMBER(#REF!),(#REF!-VLOOKUP($B268,Stats!$A$2:$AA$19,9,FALSE))/VLOOKUP($B268,Stats!$A$2:$AA$19,23,FALSE),""))</f>
        <v/>
      </c>
      <c r="BJ268" s="46" t="str">
        <f>IF(ISNUMBER(VLOOKUP($B268,Stats!$A$2:$AA$19,2,FALSE))=FALSE,"",IF(ISNUMBER(#REF!),(#REF!-VLOOKUP($B268,Stats!$A$2:$AA$19,10,FALSE))/VLOOKUP($B268,Stats!$A$2:$AA$19,24,FALSE),""))</f>
        <v/>
      </c>
      <c r="BK268" s="44">
        <f t="shared" si="59"/>
        <v>-0.10123218011241077</v>
      </c>
      <c r="BL268" s="46" t="str">
        <f>IF(ISNUMBER(VLOOKUP($B268,Stats!$A$2:$AA$19,2,FALSE))=FALSE,"",IF(ISNUMBER(#REF!),(#REF!-VLOOKUP($B268,Stats!$A$2:$AA$19,11,FALSE))/VLOOKUP($B268,Stats!$A$2:$AA$19,25,FALSE),""))</f>
        <v/>
      </c>
      <c r="BM268" s="46">
        <f>IF(ISNUMBER(VLOOKUP($B268,Stats!$A$2:$AA$19,2,FALSE))=FALSE,"",IF(ISNUMBER(AA268),(AA268-VLOOKUP($B268,Stats!$A$2:$AA$19,12,FALSE))/VLOOKUP($B268,Stats!$A$2:$AA$19,26,FALSE),""))</f>
        <v>-0.29692338049850608</v>
      </c>
      <c r="BN268" s="46" t="str">
        <f>IF(ISNUMBER(VLOOKUP($B268,Stats!$A$2:$AA$19,2,FALSE))=FALSE,"",IF(ISNUMBER(#REF!),(#REF!-VLOOKUP($B268,Stats!$A$2:$AA$19,13,FALSE))/VLOOKUP($B268,Stats!$A$2:$AA$19,27,FALSE),""))</f>
        <v/>
      </c>
      <c r="BO268" s="46" t="str">
        <f>IF(ISNUMBER(VLOOKUP($B268,Stats!$A$2:$AA$19,2,FALSE))=FALSE,"",IF(ISNUMBER(#REF!),(#REF!-VLOOKUP($B268,Stats!$A$2:$AA$19,14,FALSE))/VLOOKUP($B268,Stats!$A$2:$AB$19,28,FALSE),""))</f>
        <v/>
      </c>
      <c r="BP268" s="46"/>
      <c r="BQ268" s="46">
        <f>IF(ISNUMBER(VLOOKUP($B268,Stats!$A$2:$AA$19,2,FALSE))=FALSE,"",IF(ISNUMBER(BM268),BM268,(VLOOKUP($B268,Stats!$A$2:$AT$19,46,FALSE)-VLOOKUP($B268,Stats!$A$2:$AA$19,12,FALSE))/VLOOKUP($B268,Stats!$A$2:$AA$19,26,FALSE)))</f>
        <v>-0.29692338049850608</v>
      </c>
      <c r="BR268" s="51">
        <f t="shared" si="60"/>
        <v>-0.29692338049850608</v>
      </c>
      <c r="BS268" s="32" t="str">
        <f t="shared" si="55"/>
        <v>5251_201505</v>
      </c>
      <c r="BT268" s="53">
        <f t="shared" si="56"/>
        <v>-0.13866488757234735</v>
      </c>
    </row>
    <row r="269" spans="1:72" x14ac:dyDescent="0.15">
      <c r="A269" s="16">
        <v>5251</v>
      </c>
      <c r="B269" s="17">
        <v>201506</v>
      </c>
      <c r="C269" s="3">
        <v>0</v>
      </c>
      <c r="D269" s="23">
        <v>7.7363140292201926E-2</v>
      </c>
      <c r="E269" s="18">
        <v>6.6388361607664934E-3</v>
      </c>
      <c r="F269" s="24">
        <v>9</v>
      </c>
      <c r="G269" s="24">
        <v>1</v>
      </c>
      <c r="H269" s="20">
        <v>8.72966331902187E-3</v>
      </c>
      <c r="I269" s="20">
        <v>-3.5754774570506687E-3</v>
      </c>
      <c r="J269" s="24">
        <v>7</v>
      </c>
      <c r="K269" s="24">
        <v>1</v>
      </c>
      <c r="L269" s="20">
        <v>1.9415792667071052E-2</v>
      </c>
      <c r="M269" s="20">
        <v>-3.5754774570506687E-3</v>
      </c>
      <c r="N269" s="19">
        <v>1.2241</v>
      </c>
      <c r="O269" s="19">
        <v>1.0727368328805538</v>
      </c>
      <c r="P269" s="25">
        <v>42083</v>
      </c>
      <c r="Q269" s="20">
        <v>-3.5754774570506687E-3</v>
      </c>
      <c r="R269" s="25">
        <v>42074</v>
      </c>
      <c r="S269" s="25">
        <f>IF(ISNUMBER(R269),VLOOKUP(B269,Index!$B$3:$AB$18,27,FALSE),"")</f>
        <v>42073</v>
      </c>
      <c r="T269" s="25">
        <f>IF(ISNUMBER($R269),VLOOKUP($B269,Index!$B$21:$AB$36,27,FALSE),"")</f>
        <v>42075</v>
      </c>
      <c r="U269" s="25">
        <f>IF(ISNUMBER($R269),VLOOKUP($B269,Index!$B$39:$AB$54,27,FALSE),"")</f>
        <v>42075</v>
      </c>
      <c r="W269" s="18">
        <v>2.3208942087660578</v>
      </c>
      <c r="X269" s="19">
        <v>0.9</v>
      </c>
      <c r="Y269" s="18">
        <v>0.12596305968425936</v>
      </c>
      <c r="Z269" s="19">
        <f t="shared" si="57"/>
        <v>1</v>
      </c>
      <c r="AA269" s="21">
        <v>21.637149505626319</v>
      </c>
      <c r="AB269" s="28"/>
      <c r="AC269" s="18">
        <v>5.3865499282838254</v>
      </c>
      <c r="AD269" s="19">
        <v>0.81</v>
      </c>
      <c r="AE269" s="18">
        <v>1.5866692405020286E-2</v>
      </c>
      <c r="AF269" s="19">
        <f t="shared" si="58"/>
        <v>1</v>
      </c>
      <c r="AG269" s="21">
        <v>468.16623872882525</v>
      </c>
      <c r="AH269" s="28"/>
      <c r="AK269" t="str">
        <f t="shared" si="61"/>
        <v/>
      </c>
      <c r="AL269" t="str">
        <f t="shared" si="61"/>
        <v/>
      </c>
      <c r="AM269" t="str">
        <f t="shared" si="61"/>
        <v/>
      </c>
      <c r="AN269" t="str">
        <f t="shared" si="61"/>
        <v/>
      </c>
      <c r="AO269" t="str">
        <f t="shared" si="61"/>
        <v/>
      </c>
      <c r="AP269" t="str">
        <f t="shared" si="61"/>
        <v/>
      </c>
      <c r="AQ269" t="str">
        <f t="shared" si="61"/>
        <v/>
      </c>
      <c r="AR269" t="str">
        <f t="shared" si="61"/>
        <v/>
      </c>
      <c r="AS269" t="str">
        <f t="shared" si="61"/>
        <v/>
      </c>
      <c r="AT269" t="str">
        <f t="shared" si="61"/>
        <v/>
      </c>
      <c r="AU269" t="str">
        <f t="shared" si="61"/>
        <v/>
      </c>
      <c r="AV269" t="str">
        <f t="shared" si="61"/>
        <v/>
      </c>
      <c r="AW269">
        <f t="shared" si="61"/>
        <v>21.637149505626319</v>
      </c>
      <c r="AX269" t="str">
        <f t="shared" si="61"/>
        <v/>
      </c>
      <c r="AZ269" s="46">
        <f>IF(ISNUMBER(VLOOKUP($B269,Stats!$A$2:$AA$19,2,FALSE))=FALSE,"",IF(ISNUMBER(W269),(W269-VLOOKUP($B269,Stats!$A$2:$AA$19,2,FALSE))/VLOOKUP($B269,Stats!$A$2:$AA$19,16,FALSE),""))</f>
        <v>0.29597781697504505</v>
      </c>
      <c r="BA269" s="46">
        <f>IF(ISNUMBER(VLOOKUP($B269,Stats!$A$2:$AA$19,2,FALSE))=FALSE,"",IF(ISNUMBER(X269),(X269-VLOOKUP($B269,Stats!$A$2:$AA$19,3,FALSE))/VLOOKUP($B269,Stats!$A$2:$AA$19,17,FALSE),""))</f>
        <v>0.77618004453973322</v>
      </c>
      <c r="BB269" s="46"/>
      <c r="BC269" s="46"/>
      <c r="BD269" s="44">
        <f t="shared" si="54"/>
        <v>0.5360789307573891</v>
      </c>
      <c r="BE269" s="46">
        <f>IF(ISNUMBER(VLOOKUP($B269,Stats!$A$2:$AA$19,2,FALSE))=FALSE,"",IF(ISNUMBER(Y269),(Y269-VLOOKUP($B269,Stats!$A$2:$AA$19,5,FALSE))/VLOOKUP($B269,Stats!$A$2:$AA$19,19,FALSE),""))</f>
        <v>-0.1858634727100982</v>
      </c>
      <c r="BF269" s="46"/>
      <c r="BG269" s="46"/>
      <c r="BH269" s="46">
        <f>IF(ISNUMBER(VLOOKUP($B269,Stats!$A$2:$AA$19,2,FALSE))=FALSE,"",IF(ISNUMBER(Z269),(Z269-VLOOKUP($B269,Stats!$A$2:$AA$19,8,FALSE))/VLOOKUP($B269,Stats!$A$2:$AA$19,22,FALSE),""))</f>
        <v>-0.73808297609062268</v>
      </c>
      <c r="BI269" s="46" t="str">
        <f>IF(ISNUMBER(VLOOKUP($B269,Stats!$A$2:$AA$19,2,FALSE))=FALSE,"",IF(ISNUMBER(#REF!),(#REF!-VLOOKUP($B269,Stats!$A$2:$AA$19,9,FALSE))/VLOOKUP($B269,Stats!$A$2:$AA$19,23,FALSE),""))</f>
        <v/>
      </c>
      <c r="BJ269" s="46" t="str">
        <f>IF(ISNUMBER(VLOOKUP($B269,Stats!$A$2:$AA$19,2,FALSE))=FALSE,"",IF(ISNUMBER(#REF!),(#REF!-VLOOKUP($B269,Stats!$A$2:$AA$19,10,FALSE))/VLOOKUP($B269,Stats!$A$2:$AA$19,24,FALSE),""))</f>
        <v/>
      </c>
      <c r="BK269" s="44">
        <f t="shared" si="59"/>
        <v>-9.1320461930118058E-2</v>
      </c>
      <c r="BL269" s="46" t="str">
        <f>IF(ISNUMBER(VLOOKUP($B269,Stats!$A$2:$AA$19,2,FALSE))=FALSE,"",IF(ISNUMBER(#REF!),(#REF!-VLOOKUP($B269,Stats!$A$2:$AA$19,11,FALSE))/VLOOKUP($B269,Stats!$A$2:$AA$19,25,FALSE),""))</f>
        <v/>
      </c>
      <c r="BM269" s="46">
        <f>IF(ISNUMBER(VLOOKUP($B269,Stats!$A$2:$AA$19,2,FALSE))=FALSE,"",IF(ISNUMBER(AA269),(AA269-VLOOKUP($B269,Stats!$A$2:$AA$19,12,FALSE))/VLOOKUP($B269,Stats!$A$2:$AA$19,26,FALSE),""))</f>
        <v>-0.15482108586279106</v>
      </c>
      <c r="BN269" s="46" t="str">
        <f>IF(ISNUMBER(VLOOKUP($B269,Stats!$A$2:$AA$19,2,FALSE))=FALSE,"",IF(ISNUMBER(#REF!),(#REF!-VLOOKUP($B269,Stats!$A$2:$AA$19,13,FALSE))/VLOOKUP($B269,Stats!$A$2:$AA$19,27,FALSE),""))</f>
        <v/>
      </c>
      <c r="BO269" s="46" t="str">
        <f>IF(ISNUMBER(VLOOKUP($B269,Stats!$A$2:$AA$19,2,FALSE))=FALSE,"",IF(ISNUMBER(#REF!),(#REF!-VLOOKUP($B269,Stats!$A$2:$AA$19,14,FALSE))/VLOOKUP($B269,Stats!$A$2:$AB$19,28,FALSE),""))</f>
        <v/>
      </c>
      <c r="BP269" s="46"/>
      <c r="BQ269" s="46">
        <f>IF(ISNUMBER(VLOOKUP($B269,Stats!$A$2:$AA$19,2,FALSE))=FALSE,"",IF(ISNUMBER(BM269),BM269,(VLOOKUP($B269,Stats!$A$2:$AT$19,46,FALSE)-VLOOKUP($B269,Stats!$A$2:$AA$19,12,FALSE))/VLOOKUP($B269,Stats!$A$2:$AA$19,26,FALSE)))</f>
        <v>-0.15482108586279106</v>
      </c>
      <c r="BR269" s="51">
        <f t="shared" si="60"/>
        <v>-0.15482108586279106</v>
      </c>
      <c r="BS269" s="32" t="str">
        <f t="shared" si="55"/>
        <v>5251_201506</v>
      </c>
      <c r="BT269" s="53">
        <f t="shared" si="56"/>
        <v>2.1459291820848776E-2</v>
      </c>
    </row>
    <row r="270" spans="1:72" x14ac:dyDescent="0.15">
      <c r="A270" s="16">
        <v>5251</v>
      </c>
      <c r="B270" s="17">
        <v>201507</v>
      </c>
      <c r="C270" s="3">
        <v>0</v>
      </c>
      <c r="D270" s="23">
        <v>3.4392614982436065E-2</v>
      </c>
      <c r="E270" s="18">
        <v>9.4149458295542353E-3</v>
      </c>
      <c r="F270" s="24">
        <v>4</v>
      </c>
      <c r="G270" s="24">
        <v>1</v>
      </c>
      <c r="H270" s="20">
        <v>1.0010326127796731E-2</v>
      </c>
      <c r="I270" s="20">
        <v>-5.9363621972455816E-3</v>
      </c>
      <c r="J270" s="24">
        <v>3</v>
      </c>
      <c r="K270" s="24">
        <v>1</v>
      </c>
      <c r="L270" s="20">
        <v>2.0504860713994155E-2</v>
      </c>
      <c r="M270" s="20">
        <v>-5.9363621972455816E-3</v>
      </c>
      <c r="N270" s="19">
        <v>1.2662</v>
      </c>
      <c r="O270" s="19">
        <v>1.0136087095741273</v>
      </c>
      <c r="P270" s="25">
        <v>42090</v>
      </c>
      <c r="Q270" s="20">
        <v>-5.9363621972455816E-3</v>
      </c>
      <c r="R270" s="25">
        <v>42089</v>
      </c>
      <c r="S270" s="25">
        <f>IF(ISNUMBER(R270),VLOOKUP(B270,Index!$B$3:$AB$18,27,FALSE),"")</f>
        <v>42088</v>
      </c>
      <c r="T270" s="25">
        <f>IF(ISNUMBER($R270),VLOOKUP($B270,Index!$B$21:$AB$36,27,FALSE),"")</f>
        <v>42089</v>
      </c>
      <c r="U270" s="25">
        <f>IF(ISNUMBER($R270),VLOOKUP($B270,Index!$B$39:$AB$54,27,FALSE),"")</f>
        <v>42089</v>
      </c>
      <c r="W270" s="18">
        <v>2.4762682787353967</v>
      </c>
      <c r="X270" s="19">
        <v>0.8</v>
      </c>
      <c r="Y270" s="18">
        <v>0.17863603721096885</v>
      </c>
      <c r="Z270" s="19">
        <f t="shared" si="57"/>
        <v>1</v>
      </c>
      <c r="AA270" s="21">
        <v>5.7935506358412443</v>
      </c>
      <c r="AB270" s="28"/>
      <c r="AC270" s="18">
        <v>6.1319045882711638</v>
      </c>
      <c r="AD270" s="19">
        <v>0.64000000000000012</v>
      </c>
      <c r="AE270" s="18">
        <v>3.1910833790438645E-2</v>
      </c>
      <c r="AF270" s="19">
        <f t="shared" si="58"/>
        <v>1</v>
      </c>
      <c r="AG270" s="21">
        <v>33.565228970056488</v>
      </c>
      <c r="AH270" s="28"/>
      <c r="AK270" t="str">
        <f t="shared" si="61"/>
        <v/>
      </c>
      <c r="AL270" t="str">
        <f t="shared" si="61"/>
        <v/>
      </c>
      <c r="AM270" t="str">
        <f t="shared" si="61"/>
        <v/>
      </c>
      <c r="AN270" t="str">
        <f t="shared" si="61"/>
        <v/>
      </c>
      <c r="AO270" t="str">
        <f t="shared" si="61"/>
        <v/>
      </c>
      <c r="AP270" t="str">
        <f t="shared" si="61"/>
        <v/>
      </c>
      <c r="AQ270" t="str">
        <f t="shared" si="61"/>
        <v/>
      </c>
      <c r="AR270" t="str">
        <f t="shared" si="61"/>
        <v/>
      </c>
      <c r="AS270" t="str">
        <f t="shared" si="61"/>
        <v/>
      </c>
      <c r="AT270" t="str">
        <f t="shared" si="61"/>
        <v/>
      </c>
      <c r="AU270" t="str">
        <f t="shared" si="61"/>
        <v/>
      </c>
      <c r="AV270" t="str">
        <f t="shared" si="61"/>
        <v/>
      </c>
      <c r="AW270" t="str">
        <f t="shared" si="61"/>
        <v/>
      </c>
      <c r="AX270">
        <f t="shared" si="61"/>
        <v>5.7935506358412443</v>
      </c>
      <c r="AZ270" s="46">
        <f>IF(ISNUMBER(VLOOKUP($B270,Stats!$A$2:$AA$19,2,FALSE))=FALSE,"",IF(ISNUMBER(W270),(W270-VLOOKUP($B270,Stats!$A$2:$AA$19,2,FALSE))/VLOOKUP($B270,Stats!$A$2:$AA$19,16,FALSE),""))</f>
        <v>0.58912998276582362</v>
      </c>
      <c r="BA270" s="46">
        <f>IF(ISNUMBER(VLOOKUP($B270,Stats!$A$2:$AA$19,2,FALSE))=FALSE,"",IF(ISNUMBER(X270),(X270-VLOOKUP($B270,Stats!$A$2:$AA$19,3,FALSE))/VLOOKUP($B270,Stats!$A$2:$AA$19,17,FALSE),""))</f>
        <v>0.61985383420575335</v>
      </c>
      <c r="BB270" s="46"/>
      <c r="BC270" s="46"/>
      <c r="BD270" s="44">
        <f t="shared" si="54"/>
        <v>0.60449190848578849</v>
      </c>
      <c r="BE270" s="46">
        <f>IF(ISNUMBER(VLOOKUP($B270,Stats!$A$2:$AA$19,2,FALSE))=FALSE,"",IF(ISNUMBER(Y270),(Y270-VLOOKUP($B270,Stats!$A$2:$AA$19,5,FALSE))/VLOOKUP($B270,Stats!$A$2:$AA$19,19,FALSE),""))</f>
        <v>-5.714929553917595E-2</v>
      </c>
      <c r="BF270" s="46"/>
      <c r="BG270" s="46"/>
      <c r="BH270" s="46">
        <f>IF(ISNUMBER(VLOOKUP($B270,Stats!$A$2:$AA$19,2,FALSE))=FALSE,"",IF(ISNUMBER(Z270),(Z270-VLOOKUP($B270,Stats!$A$2:$AA$19,8,FALSE))/VLOOKUP($B270,Stats!$A$2:$AA$19,22,FALSE),""))</f>
        <v>-0.22777854907483192</v>
      </c>
      <c r="BI270" s="46" t="str">
        <f>IF(ISNUMBER(VLOOKUP($B270,Stats!$A$2:$AA$19,2,FALSE))=FALSE,"",IF(ISNUMBER(#REF!),(#REF!-VLOOKUP($B270,Stats!$A$2:$AA$19,9,FALSE))/VLOOKUP($B270,Stats!$A$2:$AA$19,23,FALSE),""))</f>
        <v/>
      </c>
      <c r="BJ270" s="46" t="str">
        <f>IF(ISNUMBER(VLOOKUP($B270,Stats!$A$2:$AA$19,2,FALSE))=FALSE,"",IF(ISNUMBER(#REF!),(#REF!-VLOOKUP($B270,Stats!$A$2:$AA$19,10,FALSE))/VLOOKUP($B270,Stats!$A$2:$AA$19,24,FALSE),""))</f>
        <v/>
      </c>
      <c r="BK270" s="44">
        <f t="shared" si="59"/>
        <v>-2.8329057845026408E-2</v>
      </c>
      <c r="BL270" s="46" t="str">
        <f>IF(ISNUMBER(VLOOKUP($B270,Stats!$A$2:$AA$19,2,FALSE))=FALSE,"",IF(ISNUMBER(#REF!),(#REF!-VLOOKUP($B270,Stats!$A$2:$AA$19,11,FALSE))/VLOOKUP($B270,Stats!$A$2:$AA$19,25,FALSE),""))</f>
        <v/>
      </c>
      <c r="BM270" s="46">
        <f>IF(ISNUMBER(VLOOKUP($B270,Stats!$A$2:$AA$19,2,FALSE))=FALSE,"",IF(ISNUMBER(AA270),(AA270-VLOOKUP($B270,Stats!$A$2:$AA$19,12,FALSE))/VLOOKUP($B270,Stats!$A$2:$AA$19,26,FALSE),""))</f>
        <v>8.7058367723587923E-2</v>
      </c>
      <c r="BN270" s="46" t="str">
        <f>IF(ISNUMBER(VLOOKUP($B270,Stats!$A$2:$AA$19,2,FALSE))=FALSE,"",IF(ISNUMBER(#REF!),(#REF!-VLOOKUP($B270,Stats!$A$2:$AA$19,13,FALSE))/VLOOKUP($B270,Stats!$A$2:$AA$19,27,FALSE),""))</f>
        <v/>
      </c>
      <c r="BO270" s="46" t="str">
        <f>IF(ISNUMBER(VLOOKUP($B270,Stats!$A$2:$AA$19,2,FALSE))=FALSE,"",IF(ISNUMBER(#REF!),(#REF!-VLOOKUP($B270,Stats!$A$2:$AA$19,14,FALSE))/VLOOKUP($B270,Stats!$A$2:$AB$19,28,FALSE),""))</f>
        <v/>
      </c>
      <c r="BP270" s="46"/>
      <c r="BQ270" s="46">
        <f>IF(ISNUMBER(VLOOKUP($B270,Stats!$A$2:$AA$19,2,FALSE))=FALSE,"",IF(ISNUMBER(BM270),BM270,(VLOOKUP($B270,Stats!$A$2:$AT$19,46,FALSE)-VLOOKUP($B270,Stats!$A$2:$AA$19,12,FALSE))/VLOOKUP($B270,Stats!$A$2:$AA$19,26,FALSE)))</f>
        <v>8.7058367723587923E-2</v>
      </c>
      <c r="BR270" s="51">
        <f t="shared" si="60"/>
        <v>8.7058367723587923E-2</v>
      </c>
      <c r="BS270" s="32" t="str">
        <f t="shared" si="55"/>
        <v>5251_201507</v>
      </c>
      <c r="BT270" s="53">
        <f t="shared" si="56"/>
        <v>0.12131262053485944</v>
      </c>
    </row>
    <row r="271" spans="1:72" x14ac:dyDescent="0.15">
      <c r="S271" t="str">
        <f>IF(ISNUMBER(R271),VLOOKUP(B271,Index!$B$3:$AB$18,27,FALSE),"")</f>
        <v/>
      </c>
      <c r="T271" t="str">
        <f>IF(ISNUMBER($R271),VLOOKUP($B271,Index!$B$21:$AB$36,27,FALSE),"")</f>
        <v/>
      </c>
      <c r="U271" t="str">
        <f>IF(ISNUMBER($R271),VLOOKUP($B271,Index!$B$39:$AB$54,27,FALSE),"")</f>
        <v/>
      </c>
      <c r="Z271" t="str">
        <f t="shared" si="57"/>
        <v/>
      </c>
      <c r="AA271" t="s">
        <v>25</v>
      </c>
      <c r="AF271" t="str">
        <f t="shared" si="58"/>
        <v/>
      </c>
      <c r="AG271" t="s">
        <v>25</v>
      </c>
      <c r="AK271" t="str">
        <f t="shared" si="61"/>
        <v/>
      </c>
      <c r="AL271" t="str">
        <f t="shared" si="61"/>
        <v/>
      </c>
      <c r="AM271" t="str">
        <f t="shared" si="61"/>
        <v/>
      </c>
      <c r="AN271" t="str">
        <f t="shared" si="61"/>
        <v/>
      </c>
      <c r="AO271" t="str">
        <f t="shared" si="61"/>
        <v/>
      </c>
      <c r="AP271" t="str">
        <f t="shared" si="61"/>
        <v/>
      </c>
      <c r="AQ271" t="str">
        <f t="shared" si="61"/>
        <v/>
      </c>
      <c r="AR271" t="str">
        <f t="shared" si="61"/>
        <v/>
      </c>
      <c r="AS271" t="str">
        <f t="shared" si="61"/>
        <v/>
      </c>
      <c r="AT271" t="str">
        <f t="shared" si="61"/>
        <v/>
      </c>
      <c r="AU271" t="str">
        <f t="shared" si="61"/>
        <v/>
      </c>
      <c r="AV271" t="str">
        <f t="shared" si="61"/>
        <v/>
      </c>
      <c r="AW271" t="str">
        <f t="shared" si="61"/>
        <v/>
      </c>
      <c r="AX271" t="str">
        <f t="shared" si="61"/>
        <v/>
      </c>
      <c r="AZ271" s="46" t="str">
        <f>IF(ISNUMBER(VLOOKUP($B271,Stats!$A$2:$AA$19,2,FALSE))=FALSE,"",IF(ISNUMBER(W271),(W271-VLOOKUP($B271,Stats!$A$2:$AA$19,2,FALSE))/VLOOKUP($B271,Stats!$A$2:$AA$19,16,FALSE),""))</f>
        <v/>
      </c>
      <c r="BA271" s="46" t="str">
        <f>IF(ISNUMBER(VLOOKUP($B271,Stats!$A$2:$AA$19,2,FALSE))=FALSE,"",IF(ISNUMBER(X271),(X271-VLOOKUP($B271,Stats!$A$2:$AA$19,3,FALSE))/VLOOKUP($B271,Stats!$A$2:$AA$19,17,FALSE),""))</f>
        <v/>
      </c>
      <c r="BB271" s="46"/>
      <c r="BC271" s="46"/>
      <c r="BD271" s="44" t="str">
        <f t="shared" si="54"/>
        <v/>
      </c>
      <c r="BE271" s="46" t="str">
        <f>IF(ISNUMBER(VLOOKUP($B271,Stats!$A$2:$AA$19,2,FALSE))=FALSE,"",IF(ISNUMBER(Y271),(Y271-VLOOKUP($B271,Stats!$A$2:$AA$19,5,FALSE))/VLOOKUP($B271,Stats!$A$2:$AA$19,19,FALSE),""))</f>
        <v/>
      </c>
      <c r="BF271" s="46"/>
      <c r="BG271" s="46"/>
      <c r="BH271" s="46" t="str">
        <f>IF(ISNUMBER(VLOOKUP($B271,Stats!$A$2:$AA$19,2,FALSE))=FALSE,"",IF(ISNUMBER(Z271),(Z271-VLOOKUP($B271,Stats!$A$2:$AA$19,8,FALSE))/VLOOKUP($B271,Stats!$A$2:$AA$19,22,FALSE),""))</f>
        <v/>
      </c>
      <c r="BI271" s="46" t="str">
        <f>IF(ISNUMBER(VLOOKUP($B271,Stats!$A$2:$AA$19,2,FALSE))=FALSE,"",IF(ISNUMBER(#REF!),(#REF!-VLOOKUP($B271,Stats!$A$2:$AA$19,9,FALSE))/VLOOKUP($B271,Stats!$A$2:$AA$19,23,FALSE),""))</f>
        <v/>
      </c>
      <c r="BJ271" s="46" t="str">
        <f>IF(ISNUMBER(VLOOKUP($B271,Stats!$A$2:$AA$19,2,FALSE))=FALSE,"",IF(ISNUMBER(#REF!),(#REF!-VLOOKUP($B271,Stats!$A$2:$AA$19,10,FALSE))/VLOOKUP($B271,Stats!$A$2:$AA$19,24,FALSE),""))</f>
        <v/>
      </c>
      <c r="BK271" s="44" t="str">
        <f t="shared" si="59"/>
        <v/>
      </c>
      <c r="BL271" s="46" t="str">
        <f>IF(ISNUMBER(VLOOKUP($B271,Stats!$A$2:$AA$19,2,FALSE))=FALSE,"",IF(ISNUMBER(#REF!),(#REF!-VLOOKUP($B271,Stats!$A$2:$AA$19,11,FALSE))/VLOOKUP($B271,Stats!$A$2:$AA$19,25,FALSE),""))</f>
        <v/>
      </c>
      <c r="BM271" s="46" t="str">
        <f>IF(ISNUMBER(VLOOKUP($B271,Stats!$A$2:$AA$19,2,FALSE))=FALSE,"",IF(ISNUMBER(AA271),(AA271-VLOOKUP($B271,Stats!$A$2:$AA$19,12,FALSE))/VLOOKUP($B271,Stats!$A$2:$AA$19,26,FALSE),""))</f>
        <v/>
      </c>
      <c r="BN271" s="46" t="str">
        <f>IF(ISNUMBER(VLOOKUP($B271,Stats!$A$2:$AA$19,2,FALSE))=FALSE,"",IF(ISNUMBER(#REF!),(#REF!-VLOOKUP($B271,Stats!$A$2:$AA$19,13,FALSE))/VLOOKUP($B271,Stats!$A$2:$AA$19,27,FALSE),""))</f>
        <v/>
      </c>
      <c r="BO271" s="46" t="str">
        <f>IF(ISNUMBER(VLOOKUP($B271,Stats!$A$2:$AA$19,2,FALSE))=FALSE,"",IF(ISNUMBER(#REF!),(#REF!-VLOOKUP($B271,Stats!$A$2:$AA$19,14,FALSE))/VLOOKUP($B271,Stats!$A$2:$AB$19,28,FALSE),""))</f>
        <v/>
      </c>
      <c r="BP271" s="46"/>
      <c r="BQ271" s="46" t="str">
        <f>IF(ISNUMBER(VLOOKUP($B271,Stats!$A$2:$AA$19,2,FALSE))=FALSE,"",IF(ISNUMBER(BM271),BM271,(VLOOKUP($B271,Stats!$A$2:$AT$19,46,FALSE)-VLOOKUP($B271,Stats!$A$2:$AA$19,12,FALSE))/VLOOKUP($B271,Stats!$A$2:$AA$19,26,FALSE)))</f>
        <v/>
      </c>
      <c r="BR271" s="51" t="str">
        <f t="shared" si="60"/>
        <v/>
      </c>
      <c r="BS271" s="32" t="str">
        <f t="shared" si="55"/>
        <v/>
      </c>
      <c r="BT271" s="53" t="str">
        <f t="shared" si="56"/>
        <v/>
      </c>
    </row>
    <row r="272" spans="1:72" ht="40.5" x14ac:dyDescent="0.15">
      <c r="A272" s="1" t="s">
        <v>26</v>
      </c>
      <c r="B272" s="1" t="s">
        <v>0</v>
      </c>
      <c r="C272" s="3"/>
      <c r="D272" s="4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 t="s">
        <v>15</v>
      </c>
      <c r="J272" s="1" t="s">
        <v>16</v>
      </c>
      <c r="K272" s="1" t="s">
        <v>17</v>
      </c>
      <c r="L272" s="1" t="s">
        <v>18</v>
      </c>
      <c r="M272" s="1" t="s">
        <v>19</v>
      </c>
      <c r="N272" s="1" t="s">
        <v>20</v>
      </c>
      <c r="O272" s="1" t="s">
        <v>21</v>
      </c>
      <c r="P272" s="1" t="s">
        <v>22</v>
      </c>
      <c r="Q272" s="1" t="s">
        <v>23</v>
      </c>
      <c r="R272" s="1" t="s">
        <v>24</v>
      </c>
      <c r="S272" s="1" t="str">
        <f>IF(ISNUMBER(R272),VLOOKUP(B272,Index!$B$3:$AB$18,27,FALSE),"")</f>
        <v/>
      </c>
      <c r="T272" s="1" t="str">
        <f>IF(ISNUMBER($R272),VLOOKUP($B272,Index!$B$21:$AB$36,27,FALSE),"")</f>
        <v/>
      </c>
      <c r="U272" s="1" t="str">
        <f>IF(ISNUMBER($R272),VLOOKUP($B272,Index!$B$39:$AB$54,27,FALSE),"")</f>
        <v/>
      </c>
      <c r="W272" s="1" t="s">
        <v>1</v>
      </c>
      <c r="X272" s="1" t="s">
        <v>2</v>
      </c>
      <c r="Y272" s="1" t="s">
        <v>4</v>
      </c>
      <c r="Z272" s="1" t="str">
        <f t="shared" si="57"/>
        <v/>
      </c>
      <c r="AA272" s="1" t="s">
        <v>8</v>
      </c>
      <c r="AB272" s="27"/>
      <c r="AC272" s="1" t="s">
        <v>33</v>
      </c>
      <c r="AD272" s="1" t="s">
        <v>35</v>
      </c>
      <c r="AE272" s="1" t="s">
        <v>37</v>
      </c>
      <c r="AF272" s="1" t="str">
        <f t="shared" si="58"/>
        <v/>
      </c>
      <c r="AG272" s="1" t="s">
        <v>38</v>
      </c>
      <c r="AH272" s="27"/>
      <c r="AK272" t="str">
        <f t="shared" si="61"/>
        <v/>
      </c>
      <c r="AL272" t="str">
        <f t="shared" si="61"/>
        <v/>
      </c>
      <c r="AM272" t="str">
        <f t="shared" si="61"/>
        <v/>
      </c>
      <c r="AN272" t="str">
        <f t="shared" si="61"/>
        <v/>
      </c>
      <c r="AO272" t="str">
        <f t="shared" si="61"/>
        <v/>
      </c>
      <c r="AP272" t="str">
        <f t="shared" si="61"/>
        <v/>
      </c>
      <c r="AQ272" t="str">
        <f t="shared" si="61"/>
        <v/>
      </c>
      <c r="AR272" t="str">
        <f t="shared" si="61"/>
        <v/>
      </c>
      <c r="AS272" t="str">
        <f t="shared" si="61"/>
        <v/>
      </c>
      <c r="AT272" t="str">
        <f t="shared" si="61"/>
        <v/>
      </c>
      <c r="AU272" t="str">
        <f t="shared" si="61"/>
        <v/>
      </c>
      <c r="AV272" t="str">
        <f t="shared" si="61"/>
        <v/>
      </c>
      <c r="AW272" t="str">
        <f t="shared" si="61"/>
        <v/>
      </c>
      <c r="AX272" t="str">
        <f t="shared" si="61"/>
        <v/>
      </c>
      <c r="AZ272" s="46" t="str">
        <f>IF(ISNUMBER(VLOOKUP($B272,Stats!$A$2:$AA$19,2,FALSE))=FALSE,"",IF(ISNUMBER(W272),(W272-VLOOKUP($B272,Stats!$A$2:$AA$19,2,FALSE))/VLOOKUP($B272,Stats!$A$2:$AA$19,16,FALSE),""))</f>
        <v/>
      </c>
      <c r="BA272" s="46" t="str">
        <f>IF(ISNUMBER(VLOOKUP($B272,Stats!$A$2:$AA$19,2,FALSE))=FALSE,"",IF(ISNUMBER(X272),(X272-VLOOKUP($B272,Stats!$A$2:$AA$19,3,FALSE))/VLOOKUP($B272,Stats!$A$2:$AA$19,17,FALSE),""))</f>
        <v/>
      </c>
      <c r="BB272" s="46"/>
      <c r="BC272" s="46"/>
      <c r="BD272" s="44" t="str">
        <f t="shared" si="54"/>
        <v/>
      </c>
      <c r="BE272" s="46" t="str">
        <f>IF(ISNUMBER(VLOOKUP($B272,Stats!$A$2:$AA$19,2,FALSE))=FALSE,"",IF(ISNUMBER(Y272),(Y272-VLOOKUP($B272,Stats!$A$2:$AA$19,5,FALSE))/VLOOKUP($B272,Stats!$A$2:$AA$19,19,FALSE),""))</f>
        <v/>
      </c>
      <c r="BF272" s="46"/>
      <c r="BG272" s="46"/>
      <c r="BH272" s="46" t="str">
        <f>IF(ISNUMBER(VLOOKUP($B272,Stats!$A$2:$AA$19,2,FALSE))=FALSE,"",IF(ISNUMBER(Z272),(Z272-VLOOKUP($B272,Stats!$A$2:$AA$19,8,FALSE))/VLOOKUP($B272,Stats!$A$2:$AA$19,22,FALSE),""))</f>
        <v/>
      </c>
      <c r="BI272" s="46" t="str">
        <f>IF(ISNUMBER(VLOOKUP($B272,Stats!$A$2:$AA$19,2,FALSE))=FALSE,"",IF(ISNUMBER(#REF!),(#REF!-VLOOKUP($B272,Stats!$A$2:$AA$19,9,FALSE))/VLOOKUP($B272,Stats!$A$2:$AA$19,23,FALSE),""))</f>
        <v/>
      </c>
      <c r="BJ272" s="46" t="str">
        <f>IF(ISNUMBER(VLOOKUP($B272,Stats!$A$2:$AA$19,2,FALSE))=FALSE,"",IF(ISNUMBER(#REF!),(#REF!-VLOOKUP($B272,Stats!$A$2:$AA$19,10,FALSE))/VLOOKUP($B272,Stats!$A$2:$AA$19,24,FALSE),""))</f>
        <v/>
      </c>
      <c r="BK272" s="44" t="str">
        <f t="shared" si="59"/>
        <v/>
      </c>
      <c r="BL272" s="46" t="str">
        <f>IF(ISNUMBER(VLOOKUP($B272,Stats!$A$2:$AA$19,2,FALSE))=FALSE,"",IF(ISNUMBER(#REF!),(#REF!-VLOOKUP($B272,Stats!$A$2:$AA$19,11,FALSE))/VLOOKUP($B272,Stats!$A$2:$AA$19,25,FALSE),""))</f>
        <v/>
      </c>
      <c r="BM272" s="46" t="str">
        <f>IF(ISNUMBER(VLOOKUP($B272,Stats!$A$2:$AA$19,2,FALSE))=FALSE,"",IF(ISNUMBER(AA272),(AA272-VLOOKUP($B272,Stats!$A$2:$AA$19,12,FALSE))/VLOOKUP($B272,Stats!$A$2:$AA$19,26,FALSE),""))</f>
        <v/>
      </c>
      <c r="BN272" s="46" t="str">
        <f>IF(ISNUMBER(VLOOKUP($B272,Stats!$A$2:$AA$19,2,FALSE))=FALSE,"",IF(ISNUMBER(#REF!),(#REF!-VLOOKUP($B272,Stats!$A$2:$AA$19,13,FALSE))/VLOOKUP($B272,Stats!$A$2:$AA$19,27,FALSE),""))</f>
        <v/>
      </c>
      <c r="BO272" s="46" t="str">
        <f>IF(ISNUMBER(VLOOKUP($B272,Stats!$A$2:$AA$19,2,FALSE))=FALSE,"",IF(ISNUMBER(#REF!),(#REF!-VLOOKUP($B272,Stats!$A$2:$AA$19,14,FALSE))/VLOOKUP($B272,Stats!$A$2:$AB$19,28,FALSE),""))</f>
        <v/>
      </c>
      <c r="BP272" s="46"/>
      <c r="BQ272" s="46" t="str">
        <f>IF(ISNUMBER(VLOOKUP($B272,Stats!$A$2:$AA$19,2,FALSE))=FALSE,"",IF(ISNUMBER(BM272),BM272,(VLOOKUP($B272,Stats!$A$2:$AT$19,46,FALSE)-VLOOKUP($B272,Stats!$A$2:$AA$19,12,FALSE))/VLOOKUP($B272,Stats!$A$2:$AA$19,26,FALSE)))</f>
        <v/>
      </c>
      <c r="BR272" s="51" t="str">
        <f t="shared" si="60"/>
        <v/>
      </c>
      <c r="BS272" s="32" t="str">
        <f t="shared" si="55"/>
        <v/>
      </c>
      <c r="BT272" s="53" t="str">
        <f t="shared" si="56"/>
        <v/>
      </c>
    </row>
    <row r="273" spans="1:72" x14ac:dyDescent="0.15">
      <c r="A273" s="5">
        <v>5405</v>
      </c>
      <c r="B273" s="5" t="s">
        <v>27</v>
      </c>
      <c r="C273" s="3">
        <v>0</v>
      </c>
      <c r="D273" s="11">
        <v>0.51200417536534459</v>
      </c>
      <c r="E273" s="6">
        <v>1.4206560518035651E-2</v>
      </c>
      <c r="F273" s="12">
        <v>61</v>
      </c>
      <c r="G273" s="12">
        <v>54</v>
      </c>
      <c r="H273" s="13">
        <v>1.3089346841266695E-2</v>
      </c>
      <c r="I273" s="13">
        <v>-6.9032717456586718E-3</v>
      </c>
      <c r="J273" s="12">
        <v>8</v>
      </c>
      <c r="K273" s="12">
        <v>5</v>
      </c>
      <c r="L273" s="13">
        <v>4.7380641416340019E-2</v>
      </c>
      <c r="M273" s="13">
        <v>-6.3842364532019635E-2</v>
      </c>
      <c r="N273" s="8">
        <v>1.7492000000000001</v>
      </c>
      <c r="O273" s="8">
        <v>1.5215727209464163</v>
      </c>
      <c r="P273" s="14">
        <v>42087</v>
      </c>
      <c r="Q273" s="13">
        <v>-6.3842364532019524E-2</v>
      </c>
      <c r="R273" s="14">
        <v>42023</v>
      </c>
      <c r="S273" s="14">
        <f>IF(ISNUMBER(R273),VLOOKUP(B273,Index!$B$3:$AB$18,27,FALSE),"")</f>
        <v>42041</v>
      </c>
      <c r="T273" s="14">
        <f>IF(ISNUMBER($R273),VLOOKUP($B273,Index!$B$21:$AB$36,27,FALSE),"")</f>
        <v>41996</v>
      </c>
      <c r="U273" s="14">
        <f>IF(ISNUMBER($R273),VLOOKUP($B273,Index!$B$39:$AB$54,27,FALSE),"")</f>
        <v>42003</v>
      </c>
      <c r="W273" s="6">
        <v>1.077903527084936</v>
      </c>
      <c r="X273" s="7">
        <v>0.5304347826086957</v>
      </c>
      <c r="Y273" s="6">
        <v>0.26955053372408555</v>
      </c>
      <c r="Z273" s="8" t="str">
        <f t="shared" si="57"/>
        <v/>
      </c>
      <c r="AA273" s="9">
        <v>8.0198184875899106</v>
      </c>
      <c r="AB273" s="28"/>
      <c r="AC273" s="6">
        <v>1.1618760137021453</v>
      </c>
      <c r="AD273" s="7">
        <v>0.28136105860113425</v>
      </c>
      <c r="AE273" s="6">
        <v>7.2657490230939384E-2</v>
      </c>
      <c r="AF273" s="8" t="str">
        <f t="shared" si="58"/>
        <v/>
      </c>
      <c r="AG273" s="9">
        <v>64.317488573888923</v>
      </c>
      <c r="AH273" s="28"/>
      <c r="AK273" t="str">
        <f t="shared" ref="AK273:AX282" si="62">IF($B273=AK$2,$AA273,"")</f>
        <v/>
      </c>
      <c r="AL273" t="str">
        <f t="shared" si="62"/>
        <v/>
      </c>
      <c r="AM273" t="str">
        <f t="shared" si="62"/>
        <v/>
      </c>
      <c r="AN273" t="str">
        <f t="shared" si="62"/>
        <v/>
      </c>
      <c r="AO273" t="str">
        <f t="shared" si="62"/>
        <v/>
      </c>
      <c r="AP273" t="str">
        <f t="shared" si="62"/>
        <v/>
      </c>
      <c r="AQ273" t="str">
        <f t="shared" si="62"/>
        <v/>
      </c>
      <c r="AR273" t="str">
        <f t="shared" si="62"/>
        <v/>
      </c>
      <c r="AS273" t="str">
        <f t="shared" si="62"/>
        <v/>
      </c>
      <c r="AT273" t="str">
        <f t="shared" si="62"/>
        <v/>
      </c>
      <c r="AU273" t="str">
        <f t="shared" si="62"/>
        <v/>
      </c>
      <c r="AV273" t="str">
        <f t="shared" si="62"/>
        <v/>
      </c>
      <c r="AW273" t="str">
        <f t="shared" si="62"/>
        <v/>
      </c>
      <c r="AX273" t="str">
        <f t="shared" si="62"/>
        <v/>
      </c>
      <c r="AZ273" s="46" t="str">
        <f>IF(ISNUMBER(VLOOKUP($B273,Stats!$A$2:$AA$19,2,FALSE))=FALSE,"",IF(ISNUMBER(W273),(W273-VLOOKUP($B273,Stats!$A$2:$AA$19,2,FALSE))/VLOOKUP($B273,Stats!$A$2:$AA$19,16,FALSE),""))</f>
        <v/>
      </c>
      <c r="BA273" s="46" t="str">
        <f>IF(ISNUMBER(VLOOKUP($B273,Stats!$A$2:$AA$19,2,FALSE))=FALSE,"",IF(ISNUMBER(X273),(X273-VLOOKUP($B273,Stats!$A$2:$AA$19,3,FALSE))/VLOOKUP($B273,Stats!$A$2:$AA$19,17,FALSE),""))</f>
        <v/>
      </c>
      <c r="BB273" s="46"/>
      <c r="BC273" s="46"/>
      <c r="BD273" s="44" t="str">
        <f t="shared" si="54"/>
        <v/>
      </c>
      <c r="BE273" s="46" t="str">
        <f>IF(ISNUMBER(VLOOKUP($B273,Stats!$A$2:$AA$19,2,FALSE))=FALSE,"",IF(ISNUMBER(Y273),(Y273-VLOOKUP($B273,Stats!$A$2:$AA$19,5,FALSE))/VLOOKUP($B273,Stats!$A$2:$AA$19,19,FALSE),""))</f>
        <v/>
      </c>
      <c r="BF273" s="46"/>
      <c r="BG273" s="46"/>
      <c r="BH273" s="46" t="str">
        <f>IF(ISNUMBER(VLOOKUP($B273,Stats!$A$2:$AA$19,2,FALSE))=FALSE,"",IF(ISNUMBER(Z273),(Z273-VLOOKUP($B273,Stats!$A$2:$AA$19,8,FALSE))/VLOOKUP($B273,Stats!$A$2:$AA$19,22,FALSE),""))</f>
        <v/>
      </c>
      <c r="BI273" s="46" t="str">
        <f>IF(ISNUMBER(VLOOKUP($B273,Stats!$A$2:$AA$19,2,FALSE))=FALSE,"",IF(ISNUMBER(#REF!),(#REF!-VLOOKUP($B273,Stats!$A$2:$AA$19,9,FALSE))/VLOOKUP($B273,Stats!$A$2:$AA$19,23,FALSE),""))</f>
        <v/>
      </c>
      <c r="BJ273" s="46" t="str">
        <f>IF(ISNUMBER(VLOOKUP($B273,Stats!$A$2:$AA$19,2,FALSE))=FALSE,"",IF(ISNUMBER(#REF!),(#REF!-VLOOKUP($B273,Stats!$A$2:$AA$19,10,FALSE))/VLOOKUP($B273,Stats!$A$2:$AA$19,24,FALSE),""))</f>
        <v/>
      </c>
      <c r="BK273" s="44" t="str">
        <f t="shared" si="59"/>
        <v/>
      </c>
      <c r="BL273" s="46" t="str">
        <f>IF(ISNUMBER(VLOOKUP($B273,Stats!$A$2:$AA$19,2,FALSE))=FALSE,"",IF(ISNUMBER(#REF!),(#REF!-VLOOKUP($B273,Stats!$A$2:$AA$19,11,FALSE))/VLOOKUP($B273,Stats!$A$2:$AA$19,25,FALSE),""))</f>
        <v/>
      </c>
      <c r="BM273" s="46" t="str">
        <f>IF(ISNUMBER(VLOOKUP($B273,Stats!$A$2:$AA$19,2,FALSE))=FALSE,"",IF(ISNUMBER(AA273),(AA273-VLOOKUP($B273,Stats!$A$2:$AA$19,12,FALSE))/VLOOKUP($B273,Stats!$A$2:$AA$19,26,FALSE),""))</f>
        <v/>
      </c>
      <c r="BN273" s="46" t="str">
        <f>IF(ISNUMBER(VLOOKUP($B273,Stats!$A$2:$AA$19,2,FALSE))=FALSE,"",IF(ISNUMBER(#REF!),(#REF!-VLOOKUP($B273,Stats!$A$2:$AA$19,13,FALSE))/VLOOKUP($B273,Stats!$A$2:$AA$19,27,FALSE),""))</f>
        <v/>
      </c>
      <c r="BO273" s="46" t="str">
        <f>IF(ISNUMBER(VLOOKUP($B273,Stats!$A$2:$AA$19,2,FALSE))=FALSE,"",IF(ISNUMBER(#REF!),(#REF!-VLOOKUP($B273,Stats!$A$2:$AA$19,14,FALSE))/VLOOKUP($B273,Stats!$A$2:$AB$19,28,FALSE),""))</f>
        <v/>
      </c>
      <c r="BP273" s="46"/>
      <c r="BQ273" s="46" t="str">
        <f>IF(ISNUMBER(VLOOKUP($B273,Stats!$A$2:$AA$19,2,FALSE))=FALSE,"",IF(ISNUMBER(BM273),BM273,(VLOOKUP($B273,Stats!$A$2:$AT$19,46,FALSE)-VLOOKUP($B273,Stats!$A$2:$AA$19,12,FALSE))/VLOOKUP($B273,Stats!$A$2:$AA$19,26,FALSE)))</f>
        <v/>
      </c>
      <c r="BR273" s="51" t="str">
        <f t="shared" si="60"/>
        <v/>
      </c>
      <c r="BS273" s="32" t="str">
        <f t="shared" si="55"/>
        <v/>
      </c>
      <c r="BT273" s="53" t="str">
        <f t="shared" si="56"/>
        <v/>
      </c>
    </row>
    <row r="274" spans="1:72" x14ac:dyDescent="0.15">
      <c r="A274" s="5">
        <v>5405</v>
      </c>
      <c r="B274" s="5" t="s">
        <v>28</v>
      </c>
      <c r="C274" s="3">
        <v>0</v>
      </c>
      <c r="D274" s="11">
        <v>3.0931695250501483E-2</v>
      </c>
      <c r="E274" s="6">
        <v>1.2077686869654113E-2</v>
      </c>
      <c r="F274" s="15">
        <v>4.3571428571428568</v>
      </c>
      <c r="G274" s="15">
        <v>3.8571428571428572</v>
      </c>
      <c r="H274" s="13">
        <v>1.278030321138012E-2</v>
      </c>
      <c r="I274" s="13">
        <v>-5.5128005504273036E-3</v>
      </c>
      <c r="J274" s="12">
        <v>3.2142857142857144</v>
      </c>
      <c r="K274" s="12">
        <v>2.5</v>
      </c>
      <c r="L274" s="13">
        <v>2.3578260511993125E-2</v>
      </c>
      <c r="M274" s="13">
        <v>-1.3039721076243746E-2</v>
      </c>
      <c r="N274" s="8">
        <v>1.4266000000000001</v>
      </c>
      <c r="O274" s="8">
        <v>1.0381301985397153</v>
      </c>
      <c r="P274" s="14"/>
      <c r="Q274" s="13">
        <v>-2.0063632546609311E-2</v>
      </c>
      <c r="R274" s="14"/>
      <c r="S274" s="14" t="str">
        <f>IF(ISNUMBER(R274),VLOOKUP(B274,Index!$B$3:$AB$18,27,FALSE),"")</f>
        <v/>
      </c>
      <c r="T274" s="14" t="str">
        <f>IF(ISNUMBER($R274),VLOOKUP($B274,Index!$B$21:$AB$36,27,FALSE),"")</f>
        <v/>
      </c>
      <c r="U274" s="14" t="str">
        <f>IF(ISNUMBER($R274),VLOOKUP($B274,Index!$B$39:$AB$54,27,FALSE),"")</f>
        <v/>
      </c>
      <c r="W274" s="6">
        <v>1.2032276358977565</v>
      </c>
      <c r="X274" s="8">
        <v>0.54285714285714293</v>
      </c>
      <c r="Y274" s="6">
        <v>0.22915799624649699</v>
      </c>
      <c r="Z274" s="8" t="str">
        <f t="shared" si="57"/>
        <v/>
      </c>
      <c r="AA274" s="9" t="s">
        <v>25</v>
      </c>
      <c r="AB274" s="28"/>
      <c r="AC274" s="6">
        <v>1.447756743788104</v>
      </c>
      <c r="AD274" s="8">
        <v>0.2946938775510205</v>
      </c>
      <c r="AE274" s="6">
        <v>5.2513387243709526E-2</v>
      </c>
      <c r="AF274" s="8" t="str">
        <f t="shared" si="58"/>
        <v/>
      </c>
      <c r="AG274" s="9" t="s">
        <v>25</v>
      </c>
      <c r="AH274" s="28"/>
      <c r="AK274" t="str">
        <f t="shared" si="62"/>
        <v/>
      </c>
      <c r="AL274" t="str">
        <f t="shared" si="62"/>
        <v/>
      </c>
      <c r="AM274" t="str">
        <f t="shared" si="62"/>
        <v/>
      </c>
      <c r="AN274" t="str">
        <f t="shared" si="62"/>
        <v/>
      </c>
      <c r="AO274" t="str">
        <f t="shared" si="62"/>
        <v/>
      </c>
      <c r="AP274" t="str">
        <f t="shared" si="62"/>
        <v/>
      </c>
      <c r="AQ274" t="str">
        <f t="shared" si="62"/>
        <v/>
      </c>
      <c r="AR274" t="str">
        <f t="shared" si="62"/>
        <v/>
      </c>
      <c r="AS274" t="str">
        <f t="shared" si="62"/>
        <v/>
      </c>
      <c r="AT274" t="str">
        <f t="shared" si="62"/>
        <v/>
      </c>
      <c r="AU274" t="str">
        <f t="shared" si="62"/>
        <v/>
      </c>
      <c r="AV274" t="str">
        <f t="shared" si="62"/>
        <v/>
      </c>
      <c r="AW274" t="str">
        <f t="shared" si="62"/>
        <v/>
      </c>
      <c r="AX274" t="str">
        <f t="shared" si="62"/>
        <v/>
      </c>
      <c r="AZ274" s="46" t="str">
        <f>IF(ISNUMBER(VLOOKUP($B274,Stats!$A$2:$AA$19,2,FALSE))=FALSE,"",IF(ISNUMBER(W274),(W274-VLOOKUP($B274,Stats!$A$2:$AA$19,2,FALSE))/VLOOKUP($B274,Stats!$A$2:$AA$19,16,FALSE),""))</f>
        <v/>
      </c>
      <c r="BA274" s="46" t="str">
        <f>IF(ISNUMBER(VLOOKUP($B274,Stats!$A$2:$AA$19,2,FALSE))=FALSE,"",IF(ISNUMBER(X274),(X274-VLOOKUP($B274,Stats!$A$2:$AA$19,3,FALSE))/VLOOKUP($B274,Stats!$A$2:$AA$19,17,FALSE),""))</f>
        <v/>
      </c>
      <c r="BB274" s="46"/>
      <c r="BC274" s="46"/>
      <c r="BD274" s="44" t="str">
        <f t="shared" si="54"/>
        <v/>
      </c>
      <c r="BE274" s="46" t="str">
        <f>IF(ISNUMBER(VLOOKUP($B274,Stats!$A$2:$AA$19,2,FALSE))=FALSE,"",IF(ISNUMBER(Y274),(Y274-VLOOKUP($B274,Stats!$A$2:$AA$19,5,FALSE))/VLOOKUP($B274,Stats!$A$2:$AA$19,19,FALSE),""))</f>
        <v/>
      </c>
      <c r="BF274" s="46"/>
      <c r="BG274" s="46"/>
      <c r="BH274" s="46" t="str">
        <f>IF(ISNUMBER(VLOOKUP($B274,Stats!$A$2:$AA$19,2,FALSE))=FALSE,"",IF(ISNUMBER(Z274),(Z274-VLOOKUP($B274,Stats!$A$2:$AA$19,8,FALSE))/VLOOKUP($B274,Stats!$A$2:$AA$19,22,FALSE),""))</f>
        <v/>
      </c>
      <c r="BI274" s="46" t="str">
        <f>IF(ISNUMBER(VLOOKUP($B274,Stats!$A$2:$AA$19,2,FALSE))=FALSE,"",IF(ISNUMBER(#REF!),(#REF!-VLOOKUP($B274,Stats!$A$2:$AA$19,9,FALSE))/VLOOKUP($B274,Stats!$A$2:$AA$19,23,FALSE),""))</f>
        <v/>
      </c>
      <c r="BJ274" s="46" t="str">
        <f>IF(ISNUMBER(VLOOKUP($B274,Stats!$A$2:$AA$19,2,FALSE))=FALSE,"",IF(ISNUMBER(#REF!),(#REF!-VLOOKUP($B274,Stats!$A$2:$AA$19,10,FALSE))/VLOOKUP($B274,Stats!$A$2:$AA$19,24,FALSE),""))</f>
        <v/>
      </c>
      <c r="BK274" s="44" t="str">
        <f t="shared" si="59"/>
        <v/>
      </c>
      <c r="BL274" s="46" t="str">
        <f>IF(ISNUMBER(VLOOKUP($B274,Stats!$A$2:$AA$19,2,FALSE))=FALSE,"",IF(ISNUMBER(#REF!),(#REF!-VLOOKUP($B274,Stats!$A$2:$AA$19,11,FALSE))/VLOOKUP($B274,Stats!$A$2:$AA$19,25,FALSE),""))</f>
        <v/>
      </c>
      <c r="BM274" s="46" t="str">
        <f>IF(ISNUMBER(VLOOKUP($B274,Stats!$A$2:$AA$19,2,FALSE))=FALSE,"",IF(ISNUMBER(AA274),(AA274-VLOOKUP($B274,Stats!$A$2:$AA$19,12,FALSE))/VLOOKUP($B274,Stats!$A$2:$AA$19,26,FALSE),""))</f>
        <v/>
      </c>
      <c r="BN274" s="46" t="str">
        <f>IF(ISNUMBER(VLOOKUP($B274,Stats!$A$2:$AA$19,2,FALSE))=FALSE,"",IF(ISNUMBER(#REF!),(#REF!-VLOOKUP($B274,Stats!$A$2:$AA$19,13,FALSE))/VLOOKUP($B274,Stats!$A$2:$AA$19,27,FALSE),""))</f>
        <v/>
      </c>
      <c r="BO274" s="46" t="str">
        <f>IF(ISNUMBER(VLOOKUP($B274,Stats!$A$2:$AA$19,2,FALSE))=FALSE,"",IF(ISNUMBER(#REF!),(#REF!-VLOOKUP($B274,Stats!$A$2:$AA$19,14,FALSE))/VLOOKUP($B274,Stats!$A$2:$AB$19,28,FALSE),""))</f>
        <v/>
      </c>
      <c r="BP274" s="46"/>
      <c r="BQ274" s="46" t="str">
        <f>IF(ISNUMBER(VLOOKUP($B274,Stats!$A$2:$AA$19,2,FALSE))=FALSE,"",IF(ISNUMBER(BM274),BM274,(VLOOKUP($B274,Stats!$A$2:$AT$19,46,FALSE)-VLOOKUP($B274,Stats!$A$2:$AA$19,12,FALSE))/VLOOKUP($B274,Stats!$A$2:$AA$19,26,FALSE)))</f>
        <v/>
      </c>
      <c r="BR274" s="51" t="str">
        <f t="shared" si="60"/>
        <v/>
      </c>
      <c r="BS274" s="32" t="str">
        <f t="shared" si="55"/>
        <v/>
      </c>
      <c r="BT274" s="53" t="str">
        <f t="shared" si="56"/>
        <v/>
      </c>
    </row>
    <row r="275" spans="1:72" x14ac:dyDescent="0.15">
      <c r="A275" s="16">
        <v>5405</v>
      </c>
      <c r="B275" s="17">
        <v>201421</v>
      </c>
      <c r="C275" s="3">
        <v>0</v>
      </c>
      <c r="D275" s="23">
        <v>-1.6266527487821758E-2</v>
      </c>
      <c r="E275" s="18">
        <v>4.0423725109722539E-3</v>
      </c>
      <c r="F275" s="24">
        <v>2</v>
      </c>
      <c r="G275" s="24">
        <v>5</v>
      </c>
      <c r="H275" s="20">
        <v>2.9357465196436783E-3</v>
      </c>
      <c r="I275" s="20">
        <v>-4.4395421092015882E-3</v>
      </c>
      <c r="J275" s="24">
        <v>2</v>
      </c>
      <c r="K275" s="24">
        <v>3</v>
      </c>
      <c r="L275" s="20">
        <v>5.0886120371995691E-3</v>
      </c>
      <c r="M275" s="20">
        <v>-7.9434357541898759E-3</v>
      </c>
      <c r="N275" s="19">
        <v>1.1505000000000001</v>
      </c>
      <c r="O275" s="19">
        <v>1.0007828810020878</v>
      </c>
      <c r="P275" s="25">
        <v>41921</v>
      </c>
      <c r="Q275" s="20">
        <v>-1.7036071273359488E-2</v>
      </c>
      <c r="R275" s="25">
        <v>41929</v>
      </c>
      <c r="S275" s="25">
        <f>IF(ISNUMBER(R275),VLOOKUP(B275,Index!$B$3:$AB$18,27,FALSE),"")</f>
        <v>41929</v>
      </c>
      <c r="T275" s="25">
        <f>IF(ISNUMBER($R275),VLOOKUP($B275,Index!$B$21:$AB$36,27,FALSE),"")</f>
        <v>41929</v>
      </c>
      <c r="U275" s="25">
        <f>IF(ISNUMBER($R275),VLOOKUP($B275,Index!$B$39:$AB$54,27,FALSE),"")</f>
        <v>41929</v>
      </c>
      <c r="W275" s="18">
        <v>-0.58559498956158329</v>
      </c>
      <c r="X275" s="19">
        <v>0.2857142857142857</v>
      </c>
      <c r="Y275" s="18">
        <v>7.6698625713157886E-2</v>
      </c>
      <c r="Z275" s="19">
        <f t="shared" si="57"/>
        <v>0</v>
      </c>
      <c r="AA275" s="21" t="s">
        <v>25</v>
      </c>
      <c r="AB275" s="28"/>
      <c r="AC275" s="18">
        <v>0.34292149179963083</v>
      </c>
      <c r="AD275" s="19">
        <v>8.1632653061224483E-2</v>
      </c>
      <c r="AE275" s="18">
        <v>5.8826791862870839E-3</v>
      </c>
      <c r="AF275" s="19">
        <f t="shared" si="58"/>
        <v>0</v>
      </c>
      <c r="AG275" s="21" t="s">
        <v>25</v>
      </c>
      <c r="AH275" s="28"/>
      <c r="AK275" t="str">
        <f t="shared" si="62"/>
        <v/>
      </c>
      <c r="AL275" t="str">
        <f t="shared" si="62"/>
        <v/>
      </c>
      <c r="AM275" t="str">
        <f t="shared" si="62"/>
        <v/>
      </c>
      <c r="AN275" t="str">
        <f t="shared" si="62"/>
        <v/>
      </c>
      <c r="AO275" t="str">
        <f t="shared" si="62"/>
        <v/>
      </c>
      <c r="AP275" t="str">
        <f t="shared" si="62"/>
        <v/>
      </c>
      <c r="AQ275" t="str">
        <f t="shared" si="62"/>
        <v/>
      </c>
      <c r="AR275" t="str">
        <f t="shared" si="62"/>
        <v/>
      </c>
      <c r="AS275" t="str">
        <f t="shared" si="62"/>
        <v/>
      </c>
      <c r="AT275" t="str">
        <f t="shared" si="62"/>
        <v/>
      </c>
      <c r="AU275" t="str">
        <f t="shared" si="62"/>
        <v/>
      </c>
      <c r="AV275" t="str">
        <f t="shared" si="62"/>
        <v/>
      </c>
      <c r="AW275" t="str">
        <f t="shared" si="62"/>
        <v/>
      </c>
      <c r="AX275" t="str">
        <f t="shared" si="62"/>
        <v/>
      </c>
      <c r="AZ275" s="46">
        <f>IF(ISNUMBER(VLOOKUP($B275,Stats!$A$2:$AA$19,2,FALSE))=FALSE,"",IF(ISNUMBER(W275),(W275-VLOOKUP($B275,Stats!$A$2:$AA$19,2,FALSE))/VLOOKUP($B275,Stats!$A$2:$AA$19,16,FALSE),""))</f>
        <v>-0.44382050755258123</v>
      </c>
      <c r="BA275" s="46">
        <f>IF(ISNUMBER(VLOOKUP($B275,Stats!$A$2:$AA$19,2,FALSE))=FALSE,"",IF(ISNUMBER(X275),(X275-VLOOKUP($B275,Stats!$A$2:$AA$19,3,FALSE))/VLOOKUP($B275,Stats!$A$2:$AA$19,17,FALSE),""))</f>
        <v>-0.6967057200847836</v>
      </c>
      <c r="BB275" s="46"/>
      <c r="BC275" s="46"/>
      <c r="BD275" s="44">
        <f t="shared" si="54"/>
        <v>-0.57026311381868244</v>
      </c>
      <c r="BE275" s="46">
        <f>IF(ISNUMBER(VLOOKUP($B275,Stats!$A$2:$AA$19,2,FALSE))=FALSE,"",IF(ISNUMBER(Y275),(Y275-VLOOKUP($B275,Stats!$A$2:$AA$19,5,FALSE))/VLOOKUP($B275,Stats!$A$2:$AA$19,19,FALSE),""))</f>
        <v>-0.1075723841964135</v>
      </c>
      <c r="BF275" s="46"/>
      <c r="BG275" s="46"/>
      <c r="BH275" s="46">
        <f>IF(ISNUMBER(VLOOKUP($B275,Stats!$A$2:$AA$19,2,FALSE))=FALSE,"",IF(ISNUMBER(Z275),(Z275-VLOOKUP($B275,Stats!$A$2:$AA$19,8,FALSE))/VLOOKUP($B275,Stats!$A$2:$AA$19,22,FALSE),""))</f>
        <v>-0.61753828864926419</v>
      </c>
      <c r="BI275" s="46" t="str">
        <f>IF(ISNUMBER(VLOOKUP($B275,Stats!$A$2:$AA$19,2,FALSE))=FALSE,"",IF(ISNUMBER(#REF!),(#REF!-VLOOKUP($B275,Stats!$A$2:$AA$19,9,FALSE))/VLOOKUP($B275,Stats!$A$2:$AA$19,23,FALSE),""))</f>
        <v/>
      </c>
      <c r="BJ275" s="46" t="str">
        <f>IF(ISNUMBER(VLOOKUP($B275,Stats!$A$2:$AA$19,2,FALSE))=FALSE,"",IF(ISNUMBER(#REF!),(#REF!-VLOOKUP($B275,Stats!$A$2:$AA$19,10,FALSE))/VLOOKUP($B275,Stats!$A$2:$AA$19,24,FALSE),""))</f>
        <v/>
      </c>
      <c r="BK275" s="44">
        <f t="shared" si="59"/>
        <v>-0.10996081765728981</v>
      </c>
      <c r="BL275" s="46" t="str">
        <f>IF(ISNUMBER(VLOOKUP($B275,Stats!$A$2:$AA$19,2,FALSE))=FALSE,"",IF(ISNUMBER(#REF!),(#REF!-VLOOKUP($B275,Stats!$A$2:$AA$19,11,FALSE))/VLOOKUP($B275,Stats!$A$2:$AA$19,25,FALSE),""))</f>
        <v/>
      </c>
      <c r="BM275" s="46" t="str">
        <f>IF(ISNUMBER(VLOOKUP($B275,Stats!$A$2:$AA$19,2,FALSE))=FALSE,"",IF(ISNUMBER(AA275),(AA275-VLOOKUP($B275,Stats!$A$2:$AA$19,12,FALSE))/VLOOKUP($B275,Stats!$A$2:$AA$19,26,FALSE),""))</f>
        <v/>
      </c>
      <c r="BN275" s="46" t="str">
        <f>IF(ISNUMBER(VLOOKUP($B275,Stats!$A$2:$AA$19,2,FALSE))=FALSE,"",IF(ISNUMBER(#REF!),(#REF!-VLOOKUP($B275,Stats!$A$2:$AA$19,13,FALSE))/VLOOKUP($B275,Stats!$A$2:$AA$19,27,FALSE),""))</f>
        <v/>
      </c>
      <c r="BO275" s="46" t="str">
        <f>IF(ISNUMBER(VLOOKUP($B275,Stats!$A$2:$AA$19,2,FALSE))=FALSE,"",IF(ISNUMBER(#REF!),(#REF!-VLOOKUP($B275,Stats!$A$2:$AA$19,14,FALSE))/VLOOKUP($B275,Stats!$A$2:$AB$19,28,FALSE),""))</f>
        <v/>
      </c>
      <c r="BP275" s="46"/>
      <c r="BQ275" s="46">
        <f>IF(ISNUMBER(VLOOKUP($B275,Stats!$A$2:$AA$19,2,FALSE))=FALSE,"",IF(ISNUMBER(BM275),BM275,(VLOOKUP($B275,Stats!$A$2:$AT$19,46,FALSE)-VLOOKUP($B275,Stats!$A$2:$AA$19,12,FALSE))/VLOOKUP($B275,Stats!$A$2:$AA$19,26,FALSE)))</f>
        <v>-0.81319138310867711</v>
      </c>
      <c r="BR275" s="51">
        <f t="shared" si="60"/>
        <v>-0.81319138310867711</v>
      </c>
      <c r="BS275" s="32" t="str">
        <f t="shared" si="55"/>
        <v>5405_201421</v>
      </c>
      <c r="BT275" s="53">
        <f t="shared" si="56"/>
        <v>-0.3426673899798458</v>
      </c>
    </row>
    <row r="276" spans="1:72" x14ac:dyDescent="0.15">
      <c r="A276" s="16">
        <v>5405</v>
      </c>
      <c r="B276" s="17">
        <v>201422</v>
      </c>
      <c r="C276" s="3">
        <v>0</v>
      </c>
      <c r="D276" s="23">
        <v>1.6712352993191182E-2</v>
      </c>
      <c r="E276" s="18">
        <v>9.7316517213298682E-3</v>
      </c>
      <c r="F276" s="24">
        <v>5</v>
      </c>
      <c r="G276" s="24">
        <v>5</v>
      </c>
      <c r="H276" s="20">
        <v>8.6246678519405155E-3</v>
      </c>
      <c r="I276" s="20">
        <v>-5.2225071324842219E-3</v>
      </c>
      <c r="J276" s="24">
        <v>4</v>
      </c>
      <c r="K276" s="24">
        <v>5</v>
      </c>
      <c r="L276" s="20">
        <v>2.2483069977426773E-2</v>
      </c>
      <c r="M276" s="20">
        <v>-8.5319729087870444E-3</v>
      </c>
      <c r="N276" s="19">
        <v>1.1497999999999999</v>
      </c>
      <c r="O276" s="19">
        <v>1.0113466443838508</v>
      </c>
      <c r="P276" s="25">
        <v>41943</v>
      </c>
      <c r="Q276" s="20">
        <v>-2.5859794177148454E-2</v>
      </c>
      <c r="R276" s="25">
        <v>41939</v>
      </c>
      <c r="S276" s="25">
        <f>IF(ISNUMBER(R276),VLOOKUP(B276,Index!$B$3:$AB$18,27,FALSE),"")</f>
        <v>41939</v>
      </c>
      <c r="T276" s="25">
        <f>IF(ISNUMBER($R276),VLOOKUP($B276,Index!$B$21:$AB$36,27,FALSE),"")</f>
        <v>41935</v>
      </c>
      <c r="U276" s="25">
        <f>IF(ISNUMBER($R276),VLOOKUP($B276,Index!$B$39:$AB$54,27,FALSE),"")</f>
        <v>41936</v>
      </c>
      <c r="W276" s="18">
        <v>0.50137058979573546</v>
      </c>
      <c r="X276" s="19">
        <v>0.5</v>
      </c>
      <c r="Y276" s="18">
        <v>0.18464510900940359</v>
      </c>
      <c r="Z276" s="19">
        <f t="shared" si="57"/>
        <v>0</v>
      </c>
      <c r="AA276" s="21">
        <v>0.64626782714146269</v>
      </c>
      <c r="AB276" s="28"/>
      <c r="AC276" s="18">
        <v>0.25137246831212362</v>
      </c>
      <c r="AD276" s="19">
        <v>0.25</v>
      </c>
      <c r="AE276" s="18">
        <v>3.4093816281094536E-2</v>
      </c>
      <c r="AF276" s="19">
        <f t="shared" si="58"/>
        <v>0</v>
      </c>
      <c r="AG276" s="21">
        <v>0.41766210439814749</v>
      </c>
      <c r="AH276" s="28"/>
      <c r="AK276" t="str">
        <f t="shared" si="62"/>
        <v/>
      </c>
      <c r="AL276">
        <f t="shared" si="62"/>
        <v>0.64626782714146269</v>
      </c>
      <c r="AM276" t="str">
        <f t="shared" si="62"/>
        <v/>
      </c>
      <c r="AN276" t="str">
        <f t="shared" si="62"/>
        <v/>
      </c>
      <c r="AO276" t="str">
        <f t="shared" si="62"/>
        <v/>
      </c>
      <c r="AP276" t="str">
        <f t="shared" si="62"/>
        <v/>
      </c>
      <c r="AQ276" t="str">
        <f t="shared" si="62"/>
        <v/>
      </c>
      <c r="AR276" t="str">
        <f t="shared" si="62"/>
        <v/>
      </c>
      <c r="AS276" t="str">
        <f t="shared" si="62"/>
        <v/>
      </c>
      <c r="AT276" t="str">
        <f t="shared" si="62"/>
        <v/>
      </c>
      <c r="AU276" t="str">
        <f t="shared" si="62"/>
        <v/>
      </c>
      <c r="AV276" t="str">
        <f t="shared" si="62"/>
        <v/>
      </c>
      <c r="AW276" t="str">
        <f t="shared" si="62"/>
        <v/>
      </c>
      <c r="AX276" t="str">
        <f t="shared" si="62"/>
        <v/>
      </c>
      <c r="AZ276" s="46">
        <f>IF(ISNUMBER(VLOOKUP($B276,Stats!$A$2:$AA$19,2,FALSE))=FALSE,"",IF(ISNUMBER(W276),(W276-VLOOKUP($B276,Stats!$A$2:$AA$19,2,FALSE))/VLOOKUP($B276,Stats!$A$2:$AA$19,16,FALSE),""))</f>
        <v>-9.3926773292288934E-2</v>
      </c>
      <c r="BA276" s="46">
        <f>IF(ISNUMBER(VLOOKUP($B276,Stats!$A$2:$AA$19,2,FALSE))=FALSE,"",IF(ISNUMBER(X276),(X276-VLOOKUP($B276,Stats!$A$2:$AA$19,3,FALSE))/VLOOKUP($B276,Stats!$A$2:$AA$19,17,FALSE),""))</f>
        <v>-0.89478917776786471</v>
      </c>
      <c r="BB276" s="46"/>
      <c r="BC276" s="46"/>
      <c r="BD276" s="44">
        <f t="shared" si="54"/>
        <v>-0.49435797553007682</v>
      </c>
      <c r="BE276" s="46">
        <f>IF(ISNUMBER(VLOOKUP($B276,Stats!$A$2:$AA$19,2,FALSE))=FALSE,"",IF(ISNUMBER(Y276),(Y276-VLOOKUP($B276,Stats!$A$2:$AA$19,5,FALSE))/VLOOKUP($B276,Stats!$A$2:$AA$19,19,FALSE),""))</f>
        <v>0.72812494683122153</v>
      </c>
      <c r="BF276" s="46"/>
      <c r="BG276" s="46"/>
      <c r="BH276" s="46">
        <f>IF(ISNUMBER(VLOOKUP($B276,Stats!$A$2:$AA$19,2,FALSE))=FALSE,"",IF(ISNUMBER(Z276),(Z276-VLOOKUP($B276,Stats!$A$2:$AA$19,8,FALSE))/VLOOKUP($B276,Stats!$A$2:$AA$19,22,FALSE),""))</f>
        <v>-1.3145151991428841</v>
      </c>
      <c r="BI276" s="46" t="str">
        <f>IF(ISNUMBER(VLOOKUP($B276,Stats!$A$2:$AA$19,2,FALSE))=FALSE,"",IF(ISNUMBER(#REF!),(#REF!-VLOOKUP($B276,Stats!$A$2:$AA$19,9,FALSE))/VLOOKUP($B276,Stats!$A$2:$AA$19,23,FALSE),""))</f>
        <v/>
      </c>
      <c r="BJ276" s="46" t="str">
        <f>IF(ISNUMBER(VLOOKUP($B276,Stats!$A$2:$AA$19,2,FALSE))=FALSE,"",IF(ISNUMBER(#REF!),(#REF!-VLOOKUP($B276,Stats!$A$2:$AA$19,10,FALSE))/VLOOKUP($B276,Stats!$A$2:$AA$19,24,FALSE),""))</f>
        <v/>
      </c>
      <c r="BK276" s="44">
        <f t="shared" si="59"/>
        <v>-0.90404202252472032</v>
      </c>
      <c r="BL276" s="46" t="str">
        <f>IF(ISNUMBER(VLOOKUP($B276,Stats!$A$2:$AA$19,2,FALSE))=FALSE,"",IF(ISNUMBER(#REF!),(#REF!-VLOOKUP($B276,Stats!$A$2:$AA$19,11,FALSE))/VLOOKUP($B276,Stats!$A$2:$AA$19,25,FALSE),""))</f>
        <v/>
      </c>
      <c r="BM276" s="46">
        <f>IF(ISNUMBER(VLOOKUP($B276,Stats!$A$2:$AA$19,2,FALSE))=FALSE,"",IF(ISNUMBER(AA276),(AA276-VLOOKUP($B276,Stats!$A$2:$AA$19,12,FALSE))/VLOOKUP($B276,Stats!$A$2:$AA$19,26,FALSE),""))</f>
        <v>-0.34201868396911744</v>
      </c>
      <c r="BN276" s="46" t="str">
        <f>IF(ISNUMBER(VLOOKUP($B276,Stats!$A$2:$AA$19,2,FALSE))=FALSE,"",IF(ISNUMBER(#REF!),(#REF!-VLOOKUP($B276,Stats!$A$2:$AA$19,13,FALSE))/VLOOKUP($B276,Stats!$A$2:$AA$19,27,FALSE),""))</f>
        <v/>
      </c>
      <c r="BO276" s="46" t="str">
        <f>IF(ISNUMBER(VLOOKUP($B276,Stats!$A$2:$AA$19,2,FALSE))=FALSE,"",IF(ISNUMBER(#REF!),(#REF!-VLOOKUP($B276,Stats!$A$2:$AA$19,14,FALSE))/VLOOKUP($B276,Stats!$A$2:$AB$19,28,FALSE),""))</f>
        <v/>
      </c>
      <c r="BP276" s="46"/>
      <c r="BQ276" s="46">
        <f>IF(ISNUMBER(VLOOKUP($B276,Stats!$A$2:$AA$19,2,FALSE))=FALSE,"",IF(ISNUMBER(BM276),BM276,(VLOOKUP($B276,Stats!$A$2:$AT$19,46,FALSE)-VLOOKUP($B276,Stats!$A$2:$AA$19,12,FALSE))/VLOOKUP($B276,Stats!$A$2:$AA$19,26,FALSE)))</f>
        <v>-0.34201868396911744</v>
      </c>
      <c r="BR276" s="51">
        <f t="shared" si="60"/>
        <v>-0.34201868396911744</v>
      </c>
      <c r="BS276" s="32" t="str">
        <f t="shared" si="55"/>
        <v>5405_201422</v>
      </c>
      <c r="BT276" s="53">
        <f t="shared" si="56"/>
        <v>-0.70970054541467109</v>
      </c>
    </row>
    <row r="277" spans="1:72" x14ac:dyDescent="0.15">
      <c r="A277" s="16">
        <v>5405</v>
      </c>
      <c r="B277" s="17">
        <v>201423</v>
      </c>
      <c r="C277" s="3">
        <v>0</v>
      </c>
      <c r="D277" s="23">
        <v>-1.75682727430857E-2</v>
      </c>
      <c r="E277" s="18">
        <v>1.0921047250741892E-2</v>
      </c>
      <c r="F277" s="24">
        <v>4</v>
      </c>
      <c r="G277" s="24">
        <v>6</v>
      </c>
      <c r="H277" s="20">
        <v>7.6829807837616726E-3</v>
      </c>
      <c r="I277" s="20">
        <v>-7.9835418035514305E-3</v>
      </c>
      <c r="J277" s="24">
        <v>1</v>
      </c>
      <c r="K277" s="24">
        <v>2</v>
      </c>
      <c r="L277" s="20">
        <v>1.3879189944134174E-2</v>
      </c>
      <c r="M277" s="20">
        <v>-2.3590185105466954E-2</v>
      </c>
      <c r="N277" s="19">
        <v>1.1615</v>
      </c>
      <c r="O277" s="19">
        <v>1.0064991334488735</v>
      </c>
      <c r="P277" s="25">
        <v>41953</v>
      </c>
      <c r="Q277" s="20">
        <v>-2.7464485578992726E-2</v>
      </c>
      <c r="R277" s="25">
        <v>41957</v>
      </c>
      <c r="S277" s="25">
        <f>IF(ISNUMBER(R277),VLOOKUP(B277,Index!$B$3:$AB$18,27,FALSE),"")</f>
        <v>41956</v>
      </c>
      <c r="T277" s="25">
        <f>IF(ISNUMBER($R277),VLOOKUP($B277,Index!$B$21:$AB$36,27,FALSE),"")</f>
        <v>41954</v>
      </c>
      <c r="U277" s="25">
        <f>IF(ISNUMBER($R277),VLOOKUP($B277,Index!$B$39:$AB$54,27,FALSE),"")</f>
        <v>41957</v>
      </c>
      <c r="W277" s="18">
        <v>-0.527048182292571</v>
      </c>
      <c r="X277" s="19">
        <v>0.4</v>
      </c>
      <c r="Y277" s="18">
        <v>0.20721230247998629</v>
      </c>
      <c r="Z277" s="19">
        <f t="shared" si="57"/>
        <v>1</v>
      </c>
      <c r="AA277" s="21" t="s">
        <v>25</v>
      </c>
      <c r="AB277" s="28"/>
      <c r="AC277" s="18">
        <v>0.27777978645790313</v>
      </c>
      <c r="AD277" s="19">
        <v>0.16000000000000003</v>
      </c>
      <c r="AE277" s="18">
        <v>4.2936938299057328E-2</v>
      </c>
      <c r="AF277" s="19">
        <f t="shared" si="58"/>
        <v>1</v>
      </c>
      <c r="AG277" s="21" t="s">
        <v>25</v>
      </c>
      <c r="AH277" s="28"/>
      <c r="AK277" t="str">
        <f t="shared" si="62"/>
        <v/>
      </c>
      <c r="AL277" t="str">
        <f t="shared" si="62"/>
        <v/>
      </c>
      <c r="AM277" t="str">
        <f t="shared" si="62"/>
        <v/>
      </c>
      <c r="AN277" t="str">
        <f t="shared" si="62"/>
        <v/>
      </c>
      <c r="AO277" t="str">
        <f t="shared" si="62"/>
        <v/>
      </c>
      <c r="AP277" t="str">
        <f t="shared" si="62"/>
        <v/>
      </c>
      <c r="AQ277" t="str">
        <f t="shared" si="62"/>
        <v/>
      </c>
      <c r="AR277" t="str">
        <f t="shared" si="62"/>
        <v/>
      </c>
      <c r="AS277" t="str">
        <f t="shared" si="62"/>
        <v/>
      </c>
      <c r="AT277" t="str">
        <f t="shared" si="62"/>
        <v/>
      </c>
      <c r="AU277" t="str">
        <f t="shared" si="62"/>
        <v/>
      </c>
      <c r="AV277" t="str">
        <f t="shared" si="62"/>
        <v/>
      </c>
      <c r="AW277" t="str">
        <f t="shared" si="62"/>
        <v/>
      </c>
      <c r="AX277" t="str">
        <f t="shared" si="62"/>
        <v/>
      </c>
      <c r="AZ277" s="46">
        <f>IF(ISNUMBER(VLOOKUP($B277,Stats!$A$2:$AA$19,2,FALSE))=FALSE,"",IF(ISNUMBER(W277),(W277-VLOOKUP($B277,Stats!$A$2:$AA$19,2,FALSE))/VLOOKUP($B277,Stats!$A$2:$AA$19,16,FALSE),""))</f>
        <v>-0.65131803055495863</v>
      </c>
      <c r="BA277" s="46">
        <f>IF(ISNUMBER(VLOOKUP($B277,Stats!$A$2:$AA$19,2,FALSE))=FALSE,"",IF(ISNUMBER(X277),(X277-VLOOKUP($B277,Stats!$A$2:$AA$19,3,FALSE))/VLOOKUP($B277,Stats!$A$2:$AA$19,17,FALSE),""))</f>
        <v>-0.66983579230430179</v>
      </c>
      <c r="BB277" s="46"/>
      <c r="BC277" s="46"/>
      <c r="BD277" s="44">
        <f t="shared" si="54"/>
        <v>-0.66057691142963026</v>
      </c>
      <c r="BE277" s="46">
        <f>IF(ISNUMBER(VLOOKUP($B277,Stats!$A$2:$AA$19,2,FALSE))=FALSE,"",IF(ISNUMBER(Y277),(Y277-VLOOKUP($B277,Stats!$A$2:$AA$19,5,FALSE))/VLOOKUP($B277,Stats!$A$2:$AA$19,19,FALSE),""))</f>
        <v>0.65220580960924557</v>
      </c>
      <c r="BF277" s="46"/>
      <c r="BG277" s="46"/>
      <c r="BH277" s="46">
        <f>IF(ISNUMBER(VLOOKUP($B277,Stats!$A$2:$AA$19,2,FALSE))=FALSE,"",IF(ISNUMBER(Z277),(Z277-VLOOKUP($B277,Stats!$A$2:$AA$19,8,FALSE))/VLOOKUP($B277,Stats!$A$2:$AA$19,22,FALSE),""))</f>
        <v>-0.39509019437688425</v>
      </c>
      <c r="BI277" s="46" t="str">
        <f>IF(ISNUMBER(VLOOKUP($B277,Stats!$A$2:$AA$19,2,FALSE))=FALSE,"",IF(ISNUMBER(#REF!),(#REF!-VLOOKUP($B277,Stats!$A$2:$AA$19,9,FALSE))/VLOOKUP($B277,Stats!$A$2:$AA$19,23,FALSE),""))</f>
        <v/>
      </c>
      <c r="BJ277" s="46" t="str">
        <f>IF(ISNUMBER(VLOOKUP($B277,Stats!$A$2:$AA$19,2,FALSE))=FALSE,"",IF(ISNUMBER(#REF!),(#REF!-VLOOKUP($B277,Stats!$A$2:$AA$19,10,FALSE))/VLOOKUP($B277,Stats!$A$2:$AA$19,24,FALSE),""))</f>
        <v/>
      </c>
      <c r="BK277" s="44">
        <f t="shared" si="59"/>
        <v>-0.57507112503953717</v>
      </c>
      <c r="BL277" s="46" t="str">
        <f>IF(ISNUMBER(VLOOKUP($B277,Stats!$A$2:$AA$19,2,FALSE))=FALSE,"",IF(ISNUMBER(#REF!),(#REF!-VLOOKUP($B277,Stats!$A$2:$AA$19,11,FALSE))/VLOOKUP($B277,Stats!$A$2:$AA$19,25,FALSE),""))</f>
        <v/>
      </c>
      <c r="BM277" s="46" t="str">
        <f>IF(ISNUMBER(VLOOKUP($B277,Stats!$A$2:$AA$19,2,FALSE))=FALSE,"",IF(ISNUMBER(AA277),(AA277-VLOOKUP($B277,Stats!$A$2:$AA$19,12,FALSE))/VLOOKUP($B277,Stats!$A$2:$AA$19,26,FALSE),""))</f>
        <v/>
      </c>
      <c r="BN277" s="46" t="str">
        <f>IF(ISNUMBER(VLOOKUP($B277,Stats!$A$2:$AA$19,2,FALSE))=FALSE,"",IF(ISNUMBER(#REF!),(#REF!-VLOOKUP($B277,Stats!$A$2:$AA$19,13,FALSE))/VLOOKUP($B277,Stats!$A$2:$AA$19,27,FALSE),""))</f>
        <v/>
      </c>
      <c r="BO277" s="46" t="str">
        <f>IF(ISNUMBER(VLOOKUP($B277,Stats!$A$2:$AA$19,2,FALSE))=FALSE,"",IF(ISNUMBER(#REF!),(#REF!-VLOOKUP($B277,Stats!$A$2:$AA$19,14,FALSE))/VLOOKUP($B277,Stats!$A$2:$AB$19,28,FALSE),""))</f>
        <v/>
      </c>
      <c r="BP277" s="46"/>
      <c r="BQ277" s="46">
        <f>IF(ISNUMBER(VLOOKUP($B277,Stats!$A$2:$AA$19,2,FALSE))=FALSE,"",IF(ISNUMBER(BM277),BM277,(VLOOKUP($B277,Stats!$A$2:$AT$19,46,FALSE)-VLOOKUP($B277,Stats!$A$2:$AA$19,12,FALSE))/VLOOKUP($B277,Stats!$A$2:$AA$19,26,FALSE)))</f>
        <v>-0.71825946798524909</v>
      </c>
      <c r="BR277" s="51">
        <f t="shared" si="60"/>
        <v>-0.71825946798524909</v>
      </c>
      <c r="BS277" s="32" t="str">
        <f t="shared" si="55"/>
        <v>5405_201423</v>
      </c>
      <c r="BT277" s="53">
        <f t="shared" si="56"/>
        <v>-0.62080995090669822</v>
      </c>
    </row>
    <row r="278" spans="1:72" x14ac:dyDescent="0.15">
      <c r="A278" s="16">
        <v>5405</v>
      </c>
      <c r="B278" s="17">
        <v>201424</v>
      </c>
      <c r="C278" s="3">
        <v>0</v>
      </c>
      <c r="D278" s="23">
        <v>5.506373937677056E-2</v>
      </c>
      <c r="E278" s="18">
        <v>8.5479687376736491E-3</v>
      </c>
      <c r="F278" s="24">
        <v>6</v>
      </c>
      <c r="G278" s="24">
        <v>4</v>
      </c>
      <c r="H278" s="20">
        <v>1.034696010109167E-2</v>
      </c>
      <c r="I278" s="20">
        <v>-2.0027197220056081E-3</v>
      </c>
      <c r="J278" s="24">
        <v>5</v>
      </c>
      <c r="K278" s="24">
        <v>2</v>
      </c>
      <c r="L278" s="20">
        <v>2.1383866481223812E-2</v>
      </c>
      <c r="M278" s="20">
        <v>-3.7898818967037062E-3</v>
      </c>
      <c r="N278" s="19">
        <v>1.196</v>
      </c>
      <c r="O278" s="19">
        <v>1.0541159880133968</v>
      </c>
      <c r="P278" s="25">
        <v>41969</v>
      </c>
      <c r="Q278" s="20">
        <v>-4.4949762030672691E-3</v>
      </c>
      <c r="R278" s="25">
        <v>41962</v>
      </c>
      <c r="S278" s="25">
        <f>IF(ISNUMBER(R278),VLOOKUP(B278,Index!$B$3:$AB$18,27,FALSE),"")</f>
        <v>41963</v>
      </c>
      <c r="T278" s="25">
        <f>IF(ISNUMBER($R278),VLOOKUP($B278,Index!$B$21:$AB$36,27,FALSE),"")</f>
        <v>41963</v>
      </c>
      <c r="U278" s="25">
        <f>IF(ISNUMBER($R278),VLOOKUP($B278,Index!$B$39:$AB$54,27,FALSE),"")</f>
        <v>41963</v>
      </c>
      <c r="W278" s="18">
        <v>1.6519121813031168</v>
      </c>
      <c r="X278" s="19">
        <v>0.6</v>
      </c>
      <c r="Y278" s="18">
        <v>0.16218630347377849</v>
      </c>
      <c r="Z278" s="19">
        <f t="shared" si="57"/>
        <v>1</v>
      </c>
      <c r="AA278" s="21">
        <v>12.250062489584778</v>
      </c>
      <c r="AB278" s="28"/>
      <c r="AC278" s="18">
        <v>2.7288138547376213</v>
      </c>
      <c r="AD278" s="19">
        <v>0.36</v>
      </c>
      <c r="AE278" s="18">
        <v>2.6304397034488572E-2</v>
      </c>
      <c r="AF278" s="19">
        <f t="shared" si="58"/>
        <v>1</v>
      </c>
      <c r="AG278" s="21">
        <v>150.06403099873199</v>
      </c>
      <c r="AH278" s="28"/>
      <c r="AK278" t="str">
        <f t="shared" si="62"/>
        <v/>
      </c>
      <c r="AL278" t="str">
        <f t="shared" si="62"/>
        <v/>
      </c>
      <c r="AM278" t="str">
        <f t="shared" si="62"/>
        <v/>
      </c>
      <c r="AN278">
        <f t="shared" si="62"/>
        <v>12.250062489584778</v>
      </c>
      <c r="AO278" t="str">
        <f t="shared" si="62"/>
        <v/>
      </c>
      <c r="AP278" t="str">
        <f t="shared" si="62"/>
        <v/>
      </c>
      <c r="AQ278" t="str">
        <f t="shared" si="62"/>
        <v/>
      </c>
      <c r="AR278" t="str">
        <f t="shared" si="62"/>
        <v/>
      </c>
      <c r="AS278" t="str">
        <f t="shared" si="62"/>
        <v/>
      </c>
      <c r="AT278" t="str">
        <f t="shared" si="62"/>
        <v/>
      </c>
      <c r="AU278" t="str">
        <f t="shared" si="62"/>
        <v/>
      </c>
      <c r="AV278" t="str">
        <f t="shared" si="62"/>
        <v/>
      </c>
      <c r="AW278" t="str">
        <f t="shared" si="62"/>
        <v/>
      </c>
      <c r="AX278" t="str">
        <f t="shared" si="62"/>
        <v/>
      </c>
      <c r="AZ278" s="46">
        <f>IF(ISNUMBER(VLOOKUP($B278,Stats!$A$2:$AA$19,2,FALSE))=FALSE,"",IF(ISNUMBER(W278),(W278-VLOOKUP($B278,Stats!$A$2:$AA$19,2,FALSE))/VLOOKUP($B278,Stats!$A$2:$AA$19,16,FALSE),""))</f>
        <v>0.59272067529010852</v>
      </c>
      <c r="BA278" s="46">
        <f>IF(ISNUMBER(VLOOKUP($B278,Stats!$A$2:$AA$19,2,FALSE))=FALSE,"",IF(ISNUMBER(X278),(X278-VLOOKUP($B278,Stats!$A$2:$AA$19,3,FALSE))/VLOOKUP($B278,Stats!$A$2:$AA$19,17,FALSE),""))</f>
        <v>-0.93450941971826806</v>
      </c>
      <c r="BB278" s="46"/>
      <c r="BC278" s="46"/>
      <c r="BD278" s="44">
        <f t="shared" si="54"/>
        <v>-0.17089437221407977</v>
      </c>
      <c r="BE278" s="46">
        <f>IF(ISNUMBER(VLOOKUP($B278,Stats!$A$2:$AA$19,2,FALSE))=FALSE,"",IF(ISNUMBER(Y278),(Y278-VLOOKUP($B278,Stats!$A$2:$AA$19,5,FALSE))/VLOOKUP($B278,Stats!$A$2:$AA$19,19,FALSE),""))</f>
        <v>0.48877379921236691</v>
      </c>
      <c r="BF278" s="46"/>
      <c r="BG278" s="46"/>
      <c r="BH278" s="46">
        <f>IF(ISNUMBER(VLOOKUP($B278,Stats!$A$2:$AA$19,2,FALSE))=FALSE,"",IF(ISNUMBER(Z278),(Z278-VLOOKUP($B278,Stats!$A$2:$AA$19,8,FALSE))/VLOOKUP($B278,Stats!$A$2:$AA$19,22,FALSE),""))</f>
        <v>-0.47935479253396501</v>
      </c>
      <c r="BI278" s="46" t="str">
        <f>IF(ISNUMBER(VLOOKUP($B278,Stats!$A$2:$AA$19,2,FALSE))=FALSE,"",IF(ISNUMBER(#REF!),(#REF!-VLOOKUP($B278,Stats!$A$2:$AA$19,9,FALSE))/VLOOKUP($B278,Stats!$A$2:$AA$19,23,FALSE),""))</f>
        <v/>
      </c>
      <c r="BJ278" s="46" t="str">
        <f>IF(ISNUMBER(VLOOKUP($B278,Stats!$A$2:$AA$19,2,FALSE))=FALSE,"",IF(ISNUMBER(#REF!),(#REF!-VLOOKUP($B278,Stats!$A$2:$AA$19,10,FALSE))/VLOOKUP($B278,Stats!$A$2:$AA$19,24,FALSE),""))</f>
        <v/>
      </c>
      <c r="BK278" s="44">
        <f t="shared" si="59"/>
        <v>-0.48594809720884635</v>
      </c>
      <c r="BL278" s="46" t="str">
        <f>IF(ISNUMBER(VLOOKUP($B278,Stats!$A$2:$AA$19,2,FALSE))=FALSE,"",IF(ISNUMBER(#REF!),(#REF!-VLOOKUP($B278,Stats!$A$2:$AA$19,11,FALSE))/VLOOKUP($B278,Stats!$A$2:$AA$19,25,FALSE),""))</f>
        <v/>
      </c>
      <c r="BM278" s="46">
        <f>IF(ISNUMBER(VLOOKUP($B278,Stats!$A$2:$AA$19,2,FALSE))=FALSE,"",IF(ISNUMBER(AA278),(AA278-VLOOKUP($B278,Stats!$A$2:$AA$19,12,FALSE))/VLOOKUP($B278,Stats!$A$2:$AA$19,26,FALSE),""))</f>
        <v>-6.4262032879558145E-2</v>
      </c>
      <c r="BN278" s="46" t="str">
        <f>IF(ISNUMBER(VLOOKUP($B278,Stats!$A$2:$AA$19,2,FALSE))=FALSE,"",IF(ISNUMBER(#REF!),(#REF!-VLOOKUP($B278,Stats!$A$2:$AA$19,13,FALSE))/VLOOKUP($B278,Stats!$A$2:$AA$19,27,FALSE),""))</f>
        <v/>
      </c>
      <c r="BO278" s="46" t="str">
        <f>IF(ISNUMBER(VLOOKUP($B278,Stats!$A$2:$AA$19,2,FALSE))=FALSE,"",IF(ISNUMBER(#REF!),(#REF!-VLOOKUP($B278,Stats!$A$2:$AA$19,14,FALSE))/VLOOKUP($B278,Stats!$A$2:$AB$19,28,FALSE),""))</f>
        <v/>
      </c>
      <c r="BP278" s="46"/>
      <c r="BQ278" s="46">
        <f>IF(ISNUMBER(VLOOKUP($B278,Stats!$A$2:$AA$19,2,FALSE))=FALSE,"",IF(ISNUMBER(BM278),BM278,(VLOOKUP($B278,Stats!$A$2:$AT$19,46,FALSE)-VLOOKUP($B278,Stats!$A$2:$AA$19,12,FALSE))/VLOOKUP($B278,Stats!$A$2:$AA$19,26,FALSE)))</f>
        <v>-6.4262032879558145E-2</v>
      </c>
      <c r="BR278" s="51">
        <f t="shared" si="60"/>
        <v>-6.4262032879558145E-2</v>
      </c>
      <c r="BS278" s="32" t="str">
        <f t="shared" si="55"/>
        <v>5405_201424</v>
      </c>
      <c r="BT278" s="53">
        <f t="shared" si="56"/>
        <v>-0.33860013934403543</v>
      </c>
    </row>
    <row r="279" spans="1:72" x14ac:dyDescent="0.15">
      <c r="A279" s="16">
        <v>5405</v>
      </c>
      <c r="B279" s="17">
        <v>201425</v>
      </c>
      <c r="C279" s="3">
        <v>0</v>
      </c>
      <c r="D279" s="23">
        <v>9.2800805504279271E-2</v>
      </c>
      <c r="E279" s="18">
        <v>1.3406560632524966E-2</v>
      </c>
      <c r="F279" s="24">
        <v>7</v>
      </c>
      <c r="G279" s="24">
        <v>3</v>
      </c>
      <c r="H279" s="20">
        <v>1.5357633629049072E-2</v>
      </c>
      <c r="I279" s="20">
        <v>-5.8543824486666134E-3</v>
      </c>
      <c r="J279" s="24">
        <v>5</v>
      </c>
      <c r="K279" s="24">
        <v>1</v>
      </c>
      <c r="L279" s="20">
        <v>2.9291660122506613E-2</v>
      </c>
      <c r="M279" s="20">
        <v>-1.2459165843652587E-2</v>
      </c>
      <c r="N279" s="19">
        <v>1.3163</v>
      </c>
      <c r="O279" s="19">
        <v>1.1052985137291125</v>
      </c>
      <c r="P279" s="25">
        <v>41983</v>
      </c>
      <c r="Q279" s="20">
        <v>-1.2459165843652587E-2</v>
      </c>
      <c r="R279" s="25">
        <v>41984</v>
      </c>
      <c r="S279" s="25">
        <f>IF(ISNUMBER(R279),VLOOKUP(B279,Index!$B$3:$AB$18,27,FALSE),"")</f>
        <v>41982</v>
      </c>
      <c r="T279" s="25">
        <f>IF(ISNUMBER($R279),VLOOKUP($B279,Index!$B$21:$AB$36,27,FALSE),"")</f>
        <v>41982</v>
      </c>
      <c r="U279" s="25">
        <f>IF(ISNUMBER($R279),VLOOKUP($B279,Index!$B$39:$AB$54,27,FALSE),"")</f>
        <v>41982</v>
      </c>
      <c r="W279" s="18">
        <v>2.7840241651283781</v>
      </c>
      <c r="X279" s="19">
        <v>0.7</v>
      </c>
      <c r="Y279" s="18">
        <v>0.25437160312755935</v>
      </c>
      <c r="Z279" s="19">
        <f t="shared" si="57"/>
        <v>2</v>
      </c>
      <c r="AA279" s="21">
        <v>7.4483963588587532</v>
      </c>
      <c r="AB279" s="28"/>
      <c r="AC279" s="18">
        <v>7.7507905520187625</v>
      </c>
      <c r="AD279" s="19">
        <v>0.48999999999999994</v>
      </c>
      <c r="AE279" s="18">
        <v>6.4704912477684562E-2</v>
      </c>
      <c r="AF279" s="19">
        <f t="shared" si="58"/>
        <v>4</v>
      </c>
      <c r="AG279" s="21">
        <v>55.478608318660335</v>
      </c>
      <c r="AH279" s="28"/>
      <c r="AK279" t="str">
        <f t="shared" si="62"/>
        <v/>
      </c>
      <c r="AL279" t="str">
        <f t="shared" si="62"/>
        <v/>
      </c>
      <c r="AM279" t="str">
        <f t="shared" si="62"/>
        <v/>
      </c>
      <c r="AN279" t="str">
        <f t="shared" si="62"/>
        <v/>
      </c>
      <c r="AO279">
        <f t="shared" si="62"/>
        <v>7.4483963588587532</v>
      </c>
      <c r="AP279" t="str">
        <f t="shared" si="62"/>
        <v/>
      </c>
      <c r="AQ279" t="str">
        <f t="shared" si="62"/>
        <v/>
      </c>
      <c r="AR279" t="str">
        <f t="shared" si="62"/>
        <v/>
      </c>
      <c r="AS279" t="str">
        <f t="shared" si="62"/>
        <v/>
      </c>
      <c r="AT279" t="str">
        <f t="shared" si="62"/>
        <v/>
      </c>
      <c r="AU279" t="str">
        <f t="shared" si="62"/>
        <v/>
      </c>
      <c r="AV279" t="str">
        <f t="shared" si="62"/>
        <v/>
      </c>
      <c r="AW279" t="str">
        <f t="shared" si="62"/>
        <v/>
      </c>
      <c r="AX279" t="str">
        <f t="shared" si="62"/>
        <v/>
      </c>
      <c r="AZ279" s="46">
        <f>IF(ISNUMBER(VLOOKUP($B279,Stats!$A$2:$AA$19,2,FALSE))=FALSE,"",IF(ISNUMBER(W279),(W279-VLOOKUP($B279,Stats!$A$2:$AA$19,2,FALSE))/VLOOKUP($B279,Stats!$A$2:$AA$19,16,FALSE),""))</f>
        <v>1.2861745055934914</v>
      </c>
      <c r="BA279" s="46">
        <f>IF(ISNUMBER(VLOOKUP($B279,Stats!$A$2:$AA$19,2,FALSE))=FALSE,"",IF(ISNUMBER(X279),(X279-VLOOKUP($B279,Stats!$A$2:$AA$19,3,FALSE))/VLOOKUP($B279,Stats!$A$2:$AA$19,17,FALSE),""))</f>
        <v>0.52844508262562895</v>
      </c>
      <c r="BB279" s="46"/>
      <c r="BC279" s="46"/>
      <c r="BD279" s="44">
        <f t="shared" si="54"/>
        <v>0.90730979410956025</v>
      </c>
      <c r="BE279" s="46">
        <f>IF(ISNUMBER(VLOOKUP($B279,Stats!$A$2:$AA$19,2,FALSE))=FALSE,"",IF(ISNUMBER(Y279),(Y279-VLOOKUP($B279,Stats!$A$2:$AA$19,5,FALSE))/VLOOKUP($B279,Stats!$A$2:$AA$19,19,FALSE),""))</f>
        <v>-0.32638775547046062</v>
      </c>
      <c r="BF279" s="46"/>
      <c r="BG279" s="46"/>
      <c r="BH279" s="46">
        <f>IF(ISNUMBER(VLOOKUP($B279,Stats!$A$2:$AA$19,2,FALSE))=FALSE,"",IF(ISNUMBER(Z279),(Z279-VLOOKUP($B279,Stats!$A$2:$AA$19,8,FALSE))/VLOOKUP($B279,Stats!$A$2:$AA$19,22,FALSE),""))</f>
        <v>1.3297919612160967</v>
      </c>
      <c r="BI279" s="46" t="str">
        <f>IF(ISNUMBER(VLOOKUP($B279,Stats!$A$2:$AA$19,2,FALSE))=FALSE,"",IF(ISNUMBER(#REF!),(#REF!-VLOOKUP($B279,Stats!$A$2:$AA$19,9,FALSE))/VLOOKUP($B279,Stats!$A$2:$AA$19,23,FALSE),""))</f>
        <v/>
      </c>
      <c r="BJ279" s="46" t="str">
        <f>IF(ISNUMBER(VLOOKUP($B279,Stats!$A$2:$AA$19,2,FALSE))=FALSE,"",IF(ISNUMBER(#REF!),(#REF!-VLOOKUP($B279,Stats!$A$2:$AA$19,10,FALSE))/VLOOKUP($B279,Stats!$A$2:$AA$19,24,FALSE),""))</f>
        <v/>
      </c>
      <c r="BK279" s="44">
        <f t="shared" si="59"/>
        <v>0.62740901719415143</v>
      </c>
      <c r="BL279" s="46" t="str">
        <f>IF(ISNUMBER(VLOOKUP($B279,Stats!$A$2:$AA$19,2,FALSE))=FALSE,"",IF(ISNUMBER(#REF!),(#REF!-VLOOKUP($B279,Stats!$A$2:$AA$19,11,FALSE))/VLOOKUP($B279,Stats!$A$2:$AA$19,25,FALSE),""))</f>
        <v/>
      </c>
      <c r="BM279" s="46">
        <f>IF(ISNUMBER(VLOOKUP($B279,Stats!$A$2:$AA$19,2,FALSE))=FALSE,"",IF(ISNUMBER(AA279),(AA279-VLOOKUP($B279,Stats!$A$2:$AA$19,12,FALSE))/VLOOKUP($B279,Stats!$A$2:$AA$19,26,FALSE),""))</f>
        <v>1.9741354392950767</v>
      </c>
      <c r="BN279" s="46" t="str">
        <f>IF(ISNUMBER(VLOOKUP($B279,Stats!$A$2:$AA$19,2,FALSE))=FALSE,"",IF(ISNUMBER(#REF!),(#REF!-VLOOKUP($B279,Stats!$A$2:$AA$19,13,FALSE))/VLOOKUP($B279,Stats!$A$2:$AA$19,27,FALSE),""))</f>
        <v/>
      </c>
      <c r="BO279" s="46" t="str">
        <f>IF(ISNUMBER(VLOOKUP($B279,Stats!$A$2:$AA$19,2,FALSE))=FALSE,"",IF(ISNUMBER(#REF!),(#REF!-VLOOKUP($B279,Stats!$A$2:$AA$19,14,FALSE))/VLOOKUP($B279,Stats!$A$2:$AB$19,28,FALSE),""))</f>
        <v/>
      </c>
      <c r="BP279" s="46"/>
      <c r="BQ279" s="46">
        <f>IF(ISNUMBER(VLOOKUP($B279,Stats!$A$2:$AA$19,2,FALSE))=FALSE,"",IF(ISNUMBER(BM279),BM279,(VLOOKUP($B279,Stats!$A$2:$AT$19,46,FALSE)-VLOOKUP($B279,Stats!$A$2:$AA$19,12,FALSE))/VLOOKUP($B279,Stats!$A$2:$AA$19,26,FALSE)))</f>
        <v>1.9741354392950767</v>
      </c>
      <c r="BR279" s="51">
        <f t="shared" si="60"/>
        <v>1.9741354392950767</v>
      </c>
      <c r="BS279" s="32" t="str">
        <f t="shared" si="55"/>
        <v>5405_201425</v>
      </c>
      <c r="BT279" s="53">
        <f t="shared" si="56"/>
        <v>0.95273445699741832</v>
      </c>
    </row>
    <row r="280" spans="1:72" x14ac:dyDescent="0.15">
      <c r="A280" s="16">
        <v>5405</v>
      </c>
      <c r="B280" s="17">
        <v>201426</v>
      </c>
      <c r="C280" s="3">
        <v>0</v>
      </c>
      <c r="D280" s="23">
        <v>0.10833845208845205</v>
      </c>
      <c r="E280" s="18">
        <v>2.1846487337035297E-2</v>
      </c>
      <c r="F280" s="24">
        <v>5</v>
      </c>
      <c r="G280" s="24">
        <v>5</v>
      </c>
      <c r="H280" s="20">
        <v>2.8169020333462712E-2</v>
      </c>
      <c r="I280" s="20">
        <v>-7.0685255265490188E-3</v>
      </c>
      <c r="J280" s="24">
        <v>3</v>
      </c>
      <c r="K280" s="24">
        <v>5</v>
      </c>
      <c r="L280" s="20">
        <v>4.7380641416340019E-2</v>
      </c>
      <c r="M280" s="20">
        <v>-1.6442560654779226E-2</v>
      </c>
      <c r="N280" s="19">
        <v>1.4435</v>
      </c>
      <c r="O280" s="19">
        <v>1.0930637588974708</v>
      </c>
      <c r="P280" s="25">
        <v>41999</v>
      </c>
      <c r="Q280" s="20">
        <v>-3.4920407285243038E-2</v>
      </c>
      <c r="R280" s="25">
        <v>41997</v>
      </c>
      <c r="S280" s="25">
        <f>IF(ISNUMBER(R280),VLOOKUP(B280,Index!$B$3:$AB$18,27,FALSE),"")</f>
        <v>41997</v>
      </c>
      <c r="T280" s="25">
        <f>IF(ISNUMBER($R280),VLOOKUP($B280,Index!$B$21:$AB$36,27,FALSE),"")</f>
        <v>41996</v>
      </c>
      <c r="U280" s="25">
        <f>IF(ISNUMBER($R280),VLOOKUP($B280,Index!$B$39:$AB$54,27,FALSE),"")</f>
        <v>41996</v>
      </c>
      <c r="W280" s="18">
        <v>3.2501535626535616</v>
      </c>
      <c r="X280" s="19">
        <v>0.5</v>
      </c>
      <c r="Y280" s="18">
        <v>0.41450795315434863</v>
      </c>
      <c r="Z280" s="19">
        <f t="shared" si="57"/>
        <v>0</v>
      </c>
      <c r="AA280" s="21">
        <v>3.1024395335226984</v>
      </c>
      <c r="AB280" s="28"/>
      <c r="AC280" s="18">
        <v>10.563498180829638</v>
      </c>
      <c r="AD280" s="19">
        <v>0.25</v>
      </c>
      <c r="AE280" s="18">
        <v>0.17181684322820767</v>
      </c>
      <c r="AF280" s="19">
        <f t="shared" si="58"/>
        <v>0</v>
      </c>
      <c r="AG280" s="21">
        <v>9.6251310591645378</v>
      </c>
      <c r="AH280" s="28"/>
      <c r="AK280" t="str">
        <f t="shared" si="62"/>
        <v/>
      </c>
      <c r="AL280" t="str">
        <f t="shared" si="62"/>
        <v/>
      </c>
      <c r="AM280" t="str">
        <f t="shared" si="62"/>
        <v/>
      </c>
      <c r="AN280" t="str">
        <f t="shared" si="62"/>
        <v/>
      </c>
      <c r="AO280" t="str">
        <f t="shared" si="62"/>
        <v/>
      </c>
      <c r="AP280">
        <f t="shared" si="62"/>
        <v>3.1024395335226984</v>
      </c>
      <c r="AQ280" t="str">
        <f t="shared" si="62"/>
        <v/>
      </c>
      <c r="AR280" t="str">
        <f t="shared" si="62"/>
        <v/>
      </c>
      <c r="AS280" t="str">
        <f t="shared" si="62"/>
        <v/>
      </c>
      <c r="AT280" t="str">
        <f t="shared" si="62"/>
        <v/>
      </c>
      <c r="AU280" t="str">
        <f t="shared" si="62"/>
        <v/>
      </c>
      <c r="AV280" t="str">
        <f t="shared" si="62"/>
        <v/>
      </c>
      <c r="AW280" t="str">
        <f t="shared" si="62"/>
        <v/>
      </c>
      <c r="AX280" t="str">
        <f t="shared" si="62"/>
        <v/>
      </c>
      <c r="AZ280" s="46">
        <f>IF(ISNUMBER(VLOOKUP($B280,Stats!$A$2:$AA$19,2,FALSE))=FALSE,"",IF(ISNUMBER(W280),(W280-VLOOKUP($B280,Stats!$A$2:$AA$19,2,FALSE))/VLOOKUP($B280,Stats!$A$2:$AA$19,16,FALSE),""))</f>
        <v>1.4068322001028535</v>
      </c>
      <c r="BA280" s="46">
        <f>IF(ISNUMBER(VLOOKUP($B280,Stats!$A$2:$AA$19,2,FALSE))=FALSE,"",IF(ISNUMBER(X280),(X280-VLOOKUP($B280,Stats!$A$2:$AA$19,3,FALSE))/VLOOKUP($B280,Stats!$A$2:$AA$19,17,FALSE),""))</f>
        <v>-0.59756231632346257</v>
      </c>
      <c r="BB280" s="46"/>
      <c r="BC280" s="46"/>
      <c r="BD280" s="44">
        <f t="shared" si="54"/>
        <v>0.40463494188969545</v>
      </c>
      <c r="BE280" s="46">
        <f>IF(ISNUMBER(VLOOKUP($B280,Stats!$A$2:$AA$19,2,FALSE))=FALSE,"",IF(ISNUMBER(Y280),(Y280-VLOOKUP($B280,Stats!$A$2:$AA$19,5,FALSE))/VLOOKUP($B280,Stats!$A$2:$AA$19,19,FALSE),""))</f>
        <v>1.0585881822974985</v>
      </c>
      <c r="BF280" s="46"/>
      <c r="BG280" s="46"/>
      <c r="BH280" s="46">
        <f>IF(ISNUMBER(VLOOKUP($B280,Stats!$A$2:$AA$19,2,FALSE))=FALSE,"",IF(ISNUMBER(Z280),(Z280-VLOOKUP($B280,Stats!$A$2:$AA$19,8,FALSE))/VLOOKUP($B280,Stats!$A$2:$AA$19,22,FALSE),""))</f>
        <v>-0.60316436580698729</v>
      </c>
      <c r="BI280" s="46" t="str">
        <f>IF(ISNUMBER(VLOOKUP($B280,Stats!$A$2:$AA$19,2,FALSE))=FALSE,"",IF(ISNUMBER(#REF!),(#REF!-VLOOKUP($B280,Stats!$A$2:$AA$19,9,FALSE))/VLOOKUP($B280,Stats!$A$2:$AA$19,23,FALSE),""))</f>
        <v/>
      </c>
      <c r="BJ280" s="46" t="str">
        <f>IF(ISNUMBER(VLOOKUP($B280,Stats!$A$2:$AA$19,2,FALSE))=FALSE,"",IF(ISNUMBER(#REF!),(#REF!-VLOOKUP($B280,Stats!$A$2:$AA$19,10,FALSE))/VLOOKUP($B280,Stats!$A$2:$AA$19,24,FALSE),""))</f>
        <v/>
      </c>
      <c r="BK280" s="44">
        <f t="shared" si="59"/>
        <v>-0.92196103735034518</v>
      </c>
      <c r="BL280" s="46" t="str">
        <f>IF(ISNUMBER(VLOOKUP($B280,Stats!$A$2:$AA$19,2,FALSE))=FALSE,"",IF(ISNUMBER(#REF!),(#REF!-VLOOKUP($B280,Stats!$A$2:$AA$19,11,FALSE))/VLOOKUP($B280,Stats!$A$2:$AA$19,25,FALSE),""))</f>
        <v/>
      </c>
      <c r="BM280" s="46">
        <f>IF(ISNUMBER(VLOOKUP($B280,Stats!$A$2:$AA$19,2,FALSE))=FALSE,"",IF(ISNUMBER(AA280),(AA280-VLOOKUP($B280,Stats!$A$2:$AA$19,12,FALSE))/VLOOKUP($B280,Stats!$A$2:$AA$19,26,FALSE),""))</f>
        <v>0.11568125826221137</v>
      </c>
      <c r="BN280" s="46" t="str">
        <f>IF(ISNUMBER(VLOOKUP($B280,Stats!$A$2:$AA$19,2,FALSE))=FALSE,"",IF(ISNUMBER(#REF!),(#REF!-VLOOKUP($B280,Stats!$A$2:$AA$19,13,FALSE))/VLOOKUP($B280,Stats!$A$2:$AA$19,27,FALSE),""))</f>
        <v/>
      </c>
      <c r="BO280" s="46" t="str">
        <f>IF(ISNUMBER(VLOOKUP($B280,Stats!$A$2:$AA$19,2,FALSE))=FALSE,"",IF(ISNUMBER(#REF!),(#REF!-VLOOKUP($B280,Stats!$A$2:$AA$19,14,FALSE))/VLOOKUP($B280,Stats!$A$2:$AB$19,28,FALSE),""))</f>
        <v/>
      </c>
      <c r="BP280" s="46"/>
      <c r="BQ280" s="46">
        <f>IF(ISNUMBER(VLOOKUP($B280,Stats!$A$2:$AA$19,2,FALSE))=FALSE,"",IF(ISNUMBER(BM280),BM280,(VLOOKUP($B280,Stats!$A$2:$AT$19,46,FALSE)-VLOOKUP($B280,Stats!$A$2:$AA$19,12,FALSE))/VLOOKUP($B280,Stats!$A$2:$AA$19,26,FALSE)))</f>
        <v>0.11568125826221137</v>
      </c>
      <c r="BR280" s="51">
        <f t="shared" si="60"/>
        <v>0.11568125826221137</v>
      </c>
      <c r="BS280" s="32" t="str">
        <f t="shared" si="55"/>
        <v>5405_201426</v>
      </c>
      <c r="BT280" s="53">
        <f t="shared" si="56"/>
        <v>-0.44911338237982568</v>
      </c>
    </row>
    <row r="281" spans="1:72" x14ac:dyDescent="0.15">
      <c r="A281" s="16">
        <v>5405</v>
      </c>
      <c r="B281" s="17">
        <v>201427</v>
      </c>
      <c r="C281" s="3">
        <v>0</v>
      </c>
      <c r="D281" s="23">
        <v>2.7086941461724967E-2</v>
      </c>
      <c r="E281" s="18">
        <v>6.8506728454462819E-3</v>
      </c>
      <c r="F281" s="24">
        <v>3</v>
      </c>
      <c r="G281" s="24">
        <v>0</v>
      </c>
      <c r="H281" s="20">
        <v>8.964127786287893E-3</v>
      </c>
      <c r="I281" s="20" t="s">
        <v>25</v>
      </c>
      <c r="J281" s="24">
        <v>3</v>
      </c>
      <c r="K281" s="24">
        <v>0</v>
      </c>
      <c r="L281" s="20">
        <v>1.6872427983539051E-2</v>
      </c>
      <c r="M281" s="20">
        <v>4.8493245583649536E-3</v>
      </c>
      <c r="N281" s="19">
        <v>1.4825999999999999</v>
      </c>
      <c r="O281" s="19">
        <v>1.0221302998965873</v>
      </c>
      <c r="P281" s="25">
        <v>42004</v>
      </c>
      <c r="Q281" s="20">
        <v>0</v>
      </c>
      <c r="R281" s="25">
        <v>42002</v>
      </c>
      <c r="S281" s="25">
        <f>IF(ISNUMBER(R281),VLOOKUP(B281,Index!$B$3:$AB$18,27,FALSE),"")</f>
        <v>42002</v>
      </c>
      <c r="T281" s="25">
        <f>IF(ISNUMBER($R281),VLOOKUP($B281,Index!$B$21:$AB$36,27,FALSE),"")</f>
        <v>42003</v>
      </c>
      <c r="U281" s="25">
        <f>IF(ISNUMBER($R281),VLOOKUP($B281,Index!$B$39:$AB$54,27,FALSE),"")</f>
        <v>42003</v>
      </c>
      <c r="W281" s="18">
        <v>3.2504329754069961</v>
      </c>
      <c r="X281" s="19">
        <v>1</v>
      </c>
      <c r="Y281" s="18">
        <v>0.12998237817766153</v>
      </c>
      <c r="Z281" s="19">
        <f t="shared" si="57"/>
        <v>0</v>
      </c>
      <c r="AA281" s="21" t="s">
        <v>25</v>
      </c>
      <c r="AB281" s="28"/>
      <c r="AC281" s="18">
        <v>10.565314527613177</v>
      </c>
      <c r="AD281" s="19">
        <v>1</v>
      </c>
      <c r="AE281" s="18">
        <v>1.6895418636720623E-2</v>
      </c>
      <c r="AF281" s="19">
        <f t="shared" si="58"/>
        <v>0</v>
      </c>
      <c r="AG281" s="21" t="s">
        <v>25</v>
      </c>
      <c r="AH281" s="28"/>
      <c r="AK281" t="str">
        <f t="shared" si="62"/>
        <v/>
      </c>
      <c r="AL281" t="str">
        <f t="shared" si="62"/>
        <v/>
      </c>
      <c r="AM281" t="str">
        <f t="shared" si="62"/>
        <v/>
      </c>
      <c r="AN281" t="str">
        <f t="shared" si="62"/>
        <v/>
      </c>
      <c r="AO281" t="str">
        <f t="shared" si="62"/>
        <v/>
      </c>
      <c r="AP281" t="str">
        <f t="shared" si="62"/>
        <v/>
      </c>
      <c r="AQ281" t="str">
        <f t="shared" si="62"/>
        <v/>
      </c>
      <c r="AR281" t="str">
        <f t="shared" si="62"/>
        <v/>
      </c>
      <c r="AS281" t="str">
        <f t="shared" si="62"/>
        <v/>
      </c>
      <c r="AT281" t="str">
        <f t="shared" si="62"/>
        <v/>
      </c>
      <c r="AU281" t="str">
        <f t="shared" si="62"/>
        <v/>
      </c>
      <c r="AV281" t="str">
        <f t="shared" si="62"/>
        <v/>
      </c>
      <c r="AW281" t="str">
        <f t="shared" si="62"/>
        <v/>
      </c>
      <c r="AX281" t="str">
        <f t="shared" si="62"/>
        <v/>
      </c>
      <c r="AZ281" s="46">
        <f>IF(ISNUMBER(VLOOKUP($B281,Stats!$A$2:$AA$19,2,FALSE))=FALSE,"",IF(ISNUMBER(W281),(W281-VLOOKUP($B281,Stats!$A$2:$AA$19,2,FALSE))/VLOOKUP($B281,Stats!$A$2:$AA$19,16,FALSE),""))</f>
        <v>1.0110019037030891</v>
      </c>
      <c r="BA281" s="46">
        <f>IF(ISNUMBER(VLOOKUP($B281,Stats!$A$2:$AA$19,2,FALSE))=FALSE,"",IF(ISNUMBER(X281),(X281-VLOOKUP($B281,Stats!$A$2:$AA$19,3,FALSE))/VLOOKUP($B281,Stats!$A$2:$AA$19,17,FALSE),""))</f>
        <v>1.4327788106821593</v>
      </c>
      <c r="BB281" s="46"/>
      <c r="BC281" s="46"/>
      <c r="BD281" s="44">
        <f t="shared" si="54"/>
        <v>1.2218903571926241</v>
      </c>
      <c r="BE281" s="46">
        <f>IF(ISNUMBER(VLOOKUP($B281,Stats!$A$2:$AA$19,2,FALSE))=FALSE,"",IF(ISNUMBER(Y281),(Y281-VLOOKUP($B281,Stats!$A$2:$AA$19,5,FALSE))/VLOOKUP($B281,Stats!$A$2:$AA$19,19,FALSE),""))</f>
        <v>-0.43901242574342669</v>
      </c>
      <c r="BF281" s="46"/>
      <c r="BG281" s="46"/>
      <c r="BH281" s="46">
        <f>IF(ISNUMBER(VLOOKUP($B281,Stats!$A$2:$AA$19,2,FALSE))=FALSE,"",IF(ISNUMBER(Z281),(Z281-VLOOKUP($B281,Stats!$A$2:$AA$19,8,FALSE))/VLOOKUP($B281,Stats!$A$2:$AA$19,22,FALSE),""))</f>
        <v>-1.3068976797370631</v>
      </c>
      <c r="BI281" s="46" t="str">
        <f>IF(ISNUMBER(VLOOKUP($B281,Stats!$A$2:$AA$19,2,FALSE))=FALSE,"",IF(ISNUMBER(#REF!),(#REF!-VLOOKUP($B281,Stats!$A$2:$AA$19,9,FALSE))/VLOOKUP($B281,Stats!$A$2:$AA$19,23,FALSE),""))</f>
        <v/>
      </c>
      <c r="BJ281" s="46" t="str">
        <f>IF(ISNUMBER(VLOOKUP($B281,Stats!$A$2:$AA$19,2,FALSE))=FALSE,"",IF(ISNUMBER(#REF!),(#REF!-VLOOKUP($B281,Stats!$A$2:$AA$19,10,FALSE))/VLOOKUP($B281,Stats!$A$2:$AA$19,24,FALSE),""))</f>
        <v/>
      </c>
      <c r="BK281" s="44">
        <f t="shared" si="59"/>
        <v>-8.476060590072021E-2</v>
      </c>
      <c r="BL281" s="46" t="str">
        <f>IF(ISNUMBER(VLOOKUP($B281,Stats!$A$2:$AA$19,2,FALSE))=FALSE,"",IF(ISNUMBER(#REF!),(#REF!-VLOOKUP($B281,Stats!$A$2:$AA$19,11,FALSE))/VLOOKUP($B281,Stats!$A$2:$AA$19,25,FALSE),""))</f>
        <v/>
      </c>
      <c r="BM281" s="46" t="str">
        <f>IF(ISNUMBER(VLOOKUP($B281,Stats!$A$2:$AA$19,2,FALSE))=FALSE,"",IF(ISNUMBER(AA281),(AA281-VLOOKUP($B281,Stats!$A$2:$AA$19,12,FALSE))/VLOOKUP($B281,Stats!$A$2:$AA$19,26,FALSE),""))</f>
        <v/>
      </c>
      <c r="BN281" s="46" t="str">
        <f>IF(ISNUMBER(VLOOKUP($B281,Stats!$A$2:$AA$19,2,FALSE))=FALSE,"",IF(ISNUMBER(#REF!),(#REF!-VLOOKUP($B281,Stats!$A$2:$AA$19,13,FALSE))/VLOOKUP($B281,Stats!$A$2:$AA$19,27,FALSE),""))</f>
        <v/>
      </c>
      <c r="BO281" s="46" t="str">
        <f>IF(ISNUMBER(VLOOKUP($B281,Stats!$A$2:$AA$19,2,FALSE))=FALSE,"",IF(ISNUMBER(#REF!),(#REF!-VLOOKUP($B281,Stats!$A$2:$AA$19,14,FALSE))/VLOOKUP($B281,Stats!$A$2:$AB$19,28,FALSE),""))</f>
        <v/>
      </c>
      <c r="BP281" s="46"/>
      <c r="BQ281" s="46">
        <f>IF(ISNUMBER(VLOOKUP($B281,Stats!$A$2:$AA$19,2,FALSE))=FALSE,"",IF(ISNUMBER(BM281),BM281,(VLOOKUP($B281,Stats!$A$2:$AT$19,46,FALSE)-VLOOKUP($B281,Stats!$A$2:$AA$19,12,FALSE))/VLOOKUP($B281,Stats!$A$2:$AA$19,26,FALSE)))</f>
        <v>-0.46642635650749076</v>
      </c>
      <c r="BR281" s="51">
        <f t="shared" si="60"/>
        <v>-0.46642635650749076</v>
      </c>
      <c r="BS281" s="32" t="str">
        <f t="shared" si="55"/>
        <v>5405_201427</v>
      </c>
      <c r="BT281" s="53">
        <f t="shared" si="56"/>
        <v>0.10023643659659454</v>
      </c>
    </row>
    <row r="282" spans="1:72" x14ac:dyDescent="0.15">
      <c r="A282" s="16">
        <v>5405</v>
      </c>
      <c r="B282" s="17">
        <v>201501</v>
      </c>
      <c r="C282" s="3">
        <v>0</v>
      </c>
      <c r="D282" s="23">
        <v>-2.0909213543773841E-3</v>
      </c>
      <c r="E282" s="18">
        <v>9.131110325932645E-3</v>
      </c>
      <c r="F282" s="24">
        <v>1</v>
      </c>
      <c r="G282" s="24">
        <v>4</v>
      </c>
      <c r="H282" s="20">
        <v>1.5445838392014188E-2</v>
      </c>
      <c r="I282" s="20">
        <v>-4.3432110975956395E-3</v>
      </c>
      <c r="J282" s="24">
        <v>1</v>
      </c>
      <c r="K282" s="24">
        <v>4</v>
      </c>
      <c r="L282" s="20">
        <v>1.5445838392014188E-2</v>
      </c>
      <c r="M282" s="20">
        <v>-7.2468630477084961E-3</v>
      </c>
      <c r="N282" s="19">
        <v>1.5055000000000001</v>
      </c>
      <c r="O282" s="19">
        <v>1</v>
      </c>
      <c r="P282" s="25">
        <v>42009</v>
      </c>
      <c r="Q282" s="20">
        <v>-1.7270009963467281E-2</v>
      </c>
      <c r="R282" s="25">
        <v>42013</v>
      </c>
      <c r="S282" s="25">
        <f>IF(ISNUMBER(R282),VLOOKUP(B282,Index!$B$3:$AB$18,27,FALSE),"")</f>
        <v>42013</v>
      </c>
      <c r="T282" s="25">
        <f>IF(ISNUMBER($R282),VLOOKUP($B282,Index!$B$21:$AB$36,27,FALSE),"")</f>
        <v>42013</v>
      </c>
      <c r="U282" s="25">
        <f>IF(ISNUMBER($R282),VLOOKUP($B282,Index!$B$39:$AB$54,27,FALSE),"")</f>
        <v>42011</v>
      </c>
      <c r="W282" s="18">
        <v>-0.15054633751517166</v>
      </c>
      <c r="X282" s="19">
        <v>0.2</v>
      </c>
      <c r="Y282" s="18">
        <v>0.17325063717737768</v>
      </c>
      <c r="Z282" s="19">
        <f t="shared" si="57"/>
        <v>0</v>
      </c>
      <c r="AA282" s="21" t="s">
        <v>25</v>
      </c>
      <c r="AB282" s="28"/>
      <c r="AC282" s="18">
        <v>2.2664199739231981E-2</v>
      </c>
      <c r="AD282" s="19">
        <v>4.0000000000000008E-2</v>
      </c>
      <c r="AE282" s="18">
        <v>3.0015783282367363E-2</v>
      </c>
      <c r="AF282" s="19">
        <f t="shared" si="58"/>
        <v>0</v>
      </c>
      <c r="AG282" s="21" t="s">
        <v>25</v>
      </c>
      <c r="AH282" s="28"/>
      <c r="AK282" t="str">
        <f t="shared" si="62"/>
        <v/>
      </c>
      <c r="AL282" t="str">
        <f t="shared" si="62"/>
        <v/>
      </c>
      <c r="AM282" t="str">
        <f t="shared" si="62"/>
        <v/>
      </c>
      <c r="AN282" t="str">
        <f t="shared" si="62"/>
        <v/>
      </c>
      <c r="AO282" t="str">
        <f t="shared" si="62"/>
        <v/>
      </c>
      <c r="AP282" t="str">
        <f t="shared" si="62"/>
        <v/>
      </c>
      <c r="AQ282" t="str">
        <f t="shared" si="62"/>
        <v/>
      </c>
      <c r="AR282" t="str">
        <f t="shared" si="62"/>
        <v/>
      </c>
      <c r="AS282" t="str">
        <f t="shared" si="62"/>
        <v/>
      </c>
      <c r="AT282" t="str">
        <f t="shared" si="62"/>
        <v/>
      </c>
      <c r="AU282" t="str">
        <f t="shared" si="62"/>
        <v/>
      </c>
      <c r="AV282" t="str">
        <f t="shared" si="62"/>
        <v/>
      </c>
      <c r="AW282" t="str">
        <f t="shared" si="62"/>
        <v/>
      </c>
      <c r="AX282" t="str">
        <f t="shared" si="62"/>
        <v/>
      </c>
      <c r="AZ282" s="46">
        <f>IF(ISNUMBER(VLOOKUP($B282,Stats!$A$2:$AA$19,2,FALSE))=FALSE,"",IF(ISNUMBER(W282),(W282-VLOOKUP($B282,Stats!$A$2:$AA$19,2,FALSE))/VLOOKUP($B282,Stats!$A$2:$AA$19,16,FALSE),""))</f>
        <v>-0.68723260940954722</v>
      </c>
      <c r="BA282" s="46">
        <f>IF(ISNUMBER(VLOOKUP($B282,Stats!$A$2:$AA$19,2,FALSE))=FALSE,"",IF(ISNUMBER(X282),(X282-VLOOKUP($B282,Stats!$A$2:$AA$19,3,FALSE))/VLOOKUP($B282,Stats!$A$2:$AA$19,17,FALSE),""))</f>
        <v>-1.9370678537105854</v>
      </c>
      <c r="BB282" s="46"/>
      <c r="BC282" s="46"/>
      <c r="BD282" s="44">
        <f t="shared" si="54"/>
        <v>-1.3121502315600664</v>
      </c>
      <c r="BE282" s="46">
        <f>IF(ISNUMBER(VLOOKUP($B282,Stats!$A$2:$AA$19,2,FALSE))=FALSE,"",IF(ISNUMBER(Y282),(Y282-VLOOKUP($B282,Stats!$A$2:$AA$19,5,FALSE))/VLOOKUP($B282,Stats!$A$2:$AA$19,19,FALSE),""))</f>
        <v>-0.397394163742949</v>
      </c>
      <c r="BF282" s="46"/>
      <c r="BG282" s="46"/>
      <c r="BH282" s="46">
        <f>IF(ISNUMBER(VLOOKUP($B282,Stats!$A$2:$AA$19,2,FALSE))=FALSE,"",IF(ISNUMBER(Z282),(Z282-VLOOKUP($B282,Stats!$A$2:$AA$19,8,FALSE))/VLOOKUP($B282,Stats!$A$2:$AA$19,22,FALSE),""))</f>
        <v>-0.58823842946080296</v>
      </c>
      <c r="BI282" s="46" t="str">
        <f>IF(ISNUMBER(VLOOKUP($B282,Stats!$A$2:$AA$19,2,FALSE))=FALSE,"",IF(ISNUMBER(#REF!),(#REF!-VLOOKUP($B282,Stats!$A$2:$AA$19,9,FALSE))/VLOOKUP($B282,Stats!$A$2:$AA$19,23,FALSE),""))</f>
        <v/>
      </c>
      <c r="BJ282" s="46" t="str">
        <f>IF(ISNUMBER(VLOOKUP($B282,Stats!$A$2:$AA$19,2,FALSE))=FALSE,"",IF(ISNUMBER(#REF!),(#REF!-VLOOKUP($B282,Stats!$A$2:$AA$19,10,FALSE))/VLOOKUP($B282,Stats!$A$2:$AA$19,24,FALSE),""))</f>
        <v/>
      </c>
      <c r="BK282" s="44">
        <f t="shared" si="59"/>
        <v>0.10170438578182342</v>
      </c>
      <c r="BL282" s="46" t="str">
        <f>IF(ISNUMBER(VLOOKUP($B282,Stats!$A$2:$AA$19,2,FALSE))=FALSE,"",IF(ISNUMBER(#REF!),(#REF!-VLOOKUP($B282,Stats!$A$2:$AA$19,11,FALSE))/VLOOKUP($B282,Stats!$A$2:$AA$19,25,FALSE),""))</f>
        <v/>
      </c>
      <c r="BM282" s="46" t="str">
        <f>IF(ISNUMBER(VLOOKUP($B282,Stats!$A$2:$AA$19,2,FALSE))=FALSE,"",IF(ISNUMBER(AA282),(AA282-VLOOKUP($B282,Stats!$A$2:$AA$19,12,FALSE))/VLOOKUP($B282,Stats!$A$2:$AA$19,26,FALSE),""))</f>
        <v/>
      </c>
      <c r="BN282" s="46" t="str">
        <f>IF(ISNUMBER(VLOOKUP($B282,Stats!$A$2:$AA$19,2,FALSE))=FALSE,"",IF(ISNUMBER(#REF!),(#REF!-VLOOKUP($B282,Stats!$A$2:$AA$19,13,FALSE))/VLOOKUP($B282,Stats!$A$2:$AA$19,27,FALSE),""))</f>
        <v/>
      </c>
      <c r="BO282" s="46" t="str">
        <f>IF(ISNUMBER(VLOOKUP($B282,Stats!$A$2:$AA$19,2,FALSE))=FALSE,"",IF(ISNUMBER(#REF!),(#REF!-VLOOKUP($B282,Stats!$A$2:$AA$19,14,FALSE))/VLOOKUP($B282,Stats!$A$2:$AB$19,28,FALSE),""))</f>
        <v/>
      </c>
      <c r="BP282" s="46"/>
      <c r="BQ282" s="46">
        <f>IF(ISNUMBER(VLOOKUP($B282,Stats!$A$2:$AA$19,2,FALSE))=FALSE,"",IF(ISNUMBER(BM282),BM282,(VLOOKUP($B282,Stats!$A$2:$AT$19,46,FALSE)-VLOOKUP($B282,Stats!$A$2:$AA$19,12,FALSE))/VLOOKUP($B282,Stats!$A$2:$AA$19,26,FALSE)))</f>
        <v>-0.44163421963286131</v>
      </c>
      <c r="BR282" s="51">
        <f t="shared" si="60"/>
        <v>-0.44163421963286131</v>
      </c>
      <c r="BS282" s="32" t="str">
        <f t="shared" si="55"/>
        <v>5405_201501</v>
      </c>
      <c r="BT282" s="53">
        <f t="shared" si="56"/>
        <v>-0.28973425876949149</v>
      </c>
    </row>
    <row r="283" spans="1:72" x14ac:dyDescent="0.15">
      <c r="A283" s="16">
        <v>5405</v>
      </c>
      <c r="B283" s="17">
        <v>201502</v>
      </c>
      <c r="C283" s="3">
        <v>0</v>
      </c>
      <c r="D283" s="23">
        <v>8.3136194660358154E-3</v>
      </c>
      <c r="E283" s="18">
        <v>2.7323621890647257E-2</v>
      </c>
      <c r="F283" s="24">
        <v>5</v>
      </c>
      <c r="G283" s="24">
        <v>5</v>
      </c>
      <c r="H283" s="20">
        <v>1.7661973463775162E-2</v>
      </c>
      <c r="I283" s="20">
        <v>-1.532052717558301E-2</v>
      </c>
      <c r="J283" s="24">
        <v>2</v>
      </c>
      <c r="K283" s="24">
        <v>2</v>
      </c>
      <c r="L283" s="20">
        <v>4.1631857421331242E-2</v>
      </c>
      <c r="M283" s="20">
        <v>-6.3842364532019635E-2</v>
      </c>
      <c r="N283" s="19">
        <v>1.5225</v>
      </c>
      <c r="O283" s="19">
        <v>1.0345882033161184</v>
      </c>
      <c r="P283" s="25">
        <v>42020</v>
      </c>
      <c r="Q283" s="20">
        <v>-6.3842364532019635E-2</v>
      </c>
      <c r="R283" s="25">
        <v>42023</v>
      </c>
      <c r="S283" s="25">
        <f>IF(ISNUMBER(R283),VLOOKUP(B283,Index!$B$3:$AB$18,27,FALSE),"")</f>
        <v>42023</v>
      </c>
      <c r="T283" s="25">
        <f>IF(ISNUMBER($R283),VLOOKUP($B283,Index!$B$21:$AB$36,27,FALSE),"")</f>
        <v>42023</v>
      </c>
      <c r="U283" s="25">
        <f>IF(ISNUMBER($R283),VLOOKUP($B283,Index!$B$39:$AB$54,27,FALSE),"")</f>
        <v>42027</v>
      </c>
      <c r="W283" s="18">
        <v>0.24940858398107446</v>
      </c>
      <c r="X283" s="19">
        <v>0.5</v>
      </c>
      <c r="Y283" s="18">
        <v>0.51842927459808907</v>
      </c>
      <c r="Z283" s="19">
        <f t="shared" si="57"/>
        <v>0</v>
      </c>
      <c r="AA283" s="21">
        <v>0.13022104564855497</v>
      </c>
      <c r="AB283" s="28"/>
      <c r="AC283" s="18">
        <v>6.2204641763444674E-2</v>
      </c>
      <c r="AD283" s="19">
        <v>0.25</v>
      </c>
      <c r="AE283" s="18">
        <v>0.26876891276030085</v>
      </c>
      <c r="AF283" s="19">
        <f t="shared" si="58"/>
        <v>0</v>
      </c>
      <c r="AG283" s="21">
        <v>1.6957520729803038E-2</v>
      </c>
      <c r="AH283" s="28"/>
      <c r="AK283" t="str">
        <f t="shared" ref="AK283:AX292" si="63">IF($B283=AK$2,$AA283,"")</f>
        <v/>
      </c>
      <c r="AL283" t="str">
        <f t="shared" si="63"/>
        <v/>
      </c>
      <c r="AM283" t="str">
        <f t="shared" si="63"/>
        <v/>
      </c>
      <c r="AN283" t="str">
        <f t="shared" si="63"/>
        <v/>
      </c>
      <c r="AO283" t="str">
        <f t="shared" si="63"/>
        <v/>
      </c>
      <c r="AP283" t="str">
        <f t="shared" si="63"/>
        <v/>
      </c>
      <c r="AQ283" t="str">
        <f t="shared" si="63"/>
        <v/>
      </c>
      <c r="AR283" t="str">
        <f t="shared" si="63"/>
        <v/>
      </c>
      <c r="AS283">
        <f t="shared" si="63"/>
        <v>0.13022104564855497</v>
      </c>
      <c r="AT283" t="str">
        <f t="shared" si="63"/>
        <v/>
      </c>
      <c r="AU283" t="str">
        <f t="shared" si="63"/>
        <v/>
      </c>
      <c r="AV283" t="str">
        <f t="shared" si="63"/>
        <v/>
      </c>
      <c r="AW283" t="str">
        <f t="shared" si="63"/>
        <v/>
      </c>
      <c r="AX283" t="str">
        <f t="shared" si="63"/>
        <v/>
      </c>
      <c r="AZ283" s="46">
        <f>IF(ISNUMBER(VLOOKUP($B283,Stats!$A$2:$AA$19,2,FALSE))=FALSE,"",IF(ISNUMBER(W283),(W283-VLOOKUP($B283,Stats!$A$2:$AA$19,2,FALSE))/VLOOKUP($B283,Stats!$A$2:$AA$19,16,FALSE),""))</f>
        <v>-0.65470601045527854</v>
      </c>
      <c r="BA283" s="46">
        <f>IF(ISNUMBER(VLOOKUP($B283,Stats!$A$2:$AA$19,2,FALSE))=FALSE,"",IF(ISNUMBER(X283),(X283-VLOOKUP($B283,Stats!$A$2:$AA$19,3,FALSE))/VLOOKUP($B283,Stats!$A$2:$AA$19,17,FALSE),""))</f>
        <v>-1.4368443542195379</v>
      </c>
      <c r="BB283" s="46"/>
      <c r="BC283" s="46"/>
      <c r="BD283" s="44">
        <f t="shared" si="54"/>
        <v>-1.0457751823374082</v>
      </c>
      <c r="BE283" s="46">
        <f>IF(ISNUMBER(VLOOKUP($B283,Stats!$A$2:$AA$19,2,FALSE))=FALSE,"",IF(ISNUMBER(Y283),(Y283-VLOOKUP($B283,Stats!$A$2:$AA$19,5,FALSE))/VLOOKUP($B283,Stats!$A$2:$AA$19,19,FALSE),""))</f>
        <v>1.0806421566195672</v>
      </c>
      <c r="BF283" s="46"/>
      <c r="BG283" s="46"/>
      <c r="BH283" s="46">
        <f>IF(ISNUMBER(VLOOKUP($B283,Stats!$A$2:$AA$19,2,FALSE))=FALSE,"",IF(ISNUMBER(Z283),(Z283-VLOOKUP($B283,Stats!$A$2:$AA$19,8,FALSE))/VLOOKUP($B283,Stats!$A$2:$AA$19,22,FALSE),""))</f>
        <v>-0.48836753916131515</v>
      </c>
      <c r="BI283" s="46" t="str">
        <f>IF(ISNUMBER(VLOOKUP($B283,Stats!$A$2:$AA$19,2,FALSE))=FALSE,"",IF(ISNUMBER(#REF!),(#REF!-VLOOKUP($B283,Stats!$A$2:$AA$19,9,FALSE))/VLOOKUP($B283,Stats!$A$2:$AA$19,23,FALSE),""))</f>
        <v/>
      </c>
      <c r="BJ283" s="46" t="str">
        <f>IF(ISNUMBER(VLOOKUP($B283,Stats!$A$2:$AA$19,2,FALSE))=FALSE,"",IF(ISNUMBER(#REF!),(#REF!-VLOOKUP($B283,Stats!$A$2:$AA$19,10,FALSE))/VLOOKUP($B283,Stats!$A$2:$AA$19,24,FALSE),""))</f>
        <v/>
      </c>
      <c r="BK283" s="44">
        <f t="shared" si="59"/>
        <v>-0.90295977138209149</v>
      </c>
      <c r="BL283" s="46" t="str">
        <f>IF(ISNUMBER(VLOOKUP($B283,Stats!$A$2:$AA$19,2,FALSE))=FALSE,"",IF(ISNUMBER(#REF!),(#REF!-VLOOKUP($B283,Stats!$A$2:$AA$19,11,FALSE))/VLOOKUP($B283,Stats!$A$2:$AA$19,25,FALSE),""))</f>
        <v/>
      </c>
      <c r="BM283" s="46">
        <f>IF(ISNUMBER(VLOOKUP($B283,Stats!$A$2:$AA$19,2,FALSE))=FALSE,"",IF(ISNUMBER(AA283),(AA283-VLOOKUP($B283,Stats!$A$2:$AA$19,12,FALSE))/VLOOKUP($B283,Stats!$A$2:$AA$19,26,FALSE),""))</f>
        <v>-0.36236445009744855</v>
      </c>
      <c r="BN283" s="46" t="str">
        <f>IF(ISNUMBER(VLOOKUP($B283,Stats!$A$2:$AA$19,2,FALSE))=FALSE,"",IF(ISNUMBER(#REF!),(#REF!-VLOOKUP($B283,Stats!$A$2:$AA$19,13,FALSE))/VLOOKUP($B283,Stats!$A$2:$AA$19,27,FALSE),""))</f>
        <v/>
      </c>
      <c r="BO283" s="46" t="str">
        <f>IF(ISNUMBER(VLOOKUP($B283,Stats!$A$2:$AA$19,2,FALSE))=FALSE,"",IF(ISNUMBER(#REF!),(#REF!-VLOOKUP($B283,Stats!$A$2:$AA$19,14,FALSE))/VLOOKUP($B283,Stats!$A$2:$AB$19,28,FALSE),""))</f>
        <v/>
      </c>
      <c r="BP283" s="46"/>
      <c r="BQ283" s="46">
        <f>IF(ISNUMBER(VLOOKUP($B283,Stats!$A$2:$AA$19,2,FALSE))=FALSE,"",IF(ISNUMBER(BM283),BM283,(VLOOKUP($B283,Stats!$A$2:$AT$19,46,FALSE)-VLOOKUP($B283,Stats!$A$2:$AA$19,12,FALSE))/VLOOKUP($B283,Stats!$A$2:$AA$19,26,FALSE)))</f>
        <v>-0.36236445009744855</v>
      </c>
      <c r="BR283" s="51">
        <f t="shared" si="60"/>
        <v>-0.36236445009744855</v>
      </c>
      <c r="BS283" s="32" t="str">
        <f t="shared" si="55"/>
        <v>5405_201502</v>
      </c>
      <c r="BT283" s="53">
        <f t="shared" si="56"/>
        <v>-0.82340378931622626</v>
      </c>
    </row>
    <row r="284" spans="1:72" x14ac:dyDescent="0.15">
      <c r="A284" s="16">
        <v>5405</v>
      </c>
      <c r="B284" s="17">
        <v>201503</v>
      </c>
      <c r="C284" s="3">
        <v>0</v>
      </c>
      <c r="D284" s="23">
        <v>-4.0420967958171294E-2</v>
      </c>
      <c r="E284" s="18">
        <v>1.1829875802387965E-2</v>
      </c>
      <c r="F284" s="24">
        <v>2</v>
      </c>
      <c r="G284" s="24">
        <v>8</v>
      </c>
      <c r="H284" s="20">
        <v>1.6127360284350467E-2</v>
      </c>
      <c r="I284" s="20">
        <v>-9.1004510296088248E-3</v>
      </c>
      <c r="J284" s="24">
        <v>1</v>
      </c>
      <c r="K284" s="24">
        <v>5</v>
      </c>
      <c r="L284" s="20">
        <v>2.2266786529285598E-2</v>
      </c>
      <c r="M284" s="20">
        <v>-1.6894444062907743E-2</v>
      </c>
      <c r="N284" s="19">
        <v>1.5066999999999999</v>
      </c>
      <c r="O284" s="19">
        <v>1</v>
      </c>
      <c r="P284" s="25">
        <v>42030</v>
      </c>
      <c r="Q284" s="20">
        <v>-4.9910400212384687E-2</v>
      </c>
      <c r="R284" s="25">
        <v>42041</v>
      </c>
      <c r="S284" s="25">
        <f>IF(ISNUMBER(R284),VLOOKUP(B284,Index!$B$3:$AB$18,27,FALSE),"")</f>
        <v>42041</v>
      </c>
      <c r="T284" s="25">
        <f>IF(ISNUMBER($R284),VLOOKUP($B284,Index!$B$21:$AB$36,27,FALSE),"")</f>
        <v>42041</v>
      </c>
      <c r="U284" s="25">
        <f>IF(ISNUMBER($R284),VLOOKUP($B284,Index!$B$39:$AB$54,27,FALSE),"")</f>
        <v>42034</v>
      </c>
      <c r="W284" s="18">
        <v>-1.2126290387451388</v>
      </c>
      <c r="X284" s="19">
        <v>0.2</v>
      </c>
      <c r="Y284" s="18">
        <v>0.22445611183474767</v>
      </c>
      <c r="Z284" s="19">
        <f t="shared" si="57"/>
        <v>0</v>
      </c>
      <c r="AA284" s="21" t="s">
        <v>25</v>
      </c>
      <c r="AB284" s="28"/>
      <c r="AC284" s="18">
        <v>1.4704691856079595</v>
      </c>
      <c r="AD284" s="19">
        <v>4.0000000000000008E-2</v>
      </c>
      <c r="AE284" s="18">
        <v>5.0380546139972754E-2</v>
      </c>
      <c r="AF284" s="19">
        <f t="shared" si="58"/>
        <v>0</v>
      </c>
      <c r="AG284" s="21" t="s">
        <v>25</v>
      </c>
      <c r="AH284" s="28"/>
      <c r="AK284" t="str">
        <f t="shared" si="63"/>
        <v/>
      </c>
      <c r="AL284" t="str">
        <f t="shared" si="63"/>
        <v/>
      </c>
      <c r="AM284" t="str">
        <f t="shared" si="63"/>
        <v/>
      </c>
      <c r="AN284" t="str">
        <f t="shared" si="63"/>
        <v/>
      </c>
      <c r="AO284" t="str">
        <f t="shared" si="63"/>
        <v/>
      </c>
      <c r="AP284" t="str">
        <f t="shared" si="63"/>
        <v/>
      </c>
      <c r="AQ284" t="str">
        <f t="shared" si="63"/>
        <v/>
      </c>
      <c r="AR284" t="str">
        <f t="shared" si="63"/>
        <v/>
      </c>
      <c r="AS284" t="str">
        <f t="shared" si="63"/>
        <v/>
      </c>
      <c r="AT284" t="str">
        <f t="shared" si="63"/>
        <v/>
      </c>
      <c r="AU284" t="str">
        <f t="shared" si="63"/>
        <v/>
      </c>
      <c r="AV284" t="str">
        <f t="shared" si="63"/>
        <v/>
      </c>
      <c r="AW284" t="str">
        <f t="shared" si="63"/>
        <v/>
      </c>
      <c r="AX284" t="str">
        <f t="shared" si="63"/>
        <v/>
      </c>
      <c r="AZ284" s="46">
        <f>IF(ISNUMBER(VLOOKUP($B284,Stats!$A$2:$AA$19,2,FALSE))=FALSE,"",IF(ISNUMBER(W284),(W284-VLOOKUP($B284,Stats!$A$2:$AA$19,2,FALSE))/VLOOKUP($B284,Stats!$A$2:$AA$19,16,FALSE),""))</f>
        <v>-0.54334896359103402</v>
      </c>
      <c r="BA284" s="46">
        <f>IF(ISNUMBER(VLOOKUP($B284,Stats!$A$2:$AA$19,2,FALSE))=FALSE,"",IF(ISNUMBER(X284),(X284-VLOOKUP($B284,Stats!$A$2:$AA$19,3,FALSE))/VLOOKUP($B284,Stats!$A$2:$AA$19,17,FALSE),""))</f>
        <v>-1.0521141897083433</v>
      </c>
      <c r="BB284" s="46"/>
      <c r="BC284" s="46"/>
      <c r="BD284" s="44">
        <f t="shared" si="54"/>
        <v>-0.79773157664968863</v>
      </c>
      <c r="BE284" s="46">
        <f>IF(ISNUMBER(VLOOKUP($B284,Stats!$A$2:$AA$19,2,FALSE))=FALSE,"",IF(ISNUMBER(Y284),(Y284-VLOOKUP($B284,Stats!$A$2:$AA$19,5,FALSE))/VLOOKUP($B284,Stats!$A$2:$AA$19,19,FALSE),""))</f>
        <v>0.68646414973009284</v>
      </c>
      <c r="BF284" s="46"/>
      <c r="BG284" s="46"/>
      <c r="BH284" s="46">
        <f>IF(ISNUMBER(VLOOKUP($B284,Stats!$A$2:$AA$19,2,FALSE))=FALSE,"",IF(ISNUMBER(Z284),(Z284-VLOOKUP($B284,Stats!$A$2:$AA$19,8,FALSE))/VLOOKUP($B284,Stats!$A$2:$AA$19,22,FALSE),""))</f>
        <v>-0.64412337137479436</v>
      </c>
      <c r="BI284" s="46" t="str">
        <f>IF(ISNUMBER(VLOOKUP($B284,Stats!$A$2:$AA$19,2,FALSE))=FALSE,"",IF(ISNUMBER(#REF!),(#REF!-VLOOKUP($B284,Stats!$A$2:$AA$19,9,FALSE))/VLOOKUP($B284,Stats!$A$2:$AA$19,23,FALSE),""))</f>
        <v/>
      </c>
      <c r="BJ284" s="46" t="str">
        <f>IF(ISNUMBER(VLOOKUP($B284,Stats!$A$2:$AA$19,2,FALSE))=FALSE,"",IF(ISNUMBER(#REF!),(#REF!-VLOOKUP($B284,Stats!$A$2:$AA$19,10,FALSE))/VLOOKUP($B284,Stats!$A$2:$AA$19,24,FALSE),""))</f>
        <v/>
      </c>
      <c r="BK284" s="44">
        <f t="shared" si="59"/>
        <v>-0.67376191622350323</v>
      </c>
      <c r="BL284" s="46" t="str">
        <f>IF(ISNUMBER(VLOOKUP($B284,Stats!$A$2:$AA$19,2,FALSE))=FALSE,"",IF(ISNUMBER(#REF!),(#REF!-VLOOKUP($B284,Stats!$A$2:$AA$19,11,FALSE))/VLOOKUP($B284,Stats!$A$2:$AA$19,25,FALSE),""))</f>
        <v/>
      </c>
      <c r="BM284" s="46" t="str">
        <f>IF(ISNUMBER(VLOOKUP($B284,Stats!$A$2:$AA$19,2,FALSE))=FALSE,"",IF(ISNUMBER(AA284),(AA284-VLOOKUP($B284,Stats!$A$2:$AA$19,12,FALSE))/VLOOKUP($B284,Stats!$A$2:$AA$19,26,FALSE),""))</f>
        <v/>
      </c>
      <c r="BN284" s="46" t="str">
        <f>IF(ISNUMBER(VLOOKUP($B284,Stats!$A$2:$AA$19,2,FALSE))=FALSE,"",IF(ISNUMBER(#REF!),(#REF!-VLOOKUP($B284,Stats!$A$2:$AA$19,13,FALSE))/VLOOKUP($B284,Stats!$A$2:$AA$19,27,FALSE),""))</f>
        <v/>
      </c>
      <c r="BO284" s="46" t="str">
        <f>IF(ISNUMBER(VLOOKUP($B284,Stats!$A$2:$AA$19,2,FALSE))=FALSE,"",IF(ISNUMBER(#REF!),(#REF!-VLOOKUP($B284,Stats!$A$2:$AA$19,14,FALSE))/VLOOKUP($B284,Stats!$A$2:$AB$19,28,FALSE),""))</f>
        <v/>
      </c>
      <c r="BP284" s="46"/>
      <c r="BQ284" s="46">
        <f>IF(ISNUMBER(VLOOKUP($B284,Stats!$A$2:$AA$19,2,FALSE))=FALSE,"",IF(ISNUMBER(BM284),BM284,(VLOOKUP($B284,Stats!$A$2:$AT$19,46,FALSE)-VLOOKUP($B284,Stats!$A$2:$AA$19,12,FALSE))/VLOOKUP($B284,Stats!$A$2:$AA$19,26,FALSE)))</f>
        <v>-0.53964354662323732</v>
      </c>
      <c r="BR284" s="51">
        <f t="shared" si="60"/>
        <v>-0.53964354662323732</v>
      </c>
      <c r="BS284" s="32" t="str">
        <f t="shared" si="55"/>
        <v>5405_201503</v>
      </c>
      <c r="BT284" s="53">
        <f t="shared" si="56"/>
        <v>-0.67173217438868715</v>
      </c>
    </row>
    <row r="285" spans="1:72" x14ac:dyDescent="0.15">
      <c r="A285" s="16">
        <v>5405</v>
      </c>
      <c r="B285" s="17">
        <v>201504</v>
      </c>
      <c r="C285" s="3">
        <v>0</v>
      </c>
      <c r="D285" s="23">
        <v>6.0076842472930547E-2</v>
      </c>
      <c r="E285" s="18">
        <v>9.2766023244038164E-3</v>
      </c>
      <c r="F285" s="24">
        <v>5</v>
      </c>
      <c r="G285" s="24">
        <v>2</v>
      </c>
      <c r="H285" s="20">
        <v>1.2113439932427372E-2</v>
      </c>
      <c r="I285" s="20">
        <v>-8.6325831781342011E-4</v>
      </c>
      <c r="J285" s="24">
        <v>5</v>
      </c>
      <c r="K285" s="24">
        <v>1</v>
      </c>
      <c r="L285" s="20">
        <v>2.1122023409121615E-2</v>
      </c>
      <c r="M285" s="20">
        <v>-1.3971358714635063E-3</v>
      </c>
      <c r="N285" s="19">
        <v>1.518</v>
      </c>
      <c r="O285" s="19">
        <v>1.0619097586568731</v>
      </c>
      <c r="P285" s="25">
        <v>42051</v>
      </c>
      <c r="Q285" s="20">
        <v>-3.2938076416333395E-4</v>
      </c>
      <c r="R285" s="25">
        <v>42052</v>
      </c>
      <c r="S285" s="25">
        <f>IF(ISNUMBER(R285),VLOOKUP(B285,Index!$B$3:$AB$18,27,FALSE),"")</f>
        <v>42044</v>
      </c>
      <c r="T285" s="25">
        <f>IF(ISNUMBER($R285),VLOOKUP($B285,Index!$B$21:$AB$36,27,FALSE),"")</f>
        <v>42044</v>
      </c>
      <c r="U285" s="25">
        <f>IF(ISNUMBER($R285),VLOOKUP($B285,Index!$B$39:$AB$54,27,FALSE),"")</f>
        <v>42052</v>
      </c>
      <c r="W285" s="18">
        <v>2.4030736989172219</v>
      </c>
      <c r="X285" s="19">
        <v>0.7142857142857143</v>
      </c>
      <c r="Y285" s="18">
        <v>0.1760111537563695</v>
      </c>
      <c r="Z285" s="19">
        <f t="shared" si="57"/>
        <v>8</v>
      </c>
      <c r="AA285" s="21">
        <v>182.3932937478387</v>
      </c>
      <c r="AB285" s="28"/>
      <c r="AC285" s="18">
        <v>5.7747632024276987</v>
      </c>
      <c r="AD285" s="19">
        <v>0.51020408163265307</v>
      </c>
      <c r="AE285" s="18">
        <v>3.0979926246648345E-2</v>
      </c>
      <c r="AF285" s="19">
        <f t="shared" si="58"/>
        <v>64</v>
      </c>
      <c r="AG285" s="21">
        <v>33267.313604185372</v>
      </c>
      <c r="AH285" s="28"/>
      <c r="AK285" t="str">
        <f t="shared" si="63"/>
        <v/>
      </c>
      <c r="AL285" t="str">
        <f t="shared" si="63"/>
        <v/>
      </c>
      <c r="AM285" t="str">
        <f t="shared" si="63"/>
        <v/>
      </c>
      <c r="AN285" t="str">
        <f t="shared" si="63"/>
        <v/>
      </c>
      <c r="AO285" t="str">
        <f t="shared" si="63"/>
        <v/>
      </c>
      <c r="AP285" t="str">
        <f t="shared" si="63"/>
        <v/>
      </c>
      <c r="AQ285" t="str">
        <f t="shared" si="63"/>
        <v/>
      </c>
      <c r="AR285" t="str">
        <f t="shared" si="63"/>
        <v/>
      </c>
      <c r="AS285" t="str">
        <f t="shared" si="63"/>
        <v/>
      </c>
      <c r="AT285" t="str">
        <f t="shared" si="63"/>
        <v/>
      </c>
      <c r="AU285">
        <f t="shared" si="63"/>
        <v>182.3932937478387</v>
      </c>
      <c r="AV285" t="str">
        <f t="shared" si="63"/>
        <v/>
      </c>
      <c r="AW285" t="str">
        <f t="shared" si="63"/>
        <v/>
      </c>
      <c r="AX285" t="str">
        <f t="shared" si="63"/>
        <v/>
      </c>
      <c r="AZ285" s="46">
        <f>IF(ISNUMBER(VLOOKUP($B285,Stats!$A$2:$AA$19,2,FALSE))=FALSE,"",IF(ISNUMBER(W285),(W285-VLOOKUP($B285,Stats!$A$2:$AA$19,2,FALSE))/VLOOKUP($B285,Stats!$A$2:$AA$19,16,FALSE),""))</f>
        <v>0.43264163555345736</v>
      </c>
      <c r="BA285" s="46">
        <f>IF(ISNUMBER(VLOOKUP($B285,Stats!$A$2:$AA$19,2,FALSE))=FALSE,"",IF(ISNUMBER(X285),(X285-VLOOKUP($B285,Stats!$A$2:$AA$19,3,FALSE))/VLOOKUP($B285,Stats!$A$2:$AA$19,17,FALSE),""))</f>
        <v>-0.99555450083898211</v>
      </c>
      <c r="BB285" s="46"/>
      <c r="BC285" s="46"/>
      <c r="BD285" s="44">
        <f t="shared" si="54"/>
        <v>-0.28145643264276238</v>
      </c>
      <c r="BE285" s="46">
        <f>IF(ISNUMBER(VLOOKUP($B285,Stats!$A$2:$AA$19,2,FALSE))=FALSE,"",IF(ISNUMBER(Y285),(Y285-VLOOKUP($B285,Stats!$A$2:$AA$19,5,FALSE))/VLOOKUP($B285,Stats!$A$2:$AA$19,19,FALSE),""))</f>
        <v>0.57185412296894789</v>
      </c>
      <c r="BF285" s="46"/>
      <c r="BG285" s="46"/>
      <c r="BH285" s="46">
        <f>IF(ISNUMBER(VLOOKUP($B285,Stats!$A$2:$AA$19,2,FALSE))=FALSE,"",IF(ISNUMBER(Z285),(Z285-VLOOKUP($B285,Stats!$A$2:$AA$19,8,FALSE))/VLOOKUP($B285,Stats!$A$2:$AA$19,22,FALSE),""))</f>
        <v>3.0532012749379223</v>
      </c>
      <c r="BI285" s="46" t="str">
        <f>IF(ISNUMBER(VLOOKUP($B285,Stats!$A$2:$AA$19,2,FALSE))=FALSE,"",IF(ISNUMBER(#REF!),(#REF!-VLOOKUP($B285,Stats!$A$2:$AA$19,9,FALSE))/VLOOKUP($B285,Stats!$A$2:$AA$19,23,FALSE),""))</f>
        <v/>
      </c>
      <c r="BJ285" s="46" t="str">
        <f>IF(ISNUMBER(VLOOKUP($B285,Stats!$A$2:$AA$19,2,FALSE))=FALSE,"",IF(ISNUMBER(#REF!),(#REF!-VLOOKUP($B285,Stats!$A$2:$AA$19,10,FALSE))/VLOOKUP($B285,Stats!$A$2:$AA$19,24,FALSE),""))</f>
        <v/>
      </c>
      <c r="BK285" s="44">
        <f t="shared" si="59"/>
        <v>0.49970211392173641</v>
      </c>
      <c r="BL285" s="46" t="str">
        <f>IF(ISNUMBER(VLOOKUP($B285,Stats!$A$2:$AA$19,2,FALSE))=FALSE,"",IF(ISNUMBER(#REF!),(#REF!-VLOOKUP($B285,Stats!$A$2:$AA$19,11,FALSE))/VLOOKUP($B285,Stats!$A$2:$AA$19,25,FALSE),""))</f>
        <v/>
      </c>
      <c r="BM285" s="46">
        <f>IF(ISNUMBER(VLOOKUP($B285,Stats!$A$2:$AA$19,2,FALSE))=FALSE,"",IF(ISNUMBER(AA285),(AA285-VLOOKUP($B285,Stats!$A$2:$AA$19,12,FALSE))/VLOOKUP($B285,Stats!$A$2:$AA$19,26,FALSE),""))</f>
        <v>1.4728897301020412</v>
      </c>
      <c r="BN285" s="46" t="str">
        <f>IF(ISNUMBER(VLOOKUP($B285,Stats!$A$2:$AA$19,2,FALSE))=FALSE,"",IF(ISNUMBER(#REF!),(#REF!-VLOOKUP($B285,Stats!$A$2:$AA$19,13,FALSE))/VLOOKUP($B285,Stats!$A$2:$AA$19,27,FALSE),""))</f>
        <v/>
      </c>
      <c r="BO285" s="46" t="str">
        <f>IF(ISNUMBER(VLOOKUP($B285,Stats!$A$2:$AA$19,2,FALSE))=FALSE,"",IF(ISNUMBER(#REF!),(#REF!-VLOOKUP($B285,Stats!$A$2:$AA$19,14,FALSE))/VLOOKUP($B285,Stats!$A$2:$AB$19,28,FALSE),""))</f>
        <v/>
      </c>
      <c r="BP285" s="46"/>
      <c r="BQ285" s="46">
        <f>IF(ISNUMBER(VLOOKUP($B285,Stats!$A$2:$AA$19,2,FALSE))=FALSE,"",IF(ISNUMBER(BM285),BM285,(VLOOKUP($B285,Stats!$A$2:$AT$19,46,FALSE)-VLOOKUP($B285,Stats!$A$2:$AA$19,12,FALSE))/VLOOKUP($B285,Stats!$A$2:$AA$19,26,FALSE)))</f>
        <v>1.4728897301020412</v>
      </c>
      <c r="BR285" s="51">
        <f t="shared" si="60"/>
        <v>1.4728897301020412</v>
      </c>
      <c r="BS285" s="32" t="str">
        <f t="shared" si="55"/>
        <v>5405_201504</v>
      </c>
      <c r="BT285" s="53">
        <f t="shared" si="56"/>
        <v>0.53810792784489769</v>
      </c>
    </row>
    <row r="286" spans="1:72" x14ac:dyDescent="0.15">
      <c r="A286" s="16">
        <v>5405</v>
      </c>
      <c r="B286" s="17">
        <v>201505</v>
      </c>
      <c r="C286" s="3">
        <v>0</v>
      </c>
      <c r="D286" s="23">
        <v>1.8319604612849982E-2</v>
      </c>
      <c r="E286" s="18">
        <v>1.3438632145040191E-2</v>
      </c>
      <c r="F286" s="24">
        <v>4</v>
      </c>
      <c r="G286" s="24">
        <v>4</v>
      </c>
      <c r="H286" s="20">
        <v>1.3322029327017093E-2</v>
      </c>
      <c r="I286" s="20">
        <v>-8.620980301273784E-3</v>
      </c>
      <c r="J286" s="24">
        <v>3</v>
      </c>
      <c r="K286" s="24">
        <v>2</v>
      </c>
      <c r="L286" s="20">
        <v>2.220296039471914E-2</v>
      </c>
      <c r="M286" s="20">
        <v>-1.466649662032915E-2</v>
      </c>
      <c r="N286" s="19">
        <v>1.5682</v>
      </c>
      <c r="O286" s="19">
        <v>1.0456060808107748</v>
      </c>
      <c r="P286" s="25">
        <v>42065</v>
      </c>
      <c r="Q286" s="20">
        <v>-1.466649662032915E-2</v>
      </c>
      <c r="R286" s="25">
        <v>42066</v>
      </c>
      <c r="S286" s="25">
        <f>IF(ISNUMBER(R286),VLOOKUP(B286,Index!$B$3:$AB$18,27,FALSE),"")</f>
        <v>42069</v>
      </c>
      <c r="T286" s="25">
        <f>IF(ISNUMBER($R286),VLOOKUP($B286,Index!$B$21:$AB$36,27,FALSE),"")</f>
        <v>42069</v>
      </c>
      <c r="U286" s="25">
        <f>IF(ISNUMBER($R286),VLOOKUP($B286,Index!$B$39:$AB$54,27,FALSE),"")</f>
        <v>42069</v>
      </c>
      <c r="W286" s="18">
        <v>0.65950576606259936</v>
      </c>
      <c r="X286" s="19">
        <v>0.5</v>
      </c>
      <c r="Y286" s="18">
        <v>0.25498011729288755</v>
      </c>
      <c r="Z286" s="19">
        <f t="shared" si="57"/>
        <v>3</v>
      </c>
      <c r="AA286" s="21">
        <v>1.2490784327770055</v>
      </c>
      <c r="AB286" s="28"/>
      <c r="AC286" s="18">
        <v>0.43494785546981601</v>
      </c>
      <c r="AD286" s="19">
        <v>0.25</v>
      </c>
      <c r="AE286" s="18">
        <v>6.50148602146947E-2</v>
      </c>
      <c r="AF286" s="19">
        <f t="shared" si="58"/>
        <v>9</v>
      </c>
      <c r="AG286" s="21">
        <v>1.5601969312286601</v>
      </c>
      <c r="AH286" s="28"/>
      <c r="AK286" t="str">
        <f t="shared" si="63"/>
        <v/>
      </c>
      <c r="AL286" t="str">
        <f t="shared" si="63"/>
        <v/>
      </c>
      <c r="AM286" t="str">
        <f t="shared" si="63"/>
        <v/>
      </c>
      <c r="AN286" t="str">
        <f t="shared" si="63"/>
        <v/>
      </c>
      <c r="AO286" t="str">
        <f t="shared" si="63"/>
        <v/>
      </c>
      <c r="AP286" t="str">
        <f t="shared" si="63"/>
        <v/>
      </c>
      <c r="AQ286" t="str">
        <f t="shared" si="63"/>
        <v/>
      </c>
      <c r="AR286" t="str">
        <f t="shared" si="63"/>
        <v/>
      </c>
      <c r="AS286" t="str">
        <f t="shared" si="63"/>
        <v/>
      </c>
      <c r="AT286" t="str">
        <f t="shared" si="63"/>
        <v/>
      </c>
      <c r="AU286" t="str">
        <f t="shared" si="63"/>
        <v/>
      </c>
      <c r="AV286">
        <f t="shared" si="63"/>
        <v>1.2490784327770055</v>
      </c>
      <c r="AW286" t="str">
        <f t="shared" si="63"/>
        <v/>
      </c>
      <c r="AX286" t="str">
        <f t="shared" si="63"/>
        <v/>
      </c>
      <c r="AZ286" s="46">
        <f>IF(ISNUMBER(VLOOKUP($B286,Stats!$A$2:$AA$19,2,FALSE))=FALSE,"",IF(ISNUMBER(W286),(W286-VLOOKUP($B286,Stats!$A$2:$AA$19,2,FALSE))/VLOOKUP($B286,Stats!$A$2:$AA$19,16,FALSE),""))</f>
        <v>0.40160475753068681</v>
      </c>
      <c r="BA286" s="46">
        <f>IF(ISNUMBER(VLOOKUP($B286,Stats!$A$2:$AA$19,2,FALSE))=FALSE,"",IF(ISNUMBER(X286),(X286-VLOOKUP($B286,Stats!$A$2:$AA$19,3,FALSE))/VLOOKUP($B286,Stats!$A$2:$AA$19,17,FALSE),""))</f>
        <v>-0.52592327303600894</v>
      </c>
      <c r="BB286" s="46"/>
      <c r="BC286" s="46"/>
      <c r="BD286" s="44">
        <f t="shared" si="54"/>
        <v>-6.2159257752661068E-2</v>
      </c>
      <c r="BE286" s="46">
        <f>IF(ISNUMBER(VLOOKUP($B286,Stats!$A$2:$AA$19,2,FALSE))=FALSE,"",IF(ISNUMBER(Y286),(Y286-VLOOKUP($B286,Stats!$A$2:$AA$19,5,FALSE))/VLOOKUP($B286,Stats!$A$2:$AA$19,19,FALSE),""))</f>
        <v>0.7448652129212342</v>
      </c>
      <c r="BF286" s="46"/>
      <c r="BG286" s="46"/>
      <c r="BH286" s="46">
        <f>IF(ISNUMBER(VLOOKUP($B286,Stats!$A$2:$AA$19,2,FALSE))=FALSE,"",IF(ISNUMBER(Z286),(Z286-VLOOKUP($B286,Stats!$A$2:$AA$19,8,FALSE))/VLOOKUP($B286,Stats!$A$2:$AA$19,22,FALSE),""))</f>
        <v>0.6589932942433816</v>
      </c>
      <c r="BI286" s="46" t="str">
        <f>IF(ISNUMBER(VLOOKUP($B286,Stats!$A$2:$AA$19,2,FALSE))=FALSE,"",IF(ISNUMBER(#REF!),(#REF!-VLOOKUP($B286,Stats!$A$2:$AA$19,9,FALSE))/VLOOKUP($B286,Stats!$A$2:$AA$19,23,FALSE),""))</f>
        <v/>
      </c>
      <c r="BJ286" s="46" t="str">
        <f>IF(ISNUMBER(VLOOKUP($B286,Stats!$A$2:$AA$19,2,FALSE))=FALSE,"",IF(ISNUMBER(#REF!),(#REF!-VLOOKUP($B286,Stats!$A$2:$AA$19,10,FALSE))/VLOOKUP($B286,Stats!$A$2:$AA$19,24,FALSE),""))</f>
        <v/>
      </c>
      <c r="BK286" s="44">
        <f t="shared" si="59"/>
        <v>-0.32370766077184943</v>
      </c>
      <c r="BL286" s="46" t="str">
        <f>IF(ISNUMBER(VLOOKUP($B286,Stats!$A$2:$AA$19,2,FALSE))=FALSE,"",IF(ISNUMBER(#REF!),(#REF!-VLOOKUP($B286,Stats!$A$2:$AA$19,11,FALSE))/VLOOKUP($B286,Stats!$A$2:$AA$19,25,FALSE),""))</f>
        <v/>
      </c>
      <c r="BM286" s="46">
        <f>IF(ISNUMBER(VLOOKUP($B286,Stats!$A$2:$AA$19,2,FALSE))=FALSE,"",IF(ISNUMBER(AA286),(AA286-VLOOKUP($B286,Stats!$A$2:$AA$19,12,FALSE))/VLOOKUP($B286,Stats!$A$2:$AA$19,26,FALSE),""))</f>
        <v>-0.29512588097881626</v>
      </c>
      <c r="BN286" s="46" t="str">
        <f>IF(ISNUMBER(VLOOKUP($B286,Stats!$A$2:$AA$19,2,FALSE))=FALSE,"",IF(ISNUMBER(#REF!),(#REF!-VLOOKUP($B286,Stats!$A$2:$AA$19,13,FALSE))/VLOOKUP($B286,Stats!$A$2:$AA$19,27,FALSE),""))</f>
        <v/>
      </c>
      <c r="BO286" s="46" t="str">
        <f>IF(ISNUMBER(VLOOKUP($B286,Stats!$A$2:$AA$19,2,FALSE))=FALSE,"",IF(ISNUMBER(#REF!),(#REF!-VLOOKUP($B286,Stats!$A$2:$AA$19,14,FALSE))/VLOOKUP($B286,Stats!$A$2:$AB$19,28,FALSE),""))</f>
        <v/>
      </c>
      <c r="BP286" s="46"/>
      <c r="BQ286" s="46">
        <f>IF(ISNUMBER(VLOOKUP($B286,Stats!$A$2:$AA$19,2,FALSE))=FALSE,"",IF(ISNUMBER(BM286),BM286,(VLOOKUP($B286,Stats!$A$2:$AT$19,46,FALSE)-VLOOKUP($B286,Stats!$A$2:$AA$19,12,FALSE))/VLOOKUP($B286,Stats!$A$2:$AA$19,26,FALSE)))</f>
        <v>-0.29512588097881626</v>
      </c>
      <c r="BR286" s="51">
        <f t="shared" si="60"/>
        <v>-0.29512588097881626</v>
      </c>
      <c r="BS286" s="32" t="str">
        <f t="shared" si="55"/>
        <v>5405_201505</v>
      </c>
      <c r="BT286" s="53">
        <f t="shared" si="56"/>
        <v>-0.26568162420940511</v>
      </c>
    </row>
    <row r="287" spans="1:72" x14ac:dyDescent="0.15">
      <c r="A287" s="16">
        <v>5405</v>
      </c>
      <c r="B287" s="17">
        <v>201506</v>
      </c>
      <c r="C287" s="3">
        <v>0</v>
      </c>
      <c r="D287" s="23">
        <v>0.10146897042645442</v>
      </c>
      <c r="E287" s="18">
        <v>8.9149715296348315E-3</v>
      </c>
      <c r="F287" s="24">
        <v>9</v>
      </c>
      <c r="G287" s="24">
        <v>1</v>
      </c>
      <c r="H287" s="20">
        <v>1.0836262988977378E-2</v>
      </c>
      <c r="I287" s="20">
        <v>-6.0125060125093555E-5</v>
      </c>
      <c r="J287" s="24">
        <v>8</v>
      </c>
      <c r="K287" s="24">
        <v>1</v>
      </c>
      <c r="L287" s="20">
        <v>2.4608783442705562E-2</v>
      </c>
      <c r="M287" s="20">
        <v>-6.0125060125093555E-5</v>
      </c>
      <c r="N287" s="19">
        <v>1.7020999999999999</v>
      </c>
      <c r="O287" s="19">
        <v>1.097279525528623</v>
      </c>
      <c r="P287" s="25">
        <v>42083</v>
      </c>
      <c r="Q287" s="20">
        <v>-6.0125060125093555E-5</v>
      </c>
      <c r="R287" s="25">
        <v>42082</v>
      </c>
      <c r="S287" s="25">
        <f>IF(ISNUMBER(R287),VLOOKUP(B287,Index!$B$3:$AB$18,27,FALSE),"")</f>
        <v>42073</v>
      </c>
      <c r="T287" s="25">
        <f>IF(ISNUMBER($R287),VLOOKUP($B287,Index!$B$21:$AB$36,27,FALSE),"")</f>
        <v>42075</v>
      </c>
      <c r="U287" s="25">
        <f>IF(ISNUMBER($R287),VLOOKUP($B287,Index!$B$39:$AB$54,27,FALSE),"")</f>
        <v>42075</v>
      </c>
      <c r="W287" s="18">
        <v>3.0440691127936326</v>
      </c>
      <c r="X287" s="19">
        <v>0.9</v>
      </c>
      <c r="Y287" s="18">
        <v>0.16914969185520812</v>
      </c>
      <c r="Z287" s="19">
        <f t="shared" si="57"/>
        <v>9</v>
      </c>
      <c r="AA287" s="21">
        <v>1687.6319161318515</v>
      </c>
      <c r="AB287" s="28"/>
      <c r="AC287" s="18">
        <v>9.2663567634642128</v>
      </c>
      <c r="AD287" s="19">
        <v>0.81</v>
      </c>
      <c r="AE287" s="18">
        <v>2.8611618254711858E-2</v>
      </c>
      <c r="AF287" s="19">
        <f t="shared" si="58"/>
        <v>81</v>
      </c>
      <c r="AG287" s="21">
        <v>2848101.4843468647</v>
      </c>
      <c r="AH287" s="28"/>
      <c r="AK287" t="str">
        <f t="shared" si="63"/>
        <v/>
      </c>
      <c r="AL287" t="str">
        <f t="shared" si="63"/>
        <v/>
      </c>
      <c r="AM287" t="str">
        <f t="shared" si="63"/>
        <v/>
      </c>
      <c r="AN287" t="str">
        <f t="shared" si="63"/>
        <v/>
      </c>
      <c r="AO287" t="str">
        <f t="shared" si="63"/>
        <v/>
      </c>
      <c r="AP287" t="str">
        <f t="shared" si="63"/>
        <v/>
      </c>
      <c r="AQ287" t="str">
        <f t="shared" si="63"/>
        <v/>
      </c>
      <c r="AR287" t="str">
        <f t="shared" si="63"/>
        <v/>
      </c>
      <c r="AS287" t="str">
        <f t="shared" si="63"/>
        <v/>
      </c>
      <c r="AT287" t="str">
        <f t="shared" si="63"/>
        <v/>
      </c>
      <c r="AU287" t="str">
        <f t="shared" si="63"/>
        <v/>
      </c>
      <c r="AV287" t="str">
        <f t="shared" si="63"/>
        <v/>
      </c>
      <c r="AW287">
        <f t="shared" si="63"/>
        <v>1687.6319161318515</v>
      </c>
      <c r="AX287" t="str">
        <f t="shared" si="63"/>
        <v/>
      </c>
      <c r="AZ287" s="46">
        <f>IF(ISNUMBER(VLOOKUP($B287,Stats!$A$2:$AA$19,2,FALSE))=FALSE,"",IF(ISNUMBER(W287),(W287-VLOOKUP($B287,Stats!$A$2:$AA$19,2,FALSE))/VLOOKUP($B287,Stats!$A$2:$AA$19,16,FALSE),""))</f>
        <v>0.86678956611151814</v>
      </c>
      <c r="BA287" s="46">
        <f>IF(ISNUMBER(VLOOKUP($B287,Stats!$A$2:$AA$19,2,FALSE))=FALSE,"",IF(ISNUMBER(X287),(X287-VLOOKUP($B287,Stats!$A$2:$AA$19,3,FALSE))/VLOOKUP($B287,Stats!$A$2:$AA$19,17,FALSE),""))</f>
        <v>0.77618004453973322</v>
      </c>
      <c r="BB287" s="46"/>
      <c r="BC287" s="46"/>
      <c r="BD287" s="44">
        <f t="shared" si="54"/>
        <v>0.82148480532562562</v>
      </c>
      <c r="BE287" s="46">
        <f>IF(ISNUMBER(VLOOKUP($B287,Stats!$A$2:$AA$19,2,FALSE))=FALSE,"",IF(ISNUMBER(Y287),(Y287-VLOOKUP($B287,Stats!$A$2:$AA$19,5,FALSE))/VLOOKUP($B287,Stats!$A$2:$AA$19,19,FALSE),""))</f>
        <v>0.27085187391221521</v>
      </c>
      <c r="BF287" s="46"/>
      <c r="BG287" s="46"/>
      <c r="BH287" s="46">
        <f>IF(ISNUMBER(VLOOKUP($B287,Stats!$A$2:$AA$19,2,FALSE))=FALSE,"",IF(ISNUMBER(Z287),(Z287-VLOOKUP($B287,Stats!$A$2:$AA$19,8,FALSE))/VLOOKUP($B287,Stats!$A$2:$AA$19,22,FALSE),""))</f>
        <v>1.635957111953442</v>
      </c>
      <c r="BI287" s="46" t="str">
        <f>IF(ISNUMBER(VLOOKUP($B287,Stats!$A$2:$AA$19,2,FALSE))=FALSE,"",IF(ISNUMBER(#REF!),(#REF!-VLOOKUP($B287,Stats!$A$2:$AA$19,9,FALSE))/VLOOKUP($B287,Stats!$A$2:$AA$19,23,FALSE),""))</f>
        <v/>
      </c>
      <c r="BJ287" s="46" t="str">
        <f>IF(ISNUMBER(VLOOKUP($B287,Stats!$A$2:$AA$19,2,FALSE))=FALSE,"",IF(ISNUMBER(#REF!),(#REF!-VLOOKUP($B287,Stats!$A$2:$AA$19,10,FALSE))/VLOOKUP($B287,Stats!$A$2:$AA$19,24,FALSE),""))</f>
        <v/>
      </c>
      <c r="BK287" s="44">
        <f t="shared" si="59"/>
        <v>0.30119082184748192</v>
      </c>
      <c r="BL287" s="46" t="str">
        <f>IF(ISNUMBER(VLOOKUP($B287,Stats!$A$2:$AA$19,2,FALSE))=FALSE,"",IF(ISNUMBER(#REF!),(#REF!-VLOOKUP($B287,Stats!$A$2:$AA$19,11,FALSE))/VLOOKUP($B287,Stats!$A$2:$AA$19,25,FALSE),""))</f>
        <v/>
      </c>
      <c r="BM287" s="46">
        <f>IF(ISNUMBER(VLOOKUP($B287,Stats!$A$2:$AA$19,2,FALSE))=FALSE,"",IF(ISNUMBER(AA287),(AA287-VLOOKUP($B287,Stats!$A$2:$AA$19,12,FALSE))/VLOOKUP($B287,Stats!$A$2:$AA$19,26,FALSE),""))</f>
        <v>9.1635155673701956</v>
      </c>
      <c r="BN287" s="46" t="str">
        <f>IF(ISNUMBER(VLOOKUP($B287,Stats!$A$2:$AA$19,2,FALSE))=FALSE,"",IF(ISNUMBER(#REF!),(#REF!-VLOOKUP($B287,Stats!$A$2:$AA$19,13,FALSE))/VLOOKUP($B287,Stats!$A$2:$AA$19,27,FALSE),""))</f>
        <v/>
      </c>
      <c r="BO287" s="46" t="str">
        <f>IF(ISNUMBER(VLOOKUP($B287,Stats!$A$2:$AA$19,2,FALSE))=FALSE,"",IF(ISNUMBER(#REF!),(#REF!-VLOOKUP($B287,Stats!$A$2:$AA$19,14,FALSE))/VLOOKUP($B287,Stats!$A$2:$AB$19,28,FALSE),""))</f>
        <v/>
      </c>
      <c r="BP287" s="46"/>
      <c r="BQ287" s="46">
        <f>IF(ISNUMBER(VLOOKUP($B287,Stats!$A$2:$AA$19,2,FALSE))=FALSE,"",IF(ISNUMBER(BM287),BM287,(VLOOKUP($B287,Stats!$A$2:$AT$19,46,FALSE)-VLOOKUP($B287,Stats!$A$2:$AA$19,12,FALSE))/VLOOKUP($B287,Stats!$A$2:$AA$19,26,FALSE)))</f>
        <v>9.1635155673701956</v>
      </c>
      <c r="BR287" s="51">
        <f t="shared" si="60"/>
        <v>3</v>
      </c>
      <c r="BS287" s="32" t="str">
        <f t="shared" si="55"/>
        <v>5405_201506</v>
      </c>
      <c r="BT287" s="53">
        <f t="shared" si="56"/>
        <v>0.94501145417361432</v>
      </c>
    </row>
    <row r="288" spans="1:72" x14ac:dyDescent="0.15">
      <c r="A288" s="16">
        <v>5405</v>
      </c>
      <c r="B288" s="17">
        <v>201507</v>
      </c>
      <c r="C288" s="3">
        <v>0</v>
      </c>
      <c r="D288" s="23">
        <v>2.1209094647788085E-2</v>
      </c>
      <c r="E288" s="18">
        <v>1.3826041121386688E-2</v>
      </c>
      <c r="F288" s="24">
        <v>3</v>
      </c>
      <c r="G288" s="24">
        <v>2</v>
      </c>
      <c r="H288" s="20">
        <v>1.1336203565522821E-2</v>
      </c>
      <c r="I288" s="20">
        <v>-6.2994359815239931E-3</v>
      </c>
      <c r="J288" s="24">
        <v>2</v>
      </c>
      <c r="K288" s="24">
        <v>2</v>
      </c>
      <c r="L288" s="20">
        <v>2.6437929616356382E-2</v>
      </c>
      <c r="M288" s="20">
        <v>-1.0540788267644374E-2</v>
      </c>
      <c r="N288" s="19">
        <v>1.7492000000000001</v>
      </c>
      <c r="O288" s="19">
        <v>1.0012019918722455</v>
      </c>
      <c r="P288" s="25">
        <v>42087</v>
      </c>
      <c r="Q288" s="20">
        <v>-1.2577178138577616E-2</v>
      </c>
      <c r="R288" s="25">
        <v>42089</v>
      </c>
      <c r="S288" s="25">
        <f>IF(ISNUMBER(R288),VLOOKUP(B288,Index!$B$3:$AB$18,27,FALSE),"")</f>
        <v>42088</v>
      </c>
      <c r="T288" s="25">
        <f>IF(ISNUMBER($R288),VLOOKUP($B288,Index!$B$21:$AB$36,27,FALSE),"")</f>
        <v>42089</v>
      </c>
      <c r="U288" s="25">
        <f>IF(ISNUMBER($R288),VLOOKUP($B288,Index!$B$39:$AB$54,27,FALSE),"")</f>
        <v>42089</v>
      </c>
      <c r="W288" s="18">
        <v>1.5270548146407421</v>
      </c>
      <c r="X288" s="19">
        <v>0.6</v>
      </c>
      <c r="Y288" s="18">
        <v>0.26233068580038293</v>
      </c>
      <c r="Z288" s="19">
        <f t="shared" si="57"/>
        <v>1</v>
      </c>
      <c r="AA288" s="21">
        <v>1.6863158344504989</v>
      </c>
      <c r="AB288" s="28"/>
      <c r="AC288" s="18">
        <v>2.3318964069174712</v>
      </c>
      <c r="AD288" s="19">
        <v>0.36</v>
      </c>
      <c r="AE288" s="18">
        <v>6.8817388712499233E-2</v>
      </c>
      <c r="AF288" s="19">
        <f t="shared" si="58"/>
        <v>1</v>
      </c>
      <c r="AG288" s="21">
        <v>2.8436610935184827</v>
      </c>
      <c r="AH288" s="28"/>
      <c r="AK288" t="str">
        <f t="shared" si="63"/>
        <v/>
      </c>
      <c r="AL288" t="str">
        <f t="shared" si="63"/>
        <v/>
      </c>
      <c r="AM288" t="str">
        <f t="shared" si="63"/>
        <v/>
      </c>
      <c r="AN288" t="str">
        <f t="shared" si="63"/>
        <v/>
      </c>
      <c r="AO288" t="str">
        <f t="shared" si="63"/>
        <v/>
      </c>
      <c r="AP288" t="str">
        <f t="shared" si="63"/>
        <v/>
      </c>
      <c r="AQ288" t="str">
        <f t="shared" si="63"/>
        <v/>
      </c>
      <c r="AR288" t="str">
        <f t="shared" si="63"/>
        <v/>
      </c>
      <c r="AS288" t="str">
        <f t="shared" si="63"/>
        <v/>
      </c>
      <c r="AT288" t="str">
        <f t="shared" si="63"/>
        <v/>
      </c>
      <c r="AU288" t="str">
        <f t="shared" si="63"/>
        <v/>
      </c>
      <c r="AV288" t="str">
        <f t="shared" si="63"/>
        <v/>
      </c>
      <c r="AW288" t="str">
        <f t="shared" si="63"/>
        <v/>
      </c>
      <c r="AX288">
        <f t="shared" si="63"/>
        <v>1.6863158344504989</v>
      </c>
      <c r="AZ288" s="46">
        <f>IF(ISNUMBER(VLOOKUP($B288,Stats!$A$2:$AA$19,2,FALSE))=FALSE,"",IF(ISNUMBER(W288),(W288-VLOOKUP($B288,Stats!$A$2:$AA$19,2,FALSE))/VLOOKUP($B288,Stats!$A$2:$AA$19,16,FALSE),""))</f>
        <v>0.10676503527283907</v>
      </c>
      <c r="BA288" s="46">
        <f>IF(ISNUMBER(VLOOKUP($B288,Stats!$A$2:$AA$19,2,FALSE))=FALSE,"",IF(ISNUMBER(X288),(X288-VLOOKUP($B288,Stats!$A$2:$AA$19,3,FALSE))/VLOOKUP($B288,Stats!$A$2:$AA$19,17,FALSE),""))</f>
        <v>-0.37879956534795695</v>
      </c>
      <c r="BB288" s="46"/>
      <c r="BC288" s="46"/>
      <c r="BD288" s="44">
        <f t="shared" si="54"/>
        <v>-0.13601726503755895</v>
      </c>
      <c r="BE288" s="46">
        <f>IF(ISNUMBER(VLOOKUP($B288,Stats!$A$2:$AA$19,2,FALSE))=FALSE,"",IF(ISNUMBER(Y288),(Y288-VLOOKUP($B288,Stats!$A$2:$AA$19,5,FALSE))/VLOOKUP($B288,Stats!$A$2:$AA$19,19,FALSE),""))</f>
        <v>0.49817981289287111</v>
      </c>
      <c r="BF288" s="46"/>
      <c r="BG288" s="46"/>
      <c r="BH288" s="46">
        <f>IF(ISNUMBER(VLOOKUP($B288,Stats!$A$2:$AA$19,2,FALSE))=FALSE,"",IF(ISNUMBER(Z288),(Z288-VLOOKUP($B288,Stats!$A$2:$AA$19,8,FALSE))/VLOOKUP($B288,Stats!$A$2:$AA$19,22,FALSE),""))</f>
        <v>-0.22777854907483192</v>
      </c>
      <c r="BI288" s="46" t="str">
        <f>IF(ISNUMBER(VLOOKUP($B288,Stats!$A$2:$AA$19,2,FALSE))=FALSE,"",IF(ISNUMBER(#REF!),(#REF!-VLOOKUP($B288,Stats!$A$2:$AA$19,9,FALSE))/VLOOKUP($B288,Stats!$A$2:$AA$19,23,FALSE),""))</f>
        <v/>
      </c>
      <c r="BJ288" s="46" t="str">
        <f>IF(ISNUMBER(VLOOKUP($B288,Stats!$A$2:$AA$19,2,FALSE))=FALSE,"",IF(ISNUMBER(#REF!),(#REF!-VLOOKUP($B288,Stats!$A$2:$AA$19,10,FALSE))/VLOOKUP($B288,Stats!$A$2:$AA$19,24,FALSE),""))</f>
        <v/>
      </c>
      <c r="BK288" s="44">
        <f t="shared" si="59"/>
        <v>-0.4170594337474593</v>
      </c>
      <c r="BL288" s="46" t="str">
        <f>IF(ISNUMBER(VLOOKUP($B288,Stats!$A$2:$AA$19,2,FALSE))=FALSE,"",IF(ISNUMBER(#REF!),(#REF!-VLOOKUP($B288,Stats!$A$2:$AA$19,11,FALSE))/VLOOKUP($B288,Stats!$A$2:$AA$19,25,FALSE),""))</f>
        <v/>
      </c>
      <c r="BM288" s="46">
        <f>IF(ISNUMBER(VLOOKUP($B288,Stats!$A$2:$AA$19,2,FALSE))=FALSE,"",IF(ISNUMBER(AA288),(AA288-VLOOKUP($B288,Stats!$A$2:$AA$19,12,FALSE))/VLOOKUP($B288,Stats!$A$2:$AA$19,26,FALSE),""))</f>
        <v>-0.33351646654512301</v>
      </c>
      <c r="BN288" s="46" t="str">
        <f>IF(ISNUMBER(VLOOKUP($B288,Stats!$A$2:$AA$19,2,FALSE))=FALSE,"",IF(ISNUMBER(#REF!),(#REF!-VLOOKUP($B288,Stats!$A$2:$AA$19,13,FALSE))/VLOOKUP($B288,Stats!$A$2:$AA$19,27,FALSE),""))</f>
        <v/>
      </c>
      <c r="BO288" s="46" t="str">
        <f>IF(ISNUMBER(VLOOKUP($B288,Stats!$A$2:$AA$19,2,FALSE))=FALSE,"",IF(ISNUMBER(#REF!),(#REF!-VLOOKUP($B288,Stats!$A$2:$AA$19,14,FALSE))/VLOOKUP($B288,Stats!$A$2:$AB$19,28,FALSE),""))</f>
        <v/>
      </c>
      <c r="BP288" s="46"/>
      <c r="BQ288" s="46">
        <f>IF(ISNUMBER(VLOOKUP($B288,Stats!$A$2:$AA$19,2,FALSE))=FALSE,"",IF(ISNUMBER(BM288),BM288,(VLOOKUP($B288,Stats!$A$2:$AT$19,46,FALSE)-VLOOKUP($B288,Stats!$A$2:$AA$19,12,FALSE))/VLOOKUP($B288,Stats!$A$2:$AA$19,26,FALSE)))</f>
        <v>-0.33351646654512301</v>
      </c>
      <c r="BR288" s="51">
        <f t="shared" si="60"/>
        <v>-0.33351646654512301</v>
      </c>
      <c r="BS288" s="32" t="str">
        <f t="shared" si="55"/>
        <v>5405_201507</v>
      </c>
      <c r="BT288" s="53">
        <f t="shared" si="56"/>
        <v>-0.34414240656501194</v>
      </c>
    </row>
    <row r="289" spans="1:72" x14ac:dyDescent="0.15">
      <c r="S289" t="str">
        <f>IF(ISNUMBER(R289),VLOOKUP(B289,Index!$B$3:$AB$18,27,FALSE),"")</f>
        <v/>
      </c>
      <c r="T289" t="str">
        <f>IF(ISNUMBER($R289),VLOOKUP($B289,Index!$B$21:$AB$36,27,FALSE),"")</f>
        <v/>
      </c>
      <c r="U289" t="str">
        <f>IF(ISNUMBER($R289),VLOOKUP($B289,Index!$B$39:$AB$54,27,FALSE),"")</f>
        <v/>
      </c>
      <c r="Z289" t="str">
        <f t="shared" si="57"/>
        <v/>
      </c>
      <c r="AA289" t="s">
        <v>25</v>
      </c>
      <c r="AF289" t="str">
        <f t="shared" si="58"/>
        <v/>
      </c>
      <c r="AG289" t="s">
        <v>25</v>
      </c>
      <c r="AK289" t="str">
        <f t="shared" si="63"/>
        <v/>
      </c>
      <c r="AL289" t="str">
        <f t="shared" si="63"/>
        <v/>
      </c>
      <c r="AM289" t="str">
        <f t="shared" si="63"/>
        <v/>
      </c>
      <c r="AN289" t="str">
        <f t="shared" si="63"/>
        <v/>
      </c>
      <c r="AO289" t="str">
        <f t="shared" si="63"/>
        <v/>
      </c>
      <c r="AP289" t="str">
        <f t="shared" si="63"/>
        <v/>
      </c>
      <c r="AQ289" t="str">
        <f t="shared" si="63"/>
        <v/>
      </c>
      <c r="AR289" t="str">
        <f t="shared" si="63"/>
        <v/>
      </c>
      <c r="AS289" t="str">
        <f t="shared" si="63"/>
        <v/>
      </c>
      <c r="AT289" t="str">
        <f t="shared" si="63"/>
        <v/>
      </c>
      <c r="AU289" t="str">
        <f t="shared" si="63"/>
        <v/>
      </c>
      <c r="AV289" t="str">
        <f t="shared" si="63"/>
        <v/>
      </c>
      <c r="AW289" t="str">
        <f t="shared" si="63"/>
        <v/>
      </c>
      <c r="AX289" t="str">
        <f t="shared" si="63"/>
        <v/>
      </c>
      <c r="AZ289" s="46" t="str">
        <f>IF(ISNUMBER(VLOOKUP($B289,Stats!$A$2:$AA$19,2,FALSE))=FALSE,"",IF(ISNUMBER(W289),(W289-VLOOKUP($B289,Stats!$A$2:$AA$19,2,FALSE))/VLOOKUP($B289,Stats!$A$2:$AA$19,16,FALSE),""))</f>
        <v/>
      </c>
      <c r="BA289" s="46" t="str">
        <f>IF(ISNUMBER(VLOOKUP($B289,Stats!$A$2:$AA$19,2,FALSE))=FALSE,"",IF(ISNUMBER(X289),(X289-VLOOKUP($B289,Stats!$A$2:$AA$19,3,FALSE))/VLOOKUP($B289,Stats!$A$2:$AA$19,17,FALSE),""))</f>
        <v/>
      </c>
      <c r="BB289" s="46"/>
      <c r="BC289" s="46"/>
      <c r="BD289" s="44" t="str">
        <f t="shared" si="54"/>
        <v/>
      </c>
      <c r="BE289" s="46" t="str">
        <f>IF(ISNUMBER(VLOOKUP($B289,Stats!$A$2:$AA$19,2,FALSE))=FALSE,"",IF(ISNUMBER(Y289),(Y289-VLOOKUP($B289,Stats!$A$2:$AA$19,5,FALSE))/VLOOKUP($B289,Stats!$A$2:$AA$19,19,FALSE),""))</f>
        <v/>
      </c>
      <c r="BF289" s="46"/>
      <c r="BG289" s="46"/>
      <c r="BH289" s="46" t="str">
        <f>IF(ISNUMBER(VLOOKUP($B289,Stats!$A$2:$AA$19,2,FALSE))=FALSE,"",IF(ISNUMBER(Z289),(Z289-VLOOKUP($B289,Stats!$A$2:$AA$19,8,FALSE))/VLOOKUP($B289,Stats!$A$2:$AA$19,22,FALSE),""))</f>
        <v/>
      </c>
      <c r="BI289" s="46" t="str">
        <f>IF(ISNUMBER(VLOOKUP($B289,Stats!$A$2:$AA$19,2,FALSE))=FALSE,"",IF(ISNUMBER(#REF!),(#REF!-VLOOKUP($B289,Stats!$A$2:$AA$19,9,FALSE))/VLOOKUP($B289,Stats!$A$2:$AA$19,23,FALSE),""))</f>
        <v/>
      </c>
      <c r="BJ289" s="46" t="str">
        <f>IF(ISNUMBER(VLOOKUP($B289,Stats!$A$2:$AA$19,2,FALSE))=FALSE,"",IF(ISNUMBER(#REF!),(#REF!-VLOOKUP($B289,Stats!$A$2:$AA$19,10,FALSE))/VLOOKUP($B289,Stats!$A$2:$AA$19,24,FALSE),""))</f>
        <v/>
      </c>
      <c r="BK289" s="44" t="str">
        <f t="shared" si="59"/>
        <v/>
      </c>
      <c r="BL289" s="46" t="str">
        <f>IF(ISNUMBER(VLOOKUP($B289,Stats!$A$2:$AA$19,2,FALSE))=FALSE,"",IF(ISNUMBER(#REF!),(#REF!-VLOOKUP($B289,Stats!$A$2:$AA$19,11,FALSE))/VLOOKUP($B289,Stats!$A$2:$AA$19,25,FALSE),""))</f>
        <v/>
      </c>
      <c r="BM289" s="46" t="str">
        <f>IF(ISNUMBER(VLOOKUP($B289,Stats!$A$2:$AA$19,2,FALSE))=FALSE,"",IF(ISNUMBER(AA289),(AA289-VLOOKUP($B289,Stats!$A$2:$AA$19,12,FALSE))/VLOOKUP($B289,Stats!$A$2:$AA$19,26,FALSE),""))</f>
        <v/>
      </c>
      <c r="BN289" s="46" t="str">
        <f>IF(ISNUMBER(VLOOKUP($B289,Stats!$A$2:$AA$19,2,FALSE))=FALSE,"",IF(ISNUMBER(#REF!),(#REF!-VLOOKUP($B289,Stats!$A$2:$AA$19,13,FALSE))/VLOOKUP($B289,Stats!$A$2:$AA$19,27,FALSE),""))</f>
        <v/>
      </c>
      <c r="BO289" s="46" t="str">
        <f>IF(ISNUMBER(VLOOKUP($B289,Stats!$A$2:$AA$19,2,FALSE))=FALSE,"",IF(ISNUMBER(#REF!),(#REF!-VLOOKUP($B289,Stats!$A$2:$AA$19,14,FALSE))/VLOOKUP($B289,Stats!$A$2:$AB$19,28,FALSE),""))</f>
        <v/>
      </c>
      <c r="BP289" s="46"/>
      <c r="BQ289" s="46" t="str">
        <f>IF(ISNUMBER(VLOOKUP($B289,Stats!$A$2:$AA$19,2,FALSE))=FALSE,"",IF(ISNUMBER(BM289),BM289,(VLOOKUP($B289,Stats!$A$2:$AT$19,46,FALSE)-VLOOKUP($B289,Stats!$A$2:$AA$19,12,FALSE))/VLOOKUP($B289,Stats!$A$2:$AA$19,26,FALSE)))</f>
        <v/>
      </c>
      <c r="BR289" s="51" t="str">
        <f t="shared" si="60"/>
        <v/>
      </c>
      <c r="BS289" s="32" t="str">
        <f t="shared" si="55"/>
        <v/>
      </c>
      <c r="BT289" s="53" t="str">
        <f t="shared" si="56"/>
        <v/>
      </c>
    </row>
    <row r="290" spans="1:72" ht="40.5" x14ac:dyDescent="0.15">
      <c r="A290" s="1" t="s">
        <v>29</v>
      </c>
      <c r="B290" s="1" t="s">
        <v>0</v>
      </c>
      <c r="C290" s="3"/>
      <c r="D290" s="4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 t="s">
        <v>15</v>
      </c>
      <c r="J290" s="1" t="s">
        <v>16</v>
      </c>
      <c r="K290" s="1" t="s">
        <v>17</v>
      </c>
      <c r="L290" s="1" t="s">
        <v>18</v>
      </c>
      <c r="M290" s="1" t="s">
        <v>19</v>
      </c>
      <c r="N290" s="1" t="s">
        <v>20</v>
      </c>
      <c r="O290" s="1" t="s">
        <v>21</v>
      </c>
      <c r="P290" s="1" t="s">
        <v>22</v>
      </c>
      <c r="Q290" s="1" t="s">
        <v>23</v>
      </c>
      <c r="R290" s="1" t="s">
        <v>24</v>
      </c>
      <c r="S290" s="1" t="str">
        <f>IF(ISNUMBER(R290),VLOOKUP(B290,Index!$B$3:$AB$18,27,FALSE),"")</f>
        <v/>
      </c>
      <c r="T290" s="1" t="str">
        <f>IF(ISNUMBER($R290),VLOOKUP($B290,Index!$B$21:$AB$36,27,FALSE),"")</f>
        <v/>
      </c>
      <c r="U290" s="1" t="str">
        <f>IF(ISNUMBER($R290),VLOOKUP($B290,Index!$B$39:$AB$54,27,FALSE),"")</f>
        <v/>
      </c>
      <c r="W290" s="1" t="s">
        <v>1</v>
      </c>
      <c r="X290" s="1" t="s">
        <v>2</v>
      </c>
      <c r="Y290" s="1" t="s">
        <v>4</v>
      </c>
      <c r="Z290" s="1" t="str">
        <f t="shared" si="57"/>
        <v/>
      </c>
      <c r="AA290" s="1" t="s">
        <v>8</v>
      </c>
      <c r="AB290" s="27"/>
      <c r="AC290" s="1" t="s">
        <v>33</v>
      </c>
      <c r="AD290" s="1" t="s">
        <v>35</v>
      </c>
      <c r="AE290" s="1" t="s">
        <v>37</v>
      </c>
      <c r="AF290" s="1" t="str">
        <f t="shared" si="58"/>
        <v/>
      </c>
      <c r="AG290" s="1" t="s">
        <v>38</v>
      </c>
      <c r="AH290" s="27"/>
      <c r="AK290" t="str">
        <f t="shared" si="63"/>
        <v/>
      </c>
      <c r="AL290" t="str">
        <f t="shared" si="63"/>
        <v/>
      </c>
      <c r="AM290" t="str">
        <f t="shared" si="63"/>
        <v/>
      </c>
      <c r="AN290" t="str">
        <f t="shared" si="63"/>
        <v/>
      </c>
      <c r="AO290" t="str">
        <f t="shared" si="63"/>
        <v/>
      </c>
      <c r="AP290" t="str">
        <f t="shared" si="63"/>
        <v/>
      </c>
      <c r="AQ290" t="str">
        <f t="shared" si="63"/>
        <v/>
      </c>
      <c r="AR290" t="str">
        <f t="shared" si="63"/>
        <v/>
      </c>
      <c r="AS290" t="str">
        <f t="shared" si="63"/>
        <v/>
      </c>
      <c r="AT290" t="str">
        <f t="shared" si="63"/>
        <v/>
      </c>
      <c r="AU290" t="str">
        <f t="shared" si="63"/>
        <v/>
      </c>
      <c r="AV290" t="str">
        <f t="shared" si="63"/>
        <v/>
      </c>
      <c r="AW290" t="str">
        <f t="shared" si="63"/>
        <v/>
      </c>
      <c r="AX290" t="str">
        <f t="shared" si="63"/>
        <v/>
      </c>
      <c r="AZ290" s="46" t="str">
        <f>IF(ISNUMBER(VLOOKUP($B290,Stats!$A$2:$AA$19,2,FALSE))=FALSE,"",IF(ISNUMBER(W290),(W290-VLOOKUP($B290,Stats!$A$2:$AA$19,2,FALSE))/VLOOKUP($B290,Stats!$A$2:$AA$19,16,FALSE),""))</f>
        <v/>
      </c>
      <c r="BA290" s="46" t="str">
        <f>IF(ISNUMBER(VLOOKUP($B290,Stats!$A$2:$AA$19,2,FALSE))=FALSE,"",IF(ISNUMBER(X290),(X290-VLOOKUP($B290,Stats!$A$2:$AA$19,3,FALSE))/VLOOKUP($B290,Stats!$A$2:$AA$19,17,FALSE),""))</f>
        <v/>
      </c>
      <c r="BB290" s="46"/>
      <c r="BC290" s="46"/>
      <c r="BD290" s="44" t="str">
        <f t="shared" si="54"/>
        <v/>
      </c>
      <c r="BE290" s="46" t="str">
        <f>IF(ISNUMBER(VLOOKUP($B290,Stats!$A$2:$AA$19,2,FALSE))=FALSE,"",IF(ISNUMBER(Y290),(Y290-VLOOKUP($B290,Stats!$A$2:$AA$19,5,FALSE))/VLOOKUP($B290,Stats!$A$2:$AA$19,19,FALSE),""))</f>
        <v/>
      </c>
      <c r="BF290" s="46"/>
      <c r="BG290" s="46"/>
      <c r="BH290" s="46" t="str">
        <f>IF(ISNUMBER(VLOOKUP($B290,Stats!$A$2:$AA$19,2,FALSE))=FALSE,"",IF(ISNUMBER(Z290),(Z290-VLOOKUP($B290,Stats!$A$2:$AA$19,8,FALSE))/VLOOKUP($B290,Stats!$A$2:$AA$19,22,FALSE),""))</f>
        <v/>
      </c>
      <c r="BI290" s="46" t="str">
        <f>IF(ISNUMBER(VLOOKUP($B290,Stats!$A$2:$AA$19,2,FALSE))=FALSE,"",IF(ISNUMBER(#REF!),(#REF!-VLOOKUP($B290,Stats!$A$2:$AA$19,9,FALSE))/VLOOKUP($B290,Stats!$A$2:$AA$19,23,FALSE),""))</f>
        <v/>
      </c>
      <c r="BJ290" s="46" t="str">
        <f>IF(ISNUMBER(VLOOKUP($B290,Stats!$A$2:$AA$19,2,FALSE))=FALSE,"",IF(ISNUMBER(#REF!),(#REF!-VLOOKUP($B290,Stats!$A$2:$AA$19,10,FALSE))/VLOOKUP($B290,Stats!$A$2:$AA$19,24,FALSE),""))</f>
        <v/>
      </c>
      <c r="BK290" s="44" t="str">
        <f t="shared" si="59"/>
        <v/>
      </c>
      <c r="BL290" s="46" t="str">
        <f>IF(ISNUMBER(VLOOKUP($B290,Stats!$A$2:$AA$19,2,FALSE))=FALSE,"",IF(ISNUMBER(#REF!),(#REF!-VLOOKUP($B290,Stats!$A$2:$AA$19,11,FALSE))/VLOOKUP($B290,Stats!$A$2:$AA$19,25,FALSE),""))</f>
        <v/>
      </c>
      <c r="BM290" s="46" t="str">
        <f>IF(ISNUMBER(VLOOKUP($B290,Stats!$A$2:$AA$19,2,FALSE))=FALSE,"",IF(ISNUMBER(AA290),(AA290-VLOOKUP($B290,Stats!$A$2:$AA$19,12,FALSE))/VLOOKUP($B290,Stats!$A$2:$AA$19,26,FALSE),""))</f>
        <v/>
      </c>
      <c r="BN290" s="46" t="str">
        <f>IF(ISNUMBER(VLOOKUP($B290,Stats!$A$2:$AA$19,2,FALSE))=FALSE,"",IF(ISNUMBER(#REF!),(#REF!-VLOOKUP($B290,Stats!$A$2:$AA$19,13,FALSE))/VLOOKUP($B290,Stats!$A$2:$AA$19,27,FALSE),""))</f>
        <v/>
      </c>
      <c r="BO290" s="46" t="str">
        <f>IF(ISNUMBER(VLOOKUP($B290,Stats!$A$2:$AA$19,2,FALSE))=FALSE,"",IF(ISNUMBER(#REF!),(#REF!-VLOOKUP($B290,Stats!$A$2:$AA$19,14,FALSE))/VLOOKUP($B290,Stats!$A$2:$AB$19,28,FALSE),""))</f>
        <v/>
      </c>
      <c r="BP290" s="46"/>
      <c r="BQ290" s="46" t="str">
        <f>IF(ISNUMBER(VLOOKUP($B290,Stats!$A$2:$AA$19,2,FALSE))=FALSE,"",IF(ISNUMBER(BM290),BM290,(VLOOKUP($B290,Stats!$A$2:$AT$19,46,FALSE)-VLOOKUP($B290,Stats!$A$2:$AA$19,12,FALSE))/VLOOKUP($B290,Stats!$A$2:$AA$19,26,FALSE)))</f>
        <v/>
      </c>
      <c r="BR290" s="51" t="str">
        <f t="shared" si="60"/>
        <v/>
      </c>
      <c r="BS290" s="32" t="str">
        <f t="shared" si="55"/>
        <v/>
      </c>
      <c r="BT290" s="53" t="str">
        <f t="shared" si="56"/>
        <v/>
      </c>
    </row>
    <row r="291" spans="1:72" x14ac:dyDescent="0.15">
      <c r="A291" s="5">
        <v>5406</v>
      </c>
      <c r="B291" s="5" t="s">
        <v>30</v>
      </c>
      <c r="C291" s="3">
        <v>0</v>
      </c>
      <c r="D291" s="11">
        <v>0.53803549225726233</v>
      </c>
      <c r="E291" s="6">
        <v>1.6012384185086478E-2</v>
      </c>
      <c r="F291" s="12">
        <v>64</v>
      </c>
      <c r="G291" s="12">
        <v>51</v>
      </c>
      <c r="H291" s="13">
        <v>1.4986668552507087E-2</v>
      </c>
      <c r="I291" s="13">
        <v>-1.0064386306341011E-2</v>
      </c>
      <c r="J291" s="12">
        <v>9</v>
      </c>
      <c r="K291" s="12">
        <v>6</v>
      </c>
      <c r="L291" s="13">
        <v>4.7944634370049144E-2</v>
      </c>
      <c r="M291" s="13">
        <v>-3.9383895496198029E-2</v>
      </c>
      <c r="N291" s="8">
        <v>1.4033</v>
      </c>
      <c r="O291" s="8">
        <v>1.5861874081609584</v>
      </c>
      <c r="P291" s="14">
        <v>42088</v>
      </c>
      <c r="Q291" s="13">
        <v>-6.160280321012801E-2</v>
      </c>
      <c r="R291" s="14">
        <v>41957</v>
      </c>
      <c r="S291" s="14">
        <f>IF(ISNUMBER(R291),VLOOKUP(B291,Index!$B$3:$AB$18,27,FALSE),"")</f>
        <v>42041</v>
      </c>
      <c r="T291" s="14">
        <f>IF(ISNUMBER($R291),VLOOKUP($B291,Index!$B$21:$AB$36,27,FALSE),"")</f>
        <v>41996</v>
      </c>
      <c r="U291" s="14">
        <f>IF(ISNUMBER($R291),VLOOKUP($B291,Index!$B$39:$AB$54,27,FALSE),"")</f>
        <v>42003</v>
      </c>
      <c r="W291" s="6">
        <v>1.1327062994889734</v>
      </c>
      <c r="X291" s="7">
        <v>0.55652173913043479</v>
      </c>
      <c r="Y291" s="6">
        <v>0.30381362876719459</v>
      </c>
      <c r="Z291" s="8" t="str">
        <f t="shared" si="57"/>
        <v/>
      </c>
      <c r="AA291" s="9">
        <v>8.7339449541284004</v>
      </c>
      <c r="AB291" s="28"/>
      <c r="AC291" s="6">
        <v>1.283023560902004</v>
      </c>
      <c r="AD291" s="7">
        <v>0.30971644612476373</v>
      </c>
      <c r="AE291" s="6">
        <v>9.2302721024690726E-2</v>
      </c>
      <c r="AF291" s="8" t="str">
        <f t="shared" si="58"/>
        <v/>
      </c>
      <c r="AG291" s="9">
        <v>76.281794461744951</v>
      </c>
      <c r="AH291" s="28"/>
      <c r="AK291" t="str">
        <f t="shared" si="63"/>
        <v/>
      </c>
      <c r="AL291" t="str">
        <f t="shared" si="63"/>
        <v/>
      </c>
      <c r="AM291" t="str">
        <f t="shared" si="63"/>
        <v/>
      </c>
      <c r="AN291" t="str">
        <f t="shared" si="63"/>
        <v/>
      </c>
      <c r="AO291" t="str">
        <f t="shared" si="63"/>
        <v/>
      </c>
      <c r="AP291" t="str">
        <f t="shared" si="63"/>
        <v/>
      </c>
      <c r="AQ291" t="str">
        <f t="shared" si="63"/>
        <v/>
      </c>
      <c r="AR291" t="str">
        <f t="shared" si="63"/>
        <v/>
      </c>
      <c r="AS291" t="str">
        <f t="shared" si="63"/>
        <v/>
      </c>
      <c r="AT291" t="str">
        <f t="shared" si="63"/>
        <v/>
      </c>
      <c r="AU291" t="str">
        <f t="shared" si="63"/>
        <v/>
      </c>
      <c r="AV291" t="str">
        <f t="shared" si="63"/>
        <v/>
      </c>
      <c r="AW291" t="str">
        <f t="shared" si="63"/>
        <v/>
      </c>
      <c r="AX291" t="str">
        <f t="shared" si="63"/>
        <v/>
      </c>
      <c r="AZ291" s="46" t="str">
        <f>IF(ISNUMBER(VLOOKUP($B291,Stats!$A$2:$AA$19,2,FALSE))=FALSE,"",IF(ISNUMBER(W291),(W291-VLOOKUP($B291,Stats!$A$2:$AA$19,2,FALSE))/VLOOKUP($B291,Stats!$A$2:$AA$19,16,FALSE),""))</f>
        <v/>
      </c>
      <c r="BA291" s="46" t="str">
        <f>IF(ISNUMBER(VLOOKUP($B291,Stats!$A$2:$AA$19,2,FALSE))=FALSE,"",IF(ISNUMBER(X291),(X291-VLOOKUP($B291,Stats!$A$2:$AA$19,3,FALSE))/VLOOKUP($B291,Stats!$A$2:$AA$19,17,FALSE),""))</f>
        <v/>
      </c>
      <c r="BB291" s="46"/>
      <c r="BC291" s="46"/>
      <c r="BD291" s="44" t="str">
        <f t="shared" si="54"/>
        <v/>
      </c>
      <c r="BE291" s="46" t="str">
        <f>IF(ISNUMBER(VLOOKUP($B291,Stats!$A$2:$AA$19,2,FALSE))=FALSE,"",IF(ISNUMBER(Y291),(Y291-VLOOKUP($B291,Stats!$A$2:$AA$19,5,FALSE))/VLOOKUP($B291,Stats!$A$2:$AA$19,19,FALSE),""))</f>
        <v/>
      </c>
      <c r="BF291" s="46"/>
      <c r="BG291" s="46"/>
      <c r="BH291" s="46" t="str">
        <f>IF(ISNUMBER(VLOOKUP($B291,Stats!$A$2:$AA$19,2,FALSE))=FALSE,"",IF(ISNUMBER(Z291),(Z291-VLOOKUP($B291,Stats!$A$2:$AA$19,8,FALSE))/VLOOKUP($B291,Stats!$A$2:$AA$19,22,FALSE),""))</f>
        <v/>
      </c>
      <c r="BI291" s="46" t="str">
        <f>IF(ISNUMBER(VLOOKUP($B291,Stats!$A$2:$AA$19,2,FALSE))=FALSE,"",IF(ISNUMBER(#REF!),(#REF!-VLOOKUP($B291,Stats!$A$2:$AA$19,9,FALSE))/VLOOKUP($B291,Stats!$A$2:$AA$19,23,FALSE),""))</f>
        <v/>
      </c>
      <c r="BJ291" s="46" t="str">
        <f>IF(ISNUMBER(VLOOKUP($B291,Stats!$A$2:$AA$19,2,FALSE))=FALSE,"",IF(ISNUMBER(#REF!),(#REF!-VLOOKUP($B291,Stats!$A$2:$AA$19,10,FALSE))/VLOOKUP($B291,Stats!$A$2:$AA$19,24,FALSE),""))</f>
        <v/>
      </c>
      <c r="BK291" s="44" t="str">
        <f t="shared" si="59"/>
        <v/>
      </c>
      <c r="BL291" s="46" t="str">
        <f>IF(ISNUMBER(VLOOKUP($B291,Stats!$A$2:$AA$19,2,FALSE))=FALSE,"",IF(ISNUMBER(#REF!),(#REF!-VLOOKUP($B291,Stats!$A$2:$AA$19,11,FALSE))/VLOOKUP($B291,Stats!$A$2:$AA$19,25,FALSE),""))</f>
        <v/>
      </c>
      <c r="BM291" s="46" t="str">
        <f>IF(ISNUMBER(VLOOKUP($B291,Stats!$A$2:$AA$19,2,FALSE))=FALSE,"",IF(ISNUMBER(AA291),(AA291-VLOOKUP($B291,Stats!$A$2:$AA$19,12,FALSE))/VLOOKUP($B291,Stats!$A$2:$AA$19,26,FALSE),""))</f>
        <v/>
      </c>
      <c r="BN291" s="46" t="str">
        <f>IF(ISNUMBER(VLOOKUP($B291,Stats!$A$2:$AA$19,2,FALSE))=FALSE,"",IF(ISNUMBER(#REF!),(#REF!-VLOOKUP($B291,Stats!$A$2:$AA$19,13,FALSE))/VLOOKUP($B291,Stats!$A$2:$AA$19,27,FALSE),""))</f>
        <v/>
      </c>
      <c r="BO291" s="46" t="str">
        <f>IF(ISNUMBER(VLOOKUP($B291,Stats!$A$2:$AA$19,2,FALSE))=FALSE,"",IF(ISNUMBER(#REF!),(#REF!-VLOOKUP($B291,Stats!$A$2:$AA$19,14,FALSE))/VLOOKUP($B291,Stats!$A$2:$AB$19,28,FALSE),""))</f>
        <v/>
      </c>
      <c r="BP291" s="46"/>
      <c r="BQ291" s="46" t="str">
        <f>IF(ISNUMBER(VLOOKUP($B291,Stats!$A$2:$AA$19,2,FALSE))=FALSE,"",IF(ISNUMBER(BM291),BM291,(VLOOKUP($B291,Stats!$A$2:$AT$19,46,FALSE)-VLOOKUP($B291,Stats!$A$2:$AA$19,12,FALSE))/VLOOKUP($B291,Stats!$A$2:$AA$19,26,FALSE)))</f>
        <v/>
      </c>
      <c r="BR291" s="51" t="str">
        <f t="shared" si="60"/>
        <v/>
      </c>
      <c r="BS291" s="32" t="str">
        <f t="shared" si="55"/>
        <v/>
      </c>
      <c r="BT291" s="53" t="str">
        <f t="shared" si="56"/>
        <v/>
      </c>
    </row>
    <row r="292" spans="1:72" x14ac:dyDescent="0.15">
      <c r="A292" s="5">
        <v>5406</v>
      </c>
      <c r="B292" s="5" t="s">
        <v>31</v>
      </c>
      <c r="C292" s="3">
        <v>0</v>
      </c>
      <c r="D292" s="11">
        <v>3.2915982729767611E-2</v>
      </c>
      <c r="E292" s="6">
        <v>1.4578236609461535E-2</v>
      </c>
      <c r="F292" s="15">
        <v>4.5714285714285712</v>
      </c>
      <c r="G292" s="15">
        <v>3.6428571428571428</v>
      </c>
      <c r="H292" s="13">
        <v>1.398329331533639E-2</v>
      </c>
      <c r="I292" s="13">
        <v>-9.8556014442117649E-3</v>
      </c>
      <c r="J292" s="12">
        <v>3.1428571428571428</v>
      </c>
      <c r="K292" s="12">
        <v>2.2857142857142856</v>
      </c>
      <c r="L292" s="13">
        <v>2.5743709749194266E-2</v>
      </c>
      <c r="M292" s="13">
        <v>-1.7544116443381743E-2</v>
      </c>
      <c r="N292" s="8">
        <v>1.0811214285714286</v>
      </c>
      <c r="O292" s="8">
        <v>1.0473432063557249</v>
      </c>
      <c r="P292" s="14"/>
      <c r="Q292" s="13">
        <v>-2.8978490297464601E-2</v>
      </c>
      <c r="R292" s="14"/>
      <c r="S292" s="14" t="str">
        <f>IF(ISNUMBER(R292),VLOOKUP(B292,Index!$B$3:$AB$18,27,FALSE),"")</f>
        <v/>
      </c>
      <c r="T292" s="14" t="str">
        <f>IF(ISNUMBER($R292),VLOOKUP($B292,Index!$B$21:$AB$36,27,FALSE),"")</f>
        <v/>
      </c>
      <c r="U292" s="14" t="str">
        <f>IF(ISNUMBER($R292),VLOOKUP($B292,Index!$B$39:$AB$54,27,FALSE),"")</f>
        <v/>
      </c>
      <c r="W292" s="6">
        <v>1.3279281612087779</v>
      </c>
      <c r="X292" s="8">
        <v>0.57270408163265307</v>
      </c>
      <c r="Y292" s="6">
        <v>0.27660259172849427</v>
      </c>
      <c r="Z292" s="8" t="str">
        <f t="shared" si="57"/>
        <v/>
      </c>
      <c r="AA292" s="9" t="s">
        <v>25</v>
      </c>
      <c r="AB292" s="28"/>
      <c r="AC292" s="6">
        <v>1.763393201331326</v>
      </c>
      <c r="AD292" s="8">
        <v>0.32798996511870054</v>
      </c>
      <c r="AE292" s="6">
        <v>7.6508993750920087E-2</v>
      </c>
      <c r="AF292" s="8" t="str">
        <f t="shared" si="58"/>
        <v/>
      </c>
      <c r="AG292" s="9" t="s">
        <v>25</v>
      </c>
      <c r="AH292" s="28"/>
      <c r="AK292" t="str">
        <f t="shared" si="63"/>
        <v/>
      </c>
      <c r="AL292" t="str">
        <f t="shared" si="63"/>
        <v/>
      </c>
      <c r="AM292" t="str">
        <f t="shared" si="63"/>
        <v/>
      </c>
      <c r="AN292" t="str">
        <f t="shared" si="63"/>
        <v/>
      </c>
      <c r="AO292" t="str">
        <f t="shared" si="63"/>
        <v/>
      </c>
      <c r="AP292" t="str">
        <f t="shared" si="63"/>
        <v/>
      </c>
      <c r="AQ292" t="str">
        <f t="shared" si="63"/>
        <v/>
      </c>
      <c r="AR292" t="str">
        <f t="shared" si="63"/>
        <v/>
      </c>
      <c r="AS292" t="str">
        <f t="shared" si="63"/>
        <v/>
      </c>
      <c r="AT292" t="str">
        <f t="shared" si="63"/>
        <v/>
      </c>
      <c r="AU292" t="str">
        <f t="shared" si="63"/>
        <v/>
      </c>
      <c r="AV292" t="str">
        <f t="shared" si="63"/>
        <v/>
      </c>
      <c r="AW292" t="str">
        <f t="shared" si="63"/>
        <v/>
      </c>
      <c r="AX292" t="str">
        <f t="shared" si="63"/>
        <v/>
      </c>
      <c r="AZ292" s="46" t="str">
        <f>IF(ISNUMBER(VLOOKUP($B292,Stats!$A$2:$AA$19,2,FALSE))=FALSE,"",IF(ISNUMBER(W292),(W292-VLOOKUP($B292,Stats!$A$2:$AA$19,2,FALSE))/VLOOKUP($B292,Stats!$A$2:$AA$19,16,FALSE),""))</f>
        <v/>
      </c>
      <c r="BA292" s="46" t="str">
        <f>IF(ISNUMBER(VLOOKUP($B292,Stats!$A$2:$AA$19,2,FALSE))=FALSE,"",IF(ISNUMBER(X292),(X292-VLOOKUP($B292,Stats!$A$2:$AA$19,3,FALSE))/VLOOKUP($B292,Stats!$A$2:$AA$19,17,FALSE),""))</f>
        <v/>
      </c>
      <c r="BB292" s="46"/>
      <c r="BC292" s="46"/>
      <c r="BD292" s="44" t="str">
        <f t="shared" si="54"/>
        <v/>
      </c>
      <c r="BE292" s="46" t="str">
        <f>IF(ISNUMBER(VLOOKUP($B292,Stats!$A$2:$AA$19,2,FALSE))=FALSE,"",IF(ISNUMBER(Y292),(Y292-VLOOKUP($B292,Stats!$A$2:$AA$19,5,FALSE))/VLOOKUP($B292,Stats!$A$2:$AA$19,19,FALSE),""))</f>
        <v/>
      </c>
      <c r="BF292" s="46"/>
      <c r="BG292" s="46"/>
      <c r="BH292" s="46" t="str">
        <f>IF(ISNUMBER(VLOOKUP($B292,Stats!$A$2:$AA$19,2,FALSE))=FALSE,"",IF(ISNUMBER(Z292),(Z292-VLOOKUP($B292,Stats!$A$2:$AA$19,8,FALSE))/VLOOKUP($B292,Stats!$A$2:$AA$19,22,FALSE),""))</f>
        <v/>
      </c>
      <c r="BI292" s="46" t="str">
        <f>IF(ISNUMBER(VLOOKUP($B292,Stats!$A$2:$AA$19,2,FALSE))=FALSE,"",IF(ISNUMBER(#REF!),(#REF!-VLOOKUP($B292,Stats!$A$2:$AA$19,9,FALSE))/VLOOKUP($B292,Stats!$A$2:$AA$19,23,FALSE),""))</f>
        <v/>
      </c>
      <c r="BJ292" s="46" t="str">
        <f>IF(ISNUMBER(VLOOKUP($B292,Stats!$A$2:$AA$19,2,FALSE))=FALSE,"",IF(ISNUMBER(#REF!),(#REF!-VLOOKUP($B292,Stats!$A$2:$AA$19,10,FALSE))/VLOOKUP($B292,Stats!$A$2:$AA$19,24,FALSE),""))</f>
        <v/>
      </c>
      <c r="BK292" s="44" t="str">
        <f t="shared" si="59"/>
        <v/>
      </c>
      <c r="BL292" s="46" t="str">
        <f>IF(ISNUMBER(VLOOKUP($B292,Stats!$A$2:$AA$19,2,FALSE))=FALSE,"",IF(ISNUMBER(#REF!),(#REF!-VLOOKUP($B292,Stats!$A$2:$AA$19,11,FALSE))/VLOOKUP($B292,Stats!$A$2:$AA$19,25,FALSE),""))</f>
        <v/>
      </c>
      <c r="BM292" s="46" t="str">
        <f>IF(ISNUMBER(VLOOKUP($B292,Stats!$A$2:$AA$19,2,FALSE))=FALSE,"",IF(ISNUMBER(AA292),(AA292-VLOOKUP($B292,Stats!$A$2:$AA$19,12,FALSE))/VLOOKUP($B292,Stats!$A$2:$AA$19,26,FALSE),""))</f>
        <v/>
      </c>
      <c r="BN292" s="46" t="str">
        <f>IF(ISNUMBER(VLOOKUP($B292,Stats!$A$2:$AA$19,2,FALSE))=FALSE,"",IF(ISNUMBER(#REF!),(#REF!-VLOOKUP($B292,Stats!$A$2:$AA$19,13,FALSE))/VLOOKUP($B292,Stats!$A$2:$AA$19,27,FALSE),""))</f>
        <v/>
      </c>
      <c r="BO292" s="46" t="str">
        <f>IF(ISNUMBER(VLOOKUP($B292,Stats!$A$2:$AA$19,2,FALSE))=FALSE,"",IF(ISNUMBER(#REF!),(#REF!-VLOOKUP($B292,Stats!$A$2:$AA$19,14,FALSE))/VLOOKUP($B292,Stats!$A$2:$AB$19,28,FALSE),""))</f>
        <v/>
      </c>
      <c r="BP292" s="46"/>
      <c r="BQ292" s="46" t="str">
        <f>IF(ISNUMBER(VLOOKUP($B292,Stats!$A$2:$AA$19,2,FALSE))=FALSE,"",IF(ISNUMBER(BM292),BM292,(VLOOKUP($B292,Stats!$A$2:$AT$19,46,FALSE)-VLOOKUP($B292,Stats!$A$2:$AA$19,12,FALSE))/VLOOKUP($B292,Stats!$A$2:$AA$19,26,FALSE)))</f>
        <v/>
      </c>
      <c r="BR292" s="51" t="str">
        <f t="shared" si="60"/>
        <v/>
      </c>
      <c r="BS292" s="32" t="str">
        <f t="shared" si="55"/>
        <v/>
      </c>
      <c r="BT292" s="53" t="str">
        <f t="shared" si="56"/>
        <v/>
      </c>
    </row>
    <row r="293" spans="1:72" x14ac:dyDescent="0.15">
      <c r="A293" s="16">
        <v>5406</v>
      </c>
      <c r="B293" s="17">
        <v>201421</v>
      </c>
      <c r="C293" s="3">
        <v>0</v>
      </c>
      <c r="D293" s="23">
        <v>-4.4987001243359415E-2</v>
      </c>
      <c r="E293" s="18">
        <v>6.3586445731347065E-3</v>
      </c>
      <c r="F293" s="24">
        <v>1</v>
      </c>
      <c r="G293" s="24">
        <v>6</v>
      </c>
      <c r="H293" s="20">
        <v>1.153136531364396E-4</v>
      </c>
      <c r="I293" s="20">
        <v>-7.6451005417333961E-3</v>
      </c>
      <c r="J293" s="24">
        <v>1</v>
      </c>
      <c r="K293" s="24">
        <v>4</v>
      </c>
      <c r="L293" s="20">
        <v>1.153136531364396E-4</v>
      </c>
      <c r="M293" s="20">
        <v>-1.8448057188977351E-2</v>
      </c>
      <c r="N293" s="19">
        <v>0.88470000000000004</v>
      </c>
      <c r="O293" s="19">
        <v>1</v>
      </c>
      <c r="P293" s="25">
        <v>41920</v>
      </c>
      <c r="Q293" s="20">
        <v>-4.4987001243359415E-2</v>
      </c>
      <c r="R293" s="25">
        <v>41929</v>
      </c>
      <c r="S293" s="25">
        <f>IF(ISNUMBER(R293),VLOOKUP(B293,Index!$B$3:$AB$18,27,FALSE),"")</f>
        <v>41929</v>
      </c>
      <c r="T293" s="25">
        <f>IF(ISNUMBER($R293),VLOOKUP($B293,Index!$B$21:$AB$36,27,FALSE),"")</f>
        <v>41929</v>
      </c>
      <c r="U293" s="25">
        <f>IF(ISNUMBER($R293),VLOOKUP($B293,Index!$B$39:$AB$54,27,FALSE),"")</f>
        <v>41929</v>
      </c>
      <c r="W293" s="18">
        <v>-1.6195320447609389</v>
      </c>
      <c r="X293" s="19">
        <v>0.14285714285714285</v>
      </c>
      <c r="Y293" s="18">
        <v>0.1206467980954487</v>
      </c>
      <c r="Z293" s="19">
        <f t="shared" si="57"/>
        <v>0</v>
      </c>
      <c r="AA293" s="21" t="s">
        <v>25</v>
      </c>
      <c r="AB293" s="28"/>
      <c r="AC293" s="18">
        <v>2.6228840440075478</v>
      </c>
      <c r="AD293" s="19">
        <v>2.0408163265306121E-2</v>
      </c>
      <c r="AE293" s="18">
        <v>1.4555649890683964E-2</v>
      </c>
      <c r="AF293" s="19">
        <f t="shared" si="58"/>
        <v>0</v>
      </c>
      <c r="AG293" s="21" t="s">
        <v>25</v>
      </c>
      <c r="AH293" s="28"/>
      <c r="AK293" t="str">
        <f t="shared" ref="AK293:AX302" si="64">IF($B293=AK$2,$AA293,"")</f>
        <v/>
      </c>
      <c r="AL293" t="str">
        <f t="shared" si="64"/>
        <v/>
      </c>
      <c r="AM293" t="str">
        <f t="shared" si="64"/>
        <v/>
      </c>
      <c r="AN293" t="str">
        <f t="shared" si="64"/>
        <v/>
      </c>
      <c r="AO293" t="str">
        <f t="shared" si="64"/>
        <v/>
      </c>
      <c r="AP293" t="str">
        <f t="shared" si="64"/>
        <v/>
      </c>
      <c r="AQ293" t="str">
        <f t="shared" si="64"/>
        <v/>
      </c>
      <c r="AR293" t="str">
        <f t="shared" si="64"/>
        <v/>
      </c>
      <c r="AS293" t="str">
        <f t="shared" si="64"/>
        <v/>
      </c>
      <c r="AT293" t="str">
        <f t="shared" si="64"/>
        <v/>
      </c>
      <c r="AU293" t="str">
        <f t="shared" si="64"/>
        <v/>
      </c>
      <c r="AV293" t="str">
        <f t="shared" si="64"/>
        <v/>
      </c>
      <c r="AW293" t="str">
        <f t="shared" si="64"/>
        <v/>
      </c>
      <c r="AX293" t="str">
        <f t="shared" si="64"/>
        <v/>
      </c>
      <c r="AZ293" s="46">
        <f>IF(ISNUMBER(VLOOKUP($B293,Stats!$A$2:$AA$19,2,FALSE))=FALSE,"",IF(ISNUMBER(W293),(W293-VLOOKUP($B293,Stats!$A$2:$AA$19,2,FALSE))/VLOOKUP($B293,Stats!$A$2:$AA$19,16,FALSE),""))</f>
        <v>-2.2106998555768658</v>
      </c>
      <c r="BA293" s="46">
        <f>IF(ISNUMBER(VLOOKUP($B293,Stats!$A$2:$AA$19,2,FALSE))=FALSE,"",IF(ISNUMBER(X293),(X293-VLOOKUP($B293,Stats!$A$2:$AA$19,3,FALSE))/VLOOKUP($B293,Stats!$A$2:$AA$19,17,FALSE),""))</f>
        <v>-1.2748232324955624</v>
      </c>
      <c r="BB293" s="46"/>
      <c r="BC293" s="46"/>
      <c r="BD293" s="44">
        <f t="shared" si="54"/>
        <v>-1.7427615440362141</v>
      </c>
      <c r="BE293" s="46">
        <f>IF(ISNUMBER(VLOOKUP($B293,Stats!$A$2:$AA$19,2,FALSE))=FALSE,"",IF(ISNUMBER(Y293),(Y293-VLOOKUP($B293,Stats!$A$2:$AA$19,5,FALSE))/VLOOKUP($B293,Stats!$A$2:$AA$19,19,FALSE),""))</f>
        <v>0.58298235919524055</v>
      </c>
      <c r="BF293" s="46"/>
      <c r="BG293" s="46"/>
      <c r="BH293" s="46">
        <f>IF(ISNUMBER(VLOOKUP($B293,Stats!$A$2:$AA$19,2,FALSE))=FALSE,"",IF(ISNUMBER(Z293),(Z293-VLOOKUP($B293,Stats!$A$2:$AA$19,8,FALSE))/VLOOKUP($B293,Stats!$A$2:$AA$19,22,FALSE),""))</f>
        <v>-0.61753828864926419</v>
      </c>
      <c r="BI293" s="46" t="str">
        <f>IF(ISNUMBER(VLOOKUP($B293,Stats!$A$2:$AA$19,2,FALSE))=FALSE,"",IF(ISNUMBER(#REF!),(#REF!-VLOOKUP($B293,Stats!$A$2:$AA$19,9,FALSE))/VLOOKUP($B293,Stats!$A$2:$AA$19,23,FALSE),""))</f>
        <v/>
      </c>
      <c r="BJ293" s="46" t="str">
        <f>IF(ISNUMBER(VLOOKUP($B293,Stats!$A$2:$AA$19,2,FALSE))=FALSE,"",IF(ISNUMBER(#REF!),(#REF!-VLOOKUP($B293,Stats!$A$2:$AA$19,10,FALSE))/VLOOKUP($B293,Stats!$A$2:$AA$19,24,FALSE),""))</f>
        <v/>
      </c>
      <c r="BK293" s="44">
        <f t="shared" si="59"/>
        <v>-0.59334913803144762</v>
      </c>
      <c r="BL293" s="46" t="str">
        <f>IF(ISNUMBER(VLOOKUP($B293,Stats!$A$2:$AA$19,2,FALSE))=FALSE,"",IF(ISNUMBER(#REF!),(#REF!-VLOOKUP($B293,Stats!$A$2:$AA$19,11,FALSE))/VLOOKUP($B293,Stats!$A$2:$AA$19,25,FALSE),""))</f>
        <v/>
      </c>
      <c r="BM293" s="46" t="str">
        <f>IF(ISNUMBER(VLOOKUP($B293,Stats!$A$2:$AA$19,2,FALSE))=FALSE,"",IF(ISNUMBER(AA293),(AA293-VLOOKUP($B293,Stats!$A$2:$AA$19,12,FALSE))/VLOOKUP($B293,Stats!$A$2:$AA$19,26,FALSE),""))</f>
        <v/>
      </c>
      <c r="BN293" s="46" t="str">
        <f>IF(ISNUMBER(VLOOKUP($B293,Stats!$A$2:$AA$19,2,FALSE))=FALSE,"",IF(ISNUMBER(#REF!),(#REF!-VLOOKUP($B293,Stats!$A$2:$AA$19,13,FALSE))/VLOOKUP($B293,Stats!$A$2:$AA$19,27,FALSE),""))</f>
        <v/>
      </c>
      <c r="BO293" s="46" t="str">
        <f>IF(ISNUMBER(VLOOKUP($B293,Stats!$A$2:$AA$19,2,FALSE))=FALSE,"",IF(ISNUMBER(#REF!),(#REF!-VLOOKUP($B293,Stats!$A$2:$AA$19,14,FALSE))/VLOOKUP($B293,Stats!$A$2:$AB$19,28,FALSE),""))</f>
        <v/>
      </c>
      <c r="BP293" s="46"/>
      <c r="BQ293" s="46">
        <f>IF(ISNUMBER(VLOOKUP($B293,Stats!$A$2:$AA$19,2,FALSE))=FALSE,"",IF(ISNUMBER(BM293),BM293,(VLOOKUP($B293,Stats!$A$2:$AT$19,46,FALSE)-VLOOKUP($B293,Stats!$A$2:$AA$19,12,FALSE))/VLOOKUP($B293,Stats!$A$2:$AA$19,26,FALSE)))</f>
        <v>-0.81319138310867711</v>
      </c>
      <c r="BR293" s="51">
        <f t="shared" si="60"/>
        <v>-0.81319138310867711</v>
      </c>
      <c r="BS293" s="32" t="str">
        <f t="shared" si="55"/>
        <v>5406_201421</v>
      </c>
      <c r="BT293" s="53">
        <f t="shared" si="56"/>
        <v>-0.8672000682478469</v>
      </c>
    </row>
    <row r="294" spans="1:72" x14ac:dyDescent="0.15">
      <c r="A294" s="16">
        <v>5406</v>
      </c>
      <c r="B294" s="17">
        <v>201422</v>
      </c>
      <c r="C294" s="3">
        <v>0</v>
      </c>
      <c r="D294" s="23">
        <v>1.1835720203574596E-3</v>
      </c>
      <c r="E294" s="18">
        <v>1.2226379796556766E-2</v>
      </c>
      <c r="F294" s="24">
        <v>5</v>
      </c>
      <c r="G294" s="24">
        <v>5</v>
      </c>
      <c r="H294" s="20">
        <v>1.0569909556789981E-2</v>
      </c>
      <c r="I294" s="20">
        <v>-1.019905799490577E-2</v>
      </c>
      <c r="J294" s="24">
        <v>4</v>
      </c>
      <c r="K294" s="24">
        <v>3</v>
      </c>
      <c r="L294" s="20">
        <v>1.764984600805497E-2</v>
      </c>
      <c r="M294" s="20">
        <v>-1.4116251482799602E-2</v>
      </c>
      <c r="N294" s="19">
        <v>0.86129999999999995</v>
      </c>
      <c r="O294" s="19">
        <v>1.0024441340782122</v>
      </c>
      <c r="P294" s="25">
        <v>41941</v>
      </c>
      <c r="Q294" s="20">
        <v>-3.2704841713221633E-2</v>
      </c>
      <c r="R294" s="25">
        <v>41935</v>
      </c>
      <c r="S294" s="25">
        <f>IF(ISNUMBER(R294),VLOOKUP(B294,Index!$B$3:$AB$18,27,FALSE),"")</f>
        <v>41939</v>
      </c>
      <c r="T294" s="25">
        <f>IF(ISNUMBER($R294),VLOOKUP($B294,Index!$B$21:$AB$36,27,FALSE),"")</f>
        <v>41935</v>
      </c>
      <c r="U294" s="25">
        <f>IF(ISNUMBER($R294),VLOOKUP($B294,Index!$B$39:$AB$54,27,FALSE),"")</f>
        <v>41936</v>
      </c>
      <c r="W294" s="18">
        <v>3.5507160610723787E-2</v>
      </c>
      <c r="X294" s="19">
        <v>0.5</v>
      </c>
      <c r="Y294" s="18">
        <v>0.23197924617231286</v>
      </c>
      <c r="Z294" s="19">
        <f t="shared" si="57"/>
        <v>4</v>
      </c>
      <c r="AA294" s="21">
        <v>3.6189504622460081E-2</v>
      </c>
      <c r="AB294" s="28"/>
      <c r="AC294" s="18">
        <v>1.2607584546357347E-3</v>
      </c>
      <c r="AD294" s="19">
        <v>0.25</v>
      </c>
      <c r="AE294" s="18">
        <v>5.381437065467453E-2</v>
      </c>
      <c r="AF294" s="19">
        <f t="shared" si="58"/>
        <v>16</v>
      </c>
      <c r="AG294" s="21">
        <v>1.3096802448190595E-3</v>
      </c>
      <c r="AH294" s="28"/>
      <c r="AK294" t="str">
        <f t="shared" si="64"/>
        <v/>
      </c>
      <c r="AL294">
        <f t="shared" si="64"/>
        <v>3.6189504622460081E-2</v>
      </c>
      <c r="AM294" t="str">
        <f t="shared" si="64"/>
        <v/>
      </c>
      <c r="AN294" t="str">
        <f t="shared" si="64"/>
        <v/>
      </c>
      <c r="AO294" t="str">
        <f t="shared" si="64"/>
        <v/>
      </c>
      <c r="AP294" t="str">
        <f t="shared" si="64"/>
        <v/>
      </c>
      <c r="AQ294" t="str">
        <f t="shared" si="64"/>
        <v/>
      </c>
      <c r="AR294" t="str">
        <f t="shared" si="64"/>
        <v/>
      </c>
      <c r="AS294" t="str">
        <f t="shared" si="64"/>
        <v/>
      </c>
      <c r="AT294" t="str">
        <f t="shared" si="64"/>
        <v/>
      </c>
      <c r="AU294" t="str">
        <f t="shared" si="64"/>
        <v/>
      </c>
      <c r="AV294" t="str">
        <f t="shared" si="64"/>
        <v/>
      </c>
      <c r="AW294" t="str">
        <f t="shared" si="64"/>
        <v/>
      </c>
      <c r="AX294" t="str">
        <f t="shared" si="64"/>
        <v/>
      </c>
      <c r="AZ294" s="46">
        <f>IF(ISNUMBER(VLOOKUP($B294,Stats!$A$2:$AA$19,2,FALSE))=FALSE,"",IF(ISNUMBER(W294),(W294-VLOOKUP($B294,Stats!$A$2:$AA$19,2,FALSE))/VLOOKUP($B294,Stats!$A$2:$AA$19,16,FALSE),""))</f>
        <v>-0.72379516080598472</v>
      </c>
      <c r="BA294" s="46">
        <f>IF(ISNUMBER(VLOOKUP($B294,Stats!$A$2:$AA$19,2,FALSE))=FALSE,"",IF(ISNUMBER(X294),(X294-VLOOKUP($B294,Stats!$A$2:$AA$19,3,FALSE))/VLOOKUP($B294,Stats!$A$2:$AA$19,17,FALSE),""))</f>
        <v>-0.89478917776786471</v>
      </c>
      <c r="BB294" s="46"/>
      <c r="BC294" s="46"/>
      <c r="BD294" s="44">
        <f t="shared" si="54"/>
        <v>-0.80929216928692471</v>
      </c>
      <c r="BE294" s="46">
        <f>IF(ISNUMBER(VLOOKUP($B294,Stats!$A$2:$AA$19,2,FALSE))=FALSE,"",IF(ISNUMBER(Y294),(Y294-VLOOKUP($B294,Stats!$A$2:$AA$19,5,FALSE))/VLOOKUP($B294,Stats!$A$2:$AA$19,19,FALSE),""))</f>
        <v>1.2803980638603267</v>
      </c>
      <c r="BF294" s="46"/>
      <c r="BG294" s="46"/>
      <c r="BH294" s="46">
        <f>IF(ISNUMBER(VLOOKUP($B294,Stats!$A$2:$AA$19,2,FALSE))=FALSE,"",IF(ISNUMBER(Z294),(Z294-VLOOKUP($B294,Stats!$A$2:$AA$19,8,FALSE))/VLOOKUP($B294,Stats!$A$2:$AA$19,22,FALSE),""))</f>
        <v>0.66359770503354598</v>
      </c>
      <c r="BI294" s="46" t="str">
        <f>IF(ISNUMBER(VLOOKUP($B294,Stats!$A$2:$AA$19,2,FALSE))=FALSE,"",IF(ISNUMBER(#REF!),(#REF!-VLOOKUP($B294,Stats!$A$2:$AA$19,9,FALSE))/VLOOKUP($B294,Stats!$A$2:$AA$19,23,FALSE),""))</f>
        <v/>
      </c>
      <c r="BJ294" s="46" t="str">
        <f>IF(ISNUMBER(VLOOKUP($B294,Stats!$A$2:$AA$19,2,FALSE))=FALSE,"",IF(ISNUMBER(#REF!),(#REF!-VLOOKUP($B294,Stats!$A$2:$AA$19,10,FALSE))/VLOOKUP($B294,Stats!$A$2:$AA$19,24,FALSE),""))</f>
        <v/>
      </c>
      <c r="BK294" s="44">
        <f t="shared" si="59"/>
        <v>-0.69719933319216487</v>
      </c>
      <c r="BL294" s="46" t="str">
        <f>IF(ISNUMBER(VLOOKUP($B294,Stats!$A$2:$AA$19,2,FALSE))=FALSE,"",IF(ISNUMBER(#REF!),(#REF!-VLOOKUP($B294,Stats!$A$2:$AA$19,11,FALSE))/VLOOKUP($B294,Stats!$A$2:$AA$19,25,FALSE),""))</f>
        <v/>
      </c>
      <c r="BM294" s="46">
        <f>IF(ISNUMBER(VLOOKUP($B294,Stats!$A$2:$AA$19,2,FALSE))=FALSE,"",IF(ISNUMBER(AA294),(AA294-VLOOKUP($B294,Stats!$A$2:$AA$19,12,FALSE))/VLOOKUP($B294,Stats!$A$2:$AA$19,26,FALSE),""))</f>
        <v>-0.38176092105900639</v>
      </c>
      <c r="BN294" s="46" t="str">
        <f>IF(ISNUMBER(VLOOKUP($B294,Stats!$A$2:$AA$19,2,FALSE))=FALSE,"",IF(ISNUMBER(#REF!),(#REF!-VLOOKUP($B294,Stats!$A$2:$AA$19,13,FALSE))/VLOOKUP($B294,Stats!$A$2:$AA$19,27,FALSE),""))</f>
        <v/>
      </c>
      <c r="BO294" s="46" t="str">
        <f>IF(ISNUMBER(VLOOKUP($B294,Stats!$A$2:$AA$19,2,FALSE))=FALSE,"",IF(ISNUMBER(#REF!),(#REF!-VLOOKUP($B294,Stats!$A$2:$AA$19,14,FALSE))/VLOOKUP($B294,Stats!$A$2:$AB$19,28,FALSE),""))</f>
        <v/>
      </c>
      <c r="BP294" s="46"/>
      <c r="BQ294" s="46">
        <f>IF(ISNUMBER(VLOOKUP($B294,Stats!$A$2:$AA$19,2,FALSE))=FALSE,"",IF(ISNUMBER(BM294),BM294,(VLOOKUP($B294,Stats!$A$2:$AT$19,46,FALSE)-VLOOKUP($B294,Stats!$A$2:$AA$19,12,FALSE))/VLOOKUP($B294,Stats!$A$2:$AA$19,26,FALSE)))</f>
        <v>-0.38176092105900639</v>
      </c>
      <c r="BR294" s="51">
        <f t="shared" si="60"/>
        <v>-0.38176092105900639</v>
      </c>
      <c r="BS294" s="32" t="str">
        <f t="shared" si="55"/>
        <v>5406_201422</v>
      </c>
      <c r="BT294" s="53">
        <f t="shared" si="56"/>
        <v>-0.65653021798448519</v>
      </c>
    </row>
    <row r="295" spans="1:72" x14ac:dyDescent="0.15">
      <c r="A295" s="16">
        <v>5406</v>
      </c>
      <c r="B295" s="17">
        <v>201423</v>
      </c>
      <c r="C295" s="3">
        <v>0</v>
      </c>
      <c r="D295" s="23">
        <v>-1.8560113488591989E-2</v>
      </c>
      <c r="E295" s="18">
        <v>1.0566097894771366E-2</v>
      </c>
      <c r="F295" s="24">
        <v>5</v>
      </c>
      <c r="G295" s="24">
        <v>5</v>
      </c>
      <c r="H295" s="20">
        <v>5.8428962106278791E-3</v>
      </c>
      <c r="I295" s="20">
        <v>-9.4850994329487293E-3</v>
      </c>
      <c r="J295" s="24">
        <v>2</v>
      </c>
      <c r="K295" s="24">
        <v>2</v>
      </c>
      <c r="L295" s="20">
        <v>1.0280042538106882E-2</v>
      </c>
      <c r="M295" s="20">
        <v>-1.9941690962099079E-2</v>
      </c>
      <c r="N295" s="19">
        <v>0.85750000000000004</v>
      </c>
      <c r="O295" s="19">
        <v>1.0113220898690884</v>
      </c>
      <c r="P295" s="25">
        <v>41953</v>
      </c>
      <c r="Q295" s="20">
        <v>-3.1836734693877489E-2</v>
      </c>
      <c r="R295" s="25">
        <v>41957</v>
      </c>
      <c r="S295" s="25">
        <f>IF(ISNUMBER(R295),VLOOKUP(B295,Index!$B$3:$AB$18,27,FALSE),"")</f>
        <v>41956</v>
      </c>
      <c r="T295" s="25">
        <f>IF(ISNUMBER($R295),VLOOKUP($B295,Index!$B$21:$AB$36,27,FALSE),"")</f>
        <v>41954</v>
      </c>
      <c r="U295" s="25">
        <f>IF(ISNUMBER($R295),VLOOKUP($B295,Index!$B$39:$AB$54,27,FALSE),"")</f>
        <v>41957</v>
      </c>
      <c r="W295" s="18">
        <v>-0.55680340465775968</v>
      </c>
      <c r="X295" s="19">
        <v>0.5</v>
      </c>
      <c r="Y295" s="18">
        <v>0.20047761196672581</v>
      </c>
      <c r="Z295" s="19">
        <f t="shared" si="57"/>
        <v>1</v>
      </c>
      <c r="AA295" s="21" t="s">
        <v>25</v>
      </c>
      <c r="AB295" s="28"/>
      <c r="AC295" s="18">
        <v>0.31003003143847285</v>
      </c>
      <c r="AD295" s="19">
        <v>0.25</v>
      </c>
      <c r="AE295" s="18">
        <v>4.0191272899881086E-2</v>
      </c>
      <c r="AF295" s="19">
        <f t="shared" si="58"/>
        <v>1</v>
      </c>
      <c r="AG295" s="21" t="s">
        <v>25</v>
      </c>
      <c r="AH295" s="28"/>
      <c r="AK295" t="str">
        <f t="shared" si="64"/>
        <v/>
      </c>
      <c r="AL295" t="str">
        <f t="shared" si="64"/>
        <v/>
      </c>
      <c r="AM295" t="str">
        <f t="shared" si="64"/>
        <v/>
      </c>
      <c r="AN295" t="str">
        <f t="shared" si="64"/>
        <v/>
      </c>
      <c r="AO295" t="str">
        <f t="shared" si="64"/>
        <v/>
      </c>
      <c r="AP295" t="str">
        <f t="shared" si="64"/>
        <v/>
      </c>
      <c r="AQ295" t="str">
        <f t="shared" si="64"/>
        <v/>
      </c>
      <c r="AR295" t="str">
        <f t="shared" si="64"/>
        <v/>
      </c>
      <c r="AS295" t="str">
        <f t="shared" si="64"/>
        <v/>
      </c>
      <c r="AT295" t="str">
        <f t="shared" si="64"/>
        <v/>
      </c>
      <c r="AU295" t="str">
        <f t="shared" si="64"/>
        <v/>
      </c>
      <c r="AV295" t="str">
        <f t="shared" si="64"/>
        <v/>
      </c>
      <c r="AW295" t="str">
        <f t="shared" si="64"/>
        <v/>
      </c>
      <c r="AX295" t="str">
        <f t="shared" si="64"/>
        <v/>
      </c>
      <c r="AZ295" s="46">
        <f>IF(ISNUMBER(VLOOKUP($B295,Stats!$A$2:$AA$19,2,FALSE))=FALSE,"",IF(ISNUMBER(W295),(W295-VLOOKUP($B295,Stats!$A$2:$AA$19,2,FALSE))/VLOOKUP($B295,Stats!$A$2:$AA$19,16,FALSE),""))</f>
        <v>-0.69029070631084699</v>
      </c>
      <c r="BA295" s="46">
        <f>IF(ISNUMBER(VLOOKUP($B295,Stats!$A$2:$AA$19,2,FALSE))=FALSE,"",IF(ISNUMBER(X295),(X295-VLOOKUP($B295,Stats!$A$2:$AA$19,3,FALSE))/VLOOKUP($B295,Stats!$A$2:$AA$19,17,FALSE),""))</f>
        <v>-7.6117703670941991E-2</v>
      </c>
      <c r="BB295" s="46"/>
      <c r="BC295" s="46"/>
      <c r="BD295" s="44">
        <f t="shared" si="54"/>
        <v>-0.38320420499089447</v>
      </c>
      <c r="BE295" s="46">
        <f>IF(ISNUMBER(VLOOKUP($B295,Stats!$A$2:$AA$19,2,FALSE))=FALSE,"",IF(ISNUMBER(Y295),(Y295-VLOOKUP($B295,Stats!$A$2:$AA$19,5,FALSE))/VLOOKUP($B295,Stats!$A$2:$AA$19,19,FALSE),""))</f>
        <v>0.58512047582945792</v>
      </c>
      <c r="BF295" s="46"/>
      <c r="BG295" s="46"/>
      <c r="BH295" s="46">
        <f>IF(ISNUMBER(VLOOKUP($B295,Stats!$A$2:$AA$19,2,FALSE))=FALSE,"",IF(ISNUMBER(Z295),(Z295-VLOOKUP($B295,Stats!$A$2:$AA$19,8,FALSE))/VLOOKUP($B295,Stats!$A$2:$AA$19,22,FALSE),""))</f>
        <v>-0.39509019437688425</v>
      </c>
      <c r="BI295" s="46" t="str">
        <f>IF(ISNUMBER(VLOOKUP($B295,Stats!$A$2:$AA$19,2,FALSE))=FALSE,"",IF(ISNUMBER(#REF!),(#REF!-VLOOKUP($B295,Stats!$A$2:$AA$19,9,FALSE))/VLOOKUP($B295,Stats!$A$2:$AA$19,23,FALSE),""))</f>
        <v/>
      </c>
      <c r="BJ295" s="46" t="str">
        <f>IF(ISNUMBER(VLOOKUP($B295,Stats!$A$2:$AA$19,2,FALSE))=FALSE,"",IF(ISNUMBER(#REF!),(#REF!-VLOOKUP($B295,Stats!$A$2:$AA$19,10,FALSE))/VLOOKUP($B295,Stats!$A$2:$AA$19,24,FALSE),""))</f>
        <v/>
      </c>
      <c r="BK295" s="44">
        <f t="shared" si="59"/>
        <v>-0.52811139139368579</v>
      </c>
      <c r="BL295" s="46" t="str">
        <f>IF(ISNUMBER(VLOOKUP($B295,Stats!$A$2:$AA$19,2,FALSE))=FALSE,"",IF(ISNUMBER(#REF!),(#REF!-VLOOKUP($B295,Stats!$A$2:$AA$19,11,FALSE))/VLOOKUP($B295,Stats!$A$2:$AA$19,25,FALSE),""))</f>
        <v/>
      </c>
      <c r="BM295" s="46" t="str">
        <f>IF(ISNUMBER(VLOOKUP($B295,Stats!$A$2:$AA$19,2,FALSE))=FALSE,"",IF(ISNUMBER(AA295),(AA295-VLOOKUP($B295,Stats!$A$2:$AA$19,12,FALSE))/VLOOKUP($B295,Stats!$A$2:$AA$19,26,FALSE),""))</f>
        <v/>
      </c>
      <c r="BN295" s="46" t="str">
        <f>IF(ISNUMBER(VLOOKUP($B295,Stats!$A$2:$AA$19,2,FALSE))=FALSE,"",IF(ISNUMBER(#REF!),(#REF!-VLOOKUP($B295,Stats!$A$2:$AA$19,13,FALSE))/VLOOKUP($B295,Stats!$A$2:$AA$19,27,FALSE),""))</f>
        <v/>
      </c>
      <c r="BO295" s="46" t="str">
        <f>IF(ISNUMBER(VLOOKUP($B295,Stats!$A$2:$AA$19,2,FALSE))=FALSE,"",IF(ISNUMBER(#REF!),(#REF!-VLOOKUP($B295,Stats!$A$2:$AA$19,14,FALSE))/VLOOKUP($B295,Stats!$A$2:$AB$19,28,FALSE),""))</f>
        <v/>
      </c>
      <c r="BP295" s="46"/>
      <c r="BQ295" s="46">
        <f>IF(ISNUMBER(VLOOKUP($B295,Stats!$A$2:$AA$19,2,FALSE))=FALSE,"",IF(ISNUMBER(BM295),BM295,(VLOOKUP($B295,Stats!$A$2:$AT$19,46,FALSE)-VLOOKUP($B295,Stats!$A$2:$AA$19,12,FALSE))/VLOOKUP($B295,Stats!$A$2:$AA$19,26,FALSE)))</f>
        <v>-0.71825946798524909</v>
      </c>
      <c r="BR295" s="51">
        <f t="shared" si="60"/>
        <v>-0.71825946798524909</v>
      </c>
      <c r="BS295" s="32" t="str">
        <f t="shared" si="55"/>
        <v>5406_201423</v>
      </c>
      <c r="BT295" s="53">
        <f t="shared" si="56"/>
        <v>-0.53715956943144016</v>
      </c>
    </row>
    <row r="296" spans="1:72" x14ac:dyDescent="0.15">
      <c r="A296" s="16">
        <v>5406</v>
      </c>
      <c r="B296" s="17">
        <v>201424</v>
      </c>
      <c r="C296" s="3">
        <v>0</v>
      </c>
      <c r="D296" s="23">
        <v>0.11262346422548775</v>
      </c>
      <c r="E296" s="18">
        <v>1.0587011922909237E-2</v>
      </c>
      <c r="F296" s="24">
        <v>8</v>
      </c>
      <c r="G296" s="24">
        <v>2</v>
      </c>
      <c r="H296" s="20">
        <v>1.4178341396580474E-2</v>
      </c>
      <c r="I296" s="20">
        <v>-2.8181915692866988E-3</v>
      </c>
      <c r="J296" s="24">
        <v>6</v>
      </c>
      <c r="K296" s="24">
        <v>1</v>
      </c>
      <c r="L296" s="20">
        <v>2.9491246622018519E-2</v>
      </c>
      <c r="M296" s="20">
        <v>-3.8373905744093495E-3</v>
      </c>
      <c r="N296" s="19">
        <v>0.92369999999999997</v>
      </c>
      <c r="O296" s="19">
        <v>1.1076867729943638</v>
      </c>
      <c r="P296" s="25">
        <v>41971</v>
      </c>
      <c r="Q296" s="20">
        <v>-3.8373905744093495E-3</v>
      </c>
      <c r="R296" s="25">
        <v>41961</v>
      </c>
      <c r="S296" s="25">
        <f>IF(ISNUMBER(R296),VLOOKUP(B296,Index!$B$3:$AB$18,27,FALSE),"")</f>
        <v>41963</v>
      </c>
      <c r="T296" s="25">
        <f>IF(ISNUMBER($R296),VLOOKUP($B296,Index!$B$21:$AB$36,27,FALSE),"")</f>
        <v>41963</v>
      </c>
      <c r="U296" s="25">
        <f>IF(ISNUMBER($R296),VLOOKUP($B296,Index!$B$39:$AB$54,27,FALSE),"")</f>
        <v>41963</v>
      </c>
      <c r="W296" s="18">
        <v>3.3787039267646324</v>
      </c>
      <c r="X296" s="19">
        <v>0.8</v>
      </c>
      <c r="Y296" s="18">
        <v>0.20087442775051295</v>
      </c>
      <c r="Z296" s="19">
        <f t="shared" si="57"/>
        <v>2</v>
      </c>
      <c r="AA296" s="21">
        <v>29.348970880511096</v>
      </c>
      <c r="AB296" s="28"/>
      <c r="AC296" s="18">
        <v>11.415640224734746</v>
      </c>
      <c r="AD296" s="19">
        <v>0.64000000000000012</v>
      </c>
      <c r="AE296" s="18">
        <v>4.0350535724096047E-2</v>
      </c>
      <c r="AF296" s="19">
        <f t="shared" si="58"/>
        <v>4</v>
      </c>
      <c r="AG296" s="21">
        <v>861.36209174508826</v>
      </c>
      <c r="AH296" s="28"/>
      <c r="AK296" t="str">
        <f t="shared" si="64"/>
        <v/>
      </c>
      <c r="AL296" t="str">
        <f t="shared" si="64"/>
        <v/>
      </c>
      <c r="AM296" t="str">
        <f t="shared" si="64"/>
        <v/>
      </c>
      <c r="AN296">
        <f t="shared" si="64"/>
        <v>29.348970880511096</v>
      </c>
      <c r="AO296" t="str">
        <f t="shared" si="64"/>
        <v/>
      </c>
      <c r="AP296" t="str">
        <f t="shared" si="64"/>
        <v/>
      </c>
      <c r="AQ296" t="str">
        <f t="shared" si="64"/>
        <v/>
      </c>
      <c r="AR296" t="str">
        <f t="shared" si="64"/>
        <v/>
      </c>
      <c r="AS296" t="str">
        <f t="shared" si="64"/>
        <v/>
      </c>
      <c r="AT296" t="str">
        <f t="shared" si="64"/>
        <v/>
      </c>
      <c r="AU296" t="str">
        <f t="shared" si="64"/>
        <v/>
      </c>
      <c r="AV296" t="str">
        <f t="shared" si="64"/>
        <v/>
      </c>
      <c r="AW296" t="str">
        <f t="shared" si="64"/>
        <v/>
      </c>
      <c r="AX296" t="str">
        <f t="shared" si="64"/>
        <v/>
      </c>
      <c r="AZ296" s="46">
        <f>IF(ISNUMBER(VLOOKUP($B296,Stats!$A$2:$AA$19,2,FALSE))=FALSE,"",IF(ISNUMBER(W296),(W296-VLOOKUP($B296,Stats!$A$2:$AA$19,2,FALSE))/VLOOKUP($B296,Stats!$A$2:$AA$19,16,FALSE),""))</f>
        <v>2.5268824071858913</v>
      </c>
      <c r="BA296" s="46">
        <f>IF(ISNUMBER(VLOOKUP($B296,Stats!$A$2:$AA$19,2,FALSE))=FALSE,"",IF(ISNUMBER(X296),(X296-VLOOKUP($B296,Stats!$A$2:$AA$19,3,FALSE))/VLOOKUP($B296,Stats!$A$2:$AA$19,17,FALSE),""))</f>
        <v>0.51367074063984464</v>
      </c>
      <c r="BB296" s="46"/>
      <c r="BC296" s="46"/>
      <c r="BD296" s="44">
        <f t="shared" si="54"/>
        <v>1.5202765739128679</v>
      </c>
      <c r="BE296" s="46">
        <f>IF(ISNUMBER(VLOOKUP($B296,Stats!$A$2:$AA$19,2,FALSE))=FALSE,"",IF(ISNUMBER(Y296),(Y296-VLOOKUP($B296,Stats!$A$2:$AA$19,5,FALSE))/VLOOKUP($B296,Stats!$A$2:$AA$19,19,FALSE),""))</f>
        <v>0.929340214487126</v>
      </c>
      <c r="BF296" s="46"/>
      <c r="BG296" s="46"/>
      <c r="BH296" s="46">
        <f>IF(ISNUMBER(VLOOKUP($B296,Stats!$A$2:$AA$19,2,FALSE))=FALSE,"",IF(ISNUMBER(Z296),(Z296-VLOOKUP($B296,Stats!$A$2:$AA$19,8,FALSE))/VLOOKUP($B296,Stats!$A$2:$AA$19,22,FALSE),""))</f>
        <v>-0.12438953477147197</v>
      </c>
      <c r="BI296" s="46" t="str">
        <f>IF(ISNUMBER(VLOOKUP($B296,Stats!$A$2:$AA$19,2,FALSE))=FALSE,"",IF(ISNUMBER(#REF!),(#REF!-VLOOKUP($B296,Stats!$A$2:$AA$19,9,FALSE))/VLOOKUP($B296,Stats!$A$2:$AA$19,23,FALSE),""))</f>
        <v/>
      </c>
      <c r="BJ296" s="46" t="str">
        <f>IF(ISNUMBER(VLOOKUP($B296,Stats!$A$2:$AA$19,2,FALSE))=FALSE,"",IF(ISNUMBER(#REF!),(#REF!-VLOOKUP($B296,Stats!$A$2:$AA$19,10,FALSE))/VLOOKUP($B296,Stats!$A$2:$AA$19,24,FALSE),""))</f>
        <v/>
      </c>
      <c r="BK296" s="44">
        <f t="shared" si="59"/>
        <v>-0.6878550105724297</v>
      </c>
      <c r="BL296" s="46" t="str">
        <f>IF(ISNUMBER(VLOOKUP($B296,Stats!$A$2:$AA$19,2,FALSE))=FALSE,"",IF(ISNUMBER(#REF!),(#REF!-VLOOKUP($B296,Stats!$A$2:$AA$19,11,FALSE))/VLOOKUP($B296,Stats!$A$2:$AA$19,25,FALSE),""))</f>
        <v/>
      </c>
      <c r="BM296" s="46">
        <f>IF(ISNUMBER(VLOOKUP($B296,Stats!$A$2:$AA$19,2,FALSE))=FALSE,"",IF(ISNUMBER(AA296),(AA296-VLOOKUP($B296,Stats!$A$2:$AA$19,12,FALSE))/VLOOKUP($B296,Stats!$A$2:$AA$19,26,FALSE),""))</f>
        <v>0.84154866093795666</v>
      </c>
      <c r="BN296" s="46" t="str">
        <f>IF(ISNUMBER(VLOOKUP($B296,Stats!$A$2:$AA$19,2,FALSE))=FALSE,"",IF(ISNUMBER(#REF!),(#REF!-VLOOKUP($B296,Stats!$A$2:$AA$19,13,FALSE))/VLOOKUP($B296,Stats!$A$2:$AA$19,27,FALSE),""))</f>
        <v/>
      </c>
      <c r="BO296" s="46" t="str">
        <f>IF(ISNUMBER(VLOOKUP($B296,Stats!$A$2:$AA$19,2,FALSE))=FALSE,"",IF(ISNUMBER(#REF!),(#REF!-VLOOKUP($B296,Stats!$A$2:$AA$19,14,FALSE))/VLOOKUP($B296,Stats!$A$2:$AB$19,28,FALSE),""))</f>
        <v/>
      </c>
      <c r="BP296" s="46"/>
      <c r="BQ296" s="46">
        <f>IF(ISNUMBER(VLOOKUP($B296,Stats!$A$2:$AA$19,2,FALSE))=FALSE,"",IF(ISNUMBER(BM296),BM296,(VLOOKUP($B296,Stats!$A$2:$AT$19,46,FALSE)-VLOOKUP($B296,Stats!$A$2:$AA$19,12,FALSE))/VLOOKUP($B296,Stats!$A$2:$AA$19,26,FALSE)))</f>
        <v>0.84154866093795666</v>
      </c>
      <c r="BR296" s="51">
        <f t="shared" si="60"/>
        <v>0.84154866093795666</v>
      </c>
      <c r="BS296" s="32" t="str">
        <f t="shared" si="55"/>
        <v>5406_201424</v>
      </c>
      <c r="BT296" s="53">
        <f t="shared" si="56"/>
        <v>5.965204062670712E-2</v>
      </c>
    </row>
    <row r="297" spans="1:72" x14ac:dyDescent="0.15">
      <c r="A297" s="16">
        <v>5406</v>
      </c>
      <c r="B297" s="17">
        <v>201425</v>
      </c>
      <c r="C297" s="3">
        <v>0</v>
      </c>
      <c r="D297" s="23">
        <v>9.9058135758363308E-2</v>
      </c>
      <c r="E297" s="18">
        <v>2.3555656505675929E-2</v>
      </c>
      <c r="F297" s="24">
        <v>7</v>
      </c>
      <c r="G297" s="24">
        <v>3</v>
      </c>
      <c r="H297" s="20">
        <v>2.0841894247587294E-2</v>
      </c>
      <c r="I297" s="20">
        <v>-1.6165219138366549E-2</v>
      </c>
      <c r="J297" s="24">
        <v>3</v>
      </c>
      <c r="K297" s="24">
        <v>1</v>
      </c>
      <c r="L297" s="20">
        <v>4.2818257956448891E-2</v>
      </c>
      <c r="M297" s="20">
        <v>-3.9383895496198029E-2</v>
      </c>
      <c r="N297" s="19">
        <v>1.0258</v>
      </c>
      <c r="O297" s="19">
        <v>1.1163347480683425</v>
      </c>
      <c r="P297" s="25">
        <v>41981</v>
      </c>
      <c r="Q297" s="20">
        <v>-3.9383895496198029E-2</v>
      </c>
      <c r="R297" s="25">
        <v>41982</v>
      </c>
      <c r="S297" s="25">
        <f>IF(ISNUMBER(R297),VLOOKUP(B297,Index!$B$3:$AB$18,27,FALSE),"")</f>
        <v>41982</v>
      </c>
      <c r="T297" s="25">
        <f>IF(ISNUMBER($R297),VLOOKUP($B297,Index!$B$21:$AB$36,27,FALSE),"")</f>
        <v>41982</v>
      </c>
      <c r="U297" s="25">
        <f>IF(ISNUMBER($R297),VLOOKUP($B297,Index!$B$39:$AB$54,27,FALSE),"")</f>
        <v>41982</v>
      </c>
      <c r="W297" s="18">
        <v>2.9717440727508992</v>
      </c>
      <c r="X297" s="19">
        <v>0.7</v>
      </c>
      <c r="Y297" s="18">
        <v>0.44693715803099365</v>
      </c>
      <c r="Z297" s="19">
        <f t="shared" si="57"/>
        <v>0</v>
      </c>
      <c r="AA297" s="21">
        <v>2.515193952003199</v>
      </c>
      <c r="AB297" s="28"/>
      <c r="AC297" s="18">
        <v>8.8312628339301025</v>
      </c>
      <c r="AD297" s="19">
        <v>0.48999999999999994</v>
      </c>
      <c r="AE297" s="18">
        <v>0.1997528232288214</v>
      </c>
      <c r="AF297" s="19">
        <f t="shared" si="58"/>
        <v>0</v>
      </c>
      <c r="AG297" s="21">
        <v>6.3262006161934705</v>
      </c>
      <c r="AH297" s="28"/>
      <c r="AK297" t="str">
        <f t="shared" si="64"/>
        <v/>
      </c>
      <c r="AL297" t="str">
        <f t="shared" si="64"/>
        <v/>
      </c>
      <c r="AM297" t="str">
        <f t="shared" si="64"/>
        <v/>
      </c>
      <c r="AN297" t="str">
        <f t="shared" si="64"/>
        <v/>
      </c>
      <c r="AO297">
        <f t="shared" si="64"/>
        <v>2.515193952003199</v>
      </c>
      <c r="AP297" t="str">
        <f t="shared" si="64"/>
        <v/>
      </c>
      <c r="AQ297" t="str">
        <f t="shared" si="64"/>
        <v/>
      </c>
      <c r="AR297" t="str">
        <f t="shared" si="64"/>
        <v/>
      </c>
      <c r="AS297" t="str">
        <f t="shared" si="64"/>
        <v/>
      </c>
      <c r="AT297" t="str">
        <f t="shared" si="64"/>
        <v/>
      </c>
      <c r="AU297" t="str">
        <f t="shared" si="64"/>
        <v/>
      </c>
      <c r="AV297" t="str">
        <f t="shared" si="64"/>
        <v/>
      </c>
      <c r="AW297" t="str">
        <f t="shared" si="64"/>
        <v/>
      </c>
      <c r="AX297" t="str">
        <f t="shared" si="64"/>
        <v/>
      </c>
      <c r="AZ297" s="46">
        <f>IF(ISNUMBER(VLOOKUP($B297,Stats!$A$2:$AA$19,2,FALSE))=FALSE,"",IF(ISNUMBER(W297),(W297-VLOOKUP($B297,Stats!$A$2:$AA$19,2,FALSE))/VLOOKUP($B297,Stats!$A$2:$AA$19,16,FALSE),""))</f>
        <v>1.4170223482362891</v>
      </c>
      <c r="BA297" s="46">
        <f>IF(ISNUMBER(VLOOKUP($B297,Stats!$A$2:$AA$19,2,FALSE))=FALSE,"",IF(ISNUMBER(X297),(X297-VLOOKUP($B297,Stats!$A$2:$AA$19,3,FALSE))/VLOOKUP($B297,Stats!$A$2:$AA$19,17,FALSE),""))</f>
        <v>0.52844508262562895</v>
      </c>
      <c r="BB297" s="46"/>
      <c r="BC297" s="46"/>
      <c r="BD297" s="44">
        <f t="shared" si="54"/>
        <v>0.97273371543095899</v>
      </c>
      <c r="BE297" s="46">
        <f>IF(ISNUMBER(VLOOKUP($B297,Stats!$A$2:$AA$19,2,FALSE))=FALSE,"",IF(ISNUMBER(Y297),(Y297-VLOOKUP($B297,Stats!$A$2:$AA$19,5,FALSE))/VLOOKUP($B297,Stats!$A$2:$AA$19,19,FALSE),""))</f>
        <v>0.59007253014861905</v>
      </c>
      <c r="BF297" s="46"/>
      <c r="BG297" s="46"/>
      <c r="BH297" s="46">
        <f>IF(ISNUMBER(VLOOKUP($B297,Stats!$A$2:$AA$19,2,FALSE))=FALSE,"",IF(ISNUMBER(Z297),(Z297-VLOOKUP($B297,Stats!$A$2:$AA$19,8,FALSE))/VLOOKUP($B297,Stats!$A$2:$AA$19,22,FALSE),""))</f>
        <v>-0.38938659637819406</v>
      </c>
      <c r="BI297" s="46" t="str">
        <f>IF(ISNUMBER(VLOOKUP($B297,Stats!$A$2:$AA$19,2,FALSE))=FALSE,"",IF(ISNUMBER(#REF!),(#REF!-VLOOKUP($B297,Stats!$A$2:$AA$19,9,FALSE))/VLOOKUP($B297,Stats!$A$2:$AA$19,23,FALSE),""))</f>
        <v/>
      </c>
      <c r="BJ297" s="46" t="str">
        <f>IF(ISNUMBER(VLOOKUP($B297,Stats!$A$2:$AA$19,2,FALSE))=FALSE,"",IF(ISNUMBER(#REF!),(#REF!-VLOOKUP($B297,Stats!$A$2:$AA$19,10,FALSE))/VLOOKUP($B297,Stats!$A$2:$AA$19,24,FALSE),""))</f>
        <v/>
      </c>
      <c r="BK297" s="44">
        <f t="shared" si="59"/>
        <v>-0.52986675001749151</v>
      </c>
      <c r="BL297" s="46" t="str">
        <f>IF(ISNUMBER(VLOOKUP($B297,Stats!$A$2:$AA$19,2,FALSE))=FALSE,"",IF(ISNUMBER(#REF!),(#REF!-VLOOKUP($B297,Stats!$A$2:$AA$19,11,FALSE))/VLOOKUP($B297,Stats!$A$2:$AA$19,25,FALSE),""))</f>
        <v/>
      </c>
      <c r="BM297" s="46">
        <f>IF(ISNUMBER(VLOOKUP($B297,Stats!$A$2:$AA$19,2,FALSE))=FALSE,"",IF(ISNUMBER(AA297),(AA297-VLOOKUP($B297,Stats!$A$2:$AA$19,12,FALSE))/VLOOKUP($B297,Stats!$A$2:$AA$19,26,FALSE),""))</f>
        <v>0.13058823016718846</v>
      </c>
      <c r="BN297" s="46" t="str">
        <f>IF(ISNUMBER(VLOOKUP($B297,Stats!$A$2:$AA$19,2,FALSE))=FALSE,"",IF(ISNUMBER(#REF!),(#REF!-VLOOKUP($B297,Stats!$A$2:$AA$19,13,FALSE))/VLOOKUP($B297,Stats!$A$2:$AA$19,27,FALSE),""))</f>
        <v/>
      </c>
      <c r="BO297" s="46" t="str">
        <f>IF(ISNUMBER(VLOOKUP($B297,Stats!$A$2:$AA$19,2,FALSE))=FALSE,"",IF(ISNUMBER(#REF!),(#REF!-VLOOKUP($B297,Stats!$A$2:$AA$19,14,FALSE))/VLOOKUP($B297,Stats!$A$2:$AB$19,28,FALSE),""))</f>
        <v/>
      </c>
      <c r="BP297" s="46"/>
      <c r="BQ297" s="46">
        <f>IF(ISNUMBER(VLOOKUP($B297,Stats!$A$2:$AA$19,2,FALSE))=FALSE,"",IF(ISNUMBER(BM297),BM297,(VLOOKUP($B297,Stats!$A$2:$AT$19,46,FALSE)-VLOOKUP($B297,Stats!$A$2:$AA$19,12,FALSE))/VLOOKUP($B297,Stats!$A$2:$AA$19,26,FALSE)))</f>
        <v>0.13058823016718846</v>
      </c>
      <c r="BR297" s="51">
        <f t="shared" si="60"/>
        <v>0.13058823016718846</v>
      </c>
      <c r="BS297" s="32" t="str">
        <f t="shared" si="55"/>
        <v>5406_201425</v>
      </c>
      <c r="BT297" s="53">
        <f t="shared" si="56"/>
        <v>-9.7255660890865403E-2</v>
      </c>
    </row>
    <row r="298" spans="1:72" x14ac:dyDescent="0.15">
      <c r="A298" s="16">
        <v>5406</v>
      </c>
      <c r="B298" s="17">
        <v>201426</v>
      </c>
      <c r="C298" s="3">
        <v>0</v>
      </c>
      <c r="D298" s="23">
        <v>1.5760441292353988E-3</v>
      </c>
      <c r="E298" s="18">
        <v>1.4998810454291151E-2</v>
      </c>
      <c r="F298" s="24">
        <v>4</v>
      </c>
      <c r="G298" s="24">
        <v>6</v>
      </c>
      <c r="H298" s="20">
        <v>1.6076617683856709E-2</v>
      </c>
      <c r="I298" s="20">
        <v>-1.0286614475218078E-2</v>
      </c>
      <c r="J298" s="24">
        <v>2</v>
      </c>
      <c r="K298" s="24">
        <v>6</v>
      </c>
      <c r="L298" s="20">
        <v>1.9552792539857533E-2</v>
      </c>
      <c r="M298" s="20">
        <v>-2.0707758117829989E-2</v>
      </c>
      <c r="N298" s="19">
        <v>1.0414000000000001</v>
      </c>
      <c r="O298" s="19">
        <v>1.0140214216163586</v>
      </c>
      <c r="P298" s="25">
        <v>41989</v>
      </c>
      <c r="Q298" s="20">
        <v>-6.0303437680046201E-2</v>
      </c>
      <c r="R298" s="25">
        <v>41997</v>
      </c>
      <c r="S298" s="25">
        <f>IF(ISNUMBER(R298),VLOOKUP(B298,Index!$B$3:$AB$18,27,FALSE),"")</f>
        <v>41997</v>
      </c>
      <c r="T298" s="25">
        <f>IF(ISNUMBER($R298),VLOOKUP($B298,Index!$B$21:$AB$36,27,FALSE),"")</f>
        <v>41996</v>
      </c>
      <c r="U298" s="25">
        <f>IF(ISNUMBER($R298),VLOOKUP($B298,Index!$B$39:$AB$54,27,FALSE),"")</f>
        <v>41996</v>
      </c>
      <c r="W298" s="18">
        <v>4.7281323877061965E-2</v>
      </c>
      <c r="X298" s="19">
        <v>0.4</v>
      </c>
      <c r="Y298" s="18">
        <v>0.28458241937222911</v>
      </c>
      <c r="Z298" s="19">
        <f t="shared" si="57"/>
        <v>0</v>
      </c>
      <c r="AA298" s="21">
        <v>2.6135228601683779E-2</v>
      </c>
      <c r="AB298" s="28"/>
      <c r="AC298" s="18">
        <v>2.2355235875676301E-3</v>
      </c>
      <c r="AD298" s="19">
        <v>0.16000000000000003</v>
      </c>
      <c r="AE298" s="18">
        <v>8.0987153415751287E-2</v>
      </c>
      <c r="AF298" s="19">
        <f t="shared" si="58"/>
        <v>0</v>
      </c>
      <c r="AG298" s="21">
        <v>6.8305017406226985E-4</v>
      </c>
      <c r="AH298" s="28"/>
      <c r="AK298" t="str">
        <f t="shared" si="64"/>
        <v/>
      </c>
      <c r="AL298" t="str">
        <f t="shared" si="64"/>
        <v/>
      </c>
      <c r="AM298" t="str">
        <f t="shared" si="64"/>
        <v/>
      </c>
      <c r="AN298" t="str">
        <f t="shared" si="64"/>
        <v/>
      </c>
      <c r="AO298" t="str">
        <f t="shared" si="64"/>
        <v/>
      </c>
      <c r="AP298">
        <f t="shared" si="64"/>
        <v>2.6135228601683779E-2</v>
      </c>
      <c r="AQ298" t="str">
        <f t="shared" si="64"/>
        <v/>
      </c>
      <c r="AR298" t="str">
        <f t="shared" si="64"/>
        <v/>
      </c>
      <c r="AS298" t="str">
        <f t="shared" si="64"/>
        <v/>
      </c>
      <c r="AT298" t="str">
        <f t="shared" si="64"/>
        <v/>
      </c>
      <c r="AU298" t="str">
        <f t="shared" si="64"/>
        <v/>
      </c>
      <c r="AV298" t="str">
        <f t="shared" si="64"/>
        <v/>
      </c>
      <c r="AW298" t="str">
        <f t="shared" si="64"/>
        <v/>
      </c>
      <c r="AX298" t="str">
        <f t="shared" si="64"/>
        <v/>
      </c>
      <c r="AZ298" s="46">
        <f>IF(ISNUMBER(VLOOKUP($B298,Stats!$A$2:$AA$19,2,FALSE))=FALSE,"",IF(ISNUMBER(W298),(W298-VLOOKUP($B298,Stats!$A$2:$AA$19,2,FALSE))/VLOOKUP($B298,Stats!$A$2:$AA$19,16,FALSE),""))</f>
        <v>-0.41392829968523809</v>
      </c>
      <c r="BA298" s="46">
        <f>IF(ISNUMBER(VLOOKUP($B298,Stats!$A$2:$AA$19,2,FALSE))=FALSE,"",IF(ISNUMBER(X298),(X298-VLOOKUP($B298,Stats!$A$2:$AA$19,3,FALSE))/VLOOKUP($B298,Stats!$A$2:$AA$19,17,FALSE),""))</f>
        <v>-1.3109785511177963</v>
      </c>
      <c r="BB298" s="46"/>
      <c r="BC298" s="46"/>
      <c r="BD298" s="44">
        <f t="shared" si="54"/>
        <v>-0.86245342540151715</v>
      </c>
      <c r="BE298" s="46">
        <f>IF(ISNUMBER(VLOOKUP($B298,Stats!$A$2:$AA$19,2,FALSE))=FALSE,"",IF(ISNUMBER(Y298),(Y298-VLOOKUP($B298,Stats!$A$2:$AA$19,5,FALSE))/VLOOKUP($B298,Stats!$A$2:$AA$19,19,FALSE),""))</f>
        <v>0.25465915708089759</v>
      </c>
      <c r="BF298" s="46"/>
      <c r="BG298" s="46"/>
      <c r="BH298" s="46">
        <f>IF(ISNUMBER(VLOOKUP($B298,Stats!$A$2:$AA$19,2,FALSE))=FALSE,"",IF(ISNUMBER(Z298),(Z298-VLOOKUP($B298,Stats!$A$2:$AA$19,8,FALSE))/VLOOKUP($B298,Stats!$A$2:$AA$19,22,FALSE),""))</f>
        <v>-0.60316436580698729</v>
      </c>
      <c r="BI298" s="46" t="str">
        <f>IF(ISNUMBER(VLOOKUP($B298,Stats!$A$2:$AA$19,2,FALSE))=FALSE,"",IF(ISNUMBER(#REF!),(#REF!-VLOOKUP($B298,Stats!$A$2:$AA$19,9,FALSE))/VLOOKUP($B298,Stats!$A$2:$AA$19,23,FALSE),""))</f>
        <v/>
      </c>
      <c r="BJ298" s="46" t="str">
        <f>IF(ISNUMBER(VLOOKUP($B298,Stats!$A$2:$AA$19,2,FALSE))=FALSE,"",IF(ISNUMBER(#REF!),(#REF!-VLOOKUP($B298,Stats!$A$2:$AA$19,10,FALSE))/VLOOKUP($B298,Stats!$A$2:$AA$19,24,FALSE),""))</f>
        <v/>
      </c>
      <c r="BK298" s="44">
        <f t="shared" si="59"/>
        <v>-0.35921071969872453</v>
      </c>
      <c r="BL298" s="46" t="str">
        <f>IF(ISNUMBER(VLOOKUP($B298,Stats!$A$2:$AA$19,2,FALSE))=FALSE,"",IF(ISNUMBER(#REF!),(#REF!-VLOOKUP($B298,Stats!$A$2:$AA$19,11,FALSE))/VLOOKUP($B298,Stats!$A$2:$AA$19,25,FALSE),""))</f>
        <v/>
      </c>
      <c r="BM298" s="46">
        <f>IF(ISNUMBER(VLOOKUP($B298,Stats!$A$2:$AA$19,2,FALSE))=FALSE,"",IF(ISNUMBER(AA298),(AA298-VLOOKUP($B298,Stats!$A$2:$AA$19,12,FALSE))/VLOOKUP($B298,Stats!$A$2:$AA$19,26,FALSE),""))</f>
        <v>-0.61108963630174951</v>
      </c>
      <c r="BN298" s="46" t="str">
        <f>IF(ISNUMBER(VLOOKUP($B298,Stats!$A$2:$AA$19,2,FALSE))=FALSE,"",IF(ISNUMBER(#REF!),(#REF!-VLOOKUP($B298,Stats!$A$2:$AA$19,13,FALSE))/VLOOKUP($B298,Stats!$A$2:$AA$19,27,FALSE),""))</f>
        <v/>
      </c>
      <c r="BO298" s="46" t="str">
        <f>IF(ISNUMBER(VLOOKUP($B298,Stats!$A$2:$AA$19,2,FALSE))=FALSE,"",IF(ISNUMBER(#REF!),(#REF!-VLOOKUP($B298,Stats!$A$2:$AA$19,14,FALSE))/VLOOKUP($B298,Stats!$A$2:$AB$19,28,FALSE),""))</f>
        <v/>
      </c>
      <c r="BP298" s="46"/>
      <c r="BQ298" s="46">
        <f>IF(ISNUMBER(VLOOKUP($B298,Stats!$A$2:$AA$19,2,FALSE))=FALSE,"",IF(ISNUMBER(BM298),BM298,(VLOOKUP($B298,Stats!$A$2:$AT$19,46,FALSE)-VLOOKUP($B298,Stats!$A$2:$AA$19,12,FALSE))/VLOOKUP($B298,Stats!$A$2:$AA$19,26,FALSE)))</f>
        <v>-0.61108963630174951</v>
      </c>
      <c r="BR298" s="51">
        <f t="shared" si="60"/>
        <v>-0.61108963630174951</v>
      </c>
      <c r="BS298" s="32" t="str">
        <f t="shared" si="55"/>
        <v>5406_201426</v>
      </c>
      <c r="BT298" s="53">
        <f t="shared" si="56"/>
        <v>-0.51023504415988807</v>
      </c>
    </row>
    <row r="299" spans="1:72" x14ac:dyDescent="0.15">
      <c r="A299" s="16">
        <v>5406</v>
      </c>
      <c r="B299" s="17">
        <v>201427</v>
      </c>
      <c r="C299" s="3">
        <v>0</v>
      </c>
      <c r="D299" s="23">
        <v>3.7568843430369814E-2</v>
      </c>
      <c r="E299" s="18">
        <v>1.4224006680581344E-2</v>
      </c>
      <c r="F299" s="24">
        <v>3</v>
      </c>
      <c r="G299" s="24">
        <v>0</v>
      </c>
      <c r="H299" s="20">
        <v>1.2435591858707499E-2</v>
      </c>
      <c r="I299" s="20" t="s">
        <v>25</v>
      </c>
      <c r="J299" s="24">
        <v>3</v>
      </c>
      <c r="K299" s="24">
        <v>0</v>
      </c>
      <c r="L299" s="20">
        <v>2.8766455387615686E-2</v>
      </c>
      <c r="M299" s="20">
        <v>2.7537372147916628E-3</v>
      </c>
      <c r="N299" s="19">
        <v>1.0549999999999999</v>
      </c>
      <c r="O299" s="19">
        <v>1.0347194978422909</v>
      </c>
      <c r="P299" s="25">
        <v>42004</v>
      </c>
      <c r="Q299" s="20">
        <v>0</v>
      </c>
      <c r="R299" s="25">
        <v>42002</v>
      </c>
      <c r="S299" s="25">
        <f>IF(ISNUMBER(R299),VLOOKUP(B299,Index!$B$3:$AB$18,27,FALSE),"")</f>
        <v>42002</v>
      </c>
      <c r="T299" s="25">
        <f>IF(ISNUMBER($R299),VLOOKUP($B299,Index!$B$21:$AB$36,27,FALSE),"")</f>
        <v>42003</v>
      </c>
      <c r="U299" s="25">
        <f>IF(ISNUMBER($R299),VLOOKUP($B299,Index!$B$39:$AB$54,27,FALSE),"")</f>
        <v>42003</v>
      </c>
      <c r="W299" s="18">
        <v>4.5082612116443777</v>
      </c>
      <c r="X299" s="19">
        <v>1</v>
      </c>
      <c r="Y299" s="18">
        <v>0.26988155138452902</v>
      </c>
      <c r="Z299" s="19">
        <f t="shared" si="57"/>
        <v>0</v>
      </c>
      <c r="AA299" s="21" t="s">
        <v>25</v>
      </c>
      <c r="AB299" s="28"/>
      <c r="AC299" s="18">
        <v>20.324419152417232</v>
      </c>
      <c r="AD299" s="19">
        <v>1</v>
      </c>
      <c r="AE299" s="18">
        <v>7.2836051777720179E-2</v>
      </c>
      <c r="AF299" s="19">
        <f t="shared" si="58"/>
        <v>0</v>
      </c>
      <c r="AG299" s="21" t="s">
        <v>25</v>
      </c>
      <c r="AH299" s="28"/>
      <c r="AK299" t="str">
        <f t="shared" si="64"/>
        <v/>
      </c>
      <c r="AL299" t="str">
        <f t="shared" si="64"/>
        <v/>
      </c>
      <c r="AM299" t="str">
        <f t="shared" si="64"/>
        <v/>
      </c>
      <c r="AN299" t="str">
        <f t="shared" si="64"/>
        <v/>
      </c>
      <c r="AO299" t="str">
        <f t="shared" si="64"/>
        <v/>
      </c>
      <c r="AP299" t="str">
        <f t="shared" si="64"/>
        <v/>
      </c>
      <c r="AQ299" t="str">
        <f t="shared" si="64"/>
        <v/>
      </c>
      <c r="AR299" t="str">
        <f t="shared" si="64"/>
        <v/>
      </c>
      <c r="AS299" t="str">
        <f t="shared" si="64"/>
        <v/>
      </c>
      <c r="AT299" t="str">
        <f t="shared" si="64"/>
        <v/>
      </c>
      <c r="AU299" t="str">
        <f t="shared" si="64"/>
        <v/>
      </c>
      <c r="AV299" t="str">
        <f t="shared" si="64"/>
        <v/>
      </c>
      <c r="AW299" t="str">
        <f t="shared" si="64"/>
        <v/>
      </c>
      <c r="AX299" t="str">
        <f t="shared" si="64"/>
        <v/>
      </c>
      <c r="AZ299" s="46">
        <f>IF(ISNUMBER(VLOOKUP($B299,Stats!$A$2:$AA$19,2,FALSE))=FALSE,"",IF(ISNUMBER(W299),(W299-VLOOKUP($B299,Stats!$A$2:$AA$19,2,FALSE))/VLOOKUP($B299,Stats!$A$2:$AA$19,16,FALSE),""))</f>
        <v>1.544537838560317</v>
      </c>
      <c r="BA299" s="46">
        <f>IF(ISNUMBER(VLOOKUP($B299,Stats!$A$2:$AA$19,2,FALSE))=FALSE,"",IF(ISNUMBER(X299),(X299-VLOOKUP($B299,Stats!$A$2:$AA$19,3,FALSE))/VLOOKUP($B299,Stats!$A$2:$AA$19,17,FALSE),""))</f>
        <v>1.4327788106821593</v>
      </c>
      <c r="BB299" s="46"/>
      <c r="BC299" s="46"/>
      <c r="BD299" s="44">
        <f t="shared" si="54"/>
        <v>1.4886583246212381</v>
      </c>
      <c r="BE299" s="46">
        <f>IF(ISNUMBER(VLOOKUP($B299,Stats!$A$2:$AA$19,2,FALSE))=FALSE,"",IF(ISNUMBER(Y299),(Y299-VLOOKUP($B299,Stats!$A$2:$AA$19,5,FALSE))/VLOOKUP($B299,Stats!$A$2:$AA$19,19,FALSE),""))</f>
        <v>0.60094348718193669</v>
      </c>
      <c r="BF299" s="46"/>
      <c r="BG299" s="46"/>
      <c r="BH299" s="46">
        <f>IF(ISNUMBER(VLOOKUP($B299,Stats!$A$2:$AA$19,2,FALSE))=FALSE,"",IF(ISNUMBER(Z299),(Z299-VLOOKUP($B299,Stats!$A$2:$AA$19,8,FALSE))/VLOOKUP($B299,Stats!$A$2:$AA$19,22,FALSE),""))</f>
        <v>-1.3068976797370631</v>
      </c>
      <c r="BI299" s="46" t="str">
        <f>IF(ISNUMBER(VLOOKUP($B299,Stats!$A$2:$AA$19,2,FALSE))=FALSE,"",IF(ISNUMBER(#REF!),(#REF!-VLOOKUP($B299,Stats!$A$2:$AA$19,9,FALSE))/VLOOKUP($B299,Stats!$A$2:$AA$19,23,FALSE),""))</f>
        <v/>
      </c>
      <c r="BJ299" s="46" t="str">
        <f>IF(ISNUMBER(VLOOKUP($B299,Stats!$A$2:$AA$19,2,FALSE))=FALSE,"",IF(ISNUMBER(#REF!),(#REF!-VLOOKUP($B299,Stats!$A$2:$AA$19,10,FALSE))/VLOOKUP($B299,Stats!$A$2:$AA$19,24,FALSE),""))</f>
        <v/>
      </c>
      <c r="BK299" s="44">
        <f t="shared" si="59"/>
        <v>-0.8127297449484745</v>
      </c>
      <c r="BL299" s="46" t="str">
        <f>IF(ISNUMBER(VLOOKUP($B299,Stats!$A$2:$AA$19,2,FALSE))=FALSE,"",IF(ISNUMBER(#REF!),(#REF!-VLOOKUP($B299,Stats!$A$2:$AA$19,11,FALSE))/VLOOKUP($B299,Stats!$A$2:$AA$19,25,FALSE),""))</f>
        <v/>
      </c>
      <c r="BM299" s="46" t="str">
        <f>IF(ISNUMBER(VLOOKUP($B299,Stats!$A$2:$AA$19,2,FALSE))=FALSE,"",IF(ISNUMBER(AA299),(AA299-VLOOKUP($B299,Stats!$A$2:$AA$19,12,FALSE))/VLOOKUP($B299,Stats!$A$2:$AA$19,26,FALSE),""))</f>
        <v/>
      </c>
      <c r="BN299" s="46" t="str">
        <f>IF(ISNUMBER(VLOOKUP($B299,Stats!$A$2:$AA$19,2,FALSE))=FALSE,"",IF(ISNUMBER(#REF!),(#REF!-VLOOKUP($B299,Stats!$A$2:$AA$19,13,FALSE))/VLOOKUP($B299,Stats!$A$2:$AA$19,27,FALSE),""))</f>
        <v/>
      </c>
      <c r="BO299" s="46" t="str">
        <f>IF(ISNUMBER(VLOOKUP($B299,Stats!$A$2:$AA$19,2,FALSE))=FALSE,"",IF(ISNUMBER(#REF!),(#REF!-VLOOKUP($B299,Stats!$A$2:$AA$19,14,FALSE))/VLOOKUP($B299,Stats!$A$2:$AB$19,28,FALSE),""))</f>
        <v/>
      </c>
      <c r="BP299" s="46"/>
      <c r="BQ299" s="46">
        <f>IF(ISNUMBER(VLOOKUP($B299,Stats!$A$2:$AA$19,2,FALSE))=FALSE,"",IF(ISNUMBER(BM299),BM299,(VLOOKUP($B299,Stats!$A$2:$AT$19,46,FALSE)-VLOOKUP($B299,Stats!$A$2:$AA$19,12,FALSE))/VLOOKUP($B299,Stats!$A$2:$AA$19,26,FALSE)))</f>
        <v>-0.46642635650749076</v>
      </c>
      <c r="BR299" s="51">
        <f t="shared" si="60"/>
        <v>-0.46642635650749076</v>
      </c>
      <c r="BS299" s="32" t="str">
        <f t="shared" si="55"/>
        <v>5406_201427</v>
      </c>
      <c r="BT299" s="53">
        <f t="shared" si="56"/>
        <v>-0.28319145334633522</v>
      </c>
    </row>
    <row r="300" spans="1:72" x14ac:dyDescent="0.15">
      <c r="A300" s="16">
        <v>5406</v>
      </c>
      <c r="B300" s="17">
        <v>201501</v>
      </c>
      <c r="C300" s="3">
        <v>0</v>
      </c>
      <c r="D300" s="23">
        <v>-1.2322274881515494E-3</v>
      </c>
      <c r="E300" s="18">
        <v>1.1249279036489231E-2</v>
      </c>
      <c r="F300" s="24">
        <v>1</v>
      </c>
      <c r="G300" s="24">
        <v>4</v>
      </c>
      <c r="H300" s="20">
        <v>1.9241706161137406E-2</v>
      </c>
      <c r="I300" s="20">
        <v>-5.0558696934066838E-3</v>
      </c>
      <c r="J300" s="24">
        <v>1</v>
      </c>
      <c r="K300" s="24">
        <v>4</v>
      </c>
      <c r="L300" s="20">
        <v>1.9241706161137406E-2</v>
      </c>
      <c r="M300" s="20">
        <v>-9.6279678444568528E-3</v>
      </c>
      <c r="N300" s="19">
        <v>1.0752999999999999</v>
      </c>
      <c r="O300" s="19">
        <v>1</v>
      </c>
      <c r="P300" s="25">
        <v>42009</v>
      </c>
      <c r="Q300" s="20">
        <v>-2.0087417464893398E-2</v>
      </c>
      <c r="R300" s="25">
        <v>42013</v>
      </c>
      <c r="S300" s="25">
        <f>IF(ISNUMBER(R300),VLOOKUP(B300,Index!$B$3:$AB$18,27,FALSE),"")</f>
        <v>42013</v>
      </c>
      <c r="T300" s="25">
        <f>IF(ISNUMBER($R300),VLOOKUP($B300,Index!$B$21:$AB$36,27,FALSE),"")</f>
        <v>42013</v>
      </c>
      <c r="U300" s="25">
        <f>IF(ISNUMBER($R300),VLOOKUP($B300,Index!$B$39:$AB$54,27,FALSE),"")</f>
        <v>42011</v>
      </c>
      <c r="W300" s="18">
        <v>-8.8720379146911554E-2</v>
      </c>
      <c r="X300" s="19">
        <v>0.2</v>
      </c>
      <c r="Y300" s="18">
        <v>0.2134400627405422</v>
      </c>
      <c r="Z300" s="19">
        <f t="shared" si="57"/>
        <v>0</v>
      </c>
      <c r="AA300" s="21" t="s">
        <v>25</v>
      </c>
      <c r="AB300" s="28"/>
      <c r="AC300" s="18">
        <v>7.871305675971739E-3</v>
      </c>
      <c r="AD300" s="19">
        <v>4.0000000000000008E-2</v>
      </c>
      <c r="AE300" s="18">
        <v>4.555666038268659E-2</v>
      </c>
      <c r="AF300" s="19">
        <f t="shared" si="58"/>
        <v>0</v>
      </c>
      <c r="AG300" s="21" t="s">
        <v>25</v>
      </c>
      <c r="AH300" s="28"/>
      <c r="AK300" t="str">
        <f t="shared" si="64"/>
        <v/>
      </c>
      <c r="AL300" t="str">
        <f t="shared" si="64"/>
        <v/>
      </c>
      <c r="AM300" t="str">
        <f t="shared" si="64"/>
        <v/>
      </c>
      <c r="AN300" t="str">
        <f t="shared" si="64"/>
        <v/>
      </c>
      <c r="AO300" t="str">
        <f t="shared" si="64"/>
        <v/>
      </c>
      <c r="AP300" t="str">
        <f t="shared" si="64"/>
        <v/>
      </c>
      <c r="AQ300" t="str">
        <f t="shared" si="64"/>
        <v/>
      </c>
      <c r="AR300" t="str">
        <f t="shared" si="64"/>
        <v/>
      </c>
      <c r="AS300" t="str">
        <f t="shared" si="64"/>
        <v/>
      </c>
      <c r="AT300" t="str">
        <f t="shared" si="64"/>
        <v/>
      </c>
      <c r="AU300" t="str">
        <f t="shared" si="64"/>
        <v/>
      </c>
      <c r="AV300" t="str">
        <f t="shared" si="64"/>
        <v/>
      </c>
      <c r="AW300" t="str">
        <f t="shared" si="64"/>
        <v/>
      </c>
      <c r="AX300" t="str">
        <f t="shared" si="64"/>
        <v/>
      </c>
      <c r="AZ300" s="46">
        <f>IF(ISNUMBER(VLOOKUP($B300,Stats!$A$2:$AA$19,2,FALSE))=FALSE,"",IF(ISNUMBER(W300),(W300-VLOOKUP($B300,Stats!$A$2:$AA$19,2,FALSE))/VLOOKUP($B300,Stats!$A$2:$AA$19,16,FALSE),""))</f>
        <v>-0.65813622678781436</v>
      </c>
      <c r="BA300" s="46">
        <f>IF(ISNUMBER(VLOOKUP($B300,Stats!$A$2:$AA$19,2,FALSE))=FALSE,"",IF(ISNUMBER(X300),(X300-VLOOKUP($B300,Stats!$A$2:$AA$19,3,FALSE))/VLOOKUP($B300,Stats!$A$2:$AA$19,17,FALSE),""))</f>
        <v>-1.9370678537105854</v>
      </c>
      <c r="BB300" s="46"/>
      <c r="BC300" s="46"/>
      <c r="BD300" s="44">
        <f t="shared" si="54"/>
        <v>-1.2976020402491999</v>
      </c>
      <c r="BE300" s="46">
        <f>IF(ISNUMBER(VLOOKUP($B300,Stats!$A$2:$AA$19,2,FALSE))=FALSE,"",IF(ISNUMBER(Y300),(Y300-VLOOKUP($B300,Stats!$A$2:$AA$19,5,FALSE))/VLOOKUP($B300,Stats!$A$2:$AA$19,19,FALSE),""))</f>
        <v>-0.15477106917521938</v>
      </c>
      <c r="BF300" s="46"/>
      <c r="BG300" s="46"/>
      <c r="BH300" s="46">
        <f>IF(ISNUMBER(VLOOKUP($B300,Stats!$A$2:$AA$19,2,FALSE))=FALSE,"",IF(ISNUMBER(Z300),(Z300-VLOOKUP($B300,Stats!$A$2:$AA$19,8,FALSE))/VLOOKUP($B300,Stats!$A$2:$AA$19,22,FALSE),""))</f>
        <v>-0.58823842946080296</v>
      </c>
      <c r="BI300" s="46" t="str">
        <f>IF(ISNUMBER(VLOOKUP($B300,Stats!$A$2:$AA$19,2,FALSE))=FALSE,"",IF(ISNUMBER(#REF!),(#REF!-VLOOKUP($B300,Stats!$A$2:$AA$19,9,FALSE))/VLOOKUP($B300,Stats!$A$2:$AA$19,23,FALSE),""))</f>
        <v/>
      </c>
      <c r="BJ300" s="46" t="str">
        <f>IF(ISNUMBER(VLOOKUP($B300,Stats!$A$2:$AA$19,2,FALSE))=FALSE,"",IF(ISNUMBER(#REF!),(#REF!-VLOOKUP($B300,Stats!$A$2:$AA$19,10,FALSE))/VLOOKUP($B300,Stats!$A$2:$AA$19,24,FALSE),""))</f>
        <v/>
      </c>
      <c r="BK300" s="44">
        <f t="shared" si="59"/>
        <v>-6.8131780415587317E-2</v>
      </c>
      <c r="BL300" s="46" t="str">
        <f>IF(ISNUMBER(VLOOKUP($B300,Stats!$A$2:$AA$19,2,FALSE))=FALSE,"",IF(ISNUMBER(#REF!),(#REF!-VLOOKUP($B300,Stats!$A$2:$AA$19,11,FALSE))/VLOOKUP($B300,Stats!$A$2:$AA$19,25,FALSE),""))</f>
        <v/>
      </c>
      <c r="BM300" s="46" t="str">
        <f>IF(ISNUMBER(VLOOKUP($B300,Stats!$A$2:$AA$19,2,FALSE))=FALSE,"",IF(ISNUMBER(AA300),(AA300-VLOOKUP($B300,Stats!$A$2:$AA$19,12,FALSE))/VLOOKUP($B300,Stats!$A$2:$AA$19,26,FALSE),""))</f>
        <v/>
      </c>
      <c r="BN300" s="46" t="str">
        <f>IF(ISNUMBER(VLOOKUP($B300,Stats!$A$2:$AA$19,2,FALSE))=FALSE,"",IF(ISNUMBER(#REF!),(#REF!-VLOOKUP($B300,Stats!$A$2:$AA$19,13,FALSE))/VLOOKUP($B300,Stats!$A$2:$AA$19,27,FALSE),""))</f>
        <v/>
      </c>
      <c r="BO300" s="46" t="str">
        <f>IF(ISNUMBER(VLOOKUP($B300,Stats!$A$2:$AA$19,2,FALSE))=FALSE,"",IF(ISNUMBER(#REF!),(#REF!-VLOOKUP($B300,Stats!$A$2:$AA$19,14,FALSE))/VLOOKUP($B300,Stats!$A$2:$AB$19,28,FALSE),""))</f>
        <v/>
      </c>
      <c r="BP300" s="46"/>
      <c r="BQ300" s="46">
        <f>IF(ISNUMBER(VLOOKUP($B300,Stats!$A$2:$AA$19,2,FALSE))=FALSE,"",IF(ISNUMBER(BM300),BM300,(VLOOKUP($B300,Stats!$A$2:$AT$19,46,FALSE)-VLOOKUP($B300,Stats!$A$2:$AA$19,12,FALSE))/VLOOKUP($B300,Stats!$A$2:$AA$19,26,FALSE)))</f>
        <v>-0.44163421963286131</v>
      </c>
      <c r="BR300" s="51">
        <f t="shared" si="60"/>
        <v>-0.44163421963286131</v>
      </c>
      <c r="BS300" s="32" t="str">
        <f t="shared" si="55"/>
        <v>5406_201501</v>
      </c>
      <c r="BT300" s="53">
        <f t="shared" si="56"/>
        <v>-0.38872632022576464</v>
      </c>
    </row>
    <row r="301" spans="1:72" x14ac:dyDescent="0.15">
      <c r="A301" s="16">
        <v>5406</v>
      </c>
      <c r="B301" s="17">
        <v>201502</v>
      </c>
      <c r="C301" s="3">
        <v>0</v>
      </c>
      <c r="D301" s="23">
        <v>6.5673341558318166E-2</v>
      </c>
      <c r="E301" s="18">
        <v>1.7529528827098646E-2</v>
      </c>
      <c r="F301" s="24">
        <v>6</v>
      </c>
      <c r="G301" s="24">
        <v>4</v>
      </c>
      <c r="H301" s="20">
        <v>1.7896449554277421E-2</v>
      </c>
      <c r="I301" s="20">
        <v>-1.054871761749604E-2</v>
      </c>
      <c r="J301" s="24">
        <v>3</v>
      </c>
      <c r="K301" s="24">
        <v>1</v>
      </c>
      <c r="L301" s="20">
        <v>3.770383636535013E-2</v>
      </c>
      <c r="M301" s="20">
        <v>-2.4100818691932702E-2</v>
      </c>
      <c r="N301" s="19">
        <v>1.1312</v>
      </c>
      <c r="O301" s="19">
        <v>1.0794923179692717</v>
      </c>
      <c r="P301" s="25">
        <v>42026</v>
      </c>
      <c r="Q301" s="20">
        <v>-2.4100818691932702E-2</v>
      </c>
      <c r="R301" s="25">
        <v>42023</v>
      </c>
      <c r="S301" s="25">
        <f>IF(ISNUMBER(R301),VLOOKUP(B301,Index!$B$3:$AB$18,27,FALSE),"")</f>
        <v>42023</v>
      </c>
      <c r="T301" s="25">
        <f>IF(ISNUMBER($R301),VLOOKUP($B301,Index!$B$21:$AB$36,27,FALSE),"")</f>
        <v>42023</v>
      </c>
      <c r="U301" s="25">
        <f>IF(ISNUMBER($R301),VLOOKUP($B301,Index!$B$39:$AB$54,27,FALSE),"")</f>
        <v>42027</v>
      </c>
      <c r="W301" s="18">
        <v>1.970200246749545</v>
      </c>
      <c r="X301" s="19">
        <v>0.6</v>
      </c>
      <c r="Y301" s="18">
        <v>0.33259942441926998</v>
      </c>
      <c r="Z301" s="19">
        <f t="shared" si="57"/>
        <v>0</v>
      </c>
      <c r="AA301" s="21">
        <v>2.7249423514521971</v>
      </c>
      <c r="AB301" s="28"/>
      <c r="AC301" s="18">
        <v>3.8816890122919681</v>
      </c>
      <c r="AD301" s="19">
        <v>0.36</v>
      </c>
      <c r="AE301" s="18">
        <v>0.11062237712402968</v>
      </c>
      <c r="AF301" s="19">
        <f t="shared" si="58"/>
        <v>0</v>
      </c>
      <c r="AG301" s="21">
        <v>7.4253108187378292</v>
      </c>
      <c r="AH301" s="28"/>
      <c r="AK301" t="str">
        <f t="shared" si="64"/>
        <v/>
      </c>
      <c r="AL301" t="str">
        <f t="shared" si="64"/>
        <v/>
      </c>
      <c r="AM301" t="str">
        <f t="shared" si="64"/>
        <v/>
      </c>
      <c r="AN301" t="str">
        <f t="shared" si="64"/>
        <v/>
      </c>
      <c r="AO301" t="str">
        <f t="shared" si="64"/>
        <v/>
      </c>
      <c r="AP301" t="str">
        <f t="shared" si="64"/>
        <v/>
      </c>
      <c r="AQ301" t="str">
        <f t="shared" si="64"/>
        <v/>
      </c>
      <c r="AR301" t="str">
        <f t="shared" si="64"/>
        <v/>
      </c>
      <c r="AS301">
        <f t="shared" si="64"/>
        <v>2.7249423514521971</v>
      </c>
      <c r="AT301" t="str">
        <f t="shared" si="64"/>
        <v/>
      </c>
      <c r="AU301" t="str">
        <f t="shared" si="64"/>
        <v/>
      </c>
      <c r="AV301" t="str">
        <f t="shared" si="64"/>
        <v/>
      </c>
      <c r="AW301" t="str">
        <f t="shared" si="64"/>
        <v/>
      </c>
      <c r="AX301" t="str">
        <f t="shared" si="64"/>
        <v/>
      </c>
      <c r="AZ301" s="46">
        <f>IF(ISNUMBER(VLOOKUP($B301,Stats!$A$2:$AA$19,2,FALSE))=FALSE,"",IF(ISNUMBER(W301),(W301-VLOOKUP($B301,Stats!$A$2:$AA$19,2,FALSE))/VLOOKUP($B301,Stats!$A$2:$AA$19,16,FALSE),""))</f>
        <v>1.8029082668973031</v>
      </c>
      <c r="BA301" s="46">
        <f>IF(ISNUMBER(VLOOKUP($B301,Stats!$A$2:$AA$19,2,FALSE))=FALSE,"",IF(ISNUMBER(X301),(X301-VLOOKUP($B301,Stats!$A$2:$AA$19,3,FALSE))/VLOOKUP($B301,Stats!$A$2:$AA$19,17,FALSE),""))</f>
        <v>-0.52813738425366874</v>
      </c>
      <c r="BB301" s="46"/>
      <c r="BC301" s="46"/>
      <c r="BD301" s="44">
        <f t="shared" si="54"/>
        <v>0.63738544132181718</v>
      </c>
      <c r="BE301" s="46">
        <f>IF(ISNUMBER(VLOOKUP($B301,Stats!$A$2:$AA$19,2,FALSE))=FALSE,"",IF(ISNUMBER(Y301),(Y301-VLOOKUP($B301,Stats!$A$2:$AA$19,5,FALSE))/VLOOKUP($B301,Stats!$A$2:$AA$19,19,FALSE),""))</f>
        <v>0.15500557708404225</v>
      </c>
      <c r="BF301" s="46"/>
      <c r="BG301" s="46"/>
      <c r="BH301" s="46">
        <f>IF(ISNUMBER(VLOOKUP($B301,Stats!$A$2:$AA$19,2,FALSE))=FALSE,"",IF(ISNUMBER(Z301),(Z301-VLOOKUP($B301,Stats!$A$2:$AA$19,8,FALSE))/VLOOKUP($B301,Stats!$A$2:$AA$19,22,FALSE),""))</f>
        <v>-0.48836753916131515</v>
      </c>
      <c r="BI301" s="46" t="str">
        <f>IF(ISNUMBER(VLOOKUP($B301,Stats!$A$2:$AA$19,2,FALSE))=FALSE,"",IF(ISNUMBER(#REF!),(#REF!-VLOOKUP($B301,Stats!$A$2:$AA$19,9,FALSE))/VLOOKUP($B301,Stats!$A$2:$AA$19,23,FALSE),""))</f>
        <v/>
      </c>
      <c r="BJ301" s="46" t="str">
        <f>IF(ISNUMBER(VLOOKUP($B301,Stats!$A$2:$AA$19,2,FALSE))=FALSE,"",IF(ISNUMBER(#REF!),(#REF!-VLOOKUP($B301,Stats!$A$2:$AA$19,10,FALSE))/VLOOKUP($B301,Stats!$A$2:$AA$19,24,FALSE),""))</f>
        <v/>
      </c>
      <c r="BK301" s="44">
        <f t="shared" si="59"/>
        <v>-0.25501416570722413</v>
      </c>
      <c r="BL301" s="46" t="str">
        <f>IF(ISNUMBER(VLOOKUP($B301,Stats!$A$2:$AA$19,2,FALSE))=FALSE,"",IF(ISNUMBER(#REF!),(#REF!-VLOOKUP($B301,Stats!$A$2:$AA$19,11,FALSE))/VLOOKUP($B301,Stats!$A$2:$AA$19,25,FALSE),""))</f>
        <v/>
      </c>
      <c r="BM301" s="46">
        <f>IF(ISNUMBER(VLOOKUP($B301,Stats!$A$2:$AA$19,2,FALSE))=FALSE,"",IF(ISNUMBER(AA301),(AA301-VLOOKUP($B301,Stats!$A$2:$AA$19,12,FALSE))/VLOOKUP($B301,Stats!$A$2:$AA$19,26,FALSE),""))</f>
        <v>1.8990201545632204E-2</v>
      </c>
      <c r="BN301" s="46" t="str">
        <f>IF(ISNUMBER(VLOOKUP($B301,Stats!$A$2:$AA$19,2,FALSE))=FALSE,"",IF(ISNUMBER(#REF!),(#REF!-VLOOKUP($B301,Stats!$A$2:$AA$19,13,FALSE))/VLOOKUP($B301,Stats!$A$2:$AA$19,27,FALSE),""))</f>
        <v/>
      </c>
      <c r="BO301" s="46" t="str">
        <f>IF(ISNUMBER(VLOOKUP($B301,Stats!$A$2:$AA$19,2,FALSE))=FALSE,"",IF(ISNUMBER(#REF!),(#REF!-VLOOKUP($B301,Stats!$A$2:$AA$19,14,FALSE))/VLOOKUP($B301,Stats!$A$2:$AB$19,28,FALSE),""))</f>
        <v/>
      </c>
      <c r="BP301" s="46"/>
      <c r="BQ301" s="46">
        <f>IF(ISNUMBER(VLOOKUP($B301,Stats!$A$2:$AA$19,2,FALSE))=FALSE,"",IF(ISNUMBER(BM301),BM301,(VLOOKUP($B301,Stats!$A$2:$AT$19,46,FALSE)-VLOOKUP($B301,Stats!$A$2:$AA$19,12,FALSE))/VLOOKUP($B301,Stats!$A$2:$AA$19,26,FALSE)))</f>
        <v>1.8990201545632204E-2</v>
      </c>
      <c r="BR301" s="51">
        <f t="shared" si="60"/>
        <v>1.8990201545632204E-2</v>
      </c>
      <c r="BS301" s="32" t="str">
        <f t="shared" si="55"/>
        <v>5406_201502</v>
      </c>
      <c r="BT301" s="53">
        <f t="shared" si="56"/>
        <v>-2.1733370850844598E-2</v>
      </c>
    </row>
    <row r="302" spans="1:72" x14ac:dyDescent="0.15">
      <c r="A302" s="16">
        <v>5406</v>
      </c>
      <c r="B302" s="17">
        <v>201503</v>
      </c>
      <c r="C302" s="3">
        <v>0</v>
      </c>
      <c r="D302" s="23">
        <v>-4.6932050939531567E-2</v>
      </c>
      <c r="E302" s="18">
        <v>1.1529565162409354E-2</v>
      </c>
      <c r="F302" s="24">
        <v>2</v>
      </c>
      <c r="G302" s="24">
        <v>8</v>
      </c>
      <c r="H302" s="20">
        <v>1.3050243533417327E-2</v>
      </c>
      <c r="I302" s="20">
        <v>-9.1818037791877305E-3</v>
      </c>
      <c r="J302" s="24">
        <v>1</v>
      </c>
      <c r="K302" s="24">
        <v>5</v>
      </c>
      <c r="L302" s="20">
        <v>1.434521055067095E-2</v>
      </c>
      <c r="M302" s="20">
        <v>-2.032222629073599E-2</v>
      </c>
      <c r="N302" s="19">
        <v>1.1361000000000001</v>
      </c>
      <c r="O302" s="19">
        <v>1</v>
      </c>
      <c r="P302" s="25">
        <v>42030</v>
      </c>
      <c r="Q302" s="20">
        <v>-5.8005457266085747E-2</v>
      </c>
      <c r="R302" s="25">
        <v>42041</v>
      </c>
      <c r="S302" s="25">
        <f>IF(ISNUMBER(R302),VLOOKUP(B302,Index!$B$3:$AB$18,27,FALSE),"")</f>
        <v>42041</v>
      </c>
      <c r="T302" s="25">
        <f>IF(ISNUMBER($R302),VLOOKUP($B302,Index!$B$21:$AB$36,27,FALSE),"")</f>
        <v>42041</v>
      </c>
      <c r="U302" s="25">
        <f>IF(ISNUMBER($R302),VLOOKUP($B302,Index!$B$39:$AB$54,27,FALSE),"")</f>
        <v>42034</v>
      </c>
      <c r="W302" s="18">
        <v>-1.407961528185947</v>
      </c>
      <c r="X302" s="19">
        <v>0.2</v>
      </c>
      <c r="Y302" s="18">
        <v>0.21875811806725626</v>
      </c>
      <c r="Z302" s="19">
        <f t="shared" si="57"/>
        <v>0</v>
      </c>
      <c r="AA302" s="21" t="s">
        <v>25</v>
      </c>
      <c r="AB302" s="28"/>
      <c r="AC302" s="18">
        <v>1.9823556648517073</v>
      </c>
      <c r="AD302" s="19">
        <v>4.0000000000000008E-2</v>
      </c>
      <c r="AE302" s="18">
        <v>4.7855114220327628E-2</v>
      </c>
      <c r="AF302" s="19">
        <f t="shared" si="58"/>
        <v>0</v>
      </c>
      <c r="AG302" s="21" t="s">
        <v>25</v>
      </c>
      <c r="AH302" s="28"/>
      <c r="AK302" t="str">
        <f t="shared" si="64"/>
        <v/>
      </c>
      <c r="AL302" t="str">
        <f t="shared" si="64"/>
        <v/>
      </c>
      <c r="AM302" t="str">
        <f t="shared" si="64"/>
        <v/>
      </c>
      <c r="AN302" t="str">
        <f t="shared" si="64"/>
        <v/>
      </c>
      <c r="AO302" t="str">
        <f t="shared" si="64"/>
        <v/>
      </c>
      <c r="AP302" t="str">
        <f t="shared" si="64"/>
        <v/>
      </c>
      <c r="AQ302" t="str">
        <f t="shared" si="64"/>
        <v/>
      </c>
      <c r="AR302" t="str">
        <f t="shared" si="64"/>
        <v/>
      </c>
      <c r="AS302" t="str">
        <f t="shared" si="64"/>
        <v/>
      </c>
      <c r="AT302" t="str">
        <f t="shared" si="64"/>
        <v/>
      </c>
      <c r="AU302" t="str">
        <f t="shared" si="64"/>
        <v/>
      </c>
      <c r="AV302" t="str">
        <f t="shared" si="64"/>
        <v/>
      </c>
      <c r="AW302" t="str">
        <f t="shared" si="64"/>
        <v/>
      </c>
      <c r="AX302" t="str">
        <f t="shared" si="64"/>
        <v/>
      </c>
      <c r="AZ302" s="46">
        <f>IF(ISNUMBER(VLOOKUP($B302,Stats!$A$2:$AA$19,2,FALSE))=FALSE,"",IF(ISNUMBER(W302),(W302-VLOOKUP($B302,Stats!$A$2:$AA$19,2,FALSE))/VLOOKUP($B302,Stats!$A$2:$AA$19,16,FALSE),""))</f>
        <v>-0.73413709980021014</v>
      </c>
      <c r="BA302" s="46">
        <f>IF(ISNUMBER(VLOOKUP($B302,Stats!$A$2:$AA$19,2,FALSE))=FALSE,"",IF(ISNUMBER(X302),(X302-VLOOKUP($B302,Stats!$A$2:$AA$19,3,FALSE))/VLOOKUP($B302,Stats!$A$2:$AA$19,17,FALSE),""))</f>
        <v>-1.0521141897083433</v>
      </c>
      <c r="BB302" s="46"/>
      <c r="BC302" s="46"/>
      <c r="BD302" s="44">
        <f t="shared" si="54"/>
        <v>-0.89312564475427669</v>
      </c>
      <c r="BE302" s="46">
        <f>IF(ISNUMBER(VLOOKUP($B302,Stats!$A$2:$AA$19,2,FALSE))=FALSE,"",IF(ISNUMBER(Y302),(Y302-VLOOKUP($B302,Stats!$A$2:$AA$19,5,FALSE))/VLOOKUP($B302,Stats!$A$2:$AA$19,19,FALSE),""))</f>
        <v>0.62821898066754112</v>
      </c>
      <c r="BF302" s="46"/>
      <c r="BG302" s="46"/>
      <c r="BH302" s="46">
        <f>IF(ISNUMBER(VLOOKUP($B302,Stats!$A$2:$AA$19,2,FALSE))=FALSE,"",IF(ISNUMBER(Z302),(Z302-VLOOKUP($B302,Stats!$A$2:$AA$19,8,FALSE))/VLOOKUP($B302,Stats!$A$2:$AA$19,22,FALSE),""))</f>
        <v>-0.64412337137479436</v>
      </c>
      <c r="BI302" s="46" t="str">
        <f>IF(ISNUMBER(VLOOKUP($B302,Stats!$A$2:$AA$19,2,FALSE))=FALSE,"",IF(ISNUMBER(#REF!),(#REF!-VLOOKUP($B302,Stats!$A$2:$AA$19,9,FALSE))/VLOOKUP($B302,Stats!$A$2:$AA$19,23,FALSE),""))</f>
        <v/>
      </c>
      <c r="BJ302" s="46" t="str">
        <f>IF(ISNUMBER(VLOOKUP($B302,Stats!$A$2:$AA$19,2,FALSE))=FALSE,"",IF(ISNUMBER(#REF!),(#REF!-VLOOKUP($B302,Stats!$A$2:$AA$19,10,FALSE))/VLOOKUP($B302,Stats!$A$2:$AA$19,24,FALSE),""))</f>
        <v/>
      </c>
      <c r="BK302" s="44">
        <f t="shared" si="59"/>
        <v>-0.63299029787971706</v>
      </c>
      <c r="BL302" s="46" t="str">
        <f>IF(ISNUMBER(VLOOKUP($B302,Stats!$A$2:$AA$19,2,FALSE))=FALSE,"",IF(ISNUMBER(#REF!),(#REF!-VLOOKUP($B302,Stats!$A$2:$AA$19,11,FALSE))/VLOOKUP($B302,Stats!$A$2:$AA$19,25,FALSE),""))</f>
        <v/>
      </c>
      <c r="BM302" s="46" t="str">
        <f>IF(ISNUMBER(VLOOKUP($B302,Stats!$A$2:$AA$19,2,FALSE))=FALSE,"",IF(ISNUMBER(AA302),(AA302-VLOOKUP($B302,Stats!$A$2:$AA$19,12,FALSE))/VLOOKUP($B302,Stats!$A$2:$AA$19,26,FALSE),""))</f>
        <v/>
      </c>
      <c r="BN302" s="46" t="str">
        <f>IF(ISNUMBER(VLOOKUP($B302,Stats!$A$2:$AA$19,2,FALSE))=FALSE,"",IF(ISNUMBER(#REF!),(#REF!-VLOOKUP($B302,Stats!$A$2:$AA$19,13,FALSE))/VLOOKUP($B302,Stats!$A$2:$AA$19,27,FALSE),""))</f>
        <v/>
      </c>
      <c r="BO302" s="46" t="str">
        <f>IF(ISNUMBER(VLOOKUP($B302,Stats!$A$2:$AA$19,2,FALSE))=FALSE,"",IF(ISNUMBER(#REF!),(#REF!-VLOOKUP($B302,Stats!$A$2:$AA$19,14,FALSE))/VLOOKUP($B302,Stats!$A$2:$AB$19,28,FALSE),""))</f>
        <v/>
      </c>
      <c r="BP302" s="46"/>
      <c r="BQ302" s="46">
        <f>IF(ISNUMBER(VLOOKUP($B302,Stats!$A$2:$AA$19,2,FALSE))=FALSE,"",IF(ISNUMBER(BM302),BM302,(VLOOKUP($B302,Stats!$A$2:$AT$19,46,FALSE)-VLOOKUP($B302,Stats!$A$2:$AA$19,12,FALSE))/VLOOKUP($B302,Stats!$A$2:$AA$19,26,FALSE)))</f>
        <v>-0.53964354662323732</v>
      </c>
      <c r="BR302" s="51">
        <f t="shared" si="60"/>
        <v>-0.53964354662323732</v>
      </c>
      <c r="BS302" s="32" t="str">
        <f t="shared" si="55"/>
        <v>5406_201503</v>
      </c>
      <c r="BT302" s="53">
        <f t="shared" si="56"/>
        <v>-0.66634801700333313</v>
      </c>
    </row>
    <row r="303" spans="1:72" x14ac:dyDescent="0.15">
      <c r="A303" s="16">
        <v>5406</v>
      </c>
      <c r="B303" s="17">
        <v>201504</v>
      </c>
      <c r="C303" s="3">
        <v>0</v>
      </c>
      <c r="D303" s="23">
        <v>0.10624182395813864</v>
      </c>
      <c r="E303" s="18">
        <v>9.3374600033163287E-3</v>
      </c>
      <c r="F303" s="24">
        <v>7</v>
      </c>
      <c r="G303" s="24">
        <v>0</v>
      </c>
      <c r="H303" s="20">
        <v>1.4565288511105168E-2</v>
      </c>
      <c r="I303" s="20" t="s">
        <v>25</v>
      </c>
      <c r="J303" s="24">
        <v>7</v>
      </c>
      <c r="K303" s="24">
        <v>0</v>
      </c>
      <c r="L303" s="20">
        <v>3.163152053274132E-2</v>
      </c>
      <c r="M303" s="20">
        <v>3.3638572229490737E-3</v>
      </c>
      <c r="N303" s="19">
        <v>1.1839</v>
      </c>
      <c r="O303" s="19">
        <v>1.1025330601601786</v>
      </c>
      <c r="P303" s="25">
        <v>42052</v>
      </c>
      <c r="Q303" s="20">
        <v>0</v>
      </c>
      <c r="R303" s="25">
        <v>42044</v>
      </c>
      <c r="S303" s="25">
        <f>IF(ISNUMBER(R303),VLOOKUP(B303,Index!$B$3:$AB$18,27,FALSE),"")</f>
        <v>42044</v>
      </c>
      <c r="T303" s="25">
        <f>IF(ISNUMBER($R303),VLOOKUP($B303,Index!$B$21:$AB$36,27,FALSE),"")</f>
        <v>42044</v>
      </c>
      <c r="U303" s="25">
        <f>IF(ISNUMBER($R303),VLOOKUP($B303,Index!$B$39:$AB$54,27,FALSE),"")</f>
        <v>42052</v>
      </c>
      <c r="W303" s="18">
        <v>4.2496729583255455</v>
      </c>
      <c r="X303" s="19">
        <v>1</v>
      </c>
      <c r="Y303" s="18">
        <v>0.17716584702721794</v>
      </c>
      <c r="Z303" s="19">
        <f t="shared" si="57"/>
        <v>0</v>
      </c>
      <c r="AA303" s="21" t="s">
        <v>25</v>
      </c>
      <c r="AB303" s="28"/>
      <c r="AC303" s="18">
        <v>18.059720252723395</v>
      </c>
      <c r="AD303" s="19">
        <v>1</v>
      </c>
      <c r="AE303" s="18">
        <v>3.1387737352871585E-2</v>
      </c>
      <c r="AF303" s="19">
        <f t="shared" si="58"/>
        <v>0</v>
      </c>
      <c r="AG303" s="21" t="s">
        <v>25</v>
      </c>
      <c r="AH303" s="28"/>
      <c r="AK303" t="str">
        <f t="shared" ref="AK303:AX312" si="65">IF($B303=AK$2,$AA303,"")</f>
        <v/>
      </c>
      <c r="AL303" t="str">
        <f t="shared" si="65"/>
        <v/>
      </c>
      <c r="AM303" t="str">
        <f t="shared" si="65"/>
        <v/>
      </c>
      <c r="AN303" t="str">
        <f t="shared" si="65"/>
        <v/>
      </c>
      <c r="AO303" t="str">
        <f t="shared" si="65"/>
        <v/>
      </c>
      <c r="AP303" t="str">
        <f t="shared" si="65"/>
        <v/>
      </c>
      <c r="AQ303" t="str">
        <f t="shared" si="65"/>
        <v/>
      </c>
      <c r="AR303" t="str">
        <f t="shared" si="65"/>
        <v/>
      </c>
      <c r="AS303" t="str">
        <f t="shared" si="65"/>
        <v/>
      </c>
      <c r="AT303" t="str">
        <f t="shared" si="65"/>
        <v/>
      </c>
      <c r="AU303" t="str">
        <f t="shared" si="65"/>
        <v/>
      </c>
      <c r="AV303" t="str">
        <f t="shared" si="65"/>
        <v/>
      </c>
      <c r="AW303" t="str">
        <f t="shared" si="65"/>
        <v/>
      </c>
      <c r="AX303" t="str">
        <f t="shared" si="65"/>
        <v/>
      </c>
      <c r="AZ303" s="46">
        <f>IF(ISNUMBER(VLOOKUP($B303,Stats!$A$2:$AA$19,2,FALSE))=FALSE,"",IF(ISNUMBER(W303),(W303-VLOOKUP($B303,Stats!$A$2:$AA$19,2,FALSE))/VLOOKUP($B303,Stats!$A$2:$AA$19,16,FALSE),""))</f>
        <v>1.6270823877256611</v>
      </c>
      <c r="BA303" s="46">
        <f>IF(ISNUMBER(VLOOKUP($B303,Stats!$A$2:$AA$19,2,FALSE))=FALSE,"",IF(ISNUMBER(X303),(X303-VLOOKUP($B303,Stats!$A$2:$AA$19,3,FALSE))/VLOOKUP($B303,Stats!$A$2:$AA$19,17,FALSE),""))</f>
        <v>0.93772145929647244</v>
      </c>
      <c r="BB303" s="46"/>
      <c r="BC303" s="46"/>
      <c r="BD303" s="44">
        <f t="shared" si="54"/>
        <v>1.2824019235110669</v>
      </c>
      <c r="BE303" s="46">
        <f>IF(ISNUMBER(VLOOKUP($B303,Stats!$A$2:$AA$19,2,FALSE))=FALSE,"",IF(ISNUMBER(Y303),(Y303-VLOOKUP($B303,Stats!$A$2:$AA$19,5,FALSE))/VLOOKUP($B303,Stats!$A$2:$AA$19,19,FALSE),""))</f>
        <v>0.58251555341623262</v>
      </c>
      <c r="BF303" s="46"/>
      <c r="BG303" s="46"/>
      <c r="BH303" s="46">
        <f>IF(ISNUMBER(VLOOKUP($B303,Stats!$A$2:$AA$19,2,FALSE))=FALSE,"",IF(ISNUMBER(Z303),(Z303-VLOOKUP($B303,Stats!$A$2:$AA$19,8,FALSE))/VLOOKUP($B303,Stats!$A$2:$AA$19,22,FALSE),""))</f>
        <v>-0.5145844845400992</v>
      </c>
      <c r="BI303" s="46" t="str">
        <f>IF(ISNUMBER(VLOOKUP($B303,Stats!$A$2:$AA$19,2,FALSE))=FALSE,"",IF(ISNUMBER(#REF!),(#REF!-VLOOKUP($B303,Stats!$A$2:$AA$19,9,FALSE))/VLOOKUP($B303,Stats!$A$2:$AA$19,23,FALSE),""))</f>
        <v/>
      </c>
      <c r="BJ303" s="46" t="str">
        <f>IF(ISNUMBER(VLOOKUP($B303,Stats!$A$2:$AA$19,2,FALSE))=FALSE,"",IF(ISNUMBER(#REF!),(#REF!-VLOOKUP($B303,Stats!$A$2:$AA$19,10,FALSE))/VLOOKUP($B303,Stats!$A$2:$AA$19,24,FALSE),""))</f>
        <v/>
      </c>
      <c r="BK303" s="44">
        <f t="shared" si="59"/>
        <v>-0.56213623275339253</v>
      </c>
      <c r="BL303" s="46" t="str">
        <f>IF(ISNUMBER(VLOOKUP($B303,Stats!$A$2:$AA$19,2,FALSE))=FALSE,"",IF(ISNUMBER(#REF!),(#REF!-VLOOKUP($B303,Stats!$A$2:$AA$19,11,FALSE))/VLOOKUP($B303,Stats!$A$2:$AA$19,25,FALSE),""))</f>
        <v/>
      </c>
      <c r="BM303" s="46" t="str">
        <f>IF(ISNUMBER(VLOOKUP($B303,Stats!$A$2:$AA$19,2,FALSE))=FALSE,"",IF(ISNUMBER(AA303),(AA303-VLOOKUP($B303,Stats!$A$2:$AA$19,12,FALSE))/VLOOKUP($B303,Stats!$A$2:$AA$19,26,FALSE),""))</f>
        <v/>
      </c>
      <c r="BN303" s="46" t="str">
        <f>IF(ISNUMBER(VLOOKUP($B303,Stats!$A$2:$AA$19,2,FALSE))=FALSE,"",IF(ISNUMBER(#REF!),(#REF!-VLOOKUP($B303,Stats!$A$2:$AA$19,13,FALSE))/VLOOKUP($B303,Stats!$A$2:$AA$19,27,FALSE),""))</f>
        <v/>
      </c>
      <c r="BO303" s="46" t="str">
        <f>IF(ISNUMBER(VLOOKUP($B303,Stats!$A$2:$AA$19,2,FALSE))=FALSE,"",IF(ISNUMBER(#REF!),(#REF!-VLOOKUP($B303,Stats!$A$2:$AA$19,14,FALSE))/VLOOKUP($B303,Stats!$A$2:$AB$19,28,FALSE),""))</f>
        <v/>
      </c>
      <c r="BP303" s="46"/>
      <c r="BQ303" s="46">
        <f>IF(ISNUMBER(VLOOKUP($B303,Stats!$A$2:$AA$19,2,FALSE))=FALSE,"",IF(ISNUMBER(BM303),BM303,(VLOOKUP($B303,Stats!$A$2:$AT$19,46,FALSE)-VLOOKUP($B303,Stats!$A$2:$AA$19,12,FALSE))/VLOOKUP($B303,Stats!$A$2:$AA$19,26,FALSE)))</f>
        <v>-0.64096278450557098</v>
      </c>
      <c r="BR303" s="51">
        <f t="shared" si="60"/>
        <v>-0.64096278450557098</v>
      </c>
      <c r="BS303" s="32" t="str">
        <f t="shared" si="55"/>
        <v>5406_201504</v>
      </c>
      <c r="BT303" s="53">
        <f t="shared" si="56"/>
        <v>-0.2089939118509363</v>
      </c>
    </row>
    <row r="304" spans="1:72" x14ac:dyDescent="0.15">
      <c r="A304" s="16">
        <v>5406</v>
      </c>
      <c r="B304" s="17">
        <v>201505</v>
      </c>
      <c r="C304" s="3">
        <v>0</v>
      </c>
      <c r="D304" s="23">
        <v>-1.030492440239883E-2</v>
      </c>
      <c r="E304" s="18">
        <v>2.0294814061373595E-2</v>
      </c>
      <c r="F304" s="24">
        <v>3</v>
      </c>
      <c r="G304" s="24">
        <v>5</v>
      </c>
      <c r="H304" s="20">
        <v>1.8697052901014793E-2</v>
      </c>
      <c r="I304" s="20">
        <v>-1.3000002135259292E-2</v>
      </c>
      <c r="J304" s="24">
        <v>2</v>
      </c>
      <c r="K304" s="24">
        <v>2</v>
      </c>
      <c r="L304" s="20">
        <v>3.2101084265346191E-2</v>
      </c>
      <c r="M304" s="20">
        <v>-3.460492708247509E-2</v>
      </c>
      <c r="N304" s="19">
        <v>1.2182999999999999</v>
      </c>
      <c r="O304" s="19">
        <v>1.0444063437633946</v>
      </c>
      <c r="P304" s="25">
        <v>42067</v>
      </c>
      <c r="Q304" s="20">
        <v>-3.8250020520397277E-2</v>
      </c>
      <c r="R304" s="25">
        <v>42069</v>
      </c>
      <c r="S304" s="25">
        <f>IF(ISNUMBER(R304),VLOOKUP(B304,Index!$B$3:$AB$18,27,FALSE),"")</f>
        <v>42069</v>
      </c>
      <c r="T304" s="25">
        <f>IF(ISNUMBER($R304),VLOOKUP($B304,Index!$B$21:$AB$36,27,FALSE),"")</f>
        <v>42069</v>
      </c>
      <c r="U304" s="25">
        <f>IF(ISNUMBER($R304),VLOOKUP($B304,Index!$B$39:$AB$54,27,FALSE),"")</f>
        <v>42069</v>
      </c>
      <c r="W304" s="18">
        <v>-0.37097727848635786</v>
      </c>
      <c r="X304" s="19">
        <v>0.375</v>
      </c>
      <c r="Y304" s="18">
        <v>0.38506702274131688</v>
      </c>
      <c r="Z304" s="19">
        <f t="shared" si="57"/>
        <v>0</v>
      </c>
      <c r="AA304" s="21" t="s">
        <v>25</v>
      </c>
      <c r="AB304" s="28"/>
      <c r="AC304" s="18">
        <v>0.13762414115314472</v>
      </c>
      <c r="AD304" s="19">
        <v>0.140625</v>
      </c>
      <c r="AE304" s="18">
        <v>0.14827661200286185</v>
      </c>
      <c r="AF304" s="19">
        <f t="shared" si="58"/>
        <v>0</v>
      </c>
      <c r="AG304" s="21" t="s">
        <v>25</v>
      </c>
      <c r="AH304" s="28"/>
      <c r="AK304" t="str">
        <f t="shared" si="65"/>
        <v/>
      </c>
      <c r="AL304" t="str">
        <f t="shared" si="65"/>
        <v/>
      </c>
      <c r="AM304" t="str">
        <f t="shared" si="65"/>
        <v/>
      </c>
      <c r="AN304" t="str">
        <f t="shared" si="65"/>
        <v/>
      </c>
      <c r="AO304" t="str">
        <f t="shared" si="65"/>
        <v/>
      </c>
      <c r="AP304" t="str">
        <f t="shared" si="65"/>
        <v/>
      </c>
      <c r="AQ304" t="str">
        <f t="shared" si="65"/>
        <v/>
      </c>
      <c r="AR304" t="str">
        <f t="shared" si="65"/>
        <v/>
      </c>
      <c r="AS304" t="str">
        <f t="shared" si="65"/>
        <v/>
      </c>
      <c r="AT304" t="str">
        <f t="shared" si="65"/>
        <v/>
      </c>
      <c r="AU304" t="str">
        <f t="shared" si="65"/>
        <v/>
      </c>
      <c r="AV304" t="str">
        <f t="shared" si="65"/>
        <v/>
      </c>
      <c r="AW304" t="str">
        <f t="shared" si="65"/>
        <v/>
      </c>
      <c r="AX304" t="str">
        <f t="shared" si="65"/>
        <v/>
      </c>
      <c r="AZ304" s="46">
        <f>IF(ISNUMBER(VLOOKUP($B304,Stats!$A$2:$AA$19,2,FALSE))=FALSE,"",IF(ISNUMBER(W304),(W304-VLOOKUP($B304,Stats!$A$2:$AA$19,2,FALSE))/VLOOKUP($B304,Stats!$A$2:$AA$19,16,FALSE),""))</f>
        <v>-0.70109483816780527</v>
      </c>
      <c r="BA304" s="46">
        <f>IF(ISNUMBER(VLOOKUP($B304,Stats!$A$2:$AA$19,2,FALSE))=FALSE,"",IF(ISNUMBER(X304),(X304-VLOOKUP($B304,Stats!$A$2:$AA$19,3,FALSE))/VLOOKUP($B304,Stats!$A$2:$AA$19,17,FALSE),""))</f>
        <v>-1.4049664579676244</v>
      </c>
      <c r="BB304" s="46"/>
      <c r="BC304" s="46"/>
      <c r="BD304" s="44">
        <f t="shared" si="54"/>
        <v>-1.0530306480677147</v>
      </c>
      <c r="BE304" s="46">
        <f>IF(ISNUMBER(VLOOKUP($B304,Stats!$A$2:$AA$19,2,FALSE))=FALSE,"",IF(ISNUMBER(Y304),(Y304-VLOOKUP($B304,Stats!$A$2:$AA$19,5,FALSE))/VLOOKUP($B304,Stats!$A$2:$AA$19,19,FALSE),""))</f>
        <v>1.8874063149029148</v>
      </c>
      <c r="BF304" s="46"/>
      <c r="BG304" s="46"/>
      <c r="BH304" s="46">
        <f>IF(ISNUMBER(VLOOKUP($B304,Stats!$A$2:$AA$19,2,FALSE))=FALSE,"",IF(ISNUMBER(Z304),(Z304-VLOOKUP($B304,Stats!$A$2:$AA$19,8,FALSE))/VLOOKUP($B304,Stats!$A$2:$AA$19,22,FALSE),""))</f>
        <v>-0.59810804423176478</v>
      </c>
      <c r="BI304" s="46" t="str">
        <f>IF(ISNUMBER(VLOOKUP($B304,Stats!$A$2:$AA$19,2,FALSE))=FALSE,"",IF(ISNUMBER(#REF!),(#REF!-VLOOKUP($B304,Stats!$A$2:$AA$19,9,FALSE))/VLOOKUP($B304,Stats!$A$2:$AA$19,23,FALSE),""))</f>
        <v/>
      </c>
      <c r="BJ304" s="46" t="str">
        <f>IF(ISNUMBER(VLOOKUP($B304,Stats!$A$2:$AA$19,2,FALSE))=FALSE,"",IF(ISNUMBER(#REF!),(#REF!-VLOOKUP($B304,Stats!$A$2:$AA$19,10,FALSE))/VLOOKUP($B304,Stats!$A$2:$AA$19,24,FALSE),""))</f>
        <v/>
      </c>
      <c r="BK304" s="44">
        <f t="shared" si="59"/>
        <v>-1.5006168337015697</v>
      </c>
      <c r="BL304" s="46" t="str">
        <f>IF(ISNUMBER(VLOOKUP($B304,Stats!$A$2:$AA$19,2,FALSE))=FALSE,"",IF(ISNUMBER(#REF!),(#REF!-VLOOKUP($B304,Stats!$A$2:$AA$19,11,FALSE))/VLOOKUP($B304,Stats!$A$2:$AA$19,25,FALSE),""))</f>
        <v/>
      </c>
      <c r="BM304" s="46" t="str">
        <f>IF(ISNUMBER(VLOOKUP($B304,Stats!$A$2:$AA$19,2,FALSE))=FALSE,"",IF(ISNUMBER(AA304),(AA304-VLOOKUP($B304,Stats!$A$2:$AA$19,12,FALSE))/VLOOKUP($B304,Stats!$A$2:$AA$19,26,FALSE),""))</f>
        <v/>
      </c>
      <c r="BN304" s="46" t="str">
        <f>IF(ISNUMBER(VLOOKUP($B304,Stats!$A$2:$AA$19,2,FALSE))=FALSE,"",IF(ISNUMBER(#REF!),(#REF!-VLOOKUP($B304,Stats!$A$2:$AA$19,13,FALSE))/VLOOKUP($B304,Stats!$A$2:$AA$19,27,FALSE),""))</f>
        <v/>
      </c>
      <c r="BO304" s="46" t="str">
        <f>IF(ISNUMBER(VLOOKUP($B304,Stats!$A$2:$AA$19,2,FALSE))=FALSE,"",IF(ISNUMBER(#REF!),(#REF!-VLOOKUP($B304,Stats!$A$2:$AA$19,14,FALSE))/VLOOKUP($B304,Stats!$A$2:$AB$19,28,FALSE),""))</f>
        <v/>
      </c>
      <c r="BP304" s="46"/>
      <c r="BQ304" s="46">
        <f>IF(ISNUMBER(VLOOKUP($B304,Stats!$A$2:$AA$19,2,FALSE))=FALSE,"",IF(ISNUMBER(BM304),BM304,(VLOOKUP($B304,Stats!$A$2:$AT$19,46,FALSE)-VLOOKUP($B304,Stats!$A$2:$AA$19,12,FALSE))/VLOOKUP($B304,Stats!$A$2:$AA$19,26,FALSE)))</f>
        <v>-0.36655208107354165</v>
      </c>
      <c r="BR304" s="51">
        <f t="shared" si="60"/>
        <v>-0.36655208107354165</v>
      </c>
      <c r="BS304" s="32" t="str">
        <f t="shared" si="55"/>
        <v>5406_201505</v>
      </c>
      <c r="BT304" s="53">
        <f t="shared" si="56"/>
        <v>-1.184286646049193</v>
      </c>
    </row>
    <row r="305" spans="1:72" x14ac:dyDescent="0.15">
      <c r="A305" s="16">
        <v>5406</v>
      </c>
      <c r="B305" s="17">
        <v>201506</v>
      </c>
      <c r="C305" s="3">
        <v>0</v>
      </c>
      <c r="D305" s="23">
        <v>0.14210122044892048</v>
      </c>
      <c r="E305" s="18">
        <v>1.7715247187585006E-2</v>
      </c>
      <c r="F305" s="24">
        <v>8</v>
      </c>
      <c r="G305" s="24">
        <v>2</v>
      </c>
      <c r="H305" s="20">
        <v>1.9061483558155567E-2</v>
      </c>
      <c r="I305" s="20">
        <v>-8.6750498341722215E-3</v>
      </c>
      <c r="J305" s="24">
        <v>6</v>
      </c>
      <c r="K305" s="24">
        <v>2</v>
      </c>
      <c r="L305" s="20">
        <v>4.7944634370049144E-2</v>
      </c>
      <c r="M305" s="20">
        <v>-1.1726546906187574E-2</v>
      </c>
      <c r="N305" s="19">
        <v>1.3382000000000001</v>
      </c>
      <c r="O305" s="19">
        <v>1.1305229365548704</v>
      </c>
      <c r="P305" s="25">
        <v>42083</v>
      </c>
      <c r="Q305" s="20">
        <v>-1.7284154813099639E-2</v>
      </c>
      <c r="R305" s="25">
        <v>42075</v>
      </c>
      <c r="S305" s="25">
        <f>IF(ISNUMBER(R305),VLOOKUP(B305,Index!$B$3:$AB$18,27,FALSE),"")</f>
        <v>42073</v>
      </c>
      <c r="T305" s="25">
        <f>IF(ISNUMBER($R305),VLOOKUP($B305,Index!$B$21:$AB$36,27,FALSE),"")</f>
        <v>42075</v>
      </c>
      <c r="U305" s="25">
        <f>IF(ISNUMBER($R305),VLOOKUP($B305,Index!$B$39:$AB$54,27,FALSE),"")</f>
        <v>42075</v>
      </c>
      <c r="W305" s="18">
        <v>4.263036613467615</v>
      </c>
      <c r="X305" s="19">
        <v>0.8</v>
      </c>
      <c r="Y305" s="18">
        <v>0.33612318255396467</v>
      </c>
      <c r="Z305" s="19">
        <f t="shared" si="57"/>
        <v>2</v>
      </c>
      <c r="AA305" s="21">
        <v>8.2214734816666972</v>
      </c>
      <c r="AB305" s="28"/>
      <c r="AC305" s="18">
        <v>18.173481167765431</v>
      </c>
      <c r="AD305" s="19">
        <v>0.64000000000000012</v>
      </c>
      <c r="AE305" s="18">
        <v>0.11297879385020586</v>
      </c>
      <c r="AF305" s="19">
        <f t="shared" si="58"/>
        <v>4</v>
      </c>
      <c r="AG305" s="21">
        <v>67.59262620974873</v>
      </c>
      <c r="AH305" s="28"/>
      <c r="AK305" t="str">
        <f t="shared" si="65"/>
        <v/>
      </c>
      <c r="AL305" t="str">
        <f t="shared" si="65"/>
        <v/>
      </c>
      <c r="AM305" t="str">
        <f t="shared" si="65"/>
        <v/>
      </c>
      <c r="AN305" t="str">
        <f t="shared" si="65"/>
        <v/>
      </c>
      <c r="AO305" t="str">
        <f t="shared" si="65"/>
        <v/>
      </c>
      <c r="AP305" t="str">
        <f t="shared" si="65"/>
        <v/>
      </c>
      <c r="AQ305" t="str">
        <f t="shared" si="65"/>
        <v/>
      </c>
      <c r="AR305" t="str">
        <f t="shared" si="65"/>
        <v/>
      </c>
      <c r="AS305" t="str">
        <f t="shared" si="65"/>
        <v/>
      </c>
      <c r="AT305" t="str">
        <f t="shared" si="65"/>
        <v/>
      </c>
      <c r="AU305" t="str">
        <f t="shared" si="65"/>
        <v/>
      </c>
      <c r="AV305" t="str">
        <f t="shared" si="65"/>
        <v/>
      </c>
      <c r="AW305">
        <f t="shared" si="65"/>
        <v>8.2214734816666972</v>
      </c>
      <c r="AX305" t="str">
        <f t="shared" si="65"/>
        <v/>
      </c>
      <c r="AZ305" s="46">
        <f>IF(ISNUMBER(VLOOKUP($B305,Stats!$A$2:$AA$19,2,FALSE))=FALSE,"",IF(ISNUMBER(W305),(W305-VLOOKUP($B305,Stats!$A$2:$AA$19,2,FALSE))/VLOOKUP($B305,Stats!$A$2:$AA$19,16,FALSE),""))</f>
        <v>1.8289371286515199</v>
      </c>
      <c r="BA305" s="46">
        <f>IF(ISNUMBER(VLOOKUP($B305,Stats!$A$2:$AA$19,2,FALSE))=FALSE,"",IF(ISNUMBER(X305),(X305-VLOOKUP($B305,Stats!$A$2:$AA$19,3,FALSE))/VLOOKUP($B305,Stats!$A$2:$AA$19,17,FALSE),""))</f>
        <v>-3.4963065069354378E-2</v>
      </c>
      <c r="BB305" s="46"/>
      <c r="BC305" s="46"/>
      <c r="BD305" s="44">
        <f t="shared" si="54"/>
        <v>0.89698703179108275</v>
      </c>
      <c r="BE305" s="46">
        <f>IF(ISNUMBER(VLOOKUP($B305,Stats!$A$2:$AA$19,2,FALSE))=FALSE,"",IF(ISNUMBER(Y305),(Y305-VLOOKUP($B305,Stats!$A$2:$AA$19,5,FALSE))/VLOOKUP($B305,Stats!$A$2:$AA$19,19,FALSE),""))</f>
        <v>2.0366611497862244</v>
      </c>
      <c r="BF305" s="46"/>
      <c r="BG305" s="46"/>
      <c r="BH305" s="46">
        <f>IF(ISNUMBER(VLOOKUP($B305,Stats!$A$2:$AA$19,2,FALSE))=FALSE,"",IF(ISNUMBER(Z305),(Z305-VLOOKUP($B305,Stats!$A$2:$AA$19,8,FALSE))/VLOOKUP($B305,Stats!$A$2:$AA$19,22,FALSE),""))</f>
        <v>-0.44132796508511463</v>
      </c>
      <c r="BI305" s="46" t="str">
        <f>IF(ISNUMBER(VLOOKUP($B305,Stats!$A$2:$AA$19,2,FALSE))=FALSE,"",IF(ISNUMBER(#REF!),(#REF!-VLOOKUP($B305,Stats!$A$2:$AA$19,9,FALSE))/VLOOKUP($B305,Stats!$A$2:$AA$19,23,FALSE),""))</f>
        <v/>
      </c>
      <c r="BJ305" s="46" t="str">
        <f>IF(ISNUMBER(VLOOKUP($B305,Stats!$A$2:$AA$19,2,FALSE))=FALSE,"",IF(ISNUMBER(#REF!),(#REF!-VLOOKUP($B305,Stats!$A$2:$AA$19,10,FALSE))/VLOOKUP($B305,Stats!$A$2:$AA$19,24,FALSE),""))</f>
        <v/>
      </c>
      <c r="BK305" s="44">
        <f t="shared" si="59"/>
        <v>-1.5580611943758913</v>
      </c>
      <c r="BL305" s="46" t="str">
        <f>IF(ISNUMBER(VLOOKUP($B305,Stats!$A$2:$AA$19,2,FALSE))=FALSE,"",IF(ISNUMBER(#REF!),(#REF!-VLOOKUP($B305,Stats!$A$2:$AA$19,11,FALSE))/VLOOKUP($B305,Stats!$A$2:$AA$19,25,FALSE),""))</f>
        <v/>
      </c>
      <c r="BM305" s="46">
        <f>IF(ISNUMBER(VLOOKUP($B305,Stats!$A$2:$AA$19,2,FALSE))=FALSE,"",IF(ISNUMBER(AA305),(AA305-VLOOKUP($B305,Stats!$A$2:$AA$19,12,FALSE))/VLOOKUP($B305,Stats!$A$2:$AA$19,26,FALSE),""))</f>
        <v>-0.22985840778374816</v>
      </c>
      <c r="BN305" s="46" t="str">
        <f>IF(ISNUMBER(VLOOKUP($B305,Stats!$A$2:$AA$19,2,FALSE))=FALSE,"",IF(ISNUMBER(#REF!),(#REF!-VLOOKUP($B305,Stats!$A$2:$AA$19,13,FALSE))/VLOOKUP($B305,Stats!$A$2:$AA$19,27,FALSE),""))</f>
        <v/>
      </c>
      <c r="BO305" s="46" t="str">
        <f>IF(ISNUMBER(VLOOKUP($B305,Stats!$A$2:$AA$19,2,FALSE))=FALSE,"",IF(ISNUMBER(#REF!),(#REF!-VLOOKUP($B305,Stats!$A$2:$AA$19,14,FALSE))/VLOOKUP($B305,Stats!$A$2:$AB$19,28,FALSE),""))</f>
        <v/>
      </c>
      <c r="BP305" s="46"/>
      <c r="BQ305" s="46">
        <f>IF(ISNUMBER(VLOOKUP($B305,Stats!$A$2:$AA$19,2,FALSE))=FALSE,"",IF(ISNUMBER(BM305),BM305,(VLOOKUP($B305,Stats!$A$2:$AT$19,46,FALSE)-VLOOKUP($B305,Stats!$A$2:$AA$19,12,FALSE))/VLOOKUP($B305,Stats!$A$2:$AA$19,26,FALSE)))</f>
        <v>-0.22985840778374816</v>
      </c>
      <c r="BR305" s="51">
        <f t="shared" si="60"/>
        <v>-0.22985840778374816</v>
      </c>
      <c r="BS305" s="32" t="str">
        <f t="shared" si="55"/>
        <v>5406_201506</v>
      </c>
      <c r="BT305" s="53">
        <f t="shared" si="56"/>
        <v>-0.80141099182406772</v>
      </c>
    </row>
    <row r="306" spans="1:72" x14ac:dyDescent="0.15">
      <c r="A306" s="16">
        <v>5406</v>
      </c>
      <c r="B306" s="17">
        <v>201507</v>
      </c>
      <c r="C306" s="3">
        <v>0</v>
      </c>
      <c r="D306" s="23">
        <v>1.6813630249588929E-2</v>
      </c>
      <c r="E306" s="18">
        <v>2.3922810426268874E-2</v>
      </c>
      <c r="F306" s="24">
        <v>4</v>
      </c>
      <c r="G306" s="24">
        <v>1</v>
      </c>
      <c r="H306" s="20">
        <v>1.319331758831549E-2</v>
      </c>
      <c r="I306" s="20">
        <v>-3.4917694006983524E-2</v>
      </c>
      <c r="J306" s="24">
        <v>3</v>
      </c>
      <c r="K306" s="24">
        <v>1</v>
      </c>
      <c r="L306" s="20">
        <v>2.8769989538185659E-2</v>
      </c>
      <c r="M306" s="20">
        <v>-3.4917694006983524E-2</v>
      </c>
      <c r="N306" s="19">
        <v>1.4033</v>
      </c>
      <c r="O306" s="19">
        <v>1.0193215660637758</v>
      </c>
      <c r="P306" s="25">
        <v>42088</v>
      </c>
      <c r="Q306" s="20">
        <v>-3.4917694006983524E-2</v>
      </c>
      <c r="R306" s="25">
        <v>42089</v>
      </c>
      <c r="S306" s="25">
        <f>IF(ISNUMBER(R306),VLOOKUP(B306,Index!$B$3:$AB$18,27,FALSE),"")</f>
        <v>42088</v>
      </c>
      <c r="T306" s="25">
        <f>IF(ISNUMBER($R306),VLOOKUP($B306,Index!$B$21:$AB$36,27,FALSE),"")</f>
        <v>42089</v>
      </c>
      <c r="U306" s="25">
        <f>IF(ISNUMBER($R306),VLOOKUP($B306,Index!$B$39:$AB$54,27,FALSE),"")</f>
        <v>42089</v>
      </c>
      <c r="W306" s="18">
        <v>1.2105813779704029</v>
      </c>
      <c r="X306" s="19">
        <v>0.8</v>
      </c>
      <c r="Y306" s="18">
        <v>0.45390341387659944</v>
      </c>
      <c r="Z306" s="19">
        <f t="shared" si="57"/>
        <v>1</v>
      </c>
      <c r="AA306" s="21">
        <v>0.48152178222955416</v>
      </c>
      <c r="AB306" s="28"/>
      <c r="AC306" s="18">
        <v>1.4655072726887195</v>
      </c>
      <c r="AD306" s="19">
        <v>0.64000000000000012</v>
      </c>
      <c r="AE306" s="18">
        <v>0.20602830912883152</v>
      </c>
      <c r="AF306" s="19">
        <f t="shared" si="58"/>
        <v>1</v>
      </c>
      <c r="AG306" s="21">
        <v>0.23186322676152618</v>
      </c>
      <c r="AH306" s="28"/>
      <c r="AK306" t="str">
        <f t="shared" si="65"/>
        <v/>
      </c>
      <c r="AL306" t="str">
        <f t="shared" si="65"/>
        <v/>
      </c>
      <c r="AM306" t="str">
        <f t="shared" si="65"/>
        <v/>
      </c>
      <c r="AN306" t="str">
        <f t="shared" si="65"/>
        <v/>
      </c>
      <c r="AO306" t="str">
        <f t="shared" si="65"/>
        <v/>
      </c>
      <c r="AP306" t="str">
        <f t="shared" si="65"/>
        <v/>
      </c>
      <c r="AQ306" t="str">
        <f t="shared" si="65"/>
        <v/>
      </c>
      <c r="AR306" t="str">
        <f t="shared" si="65"/>
        <v/>
      </c>
      <c r="AS306" t="str">
        <f t="shared" si="65"/>
        <v/>
      </c>
      <c r="AT306" t="str">
        <f t="shared" si="65"/>
        <v/>
      </c>
      <c r="AU306" t="str">
        <f t="shared" si="65"/>
        <v/>
      </c>
      <c r="AV306" t="str">
        <f t="shared" si="65"/>
        <v/>
      </c>
      <c r="AW306" t="str">
        <f t="shared" si="65"/>
        <v/>
      </c>
      <c r="AX306">
        <f t="shared" si="65"/>
        <v>0.48152178222955416</v>
      </c>
      <c r="AZ306" s="46">
        <f>IF(ISNUMBER(VLOOKUP($B306,Stats!$A$2:$AA$19,2,FALSE))=FALSE,"",IF(ISNUMBER(W306),(W306-VLOOKUP($B306,Stats!$A$2:$AA$19,2,FALSE))/VLOOKUP($B306,Stats!$A$2:$AA$19,16,FALSE),""))</f>
        <v>-5.405831841611565E-2</v>
      </c>
      <c r="BA306" s="46">
        <f>IF(ISNUMBER(VLOOKUP($B306,Stats!$A$2:$AA$19,2,FALSE))=FALSE,"",IF(ISNUMBER(X306),(X306-VLOOKUP($B306,Stats!$A$2:$AA$19,3,FALSE))/VLOOKUP($B306,Stats!$A$2:$AA$19,17,FALSE),""))</f>
        <v>0.61985383420575335</v>
      </c>
      <c r="BB306" s="46"/>
      <c r="BC306" s="46"/>
      <c r="BD306" s="44">
        <f t="shared" si="54"/>
        <v>0.28289775789481886</v>
      </c>
      <c r="BE306" s="46">
        <f>IF(ISNUMBER(VLOOKUP($B306,Stats!$A$2:$AA$19,2,FALSE))=FALSE,"",IF(ISNUMBER(Y306),(Y306-VLOOKUP($B306,Stats!$A$2:$AA$19,5,FALSE))/VLOOKUP($B306,Stats!$A$2:$AA$19,19,FALSE),""))</f>
        <v>1.7692994612274275</v>
      </c>
      <c r="BF306" s="46"/>
      <c r="BG306" s="46"/>
      <c r="BH306" s="46">
        <f>IF(ISNUMBER(VLOOKUP($B306,Stats!$A$2:$AA$19,2,FALSE))=FALSE,"",IF(ISNUMBER(Z306),(Z306-VLOOKUP($B306,Stats!$A$2:$AA$19,8,FALSE))/VLOOKUP($B306,Stats!$A$2:$AA$19,22,FALSE),""))</f>
        <v>-0.22777854907483192</v>
      </c>
      <c r="BI306" s="46" t="str">
        <f>IF(ISNUMBER(VLOOKUP($B306,Stats!$A$2:$AA$19,2,FALSE))=FALSE,"",IF(ISNUMBER(#REF!),(#REF!-VLOOKUP($B306,Stats!$A$2:$AA$19,9,FALSE))/VLOOKUP($B306,Stats!$A$2:$AA$19,23,FALSE),""))</f>
        <v/>
      </c>
      <c r="BJ306" s="46" t="str">
        <f>IF(ISNUMBER(VLOOKUP($B306,Stats!$A$2:$AA$19,2,FALSE))=FALSE,"",IF(ISNUMBER(#REF!),(#REF!-VLOOKUP($B306,Stats!$A$2:$AA$19,10,FALSE))/VLOOKUP($B306,Stats!$A$2:$AA$19,24,FALSE),""))</f>
        <v/>
      </c>
      <c r="BK306" s="44">
        <f t="shared" si="59"/>
        <v>-1.3068431875816489</v>
      </c>
      <c r="BL306" s="46" t="str">
        <f>IF(ISNUMBER(VLOOKUP($B306,Stats!$A$2:$AA$19,2,FALSE))=FALSE,"",IF(ISNUMBER(#REF!),(#REF!-VLOOKUP($B306,Stats!$A$2:$AA$19,11,FALSE))/VLOOKUP($B306,Stats!$A$2:$AA$19,25,FALSE),""))</f>
        <v/>
      </c>
      <c r="BM306" s="46">
        <f>IF(ISNUMBER(VLOOKUP($B306,Stats!$A$2:$AA$19,2,FALSE))=FALSE,"",IF(ISNUMBER(AA306),(AA306-VLOOKUP($B306,Stats!$A$2:$AA$19,12,FALSE))/VLOOKUP($B306,Stats!$A$2:$AA$19,26,FALSE),""))</f>
        <v>-0.45688561472948724</v>
      </c>
      <c r="BN306" s="46" t="str">
        <f>IF(ISNUMBER(VLOOKUP($B306,Stats!$A$2:$AA$19,2,FALSE))=FALSE,"",IF(ISNUMBER(#REF!),(#REF!-VLOOKUP($B306,Stats!$A$2:$AA$19,13,FALSE))/VLOOKUP($B306,Stats!$A$2:$AA$19,27,FALSE),""))</f>
        <v/>
      </c>
      <c r="BO306" s="46" t="str">
        <f>IF(ISNUMBER(VLOOKUP($B306,Stats!$A$2:$AA$19,2,FALSE))=FALSE,"",IF(ISNUMBER(#REF!),(#REF!-VLOOKUP($B306,Stats!$A$2:$AA$19,14,FALSE))/VLOOKUP($B306,Stats!$A$2:$AB$19,28,FALSE),""))</f>
        <v/>
      </c>
      <c r="BP306" s="46"/>
      <c r="BQ306" s="46">
        <f>IF(ISNUMBER(VLOOKUP($B306,Stats!$A$2:$AA$19,2,FALSE))=FALSE,"",IF(ISNUMBER(BM306),BM306,(VLOOKUP($B306,Stats!$A$2:$AT$19,46,FALSE)-VLOOKUP($B306,Stats!$A$2:$AA$19,12,FALSE))/VLOOKUP($B306,Stats!$A$2:$AA$19,26,FALSE)))</f>
        <v>-0.45688561472948724</v>
      </c>
      <c r="BR306" s="51">
        <f t="shared" si="60"/>
        <v>-0.45688561472948724</v>
      </c>
      <c r="BS306" s="32" t="str">
        <f t="shared" si="55"/>
        <v>5406_201507</v>
      </c>
      <c r="BT306" s="53">
        <f t="shared" si="56"/>
        <v>-0.81890348391592305</v>
      </c>
    </row>
    <row r="307" spans="1:72" x14ac:dyDescent="0.15">
      <c r="S307" t="str">
        <f>IF(ISNUMBER(R307),VLOOKUP(B307,Index!$B$3:$AB$18,27,FALSE),"")</f>
        <v/>
      </c>
      <c r="T307" t="str">
        <f>IF(ISNUMBER($R307),VLOOKUP($B307,Index!$B$21:$AB$36,27,FALSE),"")</f>
        <v/>
      </c>
      <c r="U307" t="str">
        <f>IF(ISNUMBER($R307),VLOOKUP($B307,Index!$B$39:$AB$54,27,FALSE),"")</f>
        <v/>
      </c>
      <c r="Z307" t="str">
        <f t="shared" si="57"/>
        <v/>
      </c>
      <c r="AA307" t="s">
        <v>25</v>
      </c>
      <c r="AF307" t="str">
        <f t="shared" si="58"/>
        <v/>
      </c>
      <c r="AG307" t="s">
        <v>25</v>
      </c>
      <c r="AK307" t="str">
        <f t="shared" si="65"/>
        <v/>
      </c>
      <c r="AL307" t="str">
        <f t="shared" si="65"/>
        <v/>
      </c>
      <c r="AM307" t="str">
        <f t="shared" si="65"/>
        <v/>
      </c>
      <c r="AN307" t="str">
        <f t="shared" si="65"/>
        <v/>
      </c>
      <c r="AO307" t="str">
        <f t="shared" si="65"/>
        <v/>
      </c>
      <c r="AP307" t="str">
        <f t="shared" si="65"/>
        <v/>
      </c>
      <c r="AQ307" t="str">
        <f t="shared" si="65"/>
        <v/>
      </c>
      <c r="AR307" t="str">
        <f t="shared" si="65"/>
        <v/>
      </c>
      <c r="AS307" t="str">
        <f t="shared" si="65"/>
        <v/>
      </c>
      <c r="AT307" t="str">
        <f t="shared" si="65"/>
        <v/>
      </c>
      <c r="AU307" t="str">
        <f t="shared" si="65"/>
        <v/>
      </c>
      <c r="AV307" t="str">
        <f t="shared" si="65"/>
        <v/>
      </c>
      <c r="AW307" t="str">
        <f t="shared" si="65"/>
        <v/>
      </c>
      <c r="AX307" t="str">
        <f t="shared" si="65"/>
        <v/>
      </c>
      <c r="AZ307" s="46" t="str">
        <f>IF(ISNUMBER(VLOOKUP($B307,Stats!$A$2:$AA$19,2,FALSE))=FALSE,"",IF(ISNUMBER(W307),(W307-VLOOKUP($B307,Stats!$A$2:$AA$19,2,FALSE))/VLOOKUP($B307,Stats!$A$2:$AA$19,16,FALSE),""))</f>
        <v/>
      </c>
      <c r="BA307" s="46" t="str">
        <f>IF(ISNUMBER(VLOOKUP($B307,Stats!$A$2:$AA$19,2,FALSE))=FALSE,"",IF(ISNUMBER(X307),(X307-VLOOKUP($B307,Stats!$A$2:$AA$19,3,FALSE))/VLOOKUP($B307,Stats!$A$2:$AA$19,17,FALSE),""))</f>
        <v/>
      </c>
      <c r="BB307" s="46"/>
      <c r="BC307" s="46"/>
      <c r="BD307" s="44" t="str">
        <f t="shared" si="54"/>
        <v/>
      </c>
      <c r="BE307" s="46" t="str">
        <f>IF(ISNUMBER(VLOOKUP($B307,Stats!$A$2:$AA$19,2,FALSE))=FALSE,"",IF(ISNUMBER(Y307),(Y307-VLOOKUP($B307,Stats!$A$2:$AA$19,5,FALSE))/VLOOKUP($B307,Stats!$A$2:$AA$19,19,FALSE),""))</f>
        <v/>
      </c>
      <c r="BF307" s="46"/>
      <c r="BG307" s="46"/>
      <c r="BH307" s="46" t="str">
        <f>IF(ISNUMBER(VLOOKUP($B307,Stats!$A$2:$AA$19,2,FALSE))=FALSE,"",IF(ISNUMBER(Z307),(Z307-VLOOKUP($B307,Stats!$A$2:$AA$19,8,FALSE))/VLOOKUP($B307,Stats!$A$2:$AA$19,22,FALSE),""))</f>
        <v/>
      </c>
      <c r="BI307" s="46" t="str">
        <f>IF(ISNUMBER(VLOOKUP($B307,Stats!$A$2:$AA$19,2,FALSE))=FALSE,"",IF(ISNUMBER(#REF!),(#REF!-VLOOKUP($B307,Stats!$A$2:$AA$19,9,FALSE))/VLOOKUP($B307,Stats!$A$2:$AA$19,23,FALSE),""))</f>
        <v/>
      </c>
      <c r="BJ307" s="46" t="str">
        <f>IF(ISNUMBER(VLOOKUP($B307,Stats!$A$2:$AA$19,2,FALSE))=FALSE,"",IF(ISNUMBER(#REF!),(#REF!-VLOOKUP($B307,Stats!$A$2:$AA$19,10,FALSE))/VLOOKUP($B307,Stats!$A$2:$AA$19,24,FALSE),""))</f>
        <v/>
      </c>
      <c r="BK307" s="44" t="str">
        <f t="shared" si="59"/>
        <v/>
      </c>
      <c r="BL307" s="46" t="str">
        <f>IF(ISNUMBER(VLOOKUP($B307,Stats!$A$2:$AA$19,2,FALSE))=FALSE,"",IF(ISNUMBER(#REF!),(#REF!-VLOOKUP($B307,Stats!$A$2:$AA$19,11,FALSE))/VLOOKUP($B307,Stats!$A$2:$AA$19,25,FALSE),""))</f>
        <v/>
      </c>
      <c r="BM307" s="46" t="str">
        <f>IF(ISNUMBER(VLOOKUP($B307,Stats!$A$2:$AA$19,2,FALSE))=FALSE,"",IF(ISNUMBER(AA307),(AA307-VLOOKUP($B307,Stats!$A$2:$AA$19,12,FALSE))/VLOOKUP($B307,Stats!$A$2:$AA$19,26,FALSE),""))</f>
        <v/>
      </c>
      <c r="BN307" s="46" t="str">
        <f>IF(ISNUMBER(VLOOKUP($B307,Stats!$A$2:$AA$19,2,FALSE))=FALSE,"",IF(ISNUMBER(#REF!),(#REF!-VLOOKUP($B307,Stats!$A$2:$AA$19,13,FALSE))/VLOOKUP($B307,Stats!$A$2:$AA$19,27,FALSE),""))</f>
        <v/>
      </c>
      <c r="BO307" s="46" t="str">
        <f>IF(ISNUMBER(VLOOKUP($B307,Stats!$A$2:$AA$19,2,FALSE))=FALSE,"",IF(ISNUMBER(#REF!),(#REF!-VLOOKUP($B307,Stats!$A$2:$AA$19,14,FALSE))/VLOOKUP($B307,Stats!$A$2:$AB$19,28,FALSE),""))</f>
        <v/>
      </c>
      <c r="BP307" s="46"/>
      <c r="BQ307" s="46" t="str">
        <f>IF(ISNUMBER(VLOOKUP($B307,Stats!$A$2:$AA$19,2,FALSE))=FALSE,"",IF(ISNUMBER(BM307),BM307,(VLOOKUP($B307,Stats!$A$2:$AT$19,46,FALSE)-VLOOKUP($B307,Stats!$A$2:$AA$19,12,FALSE))/VLOOKUP($B307,Stats!$A$2:$AA$19,26,FALSE)))</f>
        <v/>
      </c>
      <c r="BR307" s="51" t="str">
        <f t="shared" si="60"/>
        <v/>
      </c>
      <c r="BS307" s="32" t="str">
        <f t="shared" si="55"/>
        <v/>
      </c>
      <c r="BT307" s="53" t="str">
        <f t="shared" si="56"/>
        <v/>
      </c>
    </row>
    <row r="308" spans="1:72" ht="40.5" x14ac:dyDescent="0.15">
      <c r="A308" s="1" t="s">
        <v>29</v>
      </c>
      <c r="B308" s="1" t="s">
        <v>0</v>
      </c>
      <c r="C308" s="3"/>
      <c r="D308" s="4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 t="s">
        <v>15</v>
      </c>
      <c r="J308" s="1" t="s">
        <v>16</v>
      </c>
      <c r="K308" s="1" t="s">
        <v>17</v>
      </c>
      <c r="L308" s="1" t="s">
        <v>18</v>
      </c>
      <c r="M308" s="1" t="s">
        <v>19</v>
      </c>
      <c r="N308" s="1" t="s">
        <v>20</v>
      </c>
      <c r="O308" s="1" t="s">
        <v>21</v>
      </c>
      <c r="P308" s="1" t="s">
        <v>22</v>
      </c>
      <c r="Q308" s="1" t="s">
        <v>23</v>
      </c>
      <c r="R308" s="1" t="s">
        <v>24</v>
      </c>
      <c r="S308" s="1" t="str">
        <f>IF(ISNUMBER(R308),VLOOKUP(B308,Index!$B$3:$AB$18,27,FALSE),"")</f>
        <v/>
      </c>
      <c r="T308" s="1" t="str">
        <f>IF(ISNUMBER($R308),VLOOKUP($B308,Index!$B$21:$AB$36,27,FALSE),"")</f>
        <v/>
      </c>
      <c r="U308" s="1" t="str">
        <f>IF(ISNUMBER($R308),VLOOKUP($B308,Index!$B$39:$AB$54,27,FALSE),"")</f>
        <v/>
      </c>
      <c r="W308" s="1" t="s">
        <v>1</v>
      </c>
      <c r="X308" s="1" t="s">
        <v>2</v>
      </c>
      <c r="Y308" s="1" t="s">
        <v>4</v>
      </c>
      <c r="Z308" s="1" t="str">
        <f t="shared" si="57"/>
        <v/>
      </c>
      <c r="AA308" s="1" t="s">
        <v>8</v>
      </c>
      <c r="AB308" s="27"/>
      <c r="AC308" s="1" t="s">
        <v>33</v>
      </c>
      <c r="AD308" s="1" t="s">
        <v>35</v>
      </c>
      <c r="AE308" s="1" t="s">
        <v>37</v>
      </c>
      <c r="AF308" s="1" t="str">
        <f t="shared" si="58"/>
        <v/>
      </c>
      <c r="AG308" s="1" t="s">
        <v>38</v>
      </c>
      <c r="AH308" s="27"/>
      <c r="AK308" t="str">
        <f t="shared" si="65"/>
        <v/>
      </c>
      <c r="AL308" t="str">
        <f t="shared" si="65"/>
        <v/>
      </c>
      <c r="AM308" t="str">
        <f t="shared" si="65"/>
        <v/>
      </c>
      <c r="AN308" t="str">
        <f t="shared" si="65"/>
        <v/>
      </c>
      <c r="AO308" t="str">
        <f t="shared" si="65"/>
        <v/>
      </c>
      <c r="AP308" t="str">
        <f t="shared" si="65"/>
        <v/>
      </c>
      <c r="AQ308" t="str">
        <f t="shared" si="65"/>
        <v/>
      </c>
      <c r="AR308" t="str">
        <f t="shared" si="65"/>
        <v/>
      </c>
      <c r="AS308" t="str">
        <f t="shared" si="65"/>
        <v/>
      </c>
      <c r="AT308" t="str">
        <f t="shared" si="65"/>
        <v/>
      </c>
      <c r="AU308" t="str">
        <f t="shared" si="65"/>
        <v/>
      </c>
      <c r="AV308" t="str">
        <f t="shared" si="65"/>
        <v/>
      </c>
      <c r="AW308" t="str">
        <f t="shared" si="65"/>
        <v/>
      </c>
      <c r="AX308" t="str">
        <f t="shared" si="65"/>
        <v/>
      </c>
      <c r="AZ308" s="46" t="str">
        <f>IF(ISNUMBER(VLOOKUP($B308,Stats!$A$2:$AA$19,2,FALSE))=FALSE,"",IF(ISNUMBER(W308),(W308-VLOOKUP($B308,Stats!$A$2:$AA$19,2,FALSE))/VLOOKUP($B308,Stats!$A$2:$AA$19,16,FALSE),""))</f>
        <v/>
      </c>
      <c r="BA308" s="46" t="str">
        <f>IF(ISNUMBER(VLOOKUP($B308,Stats!$A$2:$AA$19,2,FALSE))=FALSE,"",IF(ISNUMBER(X308),(X308-VLOOKUP($B308,Stats!$A$2:$AA$19,3,FALSE))/VLOOKUP($B308,Stats!$A$2:$AA$19,17,FALSE),""))</f>
        <v/>
      </c>
      <c r="BB308" s="46"/>
      <c r="BC308" s="46"/>
      <c r="BD308" s="44" t="str">
        <f t="shared" si="54"/>
        <v/>
      </c>
      <c r="BE308" s="46" t="str">
        <f>IF(ISNUMBER(VLOOKUP($B308,Stats!$A$2:$AA$19,2,FALSE))=FALSE,"",IF(ISNUMBER(Y308),(Y308-VLOOKUP($B308,Stats!$A$2:$AA$19,5,FALSE))/VLOOKUP($B308,Stats!$A$2:$AA$19,19,FALSE),""))</f>
        <v/>
      </c>
      <c r="BF308" s="46"/>
      <c r="BG308" s="46"/>
      <c r="BH308" s="46" t="str">
        <f>IF(ISNUMBER(VLOOKUP($B308,Stats!$A$2:$AA$19,2,FALSE))=FALSE,"",IF(ISNUMBER(Z308),(Z308-VLOOKUP($B308,Stats!$A$2:$AA$19,8,FALSE))/VLOOKUP($B308,Stats!$A$2:$AA$19,22,FALSE),""))</f>
        <v/>
      </c>
      <c r="BI308" s="46" t="str">
        <f>IF(ISNUMBER(VLOOKUP($B308,Stats!$A$2:$AA$19,2,FALSE))=FALSE,"",IF(ISNUMBER(#REF!),(#REF!-VLOOKUP($B308,Stats!$A$2:$AA$19,9,FALSE))/VLOOKUP($B308,Stats!$A$2:$AA$19,23,FALSE),""))</f>
        <v/>
      </c>
      <c r="BJ308" s="46" t="str">
        <f>IF(ISNUMBER(VLOOKUP($B308,Stats!$A$2:$AA$19,2,FALSE))=FALSE,"",IF(ISNUMBER(#REF!),(#REF!-VLOOKUP($B308,Stats!$A$2:$AA$19,10,FALSE))/VLOOKUP($B308,Stats!$A$2:$AA$19,24,FALSE),""))</f>
        <v/>
      </c>
      <c r="BK308" s="44" t="str">
        <f t="shared" si="59"/>
        <v/>
      </c>
      <c r="BL308" s="46" t="str">
        <f>IF(ISNUMBER(VLOOKUP($B308,Stats!$A$2:$AA$19,2,FALSE))=FALSE,"",IF(ISNUMBER(#REF!),(#REF!-VLOOKUP($B308,Stats!$A$2:$AA$19,11,FALSE))/VLOOKUP($B308,Stats!$A$2:$AA$19,25,FALSE),""))</f>
        <v/>
      </c>
      <c r="BM308" s="46" t="str">
        <f>IF(ISNUMBER(VLOOKUP($B308,Stats!$A$2:$AA$19,2,FALSE))=FALSE,"",IF(ISNUMBER(AA308),(AA308-VLOOKUP($B308,Stats!$A$2:$AA$19,12,FALSE))/VLOOKUP($B308,Stats!$A$2:$AA$19,26,FALSE),""))</f>
        <v/>
      </c>
      <c r="BN308" s="46" t="str">
        <f>IF(ISNUMBER(VLOOKUP($B308,Stats!$A$2:$AA$19,2,FALSE))=FALSE,"",IF(ISNUMBER(#REF!),(#REF!-VLOOKUP($B308,Stats!$A$2:$AA$19,13,FALSE))/VLOOKUP($B308,Stats!$A$2:$AA$19,27,FALSE),""))</f>
        <v/>
      </c>
      <c r="BO308" s="46" t="str">
        <f>IF(ISNUMBER(VLOOKUP($B308,Stats!$A$2:$AA$19,2,FALSE))=FALSE,"",IF(ISNUMBER(#REF!),(#REF!-VLOOKUP($B308,Stats!$A$2:$AA$19,14,FALSE))/VLOOKUP($B308,Stats!$A$2:$AB$19,28,FALSE),""))</f>
        <v/>
      </c>
      <c r="BP308" s="46"/>
      <c r="BQ308" s="46" t="str">
        <f>IF(ISNUMBER(VLOOKUP($B308,Stats!$A$2:$AA$19,2,FALSE))=FALSE,"",IF(ISNUMBER(BM308),BM308,(VLOOKUP($B308,Stats!$A$2:$AT$19,46,FALSE)-VLOOKUP($B308,Stats!$A$2:$AA$19,12,FALSE))/VLOOKUP($B308,Stats!$A$2:$AA$19,26,FALSE)))</f>
        <v/>
      </c>
      <c r="BR308" s="51" t="str">
        <f t="shared" si="60"/>
        <v/>
      </c>
      <c r="BS308" s="32" t="str">
        <f t="shared" si="55"/>
        <v/>
      </c>
      <c r="BT308" s="53" t="str">
        <f t="shared" si="56"/>
        <v/>
      </c>
    </row>
    <row r="309" spans="1:72" x14ac:dyDescent="0.15">
      <c r="A309" s="5">
        <v>5591</v>
      </c>
      <c r="B309" s="5" t="s">
        <v>30</v>
      </c>
      <c r="C309" s="3">
        <v>0</v>
      </c>
      <c r="D309" s="11">
        <v>0.38788292905136079</v>
      </c>
      <c r="E309" s="6">
        <v>1.3613243048070491E-2</v>
      </c>
      <c r="F309" s="12">
        <v>64</v>
      </c>
      <c r="G309" s="12">
        <v>51</v>
      </c>
      <c r="H309" s="13">
        <v>1.1795758033647033E-2</v>
      </c>
      <c r="I309" s="13">
        <v>-8.1594375568342786E-3</v>
      </c>
      <c r="J309" s="12">
        <v>7</v>
      </c>
      <c r="K309" s="12">
        <v>5</v>
      </c>
      <c r="L309" s="13">
        <v>3.7847318379027106E-2</v>
      </c>
      <c r="M309" s="13">
        <v>-4.2661948294505203E-2</v>
      </c>
      <c r="N309" s="8">
        <v>1.2186999999999999</v>
      </c>
      <c r="O309" s="8">
        <v>1.3878829290513608</v>
      </c>
      <c r="P309" s="14">
        <v>42090</v>
      </c>
      <c r="Q309" s="13">
        <v>-8.0279910584119096E-2</v>
      </c>
      <c r="R309" s="14">
        <v>42044</v>
      </c>
      <c r="S309" s="14">
        <f>IF(ISNUMBER(R309),VLOOKUP(B309,Index!$B$3:$AB$18,27,FALSE),"")</f>
        <v>42041</v>
      </c>
      <c r="T309" s="14">
        <f>IF(ISNUMBER($R309),VLOOKUP($B309,Index!$B$21:$AB$36,27,FALSE),"")</f>
        <v>41996</v>
      </c>
      <c r="U309" s="14">
        <f>IF(ISNUMBER($R309),VLOOKUP($B309,Index!$B$39:$AB$54,27,FALSE),"")</f>
        <v>42003</v>
      </c>
      <c r="W309" s="6">
        <v>0.81659564010812802</v>
      </c>
      <c r="X309" s="7">
        <v>0.55652173913043479</v>
      </c>
      <c r="Y309" s="6">
        <v>0.25829312624013484</v>
      </c>
      <c r="Z309" s="8" t="str">
        <f t="shared" si="57"/>
        <v/>
      </c>
      <c r="AA309" s="9">
        <v>4.8316313038855263</v>
      </c>
      <c r="AB309" s="28"/>
      <c r="AC309" s="6">
        <v>0.66682843944360337</v>
      </c>
      <c r="AD309" s="7">
        <v>0.30971644612476373</v>
      </c>
      <c r="AE309" s="6">
        <v>6.6715339062902237E-2</v>
      </c>
      <c r="AF309" s="8" t="str">
        <f t="shared" si="58"/>
        <v/>
      </c>
      <c r="AG309" s="9">
        <v>23.344661056686551</v>
      </c>
      <c r="AH309" s="28"/>
      <c r="AK309" t="str">
        <f t="shared" si="65"/>
        <v/>
      </c>
      <c r="AL309" t="str">
        <f t="shared" si="65"/>
        <v/>
      </c>
      <c r="AM309" t="str">
        <f t="shared" si="65"/>
        <v/>
      </c>
      <c r="AN309" t="str">
        <f t="shared" si="65"/>
        <v/>
      </c>
      <c r="AO309" t="str">
        <f t="shared" si="65"/>
        <v/>
      </c>
      <c r="AP309" t="str">
        <f t="shared" si="65"/>
        <v/>
      </c>
      <c r="AQ309" t="str">
        <f t="shared" si="65"/>
        <v/>
      </c>
      <c r="AR309" t="str">
        <f t="shared" si="65"/>
        <v/>
      </c>
      <c r="AS309" t="str">
        <f t="shared" si="65"/>
        <v/>
      </c>
      <c r="AT309" t="str">
        <f t="shared" si="65"/>
        <v/>
      </c>
      <c r="AU309" t="str">
        <f t="shared" si="65"/>
        <v/>
      </c>
      <c r="AV309" t="str">
        <f t="shared" si="65"/>
        <v/>
      </c>
      <c r="AW309" t="str">
        <f t="shared" si="65"/>
        <v/>
      </c>
      <c r="AX309" t="str">
        <f t="shared" si="65"/>
        <v/>
      </c>
      <c r="AZ309" s="46" t="str">
        <f>IF(ISNUMBER(VLOOKUP($B309,Stats!$A$2:$AA$19,2,FALSE))=FALSE,"",IF(ISNUMBER(W309),(W309-VLOOKUP($B309,Stats!$A$2:$AA$19,2,FALSE))/VLOOKUP($B309,Stats!$A$2:$AA$19,16,FALSE),""))</f>
        <v/>
      </c>
      <c r="BA309" s="46" t="str">
        <f>IF(ISNUMBER(VLOOKUP($B309,Stats!$A$2:$AA$19,2,FALSE))=FALSE,"",IF(ISNUMBER(X309),(X309-VLOOKUP($B309,Stats!$A$2:$AA$19,3,FALSE))/VLOOKUP($B309,Stats!$A$2:$AA$19,17,FALSE),""))</f>
        <v/>
      </c>
      <c r="BB309" s="46"/>
      <c r="BC309" s="46"/>
      <c r="BD309" s="44" t="str">
        <f t="shared" si="54"/>
        <v/>
      </c>
      <c r="BE309" s="46" t="str">
        <f>IF(ISNUMBER(VLOOKUP($B309,Stats!$A$2:$AA$19,2,FALSE))=FALSE,"",IF(ISNUMBER(Y309),(Y309-VLOOKUP($B309,Stats!$A$2:$AA$19,5,FALSE))/VLOOKUP($B309,Stats!$A$2:$AA$19,19,FALSE),""))</f>
        <v/>
      </c>
      <c r="BF309" s="46"/>
      <c r="BG309" s="46"/>
      <c r="BH309" s="46" t="str">
        <f>IF(ISNUMBER(VLOOKUP($B309,Stats!$A$2:$AA$19,2,FALSE))=FALSE,"",IF(ISNUMBER(Z309),(Z309-VLOOKUP($B309,Stats!$A$2:$AA$19,8,FALSE))/VLOOKUP($B309,Stats!$A$2:$AA$19,22,FALSE),""))</f>
        <v/>
      </c>
      <c r="BI309" s="46" t="str">
        <f>IF(ISNUMBER(VLOOKUP($B309,Stats!$A$2:$AA$19,2,FALSE))=FALSE,"",IF(ISNUMBER(#REF!),(#REF!-VLOOKUP($B309,Stats!$A$2:$AA$19,9,FALSE))/VLOOKUP($B309,Stats!$A$2:$AA$19,23,FALSE),""))</f>
        <v/>
      </c>
      <c r="BJ309" s="46" t="str">
        <f>IF(ISNUMBER(VLOOKUP($B309,Stats!$A$2:$AA$19,2,FALSE))=FALSE,"",IF(ISNUMBER(#REF!),(#REF!-VLOOKUP($B309,Stats!$A$2:$AA$19,10,FALSE))/VLOOKUP($B309,Stats!$A$2:$AA$19,24,FALSE),""))</f>
        <v/>
      </c>
      <c r="BK309" s="44" t="str">
        <f t="shared" si="59"/>
        <v/>
      </c>
      <c r="BL309" s="46" t="str">
        <f>IF(ISNUMBER(VLOOKUP($B309,Stats!$A$2:$AA$19,2,FALSE))=FALSE,"",IF(ISNUMBER(#REF!),(#REF!-VLOOKUP($B309,Stats!$A$2:$AA$19,11,FALSE))/VLOOKUP($B309,Stats!$A$2:$AA$19,25,FALSE),""))</f>
        <v/>
      </c>
      <c r="BM309" s="46" t="str">
        <f>IF(ISNUMBER(VLOOKUP($B309,Stats!$A$2:$AA$19,2,FALSE))=FALSE,"",IF(ISNUMBER(AA309),(AA309-VLOOKUP($B309,Stats!$A$2:$AA$19,12,FALSE))/VLOOKUP($B309,Stats!$A$2:$AA$19,26,FALSE),""))</f>
        <v/>
      </c>
      <c r="BN309" s="46" t="str">
        <f>IF(ISNUMBER(VLOOKUP($B309,Stats!$A$2:$AA$19,2,FALSE))=FALSE,"",IF(ISNUMBER(#REF!),(#REF!-VLOOKUP($B309,Stats!$A$2:$AA$19,13,FALSE))/VLOOKUP($B309,Stats!$A$2:$AA$19,27,FALSE),""))</f>
        <v/>
      </c>
      <c r="BO309" s="46" t="str">
        <f>IF(ISNUMBER(VLOOKUP($B309,Stats!$A$2:$AA$19,2,FALSE))=FALSE,"",IF(ISNUMBER(#REF!),(#REF!-VLOOKUP($B309,Stats!$A$2:$AA$19,14,FALSE))/VLOOKUP($B309,Stats!$A$2:$AB$19,28,FALSE),""))</f>
        <v/>
      </c>
      <c r="BP309" s="46"/>
      <c r="BQ309" s="46" t="str">
        <f>IF(ISNUMBER(VLOOKUP($B309,Stats!$A$2:$AA$19,2,FALSE))=FALSE,"",IF(ISNUMBER(BM309),BM309,(VLOOKUP($B309,Stats!$A$2:$AT$19,46,FALSE)-VLOOKUP($B309,Stats!$A$2:$AA$19,12,FALSE))/VLOOKUP($B309,Stats!$A$2:$AA$19,26,FALSE)))</f>
        <v/>
      </c>
      <c r="BR309" s="51" t="str">
        <f t="shared" si="60"/>
        <v/>
      </c>
      <c r="BS309" s="32" t="str">
        <f t="shared" si="55"/>
        <v/>
      </c>
      <c r="BT309" s="53" t="str">
        <f t="shared" si="56"/>
        <v/>
      </c>
    </row>
    <row r="310" spans="1:72" x14ac:dyDescent="0.15">
      <c r="A310" s="5">
        <v>5591</v>
      </c>
      <c r="B310" s="5" t="s">
        <v>31</v>
      </c>
      <c r="C310" s="3">
        <v>0</v>
      </c>
      <c r="D310" s="11">
        <v>2.4651632183231114E-2</v>
      </c>
      <c r="E310" s="6">
        <v>1.2087406809165813E-2</v>
      </c>
      <c r="F310" s="15">
        <v>4.5714285714285712</v>
      </c>
      <c r="G310" s="15">
        <v>3.6428571428571428</v>
      </c>
      <c r="H310" s="13">
        <v>1.0493881436640888E-2</v>
      </c>
      <c r="I310" s="13">
        <v>-8.4815954345678225E-3</v>
      </c>
      <c r="J310" s="12">
        <v>3.0714285714285716</v>
      </c>
      <c r="K310" s="12">
        <v>2.3571428571428572</v>
      </c>
      <c r="L310" s="13">
        <v>2.0947378967467931E-2</v>
      </c>
      <c r="M310" s="13">
        <v>-1.6744509457755938E-2</v>
      </c>
      <c r="N310" s="8">
        <v>1.0011214285714287</v>
      </c>
      <c r="O310" s="8">
        <v>1.0344790411801408</v>
      </c>
      <c r="P310" s="14"/>
      <c r="Q310" s="13">
        <v>-2.3337566865364232E-2</v>
      </c>
      <c r="R310" s="14"/>
      <c r="S310" s="14" t="str">
        <f>IF(ISNUMBER(R310),VLOOKUP(B310,Index!$B$3:$AB$18,27,FALSE),"")</f>
        <v/>
      </c>
      <c r="T310" s="14" t="str">
        <f>IF(ISNUMBER($R310),VLOOKUP($B310,Index!$B$21:$AB$36,27,FALSE),"")</f>
        <v/>
      </c>
      <c r="U310" s="14" t="str">
        <f>IF(ISNUMBER($R310),VLOOKUP($B310,Index!$B$39:$AB$54,27,FALSE),"")</f>
        <v/>
      </c>
      <c r="W310" s="6">
        <v>1.0680123887028425</v>
      </c>
      <c r="X310" s="8">
        <v>0.5887755102040817</v>
      </c>
      <c r="Y310" s="6">
        <v>0.22934241913195325</v>
      </c>
      <c r="Z310" s="8" t="str">
        <f t="shared" si="57"/>
        <v/>
      </c>
      <c r="AA310" s="9" t="s">
        <v>25</v>
      </c>
      <c r="AB310" s="28"/>
      <c r="AC310" s="6">
        <v>1.1406504624227516</v>
      </c>
      <c r="AD310" s="8">
        <v>0.34665660141607674</v>
      </c>
      <c r="AE310" s="6">
        <v>5.2597945213296513E-2</v>
      </c>
      <c r="AF310" s="8" t="str">
        <f t="shared" si="58"/>
        <v/>
      </c>
      <c r="AG310" s="9" t="s">
        <v>25</v>
      </c>
      <c r="AH310" s="28"/>
      <c r="AK310" t="str">
        <f t="shared" si="65"/>
        <v/>
      </c>
      <c r="AL310" t="str">
        <f t="shared" si="65"/>
        <v/>
      </c>
      <c r="AM310" t="str">
        <f t="shared" si="65"/>
        <v/>
      </c>
      <c r="AN310" t="str">
        <f t="shared" si="65"/>
        <v/>
      </c>
      <c r="AO310" t="str">
        <f t="shared" si="65"/>
        <v/>
      </c>
      <c r="AP310" t="str">
        <f t="shared" si="65"/>
        <v/>
      </c>
      <c r="AQ310" t="str">
        <f t="shared" si="65"/>
        <v/>
      </c>
      <c r="AR310" t="str">
        <f t="shared" si="65"/>
        <v/>
      </c>
      <c r="AS310" t="str">
        <f t="shared" si="65"/>
        <v/>
      </c>
      <c r="AT310" t="str">
        <f t="shared" si="65"/>
        <v/>
      </c>
      <c r="AU310" t="str">
        <f t="shared" si="65"/>
        <v/>
      </c>
      <c r="AV310" t="str">
        <f t="shared" si="65"/>
        <v/>
      </c>
      <c r="AW310" t="str">
        <f t="shared" si="65"/>
        <v/>
      </c>
      <c r="AX310" t="str">
        <f t="shared" si="65"/>
        <v/>
      </c>
      <c r="AZ310" s="46" t="str">
        <f>IF(ISNUMBER(VLOOKUP($B310,Stats!$A$2:$AA$19,2,FALSE))=FALSE,"",IF(ISNUMBER(W310),(W310-VLOOKUP($B310,Stats!$A$2:$AA$19,2,FALSE))/VLOOKUP($B310,Stats!$A$2:$AA$19,16,FALSE),""))</f>
        <v/>
      </c>
      <c r="BA310" s="46" t="str">
        <f>IF(ISNUMBER(VLOOKUP($B310,Stats!$A$2:$AA$19,2,FALSE))=FALSE,"",IF(ISNUMBER(X310),(X310-VLOOKUP($B310,Stats!$A$2:$AA$19,3,FALSE))/VLOOKUP($B310,Stats!$A$2:$AA$19,17,FALSE),""))</f>
        <v/>
      </c>
      <c r="BB310" s="46"/>
      <c r="BC310" s="46"/>
      <c r="BD310" s="44" t="str">
        <f t="shared" si="54"/>
        <v/>
      </c>
      <c r="BE310" s="46" t="str">
        <f>IF(ISNUMBER(VLOOKUP($B310,Stats!$A$2:$AA$19,2,FALSE))=FALSE,"",IF(ISNUMBER(Y310),(Y310-VLOOKUP($B310,Stats!$A$2:$AA$19,5,FALSE))/VLOOKUP($B310,Stats!$A$2:$AA$19,19,FALSE),""))</f>
        <v/>
      </c>
      <c r="BF310" s="46"/>
      <c r="BG310" s="46"/>
      <c r="BH310" s="46" t="str">
        <f>IF(ISNUMBER(VLOOKUP($B310,Stats!$A$2:$AA$19,2,FALSE))=FALSE,"",IF(ISNUMBER(Z310),(Z310-VLOOKUP($B310,Stats!$A$2:$AA$19,8,FALSE))/VLOOKUP($B310,Stats!$A$2:$AA$19,22,FALSE),""))</f>
        <v/>
      </c>
      <c r="BI310" s="46" t="str">
        <f>IF(ISNUMBER(VLOOKUP($B310,Stats!$A$2:$AA$19,2,FALSE))=FALSE,"",IF(ISNUMBER(#REF!),(#REF!-VLOOKUP($B310,Stats!$A$2:$AA$19,9,FALSE))/VLOOKUP($B310,Stats!$A$2:$AA$19,23,FALSE),""))</f>
        <v/>
      </c>
      <c r="BJ310" s="46" t="str">
        <f>IF(ISNUMBER(VLOOKUP($B310,Stats!$A$2:$AA$19,2,FALSE))=FALSE,"",IF(ISNUMBER(#REF!),(#REF!-VLOOKUP($B310,Stats!$A$2:$AA$19,10,FALSE))/VLOOKUP($B310,Stats!$A$2:$AA$19,24,FALSE),""))</f>
        <v/>
      </c>
      <c r="BK310" s="44" t="str">
        <f t="shared" si="59"/>
        <v/>
      </c>
      <c r="BL310" s="46" t="str">
        <f>IF(ISNUMBER(VLOOKUP($B310,Stats!$A$2:$AA$19,2,FALSE))=FALSE,"",IF(ISNUMBER(#REF!),(#REF!-VLOOKUP($B310,Stats!$A$2:$AA$19,11,FALSE))/VLOOKUP($B310,Stats!$A$2:$AA$19,25,FALSE),""))</f>
        <v/>
      </c>
      <c r="BM310" s="46" t="str">
        <f>IF(ISNUMBER(VLOOKUP($B310,Stats!$A$2:$AA$19,2,FALSE))=FALSE,"",IF(ISNUMBER(AA310),(AA310-VLOOKUP($B310,Stats!$A$2:$AA$19,12,FALSE))/VLOOKUP($B310,Stats!$A$2:$AA$19,26,FALSE),""))</f>
        <v/>
      </c>
      <c r="BN310" s="46" t="str">
        <f>IF(ISNUMBER(VLOOKUP($B310,Stats!$A$2:$AA$19,2,FALSE))=FALSE,"",IF(ISNUMBER(#REF!),(#REF!-VLOOKUP($B310,Stats!$A$2:$AA$19,13,FALSE))/VLOOKUP($B310,Stats!$A$2:$AA$19,27,FALSE),""))</f>
        <v/>
      </c>
      <c r="BO310" s="46" t="str">
        <f>IF(ISNUMBER(VLOOKUP($B310,Stats!$A$2:$AA$19,2,FALSE))=FALSE,"",IF(ISNUMBER(#REF!),(#REF!-VLOOKUP($B310,Stats!$A$2:$AA$19,14,FALSE))/VLOOKUP($B310,Stats!$A$2:$AB$19,28,FALSE),""))</f>
        <v/>
      </c>
      <c r="BP310" s="46"/>
      <c r="BQ310" s="46" t="str">
        <f>IF(ISNUMBER(VLOOKUP($B310,Stats!$A$2:$AA$19,2,FALSE))=FALSE,"",IF(ISNUMBER(BM310),BM310,(VLOOKUP($B310,Stats!$A$2:$AT$19,46,FALSE)-VLOOKUP($B310,Stats!$A$2:$AA$19,12,FALSE))/VLOOKUP($B310,Stats!$A$2:$AA$19,26,FALSE)))</f>
        <v/>
      </c>
      <c r="BR310" s="51" t="str">
        <f t="shared" si="60"/>
        <v/>
      </c>
      <c r="BS310" s="32" t="str">
        <f t="shared" si="55"/>
        <v/>
      </c>
      <c r="BT310" s="53" t="str">
        <f t="shared" si="56"/>
        <v/>
      </c>
    </row>
    <row r="311" spans="1:72" x14ac:dyDescent="0.15">
      <c r="A311" s="16">
        <v>5591</v>
      </c>
      <c r="B311" s="17">
        <v>201421</v>
      </c>
      <c r="C311" s="3">
        <v>0</v>
      </c>
      <c r="D311" s="23">
        <v>-2.585126978704011E-2</v>
      </c>
      <c r="E311" s="18">
        <v>4.8011397593461054E-3</v>
      </c>
      <c r="F311" s="24">
        <v>2</v>
      </c>
      <c r="G311" s="24">
        <v>5</v>
      </c>
      <c r="H311" s="20">
        <v>1.8330284814740416E-3</v>
      </c>
      <c r="I311" s="20">
        <v>-5.9466940456410541E-3</v>
      </c>
      <c r="J311" s="24">
        <v>2</v>
      </c>
      <c r="K311" s="24">
        <v>5</v>
      </c>
      <c r="L311" s="20">
        <v>2.847056143947313E-3</v>
      </c>
      <c r="M311" s="20">
        <v>-1.0992825734783551E-2</v>
      </c>
      <c r="N311" s="19">
        <v>0.88060000000000005</v>
      </c>
      <c r="O311" s="19">
        <v>1.0028470561439473</v>
      </c>
      <c r="P311" s="25">
        <v>41921</v>
      </c>
      <c r="Q311" s="20">
        <v>-2.9411764705882359E-2</v>
      </c>
      <c r="R311" s="25">
        <v>41928</v>
      </c>
      <c r="S311" s="25">
        <f>IF(ISNUMBER(R311),VLOOKUP(B311,Index!$B$3:$AB$18,27,FALSE),"")</f>
        <v>41929</v>
      </c>
      <c r="T311" s="25">
        <f>IF(ISNUMBER($R311),VLOOKUP($B311,Index!$B$21:$AB$36,27,FALSE),"")</f>
        <v>41929</v>
      </c>
      <c r="U311" s="25">
        <f>IF(ISNUMBER($R311),VLOOKUP($B311,Index!$B$39:$AB$54,27,FALSE),"")</f>
        <v>41929</v>
      </c>
      <c r="W311" s="18">
        <v>-0.93064571233344406</v>
      </c>
      <c r="X311" s="19">
        <v>0.2857142857142857</v>
      </c>
      <c r="Y311" s="18">
        <v>9.1095222025958267E-2</v>
      </c>
      <c r="Z311" s="19">
        <f t="shared" si="57"/>
        <v>1</v>
      </c>
      <c r="AA311" s="21" t="s">
        <v>25</v>
      </c>
      <c r="AB311" s="28"/>
      <c r="AC311" s="18">
        <v>0.86610144188462357</v>
      </c>
      <c r="AD311" s="19">
        <v>8.1632653061224483E-2</v>
      </c>
      <c r="AE311" s="18">
        <v>8.2983394759586319E-3</v>
      </c>
      <c r="AF311" s="19">
        <f t="shared" si="58"/>
        <v>1</v>
      </c>
      <c r="AG311" s="21" t="s">
        <v>25</v>
      </c>
      <c r="AH311" s="28"/>
      <c r="AK311" t="str">
        <f t="shared" si="65"/>
        <v/>
      </c>
      <c r="AL311" t="str">
        <f t="shared" si="65"/>
        <v/>
      </c>
      <c r="AM311" t="str">
        <f t="shared" si="65"/>
        <v/>
      </c>
      <c r="AN311" t="str">
        <f t="shared" si="65"/>
        <v/>
      </c>
      <c r="AO311" t="str">
        <f t="shared" si="65"/>
        <v/>
      </c>
      <c r="AP311" t="str">
        <f t="shared" si="65"/>
        <v/>
      </c>
      <c r="AQ311" t="str">
        <f t="shared" si="65"/>
        <v/>
      </c>
      <c r="AR311" t="str">
        <f t="shared" si="65"/>
        <v/>
      </c>
      <c r="AS311" t="str">
        <f t="shared" si="65"/>
        <v/>
      </c>
      <c r="AT311" t="str">
        <f t="shared" si="65"/>
        <v/>
      </c>
      <c r="AU311" t="str">
        <f t="shared" si="65"/>
        <v/>
      </c>
      <c r="AV311" t="str">
        <f t="shared" si="65"/>
        <v/>
      </c>
      <c r="AW311" t="str">
        <f t="shared" si="65"/>
        <v/>
      </c>
      <c r="AX311" t="str">
        <f t="shared" si="65"/>
        <v/>
      </c>
      <c r="AZ311" s="46">
        <f>IF(ISNUMBER(VLOOKUP($B311,Stats!$A$2:$AA$19,2,FALSE))=FALSE,"",IF(ISNUMBER(W311),(W311-VLOOKUP($B311,Stats!$A$2:$AA$19,2,FALSE))/VLOOKUP($B311,Stats!$A$2:$AA$19,16,FALSE),""))</f>
        <v>-1.0334724530173882</v>
      </c>
      <c r="BA311" s="46">
        <f>IF(ISNUMBER(VLOOKUP($B311,Stats!$A$2:$AA$19,2,FALSE))=FALSE,"",IF(ISNUMBER(X311),(X311-VLOOKUP($B311,Stats!$A$2:$AA$19,3,FALSE))/VLOOKUP($B311,Stats!$A$2:$AA$19,17,FALSE),""))</f>
        <v>-0.6967057200847836</v>
      </c>
      <c r="BB311" s="46"/>
      <c r="BC311" s="46"/>
      <c r="BD311" s="44">
        <f t="shared" si="54"/>
        <v>-0.86508908655108585</v>
      </c>
      <c r="BE311" s="46">
        <f>IF(ISNUMBER(VLOOKUP($B311,Stats!$A$2:$AA$19,2,FALSE))=FALSE,"",IF(ISNUMBER(Y311),(Y311-VLOOKUP($B311,Stats!$A$2:$AA$19,5,FALSE))/VLOOKUP($B311,Stats!$A$2:$AA$19,19,FALSE),""))</f>
        <v>0.11864038720213373</v>
      </c>
      <c r="BF311" s="46"/>
      <c r="BG311" s="46"/>
      <c r="BH311" s="46">
        <f>IF(ISNUMBER(VLOOKUP($B311,Stats!$A$2:$AA$19,2,FALSE))=FALSE,"",IF(ISNUMBER(Z311),(Z311-VLOOKUP($B311,Stats!$A$2:$AA$19,8,FALSE))/VLOOKUP($B311,Stats!$A$2:$AA$19,22,FALSE),""))</f>
        <v>-0.11578842912173706</v>
      </c>
      <c r="BI311" s="46" t="str">
        <f>IF(ISNUMBER(VLOOKUP($B311,Stats!$A$2:$AA$19,2,FALSE))=FALSE,"",IF(ISNUMBER(#REF!),(#REF!-VLOOKUP($B311,Stats!$A$2:$AA$19,9,FALSE))/VLOOKUP($B311,Stats!$A$2:$AA$19,23,FALSE),""))</f>
        <v/>
      </c>
      <c r="BJ311" s="46" t="str">
        <f>IF(ISNUMBER(VLOOKUP($B311,Stats!$A$2:$AA$19,2,FALSE))=FALSE,"",IF(ISNUMBER(#REF!),(#REF!-VLOOKUP($B311,Stats!$A$2:$AA$19,10,FALSE))/VLOOKUP($B311,Stats!$A$2:$AA$19,24,FALSE),""))</f>
        <v/>
      </c>
      <c r="BK311" s="44">
        <f t="shared" si="59"/>
        <v>-0.11778479977801473</v>
      </c>
      <c r="BL311" s="46" t="str">
        <f>IF(ISNUMBER(VLOOKUP($B311,Stats!$A$2:$AA$19,2,FALSE))=FALSE,"",IF(ISNUMBER(#REF!),(#REF!-VLOOKUP($B311,Stats!$A$2:$AA$19,11,FALSE))/VLOOKUP($B311,Stats!$A$2:$AA$19,25,FALSE),""))</f>
        <v/>
      </c>
      <c r="BM311" s="46" t="str">
        <f>IF(ISNUMBER(VLOOKUP($B311,Stats!$A$2:$AA$19,2,FALSE))=FALSE,"",IF(ISNUMBER(AA311),(AA311-VLOOKUP($B311,Stats!$A$2:$AA$19,12,FALSE))/VLOOKUP($B311,Stats!$A$2:$AA$19,26,FALSE),""))</f>
        <v/>
      </c>
      <c r="BN311" s="46" t="str">
        <f>IF(ISNUMBER(VLOOKUP($B311,Stats!$A$2:$AA$19,2,FALSE))=FALSE,"",IF(ISNUMBER(#REF!),(#REF!-VLOOKUP($B311,Stats!$A$2:$AA$19,13,FALSE))/VLOOKUP($B311,Stats!$A$2:$AA$19,27,FALSE),""))</f>
        <v/>
      </c>
      <c r="BO311" s="46" t="str">
        <f>IF(ISNUMBER(VLOOKUP($B311,Stats!$A$2:$AA$19,2,FALSE))=FALSE,"",IF(ISNUMBER(#REF!),(#REF!-VLOOKUP($B311,Stats!$A$2:$AA$19,14,FALSE))/VLOOKUP($B311,Stats!$A$2:$AB$19,28,FALSE),""))</f>
        <v/>
      </c>
      <c r="BP311" s="46"/>
      <c r="BQ311" s="46">
        <f>IF(ISNUMBER(VLOOKUP($B311,Stats!$A$2:$AA$19,2,FALSE))=FALSE,"",IF(ISNUMBER(BM311),BM311,(VLOOKUP($B311,Stats!$A$2:$AT$19,46,FALSE)-VLOOKUP($B311,Stats!$A$2:$AA$19,12,FALSE))/VLOOKUP($B311,Stats!$A$2:$AA$19,26,FALSE)))</f>
        <v>-0.81319138310867711</v>
      </c>
      <c r="BR311" s="51">
        <f t="shared" si="60"/>
        <v>-0.81319138310867711</v>
      </c>
      <c r="BS311" s="32" t="str">
        <f t="shared" si="55"/>
        <v>5591_201421</v>
      </c>
      <c r="BT311" s="53">
        <f t="shared" si="56"/>
        <v>-0.40632697379876148</v>
      </c>
    </row>
    <row r="312" spans="1:72" x14ac:dyDescent="0.15">
      <c r="A312" s="16">
        <v>5591</v>
      </c>
      <c r="B312" s="17">
        <v>201422</v>
      </c>
      <c r="C312" s="3">
        <v>0</v>
      </c>
      <c r="D312" s="23">
        <v>-7.8325929389759796E-3</v>
      </c>
      <c r="E312" s="18">
        <v>5.0502655932244426E-3</v>
      </c>
      <c r="F312" s="24">
        <v>3</v>
      </c>
      <c r="G312" s="24">
        <v>7</v>
      </c>
      <c r="H312" s="20">
        <v>5.4204998414293382E-3</v>
      </c>
      <c r="I312" s="20">
        <v>-3.4296028151972668E-3</v>
      </c>
      <c r="J312" s="24">
        <v>2</v>
      </c>
      <c r="K312" s="24">
        <v>5</v>
      </c>
      <c r="L312" s="20">
        <v>9.1232227488151629E-3</v>
      </c>
      <c r="M312" s="20">
        <v>-8.0223229856993816E-3</v>
      </c>
      <c r="N312" s="19">
        <v>0.86009999999999998</v>
      </c>
      <c r="O312" s="19">
        <v>1</v>
      </c>
      <c r="P312" s="25">
        <v>41932</v>
      </c>
      <c r="Q312" s="20">
        <v>-1.8718753633298446E-2</v>
      </c>
      <c r="R312" s="25">
        <v>41939</v>
      </c>
      <c r="S312" s="25">
        <f>IF(ISNUMBER(R312),VLOOKUP(B312,Index!$B$3:$AB$18,27,FALSE),"")</f>
        <v>41939</v>
      </c>
      <c r="T312" s="25">
        <f>IF(ISNUMBER($R312),VLOOKUP($B312,Index!$B$21:$AB$36,27,FALSE),"")</f>
        <v>41935</v>
      </c>
      <c r="U312" s="25">
        <f>IF(ISNUMBER($R312),VLOOKUP($B312,Index!$B$39:$AB$54,27,FALSE),"")</f>
        <v>41936</v>
      </c>
      <c r="W312" s="18">
        <v>-0.23497778816927939</v>
      </c>
      <c r="X312" s="19">
        <v>0.3</v>
      </c>
      <c r="Y312" s="18">
        <v>9.5822052380223982E-2</v>
      </c>
      <c r="Z312" s="19">
        <f t="shared" si="57"/>
        <v>0</v>
      </c>
      <c r="AA312" s="21" t="s">
        <v>25</v>
      </c>
      <c r="AB312" s="28"/>
      <c r="AC312" s="18">
        <v>5.5214560932926739E-2</v>
      </c>
      <c r="AD312" s="19">
        <v>0.09</v>
      </c>
      <c r="AE312" s="18">
        <v>9.1818657223583892E-3</v>
      </c>
      <c r="AF312" s="19">
        <f t="shared" si="58"/>
        <v>0</v>
      </c>
      <c r="AG312" s="21" t="s">
        <v>25</v>
      </c>
      <c r="AH312" s="28"/>
      <c r="AK312" t="str">
        <f t="shared" si="65"/>
        <v/>
      </c>
      <c r="AL312" t="str">
        <f t="shared" si="65"/>
        <v/>
      </c>
      <c r="AM312" t="str">
        <f t="shared" si="65"/>
        <v/>
      </c>
      <c r="AN312" t="str">
        <f t="shared" si="65"/>
        <v/>
      </c>
      <c r="AO312" t="str">
        <f t="shared" si="65"/>
        <v/>
      </c>
      <c r="AP312" t="str">
        <f t="shared" si="65"/>
        <v/>
      </c>
      <c r="AQ312" t="str">
        <f t="shared" si="65"/>
        <v/>
      </c>
      <c r="AR312" t="str">
        <f t="shared" si="65"/>
        <v/>
      </c>
      <c r="AS312" t="str">
        <f t="shared" si="65"/>
        <v/>
      </c>
      <c r="AT312" t="str">
        <f t="shared" si="65"/>
        <v/>
      </c>
      <c r="AU312" t="str">
        <f t="shared" si="65"/>
        <v/>
      </c>
      <c r="AV312" t="str">
        <f t="shared" si="65"/>
        <v/>
      </c>
      <c r="AW312" t="str">
        <f t="shared" si="65"/>
        <v/>
      </c>
      <c r="AX312" t="str">
        <f t="shared" si="65"/>
        <v/>
      </c>
      <c r="AZ312" s="46">
        <f>IF(ISNUMBER(VLOOKUP($B312,Stats!$A$2:$AA$19,2,FALSE))=FALSE,"",IF(ISNUMBER(W312),(W312-VLOOKUP($B312,Stats!$A$2:$AA$19,2,FALSE))/VLOOKUP($B312,Stats!$A$2:$AA$19,16,FALSE),""))</f>
        <v>-1.0895030225130795</v>
      </c>
      <c r="BA312" s="46">
        <f>IF(ISNUMBER(VLOOKUP($B312,Stats!$A$2:$AA$19,2,FALSE))=FALSE,"",IF(ISNUMBER(X312),(X312-VLOOKUP($B312,Stats!$A$2:$AA$19,3,FALSE))/VLOOKUP($B312,Stats!$A$2:$AA$19,17,FALSE),""))</f>
        <v>-2.2722935698578635</v>
      </c>
      <c r="BB312" s="46"/>
      <c r="BC312" s="46"/>
      <c r="BD312" s="44">
        <f t="shared" si="54"/>
        <v>-1.6808982961854715</v>
      </c>
      <c r="BE312" s="46">
        <f>IF(ISNUMBER(VLOOKUP($B312,Stats!$A$2:$AA$19,2,FALSE))=FALSE,"",IF(ISNUMBER(Y312),(Y312-VLOOKUP($B312,Stats!$A$2:$AA$19,5,FALSE))/VLOOKUP($B312,Stats!$A$2:$AA$19,19,FALSE),""))</f>
        <v>-0.30822195392286289</v>
      </c>
      <c r="BF312" s="46"/>
      <c r="BG312" s="46"/>
      <c r="BH312" s="46">
        <f>IF(ISNUMBER(VLOOKUP($B312,Stats!$A$2:$AA$19,2,FALSE))=FALSE,"",IF(ISNUMBER(Z312),(Z312-VLOOKUP($B312,Stats!$A$2:$AA$19,8,FALSE))/VLOOKUP($B312,Stats!$A$2:$AA$19,22,FALSE),""))</f>
        <v>-1.3145151991428841</v>
      </c>
      <c r="BI312" s="46" t="str">
        <f>IF(ISNUMBER(VLOOKUP($B312,Stats!$A$2:$AA$19,2,FALSE))=FALSE,"",IF(ISNUMBER(#REF!),(#REF!-VLOOKUP($B312,Stats!$A$2:$AA$19,9,FALSE))/VLOOKUP($B312,Stats!$A$2:$AA$19,23,FALSE),""))</f>
        <v/>
      </c>
      <c r="BJ312" s="46" t="str">
        <f>IF(ISNUMBER(VLOOKUP($B312,Stats!$A$2:$AA$19,2,FALSE))=FALSE,"",IF(ISNUMBER(#REF!),(#REF!-VLOOKUP($B312,Stats!$A$2:$AA$19,10,FALSE))/VLOOKUP($B312,Stats!$A$2:$AA$19,24,FALSE),""))</f>
        <v/>
      </c>
      <c r="BK312" s="44">
        <f t="shared" si="59"/>
        <v>-0.1785991919968612</v>
      </c>
      <c r="BL312" s="46" t="str">
        <f>IF(ISNUMBER(VLOOKUP($B312,Stats!$A$2:$AA$19,2,FALSE))=FALSE,"",IF(ISNUMBER(#REF!),(#REF!-VLOOKUP($B312,Stats!$A$2:$AA$19,11,FALSE))/VLOOKUP($B312,Stats!$A$2:$AA$19,25,FALSE),""))</f>
        <v/>
      </c>
      <c r="BM312" s="46" t="str">
        <f>IF(ISNUMBER(VLOOKUP($B312,Stats!$A$2:$AA$19,2,FALSE))=FALSE,"",IF(ISNUMBER(AA312),(AA312-VLOOKUP($B312,Stats!$A$2:$AA$19,12,FALSE))/VLOOKUP($B312,Stats!$A$2:$AA$19,26,FALSE),""))</f>
        <v/>
      </c>
      <c r="BN312" s="46" t="str">
        <f>IF(ISNUMBER(VLOOKUP($B312,Stats!$A$2:$AA$19,2,FALSE))=FALSE,"",IF(ISNUMBER(#REF!),(#REF!-VLOOKUP($B312,Stats!$A$2:$AA$19,13,FALSE))/VLOOKUP($B312,Stats!$A$2:$AA$19,27,FALSE),""))</f>
        <v/>
      </c>
      <c r="BO312" s="46" t="str">
        <f>IF(ISNUMBER(VLOOKUP($B312,Stats!$A$2:$AA$19,2,FALSE))=FALSE,"",IF(ISNUMBER(#REF!),(#REF!-VLOOKUP($B312,Stats!$A$2:$AA$19,14,FALSE))/VLOOKUP($B312,Stats!$A$2:$AB$19,28,FALSE),""))</f>
        <v/>
      </c>
      <c r="BP312" s="46"/>
      <c r="BQ312" s="46">
        <f>IF(ISNUMBER(VLOOKUP($B312,Stats!$A$2:$AA$19,2,FALSE))=FALSE,"",IF(ISNUMBER(BM312),BM312,(VLOOKUP($B312,Stats!$A$2:$AT$19,46,FALSE)-VLOOKUP($B312,Stats!$A$2:$AA$19,12,FALSE))/VLOOKUP($B312,Stats!$A$2:$AA$19,26,FALSE)))</f>
        <v>-0.38178036496436479</v>
      </c>
      <c r="BR312" s="51">
        <f t="shared" si="60"/>
        <v>-0.38178036496436479</v>
      </c>
      <c r="BS312" s="32" t="str">
        <f t="shared" si="55"/>
        <v>5591_201422</v>
      </c>
      <c r="BT312" s="53">
        <f t="shared" si="56"/>
        <v>-0.51969524742808404</v>
      </c>
    </row>
    <row r="313" spans="1:72" x14ac:dyDescent="0.15">
      <c r="A313" s="16">
        <v>5591</v>
      </c>
      <c r="B313" s="17">
        <v>201423</v>
      </c>
      <c r="C313" s="3">
        <v>0</v>
      </c>
      <c r="D313" s="23">
        <v>-1.0604453870625696E-2</v>
      </c>
      <c r="E313" s="18">
        <v>8.5897540173471929E-3</v>
      </c>
      <c r="F313" s="24">
        <v>4</v>
      </c>
      <c r="G313" s="24">
        <v>6</v>
      </c>
      <c r="H313" s="20">
        <v>6.840346238976891E-3</v>
      </c>
      <c r="I313" s="20">
        <v>-6.2807039128260174E-3</v>
      </c>
      <c r="J313" s="24">
        <v>2</v>
      </c>
      <c r="K313" s="24">
        <v>3</v>
      </c>
      <c r="L313" s="20">
        <v>1.1949834358731648E-2</v>
      </c>
      <c r="M313" s="20">
        <v>-1.5377446411929285E-2</v>
      </c>
      <c r="N313" s="19">
        <v>0.85840000000000005</v>
      </c>
      <c r="O313" s="19">
        <v>1.0072752874911994</v>
      </c>
      <c r="P313" s="25">
        <v>41953</v>
      </c>
      <c r="Q313" s="20">
        <v>-2.1784715750232997E-2</v>
      </c>
      <c r="R313" s="25">
        <v>41957</v>
      </c>
      <c r="S313" s="25">
        <f>IF(ISNUMBER(R313),VLOOKUP(B313,Index!$B$3:$AB$18,27,FALSE),"")</f>
        <v>41956</v>
      </c>
      <c r="T313" s="25">
        <f>IF(ISNUMBER($R313),VLOOKUP($B313,Index!$B$21:$AB$36,27,FALSE),"")</f>
        <v>41954</v>
      </c>
      <c r="U313" s="25">
        <f>IF(ISNUMBER($R313),VLOOKUP($B313,Index!$B$39:$AB$54,27,FALSE),"")</f>
        <v>41957</v>
      </c>
      <c r="W313" s="18">
        <v>-0.31813361611877089</v>
      </c>
      <c r="X313" s="19">
        <v>0.4</v>
      </c>
      <c r="Y313" s="18">
        <v>0.16297912341239171</v>
      </c>
      <c r="Z313" s="19">
        <f t="shared" si="57"/>
        <v>1</v>
      </c>
      <c r="AA313" s="21" t="s">
        <v>25</v>
      </c>
      <c r="AB313" s="28"/>
      <c r="AC313" s="18">
        <v>0.10120899770480549</v>
      </c>
      <c r="AD313" s="19">
        <v>0.16000000000000003</v>
      </c>
      <c r="AE313" s="18">
        <v>2.6562194668271605E-2</v>
      </c>
      <c r="AF313" s="19">
        <f t="shared" si="58"/>
        <v>1</v>
      </c>
      <c r="AG313" s="21" t="s">
        <v>25</v>
      </c>
      <c r="AH313" s="28"/>
      <c r="AK313" t="str">
        <f t="shared" ref="AK313:AX322" si="66">IF($B313=AK$2,$AA313,"")</f>
        <v/>
      </c>
      <c r="AL313" t="str">
        <f t="shared" si="66"/>
        <v/>
      </c>
      <c r="AM313" t="str">
        <f t="shared" si="66"/>
        <v/>
      </c>
      <c r="AN313" t="str">
        <f t="shared" si="66"/>
        <v/>
      </c>
      <c r="AO313" t="str">
        <f t="shared" si="66"/>
        <v/>
      </c>
      <c r="AP313" t="str">
        <f t="shared" si="66"/>
        <v/>
      </c>
      <c r="AQ313" t="str">
        <f t="shared" si="66"/>
        <v/>
      </c>
      <c r="AR313" t="str">
        <f t="shared" si="66"/>
        <v/>
      </c>
      <c r="AS313" t="str">
        <f t="shared" si="66"/>
        <v/>
      </c>
      <c r="AT313" t="str">
        <f t="shared" si="66"/>
        <v/>
      </c>
      <c r="AU313" t="str">
        <f t="shared" si="66"/>
        <v/>
      </c>
      <c r="AV313" t="str">
        <f t="shared" si="66"/>
        <v/>
      </c>
      <c r="AW313" t="str">
        <f t="shared" si="66"/>
        <v/>
      </c>
      <c r="AX313" t="str">
        <f t="shared" si="66"/>
        <v/>
      </c>
      <c r="AZ313" s="46">
        <f>IF(ISNUMBER(VLOOKUP($B313,Stats!$A$2:$AA$19,2,FALSE))=FALSE,"",IF(ISNUMBER(W313),(W313-VLOOKUP($B313,Stats!$A$2:$AA$19,2,FALSE))/VLOOKUP($B313,Stats!$A$2:$AA$19,16,FALSE),""))</f>
        <v>-0.37768674834686211</v>
      </c>
      <c r="BA313" s="46">
        <f>IF(ISNUMBER(VLOOKUP($B313,Stats!$A$2:$AA$19,2,FALSE))=FALSE,"",IF(ISNUMBER(X313),(X313-VLOOKUP($B313,Stats!$A$2:$AA$19,3,FALSE))/VLOOKUP($B313,Stats!$A$2:$AA$19,17,FALSE),""))</f>
        <v>-0.66983579230430179</v>
      </c>
      <c r="BB313" s="46"/>
      <c r="BC313" s="46"/>
      <c r="BD313" s="44">
        <f t="shared" si="54"/>
        <v>-0.52376127032558195</v>
      </c>
      <c r="BE313" s="46">
        <f>IF(ISNUMBER(VLOOKUP($B313,Stats!$A$2:$AA$19,2,FALSE))=FALSE,"",IF(ISNUMBER(Y313),(Y313-VLOOKUP($B313,Stats!$A$2:$AA$19,5,FALSE))/VLOOKUP($B313,Stats!$A$2:$AA$19,19,FALSE),""))</f>
        <v>0.21159200916096216</v>
      </c>
      <c r="BF313" s="46"/>
      <c r="BG313" s="46"/>
      <c r="BH313" s="46">
        <f>IF(ISNUMBER(VLOOKUP($B313,Stats!$A$2:$AA$19,2,FALSE))=FALSE,"",IF(ISNUMBER(Z313),(Z313-VLOOKUP($B313,Stats!$A$2:$AA$19,8,FALSE))/VLOOKUP($B313,Stats!$A$2:$AA$19,22,FALSE),""))</f>
        <v>-0.39509019437688425</v>
      </c>
      <c r="BI313" s="46" t="str">
        <f>IF(ISNUMBER(VLOOKUP($B313,Stats!$A$2:$AA$19,2,FALSE))=FALSE,"",IF(ISNUMBER(#REF!),(#REF!-VLOOKUP($B313,Stats!$A$2:$AA$19,9,FALSE))/VLOOKUP($B313,Stats!$A$2:$AA$19,23,FALSE),""))</f>
        <v/>
      </c>
      <c r="BJ313" s="46" t="str">
        <f>IF(ISNUMBER(VLOOKUP($B313,Stats!$A$2:$AA$19,2,FALSE))=FALSE,"",IF(ISNUMBER(#REF!),(#REF!-VLOOKUP($B313,Stats!$A$2:$AA$19,10,FALSE))/VLOOKUP($B313,Stats!$A$2:$AA$19,24,FALSE),""))</f>
        <v/>
      </c>
      <c r="BK313" s="44">
        <f t="shared" si="59"/>
        <v>-0.2666414647257388</v>
      </c>
      <c r="BL313" s="46" t="str">
        <f>IF(ISNUMBER(VLOOKUP($B313,Stats!$A$2:$AA$19,2,FALSE))=FALSE,"",IF(ISNUMBER(#REF!),(#REF!-VLOOKUP($B313,Stats!$A$2:$AA$19,11,FALSE))/VLOOKUP($B313,Stats!$A$2:$AA$19,25,FALSE),""))</f>
        <v/>
      </c>
      <c r="BM313" s="46" t="str">
        <f>IF(ISNUMBER(VLOOKUP($B313,Stats!$A$2:$AA$19,2,FALSE))=FALSE,"",IF(ISNUMBER(AA313),(AA313-VLOOKUP($B313,Stats!$A$2:$AA$19,12,FALSE))/VLOOKUP($B313,Stats!$A$2:$AA$19,26,FALSE),""))</f>
        <v/>
      </c>
      <c r="BN313" s="46" t="str">
        <f>IF(ISNUMBER(VLOOKUP($B313,Stats!$A$2:$AA$19,2,FALSE))=FALSE,"",IF(ISNUMBER(#REF!),(#REF!-VLOOKUP($B313,Stats!$A$2:$AA$19,13,FALSE))/VLOOKUP($B313,Stats!$A$2:$AA$19,27,FALSE),""))</f>
        <v/>
      </c>
      <c r="BO313" s="46" t="str">
        <f>IF(ISNUMBER(VLOOKUP($B313,Stats!$A$2:$AA$19,2,FALSE))=FALSE,"",IF(ISNUMBER(#REF!),(#REF!-VLOOKUP($B313,Stats!$A$2:$AA$19,14,FALSE))/VLOOKUP($B313,Stats!$A$2:$AB$19,28,FALSE),""))</f>
        <v/>
      </c>
      <c r="BP313" s="46"/>
      <c r="BQ313" s="46">
        <f>IF(ISNUMBER(VLOOKUP($B313,Stats!$A$2:$AA$19,2,FALSE))=FALSE,"",IF(ISNUMBER(BM313),BM313,(VLOOKUP($B313,Stats!$A$2:$AT$19,46,FALSE)-VLOOKUP($B313,Stats!$A$2:$AA$19,12,FALSE))/VLOOKUP($B313,Stats!$A$2:$AA$19,26,FALSE)))</f>
        <v>-0.71825946798524909</v>
      </c>
      <c r="BR313" s="51">
        <f t="shared" si="60"/>
        <v>-0.71825946798524909</v>
      </c>
      <c r="BS313" s="32" t="str">
        <f t="shared" si="55"/>
        <v>5591_201423</v>
      </c>
      <c r="BT313" s="53">
        <f t="shared" si="56"/>
        <v>-0.4083890264976095</v>
      </c>
    </row>
    <row r="314" spans="1:72" x14ac:dyDescent="0.15">
      <c r="A314" s="16">
        <v>5591</v>
      </c>
      <c r="B314" s="17">
        <v>201424</v>
      </c>
      <c r="C314" s="3">
        <v>0</v>
      </c>
      <c r="D314" s="23">
        <v>7.2525902107895668E-2</v>
      </c>
      <c r="E314" s="18">
        <v>8.3386781489205256E-3</v>
      </c>
      <c r="F314" s="24">
        <v>8</v>
      </c>
      <c r="G314" s="24">
        <v>2</v>
      </c>
      <c r="H314" s="20">
        <v>9.7307856690235228E-3</v>
      </c>
      <c r="I314" s="20">
        <v>-3.6366994666611197E-3</v>
      </c>
      <c r="J314" s="24">
        <v>7</v>
      </c>
      <c r="K314" s="24">
        <v>2</v>
      </c>
      <c r="L314" s="20">
        <v>1.7857142857142794E-2</v>
      </c>
      <c r="M314" s="20">
        <v>-3.6895977148297954E-3</v>
      </c>
      <c r="N314" s="19">
        <v>0.90059999999999996</v>
      </c>
      <c r="O314" s="19">
        <v>1.0718876457986193</v>
      </c>
      <c r="P314" s="25">
        <v>41971</v>
      </c>
      <c r="Q314" s="20">
        <v>-7.2601761485360239E-3</v>
      </c>
      <c r="R314" s="25">
        <v>41962</v>
      </c>
      <c r="S314" s="25">
        <f>IF(ISNUMBER(R314),VLOOKUP(B314,Index!$B$3:$AB$18,27,FALSE),"")</f>
        <v>41963</v>
      </c>
      <c r="T314" s="25">
        <f>IF(ISNUMBER($R314),VLOOKUP($B314,Index!$B$21:$AB$36,27,FALSE),"")</f>
        <v>41963</v>
      </c>
      <c r="U314" s="25">
        <f>IF(ISNUMBER($R314),VLOOKUP($B314,Index!$B$39:$AB$54,27,FALSE),"")</f>
        <v>41963</v>
      </c>
      <c r="W314" s="18">
        <v>2.17577706323687</v>
      </c>
      <c r="X314" s="19">
        <v>0.8</v>
      </c>
      <c r="Y314" s="18">
        <v>0.15821529375399357</v>
      </c>
      <c r="Z314" s="19">
        <f t="shared" si="57"/>
        <v>1</v>
      </c>
      <c r="AA314" s="21">
        <v>9.9895513034515186</v>
      </c>
      <c r="AB314" s="28"/>
      <c r="AC314" s="18">
        <v>4.7340058289076588</v>
      </c>
      <c r="AD314" s="19">
        <v>0.64000000000000012</v>
      </c>
      <c r="AE314" s="18">
        <v>2.5032079177662477E-2</v>
      </c>
      <c r="AF314" s="19">
        <f t="shared" si="58"/>
        <v>1</v>
      </c>
      <c r="AG314" s="21">
        <v>99.791135244289933</v>
      </c>
      <c r="AH314" s="28"/>
      <c r="AK314" t="str">
        <f t="shared" si="66"/>
        <v/>
      </c>
      <c r="AL314" t="str">
        <f t="shared" si="66"/>
        <v/>
      </c>
      <c r="AM314" t="str">
        <f t="shared" si="66"/>
        <v/>
      </c>
      <c r="AN314">
        <f t="shared" si="66"/>
        <v>9.9895513034515186</v>
      </c>
      <c r="AO314" t="str">
        <f t="shared" si="66"/>
        <v/>
      </c>
      <c r="AP314" t="str">
        <f t="shared" si="66"/>
        <v/>
      </c>
      <c r="AQ314" t="str">
        <f t="shared" si="66"/>
        <v/>
      </c>
      <c r="AR314" t="str">
        <f t="shared" si="66"/>
        <v/>
      </c>
      <c r="AS314" t="str">
        <f t="shared" si="66"/>
        <v/>
      </c>
      <c r="AT314" t="str">
        <f t="shared" si="66"/>
        <v/>
      </c>
      <c r="AU314" t="str">
        <f t="shared" si="66"/>
        <v/>
      </c>
      <c r="AV314" t="str">
        <f t="shared" si="66"/>
        <v/>
      </c>
      <c r="AW314" t="str">
        <f t="shared" si="66"/>
        <v/>
      </c>
      <c r="AX314" t="str">
        <f t="shared" si="66"/>
        <v/>
      </c>
      <c r="AZ314" s="46">
        <f>IF(ISNUMBER(VLOOKUP($B314,Stats!$A$2:$AA$19,2,FALSE))=FALSE,"",IF(ISNUMBER(W314),(W314-VLOOKUP($B314,Stats!$A$2:$AA$19,2,FALSE))/VLOOKUP($B314,Stats!$A$2:$AA$19,16,FALSE),""))</f>
        <v>1.1794963591462773</v>
      </c>
      <c r="BA314" s="46">
        <f>IF(ISNUMBER(VLOOKUP($B314,Stats!$A$2:$AA$19,2,FALSE))=FALSE,"",IF(ISNUMBER(X314),(X314-VLOOKUP($B314,Stats!$A$2:$AA$19,3,FALSE))/VLOOKUP($B314,Stats!$A$2:$AA$19,17,FALSE),""))</f>
        <v>0.51367074063984464</v>
      </c>
      <c r="BB314" s="46"/>
      <c r="BC314" s="46"/>
      <c r="BD314" s="44">
        <f t="shared" si="54"/>
        <v>0.84658354989306095</v>
      </c>
      <c r="BE314" s="46">
        <f>IF(ISNUMBER(VLOOKUP($B314,Stats!$A$2:$AA$19,2,FALSE))=FALSE,"",IF(ISNUMBER(Y314),(Y314-VLOOKUP($B314,Stats!$A$2:$AA$19,5,FALSE))/VLOOKUP($B314,Stats!$A$2:$AA$19,19,FALSE),""))</f>
        <v>0.44355337175631299</v>
      </c>
      <c r="BF314" s="46"/>
      <c r="BG314" s="46"/>
      <c r="BH314" s="46">
        <f>IF(ISNUMBER(VLOOKUP($B314,Stats!$A$2:$AA$19,2,FALSE))=FALSE,"",IF(ISNUMBER(Z314),(Z314-VLOOKUP($B314,Stats!$A$2:$AA$19,8,FALSE))/VLOOKUP($B314,Stats!$A$2:$AA$19,22,FALSE),""))</f>
        <v>-0.47935479253396501</v>
      </c>
      <c r="BI314" s="46" t="str">
        <f>IF(ISNUMBER(VLOOKUP($B314,Stats!$A$2:$AA$19,2,FALSE))=FALSE,"",IF(ISNUMBER(#REF!),(#REF!-VLOOKUP($B314,Stats!$A$2:$AA$19,9,FALSE))/VLOOKUP($B314,Stats!$A$2:$AA$19,23,FALSE),""))</f>
        <v/>
      </c>
      <c r="BJ314" s="46" t="str">
        <f>IF(ISNUMBER(VLOOKUP($B314,Stats!$A$2:$AA$19,2,FALSE))=FALSE,"",IF(ISNUMBER(#REF!),(#REF!-VLOOKUP($B314,Stats!$A$2:$AA$19,10,FALSE))/VLOOKUP($B314,Stats!$A$2:$AA$19,24,FALSE),""))</f>
        <v/>
      </c>
      <c r="BK314" s="44">
        <f t="shared" si="59"/>
        <v>-0.45429379798960856</v>
      </c>
      <c r="BL314" s="46" t="str">
        <f>IF(ISNUMBER(VLOOKUP($B314,Stats!$A$2:$AA$19,2,FALSE))=FALSE,"",IF(ISNUMBER(#REF!),(#REF!-VLOOKUP($B314,Stats!$A$2:$AA$19,11,FALSE))/VLOOKUP($B314,Stats!$A$2:$AA$19,25,FALSE),""))</f>
        <v/>
      </c>
      <c r="BM314" s="46">
        <f>IF(ISNUMBER(VLOOKUP($B314,Stats!$A$2:$AA$19,2,FALSE))=FALSE,"",IF(ISNUMBER(AA314),(AA314-VLOOKUP($B314,Stats!$A$2:$AA$19,12,FALSE))/VLOOKUP($B314,Stats!$A$2:$AA$19,26,FALSE),""))</f>
        <v>-0.18401208703975205</v>
      </c>
      <c r="BN314" s="46" t="str">
        <f>IF(ISNUMBER(VLOOKUP($B314,Stats!$A$2:$AA$19,2,FALSE))=FALSE,"",IF(ISNUMBER(#REF!),(#REF!-VLOOKUP($B314,Stats!$A$2:$AA$19,13,FALSE))/VLOOKUP($B314,Stats!$A$2:$AA$19,27,FALSE),""))</f>
        <v/>
      </c>
      <c r="BO314" s="46" t="str">
        <f>IF(ISNUMBER(VLOOKUP($B314,Stats!$A$2:$AA$19,2,FALSE))=FALSE,"",IF(ISNUMBER(#REF!),(#REF!-VLOOKUP($B314,Stats!$A$2:$AA$19,14,FALSE))/VLOOKUP($B314,Stats!$A$2:$AB$19,28,FALSE),""))</f>
        <v/>
      </c>
      <c r="BP314" s="46"/>
      <c r="BQ314" s="46">
        <f>IF(ISNUMBER(VLOOKUP($B314,Stats!$A$2:$AA$19,2,FALSE))=FALSE,"",IF(ISNUMBER(BM314),BM314,(VLOOKUP($B314,Stats!$A$2:$AT$19,46,FALSE)-VLOOKUP($B314,Stats!$A$2:$AA$19,12,FALSE))/VLOOKUP($B314,Stats!$A$2:$AA$19,26,FALSE)))</f>
        <v>-0.18401208703975205</v>
      </c>
      <c r="BR314" s="51">
        <f t="shared" si="60"/>
        <v>-0.18401208703975205</v>
      </c>
      <c r="BS314" s="32" t="str">
        <f t="shared" si="55"/>
        <v>5591_201424</v>
      </c>
      <c r="BT314" s="53">
        <f t="shared" si="56"/>
        <v>-0.14006198622310334</v>
      </c>
    </row>
    <row r="315" spans="1:72" x14ac:dyDescent="0.15">
      <c r="A315" s="16">
        <v>5591</v>
      </c>
      <c r="B315" s="17">
        <v>201425</v>
      </c>
      <c r="C315" s="3">
        <v>0</v>
      </c>
      <c r="D315" s="23">
        <v>6.6511214745725189E-2</v>
      </c>
      <c r="E315" s="18">
        <v>2.2152761907106397E-2</v>
      </c>
      <c r="F315" s="24">
        <v>6</v>
      </c>
      <c r="G315" s="24">
        <v>4</v>
      </c>
      <c r="H315" s="20">
        <v>1.9476724572331183E-2</v>
      </c>
      <c r="I315" s="20">
        <v>-1.2510872252071953E-2</v>
      </c>
      <c r="J315" s="24">
        <v>5</v>
      </c>
      <c r="K315" s="24">
        <v>2</v>
      </c>
      <c r="L315" s="20">
        <v>3.4077555816686145E-2</v>
      </c>
      <c r="M315" s="20">
        <v>-4.0291162599959018E-2</v>
      </c>
      <c r="N315" s="19">
        <v>0.97540000000000004</v>
      </c>
      <c r="O315" s="19">
        <v>1.0852247441032488</v>
      </c>
      <c r="P315" s="25">
        <v>41981</v>
      </c>
      <c r="Q315" s="20">
        <v>-4.0291162599959018E-2</v>
      </c>
      <c r="R315" s="25">
        <v>41982</v>
      </c>
      <c r="S315" s="25">
        <f>IF(ISNUMBER(R315),VLOOKUP(B315,Index!$B$3:$AB$18,27,FALSE),"")</f>
        <v>41982</v>
      </c>
      <c r="T315" s="25">
        <f>IF(ISNUMBER($R315),VLOOKUP($B315,Index!$B$21:$AB$36,27,FALSE),"")</f>
        <v>41982</v>
      </c>
      <c r="U315" s="25">
        <f>IF(ISNUMBER($R315),VLOOKUP($B315,Index!$B$39:$AB$54,27,FALSE),"")</f>
        <v>41982</v>
      </c>
      <c r="W315" s="18">
        <v>1.9953364423717557</v>
      </c>
      <c r="X315" s="19">
        <v>0.6</v>
      </c>
      <c r="Y315" s="18">
        <v>0.42031910453922972</v>
      </c>
      <c r="Z315" s="19">
        <f t="shared" si="57"/>
        <v>0</v>
      </c>
      <c r="AA315" s="21">
        <v>1.6507643476585319</v>
      </c>
      <c r="AB315" s="28"/>
      <c r="AC315" s="18">
        <v>3.9813675182567745</v>
      </c>
      <c r="AD315" s="19">
        <v>0.36</v>
      </c>
      <c r="AE315" s="18">
        <v>0.17666814964065991</v>
      </c>
      <c r="AF315" s="19">
        <f t="shared" si="58"/>
        <v>0</v>
      </c>
      <c r="AG315" s="21">
        <v>2.7250229315004981</v>
      </c>
      <c r="AH315" s="28"/>
      <c r="AK315" t="str">
        <f t="shared" si="66"/>
        <v/>
      </c>
      <c r="AL315" t="str">
        <f t="shared" si="66"/>
        <v/>
      </c>
      <c r="AM315" t="str">
        <f t="shared" si="66"/>
        <v/>
      </c>
      <c r="AN315" t="str">
        <f t="shared" si="66"/>
        <v/>
      </c>
      <c r="AO315">
        <f t="shared" si="66"/>
        <v>1.6507643476585319</v>
      </c>
      <c r="AP315" t="str">
        <f t="shared" si="66"/>
        <v/>
      </c>
      <c r="AQ315" t="str">
        <f t="shared" si="66"/>
        <v/>
      </c>
      <c r="AR315" t="str">
        <f t="shared" si="66"/>
        <v/>
      </c>
      <c r="AS315" t="str">
        <f t="shared" si="66"/>
        <v/>
      </c>
      <c r="AT315" t="str">
        <f t="shared" si="66"/>
        <v/>
      </c>
      <c r="AU315" t="str">
        <f t="shared" si="66"/>
        <v/>
      </c>
      <c r="AV315" t="str">
        <f t="shared" si="66"/>
        <v/>
      </c>
      <c r="AW315" t="str">
        <f t="shared" si="66"/>
        <v/>
      </c>
      <c r="AX315" t="str">
        <f t="shared" si="66"/>
        <v/>
      </c>
      <c r="AZ315" s="46">
        <f>IF(ISNUMBER(VLOOKUP($B315,Stats!$A$2:$AA$19,2,FALSE))=FALSE,"",IF(ISNUMBER(W315),(W315-VLOOKUP($B315,Stats!$A$2:$AA$19,2,FALSE))/VLOOKUP($B315,Stats!$A$2:$AA$19,16,FALSE),""))</f>
        <v>0.73642947136365311</v>
      </c>
      <c r="BA315" s="46">
        <f>IF(ISNUMBER(VLOOKUP($B315,Stats!$A$2:$AA$19,2,FALSE))=FALSE,"",IF(ISNUMBER(X315),(X315-VLOOKUP($B315,Stats!$A$2:$AA$19,3,FALSE))/VLOOKUP($B315,Stats!$A$2:$AA$19,17,FALSE),""))</f>
        <v>-0.12237675597646717</v>
      </c>
      <c r="BB315" s="46"/>
      <c r="BC315" s="46"/>
      <c r="BD315" s="44">
        <f t="shared" si="54"/>
        <v>0.30702635769359299</v>
      </c>
      <c r="BE315" s="46">
        <f>IF(ISNUMBER(VLOOKUP($B315,Stats!$A$2:$AA$19,2,FALSE))=FALSE,"",IF(ISNUMBER(Y315),(Y315-VLOOKUP($B315,Stats!$A$2:$AA$19,5,FALSE))/VLOOKUP($B315,Stats!$A$2:$AA$19,19,FALSE),""))</f>
        <v>0.46339157249802077</v>
      </c>
      <c r="BF315" s="46"/>
      <c r="BG315" s="46"/>
      <c r="BH315" s="46">
        <f>IF(ISNUMBER(VLOOKUP($B315,Stats!$A$2:$AA$19,2,FALSE))=FALSE,"",IF(ISNUMBER(Z315),(Z315-VLOOKUP($B315,Stats!$A$2:$AA$19,8,FALSE))/VLOOKUP($B315,Stats!$A$2:$AA$19,22,FALSE),""))</f>
        <v>-0.38938659637819406</v>
      </c>
      <c r="BI315" s="46" t="str">
        <f>IF(ISNUMBER(VLOOKUP($B315,Stats!$A$2:$AA$19,2,FALSE))=FALSE,"",IF(ISNUMBER(#REF!),(#REF!-VLOOKUP($B315,Stats!$A$2:$AA$19,9,FALSE))/VLOOKUP($B315,Stats!$A$2:$AA$19,23,FALSE),""))</f>
        <v/>
      </c>
      <c r="BJ315" s="46" t="str">
        <f>IF(ISNUMBER(VLOOKUP($B315,Stats!$A$2:$AA$19,2,FALSE))=FALSE,"",IF(ISNUMBER(#REF!),(#REF!-VLOOKUP($B315,Stats!$A$2:$AA$19,10,FALSE))/VLOOKUP($B315,Stats!$A$2:$AA$19,24,FALSE),""))</f>
        <v/>
      </c>
      <c r="BK315" s="44">
        <f t="shared" si="59"/>
        <v>-0.44119007966207269</v>
      </c>
      <c r="BL315" s="46" t="str">
        <f>IF(ISNUMBER(VLOOKUP($B315,Stats!$A$2:$AA$19,2,FALSE))=FALSE,"",IF(ISNUMBER(#REF!),(#REF!-VLOOKUP($B315,Stats!$A$2:$AA$19,11,FALSE))/VLOOKUP($B315,Stats!$A$2:$AA$19,25,FALSE),""))</f>
        <v/>
      </c>
      <c r="BM315" s="46">
        <f>IF(ISNUMBER(VLOOKUP($B315,Stats!$A$2:$AA$19,2,FALSE))=FALSE,"",IF(ISNUMBER(AA315),(AA315-VLOOKUP($B315,Stats!$A$2:$AA$19,12,FALSE))/VLOOKUP($B315,Stats!$A$2:$AA$19,26,FALSE),""))</f>
        <v>-0.19245077231982166</v>
      </c>
      <c r="BN315" s="46" t="str">
        <f>IF(ISNUMBER(VLOOKUP($B315,Stats!$A$2:$AA$19,2,FALSE))=FALSE,"",IF(ISNUMBER(#REF!),(#REF!-VLOOKUP($B315,Stats!$A$2:$AA$19,13,FALSE))/VLOOKUP($B315,Stats!$A$2:$AA$19,27,FALSE),""))</f>
        <v/>
      </c>
      <c r="BO315" s="46" t="str">
        <f>IF(ISNUMBER(VLOOKUP($B315,Stats!$A$2:$AA$19,2,FALSE))=FALSE,"",IF(ISNUMBER(#REF!),(#REF!-VLOOKUP($B315,Stats!$A$2:$AA$19,14,FALSE))/VLOOKUP($B315,Stats!$A$2:$AB$19,28,FALSE),""))</f>
        <v/>
      </c>
      <c r="BP315" s="46"/>
      <c r="BQ315" s="46">
        <f>IF(ISNUMBER(VLOOKUP($B315,Stats!$A$2:$AA$19,2,FALSE))=FALSE,"",IF(ISNUMBER(BM315),BM315,(VLOOKUP($B315,Stats!$A$2:$AT$19,46,FALSE)-VLOOKUP($B315,Stats!$A$2:$AA$19,12,FALSE))/VLOOKUP($B315,Stats!$A$2:$AA$19,26,FALSE)))</f>
        <v>-0.19245077231982166</v>
      </c>
      <c r="BR315" s="51">
        <f t="shared" si="60"/>
        <v>-0.19245077231982166</v>
      </c>
      <c r="BS315" s="32" t="str">
        <f t="shared" si="55"/>
        <v>5591_201425</v>
      </c>
      <c r="BT315" s="53">
        <f t="shared" si="56"/>
        <v>-0.24179893072248934</v>
      </c>
    </row>
    <row r="316" spans="1:72" x14ac:dyDescent="0.15">
      <c r="A316" s="16">
        <v>5591</v>
      </c>
      <c r="B316" s="17">
        <v>201426</v>
      </c>
      <c r="C316" s="3">
        <v>0</v>
      </c>
      <c r="D316" s="23">
        <v>1.7907339927121235E-2</v>
      </c>
      <c r="E316" s="18">
        <v>1.6968659132090905E-2</v>
      </c>
      <c r="F316" s="24">
        <v>5</v>
      </c>
      <c r="G316" s="24">
        <v>5</v>
      </c>
      <c r="H316" s="20">
        <v>1.6238871843561188E-2</v>
      </c>
      <c r="I316" s="20">
        <v>-1.2427554099145043E-2</v>
      </c>
      <c r="J316" s="24">
        <v>2</v>
      </c>
      <c r="K316" s="24">
        <v>3</v>
      </c>
      <c r="L316" s="20">
        <v>2.6922664378419059E-2</v>
      </c>
      <c r="M316" s="20">
        <v>-2.024584237165572E-2</v>
      </c>
      <c r="N316" s="19">
        <v>0.98880000000000001</v>
      </c>
      <c r="O316" s="19">
        <v>1.0305367378843147</v>
      </c>
      <c r="P316" s="25">
        <v>41990</v>
      </c>
      <c r="Q316" s="20">
        <v>-5.7139967637540479E-2</v>
      </c>
      <c r="R316" s="25">
        <v>41997</v>
      </c>
      <c r="S316" s="25">
        <f>IF(ISNUMBER(R316),VLOOKUP(B316,Index!$B$3:$AB$18,27,FALSE),"")</f>
        <v>41997</v>
      </c>
      <c r="T316" s="25">
        <f>IF(ISNUMBER($R316),VLOOKUP($B316,Index!$B$21:$AB$36,27,FALSE),"")</f>
        <v>41996</v>
      </c>
      <c r="U316" s="25">
        <f>IF(ISNUMBER($R316),VLOOKUP($B316,Index!$B$39:$AB$54,27,FALSE),"")</f>
        <v>41996</v>
      </c>
      <c r="W316" s="18">
        <v>0.53722019781363706</v>
      </c>
      <c r="X316" s="19">
        <v>0.5</v>
      </c>
      <c r="Y316" s="18">
        <v>0.32195767017853938</v>
      </c>
      <c r="Z316" s="19">
        <f t="shared" si="57"/>
        <v>0</v>
      </c>
      <c r="AA316" s="21">
        <v>0.31339429592809681</v>
      </c>
      <c r="AB316" s="28"/>
      <c r="AC316" s="18">
        <v>0.28860554093892332</v>
      </c>
      <c r="AD316" s="19">
        <v>0.25</v>
      </c>
      <c r="AE316" s="18">
        <v>0.10365674138679315</v>
      </c>
      <c r="AF316" s="19">
        <f t="shared" si="58"/>
        <v>0</v>
      </c>
      <c r="AG316" s="21">
        <v>9.8215984720267518E-2</v>
      </c>
      <c r="AH316" s="28"/>
      <c r="AK316" t="str">
        <f t="shared" si="66"/>
        <v/>
      </c>
      <c r="AL316" t="str">
        <f t="shared" si="66"/>
        <v/>
      </c>
      <c r="AM316" t="str">
        <f t="shared" si="66"/>
        <v/>
      </c>
      <c r="AN316" t="str">
        <f t="shared" si="66"/>
        <v/>
      </c>
      <c r="AO316" t="str">
        <f t="shared" si="66"/>
        <v/>
      </c>
      <c r="AP316">
        <f t="shared" si="66"/>
        <v>0.31339429592809681</v>
      </c>
      <c r="AQ316" t="str">
        <f t="shared" si="66"/>
        <v/>
      </c>
      <c r="AR316" t="str">
        <f t="shared" si="66"/>
        <v/>
      </c>
      <c r="AS316" t="str">
        <f t="shared" si="66"/>
        <v/>
      </c>
      <c r="AT316" t="str">
        <f t="shared" si="66"/>
        <v/>
      </c>
      <c r="AU316" t="str">
        <f t="shared" si="66"/>
        <v/>
      </c>
      <c r="AV316" t="str">
        <f t="shared" si="66"/>
        <v/>
      </c>
      <c r="AW316" t="str">
        <f t="shared" si="66"/>
        <v/>
      </c>
      <c r="AX316" t="str">
        <f t="shared" si="66"/>
        <v/>
      </c>
      <c r="AZ316" s="46">
        <f>IF(ISNUMBER(VLOOKUP($B316,Stats!$A$2:$AA$19,2,FALSE))=FALSE,"",IF(ISNUMBER(W316),(W316-VLOOKUP($B316,Stats!$A$2:$AA$19,2,FALSE))/VLOOKUP($B316,Stats!$A$2:$AA$19,16,FALSE),""))</f>
        <v>-0.13540911987707263</v>
      </c>
      <c r="BA316" s="46">
        <f>IF(ISNUMBER(VLOOKUP($B316,Stats!$A$2:$AA$19,2,FALSE))=FALSE,"",IF(ISNUMBER(X316),(X316-VLOOKUP($B316,Stats!$A$2:$AA$19,3,FALSE))/VLOOKUP($B316,Stats!$A$2:$AA$19,17,FALSE),""))</f>
        <v>-0.59756231632346257</v>
      </c>
      <c r="BB316" s="46"/>
      <c r="BC316" s="46"/>
      <c r="BD316" s="44">
        <f t="shared" si="54"/>
        <v>-0.36648571810026759</v>
      </c>
      <c r="BE316" s="46">
        <f>IF(ISNUMBER(VLOOKUP($B316,Stats!$A$2:$AA$19,2,FALSE))=FALSE,"",IF(ISNUMBER(Y316),(Y316-VLOOKUP($B316,Stats!$A$2:$AA$19,5,FALSE))/VLOOKUP($B316,Stats!$A$2:$AA$19,19,FALSE),""))</f>
        <v>0.48592277457990918</v>
      </c>
      <c r="BF316" s="46"/>
      <c r="BG316" s="46"/>
      <c r="BH316" s="46">
        <f>IF(ISNUMBER(VLOOKUP($B316,Stats!$A$2:$AA$19,2,FALSE))=FALSE,"",IF(ISNUMBER(Z316),(Z316-VLOOKUP($B316,Stats!$A$2:$AA$19,8,FALSE))/VLOOKUP($B316,Stats!$A$2:$AA$19,22,FALSE),""))</f>
        <v>-0.60316436580698729</v>
      </c>
      <c r="BI316" s="46" t="str">
        <f>IF(ISNUMBER(VLOOKUP($B316,Stats!$A$2:$AA$19,2,FALSE))=FALSE,"",IF(ISNUMBER(#REF!),(#REF!-VLOOKUP($B316,Stats!$A$2:$AA$19,9,FALSE))/VLOOKUP($B316,Stats!$A$2:$AA$19,23,FALSE),""))</f>
        <v/>
      </c>
      <c r="BJ316" s="46" t="str">
        <f>IF(ISNUMBER(VLOOKUP($B316,Stats!$A$2:$AA$19,2,FALSE))=FALSE,"",IF(ISNUMBER(#REF!),(#REF!-VLOOKUP($B316,Stats!$A$2:$AA$19,10,FALSE))/VLOOKUP($B316,Stats!$A$2:$AA$19,24,FALSE),""))</f>
        <v/>
      </c>
      <c r="BK316" s="44">
        <f t="shared" si="59"/>
        <v>-0.52109525194803263</v>
      </c>
      <c r="BL316" s="46" t="str">
        <f>IF(ISNUMBER(VLOOKUP($B316,Stats!$A$2:$AA$19,2,FALSE))=FALSE,"",IF(ISNUMBER(#REF!),(#REF!-VLOOKUP($B316,Stats!$A$2:$AA$19,11,FALSE))/VLOOKUP($B316,Stats!$A$2:$AA$19,25,FALSE),""))</f>
        <v/>
      </c>
      <c r="BM316" s="46">
        <f>IF(ISNUMBER(VLOOKUP($B316,Stats!$A$2:$AA$19,2,FALSE))=FALSE,"",IF(ISNUMBER(AA316),(AA316-VLOOKUP($B316,Stats!$A$2:$AA$19,12,FALSE))/VLOOKUP($B316,Stats!$A$2:$AA$19,26,FALSE),""))</f>
        <v>-0.5432252416778286</v>
      </c>
      <c r="BN316" s="46" t="str">
        <f>IF(ISNUMBER(VLOOKUP($B316,Stats!$A$2:$AA$19,2,FALSE))=FALSE,"",IF(ISNUMBER(#REF!),(#REF!-VLOOKUP($B316,Stats!$A$2:$AA$19,13,FALSE))/VLOOKUP($B316,Stats!$A$2:$AA$19,27,FALSE),""))</f>
        <v/>
      </c>
      <c r="BO316" s="46" t="str">
        <f>IF(ISNUMBER(VLOOKUP($B316,Stats!$A$2:$AA$19,2,FALSE))=FALSE,"",IF(ISNUMBER(#REF!),(#REF!-VLOOKUP($B316,Stats!$A$2:$AA$19,14,FALSE))/VLOOKUP($B316,Stats!$A$2:$AB$19,28,FALSE),""))</f>
        <v/>
      </c>
      <c r="BP316" s="46"/>
      <c r="BQ316" s="46">
        <f>IF(ISNUMBER(VLOOKUP($B316,Stats!$A$2:$AA$19,2,FALSE))=FALSE,"",IF(ISNUMBER(BM316),BM316,(VLOOKUP($B316,Stats!$A$2:$AT$19,46,FALSE)-VLOOKUP($B316,Stats!$A$2:$AA$19,12,FALSE))/VLOOKUP($B316,Stats!$A$2:$AA$19,26,FALSE)))</f>
        <v>-0.5432252416778286</v>
      </c>
      <c r="BR316" s="51">
        <f t="shared" si="60"/>
        <v>-0.5432252416778286</v>
      </c>
      <c r="BS316" s="32" t="str">
        <f t="shared" si="55"/>
        <v>5591_201426</v>
      </c>
      <c r="BT316" s="53">
        <f t="shared" si="56"/>
        <v>-0.49459934312443882</v>
      </c>
    </row>
    <row r="317" spans="1:72" x14ac:dyDescent="0.15">
      <c r="A317" s="16">
        <v>5591</v>
      </c>
      <c r="B317" s="17">
        <v>201427</v>
      </c>
      <c r="C317" s="3">
        <v>0</v>
      </c>
      <c r="D317" s="23">
        <v>3.3241280556407959E-2</v>
      </c>
      <c r="E317" s="18">
        <v>8.3706579980917691E-3</v>
      </c>
      <c r="F317" s="24">
        <v>3</v>
      </c>
      <c r="G317" s="24">
        <v>0</v>
      </c>
      <c r="H317" s="20">
        <v>1.0982996459683111E-2</v>
      </c>
      <c r="I317" s="20" t="s">
        <v>25</v>
      </c>
      <c r="J317" s="24">
        <v>3</v>
      </c>
      <c r="K317" s="24">
        <v>0</v>
      </c>
      <c r="L317" s="20">
        <v>1.8757563533682964E-2</v>
      </c>
      <c r="M317" s="20">
        <v>2.1222839818089145E-3</v>
      </c>
      <c r="N317" s="19">
        <v>1.0102</v>
      </c>
      <c r="O317" s="19">
        <v>1.0209196563921172</v>
      </c>
      <c r="P317" s="25">
        <v>42004</v>
      </c>
      <c r="Q317" s="20">
        <v>0</v>
      </c>
      <c r="R317" s="25">
        <v>42002</v>
      </c>
      <c r="S317" s="25">
        <f>IF(ISNUMBER(R317),VLOOKUP(B317,Index!$B$3:$AB$18,27,FALSE),"")</f>
        <v>42002</v>
      </c>
      <c r="T317" s="25">
        <f>IF(ISNUMBER($R317),VLOOKUP($B317,Index!$B$21:$AB$36,27,FALSE),"")</f>
        <v>42003</v>
      </c>
      <c r="U317" s="25">
        <f>IF(ISNUMBER($R317),VLOOKUP($B317,Index!$B$39:$AB$54,27,FALSE),"")</f>
        <v>42003</v>
      </c>
      <c r="W317" s="18">
        <v>3.9889536667689551</v>
      </c>
      <c r="X317" s="19">
        <v>1</v>
      </c>
      <c r="Y317" s="18">
        <v>0.15882206872965221</v>
      </c>
      <c r="Z317" s="19">
        <f t="shared" si="57"/>
        <v>0</v>
      </c>
      <c r="AA317" s="21" t="s">
        <v>25</v>
      </c>
      <c r="AB317" s="28"/>
      <c r="AC317" s="18">
        <v>15.911751355629493</v>
      </c>
      <c r="AD317" s="19">
        <v>1</v>
      </c>
      <c r="AE317" s="18">
        <v>2.522444951556637E-2</v>
      </c>
      <c r="AF317" s="19">
        <f t="shared" si="58"/>
        <v>0</v>
      </c>
      <c r="AG317" s="21" t="s">
        <v>25</v>
      </c>
      <c r="AH317" s="28"/>
      <c r="AK317" t="str">
        <f t="shared" si="66"/>
        <v/>
      </c>
      <c r="AL317" t="str">
        <f t="shared" si="66"/>
        <v/>
      </c>
      <c r="AM317" t="str">
        <f t="shared" si="66"/>
        <v/>
      </c>
      <c r="AN317" t="str">
        <f t="shared" si="66"/>
        <v/>
      </c>
      <c r="AO317" t="str">
        <f t="shared" si="66"/>
        <v/>
      </c>
      <c r="AP317" t="str">
        <f t="shared" si="66"/>
        <v/>
      </c>
      <c r="AQ317" t="str">
        <f t="shared" si="66"/>
        <v/>
      </c>
      <c r="AR317" t="str">
        <f t="shared" si="66"/>
        <v/>
      </c>
      <c r="AS317" t="str">
        <f t="shared" si="66"/>
        <v/>
      </c>
      <c r="AT317" t="str">
        <f t="shared" si="66"/>
        <v/>
      </c>
      <c r="AU317" t="str">
        <f t="shared" si="66"/>
        <v/>
      </c>
      <c r="AV317" t="str">
        <f t="shared" si="66"/>
        <v/>
      </c>
      <c r="AW317" t="str">
        <f t="shared" si="66"/>
        <v/>
      </c>
      <c r="AX317" t="str">
        <f t="shared" si="66"/>
        <v/>
      </c>
      <c r="AZ317" s="46">
        <f>IF(ISNUMBER(VLOOKUP($B317,Stats!$A$2:$AA$19,2,FALSE))=FALSE,"",IF(ISNUMBER(W317),(W317-VLOOKUP($B317,Stats!$A$2:$AA$19,2,FALSE))/VLOOKUP($B317,Stats!$A$2:$AA$19,16,FALSE),""))</f>
        <v>1.3242619467880552</v>
      </c>
      <c r="BA317" s="46">
        <f>IF(ISNUMBER(VLOOKUP($B317,Stats!$A$2:$AA$19,2,FALSE))=FALSE,"",IF(ISNUMBER(X317),(X317-VLOOKUP($B317,Stats!$A$2:$AA$19,3,FALSE))/VLOOKUP($B317,Stats!$A$2:$AA$19,17,FALSE),""))</f>
        <v>1.4327788106821593</v>
      </c>
      <c r="BB317" s="46"/>
      <c r="BC317" s="46"/>
      <c r="BD317" s="44">
        <f t="shared" si="54"/>
        <v>1.3785203787351072</v>
      </c>
      <c r="BE317" s="46">
        <f>IF(ISNUMBER(VLOOKUP($B317,Stats!$A$2:$AA$19,2,FALSE))=FALSE,"",IF(ISNUMBER(Y317),(Y317-VLOOKUP($B317,Stats!$A$2:$AA$19,5,FALSE))/VLOOKUP($B317,Stats!$A$2:$AA$19,19,FALSE),""))</f>
        <v>-0.22462940953981009</v>
      </c>
      <c r="BF317" s="46"/>
      <c r="BG317" s="46"/>
      <c r="BH317" s="46">
        <f>IF(ISNUMBER(VLOOKUP($B317,Stats!$A$2:$AA$19,2,FALSE))=FALSE,"",IF(ISNUMBER(Z317),(Z317-VLOOKUP($B317,Stats!$A$2:$AA$19,8,FALSE))/VLOOKUP($B317,Stats!$A$2:$AA$19,22,FALSE),""))</f>
        <v>-1.3068976797370631</v>
      </c>
      <c r="BI317" s="46" t="str">
        <f>IF(ISNUMBER(VLOOKUP($B317,Stats!$A$2:$AA$19,2,FALSE))=FALSE,"",IF(ISNUMBER(#REF!),(#REF!-VLOOKUP($B317,Stats!$A$2:$AA$19,9,FALSE))/VLOOKUP($B317,Stats!$A$2:$AA$19,23,FALSE),""))</f>
        <v/>
      </c>
      <c r="BJ317" s="46" t="str">
        <f>IF(ISNUMBER(VLOOKUP($B317,Stats!$A$2:$AA$19,2,FALSE))=FALSE,"",IF(ISNUMBER(#REF!),(#REF!-VLOOKUP($B317,Stats!$A$2:$AA$19,10,FALSE))/VLOOKUP($B317,Stats!$A$2:$AA$19,24,FALSE),""))</f>
        <v/>
      </c>
      <c r="BK317" s="44">
        <f t="shared" si="59"/>
        <v>-0.23482871724325183</v>
      </c>
      <c r="BL317" s="46" t="str">
        <f>IF(ISNUMBER(VLOOKUP($B317,Stats!$A$2:$AA$19,2,FALSE))=FALSE,"",IF(ISNUMBER(#REF!),(#REF!-VLOOKUP($B317,Stats!$A$2:$AA$19,11,FALSE))/VLOOKUP($B317,Stats!$A$2:$AA$19,25,FALSE),""))</f>
        <v/>
      </c>
      <c r="BM317" s="46" t="str">
        <f>IF(ISNUMBER(VLOOKUP($B317,Stats!$A$2:$AA$19,2,FALSE))=FALSE,"",IF(ISNUMBER(AA317),(AA317-VLOOKUP($B317,Stats!$A$2:$AA$19,12,FALSE))/VLOOKUP($B317,Stats!$A$2:$AA$19,26,FALSE),""))</f>
        <v/>
      </c>
      <c r="BN317" s="46" t="str">
        <f>IF(ISNUMBER(VLOOKUP($B317,Stats!$A$2:$AA$19,2,FALSE))=FALSE,"",IF(ISNUMBER(#REF!),(#REF!-VLOOKUP($B317,Stats!$A$2:$AA$19,13,FALSE))/VLOOKUP($B317,Stats!$A$2:$AA$19,27,FALSE),""))</f>
        <v/>
      </c>
      <c r="BO317" s="46" t="str">
        <f>IF(ISNUMBER(VLOOKUP($B317,Stats!$A$2:$AA$19,2,FALSE))=FALSE,"",IF(ISNUMBER(#REF!),(#REF!-VLOOKUP($B317,Stats!$A$2:$AA$19,14,FALSE))/VLOOKUP($B317,Stats!$A$2:$AB$19,28,FALSE),""))</f>
        <v/>
      </c>
      <c r="BP317" s="46"/>
      <c r="BQ317" s="46">
        <f>IF(ISNUMBER(VLOOKUP($B317,Stats!$A$2:$AA$19,2,FALSE))=FALSE,"",IF(ISNUMBER(BM317),BM317,(VLOOKUP($B317,Stats!$A$2:$AT$19,46,FALSE)-VLOOKUP($B317,Stats!$A$2:$AA$19,12,FALSE))/VLOOKUP($B317,Stats!$A$2:$AA$19,26,FALSE)))</f>
        <v>-0.46642635650749076</v>
      </c>
      <c r="BR317" s="51">
        <f t="shared" si="60"/>
        <v>-0.46642635650749076</v>
      </c>
      <c r="BS317" s="32" t="str">
        <f t="shared" si="55"/>
        <v>5591_201427</v>
      </c>
      <c r="BT317" s="53">
        <f t="shared" si="56"/>
        <v>4.1521574099572189E-2</v>
      </c>
    </row>
    <row r="318" spans="1:72" x14ac:dyDescent="0.15">
      <c r="A318" s="16">
        <v>5591</v>
      </c>
      <c r="B318" s="17">
        <v>201501</v>
      </c>
      <c r="C318" s="3">
        <v>0</v>
      </c>
      <c r="D318" s="23">
        <v>-9.8000395961196363E-3</v>
      </c>
      <c r="E318" s="18">
        <v>1.5320383670866685E-2</v>
      </c>
      <c r="F318" s="24">
        <v>3</v>
      </c>
      <c r="G318" s="24">
        <v>2</v>
      </c>
      <c r="H318" s="20">
        <v>6.9669339417555891E-3</v>
      </c>
      <c r="I318" s="20">
        <v>-1.513418334865746E-2</v>
      </c>
      <c r="J318" s="24">
        <v>1</v>
      </c>
      <c r="K318" s="24">
        <v>1</v>
      </c>
      <c r="L318" s="20">
        <v>1.8511185903781424E-2</v>
      </c>
      <c r="M318" s="20">
        <v>-2.3853749144588821E-2</v>
      </c>
      <c r="N318" s="19">
        <v>1.0288999999999999</v>
      </c>
      <c r="O318" s="19">
        <v>1</v>
      </c>
      <c r="P318" s="25">
        <v>42009</v>
      </c>
      <c r="Q318" s="20">
        <v>-2.9546117212556955E-2</v>
      </c>
      <c r="R318" s="25">
        <v>42012</v>
      </c>
      <c r="S318" s="25">
        <f>IF(ISNUMBER(R318),VLOOKUP(B318,Index!$B$3:$AB$18,27,FALSE),"")</f>
        <v>42013</v>
      </c>
      <c r="T318" s="25">
        <f>IF(ISNUMBER($R318),VLOOKUP($B318,Index!$B$21:$AB$36,27,FALSE),"")</f>
        <v>42013</v>
      </c>
      <c r="U318" s="25">
        <f>IF(ISNUMBER($R318),VLOOKUP($B318,Index!$B$39:$AB$54,27,FALSE),"")</f>
        <v>42011</v>
      </c>
      <c r="W318" s="18">
        <v>-0.70560285092061381</v>
      </c>
      <c r="X318" s="19">
        <v>0.6</v>
      </c>
      <c r="Y318" s="18">
        <v>0.29068384216554088</v>
      </c>
      <c r="Z318" s="19">
        <f t="shared" si="57"/>
        <v>1</v>
      </c>
      <c r="AA318" s="21" t="s">
        <v>25</v>
      </c>
      <c r="AB318" s="28"/>
      <c r="AC318" s="18">
        <v>0.49787538322729796</v>
      </c>
      <c r="AD318" s="19">
        <v>0.36</v>
      </c>
      <c r="AE318" s="18">
        <v>8.4497096096121091E-2</v>
      </c>
      <c r="AF318" s="19">
        <f t="shared" si="58"/>
        <v>1</v>
      </c>
      <c r="AG318" s="21" t="s">
        <v>25</v>
      </c>
      <c r="AH318" s="28"/>
      <c r="AK318" t="str">
        <f t="shared" si="66"/>
        <v/>
      </c>
      <c r="AL318" t="str">
        <f t="shared" si="66"/>
        <v/>
      </c>
      <c r="AM318" t="str">
        <f t="shared" si="66"/>
        <v/>
      </c>
      <c r="AN318" t="str">
        <f t="shared" si="66"/>
        <v/>
      </c>
      <c r="AO318" t="str">
        <f t="shared" si="66"/>
        <v/>
      </c>
      <c r="AP318" t="str">
        <f t="shared" si="66"/>
        <v/>
      </c>
      <c r="AQ318" t="str">
        <f t="shared" si="66"/>
        <v/>
      </c>
      <c r="AR318" t="str">
        <f t="shared" si="66"/>
        <v/>
      </c>
      <c r="AS318" t="str">
        <f t="shared" si="66"/>
        <v/>
      </c>
      <c r="AT318" t="str">
        <f t="shared" si="66"/>
        <v/>
      </c>
      <c r="AU318" t="str">
        <f t="shared" si="66"/>
        <v/>
      </c>
      <c r="AV318" t="str">
        <f t="shared" si="66"/>
        <v/>
      </c>
      <c r="AW318" t="str">
        <f t="shared" si="66"/>
        <v/>
      </c>
      <c r="AX318" t="str">
        <f t="shared" si="66"/>
        <v/>
      </c>
      <c r="AZ318" s="46">
        <f>IF(ISNUMBER(VLOOKUP($B318,Stats!$A$2:$AA$19,2,FALSE))=FALSE,"",IF(ISNUMBER(W318),(W318-VLOOKUP($B318,Stats!$A$2:$AA$19,2,FALSE))/VLOOKUP($B318,Stats!$A$2:$AA$19,16,FALSE),""))</f>
        <v>-0.94845195993757347</v>
      </c>
      <c r="BA318" s="46">
        <f>IF(ISNUMBER(VLOOKUP($B318,Stats!$A$2:$AA$19,2,FALSE))=FALSE,"",IF(ISNUMBER(X318),(X318-VLOOKUP($B318,Stats!$A$2:$AA$19,3,FALSE))/VLOOKUP($B318,Stats!$A$2:$AA$19,17,FALSE),""))</f>
        <v>0.25266102439703397</v>
      </c>
      <c r="BB318" s="46"/>
      <c r="BC318" s="46"/>
      <c r="BD318" s="44">
        <f t="shared" si="54"/>
        <v>-0.34789546777026975</v>
      </c>
      <c r="BE318" s="46">
        <f>IF(ISNUMBER(VLOOKUP($B318,Stats!$A$2:$AA$19,2,FALSE))=FALSE,"",IF(ISNUMBER(Y318),(Y318-VLOOKUP($B318,Stats!$A$2:$AA$19,5,FALSE))/VLOOKUP($B318,Stats!$A$2:$AA$19,19,FALSE),""))</f>
        <v>0.31154872857221155</v>
      </c>
      <c r="BF318" s="46"/>
      <c r="BG318" s="46"/>
      <c r="BH318" s="46">
        <f>IF(ISNUMBER(VLOOKUP($B318,Stats!$A$2:$AA$19,2,FALSE))=FALSE,"",IF(ISNUMBER(Z318),(Z318-VLOOKUP($B318,Stats!$A$2:$AA$19,8,FALSE))/VLOOKUP($B318,Stats!$A$2:$AA$19,22,FALSE),""))</f>
        <v>0.57826828658858598</v>
      </c>
      <c r="BI318" s="46" t="str">
        <f>IF(ISNUMBER(VLOOKUP($B318,Stats!$A$2:$AA$19,2,FALSE))=FALSE,"",IF(ISNUMBER(#REF!),(#REF!-VLOOKUP($B318,Stats!$A$2:$AA$19,9,FALSE))/VLOOKUP($B318,Stats!$A$2:$AA$19,23,FALSE),""))</f>
        <v/>
      </c>
      <c r="BJ318" s="46" t="str">
        <f>IF(ISNUMBER(VLOOKUP($B318,Stats!$A$2:$AA$19,2,FALSE))=FALSE,"",IF(ISNUMBER(#REF!),(#REF!-VLOOKUP($B318,Stats!$A$2:$AA$19,10,FALSE))/VLOOKUP($B318,Stats!$A$2:$AA$19,24,FALSE),""))</f>
        <v/>
      </c>
      <c r="BK318" s="44">
        <f t="shared" si="59"/>
        <v>-4.4603624023972305E-2</v>
      </c>
      <c r="BL318" s="46" t="str">
        <f>IF(ISNUMBER(VLOOKUP($B318,Stats!$A$2:$AA$19,2,FALSE))=FALSE,"",IF(ISNUMBER(#REF!),(#REF!-VLOOKUP($B318,Stats!$A$2:$AA$19,11,FALSE))/VLOOKUP($B318,Stats!$A$2:$AA$19,25,FALSE),""))</f>
        <v/>
      </c>
      <c r="BM318" s="46" t="str">
        <f>IF(ISNUMBER(VLOOKUP($B318,Stats!$A$2:$AA$19,2,FALSE))=FALSE,"",IF(ISNUMBER(AA318),(AA318-VLOOKUP($B318,Stats!$A$2:$AA$19,12,FALSE))/VLOOKUP($B318,Stats!$A$2:$AA$19,26,FALSE),""))</f>
        <v/>
      </c>
      <c r="BN318" s="46" t="str">
        <f>IF(ISNUMBER(VLOOKUP($B318,Stats!$A$2:$AA$19,2,FALSE))=FALSE,"",IF(ISNUMBER(#REF!),(#REF!-VLOOKUP($B318,Stats!$A$2:$AA$19,13,FALSE))/VLOOKUP($B318,Stats!$A$2:$AA$19,27,FALSE),""))</f>
        <v/>
      </c>
      <c r="BO318" s="46" t="str">
        <f>IF(ISNUMBER(VLOOKUP($B318,Stats!$A$2:$AA$19,2,FALSE))=FALSE,"",IF(ISNUMBER(#REF!),(#REF!-VLOOKUP($B318,Stats!$A$2:$AA$19,14,FALSE))/VLOOKUP($B318,Stats!$A$2:$AB$19,28,FALSE),""))</f>
        <v/>
      </c>
      <c r="BP318" s="46"/>
      <c r="BQ318" s="46">
        <f>IF(ISNUMBER(VLOOKUP($B318,Stats!$A$2:$AA$19,2,FALSE))=FALSE,"",IF(ISNUMBER(BM318),BM318,(VLOOKUP($B318,Stats!$A$2:$AT$19,46,FALSE)-VLOOKUP($B318,Stats!$A$2:$AA$19,12,FALSE))/VLOOKUP($B318,Stats!$A$2:$AA$19,26,FALSE)))</f>
        <v>-0.44163421963286131</v>
      </c>
      <c r="BR318" s="51">
        <f t="shared" si="60"/>
        <v>-0.44163421963286131</v>
      </c>
      <c r="BS318" s="32" t="str">
        <f t="shared" si="55"/>
        <v>5591_201501</v>
      </c>
      <c r="BT318" s="53">
        <f t="shared" si="56"/>
        <v>-0.18466811189500959</v>
      </c>
    </row>
    <row r="319" spans="1:72" x14ac:dyDescent="0.15">
      <c r="A319" s="16">
        <v>5591</v>
      </c>
      <c r="B319" s="17">
        <v>201502</v>
      </c>
      <c r="C319" s="3">
        <v>0</v>
      </c>
      <c r="D319" s="23">
        <v>4.2987103868838972E-3</v>
      </c>
      <c r="E319" s="18">
        <v>1.7535093659911946E-2</v>
      </c>
      <c r="F319" s="24">
        <v>5</v>
      </c>
      <c r="G319" s="24">
        <v>5</v>
      </c>
      <c r="H319" s="20">
        <v>1.1090436204857834E-2</v>
      </c>
      <c r="I319" s="20">
        <v>-9.9513008589491529E-3</v>
      </c>
      <c r="J319" s="24">
        <v>3</v>
      </c>
      <c r="K319" s="24">
        <v>2</v>
      </c>
      <c r="L319" s="20">
        <v>2.4037482175595981E-2</v>
      </c>
      <c r="M319" s="20">
        <v>-4.2661948294505203E-2</v>
      </c>
      <c r="N319" s="19">
        <v>1.0173000000000001</v>
      </c>
      <c r="O319" s="19">
        <v>1.0233376923850721</v>
      </c>
      <c r="P319" s="25">
        <v>42020</v>
      </c>
      <c r="Q319" s="20">
        <v>-4.2661948294505203E-2</v>
      </c>
      <c r="R319" s="25">
        <v>42023</v>
      </c>
      <c r="S319" s="25">
        <f>IF(ISNUMBER(R319),VLOOKUP(B319,Index!$B$3:$AB$18,27,FALSE),"")</f>
        <v>42023</v>
      </c>
      <c r="T319" s="25">
        <f>IF(ISNUMBER($R319),VLOOKUP($B319,Index!$B$21:$AB$36,27,FALSE),"")</f>
        <v>42023</v>
      </c>
      <c r="U319" s="25">
        <f>IF(ISNUMBER($R319),VLOOKUP($B319,Index!$B$39:$AB$54,27,FALSE),"")</f>
        <v>42027</v>
      </c>
      <c r="W319" s="18">
        <v>0.12896131160651692</v>
      </c>
      <c r="X319" s="19">
        <v>0.5</v>
      </c>
      <c r="Y319" s="18">
        <v>0.33270500969819838</v>
      </c>
      <c r="Z319" s="19">
        <f t="shared" si="57"/>
        <v>0</v>
      </c>
      <c r="AA319" s="21">
        <v>0.10076216766306392</v>
      </c>
      <c r="AB319" s="28"/>
      <c r="AC319" s="18">
        <v>1.6631019891273153E-2</v>
      </c>
      <c r="AD319" s="19">
        <v>0.25</v>
      </c>
      <c r="AE319" s="18">
        <v>0.11069262347827828</v>
      </c>
      <c r="AF319" s="19">
        <f t="shared" si="58"/>
        <v>0</v>
      </c>
      <c r="AG319" s="21">
        <v>1.0153014432159406E-2</v>
      </c>
      <c r="AH319" s="28"/>
      <c r="AK319" t="str">
        <f t="shared" si="66"/>
        <v/>
      </c>
      <c r="AL319" t="str">
        <f t="shared" si="66"/>
        <v/>
      </c>
      <c r="AM319" t="str">
        <f t="shared" si="66"/>
        <v/>
      </c>
      <c r="AN319" t="str">
        <f t="shared" si="66"/>
        <v/>
      </c>
      <c r="AO319" t="str">
        <f t="shared" si="66"/>
        <v/>
      </c>
      <c r="AP319" t="str">
        <f t="shared" si="66"/>
        <v/>
      </c>
      <c r="AQ319" t="str">
        <f t="shared" si="66"/>
        <v/>
      </c>
      <c r="AR319" t="str">
        <f t="shared" si="66"/>
        <v/>
      </c>
      <c r="AS319">
        <f t="shared" si="66"/>
        <v>0.10076216766306392</v>
      </c>
      <c r="AT319" t="str">
        <f t="shared" si="66"/>
        <v/>
      </c>
      <c r="AU319" t="str">
        <f t="shared" si="66"/>
        <v/>
      </c>
      <c r="AV319" t="str">
        <f t="shared" si="66"/>
        <v/>
      </c>
      <c r="AW319" t="str">
        <f t="shared" si="66"/>
        <v/>
      </c>
      <c r="AX319" t="str">
        <f t="shared" si="66"/>
        <v/>
      </c>
      <c r="AZ319" s="46">
        <f>IF(ISNUMBER(VLOOKUP($B319,Stats!$A$2:$AA$19,2,FALSE))=FALSE,"",IF(ISNUMBER(W319),(W319-VLOOKUP($B319,Stats!$A$2:$AA$19,2,FALSE))/VLOOKUP($B319,Stats!$A$2:$AA$19,16,FALSE),""))</f>
        <v>-0.8267273786781183</v>
      </c>
      <c r="BA319" s="46">
        <f>IF(ISNUMBER(VLOOKUP($B319,Stats!$A$2:$AA$19,2,FALSE))=FALSE,"",IF(ISNUMBER(X319),(X319-VLOOKUP($B319,Stats!$A$2:$AA$19,3,FALSE))/VLOOKUP($B319,Stats!$A$2:$AA$19,17,FALSE),""))</f>
        <v>-1.4368443542195379</v>
      </c>
      <c r="BB319" s="46"/>
      <c r="BC319" s="46"/>
      <c r="BD319" s="44">
        <f t="shared" si="54"/>
        <v>-1.1317858664488281</v>
      </c>
      <c r="BE319" s="46">
        <f>IF(ISNUMBER(VLOOKUP($B319,Stats!$A$2:$AA$19,2,FALSE))=FALSE,"",IF(ISNUMBER(Y319),(Y319-VLOOKUP($B319,Stats!$A$2:$AA$19,5,FALSE))/VLOOKUP($B319,Stats!$A$2:$AA$19,19,FALSE),""))</f>
        <v>0.15553150764009954</v>
      </c>
      <c r="BF319" s="46"/>
      <c r="BG319" s="46"/>
      <c r="BH319" s="46">
        <f>IF(ISNUMBER(VLOOKUP($B319,Stats!$A$2:$AA$19,2,FALSE))=FALSE,"",IF(ISNUMBER(Z319),(Z319-VLOOKUP($B319,Stats!$A$2:$AA$19,8,FALSE))/VLOOKUP($B319,Stats!$A$2:$AA$19,22,FALSE),""))</f>
        <v>-0.48836753916131515</v>
      </c>
      <c r="BI319" s="46" t="str">
        <f>IF(ISNUMBER(VLOOKUP($B319,Stats!$A$2:$AA$19,2,FALSE))=FALSE,"",IF(ISNUMBER(#REF!),(#REF!-VLOOKUP($B319,Stats!$A$2:$AA$19,9,FALSE))/VLOOKUP($B319,Stats!$A$2:$AA$19,23,FALSE),""))</f>
        <v/>
      </c>
      <c r="BJ319" s="46" t="str">
        <f>IF(ISNUMBER(VLOOKUP($B319,Stats!$A$2:$AA$19,2,FALSE))=FALSE,"",IF(ISNUMBER(#REF!),(#REF!-VLOOKUP($B319,Stats!$A$2:$AA$19,10,FALSE))/VLOOKUP($B319,Stats!$A$2:$AA$19,24,FALSE),""))</f>
        <v/>
      </c>
      <c r="BK319" s="44">
        <f t="shared" si="59"/>
        <v>-0.2553823170964642</v>
      </c>
      <c r="BL319" s="46" t="str">
        <f>IF(ISNUMBER(VLOOKUP($B319,Stats!$A$2:$AA$19,2,FALSE))=FALSE,"",IF(ISNUMBER(#REF!),(#REF!-VLOOKUP($B319,Stats!$A$2:$AA$19,11,FALSE))/VLOOKUP($B319,Stats!$A$2:$AA$19,25,FALSE),""))</f>
        <v/>
      </c>
      <c r="BM319" s="46">
        <f>IF(ISNUMBER(VLOOKUP($B319,Stats!$A$2:$AA$19,2,FALSE))=FALSE,"",IF(ISNUMBER(AA319),(AA319-VLOOKUP($B319,Stats!$A$2:$AA$19,12,FALSE))/VLOOKUP($B319,Stats!$A$2:$AA$19,26,FALSE),""))</f>
        <v>-0.36669411745972946</v>
      </c>
      <c r="BN319" s="46" t="str">
        <f>IF(ISNUMBER(VLOOKUP($B319,Stats!$A$2:$AA$19,2,FALSE))=FALSE,"",IF(ISNUMBER(#REF!),(#REF!-VLOOKUP($B319,Stats!$A$2:$AA$19,13,FALSE))/VLOOKUP($B319,Stats!$A$2:$AA$19,27,FALSE),""))</f>
        <v/>
      </c>
      <c r="BO319" s="46" t="str">
        <f>IF(ISNUMBER(VLOOKUP($B319,Stats!$A$2:$AA$19,2,FALSE))=FALSE,"",IF(ISNUMBER(#REF!),(#REF!-VLOOKUP($B319,Stats!$A$2:$AA$19,14,FALSE))/VLOOKUP($B319,Stats!$A$2:$AB$19,28,FALSE),""))</f>
        <v/>
      </c>
      <c r="BP319" s="46"/>
      <c r="BQ319" s="46">
        <f>IF(ISNUMBER(VLOOKUP($B319,Stats!$A$2:$AA$19,2,FALSE))=FALSE,"",IF(ISNUMBER(BM319),BM319,(VLOOKUP($B319,Stats!$A$2:$AT$19,46,FALSE)-VLOOKUP($B319,Stats!$A$2:$AA$19,12,FALSE))/VLOOKUP($B319,Stats!$A$2:$AA$19,26,FALSE)))</f>
        <v>-0.36669411745972946</v>
      </c>
      <c r="BR319" s="51">
        <f t="shared" si="60"/>
        <v>-0.36669411745972946</v>
      </c>
      <c r="BS319" s="32" t="str">
        <f t="shared" si="55"/>
        <v>5591_201502</v>
      </c>
      <c r="BT319" s="53">
        <f t="shared" si="56"/>
        <v>-0.45292538703959007</v>
      </c>
    </row>
    <row r="320" spans="1:72" x14ac:dyDescent="0.15">
      <c r="A320" s="16">
        <v>5591</v>
      </c>
      <c r="B320" s="17">
        <v>201503</v>
      </c>
      <c r="C320" s="3">
        <v>0</v>
      </c>
      <c r="D320" s="23">
        <v>-4.0613179374875519E-2</v>
      </c>
      <c r="E320" s="18">
        <v>8.8808223003397878E-3</v>
      </c>
      <c r="F320" s="24">
        <v>4</v>
      </c>
      <c r="G320" s="24">
        <v>6</v>
      </c>
      <c r="H320" s="20">
        <v>4.6166602210969687E-3</v>
      </c>
      <c r="I320" s="20">
        <v>-9.9142891480493156E-3</v>
      </c>
      <c r="J320" s="24">
        <v>2</v>
      </c>
      <c r="K320" s="24">
        <v>4</v>
      </c>
      <c r="L320" s="20">
        <v>1.1315708260467128E-2</v>
      </c>
      <c r="M320" s="20">
        <v>-1.8933224755700362E-2</v>
      </c>
      <c r="N320" s="19">
        <v>1.0053000000000001</v>
      </c>
      <c r="O320" s="19">
        <v>1.0002985074626867</v>
      </c>
      <c r="P320" s="25">
        <v>42031</v>
      </c>
      <c r="Q320" s="20">
        <v>-4.128120958917747E-2</v>
      </c>
      <c r="R320" s="25">
        <v>42041</v>
      </c>
      <c r="S320" s="25">
        <f>IF(ISNUMBER(R320),VLOOKUP(B320,Index!$B$3:$AB$18,27,FALSE),"")</f>
        <v>42041</v>
      </c>
      <c r="T320" s="25">
        <f>IF(ISNUMBER($R320),VLOOKUP($B320,Index!$B$21:$AB$36,27,FALSE),"")</f>
        <v>42041</v>
      </c>
      <c r="U320" s="25">
        <f>IF(ISNUMBER($R320),VLOOKUP($B320,Index!$B$39:$AB$54,27,FALSE),"")</f>
        <v>42034</v>
      </c>
      <c r="W320" s="18">
        <v>-1.2183953812462656</v>
      </c>
      <c r="X320" s="19">
        <v>0.4</v>
      </c>
      <c r="Y320" s="18">
        <v>0.16850175578573801</v>
      </c>
      <c r="Z320" s="19">
        <f t="shared" si="57"/>
        <v>0</v>
      </c>
      <c r="AA320" s="21" t="s">
        <v>25</v>
      </c>
      <c r="AB320" s="28"/>
      <c r="AC320" s="18">
        <v>1.4844873050422329</v>
      </c>
      <c r="AD320" s="19">
        <v>0.16000000000000003</v>
      </c>
      <c r="AE320" s="18">
        <v>2.8392841702876492E-2</v>
      </c>
      <c r="AF320" s="19">
        <f t="shared" si="58"/>
        <v>0</v>
      </c>
      <c r="AG320" s="21" t="s">
        <v>25</v>
      </c>
      <c r="AH320" s="28"/>
      <c r="AK320" t="str">
        <f t="shared" si="66"/>
        <v/>
      </c>
      <c r="AL320" t="str">
        <f t="shared" si="66"/>
        <v/>
      </c>
      <c r="AM320" t="str">
        <f t="shared" si="66"/>
        <v/>
      </c>
      <c r="AN320" t="str">
        <f t="shared" si="66"/>
        <v/>
      </c>
      <c r="AO320" t="str">
        <f t="shared" si="66"/>
        <v/>
      </c>
      <c r="AP320" t="str">
        <f t="shared" si="66"/>
        <v/>
      </c>
      <c r="AQ320" t="str">
        <f t="shared" si="66"/>
        <v/>
      </c>
      <c r="AR320" t="str">
        <f t="shared" si="66"/>
        <v/>
      </c>
      <c r="AS320" t="str">
        <f t="shared" si="66"/>
        <v/>
      </c>
      <c r="AT320" t="str">
        <f t="shared" si="66"/>
        <v/>
      </c>
      <c r="AU320" t="str">
        <f t="shared" si="66"/>
        <v/>
      </c>
      <c r="AV320" t="str">
        <f t="shared" si="66"/>
        <v/>
      </c>
      <c r="AW320" t="str">
        <f t="shared" si="66"/>
        <v/>
      </c>
      <c r="AX320" t="str">
        <f t="shared" si="66"/>
        <v/>
      </c>
      <c r="AZ320" s="46">
        <f>IF(ISNUMBER(VLOOKUP($B320,Stats!$A$2:$AA$19,2,FALSE))=FALSE,"",IF(ISNUMBER(W320),(W320-VLOOKUP($B320,Stats!$A$2:$AA$19,2,FALSE))/VLOOKUP($B320,Stats!$A$2:$AA$19,16,FALSE),""))</f>
        <v>-0.54898115382054058</v>
      </c>
      <c r="BA320" s="46">
        <f>IF(ISNUMBER(VLOOKUP($B320,Stats!$A$2:$AA$19,2,FALSE))=FALSE,"",IF(ISNUMBER(X320),(X320-VLOOKUP($B320,Stats!$A$2:$AA$19,3,FALSE))/VLOOKUP($B320,Stats!$A$2:$AA$19,17,FALSE),""))</f>
        <v>0.14737287675573754</v>
      </c>
      <c r="BB320" s="46"/>
      <c r="BC320" s="46"/>
      <c r="BD320" s="44">
        <f t="shared" si="54"/>
        <v>-0.20080413853240153</v>
      </c>
      <c r="BE320" s="46">
        <f>IF(ISNUMBER(VLOOKUP($B320,Stats!$A$2:$AA$19,2,FALSE))=FALSE,"",IF(ISNUMBER(Y320),(Y320-VLOOKUP($B320,Stats!$A$2:$AA$19,5,FALSE))/VLOOKUP($B320,Stats!$A$2:$AA$19,19,FALSE),""))</f>
        <v>0.11449600430061664</v>
      </c>
      <c r="BF320" s="46"/>
      <c r="BG320" s="46"/>
      <c r="BH320" s="46">
        <f>IF(ISNUMBER(VLOOKUP($B320,Stats!$A$2:$AA$19,2,FALSE))=FALSE,"",IF(ISNUMBER(Z320),(Z320-VLOOKUP($B320,Stats!$A$2:$AA$19,8,FALSE))/VLOOKUP($B320,Stats!$A$2:$AA$19,22,FALSE),""))</f>
        <v>-0.64412337137479436</v>
      </c>
      <c r="BI320" s="46" t="str">
        <f>IF(ISNUMBER(VLOOKUP($B320,Stats!$A$2:$AA$19,2,FALSE))=FALSE,"",IF(ISNUMBER(#REF!),(#REF!-VLOOKUP($B320,Stats!$A$2:$AA$19,9,FALSE))/VLOOKUP($B320,Stats!$A$2:$AA$19,23,FALSE),""))</f>
        <v/>
      </c>
      <c r="BJ320" s="46" t="str">
        <f>IF(ISNUMBER(VLOOKUP($B320,Stats!$A$2:$AA$19,2,FALSE))=FALSE,"",IF(ISNUMBER(#REF!),(#REF!-VLOOKUP($B320,Stats!$A$2:$AA$19,10,FALSE))/VLOOKUP($B320,Stats!$A$2:$AA$19,24,FALSE),""))</f>
        <v/>
      </c>
      <c r="BK320" s="44">
        <f t="shared" si="59"/>
        <v>-0.27338421442286992</v>
      </c>
      <c r="BL320" s="46" t="str">
        <f>IF(ISNUMBER(VLOOKUP($B320,Stats!$A$2:$AA$19,2,FALSE))=FALSE,"",IF(ISNUMBER(#REF!),(#REF!-VLOOKUP($B320,Stats!$A$2:$AA$19,11,FALSE))/VLOOKUP($B320,Stats!$A$2:$AA$19,25,FALSE),""))</f>
        <v/>
      </c>
      <c r="BM320" s="46" t="str">
        <f>IF(ISNUMBER(VLOOKUP($B320,Stats!$A$2:$AA$19,2,FALSE))=FALSE,"",IF(ISNUMBER(AA320),(AA320-VLOOKUP($B320,Stats!$A$2:$AA$19,12,FALSE))/VLOOKUP($B320,Stats!$A$2:$AA$19,26,FALSE),""))</f>
        <v/>
      </c>
      <c r="BN320" s="46" t="str">
        <f>IF(ISNUMBER(VLOOKUP($B320,Stats!$A$2:$AA$19,2,FALSE))=FALSE,"",IF(ISNUMBER(#REF!),(#REF!-VLOOKUP($B320,Stats!$A$2:$AA$19,13,FALSE))/VLOOKUP($B320,Stats!$A$2:$AA$19,27,FALSE),""))</f>
        <v/>
      </c>
      <c r="BO320" s="46" t="str">
        <f>IF(ISNUMBER(VLOOKUP($B320,Stats!$A$2:$AA$19,2,FALSE))=FALSE,"",IF(ISNUMBER(#REF!),(#REF!-VLOOKUP($B320,Stats!$A$2:$AA$19,14,FALSE))/VLOOKUP($B320,Stats!$A$2:$AB$19,28,FALSE),""))</f>
        <v/>
      </c>
      <c r="BP320" s="46"/>
      <c r="BQ320" s="46">
        <f>IF(ISNUMBER(VLOOKUP($B320,Stats!$A$2:$AA$19,2,FALSE))=FALSE,"",IF(ISNUMBER(BM320),BM320,(VLOOKUP($B320,Stats!$A$2:$AT$19,46,FALSE)-VLOOKUP($B320,Stats!$A$2:$AA$19,12,FALSE))/VLOOKUP($B320,Stats!$A$2:$AA$19,26,FALSE)))</f>
        <v>-0.53964354662323732</v>
      </c>
      <c r="BR320" s="51">
        <f t="shared" si="60"/>
        <v>-0.53964354662323732</v>
      </c>
      <c r="BS320" s="32" t="str">
        <f t="shared" si="55"/>
        <v>5591_201503</v>
      </c>
      <c r="BT320" s="53">
        <f t="shared" si="56"/>
        <v>-0.31212006568484973</v>
      </c>
    </row>
    <row r="321" spans="1:72" x14ac:dyDescent="0.15">
      <c r="A321" s="16">
        <v>5591</v>
      </c>
      <c r="B321" s="17">
        <v>201504</v>
      </c>
      <c r="C321" s="3">
        <v>0</v>
      </c>
      <c r="D321" s="23">
        <v>7.1176592654077497E-2</v>
      </c>
      <c r="E321" s="18">
        <v>1.6204412927564218E-2</v>
      </c>
      <c r="F321" s="24">
        <v>6</v>
      </c>
      <c r="G321" s="24">
        <v>1</v>
      </c>
      <c r="H321" s="20">
        <v>1.467275546217465E-2</v>
      </c>
      <c r="I321" s="20">
        <v>-1.8157294044407468E-2</v>
      </c>
      <c r="J321" s="24">
        <v>6</v>
      </c>
      <c r="K321" s="24">
        <v>1</v>
      </c>
      <c r="L321" s="20">
        <v>3.4409257003654048E-2</v>
      </c>
      <c r="M321" s="20">
        <v>-1.8157294044407468E-2</v>
      </c>
      <c r="N321" s="19">
        <v>1.0324</v>
      </c>
      <c r="O321" s="19">
        <v>1.0909859452604882</v>
      </c>
      <c r="P321" s="25">
        <v>42052</v>
      </c>
      <c r="Q321" s="20">
        <v>0</v>
      </c>
      <c r="R321" s="25">
        <v>42044</v>
      </c>
      <c r="S321" s="25">
        <f>IF(ISNUMBER(R321),VLOOKUP(B321,Index!$B$3:$AB$18,27,FALSE),"")</f>
        <v>42044</v>
      </c>
      <c r="T321" s="25">
        <f>IF(ISNUMBER($R321),VLOOKUP($B321,Index!$B$21:$AB$36,27,FALSE),"")</f>
        <v>42044</v>
      </c>
      <c r="U321" s="25">
        <f>IF(ISNUMBER($R321),VLOOKUP($B321,Index!$B$39:$AB$54,27,FALSE),"")</f>
        <v>42052</v>
      </c>
      <c r="W321" s="18">
        <v>2.8470637061630999</v>
      </c>
      <c r="X321" s="19">
        <v>0.8571428571428571</v>
      </c>
      <c r="Y321" s="18">
        <v>0.30745711798188008</v>
      </c>
      <c r="Z321" s="19">
        <f t="shared" si="57"/>
        <v>0</v>
      </c>
      <c r="AA321" s="21" t="s">
        <v>25</v>
      </c>
      <c r="AB321" s="28"/>
      <c r="AC321" s="18">
        <v>8.1057717469511665</v>
      </c>
      <c r="AD321" s="19">
        <v>0.73469387755102034</v>
      </c>
      <c r="AE321" s="18">
        <v>9.4529879397723726E-2</v>
      </c>
      <c r="AF321" s="19">
        <f t="shared" si="58"/>
        <v>0</v>
      </c>
      <c r="AG321" s="21" t="s">
        <v>25</v>
      </c>
      <c r="AH321" s="28"/>
      <c r="AK321" t="str">
        <f t="shared" si="66"/>
        <v/>
      </c>
      <c r="AL321" t="str">
        <f t="shared" si="66"/>
        <v/>
      </c>
      <c r="AM321" t="str">
        <f t="shared" si="66"/>
        <v/>
      </c>
      <c r="AN321" t="str">
        <f t="shared" si="66"/>
        <v/>
      </c>
      <c r="AO321" t="str">
        <f t="shared" si="66"/>
        <v/>
      </c>
      <c r="AP321" t="str">
        <f t="shared" si="66"/>
        <v/>
      </c>
      <c r="AQ321" t="str">
        <f t="shared" si="66"/>
        <v/>
      </c>
      <c r="AR321" t="str">
        <f t="shared" si="66"/>
        <v/>
      </c>
      <c r="AS321" t="str">
        <f t="shared" si="66"/>
        <v/>
      </c>
      <c r="AT321" t="str">
        <f t="shared" si="66"/>
        <v/>
      </c>
      <c r="AU321" t="str">
        <f t="shared" si="66"/>
        <v/>
      </c>
      <c r="AV321" t="str">
        <f t="shared" si="66"/>
        <v/>
      </c>
      <c r="AW321" t="str">
        <f t="shared" si="66"/>
        <v/>
      </c>
      <c r="AX321" t="str">
        <f t="shared" si="66"/>
        <v/>
      </c>
      <c r="AZ321" s="46">
        <f>IF(ISNUMBER(VLOOKUP($B321,Stats!$A$2:$AA$19,2,FALSE))=FALSE,"",IF(ISNUMBER(W321),(W321-VLOOKUP($B321,Stats!$A$2:$AA$19,2,FALSE))/VLOOKUP($B321,Stats!$A$2:$AA$19,16,FALSE),""))</f>
        <v>0.71982888287295999</v>
      </c>
      <c r="BA321" s="46">
        <f>IF(ISNUMBER(VLOOKUP($B321,Stats!$A$2:$AA$19,2,FALSE))=FALSE,"",IF(ISNUMBER(X321),(X321-VLOOKUP($B321,Stats!$A$2:$AA$19,3,FALSE))/VLOOKUP($B321,Stats!$A$2:$AA$19,17,FALSE),""))</f>
        <v>-2.8916520771255196E-2</v>
      </c>
      <c r="BB321" s="46"/>
      <c r="BC321" s="46"/>
      <c r="BD321" s="44">
        <f t="shared" si="54"/>
        <v>0.34545618105085241</v>
      </c>
      <c r="BE321" s="46">
        <f>IF(ISNUMBER(VLOOKUP($B321,Stats!$A$2:$AA$19,2,FALSE))=FALSE,"",IF(ISNUMBER(Y321),(Y321-VLOOKUP($B321,Stats!$A$2:$AA$19,5,FALSE))/VLOOKUP($B321,Stats!$A$2:$AA$19,19,FALSE),""))</f>
        <v>1.7855114989549052</v>
      </c>
      <c r="BF321" s="46"/>
      <c r="BG321" s="46"/>
      <c r="BH321" s="46">
        <f>IF(ISNUMBER(VLOOKUP($B321,Stats!$A$2:$AA$19,2,FALSE))=FALSE,"",IF(ISNUMBER(Z321),(Z321-VLOOKUP($B321,Stats!$A$2:$AA$19,8,FALSE))/VLOOKUP($B321,Stats!$A$2:$AA$19,22,FALSE),""))</f>
        <v>-0.5145844845400992</v>
      </c>
      <c r="BI321" s="46" t="str">
        <f>IF(ISNUMBER(VLOOKUP($B321,Stats!$A$2:$AA$19,2,FALSE))=FALSE,"",IF(ISNUMBER(#REF!),(#REF!-VLOOKUP($B321,Stats!$A$2:$AA$19,9,FALSE))/VLOOKUP($B321,Stats!$A$2:$AA$19,23,FALSE),""))</f>
        <v/>
      </c>
      <c r="BJ321" s="46" t="str">
        <f>IF(ISNUMBER(VLOOKUP($B321,Stats!$A$2:$AA$19,2,FALSE))=FALSE,"",IF(ISNUMBER(#REF!),(#REF!-VLOOKUP($B321,Stats!$A$2:$AA$19,10,FALSE))/VLOOKUP($B321,Stats!$A$2:$AA$19,24,FALSE),""))</f>
        <v/>
      </c>
      <c r="BK321" s="44">
        <f t="shared" si="59"/>
        <v>-1.4042333946304635</v>
      </c>
      <c r="BL321" s="46" t="str">
        <f>IF(ISNUMBER(VLOOKUP($B321,Stats!$A$2:$AA$19,2,FALSE))=FALSE,"",IF(ISNUMBER(#REF!),(#REF!-VLOOKUP($B321,Stats!$A$2:$AA$19,11,FALSE))/VLOOKUP($B321,Stats!$A$2:$AA$19,25,FALSE),""))</f>
        <v/>
      </c>
      <c r="BM321" s="46" t="str">
        <f>IF(ISNUMBER(VLOOKUP($B321,Stats!$A$2:$AA$19,2,FALSE))=FALSE,"",IF(ISNUMBER(AA321),(AA321-VLOOKUP($B321,Stats!$A$2:$AA$19,12,FALSE))/VLOOKUP($B321,Stats!$A$2:$AA$19,26,FALSE),""))</f>
        <v/>
      </c>
      <c r="BN321" s="46" t="str">
        <f>IF(ISNUMBER(VLOOKUP($B321,Stats!$A$2:$AA$19,2,FALSE))=FALSE,"",IF(ISNUMBER(#REF!),(#REF!-VLOOKUP($B321,Stats!$A$2:$AA$19,13,FALSE))/VLOOKUP($B321,Stats!$A$2:$AA$19,27,FALSE),""))</f>
        <v/>
      </c>
      <c r="BO321" s="46" t="str">
        <f>IF(ISNUMBER(VLOOKUP($B321,Stats!$A$2:$AA$19,2,FALSE))=FALSE,"",IF(ISNUMBER(#REF!),(#REF!-VLOOKUP($B321,Stats!$A$2:$AA$19,14,FALSE))/VLOOKUP($B321,Stats!$A$2:$AB$19,28,FALSE),""))</f>
        <v/>
      </c>
      <c r="BP321" s="46"/>
      <c r="BQ321" s="46">
        <f>IF(ISNUMBER(VLOOKUP($B321,Stats!$A$2:$AA$19,2,FALSE))=FALSE,"",IF(ISNUMBER(BM321),BM321,(VLOOKUP($B321,Stats!$A$2:$AT$19,46,FALSE)-VLOOKUP($B321,Stats!$A$2:$AA$19,12,FALSE))/VLOOKUP($B321,Stats!$A$2:$AA$19,26,FALSE)))</f>
        <v>-0.64096278450557098</v>
      </c>
      <c r="BR321" s="51">
        <f t="shared" si="60"/>
        <v>-0.64096278450557098</v>
      </c>
      <c r="BS321" s="32" t="str">
        <f t="shared" si="55"/>
        <v>5591_201504</v>
      </c>
      <c r="BT321" s="53">
        <f t="shared" si="56"/>
        <v>-0.9016413574692218</v>
      </c>
    </row>
    <row r="322" spans="1:72" x14ac:dyDescent="0.15">
      <c r="A322" s="16">
        <v>5591</v>
      </c>
      <c r="B322" s="17">
        <v>201505</v>
      </c>
      <c r="C322" s="3">
        <v>0</v>
      </c>
      <c r="D322" s="23">
        <v>1.2204571871367698E-2</v>
      </c>
      <c r="E322" s="18">
        <v>1.0754352883024093E-2</v>
      </c>
      <c r="F322" s="24">
        <v>4</v>
      </c>
      <c r="G322" s="24">
        <v>4</v>
      </c>
      <c r="H322" s="20">
        <v>8.2040636232980635E-3</v>
      </c>
      <c r="I322" s="20">
        <v>-5.0686982458278962E-3</v>
      </c>
      <c r="J322" s="24">
        <v>2</v>
      </c>
      <c r="K322" s="24">
        <v>2</v>
      </c>
      <c r="L322" s="20">
        <v>2.4245950926195414E-2</v>
      </c>
      <c r="M322" s="20">
        <v>-1.349948078920038E-2</v>
      </c>
      <c r="N322" s="19">
        <v>1.0592999999999999</v>
      </c>
      <c r="O322" s="19">
        <v>1.0279475982532751</v>
      </c>
      <c r="P322" s="25">
        <v>42068</v>
      </c>
      <c r="Q322" s="20">
        <v>-1.349948078920038E-2</v>
      </c>
      <c r="R322" s="25">
        <v>42069</v>
      </c>
      <c r="S322" s="25">
        <f>IF(ISNUMBER(R322),VLOOKUP(B322,Index!$B$3:$AB$18,27,FALSE),"")</f>
        <v>42069</v>
      </c>
      <c r="T322" s="25">
        <f>IF(ISNUMBER($R322),VLOOKUP($B322,Index!$B$21:$AB$36,27,FALSE),"")</f>
        <v>42069</v>
      </c>
      <c r="U322" s="25">
        <f>IF(ISNUMBER($R322),VLOOKUP($B322,Index!$B$39:$AB$54,27,FALSE),"")</f>
        <v>42069</v>
      </c>
      <c r="W322" s="18">
        <v>0.43936458736923711</v>
      </c>
      <c r="X322" s="19">
        <v>0.5</v>
      </c>
      <c r="Y322" s="18">
        <v>0.20404949922932697</v>
      </c>
      <c r="Z322" s="19">
        <f t="shared" si="57"/>
        <v>0</v>
      </c>
      <c r="AA322" s="21">
        <v>0.90407713170208648</v>
      </c>
      <c r="AB322" s="28"/>
      <c r="AC322" s="18">
        <v>0.19304124063413999</v>
      </c>
      <c r="AD322" s="19">
        <v>0.25</v>
      </c>
      <c r="AE322" s="18">
        <v>4.1636198135739107E-2</v>
      </c>
      <c r="AF322" s="19">
        <f t="shared" si="58"/>
        <v>0</v>
      </c>
      <c r="AG322" s="21">
        <v>0.81735546006667181</v>
      </c>
      <c r="AH322" s="28"/>
      <c r="AK322" t="str">
        <f t="shared" si="66"/>
        <v/>
      </c>
      <c r="AL322" t="str">
        <f t="shared" si="66"/>
        <v/>
      </c>
      <c r="AM322" t="str">
        <f t="shared" si="66"/>
        <v/>
      </c>
      <c r="AN322" t="str">
        <f t="shared" si="66"/>
        <v/>
      </c>
      <c r="AO322" t="str">
        <f t="shared" si="66"/>
        <v/>
      </c>
      <c r="AP322" t="str">
        <f t="shared" si="66"/>
        <v/>
      </c>
      <c r="AQ322" t="str">
        <f t="shared" si="66"/>
        <v/>
      </c>
      <c r="AR322" t="str">
        <f t="shared" si="66"/>
        <v/>
      </c>
      <c r="AS322" t="str">
        <f t="shared" si="66"/>
        <v/>
      </c>
      <c r="AT322" t="str">
        <f t="shared" si="66"/>
        <v/>
      </c>
      <c r="AU322" t="str">
        <f t="shared" si="66"/>
        <v/>
      </c>
      <c r="AV322">
        <f t="shared" si="66"/>
        <v>0.90407713170208648</v>
      </c>
      <c r="AW322" t="str">
        <f t="shared" si="66"/>
        <v/>
      </c>
      <c r="AX322" t="str">
        <f t="shared" si="66"/>
        <v/>
      </c>
      <c r="AZ322" s="46">
        <f>IF(ISNUMBER(VLOOKUP($B322,Stats!$A$2:$AA$19,2,FALSE))=FALSE,"",IF(ISNUMBER(W322),(W322-VLOOKUP($B322,Stats!$A$2:$AA$19,2,FALSE))/VLOOKUP($B322,Stats!$A$2:$AA$19,16,FALSE),""))</f>
        <v>0.16603602107659832</v>
      </c>
      <c r="BA322" s="46">
        <f>IF(ISNUMBER(VLOOKUP($B322,Stats!$A$2:$AA$19,2,FALSE))=FALSE,"",IF(ISNUMBER(X322),(X322-VLOOKUP($B322,Stats!$A$2:$AA$19,3,FALSE))/VLOOKUP($B322,Stats!$A$2:$AA$19,17,FALSE),""))</f>
        <v>-0.52592327303600894</v>
      </c>
      <c r="BB322" s="46"/>
      <c r="BC322" s="46"/>
      <c r="BD322" s="44">
        <f t="shared" si="54"/>
        <v>-0.17994362597970531</v>
      </c>
      <c r="BE322" s="46">
        <f>IF(ISNUMBER(VLOOKUP($B322,Stats!$A$2:$AA$19,2,FALSE))=FALSE,"",IF(ISNUMBER(Y322),(Y322-VLOOKUP($B322,Stats!$A$2:$AA$19,5,FALSE))/VLOOKUP($B322,Stats!$A$2:$AA$19,19,FALSE),""))</f>
        <v>0.29754636644427551</v>
      </c>
      <c r="BF322" s="46"/>
      <c r="BG322" s="46"/>
      <c r="BH322" s="46">
        <f>IF(ISNUMBER(VLOOKUP($B322,Stats!$A$2:$AA$19,2,FALSE))=FALSE,"",IF(ISNUMBER(Z322),(Z322-VLOOKUP($B322,Stats!$A$2:$AA$19,8,FALSE))/VLOOKUP($B322,Stats!$A$2:$AA$19,22,FALSE),""))</f>
        <v>-0.59810804423176478</v>
      </c>
      <c r="BI322" s="46" t="str">
        <f>IF(ISNUMBER(VLOOKUP($B322,Stats!$A$2:$AA$19,2,FALSE))=FALSE,"",IF(ISNUMBER(#REF!),(#REF!-VLOOKUP($B322,Stats!$A$2:$AA$19,9,FALSE))/VLOOKUP($B322,Stats!$A$2:$AA$19,23,FALSE),""))</f>
        <v/>
      </c>
      <c r="BJ322" s="46" t="str">
        <f>IF(ISNUMBER(VLOOKUP($B322,Stats!$A$2:$AA$19,2,FALSE))=FALSE,"",IF(ISNUMBER(#REF!),(#REF!-VLOOKUP($B322,Stats!$A$2:$AA$19,10,FALSE))/VLOOKUP($B322,Stats!$A$2:$AA$19,24,FALSE),""))</f>
        <v/>
      </c>
      <c r="BK322" s="44">
        <f t="shared" si="59"/>
        <v>-0.38771486978052228</v>
      </c>
      <c r="BL322" s="46" t="str">
        <f>IF(ISNUMBER(VLOOKUP($B322,Stats!$A$2:$AA$19,2,FALSE))=FALSE,"",IF(ISNUMBER(#REF!),(#REF!-VLOOKUP($B322,Stats!$A$2:$AA$19,11,FALSE))/VLOOKUP($B322,Stats!$A$2:$AA$19,25,FALSE),""))</f>
        <v/>
      </c>
      <c r="BM322" s="46">
        <f>IF(ISNUMBER(VLOOKUP($B322,Stats!$A$2:$AA$19,2,FALSE))=FALSE,"",IF(ISNUMBER(AA322),(AA322-VLOOKUP($B322,Stats!$A$2:$AA$19,12,FALSE))/VLOOKUP($B322,Stats!$A$2:$AA$19,26,FALSE),""))</f>
        <v>-0.31651356439110545</v>
      </c>
      <c r="BN322" s="46" t="str">
        <f>IF(ISNUMBER(VLOOKUP($B322,Stats!$A$2:$AA$19,2,FALSE))=FALSE,"",IF(ISNUMBER(#REF!),(#REF!-VLOOKUP($B322,Stats!$A$2:$AA$19,13,FALSE))/VLOOKUP($B322,Stats!$A$2:$AA$19,27,FALSE),""))</f>
        <v/>
      </c>
      <c r="BO322" s="46" t="str">
        <f>IF(ISNUMBER(VLOOKUP($B322,Stats!$A$2:$AA$19,2,FALSE))=FALSE,"",IF(ISNUMBER(#REF!),(#REF!-VLOOKUP($B322,Stats!$A$2:$AA$19,14,FALSE))/VLOOKUP($B322,Stats!$A$2:$AB$19,28,FALSE),""))</f>
        <v/>
      </c>
      <c r="BP322" s="46"/>
      <c r="BQ322" s="46">
        <f>IF(ISNUMBER(VLOOKUP($B322,Stats!$A$2:$AA$19,2,FALSE))=FALSE,"",IF(ISNUMBER(BM322),BM322,(VLOOKUP($B322,Stats!$A$2:$AT$19,46,FALSE)-VLOOKUP($B322,Stats!$A$2:$AA$19,12,FALSE))/VLOOKUP($B322,Stats!$A$2:$AA$19,26,FALSE)))</f>
        <v>-0.31651356439110545</v>
      </c>
      <c r="BR322" s="51">
        <f t="shared" si="60"/>
        <v>-0.31651356439110545</v>
      </c>
      <c r="BS322" s="32" t="str">
        <f t="shared" si="55"/>
        <v>5591_201505</v>
      </c>
      <c r="BT322" s="53">
        <f t="shared" si="56"/>
        <v>-0.33192035994247548</v>
      </c>
    </row>
    <row r="323" spans="1:72" x14ac:dyDescent="0.15">
      <c r="A323" s="16">
        <v>5591</v>
      </c>
      <c r="B323" s="17">
        <v>201506</v>
      </c>
      <c r="C323" s="3">
        <v>0</v>
      </c>
      <c r="D323" s="23">
        <v>0.12889952153110062</v>
      </c>
      <c r="E323" s="18">
        <v>1.4329131860307789E-2</v>
      </c>
      <c r="F323" s="24">
        <v>7</v>
      </c>
      <c r="G323" s="24">
        <v>3</v>
      </c>
      <c r="H323" s="20">
        <v>1.9918743371270579E-2</v>
      </c>
      <c r="I323" s="20">
        <v>-5.5123033975396458E-3</v>
      </c>
      <c r="J323" s="24">
        <v>3</v>
      </c>
      <c r="K323" s="24">
        <v>2</v>
      </c>
      <c r="L323" s="20">
        <v>3.7847318379027106E-2</v>
      </c>
      <c r="M323" s="20">
        <v>-1.0048381094156955E-2</v>
      </c>
      <c r="N323" s="19">
        <v>1.1797</v>
      </c>
      <c r="O323" s="19">
        <v>1.1099924727135868</v>
      </c>
      <c r="P323" s="25">
        <v>42083</v>
      </c>
      <c r="Q323" s="20">
        <v>-1.4358499305233807E-2</v>
      </c>
      <c r="R323" s="25">
        <v>42075</v>
      </c>
      <c r="S323" s="25">
        <f>IF(ISNUMBER(R323),VLOOKUP(B323,Index!$B$3:$AB$18,27,FALSE),"")</f>
        <v>42073</v>
      </c>
      <c r="T323" s="25">
        <f>IF(ISNUMBER($R323),VLOOKUP($B323,Index!$B$21:$AB$36,27,FALSE),"")</f>
        <v>42075</v>
      </c>
      <c r="U323" s="25">
        <f>IF(ISNUMBER($R323),VLOOKUP($B323,Index!$B$39:$AB$54,27,FALSE),"")</f>
        <v>42075</v>
      </c>
      <c r="W323" s="18">
        <v>3.8669856459330187</v>
      </c>
      <c r="X323" s="19">
        <v>0.7</v>
      </c>
      <c r="Y323" s="18">
        <v>0.27187616142874976</v>
      </c>
      <c r="Z323" s="19">
        <f t="shared" si="57"/>
        <v>2</v>
      </c>
      <c r="AA323" s="21">
        <v>8.9772279672789725</v>
      </c>
      <c r="AB323" s="28"/>
      <c r="AC323" s="18">
        <v>14.953577985852005</v>
      </c>
      <c r="AD323" s="19">
        <v>0.48999999999999994</v>
      </c>
      <c r="AE323" s="18">
        <v>7.3916647153231596E-2</v>
      </c>
      <c r="AF323" s="19">
        <f t="shared" si="58"/>
        <v>4</v>
      </c>
      <c r="AG323" s="21">
        <v>80.590621976495754</v>
      </c>
      <c r="AH323" s="28"/>
      <c r="AK323" t="str">
        <f t="shared" ref="AK323:AX332" si="67">IF($B323=AK$2,$AA323,"")</f>
        <v/>
      </c>
      <c r="AL323" t="str">
        <f t="shared" si="67"/>
        <v/>
      </c>
      <c r="AM323" t="str">
        <f t="shared" si="67"/>
        <v/>
      </c>
      <c r="AN323" t="str">
        <f t="shared" si="67"/>
        <v/>
      </c>
      <c r="AO323" t="str">
        <f t="shared" si="67"/>
        <v/>
      </c>
      <c r="AP323" t="str">
        <f t="shared" si="67"/>
        <v/>
      </c>
      <c r="AQ323" t="str">
        <f t="shared" si="67"/>
        <v/>
      </c>
      <c r="AR323" t="str">
        <f t="shared" si="67"/>
        <v/>
      </c>
      <c r="AS323" t="str">
        <f t="shared" si="67"/>
        <v/>
      </c>
      <c r="AT323" t="str">
        <f t="shared" si="67"/>
        <v/>
      </c>
      <c r="AU323" t="str">
        <f t="shared" si="67"/>
        <v/>
      </c>
      <c r="AV323" t="str">
        <f t="shared" si="67"/>
        <v/>
      </c>
      <c r="AW323">
        <f t="shared" si="67"/>
        <v>8.9772279672789725</v>
      </c>
      <c r="AX323" t="str">
        <f t="shared" si="67"/>
        <v/>
      </c>
      <c r="AZ323" s="46">
        <f>IF(ISNUMBER(VLOOKUP($B323,Stats!$A$2:$AA$19,2,FALSE))=FALSE,"",IF(ISNUMBER(W323),(W323-VLOOKUP($B323,Stats!$A$2:$AA$19,2,FALSE))/VLOOKUP($B323,Stats!$A$2:$AA$19,16,FALSE),""))</f>
        <v>1.516328734379869</v>
      </c>
      <c r="BA323" s="46">
        <f>IF(ISNUMBER(VLOOKUP($B323,Stats!$A$2:$AA$19,2,FALSE))=FALSE,"",IF(ISNUMBER(X323),(X323-VLOOKUP($B323,Stats!$A$2:$AA$19,3,FALSE))/VLOOKUP($B323,Stats!$A$2:$AA$19,17,FALSE),""))</f>
        <v>-0.84610617467844285</v>
      </c>
      <c r="BB323" s="46"/>
      <c r="BC323" s="46"/>
      <c r="BD323" s="44">
        <f t="shared" ref="BD323:BD386" si="68">IF(ISNUMBER(AZ323),MAX(-3,MIN(3,SUM(0,AZ323)))*$AZ$1+MAX(-3,MIN(3,SUM(0,BA323)))*$BA$1+$BB$1*MAX(-3,MIN(3,SUM(0,BC323))),"")</f>
        <v>0.3351112798507131</v>
      </c>
      <c r="BE323" s="46">
        <f>IF(ISNUMBER(VLOOKUP($B323,Stats!$A$2:$AA$19,2,FALSE))=FALSE,"",IF(ISNUMBER(Y323),(Y323-VLOOKUP($B323,Stats!$A$2:$AA$19,5,FALSE))/VLOOKUP($B323,Stats!$A$2:$AA$19,19,FALSE),""))</f>
        <v>1.3572240404857194</v>
      </c>
      <c r="BF323" s="46"/>
      <c r="BG323" s="46"/>
      <c r="BH323" s="46">
        <f>IF(ISNUMBER(VLOOKUP($B323,Stats!$A$2:$AA$19,2,FALSE))=FALSE,"",IF(ISNUMBER(Z323),(Z323-VLOOKUP($B323,Stats!$A$2:$AA$19,8,FALSE))/VLOOKUP($B323,Stats!$A$2:$AA$19,22,FALSE),""))</f>
        <v>-0.44132796508511463</v>
      </c>
      <c r="BI323" s="46" t="str">
        <f>IF(ISNUMBER(VLOOKUP($B323,Stats!$A$2:$AA$19,2,FALSE))=FALSE,"",IF(ISNUMBER(#REF!),(#REF!-VLOOKUP($B323,Stats!$A$2:$AA$19,9,FALSE))/VLOOKUP($B323,Stats!$A$2:$AA$19,23,FALSE),""))</f>
        <v/>
      </c>
      <c r="BJ323" s="46" t="str">
        <f>IF(ISNUMBER(VLOOKUP($B323,Stats!$A$2:$AA$19,2,FALSE))=FALSE,"",IF(ISNUMBER(#REF!),(#REF!-VLOOKUP($B323,Stats!$A$2:$AA$19,10,FALSE))/VLOOKUP($B323,Stats!$A$2:$AA$19,24,FALSE),""))</f>
        <v/>
      </c>
      <c r="BK323" s="44">
        <f t="shared" si="59"/>
        <v>-1.0824552178655378</v>
      </c>
      <c r="BL323" s="46" t="str">
        <f>IF(ISNUMBER(VLOOKUP($B323,Stats!$A$2:$AA$19,2,FALSE))=FALSE,"",IF(ISNUMBER(#REF!),(#REF!-VLOOKUP($B323,Stats!$A$2:$AA$19,11,FALSE))/VLOOKUP($B323,Stats!$A$2:$AA$19,25,FALSE),""))</f>
        <v/>
      </c>
      <c r="BM323" s="46">
        <f>IF(ISNUMBER(VLOOKUP($B323,Stats!$A$2:$AA$19,2,FALSE))=FALSE,"",IF(ISNUMBER(AA323),(AA323-VLOOKUP($B323,Stats!$A$2:$AA$19,12,FALSE))/VLOOKUP($B323,Stats!$A$2:$AA$19,26,FALSE),""))</f>
        <v>-0.22563127882440129</v>
      </c>
      <c r="BN323" s="46" t="str">
        <f>IF(ISNUMBER(VLOOKUP($B323,Stats!$A$2:$AA$19,2,FALSE))=FALSE,"",IF(ISNUMBER(#REF!),(#REF!-VLOOKUP($B323,Stats!$A$2:$AA$19,13,FALSE))/VLOOKUP($B323,Stats!$A$2:$AA$19,27,FALSE),""))</f>
        <v/>
      </c>
      <c r="BO323" s="46" t="str">
        <f>IF(ISNUMBER(VLOOKUP($B323,Stats!$A$2:$AA$19,2,FALSE))=FALSE,"",IF(ISNUMBER(#REF!),(#REF!-VLOOKUP($B323,Stats!$A$2:$AA$19,14,FALSE))/VLOOKUP($B323,Stats!$A$2:$AB$19,28,FALSE),""))</f>
        <v/>
      </c>
      <c r="BP323" s="46"/>
      <c r="BQ323" s="46">
        <f>IF(ISNUMBER(VLOOKUP($B323,Stats!$A$2:$AA$19,2,FALSE))=FALSE,"",IF(ISNUMBER(BM323),BM323,(VLOOKUP($B323,Stats!$A$2:$AT$19,46,FALSE)-VLOOKUP($B323,Stats!$A$2:$AA$19,12,FALSE))/VLOOKUP($B323,Stats!$A$2:$AA$19,26,FALSE)))</f>
        <v>-0.22563127882440129</v>
      </c>
      <c r="BR323" s="51">
        <f t="shared" si="60"/>
        <v>-0.22563127882440129</v>
      </c>
      <c r="BS323" s="32" t="str">
        <f t="shared" ref="BS323:BS386" si="69">IF(ISNUMBER(AZ323),CONCATENATE(A323,"_",B323),"")</f>
        <v>5591_201506</v>
      </c>
      <c r="BT323" s="53">
        <f t="shared" ref="BT323:BT386" si="70">IF(ISNUMBER(AZ323),BD323*$BD$1+BK323*$BK$1+$BR$1*BR323,"")</f>
        <v>-0.62757713051406028</v>
      </c>
    </row>
    <row r="324" spans="1:72" x14ac:dyDescent="0.15">
      <c r="A324" s="16">
        <v>5591</v>
      </c>
      <c r="B324" s="17">
        <v>201507</v>
      </c>
      <c r="C324" s="3">
        <v>0</v>
      </c>
      <c r="D324" s="23">
        <v>3.3059252352292789E-2</v>
      </c>
      <c r="E324" s="18">
        <v>1.1927581470179529E-2</v>
      </c>
      <c r="F324" s="24">
        <v>4</v>
      </c>
      <c r="G324" s="24">
        <v>1</v>
      </c>
      <c r="H324" s="20">
        <v>1.0921494182039471E-2</v>
      </c>
      <c r="I324" s="20">
        <v>-1.077214044897612E-2</v>
      </c>
      <c r="J324" s="24">
        <v>3</v>
      </c>
      <c r="K324" s="24">
        <v>1</v>
      </c>
      <c r="L324" s="20">
        <v>2.1361363058404859E-2</v>
      </c>
      <c r="M324" s="20">
        <v>-1.077214044897612E-2</v>
      </c>
      <c r="N324" s="19">
        <v>1.2186999999999999</v>
      </c>
      <c r="O324" s="19">
        <v>1.0114532326334134</v>
      </c>
      <c r="P324" s="25">
        <v>42090</v>
      </c>
      <c r="Q324" s="20">
        <v>-1.077214044897612E-2</v>
      </c>
      <c r="R324" s="25">
        <v>42089</v>
      </c>
      <c r="S324" s="25">
        <f>IF(ISNUMBER(R324),VLOOKUP(B324,Index!$B$3:$AB$18,27,FALSE),"")</f>
        <v>42088</v>
      </c>
      <c r="T324" s="25">
        <f>IF(ISNUMBER($R324),VLOOKUP($B324,Index!$B$21:$AB$36,27,FALSE),"")</f>
        <v>42089</v>
      </c>
      <c r="U324" s="25">
        <f>IF(ISNUMBER($R324),VLOOKUP($B324,Index!$B$39:$AB$54,27,FALSE),"")</f>
        <v>42089</v>
      </c>
      <c r="W324" s="18">
        <v>2.3802661693650808</v>
      </c>
      <c r="X324" s="19">
        <v>0.8</v>
      </c>
      <c r="Y324" s="18">
        <v>0.22630994653792222</v>
      </c>
      <c r="Z324" s="19">
        <f t="shared" ref="Z324:Z387" si="71">IF(ISNUMBER(B324),ABS(R324-S324),"")</f>
        <v>1</v>
      </c>
      <c r="AA324" s="21">
        <v>3.068958533253717</v>
      </c>
      <c r="AB324" s="28"/>
      <c r="AC324" s="18">
        <v>5.6656670370239155</v>
      </c>
      <c r="AD324" s="19">
        <v>0.64000000000000012</v>
      </c>
      <c r="AE324" s="18">
        <v>5.1216191901997214E-2</v>
      </c>
      <c r="AF324" s="19">
        <f t="shared" ref="AF324:AF387" si="72">IF(ISNUMBER(B324),(ABS(R324-S324))^2,"")</f>
        <v>1</v>
      </c>
      <c r="AG324" s="21">
        <v>9.4185064788308068</v>
      </c>
      <c r="AH324" s="28"/>
      <c r="AK324" t="str">
        <f t="shared" si="67"/>
        <v/>
      </c>
      <c r="AL324" t="str">
        <f t="shared" si="67"/>
        <v/>
      </c>
      <c r="AM324" t="str">
        <f t="shared" si="67"/>
        <v/>
      </c>
      <c r="AN324" t="str">
        <f t="shared" si="67"/>
        <v/>
      </c>
      <c r="AO324" t="str">
        <f t="shared" si="67"/>
        <v/>
      </c>
      <c r="AP324" t="str">
        <f t="shared" si="67"/>
        <v/>
      </c>
      <c r="AQ324" t="str">
        <f t="shared" si="67"/>
        <v/>
      </c>
      <c r="AR324" t="str">
        <f t="shared" si="67"/>
        <v/>
      </c>
      <c r="AS324" t="str">
        <f t="shared" si="67"/>
        <v/>
      </c>
      <c r="AT324" t="str">
        <f t="shared" si="67"/>
        <v/>
      </c>
      <c r="AU324" t="str">
        <f t="shared" si="67"/>
        <v/>
      </c>
      <c r="AV324" t="str">
        <f t="shared" si="67"/>
        <v/>
      </c>
      <c r="AW324" t="str">
        <f t="shared" si="67"/>
        <v/>
      </c>
      <c r="AX324">
        <f t="shared" si="67"/>
        <v>3.068958533253717</v>
      </c>
      <c r="AZ324" s="46">
        <f>IF(ISNUMBER(VLOOKUP($B324,Stats!$A$2:$AA$19,2,FALSE))=FALSE,"",IF(ISNUMBER(W324),(W324-VLOOKUP($B324,Stats!$A$2:$AA$19,2,FALSE))/VLOOKUP($B324,Stats!$A$2:$AA$19,16,FALSE),""))</f>
        <v>0.54034427312589972</v>
      </c>
      <c r="BA324" s="46">
        <f>IF(ISNUMBER(VLOOKUP($B324,Stats!$A$2:$AA$19,2,FALSE))=FALSE,"",IF(ISNUMBER(X324),(X324-VLOOKUP($B324,Stats!$A$2:$AA$19,3,FALSE))/VLOOKUP($B324,Stats!$A$2:$AA$19,17,FALSE),""))</f>
        <v>0.61985383420575335</v>
      </c>
      <c r="BB324" s="46"/>
      <c r="BC324" s="46"/>
      <c r="BD324" s="44">
        <f t="shared" si="68"/>
        <v>0.58009905366582659</v>
      </c>
      <c r="BE324" s="46">
        <f>IF(ISNUMBER(VLOOKUP($B324,Stats!$A$2:$AA$19,2,FALSE))=FALSE,"",IF(ISNUMBER(Y324),(Y324-VLOOKUP($B324,Stats!$A$2:$AA$19,5,FALSE))/VLOOKUP($B324,Stats!$A$2:$AA$19,19,FALSE),""))</f>
        <v>0.25917570263228251</v>
      </c>
      <c r="BF324" s="46"/>
      <c r="BG324" s="46"/>
      <c r="BH324" s="46">
        <f>IF(ISNUMBER(VLOOKUP($B324,Stats!$A$2:$AA$19,2,FALSE))=FALSE,"",IF(ISNUMBER(Z324),(Z324-VLOOKUP($B324,Stats!$A$2:$AA$19,8,FALSE))/VLOOKUP($B324,Stats!$A$2:$AA$19,22,FALSE),""))</f>
        <v>-0.22777854907483192</v>
      </c>
      <c r="BI324" s="46" t="str">
        <f>IF(ISNUMBER(VLOOKUP($B324,Stats!$A$2:$AA$19,2,FALSE))=FALSE,"",IF(ISNUMBER(#REF!),(#REF!-VLOOKUP($B324,Stats!$A$2:$AA$19,9,FALSE))/VLOOKUP($B324,Stats!$A$2:$AA$19,23,FALSE),""))</f>
        <v/>
      </c>
      <c r="BJ324" s="46" t="str">
        <f>IF(ISNUMBER(VLOOKUP($B324,Stats!$A$2:$AA$19,2,FALSE))=FALSE,"",IF(ISNUMBER(#REF!),(#REF!-VLOOKUP($B324,Stats!$A$2:$AA$19,10,FALSE))/VLOOKUP($B324,Stats!$A$2:$AA$19,24,FALSE),""))</f>
        <v/>
      </c>
      <c r="BK324" s="44">
        <f t="shared" si="59"/>
        <v>-0.24975655656504731</v>
      </c>
      <c r="BL324" s="46" t="str">
        <f>IF(ISNUMBER(VLOOKUP($B324,Stats!$A$2:$AA$19,2,FALSE))=FALSE,"",IF(ISNUMBER(#REF!),(#REF!-VLOOKUP($B324,Stats!$A$2:$AA$19,11,FALSE))/VLOOKUP($B324,Stats!$A$2:$AA$19,25,FALSE),""))</f>
        <v/>
      </c>
      <c r="BM324" s="46">
        <f>IF(ISNUMBER(VLOOKUP($B324,Stats!$A$2:$AA$19,2,FALSE))=FALSE,"",IF(ISNUMBER(AA324),(AA324-VLOOKUP($B324,Stats!$A$2:$AA$19,12,FALSE))/VLOOKUP($B324,Stats!$A$2:$AA$19,26,FALSE),""))</f>
        <v>-0.19193587716535243</v>
      </c>
      <c r="BN324" s="46" t="str">
        <f>IF(ISNUMBER(VLOOKUP($B324,Stats!$A$2:$AA$19,2,FALSE))=FALSE,"",IF(ISNUMBER(#REF!),(#REF!-VLOOKUP($B324,Stats!$A$2:$AA$19,13,FALSE))/VLOOKUP($B324,Stats!$A$2:$AA$19,27,FALSE),""))</f>
        <v/>
      </c>
      <c r="BO324" s="46" t="str">
        <f>IF(ISNUMBER(VLOOKUP($B324,Stats!$A$2:$AA$19,2,FALSE))=FALSE,"",IF(ISNUMBER(#REF!),(#REF!-VLOOKUP($B324,Stats!$A$2:$AA$19,14,FALSE))/VLOOKUP($B324,Stats!$A$2:$AB$19,28,FALSE),""))</f>
        <v/>
      </c>
      <c r="BP324" s="46"/>
      <c r="BQ324" s="46">
        <f>IF(ISNUMBER(VLOOKUP($B324,Stats!$A$2:$AA$19,2,FALSE))=FALSE,"",IF(ISNUMBER(BM324),BM324,(VLOOKUP($B324,Stats!$A$2:$AT$19,46,FALSE)-VLOOKUP($B324,Stats!$A$2:$AA$19,12,FALSE))/VLOOKUP($B324,Stats!$A$2:$AA$19,26,FALSE)))</f>
        <v>-0.19193587716535243</v>
      </c>
      <c r="BR324" s="51">
        <f t="shared" si="60"/>
        <v>-0.19193587716535243</v>
      </c>
      <c r="BS324" s="32" t="str">
        <f t="shared" si="69"/>
        <v>5591_201507</v>
      </c>
      <c r="BT324" s="53">
        <f t="shared" si="70"/>
        <v>-7.2221298638933548E-2</v>
      </c>
    </row>
    <row r="325" spans="1:72" x14ac:dyDescent="0.15">
      <c r="S325" t="str">
        <f>IF(ISNUMBER(R325),VLOOKUP(B325,Index!$B$3:$AB$18,27,FALSE),"")</f>
        <v/>
      </c>
      <c r="T325" t="str">
        <f>IF(ISNUMBER($R325),VLOOKUP($B325,Index!$B$21:$AB$36,27,FALSE),"")</f>
        <v/>
      </c>
      <c r="U325" t="str">
        <f>IF(ISNUMBER($R325),VLOOKUP($B325,Index!$B$39:$AB$54,27,FALSE),"")</f>
        <v/>
      </c>
      <c r="Z325" t="str">
        <f t="shared" si="71"/>
        <v/>
      </c>
      <c r="AA325" t="s">
        <v>25</v>
      </c>
      <c r="AF325" t="str">
        <f t="shared" si="72"/>
        <v/>
      </c>
      <c r="AG325" t="s">
        <v>25</v>
      </c>
      <c r="AK325" t="str">
        <f t="shared" si="67"/>
        <v/>
      </c>
      <c r="AL325" t="str">
        <f t="shared" si="67"/>
        <v/>
      </c>
      <c r="AM325" t="str">
        <f t="shared" si="67"/>
        <v/>
      </c>
      <c r="AN325" t="str">
        <f t="shared" si="67"/>
        <v/>
      </c>
      <c r="AO325" t="str">
        <f t="shared" si="67"/>
        <v/>
      </c>
      <c r="AP325" t="str">
        <f t="shared" si="67"/>
        <v/>
      </c>
      <c r="AQ325" t="str">
        <f t="shared" si="67"/>
        <v/>
      </c>
      <c r="AR325" t="str">
        <f t="shared" si="67"/>
        <v/>
      </c>
      <c r="AS325" t="str">
        <f t="shared" si="67"/>
        <v/>
      </c>
      <c r="AT325" t="str">
        <f t="shared" si="67"/>
        <v/>
      </c>
      <c r="AU325" t="str">
        <f t="shared" si="67"/>
        <v/>
      </c>
      <c r="AV325" t="str">
        <f t="shared" si="67"/>
        <v/>
      </c>
      <c r="AW325" t="str">
        <f t="shared" si="67"/>
        <v/>
      </c>
      <c r="AX325" t="str">
        <f t="shared" si="67"/>
        <v/>
      </c>
      <c r="AZ325" s="46" t="str">
        <f>IF(ISNUMBER(VLOOKUP($B325,Stats!$A$2:$AA$19,2,FALSE))=FALSE,"",IF(ISNUMBER(W325),(W325-VLOOKUP($B325,Stats!$A$2:$AA$19,2,FALSE))/VLOOKUP($B325,Stats!$A$2:$AA$19,16,FALSE),""))</f>
        <v/>
      </c>
      <c r="BA325" s="46" t="str">
        <f>IF(ISNUMBER(VLOOKUP($B325,Stats!$A$2:$AA$19,2,FALSE))=FALSE,"",IF(ISNUMBER(X325),(X325-VLOOKUP($B325,Stats!$A$2:$AA$19,3,FALSE))/VLOOKUP($B325,Stats!$A$2:$AA$19,17,FALSE),""))</f>
        <v/>
      </c>
      <c r="BB325" s="46"/>
      <c r="BC325" s="46"/>
      <c r="BD325" s="44" t="str">
        <f t="shared" si="68"/>
        <v/>
      </c>
      <c r="BE325" s="46" t="str">
        <f>IF(ISNUMBER(VLOOKUP($B325,Stats!$A$2:$AA$19,2,FALSE))=FALSE,"",IF(ISNUMBER(Y325),(Y325-VLOOKUP($B325,Stats!$A$2:$AA$19,5,FALSE))/VLOOKUP($B325,Stats!$A$2:$AA$19,19,FALSE),""))</f>
        <v/>
      </c>
      <c r="BF325" s="46"/>
      <c r="BG325" s="46"/>
      <c r="BH325" s="46" t="str">
        <f>IF(ISNUMBER(VLOOKUP($B325,Stats!$A$2:$AA$19,2,FALSE))=FALSE,"",IF(ISNUMBER(Z325),(Z325-VLOOKUP($B325,Stats!$A$2:$AA$19,8,FALSE))/VLOOKUP($B325,Stats!$A$2:$AA$19,22,FALSE),""))</f>
        <v/>
      </c>
      <c r="BI325" s="46" t="str">
        <f>IF(ISNUMBER(VLOOKUP($B325,Stats!$A$2:$AA$19,2,FALSE))=FALSE,"",IF(ISNUMBER(#REF!),(#REF!-VLOOKUP($B325,Stats!$A$2:$AA$19,9,FALSE))/VLOOKUP($B325,Stats!$A$2:$AA$19,23,FALSE),""))</f>
        <v/>
      </c>
      <c r="BJ325" s="46" t="str">
        <f>IF(ISNUMBER(VLOOKUP($B325,Stats!$A$2:$AA$19,2,FALSE))=FALSE,"",IF(ISNUMBER(#REF!),(#REF!-VLOOKUP($B325,Stats!$A$2:$AA$19,10,FALSE))/VLOOKUP($B325,Stats!$A$2:$AA$19,24,FALSE),""))</f>
        <v/>
      </c>
      <c r="BK325" s="44" t="str">
        <f t="shared" ref="BK325:BK388" si="73">IF(ISNUMBER(AZ325),(MAX(-3,MIN(3,SUM(0,-BE325)))*$BE$1+MAX(-3,MIN(3,SUM(0,-BF325)))*$BF$1+$BG$1*MAX(-3,MIN(3,SUM(0,-BG325)))+$BH$1*MAX(-3,MIN(3,SUM(0,BH325)))+$BI$1*MAX(-3,MIN(3,SUM(0,BI325)))+$BJ$1*MAX(-3,MIN(3,SUM(0,BJ325)))),"")</f>
        <v/>
      </c>
      <c r="BL325" s="46" t="str">
        <f>IF(ISNUMBER(VLOOKUP($B325,Stats!$A$2:$AA$19,2,FALSE))=FALSE,"",IF(ISNUMBER(#REF!),(#REF!-VLOOKUP($B325,Stats!$A$2:$AA$19,11,FALSE))/VLOOKUP($B325,Stats!$A$2:$AA$19,25,FALSE),""))</f>
        <v/>
      </c>
      <c r="BM325" s="46" t="str">
        <f>IF(ISNUMBER(VLOOKUP($B325,Stats!$A$2:$AA$19,2,FALSE))=FALSE,"",IF(ISNUMBER(AA325),(AA325-VLOOKUP($B325,Stats!$A$2:$AA$19,12,FALSE))/VLOOKUP($B325,Stats!$A$2:$AA$19,26,FALSE),""))</f>
        <v/>
      </c>
      <c r="BN325" s="46" t="str">
        <f>IF(ISNUMBER(VLOOKUP($B325,Stats!$A$2:$AA$19,2,FALSE))=FALSE,"",IF(ISNUMBER(#REF!),(#REF!-VLOOKUP($B325,Stats!$A$2:$AA$19,13,FALSE))/VLOOKUP($B325,Stats!$A$2:$AA$19,27,FALSE),""))</f>
        <v/>
      </c>
      <c r="BO325" s="46" t="str">
        <f>IF(ISNUMBER(VLOOKUP($B325,Stats!$A$2:$AA$19,2,FALSE))=FALSE,"",IF(ISNUMBER(#REF!),(#REF!-VLOOKUP($B325,Stats!$A$2:$AA$19,14,FALSE))/VLOOKUP($B325,Stats!$A$2:$AB$19,28,FALSE),""))</f>
        <v/>
      </c>
      <c r="BP325" s="46"/>
      <c r="BQ325" s="46" t="str">
        <f>IF(ISNUMBER(VLOOKUP($B325,Stats!$A$2:$AA$19,2,FALSE))=FALSE,"",IF(ISNUMBER(BM325),BM325,(VLOOKUP($B325,Stats!$A$2:$AT$19,46,FALSE)-VLOOKUP($B325,Stats!$A$2:$AA$19,12,FALSE))/VLOOKUP($B325,Stats!$A$2:$AA$19,26,FALSE)))</f>
        <v/>
      </c>
      <c r="BR325" s="51" t="str">
        <f t="shared" si="60"/>
        <v/>
      </c>
      <c r="BS325" s="32" t="str">
        <f t="shared" si="69"/>
        <v/>
      </c>
      <c r="BT325" s="53" t="str">
        <f t="shared" si="70"/>
        <v/>
      </c>
    </row>
    <row r="326" spans="1:72" ht="40.5" x14ac:dyDescent="0.15">
      <c r="A326" s="1" t="s">
        <v>29</v>
      </c>
      <c r="B326" s="1" t="s">
        <v>0</v>
      </c>
      <c r="C326" s="3"/>
      <c r="D326" s="4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 t="s">
        <v>15</v>
      </c>
      <c r="J326" s="1" t="s">
        <v>16</v>
      </c>
      <c r="K326" s="1" t="s">
        <v>17</v>
      </c>
      <c r="L326" s="1" t="s">
        <v>18</v>
      </c>
      <c r="M326" s="1" t="s">
        <v>19</v>
      </c>
      <c r="N326" s="1" t="s">
        <v>20</v>
      </c>
      <c r="O326" s="1" t="s">
        <v>21</v>
      </c>
      <c r="P326" s="1" t="s">
        <v>22</v>
      </c>
      <c r="Q326" s="1" t="s">
        <v>23</v>
      </c>
      <c r="R326" s="1" t="s">
        <v>24</v>
      </c>
      <c r="S326" s="1" t="str">
        <f>IF(ISNUMBER(R326),VLOOKUP(B326,Index!$B$3:$AB$18,27,FALSE),"")</f>
        <v/>
      </c>
      <c r="T326" s="1" t="str">
        <f>IF(ISNUMBER($R326),VLOOKUP($B326,Index!$B$21:$AB$36,27,FALSE),"")</f>
        <v/>
      </c>
      <c r="U326" s="1" t="str">
        <f>IF(ISNUMBER($R326),VLOOKUP($B326,Index!$B$39:$AB$54,27,FALSE),"")</f>
        <v/>
      </c>
      <c r="W326" s="1" t="s">
        <v>1</v>
      </c>
      <c r="X326" s="1" t="s">
        <v>2</v>
      </c>
      <c r="Y326" s="1" t="s">
        <v>4</v>
      </c>
      <c r="Z326" s="1" t="str">
        <f t="shared" si="71"/>
        <v/>
      </c>
      <c r="AA326" s="1" t="s">
        <v>8</v>
      </c>
      <c r="AB326" s="27"/>
      <c r="AC326" s="1" t="s">
        <v>33</v>
      </c>
      <c r="AD326" s="1" t="s">
        <v>35</v>
      </c>
      <c r="AE326" s="1" t="s">
        <v>37</v>
      </c>
      <c r="AF326" s="1" t="str">
        <f t="shared" si="72"/>
        <v/>
      </c>
      <c r="AG326" s="1" t="s">
        <v>38</v>
      </c>
      <c r="AH326" s="27"/>
      <c r="AK326" t="str">
        <f t="shared" si="67"/>
        <v/>
      </c>
      <c r="AL326" t="str">
        <f t="shared" si="67"/>
        <v/>
      </c>
      <c r="AM326" t="str">
        <f t="shared" si="67"/>
        <v/>
      </c>
      <c r="AN326" t="str">
        <f t="shared" si="67"/>
        <v/>
      </c>
      <c r="AO326" t="str">
        <f t="shared" si="67"/>
        <v/>
      </c>
      <c r="AP326" t="str">
        <f t="shared" si="67"/>
        <v/>
      </c>
      <c r="AQ326" t="str">
        <f t="shared" si="67"/>
        <v/>
      </c>
      <c r="AR326" t="str">
        <f t="shared" si="67"/>
        <v/>
      </c>
      <c r="AS326" t="str">
        <f t="shared" si="67"/>
        <v/>
      </c>
      <c r="AT326" t="str">
        <f t="shared" si="67"/>
        <v/>
      </c>
      <c r="AU326" t="str">
        <f t="shared" si="67"/>
        <v/>
      </c>
      <c r="AV326" t="str">
        <f t="shared" si="67"/>
        <v/>
      </c>
      <c r="AW326" t="str">
        <f t="shared" si="67"/>
        <v/>
      </c>
      <c r="AX326" t="str">
        <f t="shared" si="67"/>
        <v/>
      </c>
      <c r="AZ326" s="46" t="str">
        <f>IF(ISNUMBER(VLOOKUP($B326,Stats!$A$2:$AA$19,2,FALSE))=FALSE,"",IF(ISNUMBER(W326),(W326-VLOOKUP($B326,Stats!$A$2:$AA$19,2,FALSE))/VLOOKUP($B326,Stats!$A$2:$AA$19,16,FALSE),""))</f>
        <v/>
      </c>
      <c r="BA326" s="46" t="str">
        <f>IF(ISNUMBER(VLOOKUP($B326,Stats!$A$2:$AA$19,2,FALSE))=FALSE,"",IF(ISNUMBER(X326),(X326-VLOOKUP($B326,Stats!$A$2:$AA$19,3,FALSE))/VLOOKUP($B326,Stats!$A$2:$AA$19,17,FALSE),""))</f>
        <v/>
      </c>
      <c r="BB326" s="46"/>
      <c r="BC326" s="46"/>
      <c r="BD326" s="44" t="str">
        <f t="shared" si="68"/>
        <v/>
      </c>
      <c r="BE326" s="46" t="str">
        <f>IF(ISNUMBER(VLOOKUP($B326,Stats!$A$2:$AA$19,2,FALSE))=FALSE,"",IF(ISNUMBER(Y326),(Y326-VLOOKUP($B326,Stats!$A$2:$AA$19,5,FALSE))/VLOOKUP($B326,Stats!$A$2:$AA$19,19,FALSE),""))</f>
        <v/>
      </c>
      <c r="BF326" s="46"/>
      <c r="BG326" s="46"/>
      <c r="BH326" s="46" t="str">
        <f>IF(ISNUMBER(VLOOKUP($B326,Stats!$A$2:$AA$19,2,FALSE))=FALSE,"",IF(ISNUMBER(Z326),(Z326-VLOOKUP($B326,Stats!$A$2:$AA$19,8,FALSE))/VLOOKUP($B326,Stats!$A$2:$AA$19,22,FALSE),""))</f>
        <v/>
      </c>
      <c r="BI326" s="46" t="str">
        <f>IF(ISNUMBER(VLOOKUP($B326,Stats!$A$2:$AA$19,2,FALSE))=FALSE,"",IF(ISNUMBER(#REF!),(#REF!-VLOOKUP($B326,Stats!$A$2:$AA$19,9,FALSE))/VLOOKUP($B326,Stats!$A$2:$AA$19,23,FALSE),""))</f>
        <v/>
      </c>
      <c r="BJ326" s="46" t="str">
        <f>IF(ISNUMBER(VLOOKUP($B326,Stats!$A$2:$AA$19,2,FALSE))=FALSE,"",IF(ISNUMBER(#REF!),(#REF!-VLOOKUP($B326,Stats!$A$2:$AA$19,10,FALSE))/VLOOKUP($B326,Stats!$A$2:$AA$19,24,FALSE),""))</f>
        <v/>
      </c>
      <c r="BK326" s="44" t="str">
        <f t="shared" si="73"/>
        <v/>
      </c>
      <c r="BL326" s="46" t="str">
        <f>IF(ISNUMBER(VLOOKUP($B326,Stats!$A$2:$AA$19,2,FALSE))=FALSE,"",IF(ISNUMBER(#REF!),(#REF!-VLOOKUP($B326,Stats!$A$2:$AA$19,11,FALSE))/VLOOKUP($B326,Stats!$A$2:$AA$19,25,FALSE),""))</f>
        <v/>
      </c>
      <c r="BM326" s="46" t="str">
        <f>IF(ISNUMBER(VLOOKUP($B326,Stats!$A$2:$AA$19,2,FALSE))=FALSE,"",IF(ISNUMBER(AA326),(AA326-VLOOKUP($B326,Stats!$A$2:$AA$19,12,FALSE))/VLOOKUP($B326,Stats!$A$2:$AA$19,26,FALSE),""))</f>
        <v/>
      </c>
      <c r="BN326" s="46" t="str">
        <f>IF(ISNUMBER(VLOOKUP($B326,Stats!$A$2:$AA$19,2,FALSE))=FALSE,"",IF(ISNUMBER(#REF!),(#REF!-VLOOKUP($B326,Stats!$A$2:$AA$19,13,FALSE))/VLOOKUP($B326,Stats!$A$2:$AA$19,27,FALSE),""))</f>
        <v/>
      </c>
      <c r="BO326" s="46" t="str">
        <f>IF(ISNUMBER(VLOOKUP($B326,Stats!$A$2:$AA$19,2,FALSE))=FALSE,"",IF(ISNUMBER(#REF!),(#REF!-VLOOKUP($B326,Stats!$A$2:$AA$19,14,FALSE))/VLOOKUP($B326,Stats!$A$2:$AB$19,28,FALSE),""))</f>
        <v/>
      </c>
      <c r="BP326" s="46"/>
      <c r="BQ326" s="46" t="str">
        <f>IF(ISNUMBER(VLOOKUP($B326,Stats!$A$2:$AA$19,2,FALSE))=FALSE,"",IF(ISNUMBER(BM326),BM326,(VLOOKUP($B326,Stats!$A$2:$AT$19,46,FALSE)-VLOOKUP($B326,Stats!$A$2:$AA$19,12,FALSE))/VLOOKUP($B326,Stats!$A$2:$AA$19,26,FALSE)))</f>
        <v/>
      </c>
      <c r="BR326" s="51" t="str">
        <f t="shared" ref="BR326:BR389" si="74">IF(ISNUMBER(AZ326),MAX(-3,MIN(3,SUM(0,BQ326)))*$BM$1+$BN$1*MAX(-3,MIN(3,SUM(0,BN326)))+$BO$1*MAX(-3,MIN(3,SUM(0,BO326))),"")</f>
        <v/>
      </c>
      <c r="BS326" s="32" t="str">
        <f t="shared" si="69"/>
        <v/>
      </c>
      <c r="BT326" s="53" t="str">
        <f t="shared" si="70"/>
        <v/>
      </c>
    </row>
    <row r="327" spans="1:72" x14ac:dyDescent="0.15">
      <c r="A327" s="5">
        <v>6371</v>
      </c>
      <c r="B327" s="5" t="s">
        <v>30</v>
      </c>
      <c r="C327" s="3">
        <v>0</v>
      </c>
      <c r="D327" s="11">
        <v>0.43466546924113159</v>
      </c>
      <c r="E327" s="6">
        <v>1.6915774978750523E-2</v>
      </c>
      <c r="F327" s="12">
        <v>71</v>
      </c>
      <c r="G327" s="12">
        <v>44</v>
      </c>
      <c r="H327" s="13">
        <v>1.3368646701388537E-2</v>
      </c>
      <c r="I327" s="13">
        <v>-1.2984101984263035E-2</v>
      </c>
      <c r="J327" s="12">
        <v>9</v>
      </c>
      <c r="K327" s="12">
        <v>5</v>
      </c>
      <c r="L327" s="13">
        <v>4.0986453629732633E-2</v>
      </c>
      <c r="M327" s="13">
        <v>-6.2520351676978114E-2</v>
      </c>
      <c r="N327" s="8">
        <v>1.6485000000000001</v>
      </c>
      <c r="O327" s="8">
        <v>1.4804669959586889</v>
      </c>
      <c r="P327" s="14">
        <v>42088</v>
      </c>
      <c r="Q327" s="13">
        <v>-8.8033119825027373E-2</v>
      </c>
      <c r="R327" s="14">
        <v>41997</v>
      </c>
      <c r="S327" s="14">
        <f>IF(ISNUMBER(R327),VLOOKUP(B327,Index!$B$3:$AB$18,27,FALSE),"")</f>
        <v>42041</v>
      </c>
      <c r="T327" s="14">
        <f>IF(ISNUMBER($R327),VLOOKUP($B327,Index!$B$21:$AB$36,27,FALSE),"")</f>
        <v>41996</v>
      </c>
      <c r="U327" s="14">
        <f>IF(ISNUMBER($R327),VLOOKUP($B327,Index!$B$39:$AB$54,27,FALSE),"")</f>
        <v>42003</v>
      </c>
      <c r="W327" s="6">
        <v>0.91508519840238223</v>
      </c>
      <c r="X327" s="7">
        <v>0.61739130434782608</v>
      </c>
      <c r="Y327" s="6">
        <v>0.32095426391842813</v>
      </c>
      <c r="Z327" s="8" t="str">
        <f t="shared" si="71"/>
        <v/>
      </c>
      <c r="AA327" s="9">
        <v>4.9375220383540057</v>
      </c>
      <c r="AB327" s="28"/>
      <c r="AC327" s="6">
        <v>0.83738092033512723</v>
      </c>
      <c r="AD327" s="7">
        <v>0.38117202268431</v>
      </c>
      <c r="AE327" s="6">
        <v>0.10301163952742001</v>
      </c>
      <c r="AF327" s="8" t="str">
        <f t="shared" si="72"/>
        <v/>
      </c>
      <c r="AG327" s="9">
        <v>24.379123879231496</v>
      </c>
      <c r="AH327" s="28"/>
      <c r="AK327" t="str">
        <f t="shared" si="67"/>
        <v/>
      </c>
      <c r="AL327" t="str">
        <f t="shared" si="67"/>
        <v/>
      </c>
      <c r="AM327" t="str">
        <f t="shared" si="67"/>
        <v/>
      </c>
      <c r="AN327" t="str">
        <f t="shared" si="67"/>
        <v/>
      </c>
      <c r="AO327" t="str">
        <f t="shared" si="67"/>
        <v/>
      </c>
      <c r="AP327" t="str">
        <f t="shared" si="67"/>
        <v/>
      </c>
      <c r="AQ327" t="str">
        <f t="shared" si="67"/>
        <v/>
      </c>
      <c r="AR327" t="str">
        <f t="shared" si="67"/>
        <v/>
      </c>
      <c r="AS327" t="str">
        <f t="shared" si="67"/>
        <v/>
      </c>
      <c r="AT327" t="str">
        <f t="shared" si="67"/>
        <v/>
      </c>
      <c r="AU327" t="str">
        <f t="shared" si="67"/>
        <v/>
      </c>
      <c r="AV327" t="str">
        <f t="shared" si="67"/>
        <v/>
      </c>
      <c r="AW327" t="str">
        <f t="shared" si="67"/>
        <v/>
      </c>
      <c r="AX327" t="str">
        <f t="shared" si="67"/>
        <v/>
      </c>
      <c r="AZ327" s="46" t="str">
        <f>IF(ISNUMBER(VLOOKUP($B327,Stats!$A$2:$AA$19,2,FALSE))=FALSE,"",IF(ISNUMBER(W327),(W327-VLOOKUP($B327,Stats!$A$2:$AA$19,2,FALSE))/VLOOKUP($B327,Stats!$A$2:$AA$19,16,FALSE),""))</f>
        <v/>
      </c>
      <c r="BA327" s="46" t="str">
        <f>IF(ISNUMBER(VLOOKUP($B327,Stats!$A$2:$AA$19,2,FALSE))=FALSE,"",IF(ISNUMBER(X327),(X327-VLOOKUP($B327,Stats!$A$2:$AA$19,3,FALSE))/VLOOKUP($B327,Stats!$A$2:$AA$19,17,FALSE),""))</f>
        <v/>
      </c>
      <c r="BB327" s="46"/>
      <c r="BC327" s="46"/>
      <c r="BD327" s="44" t="str">
        <f t="shared" si="68"/>
        <v/>
      </c>
      <c r="BE327" s="46" t="str">
        <f>IF(ISNUMBER(VLOOKUP($B327,Stats!$A$2:$AA$19,2,FALSE))=FALSE,"",IF(ISNUMBER(Y327),(Y327-VLOOKUP($B327,Stats!$A$2:$AA$19,5,FALSE))/VLOOKUP($B327,Stats!$A$2:$AA$19,19,FALSE),""))</f>
        <v/>
      </c>
      <c r="BF327" s="46"/>
      <c r="BG327" s="46"/>
      <c r="BH327" s="46" t="str">
        <f>IF(ISNUMBER(VLOOKUP($B327,Stats!$A$2:$AA$19,2,FALSE))=FALSE,"",IF(ISNUMBER(Z327),(Z327-VLOOKUP($B327,Stats!$A$2:$AA$19,8,FALSE))/VLOOKUP($B327,Stats!$A$2:$AA$19,22,FALSE),""))</f>
        <v/>
      </c>
      <c r="BI327" s="46" t="str">
        <f>IF(ISNUMBER(VLOOKUP($B327,Stats!$A$2:$AA$19,2,FALSE))=FALSE,"",IF(ISNUMBER(#REF!),(#REF!-VLOOKUP($B327,Stats!$A$2:$AA$19,9,FALSE))/VLOOKUP($B327,Stats!$A$2:$AA$19,23,FALSE),""))</f>
        <v/>
      </c>
      <c r="BJ327" s="46" t="str">
        <f>IF(ISNUMBER(VLOOKUP($B327,Stats!$A$2:$AA$19,2,FALSE))=FALSE,"",IF(ISNUMBER(#REF!),(#REF!-VLOOKUP($B327,Stats!$A$2:$AA$19,10,FALSE))/VLOOKUP($B327,Stats!$A$2:$AA$19,24,FALSE),""))</f>
        <v/>
      </c>
      <c r="BK327" s="44" t="str">
        <f t="shared" si="73"/>
        <v/>
      </c>
      <c r="BL327" s="46" t="str">
        <f>IF(ISNUMBER(VLOOKUP($B327,Stats!$A$2:$AA$19,2,FALSE))=FALSE,"",IF(ISNUMBER(#REF!),(#REF!-VLOOKUP($B327,Stats!$A$2:$AA$19,11,FALSE))/VLOOKUP($B327,Stats!$A$2:$AA$19,25,FALSE),""))</f>
        <v/>
      </c>
      <c r="BM327" s="46" t="str">
        <f>IF(ISNUMBER(VLOOKUP($B327,Stats!$A$2:$AA$19,2,FALSE))=FALSE,"",IF(ISNUMBER(AA327),(AA327-VLOOKUP($B327,Stats!$A$2:$AA$19,12,FALSE))/VLOOKUP($B327,Stats!$A$2:$AA$19,26,FALSE),""))</f>
        <v/>
      </c>
      <c r="BN327" s="46" t="str">
        <f>IF(ISNUMBER(VLOOKUP($B327,Stats!$A$2:$AA$19,2,FALSE))=FALSE,"",IF(ISNUMBER(#REF!),(#REF!-VLOOKUP($B327,Stats!$A$2:$AA$19,13,FALSE))/VLOOKUP($B327,Stats!$A$2:$AA$19,27,FALSE),""))</f>
        <v/>
      </c>
      <c r="BO327" s="46" t="str">
        <f>IF(ISNUMBER(VLOOKUP($B327,Stats!$A$2:$AA$19,2,FALSE))=FALSE,"",IF(ISNUMBER(#REF!),(#REF!-VLOOKUP($B327,Stats!$A$2:$AA$19,14,FALSE))/VLOOKUP($B327,Stats!$A$2:$AB$19,28,FALSE),""))</f>
        <v/>
      </c>
      <c r="BP327" s="46"/>
      <c r="BQ327" s="46" t="str">
        <f>IF(ISNUMBER(VLOOKUP($B327,Stats!$A$2:$AA$19,2,FALSE))=FALSE,"",IF(ISNUMBER(BM327),BM327,(VLOOKUP($B327,Stats!$A$2:$AT$19,46,FALSE)-VLOOKUP($B327,Stats!$A$2:$AA$19,12,FALSE))/VLOOKUP($B327,Stats!$A$2:$AA$19,26,FALSE)))</f>
        <v/>
      </c>
      <c r="BR327" s="51" t="str">
        <f t="shared" si="74"/>
        <v/>
      </c>
      <c r="BS327" s="32" t="str">
        <f t="shared" si="69"/>
        <v/>
      </c>
      <c r="BT327" s="53" t="str">
        <f t="shared" si="70"/>
        <v/>
      </c>
    </row>
    <row r="328" spans="1:72" x14ac:dyDescent="0.15">
      <c r="A328" s="5">
        <v>6371</v>
      </c>
      <c r="B328" s="5" t="s">
        <v>31</v>
      </c>
      <c r="C328" s="3">
        <v>0</v>
      </c>
      <c r="D328" s="11">
        <v>2.7285875884376691E-2</v>
      </c>
      <c r="E328" s="6">
        <v>1.5734523569051161E-2</v>
      </c>
      <c r="F328" s="15">
        <v>5.0714285714285712</v>
      </c>
      <c r="G328" s="15">
        <v>3.1428571428571428</v>
      </c>
      <c r="H328" s="13">
        <v>1.3224582019573158E-2</v>
      </c>
      <c r="I328" s="13">
        <v>-1.392396394497572E-2</v>
      </c>
      <c r="J328" s="12">
        <v>3.7857142857142856</v>
      </c>
      <c r="K328" s="12">
        <v>2.2857142857142856</v>
      </c>
      <c r="L328" s="13">
        <v>2.2907389641150768E-2</v>
      </c>
      <c r="M328" s="13">
        <v>-2.3019507156894096E-2</v>
      </c>
      <c r="N328" s="8">
        <v>1.2915928571428572</v>
      </c>
      <c r="O328" s="8">
        <v>1.0399215387455965</v>
      </c>
      <c r="P328" s="14"/>
      <c r="Q328" s="13">
        <v>-3.2160912271174118E-2</v>
      </c>
      <c r="R328" s="14"/>
      <c r="S328" s="14" t="str">
        <f>IF(ISNUMBER(R328),VLOOKUP(B328,Index!$B$3:$AB$18,27,FALSE),"")</f>
        <v/>
      </c>
      <c r="T328" s="14" t="str">
        <f>IF(ISNUMBER($R328),VLOOKUP($B328,Index!$B$21:$AB$36,27,FALSE),"")</f>
        <v/>
      </c>
      <c r="U328" s="14" t="str">
        <f>IF(ISNUMBER($R328),VLOOKUP($B328,Index!$B$39:$AB$54,27,FALSE),"")</f>
        <v/>
      </c>
      <c r="W328" s="6">
        <v>0.96895226280662128</v>
      </c>
      <c r="X328" s="8">
        <v>0.61564625850340138</v>
      </c>
      <c r="Y328" s="6">
        <v>0.29854159425481991</v>
      </c>
      <c r="Z328" s="8" t="str">
        <f t="shared" si="71"/>
        <v/>
      </c>
      <c r="AA328" s="9" t="s">
        <v>25</v>
      </c>
      <c r="AB328" s="28"/>
      <c r="AC328" s="6">
        <v>0.93886848759807162</v>
      </c>
      <c r="AD328" s="8">
        <v>0.37902031560923694</v>
      </c>
      <c r="AE328" s="6">
        <v>8.9127083500209522E-2</v>
      </c>
      <c r="AF328" s="8" t="str">
        <f t="shared" si="72"/>
        <v/>
      </c>
      <c r="AG328" s="9" t="s">
        <v>25</v>
      </c>
      <c r="AH328" s="28"/>
      <c r="AK328" t="str">
        <f t="shared" si="67"/>
        <v/>
      </c>
      <c r="AL328" t="str">
        <f t="shared" si="67"/>
        <v/>
      </c>
      <c r="AM328" t="str">
        <f t="shared" si="67"/>
        <v/>
      </c>
      <c r="AN328" t="str">
        <f t="shared" si="67"/>
        <v/>
      </c>
      <c r="AO328" t="str">
        <f t="shared" si="67"/>
        <v/>
      </c>
      <c r="AP328" t="str">
        <f t="shared" si="67"/>
        <v/>
      </c>
      <c r="AQ328" t="str">
        <f t="shared" si="67"/>
        <v/>
      </c>
      <c r="AR328" t="str">
        <f t="shared" si="67"/>
        <v/>
      </c>
      <c r="AS328" t="str">
        <f t="shared" si="67"/>
        <v/>
      </c>
      <c r="AT328" t="str">
        <f t="shared" si="67"/>
        <v/>
      </c>
      <c r="AU328" t="str">
        <f t="shared" si="67"/>
        <v/>
      </c>
      <c r="AV328" t="str">
        <f t="shared" si="67"/>
        <v/>
      </c>
      <c r="AW328" t="str">
        <f t="shared" si="67"/>
        <v/>
      </c>
      <c r="AX328" t="str">
        <f t="shared" si="67"/>
        <v/>
      </c>
      <c r="AZ328" s="46" t="str">
        <f>IF(ISNUMBER(VLOOKUP($B328,Stats!$A$2:$AA$19,2,FALSE))=FALSE,"",IF(ISNUMBER(W328),(W328-VLOOKUP($B328,Stats!$A$2:$AA$19,2,FALSE))/VLOOKUP($B328,Stats!$A$2:$AA$19,16,FALSE),""))</f>
        <v/>
      </c>
      <c r="BA328" s="46" t="str">
        <f>IF(ISNUMBER(VLOOKUP($B328,Stats!$A$2:$AA$19,2,FALSE))=FALSE,"",IF(ISNUMBER(X328),(X328-VLOOKUP($B328,Stats!$A$2:$AA$19,3,FALSE))/VLOOKUP($B328,Stats!$A$2:$AA$19,17,FALSE),""))</f>
        <v/>
      </c>
      <c r="BB328" s="46"/>
      <c r="BC328" s="46"/>
      <c r="BD328" s="44" t="str">
        <f t="shared" si="68"/>
        <v/>
      </c>
      <c r="BE328" s="46" t="str">
        <f>IF(ISNUMBER(VLOOKUP($B328,Stats!$A$2:$AA$19,2,FALSE))=FALSE,"",IF(ISNUMBER(Y328),(Y328-VLOOKUP($B328,Stats!$A$2:$AA$19,5,FALSE))/VLOOKUP($B328,Stats!$A$2:$AA$19,19,FALSE),""))</f>
        <v/>
      </c>
      <c r="BF328" s="46"/>
      <c r="BG328" s="46"/>
      <c r="BH328" s="46" t="str">
        <f>IF(ISNUMBER(VLOOKUP($B328,Stats!$A$2:$AA$19,2,FALSE))=FALSE,"",IF(ISNUMBER(Z328),(Z328-VLOOKUP($B328,Stats!$A$2:$AA$19,8,FALSE))/VLOOKUP($B328,Stats!$A$2:$AA$19,22,FALSE),""))</f>
        <v/>
      </c>
      <c r="BI328" s="46" t="str">
        <f>IF(ISNUMBER(VLOOKUP($B328,Stats!$A$2:$AA$19,2,FALSE))=FALSE,"",IF(ISNUMBER(#REF!),(#REF!-VLOOKUP($B328,Stats!$A$2:$AA$19,9,FALSE))/VLOOKUP($B328,Stats!$A$2:$AA$19,23,FALSE),""))</f>
        <v/>
      </c>
      <c r="BJ328" s="46" t="str">
        <f>IF(ISNUMBER(VLOOKUP($B328,Stats!$A$2:$AA$19,2,FALSE))=FALSE,"",IF(ISNUMBER(#REF!),(#REF!-VLOOKUP($B328,Stats!$A$2:$AA$19,10,FALSE))/VLOOKUP($B328,Stats!$A$2:$AA$19,24,FALSE),""))</f>
        <v/>
      </c>
      <c r="BK328" s="44" t="str">
        <f t="shared" si="73"/>
        <v/>
      </c>
      <c r="BL328" s="46" t="str">
        <f>IF(ISNUMBER(VLOOKUP($B328,Stats!$A$2:$AA$19,2,FALSE))=FALSE,"",IF(ISNUMBER(#REF!),(#REF!-VLOOKUP($B328,Stats!$A$2:$AA$19,11,FALSE))/VLOOKUP($B328,Stats!$A$2:$AA$19,25,FALSE),""))</f>
        <v/>
      </c>
      <c r="BM328" s="46" t="str">
        <f>IF(ISNUMBER(VLOOKUP($B328,Stats!$A$2:$AA$19,2,FALSE))=FALSE,"",IF(ISNUMBER(AA328),(AA328-VLOOKUP($B328,Stats!$A$2:$AA$19,12,FALSE))/VLOOKUP($B328,Stats!$A$2:$AA$19,26,FALSE),""))</f>
        <v/>
      </c>
      <c r="BN328" s="46" t="str">
        <f>IF(ISNUMBER(VLOOKUP($B328,Stats!$A$2:$AA$19,2,FALSE))=FALSE,"",IF(ISNUMBER(#REF!),(#REF!-VLOOKUP($B328,Stats!$A$2:$AA$19,13,FALSE))/VLOOKUP($B328,Stats!$A$2:$AA$19,27,FALSE),""))</f>
        <v/>
      </c>
      <c r="BO328" s="46" t="str">
        <f>IF(ISNUMBER(VLOOKUP($B328,Stats!$A$2:$AA$19,2,FALSE))=FALSE,"",IF(ISNUMBER(#REF!),(#REF!-VLOOKUP($B328,Stats!$A$2:$AA$19,14,FALSE))/VLOOKUP($B328,Stats!$A$2:$AB$19,28,FALSE),""))</f>
        <v/>
      </c>
      <c r="BP328" s="46"/>
      <c r="BQ328" s="46" t="str">
        <f>IF(ISNUMBER(VLOOKUP($B328,Stats!$A$2:$AA$19,2,FALSE))=FALSE,"",IF(ISNUMBER(BM328),BM328,(VLOOKUP($B328,Stats!$A$2:$AT$19,46,FALSE)-VLOOKUP($B328,Stats!$A$2:$AA$19,12,FALSE))/VLOOKUP($B328,Stats!$A$2:$AA$19,26,FALSE)))</f>
        <v/>
      </c>
      <c r="BR328" s="51" t="str">
        <f t="shared" si="74"/>
        <v/>
      </c>
      <c r="BS328" s="32" t="str">
        <f t="shared" si="69"/>
        <v/>
      </c>
      <c r="BT328" s="53" t="str">
        <f t="shared" si="70"/>
        <v/>
      </c>
    </row>
    <row r="329" spans="1:72" x14ac:dyDescent="0.15">
      <c r="A329" s="16">
        <v>6371</v>
      </c>
      <c r="B329" s="17">
        <v>201421</v>
      </c>
      <c r="C329" s="3">
        <v>0</v>
      </c>
      <c r="D329" s="23">
        <v>-3.5743152222720953E-2</v>
      </c>
      <c r="E329" s="18">
        <v>7.4399720115699113E-3</v>
      </c>
      <c r="F329" s="24">
        <v>3</v>
      </c>
      <c r="G329" s="24">
        <v>4</v>
      </c>
      <c r="H329" s="20">
        <v>3.0313872269503626E-3</v>
      </c>
      <c r="I329" s="20">
        <v>-1.13036262495044E-2</v>
      </c>
      <c r="J329" s="24">
        <v>2</v>
      </c>
      <c r="K329" s="24">
        <v>3</v>
      </c>
      <c r="L329" s="20">
        <v>4.8161526349910222E-3</v>
      </c>
      <c r="M329" s="20">
        <v>-1.3110846245530383E-2</v>
      </c>
      <c r="N329" s="19">
        <v>1.1134999999999999</v>
      </c>
      <c r="O329" s="19">
        <v>1</v>
      </c>
      <c r="P329" s="25">
        <v>41920</v>
      </c>
      <c r="Q329" s="20">
        <v>-3.6910642119443171E-2</v>
      </c>
      <c r="R329" s="25">
        <v>41928</v>
      </c>
      <c r="S329" s="25">
        <f>IF(ISNUMBER(R329),VLOOKUP(B329,Index!$B$3:$AB$18,27,FALSE),"")</f>
        <v>41929</v>
      </c>
      <c r="T329" s="25">
        <f>IF(ISNUMBER($R329),VLOOKUP($B329,Index!$B$21:$AB$36,27,FALSE),"")</f>
        <v>41929</v>
      </c>
      <c r="U329" s="25">
        <f>IF(ISNUMBER($R329),VLOOKUP($B329,Index!$B$39:$AB$54,27,FALSE),"")</f>
        <v>41929</v>
      </c>
      <c r="W329" s="18">
        <v>-1.2867534800179543</v>
      </c>
      <c r="X329" s="19">
        <v>0.42857142857142855</v>
      </c>
      <c r="Y329" s="18">
        <v>0.14116354370679318</v>
      </c>
      <c r="Z329" s="19">
        <f t="shared" si="71"/>
        <v>1</v>
      </c>
      <c r="AA329" s="21" t="s">
        <v>25</v>
      </c>
      <c r="AB329" s="28"/>
      <c r="AC329" s="18">
        <v>1.6557345183383159</v>
      </c>
      <c r="AD329" s="19">
        <v>0.18367346938775508</v>
      </c>
      <c r="AE329" s="18">
        <v>1.9927146071859709E-2</v>
      </c>
      <c r="AF329" s="19">
        <f t="shared" si="72"/>
        <v>1</v>
      </c>
      <c r="AG329" s="21" t="s">
        <v>25</v>
      </c>
      <c r="AH329" s="28"/>
      <c r="AK329" t="str">
        <f t="shared" si="67"/>
        <v/>
      </c>
      <c r="AL329" t="str">
        <f t="shared" si="67"/>
        <v/>
      </c>
      <c r="AM329" t="str">
        <f t="shared" si="67"/>
        <v/>
      </c>
      <c r="AN329" t="str">
        <f t="shared" si="67"/>
        <v/>
      </c>
      <c r="AO329" t="str">
        <f t="shared" si="67"/>
        <v/>
      </c>
      <c r="AP329" t="str">
        <f t="shared" si="67"/>
        <v/>
      </c>
      <c r="AQ329" t="str">
        <f t="shared" si="67"/>
        <v/>
      </c>
      <c r="AR329" t="str">
        <f t="shared" si="67"/>
        <v/>
      </c>
      <c r="AS329" t="str">
        <f t="shared" si="67"/>
        <v/>
      </c>
      <c r="AT329" t="str">
        <f t="shared" si="67"/>
        <v/>
      </c>
      <c r="AU329" t="str">
        <f t="shared" si="67"/>
        <v/>
      </c>
      <c r="AV329" t="str">
        <f t="shared" si="67"/>
        <v/>
      </c>
      <c r="AW329" t="str">
        <f t="shared" si="67"/>
        <v/>
      </c>
      <c r="AX329" t="str">
        <f t="shared" si="67"/>
        <v/>
      </c>
      <c r="AZ329" s="46">
        <f>IF(ISNUMBER(VLOOKUP($B329,Stats!$A$2:$AA$19,2,FALSE))=FALSE,"",IF(ISNUMBER(W329),(W329-VLOOKUP($B329,Stats!$A$2:$AA$19,2,FALSE))/VLOOKUP($B329,Stats!$A$2:$AA$19,16,FALSE),""))</f>
        <v>-1.642019614789701</v>
      </c>
      <c r="BA329" s="46">
        <f>IF(ISNUMBER(VLOOKUP($B329,Stats!$A$2:$AA$19,2,FALSE))=FALSE,"",IF(ISNUMBER(X329),(X329-VLOOKUP($B329,Stats!$A$2:$AA$19,3,FALSE))/VLOOKUP($B329,Stats!$A$2:$AA$19,17,FALSE),""))</f>
        <v>-0.11858820767400501</v>
      </c>
      <c r="BB329" s="46"/>
      <c r="BC329" s="46"/>
      <c r="BD329" s="44">
        <f t="shared" si="68"/>
        <v>-0.88030391123185303</v>
      </c>
      <c r="BE329" s="46">
        <f>IF(ISNUMBER(VLOOKUP($B329,Stats!$A$2:$AA$19,2,FALSE))=FALSE,"",IF(ISNUMBER(Y329),(Y329-VLOOKUP($B329,Stats!$A$2:$AA$19,5,FALSE))/VLOOKUP($B329,Stats!$A$2:$AA$19,19,FALSE),""))</f>
        <v>0.9053606341694892</v>
      </c>
      <c r="BF329" s="46"/>
      <c r="BG329" s="46"/>
      <c r="BH329" s="46">
        <f>IF(ISNUMBER(VLOOKUP($B329,Stats!$A$2:$AA$19,2,FALSE))=FALSE,"",IF(ISNUMBER(Z329),(Z329-VLOOKUP($B329,Stats!$A$2:$AA$19,8,FALSE))/VLOOKUP($B329,Stats!$A$2:$AA$19,22,FALSE),""))</f>
        <v>-0.11578842912173706</v>
      </c>
      <c r="BI329" s="46" t="str">
        <f>IF(ISNUMBER(VLOOKUP($B329,Stats!$A$2:$AA$19,2,FALSE))=FALSE,"",IF(ISNUMBER(#REF!),(#REF!-VLOOKUP($B329,Stats!$A$2:$AA$19,9,FALSE))/VLOOKUP($B329,Stats!$A$2:$AA$19,23,FALSE),""))</f>
        <v/>
      </c>
      <c r="BJ329" s="46" t="str">
        <f>IF(ISNUMBER(VLOOKUP($B329,Stats!$A$2:$AA$19,2,FALSE))=FALSE,"",IF(ISNUMBER(#REF!),(#REF!-VLOOKUP($B329,Stats!$A$2:$AA$19,10,FALSE))/VLOOKUP($B329,Stats!$A$2:$AA$19,24,FALSE),""))</f>
        <v/>
      </c>
      <c r="BK329" s="44">
        <f t="shared" si="73"/>
        <v>-0.66848897265516349</v>
      </c>
      <c r="BL329" s="46" t="str">
        <f>IF(ISNUMBER(VLOOKUP($B329,Stats!$A$2:$AA$19,2,FALSE))=FALSE,"",IF(ISNUMBER(#REF!),(#REF!-VLOOKUP($B329,Stats!$A$2:$AA$19,11,FALSE))/VLOOKUP($B329,Stats!$A$2:$AA$19,25,FALSE),""))</f>
        <v/>
      </c>
      <c r="BM329" s="46" t="str">
        <f>IF(ISNUMBER(VLOOKUP($B329,Stats!$A$2:$AA$19,2,FALSE))=FALSE,"",IF(ISNUMBER(AA329),(AA329-VLOOKUP($B329,Stats!$A$2:$AA$19,12,FALSE))/VLOOKUP($B329,Stats!$A$2:$AA$19,26,FALSE),""))</f>
        <v/>
      </c>
      <c r="BN329" s="46" t="str">
        <f>IF(ISNUMBER(VLOOKUP($B329,Stats!$A$2:$AA$19,2,FALSE))=FALSE,"",IF(ISNUMBER(#REF!),(#REF!-VLOOKUP($B329,Stats!$A$2:$AA$19,13,FALSE))/VLOOKUP($B329,Stats!$A$2:$AA$19,27,FALSE),""))</f>
        <v/>
      </c>
      <c r="BO329" s="46" t="str">
        <f>IF(ISNUMBER(VLOOKUP($B329,Stats!$A$2:$AA$19,2,FALSE))=FALSE,"",IF(ISNUMBER(#REF!),(#REF!-VLOOKUP($B329,Stats!$A$2:$AA$19,14,FALSE))/VLOOKUP($B329,Stats!$A$2:$AB$19,28,FALSE),""))</f>
        <v/>
      </c>
      <c r="BP329" s="46"/>
      <c r="BQ329" s="46">
        <f>IF(ISNUMBER(VLOOKUP($B329,Stats!$A$2:$AA$19,2,FALSE))=FALSE,"",IF(ISNUMBER(BM329),BM329,(VLOOKUP($B329,Stats!$A$2:$AT$19,46,FALSE)-VLOOKUP($B329,Stats!$A$2:$AA$19,12,FALSE))/VLOOKUP($B329,Stats!$A$2:$AA$19,26,FALSE)))</f>
        <v>-0.81319138310867711</v>
      </c>
      <c r="BR329" s="51">
        <f t="shared" si="74"/>
        <v>-0.81319138310867711</v>
      </c>
      <c r="BS329" s="32" t="str">
        <f t="shared" si="69"/>
        <v>6371_201421</v>
      </c>
      <c r="BT329" s="53">
        <f t="shared" si="70"/>
        <v>-0.73979244246120424</v>
      </c>
    </row>
    <row r="330" spans="1:72" x14ac:dyDescent="0.15">
      <c r="A330" s="16">
        <v>6371</v>
      </c>
      <c r="B330" s="17">
        <v>201422</v>
      </c>
      <c r="C330" s="3">
        <v>0</v>
      </c>
      <c r="D330" s="23">
        <v>8.0096861320666513E-3</v>
      </c>
      <c r="E330" s="18">
        <v>1.2053478257156853E-2</v>
      </c>
      <c r="F330" s="24">
        <v>6</v>
      </c>
      <c r="G330" s="24">
        <v>4</v>
      </c>
      <c r="H330" s="20">
        <v>9.214700396380171E-3</v>
      </c>
      <c r="I330" s="20">
        <v>-1.1663107598037986E-2</v>
      </c>
      <c r="J330" s="24">
        <v>5</v>
      </c>
      <c r="K330" s="24">
        <v>3</v>
      </c>
      <c r="L330" s="20">
        <v>1.6200433267401282E-2</v>
      </c>
      <c r="M330" s="20">
        <v>-1.699141194939513E-2</v>
      </c>
      <c r="N330" s="19">
        <v>1.0900000000000001</v>
      </c>
      <c r="O330" s="19">
        <v>1.0006426145230884</v>
      </c>
      <c r="P330" s="25">
        <v>41942</v>
      </c>
      <c r="Q330" s="20">
        <v>-3.9107683833654594E-2</v>
      </c>
      <c r="R330" s="25">
        <v>41935</v>
      </c>
      <c r="S330" s="25">
        <f>IF(ISNUMBER(R330),VLOOKUP(B330,Index!$B$3:$AB$18,27,FALSE),"")</f>
        <v>41939</v>
      </c>
      <c r="T330" s="25">
        <f>IF(ISNUMBER($R330),VLOOKUP($B330,Index!$B$21:$AB$36,27,FALSE),"")</f>
        <v>41935</v>
      </c>
      <c r="U330" s="25">
        <f>IF(ISNUMBER($R330),VLOOKUP($B330,Index!$B$39:$AB$54,27,FALSE),"")</f>
        <v>41936</v>
      </c>
      <c r="W330" s="18">
        <v>0.24029058396199954</v>
      </c>
      <c r="X330" s="19">
        <v>0.6</v>
      </c>
      <c r="Y330" s="18">
        <v>0.22869867011959444</v>
      </c>
      <c r="Z330" s="19">
        <f t="shared" si="71"/>
        <v>4</v>
      </c>
      <c r="AA330" s="21">
        <v>0.20481105877136652</v>
      </c>
      <c r="AB330" s="28"/>
      <c r="AC330" s="18">
        <v>5.7739564740798749E-2</v>
      </c>
      <c r="AD330" s="19">
        <v>0.36</v>
      </c>
      <c r="AE330" s="18">
        <v>5.2303081714471081E-2</v>
      </c>
      <c r="AF330" s="19">
        <f t="shared" si="72"/>
        <v>16</v>
      </c>
      <c r="AG330" s="21">
        <v>4.1947569795048149E-2</v>
      </c>
      <c r="AH330" s="28"/>
      <c r="AK330" t="str">
        <f t="shared" si="67"/>
        <v/>
      </c>
      <c r="AL330">
        <f t="shared" si="67"/>
        <v>0.20481105877136652</v>
      </c>
      <c r="AM330" t="str">
        <f t="shared" si="67"/>
        <v/>
      </c>
      <c r="AN330" t="str">
        <f t="shared" si="67"/>
        <v/>
      </c>
      <c r="AO330" t="str">
        <f t="shared" si="67"/>
        <v/>
      </c>
      <c r="AP330" t="str">
        <f t="shared" si="67"/>
        <v/>
      </c>
      <c r="AQ330" t="str">
        <f t="shared" si="67"/>
        <v/>
      </c>
      <c r="AR330" t="str">
        <f t="shared" si="67"/>
        <v/>
      </c>
      <c r="AS330" t="str">
        <f t="shared" si="67"/>
        <v/>
      </c>
      <c r="AT330" t="str">
        <f t="shared" si="67"/>
        <v/>
      </c>
      <c r="AU330" t="str">
        <f t="shared" si="67"/>
        <v/>
      </c>
      <c r="AV330" t="str">
        <f t="shared" si="67"/>
        <v/>
      </c>
      <c r="AW330" t="str">
        <f t="shared" si="67"/>
        <v/>
      </c>
      <c r="AX330" t="str">
        <f t="shared" si="67"/>
        <v/>
      </c>
      <c r="AZ330" s="46">
        <f>IF(ISNUMBER(VLOOKUP($B330,Stats!$A$2:$AA$19,2,FALSE))=FALSE,"",IF(ISNUMBER(W330),(W330-VLOOKUP($B330,Stats!$A$2:$AA$19,2,FALSE))/VLOOKUP($B330,Stats!$A$2:$AA$19,16,FALSE),""))</f>
        <v>-0.44691872755288814</v>
      </c>
      <c r="BA330" s="46">
        <f>IF(ISNUMBER(VLOOKUP($B330,Stats!$A$2:$AA$19,2,FALSE))=FALSE,"",IF(ISNUMBER(X330),(X330-VLOOKUP($B330,Stats!$A$2:$AA$19,3,FALSE))/VLOOKUP($B330,Stats!$A$2:$AA$19,17,FALSE),""))</f>
        <v>-0.20603698172286539</v>
      </c>
      <c r="BB330" s="46"/>
      <c r="BC330" s="46"/>
      <c r="BD330" s="44">
        <f t="shared" si="68"/>
        <v>-0.32647785463787676</v>
      </c>
      <c r="BE330" s="46">
        <f>IF(ISNUMBER(VLOOKUP($B330,Stats!$A$2:$AA$19,2,FALSE))=FALSE,"",IF(ISNUMBER(Y330),(Y330-VLOOKUP($B330,Stats!$A$2:$AA$19,5,FALSE))/VLOOKUP($B330,Stats!$A$2:$AA$19,19,FALSE),""))</f>
        <v>1.2421217991837301</v>
      </c>
      <c r="BF330" s="46"/>
      <c r="BG330" s="46"/>
      <c r="BH330" s="46">
        <f>IF(ISNUMBER(VLOOKUP($B330,Stats!$A$2:$AA$19,2,FALSE))=FALSE,"",IF(ISNUMBER(Z330),(Z330-VLOOKUP($B330,Stats!$A$2:$AA$19,8,FALSE))/VLOOKUP($B330,Stats!$A$2:$AA$19,22,FALSE),""))</f>
        <v>0.66359770503354598</v>
      </c>
      <c r="BI330" s="46" t="str">
        <f>IF(ISNUMBER(VLOOKUP($B330,Stats!$A$2:$AA$19,2,FALSE))=FALSE,"",IF(ISNUMBER(#REF!),(#REF!-VLOOKUP($B330,Stats!$A$2:$AA$19,9,FALSE))/VLOOKUP($B330,Stats!$A$2:$AA$19,23,FALSE),""))</f>
        <v/>
      </c>
      <c r="BJ330" s="46" t="str">
        <f>IF(ISNUMBER(VLOOKUP($B330,Stats!$A$2:$AA$19,2,FALSE))=FALSE,"",IF(ISNUMBER(#REF!),(#REF!-VLOOKUP($B330,Stats!$A$2:$AA$19,10,FALSE))/VLOOKUP($B330,Stats!$A$2:$AA$19,24,FALSE),""))</f>
        <v/>
      </c>
      <c r="BK330" s="44">
        <f t="shared" si="73"/>
        <v>-0.67040594791854724</v>
      </c>
      <c r="BL330" s="46" t="str">
        <f>IF(ISNUMBER(VLOOKUP($B330,Stats!$A$2:$AA$19,2,FALSE))=FALSE,"",IF(ISNUMBER(#REF!),(#REF!-VLOOKUP($B330,Stats!$A$2:$AA$19,11,FALSE))/VLOOKUP($B330,Stats!$A$2:$AA$19,25,FALSE),""))</f>
        <v/>
      </c>
      <c r="BM330" s="46">
        <f>IF(ISNUMBER(VLOOKUP($B330,Stats!$A$2:$AA$19,2,FALSE))=FALSE,"",IF(ISNUMBER(AA330),(AA330-VLOOKUP($B330,Stats!$A$2:$AA$19,12,FALSE))/VLOOKUP($B330,Stats!$A$2:$AA$19,26,FALSE),""))</f>
        <v>-0.37077643343489047</v>
      </c>
      <c r="BN330" s="46" t="str">
        <f>IF(ISNUMBER(VLOOKUP($B330,Stats!$A$2:$AA$19,2,FALSE))=FALSE,"",IF(ISNUMBER(#REF!),(#REF!-VLOOKUP($B330,Stats!$A$2:$AA$19,13,FALSE))/VLOOKUP($B330,Stats!$A$2:$AA$19,27,FALSE),""))</f>
        <v/>
      </c>
      <c r="BO330" s="46" t="str">
        <f>IF(ISNUMBER(VLOOKUP($B330,Stats!$A$2:$AA$19,2,FALSE))=FALSE,"",IF(ISNUMBER(#REF!),(#REF!-VLOOKUP($B330,Stats!$A$2:$AA$19,14,FALSE))/VLOOKUP($B330,Stats!$A$2:$AB$19,28,FALSE),""))</f>
        <v/>
      </c>
      <c r="BP330" s="46"/>
      <c r="BQ330" s="46">
        <f>IF(ISNUMBER(VLOOKUP($B330,Stats!$A$2:$AA$19,2,FALSE))=FALSE,"",IF(ISNUMBER(BM330),BM330,(VLOOKUP($B330,Stats!$A$2:$AT$19,46,FALSE)-VLOOKUP($B330,Stats!$A$2:$AA$19,12,FALSE))/VLOOKUP($B330,Stats!$A$2:$AA$19,26,FALSE)))</f>
        <v>-0.37077643343489047</v>
      </c>
      <c r="BR330" s="51">
        <f t="shared" si="74"/>
        <v>-0.37077643343489047</v>
      </c>
      <c r="BS330" s="32" t="str">
        <f t="shared" si="69"/>
        <v>6371_201422</v>
      </c>
      <c r="BT330" s="53">
        <f t="shared" si="70"/>
        <v>-0.54169442636568177</v>
      </c>
    </row>
    <row r="331" spans="1:72" x14ac:dyDescent="0.15">
      <c r="A331" s="16">
        <v>6371</v>
      </c>
      <c r="B331" s="17">
        <v>201423</v>
      </c>
      <c r="C331" s="3">
        <v>0</v>
      </c>
      <c r="D331" s="23">
        <v>-4.3518432966830001E-2</v>
      </c>
      <c r="E331" s="18">
        <v>1.2333312457226143E-2</v>
      </c>
      <c r="F331" s="24">
        <v>4</v>
      </c>
      <c r="G331" s="24">
        <v>6</v>
      </c>
      <c r="H331" s="20">
        <v>6.5502282938270651E-3</v>
      </c>
      <c r="I331" s="20">
        <v>-1.1650804425437941E-2</v>
      </c>
      <c r="J331" s="24">
        <v>1</v>
      </c>
      <c r="K331" s="24">
        <v>3</v>
      </c>
      <c r="L331" s="20">
        <v>1.1011106855610908E-2</v>
      </c>
      <c r="M331" s="20">
        <v>-2.6744944553163674E-2</v>
      </c>
      <c r="N331" s="19">
        <v>1.0901000000000001</v>
      </c>
      <c r="O331" s="19">
        <v>1</v>
      </c>
      <c r="P331" s="25">
        <v>41946</v>
      </c>
      <c r="Q331" s="20">
        <v>-5.2563984955508736E-2</v>
      </c>
      <c r="R331" s="25">
        <v>41956</v>
      </c>
      <c r="S331" s="25">
        <f>IF(ISNUMBER(R331),VLOOKUP(B331,Index!$B$3:$AB$18,27,FALSE),"")</f>
        <v>41956</v>
      </c>
      <c r="T331" s="25">
        <f>IF(ISNUMBER($R331),VLOOKUP($B331,Index!$B$21:$AB$36,27,FALSE),"")</f>
        <v>41954</v>
      </c>
      <c r="U331" s="25">
        <f>IF(ISNUMBER($R331),VLOOKUP($B331,Index!$B$39:$AB$54,27,FALSE),"")</f>
        <v>41957</v>
      </c>
      <c r="W331" s="18">
        <v>-1.3055529890049</v>
      </c>
      <c r="X331" s="19">
        <v>0.4</v>
      </c>
      <c r="Y331" s="18">
        <v>0.23400815075617568</v>
      </c>
      <c r="Z331" s="19">
        <f t="shared" si="71"/>
        <v>0</v>
      </c>
      <c r="AA331" s="21" t="s">
        <v>25</v>
      </c>
      <c r="AB331" s="28"/>
      <c r="AC331" s="18">
        <v>1.7044686070996287</v>
      </c>
      <c r="AD331" s="19">
        <v>0.16000000000000003</v>
      </c>
      <c r="AE331" s="18">
        <v>5.4759814620325045E-2</v>
      </c>
      <c r="AF331" s="19">
        <f t="shared" si="72"/>
        <v>0</v>
      </c>
      <c r="AG331" s="21" t="s">
        <v>25</v>
      </c>
      <c r="AH331" s="28"/>
      <c r="AK331" t="str">
        <f t="shared" si="67"/>
        <v/>
      </c>
      <c r="AL331" t="str">
        <f t="shared" si="67"/>
        <v/>
      </c>
      <c r="AM331" t="str">
        <f t="shared" si="67"/>
        <v/>
      </c>
      <c r="AN331" t="str">
        <f t="shared" si="67"/>
        <v/>
      </c>
      <c r="AO331" t="str">
        <f t="shared" si="67"/>
        <v/>
      </c>
      <c r="AP331" t="str">
        <f t="shared" si="67"/>
        <v/>
      </c>
      <c r="AQ331" t="str">
        <f t="shared" si="67"/>
        <v/>
      </c>
      <c r="AR331" t="str">
        <f t="shared" si="67"/>
        <v/>
      </c>
      <c r="AS331" t="str">
        <f t="shared" si="67"/>
        <v/>
      </c>
      <c r="AT331" t="str">
        <f t="shared" si="67"/>
        <v/>
      </c>
      <c r="AU331" t="str">
        <f t="shared" si="67"/>
        <v/>
      </c>
      <c r="AV331" t="str">
        <f t="shared" si="67"/>
        <v/>
      </c>
      <c r="AW331" t="str">
        <f t="shared" si="67"/>
        <v/>
      </c>
      <c r="AX331" t="str">
        <f t="shared" si="67"/>
        <v/>
      </c>
      <c r="AZ331" s="46">
        <f>IF(ISNUMBER(VLOOKUP($B331,Stats!$A$2:$AA$19,2,FALSE))=FALSE,"",IF(ISNUMBER(W331),(W331-VLOOKUP($B331,Stats!$A$2:$AA$19,2,FALSE))/VLOOKUP($B331,Stats!$A$2:$AA$19,16,FALSE),""))</f>
        <v>-1.6709849325202466</v>
      </c>
      <c r="BA331" s="46">
        <f>IF(ISNUMBER(VLOOKUP($B331,Stats!$A$2:$AA$19,2,FALSE))=FALSE,"",IF(ISNUMBER(X331),(X331-VLOOKUP($B331,Stats!$A$2:$AA$19,3,FALSE))/VLOOKUP($B331,Stats!$A$2:$AA$19,17,FALSE),""))</f>
        <v>-0.66983579230430179</v>
      </c>
      <c r="BB331" s="46"/>
      <c r="BC331" s="46"/>
      <c r="BD331" s="44">
        <f t="shared" si="68"/>
        <v>-1.1704103624122741</v>
      </c>
      <c r="BE331" s="46">
        <f>IF(ISNUMBER(VLOOKUP($B331,Stats!$A$2:$AA$19,2,FALSE))=FALSE,"",IF(ISNUMBER(Y331),(Y331-VLOOKUP($B331,Stats!$A$2:$AA$19,5,FALSE))/VLOOKUP($B331,Stats!$A$2:$AA$19,19,FALSE),""))</f>
        <v>0.91912355764551479</v>
      </c>
      <c r="BF331" s="46"/>
      <c r="BG331" s="46"/>
      <c r="BH331" s="46">
        <f>IF(ISNUMBER(VLOOKUP($B331,Stats!$A$2:$AA$19,2,FALSE))=FALSE,"",IF(ISNUMBER(Z331),(Z331-VLOOKUP($B331,Stats!$A$2:$AA$19,8,FALSE))/VLOOKUP($B331,Stats!$A$2:$AA$19,22,FALSE),""))</f>
        <v>-0.83118031458533193</v>
      </c>
      <c r="BI331" s="46" t="str">
        <f>IF(ISNUMBER(VLOOKUP($B331,Stats!$A$2:$AA$19,2,FALSE))=FALSE,"",IF(ISNUMBER(#REF!),(#REF!-VLOOKUP($B331,Stats!$A$2:$AA$19,9,FALSE))/VLOOKUP($B331,Stats!$A$2:$AA$19,23,FALSE),""))</f>
        <v/>
      </c>
      <c r="BJ331" s="46" t="str">
        <f>IF(ISNUMBER(VLOOKUP($B331,Stats!$A$2:$AA$19,2,FALSE))=FALSE,"",IF(ISNUMBER(#REF!),(#REF!-VLOOKUP($B331,Stats!$A$2:$AA$19,10,FALSE))/VLOOKUP($B331,Stats!$A$2:$AA$19,24,FALSE),""))</f>
        <v/>
      </c>
      <c r="BK331" s="44">
        <f t="shared" si="73"/>
        <v>-0.89274058472745987</v>
      </c>
      <c r="BL331" s="46" t="str">
        <f>IF(ISNUMBER(VLOOKUP($B331,Stats!$A$2:$AA$19,2,FALSE))=FALSE,"",IF(ISNUMBER(#REF!),(#REF!-VLOOKUP($B331,Stats!$A$2:$AA$19,11,FALSE))/VLOOKUP($B331,Stats!$A$2:$AA$19,25,FALSE),""))</f>
        <v/>
      </c>
      <c r="BM331" s="46" t="str">
        <f>IF(ISNUMBER(VLOOKUP($B331,Stats!$A$2:$AA$19,2,FALSE))=FALSE,"",IF(ISNUMBER(AA331),(AA331-VLOOKUP($B331,Stats!$A$2:$AA$19,12,FALSE))/VLOOKUP($B331,Stats!$A$2:$AA$19,26,FALSE),""))</f>
        <v/>
      </c>
      <c r="BN331" s="46" t="str">
        <f>IF(ISNUMBER(VLOOKUP($B331,Stats!$A$2:$AA$19,2,FALSE))=FALSE,"",IF(ISNUMBER(#REF!),(#REF!-VLOOKUP($B331,Stats!$A$2:$AA$19,13,FALSE))/VLOOKUP($B331,Stats!$A$2:$AA$19,27,FALSE),""))</f>
        <v/>
      </c>
      <c r="BO331" s="46" t="str">
        <f>IF(ISNUMBER(VLOOKUP($B331,Stats!$A$2:$AA$19,2,FALSE))=FALSE,"",IF(ISNUMBER(#REF!),(#REF!-VLOOKUP($B331,Stats!$A$2:$AA$19,14,FALSE))/VLOOKUP($B331,Stats!$A$2:$AB$19,28,FALSE),""))</f>
        <v/>
      </c>
      <c r="BP331" s="46"/>
      <c r="BQ331" s="46">
        <f>IF(ISNUMBER(VLOOKUP($B331,Stats!$A$2:$AA$19,2,FALSE))=FALSE,"",IF(ISNUMBER(BM331),BM331,(VLOOKUP($B331,Stats!$A$2:$AT$19,46,FALSE)-VLOOKUP($B331,Stats!$A$2:$AA$19,12,FALSE))/VLOOKUP($B331,Stats!$A$2:$AA$19,26,FALSE)))</f>
        <v>-0.71825946798524909</v>
      </c>
      <c r="BR331" s="51">
        <f t="shared" si="74"/>
        <v>-0.71825946798524909</v>
      </c>
      <c r="BS331" s="32" t="str">
        <f t="shared" si="69"/>
        <v>6371_201423</v>
      </c>
      <c r="BT331" s="53">
        <f t="shared" si="70"/>
        <v>-0.91337831691598059</v>
      </c>
    </row>
    <row r="332" spans="1:72" x14ac:dyDescent="0.15">
      <c r="A332" s="16">
        <v>6371</v>
      </c>
      <c r="B332" s="17">
        <v>201424</v>
      </c>
      <c r="C332" s="3">
        <v>0</v>
      </c>
      <c r="D332" s="23">
        <v>9.6889489953632113E-2</v>
      </c>
      <c r="E332" s="18">
        <v>9.5513455216895242E-3</v>
      </c>
      <c r="F332" s="24">
        <v>9</v>
      </c>
      <c r="G332" s="24">
        <v>1</v>
      </c>
      <c r="H332" s="20">
        <v>1.1486336729598213E-2</v>
      </c>
      <c r="I332" s="20">
        <v>-1.0061326178612662E-2</v>
      </c>
      <c r="J332" s="24">
        <v>8</v>
      </c>
      <c r="K332" s="24">
        <v>1</v>
      </c>
      <c r="L332" s="20">
        <v>2.1408653413690804E-2</v>
      </c>
      <c r="M332" s="20">
        <v>-1.0061326178612662E-2</v>
      </c>
      <c r="N332" s="19">
        <v>1.1355</v>
      </c>
      <c r="O332" s="19">
        <v>1.0880605596013797</v>
      </c>
      <c r="P332" s="25">
        <v>41971</v>
      </c>
      <c r="Q332" s="20">
        <v>-1.0061326178612662E-2</v>
      </c>
      <c r="R332" s="25">
        <v>41961</v>
      </c>
      <c r="S332" s="25">
        <f>IF(ISNUMBER(R332),VLOOKUP(B332,Index!$B$3:$AB$18,27,FALSE),"")</f>
        <v>41963</v>
      </c>
      <c r="T332" s="25">
        <f>IF(ISNUMBER($R332),VLOOKUP($B332,Index!$B$21:$AB$36,27,FALSE),"")</f>
        <v>41963</v>
      </c>
      <c r="U332" s="25">
        <f>IF(ISNUMBER($R332),VLOOKUP($B332,Index!$B$39:$AB$54,27,FALSE),"")</f>
        <v>41963</v>
      </c>
      <c r="W332" s="18">
        <v>2.9066846986089634</v>
      </c>
      <c r="X332" s="19">
        <v>0.9</v>
      </c>
      <c r="Y332" s="18">
        <v>0.18122403940672846</v>
      </c>
      <c r="Z332" s="19">
        <f t="shared" si="71"/>
        <v>2</v>
      </c>
      <c r="AA332" s="21">
        <v>9.6298925443436953</v>
      </c>
      <c r="AB332" s="28"/>
      <c r="AC332" s="18">
        <v>8.4488159371274811</v>
      </c>
      <c r="AD332" s="19">
        <v>0.81</v>
      </c>
      <c r="AE332" s="18">
        <v>3.2842152458891473E-2</v>
      </c>
      <c r="AF332" s="19">
        <f t="shared" si="72"/>
        <v>4</v>
      </c>
      <c r="AG332" s="21">
        <v>92.734830415606297</v>
      </c>
      <c r="AH332" s="28"/>
      <c r="AK332" t="str">
        <f t="shared" si="67"/>
        <v/>
      </c>
      <c r="AL332" t="str">
        <f t="shared" si="67"/>
        <v/>
      </c>
      <c r="AM332" t="str">
        <f t="shared" si="67"/>
        <v/>
      </c>
      <c r="AN332">
        <f t="shared" si="67"/>
        <v>9.6298925443436953</v>
      </c>
      <c r="AO332" t="str">
        <f t="shared" si="67"/>
        <v/>
      </c>
      <c r="AP332" t="str">
        <f t="shared" si="67"/>
        <v/>
      </c>
      <c r="AQ332" t="str">
        <f t="shared" si="67"/>
        <v/>
      </c>
      <c r="AR332" t="str">
        <f t="shared" si="67"/>
        <v/>
      </c>
      <c r="AS332" t="str">
        <f t="shared" si="67"/>
        <v/>
      </c>
      <c r="AT332" t="str">
        <f t="shared" si="67"/>
        <v/>
      </c>
      <c r="AU332" t="str">
        <f t="shared" si="67"/>
        <v/>
      </c>
      <c r="AV332" t="str">
        <f t="shared" si="67"/>
        <v/>
      </c>
      <c r="AW332" t="str">
        <f t="shared" si="67"/>
        <v/>
      </c>
      <c r="AX332" t="str">
        <f t="shared" si="67"/>
        <v/>
      </c>
      <c r="AZ332" s="46">
        <f>IF(ISNUMBER(VLOOKUP($B332,Stats!$A$2:$AA$19,2,FALSE))=FALSE,"",IF(ISNUMBER(W332),(W332-VLOOKUP($B332,Stats!$A$2:$AA$19,2,FALSE))/VLOOKUP($B332,Stats!$A$2:$AA$19,16,FALSE),""))</f>
        <v>1.998178508631133</v>
      </c>
      <c r="BA332" s="46">
        <f>IF(ISNUMBER(VLOOKUP($B332,Stats!$A$2:$AA$19,2,FALSE))=FALSE,"",IF(ISNUMBER(X332),(X332-VLOOKUP($B332,Stats!$A$2:$AA$19,3,FALSE))/VLOOKUP($B332,Stats!$A$2:$AA$19,17,FALSE),""))</f>
        <v>1.2377608208189006</v>
      </c>
      <c r="BB332" s="46"/>
      <c r="BC332" s="46"/>
      <c r="BD332" s="44">
        <f t="shared" si="68"/>
        <v>1.6179696647250168</v>
      </c>
      <c r="BE332" s="46">
        <f>IF(ISNUMBER(VLOOKUP($B332,Stats!$A$2:$AA$19,2,FALSE))=FALSE,"",IF(ISNUMBER(Y332),(Y332-VLOOKUP($B332,Stats!$A$2:$AA$19,5,FALSE))/VLOOKUP($B332,Stats!$A$2:$AA$19,19,FALSE),""))</f>
        <v>0.705568674428664</v>
      </c>
      <c r="BF332" s="46"/>
      <c r="BG332" s="46"/>
      <c r="BH332" s="46">
        <f>IF(ISNUMBER(VLOOKUP($B332,Stats!$A$2:$AA$19,2,FALSE))=FALSE,"",IF(ISNUMBER(Z332),(Z332-VLOOKUP($B332,Stats!$A$2:$AA$19,8,FALSE))/VLOOKUP($B332,Stats!$A$2:$AA$19,22,FALSE),""))</f>
        <v>-0.12438953477147197</v>
      </c>
      <c r="BI332" s="46" t="str">
        <f>IF(ISNUMBER(VLOOKUP($B332,Stats!$A$2:$AA$19,2,FALSE))=FALSE,"",IF(ISNUMBER(#REF!),(#REF!-VLOOKUP($B332,Stats!$A$2:$AA$19,9,FALSE))/VLOOKUP($B332,Stats!$A$2:$AA$19,23,FALSE),""))</f>
        <v/>
      </c>
      <c r="BJ332" s="46" t="str">
        <f>IF(ISNUMBER(VLOOKUP($B332,Stats!$A$2:$AA$19,2,FALSE))=FALSE,"",IF(ISNUMBER(#REF!),(#REF!-VLOOKUP($B332,Stats!$A$2:$AA$19,10,FALSE))/VLOOKUP($B332,Stats!$A$2:$AA$19,24,FALSE),""))</f>
        <v/>
      </c>
      <c r="BK332" s="44">
        <f t="shared" si="73"/>
        <v>-0.53121493253150631</v>
      </c>
      <c r="BL332" s="46" t="str">
        <f>IF(ISNUMBER(VLOOKUP($B332,Stats!$A$2:$AA$19,2,FALSE))=FALSE,"",IF(ISNUMBER(#REF!),(#REF!-VLOOKUP($B332,Stats!$A$2:$AA$19,11,FALSE))/VLOOKUP($B332,Stats!$A$2:$AA$19,25,FALSE),""))</f>
        <v/>
      </c>
      <c r="BM332" s="46">
        <f>IF(ISNUMBER(VLOOKUP($B332,Stats!$A$2:$AA$19,2,FALSE))=FALSE,"",IF(ISNUMBER(AA332),(AA332-VLOOKUP($B332,Stats!$A$2:$AA$19,12,FALSE))/VLOOKUP($B332,Stats!$A$2:$AA$19,26,FALSE),""))</f>
        <v>-0.20306492612612809</v>
      </c>
      <c r="BN332" s="46" t="str">
        <f>IF(ISNUMBER(VLOOKUP($B332,Stats!$A$2:$AA$19,2,FALSE))=FALSE,"",IF(ISNUMBER(#REF!),(#REF!-VLOOKUP($B332,Stats!$A$2:$AA$19,13,FALSE))/VLOOKUP($B332,Stats!$A$2:$AA$19,27,FALSE),""))</f>
        <v/>
      </c>
      <c r="BO332" s="46" t="str">
        <f>IF(ISNUMBER(VLOOKUP($B332,Stats!$A$2:$AA$19,2,FALSE))=FALSE,"",IF(ISNUMBER(#REF!),(#REF!-VLOOKUP($B332,Stats!$A$2:$AA$19,14,FALSE))/VLOOKUP($B332,Stats!$A$2:$AB$19,28,FALSE),""))</f>
        <v/>
      </c>
      <c r="BP332" s="46"/>
      <c r="BQ332" s="46">
        <f>IF(ISNUMBER(VLOOKUP($B332,Stats!$A$2:$AA$19,2,FALSE))=FALSE,"",IF(ISNUMBER(BM332),BM332,(VLOOKUP($B332,Stats!$A$2:$AT$19,46,FALSE)-VLOOKUP($B332,Stats!$A$2:$AA$19,12,FALSE))/VLOOKUP($B332,Stats!$A$2:$AA$19,26,FALSE)))</f>
        <v>-0.20306492612612809</v>
      </c>
      <c r="BR332" s="51">
        <f t="shared" si="74"/>
        <v>-0.20306492612612809</v>
      </c>
      <c r="BS332" s="32" t="str">
        <f t="shared" si="69"/>
        <v>6371_201424</v>
      </c>
      <c r="BT332" s="53">
        <f t="shared" si="70"/>
        <v>-3.5748011799126025E-2</v>
      </c>
    </row>
    <row r="333" spans="1:72" x14ac:dyDescent="0.15">
      <c r="A333" s="16">
        <v>6371</v>
      </c>
      <c r="B333" s="17">
        <v>201425</v>
      </c>
      <c r="C333" s="3">
        <v>0</v>
      </c>
      <c r="D333" s="23">
        <v>5.8212241303390533E-2</v>
      </c>
      <c r="E333" s="18">
        <v>2.9674053386000501E-2</v>
      </c>
      <c r="F333" s="24">
        <v>7</v>
      </c>
      <c r="G333" s="24">
        <v>3</v>
      </c>
      <c r="H333" s="20">
        <v>1.8644577118817889E-2</v>
      </c>
      <c r="I333" s="20">
        <v>-2.3250284621882833E-2</v>
      </c>
      <c r="J333" s="24">
        <v>5</v>
      </c>
      <c r="K333" s="24">
        <v>1</v>
      </c>
      <c r="L333" s="20">
        <v>4.0986453629732633E-2</v>
      </c>
      <c r="M333" s="20">
        <v>-6.2520351676978114E-2</v>
      </c>
      <c r="N333" s="19">
        <v>1.2283999999999999</v>
      </c>
      <c r="O333" s="19">
        <v>1.0881388962707059</v>
      </c>
      <c r="P333" s="25">
        <v>41981</v>
      </c>
      <c r="Q333" s="20">
        <v>-6.2520351676978114E-2</v>
      </c>
      <c r="R333" s="25">
        <v>41982</v>
      </c>
      <c r="S333" s="25">
        <f>IF(ISNUMBER(R333),VLOOKUP(B333,Index!$B$3:$AB$18,27,FALSE),"")</f>
        <v>41982</v>
      </c>
      <c r="T333" s="25">
        <f>IF(ISNUMBER($R333),VLOOKUP($B333,Index!$B$21:$AB$36,27,FALSE),"")</f>
        <v>41982</v>
      </c>
      <c r="U333" s="25">
        <f>IF(ISNUMBER($R333),VLOOKUP($B333,Index!$B$39:$AB$54,27,FALSE),"")</f>
        <v>41982</v>
      </c>
      <c r="W333" s="18">
        <v>1.746367239101716</v>
      </c>
      <c r="X333" s="19">
        <v>0.7</v>
      </c>
      <c r="Y333" s="18">
        <v>0.5630255766551594</v>
      </c>
      <c r="Z333" s="19">
        <f t="shared" si="71"/>
        <v>0</v>
      </c>
      <c r="AA333" s="21">
        <v>0.93109267209746105</v>
      </c>
      <c r="AB333" s="28"/>
      <c r="AC333" s="18">
        <v>3.04979853380775</v>
      </c>
      <c r="AD333" s="19">
        <v>0.48999999999999994</v>
      </c>
      <c r="AE333" s="18">
        <v>0.31699779996787475</v>
      </c>
      <c r="AF333" s="19">
        <f t="shared" si="72"/>
        <v>0</v>
      </c>
      <c r="AG333" s="21">
        <v>0.86693356403359012</v>
      </c>
      <c r="AH333" s="28"/>
      <c r="AK333" t="str">
        <f t="shared" ref="AK333:AX342" si="75">IF($B333=AK$2,$AA333,"")</f>
        <v/>
      </c>
      <c r="AL333" t="str">
        <f t="shared" si="75"/>
        <v/>
      </c>
      <c r="AM333" t="str">
        <f t="shared" si="75"/>
        <v/>
      </c>
      <c r="AN333" t="str">
        <f t="shared" si="75"/>
        <v/>
      </c>
      <c r="AO333">
        <f t="shared" si="75"/>
        <v>0.93109267209746105</v>
      </c>
      <c r="AP333" t="str">
        <f t="shared" si="75"/>
        <v/>
      </c>
      <c r="AQ333" t="str">
        <f t="shared" si="75"/>
        <v/>
      </c>
      <c r="AR333" t="str">
        <f t="shared" si="75"/>
        <v/>
      </c>
      <c r="AS333" t="str">
        <f t="shared" si="75"/>
        <v/>
      </c>
      <c r="AT333" t="str">
        <f t="shared" si="75"/>
        <v/>
      </c>
      <c r="AU333" t="str">
        <f t="shared" si="75"/>
        <v/>
      </c>
      <c r="AV333" t="str">
        <f t="shared" si="75"/>
        <v/>
      </c>
      <c r="AW333" t="str">
        <f t="shared" si="75"/>
        <v/>
      </c>
      <c r="AX333" t="str">
        <f t="shared" si="75"/>
        <v/>
      </c>
      <c r="AZ333" s="46">
        <f>IF(ISNUMBER(VLOOKUP($B333,Stats!$A$2:$AA$19,2,FALSE))=FALSE,"",IF(ISNUMBER(W333),(W333-VLOOKUP($B333,Stats!$A$2:$AA$19,2,FALSE))/VLOOKUP($B333,Stats!$A$2:$AA$19,16,FALSE),""))</f>
        <v>0.56288856382235541</v>
      </c>
      <c r="BA333" s="46">
        <f>IF(ISNUMBER(VLOOKUP($B333,Stats!$A$2:$AA$19,2,FALSE))=FALSE,"",IF(ISNUMBER(X333),(X333-VLOOKUP($B333,Stats!$A$2:$AA$19,3,FALSE))/VLOOKUP($B333,Stats!$A$2:$AA$19,17,FALSE),""))</f>
        <v>0.52844508262562895</v>
      </c>
      <c r="BB333" s="46"/>
      <c r="BC333" s="46"/>
      <c r="BD333" s="44">
        <f t="shared" si="68"/>
        <v>0.54566682322399218</v>
      </c>
      <c r="BE333" s="46">
        <f>IF(ISNUMBER(VLOOKUP($B333,Stats!$A$2:$AA$19,2,FALSE))=FALSE,"",IF(ISNUMBER(Y333),(Y333-VLOOKUP($B333,Stats!$A$2:$AA$19,5,FALSE))/VLOOKUP($B333,Stats!$A$2:$AA$19,19,FALSE),""))</f>
        <v>1.1425619166472676</v>
      </c>
      <c r="BF333" s="46"/>
      <c r="BG333" s="46"/>
      <c r="BH333" s="46">
        <f>IF(ISNUMBER(VLOOKUP($B333,Stats!$A$2:$AA$19,2,FALSE))=FALSE,"",IF(ISNUMBER(Z333),(Z333-VLOOKUP($B333,Stats!$A$2:$AA$19,8,FALSE))/VLOOKUP($B333,Stats!$A$2:$AA$19,22,FALSE),""))</f>
        <v>-0.38938659637819406</v>
      </c>
      <c r="BI333" s="46" t="str">
        <f>IF(ISNUMBER(VLOOKUP($B333,Stats!$A$2:$AA$19,2,FALSE))=FALSE,"",IF(ISNUMBER(#REF!),(#REF!-VLOOKUP($B333,Stats!$A$2:$AA$19,9,FALSE))/VLOOKUP($B333,Stats!$A$2:$AA$19,23,FALSE),""))</f>
        <v/>
      </c>
      <c r="BJ333" s="46" t="str">
        <f>IF(ISNUMBER(VLOOKUP($B333,Stats!$A$2:$AA$19,2,FALSE))=FALSE,"",IF(ISNUMBER(#REF!),(#REF!-VLOOKUP($B333,Stats!$A$2:$AA$19,10,FALSE))/VLOOKUP($B333,Stats!$A$2:$AA$19,24,FALSE),""))</f>
        <v/>
      </c>
      <c r="BK333" s="44">
        <f t="shared" si="73"/>
        <v>-0.91660932056654543</v>
      </c>
      <c r="BL333" s="46" t="str">
        <f>IF(ISNUMBER(VLOOKUP($B333,Stats!$A$2:$AA$19,2,FALSE))=FALSE,"",IF(ISNUMBER(#REF!),(#REF!-VLOOKUP($B333,Stats!$A$2:$AA$19,11,FALSE))/VLOOKUP($B333,Stats!$A$2:$AA$19,25,FALSE),""))</f>
        <v/>
      </c>
      <c r="BM333" s="46">
        <f>IF(ISNUMBER(VLOOKUP($B333,Stats!$A$2:$AA$19,2,FALSE))=FALSE,"",IF(ISNUMBER(AA333),(AA333-VLOOKUP($B333,Stats!$A$2:$AA$19,12,FALSE))/VLOOKUP($B333,Stats!$A$2:$AA$19,26,FALSE),""))</f>
        <v>-0.46139345894570427</v>
      </c>
      <c r="BN333" s="46" t="str">
        <f>IF(ISNUMBER(VLOOKUP($B333,Stats!$A$2:$AA$19,2,FALSE))=FALSE,"",IF(ISNUMBER(#REF!),(#REF!-VLOOKUP($B333,Stats!$A$2:$AA$19,13,FALSE))/VLOOKUP($B333,Stats!$A$2:$AA$19,27,FALSE),""))</f>
        <v/>
      </c>
      <c r="BO333" s="46" t="str">
        <f>IF(ISNUMBER(VLOOKUP($B333,Stats!$A$2:$AA$19,2,FALSE))=FALSE,"",IF(ISNUMBER(#REF!),(#REF!-VLOOKUP($B333,Stats!$A$2:$AA$19,14,FALSE))/VLOOKUP($B333,Stats!$A$2:$AB$19,28,FALSE),""))</f>
        <v/>
      </c>
      <c r="BP333" s="46"/>
      <c r="BQ333" s="46">
        <f>IF(ISNUMBER(VLOOKUP($B333,Stats!$A$2:$AA$19,2,FALSE))=FALSE,"",IF(ISNUMBER(BM333),BM333,(VLOOKUP($B333,Stats!$A$2:$AT$19,46,FALSE)-VLOOKUP($B333,Stats!$A$2:$AA$19,12,FALSE))/VLOOKUP($B333,Stats!$A$2:$AA$19,26,FALSE)))</f>
        <v>-0.46139345894570427</v>
      </c>
      <c r="BR333" s="51">
        <f t="shared" si="74"/>
        <v>-0.46139345894570427</v>
      </c>
      <c r="BS333" s="32" t="str">
        <f t="shared" si="69"/>
        <v>6371_201425</v>
      </c>
      <c r="BT333" s="53">
        <f t="shared" si="70"/>
        <v>-0.5331109194842697</v>
      </c>
    </row>
    <row r="334" spans="1:72" x14ac:dyDescent="0.15">
      <c r="A334" s="16">
        <v>6371</v>
      </c>
      <c r="B334" s="17">
        <v>201426</v>
      </c>
      <c r="C334" s="3">
        <v>0</v>
      </c>
      <c r="D334" s="23">
        <v>3.1125166444740504E-2</v>
      </c>
      <c r="E334" s="18">
        <v>2.4490849812255626E-2</v>
      </c>
      <c r="F334" s="24">
        <v>5</v>
      </c>
      <c r="G334" s="24">
        <v>5</v>
      </c>
      <c r="H334" s="20">
        <v>2.4874053835841004E-2</v>
      </c>
      <c r="I334" s="20">
        <v>-1.8193242252733534E-2</v>
      </c>
      <c r="J334" s="24">
        <v>3</v>
      </c>
      <c r="K334" s="24">
        <v>5</v>
      </c>
      <c r="L334" s="20">
        <v>3.0867792661619209E-2</v>
      </c>
      <c r="M334" s="20">
        <v>-4.0548076157094104E-2</v>
      </c>
      <c r="N334" s="19">
        <v>1.2802</v>
      </c>
      <c r="O334" s="19">
        <v>1.0437831227068897</v>
      </c>
      <c r="P334" s="25">
        <v>41990</v>
      </c>
      <c r="Q334" s="20">
        <v>-8.8033119825027373E-2</v>
      </c>
      <c r="R334" s="25">
        <v>41997</v>
      </c>
      <c r="S334" s="25">
        <f>IF(ISNUMBER(R334),VLOOKUP(B334,Index!$B$3:$AB$18,27,FALSE),"")</f>
        <v>41997</v>
      </c>
      <c r="T334" s="25">
        <f>IF(ISNUMBER($R334),VLOOKUP($B334,Index!$B$21:$AB$36,27,FALSE),"")</f>
        <v>41996</v>
      </c>
      <c r="U334" s="25">
        <f>IF(ISNUMBER($R334),VLOOKUP($B334,Index!$B$39:$AB$54,27,FALSE),"")</f>
        <v>41996</v>
      </c>
      <c r="W334" s="18">
        <v>0.93375499334221512</v>
      </c>
      <c r="X334" s="19">
        <v>0.5</v>
      </c>
      <c r="Y334" s="18">
        <v>0.46468120343900948</v>
      </c>
      <c r="Z334" s="19">
        <f t="shared" si="71"/>
        <v>0</v>
      </c>
      <c r="AA334" s="21">
        <v>0.35356200605640442</v>
      </c>
      <c r="AB334" s="28"/>
      <c r="AC334" s="18">
        <v>0.87189838759152016</v>
      </c>
      <c r="AD334" s="19">
        <v>0.25</v>
      </c>
      <c r="AE334" s="18">
        <v>0.21592862082952613</v>
      </c>
      <c r="AF334" s="19">
        <f t="shared" si="72"/>
        <v>0</v>
      </c>
      <c r="AG334" s="21">
        <v>0.12500609212662894</v>
      </c>
      <c r="AH334" s="28"/>
      <c r="AK334" t="str">
        <f t="shared" si="75"/>
        <v/>
      </c>
      <c r="AL334" t="str">
        <f t="shared" si="75"/>
        <v/>
      </c>
      <c r="AM334" t="str">
        <f t="shared" si="75"/>
        <v/>
      </c>
      <c r="AN334" t="str">
        <f t="shared" si="75"/>
        <v/>
      </c>
      <c r="AO334" t="str">
        <f t="shared" si="75"/>
        <v/>
      </c>
      <c r="AP334">
        <f t="shared" si="75"/>
        <v>0.35356200605640442</v>
      </c>
      <c r="AQ334" t="str">
        <f t="shared" si="75"/>
        <v/>
      </c>
      <c r="AR334" t="str">
        <f t="shared" si="75"/>
        <v/>
      </c>
      <c r="AS334" t="str">
        <f t="shared" si="75"/>
        <v/>
      </c>
      <c r="AT334" t="str">
        <f t="shared" si="75"/>
        <v/>
      </c>
      <c r="AU334" t="str">
        <f t="shared" si="75"/>
        <v/>
      </c>
      <c r="AV334" t="str">
        <f t="shared" si="75"/>
        <v/>
      </c>
      <c r="AW334" t="str">
        <f t="shared" si="75"/>
        <v/>
      </c>
      <c r="AX334" t="str">
        <f t="shared" si="75"/>
        <v/>
      </c>
      <c r="AZ334" s="46">
        <f>IF(ISNUMBER(VLOOKUP($B334,Stats!$A$2:$AA$19,2,FALSE))=FALSE,"",IF(ISNUMBER(W334),(W334-VLOOKUP($B334,Stats!$A$2:$AA$19,2,FALSE))/VLOOKUP($B334,Stats!$A$2:$AA$19,16,FALSE),""))</f>
        <v>9.0011951793830258E-2</v>
      </c>
      <c r="BA334" s="46">
        <f>IF(ISNUMBER(VLOOKUP($B334,Stats!$A$2:$AA$19,2,FALSE))=FALSE,"",IF(ISNUMBER(X334),(X334-VLOOKUP($B334,Stats!$A$2:$AA$19,3,FALSE))/VLOOKUP($B334,Stats!$A$2:$AA$19,17,FALSE),""))</f>
        <v>-0.59756231632346257</v>
      </c>
      <c r="BB334" s="46"/>
      <c r="BC334" s="46"/>
      <c r="BD334" s="44">
        <f t="shared" si="68"/>
        <v>-0.25377518226481616</v>
      </c>
      <c r="BE334" s="46">
        <f>IF(ISNUMBER(VLOOKUP($B334,Stats!$A$2:$AA$19,2,FALSE))=FALSE,"",IF(ISNUMBER(Y334),(Y334-VLOOKUP($B334,Stats!$A$2:$AA$19,5,FALSE))/VLOOKUP($B334,Stats!$A$2:$AA$19,19,FALSE),""))</f>
        <v>1.3690408779234218</v>
      </c>
      <c r="BF334" s="46"/>
      <c r="BG334" s="46"/>
      <c r="BH334" s="46">
        <f>IF(ISNUMBER(VLOOKUP($B334,Stats!$A$2:$AA$19,2,FALSE))=FALSE,"",IF(ISNUMBER(Z334),(Z334-VLOOKUP($B334,Stats!$A$2:$AA$19,8,FALSE))/VLOOKUP($B334,Stats!$A$2:$AA$19,22,FALSE),""))</f>
        <v>-0.60316436580698729</v>
      </c>
      <c r="BI334" s="46" t="str">
        <f>IF(ISNUMBER(VLOOKUP($B334,Stats!$A$2:$AA$19,2,FALSE))=FALSE,"",IF(ISNUMBER(#REF!),(#REF!-VLOOKUP($B334,Stats!$A$2:$AA$19,9,FALSE))/VLOOKUP($B334,Stats!$A$2:$AA$19,23,FALSE),""))</f>
        <v/>
      </c>
      <c r="BJ334" s="46" t="str">
        <f>IF(ISNUMBER(VLOOKUP($B334,Stats!$A$2:$AA$19,2,FALSE))=FALSE,"",IF(ISNUMBER(#REF!),(#REF!-VLOOKUP($B334,Stats!$A$2:$AA$19,10,FALSE))/VLOOKUP($B334,Stats!$A$2:$AA$19,24,FALSE),""))</f>
        <v/>
      </c>
      <c r="BK334" s="44">
        <f t="shared" si="73"/>
        <v>-1.1392779242884914</v>
      </c>
      <c r="BL334" s="46" t="str">
        <f>IF(ISNUMBER(VLOOKUP($B334,Stats!$A$2:$AA$19,2,FALSE))=FALSE,"",IF(ISNUMBER(#REF!),(#REF!-VLOOKUP($B334,Stats!$A$2:$AA$19,11,FALSE))/VLOOKUP($B334,Stats!$A$2:$AA$19,25,FALSE),""))</f>
        <v/>
      </c>
      <c r="BM334" s="46">
        <f>IF(ISNUMBER(VLOOKUP($B334,Stats!$A$2:$AA$19,2,FALSE))=FALSE,"",IF(ISNUMBER(AA334),(AA334-VLOOKUP($B334,Stats!$A$2:$AA$19,12,FALSE))/VLOOKUP($B334,Stats!$A$2:$AA$19,26,FALSE),""))</f>
        <v>-0.53373569846981839</v>
      </c>
      <c r="BN334" s="46" t="str">
        <f>IF(ISNUMBER(VLOOKUP($B334,Stats!$A$2:$AA$19,2,FALSE))=FALSE,"",IF(ISNUMBER(#REF!),(#REF!-VLOOKUP($B334,Stats!$A$2:$AA$19,13,FALSE))/VLOOKUP($B334,Stats!$A$2:$AA$19,27,FALSE),""))</f>
        <v/>
      </c>
      <c r="BO334" s="46" t="str">
        <f>IF(ISNUMBER(VLOOKUP($B334,Stats!$A$2:$AA$19,2,FALSE))=FALSE,"",IF(ISNUMBER(#REF!),(#REF!-VLOOKUP($B334,Stats!$A$2:$AA$19,14,FALSE))/VLOOKUP($B334,Stats!$A$2:$AB$19,28,FALSE),""))</f>
        <v/>
      </c>
      <c r="BP334" s="46"/>
      <c r="BQ334" s="46">
        <f>IF(ISNUMBER(VLOOKUP($B334,Stats!$A$2:$AA$19,2,FALSE))=FALSE,"",IF(ISNUMBER(BM334),BM334,(VLOOKUP($B334,Stats!$A$2:$AT$19,46,FALSE)-VLOOKUP($B334,Stats!$A$2:$AA$19,12,FALSE))/VLOOKUP($B334,Stats!$A$2:$AA$19,26,FALSE)))</f>
        <v>-0.53373569846981839</v>
      </c>
      <c r="BR334" s="51">
        <f t="shared" si="74"/>
        <v>-0.53373569846981839</v>
      </c>
      <c r="BS334" s="32" t="str">
        <f t="shared" si="69"/>
        <v>6371_201426</v>
      </c>
      <c r="BT334" s="53">
        <f t="shared" si="70"/>
        <v>-0.84106893072002165</v>
      </c>
    </row>
    <row r="335" spans="1:72" x14ac:dyDescent="0.15">
      <c r="A335" s="16">
        <v>6371</v>
      </c>
      <c r="B335" s="17">
        <v>201427</v>
      </c>
      <c r="C335" s="3">
        <v>0</v>
      </c>
      <c r="D335" s="23">
        <v>-1.7756255044392155E-3</v>
      </c>
      <c r="E335" s="18">
        <v>2.0878720489684897E-2</v>
      </c>
      <c r="F335" s="24">
        <v>1</v>
      </c>
      <c r="G335" s="24">
        <v>2</v>
      </c>
      <c r="H335" s="20">
        <v>2.2740428346977426E-2</v>
      </c>
      <c r="I335" s="20">
        <v>-1.2041644366895421E-2</v>
      </c>
      <c r="J335" s="24">
        <v>1</v>
      </c>
      <c r="K335" s="24">
        <v>2</v>
      </c>
      <c r="L335" s="20">
        <v>2.2740428346977426E-2</v>
      </c>
      <c r="M335" s="20">
        <v>-1.7756255044390601E-2</v>
      </c>
      <c r="N335" s="19">
        <v>1.2367999999999999</v>
      </c>
      <c r="O335" s="19">
        <v>1.0162695152013146</v>
      </c>
      <c r="P335" s="25">
        <v>42004</v>
      </c>
      <c r="Q335" s="20">
        <v>-6.327033689400241E-3</v>
      </c>
      <c r="R335" s="25">
        <v>42003</v>
      </c>
      <c r="S335" s="25">
        <f>IF(ISNUMBER(R335),VLOOKUP(B335,Index!$B$3:$AB$18,27,FALSE),"")</f>
        <v>42002</v>
      </c>
      <c r="T335" s="25">
        <f>IF(ISNUMBER($R335),VLOOKUP($B335,Index!$B$21:$AB$36,27,FALSE),"")</f>
        <v>42003</v>
      </c>
      <c r="U335" s="25">
        <f>IF(ISNUMBER($R335),VLOOKUP($B335,Index!$B$39:$AB$54,27,FALSE),"")</f>
        <v>42003</v>
      </c>
      <c r="W335" s="18">
        <v>-0.21307506053270586</v>
      </c>
      <c r="X335" s="19">
        <v>0.33333333333333331</v>
      </c>
      <c r="Y335" s="18">
        <v>0.39614586826458215</v>
      </c>
      <c r="Z335" s="19">
        <f t="shared" si="71"/>
        <v>1</v>
      </c>
      <c r="AA335" s="21" t="s">
        <v>25</v>
      </c>
      <c r="AB335" s="28"/>
      <c r="AC335" s="18">
        <v>4.540098142101627E-2</v>
      </c>
      <c r="AD335" s="19">
        <v>0.1111111111111111</v>
      </c>
      <c r="AE335" s="18">
        <v>0.15693154894309969</v>
      </c>
      <c r="AF335" s="19">
        <f t="shared" si="72"/>
        <v>1</v>
      </c>
      <c r="AG335" s="21" t="s">
        <v>25</v>
      </c>
      <c r="AH335" s="28"/>
      <c r="AK335" t="str">
        <f t="shared" si="75"/>
        <v/>
      </c>
      <c r="AL335" t="str">
        <f t="shared" si="75"/>
        <v/>
      </c>
      <c r="AM335" t="str">
        <f t="shared" si="75"/>
        <v/>
      </c>
      <c r="AN335" t="str">
        <f t="shared" si="75"/>
        <v/>
      </c>
      <c r="AO335" t="str">
        <f t="shared" si="75"/>
        <v/>
      </c>
      <c r="AP335" t="str">
        <f t="shared" si="75"/>
        <v/>
      </c>
      <c r="AQ335" t="str">
        <f t="shared" si="75"/>
        <v/>
      </c>
      <c r="AR335" t="str">
        <f t="shared" si="75"/>
        <v/>
      </c>
      <c r="AS335" t="str">
        <f t="shared" si="75"/>
        <v/>
      </c>
      <c r="AT335" t="str">
        <f t="shared" si="75"/>
        <v/>
      </c>
      <c r="AU335" t="str">
        <f t="shared" si="75"/>
        <v/>
      </c>
      <c r="AV335" t="str">
        <f t="shared" si="75"/>
        <v/>
      </c>
      <c r="AW335" t="str">
        <f t="shared" si="75"/>
        <v/>
      </c>
      <c r="AX335" t="str">
        <f t="shared" si="75"/>
        <v/>
      </c>
      <c r="AZ335" s="46">
        <f>IF(ISNUMBER(VLOOKUP($B335,Stats!$A$2:$AA$19,2,FALSE))=FALSE,"",IF(ISNUMBER(W335),(W335-VLOOKUP($B335,Stats!$A$2:$AA$19,2,FALSE))/VLOOKUP($B335,Stats!$A$2:$AA$19,16,FALSE),""))</f>
        <v>-0.45812237304900871</v>
      </c>
      <c r="BA335" s="46">
        <f>IF(ISNUMBER(VLOOKUP($B335,Stats!$A$2:$AA$19,2,FALSE))=FALSE,"",IF(ISNUMBER(X335),(X335-VLOOKUP($B335,Stats!$A$2:$AA$19,3,FALSE))/VLOOKUP($B335,Stats!$A$2:$AA$19,17,FALSE),""))</f>
        <v>-1.0507044611669172</v>
      </c>
      <c r="BB335" s="46"/>
      <c r="BC335" s="46"/>
      <c r="BD335" s="44">
        <f t="shared" si="68"/>
        <v>-0.75441341710796295</v>
      </c>
      <c r="BE335" s="46">
        <f>IF(ISNUMBER(VLOOKUP($B335,Stats!$A$2:$AA$19,2,FALSE))=FALSE,"",IF(ISNUMBER(Y335),(Y335-VLOOKUP($B335,Stats!$A$2:$AA$19,5,FALSE))/VLOOKUP($B335,Stats!$A$2:$AA$19,19,FALSE),""))</f>
        <v>1.53954319382014</v>
      </c>
      <c r="BF335" s="46"/>
      <c r="BG335" s="46"/>
      <c r="BH335" s="46">
        <f>IF(ISNUMBER(VLOOKUP($B335,Stats!$A$2:$AA$19,2,FALSE))=FALSE,"",IF(ISNUMBER(Z335),(Z335-VLOOKUP($B335,Stats!$A$2:$AA$19,8,FALSE))/VLOOKUP($B335,Stats!$A$2:$AA$19,22,FALSE),""))</f>
        <v>0.41115882059143566</v>
      </c>
      <c r="BI335" s="46" t="str">
        <f>IF(ISNUMBER(VLOOKUP($B335,Stats!$A$2:$AA$19,2,FALSE))=FALSE,"",IF(ISNUMBER(#REF!),(#REF!-VLOOKUP($B335,Stats!$A$2:$AA$19,9,FALSE))/VLOOKUP($B335,Stats!$A$2:$AA$19,23,FALSE),""))</f>
        <v/>
      </c>
      <c r="BJ335" s="46" t="str">
        <f>IF(ISNUMBER(VLOOKUP($B335,Stats!$A$2:$AA$19,2,FALSE))=FALSE,"",IF(ISNUMBER(#REF!),(#REF!-VLOOKUP($B335,Stats!$A$2:$AA$19,10,FALSE))/VLOOKUP($B335,Stats!$A$2:$AA$19,24,FALSE),""))</f>
        <v/>
      </c>
      <c r="BK335" s="44">
        <f t="shared" si="73"/>
        <v>-0.95433258949666733</v>
      </c>
      <c r="BL335" s="46" t="str">
        <f>IF(ISNUMBER(VLOOKUP($B335,Stats!$A$2:$AA$19,2,FALSE))=FALSE,"",IF(ISNUMBER(#REF!),(#REF!-VLOOKUP($B335,Stats!$A$2:$AA$19,11,FALSE))/VLOOKUP($B335,Stats!$A$2:$AA$19,25,FALSE),""))</f>
        <v/>
      </c>
      <c r="BM335" s="46" t="str">
        <f>IF(ISNUMBER(VLOOKUP($B335,Stats!$A$2:$AA$19,2,FALSE))=FALSE,"",IF(ISNUMBER(AA335),(AA335-VLOOKUP($B335,Stats!$A$2:$AA$19,12,FALSE))/VLOOKUP($B335,Stats!$A$2:$AA$19,26,FALSE),""))</f>
        <v/>
      </c>
      <c r="BN335" s="46" t="str">
        <f>IF(ISNUMBER(VLOOKUP($B335,Stats!$A$2:$AA$19,2,FALSE))=FALSE,"",IF(ISNUMBER(#REF!),(#REF!-VLOOKUP($B335,Stats!$A$2:$AA$19,13,FALSE))/VLOOKUP($B335,Stats!$A$2:$AA$19,27,FALSE),""))</f>
        <v/>
      </c>
      <c r="BO335" s="46" t="str">
        <f>IF(ISNUMBER(VLOOKUP($B335,Stats!$A$2:$AA$19,2,FALSE))=FALSE,"",IF(ISNUMBER(#REF!),(#REF!-VLOOKUP($B335,Stats!$A$2:$AA$19,14,FALSE))/VLOOKUP($B335,Stats!$A$2:$AB$19,28,FALSE),""))</f>
        <v/>
      </c>
      <c r="BP335" s="46"/>
      <c r="BQ335" s="46">
        <f>IF(ISNUMBER(VLOOKUP($B335,Stats!$A$2:$AA$19,2,FALSE))=FALSE,"",IF(ISNUMBER(BM335),BM335,(VLOOKUP($B335,Stats!$A$2:$AT$19,46,FALSE)-VLOOKUP($B335,Stats!$A$2:$AA$19,12,FALSE))/VLOOKUP($B335,Stats!$A$2:$AA$19,26,FALSE)))</f>
        <v>-0.46642635650749076</v>
      </c>
      <c r="BR335" s="51">
        <f t="shared" si="74"/>
        <v>-0.46642635650749076</v>
      </c>
      <c r="BS335" s="32" t="str">
        <f t="shared" si="69"/>
        <v>6371_201427</v>
      </c>
      <c r="BT335" s="53">
        <f t="shared" si="70"/>
        <v>-0.81676750842109125</v>
      </c>
    </row>
    <row r="336" spans="1:72" x14ac:dyDescent="0.15">
      <c r="A336" s="16">
        <v>6371</v>
      </c>
      <c r="B336" s="17">
        <v>201501</v>
      </c>
      <c r="C336" s="3">
        <v>0</v>
      </c>
      <c r="D336" s="23">
        <v>1.8353816300129555E-2</v>
      </c>
      <c r="E336" s="18">
        <v>6.3602185558330766E-3</v>
      </c>
      <c r="F336" s="24">
        <v>4</v>
      </c>
      <c r="G336" s="24">
        <v>1</v>
      </c>
      <c r="H336" s="20">
        <v>6.1044436119822576E-3</v>
      </c>
      <c r="I336" s="20">
        <v>-6.1164508698068332E-3</v>
      </c>
      <c r="J336" s="24">
        <v>3</v>
      </c>
      <c r="K336" s="24">
        <v>1</v>
      </c>
      <c r="L336" s="20">
        <v>1.0915265200517554E-2</v>
      </c>
      <c r="M336" s="20">
        <v>-6.1164508698068332E-3</v>
      </c>
      <c r="N336" s="19">
        <v>1.2595000000000001</v>
      </c>
      <c r="O336" s="19">
        <v>1.0073582340238343</v>
      </c>
      <c r="P336" s="25">
        <v>42013</v>
      </c>
      <c r="Q336" s="20">
        <v>-6.1164508698068332E-3</v>
      </c>
      <c r="R336" s="25">
        <v>42012</v>
      </c>
      <c r="S336" s="25">
        <f>IF(ISNUMBER(R336),VLOOKUP(B336,Index!$B$3:$AB$18,27,FALSE),"")</f>
        <v>42013</v>
      </c>
      <c r="T336" s="25">
        <f>IF(ISNUMBER($R336),VLOOKUP($B336,Index!$B$21:$AB$36,27,FALSE),"")</f>
        <v>42013</v>
      </c>
      <c r="U336" s="25">
        <f>IF(ISNUMBER($R336),VLOOKUP($B336,Index!$B$39:$AB$54,27,FALSE),"")</f>
        <v>42011</v>
      </c>
      <c r="W336" s="18">
        <v>1.321474773609328</v>
      </c>
      <c r="X336" s="19">
        <v>0.8</v>
      </c>
      <c r="Y336" s="18">
        <v>0.12067666231739599</v>
      </c>
      <c r="Z336" s="19">
        <f t="shared" si="71"/>
        <v>1</v>
      </c>
      <c r="AA336" s="21">
        <v>3.0007297844459262</v>
      </c>
      <c r="AB336" s="28"/>
      <c r="AC336" s="18">
        <v>1.7462955772858246</v>
      </c>
      <c r="AD336" s="19">
        <v>0.64000000000000012</v>
      </c>
      <c r="AE336" s="18">
        <v>1.4562856828066821E-2</v>
      </c>
      <c r="AF336" s="19">
        <f t="shared" si="72"/>
        <v>1</v>
      </c>
      <c r="AG336" s="21">
        <v>9.0043792392608939</v>
      </c>
      <c r="AH336" s="28"/>
      <c r="AK336" t="str">
        <f t="shared" si="75"/>
        <v/>
      </c>
      <c r="AL336" t="str">
        <f t="shared" si="75"/>
        <v/>
      </c>
      <c r="AM336" t="str">
        <f t="shared" si="75"/>
        <v/>
      </c>
      <c r="AN336" t="str">
        <f t="shared" si="75"/>
        <v/>
      </c>
      <c r="AO336" t="str">
        <f t="shared" si="75"/>
        <v/>
      </c>
      <c r="AP336" t="str">
        <f t="shared" si="75"/>
        <v/>
      </c>
      <c r="AQ336" t="str">
        <f t="shared" si="75"/>
        <v/>
      </c>
      <c r="AR336">
        <f t="shared" si="75"/>
        <v>3.0007297844459262</v>
      </c>
      <c r="AS336" t="str">
        <f t="shared" si="75"/>
        <v/>
      </c>
      <c r="AT336" t="str">
        <f t="shared" si="75"/>
        <v/>
      </c>
      <c r="AU336" t="str">
        <f t="shared" si="75"/>
        <v/>
      </c>
      <c r="AV336" t="str">
        <f t="shared" si="75"/>
        <v/>
      </c>
      <c r="AW336" t="str">
        <f t="shared" si="75"/>
        <v/>
      </c>
      <c r="AX336" t="str">
        <f t="shared" si="75"/>
        <v/>
      </c>
      <c r="AZ336" s="46">
        <f>IF(ISNUMBER(VLOOKUP($B336,Stats!$A$2:$AA$19,2,FALSE))=FALSE,"",IF(ISNUMBER(W336),(W336-VLOOKUP($B336,Stats!$A$2:$AA$19,2,FALSE))/VLOOKUP($B336,Stats!$A$2:$AA$19,16,FALSE),""))</f>
        <v>5.5263967902624373E-3</v>
      </c>
      <c r="BA336" s="46">
        <f>IF(ISNUMBER(VLOOKUP($B336,Stats!$A$2:$AA$19,2,FALSE))=FALSE,"",IF(ISNUMBER(X336),(X336-VLOOKUP($B336,Stats!$A$2:$AA$19,3,FALSE))/VLOOKUP($B336,Stats!$A$2:$AA$19,17,FALSE),""))</f>
        <v>1.3475254634508442</v>
      </c>
      <c r="BB336" s="46"/>
      <c r="BC336" s="46"/>
      <c r="BD336" s="44">
        <f t="shared" si="68"/>
        <v>0.67652593012055329</v>
      </c>
      <c r="BE336" s="46">
        <f>IF(ISNUMBER(VLOOKUP($B336,Stats!$A$2:$AA$19,2,FALSE))=FALSE,"",IF(ISNUMBER(Y336),(Y336-VLOOKUP($B336,Stats!$A$2:$AA$19,5,FALSE))/VLOOKUP($B336,Stats!$A$2:$AA$19,19,FALSE),""))</f>
        <v>-0.71478263833577671</v>
      </c>
      <c r="BF336" s="46"/>
      <c r="BG336" s="46"/>
      <c r="BH336" s="46">
        <f>IF(ISNUMBER(VLOOKUP($B336,Stats!$A$2:$AA$19,2,FALSE))=FALSE,"",IF(ISNUMBER(Z336),(Z336-VLOOKUP($B336,Stats!$A$2:$AA$19,8,FALSE))/VLOOKUP($B336,Stats!$A$2:$AA$19,22,FALSE),""))</f>
        <v>0.57826828658858598</v>
      </c>
      <c r="BI336" s="46" t="str">
        <f>IF(ISNUMBER(VLOOKUP($B336,Stats!$A$2:$AA$19,2,FALSE))=FALSE,"",IF(ISNUMBER(#REF!),(#REF!-VLOOKUP($B336,Stats!$A$2:$AA$19,9,FALSE))/VLOOKUP($B336,Stats!$A$2:$AA$19,23,FALSE),""))</f>
        <v/>
      </c>
      <c r="BJ336" s="46" t="str">
        <f>IF(ISNUMBER(VLOOKUP($B336,Stats!$A$2:$AA$19,2,FALSE))=FALSE,"",IF(ISNUMBER(#REF!),(#REF!-VLOOKUP($B336,Stats!$A$2:$AA$19,10,FALSE))/VLOOKUP($B336,Stats!$A$2:$AA$19,24,FALSE),""))</f>
        <v/>
      </c>
      <c r="BK336" s="44">
        <f t="shared" si="73"/>
        <v>0.67382833281161947</v>
      </c>
      <c r="BL336" s="46" t="str">
        <f>IF(ISNUMBER(VLOOKUP($B336,Stats!$A$2:$AA$19,2,FALSE))=FALSE,"",IF(ISNUMBER(#REF!),(#REF!-VLOOKUP($B336,Stats!$A$2:$AA$19,11,FALSE))/VLOOKUP($B336,Stats!$A$2:$AA$19,25,FALSE),""))</f>
        <v/>
      </c>
      <c r="BM336" s="46">
        <f>IF(ISNUMBER(VLOOKUP($B336,Stats!$A$2:$AA$19,2,FALSE))=FALSE,"",IF(ISNUMBER(AA336),(AA336-VLOOKUP($B336,Stats!$A$2:$AA$19,12,FALSE))/VLOOKUP($B336,Stats!$A$2:$AA$19,26,FALSE),""))</f>
        <v>-0.1865905429498492</v>
      </c>
      <c r="BN336" s="46" t="str">
        <f>IF(ISNUMBER(VLOOKUP($B336,Stats!$A$2:$AA$19,2,FALSE))=FALSE,"",IF(ISNUMBER(#REF!),(#REF!-VLOOKUP($B336,Stats!$A$2:$AA$19,13,FALSE))/VLOOKUP($B336,Stats!$A$2:$AA$19,27,FALSE),""))</f>
        <v/>
      </c>
      <c r="BO336" s="46" t="str">
        <f>IF(ISNUMBER(VLOOKUP($B336,Stats!$A$2:$AA$19,2,FALSE))=FALSE,"",IF(ISNUMBER(#REF!),(#REF!-VLOOKUP($B336,Stats!$A$2:$AA$19,14,FALSE))/VLOOKUP($B336,Stats!$A$2:$AB$19,28,FALSE),""))</f>
        <v/>
      </c>
      <c r="BP336" s="46"/>
      <c r="BQ336" s="46">
        <f>IF(ISNUMBER(VLOOKUP($B336,Stats!$A$2:$AA$19,2,FALSE))=FALSE,"",IF(ISNUMBER(BM336),BM336,(VLOOKUP($B336,Stats!$A$2:$AT$19,46,FALSE)-VLOOKUP($B336,Stats!$A$2:$AA$19,12,FALSE))/VLOOKUP($B336,Stats!$A$2:$AA$19,26,FALSE)))</f>
        <v>-0.1865905429498492</v>
      </c>
      <c r="BR336" s="51">
        <f t="shared" si="74"/>
        <v>-0.1865905429498492</v>
      </c>
      <c r="BS336" s="32" t="str">
        <f t="shared" si="69"/>
        <v>6371_201501</v>
      </c>
      <c r="BT336" s="53">
        <f t="shared" si="70"/>
        <v>0.50228407712111245</v>
      </c>
    </row>
    <row r="337" spans="1:72" x14ac:dyDescent="0.15">
      <c r="A337" s="16">
        <v>6371</v>
      </c>
      <c r="B337" s="17">
        <v>201502</v>
      </c>
      <c r="C337" s="3">
        <v>0</v>
      </c>
      <c r="D337" s="23">
        <v>3.1996824136562019E-2</v>
      </c>
      <c r="E337" s="18">
        <v>1.7225411343191232E-2</v>
      </c>
      <c r="F337" s="24">
        <v>6</v>
      </c>
      <c r="G337" s="24">
        <v>4</v>
      </c>
      <c r="H337" s="20">
        <v>1.2782153496501988E-2</v>
      </c>
      <c r="I337" s="20">
        <v>-1.0949564829148106E-2</v>
      </c>
      <c r="J337" s="24">
        <v>4</v>
      </c>
      <c r="K337" s="24">
        <v>2</v>
      </c>
      <c r="L337" s="20">
        <v>2.4537947306330965E-2</v>
      </c>
      <c r="M337" s="20">
        <v>-3.7760617760617676E-2</v>
      </c>
      <c r="N337" s="19">
        <v>1.3027</v>
      </c>
      <c r="O337" s="19">
        <v>1.0382561568502431</v>
      </c>
      <c r="P337" s="25">
        <v>42025</v>
      </c>
      <c r="Q337" s="20">
        <v>-3.7760617760617676E-2</v>
      </c>
      <c r="R337" s="25">
        <v>42023</v>
      </c>
      <c r="S337" s="25">
        <f>IF(ISNUMBER(R337),VLOOKUP(B337,Index!$B$3:$AB$18,27,FALSE),"")</f>
        <v>42023</v>
      </c>
      <c r="T337" s="25">
        <f>IF(ISNUMBER($R337),VLOOKUP($B337,Index!$B$21:$AB$36,27,FALSE),"")</f>
        <v>42023</v>
      </c>
      <c r="U337" s="25">
        <f>IF(ISNUMBER($R337),VLOOKUP($B337,Index!$B$39:$AB$54,27,FALSE),"")</f>
        <v>42027</v>
      </c>
      <c r="W337" s="18">
        <v>0.95990472409686056</v>
      </c>
      <c r="X337" s="19">
        <v>0.6</v>
      </c>
      <c r="Y337" s="18">
        <v>0.3268292008667078</v>
      </c>
      <c r="Z337" s="19">
        <f t="shared" si="71"/>
        <v>0</v>
      </c>
      <c r="AA337" s="21">
        <v>0.84735965760425169</v>
      </c>
      <c r="AB337" s="28"/>
      <c r="AC337" s="18">
        <v>0.92141707934346995</v>
      </c>
      <c r="AD337" s="19">
        <v>0.36</v>
      </c>
      <c r="AE337" s="18">
        <v>0.10681732653917084</v>
      </c>
      <c r="AF337" s="19">
        <f t="shared" si="72"/>
        <v>0</v>
      </c>
      <c r="AG337" s="21">
        <v>0.71801838933519468</v>
      </c>
      <c r="AH337" s="28"/>
      <c r="AK337" t="str">
        <f t="shared" si="75"/>
        <v/>
      </c>
      <c r="AL337" t="str">
        <f t="shared" si="75"/>
        <v/>
      </c>
      <c r="AM337" t="str">
        <f t="shared" si="75"/>
        <v/>
      </c>
      <c r="AN337" t="str">
        <f t="shared" si="75"/>
        <v/>
      </c>
      <c r="AO337" t="str">
        <f t="shared" si="75"/>
        <v/>
      </c>
      <c r="AP337" t="str">
        <f t="shared" si="75"/>
        <v/>
      </c>
      <c r="AQ337" t="str">
        <f t="shared" si="75"/>
        <v/>
      </c>
      <c r="AR337" t="str">
        <f t="shared" si="75"/>
        <v/>
      </c>
      <c r="AS337">
        <f t="shared" si="75"/>
        <v>0.84735965760425169</v>
      </c>
      <c r="AT337" t="str">
        <f t="shared" si="75"/>
        <v/>
      </c>
      <c r="AU337" t="str">
        <f t="shared" si="75"/>
        <v/>
      </c>
      <c r="AV337" t="str">
        <f t="shared" si="75"/>
        <v/>
      </c>
      <c r="AW337" t="str">
        <f t="shared" si="75"/>
        <v/>
      </c>
      <c r="AX337" t="str">
        <f t="shared" si="75"/>
        <v/>
      </c>
      <c r="AZ337" s="46">
        <f>IF(ISNUMBER(VLOOKUP($B337,Stats!$A$2:$AA$19,2,FALSE))=FALSE,"",IF(ISNUMBER(W337),(W337-VLOOKUP($B337,Stats!$A$2:$AA$19,2,FALSE))/VLOOKUP($B337,Stats!$A$2:$AA$19,16,FALSE),""))</f>
        <v>0.36001616407178066</v>
      </c>
      <c r="BA337" s="46">
        <f>IF(ISNUMBER(VLOOKUP($B337,Stats!$A$2:$AA$19,2,FALSE))=FALSE,"",IF(ISNUMBER(X337),(X337-VLOOKUP($B337,Stats!$A$2:$AA$19,3,FALSE))/VLOOKUP($B337,Stats!$A$2:$AA$19,17,FALSE),""))</f>
        <v>-0.52813738425366874</v>
      </c>
      <c r="BB337" s="46"/>
      <c r="BC337" s="46"/>
      <c r="BD337" s="44">
        <f t="shared" si="68"/>
        <v>-8.4060610090944038E-2</v>
      </c>
      <c r="BE337" s="46">
        <f>IF(ISNUMBER(VLOOKUP($B337,Stats!$A$2:$AA$19,2,FALSE))=FALSE,"",IF(ISNUMBER(Y337),(Y337-VLOOKUP($B337,Stats!$A$2:$AA$19,5,FALSE))/VLOOKUP($B337,Stats!$A$2:$AA$19,19,FALSE),""))</f>
        <v>0.12626353167417212</v>
      </c>
      <c r="BF337" s="46"/>
      <c r="BG337" s="46"/>
      <c r="BH337" s="46">
        <f>IF(ISNUMBER(VLOOKUP($B337,Stats!$A$2:$AA$19,2,FALSE))=FALSE,"",IF(ISNUMBER(Z337),(Z337-VLOOKUP($B337,Stats!$A$2:$AA$19,8,FALSE))/VLOOKUP($B337,Stats!$A$2:$AA$19,22,FALSE),""))</f>
        <v>-0.48836753916131515</v>
      </c>
      <c r="BI337" s="46" t="str">
        <f>IF(ISNUMBER(VLOOKUP($B337,Stats!$A$2:$AA$19,2,FALSE))=FALSE,"",IF(ISNUMBER(#REF!),(#REF!-VLOOKUP($B337,Stats!$A$2:$AA$19,9,FALSE))/VLOOKUP($B337,Stats!$A$2:$AA$19,23,FALSE),""))</f>
        <v/>
      </c>
      <c r="BJ337" s="46" t="str">
        <f>IF(ISNUMBER(VLOOKUP($B337,Stats!$A$2:$AA$19,2,FALSE))=FALSE,"",IF(ISNUMBER(#REF!),(#REF!-VLOOKUP($B337,Stats!$A$2:$AA$19,10,FALSE))/VLOOKUP($B337,Stats!$A$2:$AA$19,24,FALSE),""))</f>
        <v/>
      </c>
      <c r="BK337" s="44">
        <f t="shared" si="73"/>
        <v>-0.23489473392031501</v>
      </c>
      <c r="BL337" s="46" t="str">
        <f>IF(ISNUMBER(VLOOKUP($B337,Stats!$A$2:$AA$19,2,FALSE))=FALSE,"",IF(ISNUMBER(#REF!),(#REF!-VLOOKUP($B337,Stats!$A$2:$AA$19,11,FALSE))/VLOOKUP($B337,Stats!$A$2:$AA$19,25,FALSE),""))</f>
        <v/>
      </c>
      <c r="BM337" s="46">
        <f>IF(ISNUMBER(VLOOKUP($B337,Stats!$A$2:$AA$19,2,FALSE))=FALSE,"",IF(ISNUMBER(AA337),(AA337-VLOOKUP($B337,Stats!$A$2:$AA$19,12,FALSE))/VLOOKUP($B337,Stats!$A$2:$AA$19,26,FALSE),""))</f>
        <v>-0.25696424972507631</v>
      </c>
      <c r="BN337" s="46" t="str">
        <f>IF(ISNUMBER(VLOOKUP($B337,Stats!$A$2:$AA$19,2,FALSE))=FALSE,"",IF(ISNUMBER(#REF!),(#REF!-VLOOKUP($B337,Stats!$A$2:$AA$19,13,FALSE))/VLOOKUP($B337,Stats!$A$2:$AA$19,27,FALSE),""))</f>
        <v/>
      </c>
      <c r="BO337" s="46" t="str">
        <f>IF(ISNUMBER(VLOOKUP($B337,Stats!$A$2:$AA$19,2,FALSE))=FALSE,"",IF(ISNUMBER(#REF!),(#REF!-VLOOKUP($B337,Stats!$A$2:$AA$19,14,FALSE))/VLOOKUP($B337,Stats!$A$2:$AB$19,28,FALSE),""))</f>
        <v/>
      </c>
      <c r="BP337" s="46"/>
      <c r="BQ337" s="46">
        <f>IF(ISNUMBER(VLOOKUP($B337,Stats!$A$2:$AA$19,2,FALSE))=FALSE,"",IF(ISNUMBER(BM337),BM337,(VLOOKUP($B337,Stats!$A$2:$AT$19,46,FALSE)-VLOOKUP($B337,Stats!$A$2:$AA$19,12,FALSE))/VLOOKUP($B337,Stats!$A$2:$AA$19,26,FALSE)))</f>
        <v>-0.25696424972507631</v>
      </c>
      <c r="BR337" s="51">
        <f t="shared" si="74"/>
        <v>-0.25696424972507631</v>
      </c>
      <c r="BS337" s="32" t="str">
        <f t="shared" si="69"/>
        <v>6371_201502</v>
      </c>
      <c r="BT337" s="53">
        <f t="shared" si="70"/>
        <v>-0.20914181231539308</v>
      </c>
    </row>
    <row r="338" spans="1:72" x14ac:dyDescent="0.15">
      <c r="A338" s="16">
        <v>6371</v>
      </c>
      <c r="B338" s="17">
        <v>201503</v>
      </c>
      <c r="C338" s="3">
        <v>0</v>
      </c>
      <c r="D338" s="23">
        <v>5.2315740883213113E-3</v>
      </c>
      <c r="E338" s="18">
        <v>1.0733558690306681E-2</v>
      </c>
      <c r="F338" s="24">
        <v>4</v>
      </c>
      <c r="G338" s="24">
        <v>6</v>
      </c>
      <c r="H338" s="20">
        <v>1.0797212344959062E-2</v>
      </c>
      <c r="I338" s="20">
        <v>-6.2424746691654058E-3</v>
      </c>
      <c r="J338" s="24">
        <v>3</v>
      </c>
      <c r="K338" s="24">
        <v>5</v>
      </c>
      <c r="L338" s="20">
        <v>2.3992398448016372E-2</v>
      </c>
      <c r="M338" s="20">
        <v>-1.0002290600901076E-2</v>
      </c>
      <c r="N338" s="19">
        <v>1.3097000000000001</v>
      </c>
      <c r="O338" s="19">
        <v>1</v>
      </c>
      <c r="P338" s="25">
        <v>42030</v>
      </c>
      <c r="Q338" s="20">
        <v>-3.5733374055127221E-2</v>
      </c>
      <c r="R338" s="25">
        <v>42037</v>
      </c>
      <c r="S338" s="25">
        <f>IF(ISNUMBER(R338),VLOOKUP(B338,Index!$B$3:$AB$18,27,FALSE),"")</f>
        <v>42041</v>
      </c>
      <c r="T338" s="25">
        <f>IF(ISNUMBER($R338),VLOOKUP($B338,Index!$B$21:$AB$36,27,FALSE),"")</f>
        <v>42041</v>
      </c>
      <c r="U338" s="25">
        <f>IF(ISNUMBER($R338),VLOOKUP($B338,Index!$B$39:$AB$54,27,FALSE),"")</f>
        <v>42034</v>
      </c>
      <c r="W338" s="18">
        <v>0.15694722264963934</v>
      </c>
      <c r="X338" s="19">
        <v>0.4</v>
      </c>
      <c r="Y338" s="18">
        <v>0.2036549571627779</v>
      </c>
      <c r="Z338" s="19">
        <f t="shared" si="71"/>
        <v>4</v>
      </c>
      <c r="AA338" s="21">
        <v>0.14640582443321376</v>
      </c>
      <c r="AB338" s="28"/>
      <c r="AC338" s="18">
        <v>2.4632430697435464E-2</v>
      </c>
      <c r="AD338" s="19">
        <v>0.16000000000000003</v>
      </c>
      <c r="AE338" s="18">
        <v>4.1475341576972899E-2</v>
      </c>
      <c r="AF338" s="19">
        <f t="shared" si="72"/>
        <v>16</v>
      </c>
      <c r="AG338" s="21">
        <v>2.1434665427969013E-2</v>
      </c>
      <c r="AH338" s="28"/>
      <c r="AK338" t="str">
        <f t="shared" si="75"/>
        <v/>
      </c>
      <c r="AL338" t="str">
        <f t="shared" si="75"/>
        <v/>
      </c>
      <c r="AM338" t="str">
        <f t="shared" si="75"/>
        <v/>
      </c>
      <c r="AN338" t="str">
        <f t="shared" si="75"/>
        <v/>
      </c>
      <c r="AO338" t="str">
        <f t="shared" si="75"/>
        <v/>
      </c>
      <c r="AP338" t="str">
        <f t="shared" si="75"/>
        <v/>
      </c>
      <c r="AQ338" t="str">
        <f t="shared" si="75"/>
        <v/>
      </c>
      <c r="AR338" t="str">
        <f t="shared" si="75"/>
        <v/>
      </c>
      <c r="AS338" t="str">
        <f t="shared" si="75"/>
        <v/>
      </c>
      <c r="AT338">
        <f t="shared" si="75"/>
        <v>0.14640582443321376</v>
      </c>
      <c r="AU338" t="str">
        <f t="shared" si="75"/>
        <v/>
      </c>
      <c r="AV338" t="str">
        <f t="shared" si="75"/>
        <v/>
      </c>
      <c r="AW338" t="str">
        <f t="shared" si="75"/>
        <v/>
      </c>
      <c r="AX338" t="str">
        <f t="shared" si="75"/>
        <v/>
      </c>
      <c r="AZ338" s="46">
        <f>IF(ISNUMBER(VLOOKUP($B338,Stats!$A$2:$AA$19,2,FALSE))=FALSE,"",IF(ISNUMBER(W338),(W338-VLOOKUP($B338,Stats!$A$2:$AA$19,2,FALSE))/VLOOKUP($B338,Stats!$A$2:$AA$19,16,FALSE),""))</f>
        <v>0.79436450668664271</v>
      </c>
      <c r="BA338" s="46">
        <f>IF(ISNUMBER(VLOOKUP($B338,Stats!$A$2:$AA$19,2,FALSE))=FALSE,"",IF(ISNUMBER(X338),(X338-VLOOKUP($B338,Stats!$A$2:$AA$19,3,FALSE))/VLOOKUP($B338,Stats!$A$2:$AA$19,17,FALSE),""))</f>
        <v>0.14737287675573754</v>
      </c>
      <c r="BB338" s="46"/>
      <c r="BC338" s="46"/>
      <c r="BD338" s="44">
        <f t="shared" si="68"/>
        <v>0.47086869172119011</v>
      </c>
      <c r="BE338" s="46">
        <f>IF(ISNUMBER(VLOOKUP($B338,Stats!$A$2:$AA$19,2,FALSE))=FALSE,"",IF(ISNUMBER(Y338),(Y338-VLOOKUP($B338,Stats!$A$2:$AA$19,5,FALSE))/VLOOKUP($B338,Stats!$A$2:$AA$19,19,FALSE),""))</f>
        <v>0.47383373628922881</v>
      </c>
      <c r="BF338" s="46"/>
      <c r="BG338" s="46"/>
      <c r="BH338" s="46">
        <f>IF(ISNUMBER(VLOOKUP($B338,Stats!$A$2:$AA$19,2,FALSE))=FALSE,"",IF(ISNUMBER(Z338),(Z338-VLOOKUP($B338,Stats!$A$2:$AA$19,8,FALSE))/VLOOKUP($B338,Stats!$A$2:$AA$19,22,FALSE),""))</f>
        <v>0.92592734635126706</v>
      </c>
      <c r="BI338" s="46" t="str">
        <f>IF(ISNUMBER(VLOOKUP($B338,Stats!$A$2:$AA$19,2,FALSE))=FALSE,"",IF(ISNUMBER(#REF!),(#REF!-VLOOKUP($B338,Stats!$A$2:$AA$19,9,FALSE))/VLOOKUP($B338,Stats!$A$2:$AA$19,23,FALSE),""))</f>
        <v/>
      </c>
      <c r="BJ338" s="46" t="str">
        <f>IF(ISNUMBER(VLOOKUP($B338,Stats!$A$2:$AA$19,2,FALSE))=FALSE,"",IF(ISNUMBER(#REF!),(#REF!-VLOOKUP($B338,Stats!$A$2:$AA$19,10,FALSE))/VLOOKUP($B338,Stats!$A$2:$AA$19,24,FALSE),""))</f>
        <v/>
      </c>
      <c r="BK338" s="44">
        <f t="shared" si="73"/>
        <v>-5.3905411497080058E-2</v>
      </c>
      <c r="BL338" s="46" t="str">
        <f>IF(ISNUMBER(VLOOKUP($B338,Stats!$A$2:$AA$19,2,FALSE))=FALSE,"",IF(ISNUMBER(#REF!),(#REF!-VLOOKUP($B338,Stats!$A$2:$AA$19,11,FALSE))/VLOOKUP($B338,Stats!$A$2:$AA$19,25,FALSE),""))</f>
        <v/>
      </c>
      <c r="BM338" s="46">
        <f>IF(ISNUMBER(VLOOKUP($B338,Stats!$A$2:$AA$19,2,FALSE))=FALSE,"",IF(ISNUMBER(AA338),(AA338-VLOOKUP($B338,Stats!$A$2:$AA$19,12,FALSE))/VLOOKUP($B338,Stats!$A$2:$AA$19,26,FALSE),""))</f>
        <v>-0.51973049162857965</v>
      </c>
      <c r="BN338" s="46" t="str">
        <f>IF(ISNUMBER(VLOOKUP($B338,Stats!$A$2:$AA$19,2,FALSE))=FALSE,"",IF(ISNUMBER(#REF!),(#REF!-VLOOKUP($B338,Stats!$A$2:$AA$19,13,FALSE))/VLOOKUP($B338,Stats!$A$2:$AA$19,27,FALSE),""))</f>
        <v/>
      </c>
      <c r="BO338" s="46" t="str">
        <f>IF(ISNUMBER(VLOOKUP($B338,Stats!$A$2:$AA$19,2,FALSE))=FALSE,"",IF(ISNUMBER(#REF!),(#REF!-VLOOKUP($B338,Stats!$A$2:$AA$19,14,FALSE))/VLOOKUP($B338,Stats!$A$2:$AB$19,28,FALSE),""))</f>
        <v/>
      </c>
      <c r="BP338" s="46"/>
      <c r="BQ338" s="46">
        <f>IF(ISNUMBER(VLOOKUP($B338,Stats!$A$2:$AA$19,2,FALSE))=FALSE,"",IF(ISNUMBER(BM338),BM338,(VLOOKUP($B338,Stats!$A$2:$AT$19,46,FALSE)-VLOOKUP($B338,Stats!$A$2:$AA$19,12,FALSE))/VLOOKUP($B338,Stats!$A$2:$AA$19,26,FALSE)))</f>
        <v>-0.51973049162857965</v>
      </c>
      <c r="BR338" s="51">
        <f t="shared" si="74"/>
        <v>-0.51973049162857965</v>
      </c>
      <c r="BS338" s="32" t="str">
        <f t="shared" si="69"/>
        <v>6371_201503</v>
      </c>
      <c r="BT338" s="53">
        <f t="shared" si="70"/>
        <v>-4.2115606879725938E-2</v>
      </c>
    </row>
    <row r="339" spans="1:72" x14ac:dyDescent="0.15">
      <c r="A339" s="16">
        <v>6371</v>
      </c>
      <c r="B339" s="17">
        <v>201504</v>
      </c>
      <c r="C339" s="3">
        <v>0</v>
      </c>
      <c r="D339" s="23">
        <v>7.9213225164549206E-2</v>
      </c>
      <c r="E339" s="18">
        <v>1.4872024682926964E-2</v>
      </c>
      <c r="F339" s="24">
        <v>6</v>
      </c>
      <c r="G339" s="24">
        <v>1</v>
      </c>
      <c r="H339" s="20">
        <v>1.5755269921726638E-2</v>
      </c>
      <c r="I339" s="20">
        <v>-1.7220266340119417E-2</v>
      </c>
      <c r="J339" s="24">
        <v>6</v>
      </c>
      <c r="K339" s="24">
        <v>1</v>
      </c>
      <c r="L339" s="20">
        <v>2.4497067775220982E-2</v>
      </c>
      <c r="M339" s="20">
        <v>-1.7220266340119417E-2</v>
      </c>
      <c r="N339" s="19">
        <v>1.4100999999999999</v>
      </c>
      <c r="O339" s="19">
        <v>1.0981231991277938</v>
      </c>
      <c r="P339" s="25">
        <v>42052</v>
      </c>
      <c r="Q339" s="20">
        <v>0</v>
      </c>
      <c r="R339" s="25">
        <v>42044</v>
      </c>
      <c r="S339" s="25">
        <f>IF(ISNUMBER(R339),VLOOKUP(B339,Index!$B$3:$AB$18,27,FALSE),"")</f>
        <v>42044</v>
      </c>
      <c r="T339" s="25">
        <f>IF(ISNUMBER($R339),VLOOKUP($B339,Index!$B$21:$AB$36,27,FALSE),"")</f>
        <v>42044</v>
      </c>
      <c r="U339" s="25">
        <f>IF(ISNUMBER($R339),VLOOKUP($B339,Index!$B$39:$AB$54,27,FALSE),"")</f>
        <v>42052</v>
      </c>
      <c r="W339" s="18">
        <v>3.1685290065819678</v>
      </c>
      <c r="X339" s="19">
        <v>0.8571428571428571</v>
      </c>
      <c r="Y339" s="18">
        <v>0.28217682849775599</v>
      </c>
      <c r="Z339" s="19">
        <f t="shared" si="71"/>
        <v>0</v>
      </c>
      <c r="AA339" s="21" t="s">
        <v>25</v>
      </c>
      <c r="AB339" s="28"/>
      <c r="AC339" s="18">
        <v>10.039576065551312</v>
      </c>
      <c r="AD339" s="19">
        <v>0.73469387755102034</v>
      </c>
      <c r="AE339" s="18">
        <v>7.9623762541051996E-2</v>
      </c>
      <c r="AF339" s="19">
        <f t="shared" si="72"/>
        <v>0</v>
      </c>
      <c r="AG339" s="21" t="s">
        <v>25</v>
      </c>
      <c r="AH339" s="28"/>
      <c r="AK339" t="str">
        <f t="shared" si="75"/>
        <v/>
      </c>
      <c r="AL339" t="str">
        <f t="shared" si="75"/>
        <v/>
      </c>
      <c r="AM339" t="str">
        <f t="shared" si="75"/>
        <v/>
      </c>
      <c r="AN339" t="str">
        <f t="shared" si="75"/>
        <v/>
      </c>
      <c r="AO339" t="str">
        <f t="shared" si="75"/>
        <v/>
      </c>
      <c r="AP339" t="str">
        <f t="shared" si="75"/>
        <v/>
      </c>
      <c r="AQ339" t="str">
        <f t="shared" si="75"/>
        <v/>
      </c>
      <c r="AR339" t="str">
        <f t="shared" si="75"/>
        <v/>
      </c>
      <c r="AS339" t="str">
        <f t="shared" si="75"/>
        <v/>
      </c>
      <c r="AT339" t="str">
        <f t="shared" si="75"/>
        <v/>
      </c>
      <c r="AU339" t="str">
        <f t="shared" si="75"/>
        <v/>
      </c>
      <c r="AV339" t="str">
        <f t="shared" si="75"/>
        <v/>
      </c>
      <c r="AW339" t="str">
        <f t="shared" si="75"/>
        <v/>
      </c>
      <c r="AX339" t="str">
        <f t="shared" si="75"/>
        <v/>
      </c>
      <c r="AZ339" s="46">
        <f>IF(ISNUMBER(VLOOKUP($B339,Stats!$A$2:$AA$19,2,FALSE))=FALSE,"",IF(ISNUMBER(W339),(W339-VLOOKUP($B339,Stats!$A$2:$AA$19,2,FALSE))/VLOOKUP($B339,Stats!$A$2:$AA$19,16,FALSE),""))</f>
        <v>0.92776314542248894</v>
      </c>
      <c r="BA339" s="46">
        <f>IF(ISNUMBER(VLOOKUP($B339,Stats!$A$2:$AA$19,2,FALSE))=FALSE,"",IF(ISNUMBER(X339),(X339-VLOOKUP($B339,Stats!$A$2:$AA$19,3,FALSE))/VLOOKUP($B339,Stats!$A$2:$AA$19,17,FALSE),""))</f>
        <v>-2.8916520771255196E-2</v>
      </c>
      <c r="BB339" s="46"/>
      <c r="BC339" s="46"/>
      <c r="BD339" s="44">
        <f t="shared" si="68"/>
        <v>0.44942331232561689</v>
      </c>
      <c r="BE339" s="46">
        <f>IF(ISNUMBER(VLOOKUP($B339,Stats!$A$2:$AA$19,2,FALSE))=FALSE,"",IF(ISNUMBER(Y339),(Y339-VLOOKUP($B339,Stats!$A$2:$AA$19,5,FALSE))/VLOOKUP($B339,Stats!$A$2:$AA$19,19,FALSE),""))</f>
        <v>1.552095357346863</v>
      </c>
      <c r="BF339" s="46"/>
      <c r="BG339" s="46"/>
      <c r="BH339" s="46">
        <f>IF(ISNUMBER(VLOOKUP($B339,Stats!$A$2:$AA$19,2,FALSE))=FALSE,"",IF(ISNUMBER(Z339),(Z339-VLOOKUP($B339,Stats!$A$2:$AA$19,8,FALSE))/VLOOKUP($B339,Stats!$A$2:$AA$19,22,FALSE),""))</f>
        <v>-0.5145844845400992</v>
      </c>
      <c r="BI339" s="46" t="str">
        <f>IF(ISNUMBER(VLOOKUP($B339,Stats!$A$2:$AA$19,2,FALSE))=FALSE,"",IF(ISNUMBER(#REF!),(#REF!-VLOOKUP($B339,Stats!$A$2:$AA$19,9,FALSE))/VLOOKUP($B339,Stats!$A$2:$AA$19,23,FALSE),""))</f>
        <v/>
      </c>
      <c r="BJ339" s="46" t="str">
        <f>IF(ISNUMBER(VLOOKUP($B339,Stats!$A$2:$AA$19,2,FALSE))=FALSE,"",IF(ISNUMBER(#REF!),(#REF!-VLOOKUP($B339,Stats!$A$2:$AA$19,10,FALSE))/VLOOKUP($B339,Stats!$A$2:$AA$19,24,FALSE),""))</f>
        <v/>
      </c>
      <c r="BK339" s="44">
        <f t="shared" si="73"/>
        <v>-1.2408420955048338</v>
      </c>
      <c r="BL339" s="46" t="str">
        <f>IF(ISNUMBER(VLOOKUP($B339,Stats!$A$2:$AA$19,2,FALSE))=FALSE,"",IF(ISNUMBER(#REF!),(#REF!-VLOOKUP($B339,Stats!$A$2:$AA$19,11,FALSE))/VLOOKUP($B339,Stats!$A$2:$AA$19,25,FALSE),""))</f>
        <v/>
      </c>
      <c r="BM339" s="46" t="str">
        <f>IF(ISNUMBER(VLOOKUP($B339,Stats!$A$2:$AA$19,2,FALSE))=FALSE,"",IF(ISNUMBER(AA339),(AA339-VLOOKUP($B339,Stats!$A$2:$AA$19,12,FALSE))/VLOOKUP($B339,Stats!$A$2:$AA$19,26,FALSE),""))</f>
        <v/>
      </c>
      <c r="BN339" s="46" t="str">
        <f>IF(ISNUMBER(VLOOKUP($B339,Stats!$A$2:$AA$19,2,FALSE))=FALSE,"",IF(ISNUMBER(#REF!),(#REF!-VLOOKUP($B339,Stats!$A$2:$AA$19,13,FALSE))/VLOOKUP($B339,Stats!$A$2:$AA$19,27,FALSE),""))</f>
        <v/>
      </c>
      <c r="BO339" s="46" t="str">
        <f>IF(ISNUMBER(VLOOKUP($B339,Stats!$A$2:$AA$19,2,FALSE))=FALSE,"",IF(ISNUMBER(#REF!),(#REF!-VLOOKUP($B339,Stats!$A$2:$AA$19,14,FALSE))/VLOOKUP($B339,Stats!$A$2:$AB$19,28,FALSE),""))</f>
        <v/>
      </c>
      <c r="BP339" s="46"/>
      <c r="BQ339" s="46">
        <f>IF(ISNUMBER(VLOOKUP($B339,Stats!$A$2:$AA$19,2,FALSE))=FALSE,"",IF(ISNUMBER(BM339),BM339,(VLOOKUP($B339,Stats!$A$2:$AT$19,46,FALSE)-VLOOKUP($B339,Stats!$A$2:$AA$19,12,FALSE))/VLOOKUP($B339,Stats!$A$2:$AA$19,26,FALSE)))</f>
        <v>-0.64096278450557098</v>
      </c>
      <c r="BR339" s="51">
        <f t="shared" si="74"/>
        <v>-0.64096278450557098</v>
      </c>
      <c r="BS339" s="32" t="str">
        <f t="shared" si="69"/>
        <v>6371_201504</v>
      </c>
      <c r="BT339" s="53">
        <f t="shared" si="70"/>
        <v>-0.7828131517388911</v>
      </c>
    </row>
    <row r="340" spans="1:72" x14ac:dyDescent="0.15">
      <c r="A340" s="16">
        <v>6371</v>
      </c>
      <c r="B340" s="17">
        <v>201505</v>
      </c>
      <c r="C340" s="3">
        <v>0</v>
      </c>
      <c r="D340" s="23">
        <v>-2.7941280760229725E-2</v>
      </c>
      <c r="E340" s="18">
        <v>1.6105044152406912E-2</v>
      </c>
      <c r="F340" s="24">
        <v>4</v>
      </c>
      <c r="G340" s="24">
        <v>4</v>
      </c>
      <c r="H340" s="20">
        <v>1.0574438778648887E-2</v>
      </c>
      <c r="I340" s="20">
        <v>-1.7418898159970164E-2</v>
      </c>
      <c r="J340" s="24">
        <v>3</v>
      </c>
      <c r="K340" s="24">
        <v>2</v>
      </c>
      <c r="L340" s="20">
        <v>1.8947821718222846E-2</v>
      </c>
      <c r="M340" s="20">
        <v>-2.3757180341819617E-2</v>
      </c>
      <c r="N340" s="19">
        <v>1.42</v>
      </c>
      <c r="O340" s="19">
        <v>1.0315269504576492</v>
      </c>
      <c r="P340" s="25">
        <v>42067</v>
      </c>
      <c r="Q340" s="20">
        <v>-3.4718309859154806E-2</v>
      </c>
      <c r="R340" s="25">
        <v>42069</v>
      </c>
      <c r="S340" s="25">
        <f>IF(ISNUMBER(R340),VLOOKUP(B340,Index!$B$3:$AB$18,27,FALSE),"")</f>
        <v>42069</v>
      </c>
      <c r="T340" s="25">
        <f>IF(ISNUMBER($R340),VLOOKUP($B340,Index!$B$21:$AB$36,27,FALSE),"")</f>
        <v>42069</v>
      </c>
      <c r="U340" s="25">
        <f>IF(ISNUMBER($R340),VLOOKUP($B340,Index!$B$39:$AB$54,27,FALSE),"")</f>
        <v>42069</v>
      </c>
      <c r="W340" s="18">
        <v>-1.0058861073682701</v>
      </c>
      <c r="X340" s="19">
        <v>0.5</v>
      </c>
      <c r="Y340" s="18">
        <v>0.30557172803509064</v>
      </c>
      <c r="Z340" s="19">
        <f t="shared" si="71"/>
        <v>0</v>
      </c>
      <c r="AA340" s="21" t="s">
        <v>25</v>
      </c>
      <c r="AB340" s="28"/>
      <c r="AC340" s="18">
        <v>1.011806860996491</v>
      </c>
      <c r="AD340" s="19">
        <v>0.25</v>
      </c>
      <c r="AE340" s="18">
        <v>9.3374080974351403E-2</v>
      </c>
      <c r="AF340" s="19">
        <f t="shared" si="72"/>
        <v>0</v>
      </c>
      <c r="AG340" s="21" t="s">
        <v>25</v>
      </c>
      <c r="AH340" s="28"/>
      <c r="AK340" t="str">
        <f t="shared" si="75"/>
        <v/>
      </c>
      <c r="AL340" t="str">
        <f t="shared" si="75"/>
        <v/>
      </c>
      <c r="AM340" t="str">
        <f t="shared" si="75"/>
        <v/>
      </c>
      <c r="AN340" t="str">
        <f t="shared" si="75"/>
        <v/>
      </c>
      <c r="AO340" t="str">
        <f t="shared" si="75"/>
        <v/>
      </c>
      <c r="AP340" t="str">
        <f t="shared" si="75"/>
        <v/>
      </c>
      <c r="AQ340" t="str">
        <f t="shared" si="75"/>
        <v/>
      </c>
      <c r="AR340" t="str">
        <f t="shared" si="75"/>
        <v/>
      </c>
      <c r="AS340" t="str">
        <f t="shared" si="75"/>
        <v/>
      </c>
      <c r="AT340" t="str">
        <f t="shared" si="75"/>
        <v/>
      </c>
      <c r="AU340" t="str">
        <f t="shared" si="75"/>
        <v/>
      </c>
      <c r="AV340" t="str">
        <f t="shared" si="75"/>
        <v/>
      </c>
      <c r="AW340" t="str">
        <f t="shared" si="75"/>
        <v/>
      </c>
      <c r="AX340" t="str">
        <f t="shared" si="75"/>
        <v/>
      </c>
      <c r="AZ340" s="46">
        <f>IF(ISNUMBER(VLOOKUP($B340,Stats!$A$2:$AA$19,2,FALSE))=FALSE,"",IF(ISNUMBER(W340),(W340-VLOOKUP($B340,Stats!$A$2:$AA$19,2,FALSE))/VLOOKUP($B340,Stats!$A$2:$AA$19,16,FALSE),""))</f>
        <v>-1.3804982622386281</v>
      </c>
      <c r="BA340" s="46">
        <f>IF(ISNUMBER(VLOOKUP($B340,Stats!$A$2:$AA$19,2,FALSE))=FALSE,"",IF(ISNUMBER(X340),(X340-VLOOKUP($B340,Stats!$A$2:$AA$19,3,FALSE))/VLOOKUP($B340,Stats!$A$2:$AA$19,17,FALSE),""))</f>
        <v>-0.52592327303600894</v>
      </c>
      <c r="BB340" s="46"/>
      <c r="BC340" s="46"/>
      <c r="BD340" s="44">
        <f t="shared" si="68"/>
        <v>-0.95321076763731849</v>
      </c>
      <c r="BE340" s="46">
        <f>IF(ISNUMBER(VLOOKUP($B340,Stats!$A$2:$AA$19,2,FALSE))=FALSE,"",IF(ISNUMBER(Y340),(Y340-VLOOKUP($B340,Stats!$A$2:$AA$19,5,FALSE))/VLOOKUP($B340,Stats!$A$2:$AA$19,19,FALSE),""))</f>
        <v>1.1892065898582074</v>
      </c>
      <c r="BF340" s="46"/>
      <c r="BG340" s="46"/>
      <c r="BH340" s="46">
        <f>IF(ISNUMBER(VLOOKUP($B340,Stats!$A$2:$AA$19,2,FALSE))=FALSE,"",IF(ISNUMBER(Z340),(Z340-VLOOKUP($B340,Stats!$A$2:$AA$19,8,FALSE))/VLOOKUP($B340,Stats!$A$2:$AA$19,22,FALSE),""))</f>
        <v>-0.59810804423176478</v>
      </c>
      <c r="BI340" s="46" t="str">
        <f>IF(ISNUMBER(VLOOKUP($B340,Stats!$A$2:$AA$19,2,FALSE))=FALSE,"",IF(ISNUMBER(#REF!),(#REF!-VLOOKUP($B340,Stats!$A$2:$AA$19,9,FALSE))/VLOOKUP($B340,Stats!$A$2:$AA$19,23,FALSE),""))</f>
        <v/>
      </c>
      <c r="BJ340" s="46" t="str">
        <f>IF(ISNUMBER(VLOOKUP($B340,Stats!$A$2:$AA$19,2,FALSE))=FALSE,"",IF(ISNUMBER(#REF!),(#REF!-VLOOKUP($B340,Stats!$A$2:$AA$19,10,FALSE))/VLOOKUP($B340,Stats!$A$2:$AA$19,24,FALSE),""))</f>
        <v/>
      </c>
      <c r="BK340" s="44">
        <f t="shared" si="73"/>
        <v>-1.0118770261702745</v>
      </c>
      <c r="BL340" s="46" t="str">
        <f>IF(ISNUMBER(VLOOKUP($B340,Stats!$A$2:$AA$19,2,FALSE))=FALSE,"",IF(ISNUMBER(#REF!),(#REF!-VLOOKUP($B340,Stats!$A$2:$AA$19,11,FALSE))/VLOOKUP($B340,Stats!$A$2:$AA$19,25,FALSE),""))</f>
        <v/>
      </c>
      <c r="BM340" s="46" t="str">
        <f>IF(ISNUMBER(VLOOKUP($B340,Stats!$A$2:$AA$19,2,FALSE))=FALSE,"",IF(ISNUMBER(AA340),(AA340-VLOOKUP($B340,Stats!$A$2:$AA$19,12,FALSE))/VLOOKUP($B340,Stats!$A$2:$AA$19,26,FALSE),""))</f>
        <v/>
      </c>
      <c r="BN340" s="46" t="str">
        <f>IF(ISNUMBER(VLOOKUP($B340,Stats!$A$2:$AA$19,2,FALSE))=FALSE,"",IF(ISNUMBER(#REF!),(#REF!-VLOOKUP($B340,Stats!$A$2:$AA$19,13,FALSE))/VLOOKUP($B340,Stats!$A$2:$AA$19,27,FALSE),""))</f>
        <v/>
      </c>
      <c r="BO340" s="46" t="str">
        <f>IF(ISNUMBER(VLOOKUP($B340,Stats!$A$2:$AA$19,2,FALSE))=FALSE,"",IF(ISNUMBER(#REF!),(#REF!-VLOOKUP($B340,Stats!$A$2:$AA$19,14,FALSE))/VLOOKUP($B340,Stats!$A$2:$AB$19,28,FALSE),""))</f>
        <v/>
      </c>
      <c r="BP340" s="46"/>
      <c r="BQ340" s="46">
        <f>IF(ISNUMBER(VLOOKUP($B340,Stats!$A$2:$AA$19,2,FALSE))=FALSE,"",IF(ISNUMBER(BM340),BM340,(VLOOKUP($B340,Stats!$A$2:$AT$19,46,FALSE)-VLOOKUP($B340,Stats!$A$2:$AA$19,12,FALSE))/VLOOKUP($B340,Stats!$A$2:$AA$19,26,FALSE)))</f>
        <v>-0.36655208107354165</v>
      </c>
      <c r="BR340" s="51">
        <f t="shared" si="74"/>
        <v>-0.36655208107354165</v>
      </c>
      <c r="BS340" s="32" t="str">
        <f t="shared" si="69"/>
        <v>6371_201505</v>
      </c>
      <c r="BT340" s="53">
        <f t="shared" si="70"/>
        <v>-0.87107878544433681</v>
      </c>
    </row>
    <row r="341" spans="1:72" x14ac:dyDescent="0.15">
      <c r="A341" s="16">
        <v>6371</v>
      </c>
      <c r="B341" s="17">
        <v>201506</v>
      </c>
      <c r="C341" s="3">
        <v>0</v>
      </c>
      <c r="D341" s="23">
        <v>0.13613482162398771</v>
      </c>
      <c r="E341" s="18">
        <v>1.171223794012461E-2</v>
      </c>
      <c r="F341" s="24">
        <v>8</v>
      </c>
      <c r="G341" s="24">
        <v>2</v>
      </c>
      <c r="H341" s="20">
        <v>1.6526569625217147E-2</v>
      </c>
      <c r="I341" s="20">
        <v>-1.5778234733195284E-3</v>
      </c>
      <c r="J341" s="24">
        <v>6</v>
      </c>
      <c r="K341" s="24">
        <v>2</v>
      </c>
      <c r="L341" s="20">
        <v>3.6069739535540268E-2</v>
      </c>
      <c r="M341" s="20">
        <v>-2.4371012830621819E-3</v>
      </c>
      <c r="N341" s="19">
        <v>1.5572999999999999</v>
      </c>
      <c r="O341" s="19">
        <v>1.1227020402278134</v>
      </c>
      <c r="P341" s="25">
        <v>42083</v>
      </c>
      <c r="Q341" s="20">
        <v>-3.1538957780803401E-3</v>
      </c>
      <c r="R341" s="25">
        <v>42075</v>
      </c>
      <c r="S341" s="25">
        <f>IF(ISNUMBER(R341),VLOOKUP(B341,Index!$B$3:$AB$18,27,FALSE),"")</f>
        <v>42073</v>
      </c>
      <c r="T341" s="25">
        <f>IF(ISNUMBER($R341),VLOOKUP($B341,Index!$B$21:$AB$36,27,FALSE),"")</f>
        <v>42075</v>
      </c>
      <c r="U341" s="25">
        <f>IF(ISNUMBER($R341),VLOOKUP($B341,Index!$B$39:$AB$54,27,FALSE),"")</f>
        <v>42075</v>
      </c>
      <c r="W341" s="18">
        <v>4.0840446487196314</v>
      </c>
      <c r="X341" s="19">
        <v>0.8</v>
      </c>
      <c r="Y341" s="18">
        <v>0.22222409033179544</v>
      </c>
      <c r="Z341" s="19">
        <f t="shared" si="71"/>
        <v>2</v>
      </c>
      <c r="AA341" s="21">
        <v>43.164020374461437</v>
      </c>
      <c r="AB341" s="28"/>
      <c r="AC341" s="18">
        <v>16.679420692735459</v>
      </c>
      <c r="AD341" s="19">
        <v>0.64000000000000012</v>
      </c>
      <c r="AE341" s="18">
        <v>4.9383546323793978E-2</v>
      </c>
      <c r="AF341" s="19">
        <f t="shared" si="72"/>
        <v>4</v>
      </c>
      <c r="AG341" s="21">
        <v>1863.132654886922</v>
      </c>
      <c r="AH341" s="28"/>
      <c r="AK341" t="str">
        <f t="shared" si="75"/>
        <v/>
      </c>
      <c r="AL341" t="str">
        <f t="shared" si="75"/>
        <v/>
      </c>
      <c r="AM341" t="str">
        <f t="shared" si="75"/>
        <v/>
      </c>
      <c r="AN341" t="str">
        <f t="shared" si="75"/>
        <v/>
      </c>
      <c r="AO341" t="str">
        <f t="shared" si="75"/>
        <v/>
      </c>
      <c r="AP341" t="str">
        <f t="shared" si="75"/>
        <v/>
      </c>
      <c r="AQ341" t="str">
        <f t="shared" si="75"/>
        <v/>
      </c>
      <c r="AR341" t="str">
        <f t="shared" si="75"/>
        <v/>
      </c>
      <c r="AS341" t="str">
        <f t="shared" si="75"/>
        <v/>
      </c>
      <c r="AT341" t="str">
        <f t="shared" si="75"/>
        <v/>
      </c>
      <c r="AU341" t="str">
        <f t="shared" si="75"/>
        <v/>
      </c>
      <c r="AV341" t="str">
        <f t="shared" si="75"/>
        <v/>
      </c>
      <c r="AW341">
        <f t="shared" si="75"/>
        <v>43.164020374461437</v>
      </c>
      <c r="AX341" t="str">
        <f t="shared" si="75"/>
        <v/>
      </c>
      <c r="AZ341" s="46">
        <f>IF(ISNUMBER(VLOOKUP($B341,Stats!$A$2:$AA$19,2,FALSE))=FALSE,"",IF(ISNUMBER(W341),(W341-VLOOKUP($B341,Stats!$A$2:$AA$19,2,FALSE))/VLOOKUP($B341,Stats!$A$2:$AA$19,16,FALSE),""))</f>
        <v>1.6876563459388574</v>
      </c>
      <c r="BA341" s="46">
        <f>IF(ISNUMBER(VLOOKUP($B341,Stats!$A$2:$AA$19,2,FALSE))=FALSE,"",IF(ISNUMBER(X341),(X341-VLOOKUP($B341,Stats!$A$2:$AA$19,3,FALSE))/VLOOKUP($B341,Stats!$A$2:$AA$19,17,FALSE),""))</f>
        <v>-3.4963065069354378E-2</v>
      </c>
      <c r="BB341" s="46"/>
      <c r="BC341" s="46"/>
      <c r="BD341" s="44">
        <f t="shared" si="68"/>
        <v>0.82634664043475148</v>
      </c>
      <c r="BE341" s="46">
        <f>IF(ISNUMBER(VLOOKUP($B341,Stats!$A$2:$AA$19,2,FALSE))=FALSE,"",IF(ISNUMBER(Y341),(Y341-VLOOKUP($B341,Stats!$A$2:$AA$19,5,FALSE))/VLOOKUP($B341,Stats!$A$2:$AA$19,19,FALSE),""))</f>
        <v>0.83213417536732404</v>
      </c>
      <c r="BF341" s="46"/>
      <c r="BG341" s="46"/>
      <c r="BH341" s="46">
        <f>IF(ISNUMBER(VLOOKUP($B341,Stats!$A$2:$AA$19,2,FALSE))=FALSE,"",IF(ISNUMBER(Z341),(Z341-VLOOKUP($B341,Stats!$A$2:$AA$19,8,FALSE))/VLOOKUP($B341,Stats!$A$2:$AA$19,22,FALSE),""))</f>
        <v>-0.44132796508511463</v>
      </c>
      <c r="BI341" s="46" t="str">
        <f>IF(ISNUMBER(VLOOKUP($B341,Stats!$A$2:$AA$19,2,FALSE))=FALSE,"",IF(ISNUMBER(#REF!),(#REF!-VLOOKUP($B341,Stats!$A$2:$AA$19,9,FALSE))/VLOOKUP($B341,Stats!$A$2:$AA$19,23,FALSE),""))</f>
        <v/>
      </c>
      <c r="BJ341" s="46" t="str">
        <f>IF(ISNUMBER(VLOOKUP($B341,Stats!$A$2:$AA$19,2,FALSE))=FALSE,"",IF(ISNUMBER(#REF!),(#REF!-VLOOKUP($B341,Stats!$A$2:$AA$19,10,FALSE))/VLOOKUP($B341,Stats!$A$2:$AA$19,24,FALSE),""))</f>
        <v/>
      </c>
      <c r="BK341" s="44">
        <f t="shared" si="73"/>
        <v>-0.71489231228266115</v>
      </c>
      <c r="BL341" s="46" t="str">
        <f>IF(ISNUMBER(VLOOKUP($B341,Stats!$A$2:$AA$19,2,FALSE))=FALSE,"",IF(ISNUMBER(#REF!),(#REF!-VLOOKUP($B341,Stats!$A$2:$AA$19,11,FALSE))/VLOOKUP($B341,Stats!$A$2:$AA$19,25,FALSE),""))</f>
        <v/>
      </c>
      <c r="BM341" s="46">
        <f>IF(ISNUMBER(VLOOKUP($B341,Stats!$A$2:$AA$19,2,FALSE))=FALSE,"",IF(ISNUMBER(AA341),(AA341-VLOOKUP($B341,Stats!$A$2:$AA$19,12,FALSE))/VLOOKUP($B341,Stats!$A$2:$AA$19,26,FALSE),""))</f>
        <v>-3.4415767752038431E-2</v>
      </c>
      <c r="BN341" s="46" t="str">
        <f>IF(ISNUMBER(VLOOKUP($B341,Stats!$A$2:$AA$19,2,FALSE))=FALSE,"",IF(ISNUMBER(#REF!),(#REF!-VLOOKUP($B341,Stats!$A$2:$AA$19,13,FALSE))/VLOOKUP($B341,Stats!$A$2:$AA$19,27,FALSE),""))</f>
        <v/>
      </c>
      <c r="BO341" s="46" t="str">
        <f>IF(ISNUMBER(VLOOKUP($B341,Stats!$A$2:$AA$19,2,FALSE))=FALSE,"",IF(ISNUMBER(#REF!),(#REF!-VLOOKUP($B341,Stats!$A$2:$AA$19,14,FALSE))/VLOOKUP($B341,Stats!$A$2:$AB$19,28,FALSE),""))</f>
        <v/>
      </c>
      <c r="BP341" s="46"/>
      <c r="BQ341" s="46">
        <f>IF(ISNUMBER(VLOOKUP($B341,Stats!$A$2:$AA$19,2,FALSE))=FALSE,"",IF(ISNUMBER(BM341),BM341,(VLOOKUP($B341,Stats!$A$2:$AT$19,46,FALSE)-VLOOKUP($B341,Stats!$A$2:$AA$19,12,FALSE))/VLOOKUP($B341,Stats!$A$2:$AA$19,26,FALSE)))</f>
        <v>-3.4415767752038431E-2</v>
      </c>
      <c r="BR341" s="51">
        <f t="shared" si="74"/>
        <v>-3.4415767752038431E-2</v>
      </c>
      <c r="BS341" s="32" t="str">
        <f t="shared" si="69"/>
        <v>6371_201506</v>
      </c>
      <c r="BT341" s="53">
        <f t="shared" si="70"/>
        <v>-0.27054921283305411</v>
      </c>
    </row>
    <row r="342" spans="1:72" x14ac:dyDescent="0.15">
      <c r="A342" s="16">
        <v>6371</v>
      </c>
      <c r="B342" s="17">
        <v>201507</v>
      </c>
      <c r="C342" s="3">
        <v>0</v>
      </c>
      <c r="D342" s="23">
        <v>2.5813908688113951E-2</v>
      </c>
      <c r="E342" s="18">
        <v>2.6853102666343359E-2</v>
      </c>
      <c r="F342" s="24">
        <v>4</v>
      </c>
      <c r="G342" s="24">
        <v>1</v>
      </c>
      <c r="H342" s="20">
        <v>1.6062348546596106E-2</v>
      </c>
      <c r="I342" s="20">
        <v>-3.7245981195025868E-2</v>
      </c>
      <c r="J342" s="24">
        <v>3</v>
      </c>
      <c r="K342" s="24">
        <v>1</v>
      </c>
      <c r="L342" s="20">
        <v>3.3712194182238475E-2</v>
      </c>
      <c r="M342" s="20">
        <v>-3.7245981195025868E-2</v>
      </c>
      <c r="N342" s="19">
        <v>1.6485000000000001</v>
      </c>
      <c r="O342" s="19">
        <v>1.0240402534476334</v>
      </c>
      <c r="P342" s="25">
        <v>42088</v>
      </c>
      <c r="Q342" s="20">
        <v>-3.7245981195025868E-2</v>
      </c>
      <c r="R342" s="25">
        <v>42089</v>
      </c>
      <c r="S342" s="25">
        <f>IF(ISNUMBER(R342),VLOOKUP(B342,Index!$B$3:$AB$18,27,FALSE),"")</f>
        <v>42088</v>
      </c>
      <c r="T342" s="25">
        <f>IF(ISNUMBER($R342),VLOOKUP($B342,Index!$B$21:$AB$36,27,FALSE),"")</f>
        <v>42089</v>
      </c>
      <c r="U342" s="25">
        <f>IF(ISNUMBER($R342),VLOOKUP($B342,Index!$B$39:$AB$54,27,FALSE),"")</f>
        <v>42089</v>
      </c>
      <c r="W342" s="18">
        <v>1.8586014255442045</v>
      </c>
      <c r="X342" s="19">
        <v>0.8</v>
      </c>
      <c r="Y342" s="18">
        <v>0.50950180000791323</v>
      </c>
      <c r="Z342" s="19">
        <f t="shared" si="71"/>
        <v>1</v>
      </c>
      <c r="AA342" s="21">
        <v>0.69306561029895353</v>
      </c>
      <c r="AB342" s="28"/>
      <c r="AC342" s="18">
        <v>3.454399259034949</v>
      </c>
      <c r="AD342" s="19">
        <v>0.64000000000000012</v>
      </c>
      <c r="AE342" s="18">
        <v>0.25959208421130359</v>
      </c>
      <c r="AF342" s="19">
        <f t="shared" si="72"/>
        <v>1</v>
      </c>
      <c r="AG342" s="21">
        <v>0.4803399401790609</v>
      </c>
      <c r="AH342" s="28"/>
      <c r="AK342" t="str">
        <f t="shared" si="75"/>
        <v/>
      </c>
      <c r="AL342" t="str">
        <f t="shared" si="75"/>
        <v/>
      </c>
      <c r="AM342" t="str">
        <f t="shared" si="75"/>
        <v/>
      </c>
      <c r="AN342" t="str">
        <f t="shared" si="75"/>
        <v/>
      </c>
      <c r="AO342" t="str">
        <f t="shared" si="75"/>
        <v/>
      </c>
      <c r="AP342" t="str">
        <f t="shared" si="75"/>
        <v/>
      </c>
      <c r="AQ342" t="str">
        <f t="shared" si="75"/>
        <v/>
      </c>
      <c r="AR342" t="str">
        <f t="shared" si="75"/>
        <v/>
      </c>
      <c r="AS342" t="str">
        <f t="shared" si="75"/>
        <v/>
      </c>
      <c r="AT342" t="str">
        <f t="shared" si="75"/>
        <v/>
      </c>
      <c r="AU342" t="str">
        <f t="shared" si="75"/>
        <v/>
      </c>
      <c r="AV342" t="str">
        <f t="shared" si="75"/>
        <v/>
      </c>
      <c r="AW342" t="str">
        <f t="shared" si="75"/>
        <v/>
      </c>
      <c r="AX342">
        <f t="shared" si="75"/>
        <v>0.69306561029895353</v>
      </c>
      <c r="AZ342" s="46">
        <f>IF(ISNUMBER(VLOOKUP($B342,Stats!$A$2:$AA$19,2,FALSE))=FALSE,"",IF(ISNUMBER(W342),(W342-VLOOKUP($B342,Stats!$A$2:$AA$19,2,FALSE))/VLOOKUP($B342,Stats!$A$2:$AA$19,16,FALSE),""))</f>
        <v>0.27524817379686017</v>
      </c>
      <c r="BA342" s="46">
        <f>IF(ISNUMBER(VLOOKUP($B342,Stats!$A$2:$AA$19,2,FALSE))=FALSE,"",IF(ISNUMBER(X342),(X342-VLOOKUP($B342,Stats!$A$2:$AA$19,3,FALSE))/VLOOKUP($B342,Stats!$A$2:$AA$19,17,FALSE),""))</f>
        <v>0.61985383420575335</v>
      </c>
      <c r="BB342" s="46"/>
      <c r="BC342" s="46"/>
      <c r="BD342" s="44">
        <f t="shared" si="68"/>
        <v>0.44755100400130676</v>
      </c>
      <c r="BE342" s="46">
        <f>IF(ISNUMBER(VLOOKUP($B342,Stats!$A$2:$AA$19,2,FALSE))=FALSE,"",IF(ISNUMBER(Y342),(Y342-VLOOKUP($B342,Stats!$A$2:$AA$19,5,FALSE))/VLOOKUP($B342,Stats!$A$2:$AA$19,19,FALSE),""))</f>
        <v>2.1382047941362319</v>
      </c>
      <c r="BF342" s="46"/>
      <c r="BG342" s="46"/>
      <c r="BH342" s="46">
        <f>IF(ISNUMBER(VLOOKUP($B342,Stats!$A$2:$AA$19,2,FALSE))=FALSE,"",IF(ISNUMBER(Z342),(Z342-VLOOKUP($B342,Stats!$A$2:$AA$19,8,FALSE))/VLOOKUP($B342,Stats!$A$2:$AA$19,22,FALSE),""))</f>
        <v>-0.22777854907483192</v>
      </c>
      <c r="BI342" s="46" t="str">
        <f>IF(ISNUMBER(VLOOKUP($B342,Stats!$A$2:$AA$19,2,FALSE))=FALSE,"",IF(ISNUMBER(#REF!),(#REF!-VLOOKUP($B342,Stats!$A$2:$AA$19,9,FALSE))/VLOOKUP($B342,Stats!$A$2:$AA$19,23,FALSE),""))</f>
        <v/>
      </c>
      <c r="BJ342" s="46" t="str">
        <f>IF(ISNUMBER(VLOOKUP($B342,Stats!$A$2:$AA$19,2,FALSE))=FALSE,"",IF(ISNUMBER(#REF!),(#REF!-VLOOKUP($B342,Stats!$A$2:$AA$19,10,FALSE))/VLOOKUP($B342,Stats!$A$2:$AA$19,24,FALSE),""))</f>
        <v/>
      </c>
      <c r="BK342" s="44">
        <f t="shared" si="73"/>
        <v>-1.5650769206178119</v>
      </c>
      <c r="BL342" s="46" t="str">
        <f>IF(ISNUMBER(VLOOKUP($B342,Stats!$A$2:$AA$19,2,FALSE))=FALSE,"",IF(ISNUMBER(#REF!),(#REF!-VLOOKUP($B342,Stats!$A$2:$AA$19,11,FALSE))/VLOOKUP($B342,Stats!$A$2:$AA$19,25,FALSE),""))</f>
        <v/>
      </c>
      <c r="BM342" s="46">
        <f>IF(ISNUMBER(VLOOKUP($B342,Stats!$A$2:$AA$19,2,FALSE))=FALSE,"",IF(ISNUMBER(AA342),(AA342-VLOOKUP($B342,Stats!$A$2:$AA$19,12,FALSE))/VLOOKUP($B342,Stats!$A$2:$AA$19,26,FALSE),""))</f>
        <v>-0.43522383625002697</v>
      </c>
      <c r="BN342" s="46" t="str">
        <f>IF(ISNUMBER(VLOOKUP($B342,Stats!$A$2:$AA$19,2,FALSE))=FALSE,"",IF(ISNUMBER(#REF!),(#REF!-VLOOKUP($B342,Stats!$A$2:$AA$19,13,FALSE))/VLOOKUP($B342,Stats!$A$2:$AA$19,27,FALSE),""))</f>
        <v/>
      </c>
      <c r="BO342" s="46" t="str">
        <f>IF(ISNUMBER(VLOOKUP($B342,Stats!$A$2:$AA$19,2,FALSE))=FALSE,"",IF(ISNUMBER(#REF!),(#REF!-VLOOKUP($B342,Stats!$A$2:$AA$19,14,FALSE))/VLOOKUP($B342,Stats!$A$2:$AB$19,28,FALSE),""))</f>
        <v/>
      </c>
      <c r="BP342" s="46"/>
      <c r="BQ342" s="46">
        <f>IF(ISNUMBER(VLOOKUP($B342,Stats!$A$2:$AA$19,2,FALSE))=FALSE,"",IF(ISNUMBER(BM342),BM342,(VLOOKUP($B342,Stats!$A$2:$AT$19,46,FALSE)-VLOOKUP($B342,Stats!$A$2:$AA$19,12,FALSE))/VLOOKUP($B342,Stats!$A$2:$AA$19,26,FALSE)))</f>
        <v>-0.43522383625002697</v>
      </c>
      <c r="BR342" s="51">
        <f t="shared" si="74"/>
        <v>-0.43522383625002697</v>
      </c>
      <c r="BS342" s="32" t="str">
        <f t="shared" si="69"/>
        <v>6371_201507</v>
      </c>
      <c r="BT342" s="53">
        <f t="shared" si="70"/>
        <v>-0.93658071882043115</v>
      </c>
    </row>
    <row r="343" spans="1:72" x14ac:dyDescent="0.15">
      <c r="S343" t="str">
        <f>IF(ISNUMBER(R343),VLOOKUP(B343,Index!$B$3:$AB$18,27,FALSE),"")</f>
        <v/>
      </c>
      <c r="T343" t="str">
        <f>IF(ISNUMBER($R343),VLOOKUP($B343,Index!$B$21:$AB$36,27,FALSE),"")</f>
        <v/>
      </c>
      <c r="U343" t="str">
        <f>IF(ISNUMBER($R343),VLOOKUP($B343,Index!$B$39:$AB$54,27,FALSE),"")</f>
        <v/>
      </c>
      <c r="Z343" t="str">
        <f t="shared" si="71"/>
        <v/>
      </c>
      <c r="AA343" t="s">
        <v>25</v>
      </c>
      <c r="AF343" t="str">
        <f t="shared" si="72"/>
        <v/>
      </c>
      <c r="AG343" t="s">
        <v>25</v>
      </c>
      <c r="AK343" t="str">
        <f t="shared" ref="AK343:AX352" si="76">IF($B343=AK$2,$AA343,"")</f>
        <v/>
      </c>
      <c r="AL343" t="str">
        <f t="shared" si="76"/>
        <v/>
      </c>
      <c r="AM343" t="str">
        <f t="shared" si="76"/>
        <v/>
      </c>
      <c r="AN343" t="str">
        <f t="shared" si="76"/>
        <v/>
      </c>
      <c r="AO343" t="str">
        <f t="shared" si="76"/>
        <v/>
      </c>
      <c r="AP343" t="str">
        <f t="shared" si="76"/>
        <v/>
      </c>
      <c r="AQ343" t="str">
        <f t="shared" si="76"/>
        <v/>
      </c>
      <c r="AR343" t="str">
        <f t="shared" si="76"/>
        <v/>
      </c>
      <c r="AS343" t="str">
        <f t="shared" si="76"/>
        <v/>
      </c>
      <c r="AT343" t="str">
        <f t="shared" si="76"/>
        <v/>
      </c>
      <c r="AU343" t="str">
        <f t="shared" si="76"/>
        <v/>
      </c>
      <c r="AV343" t="str">
        <f t="shared" si="76"/>
        <v/>
      </c>
      <c r="AW343" t="str">
        <f t="shared" si="76"/>
        <v/>
      </c>
      <c r="AX343" t="str">
        <f t="shared" si="76"/>
        <v/>
      </c>
      <c r="AZ343" s="46" t="str">
        <f>IF(ISNUMBER(VLOOKUP($B343,Stats!$A$2:$AA$19,2,FALSE))=FALSE,"",IF(ISNUMBER(W343),(W343-VLOOKUP($B343,Stats!$A$2:$AA$19,2,FALSE))/VLOOKUP($B343,Stats!$A$2:$AA$19,16,FALSE),""))</f>
        <v/>
      </c>
      <c r="BA343" s="46" t="str">
        <f>IF(ISNUMBER(VLOOKUP($B343,Stats!$A$2:$AA$19,2,FALSE))=FALSE,"",IF(ISNUMBER(X343),(X343-VLOOKUP($B343,Stats!$A$2:$AA$19,3,FALSE))/VLOOKUP($B343,Stats!$A$2:$AA$19,17,FALSE),""))</f>
        <v/>
      </c>
      <c r="BB343" s="46"/>
      <c r="BC343" s="46"/>
      <c r="BD343" s="44" t="str">
        <f t="shared" si="68"/>
        <v/>
      </c>
      <c r="BE343" s="46" t="str">
        <f>IF(ISNUMBER(VLOOKUP($B343,Stats!$A$2:$AA$19,2,FALSE))=FALSE,"",IF(ISNUMBER(Y343),(Y343-VLOOKUP($B343,Stats!$A$2:$AA$19,5,FALSE))/VLOOKUP($B343,Stats!$A$2:$AA$19,19,FALSE),""))</f>
        <v/>
      </c>
      <c r="BF343" s="46"/>
      <c r="BG343" s="46"/>
      <c r="BH343" s="46" t="str">
        <f>IF(ISNUMBER(VLOOKUP($B343,Stats!$A$2:$AA$19,2,FALSE))=FALSE,"",IF(ISNUMBER(Z343),(Z343-VLOOKUP($B343,Stats!$A$2:$AA$19,8,FALSE))/VLOOKUP($B343,Stats!$A$2:$AA$19,22,FALSE),""))</f>
        <v/>
      </c>
      <c r="BI343" s="46" t="str">
        <f>IF(ISNUMBER(VLOOKUP($B343,Stats!$A$2:$AA$19,2,FALSE))=FALSE,"",IF(ISNUMBER(#REF!),(#REF!-VLOOKUP($B343,Stats!$A$2:$AA$19,9,FALSE))/VLOOKUP($B343,Stats!$A$2:$AA$19,23,FALSE),""))</f>
        <v/>
      </c>
      <c r="BJ343" s="46" t="str">
        <f>IF(ISNUMBER(VLOOKUP($B343,Stats!$A$2:$AA$19,2,FALSE))=FALSE,"",IF(ISNUMBER(#REF!),(#REF!-VLOOKUP($B343,Stats!$A$2:$AA$19,10,FALSE))/VLOOKUP($B343,Stats!$A$2:$AA$19,24,FALSE),""))</f>
        <v/>
      </c>
      <c r="BK343" s="44" t="str">
        <f t="shared" si="73"/>
        <v/>
      </c>
      <c r="BL343" s="46" t="str">
        <f>IF(ISNUMBER(VLOOKUP($B343,Stats!$A$2:$AA$19,2,FALSE))=FALSE,"",IF(ISNUMBER(#REF!),(#REF!-VLOOKUP($B343,Stats!$A$2:$AA$19,11,FALSE))/VLOOKUP($B343,Stats!$A$2:$AA$19,25,FALSE),""))</f>
        <v/>
      </c>
      <c r="BM343" s="46" t="str">
        <f>IF(ISNUMBER(VLOOKUP($B343,Stats!$A$2:$AA$19,2,FALSE))=FALSE,"",IF(ISNUMBER(AA343),(AA343-VLOOKUP($B343,Stats!$A$2:$AA$19,12,FALSE))/VLOOKUP($B343,Stats!$A$2:$AA$19,26,FALSE),""))</f>
        <v/>
      </c>
      <c r="BN343" s="46" t="str">
        <f>IF(ISNUMBER(VLOOKUP($B343,Stats!$A$2:$AA$19,2,FALSE))=FALSE,"",IF(ISNUMBER(#REF!),(#REF!-VLOOKUP($B343,Stats!$A$2:$AA$19,13,FALSE))/VLOOKUP($B343,Stats!$A$2:$AA$19,27,FALSE),""))</f>
        <v/>
      </c>
      <c r="BO343" s="46" t="str">
        <f>IF(ISNUMBER(VLOOKUP($B343,Stats!$A$2:$AA$19,2,FALSE))=FALSE,"",IF(ISNUMBER(#REF!),(#REF!-VLOOKUP($B343,Stats!$A$2:$AA$19,14,FALSE))/VLOOKUP($B343,Stats!$A$2:$AB$19,28,FALSE),""))</f>
        <v/>
      </c>
      <c r="BP343" s="46"/>
      <c r="BQ343" s="46" t="str">
        <f>IF(ISNUMBER(VLOOKUP($B343,Stats!$A$2:$AA$19,2,FALSE))=FALSE,"",IF(ISNUMBER(BM343),BM343,(VLOOKUP($B343,Stats!$A$2:$AT$19,46,FALSE)-VLOOKUP($B343,Stats!$A$2:$AA$19,12,FALSE))/VLOOKUP($B343,Stats!$A$2:$AA$19,26,FALSE)))</f>
        <v/>
      </c>
      <c r="BR343" s="51" t="str">
        <f t="shared" si="74"/>
        <v/>
      </c>
      <c r="BS343" s="32" t="str">
        <f t="shared" si="69"/>
        <v/>
      </c>
      <c r="BT343" s="53" t="str">
        <f t="shared" si="70"/>
        <v/>
      </c>
    </row>
    <row r="344" spans="1:72" ht="40.5" x14ac:dyDescent="0.15">
      <c r="A344" s="1" t="s">
        <v>29</v>
      </c>
      <c r="B344" s="1" t="s">
        <v>0</v>
      </c>
      <c r="C344" s="3"/>
      <c r="D344" s="4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 t="s">
        <v>15</v>
      </c>
      <c r="J344" s="1" t="s">
        <v>16</v>
      </c>
      <c r="K344" s="1" t="s">
        <v>17</v>
      </c>
      <c r="L344" s="1" t="s">
        <v>18</v>
      </c>
      <c r="M344" s="1" t="s">
        <v>19</v>
      </c>
      <c r="N344" s="1" t="s">
        <v>20</v>
      </c>
      <c r="O344" s="1" t="s">
        <v>21</v>
      </c>
      <c r="P344" s="1" t="s">
        <v>22</v>
      </c>
      <c r="Q344" s="1" t="s">
        <v>23</v>
      </c>
      <c r="R344" s="1" t="s">
        <v>24</v>
      </c>
      <c r="S344" s="1" t="str">
        <f>IF(ISNUMBER(R344),VLOOKUP(B344,Index!$B$3:$AB$18,27,FALSE),"")</f>
        <v/>
      </c>
      <c r="T344" s="1" t="str">
        <f>IF(ISNUMBER($R344),VLOOKUP($B344,Index!$B$21:$AB$36,27,FALSE),"")</f>
        <v/>
      </c>
      <c r="U344" s="1" t="str">
        <f>IF(ISNUMBER($R344),VLOOKUP($B344,Index!$B$39:$AB$54,27,FALSE),"")</f>
        <v/>
      </c>
      <c r="W344" s="1" t="s">
        <v>1</v>
      </c>
      <c r="X344" s="1" t="s">
        <v>2</v>
      </c>
      <c r="Y344" s="1" t="s">
        <v>4</v>
      </c>
      <c r="Z344" s="1" t="str">
        <f t="shared" si="71"/>
        <v/>
      </c>
      <c r="AA344" s="1" t="s">
        <v>8</v>
      </c>
      <c r="AB344" s="27"/>
      <c r="AC344" s="1" t="s">
        <v>33</v>
      </c>
      <c r="AD344" s="1" t="s">
        <v>35</v>
      </c>
      <c r="AE344" s="1" t="s">
        <v>37</v>
      </c>
      <c r="AF344" s="1" t="str">
        <f t="shared" si="72"/>
        <v/>
      </c>
      <c r="AG344" s="1" t="s">
        <v>38</v>
      </c>
      <c r="AH344" s="27"/>
      <c r="AK344" t="str">
        <f t="shared" si="76"/>
        <v/>
      </c>
      <c r="AL344" t="str">
        <f t="shared" si="76"/>
        <v/>
      </c>
      <c r="AM344" t="str">
        <f t="shared" si="76"/>
        <v/>
      </c>
      <c r="AN344" t="str">
        <f t="shared" si="76"/>
        <v/>
      </c>
      <c r="AO344" t="str">
        <f t="shared" si="76"/>
        <v/>
      </c>
      <c r="AP344" t="str">
        <f t="shared" si="76"/>
        <v/>
      </c>
      <c r="AQ344" t="str">
        <f t="shared" si="76"/>
        <v/>
      </c>
      <c r="AR344" t="str">
        <f t="shared" si="76"/>
        <v/>
      </c>
      <c r="AS344" t="str">
        <f t="shared" si="76"/>
        <v/>
      </c>
      <c r="AT344" t="str">
        <f t="shared" si="76"/>
        <v/>
      </c>
      <c r="AU344" t="str">
        <f t="shared" si="76"/>
        <v/>
      </c>
      <c r="AV344" t="str">
        <f t="shared" si="76"/>
        <v/>
      </c>
      <c r="AW344" t="str">
        <f t="shared" si="76"/>
        <v/>
      </c>
      <c r="AX344" t="str">
        <f t="shared" si="76"/>
        <v/>
      </c>
      <c r="AZ344" s="46" t="str">
        <f>IF(ISNUMBER(VLOOKUP($B344,Stats!$A$2:$AA$19,2,FALSE))=FALSE,"",IF(ISNUMBER(W344),(W344-VLOOKUP($B344,Stats!$A$2:$AA$19,2,FALSE))/VLOOKUP($B344,Stats!$A$2:$AA$19,16,FALSE),""))</f>
        <v/>
      </c>
      <c r="BA344" s="46" t="str">
        <f>IF(ISNUMBER(VLOOKUP($B344,Stats!$A$2:$AA$19,2,FALSE))=FALSE,"",IF(ISNUMBER(X344),(X344-VLOOKUP($B344,Stats!$A$2:$AA$19,3,FALSE))/VLOOKUP($B344,Stats!$A$2:$AA$19,17,FALSE),""))</f>
        <v/>
      </c>
      <c r="BB344" s="46"/>
      <c r="BC344" s="46"/>
      <c r="BD344" s="44" t="str">
        <f t="shared" si="68"/>
        <v/>
      </c>
      <c r="BE344" s="46" t="str">
        <f>IF(ISNUMBER(VLOOKUP($B344,Stats!$A$2:$AA$19,2,FALSE))=FALSE,"",IF(ISNUMBER(Y344),(Y344-VLOOKUP($B344,Stats!$A$2:$AA$19,5,FALSE))/VLOOKUP($B344,Stats!$A$2:$AA$19,19,FALSE),""))</f>
        <v/>
      </c>
      <c r="BF344" s="46"/>
      <c r="BG344" s="46"/>
      <c r="BH344" s="46" t="str">
        <f>IF(ISNUMBER(VLOOKUP($B344,Stats!$A$2:$AA$19,2,FALSE))=FALSE,"",IF(ISNUMBER(Z344),(Z344-VLOOKUP($B344,Stats!$A$2:$AA$19,8,FALSE))/VLOOKUP($B344,Stats!$A$2:$AA$19,22,FALSE),""))</f>
        <v/>
      </c>
      <c r="BI344" s="46" t="str">
        <f>IF(ISNUMBER(VLOOKUP($B344,Stats!$A$2:$AA$19,2,FALSE))=FALSE,"",IF(ISNUMBER(#REF!),(#REF!-VLOOKUP($B344,Stats!$A$2:$AA$19,9,FALSE))/VLOOKUP($B344,Stats!$A$2:$AA$19,23,FALSE),""))</f>
        <v/>
      </c>
      <c r="BJ344" s="46" t="str">
        <f>IF(ISNUMBER(VLOOKUP($B344,Stats!$A$2:$AA$19,2,FALSE))=FALSE,"",IF(ISNUMBER(#REF!),(#REF!-VLOOKUP($B344,Stats!$A$2:$AA$19,10,FALSE))/VLOOKUP($B344,Stats!$A$2:$AA$19,24,FALSE),""))</f>
        <v/>
      </c>
      <c r="BK344" s="44" t="str">
        <f t="shared" si="73"/>
        <v/>
      </c>
      <c r="BL344" s="46" t="str">
        <f>IF(ISNUMBER(VLOOKUP($B344,Stats!$A$2:$AA$19,2,FALSE))=FALSE,"",IF(ISNUMBER(#REF!),(#REF!-VLOOKUP($B344,Stats!$A$2:$AA$19,11,FALSE))/VLOOKUP($B344,Stats!$A$2:$AA$19,25,FALSE),""))</f>
        <v/>
      </c>
      <c r="BM344" s="46" t="str">
        <f>IF(ISNUMBER(VLOOKUP($B344,Stats!$A$2:$AA$19,2,FALSE))=FALSE,"",IF(ISNUMBER(AA344),(AA344-VLOOKUP($B344,Stats!$A$2:$AA$19,12,FALSE))/VLOOKUP($B344,Stats!$A$2:$AA$19,26,FALSE),""))</f>
        <v/>
      </c>
      <c r="BN344" s="46" t="str">
        <f>IF(ISNUMBER(VLOOKUP($B344,Stats!$A$2:$AA$19,2,FALSE))=FALSE,"",IF(ISNUMBER(#REF!),(#REF!-VLOOKUP($B344,Stats!$A$2:$AA$19,13,FALSE))/VLOOKUP($B344,Stats!$A$2:$AA$19,27,FALSE),""))</f>
        <v/>
      </c>
      <c r="BO344" s="46" t="str">
        <f>IF(ISNUMBER(VLOOKUP($B344,Stats!$A$2:$AA$19,2,FALSE))=FALSE,"",IF(ISNUMBER(#REF!),(#REF!-VLOOKUP($B344,Stats!$A$2:$AA$19,14,FALSE))/VLOOKUP($B344,Stats!$A$2:$AB$19,28,FALSE),""))</f>
        <v/>
      </c>
      <c r="BP344" s="46"/>
      <c r="BQ344" s="46" t="str">
        <f>IF(ISNUMBER(VLOOKUP($B344,Stats!$A$2:$AA$19,2,FALSE))=FALSE,"",IF(ISNUMBER(BM344),BM344,(VLOOKUP($B344,Stats!$A$2:$AT$19,46,FALSE)-VLOOKUP($B344,Stats!$A$2:$AA$19,12,FALSE))/VLOOKUP($B344,Stats!$A$2:$AA$19,26,FALSE)))</f>
        <v/>
      </c>
      <c r="BR344" s="51" t="str">
        <f t="shared" si="74"/>
        <v/>
      </c>
      <c r="BS344" s="32" t="str">
        <f t="shared" si="69"/>
        <v/>
      </c>
      <c r="BT344" s="53" t="str">
        <f t="shared" si="70"/>
        <v/>
      </c>
    </row>
    <row r="345" spans="1:72" x14ac:dyDescent="0.15">
      <c r="A345" s="5">
        <v>6853</v>
      </c>
      <c r="B345" s="5" t="s">
        <v>30</v>
      </c>
      <c r="C345" s="3">
        <v>0</v>
      </c>
      <c r="D345" s="11">
        <v>0.29449152542372881</v>
      </c>
      <c r="E345" s="6">
        <v>1.1656312744764179E-2</v>
      </c>
      <c r="F345" s="12">
        <v>67</v>
      </c>
      <c r="G345" s="12">
        <v>48</v>
      </c>
      <c r="H345" s="13">
        <v>9.7585433249237283E-3</v>
      </c>
      <c r="I345" s="13">
        <v>-8.0761049511750768E-3</v>
      </c>
      <c r="J345" s="12">
        <v>11</v>
      </c>
      <c r="K345" s="12">
        <v>5</v>
      </c>
      <c r="L345" s="13">
        <v>3.3875338753387663E-2</v>
      </c>
      <c r="M345" s="13">
        <v>-4.5278137128072493E-2</v>
      </c>
      <c r="N345" s="8">
        <v>1.839</v>
      </c>
      <c r="O345" s="8">
        <v>1.298728813559322</v>
      </c>
      <c r="P345" s="14">
        <v>42088</v>
      </c>
      <c r="Q345" s="13">
        <v>-5.086848635235719E-2</v>
      </c>
      <c r="R345" s="14">
        <v>42044</v>
      </c>
      <c r="S345" s="14">
        <f>IF(ISNUMBER(R345),VLOOKUP(B345,Index!$B$3:$AB$18,27,FALSE),"")</f>
        <v>42041</v>
      </c>
      <c r="T345" s="14">
        <f>IF(ISNUMBER($R345),VLOOKUP($B345,Index!$B$21:$AB$36,27,FALSE),"")</f>
        <v>41996</v>
      </c>
      <c r="U345" s="14">
        <f>IF(ISNUMBER($R345),VLOOKUP($B345,Index!$B$39:$AB$54,27,FALSE),"")</f>
        <v>42003</v>
      </c>
      <c r="W345" s="6">
        <v>0.61998215878679752</v>
      </c>
      <c r="X345" s="7">
        <v>0.58260869565217388</v>
      </c>
      <c r="Y345" s="6">
        <v>0.22116298435622236</v>
      </c>
      <c r="Z345" s="8" t="str">
        <f t="shared" si="71"/>
        <v/>
      </c>
      <c r="AA345" s="9">
        <v>5.7892724266225857</v>
      </c>
      <c r="AB345" s="28"/>
      <c r="AC345" s="6">
        <v>0.38437787721393779</v>
      </c>
      <c r="AD345" s="7">
        <v>0.33943289224952738</v>
      </c>
      <c r="AE345" s="6">
        <v>4.8913065649350655E-2</v>
      </c>
      <c r="AF345" s="8" t="str">
        <f t="shared" si="72"/>
        <v/>
      </c>
      <c r="AG345" s="9">
        <v>33.515675229652558</v>
      </c>
      <c r="AH345" s="28"/>
      <c r="AK345" t="str">
        <f t="shared" si="76"/>
        <v/>
      </c>
      <c r="AL345" t="str">
        <f t="shared" si="76"/>
        <v/>
      </c>
      <c r="AM345" t="str">
        <f t="shared" si="76"/>
        <v/>
      </c>
      <c r="AN345" t="str">
        <f t="shared" si="76"/>
        <v/>
      </c>
      <c r="AO345" t="str">
        <f t="shared" si="76"/>
        <v/>
      </c>
      <c r="AP345" t="str">
        <f t="shared" si="76"/>
        <v/>
      </c>
      <c r="AQ345" t="str">
        <f t="shared" si="76"/>
        <v/>
      </c>
      <c r="AR345" t="str">
        <f t="shared" si="76"/>
        <v/>
      </c>
      <c r="AS345" t="str">
        <f t="shared" si="76"/>
        <v/>
      </c>
      <c r="AT345" t="str">
        <f t="shared" si="76"/>
        <v/>
      </c>
      <c r="AU345" t="str">
        <f t="shared" si="76"/>
        <v/>
      </c>
      <c r="AV345" t="str">
        <f t="shared" si="76"/>
        <v/>
      </c>
      <c r="AW345" t="str">
        <f t="shared" si="76"/>
        <v/>
      </c>
      <c r="AX345" t="str">
        <f t="shared" si="76"/>
        <v/>
      </c>
      <c r="AZ345" s="46" t="str">
        <f>IF(ISNUMBER(VLOOKUP($B345,Stats!$A$2:$AA$19,2,FALSE))=FALSE,"",IF(ISNUMBER(W345),(W345-VLOOKUP($B345,Stats!$A$2:$AA$19,2,FALSE))/VLOOKUP($B345,Stats!$A$2:$AA$19,16,FALSE),""))</f>
        <v/>
      </c>
      <c r="BA345" s="46" t="str">
        <f>IF(ISNUMBER(VLOOKUP($B345,Stats!$A$2:$AA$19,2,FALSE))=FALSE,"",IF(ISNUMBER(X345),(X345-VLOOKUP($B345,Stats!$A$2:$AA$19,3,FALSE))/VLOOKUP($B345,Stats!$A$2:$AA$19,17,FALSE),""))</f>
        <v/>
      </c>
      <c r="BB345" s="46"/>
      <c r="BC345" s="46"/>
      <c r="BD345" s="44" t="str">
        <f t="shared" si="68"/>
        <v/>
      </c>
      <c r="BE345" s="46" t="str">
        <f>IF(ISNUMBER(VLOOKUP($B345,Stats!$A$2:$AA$19,2,FALSE))=FALSE,"",IF(ISNUMBER(Y345),(Y345-VLOOKUP($B345,Stats!$A$2:$AA$19,5,FALSE))/VLOOKUP($B345,Stats!$A$2:$AA$19,19,FALSE),""))</f>
        <v/>
      </c>
      <c r="BF345" s="46"/>
      <c r="BG345" s="46"/>
      <c r="BH345" s="46" t="str">
        <f>IF(ISNUMBER(VLOOKUP($B345,Stats!$A$2:$AA$19,2,FALSE))=FALSE,"",IF(ISNUMBER(Z345),(Z345-VLOOKUP($B345,Stats!$A$2:$AA$19,8,FALSE))/VLOOKUP($B345,Stats!$A$2:$AA$19,22,FALSE),""))</f>
        <v/>
      </c>
      <c r="BI345" s="46" t="str">
        <f>IF(ISNUMBER(VLOOKUP($B345,Stats!$A$2:$AA$19,2,FALSE))=FALSE,"",IF(ISNUMBER(#REF!),(#REF!-VLOOKUP($B345,Stats!$A$2:$AA$19,9,FALSE))/VLOOKUP($B345,Stats!$A$2:$AA$19,23,FALSE),""))</f>
        <v/>
      </c>
      <c r="BJ345" s="46" t="str">
        <f>IF(ISNUMBER(VLOOKUP($B345,Stats!$A$2:$AA$19,2,FALSE))=FALSE,"",IF(ISNUMBER(#REF!),(#REF!-VLOOKUP($B345,Stats!$A$2:$AA$19,10,FALSE))/VLOOKUP($B345,Stats!$A$2:$AA$19,24,FALSE),""))</f>
        <v/>
      </c>
      <c r="BK345" s="44" t="str">
        <f t="shared" si="73"/>
        <v/>
      </c>
      <c r="BL345" s="46" t="str">
        <f>IF(ISNUMBER(VLOOKUP($B345,Stats!$A$2:$AA$19,2,FALSE))=FALSE,"",IF(ISNUMBER(#REF!),(#REF!-VLOOKUP($B345,Stats!$A$2:$AA$19,11,FALSE))/VLOOKUP($B345,Stats!$A$2:$AA$19,25,FALSE),""))</f>
        <v/>
      </c>
      <c r="BM345" s="46" t="str">
        <f>IF(ISNUMBER(VLOOKUP($B345,Stats!$A$2:$AA$19,2,FALSE))=FALSE,"",IF(ISNUMBER(AA345),(AA345-VLOOKUP($B345,Stats!$A$2:$AA$19,12,FALSE))/VLOOKUP($B345,Stats!$A$2:$AA$19,26,FALSE),""))</f>
        <v/>
      </c>
      <c r="BN345" s="46" t="str">
        <f>IF(ISNUMBER(VLOOKUP($B345,Stats!$A$2:$AA$19,2,FALSE))=FALSE,"",IF(ISNUMBER(#REF!),(#REF!-VLOOKUP($B345,Stats!$A$2:$AA$19,13,FALSE))/VLOOKUP($B345,Stats!$A$2:$AA$19,27,FALSE),""))</f>
        <v/>
      </c>
      <c r="BO345" s="46" t="str">
        <f>IF(ISNUMBER(VLOOKUP($B345,Stats!$A$2:$AA$19,2,FALSE))=FALSE,"",IF(ISNUMBER(#REF!),(#REF!-VLOOKUP($B345,Stats!$A$2:$AA$19,14,FALSE))/VLOOKUP($B345,Stats!$A$2:$AB$19,28,FALSE),""))</f>
        <v/>
      </c>
      <c r="BP345" s="46"/>
      <c r="BQ345" s="46" t="str">
        <f>IF(ISNUMBER(VLOOKUP($B345,Stats!$A$2:$AA$19,2,FALSE))=FALSE,"",IF(ISNUMBER(BM345),BM345,(VLOOKUP($B345,Stats!$A$2:$AT$19,46,FALSE)-VLOOKUP($B345,Stats!$A$2:$AA$19,12,FALSE))/VLOOKUP($B345,Stats!$A$2:$AA$19,26,FALSE)))</f>
        <v/>
      </c>
      <c r="BR345" s="51" t="str">
        <f t="shared" si="74"/>
        <v/>
      </c>
      <c r="BS345" s="32" t="str">
        <f t="shared" si="69"/>
        <v/>
      </c>
      <c r="BT345" s="53" t="str">
        <f t="shared" si="70"/>
        <v/>
      </c>
    </row>
    <row r="346" spans="1:72" x14ac:dyDescent="0.15">
      <c r="A346" s="5">
        <v>6853</v>
      </c>
      <c r="B346" s="5" t="s">
        <v>31</v>
      </c>
      <c r="C346" s="3">
        <v>0</v>
      </c>
      <c r="D346" s="11">
        <v>1.915293208455654E-2</v>
      </c>
      <c r="E346" s="6">
        <v>1.0686456526588981E-2</v>
      </c>
      <c r="F346" s="15">
        <v>4.7857142857142856</v>
      </c>
      <c r="G346" s="15">
        <v>3.4285714285714284</v>
      </c>
      <c r="H346" s="13">
        <v>9.8166055785685359E-3</v>
      </c>
      <c r="I346" s="13">
        <v>-8.0662162608856735E-3</v>
      </c>
      <c r="J346" s="12">
        <v>3.3571428571428572</v>
      </c>
      <c r="K346" s="12">
        <v>2.3571428571428572</v>
      </c>
      <c r="L346" s="13">
        <v>1.748671243318372E-2</v>
      </c>
      <c r="M346" s="13">
        <v>-1.5216301473006217E-2</v>
      </c>
      <c r="N346" s="8">
        <v>1.571</v>
      </c>
      <c r="O346" s="8">
        <v>1.0243191628033361</v>
      </c>
      <c r="P346" s="14"/>
      <c r="Q346" s="13">
        <v>-2.1137627333568634E-2</v>
      </c>
      <c r="R346" s="14"/>
      <c r="S346" s="14" t="str">
        <f>IF(ISNUMBER(R346),VLOOKUP(B346,Index!$B$3:$AB$18,27,FALSE),"")</f>
        <v/>
      </c>
      <c r="T346" s="14" t="str">
        <f>IF(ISNUMBER($R346),VLOOKUP($B346,Index!$B$21:$AB$36,27,FALSE),"")</f>
        <v/>
      </c>
      <c r="U346" s="14" t="str">
        <f>IF(ISNUMBER($R346),VLOOKUP($B346,Index!$B$39:$AB$54,27,FALSE),"")</f>
        <v/>
      </c>
      <c r="W346" s="6">
        <v>0.77379258319053257</v>
      </c>
      <c r="X346" s="8">
        <v>0.57380952380952377</v>
      </c>
      <c r="Y346" s="6">
        <v>0.20276125644235748</v>
      </c>
      <c r="Z346" s="8" t="str">
        <f t="shared" si="71"/>
        <v/>
      </c>
      <c r="AA346" s="9" t="s">
        <v>25</v>
      </c>
      <c r="AB346" s="28"/>
      <c r="AC346" s="6">
        <v>0.59875496180067722</v>
      </c>
      <c r="AD346" s="8">
        <v>0.32925736961451241</v>
      </c>
      <c r="AE346" s="6">
        <v>4.1112127114083456E-2</v>
      </c>
      <c r="AF346" s="8" t="str">
        <f t="shared" si="72"/>
        <v/>
      </c>
      <c r="AG346" s="9" t="s">
        <v>25</v>
      </c>
      <c r="AH346" s="28"/>
      <c r="AK346" t="str">
        <f t="shared" si="76"/>
        <v/>
      </c>
      <c r="AL346" t="str">
        <f t="shared" si="76"/>
        <v/>
      </c>
      <c r="AM346" t="str">
        <f t="shared" si="76"/>
        <v/>
      </c>
      <c r="AN346" t="str">
        <f t="shared" si="76"/>
        <v/>
      </c>
      <c r="AO346" t="str">
        <f t="shared" si="76"/>
        <v/>
      </c>
      <c r="AP346" t="str">
        <f t="shared" si="76"/>
        <v/>
      </c>
      <c r="AQ346" t="str">
        <f t="shared" si="76"/>
        <v/>
      </c>
      <c r="AR346" t="str">
        <f t="shared" si="76"/>
        <v/>
      </c>
      <c r="AS346" t="str">
        <f t="shared" si="76"/>
        <v/>
      </c>
      <c r="AT346" t="str">
        <f t="shared" si="76"/>
        <v/>
      </c>
      <c r="AU346" t="str">
        <f t="shared" si="76"/>
        <v/>
      </c>
      <c r="AV346" t="str">
        <f t="shared" si="76"/>
        <v/>
      </c>
      <c r="AW346" t="str">
        <f t="shared" si="76"/>
        <v/>
      </c>
      <c r="AX346" t="str">
        <f t="shared" si="76"/>
        <v/>
      </c>
      <c r="AZ346" s="46" t="str">
        <f>IF(ISNUMBER(VLOOKUP($B346,Stats!$A$2:$AA$19,2,FALSE))=FALSE,"",IF(ISNUMBER(W346),(W346-VLOOKUP($B346,Stats!$A$2:$AA$19,2,FALSE))/VLOOKUP($B346,Stats!$A$2:$AA$19,16,FALSE),""))</f>
        <v/>
      </c>
      <c r="BA346" s="46" t="str">
        <f>IF(ISNUMBER(VLOOKUP($B346,Stats!$A$2:$AA$19,2,FALSE))=FALSE,"",IF(ISNUMBER(X346),(X346-VLOOKUP($B346,Stats!$A$2:$AA$19,3,FALSE))/VLOOKUP($B346,Stats!$A$2:$AA$19,17,FALSE),""))</f>
        <v/>
      </c>
      <c r="BB346" s="46"/>
      <c r="BC346" s="46"/>
      <c r="BD346" s="44" t="str">
        <f t="shared" si="68"/>
        <v/>
      </c>
      <c r="BE346" s="46" t="str">
        <f>IF(ISNUMBER(VLOOKUP($B346,Stats!$A$2:$AA$19,2,FALSE))=FALSE,"",IF(ISNUMBER(Y346),(Y346-VLOOKUP($B346,Stats!$A$2:$AA$19,5,FALSE))/VLOOKUP($B346,Stats!$A$2:$AA$19,19,FALSE),""))</f>
        <v/>
      </c>
      <c r="BF346" s="46"/>
      <c r="BG346" s="46"/>
      <c r="BH346" s="46" t="str">
        <f>IF(ISNUMBER(VLOOKUP($B346,Stats!$A$2:$AA$19,2,FALSE))=FALSE,"",IF(ISNUMBER(Z346),(Z346-VLOOKUP($B346,Stats!$A$2:$AA$19,8,FALSE))/VLOOKUP($B346,Stats!$A$2:$AA$19,22,FALSE),""))</f>
        <v/>
      </c>
      <c r="BI346" s="46" t="str">
        <f>IF(ISNUMBER(VLOOKUP($B346,Stats!$A$2:$AA$19,2,FALSE))=FALSE,"",IF(ISNUMBER(#REF!),(#REF!-VLOOKUP($B346,Stats!$A$2:$AA$19,9,FALSE))/VLOOKUP($B346,Stats!$A$2:$AA$19,23,FALSE),""))</f>
        <v/>
      </c>
      <c r="BJ346" s="46" t="str">
        <f>IF(ISNUMBER(VLOOKUP($B346,Stats!$A$2:$AA$19,2,FALSE))=FALSE,"",IF(ISNUMBER(#REF!),(#REF!-VLOOKUP($B346,Stats!$A$2:$AA$19,10,FALSE))/VLOOKUP($B346,Stats!$A$2:$AA$19,24,FALSE),""))</f>
        <v/>
      </c>
      <c r="BK346" s="44" t="str">
        <f t="shared" si="73"/>
        <v/>
      </c>
      <c r="BL346" s="46" t="str">
        <f>IF(ISNUMBER(VLOOKUP($B346,Stats!$A$2:$AA$19,2,FALSE))=FALSE,"",IF(ISNUMBER(#REF!),(#REF!-VLOOKUP($B346,Stats!$A$2:$AA$19,11,FALSE))/VLOOKUP($B346,Stats!$A$2:$AA$19,25,FALSE),""))</f>
        <v/>
      </c>
      <c r="BM346" s="46" t="str">
        <f>IF(ISNUMBER(VLOOKUP($B346,Stats!$A$2:$AA$19,2,FALSE))=FALSE,"",IF(ISNUMBER(AA346),(AA346-VLOOKUP($B346,Stats!$A$2:$AA$19,12,FALSE))/VLOOKUP($B346,Stats!$A$2:$AA$19,26,FALSE),""))</f>
        <v/>
      </c>
      <c r="BN346" s="46" t="str">
        <f>IF(ISNUMBER(VLOOKUP($B346,Stats!$A$2:$AA$19,2,FALSE))=FALSE,"",IF(ISNUMBER(#REF!),(#REF!-VLOOKUP($B346,Stats!$A$2:$AA$19,13,FALSE))/VLOOKUP($B346,Stats!$A$2:$AA$19,27,FALSE),""))</f>
        <v/>
      </c>
      <c r="BO346" s="46" t="str">
        <f>IF(ISNUMBER(VLOOKUP($B346,Stats!$A$2:$AA$19,2,FALSE))=FALSE,"",IF(ISNUMBER(#REF!),(#REF!-VLOOKUP($B346,Stats!$A$2:$AA$19,14,FALSE))/VLOOKUP($B346,Stats!$A$2:$AB$19,28,FALSE),""))</f>
        <v/>
      </c>
      <c r="BP346" s="46"/>
      <c r="BQ346" s="46" t="str">
        <f>IF(ISNUMBER(VLOOKUP($B346,Stats!$A$2:$AA$19,2,FALSE))=FALSE,"",IF(ISNUMBER(BM346),BM346,(VLOOKUP($B346,Stats!$A$2:$AT$19,46,FALSE)-VLOOKUP($B346,Stats!$A$2:$AA$19,12,FALSE))/VLOOKUP($B346,Stats!$A$2:$AA$19,26,FALSE)))</f>
        <v/>
      </c>
      <c r="BR346" s="51" t="str">
        <f t="shared" si="74"/>
        <v/>
      </c>
      <c r="BS346" s="32" t="str">
        <f t="shared" si="69"/>
        <v/>
      </c>
      <c r="BT346" s="53" t="str">
        <f t="shared" si="70"/>
        <v/>
      </c>
    </row>
    <row r="347" spans="1:72" x14ac:dyDescent="0.15">
      <c r="A347" s="16">
        <v>6853</v>
      </c>
      <c r="B347" s="17">
        <v>201421</v>
      </c>
      <c r="C347" s="3">
        <v>0</v>
      </c>
      <c r="D347" s="23">
        <v>-3.2485875706214529E-2</v>
      </c>
      <c r="E347" s="18">
        <v>5.7543903068370504E-3</v>
      </c>
      <c r="F347" s="24">
        <v>1</v>
      </c>
      <c r="G347" s="24">
        <v>6</v>
      </c>
      <c r="H347" s="20">
        <v>3.597122302158251E-3</v>
      </c>
      <c r="I347" s="20">
        <v>-6.0729288508010182E-3</v>
      </c>
      <c r="J347" s="24">
        <v>1</v>
      </c>
      <c r="K347" s="24">
        <v>4</v>
      </c>
      <c r="L347" s="20">
        <v>3.597122302158251E-3</v>
      </c>
      <c r="M347" s="20">
        <v>-1.5770609318996431E-2</v>
      </c>
      <c r="N347" s="19">
        <v>1.4159999999999999</v>
      </c>
      <c r="O347" s="19">
        <v>1</v>
      </c>
      <c r="P347" s="25">
        <v>41920</v>
      </c>
      <c r="Q347" s="20">
        <v>-3.2485875706214529E-2</v>
      </c>
      <c r="R347" s="25">
        <v>41929</v>
      </c>
      <c r="S347" s="25">
        <f>IF(ISNUMBER(R347),VLOOKUP(B347,Index!$B$3:$AB$18,27,FALSE),"")</f>
        <v>41929</v>
      </c>
      <c r="T347" s="25">
        <f>IF(ISNUMBER($R347),VLOOKUP($B347,Index!$B$21:$AB$36,27,FALSE),"")</f>
        <v>41929</v>
      </c>
      <c r="U347" s="25">
        <f>IF(ISNUMBER($R347),VLOOKUP($B347,Index!$B$39:$AB$54,27,FALSE),"")</f>
        <v>41929</v>
      </c>
      <c r="W347" s="18">
        <v>-1.169491525423723</v>
      </c>
      <c r="X347" s="19">
        <v>0.14285714285714285</v>
      </c>
      <c r="Y347" s="18">
        <v>0.10918187949120162</v>
      </c>
      <c r="Z347" s="19">
        <f t="shared" si="71"/>
        <v>0</v>
      </c>
      <c r="AA347" s="21" t="s">
        <v>25</v>
      </c>
      <c r="AB347" s="28"/>
      <c r="AC347" s="18">
        <v>1.3677104280379067</v>
      </c>
      <c r="AD347" s="19">
        <v>2.0408163265306121E-2</v>
      </c>
      <c r="AE347" s="18">
        <v>1.1920682809231272E-2</v>
      </c>
      <c r="AF347" s="19">
        <f t="shared" si="72"/>
        <v>0</v>
      </c>
      <c r="AG347" s="21" t="s">
        <v>25</v>
      </c>
      <c r="AH347" s="28"/>
      <c r="AK347" t="str">
        <f t="shared" si="76"/>
        <v/>
      </c>
      <c r="AL347" t="str">
        <f t="shared" si="76"/>
        <v/>
      </c>
      <c r="AM347" t="str">
        <f t="shared" si="76"/>
        <v/>
      </c>
      <c r="AN347" t="str">
        <f t="shared" si="76"/>
        <v/>
      </c>
      <c r="AO347" t="str">
        <f t="shared" si="76"/>
        <v/>
      </c>
      <c r="AP347" t="str">
        <f t="shared" si="76"/>
        <v/>
      </c>
      <c r="AQ347" t="str">
        <f t="shared" si="76"/>
        <v/>
      </c>
      <c r="AR347" t="str">
        <f t="shared" si="76"/>
        <v/>
      </c>
      <c r="AS347" t="str">
        <f t="shared" si="76"/>
        <v/>
      </c>
      <c r="AT347" t="str">
        <f t="shared" si="76"/>
        <v/>
      </c>
      <c r="AU347" t="str">
        <f t="shared" si="76"/>
        <v/>
      </c>
      <c r="AV347" t="str">
        <f t="shared" si="76"/>
        <v/>
      </c>
      <c r="AW347" t="str">
        <f t="shared" si="76"/>
        <v/>
      </c>
      <c r="AX347" t="str">
        <f t="shared" si="76"/>
        <v/>
      </c>
      <c r="AZ347" s="46">
        <f>IF(ISNUMBER(VLOOKUP($B347,Stats!$A$2:$AA$19,2,FALSE))=FALSE,"",IF(ISNUMBER(W347),(W347-VLOOKUP($B347,Stats!$A$2:$AA$19,2,FALSE))/VLOOKUP($B347,Stats!$A$2:$AA$19,16,FALSE),""))</f>
        <v>-1.4416324395360194</v>
      </c>
      <c r="BA347" s="46">
        <f>IF(ISNUMBER(VLOOKUP($B347,Stats!$A$2:$AA$19,2,FALSE))=FALSE,"",IF(ISNUMBER(X347),(X347-VLOOKUP($B347,Stats!$A$2:$AA$19,3,FALSE))/VLOOKUP($B347,Stats!$A$2:$AA$19,17,FALSE),""))</f>
        <v>-1.2748232324955624</v>
      </c>
      <c r="BB347" s="46"/>
      <c r="BC347" s="46"/>
      <c r="BD347" s="44">
        <f t="shared" si="68"/>
        <v>-1.3582278360157909</v>
      </c>
      <c r="BE347" s="46">
        <f>IF(ISNUMBER(VLOOKUP($B347,Stats!$A$2:$AA$19,2,FALSE))=FALSE,"",IF(ISNUMBER(Y347),(Y347-VLOOKUP($B347,Stats!$A$2:$AA$19,5,FALSE))/VLOOKUP($B347,Stats!$A$2:$AA$19,19,FALSE),""))</f>
        <v>0.40283484689613269</v>
      </c>
      <c r="BF347" s="46"/>
      <c r="BG347" s="46"/>
      <c r="BH347" s="46">
        <f>IF(ISNUMBER(VLOOKUP($B347,Stats!$A$2:$AA$19,2,FALSE))=FALSE,"",IF(ISNUMBER(Z347),(Z347-VLOOKUP($B347,Stats!$A$2:$AA$19,8,FALSE))/VLOOKUP($B347,Stats!$A$2:$AA$19,22,FALSE),""))</f>
        <v>-0.61753828864926419</v>
      </c>
      <c r="BI347" s="46" t="str">
        <f>IF(ISNUMBER(VLOOKUP($B347,Stats!$A$2:$AA$19,2,FALSE))=FALSE,"",IF(ISNUMBER(#REF!),(#REF!-VLOOKUP($B347,Stats!$A$2:$AA$19,9,FALSE))/VLOOKUP($B347,Stats!$A$2:$AA$19,23,FALSE),""))</f>
        <v/>
      </c>
      <c r="BJ347" s="46" t="str">
        <f>IF(ISNUMBER(VLOOKUP($B347,Stats!$A$2:$AA$19,2,FALSE))=FALSE,"",IF(ISNUMBER(#REF!),(#REF!-VLOOKUP($B347,Stats!$A$2:$AA$19,10,FALSE))/VLOOKUP($B347,Stats!$A$2:$AA$19,24,FALSE),""))</f>
        <v/>
      </c>
      <c r="BK347" s="44">
        <f t="shared" si="73"/>
        <v>-0.46724587942207213</v>
      </c>
      <c r="BL347" s="46" t="str">
        <f>IF(ISNUMBER(VLOOKUP($B347,Stats!$A$2:$AA$19,2,FALSE))=FALSE,"",IF(ISNUMBER(#REF!),(#REF!-VLOOKUP($B347,Stats!$A$2:$AA$19,11,FALSE))/VLOOKUP($B347,Stats!$A$2:$AA$19,25,FALSE),""))</f>
        <v/>
      </c>
      <c r="BM347" s="46" t="str">
        <f>IF(ISNUMBER(VLOOKUP($B347,Stats!$A$2:$AA$19,2,FALSE))=FALSE,"",IF(ISNUMBER(AA347),(AA347-VLOOKUP($B347,Stats!$A$2:$AA$19,12,FALSE))/VLOOKUP($B347,Stats!$A$2:$AA$19,26,FALSE),""))</f>
        <v/>
      </c>
      <c r="BN347" s="46" t="str">
        <f>IF(ISNUMBER(VLOOKUP($B347,Stats!$A$2:$AA$19,2,FALSE))=FALSE,"",IF(ISNUMBER(#REF!),(#REF!-VLOOKUP($B347,Stats!$A$2:$AA$19,13,FALSE))/VLOOKUP($B347,Stats!$A$2:$AA$19,27,FALSE),""))</f>
        <v/>
      </c>
      <c r="BO347" s="46" t="str">
        <f>IF(ISNUMBER(VLOOKUP($B347,Stats!$A$2:$AA$19,2,FALSE))=FALSE,"",IF(ISNUMBER(#REF!),(#REF!-VLOOKUP($B347,Stats!$A$2:$AA$19,14,FALSE))/VLOOKUP($B347,Stats!$A$2:$AB$19,28,FALSE),""))</f>
        <v/>
      </c>
      <c r="BP347" s="46"/>
      <c r="BQ347" s="46">
        <f>IF(ISNUMBER(VLOOKUP($B347,Stats!$A$2:$AA$19,2,FALSE))=FALSE,"",IF(ISNUMBER(BM347),BM347,(VLOOKUP($B347,Stats!$A$2:$AT$19,46,FALSE)-VLOOKUP($B347,Stats!$A$2:$AA$19,12,FALSE))/VLOOKUP($B347,Stats!$A$2:$AA$19,26,FALSE)))</f>
        <v>-0.81319138310867711</v>
      </c>
      <c r="BR347" s="51">
        <f t="shared" si="74"/>
        <v>-0.81319138310867711</v>
      </c>
      <c r="BS347" s="32" t="str">
        <f t="shared" si="69"/>
        <v>6853_201421</v>
      </c>
      <c r="BT347" s="53">
        <f t="shared" si="70"/>
        <v>-0.71463137147813693</v>
      </c>
    </row>
    <row r="348" spans="1:72" x14ac:dyDescent="0.15">
      <c r="A348" s="16">
        <v>6853</v>
      </c>
      <c r="B348" s="17">
        <v>201422</v>
      </c>
      <c r="C348" s="3">
        <v>0</v>
      </c>
      <c r="D348" s="23">
        <v>2.5547445255474477E-2</v>
      </c>
      <c r="E348" s="18">
        <v>8.95731095000862E-3</v>
      </c>
      <c r="F348" s="24">
        <v>7</v>
      </c>
      <c r="G348" s="24">
        <v>3</v>
      </c>
      <c r="H348" s="20">
        <v>6.9748606566170579E-3</v>
      </c>
      <c r="I348" s="20">
        <v>-7.7352522803268613E-3</v>
      </c>
      <c r="J348" s="24">
        <v>6</v>
      </c>
      <c r="K348" s="24">
        <v>3</v>
      </c>
      <c r="L348" s="20">
        <v>1.7621145374449254E-2</v>
      </c>
      <c r="M348" s="20">
        <v>-1.1653313911143437E-2</v>
      </c>
      <c r="N348" s="19">
        <v>1.405</v>
      </c>
      <c r="O348" s="19">
        <v>1.011519078473722</v>
      </c>
      <c r="P348" s="25">
        <v>41943</v>
      </c>
      <c r="Q348" s="20">
        <v>-2.3038156947444266E-2</v>
      </c>
      <c r="R348" s="25">
        <v>41935</v>
      </c>
      <c r="S348" s="25">
        <f>IF(ISNUMBER(R348),VLOOKUP(B348,Index!$B$3:$AB$18,27,FALSE),"")</f>
        <v>41939</v>
      </c>
      <c r="T348" s="25">
        <f>IF(ISNUMBER($R348),VLOOKUP($B348,Index!$B$21:$AB$36,27,FALSE),"")</f>
        <v>41935</v>
      </c>
      <c r="U348" s="25">
        <f>IF(ISNUMBER($R348),VLOOKUP($B348,Index!$B$39:$AB$54,27,FALSE),"")</f>
        <v>41936</v>
      </c>
      <c r="W348" s="18">
        <v>0.76642335766423431</v>
      </c>
      <c r="X348" s="19">
        <v>0.7</v>
      </c>
      <c r="Y348" s="18">
        <v>0.16995302587436317</v>
      </c>
      <c r="Z348" s="19">
        <f t="shared" si="71"/>
        <v>4</v>
      </c>
      <c r="AA348" s="21">
        <v>1.108918795620436</v>
      </c>
      <c r="AB348" s="28"/>
      <c r="AC348" s="18">
        <v>0.5874047631733188</v>
      </c>
      <c r="AD348" s="19">
        <v>0.48999999999999994</v>
      </c>
      <c r="AE348" s="18">
        <v>2.8884031003851958E-2</v>
      </c>
      <c r="AF348" s="19">
        <f t="shared" si="72"/>
        <v>16</v>
      </c>
      <c r="AG348" s="21">
        <v>1.2297008952802784</v>
      </c>
      <c r="AH348" s="28"/>
      <c r="AK348" t="str">
        <f t="shared" si="76"/>
        <v/>
      </c>
      <c r="AL348">
        <f t="shared" si="76"/>
        <v>1.108918795620436</v>
      </c>
      <c r="AM348" t="str">
        <f t="shared" si="76"/>
        <v/>
      </c>
      <c r="AN348" t="str">
        <f t="shared" si="76"/>
        <v/>
      </c>
      <c r="AO348" t="str">
        <f t="shared" si="76"/>
        <v/>
      </c>
      <c r="AP348" t="str">
        <f t="shared" si="76"/>
        <v/>
      </c>
      <c r="AQ348" t="str">
        <f t="shared" si="76"/>
        <v/>
      </c>
      <c r="AR348" t="str">
        <f t="shared" si="76"/>
        <v/>
      </c>
      <c r="AS348" t="str">
        <f t="shared" si="76"/>
        <v/>
      </c>
      <c r="AT348" t="str">
        <f t="shared" si="76"/>
        <v/>
      </c>
      <c r="AU348" t="str">
        <f t="shared" si="76"/>
        <v/>
      </c>
      <c r="AV348" t="str">
        <f t="shared" si="76"/>
        <v/>
      </c>
      <c r="AW348" t="str">
        <f t="shared" si="76"/>
        <v/>
      </c>
      <c r="AX348" t="str">
        <f t="shared" si="76"/>
        <v/>
      </c>
      <c r="AZ348" s="46">
        <f>IF(ISNUMBER(VLOOKUP($B348,Stats!$A$2:$AA$19,2,FALSE))=FALSE,"",IF(ISNUMBER(W348),(W348-VLOOKUP($B348,Stats!$A$2:$AA$19,2,FALSE))/VLOOKUP($B348,Stats!$A$2:$AA$19,16,FALSE),""))</f>
        <v>0.26443653458838157</v>
      </c>
      <c r="BA348" s="46">
        <f>IF(ISNUMBER(VLOOKUP($B348,Stats!$A$2:$AA$19,2,FALSE))=FALSE,"",IF(ISNUMBER(X348),(X348-VLOOKUP($B348,Stats!$A$2:$AA$19,3,FALSE))/VLOOKUP($B348,Stats!$A$2:$AA$19,17,FALSE),""))</f>
        <v>0.48271521432213388</v>
      </c>
      <c r="BB348" s="46"/>
      <c r="BC348" s="46"/>
      <c r="BD348" s="44">
        <f t="shared" si="68"/>
        <v>0.37357587445525775</v>
      </c>
      <c r="BE348" s="46">
        <f>IF(ISNUMBER(VLOOKUP($B348,Stats!$A$2:$AA$19,2,FALSE))=FALSE,"",IF(ISNUMBER(Y348),(Y348-VLOOKUP($B348,Stats!$A$2:$AA$19,5,FALSE))/VLOOKUP($B348,Stats!$A$2:$AA$19,19,FALSE),""))</f>
        <v>0.55670442382235108</v>
      </c>
      <c r="BF348" s="46"/>
      <c r="BG348" s="46"/>
      <c r="BH348" s="46">
        <f>IF(ISNUMBER(VLOOKUP($B348,Stats!$A$2:$AA$19,2,FALSE))=FALSE,"",IF(ISNUMBER(Z348),(Z348-VLOOKUP($B348,Stats!$A$2:$AA$19,8,FALSE))/VLOOKUP($B348,Stats!$A$2:$AA$19,22,FALSE),""))</f>
        <v>0.66359770503354598</v>
      </c>
      <c r="BI348" s="46" t="str">
        <f>IF(ISNUMBER(VLOOKUP($B348,Stats!$A$2:$AA$19,2,FALSE))=FALSE,"",IF(ISNUMBER(#REF!),(#REF!-VLOOKUP($B348,Stats!$A$2:$AA$19,9,FALSE))/VLOOKUP($B348,Stats!$A$2:$AA$19,23,FALSE),""))</f>
        <v/>
      </c>
      <c r="BJ348" s="46" t="str">
        <f>IF(ISNUMBER(VLOOKUP($B348,Stats!$A$2:$AA$19,2,FALSE))=FALSE,"",IF(ISNUMBER(#REF!),(#REF!-VLOOKUP($B348,Stats!$A$2:$AA$19,10,FALSE))/VLOOKUP($B348,Stats!$A$2:$AA$19,24,FALSE),""))</f>
        <v/>
      </c>
      <c r="BK348" s="44">
        <f t="shared" si="73"/>
        <v>-0.19061378516558194</v>
      </c>
      <c r="BL348" s="46" t="str">
        <f>IF(ISNUMBER(VLOOKUP($B348,Stats!$A$2:$AA$19,2,FALSE))=FALSE,"",IF(ISNUMBER(#REF!),(#REF!-VLOOKUP($B348,Stats!$A$2:$AA$19,11,FALSE))/VLOOKUP($B348,Stats!$A$2:$AA$19,25,FALSE),""))</f>
        <v/>
      </c>
      <c r="BM348" s="46">
        <f>IF(ISNUMBER(VLOOKUP($B348,Stats!$A$2:$AA$19,2,FALSE))=FALSE,"",IF(ISNUMBER(AA348),(AA348-VLOOKUP($B348,Stats!$A$2:$AA$19,12,FALSE))/VLOOKUP($B348,Stats!$A$2:$AA$19,26,FALSE),""))</f>
        <v>-0.31188028402853374</v>
      </c>
      <c r="BN348" s="46" t="str">
        <f>IF(ISNUMBER(VLOOKUP($B348,Stats!$A$2:$AA$19,2,FALSE))=FALSE,"",IF(ISNUMBER(#REF!),(#REF!-VLOOKUP($B348,Stats!$A$2:$AA$19,13,FALSE))/VLOOKUP($B348,Stats!$A$2:$AA$19,27,FALSE),""))</f>
        <v/>
      </c>
      <c r="BO348" s="46" t="str">
        <f>IF(ISNUMBER(VLOOKUP($B348,Stats!$A$2:$AA$19,2,FALSE))=FALSE,"",IF(ISNUMBER(#REF!),(#REF!-VLOOKUP($B348,Stats!$A$2:$AA$19,14,FALSE))/VLOOKUP($B348,Stats!$A$2:$AB$19,28,FALSE),""))</f>
        <v/>
      </c>
      <c r="BP348" s="46"/>
      <c r="BQ348" s="46">
        <f>IF(ISNUMBER(VLOOKUP($B348,Stats!$A$2:$AA$19,2,FALSE))=FALSE,"",IF(ISNUMBER(BM348),BM348,(VLOOKUP($B348,Stats!$A$2:$AT$19,46,FALSE)-VLOOKUP($B348,Stats!$A$2:$AA$19,12,FALSE))/VLOOKUP($B348,Stats!$A$2:$AA$19,26,FALSE)))</f>
        <v>-0.31188028402853374</v>
      </c>
      <c r="BR348" s="51">
        <f t="shared" si="74"/>
        <v>-0.31188028402853374</v>
      </c>
      <c r="BS348" s="32" t="str">
        <f t="shared" si="69"/>
        <v>6853_201422</v>
      </c>
      <c r="BT348" s="53">
        <f t="shared" si="70"/>
        <v>-0.10202915301400436</v>
      </c>
    </row>
    <row r="349" spans="1:72" x14ac:dyDescent="0.15">
      <c r="A349" s="16">
        <v>6853</v>
      </c>
      <c r="B349" s="17">
        <v>201423</v>
      </c>
      <c r="C349" s="3">
        <v>0</v>
      </c>
      <c r="D349" s="23">
        <v>-7.8291814946620519E-3</v>
      </c>
      <c r="E349" s="18">
        <v>7.2625332930460135E-3</v>
      </c>
      <c r="F349" s="24">
        <v>4</v>
      </c>
      <c r="G349" s="24">
        <v>6</v>
      </c>
      <c r="H349" s="20">
        <v>6.7957224615559086E-3</v>
      </c>
      <c r="I349" s="20">
        <v>-5.8003978319319987E-3</v>
      </c>
      <c r="J349" s="24">
        <v>1</v>
      </c>
      <c r="K349" s="24">
        <v>2</v>
      </c>
      <c r="L349" s="20">
        <v>1.0043041606886627E-2</v>
      </c>
      <c r="M349" s="20">
        <v>-1.2048192771084376E-2</v>
      </c>
      <c r="N349" s="19">
        <v>1.411</v>
      </c>
      <c r="O349" s="19">
        <v>1.0007092198581562</v>
      </c>
      <c r="P349" s="25">
        <v>41953</v>
      </c>
      <c r="Q349" s="20">
        <v>-1.2048192771084376E-2</v>
      </c>
      <c r="R349" s="25">
        <v>41954</v>
      </c>
      <c r="S349" s="25">
        <f>IF(ISNUMBER(R349),VLOOKUP(B349,Index!$B$3:$AB$18,27,FALSE),"")</f>
        <v>41956</v>
      </c>
      <c r="T349" s="25">
        <f>IF(ISNUMBER($R349),VLOOKUP($B349,Index!$B$21:$AB$36,27,FALSE),"")</f>
        <v>41954</v>
      </c>
      <c r="U349" s="25">
        <f>IF(ISNUMBER($R349),VLOOKUP($B349,Index!$B$39:$AB$54,27,FALSE),"")</f>
        <v>41957</v>
      </c>
      <c r="W349" s="18">
        <v>-0.23487544483986156</v>
      </c>
      <c r="X349" s="19">
        <v>0.4</v>
      </c>
      <c r="Y349" s="18">
        <v>0.13779688073297103</v>
      </c>
      <c r="Z349" s="19">
        <f t="shared" si="71"/>
        <v>2</v>
      </c>
      <c r="AA349" s="21" t="s">
        <v>25</v>
      </c>
      <c r="AB349" s="28"/>
      <c r="AC349" s="18">
        <v>5.5166474588722848E-2</v>
      </c>
      <c r="AD349" s="19">
        <v>0.16000000000000003</v>
      </c>
      <c r="AE349" s="18">
        <v>1.8987980339736643E-2</v>
      </c>
      <c r="AF349" s="19">
        <f t="shared" si="72"/>
        <v>4</v>
      </c>
      <c r="AG349" s="21" t="s">
        <v>25</v>
      </c>
      <c r="AH349" s="28"/>
      <c r="AK349" t="str">
        <f t="shared" si="76"/>
        <v/>
      </c>
      <c r="AL349" t="str">
        <f t="shared" si="76"/>
        <v/>
      </c>
      <c r="AM349" t="str">
        <f t="shared" si="76"/>
        <v/>
      </c>
      <c r="AN349" t="str">
        <f t="shared" si="76"/>
        <v/>
      </c>
      <c r="AO349" t="str">
        <f t="shared" si="76"/>
        <v/>
      </c>
      <c r="AP349" t="str">
        <f t="shared" si="76"/>
        <v/>
      </c>
      <c r="AQ349" t="str">
        <f t="shared" si="76"/>
        <v/>
      </c>
      <c r="AR349" t="str">
        <f t="shared" si="76"/>
        <v/>
      </c>
      <c r="AS349" t="str">
        <f t="shared" si="76"/>
        <v/>
      </c>
      <c r="AT349" t="str">
        <f t="shared" si="76"/>
        <v/>
      </c>
      <c r="AU349" t="str">
        <f t="shared" si="76"/>
        <v/>
      </c>
      <c r="AV349" t="str">
        <f t="shared" si="76"/>
        <v/>
      </c>
      <c r="AW349" t="str">
        <f t="shared" si="76"/>
        <v/>
      </c>
      <c r="AX349" t="str">
        <f t="shared" si="76"/>
        <v/>
      </c>
      <c r="AZ349" s="46">
        <f>IF(ISNUMBER(VLOOKUP($B349,Stats!$A$2:$AA$19,2,FALSE))=FALSE,"",IF(ISNUMBER(W349),(W349-VLOOKUP($B349,Stats!$A$2:$AA$19,2,FALSE))/VLOOKUP($B349,Stats!$A$2:$AA$19,16,FALSE),""))</f>
        <v>-0.26863719484470733</v>
      </c>
      <c r="BA349" s="46">
        <f>IF(ISNUMBER(VLOOKUP($B349,Stats!$A$2:$AA$19,2,FALSE))=FALSE,"",IF(ISNUMBER(X349),(X349-VLOOKUP($B349,Stats!$A$2:$AA$19,3,FALSE))/VLOOKUP($B349,Stats!$A$2:$AA$19,17,FALSE),""))</f>
        <v>-0.66983579230430179</v>
      </c>
      <c r="BB349" s="46"/>
      <c r="BC349" s="46"/>
      <c r="BD349" s="44">
        <f t="shared" si="68"/>
        <v>-0.46923649357450459</v>
      </c>
      <c r="BE349" s="46">
        <f>IF(ISNUMBER(VLOOKUP($B349,Stats!$A$2:$AA$19,2,FALSE))=FALSE,"",IF(ISNUMBER(Y349),(Y349-VLOOKUP($B349,Stats!$A$2:$AA$19,5,FALSE))/VLOOKUP($B349,Stats!$A$2:$AA$19,19,FALSE),""))</f>
        <v>-3.9252354384212582E-2</v>
      </c>
      <c r="BF349" s="46"/>
      <c r="BG349" s="46"/>
      <c r="BH349" s="46">
        <f>IF(ISNUMBER(VLOOKUP($B349,Stats!$A$2:$AA$19,2,FALSE))=FALSE,"",IF(ISNUMBER(Z349),(Z349-VLOOKUP($B349,Stats!$A$2:$AA$19,8,FALSE))/VLOOKUP($B349,Stats!$A$2:$AA$19,22,FALSE),""))</f>
        <v>4.0999925831563512E-2</v>
      </c>
      <c r="BI349" s="46" t="str">
        <f>IF(ISNUMBER(VLOOKUP($B349,Stats!$A$2:$AA$19,2,FALSE))=FALSE,"",IF(ISNUMBER(#REF!),(#REF!-VLOOKUP($B349,Stats!$A$2:$AA$19,9,FALSE))/VLOOKUP($B349,Stats!$A$2:$AA$19,23,FALSE),""))</f>
        <v/>
      </c>
      <c r="BJ349" s="46" t="str">
        <f>IF(ISNUMBER(VLOOKUP($B349,Stats!$A$2:$AA$19,2,FALSE))=FALSE,"",IF(ISNUMBER(#REF!),(#REF!-VLOOKUP($B349,Stats!$A$2:$AA$19,10,FALSE))/VLOOKUP($B349,Stats!$A$2:$AA$19,24,FALSE),""))</f>
        <v/>
      </c>
      <c r="BK349" s="44">
        <f t="shared" si="73"/>
        <v>3.9776625818417857E-2</v>
      </c>
      <c r="BL349" s="46" t="str">
        <f>IF(ISNUMBER(VLOOKUP($B349,Stats!$A$2:$AA$19,2,FALSE))=FALSE,"",IF(ISNUMBER(#REF!),(#REF!-VLOOKUP($B349,Stats!$A$2:$AA$19,11,FALSE))/VLOOKUP($B349,Stats!$A$2:$AA$19,25,FALSE),""))</f>
        <v/>
      </c>
      <c r="BM349" s="46" t="str">
        <f>IF(ISNUMBER(VLOOKUP($B349,Stats!$A$2:$AA$19,2,FALSE))=FALSE,"",IF(ISNUMBER(AA349),(AA349-VLOOKUP($B349,Stats!$A$2:$AA$19,12,FALSE))/VLOOKUP($B349,Stats!$A$2:$AA$19,26,FALSE),""))</f>
        <v/>
      </c>
      <c r="BN349" s="46" t="str">
        <f>IF(ISNUMBER(VLOOKUP($B349,Stats!$A$2:$AA$19,2,FALSE))=FALSE,"",IF(ISNUMBER(#REF!),(#REF!-VLOOKUP($B349,Stats!$A$2:$AA$19,13,FALSE))/VLOOKUP($B349,Stats!$A$2:$AA$19,27,FALSE),""))</f>
        <v/>
      </c>
      <c r="BO349" s="46" t="str">
        <f>IF(ISNUMBER(VLOOKUP($B349,Stats!$A$2:$AA$19,2,FALSE))=FALSE,"",IF(ISNUMBER(#REF!),(#REF!-VLOOKUP($B349,Stats!$A$2:$AA$19,14,FALSE))/VLOOKUP($B349,Stats!$A$2:$AB$19,28,FALSE),""))</f>
        <v/>
      </c>
      <c r="BP349" s="46"/>
      <c r="BQ349" s="46">
        <f>IF(ISNUMBER(VLOOKUP($B349,Stats!$A$2:$AA$19,2,FALSE))=FALSE,"",IF(ISNUMBER(BM349),BM349,(VLOOKUP($B349,Stats!$A$2:$AT$19,46,FALSE)-VLOOKUP($B349,Stats!$A$2:$AA$19,12,FALSE))/VLOOKUP($B349,Stats!$A$2:$AA$19,26,FALSE)))</f>
        <v>-0.71825946798524909</v>
      </c>
      <c r="BR349" s="51">
        <f t="shared" si="74"/>
        <v>-0.71825946798524909</v>
      </c>
      <c r="BS349" s="32" t="str">
        <f t="shared" si="69"/>
        <v>6853_201423</v>
      </c>
      <c r="BT349" s="53">
        <f t="shared" si="70"/>
        <v>-0.21363321682090003</v>
      </c>
    </row>
    <row r="350" spans="1:72" x14ac:dyDescent="0.15">
      <c r="A350" s="16">
        <v>6853</v>
      </c>
      <c r="B350" s="17">
        <v>201424</v>
      </c>
      <c r="C350" s="3">
        <v>0</v>
      </c>
      <c r="D350" s="23">
        <v>5.3802008608321517E-2</v>
      </c>
      <c r="E350" s="18">
        <v>5.7399336591460156E-3</v>
      </c>
      <c r="F350" s="24">
        <v>8</v>
      </c>
      <c r="G350" s="24">
        <v>2</v>
      </c>
      <c r="H350" s="20">
        <v>7.4803194853415023E-3</v>
      </c>
      <c r="I350" s="20">
        <v>-3.576295503982807E-3</v>
      </c>
      <c r="J350" s="24">
        <v>7</v>
      </c>
      <c r="K350" s="24">
        <v>2</v>
      </c>
      <c r="L350" s="20">
        <v>1.4124293785310771E-2</v>
      </c>
      <c r="M350" s="20">
        <v>-6.4331665475340083E-3</v>
      </c>
      <c r="N350" s="19">
        <v>1.4690000000000001</v>
      </c>
      <c r="O350" s="19">
        <v>1.0500357398141531</v>
      </c>
      <c r="P350" s="25">
        <v>41971</v>
      </c>
      <c r="Q350" s="20">
        <v>-7.1479628305932685E-3</v>
      </c>
      <c r="R350" s="25">
        <v>41962</v>
      </c>
      <c r="S350" s="25">
        <f>IF(ISNUMBER(R350),VLOOKUP(B350,Index!$B$3:$AB$18,27,FALSE),"")</f>
        <v>41963</v>
      </c>
      <c r="T350" s="25">
        <f>IF(ISNUMBER($R350),VLOOKUP($B350,Index!$B$21:$AB$36,27,FALSE),"")</f>
        <v>41963</v>
      </c>
      <c r="U350" s="25">
        <f>IF(ISNUMBER($R350),VLOOKUP($B350,Index!$B$39:$AB$54,27,FALSE),"")</f>
        <v>41963</v>
      </c>
      <c r="W350" s="18">
        <v>1.6140602582496455</v>
      </c>
      <c r="X350" s="19">
        <v>0.8</v>
      </c>
      <c r="Y350" s="18">
        <v>0.10890758388699592</v>
      </c>
      <c r="Z350" s="19">
        <f t="shared" si="71"/>
        <v>1</v>
      </c>
      <c r="AA350" s="21">
        <v>7.5269010043041931</v>
      </c>
      <c r="AB350" s="28"/>
      <c r="AC350" s="18">
        <v>2.6051905172609122</v>
      </c>
      <c r="AD350" s="19">
        <v>0.64000000000000012</v>
      </c>
      <c r="AE350" s="18">
        <v>1.1860861828103053E-2</v>
      </c>
      <c r="AF350" s="19">
        <f t="shared" si="72"/>
        <v>1</v>
      </c>
      <c r="AG350" s="21">
        <v>56.654238728595473</v>
      </c>
      <c r="AH350" s="28"/>
      <c r="AK350" t="str">
        <f t="shared" si="76"/>
        <v/>
      </c>
      <c r="AL350" t="str">
        <f t="shared" si="76"/>
        <v/>
      </c>
      <c r="AM350" t="str">
        <f t="shared" si="76"/>
        <v/>
      </c>
      <c r="AN350">
        <f t="shared" si="76"/>
        <v>7.5269010043041931</v>
      </c>
      <c r="AO350" t="str">
        <f t="shared" si="76"/>
        <v/>
      </c>
      <c r="AP350" t="str">
        <f t="shared" si="76"/>
        <v/>
      </c>
      <c r="AQ350" t="str">
        <f t="shared" si="76"/>
        <v/>
      </c>
      <c r="AR350" t="str">
        <f t="shared" si="76"/>
        <v/>
      </c>
      <c r="AS350" t="str">
        <f t="shared" si="76"/>
        <v/>
      </c>
      <c r="AT350" t="str">
        <f t="shared" si="76"/>
        <v/>
      </c>
      <c r="AU350" t="str">
        <f t="shared" si="76"/>
        <v/>
      </c>
      <c r="AV350" t="str">
        <f t="shared" si="76"/>
        <v/>
      </c>
      <c r="AW350" t="str">
        <f t="shared" si="76"/>
        <v/>
      </c>
      <c r="AX350" t="str">
        <f t="shared" si="76"/>
        <v/>
      </c>
      <c r="AZ350" s="46">
        <f>IF(ISNUMBER(VLOOKUP($B350,Stats!$A$2:$AA$19,2,FALSE))=FALSE,"",IF(ISNUMBER(W350),(W350-VLOOKUP($B350,Stats!$A$2:$AA$19,2,FALSE))/VLOOKUP($B350,Stats!$A$2:$AA$19,16,FALSE),""))</f>
        <v>0.55032312431668706</v>
      </c>
      <c r="BA350" s="46">
        <f>IF(ISNUMBER(VLOOKUP($B350,Stats!$A$2:$AA$19,2,FALSE))=FALSE,"",IF(ISNUMBER(X350),(X350-VLOOKUP($B350,Stats!$A$2:$AA$19,3,FALSE))/VLOOKUP($B350,Stats!$A$2:$AA$19,17,FALSE),""))</f>
        <v>0.51367074063984464</v>
      </c>
      <c r="BB350" s="46"/>
      <c r="BC350" s="46"/>
      <c r="BD350" s="44">
        <f t="shared" si="68"/>
        <v>0.53199693247826585</v>
      </c>
      <c r="BE350" s="46">
        <f>IF(ISNUMBER(VLOOKUP($B350,Stats!$A$2:$AA$19,2,FALSE))=FALSE,"",IF(ISNUMBER(Y350),(Y350-VLOOKUP($B350,Stats!$A$2:$AA$19,5,FALSE))/VLOOKUP($B350,Stats!$A$2:$AA$19,19,FALSE),""))</f>
        <v>-0.11794505670522366</v>
      </c>
      <c r="BF350" s="46"/>
      <c r="BG350" s="46"/>
      <c r="BH350" s="46">
        <f>IF(ISNUMBER(VLOOKUP($B350,Stats!$A$2:$AA$19,2,FALSE))=FALSE,"",IF(ISNUMBER(Z350),(Z350-VLOOKUP($B350,Stats!$A$2:$AA$19,8,FALSE))/VLOOKUP($B350,Stats!$A$2:$AA$19,22,FALSE),""))</f>
        <v>-0.47935479253396501</v>
      </c>
      <c r="BI350" s="46" t="str">
        <f>IF(ISNUMBER(VLOOKUP($B350,Stats!$A$2:$AA$19,2,FALSE))=FALSE,"",IF(ISNUMBER(#REF!),(#REF!-VLOOKUP($B350,Stats!$A$2:$AA$19,9,FALSE))/VLOOKUP($B350,Stats!$A$2:$AA$19,23,FALSE),""))</f>
        <v/>
      </c>
      <c r="BJ350" s="46" t="str">
        <f>IF(ISNUMBER(VLOOKUP($B350,Stats!$A$2:$AA$19,2,FALSE))=FALSE,"",IF(ISNUMBER(#REF!),(#REF!-VLOOKUP($B350,Stats!$A$2:$AA$19,10,FALSE))/VLOOKUP($B350,Stats!$A$2:$AA$19,24,FALSE),""))</f>
        <v/>
      </c>
      <c r="BK350" s="44">
        <f t="shared" si="73"/>
        <v>-6.1244898066532938E-2</v>
      </c>
      <c r="BL350" s="46" t="str">
        <f>IF(ISNUMBER(VLOOKUP($B350,Stats!$A$2:$AA$19,2,FALSE))=FALSE,"",IF(ISNUMBER(#REF!),(#REF!-VLOOKUP($B350,Stats!$A$2:$AA$19,11,FALSE))/VLOOKUP($B350,Stats!$A$2:$AA$19,25,FALSE),""))</f>
        <v/>
      </c>
      <c r="BM350" s="46">
        <f>IF(ISNUMBER(VLOOKUP($B350,Stats!$A$2:$AA$19,2,FALSE))=FALSE,"",IF(ISNUMBER(AA350),(AA350-VLOOKUP($B350,Stats!$A$2:$AA$19,12,FALSE))/VLOOKUP($B350,Stats!$A$2:$AA$19,26,FALSE),""))</f>
        <v>-0.31447041368265555</v>
      </c>
      <c r="BN350" s="46" t="str">
        <f>IF(ISNUMBER(VLOOKUP($B350,Stats!$A$2:$AA$19,2,FALSE))=FALSE,"",IF(ISNUMBER(#REF!),(#REF!-VLOOKUP($B350,Stats!$A$2:$AA$19,13,FALSE))/VLOOKUP($B350,Stats!$A$2:$AA$19,27,FALSE),""))</f>
        <v/>
      </c>
      <c r="BO350" s="46" t="str">
        <f>IF(ISNUMBER(VLOOKUP($B350,Stats!$A$2:$AA$19,2,FALSE))=FALSE,"",IF(ISNUMBER(#REF!),(#REF!-VLOOKUP($B350,Stats!$A$2:$AA$19,14,FALSE))/VLOOKUP($B350,Stats!$A$2:$AB$19,28,FALSE),""))</f>
        <v/>
      </c>
      <c r="BP350" s="46"/>
      <c r="BQ350" s="46">
        <f>IF(ISNUMBER(VLOOKUP($B350,Stats!$A$2:$AA$19,2,FALSE))=FALSE,"",IF(ISNUMBER(BM350),BM350,(VLOOKUP($B350,Stats!$A$2:$AT$19,46,FALSE)-VLOOKUP($B350,Stats!$A$2:$AA$19,12,FALSE))/VLOOKUP($B350,Stats!$A$2:$AA$19,26,FALSE)))</f>
        <v>-0.31447041368265555</v>
      </c>
      <c r="BR350" s="51">
        <f t="shared" si="74"/>
        <v>-0.31447041368265555</v>
      </c>
      <c r="BS350" s="32" t="str">
        <f t="shared" si="69"/>
        <v>6853_201424</v>
      </c>
      <c r="BT350" s="53">
        <f t="shared" si="70"/>
        <v>6.7583649192023004E-3</v>
      </c>
    </row>
    <row r="351" spans="1:72" x14ac:dyDescent="0.15">
      <c r="A351" s="16">
        <v>6853</v>
      </c>
      <c r="B351" s="17">
        <v>201425</v>
      </c>
      <c r="C351" s="3">
        <v>0</v>
      </c>
      <c r="D351" s="23">
        <v>4.3567052416609853E-2</v>
      </c>
      <c r="E351" s="18">
        <v>2.2129052201500216E-2</v>
      </c>
      <c r="F351" s="24">
        <v>7</v>
      </c>
      <c r="G351" s="24">
        <v>3</v>
      </c>
      <c r="H351" s="20">
        <v>1.492879187682036E-2</v>
      </c>
      <c r="I351" s="20">
        <v>-1.9846626183399756E-2</v>
      </c>
      <c r="J351" s="24">
        <v>4</v>
      </c>
      <c r="K351" s="24">
        <v>1</v>
      </c>
      <c r="L351" s="20">
        <v>3.3875338753387663E-2</v>
      </c>
      <c r="M351" s="20">
        <v>-4.5278137128072493E-2</v>
      </c>
      <c r="N351" s="19">
        <v>1.546</v>
      </c>
      <c r="O351" s="19">
        <v>1.0524166099387338</v>
      </c>
      <c r="P351" s="25">
        <v>41981</v>
      </c>
      <c r="Q351" s="20">
        <v>-4.5278137128072493E-2</v>
      </c>
      <c r="R351" s="25">
        <v>41982</v>
      </c>
      <c r="S351" s="25">
        <f>IF(ISNUMBER(R351),VLOOKUP(B351,Index!$B$3:$AB$18,27,FALSE),"")</f>
        <v>41982</v>
      </c>
      <c r="T351" s="25">
        <f>IF(ISNUMBER($R351),VLOOKUP($B351,Index!$B$21:$AB$36,27,FALSE),"")</f>
        <v>41982</v>
      </c>
      <c r="U351" s="25">
        <f>IF(ISNUMBER($R351),VLOOKUP($B351,Index!$B$39:$AB$54,27,FALSE),"")</f>
        <v>41982</v>
      </c>
      <c r="W351" s="18">
        <v>1.3070115724982956</v>
      </c>
      <c r="X351" s="19">
        <v>0.7</v>
      </c>
      <c r="Y351" s="18">
        <v>0.41986924450502416</v>
      </c>
      <c r="Z351" s="19">
        <f t="shared" si="71"/>
        <v>0</v>
      </c>
      <c r="AA351" s="21">
        <v>0.96220947194398232</v>
      </c>
      <c r="AB351" s="28"/>
      <c r="AC351" s="18">
        <v>1.7082792506444673</v>
      </c>
      <c r="AD351" s="19">
        <v>0.48999999999999994</v>
      </c>
      <c r="AE351" s="18">
        <v>0.17629018248121978</v>
      </c>
      <c r="AF351" s="19">
        <f t="shared" si="72"/>
        <v>0</v>
      </c>
      <c r="AG351" s="21">
        <v>0.92584706789871729</v>
      </c>
      <c r="AH351" s="28"/>
      <c r="AK351" t="str">
        <f t="shared" si="76"/>
        <v/>
      </c>
      <c r="AL351" t="str">
        <f t="shared" si="76"/>
        <v/>
      </c>
      <c r="AM351" t="str">
        <f t="shared" si="76"/>
        <v/>
      </c>
      <c r="AN351" t="str">
        <f t="shared" si="76"/>
        <v/>
      </c>
      <c r="AO351">
        <f t="shared" si="76"/>
        <v>0.96220947194398232</v>
      </c>
      <c r="AP351" t="str">
        <f t="shared" si="76"/>
        <v/>
      </c>
      <c r="AQ351" t="str">
        <f t="shared" si="76"/>
        <v/>
      </c>
      <c r="AR351" t="str">
        <f t="shared" si="76"/>
        <v/>
      </c>
      <c r="AS351" t="str">
        <f t="shared" si="76"/>
        <v/>
      </c>
      <c r="AT351" t="str">
        <f t="shared" si="76"/>
        <v/>
      </c>
      <c r="AU351" t="str">
        <f t="shared" si="76"/>
        <v/>
      </c>
      <c r="AV351" t="str">
        <f t="shared" si="76"/>
        <v/>
      </c>
      <c r="AW351" t="str">
        <f t="shared" si="76"/>
        <v/>
      </c>
      <c r="AX351" t="str">
        <f t="shared" si="76"/>
        <v/>
      </c>
      <c r="AZ351" s="46">
        <f>IF(ISNUMBER(VLOOKUP($B351,Stats!$A$2:$AA$19,2,FALSE))=FALSE,"",IF(ISNUMBER(W351),(W351-VLOOKUP($B351,Stats!$A$2:$AA$19,2,FALSE))/VLOOKUP($B351,Stats!$A$2:$AA$19,16,FALSE),""))</f>
        <v>0.25664112392084126</v>
      </c>
      <c r="BA351" s="46">
        <f>IF(ISNUMBER(VLOOKUP($B351,Stats!$A$2:$AA$19,2,FALSE))=FALSE,"",IF(ISNUMBER(X351),(X351-VLOOKUP($B351,Stats!$A$2:$AA$19,3,FALSE))/VLOOKUP($B351,Stats!$A$2:$AA$19,17,FALSE),""))</f>
        <v>0.52844508262562895</v>
      </c>
      <c r="BB351" s="46"/>
      <c r="BC351" s="46"/>
      <c r="BD351" s="44">
        <f t="shared" si="68"/>
        <v>0.39254310327323511</v>
      </c>
      <c r="BE351" s="46">
        <f>IF(ISNUMBER(VLOOKUP($B351,Stats!$A$2:$AA$19,2,FALSE))=FALSE,"",IF(ISNUMBER(Y351),(Y351-VLOOKUP($B351,Stats!$A$2:$AA$19,5,FALSE))/VLOOKUP($B351,Stats!$A$2:$AA$19,19,FALSE),""))</f>
        <v>0.46125059325776474</v>
      </c>
      <c r="BF351" s="46"/>
      <c r="BG351" s="46"/>
      <c r="BH351" s="46">
        <f>IF(ISNUMBER(VLOOKUP($B351,Stats!$A$2:$AA$19,2,FALSE))=FALSE,"",IF(ISNUMBER(Z351),(Z351-VLOOKUP($B351,Stats!$A$2:$AA$19,8,FALSE))/VLOOKUP($B351,Stats!$A$2:$AA$19,22,FALSE),""))</f>
        <v>-0.38938659637819406</v>
      </c>
      <c r="BI351" s="46" t="str">
        <f>IF(ISNUMBER(VLOOKUP($B351,Stats!$A$2:$AA$19,2,FALSE))=FALSE,"",IF(ISNUMBER(#REF!),(#REF!-VLOOKUP($B351,Stats!$A$2:$AA$19,9,FALSE))/VLOOKUP($B351,Stats!$A$2:$AA$19,23,FALSE),""))</f>
        <v/>
      </c>
      <c r="BJ351" s="46" t="str">
        <f>IF(ISNUMBER(VLOOKUP($B351,Stats!$A$2:$AA$19,2,FALSE))=FALSE,"",IF(ISNUMBER(#REF!),(#REF!-VLOOKUP($B351,Stats!$A$2:$AA$19,10,FALSE))/VLOOKUP($B351,Stats!$A$2:$AA$19,24,FALSE),""))</f>
        <v/>
      </c>
      <c r="BK351" s="44">
        <f t="shared" si="73"/>
        <v>-0.43969139419389347</v>
      </c>
      <c r="BL351" s="46" t="str">
        <f>IF(ISNUMBER(VLOOKUP($B351,Stats!$A$2:$AA$19,2,FALSE))=FALSE,"",IF(ISNUMBER(#REF!),(#REF!-VLOOKUP($B351,Stats!$A$2:$AA$19,11,FALSE))/VLOOKUP($B351,Stats!$A$2:$AA$19,25,FALSE),""))</f>
        <v/>
      </c>
      <c r="BM351" s="46">
        <f>IF(ISNUMBER(VLOOKUP($B351,Stats!$A$2:$AA$19,2,FALSE))=FALSE,"",IF(ISNUMBER(AA351),(AA351-VLOOKUP($B351,Stats!$A$2:$AA$19,12,FALSE))/VLOOKUP($B351,Stats!$A$2:$AA$19,26,FALSE),""))</f>
        <v>-0.44976505111181408</v>
      </c>
      <c r="BN351" s="46" t="str">
        <f>IF(ISNUMBER(VLOOKUP($B351,Stats!$A$2:$AA$19,2,FALSE))=FALSE,"",IF(ISNUMBER(#REF!),(#REF!-VLOOKUP($B351,Stats!$A$2:$AA$19,13,FALSE))/VLOOKUP($B351,Stats!$A$2:$AA$19,27,FALSE),""))</f>
        <v/>
      </c>
      <c r="BO351" s="46" t="str">
        <f>IF(ISNUMBER(VLOOKUP($B351,Stats!$A$2:$AA$19,2,FALSE))=FALSE,"",IF(ISNUMBER(#REF!),(#REF!-VLOOKUP($B351,Stats!$A$2:$AA$19,14,FALSE))/VLOOKUP($B351,Stats!$A$2:$AB$19,28,FALSE),""))</f>
        <v/>
      </c>
      <c r="BP351" s="46"/>
      <c r="BQ351" s="46">
        <f>IF(ISNUMBER(VLOOKUP($B351,Stats!$A$2:$AA$19,2,FALSE))=FALSE,"",IF(ISNUMBER(BM351),BM351,(VLOOKUP($B351,Stats!$A$2:$AT$19,46,FALSE)-VLOOKUP($B351,Stats!$A$2:$AA$19,12,FALSE))/VLOOKUP($B351,Stats!$A$2:$AA$19,26,FALSE)))</f>
        <v>-0.44976505111181408</v>
      </c>
      <c r="BR351" s="51">
        <f t="shared" si="74"/>
        <v>-0.44976505111181408</v>
      </c>
      <c r="BS351" s="32" t="str">
        <f t="shared" si="69"/>
        <v>6853_201425</v>
      </c>
      <c r="BT351" s="53">
        <f t="shared" si="70"/>
        <v>-0.27525922608405184</v>
      </c>
    </row>
    <row r="352" spans="1:72" x14ac:dyDescent="0.15">
      <c r="A352" s="16">
        <v>6853</v>
      </c>
      <c r="B352" s="17">
        <v>201426</v>
      </c>
      <c r="C352" s="3">
        <v>0</v>
      </c>
      <c r="D352" s="23">
        <v>-3.2615786040443018E-3</v>
      </c>
      <c r="E352" s="18">
        <v>1.0968511466437061E-2</v>
      </c>
      <c r="F352" s="24">
        <v>5</v>
      </c>
      <c r="G352" s="24">
        <v>5</v>
      </c>
      <c r="H352" s="20">
        <v>8.2800345430996021E-3</v>
      </c>
      <c r="I352" s="20">
        <v>-8.8251261944901176E-3</v>
      </c>
      <c r="J352" s="24">
        <v>3</v>
      </c>
      <c r="K352" s="24">
        <v>5</v>
      </c>
      <c r="L352" s="20">
        <v>1.8917155903457328E-2</v>
      </c>
      <c r="M352" s="20">
        <v>-1.7704918032786843E-2</v>
      </c>
      <c r="N352" s="19">
        <v>1.5660000000000001</v>
      </c>
      <c r="O352" s="19">
        <v>1.002560819462228</v>
      </c>
      <c r="P352" s="25">
        <v>41989</v>
      </c>
      <c r="Q352" s="20">
        <v>-4.3422733077905562E-2</v>
      </c>
      <c r="R352" s="25">
        <v>41996</v>
      </c>
      <c r="S352" s="25">
        <f>IF(ISNUMBER(R352),VLOOKUP(B352,Index!$B$3:$AB$18,27,FALSE),"")</f>
        <v>41997</v>
      </c>
      <c r="T352" s="25">
        <f>IF(ISNUMBER($R352),VLOOKUP($B352,Index!$B$21:$AB$36,27,FALSE),"")</f>
        <v>41996</v>
      </c>
      <c r="U352" s="25">
        <f>IF(ISNUMBER($R352),VLOOKUP($B352,Index!$B$39:$AB$54,27,FALSE),"")</f>
        <v>41996</v>
      </c>
      <c r="W352" s="18">
        <v>-9.7847358121329053E-2</v>
      </c>
      <c r="X352" s="19">
        <v>0.5</v>
      </c>
      <c r="Y352" s="18">
        <v>0.20811287265368777</v>
      </c>
      <c r="Z352" s="19">
        <f t="shared" si="71"/>
        <v>1</v>
      </c>
      <c r="AA352" s="21" t="s">
        <v>25</v>
      </c>
      <c r="AB352" s="28"/>
      <c r="AC352" s="18">
        <v>9.5741054913236184E-3</v>
      </c>
      <c r="AD352" s="19">
        <v>0.25</v>
      </c>
      <c r="AE352" s="18">
        <v>4.3310967764170066E-2</v>
      </c>
      <c r="AF352" s="19">
        <f t="shared" si="72"/>
        <v>1</v>
      </c>
      <c r="AG352" s="21" t="s">
        <v>25</v>
      </c>
      <c r="AH352" s="28"/>
      <c r="AK352" t="str">
        <f t="shared" si="76"/>
        <v/>
      </c>
      <c r="AL352" t="str">
        <f t="shared" si="76"/>
        <v/>
      </c>
      <c r="AM352" t="str">
        <f t="shared" si="76"/>
        <v/>
      </c>
      <c r="AN352" t="str">
        <f t="shared" si="76"/>
        <v/>
      </c>
      <c r="AO352" t="str">
        <f t="shared" si="76"/>
        <v/>
      </c>
      <c r="AP352" t="str">
        <f t="shared" si="76"/>
        <v/>
      </c>
      <c r="AQ352" t="str">
        <f t="shared" si="76"/>
        <v/>
      </c>
      <c r="AR352" t="str">
        <f t="shared" si="76"/>
        <v/>
      </c>
      <c r="AS352" t="str">
        <f t="shared" si="76"/>
        <v/>
      </c>
      <c r="AT352" t="str">
        <f t="shared" si="76"/>
        <v/>
      </c>
      <c r="AU352" t="str">
        <f t="shared" si="76"/>
        <v/>
      </c>
      <c r="AV352" t="str">
        <f t="shared" si="76"/>
        <v/>
      </c>
      <c r="AW352" t="str">
        <f t="shared" si="76"/>
        <v/>
      </c>
      <c r="AX352" t="str">
        <f t="shared" si="76"/>
        <v/>
      </c>
      <c r="AZ352" s="46">
        <f>IF(ISNUMBER(VLOOKUP($B352,Stats!$A$2:$AA$19,2,FALSE))=FALSE,"",IF(ISNUMBER(W352),(W352-VLOOKUP($B352,Stats!$A$2:$AA$19,2,FALSE))/VLOOKUP($B352,Stats!$A$2:$AA$19,16,FALSE),""))</f>
        <v>-0.49643067626143245</v>
      </c>
      <c r="BA352" s="46">
        <f>IF(ISNUMBER(VLOOKUP($B352,Stats!$A$2:$AA$19,2,FALSE))=FALSE,"",IF(ISNUMBER(X352),(X352-VLOOKUP($B352,Stats!$A$2:$AA$19,3,FALSE))/VLOOKUP($B352,Stats!$A$2:$AA$19,17,FALSE),""))</f>
        <v>-0.59756231632346257</v>
      </c>
      <c r="BB352" s="46"/>
      <c r="BC352" s="46"/>
      <c r="BD352" s="44">
        <f t="shared" si="68"/>
        <v>-0.54699649629244751</v>
      </c>
      <c r="BE352" s="46">
        <f>IF(ISNUMBER(VLOOKUP($B352,Stats!$A$2:$AA$19,2,FALSE))=FALSE,"",IF(ISNUMBER(Y352),(Y352-VLOOKUP($B352,Stats!$A$2:$AA$19,5,FALSE))/VLOOKUP($B352,Stats!$A$2:$AA$19,19,FALSE),""))</f>
        <v>-0.21850486512959008</v>
      </c>
      <c r="BF352" s="46"/>
      <c r="BG352" s="46"/>
      <c r="BH352" s="46">
        <f>IF(ISNUMBER(VLOOKUP($B352,Stats!$A$2:$AA$19,2,FALSE))=FALSE,"",IF(ISNUMBER(Z352),(Z352-VLOOKUP($B352,Stats!$A$2:$AA$19,8,FALSE))/VLOOKUP($B352,Stats!$A$2:$AA$19,22,FALSE),""))</f>
        <v>-0.10266627503097653</v>
      </c>
      <c r="BI352" s="46" t="str">
        <f>IF(ISNUMBER(VLOOKUP($B352,Stats!$A$2:$AA$19,2,FALSE))=FALSE,"",IF(ISNUMBER(#REF!),(#REF!-VLOOKUP($B352,Stats!$A$2:$AA$19,9,FALSE))/VLOOKUP($B352,Stats!$A$2:$AA$19,23,FALSE),""))</f>
        <v/>
      </c>
      <c r="BJ352" s="46" t="str">
        <f>IF(ISNUMBER(VLOOKUP($B352,Stats!$A$2:$AA$19,2,FALSE))=FALSE,"",IF(ISNUMBER(#REF!),(#REF!-VLOOKUP($B352,Stats!$A$2:$AA$19,10,FALSE))/VLOOKUP($B352,Stats!$A$2:$AA$19,24,FALSE),""))</f>
        <v/>
      </c>
      <c r="BK352" s="44">
        <f t="shared" si="73"/>
        <v>0.12215352308142009</v>
      </c>
      <c r="BL352" s="46" t="str">
        <f>IF(ISNUMBER(VLOOKUP($B352,Stats!$A$2:$AA$19,2,FALSE))=FALSE,"",IF(ISNUMBER(#REF!),(#REF!-VLOOKUP($B352,Stats!$A$2:$AA$19,11,FALSE))/VLOOKUP($B352,Stats!$A$2:$AA$19,25,FALSE),""))</f>
        <v/>
      </c>
      <c r="BM352" s="46" t="str">
        <f>IF(ISNUMBER(VLOOKUP($B352,Stats!$A$2:$AA$19,2,FALSE))=FALSE,"",IF(ISNUMBER(AA352),(AA352-VLOOKUP($B352,Stats!$A$2:$AA$19,12,FALSE))/VLOOKUP($B352,Stats!$A$2:$AA$19,26,FALSE),""))</f>
        <v/>
      </c>
      <c r="BN352" s="46" t="str">
        <f>IF(ISNUMBER(VLOOKUP($B352,Stats!$A$2:$AA$19,2,FALSE))=FALSE,"",IF(ISNUMBER(#REF!),(#REF!-VLOOKUP($B352,Stats!$A$2:$AA$19,13,FALSE))/VLOOKUP($B352,Stats!$A$2:$AA$19,27,FALSE),""))</f>
        <v/>
      </c>
      <c r="BO352" s="46" t="str">
        <f>IF(ISNUMBER(VLOOKUP($B352,Stats!$A$2:$AA$19,2,FALSE))=FALSE,"",IF(ISNUMBER(#REF!),(#REF!-VLOOKUP($B352,Stats!$A$2:$AA$19,14,FALSE))/VLOOKUP($B352,Stats!$A$2:$AB$19,28,FALSE),""))</f>
        <v/>
      </c>
      <c r="BP352" s="46"/>
      <c r="BQ352" s="46">
        <f>IF(ISNUMBER(VLOOKUP($B352,Stats!$A$2:$AA$19,2,FALSE))=FALSE,"",IF(ISNUMBER(BM352),BM352,(VLOOKUP($B352,Stats!$A$2:$AT$19,46,FALSE)-VLOOKUP($B352,Stats!$A$2:$AA$19,12,FALSE))/VLOOKUP($B352,Stats!$A$2:$AA$19,26,FALSE)))</f>
        <v>-0.61108963630174951</v>
      </c>
      <c r="BR352" s="51">
        <f t="shared" si="74"/>
        <v>-0.61108963630174951</v>
      </c>
      <c r="BS352" s="32" t="str">
        <f t="shared" si="69"/>
        <v>6853_201426</v>
      </c>
      <c r="BT352" s="53">
        <f t="shared" si="70"/>
        <v>-0.15832511266998739</v>
      </c>
    </row>
    <row r="353" spans="1:72" x14ac:dyDescent="0.15">
      <c r="A353" s="16">
        <v>6853</v>
      </c>
      <c r="B353" s="17">
        <v>201427</v>
      </c>
      <c r="C353" s="3">
        <v>0</v>
      </c>
      <c r="D353" s="23">
        <v>4.5811518324607725E-3</v>
      </c>
      <c r="E353" s="18">
        <v>1.615701461486662E-2</v>
      </c>
      <c r="F353" s="24">
        <v>1</v>
      </c>
      <c r="G353" s="24">
        <v>2</v>
      </c>
      <c r="H353" s="20">
        <v>1.9256308100929598E-2</v>
      </c>
      <c r="I353" s="20">
        <v>-7.21118358939149E-3</v>
      </c>
      <c r="J353" s="24">
        <v>1</v>
      </c>
      <c r="K353" s="24">
        <v>2</v>
      </c>
      <c r="L353" s="20">
        <v>1.9256308100929598E-2</v>
      </c>
      <c r="M353" s="20">
        <v>-1.2459016393442601E-2</v>
      </c>
      <c r="N353" s="19">
        <v>1.5349999999999999</v>
      </c>
      <c r="O353" s="19">
        <v>1.0065573770491802</v>
      </c>
      <c r="P353" s="25">
        <v>42004</v>
      </c>
      <c r="Q353" s="20">
        <v>-1.2459016393442601E-2</v>
      </c>
      <c r="R353" s="25">
        <v>42003</v>
      </c>
      <c r="S353" s="25">
        <f>IF(ISNUMBER(R353),VLOOKUP(B353,Index!$B$3:$AB$18,27,FALSE),"")</f>
        <v>42002</v>
      </c>
      <c r="T353" s="25">
        <f>IF(ISNUMBER($R353),VLOOKUP($B353,Index!$B$21:$AB$36,27,FALSE),"")</f>
        <v>42003</v>
      </c>
      <c r="U353" s="25">
        <f>IF(ISNUMBER($R353),VLOOKUP($B353,Index!$B$39:$AB$54,27,FALSE),"")</f>
        <v>42003</v>
      </c>
      <c r="W353" s="18">
        <v>0.5497382198952927</v>
      </c>
      <c r="X353" s="19">
        <v>0.33333333333333331</v>
      </c>
      <c r="Y353" s="18">
        <v>0.30655779822964035</v>
      </c>
      <c r="Z353" s="19">
        <f t="shared" si="71"/>
        <v>1</v>
      </c>
      <c r="AA353" s="21">
        <v>0.36769771286856262</v>
      </c>
      <c r="AB353" s="28"/>
      <c r="AC353" s="18">
        <v>0.30221211041364521</v>
      </c>
      <c r="AD353" s="19">
        <v>0.1111111111111111</v>
      </c>
      <c r="AE353" s="18">
        <v>9.3977683655404889E-2</v>
      </c>
      <c r="AF353" s="19">
        <f t="shared" si="72"/>
        <v>1</v>
      </c>
      <c r="AG353" s="21">
        <v>0.13520160804877193</v>
      </c>
      <c r="AH353" s="28"/>
      <c r="AK353" t="str">
        <f t="shared" ref="AK353:AX362" si="77">IF($B353=AK$2,$AA353,"")</f>
        <v/>
      </c>
      <c r="AL353" t="str">
        <f t="shared" si="77"/>
        <v/>
      </c>
      <c r="AM353" t="str">
        <f t="shared" si="77"/>
        <v/>
      </c>
      <c r="AN353" t="str">
        <f t="shared" si="77"/>
        <v/>
      </c>
      <c r="AO353" t="str">
        <f t="shared" si="77"/>
        <v/>
      </c>
      <c r="AP353" t="str">
        <f t="shared" si="77"/>
        <v/>
      </c>
      <c r="AQ353">
        <f t="shared" si="77"/>
        <v>0.36769771286856262</v>
      </c>
      <c r="AR353" t="str">
        <f t="shared" si="77"/>
        <v/>
      </c>
      <c r="AS353" t="str">
        <f t="shared" si="77"/>
        <v/>
      </c>
      <c r="AT353" t="str">
        <f t="shared" si="77"/>
        <v/>
      </c>
      <c r="AU353" t="str">
        <f t="shared" si="77"/>
        <v/>
      </c>
      <c r="AV353" t="str">
        <f t="shared" si="77"/>
        <v/>
      </c>
      <c r="AW353" t="str">
        <f t="shared" si="77"/>
        <v/>
      </c>
      <c r="AX353" t="str">
        <f t="shared" si="77"/>
        <v/>
      </c>
      <c r="AZ353" s="46">
        <f>IF(ISNUMBER(VLOOKUP($B353,Stats!$A$2:$AA$19,2,FALSE))=FALSE,"",IF(ISNUMBER(W353),(W353-VLOOKUP($B353,Stats!$A$2:$AA$19,2,FALSE))/VLOOKUP($B353,Stats!$A$2:$AA$19,16,FALSE),""))</f>
        <v>-0.13455808583590723</v>
      </c>
      <c r="BA353" s="46">
        <f>IF(ISNUMBER(VLOOKUP($B353,Stats!$A$2:$AA$19,2,FALSE))=FALSE,"",IF(ISNUMBER(X353),(X353-VLOOKUP($B353,Stats!$A$2:$AA$19,3,FALSE))/VLOOKUP($B353,Stats!$A$2:$AA$19,17,FALSE),""))</f>
        <v>-1.0507044611669172</v>
      </c>
      <c r="BB353" s="46"/>
      <c r="BC353" s="46"/>
      <c r="BD353" s="44">
        <f t="shared" si="68"/>
        <v>-0.5926312735014122</v>
      </c>
      <c r="BE353" s="46">
        <f>IF(ISNUMBER(VLOOKUP($B353,Stats!$A$2:$AA$19,2,FALSE))=FALSE,"",IF(ISNUMBER(Y353),(Y353-VLOOKUP($B353,Stats!$A$2:$AA$19,5,FALSE))/VLOOKUP($B353,Stats!$A$2:$AA$19,19,FALSE),""))</f>
        <v>0.87358040773102408</v>
      </c>
      <c r="BF353" s="46"/>
      <c r="BG353" s="46"/>
      <c r="BH353" s="46">
        <f>IF(ISNUMBER(VLOOKUP($B353,Stats!$A$2:$AA$19,2,FALSE))=FALSE,"",IF(ISNUMBER(Z353),(Z353-VLOOKUP($B353,Stats!$A$2:$AA$19,8,FALSE))/VLOOKUP($B353,Stats!$A$2:$AA$19,22,FALSE),""))</f>
        <v>0.41115882059143566</v>
      </c>
      <c r="BI353" s="46" t="str">
        <f>IF(ISNUMBER(VLOOKUP($B353,Stats!$A$2:$AA$19,2,FALSE))=FALSE,"",IF(ISNUMBER(#REF!),(#REF!-VLOOKUP($B353,Stats!$A$2:$AA$19,9,FALSE))/VLOOKUP($B353,Stats!$A$2:$AA$19,23,FALSE),""))</f>
        <v/>
      </c>
      <c r="BJ353" s="46" t="str">
        <f>IF(ISNUMBER(VLOOKUP($B353,Stats!$A$2:$AA$19,2,FALSE))=FALSE,"",IF(ISNUMBER(#REF!),(#REF!-VLOOKUP($B353,Stats!$A$2:$AA$19,10,FALSE))/VLOOKUP($B353,Stats!$A$2:$AA$19,24,FALSE),""))</f>
        <v/>
      </c>
      <c r="BK353" s="44">
        <f t="shared" si="73"/>
        <v>-0.48815863923428615</v>
      </c>
      <c r="BL353" s="46" t="str">
        <f>IF(ISNUMBER(VLOOKUP($B353,Stats!$A$2:$AA$19,2,FALSE))=FALSE,"",IF(ISNUMBER(#REF!),(#REF!-VLOOKUP($B353,Stats!$A$2:$AA$19,11,FALSE))/VLOOKUP($B353,Stats!$A$2:$AA$19,25,FALSE),""))</f>
        <v/>
      </c>
      <c r="BM353" s="46">
        <f>IF(ISNUMBER(VLOOKUP($B353,Stats!$A$2:$AA$19,2,FALSE))=FALSE,"",IF(ISNUMBER(AA353),(AA353-VLOOKUP($B353,Stats!$A$2:$AA$19,12,FALSE))/VLOOKUP($B353,Stats!$A$2:$AA$19,26,FALSE),""))</f>
        <v>-0.44204680750400804</v>
      </c>
      <c r="BN353" s="46" t="str">
        <f>IF(ISNUMBER(VLOOKUP($B353,Stats!$A$2:$AA$19,2,FALSE))=FALSE,"",IF(ISNUMBER(#REF!),(#REF!-VLOOKUP($B353,Stats!$A$2:$AA$19,13,FALSE))/VLOOKUP($B353,Stats!$A$2:$AA$19,27,FALSE),""))</f>
        <v/>
      </c>
      <c r="BO353" s="46" t="str">
        <f>IF(ISNUMBER(VLOOKUP($B353,Stats!$A$2:$AA$19,2,FALSE))=FALSE,"",IF(ISNUMBER(#REF!),(#REF!-VLOOKUP($B353,Stats!$A$2:$AA$19,14,FALSE))/VLOOKUP($B353,Stats!$A$2:$AB$19,28,FALSE),""))</f>
        <v/>
      </c>
      <c r="BP353" s="46"/>
      <c r="BQ353" s="46">
        <f>IF(ISNUMBER(VLOOKUP($B353,Stats!$A$2:$AA$19,2,FALSE))=FALSE,"",IF(ISNUMBER(BM353),BM353,(VLOOKUP($B353,Stats!$A$2:$AT$19,46,FALSE)-VLOOKUP($B353,Stats!$A$2:$AA$19,12,FALSE))/VLOOKUP($B353,Stats!$A$2:$AA$19,26,FALSE)))</f>
        <v>-0.44204680750400804</v>
      </c>
      <c r="BR353" s="51">
        <f t="shared" si="74"/>
        <v>-0.44204680750400804</v>
      </c>
      <c r="BS353" s="32" t="str">
        <f t="shared" si="69"/>
        <v>6853_201427</v>
      </c>
      <c r="BT353" s="53">
        <f t="shared" si="70"/>
        <v>-0.49983079974165578</v>
      </c>
    </row>
    <row r="354" spans="1:72" x14ac:dyDescent="0.15">
      <c r="A354" s="16">
        <v>6853</v>
      </c>
      <c r="B354" s="17">
        <v>201501</v>
      </c>
      <c r="C354" s="3">
        <v>0</v>
      </c>
      <c r="D354" s="23">
        <v>1.0423452768729691E-2</v>
      </c>
      <c r="E354" s="18">
        <v>8.8155399206525705E-3</v>
      </c>
      <c r="F354" s="24">
        <v>3</v>
      </c>
      <c r="G354" s="24">
        <v>2</v>
      </c>
      <c r="H354" s="20">
        <v>6.9212209451195621E-3</v>
      </c>
      <c r="I354" s="20">
        <v>-5.1142729288950473E-3</v>
      </c>
      <c r="J354" s="24">
        <v>2</v>
      </c>
      <c r="K354" s="24">
        <v>2</v>
      </c>
      <c r="L354" s="20">
        <v>1.4983713355049E-2</v>
      </c>
      <c r="M354" s="20">
        <v>-8.9514066496163558E-3</v>
      </c>
      <c r="N354" s="19">
        <v>1.5660000000000001</v>
      </c>
      <c r="O354" s="19">
        <v>1.0051347881899872</v>
      </c>
      <c r="P354" s="25">
        <v>42010</v>
      </c>
      <c r="Q354" s="20">
        <v>-1.0217113665389577E-2</v>
      </c>
      <c r="R354" s="25">
        <v>42012</v>
      </c>
      <c r="S354" s="25">
        <f>IF(ISNUMBER(R354),VLOOKUP(B354,Index!$B$3:$AB$18,27,FALSE),"")</f>
        <v>42013</v>
      </c>
      <c r="T354" s="25">
        <f>IF(ISNUMBER($R354),VLOOKUP($B354,Index!$B$21:$AB$36,27,FALSE),"")</f>
        <v>42013</v>
      </c>
      <c r="U354" s="25">
        <f>IF(ISNUMBER($R354),VLOOKUP($B354,Index!$B$39:$AB$54,27,FALSE),"")</f>
        <v>42011</v>
      </c>
      <c r="W354" s="18">
        <v>0.75048859934853773</v>
      </c>
      <c r="X354" s="19">
        <v>0.6</v>
      </c>
      <c r="Y354" s="18">
        <v>0.16726310972041292</v>
      </c>
      <c r="Z354" s="19">
        <f t="shared" si="71"/>
        <v>1</v>
      </c>
      <c r="AA354" s="21">
        <v>1.0201954397394135</v>
      </c>
      <c r="AB354" s="28"/>
      <c r="AC354" s="18">
        <v>0.56323313775213002</v>
      </c>
      <c r="AD354" s="19">
        <v>0.36</v>
      </c>
      <c r="AE354" s="18">
        <v>2.797694787334289E-2</v>
      </c>
      <c r="AF354" s="19">
        <f t="shared" si="72"/>
        <v>1</v>
      </c>
      <c r="AG354" s="21">
        <v>1.0407987352650954</v>
      </c>
      <c r="AH354" s="28"/>
      <c r="AK354" t="str">
        <f t="shared" si="77"/>
        <v/>
      </c>
      <c r="AL354" t="str">
        <f t="shared" si="77"/>
        <v/>
      </c>
      <c r="AM354" t="str">
        <f t="shared" si="77"/>
        <v/>
      </c>
      <c r="AN354" t="str">
        <f t="shared" si="77"/>
        <v/>
      </c>
      <c r="AO354" t="str">
        <f t="shared" si="77"/>
        <v/>
      </c>
      <c r="AP354" t="str">
        <f t="shared" si="77"/>
        <v/>
      </c>
      <c r="AQ354" t="str">
        <f t="shared" si="77"/>
        <v/>
      </c>
      <c r="AR354">
        <f t="shared" si="77"/>
        <v>1.0201954397394135</v>
      </c>
      <c r="AS354" t="str">
        <f t="shared" si="77"/>
        <v/>
      </c>
      <c r="AT354" t="str">
        <f t="shared" si="77"/>
        <v/>
      </c>
      <c r="AU354" t="str">
        <f t="shared" si="77"/>
        <v/>
      </c>
      <c r="AV354" t="str">
        <f t="shared" si="77"/>
        <v/>
      </c>
      <c r="AW354" t="str">
        <f t="shared" si="77"/>
        <v/>
      </c>
      <c r="AX354" t="str">
        <f t="shared" si="77"/>
        <v/>
      </c>
      <c r="AZ354" s="46">
        <f>IF(ISNUMBER(VLOOKUP($B354,Stats!$A$2:$AA$19,2,FALSE))=FALSE,"",IF(ISNUMBER(W354),(W354-VLOOKUP($B354,Stats!$A$2:$AA$19,2,FALSE))/VLOOKUP($B354,Stats!$A$2:$AA$19,16,FALSE),""))</f>
        <v>-0.2631897321058545</v>
      </c>
      <c r="BA354" s="46">
        <f>IF(ISNUMBER(VLOOKUP($B354,Stats!$A$2:$AA$19,2,FALSE))=FALSE,"",IF(ISNUMBER(X354),(X354-VLOOKUP($B354,Stats!$A$2:$AA$19,3,FALSE))/VLOOKUP($B354,Stats!$A$2:$AA$19,17,FALSE),""))</f>
        <v>0.25266102439703397</v>
      </c>
      <c r="BB354" s="46"/>
      <c r="BC354" s="46"/>
      <c r="BD354" s="44">
        <f t="shared" si="68"/>
        <v>-5.2643538544102642E-3</v>
      </c>
      <c r="BE354" s="46">
        <f>IF(ISNUMBER(VLOOKUP($B354,Stats!$A$2:$AA$19,2,FALSE))=FALSE,"",IF(ISNUMBER(Y354),(Y354-VLOOKUP($B354,Stats!$A$2:$AA$19,5,FALSE))/VLOOKUP($B354,Stats!$A$2:$AA$19,19,FALSE),""))</f>
        <v>-0.43354079734274642</v>
      </c>
      <c r="BF354" s="46"/>
      <c r="BG354" s="46"/>
      <c r="BH354" s="46">
        <f>IF(ISNUMBER(VLOOKUP($B354,Stats!$A$2:$AA$19,2,FALSE))=FALSE,"",IF(ISNUMBER(Z354),(Z354-VLOOKUP($B354,Stats!$A$2:$AA$19,8,FALSE))/VLOOKUP($B354,Stats!$A$2:$AA$19,22,FALSE),""))</f>
        <v>0.57826828658858598</v>
      </c>
      <c r="BI354" s="46" t="str">
        <f>IF(ISNUMBER(VLOOKUP($B354,Stats!$A$2:$AA$19,2,FALSE))=FALSE,"",IF(ISNUMBER(#REF!),(#REF!-VLOOKUP($B354,Stats!$A$2:$AA$19,9,FALSE))/VLOOKUP($B354,Stats!$A$2:$AA$19,23,FALSE),""))</f>
        <v/>
      </c>
      <c r="BJ354" s="46" t="str">
        <f>IF(ISNUMBER(VLOOKUP($B354,Stats!$A$2:$AA$19,2,FALSE))=FALSE,"",IF(ISNUMBER(#REF!),(#REF!-VLOOKUP($B354,Stats!$A$2:$AA$19,10,FALSE))/VLOOKUP($B354,Stats!$A$2:$AA$19,24,FALSE),""))</f>
        <v/>
      </c>
      <c r="BK354" s="44">
        <f t="shared" si="73"/>
        <v>0.47695904411649825</v>
      </c>
      <c r="BL354" s="46" t="str">
        <f>IF(ISNUMBER(VLOOKUP($B354,Stats!$A$2:$AA$19,2,FALSE))=FALSE,"",IF(ISNUMBER(#REF!),(#REF!-VLOOKUP($B354,Stats!$A$2:$AA$19,11,FALSE))/VLOOKUP($B354,Stats!$A$2:$AA$19,25,FALSE),""))</f>
        <v/>
      </c>
      <c r="BM354" s="46">
        <f>IF(ISNUMBER(VLOOKUP($B354,Stats!$A$2:$AA$19,2,FALSE))=FALSE,"",IF(ISNUMBER(AA354),(AA354-VLOOKUP($B354,Stats!$A$2:$AA$19,12,FALSE))/VLOOKUP($B354,Stats!$A$2:$AA$19,26,FALSE),""))</f>
        <v>-0.35716693917800763</v>
      </c>
      <c r="BN354" s="46" t="str">
        <f>IF(ISNUMBER(VLOOKUP($B354,Stats!$A$2:$AA$19,2,FALSE))=FALSE,"",IF(ISNUMBER(#REF!),(#REF!-VLOOKUP($B354,Stats!$A$2:$AA$19,13,FALSE))/VLOOKUP($B354,Stats!$A$2:$AA$19,27,FALSE),""))</f>
        <v/>
      </c>
      <c r="BO354" s="46" t="str">
        <f>IF(ISNUMBER(VLOOKUP($B354,Stats!$A$2:$AA$19,2,FALSE))=FALSE,"",IF(ISNUMBER(#REF!),(#REF!-VLOOKUP($B354,Stats!$A$2:$AA$19,14,FALSE))/VLOOKUP($B354,Stats!$A$2:$AB$19,28,FALSE),""))</f>
        <v/>
      </c>
      <c r="BP354" s="46"/>
      <c r="BQ354" s="46">
        <f>IF(ISNUMBER(VLOOKUP($B354,Stats!$A$2:$AA$19,2,FALSE))=FALSE,"",IF(ISNUMBER(BM354),BM354,(VLOOKUP($B354,Stats!$A$2:$AT$19,46,FALSE)-VLOOKUP($B354,Stats!$A$2:$AA$19,12,FALSE))/VLOOKUP($B354,Stats!$A$2:$AA$19,26,FALSE)))</f>
        <v>-0.35716693917800763</v>
      </c>
      <c r="BR354" s="51">
        <f t="shared" si="74"/>
        <v>-0.35716693917800763</v>
      </c>
      <c r="BS354" s="32" t="str">
        <f t="shared" si="69"/>
        <v>6853_201501</v>
      </c>
      <c r="BT354" s="53">
        <f t="shared" si="70"/>
        <v>0.21368916786341535</v>
      </c>
    </row>
    <row r="355" spans="1:72" x14ac:dyDescent="0.15">
      <c r="A355" s="16">
        <v>6853</v>
      </c>
      <c r="B355" s="17">
        <v>201502</v>
      </c>
      <c r="C355" s="3">
        <v>0</v>
      </c>
      <c r="D355" s="23">
        <v>3.0947775628626717E-2</v>
      </c>
      <c r="E355" s="18">
        <v>1.762750384144714E-2</v>
      </c>
      <c r="F355" s="24">
        <v>7</v>
      </c>
      <c r="G355" s="24">
        <v>3</v>
      </c>
      <c r="H355" s="20">
        <v>1.1636819138754331E-2</v>
      </c>
      <c r="I355" s="20">
        <v>-1.6507325768320702E-2</v>
      </c>
      <c r="J355" s="24">
        <v>3</v>
      </c>
      <c r="K355" s="24">
        <v>1</v>
      </c>
      <c r="L355" s="20">
        <v>2.4872448979591733E-2</v>
      </c>
      <c r="M355" s="20">
        <v>-3.699059561128526E-2</v>
      </c>
      <c r="N355" s="19">
        <v>1.611</v>
      </c>
      <c r="O355" s="19">
        <v>1.0386847195357833</v>
      </c>
      <c r="P355" s="25">
        <v>42026</v>
      </c>
      <c r="Q355" s="20">
        <v>-3.699059561128526E-2</v>
      </c>
      <c r="R355" s="25">
        <v>42023</v>
      </c>
      <c r="S355" s="25">
        <f>IF(ISNUMBER(R355),VLOOKUP(B355,Index!$B$3:$AB$18,27,FALSE),"")</f>
        <v>42023</v>
      </c>
      <c r="T355" s="25">
        <f>IF(ISNUMBER($R355),VLOOKUP($B355,Index!$B$21:$AB$36,27,FALSE),"")</f>
        <v>42023</v>
      </c>
      <c r="U355" s="25">
        <f>IF(ISNUMBER($R355),VLOOKUP($B355,Index!$B$39:$AB$54,27,FALSE),"")</f>
        <v>42027</v>
      </c>
      <c r="W355" s="18">
        <v>0.92843326885880151</v>
      </c>
      <c r="X355" s="19">
        <v>0.7</v>
      </c>
      <c r="Y355" s="18">
        <v>0.33445836961404352</v>
      </c>
      <c r="Z355" s="19">
        <f t="shared" si="71"/>
        <v>0</v>
      </c>
      <c r="AA355" s="21">
        <v>0.83663901911287497</v>
      </c>
      <c r="AB355" s="28"/>
      <c r="AC355" s="18">
        <v>0.86198833472383962</v>
      </c>
      <c r="AD355" s="19">
        <v>0.48999999999999994</v>
      </c>
      <c r="AE355" s="18">
        <v>0.11186240100488415</v>
      </c>
      <c r="AF355" s="19">
        <f t="shared" si="72"/>
        <v>0</v>
      </c>
      <c r="AG355" s="21">
        <v>0.69996484830215355</v>
      </c>
      <c r="AH355" s="28"/>
      <c r="AK355" t="str">
        <f t="shared" si="77"/>
        <v/>
      </c>
      <c r="AL355" t="str">
        <f t="shared" si="77"/>
        <v/>
      </c>
      <c r="AM355" t="str">
        <f t="shared" si="77"/>
        <v/>
      </c>
      <c r="AN355" t="str">
        <f t="shared" si="77"/>
        <v/>
      </c>
      <c r="AO355" t="str">
        <f t="shared" si="77"/>
        <v/>
      </c>
      <c r="AP355" t="str">
        <f t="shared" si="77"/>
        <v/>
      </c>
      <c r="AQ355" t="str">
        <f t="shared" si="77"/>
        <v/>
      </c>
      <c r="AR355" t="str">
        <f t="shared" si="77"/>
        <v/>
      </c>
      <c r="AS355">
        <f t="shared" si="77"/>
        <v>0.83663901911287497</v>
      </c>
      <c r="AT355" t="str">
        <f t="shared" si="77"/>
        <v/>
      </c>
      <c r="AU355" t="str">
        <f t="shared" si="77"/>
        <v/>
      </c>
      <c r="AV355" t="str">
        <f t="shared" si="77"/>
        <v/>
      </c>
      <c r="AW355" t="str">
        <f t="shared" si="77"/>
        <v/>
      </c>
      <c r="AX355" t="str">
        <f t="shared" si="77"/>
        <v/>
      </c>
      <c r="AZ355" s="46">
        <f>IF(ISNUMBER(VLOOKUP($B355,Stats!$A$2:$AA$19,2,FALSE))=FALSE,"",IF(ISNUMBER(W355),(W355-VLOOKUP($B355,Stats!$A$2:$AA$19,2,FALSE))/VLOOKUP($B355,Stats!$A$2:$AA$19,16,FALSE),""))</f>
        <v>0.31506900434549412</v>
      </c>
      <c r="BA355" s="46">
        <f>IF(ISNUMBER(VLOOKUP($B355,Stats!$A$2:$AA$19,2,FALSE))=FALSE,"",IF(ISNUMBER(X355),(X355-VLOOKUP($B355,Stats!$A$2:$AA$19,3,FALSE))/VLOOKUP($B355,Stats!$A$2:$AA$19,17,FALSE),""))</f>
        <v>0.38056958571220034</v>
      </c>
      <c r="BB355" s="46"/>
      <c r="BC355" s="46"/>
      <c r="BD355" s="44">
        <f t="shared" si="68"/>
        <v>0.34781929502884723</v>
      </c>
      <c r="BE355" s="46">
        <f>IF(ISNUMBER(VLOOKUP($B355,Stats!$A$2:$AA$19,2,FALSE))=FALSE,"",IF(ISNUMBER(Y355),(Y355-VLOOKUP($B355,Stats!$A$2:$AA$19,5,FALSE))/VLOOKUP($B355,Stats!$A$2:$AA$19,19,FALSE),""))</f>
        <v>0.16426516412013134</v>
      </c>
      <c r="BF355" s="46"/>
      <c r="BG355" s="46"/>
      <c r="BH355" s="46">
        <f>IF(ISNUMBER(VLOOKUP($B355,Stats!$A$2:$AA$19,2,FALSE))=FALSE,"",IF(ISNUMBER(Z355),(Z355-VLOOKUP($B355,Stats!$A$2:$AA$19,8,FALSE))/VLOOKUP($B355,Stats!$A$2:$AA$19,22,FALSE),""))</f>
        <v>-0.48836753916131515</v>
      </c>
      <c r="BI355" s="46" t="str">
        <f>IF(ISNUMBER(VLOOKUP($B355,Stats!$A$2:$AA$19,2,FALSE))=FALSE,"",IF(ISNUMBER(#REF!),(#REF!-VLOOKUP($B355,Stats!$A$2:$AA$19,9,FALSE))/VLOOKUP($B355,Stats!$A$2:$AA$19,23,FALSE),""))</f>
        <v/>
      </c>
      <c r="BJ355" s="46" t="str">
        <f>IF(ISNUMBER(VLOOKUP($B355,Stats!$A$2:$AA$19,2,FALSE))=FALSE,"",IF(ISNUMBER(#REF!),(#REF!-VLOOKUP($B355,Stats!$A$2:$AA$19,10,FALSE))/VLOOKUP($B355,Stats!$A$2:$AA$19,24,FALSE),""))</f>
        <v/>
      </c>
      <c r="BK355" s="44">
        <f t="shared" si="73"/>
        <v>-0.26149587663248647</v>
      </c>
      <c r="BL355" s="46" t="str">
        <f>IF(ISNUMBER(VLOOKUP($B355,Stats!$A$2:$AA$19,2,FALSE))=FALSE,"",IF(ISNUMBER(#REF!),(#REF!-VLOOKUP($B355,Stats!$A$2:$AA$19,11,FALSE))/VLOOKUP($B355,Stats!$A$2:$AA$19,25,FALSE),""))</f>
        <v/>
      </c>
      <c r="BM355" s="46">
        <f>IF(ISNUMBER(VLOOKUP($B355,Stats!$A$2:$AA$19,2,FALSE))=FALSE,"",IF(ISNUMBER(AA355),(AA355-VLOOKUP($B355,Stats!$A$2:$AA$19,12,FALSE))/VLOOKUP($B355,Stats!$A$2:$AA$19,26,FALSE),""))</f>
        <v>-0.25853989692392032</v>
      </c>
      <c r="BN355" s="46" t="str">
        <f>IF(ISNUMBER(VLOOKUP($B355,Stats!$A$2:$AA$19,2,FALSE))=FALSE,"",IF(ISNUMBER(#REF!),(#REF!-VLOOKUP($B355,Stats!$A$2:$AA$19,13,FALSE))/VLOOKUP($B355,Stats!$A$2:$AA$19,27,FALSE),""))</f>
        <v/>
      </c>
      <c r="BO355" s="46" t="str">
        <f>IF(ISNUMBER(VLOOKUP($B355,Stats!$A$2:$AA$19,2,FALSE))=FALSE,"",IF(ISNUMBER(#REF!),(#REF!-VLOOKUP($B355,Stats!$A$2:$AA$19,14,FALSE))/VLOOKUP($B355,Stats!$A$2:$AB$19,28,FALSE),""))</f>
        <v/>
      </c>
      <c r="BP355" s="46"/>
      <c r="BQ355" s="46">
        <f>IF(ISNUMBER(VLOOKUP($B355,Stats!$A$2:$AA$19,2,FALSE))=FALSE,"",IF(ISNUMBER(BM355),BM355,(VLOOKUP($B355,Stats!$A$2:$AT$19,46,FALSE)-VLOOKUP($B355,Stats!$A$2:$AA$19,12,FALSE))/VLOOKUP($B355,Stats!$A$2:$AA$19,26,FALSE)))</f>
        <v>-0.25853989692392032</v>
      </c>
      <c r="BR355" s="51">
        <f t="shared" si="74"/>
        <v>-0.25853989692392032</v>
      </c>
      <c r="BS355" s="32" t="str">
        <f t="shared" si="69"/>
        <v>6853_201502</v>
      </c>
      <c r="BT355" s="53">
        <f t="shared" si="70"/>
        <v>-0.13904164635850652</v>
      </c>
    </row>
    <row r="356" spans="1:72" x14ac:dyDescent="0.15">
      <c r="A356" s="16">
        <v>6853</v>
      </c>
      <c r="B356" s="17">
        <v>201503</v>
      </c>
      <c r="C356" s="3">
        <v>0</v>
      </c>
      <c r="D356" s="23">
        <v>-3.6898061288305195E-2</v>
      </c>
      <c r="E356" s="18">
        <v>8.7450163950068341E-3</v>
      </c>
      <c r="F356" s="24">
        <v>2</v>
      </c>
      <c r="G356" s="24">
        <v>8</v>
      </c>
      <c r="H356" s="20">
        <v>1.1125374411638966E-2</v>
      </c>
      <c r="I356" s="20">
        <v>-7.4290745651673373E-3</v>
      </c>
      <c r="J356" s="24">
        <v>1</v>
      </c>
      <c r="K356" s="24">
        <v>5</v>
      </c>
      <c r="L356" s="20">
        <v>1.4120667522464769E-2</v>
      </c>
      <c r="M356" s="20">
        <v>-1.4084507042253502E-2</v>
      </c>
      <c r="N356" s="19">
        <v>1.6120000000000001</v>
      </c>
      <c r="O356" s="19">
        <v>1</v>
      </c>
      <c r="P356" s="25">
        <v>42030</v>
      </c>
      <c r="Q356" s="20">
        <v>-4.4665012406947979E-2</v>
      </c>
      <c r="R356" s="25">
        <v>42041</v>
      </c>
      <c r="S356" s="25">
        <f>IF(ISNUMBER(R356),VLOOKUP(B356,Index!$B$3:$AB$18,27,FALSE),"")</f>
        <v>42041</v>
      </c>
      <c r="T356" s="25">
        <f>IF(ISNUMBER($R356),VLOOKUP($B356,Index!$B$21:$AB$36,27,FALSE),"")</f>
        <v>42041</v>
      </c>
      <c r="U356" s="25">
        <f>IF(ISNUMBER($R356),VLOOKUP($B356,Index!$B$39:$AB$54,27,FALSE),"")</f>
        <v>42034</v>
      </c>
      <c r="W356" s="18">
        <v>-1.1069418386491559</v>
      </c>
      <c r="X356" s="19">
        <v>0.2</v>
      </c>
      <c r="Y356" s="18">
        <v>0.16592501990241795</v>
      </c>
      <c r="Z356" s="19">
        <f t="shared" si="71"/>
        <v>0</v>
      </c>
      <c r="AA356" s="21" t="s">
        <v>25</v>
      </c>
      <c r="AB356" s="28"/>
      <c r="AC356" s="18">
        <v>1.2253202341519738</v>
      </c>
      <c r="AD356" s="19">
        <v>4.0000000000000008E-2</v>
      </c>
      <c r="AE356" s="18">
        <v>2.7531112229617793E-2</v>
      </c>
      <c r="AF356" s="19">
        <f t="shared" si="72"/>
        <v>0</v>
      </c>
      <c r="AG356" s="21" t="s">
        <v>25</v>
      </c>
      <c r="AH356" s="28"/>
      <c r="AK356" t="str">
        <f t="shared" si="77"/>
        <v/>
      </c>
      <c r="AL356" t="str">
        <f t="shared" si="77"/>
        <v/>
      </c>
      <c r="AM356" t="str">
        <f t="shared" si="77"/>
        <v/>
      </c>
      <c r="AN356" t="str">
        <f t="shared" si="77"/>
        <v/>
      </c>
      <c r="AO356" t="str">
        <f t="shared" si="77"/>
        <v/>
      </c>
      <c r="AP356" t="str">
        <f t="shared" si="77"/>
        <v/>
      </c>
      <c r="AQ356" t="str">
        <f t="shared" si="77"/>
        <v/>
      </c>
      <c r="AR356" t="str">
        <f t="shared" si="77"/>
        <v/>
      </c>
      <c r="AS356" t="str">
        <f t="shared" si="77"/>
        <v/>
      </c>
      <c r="AT356" t="str">
        <f t="shared" si="77"/>
        <v/>
      </c>
      <c r="AU356" t="str">
        <f t="shared" si="77"/>
        <v/>
      </c>
      <c r="AV356" t="str">
        <f t="shared" si="77"/>
        <v/>
      </c>
      <c r="AW356" t="str">
        <f t="shared" si="77"/>
        <v/>
      </c>
      <c r="AX356" t="str">
        <f t="shared" si="77"/>
        <v/>
      </c>
      <c r="AZ356" s="46">
        <f>IF(ISNUMBER(VLOOKUP($B356,Stats!$A$2:$AA$19,2,FALSE))=FALSE,"",IF(ISNUMBER(W356),(W356-VLOOKUP($B356,Stats!$A$2:$AA$19,2,FALSE))/VLOOKUP($B356,Stats!$A$2:$AA$19,16,FALSE),""))</f>
        <v>-0.44012054529153172</v>
      </c>
      <c r="BA356" s="46">
        <f>IF(ISNUMBER(VLOOKUP($B356,Stats!$A$2:$AA$19,2,FALSE))=FALSE,"",IF(ISNUMBER(X356),(X356-VLOOKUP($B356,Stats!$A$2:$AA$19,3,FALSE))/VLOOKUP($B356,Stats!$A$2:$AA$19,17,FALSE),""))</f>
        <v>-1.0521141897083433</v>
      </c>
      <c r="BB356" s="46"/>
      <c r="BC356" s="46"/>
      <c r="BD356" s="44">
        <f t="shared" si="68"/>
        <v>-0.74611736749993751</v>
      </c>
      <c r="BE356" s="46">
        <f>IF(ISNUMBER(VLOOKUP($B356,Stats!$A$2:$AA$19,2,FALSE))=FALSE,"",IF(ISNUMBER(Y356),(Y356-VLOOKUP($B356,Stats!$A$2:$AA$19,5,FALSE))/VLOOKUP($B356,Stats!$A$2:$AA$19,19,FALSE),""))</f>
        <v>8.8156484940349805E-2</v>
      </c>
      <c r="BF356" s="46"/>
      <c r="BG356" s="46"/>
      <c r="BH356" s="46">
        <f>IF(ISNUMBER(VLOOKUP($B356,Stats!$A$2:$AA$19,2,FALSE))=FALSE,"",IF(ISNUMBER(Z356),(Z356-VLOOKUP($B356,Stats!$A$2:$AA$19,8,FALSE))/VLOOKUP($B356,Stats!$A$2:$AA$19,22,FALSE),""))</f>
        <v>-0.64412337137479436</v>
      </c>
      <c r="BI356" s="46" t="str">
        <f>IF(ISNUMBER(VLOOKUP($B356,Stats!$A$2:$AA$19,2,FALSE))=FALSE,"",IF(ISNUMBER(#REF!),(#REF!-VLOOKUP($B356,Stats!$A$2:$AA$19,9,FALSE))/VLOOKUP($B356,Stats!$A$2:$AA$19,23,FALSE),""))</f>
        <v/>
      </c>
      <c r="BJ356" s="46" t="str">
        <f>IF(ISNUMBER(VLOOKUP($B356,Stats!$A$2:$AA$19,2,FALSE))=FALSE,"",IF(ISNUMBER(#REF!),(#REF!-VLOOKUP($B356,Stats!$A$2:$AA$19,10,FALSE))/VLOOKUP($B356,Stats!$A$2:$AA$19,24,FALSE),""))</f>
        <v/>
      </c>
      <c r="BK356" s="44">
        <f t="shared" si="73"/>
        <v>-0.25494655087068313</v>
      </c>
      <c r="BL356" s="46" t="str">
        <f>IF(ISNUMBER(VLOOKUP($B356,Stats!$A$2:$AA$19,2,FALSE))=FALSE,"",IF(ISNUMBER(#REF!),(#REF!-VLOOKUP($B356,Stats!$A$2:$AA$19,11,FALSE))/VLOOKUP($B356,Stats!$A$2:$AA$19,25,FALSE),""))</f>
        <v/>
      </c>
      <c r="BM356" s="46" t="str">
        <f>IF(ISNUMBER(VLOOKUP($B356,Stats!$A$2:$AA$19,2,FALSE))=FALSE,"",IF(ISNUMBER(AA356),(AA356-VLOOKUP($B356,Stats!$A$2:$AA$19,12,FALSE))/VLOOKUP($B356,Stats!$A$2:$AA$19,26,FALSE),""))</f>
        <v/>
      </c>
      <c r="BN356" s="46" t="str">
        <f>IF(ISNUMBER(VLOOKUP($B356,Stats!$A$2:$AA$19,2,FALSE))=FALSE,"",IF(ISNUMBER(#REF!),(#REF!-VLOOKUP($B356,Stats!$A$2:$AA$19,13,FALSE))/VLOOKUP($B356,Stats!$A$2:$AA$19,27,FALSE),""))</f>
        <v/>
      </c>
      <c r="BO356" s="46" t="str">
        <f>IF(ISNUMBER(VLOOKUP($B356,Stats!$A$2:$AA$19,2,FALSE))=FALSE,"",IF(ISNUMBER(#REF!),(#REF!-VLOOKUP($B356,Stats!$A$2:$AA$19,14,FALSE))/VLOOKUP($B356,Stats!$A$2:$AB$19,28,FALSE),""))</f>
        <v/>
      </c>
      <c r="BP356" s="46"/>
      <c r="BQ356" s="46">
        <f>IF(ISNUMBER(VLOOKUP($B356,Stats!$A$2:$AA$19,2,FALSE))=FALSE,"",IF(ISNUMBER(BM356),BM356,(VLOOKUP($B356,Stats!$A$2:$AT$19,46,FALSE)-VLOOKUP($B356,Stats!$A$2:$AA$19,12,FALSE))/VLOOKUP($B356,Stats!$A$2:$AA$19,26,FALSE)))</f>
        <v>-0.53964354662323732</v>
      </c>
      <c r="BR356" s="51">
        <f t="shared" si="74"/>
        <v>-0.53964354662323732</v>
      </c>
      <c r="BS356" s="32" t="str">
        <f t="shared" si="69"/>
        <v>6853_201503</v>
      </c>
      <c r="BT356" s="53">
        <f t="shared" si="70"/>
        <v>-0.4101201133470449</v>
      </c>
    </row>
    <row r="357" spans="1:72" x14ac:dyDescent="0.15">
      <c r="A357" s="16">
        <v>6853</v>
      </c>
      <c r="B357" s="17">
        <v>201504</v>
      </c>
      <c r="C357" s="3">
        <v>0</v>
      </c>
      <c r="D357" s="23">
        <v>4.610389610389598E-2</v>
      </c>
      <c r="E357" s="18">
        <v>7.1341121738507495E-3</v>
      </c>
      <c r="F357" s="24">
        <v>6</v>
      </c>
      <c r="G357" s="24">
        <v>1</v>
      </c>
      <c r="H357" s="20">
        <v>8.6439947433853224E-3</v>
      </c>
      <c r="I357" s="20">
        <v>-6.4935064935065512E-3</v>
      </c>
      <c r="J357" s="24">
        <v>6</v>
      </c>
      <c r="K357" s="24">
        <v>1</v>
      </c>
      <c r="L357" s="20">
        <v>1.2321660181582317E-2</v>
      </c>
      <c r="M357" s="20">
        <v>-6.4935064935065512E-3</v>
      </c>
      <c r="N357" s="19">
        <v>1.611</v>
      </c>
      <c r="O357" s="19">
        <v>1.0529411764705883</v>
      </c>
      <c r="P357" s="25">
        <v>42052</v>
      </c>
      <c r="Q357" s="20">
        <v>0</v>
      </c>
      <c r="R357" s="25">
        <v>42044</v>
      </c>
      <c r="S357" s="25">
        <f>IF(ISNUMBER(R357),VLOOKUP(B357,Index!$B$3:$AB$18,27,FALSE),"")</f>
        <v>42044</v>
      </c>
      <c r="T357" s="25">
        <f>IF(ISNUMBER($R357),VLOOKUP($B357,Index!$B$21:$AB$36,27,FALSE),"")</f>
        <v>42044</v>
      </c>
      <c r="U357" s="25">
        <f>IF(ISNUMBER($R357),VLOOKUP($B357,Index!$B$39:$AB$54,27,FALSE),"")</f>
        <v>42052</v>
      </c>
      <c r="W357" s="18">
        <v>1.844155844155839</v>
      </c>
      <c r="X357" s="19">
        <v>0.8571428571428571</v>
      </c>
      <c r="Y357" s="18">
        <v>0.13536026131502099</v>
      </c>
      <c r="Z357" s="19">
        <f t="shared" si="71"/>
        <v>0</v>
      </c>
      <c r="AA357" s="21" t="s">
        <v>25</v>
      </c>
      <c r="AB357" s="28"/>
      <c r="AC357" s="18">
        <v>3.400910777534135</v>
      </c>
      <c r="AD357" s="19">
        <v>0.73469387755102034</v>
      </c>
      <c r="AE357" s="18">
        <v>1.8322400343270769E-2</v>
      </c>
      <c r="AF357" s="19">
        <f t="shared" si="72"/>
        <v>0</v>
      </c>
      <c r="AG357" s="21" t="s">
        <v>25</v>
      </c>
      <c r="AH357" s="28"/>
      <c r="AK357" t="str">
        <f t="shared" si="77"/>
        <v/>
      </c>
      <c r="AL357" t="str">
        <f t="shared" si="77"/>
        <v/>
      </c>
      <c r="AM357" t="str">
        <f t="shared" si="77"/>
        <v/>
      </c>
      <c r="AN357" t="str">
        <f t="shared" si="77"/>
        <v/>
      </c>
      <c r="AO357" t="str">
        <f t="shared" si="77"/>
        <v/>
      </c>
      <c r="AP357" t="str">
        <f t="shared" si="77"/>
        <v/>
      </c>
      <c r="AQ357" t="str">
        <f t="shared" si="77"/>
        <v/>
      </c>
      <c r="AR357" t="str">
        <f t="shared" si="77"/>
        <v/>
      </c>
      <c r="AS357" t="str">
        <f t="shared" si="77"/>
        <v/>
      </c>
      <c r="AT357" t="str">
        <f t="shared" si="77"/>
        <v/>
      </c>
      <c r="AU357" t="str">
        <f t="shared" si="77"/>
        <v/>
      </c>
      <c r="AV357" t="str">
        <f t="shared" si="77"/>
        <v/>
      </c>
      <c r="AW357" t="str">
        <f t="shared" si="77"/>
        <v/>
      </c>
      <c r="AX357" t="str">
        <f t="shared" si="77"/>
        <v/>
      </c>
      <c r="AZ357" s="46">
        <f>IF(ISNUMBER(VLOOKUP($B357,Stats!$A$2:$AA$19,2,FALSE))=FALSE,"",IF(ISNUMBER(W357),(W357-VLOOKUP($B357,Stats!$A$2:$AA$19,2,FALSE))/VLOOKUP($B357,Stats!$A$2:$AA$19,16,FALSE),""))</f>
        <v>7.1115300349809923E-2</v>
      </c>
      <c r="BA357" s="46">
        <f>IF(ISNUMBER(VLOOKUP($B357,Stats!$A$2:$AA$19,2,FALSE))=FALSE,"",IF(ISNUMBER(X357),(X357-VLOOKUP($B357,Stats!$A$2:$AA$19,3,FALSE))/VLOOKUP($B357,Stats!$A$2:$AA$19,17,FALSE),""))</f>
        <v>-2.8916520771255196E-2</v>
      </c>
      <c r="BB357" s="46"/>
      <c r="BC357" s="46"/>
      <c r="BD357" s="44">
        <f t="shared" si="68"/>
        <v>2.1099389789277362E-2</v>
      </c>
      <c r="BE357" s="46">
        <f>IF(ISNUMBER(VLOOKUP($B357,Stats!$A$2:$AA$19,2,FALSE))=FALSE,"",IF(ISNUMBER(Y357),(Y357-VLOOKUP($B357,Stats!$A$2:$AA$19,5,FALSE))/VLOOKUP($B357,Stats!$A$2:$AA$19,19,FALSE),""))</f>
        <v>0.19651924112189151</v>
      </c>
      <c r="BF357" s="46"/>
      <c r="BG357" s="46"/>
      <c r="BH357" s="46">
        <f>IF(ISNUMBER(VLOOKUP($B357,Stats!$A$2:$AA$19,2,FALSE))=FALSE,"",IF(ISNUMBER(Z357),(Z357-VLOOKUP($B357,Stats!$A$2:$AA$19,8,FALSE))/VLOOKUP($B357,Stats!$A$2:$AA$19,22,FALSE),""))</f>
        <v>-0.5145844845400992</v>
      </c>
      <c r="BI357" s="46" t="str">
        <f>IF(ISNUMBER(VLOOKUP($B357,Stats!$A$2:$AA$19,2,FALSE))=FALSE,"",IF(ISNUMBER(#REF!),(#REF!-VLOOKUP($B357,Stats!$A$2:$AA$19,9,FALSE))/VLOOKUP($B357,Stats!$A$2:$AA$19,23,FALSE),""))</f>
        <v/>
      </c>
      <c r="BJ357" s="46" t="str">
        <f>IF(ISNUMBER(VLOOKUP($B357,Stats!$A$2:$AA$19,2,FALSE))=FALSE,"",IF(ISNUMBER(#REF!),(#REF!-VLOOKUP($B357,Stats!$A$2:$AA$19,10,FALSE))/VLOOKUP($B357,Stats!$A$2:$AA$19,24,FALSE),""))</f>
        <v/>
      </c>
      <c r="BK357" s="44">
        <f t="shared" si="73"/>
        <v>-0.29193881414735379</v>
      </c>
      <c r="BL357" s="46" t="str">
        <f>IF(ISNUMBER(VLOOKUP($B357,Stats!$A$2:$AA$19,2,FALSE))=FALSE,"",IF(ISNUMBER(#REF!),(#REF!-VLOOKUP($B357,Stats!$A$2:$AA$19,11,FALSE))/VLOOKUP($B357,Stats!$A$2:$AA$19,25,FALSE),""))</f>
        <v/>
      </c>
      <c r="BM357" s="46" t="str">
        <f>IF(ISNUMBER(VLOOKUP($B357,Stats!$A$2:$AA$19,2,FALSE))=FALSE,"",IF(ISNUMBER(AA357),(AA357-VLOOKUP($B357,Stats!$A$2:$AA$19,12,FALSE))/VLOOKUP($B357,Stats!$A$2:$AA$19,26,FALSE),""))</f>
        <v/>
      </c>
      <c r="BN357" s="46" t="str">
        <f>IF(ISNUMBER(VLOOKUP($B357,Stats!$A$2:$AA$19,2,FALSE))=FALSE,"",IF(ISNUMBER(#REF!),(#REF!-VLOOKUP($B357,Stats!$A$2:$AA$19,13,FALSE))/VLOOKUP($B357,Stats!$A$2:$AA$19,27,FALSE),""))</f>
        <v/>
      </c>
      <c r="BO357" s="46" t="str">
        <f>IF(ISNUMBER(VLOOKUP($B357,Stats!$A$2:$AA$19,2,FALSE))=FALSE,"",IF(ISNUMBER(#REF!),(#REF!-VLOOKUP($B357,Stats!$A$2:$AA$19,14,FALSE))/VLOOKUP($B357,Stats!$A$2:$AB$19,28,FALSE),""))</f>
        <v/>
      </c>
      <c r="BP357" s="46"/>
      <c r="BQ357" s="46">
        <f>IF(ISNUMBER(VLOOKUP($B357,Stats!$A$2:$AA$19,2,FALSE))=FALSE,"",IF(ISNUMBER(BM357),BM357,(VLOOKUP($B357,Stats!$A$2:$AT$19,46,FALSE)-VLOOKUP($B357,Stats!$A$2:$AA$19,12,FALSE))/VLOOKUP($B357,Stats!$A$2:$AA$19,26,FALSE)))</f>
        <v>-0.64096278450557098</v>
      </c>
      <c r="BR357" s="51">
        <f t="shared" si="74"/>
        <v>-0.64096278450557098</v>
      </c>
      <c r="BS357" s="32" t="str">
        <f t="shared" si="69"/>
        <v>6853_201504</v>
      </c>
      <c r="BT357" s="53">
        <f t="shared" si="70"/>
        <v>-0.29913596743167098</v>
      </c>
    </row>
    <row r="358" spans="1:72" x14ac:dyDescent="0.15">
      <c r="A358" s="16">
        <v>6853</v>
      </c>
      <c r="B358" s="17">
        <v>201505</v>
      </c>
      <c r="C358" s="3">
        <v>0</v>
      </c>
      <c r="D358" s="23">
        <v>4.9658597144630612E-3</v>
      </c>
      <c r="E358" s="18">
        <v>9.316632760334476E-3</v>
      </c>
      <c r="F358" s="24">
        <v>4</v>
      </c>
      <c r="G358" s="24">
        <v>4</v>
      </c>
      <c r="H358" s="20">
        <v>8.4950009333677468E-3</v>
      </c>
      <c r="I358" s="20">
        <v>-7.1802662746553725E-3</v>
      </c>
      <c r="J358" s="24">
        <v>3</v>
      </c>
      <c r="K358" s="24">
        <v>2</v>
      </c>
      <c r="L358" s="20">
        <v>1.1699507389162589E-2</v>
      </c>
      <c r="M358" s="20">
        <v>-1.2202562538133011E-2</v>
      </c>
      <c r="N358" s="19">
        <v>1.643</v>
      </c>
      <c r="O358" s="19">
        <v>1.0236760124610591</v>
      </c>
      <c r="P358" s="25">
        <v>42067</v>
      </c>
      <c r="Q358" s="20">
        <v>-1.4607425441266031E-2</v>
      </c>
      <c r="R358" s="25">
        <v>42069</v>
      </c>
      <c r="S358" s="25">
        <f>IF(ISNUMBER(R358),VLOOKUP(B358,Index!$B$3:$AB$18,27,FALSE),"")</f>
        <v>42069</v>
      </c>
      <c r="T358" s="25">
        <f>IF(ISNUMBER($R358),VLOOKUP($B358,Index!$B$21:$AB$36,27,FALSE),"")</f>
        <v>42069</v>
      </c>
      <c r="U358" s="25">
        <f>IF(ISNUMBER($R358),VLOOKUP($B358,Index!$B$39:$AB$54,27,FALSE),"")</f>
        <v>42069</v>
      </c>
      <c r="W358" s="18">
        <v>0.1787709497206702</v>
      </c>
      <c r="X358" s="19">
        <v>0.5</v>
      </c>
      <c r="Y358" s="18">
        <v>0.17677067787599146</v>
      </c>
      <c r="Z358" s="19">
        <f t="shared" si="71"/>
        <v>0</v>
      </c>
      <c r="AA358" s="21">
        <v>0.33995447961928249</v>
      </c>
      <c r="AB358" s="28"/>
      <c r="AC358" s="18">
        <v>3.1959052464030392E-2</v>
      </c>
      <c r="AD358" s="19">
        <v>0.25</v>
      </c>
      <c r="AE358" s="18">
        <v>3.1247872556737537E-2</v>
      </c>
      <c r="AF358" s="19">
        <f t="shared" si="72"/>
        <v>0</v>
      </c>
      <c r="AG358" s="21">
        <v>0.11556904821321716</v>
      </c>
      <c r="AH358" s="28"/>
      <c r="AK358" t="str">
        <f t="shared" si="77"/>
        <v/>
      </c>
      <c r="AL358" t="str">
        <f t="shared" si="77"/>
        <v/>
      </c>
      <c r="AM358" t="str">
        <f t="shared" si="77"/>
        <v/>
      </c>
      <c r="AN358" t="str">
        <f t="shared" si="77"/>
        <v/>
      </c>
      <c r="AO358" t="str">
        <f t="shared" si="77"/>
        <v/>
      </c>
      <c r="AP358" t="str">
        <f t="shared" si="77"/>
        <v/>
      </c>
      <c r="AQ358" t="str">
        <f t="shared" si="77"/>
        <v/>
      </c>
      <c r="AR358" t="str">
        <f t="shared" si="77"/>
        <v/>
      </c>
      <c r="AS358" t="str">
        <f t="shared" si="77"/>
        <v/>
      </c>
      <c r="AT358" t="str">
        <f t="shared" si="77"/>
        <v/>
      </c>
      <c r="AU358" t="str">
        <f t="shared" si="77"/>
        <v/>
      </c>
      <c r="AV358">
        <f t="shared" si="77"/>
        <v>0.33995447961928249</v>
      </c>
      <c r="AW358" t="str">
        <f t="shared" si="77"/>
        <v/>
      </c>
      <c r="AX358" t="str">
        <f t="shared" si="77"/>
        <v/>
      </c>
      <c r="AZ358" s="46">
        <f>IF(ISNUMBER(VLOOKUP($B358,Stats!$A$2:$AA$19,2,FALSE))=FALSE,"",IF(ISNUMBER(W358),(W358-VLOOKUP($B358,Stats!$A$2:$AA$19,2,FALSE))/VLOOKUP($B358,Stats!$A$2:$AA$19,16,FALSE),""))</f>
        <v>-0.11282009440897972</v>
      </c>
      <c r="BA358" s="46">
        <f>IF(ISNUMBER(VLOOKUP($B358,Stats!$A$2:$AA$19,2,FALSE))=FALSE,"",IF(ISNUMBER(X358),(X358-VLOOKUP($B358,Stats!$A$2:$AA$19,3,FALSE))/VLOOKUP($B358,Stats!$A$2:$AA$19,17,FALSE),""))</f>
        <v>-0.52592327303600894</v>
      </c>
      <c r="BB358" s="46"/>
      <c r="BC358" s="46"/>
      <c r="BD358" s="44">
        <f t="shared" si="68"/>
        <v>-0.31937168372249436</v>
      </c>
      <c r="BE358" s="46">
        <f>IF(ISNUMBER(VLOOKUP($B358,Stats!$A$2:$AA$19,2,FALSE))=FALSE,"",IF(ISNUMBER(Y358),(Y358-VLOOKUP($B358,Stats!$A$2:$AA$19,5,FALSE))/VLOOKUP($B358,Stats!$A$2:$AA$19,19,FALSE),""))</f>
        <v>5.7959034403718766E-2</v>
      </c>
      <c r="BF358" s="46"/>
      <c r="BG358" s="46"/>
      <c r="BH358" s="46">
        <f>IF(ISNUMBER(VLOOKUP($B358,Stats!$A$2:$AA$19,2,FALSE))=FALSE,"",IF(ISNUMBER(Z358),(Z358-VLOOKUP($B358,Stats!$A$2:$AA$19,8,FALSE))/VLOOKUP($B358,Stats!$A$2:$AA$19,22,FALSE),""))</f>
        <v>-0.59810804423176478</v>
      </c>
      <c r="BI358" s="46" t="str">
        <f>IF(ISNUMBER(VLOOKUP($B358,Stats!$A$2:$AA$19,2,FALSE))=FALSE,"",IF(ISNUMBER(#REF!),(#REF!-VLOOKUP($B358,Stats!$A$2:$AA$19,9,FALSE))/VLOOKUP($B358,Stats!$A$2:$AA$19,23,FALSE),""))</f>
        <v/>
      </c>
      <c r="BJ358" s="46" t="str">
        <f>IF(ISNUMBER(VLOOKUP($B358,Stats!$A$2:$AA$19,2,FALSE))=FALSE,"",IF(ISNUMBER(#REF!),(#REF!-VLOOKUP($B358,Stats!$A$2:$AA$19,10,FALSE))/VLOOKUP($B358,Stats!$A$2:$AA$19,24,FALSE),""))</f>
        <v/>
      </c>
      <c r="BK358" s="44">
        <f t="shared" si="73"/>
        <v>-0.22000373735213258</v>
      </c>
      <c r="BL358" s="46" t="str">
        <f>IF(ISNUMBER(VLOOKUP($B358,Stats!$A$2:$AA$19,2,FALSE))=FALSE,"",IF(ISNUMBER(#REF!),(#REF!-VLOOKUP($B358,Stats!$A$2:$AA$19,11,FALSE))/VLOOKUP($B358,Stats!$A$2:$AA$19,25,FALSE),""))</f>
        <v/>
      </c>
      <c r="BM358" s="46">
        <f>IF(ISNUMBER(VLOOKUP($B358,Stats!$A$2:$AA$19,2,FALSE))=FALSE,"",IF(ISNUMBER(AA358),(AA358-VLOOKUP($B358,Stats!$A$2:$AA$19,12,FALSE))/VLOOKUP($B358,Stats!$A$2:$AA$19,26,FALSE),""))</f>
        <v>-0.35148524899303668</v>
      </c>
      <c r="BN358" s="46" t="str">
        <f>IF(ISNUMBER(VLOOKUP($B358,Stats!$A$2:$AA$19,2,FALSE))=FALSE,"",IF(ISNUMBER(#REF!),(#REF!-VLOOKUP($B358,Stats!$A$2:$AA$19,13,FALSE))/VLOOKUP($B358,Stats!$A$2:$AA$19,27,FALSE),""))</f>
        <v/>
      </c>
      <c r="BO358" s="46" t="str">
        <f>IF(ISNUMBER(VLOOKUP($B358,Stats!$A$2:$AA$19,2,FALSE))=FALSE,"",IF(ISNUMBER(#REF!),(#REF!-VLOOKUP($B358,Stats!$A$2:$AA$19,14,FALSE))/VLOOKUP($B358,Stats!$A$2:$AB$19,28,FALSE),""))</f>
        <v/>
      </c>
      <c r="BP358" s="46"/>
      <c r="BQ358" s="46">
        <f>IF(ISNUMBER(VLOOKUP($B358,Stats!$A$2:$AA$19,2,FALSE))=FALSE,"",IF(ISNUMBER(BM358),BM358,(VLOOKUP($B358,Stats!$A$2:$AT$19,46,FALSE)-VLOOKUP($B358,Stats!$A$2:$AA$19,12,FALSE))/VLOOKUP($B358,Stats!$A$2:$AA$19,26,FALSE)))</f>
        <v>-0.35148524899303668</v>
      </c>
      <c r="BR358" s="51">
        <f t="shared" si="74"/>
        <v>-0.35148524899303668</v>
      </c>
      <c r="BS358" s="32" t="str">
        <f t="shared" si="69"/>
        <v>6853_201505</v>
      </c>
      <c r="BT358" s="53">
        <f t="shared" si="70"/>
        <v>-0.26617362895438573</v>
      </c>
    </row>
    <row r="359" spans="1:72" x14ac:dyDescent="0.15">
      <c r="A359" s="16">
        <v>6853</v>
      </c>
      <c r="B359" s="17">
        <v>201506</v>
      </c>
      <c r="C359" s="3">
        <v>0</v>
      </c>
      <c r="D359" s="23">
        <v>8.9561457689932178E-2</v>
      </c>
      <c r="E359" s="18">
        <v>9.6643811296476274E-3</v>
      </c>
      <c r="F359" s="24">
        <v>8</v>
      </c>
      <c r="G359" s="24">
        <v>2</v>
      </c>
      <c r="H359" s="20">
        <v>1.1428508589975322E-2</v>
      </c>
      <c r="I359" s="20">
        <v>-2.4343905458772408E-3</v>
      </c>
      <c r="J359" s="24">
        <v>6</v>
      </c>
      <c r="K359" s="24">
        <v>2</v>
      </c>
      <c r="L359" s="20">
        <v>2.7272727272727337E-2</v>
      </c>
      <c r="M359" s="20">
        <v>-4.2579075425790425E-3</v>
      </c>
      <c r="N359" s="19">
        <v>1.764</v>
      </c>
      <c r="O359" s="19">
        <v>1.0762660158633313</v>
      </c>
      <c r="P359" s="25">
        <v>42083</v>
      </c>
      <c r="Q359" s="20">
        <v>-4.8661800486617945E-3</v>
      </c>
      <c r="R359" s="25">
        <v>42075</v>
      </c>
      <c r="S359" s="25">
        <f>IF(ISNUMBER(R359),VLOOKUP(B359,Index!$B$3:$AB$18,27,FALSE),"")</f>
        <v>42073</v>
      </c>
      <c r="T359" s="25">
        <f>IF(ISNUMBER($R359),VLOOKUP($B359,Index!$B$21:$AB$36,27,FALSE),"")</f>
        <v>42075</v>
      </c>
      <c r="U359" s="25">
        <f>IF(ISNUMBER($R359),VLOOKUP($B359,Index!$B$39:$AB$54,27,FALSE),"")</f>
        <v>42075</v>
      </c>
      <c r="W359" s="18">
        <v>2.6868437306979653</v>
      </c>
      <c r="X359" s="19">
        <v>0.8</v>
      </c>
      <c r="Y359" s="18">
        <v>0.18336873927382522</v>
      </c>
      <c r="Z359" s="19">
        <f t="shared" si="71"/>
        <v>2</v>
      </c>
      <c r="AA359" s="21">
        <v>18.404879555281084</v>
      </c>
      <c r="AB359" s="28"/>
      <c r="AC359" s="18">
        <v>7.2191292331909604</v>
      </c>
      <c r="AD359" s="19">
        <v>0.64000000000000012</v>
      </c>
      <c r="AE359" s="18">
        <v>3.3624094542872088E-2</v>
      </c>
      <c r="AF359" s="19">
        <f t="shared" si="72"/>
        <v>4</v>
      </c>
      <c r="AG359" s="21">
        <v>338.73959144440363</v>
      </c>
      <c r="AH359" s="28"/>
      <c r="AK359" t="str">
        <f t="shared" si="77"/>
        <v/>
      </c>
      <c r="AL359" t="str">
        <f t="shared" si="77"/>
        <v/>
      </c>
      <c r="AM359" t="str">
        <f t="shared" si="77"/>
        <v/>
      </c>
      <c r="AN359" t="str">
        <f t="shared" si="77"/>
        <v/>
      </c>
      <c r="AO359" t="str">
        <f t="shared" si="77"/>
        <v/>
      </c>
      <c r="AP359" t="str">
        <f t="shared" si="77"/>
        <v/>
      </c>
      <c r="AQ359" t="str">
        <f t="shared" si="77"/>
        <v/>
      </c>
      <c r="AR359" t="str">
        <f t="shared" si="77"/>
        <v/>
      </c>
      <c r="AS359" t="str">
        <f t="shared" si="77"/>
        <v/>
      </c>
      <c r="AT359" t="str">
        <f t="shared" si="77"/>
        <v/>
      </c>
      <c r="AU359" t="str">
        <f t="shared" si="77"/>
        <v/>
      </c>
      <c r="AV359" t="str">
        <f t="shared" si="77"/>
        <v/>
      </c>
      <c r="AW359">
        <f t="shared" si="77"/>
        <v>18.404879555281084</v>
      </c>
      <c r="AX359" t="str">
        <f t="shared" si="77"/>
        <v/>
      </c>
      <c r="AZ359" s="46">
        <f>IF(ISNUMBER(VLOOKUP($B359,Stats!$A$2:$AA$19,2,FALSE))=FALSE,"",IF(ISNUMBER(W359),(W359-VLOOKUP($B359,Stats!$A$2:$AA$19,2,FALSE))/VLOOKUP($B359,Stats!$A$2:$AA$19,16,FALSE),""))</f>
        <v>0.58482673242585459</v>
      </c>
      <c r="BA359" s="46">
        <f>IF(ISNUMBER(VLOOKUP($B359,Stats!$A$2:$AA$19,2,FALSE))=FALSE,"",IF(ISNUMBER(X359),(X359-VLOOKUP($B359,Stats!$A$2:$AA$19,3,FALSE))/VLOOKUP($B359,Stats!$A$2:$AA$19,17,FALSE),""))</f>
        <v>-3.4963065069354378E-2</v>
      </c>
      <c r="BB359" s="46"/>
      <c r="BC359" s="46"/>
      <c r="BD359" s="44">
        <f t="shared" si="68"/>
        <v>0.27493183367825008</v>
      </c>
      <c r="BE359" s="46">
        <f>IF(ISNUMBER(VLOOKUP($B359,Stats!$A$2:$AA$19,2,FALSE))=FALSE,"",IF(ISNUMBER(Y359),(Y359-VLOOKUP($B359,Stats!$A$2:$AA$19,5,FALSE))/VLOOKUP($B359,Stats!$A$2:$AA$19,19,FALSE),""))</f>
        <v>0.42122380253880792</v>
      </c>
      <c r="BF359" s="46"/>
      <c r="BG359" s="46"/>
      <c r="BH359" s="46">
        <f>IF(ISNUMBER(VLOOKUP($B359,Stats!$A$2:$AA$19,2,FALSE))=FALSE,"",IF(ISNUMBER(Z359),(Z359-VLOOKUP($B359,Stats!$A$2:$AA$19,8,FALSE))/VLOOKUP($B359,Stats!$A$2:$AA$19,22,FALSE),""))</f>
        <v>-0.44132796508511463</v>
      </c>
      <c r="BI359" s="46" t="str">
        <f>IF(ISNUMBER(VLOOKUP($B359,Stats!$A$2:$AA$19,2,FALSE))=FALSE,"",IF(ISNUMBER(#REF!),(#REF!-VLOOKUP($B359,Stats!$A$2:$AA$19,9,FALSE))/VLOOKUP($B359,Stats!$A$2:$AA$19,23,FALSE),""))</f>
        <v/>
      </c>
      <c r="BJ359" s="46" t="str">
        <f>IF(ISNUMBER(VLOOKUP($B359,Stats!$A$2:$AA$19,2,FALSE))=FALSE,"",IF(ISNUMBER(#REF!),(#REF!-VLOOKUP($B359,Stats!$A$2:$AA$19,10,FALSE))/VLOOKUP($B359,Stats!$A$2:$AA$19,24,FALSE),""))</f>
        <v/>
      </c>
      <c r="BK359" s="44">
        <f t="shared" si="73"/>
        <v>-0.42725505130269992</v>
      </c>
      <c r="BL359" s="46" t="str">
        <f>IF(ISNUMBER(VLOOKUP($B359,Stats!$A$2:$AA$19,2,FALSE))=FALSE,"",IF(ISNUMBER(#REF!),(#REF!-VLOOKUP($B359,Stats!$A$2:$AA$19,11,FALSE))/VLOOKUP($B359,Stats!$A$2:$AA$19,25,FALSE),""))</f>
        <v/>
      </c>
      <c r="BM359" s="46">
        <f>IF(ISNUMBER(VLOOKUP($B359,Stats!$A$2:$AA$19,2,FALSE))=FALSE,"",IF(ISNUMBER(AA359),(AA359-VLOOKUP($B359,Stats!$A$2:$AA$19,12,FALSE))/VLOOKUP($B359,Stats!$A$2:$AA$19,26,FALSE),""))</f>
        <v>-0.17290000192831972</v>
      </c>
      <c r="BN359" s="46" t="str">
        <f>IF(ISNUMBER(VLOOKUP($B359,Stats!$A$2:$AA$19,2,FALSE))=FALSE,"",IF(ISNUMBER(#REF!),(#REF!-VLOOKUP($B359,Stats!$A$2:$AA$19,13,FALSE))/VLOOKUP($B359,Stats!$A$2:$AA$19,27,FALSE),""))</f>
        <v/>
      </c>
      <c r="BO359" s="46" t="str">
        <f>IF(ISNUMBER(VLOOKUP($B359,Stats!$A$2:$AA$19,2,FALSE))=FALSE,"",IF(ISNUMBER(#REF!),(#REF!-VLOOKUP($B359,Stats!$A$2:$AA$19,14,FALSE))/VLOOKUP($B359,Stats!$A$2:$AB$19,28,FALSE),""))</f>
        <v/>
      </c>
      <c r="BP359" s="46"/>
      <c r="BQ359" s="46">
        <f>IF(ISNUMBER(VLOOKUP($B359,Stats!$A$2:$AA$19,2,FALSE))=FALSE,"",IF(ISNUMBER(BM359),BM359,(VLOOKUP($B359,Stats!$A$2:$AT$19,46,FALSE)-VLOOKUP($B359,Stats!$A$2:$AA$19,12,FALSE))/VLOOKUP($B359,Stats!$A$2:$AA$19,26,FALSE)))</f>
        <v>-0.17290000192831972</v>
      </c>
      <c r="BR359" s="51">
        <f t="shared" si="74"/>
        <v>-0.17290000192831972</v>
      </c>
      <c r="BS359" s="32" t="str">
        <f t="shared" si="69"/>
        <v>6853_201506</v>
      </c>
      <c r="BT359" s="53">
        <f t="shared" si="70"/>
        <v>-0.23594666443163384</v>
      </c>
    </row>
    <row r="360" spans="1:72" x14ac:dyDescent="0.15">
      <c r="A360" s="16">
        <v>6853</v>
      </c>
      <c r="B360" s="17">
        <v>201507</v>
      </c>
      <c r="C360" s="3">
        <v>0</v>
      </c>
      <c r="D360" s="23">
        <v>3.9115646258503389E-2</v>
      </c>
      <c r="E360" s="18">
        <v>1.1338458659464755E-2</v>
      </c>
      <c r="F360" s="24">
        <v>4</v>
      </c>
      <c r="G360" s="24">
        <v>1</v>
      </c>
      <c r="H360" s="20">
        <v>1.1868399911195981E-2</v>
      </c>
      <c r="I360" s="20">
        <v>-8.7003806416531271E-3</v>
      </c>
      <c r="J360" s="24">
        <v>3</v>
      </c>
      <c r="K360" s="24">
        <v>1</v>
      </c>
      <c r="L360" s="20">
        <v>2.2108843537414824E-2</v>
      </c>
      <c r="M360" s="20">
        <v>-8.7003806416531271E-3</v>
      </c>
      <c r="N360" s="19">
        <v>1.839</v>
      </c>
      <c r="O360" s="19">
        <v>1.0199667221297837</v>
      </c>
      <c r="P360" s="25">
        <v>42088</v>
      </c>
      <c r="Q360" s="20">
        <v>-8.7003806416531271E-3</v>
      </c>
      <c r="R360" s="25">
        <v>42089</v>
      </c>
      <c r="S360" s="25">
        <f>IF(ISNUMBER(R360),VLOOKUP(B360,Index!$B$3:$AB$18,27,FALSE),"")</f>
        <v>42088</v>
      </c>
      <c r="T360" s="25">
        <f>IF(ISNUMBER($R360),VLOOKUP($B360,Index!$B$21:$AB$36,27,FALSE),"")</f>
        <v>42089</v>
      </c>
      <c r="U360" s="25">
        <f>IF(ISNUMBER($R360),VLOOKUP($B360,Index!$B$39:$AB$54,27,FALSE),"")</f>
        <v>42089</v>
      </c>
      <c r="W360" s="18">
        <v>2.816326530612244</v>
      </c>
      <c r="X360" s="19">
        <v>0.8</v>
      </c>
      <c r="Y360" s="18">
        <v>0.21513212711740862</v>
      </c>
      <c r="Z360" s="19">
        <f t="shared" si="71"/>
        <v>1</v>
      </c>
      <c r="AA360" s="21">
        <v>4.4958545918367054</v>
      </c>
      <c r="AB360" s="28"/>
      <c r="AC360" s="18">
        <v>7.931695127030399</v>
      </c>
      <c r="AD360" s="19">
        <v>0.64000000000000012</v>
      </c>
      <c r="AE360" s="18">
        <v>4.6281832118060862E-2</v>
      </c>
      <c r="AF360" s="19">
        <f t="shared" si="72"/>
        <v>1</v>
      </c>
      <c r="AG360" s="21">
        <v>20.212708510939191</v>
      </c>
      <c r="AH360" s="28"/>
      <c r="AK360" t="str">
        <f t="shared" si="77"/>
        <v/>
      </c>
      <c r="AL360" t="str">
        <f t="shared" si="77"/>
        <v/>
      </c>
      <c r="AM360" t="str">
        <f t="shared" si="77"/>
        <v/>
      </c>
      <c r="AN360" t="str">
        <f t="shared" si="77"/>
        <v/>
      </c>
      <c r="AO360" t="str">
        <f t="shared" si="77"/>
        <v/>
      </c>
      <c r="AP360" t="str">
        <f t="shared" si="77"/>
        <v/>
      </c>
      <c r="AQ360" t="str">
        <f t="shared" si="77"/>
        <v/>
      </c>
      <c r="AR360" t="str">
        <f t="shared" si="77"/>
        <v/>
      </c>
      <c r="AS360" t="str">
        <f t="shared" si="77"/>
        <v/>
      </c>
      <c r="AT360" t="str">
        <f t="shared" si="77"/>
        <v/>
      </c>
      <c r="AU360" t="str">
        <f t="shared" si="77"/>
        <v/>
      </c>
      <c r="AV360" t="str">
        <f t="shared" si="77"/>
        <v/>
      </c>
      <c r="AW360" t="str">
        <f t="shared" si="77"/>
        <v/>
      </c>
      <c r="AX360">
        <f t="shared" si="77"/>
        <v>4.4958545918367054</v>
      </c>
      <c r="AZ360" s="46">
        <f>IF(ISNUMBER(VLOOKUP($B360,Stats!$A$2:$AA$19,2,FALSE))=FALSE,"",IF(ISNUMBER(W360),(W360-VLOOKUP($B360,Stats!$A$2:$AA$19,2,FALSE))/VLOOKUP($B360,Stats!$A$2:$AA$19,16,FALSE),""))</f>
        <v>0.76193851005276325</v>
      </c>
      <c r="BA360" s="46">
        <f>IF(ISNUMBER(VLOOKUP($B360,Stats!$A$2:$AA$19,2,FALSE))=FALSE,"",IF(ISNUMBER(X360),(X360-VLOOKUP($B360,Stats!$A$2:$AA$19,3,FALSE))/VLOOKUP($B360,Stats!$A$2:$AA$19,17,FALSE),""))</f>
        <v>0.61985383420575335</v>
      </c>
      <c r="BB360" s="46"/>
      <c r="BC360" s="46"/>
      <c r="BD360" s="44">
        <f t="shared" si="68"/>
        <v>0.69089617212925836</v>
      </c>
      <c r="BE360" s="46">
        <f>IF(ISNUMBER(VLOOKUP($B360,Stats!$A$2:$AA$19,2,FALSE))=FALSE,"",IF(ISNUMBER(Y360),(Y360-VLOOKUP($B360,Stats!$A$2:$AA$19,5,FALSE))/VLOOKUP($B360,Stats!$A$2:$AA$19,19,FALSE),""))</f>
        <v>0.1850088520913345</v>
      </c>
      <c r="BF360" s="46"/>
      <c r="BG360" s="46"/>
      <c r="BH360" s="46">
        <f>IF(ISNUMBER(VLOOKUP($B360,Stats!$A$2:$AA$19,2,FALSE))=FALSE,"",IF(ISNUMBER(Z360),(Z360-VLOOKUP($B360,Stats!$A$2:$AA$19,8,FALSE))/VLOOKUP($B360,Stats!$A$2:$AA$19,22,FALSE),""))</f>
        <v>-0.22777854907483192</v>
      </c>
      <c r="BI360" s="46" t="str">
        <f>IF(ISNUMBER(VLOOKUP($B360,Stats!$A$2:$AA$19,2,FALSE))=FALSE,"",IF(ISNUMBER(#REF!),(#REF!-VLOOKUP($B360,Stats!$A$2:$AA$19,9,FALSE))/VLOOKUP($B360,Stats!$A$2:$AA$19,23,FALSE),""))</f>
        <v/>
      </c>
      <c r="BJ360" s="46" t="str">
        <f>IF(ISNUMBER(VLOOKUP($B360,Stats!$A$2:$AA$19,2,FALSE))=FALSE,"",IF(ISNUMBER(#REF!),(#REF!-VLOOKUP($B360,Stats!$A$2:$AA$19,10,FALSE))/VLOOKUP($B360,Stats!$A$2:$AA$19,24,FALSE),""))</f>
        <v/>
      </c>
      <c r="BK360" s="44">
        <f t="shared" si="73"/>
        <v>-0.19783976118638369</v>
      </c>
      <c r="BL360" s="46" t="str">
        <f>IF(ISNUMBER(VLOOKUP($B360,Stats!$A$2:$AA$19,2,FALSE))=FALSE,"",IF(ISNUMBER(#REF!),(#REF!-VLOOKUP($B360,Stats!$A$2:$AA$19,11,FALSE))/VLOOKUP($B360,Stats!$A$2:$AA$19,25,FALSE),""))</f>
        <v/>
      </c>
      <c r="BM360" s="46">
        <f>IF(ISNUMBER(VLOOKUP($B360,Stats!$A$2:$AA$19,2,FALSE))=FALSE,"",IF(ISNUMBER(AA360),(AA360-VLOOKUP($B360,Stats!$A$2:$AA$19,12,FALSE))/VLOOKUP($B360,Stats!$A$2:$AA$19,26,FALSE),""))</f>
        <v>-4.582380849228497E-2</v>
      </c>
      <c r="BN360" s="46" t="str">
        <f>IF(ISNUMBER(VLOOKUP($B360,Stats!$A$2:$AA$19,2,FALSE))=FALSE,"",IF(ISNUMBER(#REF!),(#REF!-VLOOKUP($B360,Stats!$A$2:$AA$19,13,FALSE))/VLOOKUP($B360,Stats!$A$2:$AA$19,27,FALSE),""))</f>
        <v/>
      </c>
      <c r="BO360" s="46" t="str">
        <f>IF(ISNUMBER(VLOOKUP($B360,Stats!$A$2:$AA$19,2,FALSE))=FALSE,"",IF(ISNUMBER(#REF!),(#REF!-VLOOKUP($B360,Stats!$A$2:$AA$19,14,FALSE))/VLOOKUP($B360,Stats!$A$2:$AB$19,28,FALSE),""))</f>
        <v/>
      </c>
      <c r="BP360" s="46"/>
      <c r="BQ360" s="46">
        <f>IF(ISNUMBER(VLOOKUP($B360,Stats!$A$2:$AA$19,2,FALSE))=FALSE,"",IF(ISNUMBER(BM360),BM360,(VLOOKUP($B360,Stats!$A$2:$AT$19,46,FALSE)-VLOOKUP($B360,Stats!$A$2:$AA$19,12,FALSE))/VLOOKUP($B360,Stats!$A$2:$AA$19,26,FALSE)))</f>
        <v>-4.582380849228497E-2</v>
      </c>
      <c r="BR360" s="51">
        <f t="shared" si="74"/>
        <v>-4.582380849228497E-2</v>
      </c>
      <c r="BS360" s="32" t="str">
        <f t="shared" si="69"/>
        <v>6853_201507</v>
      </c>
      <c r="BT360" s="53">
        <f t="shared" si="70"/>
        <v>1.0310616015564475E-2</v>
      </c>
    </row>
    <row r="361" spans="1:72" x14ac:dyDescent="0.15">
      <c r="S361" t="str">
        <f>IF(ISNUMBER(R361),VLOOKUP(B361,Index!$B$3:$AB$18,27,FALSE),"")</f>
        <v/>
      </c>
      <c r="T361" t="str">
        <f>IF(ISNUMBER($R361),VLOOKUP($B361,Index!$B$21:$AB$36,27,FALSE),"")</f>
        <v/>
      </c>
      <c r="U361" t="str">
        <f>IF(ISNUMBER($R361),VLOOKUP($B361,Index!$B$39:$AB$54,27,FALSE),"")</f>
        <v/>
      </c>
      <c r="Z361" t="str">
        <f t="shared" si="71"/>
        <v/>
      </c>
      <c r="AA361" t="s">
        <v>25</v>
      </c>
      <c r="AF361" t="str">
        <f t="shared" si="72"/>
        <v/>
      </c>
      <c r="AG361" t="s">
        <v>25</v>
      </c>
      <c r="AK361" t="str">
        <f t="shared" si="77"/>
        <v/>
      </c>
      <c r="AL361" t="str">
        <f t="shared" si="77"/>
        <v/>
      </c>
      <c r="AM361" t="str">
        <f t="shared" si="77"/>
        <v/>
      </c>
      <c r="AN361" t="str">
        <f t="shared" si="77"/>
        <v/>
      </c>
      <c r="AO361" t="str">
        <f t="shared" si="77"/>
        <v/>
      </c>
      <c r="AP361" t="str">
        <f t="shared" si="77"/>
        <v/>
      </c>
      <c r="AQ361" t="str">
        <f t="shared" si="77"/>
        <v/>
      </c>
      <c r="AR361" t="str">
        <f t="shared" si="77"/>
        <v/>
      </c>
      <c r="AS361" t="str">
        <f t="shared" si="77"/>
        <v/>
      </c>
      <c r="AT361" t="str">
        <f t="shared" si="77"/>
        <v/>
      </c>
      <c r="AU361" t="str">
        <f t="shared" si="77"/>
        <v/>
      </c>
      <c r="AV361" t="str">
        <f t="shared" si="77"/>
        <v/>
      </c>
      <c r="AW361" t="str">
        <f t="shared" si="77"/>
        <v/>
      </c>
      <c r="AX361" t="str">
        <f t="shared" si="77"/>
        <v/>
      </c>
      <c r="AZ361" s="46" t="str">
        <f>IF(ISNUMBER(VLOOKUP($B361,Stats!$A$2:$AA$19,2,FALSE))=FALSE,"",IF(ISNUMBER(W361),(W361-VLOOKUP($B361,Stats!$A$2:$AA$19,2,FALSE))/VLOOKUP($B361,Stats!$A$2:$AA$19,16,FALSE),""))</f>
        <v/>
      </c>
      <c r="BA361" s="46" t="str">
        <f>IF(ISNUMBER(VLOOKUP($B361,Stats!$A$2:$AA$19,2,FALSE))=FALSE,"",IF(ISNUMBER(X361),(X361-VLOOKUP($B361,Stats!$A$2:$AA$19,3,FALSE))/VLOOKUP($B361,Stats!$A$2:$AA$19,17,FALSE),""))</f>
        <v/>
      </c>
      <c r="BB361" s="46"/>
      <c r="BC361" s="46"/>
      <c r="BD361" s="44" t="str">
        <f t="shared" si="68"/>
        <v/>
      </c>
      <c r="BE361" s="46" t="str">
        <f>IF(ISNUMBER(VLOOKUP($B361,Stats!$A$2:$AA$19,2,FALSE))=FALSE,"",IF(ISNUMBER(Y361),(Y361-VLOOKUP($B361,Stats!$A$2:$AA$19,5,FALSE))/VLOOKUP($B361,Stats!$A$2:$AA$19,19,FALSE),""))</f>
        <v/>
      </c>
      <c r="BF361" s="46"/>
      <c r="BG361" s="46"/>
      <c r="BH361" s="46" t="str">
        <f>IF(ISNUMBER(VLOOKUP($B361,Stats!$A$2:$AA$19,2,FALSE))=FALSE,"",IF(ISNUMBER(Z361),(Z361-VLOOKUP($B361,Stats!$A$2:$AA$19,8,FALSE))/VLOOKUP($B361,Stats!$A$2:$AA$19,22,FALSE),""))</f>
        <v/>
      </c>
      <c r="BI361" s="46" t="str">
        <f>IF(ISNUMBER(VLOOKUP($B361,Stats!$A$2:$AA$19,2,FALSE))=FALSE,"",IF(ISNUMBER(#REF!),(#REF!-VLOOKUP($B361,Stats!$A$2:$AA$19,9,FALSE))/VLOOKUP($B361,Stats!$A$2:$AA$19,23,FALSE),""))</f>
        <v/>
      </c>
      <c r="BJ361" s="46" t="str">
        <f>IF(ISNUMBER(VLOOKUP($B361,Stats!$A$2:$AA$19,2,FALSE))=FALSE,"",IF(ISNUMBER(#REF!),(#REF!-VLOOKUP($B361,Stats!$A$2:$AA$19,10,FALSE))/VLOOKUP($B361,Stats!$A$2:$AA$19,24,FALSE),""))</f>
        <v/>
      </c>
      <c r="BK361" s="44" t="str">
        <f t="shared" si="73"/>
        <v/>
      </c>
      <c r="BL361" s="46" t="str">
        <f>IF(ISNUMBER(VLOOKUP($B361,Stats!$A$2:$AA$19,2,FALSE))=FALSE,"",IF(ISNUMBER(#REF!),(#REF!-VLOOKUP($B361,Stats!$A$2:$AA$19,11,FALSE))/VLOOKUP($B361,Stats!$A$2:$AA$19,25,FALSE),""))</f>
        <v/>
      </c>
      <c r="BM361" s="46" t="str">
        <f>IF(ISNUMBER(VLOOKUP($B361,Stats!$A$2:$AA$19,2,FALSE))=FALSE,"",IF(ISNUMBER(AA361),(AA361-VLOOKUP($B361,Stats!$A$2:$AA$19,12,FALSE))/VLOOKUP($B361,Stats!$A$2:$AA$19,26,FALSE),""))</f>
        <v/>
      </c>
      <c r="BN361" s="46" t="str">
        <f>IF(ISNUMBER(VLOOKUP($B361,Stats!$A$2:$AA$19,2,FALSE))=FALSE,"",IF(ISNUMBER(#REF!),(#REF!-VLOOKUP($B361,Stats!$A$2:$AA$19,13,FALSE))/VLOOKUP($B361,Stats!$A$2:$AA$19,27,FALSE),""))</f>
        <v/>
      </c>
      <c r="BO361" s="46" t="str">
        <f>IF(ISNUMBER(VLOOKUP($B361,Stats!$A$2:$AA$19,2,FALSE))=FALSE,"",IF(ISNUMBER(#REF!),(#REF!-VLOOKUP($B361,Stats!$A$2:$AA$19,14,FALSE))/VLOOKUP($B361,Stats!$A$2:$AB$19,28,FALSE),""))</f>
        <v/>
      </c>
      <c r="BP361" s="46"/>
      <c r="BQ361" s="46" t="str">
        <f>IF(ISNUMBER(VLOOKUP($B361,Stats!$A$2:$AA$19,2,FALSE))=FALSE,"",IF(ISNUMBER(BM361),BM361,(VLOOKUP($B361,Stats!$A$2:$AT$19,46,FALSE)-VLOOKUP($B361,Stats!$A$2:$AA$19,12,FALSE))/VLOOKUP($B361,Stats!$A$2:$AA$19,26,FALSE)))</f>
        <v/>
      </c>
      <c r="BR361" s="51" t="str">
        <f t="shared" si="74"/>
        <v/>
      </c>
      <c r="BS361" s="32" t="str">
        <f t="shared" si="69"/>
        <v/>
      </c>
      <c r="BT361" s="53" t="str">
        <f t="shared" si="70"/>
        <v/>
      </c>
    </row>
    <row r="362" spans="1:72" ht="40.5" x14ac:dyDescent="0.15">
      <c r="A362" s="1" t="s">
        <v>29</v>
      </c>
      <c r="B362" s="1" t="s">
        <v>0</v>
      </c>
      <c r="C362" s="3"/>
      <c r="D362" s="4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 t="s">
        <v>15</v>
      </c>
      <c r="J362" s="1" t="s">
        <v>16</v>
      </c>
      <c r="K362" s="1" t="s">
        <v>17</v>
      </c>
      <c r="L362" s="1" t="s">
        <v>18</v>
      </c>
      <c r="M362" s="1" t="s">
        <v>19</v>
      </c>
      <c r="N362" s="1" t="s">
        <v>20</v>
      </c>
      <c r="O362" s="1" t="s">
        <v>21</v>
      </c>
      <c r="P362" s="1" t="s">
        <v>22</v>
      </c>
      <c r="Q362" s="1" t="s">
        <v>23</v>
      </c>
      <c r="R362" s="1" t="s">
        <v>24</v>
      </c>
      <c r="S362" s="1" t="str">
        <f>IF(ISNUMBER(R362),VLOOKUP(B362,Index!$B$3:$AB$18,27,FALSE),"")</f>
        <v/>
      </c>
      <c r="T362" s="1" t="str">
        <f>IF(ISNUMBER($R362),VLOOKUP($B362,Index!$B$21:$AB$36,27,FALSE),"")</f>
        <v/>
      </c>
      <c r="U362" s="1" t="str">
        <f>IF(ISNUMBER($R362),VLOOKUP($B362,Index!$B$39:$AB$54,27,FALSE),"")</f>
        <v/>
      </c>
      <c r="W362" s="1" t="s">
        <v>1</v>
      </c>
      <c r="X362" s="1" t="s">
        <v>2</v>
      </c>
      <c r="Y362" s="1" t="s">
        <v>4</v>
      </c>
      <c r="Z362" s="1" t="str">
        <f t="shared" si="71"/>
        <v/>
      </c>
      <c r="AA362" s="1" t="s">
        <v>8</v>
      </c>
      <c r="AB362" s="27"/>
      <c r="AC362" s="1" t="s">
        <v>33</v>
      </c>
      <c r="AD362" s="1" t="s">
        <v>35</v>
      </c>
      <c r="AE362" s="1" t="s">
        <v>37</v>
      </c>
      <c r="AF362" s="1" t="str">
        <f t="shared" si="72"/>
        <v/>
      </c>
      <c r="AG362" s="1" t="s">
        <v>38</v>
      </c>
      <c r="AH362" s="27"/>
      <c r="AK362" t="str">
        <f t="shared" si="77"/>
        <v/>
      </c>
      <c r="AL362" t="str">
        <f t="shared" si="77"/>
        <v/>
      </c>
      <c r="AM362" t="str">
        <f t="shared" si="77"/>
        <v/>
      </c>
      <c r="AN362" t="str">
        <f t="shared" si="77"/>
        <v/>
      </c>
      <c r="AO362" t="str">
        <f t="shared" si="77"/>
        <v/>
      </c>
      <c r="AP362" t="str">
        <f t="shared" si="77"/>
        <v/>
      </c>
      <c r="AQ362" t="str">
        <f t="shared" si="77"/>
        <v/>
      </c>
      <c r="AR362" t="str">
        <f t="shared" si="77"/>
        <v/>
      </c>
      <c r="AS362" t="str">
        <f t="shared" si="77"/>
        <v/>
      </c>
      <c r="AT362" t="str">
        <f t="shared" si="77"/>
        <v/>
      </c>
      <c r="AU362" t="str">
        <f t="shared" si="77"/>
        <v/>
      </c>
      <c r="AV362" t="str">
        <f t="shared" si="77"/>
        <v/>
      </c>
      <c r="AW362" t="str">
        <f t="shared" si="77"/>
        <v/>
      </c>
      <c r="AX362" t="str">
        <f t="shared" si="77"/>
        <v/>
      </c>
      <c r="AZ362" s="46" t="str">
        <f>IF(ISNUMBER(VLOOKUP($B362,Stats!$A$2:$AA$19,2,FALSE))=FALSE,"",IF(ISNUMBER(W362),(W362-VLOOKUP($B362,Stats!$A$2:$AA$19,2,FALSE))/VLOOKUP($B362,Stats!$A$2:$AA$19,16,FALSE),""))</f>
        <v/>
      </c>
      <c r="BA362" s="46" t="str">
        <f>IF(ISNUMBER(VLOOKUP($B362,Stats!$A$2:$AA$19,2,FALSE))=FALSE,"",IF(ISNUMBER(X362),(X362-VLOOKUP($B362,Stats!$A$2:$AA$19,3,FALSE))/VLOOKUP($B362,Stats!$A$2:$AA$19,17,FALSE),""))</f>
        <v/>
      </c>
      <c r="BB362" s="46"/>
      <c r="BC362" s="46"/>
      <c r="BD362" s="44" t="str">
        <f t="shared" si="68"/>
        <v/>
      </c>
      <c r="BE362" s="46" t="str">
        <f>IF(ISNUMBER(VLOOKUP($B362,Stats!$A$2:$AA$19,2,FALSE))=FALSE,"",IF(ISNUMBER(Y362),(Y362-VLOOKUP($B362,Stats!$A$2:$AA$19,5,FALSE))/VLOOKUP($B362,Stats!$A$2:$AA$19,19,FALSE),""))</f>
        <v/>
      </c>
      <c r="BF362" s="46"/>
      <c r="BG362" s="46"/>
      <c r="BH362" s="46" t="str">
        <f>IF(ISNUMBER(VLOOKUP($B362,Stats!$A$2:$AA$19,2,FALSE))=FALSE,"",IF(ISNUMBER(Z362),(Z362-VLOOKUP($B362,Stats!$A$2:$AA$19,8,FALSE))/VLOOKUP($B362,Stats!$A$2:$AA$19,22,FALSE),""))</f>
        <v/>
      </c>
      <c r="BI362" s="46" t="str">
        <f>IF(ISNUMBER(VLOOKUP($B362,Stats!$A$2:$AA$19,2,FALSE))=FALSE,"",IF(ISNUMBER(#REF!),(#REF!-VLOOKUP($B362,Stats!$A$2:$AA$19,9,FALSE))/VLOOKUP($B362,Stats!$A$2:$AA$19,23,FALSE),""))</f>
        <v/>
      </c>
      <c r="BJ362" s="46" t="str">
        <f>IF(ISNUMBER(VLOOKUP($B362,Stats!$A$2:$AA$19,2,FALSE))=FALSE,"",IF(ISNUMBER(#REF!),(#REF!-VLOOKUP($B362,Stats!$A$2:$AA$19,10,FALSE))/VLOOKUP($B362,Stats!$A$2:$AA$19,24,FALSE),""))</f>
        <v/>
      </c>
      <c r="BK362" s="44" t="str">
        <f t="shared" si="73"/>
        <v/>
      </c>
      <c r="BL362" s="46" t="str">
        <f>IF(ISNUMBER(VLOOKUP($B362,Stats!$A$2:$AA$19,2,FALSE))=FALSE,"",IF(ISNUMBER(#REF!),(#REF!-VLOOKUP($B362,Stats!$A$2:$AA$19,11,FALSE))/VLOOKUP($B362,Stats!$A$2:$AA$19,25,FALSE),""))</f>
        <v/>
      </c>
      <c r="BM362" s="46" t="str">
        <f>IF(ISNUMBER(VLOOKUP($B362,Stats!$A$2:$AA$19,2,FALSE))=FALSE,"",IF(ISNUMBER(AA362),(AA362-VLOOKUP($B362,Stats!$A$2:$AA$19,12,FALSE))/VLOOKUP($B362,Stats!$A$2:$AA$19,26,FALSE),""))</f>
        <v/>
      </c>
      <c r="BN362" s="46" t="str">
        <f>IF(ISNUMBER(VLOOKUP($B362,Stats!$A$2:$AA$19,2,FALSE))=FALSE,"",IF(ISNUMBER(#REF!),(#REF!-VLOOKUP($B362,Stats!$A$2:$AA$19,13,FALSE))/VLOOKUP($B362,Stats!$A$2:$AA$19,27,FALSE),""))</f>
        <v/>
      </c>
      <c r="BO362" s="46" t="str">
        <f>IF(ISNUMBER(VLOOKUP($B362,Stats!$A$2:$AA$19,2,FALSE))=FALSE,"",IF(ISNUMBER(#REF!),(#REF!-VLOOKUP($B362,Stats!$A$2:$AA$19,14,FALSE))/VLOOKUP($B362,Stats!$A$2:$AB$19,28,FALSE),""))</f>
        <v/>
      </c>
      <c r="BP362" s="46"/>
      <c r="BQ362" s="46" t="str">
        <f>IF(ISNUMBER(VLOOKUP($B362,Stats!$A$2:$AA$19,2,FALSE))=FALSE,"",IF(ISNUMBER(BM362),BM362,(VLOOKUP($B362,Stats!$A$2:$AT$19,46,FALSE)-VLOOKUP($B362,Stats!$A$2:$AA$19,12,FALSE))/VLOOKUP($B362,Stats!$A$2:$AA$19,26,FALSE)))</f>
        <v/>
      </c>
      <c r="BR362" s="51" t="str">
        <f t="shared" si="74"/>
        <v/>
      </c>
      <c r="BS362" s="32" t="str">
        <f t="shared" si="69"/>
        <v/>
      </c>
      <c r="BT362" s="53" t="str">
        <f t="shared" si="70"/>
        <v/>
      </c>
    </row>
    <row r="363" spans="1:72" x14ac:dyDescent="0.15">
      <c r="A363" s="5">
        <v>7219</v>
      </c>
      <c r="B363" s="5" t="s">
        <v>30</v>
      </c>
      <c r="C363" s="3">
        <v>0</v>
      </c>
      <c r="D363" s="11">
        <v>0.23160599571734464</v>
      </c>
      <c r="E363" s="6">
        <v>8.3989905606349675E-3</v>
      </c>
      <c r="F363" s="12">
        <v>75</v>
      </c>
      <c r="G363" s="12">
        <v>40</v>
      </c>
      <c r="H363" s="13">
        <v>6.2658284312727937E-3</v>
      </c>
      <c r="I363" s="13">
        <v>-6.434534133803807E-3</v>
      </c>
      <c r="J363" s="12">
        <v>8</v>
      </c>
      <c r="K363" s="12">
        <v>6</v>
      </c>
      <c r="L363" s="13">
        <v>2.0357031005324266E-2</v>
      </c>
      <c r="M363" s="13">
        <v>-4.3728423475259071E-2</v>
      </c>
      <c r="N363" s="8">
        <v>1.4592000000000001</v>
      </c>
      <c r="O363" s="8">
        <v>1.2498501070663812</v>
      </c>
      <c r="P363" s="14">
        <v>42087</v>
      </c>
      <c r="Q363" s="13">
        <v>-4.8074847067290039E-2</v>
      </c>
      <c r="R363" s="14">
        <v>42041</v>
      </c>
      <c r="S363" s="14">
        <f>IF(ISNUMBER(R363),VLOOKUP(B363,Index!$B$3:$AB$18,27,FALSE),"")</f>
        <v>42041</v>
      </c>
      <c r="T363" s="14">
        <f>IF(ISNUMBER($R363),VLOOKUP($B363,Index!$B$21:$AB$36,27,FALSE),"")</f>
        <v>41996</v>
      </c>
      <c r="U363" s="14">
        <f>IF(ISNUMBER($R363),VLOOKUP($B363,Index!$B$39:$AB$54,27,FALSE),"")</f>
        <v>42003</v>
      </c>
      <c r="W363" s="6">
        <v>0.48759156993125191</v>
      </c>
      <c r="X363" s="7">
        <v>0.65217391304347827</v>
      </c>
      <c r="Y363" s="6">
        <v>0.15935964130716629</v>
      </c>
      <c r="Z363" s="8" t="str">
        <f t="shared" si="71"/>
        <v/>
      </c>
      <c r="AA363" s="9">
        <v>4.8176127402582747</v>
      </c>
      <c r="AB363" s="28"/>
      <c r="AC363" s="6">
        <v>0.23774553906802293</v>
      </c>
      <c r="AD363" s="7">
        <v>0.42533081285444235</v>
      </c>
      <c r="AE363" s="6">
        <v>2.53954952775487E-2</v>
      </c>
      <c r="AF363" s="8" t="str">
        <f t="shared" si="72"/>
        <v/>
      </c>
      <c r="AG363" s="9">
        <v>23.209392515098841</v>
      </c>
      <c r="AH363" s="28"/>
      <c r="AK363" t="str">
        <f t="shared" ref="AK363:AX372" si="78">IF($B363=AK$2,$AA363,"")</f>
        <v/>
      </c>
      <c r="AL363" t="str">
        <f t="shared" si="78"/>
        <v/>
      </c>
      <c r="AM363" t="str">
        <f t="shared" si="78"/>
        <v/>
      </c>
      <c r="AN363" t="str">
        <f t="shared" si="78"/>
        <v/>
      </c>
      <c r="AO363" t="str">
        <f t="shared" si="78"/>
        <v/>
      </c>
      <c r="AP363" t="str">
        <f t="shared" si="78"/>
        <v/>
      </c>
      <c r="AQ363" t="str">
        <f t="shared" si="78"/>
        <v/>
      </c>
      <c r="AR363" t="str">
        <f t="shared" si="78"/>
        <v/>
      </c>
      <c r="AS363" t="str">
        <f t="shared" si="78"/>
        <v/>
      </c>
      <c r="AT363" t="str">
        <f t="shared" si="78"/>
        <v/>
      </c>
      <c r="AU363" t="str">
        <f t="shared" si="78"/>
        <v/>
      </c>
      <c r="AV363" t="str">
        <f t="shared" si="78"/>
        <v/>
      </c>
      <c r="AW363" t="str">
        <f t="shared" si="78"/>
        <v/>
      </c>
      <c r="AX363" t="str">
        <f t="shared" si="78"/>
        <v/>
      </c>
      <c r="AZ363" s="46" t="str">
        <f>IF(ISNUMBER(VLOOKUP($B363,Stats!$A$2:$AA$19,2,FALSE))=FALSE,"",IF(ISNUMBER(W363),(W363-VLOOKUP($B363,Stats!$A$2:$AA$19,2,FALSE))/VLOOKUP($B363,Stats!$A$2:$AA$19,16,FALSE),""))</f>
        <v/>
      </c>
      <c r="BA363" s="46" t="str">
        <f>IF(ISNUMBER(VLOOKUP($B363,Stats!$A$2:$AA$19,2,FALSE))=FALSE,"",IF(ISNUMBER(X363),(X363-VLOOKUP($B363,Stats!$A$2:$AA$19,3,FALSE))/VLOOKUP($B363,Stats!$A$2:$AA$19,17,FALSE),""))</f>
        <v/>
      </c>
      <c r="BB363" s="46"/>
      <c r="BC363" s="46"/>
      <c r="BD363" s="44" t="str">
        <f t="shared" si="68"/>
        <v/>
      </c>
      <c r="BE363" s="46" t="str">
        <f>IF(ISNUMBER(VLOOKUP($B363,Stats!$A$2:$AA$19,2,FALSE))=FALSE,"",IF(ISNUMBER(Y363),(Y363-VLOOKUP($B363,Stats!$A$2:$AA$19,5,FALSE))/VLOOKUP($B363,Stats!$A$2:$AA$19,19,FALSE),""))</f>
        <v/>
      </c>
      <c r="BF363" s="46"/>
      <c r="BG363" s="46"/>
      <c r="BH363" s="46" t="str">
        <f>IF(ISNUMBER(VLOOKUP($B363,Stats!$A$2:$AA$19,2,FALSE))=FALSE,"",IF(ISNUMBER(Z363),(Z363-VLOOKUP($B363,Stats!$A$2:$AA$19,8,FALSE))/VLOOKUP($B363,Stats!$A$2:$AA$19,22,FALSE),""))</f>
        <v/>
      </c>
      <c r="BI363" s="46" t="str">
        <f>IF(ISNUMBER(VLOOKUP($B363,Stats!$A$2:$AA$19,2,FALSE))=FALSE,"",IF(ISNUMBER(#REF!),(#REF!-VLOOKUP($B363,Stats!$A$2:$AA$19,9,FALSE))/VLOOKUP($B363,Stats!$A$2:$AA$19,23,FALSE),""))</f>
        <v/>
      </c>
      <c r="BJ363" s="46" t="str">
        <f>IF(ISNUMBER(VLOOKUP($B363,Stats!$A$2:$AA$19,2,FALSE))=FALSE,"",IF(ISNUMBER(#REF!),(#REF!-VLOOKUP($B363,Stats!$A$2:$AA$19,10,FALSE))/VLOOKUP($B363,Stats!$A$2:$AA$19,24,FALSE),""))</f>
        <v/>
      </c>
      <c r="BK363" s="44" t="str">
        <f t="shared" si="73"/>
        <v/>
      </c>
      <c r="BL363" s="46" t="str">
        <f>IF(ISNUMBER(VLOOKUP($B363,Stats!$A$2:$AA$19,2,FALSE))=FALSE,"",IF(ISNUMBER(#REF!),(#REF!-VLOOKUP($B363,Stats!$A$2:$AA$19,11,FALSE))/VLOOKUP($B363,Stats!$A$2:$AA$19,25,FALSE),""))</f>
        <v/>
      </c>
      <c r="BM363" s="46" t="str">
        <f>IF(ISNUMBER(VLOOKUP($B363,Stats!$A$2:$AA$19,2,FALSE))=FALSE,"",IF(ISNUMBER(AA363),(AA363-VLOOKUP($B363,Stats!$A$2:$AA$19,12,FALSE))/VLOOKUP($B363,Stats!$A$2:$AA$19,26,FALSE),""))</f>
        <v/>
      </c>
      <c r="BN363" s="46" t="str">
        <f>IF(ISNUMBER(VLOOKUP($B363,Stats!$A$2:$AA$19,2,FALSE))=FALSE,"",IF(ISNUMBER(#REF!),(#REF!-VLOOKUP($B363,Stats!$A$2:$AA$19,13,FALSE))/VLOOKUP($B363,Stats!$A$2:$AA$19,27,FALSE),""))</f>
        <v/>
      </c>
      <c r="BO363" s="46" t="str">
        <f>IF(ISNUMBER(VLOOKUP($B363,Stats!$A$2:$AA$19,2,FALSE))=FALSE,"",IF(ISNUMBER(#REF!),(#REF!-VLOOKUP($B363,Stats!$A$2:$AA$19,14,FALSE))/VLOOKUP($B363,Stats!$A$2:$AB$19,28,FALSE),""))</f>
        <v/>
      </c>
      <c r="BP363" s="46"/>
      <c r="BQ363" s="46" t="str">
        <f>IF(ISNUMBER(VLOOKUP($B363,Stats!$A$2:$AA$19,2,FALSE))=FALSE,"",IF(ISNUMBER(BM363),BM363,(VLOOKUP($B363,Stats!$A$2:$AT$19,46,FALSE)-VLOOKUP($B363,Stats!$A$2:$AA$19,12,FALSE))/VLOOKUP($B363,Stats!$A$2:$AA$19,26,FALSE)))</f>
        <v/>
      </c>
      <c r="BR363" s="51" t="str">
        <f t="shared" si="74"/>
        <v/>
      </c>
      <c r="BS363" s="32" t="str">
        <f t="shared" si="69"/>
        <v/>
      </c>
      <c r="BT363" s="53" t="str">
        <f t="shared" si="70"/>
        <v/>
      </c>
    </row>
    <row r="364" spans="1:72" x14ac:dyDescent="0.15">
      <c r="A364" s="5">
        <v>7219</v>
      </c>
      <c r="B364" s="5" t="s">
        <v>31</v>
      </c>
      <c r="C364" s="3">
        <v>0</v>
      </c>
      <c r="D364" s="11">
        <v>1.5288453849164829E-2</v>
      </c>
      <c r="E364" s="6">
        <v>7.2324985791507078E-3</v>
      </c>
      <c r="F364" s="15">
        <v>5.3571428571428568</v>
      </c>
      <c r="G364" s="15">
        <v>2.8571428571428572</v>
      </c>
      <c r="H364" s="13">
        <v>6.6735258894419286E-3</v>
      </c>
      <c r="I364" s="13">
        <v>-4.8488194113679283E-3</v>
      </c>
      <c r="J364" s="12">
        <v>4.1428571428571432</v>
      </c>
      <c r="K364" s="12">
        <v>2.1428571428571428</v>
      </c>
      <c r="L364" s="13">
        <v>1.0874360521339404E-2</v>
      </c>
      <c r="M364" s="13">
        <v>-9.7792995493754375E-3</v>
      </c>
      <c r="N364" s="8">
        <v>1.3289500000000001</v>
      </c>
      <c r="O364" s="8">
        <v>1.0233405094521364</v>
      </c>
      <c r="P364" s="14"/>
      <c r="Q364" s="13">
        <v>-1.288370034578328E-2</v>
      </c>
      <c r="R364" s="14"/>
      <c r="S364" s="14" t="str">
        <f>IF(ISNUMBER(R364),VLOOKUP(B364,Index!$B$3:$AB$18,27,FALSE),"")</f>
        <v/>
      </c>
      <c r="T364" s="14" t="str">
        <f>IF(ISNUMBER($R364),VLOOKUP($B364,Index!$B$21:$AB$36,27,FALSE),"")</f>
        <v/>
      </c>
      <c r="U364" s="14" t="str">
        <f>IF(ISNUMBER($R364),VLOOKUP($B364,Index!$B$39:$AB$54,27,FALSE),"")</f>
        <v/>
      </c>
      <c r="W364" s="6">
        <v>0.56515026159946202</v>
      </c>
      <c r="X364" s="8">
        <v>0.63605442176870741</v>
      </c>
      <c r="Y364" s="6">
        <v>0.13722701210428695</v>
      </c>
      <c r="Z364" s="8" t="str">
        <f t="shared" si="71"/>
        <v/>
      </c>
      <c r="AA364" s="9" t="s">
        <v>25</v>
      </c>
      <c r="AB364" s="28"/>
      <c r="AC364" s="6">
        <v>0.31939481818594034</v>
      </c>
      <c r="AD364" s="8">
        <v>0.40456522745152473</v>
      </c>
      <c r="AE364" s="6">
        <v>1.8831252851070117E-2</v>
      </c>
      <c r="AF364" s="8" t="str">
        <f t="shared" si="72"/>
        <v/>
      </c>
      <c r="AG364" s="9" t="s">
        <v>25</v>
      </c>
      <c r="AH364" s="28"/>
      <c r="AK364" t="str">
        <f t="shared" si="78"/>
        <v/>
      </c>
      <c r="AL364" t="str">
        <f t="shared" si="78"/>
        <v/>
      </c>
      <c r="AM364" t="str">
        <f t="shared" si="78"/>
        <v/>
      </c>
      <c r="AN364" t="str">
        <f t="shared" si="78"/>
        <v/>
      </c>
      <c r="AO364" t="str">
        <f t="shared" si="78"/>
        <v/>
      </c>
      <c r="AP364" t="str">
        <f t="shared" si="78"/>
        <v/>
      </c>
      <c r="AQ364" t="str">
        <f t="shared" si="78"/>
        <v/>
      </c>
      <c r="AR364" t="str">
        <f t="shared" si="78"/>
        <v/>
      </c>
      <c r="AS364" t="str">
        <f t="shared" si="78"/>
        <v/>
      </c>
      <c r="AT364" t="str">
        <f t="shared" si="78"/>
        <v/>
      </c>
      <c r="AU364" t="str">
        <f t="shared" si="78"/>
        <v/>
      </c>
      <c r="AV364" t="str">
        <f t="shared" si="78"/>
        <v/>
      </c>
      <c r="AW364" t="str">
        <f t="shared" si="78"/>
        <v/>
      </c>
      <c r="AX364" t="str">
        <f t="shared" si="78"/>
        <v/>
      </c>
      <c r="AZ364" s="46" t="str">
        <f>IF(ISNUMBER(VLOOKUP($B364,Stats!$A$2:$AA$19,2,FALSE))=FALSE,"",IF(ISNUMBER(W364),(W364-VLOOKUP($B364,Stats!$A$2:$AA$19,2,FALSE))/VLOOKUP($B364,Stats!$A$2:$AA$19,16,FALSE),""))</f>
        <v/>
      </c>
      <c r="BA364" s="46" t="str">
        <f>IF(ISNUMBER(VLOOKUP($B364,Stats!$A$2:$AA$19,2,FALSE))=FALSE,"",IF(ISNUMBER(X364),(X364-VLOOKUP($B364,Stats!$A$2:$AA$19,3,FALSE))/VLOOKUP($B364,Stats!$A$2:$AA$19,17,FALSE),""))</f>
        <v/>
      </c>
      <c r="BB364" s="46"/>
      <c r="BC364" s="46"/>
      <c r="BD364" s="44" t="str">
        <f t="shared" si="68"/>
        <v/>
      </c>
      <c r="BE364" s="46" t="str">
        <f>IF(ISNUMBER(VLOOKUP($B364,Stats!$A$2:$AA$19,2,FALSE))=FALSE,"",IF(ISNUMBER(Y364),(Y364-VLOOKUP($B364,Stats!$A$2:$AA$19,5,FALSE))/VLOOKUP($B364,Stats!$A$2:$AA$19,19,FALSE),""))</f>
        <v/>
      </c>
      <c r="BF364" s="46"/>
      <c r="BG364" s="46"/>
      <c r="BH364" s="46" t="str">
        <f>IF(ISNUMBER(VLOOKUP($B364,Stats!$A$2:$AA$19,2,FALSE))=FALSE,"",IF(ISNUMBER(Z364),(Z364-VLOOKUP($B364,Stats!$A$2:$AA$19,8,FALSE))/VLOOKUP($B364,Stats!$A$2:$AA$19,22,FALSE),""))</f>
        <v/>
      </c>
      <c r="BI364" s="46" t="str">
        <f>IF(ISNUMBER(VLOOKUP($B364,Stats!$A$2:$AA$19,2,FALSE))=FALSE,"",IF(ISNUMBER(#REF!),(#REF!-VLOOKUP($B364,Stats!$A$2:$AA$19,9,FALSE))/VLOOKUP($B364,Stats!$A$2:$AA$19,23,FALSE),""))</f>
        <v/>
      </c>
      <c r="BJ364" s="46" t="str">
        <f>IF(ISNUMBER(VLOOKUP($B364,Stats!$A$2:$AA$19,2,FALSE))=FALSE,"",IF(ISNUMBER(#REF!),(#REF!-VLOOKUP($B364,Stats!$A$2:$AA$19,10,FALSE))/VLOOKUP($B364,Stats!$A$2:$AA$19,24,FALSE),""))</f>
        <v/>
      </c>
      <c r="BK364" s="44" t="str">
        <f t="shared" si="73"/>
        <v/>
      </c>
      <c r="BL364" s="46" t="str">
        <f>IF(ISNUMBER(VLOOKUP($B364,Stats!$A$2:$AA$19,2,FALSE))=FALSE,"",IF(ISNUMBER(#REF!),(#REF!-VLOOKUP($B364,Stats!$A$2:$AA$19,11,FALSE))/VLOOKUP($B364,Stats!$A$2:$AA$19,25,FALSE),""))</f>
        <v/>
      </c>
      <c r="BM364" s="46" t="str">
        <f>IF(ISNUMBER(VLOOKUP($B364,Stats!$A$2:$AA$19,2,FALSE))=FALSE,"",IF(ISNUMBER(AA364),(AA364-VLOOKUP($B364,Stats!$A$2:$AA$19,12,FALSE))/VLOOKUP($B364,Stats!$A$2:$AA$19,26,FALSE),""))</f>
        <v/>
      </c>
      <c r="BN364" s="46" t="str">
        <f>IF(ISNUMBER(VLOOKUP($B364,Stats!$A$2:$AA$19,2,FALSE))=FALSE,"",IF(ISNUMBER(#REF!),(#REF!-VLOOKUP($B364,Stats!$A$2:$AA$19,13,FALSE))/VLOOKUP($B364,Stats!$A$2:$AA$19,27,FALSE),""))</f>
        <v/>
      </c>
      <c r="BO364" s="46" t="str">
        <f>IF(ISNUMBER(VLOOKUP($B364,Stats!$A$2:$AA$19,2,FALSE))=FALSE,"",IF(ISNUMBER(#REF!),(#REF!-VLOOKUP($B364,Stats!$A$2:$AA$19,14,FALSE))/VLOOKUP($B364,Stats!$A$2:$AB$19,28,FALSE),""))</f>
        <v/>
      </c>
      <c r="BP364" s="46"/>
      <c r="BQ364" s="46" t="str">
        <f>IF(ISNUMBER(VLOOKUP($B364,Stats!$A$2:$AA$19,2,FALSE))=FALSE,"",IF(ISNUMBER(BM364),BM364,(VLOOKUP($B364,Stats!$A$2:$AT$19,46,FALSE)-VLOOKUP($B364,Stats!$A$2:$AA$19,12,FALSE))/VLOOKUP($B364,Stats!$A$2:$AA$19,26,FALSE)))</f>
        <v/>
      </c>
      <c r="BR364" s="51" t="str">
        <f t="shared" si="74"/>
        <v/>
      </c>
      <c r="BS364" s="32" t="str">
        <f t="shared" si="69"/>
        <v/>
      </c>
      <c r="BT364" s="53" t="str">
        <f t="shared" si="70"/>
        <v/>
      </c>
    </row>
    <row r="365" spans="1:72" x14ac:dyDescent="0.15">
      <c r="A365" s="16">
        <v>7219</v>
      </c>
      <c r="B365" s="17">
        <v>201421</v>
      </c>
      <c r="C365" s="3">
        <v>0</v>
      </c>
      <c r="D365" s="23">
        <v>5.5674518201285217E-3</v>
      </c>
      <c r="E365" s="18">
        <v>2.6225500048129625E-3</v>
      </c>
      <c r="F365" s="24">
        <v>4</v>
      </c>
      <c r="G365" s="24">
        <v>3</v>
      </c>
      <c r="H365" s="20">
        <v>2.6563139267991032E-3</v>
      </c>
      <c r="I365" s="20">
        <v>-1.6824153795823211E-3</v>
      </c>
      <c r="J365" s="24">
        <v>3</v>
      </c>
      <c r="K365" s="24">
        <v>3</v>
      </c>
      <c r="L365" s="20">
        <v>3.9336411835129148E-3</v>
      </c>
      <c r="M365" s="20">
        <v>-4.1029147790409004E-3</v>
      </c>
      <c r="N365" s="19">
        <v>1.1739999999999999</v>
      </c>
      <c r="O365" s="19">
        <v>1.0055674518201285</v>
      </c>
      <c r="P365" s="25">
        <v>41929</v>
      </c>
      <c r="Q365" s="20">
        <v>-5.0431660825711599E-3</v>
      </c>
      <c r="R365" s="25">
        <v>41926</v>
      </c>
      <c r="S365" s="25">
        <f>IF(ISNUMBER(R365),VLOOKUP(B365,Index!$B$3:$AB$18,27,FALSE),"")</f>
        <v>41929</v>
      </c>
      <c r="T365" s="25">
        <f>IF(ISNUMBER($R365),VLOOKUP($B365,Index!$B$21:$AB$36,27,FALSE),"")</f>
        <v>41929</v>
      </c>
      <c r="U365" s="25">
        <f>IF(ISNUMBER($R365),VLOOKUP($B365,Index!$B$39:$AB$54,27,FALSE),"")</f>
        <v>41929</v>
      </c>
      <c r="W365" s="18">
        <v>0.20042826552462678</v>
      </c>
      <c r="X365" s="19">
        <v>0.5714285714285714</v>
      </c>
      <c r="Y365" s="18">
        <v>4.9759387757367039E-2</v>
      </c>
      <c r="Z365" s="19">
        <f t="shared" si="71"/>
        <v>3</v>
      </c>
      <c r="AA365" s="21">
        <v>1.1039596414183657</v>
      </c>
      <c r="AB365" s="28"/>
      <c r="AC365" s="18">
        <v>4.0171489621210296E-2</v>
      </c>
      <c r="AD365" s="19">
        <v>0.32653061224489793</v>
      </c>
      <c r="AE365" s="18">
        <v>2.4759966699880089E-3</v>
      </c>
      <c r="AF365" s="19">
        <f t="shared" si="72"/>
        <v>9</v>
      </c>
      <c r="AG365" s="21">
        <v>1.2187268898805665</v>
      </c>
      <c r="AH365" s="28"/>
      <c r="AK365">
        <f t="shared" si="78"/>
        <v>1.1039596414183657</v>
      </c>
      <c r="AL365" t="str">
        <f t="shared" si="78"/>
        <v/>
      </c>
      <c r="AM365" t="str">
        <f t="shared" si="78"/>
        <v/>
      </c>
      <c r="AN365" t="str">
        <f t="shared" si="78"/>
        <v/>
      </c>
      <c r="AO365" t="str">
        <f t="shared" si="78"/>
        <v/>
      </c>
      <c r="AP365" t="str">
        <f t="shared" si="78"/>
        <v/>
      </c>
      <c r="AQ365" t="str">
        <f t="shared" si="78"/>
        <v/>
      </c>
      <c r="AR365" t="str">
        <f t="shared" si="78"/>
        <v/>
      </c>
      <c r="AS365" t="str">
        <f t="shared" si="78"/>
        <v/>
      </c>
      <c r="AT365" t="str">
        <f t="shared" si="78"/>
        <v/>
      </c>
      <c r="AU365" t="str">
        <f t="shared" si="78"/>
        <v/>
      </c>
      <c r="AV365" t="str">
        <f t="shared" si="78"/>
        <v/>
      </c>
      <c r="AW365" t="str">
        <f t="shared" si="78"/>
        <v/>
      </c>
      <c r="AX365" t="str">
        <f t="shared" si="78"/>
        <v/>
      </c>
      <c r="AZ365" s="46">
        <f>IF(ISNUMBER(VLOOKUP($B365,Stats!$A$2:$AA$19,2,FALSE))=FALSE,"",IF(ISNUMBER(W365),(W365-VLOOKUP($B365,Stats!$A$2:$AA$19,2,FALSE))/VLOOKUP($B365,Stats!$A$2:$AA$19,16,FALSE),""))</f>
        <v>0.89940270849790627</v>
      </c>
      <c r="BA365" s="46">
        <f>IF(ISNUMBER(VLOOKUP($B365,Stats!$A$2:$AA$19,2,FALSE))=FALSE,"",IF(ISNUMBER(X365),(X365-VLOOKUP($B365,Stats!$A$2:$AA$19,3,FALSE))/VLOOKUP($B365,Stats!$A$2:$AA$19,17,FALSE),""))</f>
        <v>0.45952930473677361</v>
      </c>
      <c r="BB365" s="46"/>
      <c r="BC365" s="46"/>
      <c r="BD365" s="44">
        <f t="shared" si="68"/>
        <v>0.67946600661733991</v>
      </c>
      <c r="BE365" s="46">
        <f>IF(ISNUMBER(VLOOKUP($B365,Stats!$A$2:$AA$19,2,FALSE))=FALSE,"",IF(ISNUMBER(Y365),(Y365-VLOOKUP($B365,Stats!$A$2:$AA$19,5,FALSE))/VLOOKUP($B365,Stats!$A$2:$AA$19,19,FALSE),""))</f>
        <v>-0.53086685914991705</v>
      </c>
      <c r="BF365" s="46"/>
      <c r="BG365" s="46"/>
      <c r="BH365" s="46">
        <f>IF(ISNUMBER(VLOOKUP($B365,Stats!$A$2:$AA$19,2,FALSE))=FALSE,"",IF(ISNUMBER(Z365),(Z365-VLOOKUP($B365,Stats!$A$2:$AA$19,8,FALSE))/VLOOKUP($B365,Stats!$A$2:$AA$19,22,FALSE),""))</f>
        <v>0.88771128993331716</v>
      </c>
      <c r="BI365" s="46" t="str">
        <f>IF(ISNUMBER(VLOOKUP($B365,Stats!$A$2:$AA$19,2,FALSE))=FALSE,"",IF(ISNUMBER(#REF!),(#REF!-VLOOKUP($B365,Stats!$A$2:$AA$19,9,FALSE))/VLOOKUP($B365,Stats!$A$2:$AA$19,23,FALSE),""))</f>
        <v/>
      </c>
      <c r="BJ365" s="46" t="str">
        <f>IF(ISNUMBER(VLOOKUP($B365,Stats!$A$2:$AA$19,2,FALSE))=FALSE,"",IF(ISNUMBER(#REF!),(#REF!-VLOOKUP($B365,Stats!$A$2:$AA$19,10,FALSE))/VLOOKUP($B365,Stats!$A$2:$AA$19,24,FALSE),""))</f>
        <v/>
      </c>
      <c r="BK365" s="44">
        <f t="shared" si="73"/>
        <v>0.63792018838493703</v>
      </c>
      <c r="BL365" s="46" t="str">
        <f>IF(ISNUMBER(VLOOKUP($B365,Stats!$A$2:$AA$19,2,FALSE))=FALSE,"",IF(ISNUMBER(#REF!),(#REF!-VLOOKUP($B365,Stats!$A$2:$AA$19,11,FALSE))/VLOOKUP($B365,Stats!$A$2:$AA$19,25,FALSE),""))</f>
        <v/>
      </c>
      <c r="BM365" s="46">
        <f>IF(ISNUMBER(VLOOKUP($B365,Stats!$A$2:$AA$19,2,FALSE))=FALSE,"",IF(ISNUMBER(AA365),(AA365-VLOOKUP($B365,Stats!$A$2:$AA$19,12,FALSE))/VLOOKUP($B365,Stats!$A$2:$AA$19,26,FALSE),""))</f>
        <v>-0.67479648217971533</v>
      </c>
      <c r="BN365" s="46" t="str">
        <f>IF(ISNUMBER(VLOOKUP($B365,Stats!$A$2:$AA$19,2,FALSE))=FALSE,"",IF(ISNUMBER(#REF!),(#REF!-VLOOKUP($B365,Stats!$A$2:$AA$19,13,FALSE))/VLOOKUP($B365,Stats!$A$2:$AA$19,27,FALSE),""))</f>
        <v/>
      </c>
      <c r="BO365" s="46" t="str">
        <f>IF(ISNUMBER(VLOOKUP($B365,Stats!$A$2:$AA$19,2,FALSE))=FALSE,"",IF(ISNUMBER(#REF!),(#REF!-VLOOKUP($B365,Stats!$A$2:$AA$19,14,FALSE))/VLOOKUP($B365,Stats!$A$2:$AB$19,28,FALSE),""))</f>
        <v/>
      </c>
      <c r="BP365" s="46"/>
      <c r="BQ365" s="46">
        <f>IF(ISNUMBER(VLOOKUP($B365,Stats!$A$2:$AA$19,2,FALSE))=FALSE,"",IF(ISNUMBER(BM365),BM365,(VLOOKUP($B365,Stats!$A$2:$AT$19,46,FALSE)-VLOOKUP($B365,Stats!$A$2:$AA$19,12,FALSE))/VLOOKUP($B365,Stats!$A$2:$AA$19,26,FALSE)))</f>
        <v>-0.67479648217971533</v>
      </c>
      <c r="BR365" s="51">
        <f t="shared" si="74"/>
        <v>-0.67479648217971533</v>
      </c>
      <c r="BS365" s="32" t="str">
        <f t="shared" si="69"/>
        <v>7219_201421</v>
      </c>
      <c r="BT365" s="53">
        <f t="shared" si="70"/>
        <v>0.38368601791848711</v>
      </c>
    </row>
    <row r="366" spans="1:72" x14ac:dyDescent="0.15">
      <c r="A366" s="16">
        <v>7219</v>
      </c>
      <c r="B366" s="17">
        <v>201422</v>
      </c>
      <c r="C366" s="3">
        <v>0</v>
      </c>
      <c r="D366" s="23">
        <v>2.4787052810903099E-2</v>
      </c>
      <c r="E366" s="18">
        <v>2.4861017040686672E-3</v>
      </c>
      <c r="F366" s="24">
        <v>9</v>
      </c>
      <c r="G366" s="24">
        <v>1</v>
      </c>
      <c r="H366" s="20">
        <v>2.8207159154556047E-3</v>
      </c>
      <c r="I366" s="20">
        <v>-8.438818565401629E-4</v>
      </c>
      <c r="J366" s="24">
        <v>5</v>
      </c>
      <c r="K366" s="24">
        <v>1</v>
      </c>
      <c r="L366" s="20">
        <v>6.567867969013097E-3</v>
      </c>
      <c r="M366" s="20">
        <v>-8.438818565401629E-4</v>
      </c>
      <c r="N366" s="19">
        <v>1.2031000000000001</v>
      </c>
      <c r="O366" s="19">
        <v>1.0196626832782441</v>
      </c>
      <c r="P366" s="25">
        <v>41943</v>
      </c>
      <c r="Q366" s="20">
        <v>-8.438818565401629E-4</v>
      </c>
      <c r="R366" s="25">
        <v>41939</v>
      </c>
      <c r="S366" s="25">
        <f>IF(ISNUMBER(R366),VLOOKUP(B366,Index!$B$3:$AB$18,27,FALSE),"")</f>
        <v>41939</v>
      </c>
      <c r="T366" s="25">
        <f>IF(ISNUMBER($R366),VLOOKUP($B366,Index!$B$21:$AB$36,27,FALSE),"")</f>
        <v>41935</v>
      </c>
      <c r="U366" s="25">
        <f>IF(ISNUMBER($R366),VLOOKUP($B366,Index!$B$39:$AB$54,27,FALSE),"")</f>
        <v>41936</v>
      </c>
      <c r="W366" s="18">
        <v>0.74361158432709296</v>
      </c>
      <c r="X366" s="19">
        <v>0.9</v>
      </c>
      <c r="Y366" s="18">
        <v>4.7170463278097312E-2</v>
      </c>
      <c r="Z366" s="19">
        <f t="shared" si="71"/>
        <v>0</v>
      </c>
      <c r="AA366" s="21">
        <v>29.372657580917441</v>
      </c>
      <c r="AB366" s="28"/>
      <c r="AC366" s="18">
        <v>0.5529581883454493</v>
      </c>
      <c r="AD366" s="19">
        <v>0.81</v>
      </c>
      <c r="AE366" s="18">
        <v>2.2250526058703269E-3</v>
      </c>
      <c r="AF366" s="19">
        <f t="shared" si="72"/>
        <v>0</v>
      </c>
      <c r="AG366" s="21">
        <v>862.75301336582675</v>
      </c>
      <c r="AH366" s="28"/>
      <c r="AK366" t="str">
        <f t="shared" si="78"/>
        <v/>
      </c>
      <c r="AL366">
        <f t="shared" si="78"/>
        <v>29.372657580917441</v>
      </c>
      <c r="AM366" t="str">
        <f t="shared" si="78"/>
        <v/>
      </c>
      <c r="AN366" t="str">
        <f t="shared" si="78"/>
        <v/>
      </c>
      <c r="AO366" t="str">
        <f t="shared" si="78"/>
        <v/>
      </c>
      <c r="AP366" t="str">
        <f t="shared" si="78"/>
        <v/>
      </c>
      <c r="AQ366" t="str">
        <f t="shared" si="78"/>
        <v/>
      </c>
      <c r="AR366" t="str">
        <f t="shared" si="78"/>
        <v/>
      </c>
      <c r="AS366" t="str">
        <f t="shared" si="78"/>
        <v/>
      </c>
      <c r="AT366" t="str">
        <f t="shared" si="78"/>
        <v/>
      </c>
      <c r="AU366" t="str">
        <f t="shared" si="78"/>
        <v/>
      </c>
      <c r="AV366" t="str">
        <f t="shared" si="78"/>
        <v/>
      </c>
      <c r="AW366" t="str">
        <f t="shared" si="78"/>
        <v/>
      </c>
      <c r="AX366" t="str">
        <f t="shared" si="78"/>
        <v/>
      </c>
      <c r="AZ366" s="46">
        <f>IF(ISNUMBER(VLOOKUP($B366,Stats!$A$2:$AA$19,2,FALSE))=FALSE,"",IF(ISNUMBER(W366),(W366-VLOOKUP($B366,Stats!$A$2:$AA$19,2,FALSE))/VLOOKUP($B366,Stats!$A$2:$AA$19,16,FALSE),""))</f>
        <v>0.23359398720635277</v>
      </c>
      <c r="BA366" s="46">
        <f>IF(ISNUMBER(VLOOKUP($B366,Stats!$A$2:$AA$19,2,FALSE))=FALSE,"",IF(ISNUMBER(X366),(X366-VLOOKUP($B366,Stats!$A$2:$AA$19,3,FALSE))/VLOOKUP($B366,Stats!$A$2:$AA$19,17,FALSE),""))</f>
        <v>1.8602196064121332</v>
      </c>
      <c r="BB366" s="46"/>
      <c r="BC366" s="46"/>
      <c r="BD366" s="44">
        <f t="shared" si="68"/>
        <v>1.0469067968092429</v>
      </c>
      <c r="BE366" s="46">
        <f>IF(ISNUMBER(VLOOKUP($B366,Stats!$A$2:$AA$19,2,FALSE))=FALSE,"",IF(ISNUMBER(Y366),(Y366-VLOOKUP($B366,Stats!$A$2:$AA$19,5,FALSE))/VLOOKUP($B366,Stats!$A$2:$AA$19,19,FALSE),""))</f>
        <v>-0.87586649911391989</v>
      </c>
      <c r="BF366" s="46"/>
      <c r="BG366" s="46"/>
      <c r="BH366" s="46">
        <f>IF(ISNUMBER(VLOOKUP($B366,Stats!$A$2:$AA$19,2,FALSE))=FALSE,"",IF(ISNUMBER(Z366),(Z366-VLOOKUP($B366,Stats!$A$2:$AA$19,8,FALSE))/VLOOKUP($B366,Stats!$A$2:$AA$19,22,FALSE),""))</f>
        <v>-1.3145151991428841</v>
      </c>
      <c r="BI366" s="46" t="str">
        <f>IF(ISNUMBER(VLOOKUP($B366,Stats!$A$2:$AA$19,2,FALSE))=FALSE,"",IF(ISNUMBER(#REF!),(#REF!-VLOOKUP($B366,Stats!$A$2:$AA$19,9,FALSE))/VLOOKUP($B366,Stats!$A$2:$AA$19,23,FALSE),""))</f>
        <v/>
      </c>
      <c r="BJ366" s="46" t="str">
        <f>IF(ISNUMBER(VLOOKUP($B366,Stats!$A$2:$AA$19,2,FALSE))=FALSE,"",IF(ISNUMBER(#REF!),(#REF!-VLOOKUP($B366,Stats!$A$2:$AA$19,10,FALSE))/VLOOKUP($B366,Stats!$A$2:$AA$19,24,FALSE),""))</f>
        <v/>
      </c>
      <c r="BK366" s="44">
        <f t="shared" si="73"/>
        <v>0.21875198963687864</v>
      </c>
      <c r="BL366" s="46" t="str">
        <f>IF(ISNUMBER(VLOOKUP($B366,Stats!$A$2:$AA$19,2,FALSE))=FALSE,"",IF(ISNUMBER(#REF!),(#REF!-VLOOKUP($B366,Stats!$A$2:$AA$19,11,FALSE))/VLOOKUP($B366,Stats!$A$2:$AA$19,25,FALSE),""))</f>
        <v/>
      </c>
      <c r="BM366" s="46">
        <f>IF(ISNUMBER(VLOOKUP($B366,Stats!$A$2:$AA$19,2,FALSE))=FALSE,"",IF(ISNUMBER(AA366),(AA366-VLOOKUP($B366,Stats!$A$2:$AA$19,12,FALSE))/VLOOKUP($B366,Stats!$A$2:$AA$19,26,FALSE),""))</f>
        <v>1.5293000470706366</v>
      </c>
      <c r="BN366" s="46" t="str">
        <f>IF(ISNUMBER(VLOOKUP($B366,Stats!$A$2:$AA$19,2,FALSE))=FALSE,"",IF(ISNUMBER(#REF!),(#REF!-VLOOKUP($B366,Stats!$A$2:$AA$19,13,FALSE))/VLOOKUP($B366,Stats!$A$2:$AA$19,27,FALSE),""))</f>
        <v/>
      </c>
      <c r="BO366" s="46" t="str">
        <f>IF(ISNUMBER(VLOOKUP($B366,Stats!$A$2:$AA$19,2,FALSE))=FALSE,"",IF(ISNUMBER(#REF!),(#REF!-VLOOKUP($B366,Stats!$A$2:$AA$19,14,FALSE))/VLOOKUP($B366,Stats!$A$2:$AB$19,28,FALSE),""))</f>
        <v/>
      </c>
      <c r="BP366" s="46"/>
      <c r="BQ366" s="46">
        <f>IF(ISNUMBER(VLOOKUP($B366,Stats!$A$2:$AA$19,2,FALSE))=FALSE,"",IF(ISNUMBER(BM366),BM366,(VLOOKUP($B366,Stats!$A$2:$AT$19,46,FALSE)-VLOOKUP($B366,Stats!$A$2:$AA$19,12,FALSE))/VLOOKUP($B366,Stats!$A$2:$AA$19,26,FALSE)))</f>
        <v>1.5293000470706366</v>
      </c>
      <c r="BR366" s="51">
        <f t="shared" si="74"/>
        <v>1.5293000470706366</v>
      </c>
      <c r="BS366" s="32" t="str">
        <f t="shared" si="69"/>
        <v>7219_201422</v>
      </c>
      <c r="BT366" s="53">
        <f t="shared" si="70"/>
        <v>0.64649256255810306</v>
      </c>
    </row>
    <row r="367" spans="1:72" x14ac:dyDescent="0.15">
      <c r="A367" s="16">
        <v>7219</v>
      </c>
      <c r="B367" s="17">
        <v>201423</v>
      </c>
      <c r="C367" s="3">
        <v>0</v>
      </c>
      <c r="D367" s="23">
        <v>1.9532873410356366E-2</v>
      </c>
      <c r="E367" s="18">
        <v>5.3934083850996281E-3</v>
      </c>
      <c r="F367" s="24">
        <v>5</v>
      </c>
      <c r="G367" s="24">
        <v>5</v>
      </c>
      <c r="H367" s="20">
        <v>6.9235800433466556E-3</v>
      </c>
      <c r="I367" s="20">
        <v>-3.0248019348995568E-3</v>
      </c>
      <c r="J367" s="24">
        <v>4</v>
      </c>
      <c r="K367" s="24">
        <v>4</v>
      </c>
      <c r="L367" s="20">
        <v>8.8488390972558673E-3</v>
      </c>
      <c r="M367" s="20">
        <v>-4.3453770016897986E-3</v>
      </c>
      <c r="N367" s="19">
        <v>1.2426999999999999</v>
      </c>
      <c r="O367" s="19">
        <v>1.0273644179894179</v>
      </c>
      <c r="P367" s="25">
        <v>41953</v>
      </c>
      <c r="Q367" s="20">
        <v>-1.295566106059387E-2</v>
      </c>
      <c r="R367" s="25">
        <v>41957</v>
      </c>
      <c r="S367" s="25">
        <f>IF(ISNUMBER(R367),VLOOKUP(B367,Index!$B$3:$AB$18,27,FALSE),"")</f>
        <v>41956</v>
      </c>
      <c r="T367" s="25">
        <f>IF(ISNUMBER($R367),VLOOKUP($B367,Index!$B$21:$AB$36,27,FALSE),"")</f>
        <v>41954</v>
      </c>
      <c r="U367" s="25">
        <f>IF(ISNUMBER($R367),VLOOKUP($B367,Index!$B$39:$AB$54,27,FALSE),"")</f>
        <v>41957</v>
      </c>
      <c r="W367" s="18">
        <v>0.58598620231069098</v>
      </c>
      <c r="X367" s="19">
        <v>0.5</v>
      </c>
      <c r="Y367" s="18">
        <v>0.10233272909019221</v>
      </c>
      <c r="Z367" s="19">
        <f t="shared" si="71"/>
        <v>1</v>
      </c>
      <c r="AA367" s="21">
        <v>1.5076709184503014</v>
      </c>
      <c r="AB367" s="28"/>
      <c r="AC367" s="18">
        <v>0.34337982929850608</v>
      </c>
      <c r="AD367" s="19">
        <v>0.25</v>
      </c>
      <c r="AE367" s="18">
        <v>1.0471987443046671E-2</v>
      </c>
      <c r="AF367" s="19">
        <f t="shared" si="72"/>
        <v>1</v>
      </c>
      <c r="AG367" s="21">
        <v>2.2730715983407754</v>
      </c>
      <c r="AH367" s="28"/>
      <c r="AK367" t="str">
        <f t="shared" si="78"/>
        <v/>
      </c>
      <c r="AL367" t="str">
        <f t="shared" si="78"/>
        <v/>
      </c>
      <c r="AM367">
        <f t="shared" si="78"/>
        <v>1.5076709184503014</v>
      </c>
      <c r="AN367" t="str">
        <f t="shared" si="78"/>
        <v/>
      </c>
      <c r="AO367" t="str">
        <f t="shared" si="78"/>
        <v/>
      </c>
      <c r="AP367" t="str">
        <f t="shared" si="78"/>
        <v/>
      </c>
      <c r="AQ367" t="str">
        <f t="shared" si="78"/>
        <v/>
      </c>
      <c r="AR367" t="str">
        <f t="shared" si="78"/>
        <v/>
      </c>
      <c r="AS367" t="str">
        <f t="shared" si="78"/>
        <v/>
      </c>
      <c r="AT367" t="str">
        <f t="shared" si="78"/>
        <v/>
      </c>
      <c r="AU367" t="str">
        <f t="shared" si="78"/>
        <v/>
      </c>
      <c r="AV367" t="str">
        <f t="shared" si="78"/>
        <v/>
      </c>
      <c r="AW367" t="str">
        <f t="shared" si="78"/>
        <v/>
      </c>
      <c r="AX367" t="str">
        <f t="shared" si="78"/>
        <v/>
      </c>
      <c r="AZ367" s="46">
        <f>IF(ISNUMBER(VLOOKUP($B367,Stats!$A$2:$AA$19,2,FALSE))=FALSE,"",IF(ISNUMBER(W367),(W367-VLOOKUP($B367,Stats!$A$2:$AA$19,2,FALSE))/VLOOKUP($B367,Stats!$A$2:$AA$19,16,FALSE),""))</f>
        <v>0.80650767963185477</v>
      </c>
      <c r="BA367" s="46">
        <f>IF(ISNUMBER(VLOOKUP($B367,Stats!$A$2:$AA$19,2,FALSE))=FALSE,"",IF(ISNUMBER(X367),(X367-VLOOKUP($B367,Stats!$A$2:$AA$19,3,FALSE))/VLOOKUP($B367,Stats!$A$2:$AA$19,17,FALSE),""))</f>
        <v>-7.6117703670941991E-2</v>
      </c>
      <c r="BB367" s="46"/>
      <c r="BC367" s="46"/>
      <c r="BD367" s="44">
        <f t="shared" si="68"/>
        <v>0.36519498798045641</v>
      </c>
      <c r="BE367" s="46">
        <f>IF(ISNUMBER(VLOOKUP($B367,Stats!$A$2:$AA$19,2,FALSE))=FALSE,"",IF(ISNUMBER(Y367),(Y367-VLOOKUP($B367,Stats!$A$2:$AA$19,5,FALSE))/VLOOKUP($B367,Stats!$A$2:$AA$19,19,FALSE),""))</f>
        <v>-0.39251646436645615</v>
      </c>
      <c r="BF367" s="46"/>
      <c r="BG367" s="46"/>
      <c r="BH367" s="46">
        <f>IF(ISNUMBER(VLOOKUP($B367,Stats!$A$2:$AA$19,2,FALSE))=FALSE,"",IF(ISNUMBER(Z367),(Z367-VLOOKUP($B367,Stats!$A$2:$AA$19,8,FALSE))/VLOOKUP($B367,Stats!$A$2:$AA$19,22,FALSE),""))</f>
        <v>-0.39509019437688425</v>
      </c>
      <c r="BI367" s="46" t="str">
        <f>IF(ISNUMBER(VLOOKUP($B367,Stats!$A$2:$AA$19,2,FALSE))=FALSE,"",IF(ISNUMBER(#REF!),(#REF!-VLOOKUP($B367,Stats!$A$2:$AA$19,9,FALSE))/VLOOKUP($B367,Stats!$A$2:$AA$19,23,FALSE),""))</f>
        <v/>
      </c>
      <c r="BJ367" s="46" t="str">
        <f>IF(ISNUMBER(VLOOKUP($B367,Stats!$A$2:$AA$19,2,FALSE))=FALSE,"",IF(ISNUMBER(#REF!),(#REF!-VLOOKUP($B367,Stats!$A$2:$AA$19,10,FALSE))/VLOOKUP($B367,Stats!$A$2:$AA$19,24,FALSE),""))</f>
        <v/>
      </c>
      <c r="BK367" s="44">
        <f t="shared" si="73"/>
        <v>0.15623446674345404</v>
      </c>
      <c r="BL367" s="46" t="str">
        <f>IF(ISNUMBER(VLOOKUP($B367,Stats!$A$2:$AA$19,2,FALSE))=FALSE,"",IF(ISNUMBER(#REF!),(#REF!-VLOOKUP($B367,Stats!$A$2:$AA$19,11,FALSE))/VLOOKUP($B367,Stats!$A$2:$AA$19,25,FALSE),""))</f>
        <v/>
      </c>
      <c r="BM367" s="46">
        <f>IF(ISNUMBER(VLOOKUP($B367,Stats!$A$2:$AA$19,2,FALSE))=FALSE,"",IF(ISNUMBER(AA367),(AA367-VLOOKUP($B367,Stats!$A$2:$AA$19,12,FALSE))/VLOOKUP($B367,Stats!$A$2:$AA$19,26,FALSE),""))</f>
        <v>-0.46002432510341656</v>
      </c>
      <c r="BN367" s="46" t="str">
        <f>IF(ISNUMBER(VLOOKUP($B367,Stats!$A$2:$AA$19,2,FALSE))=FALSE,"",IF(ISNUMBER(#REF!),(#REF!-VLOOKUP($B367,Stats!$A$2:$AA$19,13,FALSE))/VLOOKUP($B367,Stats!$A$2:$AA$19,27,FALSE),""))</f>
        <v/>
      </c>
      <c r="BO367" s="46" t="str">
        <f>IF(ISNUMBER(VLOOKUP($B367,Stats!$A$2:$AA$19,2,FALSE))=FALSE,"",IF(ISNUMBER(#REF!),(#REF!-VLOOKUP($B367,Stats!$A$2:$AA$19,14,FALSE))/VLOOKUP($B367,Stats!$A$2:$AB$19,28,FALSE),""))</f>
        <v/>
      </c>
      <c r="BP367" s="46"/>
      <c r="BQ367" s="46">
        <f>IF(ISNUMBER(VLOOKUP($B367,Stats!$A$2:$AA$19,2,FALSE))=FALSE,"",IF(ISNUMBER(BM367),BM367,(VLOOKUP($B367,Stats!$A$2:$AT$19,46,FALSE)-VLOOKUP($B367,Stats!$A$2:$AA$19,12,FALSE))/VLOOKUP($B367,Stats!$A$2:$AA$19,26,FALSE)))</f>
        <v>-0.46002432510341656</v>
      </c>
      <c r="BR367" s="51">
        <f t="shared" si="74"/>
        <v>-0.46002432510341656</v>
      </c>
      <c r="BS367" s="32" t="str">
        <f t="shared" si="69"/>
        <v>7219_201423</v>
      </c>
      <c r="BT367" s="53">
        <f t="shared" si="70"/>
        <v>7.4774812621480377E-2</v>
      </c>
    </row>
    <row r="368" spans="1:72" x14ac:dyDescent="0.15">
      <c r="A368" s="16">
        <v>7219</v>
      </c>
      <c r="B368" s="17">
        <v>201424</v>
      </c>
      <c r="C368" s="3">
        <v>0</v>
      </c>
      <c r="D368" s="23">
        <v>3.0409261372900787E-2</v>
      </c>
      <c r="E368" s="18">
        <v>3.318193612663113E-3</v>
      </c>
      <c r="F368" s="24">
        <v>8</v>
      </c>
      <c r="G368" s="24">
        <v>2</v>
      </c>
      <c r="H368" s="20">
        <v>4.2865197384437115E-3</v>
      </c>
      <c r="I368" s="20">
        <v>-2.1208544156058884E-3</v>
      </c>
      <c r="J368" s="24">
        <v>8</v>
      </c>
      <c r="K368" s="24">
        <v>2</v>
      </c>
      <c r="L368" s="20">
        <v>7.3971711916762661E-3</v>
      </c>
      <c r="M368" s="20">
        <v>-3.5871514756236067E-3</v>
      </c>
      <c r="N368" s="19">
        <v>1.2639</v>
      </c>
      <c r="O368" s="19">
        <v>1.0341188021600394</v>
      </c>
      <c r="P368" s="25">
        <v>41971</v>
      </c>
      <c r="Q368" s="20">
        <v>-6.5455735558817008E-4</v>
      </c>
      <c r="R368" s="25">
        <v>41961</v>
      </c>
      <c r="S368" s="25">
        <f>IF(ISNUMBER(R368),VLOOKUP(B368,Index!$B$3:$AB$18,27,FALSE),"")</f>
        <v>41963</v>
      </c>
      <c r="T368" s="25">
        <f>IF(ISNUMBER($R368),VLOOKUP($B368,Index!$B$21:$AB$36,27,FALSE),"")</f>
        <v>41963</v>
      </c>
      <c r="U368" s="25">
        <f>IF(ISNUMBER($R368),VLOOKUP($B368,Index!$B$39:$AB$54,27,FALSE),"")</f>
        <v>41963</v>
      </c>
      <c r="W368" s="18">
        <v>0.9122778411870236</v>
      </c>
      <c r="X368" s="19">
        <v>0.8</v>
      </c>
      <c r="Y368" s="18">
        <v>6.295829720062783E-2</v>
      </c>
      <c r="Z368" s="19">
        <f t="shared" si="71"/>
        <v>2</v>
      </c>
      <c r="AA368" s="21">
        <v>46.457749062457225</v>
      </c>
      <c r="AB368" s="28"/>
      <c r="AC368" s="18">
        <v>0.8322508595208562</v>
      </c>
      <c r="AD368" s="19">
        <v>0.64000000000000012</v>
      </c>
      <c r="AE368" s="18">
        <v>3.9637471864025818E-3</v>
      </c>
      <c r="AF368" s="19">
        <f t="shared" si="72"/>
        <v>4</v>
      </c>
      <c r="AG368" s="21">
        <v>2158.3224479502451</v>
      </c>
      <c r="AH368" s="28"/>
      <c r="AK368" t="str">
        <f t="shared" si="78"/>
        <v/>
      </c>
      <c r="AL368" t="str">
        <f t="shared" si="78"/>
        <v/>
      </c>
      <c r="AM368" t="str">
        <f t="shared" si="78"/>
        <v/>
      </c>
      <c r="AN368">
        <f t="shared" si="78"/>
        <v>46.457749062457225</v>
      </c>
      <c r="AO368" t="str">
        <f t="shared" si="78"/>
        <v/>
      </c>
      <c r="AP368" t="str">
        <f t="shared" si="78"/>
        <v/>
      </c>
      <c r="AQ368" t="str">
        <f t="shared" si="78"/>
        <v/>
      </c>
      <c r="AR368" t="str">
        <f t="shared" si="78"/>
        <v/>
      </c>
      <c r="AS368" t="str">
        <f t="shared" si="78"/>
        <v/>
      </c>
      <c r="AT368" t="str">
        <f t="shared" si="78"/>
        <v/>
      </c>
      <c r="AU368" t="str">
        <f t="shared" si="78"/>
        <v/>
      </c>
      <c r="AV368" t="str">
        <f t="shared" si="78"/>
        <v/>
      </c>
      <c r="AW368" t="str">
        <f t="shared" si="78"/>
        <v/>
      </c>
      <c r="AX368" t="str">
        <f t="shared" si="78"/>
        <v/>
      </c>
      <c r="AZ368" s="46">
        <f>IF(ISNUMBER(VLOOKUP($B368,Stats!$A$2:$AA$19,2,FALSE))=FALSE,"",IF(ISNUMBER(W368),(W368-VLOOKUP($B368,Stats!$A$2:$AA$19,2,FALSE))/VLOOKUP($B368,Stats!$A$2:$AA$19,16,FALSE),""))</f>
        <v>-0.23573616671673794</v>
      </c>
      <c r="BA368" s="46">
        <f>IF(ISNUMBER(VLOOKUP($B368,Stats!$A$2:$AA$19,2,FALSE))=FALSE,"",IF(ISNUMBER(X368),(X368-VLOOKUP($B368,Stats!$A$2:$AA$19,3,FALSE))/VLOOKUP($B368,Stats!$A$2:$AA$19,17,FALSE),""))</f>
        <v>0.51367074063984464</v>
      </c>
      <c r="BB368" s="46"/>
      <c r="BC368" s="46"/>
      <c r="BD368" s="44">
        <f t="shared" si="68"/>
        <v>0.13896728696155336</v>
      </c>
      <c r="BE368" s="46">
        <f>IF(ISNUMBER(VLOOKUP($B368,Stats!$A$2:$AA$19,2,FALSE))=FALSE,"",IF(ISNUMBER(Y368),(Y368-VLOOKUP($B368,Stats!$A$2:$AA$19,5,FALSE))/VLOOKUP($B368,Stats!$A$2:$AA$19,19,FALSE),""))</f>
        <v>-0.64119897242993074</v>
      </c>
      <c r="BF368" s="46"/>
      <c r="BG368" s="46"/>
      <c r="BH368" s="46">
        <f>IF(ISNUMBER(VLOOKUP($B368,Stats!$A$2:$AA$19,2,FALSE))=FALSE,"",IF(ISNUMBER(Z368),(Z368-VLOOKUP($B368,Stats!$A$2:$AA$19,8,FALSE))/VLOOKUP($B368,Stats!$A$2:$AA$19,22,FALSE),""))</f>
        <v>-0.12438953477147197</v>
      </c>
      <c r="BI368" s="46" t="str">
        <f>IF(ISNUMBER(VLOOKUP($B368,Stats!$A$2:$AA$19,2,FALSE))=FALSE,"",IF(ISNUMBER(#REF!),(#REF!-VLOOKUP($B368,Stats!$A$2:$AA$19,9,FALSE))/VLOOKUP($B368,Stats!$A$2:$AA$19,23,FALSE),""))</f>
        <v/>
      </c>
      <c r="BJ368" s="46" t="str">
        <f>IF(ISNUMBER(VLOOKUP($B368,Stats!$A$2:$AA$19,2,FALSE))=FALSE,"",IF(ISNUMBER(#REF!),(#REF!-VLOOKUP($B368,Stats!$A$2:$AA$19,10,FALSE))/VLOOKUP($B368,Stats!$A$2:$AA$19,24,FALSE),""))</f>
        <v/>
      </c>
      <c r="BK368" s="44">
        <f t="shared" si="73"/>
        <v>0.41152242026950986</v>
      </c>
      <c r="BL368" s="46" t="str">
        <f>IF(ISNUMBER(VLOOKUP($B368,Stats!$A$2:$AA$19,2,FALSE))=FALSE,"",IF(ISNUMBER(#REF!),(#REF!-VLOOKUP($B368,Stats!$A$2:$AA$19,11,FALSE))/VLOOKUP($B368,Stats!$A$2:$AA$19,25,FALSE),""))</f>
        <v/>
      </c>
      <c r="BM368" s="46">
        <f>IF(ISNUMBER(VLOOKUP($B368,Stats!$A$2:$AA$19,2,FALSE))=FALSE,"",IF(ISNUMBER(AA368),(AA368-VLOOKUP($B368,Stats!$A$2:$AA$19,12,FALSE))/VLOOKUP($B368,Stats!$A$2:$AA$19,26,FALSE),""))</f>
        <v>1.7478822046384634</v>
      </c>
      <c r="BN368" s="46" t="str">
        <f>IF(ISNUMBER(VLOOKUP($B368,Stats!$A$2:$AA$19,2,FALSE))=FALSE,"",IF(ISNUMBER(#REF!),(#REF!-VLOOKUP($B368,Stats!$A$2:$AA$19,13,FALSE))/VLOOKUP($B368,Stats!$A$2:$AA$19,27,FALSE),""))</f>
        <v/>
      </c>
      <c r="BO368" s="46" t="str">
        <f>IF(ISNUMBER(VLOOKUP($B368,Stats!$A$2:$AA$19,2,FALSE))=FALSE,"",IF(ISNUMBER(#REF!),(#REF!-VLOOKUP($B368,Stats!$A$2:$AA$19,14,FALSE))/VLOOKUP($B368,Stats!$A$2:$AB$19,28,FALSE),""))</f>
        <v/>
      </c>
      <c r="BP368" s="46"/>
      <c r="BQ368" s="46">
        <f>IF(ISNUMBER(VLOOKUP($B368,Stats!$A$2:$AA$19,2,FALSE))=FALSE,"",IF(ISNUMBER(BM368),BM368,(VLOOKUP($B368,Stats!$A$2:$AT$19,46,FALSE)-VLOOKUP($B368,Stats!$A$2:$AA$19,12,FALSE))/VLOOKUP($B368,Stats!$A$2:$AA$19,26,FALSE)))</f>
        <v>1.7478822046384634</v>
      </c>
      <c r="BR368" s="51">
        <f t="shared" si="74"/>
        <v>1.7478822046384634</v>
      </c>
      <c r="BS368" s="32" t="str">
        <f t="shared" si="69"/>
        <v>7219_201424</v>
      </c>
      <c r="BT368" s="53">
        <f t="shared" si="70"/>
        <v>0.62428335048170924</v>
      </c>
    </row>
    <row r="369" spans="1:72" x14ac:dyDescent="0.15">
      <c r="A369" s="16">
        <v>7219</v>
      </c>
      <c r="B369" s="17">
        <v>201425</v>
      </c>
      <c r="C369" s="3">
        <v>0</v>
      </c>
      <c r="D369" s="23">
        <v>-8.5449798243530939E-3</v>
      </c>
      <c r="E369" s="18">
        <v>1.7929370174323469E-2</v>
      </c>
      <c r="F369" s="24">
        <v>5</v>
      </c>
      <c r="G369" s="24">
        <v>5</v>
      </c>
      <c r="H369" s="20">
        <v>1.1777210503961032E-2</v>
      </c>
      <c r="I369" s="20">
        <v>-1.3198784566105704E-2</v>
      </c>
      <c r="J369" s="24">
        <v>3</v>
      </c>
      <c r="K369" s="24">
        <v>2</v>
      </c>
      <c r="L369" s="20">
        <v>2.0357031005324266E-2</v>
      </c>
      <c r="M369" s="20">
        <v>-4.3728423475259071E-2</v>
      </c>
      <c r="N369" s="19">
        <v>1.3035000000000001</v>
      </c>
      <c r="O369" s="19">
        <v>1.0375706439544696</v>
      </c>
      <c r="P369" s="25">
        <v>41981</v>
      </c>
      <c r="Q369" s="20">
        <v>-4.3728423475259071E-2</v>
      </c>
      <c r="R369" s="25">
        <v>41982</v>
      </c>
      <c r="S369" s="25">
        <f>IF(ISNUMBER(R369),VLOOKUP(B369,Index!$B$3:$AB$18,27,FALSE),"")</f>
        <v>41982</v>
      </c>
      <c r="T369" s="25">
        <f>IF(ISNUMBER($R369),VLOOKUP($B369,Index!$B$21:$AB$36,27,FALSE),"")</f>
        <v>41982</v>
      </c>
      <c r="U369" s="25">
        <f>IF(ISNUMBER($R369),VLOOKUP($B369,Index!$B$39:$AB$54,27,FALSE),"")</f>
        <v>41982</v>
      </c>
      <c r="W369" s="18">
        <v>-0.25634939473059282</v>
      </c>
      <c r="X369" s="19">
        <v>0.5</v>
      </c>
      <c r="Y369" s="18">
        <v>0.34018588057891408</v>
      </c>
      <c r="Z369" s="19">
        <f t="shared" si="71"/>
        <v>0</v>
      </c>
      <c r="AA369" s="21" t="s">
        <v>25</v>
      </c>
      <c r="AB369" s="28"/>
      <c r="AC369" s="18">
        <v>6.5715012178741289E-2</v>
      </c>
      <c r="AD369" s="19">
        <v>0.25</v>
      </c>
      <c r="AE369" s="18">
        <v>0.11572643334525119</v>
      </c>
      <c r="AF369" s="19">
        <f t="shared" si="72"/>
        <v>0</v>
      </c>
      <c r="AG369" s="21" t="s">
        <v>25</v>
      </c>
      <c r="AH369" s="28"/>
      <c r="AK369" t="str">
        <f t="shared" si="78"/>
        <v/>
      </c>
      <c r="AL369" t="str">
        <f t="shared" si="78"/>
        <v/>
      </c>
      <c r="AM369" t="str">
        <f t="shared" si="78"/>
        <v/>
      </c>
      <c r="AN369" t="str">
        <f t="shared" si="78"/>
        <v/>
      </c>
      <c r="AO369" t="str">
        <f t="shared" si="78"/>
        <v/>
      </c>
      <c r="AP369" t="str">
        <f t="shared" si="78"/>
        <v/>
      </c>
      <c r="AQ369" t="str">
        <f t="shared" si="78"/>
        <v/>
      </c>
      <c r="AR369" t="str">
        <f t="shared" si="78"/>
        <v/>
      </c>
      <c r="AS369" t="str">
        <f t="shared" si="78"/>
        <v/>
      </c>
      <c r="AT369" t="str">
        <f t="shared" si="78"/>
        <v/>
      </c>
      <c r="AU369" t="str">
        <f t="shared" si="78"/>
        <v/>
      </c>
      <c r="AV369" t="str">
        <f t="shared" si="78"/>
        <v/>
      </c>
      <c r="AW369" t="str">
        <f t="shared" si="78"/>
        <v/>
      </c>
      <c r="AX369" t="str">
        <f t="shared" si="78"/>
        <v/>
      </c>
      <c r="AZ369" s="46">
        <f>IF(ISNUMBER(VLOOKUP($B369,Stats!$A$2:$AA$19,2,FALSE))=FALSE,"",IF(ISNUMBER(W369),(W369-VLOOKUP($B369,Stats!$A$2:$AA$19,2,FALSE))/VLOOKUP($B369,Stats!$A$2:$AA$19,16,FALSE),""))</f>
        <v>-0.83308032557616341</v>
      </c>
      <c r="BA369" s="46">
        <f>IF(ISNUMBER(VLOOKUP($B369,Stats!$A$2:$AA$19,2,FALSE))=FALSE,"",IF(ISNUMBER(X369),(X369-VLOOKUP($B369,Stats!$A$2:$AA$19,3,FALSE))/VLOOKUP($B369,Stats!$A$2:$AA$19,17,FALSE),""))</f>
        <v>-0.77319859457856333</v>
      </c>
      <c r="BB369" s="46"/>
      <c r="BC369" s="46"/>
      <c r="BD369" s="44">
        <f t="shared" si="68"/>
        <v>-0.80313946007736337</v>
      </c>
      <c r="BE369" s="46">
        <f>IF(ISNUMBER(VLOOKUP($B369,Stats!$A$2:$AA$19,2,FALSE))=FALSE,"",IF(ISNUMBER(Y369),(Y369-VLOOKUP($B369,Stats!$A$2:$AA$19,5,FALSE))/VLOOKUP($B369,Stats!$A$2:$AA$19,19,FALSE),""))</f>
        <v>8.2020577279920057E-2</v>
      </c>
      <c r="BF369" s="46"/>
      <c r="BG369" s="46"/>
      <c r="BH369" s="46">
        <f>IF(ISNUMBER(VLOOKUP($B369,Stats!$A$2:$AA$19,2,FALSE))=FALSE,"",IF(ISNUMBER(Z369),(Z369-VLOOKUP($B369,Stats!$A$2:$AA$19,8,FALSE))/VLOOKUP($B369,Stats!$A$2:$AA$19,22,FALSE),""))</f>
        <v>-0.38938659637819406</v>
      </c>
      <c r="BI369" s="46" t="str">
        <f>IF(ISNUMBER(VLOOKUP($B369,Stats!$A$2:$AA$19,2,FALSE))=FALSE,"",IF(ISNUMBER(#REF!),(#REF!-VLOOKUP($B369,Stats!$A$2:$AA$19,9,FALSE))/VLOOKUP($B369,Stats!$A$2:$AA$19,23,FALSE),""))</f>
        <v/>
      </c>
      <c r="BJ369" s="46" t="str">
        <f>IF(ISNUMBER(VLOOKUP($B369,Stats!$A$2:$AA$19,2,FALSE))=FALSE,"",IF(ISNUMBER(#REF!),(#REF!-VLOOKUP($B369,Stats!$A$2:$AA$19,10,FALSE))/VLOOKUP($B369,Stats!$A$2:$AA$19,24,FALSE),""))</f>
        <v/>
      </c>
      <c r="BK369" s="44">
        <f t="shared" si="73"/>
        <v>-0.17423038300940225</v>
      </c>
      <c r="BL369" s="46" t="str">
        <f>IF(ISNUMBER(VLOOKUP($B369,Stats!$A$2:$AA$19,2,FALSE))=FALSE,"",IF(ISNUMBER(#REF!),(#REF!-VLOOKUP($B369,Stats!$A$2:$AA$19,11,FALSE))/VLOOKUP($B369,Stats!$A$2:$AA$19,25,FALSE),""))</f>
        <v/>
      </c>
      <c r="BM369" s="46" t="str">
        <f>IF(ISNUMBER(VLOOKUP($B369,Stats!$A$2:$AA$19,2,FALSE))=FALSE,"",IF(ISNUMBER(AA369),(AA369-VLOOKUP($B369,Stats!$A$2:$AA$19,12,FALSE))/VLOOKUP($B369,Stats!$A$2:$AA$19,26,FALSE),""))</f>
        <v/>
      </c>
      <c r="BN369" s="46" t="str">
        <f>IF(ISNUMBER(VLOOKUP($B369,Stats!$A$2:$AA$19,2,FALSE))=FALSE,"",IF(ISNUMBER(#REF!),(#REF!-VLOOKUP($B369,Stats!$A$2:$AA$19,13,FALSE))/VLOOKUP($B369,Stats!$A$2:$AA$19,27,FALSE),""))</f>
        <v/>
      </c>
      <c r="BO369" s="46" t="str">
        <f>IF(ISNUMBER(VLOOKUP($B369,Stats!$A$2:$AA$19,2,FALSE))=FALSE,"",IF(ISNUMBER(#REF!),(#REF!-VLOOKUP($B369,Stats!$A$2:$AA$19,14,FALSE))/VLOOKUP($B369,Stats!$A$2:$AB$19,28,FALSE),""))</f>
        <v/>
      </c>
      <c r="BP369" s="46"/>
      <c r="BQ369" s="46">
        <f>IF(ISNUMBER(VLOOKUP($B369,Stats!$A$2:$AA$19,2,FALSE))=FALSE,"",IF(ISNUMBER(BM369),BM369,(VLOOKUP($B369,Stats!$A$2:$AT$19,46,FALSE)-VLOOKUP($B369,Stats!$A$2:$AA$19,12,FALSE))/VLOOKUP($B369,Stats!$A$2:$AA$19,26,FALSE)))</f>
        <v>-0.79776266374979832</v>
      </c>
      <c r="BR369" s="51">
        <f t="shared" si="74"/>
        <v>-0.79776266374979832</v>
      </c>
      <c r="BS369" s="32" t="str">
        <f t="shared" si="69"/>
        <v>7219_201425</v>
      </c>
      <c r="BT369" s="53">
        <f t="shared" si="70"/>
        <v>-0.42471865457107366</v>
      </c>
    </row>
    <row r="370" spans="1:72" x14ac:dyDescent="0.15">
      <c r="A370" s="16">
        <v>7219</v>
      </c>
      <c r="B370" s="17">
        <v>201426</v>
      </c>
      <c r="C370" s="3">
        <v>0</v>
      </c>
      <c r="D370" s="23">
        <v>5.7457505386641072E-2</v>
      </c>
      <c r="E370" s="18">
        <v>9.1278987518018367E-3</v>
      </c>
      <c r="F370" s="24">
        <v>7</v>
      </c>
      <c r="G370" s="24">
        <v>3</v>
      </c>
      <c r="H370" s="20">
        <v>1.0346291247676578E-2</v>
      </c>
      <c r="I370" s="20">
        <v>-5.3419048840997645E-3</v>
      </c>
      <c r="J370" s="24">
        <v>5</v>
      </c>
      <c r="K370" s="24">
        <v>3</v>
      </c>
      <c r="L370" s="20">
        <v>1.6013681592039752E-2</v>
      </c>
      <c r="M370" s="20">
        <v>-1.3246554364471752E-2</v>
      </c>
      <c r="N370" s="19">
        <v>1.3250999999999999</v>
      </c>
      <c r="O370" s="19">
        <v>1.0546800382043935</v>
      </c>
      <c r="P370" s="25">
        <v>41999</v>
      </c>
      <c r="Q370" s="20">
        <v>-1.5987149085902153E-2</v>
      </c>
      <c r="R370" s="25">
        <v>41997</v>
      </c>
      <c r="S370" s="25">
        <f>IF(ISNUMBER(R370),VLOOKUP(B370,Index!$B$3:$AB$18,27,FALSE),"")</f>
        <v>41997</v>
      </c>
      <c r="T370" s="25">
        <f>IF(ISNUMBER($R370),VLOOKUP($B370,Index!$B$21:$AB$36,27,FALSE),"")</f>
        <v>41996</v>
      </c>
      <c r="U370" s="25">
        <f>IF(ISNUMBER($R370),VLOOKUP($B370,Index!$B$39:$AB$54,27,FALSE),"")</f>
        <v>41996</v>
      </c>
      <c r="W370" s="18">
        <v>1.7237251615992322</v>
      </c>
      <c r="X370" s="19">
        <v>0.7</v>
      </c>
      <c r="Y370" s="18">
        <v>0.1731897018426107</v>
      </c>
      <c r="Z370" s="19">
        <f t="shared" si="71"/>
        <v>0</v>
      </c>
      <c r="AA370" s="21">
        <v>3.5939807077491048</v>
      </c>
      <c r="AB370" s="28"/>
      <c r="AC370" s="18">
        <v>2.9712284327302991</v>
      </c>
      <c r="AD370" s="19">
        <v>0.48999999999999994</v>
      </c>
      <c r="AE370" s="18">
        <v>2.9994672824332394E-2</v>
      </c>
      <c r="AF370" s="19">
        <f t="shared" si="72"/>
        <v>0</v>
      </c>
      <c r="AG370" s="21">
        <v>12.916697327672756</v>
      </c>
      <c r="AH370" s="28"/>
      <c r="AK370" t="str">
        <f t="shared" si="78"/>
        <v/>
      </c>
      <c r="AL370" t="str">
        <f t="shared" si="78"/>
        <v/>
      </c>
      <c r="AM370" t="str">
        <f t="shared" si="78"/>
        <v/>
      </c>
      <c r="AN370" t="str">
        <f t="shared" si="78"/>
        <v/>
      </c>
      <c r="AO370" t="str">
        <f t="shared" si="78"/>
        <v/>
      </c>
      <c r="AP370">
        <f t="shared" si="78"/>
        <v>3.5939807077491048</v>
      </c>
      <c r="AQ370" t="str">
        <f t="shared" si="78"/>
        <v/>
      </c>
      <c r="AR370" t="str">
        <f t="shared" si="78"/>
        <v/>
      </c>
      <c r="AS370" t="str">
        <f t="shared" si="78"/>
        <v/>
      </c>
      <c r="AT370" t="str">
        <f t="shared" si="78"/>
        <v/>
      </c>
      <c r="AU370" t="str">
        <f t="shared" si="78"/>
        <v/>
      </c>
      <c r="AV370" t="str">
        <f t="shared" si="78"/>
        <v/>
      </c>
      <c r="AW370" t="str">
        <f t="shared" si="78"/>
        <v/>
      </c>
      <c r="AX370" t="str">
        <f t="shared" si="78"/>
        <v/>
      </c>
      <c r="AZ370" s="46">
        <f>IF(ISNUMBER(VLOOKUP($B370,Stats!$A$2:$AA$19,2,FALSE))=FALSE,"",IF(ISNUMBER(W370),(W370-VLOOKUP($B370,Stats!$A$2:$AA$19,2,FALSE))/VLOOKUP($B370,Stats!$A$2:$AA$19,16,FALSE),""))</f>
        <v>0.53909214330430366</v>
      </c>
      <c r="BA370" s="46">
        <f>IF(ISNUMBER(VLOOKUP($B370,Stats!$A$2:$AA$19,2,FALSE))=FALSE,"",IF(ISNUMBER(X370),(X370-VLOOKUP($B370,Stats!$A$2:$AA$19,3,FALSE))/VLOOKUP($B370,Stats!$A$2:$AA$19,17,FALSE),""))</f>
        <v>0.82927015326520481</v>
      </c>
      <c r="BB370" s="46"/>
      <c r="BC370" s="46"/>
      <c r="BD370" s="44">
        <f t="shared" si="68"/>
        <v>0.68418114828475418</v>
      </c>
      <c r="BE370" s="46">
        <f>IF(ISNUMBER(VLOOKUP($B370,Stats!$A$2:$AA$19,2,FALSE))=FALSE,"",IF(ISNUMBER(Y370),(Y370-VLOOKUP($B370,Stats!$A$2:$AA$19,5,FALSE))/VLOOKUP($B370,Stats!$A$2:$AA$19,19,FALSE),""))</f>
        <v>-0.43459595862245248</v>
      </c>
      <c r="BF370" s="46"/>
      <c r="BG370" s="46"/>
      <c r="BH370" s="46">
        <f>IF(ISNUMBER(VLOOKUP($B370,Stats!$A$2:$AA$19,2,FALSE))=FALSE,"",IF(ISNUMBER(Z370),(Z370-VLOOKUP($B370,Stats!$A$2:$AA$19,8,FALSE))/VLOOKUP($B370,Stats!$A$2:$AA$19,22,FALSE),""))</f>
        <v>-0.60316436580698729</v>
      </c>
      <c r="BI370" s="46" t="str">
        <f>IF(ISNUMBER(VLOOKUP($B370,Stats!$A$2:$AA$19,2,FALSE))=FALSE,"",IF(ISNUMBER(#REF!),(#REF!-VLOOKUP($B370,Stats!$A$2:$AA$19,9,FALSE))/VLOOKUP($B370,Stats!$A$2:$AA$19,23,FALSE),""))</f>
        <v/>
      </c>
      <c r="BJ370" s="46" t="str">
        <f>IF(ISNUMBER(VLOOKUP($B370,Stats!$A$2:$AA$19,2,FALSE))=FALSE,"",IF(ISNUMBER(#REF!),(#REF!-VLOOKUP($B370,Stats!$A$2:$AA$19,10,FALSE))/VLOOKUP($B370,Stats!$A$2:$AA$19,24,FALSE),""))</f>
        <v/>
      </c>
      <c r="BK370" s="44">
        <f t="shared" si="73"/>
        <v>0.12326786129362052</v>
      </c>
      <c r="BL370" s="46" t="str">
        <f>IF(ISNUMBER(VLOOKUP($B370,Stats!$A$2:$AA$19,2,FALSE))=FALSE,"",IF(ISNUMBER(#REF!),(#REF!-VLOOKUP($B370,Stats!$A$2:$AA$19,11,FALSE))/VLOOKUP($B370,Stats!$A$2:$AA$19,25,FALSE),""))</f>
        <v/>
      </c>
      <c r="BM370" s="46">
        <f>IF(ISNUMBER(VLOOKUP($B370,Stats!$A$2:$AA$19,2,FALSE))=FALSE,"",IF(ISNUMBER(AA370),(AA370-VLOOKUP($B370,Stats!$A$2:$AA$19,12,FALSE))/VLOOKUP($B370,Stats!$A$2:$AA$19,26,FALSE),""))</f>
        <v>0.23180690237878629</v>
      </c>
      <c r="BN370" s="46" t="str">
        <f>IF(ISNUMBER(VLOOKUP($B370,Stats!$A$2:$AA$19,2,FALSE))=FALSE,"",IF(ISNUMBER(#REF!),(#REF!-VLOOKUP($B370,Stats!$A$2:$AA$19,13,FALSE))/VLOOKUP($B370,Stats!$A$2:$AA$19,27,FALSE),""))</f>
        <v/>
      </c>
      <c r="BO370" s="46" t="str">
        <f>IF(ISNUMBER(VLOOKUP($B370,Stats!$A$2:$AA$19,2,FALSE))=FALSE,"",IF(ISNUMBER(#REF!),(#REF!-VLOOKUP($B370,Stats!$A$2:$AA$19,14,FALSE))/VLOOKUP($B370,Stats!$A$2:$AB$19,28,FALSE),""))</f>
        <v/>
      </c>
      <c r="BP370" s="46"/>
      <c r="BQ370" s="46">
        <f>IF(ISNUMBER(VLOOKUP($B370,Stats!$A$2:$AA$19,2,FALSE))=FALSE,"",IF(ISNUMBER(BM370),BM370,(VLOOKUP($B370,Stats!$A$2:$AT$19,46,FALSE)-VLOOKUP($B370,Stats!$A$2:$AA$19,12,FALSE))/VLOOKUP($B370,Stats!$A$2:$AA$19,26,FALSE)))</f>
        <v>0.23180690237878629</v>
      </c>
      <c r="BR370" s="51">
        <f t="shared" si="74"/>
        <v>0.23180690237878629</v>
      </c>
      <c r="BS370" s="32" t="str">
        <f t="shared" si="69"/>
        <v>7219_201426</v>
      </c>
      <c r="BT370" s="53">
        <f t="shared" si="70"/>
        <v>0.25715832690888041</v>
      </c>
    </row>
    <row r="371" spans="1:72" x14ac:dyDescent="0.15">
      <c r="A371" s="16">
        <v>7219</v>
      </c>
      <c r="B371" s="17">
        <v>201427</v>
      </c>
      <c r="C371" s="3">
        <v>0</v>
      </c>
      <c r="D371" s="23">
        <v>-1.358388046185266E-3</v>
      </c>
      <c r="E371" s="18">
        <v>1.0032942292121273E-2</v>
      </c>
      <c r="F371" s="24">
        <v>1</v>
      </c>
      <c r="G371" s="24">
        <v>2</v>
      </c>
      <c r="H371" s="20">
        <v>1.0461209529627258E-2</v>
      </c>
      <c r="I371" s="20">
        <v>-5.8598503220126386E-3</v>
      </c>
      <c r="J371" s="24">
        <v>1</v>
      </c>
      <c r="K371" s="24">
        <v>2</v>
      </c>
      <c r="L371" s="20">
        <v>1.0461209529627258E-2</v>
      </c>
      <c r="M371" s="20">
        <v>-9.304788561918409E-3</v>
      </c>
      <c r="N371" s="19">
        <v>1.3232999999999999</v>
      </c>
      <c r="O371" s="19">
        <v>1.0010590816249336</v>
      </c>
      <c r="P371" s="25">
        <v>42004</v>
      </c>
      <c r="Q371" s="20">
        <v>-9.304788561918409E-3</v>
      </c>
      <c r="R371" s="25">
        <v>42003</v>
      </c>
      <c r="S371" s="25">
        <f>IF(ISNUMBER(R371),VLOOKUP(B371,Index!$B$3:$AB$18,27,FALSE),"")</f>
        <v>42002</v>
      </c>
      <c r="T371" s="25">
        <f>IF(ISNUMBER($R371),VLOOKUP($B371,Index!$B$21:$AB$36,27,FALSE),"")</f>
        <v>42003</v>
      </c>
      <c r="U371" s="25">
        <f>IF(ISNUMBER($R371),VLOOKUP($B371,Index!$B$39:$AB$54,27,FALSE),"")</f>
        <v>42003</v>
      </c>
      <c r="W371" s="18">
        <v>-0.16300656554223192</v>
      </c>
      <c r="X371" s="19">
        <v>0.33333333333333331</v>
      </c>
      <c r="Y371" s="18">
        <v>0.1903616956568018</v>
      </c>
      <c r="Z371" s="19">
        <f t="shared" si="71"/>
        <v>1</v>
      </c>
      <c r="AA371" s="21" t="s">
        <v>25</v>
      </c>
      <c r="AB371" s="28"/>
      <c r="AC371" s="18">
        <v>2.6571140409873951E-2</v>
      </c>
      <c r="AD371" s="19">
        <v>0.1111111111111111</v>
      </c>
      <c r="AE371" s="18">
        <v>3.6237575173332835E-2</v>
      </c>
      <c r="AF371" s="19">
        <f t="shared" si="72"/>
        <v>1</v>
      </c>
      <c r="AG371" s="21" t="s">
        <v>25</v>
      </c>
      <c r="AH371" s="28"/>
      <c r="AK371" t="str">
        <f t="shared" si="78"/>
        <v/>
      </c>
      <c r="AL371" t="str">
        <f t="shared" si="78"/>
        <v/>
      </c>
      <c r="AM371" t="str">
        <f t="shared" si="78"/>
        <v/>
      </c>
      <c r="AN371" t="str">
        <f t="shared" si="78"/>
        <v/>
      </c>
      <c r="AO371" t="str">
        <f t="shared" si="78"/>
        <v/>
      </c>
      <c r="AP371" t="str">
        <f t="shared" si="78"/>
        <v/>
      </c>
      <c r="AQ371" t="str">
        <f t="shared" si="78"/>
        <v/>
      </c>
      <c r="AR371" t="str">
        <f t="shared" si="78"/>
        <v/>
      </c>
      <c r="AS371" t="str">
        <f t="shared" si="78"/>
        <v/>
      </c>
      <c r="AT371" t="str">
        <f t="shared" si="78"/>
        <v/>
      </c>
      <c r="AU371" t="str">
        <f t="shared" si="78"/>
        <v/>
      </c>
      <c r="AV371" t="str">
        <f t="shared" si="78"/>
        <v/>
      </c>
      <c r="AW371" t="str">
        <f t="shared" si="78"/>
        <v/>
      </c>
      <c r="AX371" t="str">
        <f t="shared" si="78"/>
        <v/>
      </c>
      <c r="AZ371" s="46">
        <f>IF(ISNUMBER(VLOOKUP($B371,Stats!$A$2:$AA$19,2,FALSE))=FALSE,"",IF(ISNUMBER(W371),(W371-VLOOKUP($B371,Stats!$A$2:$AA$19,2,FALSE))/VLOOKUP($B371,Stats!$A$2:$AA$19,16,FALSE),""))</f>
        <v>-0.43688470282342512</v>
      </c>
      <c r="BA371" s="46">
        <f>IF(ISNUMBER(VLOOKUP($B371,Stats!$A$2:$AA$19,2,FALSE))=FALSE,"",IF(ISNUMBER(X371),(X371-VLOOKUP($B371,Stats!$A$2:$AA$19,3,FALSE))/VLOOKUP($B371,Stats!$A$2:$AA$19,17,FALSE),""))</f>
        <v>-1.0507044611669172</v>
      </c>
      <c r="BB371" s="46"/>
      <c r="BC371" s="46"/>
      <c r="BD371" s="44">
        <f t="shared" si="68"/>
        <v>-0.74379458199517112</v>
      </c>
      <c r="BE371" s="46">
        <f>IF(ISNUMBER(VLOOKUP($B371,Stats!$A$2:$AA$19,2,FALSE))=FALSE,"",IF(ISNUMBER(Y371),(Y371-VLOOKUP($B371,Stats!$A$2:$AA$19,5,FALSE))/VLOOKUP($B371,Stats!$A$2:$AA$19,19,FALSE),""))</f>
        <v>9.8238810872079124E-3</v>
      </c>
      <c r="BF371" s="46"/>
      <c r="BG371" s="46"/>
      <c r="BH371" s="46">
        <f>IF(ISNUMBER(VLOOKUP($B371,Stats!$A$2:$AA$19,2,FALSE))=FALSE,"",IF(ISNUMBER(Z371),(Z371-VLOOKUP($B371,Stats!$A$2:$AA$19,8,FALSE))/VLOOKUP($B371,Stats!$A$2:$AA$19,22,FALSE),""))</f>
        <v>0.41115882059143566</v>
      </c>
      <c r="BI371" s="46" t="str">
        <f>IF(ISNUMBER(VLOOKUP($B371,Stats!$A$2:$AA$19,2,FALSE))=FALSE,"",IF(ISNUMBER(#REF!),(#REF!-VLOOKUP($B371,Stats!$A$2:$AA$19,9,FALSE))/VLOOKUP($B371,Stats!$A$2:$AA$19,23,FALSE),""))</f>
        <v/>
      </c>
      <c r="BJ371" s="46" t="str">
        <f>IF(ISNUMBER(VLOOKUP($B371,Stats!$A$2:$AA$19,2,FALSE))=FALSE,"",IF(ISNUMBER(#REF!),(#REF!-VLOOKUP($B371,Stats!$A$2:$AA$19,10,FALSE))/VLOOKUP($B371,Stats!$A$2:$AA$19,24,FALSE),""))</f>
        <v/>
      </c>
      <c r="BK371" s="44">
        <f t="shared" si="73"/>
        <v>0.11647092941638515</v>
      </c>
      <c r="BL371" s="46" t="str">
        <f>IF(ISNUMBER(VLOOKUP($B371,Stats!$A$2:$AA$19,2,FALSE))=FALSE,"",IF(ISNUMBER(#REF!),(#REF!-VLOOKUP($B371,Stats!$A$2:$AA$19,11,FALSE))/VLOOKUP($B371,Stats!$A$2:$AA$19,25,FALSE),""))</f>
        <v/>
      </c>
      <c r="BM371" s="46" t="str">
        <f>IF(ISNUMBER(VLOOKUP($B371,Stats!$A$2:$AA$19,2,FALSE))=FALSE,"",IF(ISNUMBER(AA371),(AA371-VLOOKUP($B371,Stats!$A$2:$AA$19,12,FALSE))/VLOOKUP($B371,Stats!$A$2:$AA$19,26,FALSE),""))</f>
        <v/>
      </c>
      <c r="BN371" s="46" t="str">
        <f>IF(ISNUMBER(VLOOKUP($B371,Stats!$A$2:$AA$19,2,FALSE))=FALSE,"",IF(ISNUMBER(#REF!),(#REF!-VLOOKUP($B371,Stats!$A$2:$AA$19,13,FALSE))/VLOOKUP($B371,Stats!$A$2:$AA$19,27,FALSE),""))</f>
        <v/>
      </c>
      <c r="BO371" s="46" t="str">
        <f>IF(ISNUMBER(VLOOKUP($B371,Stats!$A$2:$AA$19,2,FALSE))=FALSE,"",IF(ISNUMBER(#REF!),(#REF!-VLOOKUP($B371,Stats!$A$2:$AA$19,14,FALSE))/VLOOKUP($B371,Stats!$A$2:$AB$19,28,FALSE),""))</f>
        <v/>
      </c>
      <c r="BP371" s="46"/>
      <c r="BQ371" s="46">
        <f>IF(ISNUMBER(VLOOKUP($B371,Stats!$A$2:$AA$19,2,FALSE))=FALSE,"",IF(ISNUMBER(BM371),BM371,(VLOOKUP($B371,Stats!$A$2:$AT$19,46,FALSE)-VLOOKUP($B371,Stats!$A$2:$AA$19,12,FALSE))/VLOOKUP($B371,Stats!$A$2:$AA$19,26,FALSE)))</f>
        <v>-0.46642635650749076</v>
      </c>
      <c r="BR371" s="51">
        <f t="shared" si="74"/>
        <v>-0.46642635650749076</v>
      </c>
      <c r="BS371" s="32" t="str">
        <f t="shared" si="69"/>
        <v>7219_201427</v>
      </c>
      <c r="BT371" s="53">
        <f t="shared" si="70"/>
        <v>-0.17216163005070131</v>
      </c>
    </row>
    <row r="372" spans="1:72" x14ac:dyDescent="0.15">
      <c r="A372" s="16">
        <v>7219</v>
      </c>
      <c r="B372" s="17">
        <v>201501</v>
      </c>
      <c r="C372" s="3">
        <v>0</v>
      </c>
      <c r="D372" s="23">
        <v>2.7506990100506279E-2</v>
      </c>
      <c r="E372" s="18">
        <v>6.8865813469007209E-3</v>
      </c>
      <c r="F372" s="24">
        <v>3</v>
      </c>
      <c r="G372" s="24">
        <v>2</v>
      </c>
      <c r="H372" s="20">
        <v>9.8354120344450457E-3</v>
      </c>
      <c r="I372" s="20">
        <v>-1.1013596117753766E-3</v>
      </c>
      <c r="J372" s="24">
        <v>3</v>
      </c>
      <c r="K372" s="24">
        <v>2</v>
      </c>
      <c r="L372" s="20">
        <v>1.3148945817275104E-2</v>
      </c>
      <c r="M372" s="20">
        <v>-1.1753470946889166E-3</v>
      </c>
      <c r="N372" s="19">
        <v>1.3627</v>
      </c>
      <c r="O372" s="19">
        <v>1.0164093384053108</v>
      </c>
      <c r="P372" s="25">
        <v>42011</v>
      </c>
      <c r="Q372" s="20">
        <v>-2.2015117047039512E-3</v>
      </c>
      <c r="R372" s="25">
        <v>42013</v>
      </c>
      <c r="S372" s="25">
        <f>IF(ISNUMBER(R372),VLOOKUP(B372,Index!$B$3:$AB$18,27,FALSE),"")</f>
        <v>42013</v>
      </c>
      <c r="T372" s="25">
        <f>IF(ISNUMBER($R372),VLOOKUP($B372,Index!$B$21:$AB$36,27,FALSE),"")</f>
        <v>42013</v>
      </c>
      <c r="U372" s="25">
        <f>IF(ISNUMBER($R372),VLOOKUP($B372,Index!$B$39:$AB$54,27,FALSE),"")</f>
        <v>42011</v>
      </c>
      <c r="W372" s="18">
        <v>1.9805032872364521</v>
      </c>
      <c r="X372" s="19">
        <v>0.6</v>
      </c>
      <c r="Y372" s="18">
        <v>0.1306636940894185</v>
      </c>
      <c r="Z372" s="19">
        <f t="shared" si="71"/>
        <v>0</v>
      </c>
      <c r="AA372" s="21">
        <v>12.494591803319659</v>
      </c>
      <c r="AB372" s="28"/>
      <c r="AC372" s="18">
        <v>3.9223932707543927</v>
      </c>
      <c r="AD372" s="19">
        <v>0.36</v>
      </c>
      <c r="AE372" s="18">
        <v>1.7073000953093137E-2</v>
      </c>
      <c r="AF372" s="19">
        <f t="shared" si="72"/>
        <v>0</v>
      </c>
      <c r="AG372" s="21">
        <v>156.11482433158281</v>
      </c>
      <c r="AH372" s="28"/>
      <c r="AK372" t="str">
        <f t="shared" si="78"/>
        <v/>
      </c>
      <c r="AL372" t="str">
        <f t="shared" si="78"/>
        <v/>
      </c>
      <c r="AM372" t="str">
        <f t="shared" si="78"/>
        <v/>
      </c>
      <c r="AN372" t="str">
        <f t="shared" si="78"/>
        <v/>
      </c>
      <c r="AO372" t="str">
        <f t="shared" si="78"/>
        <v/>
      </c>
      <c r="AP372" t="str">
        <f t="shared" si="78"/>
        <v/>
      </c>
      <c r="AQ372" t="str">
        <f t="shared" si="78"/>
        <v/>
      </c>
      <c r="AR372">
        <f t="shared" si="78"/>
        <v>12.494591803319659</v>
      </c>
      <c r="AS372" t="str">
        <f t="shared" si="78"/>
        <v/>
      </c>
      <c r="AT372" t="str">
        <f t="shared" si="78"/>
        <v/>
      </c>
      <c r="AU372" t="str">
        <f t="shared" si="78"/>
        <v/>
      </c>
      <c r="AV372" t="str">
        <f t="shared" si="78"/>
        <v/>
      </c>
      <c r="AW372" t="str">
        <f t="shared" si="78"/>
        <v/>
      </c>
      <c r="AX372" t="str">
        <f t="shared" si="78"/>
        <v/>
      </c>
      <c r="AZ372" s="46">
        <f>IF(ISNUMBER(VLOOKUP($B372,Stats!$A$2:$AA$19,2,FALSE))=FALSE,"",IF(ISNUMBER(W372),(W372-VLOOKUP($B372,Stats!$A$2:$AA$19,2,FALSE))/VLOOKUP($B372,Stats!$A$2:$AA$19,16,FALSE),""))</f>
        <v>0.31567679796820491</v>
      </c>
      <c r="BA372" s="46">
        <f>IF(ISNUMBER(VLOOKUP($B372,Stats!$A$2:$AA$19,2,FALSE))=FALSE,"",IF(ISNUMBER(X372),(X372-VLOOKUP($B372,Stats!$A$2:$AA$19,3,FALSE))/VLOOKUP($B372,Stats!$A$2:$AA$19,17,FALSE),""))</f>
        <v>0.25266102439703397</v>
      </c>
      <c r="BB372" s="46"/>
      <c r="BC372" s="46"/>
      <c r="BD372" s="44">
        <f t="shared" si="68"/>
        <v>0.28416891118261944</v>
      </c>
      <c r="BE372" s="46">
        <f>IF(ISNUMBER(VLOOKUP($B372,Stats!$A$2:$AA$19,2,FALSE))=FALSE,"",IF(ISNUMBER(Y372),(Y372-VLOOKUP($B372,Stats!$A$2:$AA$19,5,FALSE))/VLOOKUP($B372,Stats!$A$2:$AA$19,19,FALSE),""))</f>
        <v>-0.6544910437155439</v>
      </c>
      <c r="BF372" s="46"/>
      <c r="BG372" s="46"/>
      <c r="BH372" s="46">
        <f>IF(ISNUMBER(VLOOKUP($B372,Stats!$A$2:$AA$19,2,FALSE))=FALSE,"",IF(ISNUMBER(Z372),(Z372-VLOOKUP($B372,Stats!$A$2:$AA$19,8,FALSE))/VLOOKUP($B372,Stats!$A$2:$AA$19,22,FALSE),""))</f>
        <v>-0.58823842946080296</v>
      </c>
      <c r="BI372" s="46" t="str">
        <f>IF(ISNUMBER(VLOOKUP($B372,Stats!$A$2:$AA$19,2,FALSE))=FALSE,"",IF(ISNUMBER(#REF!),(#REF!-VLOOKUP($B372,Stats!$A$2:$AA$19,9,FALSE))/VLOOKUP($B372,Stats!$A$2:$AA$19,23,FALSE),""))</f>
        <v/>
      </c>
      <c r="BJ372" s="46" t="str">
        <f>IF(ISNUMBER(VLOOKUP($B372,Stats!$A$2:$AA$19,2,FALSE))=FALSE,"",IF(ISNUMBER(#REF!),(#REF!-VLOOKUP($B372,Stats!$A$2:$AA$19,10,FALSE))/VLOOKUP($B372,Stats!$A$2:$AA$19,24,FALSE),""))</f>
        <v/>
      </c>
      <c r="BK372" s="44">
        <f t="shared" si="73"/>
        <v>0.28167220176263985</v>
      </c>
      <c r="BL372" s="46" t="str">
        <f>IF(ISNUMBER(VLOOKUP($B372,Stats!$A$2:$AA$19,2,FALSE))=FALSE,"",IF(ISNUMBER(#REF!),(#REF!-VLOOKUP($B372,Stats!$A$2:$AA$19,11,FALSE))/VLOOKUP($B372,Stats!$A$2:$AA$19,25,FALSE),""))</f>
        <v/>
      </c>
      <c r="BM372" s="46">
        <f>IF(ISNUMBER(VLOOKUP($B372,Stats!$A$2:$AA$19,2,FALSE))=FALSE,"",IF(ISNUMBER(AA372),(AA372-VLOOKUP($B372,Stats!$A$2:$AA$19,12,FALSE))/VLOOKUP($B372,Stats!$A$2:$AA$19,26,FALSE),""))</f>
        <v>0.63108210877427229</v>
      </c>
      <c r="BN372" s="46" t="str">
        <f>IF(ISNUMBER(VLOOKUP($B372,Stats!$A$2:$AA$19,2,FALSE))=FALSE,"",IF(ISNUMBER(#REF!),(#REF!-VLOOKUP($B372,Stats!$A$2:$AA$19,13,FALSE))/VLOOKUP($B372,Stats!$A$2:$AA$19,27,FALSE),""))</f>
        <v/>
      </c>
      <c r="BO372" s="46" t="str">
        <f>IF(ISNUMBER(VLOOKUP($B372,Stats!$A$2:$AA$19,2,FALSE))=FALSE,"",IF(ISNUMBER(#REF!),(#REF!-VLOOKUP($B372,Stats!$A$2:$AA$19,14,FALSE))/VLOOKUP($B372,Stats!$A$2:$AB$19,28,FALSE),""))</f>
        <v/>
      </c>
      <c r="BP372" s="46"/>
      <c r="BQ372" s="46">
        <f>IF(ISNUMBER(VLOOKUP($B372,Stats!$A$2:$AA$19,2,FALSE))=FALSE,"",IF(ISNUMBER(BM372),BM372,(VLOOKUP($B372,Stats!$A$2:$AT$19,46,FALSE)-VLOOKUP($B372,Stats!$A$2:$AA$19,12,FALSE))/VLOOKUP($B372,Stats!$A$2:$AA$19,26,FALSE)))</f>
        <v>0.63108210877427229</v>
      </c>
      <c r="BR372" s="51">
        <f t="shared" si="74"/>
        <v>0.63108210877427229</v>
      </c>
      <c r="BS372" s="32" t="str">
        <f t="shared" si="69"/>
        <v>7219_201501</v>
      </c>
      <c r="BT372" s="53">
        <f t="shared" si="70"/>
        <v>0.35205352504896226</v>
      </c>
    </row>
    <row r="373" spans="1:72" x14ac:dyDescent="0.15">
      <c r="A373" s="16">
        <v>7219</v>
      </c>
      <c r="B373" s="17">
        <v>201502</v>
      </c>
      <c r="C373" s="3">
        <v>0</v>
      </c>
      <c r="D373" s="23">
        <v>5.7365595351916987E-3</v>
      </c>
      <c r="E373" s="18">
        <v>1.1268550869428349E-2</v>
      </c>
      <c r="F373" s="24">
        <v>6</v>
      </c>
      <c r="G373" s="24">
        <v>4</v>
      </c>
      <c r="H373" s="20">
        <v>8.530803400732978E-3</v>
      </c>
      <c r="I373" s="20">
        <v>-1.1222540335515452E-2</v>
      </c>
      <c r="J373" s="24">
        <v>3</v>
      </c>
      <c r="K373" s="24">
        <v>1</v>
      </c>
      <c r="L373" s="20">
        <v>1.305521114433672E-2</v>
      </c>
      <c r="M373" s="20">
        <v>-1.5833033465275315E-2</v>
      </c>
      <c r="N373" s="19">
        <v>1.3895</v>
      </c>
      <c r="O373" s="19">
        <v>1.0339310960636952</v>
      </c>
      <c r="P373" s="25">
        <v>42026</v>
      </c>
      <c r="Q373" s="20">
        <v>-1.5833033465275315E-2</v>
      </c>
      <c r="R373" s="25">
        <v>42027</v>
      </c>
      <c r="S373" s="25">
        <f>IF(ISNUMBER(R373),VLOOKUP(B373,Index!$B$3:$AB$18,27,FALSE),"")</f>
        <v>42023</v>
      </c>
      <c r="T373" s="25">
        <f>IF(ISNUMBER($R373),VLOOKUP($B373,Index!$B$21:$AB$36,27,FALSE),"")</f>
        <v>42023</v>
      </c>
      <c r="U373" s="25">
        <f>IF(ISNUMBER($R373),VLOOKUP($B373,Index!$B$39:$AB$54,27,FALSE),"")</f>
        <v>42027</v>
      </c>
      <c r="W373" s="18">
        <v>0.17209678605575096</v>
      </c>
      <c r="X373" s="19">
        <v>0.6</v>
      </c>
      <c r="Y373" s="18">
        <v>0.21380572006118542</v>
      </c>
      <c r="Z373" s="19">
        <f t="shared" si="71"/>
        <v>4</v>
      </c>
      <c r="AA373" s="21">
        <v>0.36231588518858399</v>
      </c>
      <c r="AB373" s="28"/>
      <c r="AC373" s="18">
        <v>2.9617303770718917E-2</v>
      </c>
      <c r="AD373" s="19">
        <v>0.36</v>
      </c>
      <c r="AE373" s="18">
        <v>4.5712885930881984E-2</v>
      </c>
      <c r="AF373" s="19">
        <f t="shared" si="72"/>
        <v>16</v>
      </c>
      <c r="AG373" s="21">
        <v>0.13127280065998717</v>
      </c>
      <c r="AH373" s="28"/>
      <c r="AK373" t="str">
        <f t="shared" ref="AK373:AX382" si="79">IF($B373=AK$2,$AA373,"")</f>
        <v/>
      </c>
      <c r="AL373" t="str">
        <f t="shared" si="79"/>
        <v/>
      </c>
      <c r="AM373" t="str">
        <f t="shared" si="79"/>
        <v/>
      </c>
      <c r="AN373" t="str">
        <f t="shared" si="79"/>
        <v/>
      </c>
      <c r="AO373" t="str">
        <f t="shared" si="79"/>
        <v/>
      </c>
      <c r="AP373" t="str">
        <f t="shared" si="79"/>
        <v/>
      </c>
      <c r="AQ373" t="str">
        <f t="shared" si="79"/>
        <v/>
      </c>
      <c r="AR373" t="str">
        <f t="shared" si="79"/>
        <v/>
      </c>
      <c r="AS373">
        <f t="shared" si="79"/>
        <v>0.36231588518858399</v>
      </c>
      <c r="AT373" t="str">
        <f t="shared" si="79"/>
        <v/>
      </c>
      <c r="AU373" t="str">
        <f t="shared" si="79"/>
        <v/>
      </c>
      <c r="AV373" t="str">
        <f t="shared" si="79"/>
        <v/>
      </c>
      <c r="AW373" t="str">
        <f t="shared" si="79"/>
        <v/>
      </c>
      <c r="AX373" t="str">
        <f t="shared" si="79"/>
        <v/>
      </c>
      <c r="AZ373" s="46">
        <f>IF(ISNUMBER(VLOOKUP($B373,Stats!$A$2:$AA$19,2,FALSE))=FALSE,"",IF(ISNUMBER(W373),(W373-VLOOKUP($B373,Stats!$A$2:$AA$19,2,FALSE))/VLOOKUP($B373,Stats!$A$2:$AA$19,16,FALSE),""))</f>
        <v>-0.76512180482482461</v>
      </c>
      <c r="BA373" s="46">
        <f>IF(ISNUMBER(VLOOKUP($B373,Stats!$A$2:$AA$19,2,FALSE))=FALSE,"",IF(ISNUMBER(X373),(X373-VLOOKUP($B373,Stats!$A$2:$AA$19,3,FALSE))/VLOOKUP($B373,Stats!$A$2:$AA$19,17,FALSE),""))</f>
        <v>-0.52813738425366874</v>
      </c>
      <c r="BB373" s="46"/>
      <c r="BC373" s="46"/>
      <c r="BD373" s="44">
        <f t="shared" si="68"/>
        <v>-0.64662959453924662</v>
      </c>
      <c r="BE373" s="46">
        <f>IF(ISNUMBER(VLOOKUP($B373,Stats!$A$2:$AA$19,2,FALSE))=FALSE,"",IF(ISNUMBER(Y373),(Y373-VLOOKUP($B373,Stats!$A$2:$AA$19,5,FALSE))/VLOOKUP($B373,Stats!$A$2:$AA$19,19,FALSE),""))</f>
        <v>-0.43671743225251158</v>
      </c>
      <c r="BF373" s="46"/>
      <c r="BG373" s="46"/>
      <c r="BH373" s="46">
        <f>IF(ISNUMBER(VLOOKUP($B373,Stats!$A$2:$AA$19,2,FALSE))=FALSE,"",IF(ISNUMBER(Z373),(Z373-VLOOKUP($B373,Stats!$A$2:$AA$19,8,FALSE))/VLOOKUP($B373,Stats!$A$2:$AA$19,22,FALSE),""))</f>
        <v>2.02323694795402</v>
      </c>
      <c r="BI373" s="46" t="str">
        <f>IF(ISNUMBER(VLOOKUP($B373,Stats!$A$2:$AA$19,2,FALSE))=FALSE,"",IF(ISNUMBER(#REF!),(#REF!-VLOOKUP($B373,Stats!$A$2:$AA$19,9,FALSE))/VLOOKUP($B373,Stats!$A$2:$AA$19,23,FALSE),""))</f>
        <v/>
      </c>
      <c r="BJ373" s="46" t="str">
        <f>IF(ISNUMBER(VLOOKUP($B373,Stats!$A$2:$AA$19,2,FALSE))=FALSE,"",IF(ISNUMBER(#REF!),(#REF!-VLOOKUP($B373,Stats!$A$2:$AA$19,10,FALSE))/VLOOKUP($B373,Stats!$A$2:$AA$19,24,FALSE),""))</f>
        <v/>
      </c>
      <c r="BK373" s="44">
        <f t="shared" si="73"/>
        <v>0.91267328696296401</v>
      </c>
      <c r="BL373" s="46" t="str">
        <f>IF(ISNUMBER(VLOOKUP($B373,Stats!$A$2:$AA$19,2,FALSE))=FALSE,"",IF(ISNUMBER(#REF!),(#REF!-VLOOKUP($B373,Stats!$A$2:$AA$19,11,FALSE))/VLOOKUP($B373,Stats!$A$2:$AA$19,25,FALSE),""))</f>
        <v/>
      </c>
      <c r="BM373" s="46">
        <f>IF(ISNUMBER(VLOOKUP($B373,Stats!$A$2:$AA$19,2,FALSE))=FALSE,"",IF(ISNUMBER(AA373),(AA373-VLOOKUP($B373,Stats!$A$2:$AA$19,12,FALSE))/VLOOKUP($B373,Stats!$A$2:$AA$19,26,FALSE),""))</f>
        <v>-0.32825271467408257</v>
      </c>
      <c r="BN373" s="46" t="str">
        <f>IF(ISNUMBER(VLOOKUP($B373,Stats!$A$2:$AA$19,2,FALSE))=FALSE,"",IF(ISNUMBER(#REF!),(#REF!-VLOOKUP($B373,Stats!$A$2:$AA$19,13,FALSE))/VLOOKUP($B373,Stats!$A$2:$AA$19,27,FALSE),""))</f>
        <v/>
      </c>
      <c r="BO373" s="46" t="str">
        <f>IF(ISNUMBER(VLOOKUP($B373,Stats!$A$2:$AA$19,2,FALSE))=FALSE,"",IF(ISNUMBER(#REF!),(#REF!-VLOOKUP($B373,Stats!$A$2:$AA$19,14,FALSE))/VLOOKUP($B373,Stats!$A$2:$AB$19,28,FALSE),""))</f>
        <v/>
      </c>
      <c r="BP373" s="46"/>
      <c r="BQ373" s="46">
        <f>IF(ISNUMBER(VLOOKUP($B373,Stats!$A$2:$AA$19,2,FALSE))=FALSE,"",IF(ISNUMBER(BM373),BM373,(VLOOKUP($B373,Stats!$A$2:$AT$19,46,FALSE)-VLOOKUP($B373,Stats!$A$2:$AA$19,12,FALSE))/VLOOKUP($B373,Stats!$A$2:$AA$19,26,FALSE)))</f>
        <v>-0.32825271467408257</v>
      </c>
      <c r="BR373" s="51">
        <f t="shared" si="74"/>
        <v>-0.32825271467408257</v>
      </c>
      <c r="BS373" s="32" t="str">
        <f t="shared" si="69"/>
        <v>7219_201502</v>
      </c>
      <c r="BT373" s="53">
        <f t="shared" si="70"/>
        <v>0.35262751033511247</v>
      </c>
    </row>
    <row r="374" spans="1:72" x14ac:dyDescent="0.15">
      <c r="A374" s="16">
        <v>7219</v>
      </c>
      <c r="B374" s="17">
        <v>201503</v>
      </c>
      <c r="C374" s="3">
        <v>0</v>
      </c>
      <c r="D374" s="23">
        <v>-3.2760511882998111E-2</v>
      </c>
      <c r="E374" s="18">
        <v>7.7392671515759586E-3</v>
      </c>
      <c r="F374" s="24">
        <v>4</v>
      </c>
      <c r="G374" s="24">
        <v>6</v>
      </c>
      <c r="H374" s="20">
        <v>4.3835839264486087E-3</v>
      </c>
      <c r="I374" s="20">
        <v>-8.4196265663085881E-3</v>
      </c>
      <c r="J374" s="24">
        <v>3</v>
      </c>
      <c r="K374" s="24">
        <v>5</v>
      </c>
      <c r="L374" s="20">
        <v>8.8708464892497396E-3</v>
      </c>
      <c r="M374" s="20">
        <v>-1.6214206024544486E-2</v>
      </c>
      <c r="N374" s="19">
        <v>1.3768</v>
      </c>
      <c r="O374" s="19">
        <v>1</v>
      </c>
      <c r="P374" s="25">
        <v>42030</v>
      </c>
      <c r="Q374" s="20">
        <v>-3.9294015107495639E-2</v>
      </c>
      <c r="R374" s="25">
        <v>42041</v>
      </c>
      <c r="S374" s="25">
        <f>IF(ISNUMBER(R374),VLOOKUP(B374,Index!$B$3:$AB$18,27,FALSE),"")</f>
        <v>42041</v>
      </c>
      <c r="T374" s="25">
        <f>IF(ISNUMBER($R374),VLOOKUP($B374,Index!$B$21:$AB$36,27,FALSE),"")</f>
        <v>42041</v>
      </c>
      <c r="U374" s="25">
        <f>IF(ISNUMBER($R374),VLOOKUP($B374,Index!$B$39:$AB$54,27,FALSE),"")</f>
        <v>42034</v>
      </c>
      <c r="W374" s="18">
        <v>-0.98281535648994334</v>
      </c>
      <c r="X374" s="19">
        <v>0.4</v>
      </c>
      <c r="Y374" s="18">
        <v>0.14684226971702172</v>
      </c>
      <c r="Z374" s="19">
        <f t="shared" si="71"/>
        <v>0</v>
      </c>
      <c r="AA374" s="21" t="s">
        <v>25</v>
      </c>
      <c r="AB374" s="28"/>
      <c r="AC374" s="18">
        <v>0.96592602495245439</v>
      </c>
      <c r="AD374" s="19">
        <v>0.16000000000000003</v>
      </c>
      <c r="AE374" s="18">
        <v>2.1562652175646554E-2</v>
      </c>
      <c r="AF374" s="19">
        <f t="shared" si="72"/>
        <v>0</v>
      </c>
      <c r="AG374" s="21" t="s">
        <v>25</v>
      </c>
      <c r="AH374" s="28"/>
      <c r="AK374" t="str">
        <f t="shared" si="79"/>
        <v/>
      </c>
      <c r="AL374" t="str">
        <f t="shared" si="79"/>
        <v/>
      </c>
      <c r="AM374" t="str">
        <f t="shared" si="79"/>
        <v/>
      </c>
      <c r="AN374" t="str">
        <f t="shared" si="79"/>
        <v/>
      </c>
      <c r="AO374" t="str">
        <f t="shared" si="79"/>
        <v/>
      </c>
      <c r="AP374" t="str">
        <f t="shared" si="79"/>
        <v/>
      </c>
      <c r="AQ374" t="str">
        <f t="shared" si="79"/>
        <v/>
      </c>
      <c r="AR374" t="str">
        <f t="shared" si="79"/>
        <v/>
      </c>
      <c r="AS374" t="str">
        <f t="shared" si="79"/>
        <v/>
      </c>
      <c r="AT374" t="str">
        <f t="shared" si="79"/>
        <v/>
      </c>
      <c r="AU374" t="str">
        <f t="shared" si="79"/>
        <v/>
      </c>
      <c r="AV374" t="str">
        <f t="shared" si="79"/>
        <v/>
      </c>
      <c r="AW374" t="str">
        <f t="shared" si="79"/>
        <v/>
      </c>
      <c r="AX374" t="str">
        <f t="shared" si="79"/>
        <v/>
      </c>
      <c r="AZ374" s="46">
        <f>IF(ISNUMBER(VLOOKUP($B374,Stats!$A$2:$AA$19,2,FALSE))=FALSE,"",IF(ISNUMBER(W374),(W374-VLOOKUP($B374,Stats!$A$2:$AA$19,2,FALSE))/VLOOKUP($B374,Stats!$A$2:$AA$19,16,FALSE),""))</f>
        <v>-0.31888182943246801</v>
      </c>
      <c r="BA374" s="46">
        <f>IF(ISNUMBER(VLOOKUP($B374,Stats!$A$2:$AA$19,2,FALSE))=FALSE,"",IF(ISNUMBER(X374),(X374-VLOOKUP($B374,Stats!$A$2:$AA$19,3,FALSE))/VLOOKUP($B374,Stats!$A$2:$AA$19,17,FALSE),""))</f>
        <v>0.14737287675573754</v>
      </c>
      <c r="BB374" s="46"/>
      <c r="BC374" s="46"/>
      <c r="BD374" s="44">
        <f t="shared" si="68"/>
        <v>-8.5754476338365235E-2</v>
      </c>
      <c r="BE374" s="46">
        <f>IF(ISNUMBER(VLOOKUP($B374,Stats!$A$2:$AA$19,2,FALSE))=FALSE,"",IF(ISNUMBER(Y374),(Y374-VLOOKUP($B374,Stats!$A$2:$AA$19,5,FALSE))/VLOOKUP($B374,Stats!$A$2:$AA$19,19,FALSE),""))</f>
        <v>-0.1069083143699133</v>
      </c>
      <c r="BF374" s="46"/>
      <c r="BG374" s="46"/>
      <c r="BH374" s="46">
        <f>IF(ISNUMBER(VLOOKUP($B374,Stats!$A$2:$AA$19,2,FALSE))=FALSE,"",IF(ISNUMBER(Z374),(Z374-VLOOKUP($B374,Stats!$A$2:$AA$19,8,FALSE))/VLOOKUP($B374,Stats!$A$2:$AA$19,22,FALSE),""))</f>
        <v>-0.64412337137479436</v>
      </c>
      <c r="BI374" s="46" t="str">
        <f>IF(ISNUMBER(VLOOKUP($B374,Stats!$A$2:$AA$19,2,FALSE))=FALSE,"",IF(ISNUMBER(#REF!),(#REF!-VLOOKUP($B374,Stats!$A$2:$AA$19,9,FALSE))/VLOOKUP($B374,Stats!$A$2:$AA$19,23,FALSE),""))</f>
        <v/>
      </c>
      <c r="BJ374" s="46" t="str">
        <f>IF(ISNUMBER(VLOOKUP($B374,Stats!$A$2:$AA$19,2,FALSE))=FALSE,"",IF(ISNUMBER(#REF!),(#REF!-VLOOKUP($B374,Stats!$A$2:$AA$19,10,FALSE))/VLOOKUP($B374,Stats!$A$2:$AA$19,24,FALSE),""))</f>
        <v/>
      </c>
      <c r="BK374" s="44">
        <f t="shared" si="73"/>
        <v>-0.11840119135349898</v>
      </c>
      <c r="BL374" s="46" t="str">
        <f>IF(ISNUMBER(VLOOKUP($B374,Stats!$A$2:$AA$19,2,FALSE))=FALSE,"",IF(ISNUMBER(#REF!),(#REF!-VLOOKUP($B374,Stats!$A$2:$AA$19,11,FALSE))/VLOOKUP($B374,Stats!$A$2:$AA$19,25,FALSE),""))</f>
        <v/>
      </c>
      <c r="BM374" s="46" t="str">
        <f>IF(ISNUMBER(VLOOKUP($B374,Stats!$A$2:$AA$19,2,FALSE))=FALSE,"",IF(ISNUMBER(AA374),(AA374-VLOOKUP($B374,Stats!$A$2:$AA$19,12,FALSE))/VLOOKUP($B374,Stats!$A$2:$AA$19,26,FALSE),""))</f>
        <v/>
      </c>
      <c r="BN374" s="46" t="str">
        <f>IF(ISNUMBER(VLOOKUP($B374,Stats!$A$2:$AA$19,2,FALSE))=FALSE,"",IF(ISNUMBER(#REF!),(#REF!-VLOOKUP($B374,Stats!$A$2:$AA$19,13,FALSE))/VLOOKUP($B374,Stats!$A$2:$AA$19,27,FALSE),""))</f>
        <v/>
      </c>
      <c r="BO374" s="46" t="str">
        <f>IF(ISNUMBER(VLOOKUP($B374,Stats!$A$2:$AA$19,2,FALSE))=FALSE,"",IF(ISNUMBER(#REF!),(#REF!-VLOOKUP($B374,Stats!$A$2:$AA$19,14,FALSE))/VLOOKUP($B374,Stats!$A$2:$AB$19,28,FALSE),""))</f>
        <v/>
      </c>
      <c r="BP374" s="46"/>
      <c r="BQ374" s="46">
        <f>IF(ISNUMBER(VLOOKUP($B374,Stats!$A$2:$AA$19,2,FALSE))=FALSE,"",IF(ISNUMBER(BM374),BM374,(VLOOKUP($B374,Stats!$A$2:$AT$19,46,FALSE)-VLOOKUP($B374,Stats!$A$2:$AA$19,12,FALSE))/VLOOKUP($B374,Stats!$A$2:$AA$19,26,FALSE)))</f>
        <v>-0.53964354662323732</v>
      </c>
      <c r="BR374" s="51">
        <f t="shared" si="74"/>
        <v>-0.53964354662323732</v>
      </c>
      <c r="BS374" s="32" t="str">
        <f t="shared" si="69"/>
        <v>7219_201503</v>
      </c>
      <c r="BT374" s="53">
        <f t="shared" si="70"/>
        <v>-0.19612031940441993</v>
      </c>
    </row>
    <row r="375" spans="1:72" x14ac:dyDescent="0.15">
      <c r="A375" s="16">
        <v>7219</v>
      </c>
      <c r="B375" s="17">
        <v>201504</v>
      </c>
      <c r="C375" s="3">
        <v>0</v>
      </c>
      <c r="D375" s="23">
        <v>3.4701746427761471E-2</v>
      </c>
      <c r="E375" s="18">
        <v>2.7921855727167208E-3</v>
      </c>
      <c r="F375" s="24">
        <v>7</v>
      </c>
      <c r="G375" s="24">
        <v>0</v>
      </c>
      <c r="H375" s="20">
        <v>4.8885375781318541E-3</v>
      </c>
      <c r="I375" s="20" t="s">
        <v>25</v>
      </c>
      <c r="J375" s="24">
        <v>7</v>
      </c>
      <c r="K375" s="24">
        <v>0</v>
      </c>
      <c r="L375" s="20">
        <v>7.821811680572166E-3</v>
      </c>
      <c r="M375" s="20">
        <v>3.6957646537061351E-4</v>
      </c>
      <c r="N375" s="19">
        <v>1.3686</v>
      </c>
      <c r="O375" s="19">
        <v>1.0274774774774775</v>
      </c>
      <c r="P375" s="25">
        <v>42052</v>
      </c>
      <c r="Q375" s="20">
        <v>0</v>
      </c>
      <c r="R375" s="25">
        <v>42044</v>
      </c>
      <c r="S375" s="25">
        <f>IF(ISNUMBER(R375),VLOOKUP(B375,Index!$B$3:$AB$18,27,FALSE),"")</f>
        <v>42044</v>
      </c>
      <c r="T375" s="25">
        <f>IF(ISNUMBER($R375),VLOOKUP($B375,Index!$B$21:$AB$36,27,FALSE),"")</f>
        <v>42044</v>
      </c>
      <c r="U375" s="25">
        <f>IF(ISNUMBER($R375),VLOOKUP($B375,Index!$B$39:$AB$54,27,FALSE),"")</f>
        <v>42052</v>
      </c>
      <c r="W375" s="18">
        <v>1.3880698571104588</v>
      </c>
      <c r="X375" s="19">
        <v>1</v>
      </c>
      <c r="Y375" s="18">
        <v>5.2977996357879233E-2</v>
      </c>
      <c r="Z375" s="19">
        <f t="shared" si="71"/>
        <v>0</v>
      </c>
      <c r="AA375" s="21" t="s">
        <v>25</v>
      </c>
      <c r="AB375" s="28"/>
      <c r="AC375" s="18">
        <v>1.9267379282186496</v>
      </c>
      <c r="AD375" s="19">
        <v>1</v>
      </c>
      <c r="AE375" s="18">
        <v>2.8066680980954654E-3</v>
      </c>
      <c r="AF375" s="19">
        <f t="shared" si="72"/>
        <v>0</v>
      </c>
      <c r="AG375" s="21" t="s">
        <v>25</v>
      </c>
      <c r="AH375" s="28"/>
      <c r="AK375" t="str">
        <f t="shared" si="79"/>
        <v/>
      </c>
      <c r="AL375" t="str">
        <f t="shared" si="79"/>
        <v/>
      </c>
      <c r="AM375" t="str">
        <f t="shared" si="79"/>
        <v/>
      </c>
      <c r="AN375" t="str">
        <f t="shared" si="79"/>
        <v/>
      </c>
      <c r="AO375" t="str">
        <f t="shared" si="79"/>
        <v/>
      </c>
      <c r="AP375" t="str">
        <f t="shared" si="79"/>
        <v/>
      </c>
      <c r="AQ375" t="str">
        <f t="shared" si="79"/>
        <v/>
      </c>
      <c r="AR375" t="str">
        <f t="shared" si="79"/>
        <v/>
      </c>
      <c r="AS375" t="str">
        <f t="shared" si="79"/>
        <v/>
      </c>
      <c r="AT375" t="str">
        <f t="shared" si="79"/>
        <v/>
      </c>
      <c r="AU375" t="str">
        <f t="shared" si="79"/>
        <v/>
      </c>
      <c r="AV375" t="str">
        <f t="shared" si="79"/>
        <v/>
      </c>
      <c r="AW375" t="str">
        <f t="shared" si="79"/>
        <v/>
      </c>
      <c r="AX375" t="str">
        <f t="shared" si="79"/>
        <v/>
      </c>
      <c r="AZ375" s="46">
        <f>IF(ISNUMBER(VLOOKUP($B375,Stats!$A$2:$AA$19,2,FALSE))=FALSE,"",IF(ISNUMBER(W375),(W375-VLOOKUP($B375,Stats!$A$2:$AA$19,2,FALSE))/VLOOKUP($B375,Stats!$A$2:$AA$19,16,FALSE),""))</f>
        <v>-0.22389602202894868</v>
      </c>
      <c r="BA375" s="46">
        <f>IF(ISNUMBER(VLOOKUP($B375,Stats!$A$2:$AA$19,2,FALSE))=FALSE,"",IF(ISNUMBER(X375),(X375-VLOOKUP($B375,Stats!$A$2:$AA$19,3,FALSE))/VLOOKUP($B375,Stats!$A$2:$AA$19,17,FALSE),""))</f>
        <v>0.93772145929647244</v>
      </c>
      <c r="BB375" s="46"/>
      <c r="BC375" s="46"/>
      <c r="BD375" s="44">
        <f t="shared" si="68"/>
        <v>0.35691271863376189</v>
      </c>
      <c r="BE375" s="46">
        <f>IF(ISNUMBER(VLOOKUP($B375,Stats!$A$2:$AA$19,2,FALSE))=FALSE,"",IF(ISNUMBER(Y375),(Y375-VLOOKUP($B375,Stats!$A$2:$AA$19,5,FALSE))/VLOOKUP($B375,Stats!$A$2:$AA$19,19,FALSE),""))</f>
        <v>-0.56412673309859374</v>
      </c>
      <c r="BF375" s="46"/>
      <c r="BG375" s="46"/>
      <c r="BH375" s="46">
        <f>IF(ISNUMBER(VLOOKUP($B375,Stats!$A$2:$AA$19,2,FALSE))=FALSE,"",IF(ISNUMBER(Z375),(Z375-VLOOKUP($B375,Stats!$A$2:$AA$19,8,FALSE))/VLOOKUP($B375,Stats!$A$2:$AA$19,22,FALSE),""))</f>
        <v>-0.5145844845400992</v>
      </c>
      <c r="BI375" s="46" t="str">
        <f>IF(ISNUMBER(VLOOKUP($B375,Stats!$A$2:$AA$19,2,FALSE))=FALSE,"",IF(ISNUMBER(#REF!),(#REF!-VLOOKUP($B375,Stats!$A$2:$AA$19,9,FALSE))/VLOOKUP($B375,Stats!$A$2:$AA$19,23,FALSE),""))</f>
        <v/>
      </c>
      <c r="BJ375" s="46" t="str">
        <f>IF(ISNUMBER(VLOOKUP($B375,Stats!$A$2:$AA$19,2,FALSE))=FALSE,"",IF(ISNUMBER(#REF!),(#REF!-VLOOKUP($B375,Stats!$A$2:$AA$19,10,FALSE))/VLOOKUP($B375,Stats!$A$2:$AA$19,24,FALSE),""))</f>
        <v/>
      </c>
      <c r="BK375" s="44">
        <f t="shared" si="73"/>
        <v>0.24051336780698582</v>
      </c>
      <c r="BL375" s="46" t="str">
        <f>IF(ISNUMBER(VLOOKUP($B375,Stats!$A$2:$AA$19,2,FALSE))=FALSE,"",IF(ISNUMBER(#REF!),(#REF!-VLOOKUP($B375,Stats!$A$2:$AA$19,11,FALSE))/VLOOKUP($B375,Stats!$A$2:$AA$19,25,FALSE),""))</f>
        <v/>
      </c>
      <c r="BM375" s="46" t="str">
        <f>IF(ISNUMBER(VLOOKUP($B375,Stats!$A$2:$AA$19,2,FALSE))=FALSE,"",IF(ISNUMBER(AA375),(AA375-VLOOKUP($B375,Stats!$A$2:$AA$19,12,FALSE))/VLOOKUP($B375,Stats!$A$2:$AA$19,26,FALSE),""))</f>
        <v/>
      </c>
      <c r="BN375" s="46" t="str">
        <f>IF(ISNUMBER(VLOOKUP($B375,Stats!$A$2:$AA$19,2,FALSE))=FALSE,"",IF(ISNUMBER(#REF!),(#REF!-VLOOKUP($B375,Stats!$A$2:$AA$19,13,FALSE))/VLOOKUP($B375,Stats!$A$2:$AA$19,27,FALSE),""))</f>
        <v/>
      </c>
      <c r="BO375" s="46" t="str">
        <f>IF(ISNUMBER(VLOOKUP($B375,Stats!$A$2:$AA$19,2,FALSE))=FALSE,"",IF(ISNUMBER(#REF!),(#REF!-VLOOKUP($B375,Stats!$A$2:$AA$19,14,FALSE))/VLOOKUP($B375,Stats!$A$2:$AB$19,28,FALSE),""))</f>
        <v/>
      </c>
      <c r="BP375" s="46"/>
      <c r="BQ375" s="46">
        <f>IF(ISNUMBER(VLOOKUP($B375,Stats!$A$2:$AA$19,2,FALSE))=FALSE,"",IF(ISNUMBER(BM375),BM375,(VLOOKUP($B375,Stats!$A$2:$AT$19,46,FALSE)-VLOOKUP($B375,Stats!$A$2:$AA$19,12,FALSE))/VLOOKUP($B375,Stats!$A$2:$AA$19,26,FALSE)))</f>
        <v>-0.64096278450557098</v>
      </c>
      <c r="BR375" s="51">
        <f t="shared" si="74"/>
        <v>-0.64096278450557098</v>
      </c>
      <c r="BS375" s="32" t="str">
        <f t="shared" si="69"/>
        <v>7219_201504</v>
      </c>
      <c r="BT375" s="53">
        <f t="shared" si="70"/>
        <v>8.7498007509829667E-2</v>
      </c>
    </row>
    <row r="376" spans="1:72" x14ac:dyDescent="0.15">
      <c r="A376" s="16">
        <v>7219</v>
      </c>
      <c r="B376" s="17">
        <v>201505</v>
      </c>
      <c r="C376" s="3">
        <v>0</v>
      </c>
      <c r="D376" s="23">
        <v>-9.0603536460616141E-3</v>
      </c>
      <c r="E376" s="18">
        <v>5.4373448684404231E-3</v>
      </c>
      <c r="F376" s="24">
        <v>4</v>
      </c>
      <c r="G376" s="24">
        <v>4</v>
      </c>
      <c r="H376" s="20">
        <v>3.5285837187806202E-3</v>
      </c>
      <c r="I376" s="20">
        <v>-5.7767926219476351E-3</v>
      </c>
      <c r="J376" s="24">
        <v>3</v>
      </c>
      <c r="K376" s="24">
        <v>2</v>
      </c>
      <c r="L376" s="20">
        <v>6.1669480948534083E-3</v>
      </c>
      <c r="M376" s="20">
        <v>-9.4237042406668525E-3</v>
      </c>
      <c r="N376" s="19">
        <v>1.3794999999999999</v>
      </c>
      <c r="O376" s="19">
        <v>1.0127743924821966</v>
      </c>
      <c r="P376" s="25">
        <v>42065</v>
      </c>
      <c r="Q376" s="20">
        <v>-1.689017760057987E-2</v>
      </c>
      <c r="R376" s="25">
        <v>42069</v>
      </c>
      <c r="S376" s="25">
        <f>IF(ISNUMBER(R376),VLOOKUP(B376,Index!$B$3:$AB$18,27,FALSE),"")</f>
        <v>42069</v>
      </c>
      <c r="T376" s="25">
        <f>IF(ISNUMBER($R376),VLOOKUP($B376,Index!$B$21:$AB$36,27,FALSE),"")</f>
        <v>42069</v>
      </c>
      <c r="U376" s="25">
        <f>IF(ISNUMBER($R376),VLOOKUP($B376,Index!$B$39:$AB$54,27,FALSE),"")</f>
        <v>42069</v>
      </c>
      <c r="W376" s="18">
        <v>-0.32617273125821811</v>
      </c>
      <c r="X376" s="19">
        <v>0.5</v>
      </c>
      <c r="Y376" s="18">
        <v>0.10316636524860195</v>
      </c>
      <c r="Z376" s="19">
        <f t="shared" si="71"/>
        <v>0</v>
      </c>
      <c r="AA376" s="21" t="s">
        <v>25</v>
      </c>
      <c r="AB376" s="28"/>
      <c r="AC376" s="18">
        <v>0.10638865061644577</v>
      </c>
      <c r="AD376" s="19">
        <v>0.25</v>
      </c>
      <c r="AE376" s="18">
        <v>1.0643298918607946E-2</v>
      </c>
      <c r="AF376" s="19">
        <f t="shared" si="72"/>
        <v>0</v>
      </c>
      <c r="AG376" s="21" t="s">
        <v>25</v>
      </c>
      <c r="AH376" s="28"/>
      <c r="AK376" t="str">
        <f t="shared" si="79"/>
        <v/>
      </c>
      <c r="AL376" t="str">
        <f t="shared" si="79"/>
        <v/>
      </c>
      <c r="AM376" t="str">
        <f t="shared" si="79"/>
        <v/>
      </c>
      <c r="AN376" t="str">
        <f t="shared" si="79"/>
        <v/>
      </c>
      <c r="AO376" t="str">
        <f t="shared" si="79"/>
        <v/>
      </c>
      <c r="AP376" t="str">
        <f t="shared" si="79"/>
        <v/>
      </c>
      <c r="AQ376" t="str">
        <f t="shared" si="79"/>
        <v/>
      </c>
      <c r="AR376" t="str">
        <f t="shared" si="79"/>
        <v/>
      </c>
      <c r="AS376" t="str">
        <f t="shared" si="79"/>
        <v/>
      </c>
      <c r="AT376" t="str">
        <f t="shared" si="79"/>
        <v/>
      </c>
      <c r="AU376" t="str">
        <f t="shared" si="79"/>
        <v/>
      </c>
      <c r="AV376" t="str">
        <f t="shared" si="79"/>
        <v/>
      </c>
      <c r="AW376" t="str">
        <f t="shared" si="79"/>
        <v/>
      </c>
      <c r="AX376" t="str">
        <f t="shared" si="79"/>
        <v/>
      </c>
      <c r="AZ376" s="46">
        <f>IF(ISNUMBER(VLOOKUP($B376,Stats!$A$2:$AA$19,2,FALSE))=FALSE,"",IF(ISNUMBER(W376),(W376-VLOOKUP($B376,Stats!$A$2:$AA$19,2,FALSE))/VLOOKUP($B376,Stats!$A$2:$AA$19,16,FALSE),""))</f>
        <v>-0.65315037525279562</v>
      </c>
      <c r="BA376" s="46">
        <f>IF(ISNUMBER(VLOOKUP($B376,Stats!$A$2:$AA$19,2,FALSE))=FALSE,"",IF(ISNUMBER(X376),(X376-VLOOKUP($B376,Stats!$A$2:$AA$19,3,FALSE))/VLOOKUP($B376,Stats!$A$2:$AA$19,17,FALSE),""))</f>
        <v>-0.52592327303600894</v>
      </c>
      <c r="BB376" s="46"/>
      <c r="BC376" s="46"/>
      <c r="BD376" s="44">
        <f t="shared" si="68"/>
        <v>-0.58953682414440234</v>
      </c>
      <c r="BE376" s="46">
        <f>IF(ISNUMBER(VLOOKUP($B376,Stats!$A$2:$AA$19,2,FALSE))=FALSE,"",IF(ISNUMBER(Y376),(Y376-VLOOKUP($B376,Stats!$A$2:$AA$19,5,FALSE))/VLOOKUP($B376,Stats!$A$2:$AA$19,19,FALSE),""))</f>
        <v>-0.58850074700172095</v>
      </c>
      <c r="BF376" s="46"/>
      <c r="BG376" s="46"/>
      <c r="BH376" s="46">
        <f>IF(ISNUMBER(VLOOKUP($B376,Stats!$A$2:$AA$19,2,FALSE))=FALSE,"",IF(ISNUMBER(Z376),(Z376-VLOOKUP($B376,Stats!$A$2:$AA$19,8,FALSE))/VLOOKUP($B376,Stats!$A$2:$AA$19,22,FALSE),""))</f>
        <v>-0.59810804423176478</v>
      </c>
      <c r="BI376" s="46" t="str">
        <f>IF(ISNUMBER(VLOOKUP($B376,Stats!$A$2:$AA$19,2,FALSE))=FALSE,"",IF(ISNUMBER(#REF!),(#REF!-VLOOKUP($B376,Stats!$A$2:$AA$19,9,FALSE))/VLOOKUP($B376,Stats!$A$2:$AA$19,23,FALSE),""))</f>
        <v/>
      </c>
      <c r="BJ376" s="46" t="str">
        <f>IF(ISNUMBER(VLOOKUP($B376,Stats!$A$2:$AA$19,2,FALSE))=FALSE,"",IF(ISNUMBER(#REF!),(#REF!-VLOOKUP($B376,Stats!$A$2:$AA$19,10,FALSE))/VLOOKUP($B376,Stats!$A$2:$AA$19,24,FALSE),""))</f>
        <v/>
      </c>
      <c r="BK376" s="44">
        <f t="shared" si="73"/>
        <v>0.23251810963167521</v>
      </c>
      <c r="BL376" s="46" t="str">
        <f>IF(ISNUMBER(VLOOKUP($B376,Stats!$A$2:$AA$19,2,FALSE))=FALSE,"",IF(ISNUMBER(#REF!),(#REF!-VLOOKUP($B376,Stats!$A$2:$AA$19,11,FALSE))/VLOOKUP($B376,Stats!$A$2:$AA$19,25,FALSE),""))</f>
        <v/>
      </c>
      <c r="BM376" s="46" t="str">
        <f>IF(ISNUMBER(VLOOKUP($B376,Stats!$A$2:$AA$19,2,FALSE))=FALSE,"",IF(ISNUMBER(AA376),(AA376-VLOOKUP($B376,Stats!$A$2:$AA$19,12,FALSE))/VLOOKUP($B376,Stats!$A$2:$AA$19,26,FALSE),""))</f>
        <v/>
      </c>
      <c r="BN376" s="46" t="str">
        <f>IF(ISNUMBER(VLOOKUP($B376,Stats!$A$2:$AA$19,2,FALSE))=FALSE,"",IF(ISNUMBER(#REF!),(#REF!-VLOOKUP($B376,Stats!$A$2:$AA$19,13,FALSE))/VLOOKUP($B376,Stats!$A$2:$AA$19,27,FALSE),""))</f>
        <v/>
      </c>
      <c r="BO376" s="46" t="str">
        <f>IF(ISNUMBER(VLOOKUP($B376,Stats!$A$2:$AA$19,2,FALSE))=FALSE,"",IF(ISNUMBER(#REF!),(#REF!-VLOOKUP($B376,Stats!$A$2:$AA$19,14,FALSE))/VLOOKUP($B376,Stats!$A$2:$AB$19,28,FALSE),""))</f>
        <v/>
      </c>
      <c r="BP376" s="46"/>
      <c r="BQ376" s="46">
        <f>IF(ISNUMBER(VLOOKUP($B376,Stats!$A$2:$AA$19,2,FALSE))=FALSE,"",IF(ISNUMBER(BM376),BM376,(VLOOKUP($B376,Stats!$A$2:$AT$19,46,FALSE)-VLOOKUP($B376,Stats!$A$2:$AA$19,12,FALSE))/VLOOKUP($B376,Stats!$A$2:$AA$19,26,FALSE)))</f>
        <v>-0.36655208107354165</v>
      </c>
      <c r="BR376" s="51">
        <f t="shared" si="74"/>
        <v>-0.36655208107354165</v>
      </c>
      <c r="BS376" s="32" t="str">
        <f t="shared" si="69"/>
        <v>7219_201505</v>
      </c>
      <c r="BT376" s="53">
        <f t="shared" si="70"/>
        <v>-5.1706915264583694E-2</v>
      </c>
    </row>
    <row r="377" spans="1:72" x14ac:dyDescent="0.15">
      <c r="A377" s="16">
        <v>7219</v>
      </c>
      <c r="B377" s="17">
        <v>201506</v>
      </c>
      <c r="C377" s="3">
        <v>0</v>
      </c>
      <c r="D377" s="23">
        <v>5.692375755788226E-2</v>
      </c>
      <c r="E377" s="18">
        <v>5.5794234436572247E-3</v>
      </c>
      <c r="F377" s="24">
        <v>9</v>
      </c>
      <c r="G377" s="24">
        <v>1</v>
      </c>
      <c r="H377" s="20">
        <v>6.2854636151874234E-3</v>
      </c>
      <c r="I377" s="20">
        <v>-9.1394825646795574E-4</v>
      </c>
      <c r="J377" s="24">
        <v>8</v>
      </c>
      <c r="K377" s="24">
        <v>1</v>
      </c>
      <c r="L377" s="20">
        <v>1.4598540145985162E-2</v>
      </c>
      <c r="M377" s="20">
        <v>-9.1394825646795574E-4</v>
      </c>
      <c r="N377" s="19">
        <v>1.4334</v>
      </c>
      <c r="O377" s="19">
        <v>1.0531961792799411</v>
      </c>
      <c r="P377" s="25">
        <v>42083</v>
      </c>
      <c r="Q377" s="20">
        <v>-9.1394825646795574E-4</v>
      </c>
      <c r="R377" s="25">
        <v>42082</v>
      </c>
      <c r="S377" s="25">
        <f>IF(ISNUMBER(R377),VLOOKUP(B377,Index!$B$3:$AB$18,27,FALSE),"")</f>
        <v>42073</v>
      </c>
      <c r="T377" s="25">
        <f>IF(ISNUMBER($R377),VLOOKUP($B377,Index!$B$21:$AB$36,27,FALSE),"")</f>
        <v>42075</v>
      </c>
      <c r="U377" s="25">
        <f>IF(ISNUMBER($R377),VLOOKUP($B377,Index!$B$39:$AB$54,27,FALSE),"")</f>
        <v>42075</v>
      </c>
      <c r="W377" s="18">
        <v>1.7077127267364678</v>
      </c>
      <c r="X377" s="19">
        <v>0.9</v>
      </c>
      <c r="Y377" s="18">
        <v>0.10586211667498183</v>
      </c>
      <c r="Z377" s="19">
        <f t="shared" si="71"/>
        <v>9</v>
      </c>
      <c r="AA377" s="21">
        <v>62.283348269484975</v>
      </c>
      <c r="AB377" s="28"/>
      <c r="AC377" s="18">
        <v>2.9162827570577021</v>
      </c>
      <c r="AD377" s="19">
        <v>0.81</v>
      </c>
      <c r="AE377" s="18">
        <v>1.1206787746907466E-2</v>
      </c>
      <c r="AF377" s="19">
        <f t="shared" si="72"/>
        <v>81</v>
      </c>
      <c r="AG377" s="21">
        <v>3879.2154716579571</v>
      </c>
      <c r="AH377" s="28"/>
      <c r="AK377" t="str">
        <f t="shared" si="79"/>
        <v/>
      </c>
      <c r="AL377" t="str">
        <f t="shared" si="79"/>
        <v/>
      </c>
      <c r="AM377" t="str">
        <f t="shared" si="79"/>
        <v/>
      </c>
      <c r="AN377" t="str">
        <f t="shared" si="79"/>
        <v/>
      </c>
      <c r="AO377" t="str">
        <f t="shared" si="79"/>
        <v/>
      </c>
      <c r="AP377" t="str">
        <f t="shared" si="79"/>
        <v/>
      </c>
      <c r="AQ377" t="str">
        <f t="shared" si="79"/>
        <v/>
      </c>
      <c r="AR377" t="str">
        <f t="shared" si="79"/>
        <v/>
      </c>
      <c r="AS377" t="str">
        <f t="shared" si="79"/>
        <v/>
      </c>
      <c r="AT377" t="str">
        <f t="shared" si="79"/>
        <v/>
      </c>
      <c r="AU377" t="str">
        <f t="shared" si="79"/>
        <v/>
      </c>
      <c r="AV377" t="str">
        <f t="shared" si="79"/>
        <v/>
      </c>
      <c r="AW377">
        <f t="shared" si="79"/>
        <v>62.283348269484975</v>
      </c>
      <c r="AX377" t="str">
        <f t="shared" si="79"/>
        <v/>
      </c>
      <c r="AZ377" s="46">
        <f>IF(ISNUMBER(VLOOKUP($B377,Stats!$A$2:$AA$19,2,FALSE))=FALSE,"",IF(ISNUMBER(W377),(W377-VLOOKUP($B377,Stats!$A$2:$AA$19,2,FALSE))/VLOOKUP($B377,Stats!$A$2:$AA$19,16,FALSE),""))</f>
        <v>-0.18801463401584159</v>
      </c>
      <c r="BA377" s="46">
        <f>IF(ISNUMBER(VLOOKUP($B377,Stats!$A$2:$AA$19,2,FALSE))=FALSE,"",IF(ISNUMBER(X377),(X377-VLOOKUP($B377,Stats!$A$2:$AA$19,3,FALSE))/VLOOKUP($B377,Stats!$A$2:$AA$19,17,FALSE),""))</f>
        <v>0.77618004453973322</v>
      </c>
      <c r="BB377" s="46"/>
      <c r="BC377" s="46"/>
      <c r="BD377" s="44">
        <f t="shared" si="68"/>
        <v>0.2940827052619458</v>
      </c>
      <c r="BE377" s="46">
        <f>IF(ISNUMBER(VLOOKUP($B377,Stats!$A$2:$AA$19,2,FALSE))=FALSE,"",IF(ISNUMBER(Y377),(Y377-VLOOKUP($B377,Stats!$A$2:$AA$19,5,FALSE))/VLOOKUP($B377,Stats!$A$2:$AA$19,19,FALSE),""))</f>
        <v>-0.39843872325471302</v>
      </c>
      <c r="BF377" s="46"/>
      <c r="BG377" s="46"/>
      <c r="BH377" s="46">
        <f>IF(ISNUMBER(VLOOKUP($B377,Stats!$A$2:$AA$19,2,FALSE))=FALSE,"",IF(ISNUMBER(Z377),(Z377-VLOOKUP($B377,Stats!$A$2:$AA$19,8,FALSE))/VLOOKUP($B377,Stats!$A$2:$AA$19,22,FALSE),""))</f>
        <v>1.635957111953442</v>
      </c>
      <c r="BI377" s="46" t="str">
        <f>IF(ISNUMBER(VLOOKUP($B377,Stats!$A$2:$AA$19,2,FALSE))=FALSE,"",IF(ISNUMBER(#REF!),(#REF!-VLOOKUP($B377,Stats!$A$2:$AA$19,9,FALSE))/VLOOKUP($B377,Stats!$A$2:$AA$19,23,FALSE),""))</f>
        <v/>
      </c>
      <c r="BJ377" s="46" t="str">
        <f>IF(ISNUMBER(VLOOKUP($B377,Stats!$A$2:$AA$19,2,FALSE))=FALSE,"",IF(ISNUMBER(#REF!),(#REF!-VLOOKUP($B377,Stats!$A$2:$AA$19,10,FALSE))/VLOOKUP($B377,Stats!$A$2:$AA$19,24,FALSE),""))</f>
        <v/>
      </c>
      <c r="BK377" s="44">
        <f t="shared" si="73"/>
        <v>0.76969423986433161</v>
      </c>
      <c r="BL377" s="46" t="str">
        <f>IF(ISNUMBER(VLOOKUP($B377,Stats!$A$2:$AA$19,2,FALSE))=FALSE,"",IF(ISNUMBER(#REF!),(#REF!-VLOOKUP($B377,Stats!$A$2:$AA$19,11,FALSE))/VLOOKUP($B377,Stats!$A$2:$AA$19,25,FALSE),""))</f>
        <v/>
      </c>
      <c r="BM377" s="46">
        <f>IF(ISNUMBER(VLOOKUP($B377,Stats!$A$2:$AA$19,2,FALSE))=FALSE,"",IF(ISNUMBER(AA377),(AA377-VLOOKUP($B377,Stats!$A$2:$AA$19,12,FALSE))/VLOOKUP($B377,Stats!$A$2:$AA$19,26,FALSE),""))</f>
        <v>7.252354411036728E-2</v>
      </c>
      <c r="BN377" s="46" t="str">
        <f>IF(ISNUMBER(VLOOKUP($B377,Stats!$A$2:$AA$19,2,FALSE))=FALSE,"",IF(ISNUMBER(#REF!),(#REF!-VLOOKUP($B377,Stats!$A$2:$AA$19,13,FALSE))/VLOOKUP($B377,Stats!$A$2:$AA$19,27,FALSE),""))</f>
        <v/>
      </c>
      <c r="BO377" s="46" t="str">
        <f>IF(ISNUMBER(VLOOKUP($B377,Stats!$A$2:$AA$19,2,FALSE))=FALSE,"",IF(ISNUMBER(#REF!),(#REF!-VLOOKUP($B377,Stats!$A$2:$AA$19,14,FALSE))/VLOOKUP($B377,Stats!$A$2:$AB$19,28,FALSE),""))</f>
        <v/>
      </c>
      <c r="BP377" s="46"/>
      <c r="BQ377" s="46">
        <f>IF(ISNUMBER(VLOOKUP($B377,Stats!$A$2:$AA$19,2,FALSE))=FALSE,"",IF(ISNUMBER(BM377),BM377,(VLOOKUP($B377,Stats!$A$2:$AT$19,46,FALSE)-VLOOKUP($B377,Stats!$A$2:$AA$19,12,FALSE))/VLOOKUP($B377,Stats!$A$2:$AA$19,26,FALSE)))</f>
        <v>7.252354411036728E-2</v>
      </c>
      <c r="BR377" s="51">
        <f t="shared" si="74"/>
        <v>7.252354411036728E-2</v>
      </c>
      <c r="BS377" s="32" t="str">
        <f t="shared" si="69"/>
        <v>7219_201506</v>
      </c>
      <c r="BT377" s="53">
        <f t="shared" si="70"/>
        <v>0.53513779379306159</v>
      </c>
    </row>
    <row r="378" spans="1:72" x14ac:dyDescent="0.15">
      <c r="A378" s="16">
        <v>7219</v>
      </c>
      <c r="B378" s="17">
        <v>201507</v>
      </c>
      <c r="C378" s="3">
        <v>0</v>
      </c>
      <c r="D378" s="23">
        <v>3.1393888656341407E-3</v>
      </c>
      <c r="E378" s="18">
        <v>1.0641161930499561E-2</v>
      </c>
      <c r="F378" s="24">
        <v>3</v>
      </c>
      <c r="G378" s="24">
        <v>2</v>
      </c>
      <c r="H378" s="20">
        <v>6.7051372731505117E-3</v>
      </c>
      <c r="I378" s="20">
        <v>-8.376711008289961E-3</v>
      </c>
      <c r="J378" s="24">
        <v>2</v>
      </c>
      <c r="K378" s="24">
        <v>2</v>
      </c>
      <c r="L378" s="20">
        <v>1.4999302358029931E-2</v>
      </c>
      <c r="M378" s="20">
        <v>-1.4560439560439509E-2</v>
      </c>
      <c r="N378" s="19">
        <v>1.4592000000000001</v>
      </c>
      <c r="O378" s="19">
        <v>1.0029555295896626</v>
      </c>
      <c r="P378" s="25">
        <v>42087</v>
      </c>
      <c r="Q378" s="20">
        <v>-1.6721491228070207E-2</v>
      </c>
      <c r="R378" s="25">
        <v>42089</v>
      </c>
      <c r="S378" s="25">
        <f>IF(ISNUMBER(R378),VLOOKUP(B378,Index!$B$3:$AB$18,27,FALSE),"")</f>
        <v>42088</v>
      </c>
      <c r="T378" s="25">
        <f>IF(ISNUMBER($R378),VLOOKUP($B378,Index!$B$21:$AB$36,27,FALSE),"")</f>
        <v>42089</v>
      </c>
      <c r="U378" s="25">
        <f>IF(ISNUMBER($R378),VLOOKUP($B378,Index!$B$39:$AB$54,27,FALSE),"")</f>
        <v>42089</v>
      </c>
      <c r="W378" s="18">
        <v>0.22603599832565816</v>
      </c>
      <c r="X378" s="19">
        <v>0.6</v>
      </c>
      <c r="Y378" s="18">
        <v>0.2019018519063179</v>
      </c>
      <c r="Z378" s="19">
        <f t="shared" si="71"/>
        <v>1</v>
      </c>
      <c r="AA378" s="21">
        <v>0.18774574724316925</v>
      </c>
      <c r="AB378" s="28"/>
      <c r="AC378" s="18">
        <v>5.1092272539076937E-2</v>
      </c>
      <c r="AD378" s="19">
        <v>0.36</v>
      </c>
      <c r="AE378" s="18">
        <v>4.0764357803200729E-2</v>
      </c>
      <c r="AF378" s="19">
        <f t="shared" si="72"/>
        <v>1</v>
      </c>
      <c r="AG378" s="21">
        <v>3.5248465607895997E-2</v>
      </c>
      <c r="AH378" s="28"/>
      <c r="AK378" t="str">
        <f t="shared" si="79"/>
        <v/>
      </c>
      <c r="AL378" t="str">
        <f t="shared" si="79"/>
        <v/>
      </c>
      <c r="AM378" t="str">
        <f t="shared" si="79"/>
        <v/>
      </c>
      <c r="AN378" t="str">
        <f t="shared" si="79"/>
        <v/>
      </c>
      <c r="AO378" t="str">
        <f t="shared" si="79"/>
        <v/>
      </c>
      <c r="AP378" t="str">
        <f t="shared" si="79"/>
        <v/>
      </c>
      <c r="AQ378" t="str">
        <f t="shared" si="79"/>
        <v/>
      </c>
      <c r="AR378" t="str">
        <f t="shared" si="79"/>
        <v/>
      </c>
      <c r="AS378" t="str">
        <f t="shared" si="79"/>
        <v/>
      </c>
      <c r="AT378" t="str">
        <f t="shared" si="79"/>
        <v/>
      </c>
      <c r="AU378" t="str">
        <f t="shared" si="79"/>
        <v/>
      </c>
      <c r="AV378" t="str">
        <f t="shared" si="79"/>
        <v/>
      </c>
      <c r="AW378" t="str">
        <f t="shared" si="79"/>
        <v/>
      </c>
      <c r="AX378">
        <f t="shared" si="79"/>
        <v>0.18774574724316925</v>
      </c>
      <c r="AZ378" s="46">
        <f>IF(ISNUMBER(VLOOKUP($B378,Stats!$A$2:$AA$19,2,FALSE))=FALSE,"",IF(ISNUMBER(W378),(W378-VLOOKUP($B378,Stats!$A$2:$AA$19,2,FALSE))/VLOOKUP($B378,Stats!$A$2:$AA$19,16,FALSE),""))</f>
        <v>-0.55437800236598456</v>
      </c>
      <c r="BA378" s="46">
        <f>IF(ISNUMBER(VLOOKUP($B378,Stats!$A$2:$AA$19,2,FALSE))=FALSE,"",IF(ISNUMBER(X378),(X378-VLOOKUP($B378,Stats!$A$2:$AA$19,3,FALSE))/VLOOKUP($B378,Stats!$A$2:$AA$19,17,FALSE),""))</f>
        <v>-0.37879956534795695</v>
      </c>
      <c r="BB378" s="46"/>
      <c r="BC378" s="46"/>
      <c r="BD378" s="44">
        <f t="shared" si="68"/>
        <v>-0.46658878385697078</v>
      </c>
      <c r="BE378" s="46">
        <f>IF(ISNUMBER(VLOOKUP($B378,Stats!$A$2:$AA$19,2,FALSE))=FALSE,"",IF(ISNUMBER(Y378),(Y378-VLOOKUP($B378,Stats!$A$2:$AA$19,5,FALSE))/VLOOKUP($B378,Stats!$A$2:$AA$19,19,FALSE),""))</f>
        <v>9.7223586711596616E-2</v>
      </c>
      <c r="BF378" s="46"/>
      <c r="BG378" s="46"/>
      <c r="BH378" s="46">
        <f>IF(ISNUMBER(VLOOKUP($B378,Stats!$A$2:$AA$19,2,FALSE))=FALSE,"",IF(ISNUMBER(Z378),(Z378-VLOOKUP($B378,Stats!$A$2:$AA$19,8,FALSE))/VLOOKUP($B378,Stats!$A$2:$AA$19,22,FALSE),""))</f>
        <v>-0.22777854907483192</v>
      </c>
      <c r="BI378" s="46" t="str">
        <f>IF(ISNUMBER(VLOOKUP($B378,Stats!$A$2:$AA$19,2,FALSE))=FALSE,"",IF(ISNUMBER(#REF!),(#REF!-VLOOKUP($B378,Stats!$A$2:$AA$19,9,FALSE))/VLOOKUP($B378,Stats!$A$2:$AA$19,23,FALSE),""))</f>
        <v/>
      </c>
      <c r="BJ378" s="46" t="str">
        <f>IF(ISNUMBER(VLOOKUP($B378,Stats!$A$2:$AA$19,2,FALSE))=FALSE,"",IF(ISNUMBER(#REF!),(#REF!-VLOOKUP($B378,Stats!$A$2:$AA$19,10,FALSE))/VLOOKUP($B378,Stats!$A$2:$AA$19,24,FALSE),""))</f>
        <v/>
      </c>
      <c r="BK378" s="44">
        <f t="shared" si="73"/>
        <v>-0.13639007542056719</v>
      </c>
      <c r="BL378" s="46" t="str">
        <f>IF(ISNUMBER(VLOOKUP($B378,Stats!$A$2:$AA$19,2,FALSE))=FALSE,"",IF(ISNUMBER(#REF!),(#REF!-VLOOKUP($B378,Stats!$A$2:$AA$19,11,FALSE))/VLOOKUP($B378,Stats!$A$2:$AA$19,25,FALSE),""))</f>
        <v/>
      </c>
      <c r="BM378" s="46">
        <f>IF(ISNUMBER(VLOOKUP($B378,Stats!$A$2:$AA$19,2,FALSE))=FALSE,"",IF(ISNUMBER(AA378),(AA378-VLOOKUP($B378,Stats!$A$2:$AA$19,12,FALSE))/VLOOKUP($B378,Stats!$A$2:$AA$19,26,FALSE),""))</f>
        <v>-0.48696785088133349</v>
      </c>
      <c r="BN378" s="46" t="str">
        <f>IF(ISNUMBER(VLOOKUP($B378,Stats!$A$2:$AA$19,2,FALSE))=FALSE,"",IF(ISNUMBER(#REF!),(#REF!-VLOOKUP($B378,Stats!$A$2:$AA$19,13,FALSE))/VLOOKUP($B378,Stats!$A$2:$AA$19,27,FALSE),""))</f>
        <v/>
      </c>
      <c r="BO378" s="46" t="str">
        <f>IF(ISNUMBER(VLOOKUP($B378,Stats!$A$2:$AA$19,2,FALSE))=FALSE,"",IF(ISNUMBER(#REF!),(#REF!-VLOOKUP($B378,Stats!$A$2:$AA$19,14,FALSE))/VLOOKUP($B378,Stats!$A$2:$AB$19,28,FALSE),""))</f>
        <v/>
      </c>
      <c r="BP378" s="46"/>
      <c r="BQ378" s="46">
        <f>IF(ISNUMBER(VLOOKUP($B378,Stats!$A$2:$AA$19,2,FALSE))=FALSE,"",IF(ISNUMBER(BM378),BM378,(VLOOKUP($B378,Stats!$A$2:$AT$19,46,FALSE)-VLOOKUP($B378,Stats!$A$2:$AA$19,12,FALSE))/VLOOKUP($B378,Stats!$A$2:$AA$19,26,FALSE)))</f>
        <v>-0.48696785088133349</v>
      </c>
      <c r="BR378" s="51">
        <f t="shared" si="74"/>
        <v>-0.48696785088133349</v>
      </c>
      <c r="BS378" s="32" t="str">
        <f t="shared" si="69"/>
        <v>7219_201507</v>
      </c>
      <c r="BT378" s="53">
        <f t="shared" si="70"/>
        <v>-0.27254537220000119</v>
      </c>
    </row>
    <row r="379" spans="1:72" x14ac:dyDescent="0.15">
      <c r="A379">
        <f>ROW()/18</f>
        <v>21.055555555555557</v>
      </c>
      <c r="S379" t="str">
        <f>IF(ISNUMBER(R379),VLOOKUP(B379,Index!$B$3:$AB$18,27,FALSE),"")</f>
        <v/>
      </c>
      <c r="T379" t="str">
        <f>IF(ISNUMBER($R379),VLOOKUP($B379,Index!$B$21:$AB$36,27,FALSE),"")</f>
        <v/>
      </c>
      <c r="U379" t="str">
        <f>IF(ISNUMBER($R379),VLOOKUP($B379,Index!$B$39:$AB$54,27,FALSE),"")</f>
        <v/>
      </c>
      <c r="Z379" t="str">
        <f t="shared" si="71"/>
        <v/>
      </c>
      <c r="AA379" t="s">
        <v>25</v>
      </c>
      <c r="AF379" t="str">
        <f t="shared" si="72"/>
        <v/>
      </c>
      <c r="AG379" t="s">
        <v>25</v>
      </c>
      <c r="AK379" t="str">
        <f t="shared" si="79"/>
        <v/>
      </c>
      <c r="AL379" t="str">
        <f t="shared" si="79"/>
        <v/>
      </c>
      <c r="AM379" t="str">
        <f t="shared" si="79"/>
        <v/>
      </c>
      <c r="AN379" t="str">
        <f t="shared" si="79"/>
        <v/>
      </c>
      <c r="AO379" t="str">
        <f t="shared" si="79"/>
        <v/>
      </c>
      <c r="AP379" t="str">
        <f t="shared" si="79"/>
        <v/>
      </c>
      <c r="AQ379" t="str">
        <f t="shared" si="79"/>
        <v/>
      </c>
      <c r="AR379" t="str">
        <f t="shared" si="79"/>
        <v/>
      </c>
      <c r="AS379" t="str">
        <f t="shared" si="79"/>
        <v/>
      </c>
      <c r="AT379" t="str">
        <f t="shared" si="79"/>
        <v/>
      </c>
      <c r="AU379" t="str">
        <f t="shared" si="79"/>
        <v/>
      </c>
      <c r="AV379" t="str">
        <f t="shared" si="79"/>
        <v/>
      </c>
      <c r="AW379" t="str">
        <f t="shared" si="79"/>
        <v/>
      </c>
      <c r="AX379" t="str">
        <f t="shared" si="79"/>
        <v/>
      </c>
      <c r="AZ379" s="46" t="str">
        <f>IF(ISNUMBER(VLOOKUP($B379,Stats!$A$2:$AA$19,2,FALSE))=FALSE,"",IF(ISNUMBER(W379),(W379-VLOOKUP($B379,Stats!$A$2:$AA$19,2,FALSE))/VLOOKUP($B379,Stats!$A$2:$AA$19,16,FALSE),""))</f>
        <v/>
      </c>
      <c r="BA379" s="46" t="str">
        <f>IF(ISNUMBER(VLOOKUP($B379,Stats!$A$2:$AA$19,2,FALSE))=FALSE,"",IF(ISNUMBER(X379),(X379-VLOOKUP($B379,Stats!$A$2:$AA$19,3,FALSE))/VLOOKUP($B379,Stats!$A$2:$AA$19,17,FALSE),""))</f>
        <v/>
      </c>
      <c r="BB379" s="46"/>
      <c r="BC379" s="46"/>
      <c r="BD379" s="44" t="str">
        <f t="shared" si="68"/>
        <v/>
      </c>
      <c r="BE379" s="46" t="str">
        <f>IF(ISNUMBER(VLOOKUP($B379,Stats!$A$2:$AA$19,2,FALSE))=FALSE,"",IF(ISNUMBER(Y379),(Y379-VLOOKUP($B379,Stats!$A$2:$AA$19,5,FALSE))/VLOOKUP($B379,Stats!$A$2:$AA$19,19,FALSE),""))</f>
        <v/>
      </c>
      <c r="BF379" s="46"/>
      <c r="BG379" s="46"/>
      <c r="BH379" s="46" t="str">
        <f>IF(ISNUMBER(VLOOKUP($B379,Stats!$A$2:$AA$19,2,FALSE))=FALSE,"",IF(ISNUMBER(Z379),(Z379-VLOOKUP($B379,Stats!$A$2:$AA$19,8,FALSE))/VLOOKUP($B379,Stats!$A$2:$AA$19,22,FALSE),""))</f>
        <v/>
      </c>
      <c r="BI379" s="46" t="str">
        <f>IF(ISNUMBER(VLOOKUP($B379,Stats!$A$2:$AA$19,2,FALSE))=FALSE,"",IF(ISNUMBER(#REF!),(#REF!-VLOOKUP($B379,Stats!$A$2:$AA$19,9,FALSE))/VLOOKUP($B379,Stats!$A$2:$AA$19,23,FALSE),""))</f>
        <v/>
      </c>
      <c r="BJ379" s="46" t="str">
        <f>IF(ISNUMBER(VLOOKUP($B379,Stats!$A$2:$AA$19,2,FALSE))=FALSE,"",IF(ISNUMBER(#REF!),(#REF!-VLOOKUP($B379,Stats!$A$2:$AA$19,10,FALSE))/VLOOKUP($B379,Stats!$A$2:$AA$19,24,FALSE),""))</f>
        <v/>
      </c>
      <c r="BK379" s="44" t="str">
        <f t="shared" si="73"/>
        <v/>
      </c>
      <c r="BL379" s="46" t="str">
        <f>IF(ISNUMBER(VLOOKUP($B379,Stats!$A$2:$AA$19,2,FALSE))=FALSE,"",IF(ISNUMBER(#REF!),(#REF!-VLOOKUP($B379,Stats!$A$2:$AA$19,11,FALSE))/VLOOKUP($B379,Stats!$A$2:$AA$19,25,FALSE),""))</f>
        <v/>
      </c>
      <c r="BM379" s="46" t="str">
        <f>IF(ISNUMBER(VLOOKUP($B379,Stats!$A$2:$AA$19,2,FALSE))=FALSE,"",IF(ISNUMBER(AA379),(AA379-VLOOKUP($B379,Stats!$A$2:$AA$19,12,FALSE))/VLOOKUP($B379,Stats!$A$2:$AA$19,26,FALSE),""))</f>
        <v/>
      </c>
      <c r="BN379" s="46" t="str">
        <f>IF(ISNUMBER(VLOOKUP($B379,Stats!$A$2:$AA$19,2,FALSE))=FALSE,"",IF(ISNUMBER(#REF!),(#REF!-VLOOKUP($B379,Stats!$A$2:$AA$19,13,FALSE))/VLOOKUP($B379,Stats!$A$2:$AA$19,27,FALSE),""))</f>
        <v/>
      </c>
      <c r="BO379" s="46" t="str">
        <f>IF(ISNUMBER(VLOOKUP($B379,Stats!$A$2:$AA$19,2,FALSE))=FALSE,"",IF(ISNUMBER(#REF!),(#REF!-VLOOKUP($B379,Stats!$A$2:$AA$19,14,FALSE))/VLOOKUP($B379,Stats!$A$2:$AB$19,28,FALSE),""))</f>
        <v/>
      </c>
      <c r="BP379" s="46"/>
      <c r="BQ379" s="46" t="str">
        <f>IF(ISNUMBER(VLOOKUP($B379,Stats!$A$2:$AA$19,2,FALSE))=FALSE,"",IF(ISNUMBER(BM379),BM379,(VLOOKUP($B379,Stats!$A$2:$AT$19,46,FALSE)-VLOOKUP($B379,Stats!$A$2:$AA$19,12,FALSE))/VLOOKUP($B379,Stats!$A$2:$AA$19,26,FALSE)))</f>
        <v/>
      </c>
      <c r="BR379" s="51" t="str">
        <f t="shared" si="74"/>
        <v/>
      </c>
      <c r="BS379" s="32" t="str">
        <f t="shared" si="69"/>
        <v/>
      </c>
      <c r="BT379" s="53" t="str">
        <f t="shared" si="70"/>
        <v/>
      </c>
    </row>
    <row r="380" spans="1:72" ht="40.5" x14ac:dyDescent="0.15">
      <c r="A380" s="1" t="s">
        <v>29</v>
      </c>
      <c r="B380" s="1" t="s">
        <v>0</v>
      </c>
      <c r="C380" s="3"/>
      <c r="D380" s="4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 t="s">
        <v>15</v>
      </c>
      <c r="J380" s="1" t="s">
        <v>16</v>
      </c>
      <c r="K380" s="1" t="s">
        <v>17</v>
      </c>
      <c r="L380" s="1" t="s">
        <v>18</v>
      </c>
      <c r="M380" s="1" t="s">
        <v>19</v>
      </c>
      <c r="N380" s="1" t="s">
        <v>20</v>
      </c>
      <c r="O380" s="1" t="s">
        <v>21</v>
      </c>
      <c r="P380" s="1" t="s">
        <v>22</v>
      </c>
      <c r="Q380" s="1" t="s">
        <v>23</v>
      </c>
      <c r="R380" s="1" t="s">
        <v>24</v>
      </c>
      <c r="S380" s="1" t="str">
        <f>IF(ISNUMBER(R380),VLOOKUP(B380,Index!$B$3:$AB$18,27,FALSE),"")</f>
        <v/>
      </c>
      <c r="T380" s="1" t="str">
        <f>IF(ISNUMBER($R380),VLOOKUP($B380,Index!$B$21:$AB$36,27,FALSE),"")</f>
        <v/>
      </c>
      <c r="U380" s="1" t="str">
        <f>IF(ISNUMBER($R380),VLOOKUP($B380,Index!$B$39:$AB$54,27,FALSE),"")</f>
        <v/>
      </c>
      <c r="W380" s="1" t="s">
        <v>1</v>
      </c>
      <c r="X380" s="1" t="s">
        <v>2</v>
      </c>
      <c r="Y380" s="1" t="s">
        <v>4</v>
      </c>
      <c r="Z380" s="1" t="str">
        <f t="shared" si="71"/>
        <v/>
      </c>
      <c r="AA380" s="1" t="s">
        <v>8</v>
      </c>
      <c r="AB380" s="27"/>
      <c r="AC380" s="1" t="s">
        <v>33</v>
      </c>
      <c r="AD380" s="1" t="s">
        <v>35</v>
      </c>
      <c r="AE380" s="1" t="s">
        <v>37</v>
      </c>
      <c r="AF380" s="1" t="str">
        <f t="shared" si="72"/>
        <v/>
      </c>
      <c r="AG380" s="1" t="s">
        <v>38</v>
      </c>
      <c r="AH380" s="27"/>
      <c r="AK380" t="str">
        <f t="shared" si="79"/>
        <v/>
      </c>
      <c r="AL380" t="str">
        <f t="shared" si="79"/>
        <v/>
      </c>
      <c r="AM380" t="str">
        <f t="shared" si="79"/>
        <v/>
      </c>
      <c r="AN380" t="str">
        <f t="shared" si="79"/>
        <v/>
      </c>
      <c r="AO380" t="str">
        <f t="shared" si="79"/>
        <v/>
      </c>
      <c r="AP380" t="str">
        <f t="shared" si="79"/>
        <v/>
      </c>
      <c r="AQ380" t="str">
        <f t="shared" si="79"/>
        <v/>
      </c>
      <c r="AR380" t="str">
        <f t="shared" si="79"/>
        <v/>
      </c>
      <c r="AS380" t="str">
        <f t="shared" si="79"/>
        <v/>
      </c>
      <c r="AT380" t="str">
        <f t="shared" si="79"/>
        <v/>
      </c>
      <c r="AU380" t="str">
        <f t="shared" si="79"/>
        <v/>
      </c>
      <c r="AV380" t="str">
        <f t="shared" si="79"/>
        <v/>
      </c>
      <c r="AW380" t="str">
        <f t="shared" si="79"/>
        <v/>
      </c>
      <c r="AX380" t="str">
        <f t="shared" si="79"/>
        <v/>
      </c>
      <c r="AZ380" s="46" t="str">
        <f>IF(ISNUMBER(VLOOKUP($B380,Stats!$A$2:$AA$19,2,FALSE))=FALSE,"",IF(ISNUMBER(W380),(W380-VLOOKUP($B380,Stats!$A$2:$AA$19,2,FALSE))/VLOOKUP($B380,Stats!$A$2:$AA$19,16,FALSE),""))</f>
        <v/>
      </c>
      <c r="BA380" s="46" t="str">
        <f>IF(ISNUMBER(VLOOKUP($B380,Stats!$A$2:$AA$19,2,FALSE))=FALSE,"",IF(ISNUMBER(X380),(X380-VLOOKUP($B380,Stats!$A$2:$AA$19,3,FALSE))/VLOOKUP($B380,Stats!$A$2:$AA$19,17,FALSE),""))</f>
        <v/>
      </c>
      <c r="BB380" s="46"/>
      <c r="BC380" s="46"/>
      <c r="BD380" s="44" t="str">
        <f t="shared" si="68"/>
        <v/>
      </c>
      <c r="BE380" s="46" t="str">
        <f>IF(ISNUMBER(VLOOKUP($B380,Stats!$A$2:$AA$19,2,FALSE))=FALSE,"",IF(ISNUMBER(Y380),(Y380-VLOOKUP($B380,Stats!$A$2:$AA$19,5,FALSE))/VLOOKUP($B380,Stats!$A$2:$AA$19,19,FALSE),""))</f>
        <v/>
      </c>
      <c r="BF380" s="46"/>
      <c r="BG380" s="46"/>
      <c r="BH380" s="46" t="str">
        <f>IF(ISNUMBER(VLOOKUP($B380,Stats!$A$2:$AA$19,2,FALSE))=FALSE,"",IF(ISNUMBER(Z380),(Z380-VLOOKUP($B380,Stats!$A$2:$AA$19,8,FALSE))/VLOOKUP($B380,Stats!$A$2:$AA$19,22,FALSE),""))</f>
        <v/>
      </c>
      <c r="BI380" s="46" t="str">
        <f>IF(ISNUMBER(VLOOKUP($B380,Stats!$A$2:$AA$19,2,FALSE))=FALSE,"",IF(ISNUMBER(#REF!),(#REF!-VLOOKUP($B380,Stats!$A$2:$AA$19,9,FALSE))/VLOOKUP($B380,Stats!$A$2:$AA$19,23,FALSE),""))</f>
        <v/>
      </c>
      <c r="BJ380" s="46" t="str">
        <f>IF(ISNUMBER(VLOOKUP($B380,Stats!$A$2:$AA$19,2,FALSE))=FALSE,"",IF(ISNUMBER(#REF!),(#REF!-VLOOKUP($B380,Stats!$A$2:$AA$19,10,FALSE))/VLOOKUP($B380,Stats!$A$2:$AA$19,24,FALSE),""))</f>
        <v/>
      </c>
      <c r="BK380" s="44" t="str">
        <f t="shared" si="73"/>
        <v/>
      </c>
      <c r="BL380" s="46" t="str">
        <f>IF(ISNUMBER(VLOOKUP($B380,Stats!$A$2:$AA$19,2,FALSE))=FALSE,"",IF(ISNUMBER(#REF!),(#REF!-VLOOKUP($B380,Stats!$A$2:$AA$19,11,FALSE))/VLOOKUP($B380,Stats!$A$2:$AA$19,25,FALSE),""))</f>
        <v/>
      </c>
      <c r="BM380" s="46" t="str">
        <f>IF(ISNUMBER(VLOOKUP($B380,Stats!$A$2:$AA$19,2,FALSE))=FALSE,"",IF(ISNUMBER(AA380),(AA380-VLOOKUP($B380,Stats!$A$2:$AA$19,12,FALSE))/VLOOKUP($B380,Stats!$A$2:$AA$19,26,FALSE),""))</f>
        <v/>
      </c>
      <c r="BN380" s="46" t="str">
        <f>IF(ISNUMBER(VLOOKUP($B380,Stats!$A$2:$AA$19,2,FALSE))=FALSE,"",IF(ISNUMBER(#REF!),(#REF!-VLOOKUP($B380,Stats!$A$2:$AA$19,13,FALSE))/VLOOKUP($B380,Stats!$A$2:$AA$19,27,FALSE),""))</f>
        <v/>
      </c>
      <c r="BO380" s="46" t="str">
        <f>IF(ISNUMBER(VLOOKUP($B380,Stats!$A$2:$AA$19,2,FALSE))=FALSE,"",IF(ISNUMBER(#REF!),(#REF!-VLOOKUP($B380,Stats!$A$2:$AA$19,14,FALSE))/VLOOKUP($B380,Stats!$A$2:$AB$19,28,FALSE),""))</f>
        <v/>
      </c>
      <c r="BP380" s="46"/>
      <c r="BQ380" s="46" t="str">
        <f>IF(ISNUMBER(VLOOKUP($B380,Stats!$A$2:$AA$19,2,FALSE))=FALSE,"",IF(ISNUMBER(BM380),BM380,(VLOOKUP($B380,Stats!$A$2:$AT$19,46,FALSE)-VLOOKUP($B380,Stats!$A$2:$AA$19,12,FALSE))/VLOOKUP($B380,Stats!$A$2:$AA$19,26,FALSE)))</f>
        <v/>
      </c>
      <c r="BR380" s="51" t="str">
        <f t="shared" si="74"/>
        <v/>
      </c>
      <c r="BS380" s="32" t="str">
        <f t="shared" si="69"/>
        <v/>
      </c>
      <c r="BT380" s="53" t="str">
        <f t="shared" si="70"/>
        <v/>
      </c>
    </row>
    <row r="381" spans="1:72" x14ac:dyDescent="0.15">
      <c r="A381" s="5">
        <v>7318</v>
      </c>
      <c r="B381" s="5" t="s">
        <v>30</v>
      </c>
      <c r="C381" s="3">
        <v>0</v>
      </c>
      <c r="D381" s="11">
        <v>0.36363636363636354</v>
      </c>
      <c r="E381" s="6">
        <v>9.920558959430309E-3</v>
      </c>
      <c r="F381" s="12">
        <v>70</v>
      </c>
      <c r="G381" s="12">
        <v>45</v>
      </c>
      <c r="H381" s="13">
        <v>9.0226579754497469E-3</v>
      </c>
      <c r="I381" s="13">
        <v>-7.0093561131517532E-3</v>
      </c>
      <c r="J381" s="12">
        <v>8</v>
      </c>
      <c r="K381" s="12">
        <v>4</v>
      </c>
      <c r="L381" s="13">
        <v>2.9152019206036162E-2</v>
      </c>
      <c r="M381" s="13">
        <v>-2.1334882948696565E-2</v>
      </c>
      <c r="N381" s="8">
        <v>1.3494999999999999</v>
      </c>
      <c r="O381" s="8">
        <v>1.3661672403320508</v>
      </c>
      <c r="P381" s="14">
        <v>42087</v>
      </c>
      <c r="Q381" s="13">
        <v>-4.184894758563773E-2</v>
      </c>
      <c r="R381" s="14">
        <v>42044</v>
      </c>
      <c r="S381" s="14">
        <f>IF(ISNUMBER(R381),VLOOKUP(B381,Index!$B$3:$AB$18,27,FALSE),"")</f>
        <v>42041</v>
      </c>
      <c r="T381" s="14">
        <f>IF(ISNUMBER($R381),VLOOKUP($B381,Index!$B$21:$AB$36,27,FALSE),"")</f>
        <v>41996</v>
      </c>
      <c r="U381" s="14">
        <f>IF(ISNUMBER($R381),VLOOKUP($B381,Index!$B$39:$AB$54,27,FALSE),"")</f>
        <v>42003</v>
      </c>
      <c r="W381" s="6">
        <v>0.76555023923444954</v>
      </c>
      <c r="X381" s="7">
        <v>0.60869565217391308</v>
      </c>
      <c r="Y381" s="6">
        <v>0.18822937184273839</v>
      </c>
      <c r="Z381" s="8" t="str">
        <f t="shared" si="71"/>
        <v/>
      </c>
      <c r="AA381" s="9">
        <v>8.6892594584902056</v>
      </c>
      <c r="AB381" s="28"/>
      <c r="AC381" s="6">
        <v>0.58606716879192289</v>
      </c>
      <c r="AD381" s="7">
        <v>0.37051039697542537</v>
      </c>
      <c r="AE381" s="6">
        <v>3.5430296424311877E-2</v>
      </c>
      <c r="AF381" s="8" t="str">
        <f t="shared" si="72"/>
        <v/>
      </c>
      <c r="AG381" s="9">
        <v>75.503229936961503</v>
      </c>
      <c r="AH381" s="28"/>
      <c r="AK381" t="str">
        <f t="shared" si="79"/>
        <v/>
      </c>
      <c r="AL381" t="str">
        <f t="shared" si="79"/>
        <v/>
      </c>
      <c r="AM381" t="str">
        <f t="shared" si="79"/>
        <v/>
      </c>
      <c r="AN381" t="str">
        <f t="shared" si="79"/>
        <v/>
      </c>
      <c r="AO381" t="str">
        <f t="shared" si="79"/>
        <v/>
      </c>
      <c r="AP381" t="str">
        <f t="shared" si="79"/>
        <v/>
      </c>
      <c r="AQ381" t="str">
        <f t="shared" si="79"/>
        <v/>
      </c>
      <c r="AR381" t="str">
        <f t="shared" si="79"/>
        <v/>
      </c>
      <c r="AS381" t="str">
        <f t="shared" si="79"/>
        <v/>
      </c>
      <c r="AT381" t="str">
        <f t="shared" si="79"/>
        <v/>
      </c>
      <c r="AU381" t="str">
        <f t="shared" si="79"/>
        <v/>
      </c>
      <c r="AV381" t="str">
        <f t="shared" si="79"/>
        <v/>
      </c>
      <c r="AW381" t="str">
        <f t="shared" si="79"/>
        <v/>
      </c>
      <c r="AX381" t="str">
        <f t="shared" si="79"/>
        <v/>
      </c>
      <c r="AZ381" s="46" t="str">
        <f>IF(ISNUMBER(VLOOKUP($B381,Stats!$A$2:$AA$19,2,FALSE))=FALSE,"",IF(ISNUMBER(W381),(W381-VLOOKUP($B381,Stats!$A$2:$AA$19,2,FALSE))/VLOOKUP($B381,Stats!$A$2:$AA$19,16,FALSE),""))</f>
        <v/>
      </c>
      <c r="BA381" s="46" t="str">
        <f>IF(ISNUMBER(VLOOKUP($B381,Stats!$A$2:$AA$19,2,FALSE))=FALSE,"",IF(ISNUMBER(X381),(X381-VLOOKUP($B381,Stats!$A$2:$AA$19,3,FALSE))/VLOOKUP($B381,Stats!$A$2:$AA$19,17,FALSE),""))</f>
        <v/>
      </c>
      <c r="BB381" s="46"/>
      <c r="BC381" s="46"/>
      <c r="BD381" s="44" t="str">
        <f t="shared" si="68"/>
        <v/>
      </c>
      <c r="BE381" s="46" t="str">
        <f>IF(ISNUMBER(VLOOKUP($B381,Stats!$A$2:$AA$19,2,FALSE))=FALSE,"",IF(ISNUMBER(Y381),(Y381-VLOOKUP($B381,Stats!$A$2:$AA$19,5,FALSE))/VLOOKUP($B381,Stats!$A$2:$AA$19,19,FALSE),""))</f>
        <v/>
      </c>
      <c r="BF381" s="46"/>
      <c r="BG381" s="46"/>
      <c r="BH381" s="46" t="str">
        <f>IF(ISNUMBER(VLOOKUP($B381,Stats!$A$2:$AA$19,2,FALSE))=FALSE,"",IF(ISNUMBER(Z381),(Z381-VLOOKUP($B381,Stats!$A$2:$AA$19,8,FALSE))/VLOOKUP($B381,Stats!$A$2:$AA$19,22,FALSE),""))</f>
        <v/>
      </c>
      <c r="BI381" s="46" t="str">
        <f>IF(ISNUMBER(VLOOKUP($B381,Stats!$A$2:$AA$19,2,FALSE))=FALSE,"",IF(ISNUMBER(#REF!),(#REF!-VLOOKUP($B381,Stats!$A$2:$AA$19,9,FALSE))/VLOOKUP($B381,Stats!$A$2:$AA$19,23,FALSE),""))</f>
        <v/>
      </c>
      <c r="BJ381" s="46" t="str">
        <f>IF(ISNUMBER(VLOOKUP($B381,Stats!$A$2:$AA$19,2,FALSE))=FALSE,"",IF(ISNUMBER(#REF!),(#REF!-VLOOKUP($B381,Stats!$A$2:$AA$19,10,FALSE))/VLOOKUP($B381,Stats!$A$2:$AA$19,24,FALSE),""))</f>
        <v/>
      </c>
      <c r="BK381" s="44" t="str">
        <f t="shared" si="73"/>
        <v/>
      </c>
      <c r="BL381" s="46" t="str">
        <f>IF(ISNUMBER(VLOOKUP($B381,Stats!$A$2:$AA$19,2,FALSE))=FALSE,"",IF(ISNUMBER(#REF!),(#REF!-VLOOKUP($B381,Stats!$A$2:$AA$19,11,FALSE))/VLOOKUP($B381,Stats!$A$2:$AA$19,25,FALSE),""))</f>
        <v/>
      </c>
      <c r="BM381" s="46" t="str">
        <f>IF(ISNUMBER(VLOOKUP($B381,Stats!$A$2:$AA$19,2,FALSE))=FALSE,"",IF(ISNUMBER(AA381),(AA381-VLOOKUP($B381,Stats!$A$2:$AA$19,12,FALSE))/VLOOKUP($B381,Stats!$A$2:$AA$19,26,FALSE),""))</f>
        <v/>
      </c>
      <c r="BN381" s="46" t="str">
        <f>IF(ISNUMBER(VLOOKUP($B381,Stats!$A$2:$AA$19,2,FALSE))=FALSE,"",IF(ISNUMBER(#REF!),(#REF!-VLOOKUP($B381,Stats!$A$2:$AA$19,13,FALSE))/VLOOKUP($B381,Stats!$A$2:$AA$19,27,FALSE),""))</f>
        <v/>
      </c>
      <c r="BO381" s="46" t="str">
        <f>IF(ISNUMBER(VLOOKUP($B381,Stats!$A$2:$AA$19,2,FALSE))=FALSE,"",IF(ISNUMBER(#REF!),(#REF!-VLOOKUP($B381,Stats!$A$2:$AA$19,14,FALSE))/VLOOKUP($B381,Stats!$A$2:$AB$19,28,FALSE),""))</f>
        <v/>
      </c>
      <c r="BP381" s="46"/>
      <c r="BQ381" s="46" t="str">
        <f>IF(ISNUMBER(VLOOKUP($B381,Stats!$A$2:$AA$19,2,FALSE))=FALSE,"",IF(ISNUMBER(BM381),BM381,(VLOOKUP($B381,Stats!$A$2:$AT$19,46,FALSE)-VLOOKUP($B381,Stats!$A$2:$AA$19,12,FALSE))/VLOOKUP($B381,Stats!$A$2:$AA$19,26,FALSE)))</f>
        <v/>
      </c>
      <c r="BR381" s="51" t="str">
        <f t="shared" si="74"/>
        <v/>
      </c>
      <c r="BS381" s="32" t="str">
        <f t="shared" si="69"/>
        <v/>
      </c>
      <c r="BT381" s="53" t="str">
        <f t="shared" si="70"/>
        <v/>
      </c>
    </row>
    <row r="382" spans="1:72" x14ac:dyDescent="0.15">
      <c r="A382" s="5">
        <v>7318</v>
      </c>
      <c r="B382" s="5" t="s">
        <v>31</v>
      </c>
      <c r="C382" s="3">
        <v>0</v>
      </c>
      <c r="D382" s="11">
        <v>2.2898466517424006E-2</v>
      </c>
      <c r="E382" s="6">
        <v>9.6605565923020102E-3</v>
      </c>
      <c r="F382" s="15">
        <v>5</v>
      </c>
      <c r="G382" s="15">
        <v>3.2142857142857144</v>
      </c>
      <c r="H382" s="13">
        <v>9.3581768150623659E-3</v>
      </c>
      <c r="I382" s="13">
        <v>-6.8516075867424749E-3</v>
      </c>
      <c r="J382" s="12">
        <v>3.4285714285714284</v>
      </c>
      <c r="K382" s="12">
        <v>2.0714285714285716</v>
      </c>
      <c r="L382" s="13">
        <v>1.6450627751191025E-2</v>
      </c>
      <c r="M382" s="13">
        <v>-1.0990772164833573E-2</v>
      </c>
      <c r="N382" s="8">
        <v>1.1559928571428573</v>
      </c>
      <c r="O382" s="8">
        <v>1.0277561755104039</v>
      </c>
      <c r="P382" s="14"/>
      <c r="Q382" s="13">
        <v>-1.4915012484912893E-2</v>
      </c>
      <c r="R382" s="14"/>
      <c r="S382" s="14" t="str">
        <f>IF(ISNUMBER(R382),VLOOKUP(B382,Index!$B$3:$AB$18,27,FALSE),"")</f>
        <v/>
      </c>
      <c r="T382" s="14" t="str">
        <f>IF(ISNUMBER($R382),VLOOKUP($B382,Index!$B$21:$AB$36,27,FALSE),"")</f>
        <v/>
      </c>
      <c r="U382" s="14" t="str">
        <f>IF(ISNUMBER($R382),VLOOKUP($B382,Index!$B$39:$AB$54,27,FALSE),"")</f>
        <v/>
      </c>
      <c r="W382" s="6">
        <v>0.87286041358326671</v>
      </c>
      <c r="X382" s="8">
        <v>0.60246598639455773</v>
      </c>
      <c r="Y382" s="6">
        <v>0.18329617377977411</v>
      </c>
      <c r="Z382" s="8" t="str">
        <f t="shared" si="71"/>
        <v/>
      </c>
      <c r="AA382" s="9" t="s">
        <v>25</v>
      </c>
      <c r="AB382" s="28"/>
      <c r="AC382" s="6">
        <v>0.76188530160075141</v>
      </c>
      <c r="AD382" s="8">
        <v>0.3629652647623674</v>
      </c>
      <c r="AE382" s="6">
        <v>3.359748732230515E-2</v>
      </c>
      <c r="AF382" s="8" t="str">
        <f t="shared" si="72"/>
        <v/>
      </c>
      <c r="AG382" s="9" t="s">
        <v>25</v>
      </c>
      <c r="AH382" s="28"/>
      <c r="AK382" t="str">
        <f t="shared" si="79"/>
        <v/>
      </c>
      <c r="AL382" t="str">
        <f t="shared" si="79"/>
        <v/>
      </c>
      <c r="AM382" t="str">
        <f t="shared" si="79"/>
        <v/>
      </c>
      <c r="AN382" t="str">
        <f t="shared" si="79"/>
        <v/>
      </c>
      <c r="AO382" t="str">
        <f t="shared" si="79"/>
        <v/>
      </c>
      <c r="AP382" t="str">
        <f t="shared" si="79"/>
        <v/>
      </c>
      <c r="AQ382" t="str">
        <f t="shared" si="79"/>
        <v/>
      </c>
      <c r="AR382" t="str">
        <f t="shared" si="79"/>
        <v/>
      </c>
      <c r="AS382" t="str">
        <f t="shared" si="79"/>
        <v/>
      </c>
      <c r="AT382" t="str">
        <f t="shared" si="79"/>
        <v/>
      </c>
      <c r="AU382" t="str">
        <f t="shared" si="79"/>
        <v/>
      </c>
      <c r="AV382" t="str">
        <f t="shared" si="79"/>
        <v/>
      </c>
      <c r="AW382" t="str">
        <f t="shared" si="79"/>
        <v/>
      </c>
      <c r="AX382" t="str">
        <f t="shared" si="79"/>
        <v/>
      </c>
      <c r="AZ382" s="46" t="str">
        <f>IF(ISNUMBER(VLOOKUP($B382,Stats!$A$2:$AA$19,2,FALSE))=FALSE,"",IF(ISNUMBER(W382),(W382-VLOOKUP($B382,Stats!$A$2:$AA$19,2,FALSE))/VLOOKUP($B382,Stats!$A$2:$AA$19,16,FALSE),""))</f>
        <v/>
      </c>
      <c r="BA382" s="46" t="str">
        <f>IF(ISNUMBER(VLOOKUP($B382,Stats!$A$2:$AA$19,2,FALSE))=FALSE,"",IF(ISNUMBER(X382),(X382-VLOOKUP($B382,Stats!$A$2:$AA$19,3,FALSE))/VLOOKUP($B382,Stats!$A$2:$AA$19,17,FALSE),""))</f>
        <v/>
      </c>
      <c r="BB382" s="46"/>
      <c r="BC382" s="46"/>
      <c r="BD382" s="44" t="str">
        <f t="shared" si="68"/>
        <v/>
      </c>
      <c r="BE382" s="46" t="str">
        <f>IF(ISNUMBER(VLOOKUP($B382,Stats!$A$2:$AA$19,2,FALSE))=FALSE,"",IF(ISNUMBER(Y382),(Y382-VLOOKUP($B382,Stats!$A$2:$AA$19,5,FALSE))/VLOOKUP($B382,Stats!$A$2:$AA$19,19,FALSE),""))</f>
        <v/>
      </c>
      <c r="BF382" s="46"/>
      <c r="BG382" s="46"/>
      <c r="BH382" s="46" t="str">
        <f>IF(ISNUMBER(VLOOKUP($B382,Stats!$A$2:$AA$19,2,FALSE))=FALSE,"",IF(ISNUMBER(Z382),(Z382-VLOOKUP($B382,Stats!$A$2:$AA$19,8,FALSE))/VLOOKUP($B382,Stats!$A$2:$AA$19,22,FALSE),""))</f>
        <v/>
      </c>
      <c r="BI382" s="46" t="str">
        <f>IF(ISNUMBER(VLOOKUP($B382,Stats!$A$2:$AA$19,2,FALSE))=FALSE,"",IF(ISNUMBER(#REF!),(#REF!-VLOOKUP($B382,Stats!$A$2:$AA$19,9,FALSE))/VLOOKUP($B382,Stats!$A$2:$AA$19,23,FALSE),""))</f>
        <v/>
      </c>
      <c r="BJ382" s="46" t="str">
        <f>IF(ISNUMBER(VLOOKUP($B382,Stats!$A$2:$AA$19,2,FALSE))=FALSE,"",IF(ISNUMBER(#REF!),(#REF!-VLOOKUP($B382,Stats!$A$2:$AA$19,10,FALSE))/VLOOKUP($B382,Stats!$A$2:$AA$19,24,FALSE),""))</f>
        <v/>
      </c>
      <c r="BK382" s="44" t="str">
        <f t="shared" si="73"/>
        <v/>
      </c>
      <c r="BL382" s="46" t="str">
        <f>IF(ISNUMBER(VLOOKUP($B382,Stats!$A$2:$AA$19,2,FALSE))=FALSE,"",IF(ISNUMBER(#REF!),(#REF!-VLOOKUP($B382,Stats!$A$2:$AA$19,11,FALSE))/VLOOKUP($B382,Stats!$A$2:$AA$19,25,FALSE),""))</f>
        <v/>
      </c>
      <c r="BM382" s="46" t="str">
        <f>IF(ISNUMBER(VLOOKUP($B382,Stats!$A$2:$AA$19,2,FALSE))=FALSE,"",IF(ISNUMBER(AA382),(AA382-VLOOKUP($B382,Stats!$A$2:$AA$19,12,FALSE))/VLOOKUP($B382,Stats!$A$2:$AA$19,26,FALSE),""))</f>
        <v/>
      </c>
      <c r="BN382" s="46" t="str">
        <f>IF(ISNUMBER(VLOOKUP($B382,Stats!$A$2:$AA$19,2,FALSE))=FALSE,"",IF(ISNUMBER(#REF!),(#REF!-VLOOKUP($B382,Stats!$A$2:$AA$19,13,FALSE))/VLOOKUP($B382,Stats!$A$2:$AA$19,27,FALSE),""))</f>
        <v/>
      </c>
      <c r="BO382" s="46" t="str">
        <f>IF(ISNUMBER(VLOOKUP($B382,Stats!$A$2:$AA$19,2,FALSE))=FALSE,"",IF(ISNUMBER(#REF!),(#REF!-VLOOKUP($B382,Stats!$A$2:$AA$19,14,FALSE))/VLOOKUP($B382,Stats!$A$2:$AB$19,28,FALSE),""))</f>
        <v/>
      </c>
      <c r="BP382" s="46"/>
      <c r="BQ382" s="46" t="str">
        <f>IF(ISNUMBER(VLOOKUP($B382,Stats!$A$2:$AA$19,2,FALSE))=FALSE,"",IF(ISNUMBER(BM382),BM382,(VLOOKUP($B382,Stats!$A$2:$AT$19,46,FALSE)-VLOOKUP($B382,Stats!$A$2:$AA$19,12,FALSE))/VLOOKUP($B382,Stats!$A$2:$AA$19,26,FALSE)))</f>
        <v/>
      </c>
      <c r="BR382" s="51" t="str">
        <f t="shared" si="74"/>
        <v/>
      </c>
      <c r="BS382" s="32" t="str">
        <f t="shared" si="69"/>
        <v/>
      </c>
      <c r="BT382" s="53" t="str">
        <f t="shared" si="70"/>
        <v/>
      </c>
    </row>
    <row r="383" spans="1:72" x14ac:dyDescent="0.15">
      <c r="A383" s="16">
        <v>7318</v>
      </c>
      <c r="B383" s="17">
        <v>201421</v>
      </c>
      <c r="C383" s="3">
        <v>0</v>
      </c>
      <c r="D383" s="23">
        <v>-1.933589795505164E-2</v>
      </c>
      <c r="E383" s="18">
        <v>4.7472767371087507E-3</v>
      </c>
      <c r="F383" s="24">
        <v>2</v>
      </c>
      <c r="G383" s="24">
        <v>5</v>
      </c>
      <c r="H383" s="20">
        <v>2.3623910975132389E-3</v>
      </c>
      <c r="I383" s="20">
        <v>-4.8294084351703011E-3</v>
      </c>
      <c r="J383" s="24">
        <v>1</v>
      </c>
      <c r="K383" s="24">
        <v>4</v>
      </c>
      <c r="L383" s="20">
        <v>4.0016416991586201E-3</v>
      </c>
      <c r="M383" s="20">
        <v>-1.073071027082273E-2</v>
      </c>
      <c r="N383" s="19">
        <v>0.98780000000000001</v>
      </c>
      <c r="O383" s="19">
        <v>1</v>
      </c>
      <c r="P383" s="25">
        <v>41920</v>
      </c>
      <c r="Q383" s="20">
        <v>-2.0044543429844186E-2</v>
      </c>
      <c r="R383" s="25">
        <v>41928</v>
      </c>
      <c r="S383" s="25">
        <f>IF(ISNUMBER(R383),VLOOKUP(B383,Index!$B$3:$AB$18,27,FALSE),"")</f>
        <v>41929</v>
      </c>
      <c r="T383" s="25">
        <f>IF(ISNUMBER($R383),VLOOKUP($B383,Index!$B$21:$AB$36,27,FALSE),"")</f>
        <v>41929</v>
      </c>
      <c r="U383" s="25">
        <f>IF(ISNUMBER($R383),VLOOKUP($B383,Index!$B$39:$AB$54,27,FALSE),"")</f>
        <v>41929</v>
      </c>
      <c r="W383" s="18">
        <v>-0.69609232638185903</v>
      </c>
      <c r="X383" s="19">
        <v>0.2857142857142857</v>
      </c>
      <c r="Y383" s="18">
        <v>9.0073243034376235E-2</v>
      </c>
      <c r="Z383" s="19">
        <f t="shared" si="71"/>
        <v>1</v>
      </c>
      <c r="AA383" s="21" t="s">
        <v>25</v>
      </c>
      <c r="AB383" s="28"/>
      <c r="AC383" s="18">
        <v>0.48454452684770855</v>
      </c>
      <c r="AD383" s="19">
        <v>8.1632653061224483E-2</v>
      </c>
      <c r="AE383" s="18">
        <v>8.1131891107298071E-3</v>
      </c>
      <c r="AF383" s="19">
        <f t="shared" si="72"/>
        <v>1</v>
      </c>
      <c r="AG383" s="21" t="s">
        <v>25</v>
      </c>
      <c r="AH383" s="28"/>
      <c r="AK383" t="str">
        <f t="shared" ref="AK383:AX392" si="80">IF($B383=AK$2,$AA383,"")</f>
        <v/>
      </c>
      <c r="AL383" t="str">
        <f t="shared" si="80"/>
        <v/>
      </c>
      <c r="AM383" t="str">
        <f t="shared" si="80"/>
        <v/>
      </c>
      <c r="AN383" t="str">
        <f t="shared" si="80"/>
        <v/>
      </c>
      <c r="AO383" t="str">
        <f t="shared" si="80"/>
        <v/>
      </c>
      <c r="AP383" t="str">
        <f t="shared" si="80"/>
        <v/>
      </c>
      <c r="AQ383" t="str">
        <f t="shared" si="80"/>
        <v/>
      </c>
      <c r="AR383" t="str">
        <f t="shared" si="80"/>
        <v/>
      </c>
      <c r="AS383" t="str">
        <f t="shared" si="80"/>
        <v/>
      </c>
      <c r="AT383" t="str">
        <f t="shared" si="80"/>
        <v/>
      </c>
      <c r="AU383" t="str">
        <f t="shared" si="80"/>
        <v/>
      </c>
      <c r="AV383" t="str">
        <f t="shared" si="80"/>
        <v/>
      </c>
      <c r="AW383" t="str">
        <f t="shared" si="80"/>
        <v/>
      </c>
      <c r="AX383" t="str">
        <f t="shared" si="80"/>
        <v/>
      </c>
      <c r="AZ383" s="46">
        <f>IF(ISNUMBER(VLOOKUP($B383,Stats!$A$2:$AA$19,2,FALSE))=FALSE,"",IF(ISNUMBER(W383),(W383-VLOOKUP($B383,Stats!$A$2:$AA$19,2,FALSE))/VLOOKUP($B383,Stats!$A$2:$AA$19,16,FALSE),""))</f>
        <v>-0.63264773011670994</v>
      </c>
      <c r="BA383" s="46">
        <f>IF(ISNUMBER(VLOOKUP($B383,Stats!$A$2:$AA$19,2,FALSE))=FALSE,"",IF(ISNUMBER(X383),(X383-VLOOKUP($B383,Stats!$A$2:$AA$19,3,FALSE))/VLOOKUP($B383,Stats!$A$2:$AA$19,17,FALSE),""))</f>
        <v>-0.6967057200847836</v>
      </c>
      <c r="BB383" s="46"/>
      <c r="BC383" s="46"/>
      <c r="BD383" s="44">
        <f t="shared" si="68"/>
        <v>-0.66467672510074682</v>
      </c>
      <c r="BE383" s="46">
        <f>IF(ISNUMBER(VLOOKUP($B383,Stats!$A$2:$AA$19,2,FALSE))=FALSE,"",IF(ISNUMBER(Y383),(Y383-VLOOKUP($B383,Stats!$A$2:$AA$19,5,FALSE))/VLOOKUP($B383,Stats!$A$2:$AA$19,19,FALSE),""))</f>
        <v>0.10258209849459306</v>
      </c>
      <c r="BF383" s="46"/>
      <c r="BG383" s="46"/>
      <c r="BH383" s="46">
        <f>IF(ISNUMBER(VLOOKUP($B383,Stats!$A$2:$AA$19,2,FALSE))=FALSE,"",IF(ISNUMBER(Z383),(Z383-VLOOKUP($B383,Stats!$A$2:$AA$19,8,FALSE))/VLOOKUP($B383,Stats!$A$2:$AA$19,22,FALSE),""))</f>
        <v>-0.11578842912173706</v>
      </c>
      <c r="BI383" s="46" t="str">
        <f>IF(ISNUMBER(VLOOKUP($B383,Stats!$A$2:$AA$19,2,FALSE))=FALSE,"",IF(ISNUMBER(#REF!),(#REF!-VLOOKUP($B383,Stats!$A$2:$AA$19,9,FALSE))/VLOOKUP($B383,Stats!$A$2:$AA$19,23,FALSE),""))</f>
        <v/>
      </c>
      <c r="BJ383" s="46" t="str">
        <f>IF(ISNUMBER(VLOOKUP($B383,Stats!$A$2:$AA$19,2,FALSE))=FALSE,"",IF(ISNUMBER(#REF!),(#REF!-VLOOKUP($B383,Stats!$A$2:$AA$19,10,FALSE))/VLOOKUP($B383,Stats!$A$2:$AA$19,24,FALSE),""))</f>
        <v/>
      </c>
      <c r="BK383" s="44">
        <f t="shared" si="73"/>
        <v>-0.10654399768273626</v>
      </c>
      <c r="BL383" s="46" t="str">
        <f>IF(ISNUMBER(VLOOKUP($B383,Stats!$A$2:$AA$19,2,FALSE))=FALSE,"",IF(ISNUMBER(#REF!),(#REF!-VLOOKUP($B383,Stats!$A$2:$AA$19,11,FALSE))/VLOOKUP($B383,Stats!$A$2:$AA$19,25,FALSE),""))</f>
        <v/>
      </c>
      <c r="BM383" s="46" t="str">
        <f>IF(ISNUMBER(VLOOKUP($B383,Stats!$A$2:$AA$19,2,FALSE))=FALSE,"",IF(ISNUMBER(AA383),(AA383-VLOOKUP($B383,Stats!$A$2:$AA$19,12,FALSE))/VLOOKUP($B383,Stats!$A$2:$AA$19,26,FALSE),""))</f>
        <v/>
      </c>
      <c r="BN383" s="46" t="str">
        <f>IF(ISNUMBER(VLOOKUP($B383,Stats!$A$2:$AA$19,2,FALSE))=FALSE,"",IF(ISNUMBER(#REF!),(#REF!-VLOOKUP($B383,Stats!$A$2:$AA$19,13,FALSE))/VLOOKUP($B383,Stats!$A$2:$AA$19,27,FALSE),""))</f>
        <v/>
      </c>
      <c r="BO383" s="46" t="str">
        <f>IF(ISNUMBER(VLOOKUP($B383,Stats!$A$2:$AA$19,2,FALSE))=FALSE,"",IF(ISNUMBER(#REF!),(#REF!-VLOOKUP($B383,Stats!$A$2:$AA$19,14,FALSE))/VLOOKUP($B383,Stats!$A$2:$AB$19,28,FALSE),""))</f>
        <v/>
      </c>
      <c r="BP383" s="46"/>
      <c r="BQ383" s="46">
        <f>IF(ISNUMBER(VLOOKUP($B383,Stats!$A$2:$AA$19,2,FALSE))=FALSE,"",IF(ISNUMBER(BM383),BM383,(VLOOKUP($B383,Stats!$A$2:$AT$19,46,FALSE)-VLOOKUP($B383,Stats!$A$2:$AA$19,12,FALSE))/VLOOKUP($B383,Stats!$A$2:$AA$19,26,FALSE)))</f>
        <v>-0.81319138310867711</v>
      </c>
      <c r="BR383" s="51">
        <f t="shared" si="74"/>
        <v>-0.81319138310867711</v>
      </c>
      <c r="BS383" s="32" t="str">
        <f t="shared" si="69"/>
        <v>7318_201421</v>
      </c>
      <c r="BT383" s="53">
        <f t="shared" si="70"/>
        <v>-0.35950002025152655</v>
      </c>
    </row>
    <row r="384" spans="1:72" x14ac:dyDescent="0.15">
      <c r="A384" s="16">
        <v>7318</v>
      </c>
      <c r="B384" s="17">
        <v>201422</v>
      </c>
      <c r="C384" s="3">
        <v>0</v>
      </c>
      <c r="D384" s="23">
        <v>2.4052854340869123E-2</v>
      </c>
      <c r="E384" s="18">
        <v>7.979042634487973E-3</v>
      </c>
      <c r="F384" s="24">
        <v>6</v>
      </c>
      <c r="G384" s="24">
        <v>4</v>
      </c>
      <c r="H384" s="20">
        <v>7.8362814047417961E-3</v>
      </c>
      <c r="I384" s="20">
        <v>-5.7338508259760501E-3</v>
      </c>
      <c r="J384" s="24">
        <v>5</v>
      </c>
      <c r="K384" s="24">
        <v>3</v>
      </c>
      <c r="L384" s="20">
        <v>1.2707522033203578E-2</v>
      </c>
      <c r="M384" s="20">
        <v>-9.657864995376686E-3</v>
      </c>
      <c r="N384" s="19">
        <v>0.99739999999999995</v>
      </c>
      <c r="O384" s="19">
        <v>1.0167176350662588</v>
      </c>
      <c r="P384" s="25">
        <v>41942</v>
      </c>
      <c r="Q384" s="20">
        <v>-1.7431192660550487E-2</v>
      </c>
      <c r="R384" s="25">
        <v>41935</v>
      </c>
      <c r="S384" s="25">
        <f>IF(ISNUMBER(R384),VLOOKUP(B384,Index!$B$3:$AB$18,27,FALSE),"")</f>
        <v>41939</v>
      </c>
      <c r="T384" s="25">
        <f>IF(ISNUMBER($R384),VLOOKUP($B384,Index!$B$21:$AB$36,27,FALSE),"")</f>
        <v>41935</v>
      </c>
      <c r="U384" s="25">
        <f>IF(ISNUMBER($R384),VLOOKUP($B384,Index!$B$39:$AB$54,27,FALSE),"")</f>
        <v>41936</v>
      </c>
      <c r="W384" s="18">
        <v>0.72158563022607369</v>
      </c>
      <c r="X384" s="19">
        <v>0.6</v>
      </c>
      <c r="Y384" s="18">
        <v>0.1513916896354342</v>
      </c>
      <c r="Z384" s="19">
        <f t="shared" si="71"/>
        <v>4</v>
      </c>
      <c r="AA384" s="21">
        <v>1.3798742753445947</v>
      </c>
      <c r="AB384" s="28"/>
      <c r="AC384" s="18">
        <v>0.52068582174875999</v>
      </c>
      <c r="AD384" s="19">
        <v>0.36</v>
      </c>
      <c r="AE384" s="18">
        <v>2.2919443690671636E-2</v>
      </c>
      <c r="AF384" s="19">
        <f t="shared" si="72"/>
        <v>16</v>
      </c>
      <c r="AG384" s="21">
        <v>1.9040530157577704</v>
      </c>
      <c r="AH384" s="28"/>
      <c r="AK384" t="str">
        <f t="shared" si="80"/>
        <v/>
      </c>
      <c r="AL384">
        <f t="shared" si="80"/>
        <v>1.3798742753445947</v>
      </c>
      <c r="AM384" t="str">
        <f t="shared" si="80"/>
        <v/>
      </c>
      <c r="AN384" t="str">
        <f t="shared" si="80"/>
        <v/>
      </c>
      <c r="AO384" t="str">
        <f t="shared" si="80"/>
        <v/>
      </c>
      <c r="AP384" t="str">
        <f t="shared" si="80"/>
        <v/>
      </c>
      <c r="AQ384" t="str">
        <f t="shared" si="80"/>
        <v/>
      </c>
      <c r="AR384" t="str">
        <f t="shared" si="80"/>
        <v/>
      </c>
      <c r="AS384" t="str">
        <f t="shared" si="80"/>
        <v/>
      </c>
      <c r="AT384" t="str">
        <f t="shared" si="80"/>
        <v/>
      </c>
      <c r="AU384" t="str">
        <f t="shared" si="80"/>
        <v/>
      </c>
      <c r="AV384" t="str">
        <f t="shared" si="80"/>
        <v/>
      </c>
      <c r="AW384" t="str">
        <f t="shared" si="80"/>
        <v/>
      </c>
      <c r="AX384" t="str">
        <f t="shared" si="80"/>
        <v/>
      </c>
      <c r="AZ384" s="46">
        <f>IF(ISNUMBER(VLOOKUP($B384,Stats!$A$2:$AA$19,2,FALSE))=FALSE,"",IF(ISNUMBER(W384),(W384-VLOOKUP($B384,Stats!$A$2:$AA$19,2,FALSE))/VLOOKUP($B384,Stats!$A$2:$AA$19,16,FALSE),""))</f>
        <v>0.2038139029071192</v>
      </c>
      <c r="BA384" s="46">
        <f>IF(ISNUMBER(VLOOKUP($B384,Stats!$A$2:$AA$19,2,FALSE))=FALSE,"",IF(ISNUMBER(X384),(X384-VLOOKUP($B384,Stats!$A$2:$AA$19,3,FALSE))/VLOOKUP($B384,Stats!$A$2:$AA$19,17,FALSE),""))</f>
        <v>-0.20603698172286539</v>
      </c>
      <c r="BB384" s="46"/>
      <c r="BC384" s="46"/>
      <c r="BD384" s="44">
        <f t="shared" si="68"/>
        <v>-1.1115394078730911E-3</v>
      </c>
      <c r="BE384" s="46">
        <f>IF(ISNUMBER(VLOOKUP($B384,Stats!$A$2:$AA$19,2,FALSE))=FALSE,"",IF(ISNUMBER(Y384),(Y384-VLOOKUP($B384,Stats!$A$2:$AA$19,5,FALSE))/VLOOKUP($B384,Stats!$A$2:$AA$19,19,FALSE),""))</f>
        <v>0.34013922087763243</v>
      </c>
      <c r="BF384" s="46"/>
      <c r="BG384" s="46"/>
      <c r="BH384" s="46">
        <f>IF(ISNUMBER(VLOOKUP($B384,Stats!$A$2:$AA$19,2,FALSE))=FALSE,"",IF(ISNUMBER(Z384),(Z384-VLOOKUP($B384,Stats!$A$2:$AA$19,8,FALSE))/VLOOKUP($B384,Stats!$A$2:$AA$19,22,FALSE),""))</f>
        <v>0.66359770503354598</v>
      </c>
      <c r="BI384" s="46" t="str">
        <f>IF(ISNUMBER(VLOOKUP($B384,Stats!$A$2:$AA$19,2,FALSE))=FALSE,"",IF(ISNUMBER(#REF!),(#REF!-VLOOKUP($B384,Stats!$A$2:$AA$19,9,FALSE))/VLOOKUP($B384,Stats!$A$2:$AA$19,23,FALSE),""))</f>
        <v/>
      </c>
      <c r="BJ384" s="46" t="str">
        <f>IF(ISNUMBER(VLOOKUP($B384,Stats!$A$2:$AA$19,2,FALSE))=FALSE,"",IF(ISNUMBER(#REF!),(#REF!-VLOOKUP($B384,Stats!$A$2:$AA$19,10,FALSE))/VLOOKUP($B384,Stats!$A$2:$AA$19,24,FALSE),""))</f>
        <v/>
      </c>
      <c r="BK384" s="44">
        <f t="shared" si="73"/>
        <v>-3.9018143104278896E-2</v>
      </c>
      <c r="BL384" s="46" t="str">
        <f>IF(ISNUMBER(VLOOKUP($B384,Stats!$A$2:$AA$19,2,FALSE))=FALSE,"",IF(ISNUMBER(#REF!),(#REF!-VLOOKUP($B384,Stats!$A$2:$AA$19,11,FALSE))/VLOOKUP($B384,Stats!$A$2:$AA$19,25,FALSE),""))</f>
        <v/>
      </c>
      <c r="BM384" s="46">
        <f>IF(ISNUMBER(VLOOKUP($B384,Stats!$A$2:$AA$19,2,FALSE))=FALSE,"",IF(ISNUMBER(AA384),(AA384-VLOOKUP($B384,Stats!$A$2:$AA$19,12,FALSE))/VLOOKUP($B384,Stats!$A$2:$AA$19,26,FALSE),""))</f>
        <v>-0.29422947343828088</v>
      </c>
      <c r="BN384" s="46" t="str">
        <f>IF(ISNUMBER(VLOOKUP($B384,Stats!$A$2:$AA$19,2,FALSE))=FALSE,"",IF(ISNUMBER(#REF!),(#REF!-VLOOKUP($B384,Stats!$A$2:$AA$19,13,FALSE))/VLOOKUP($B384,Stats!$A$2:$AA$19,27,FALSE),""))</f>
        <v/>
      </c>
      <c r="BO384" s="46" t="str">
        <f>IF(ISNUMBER(VLOOKUP($B384,Stats!$A$2:$AA$19,2,FALSE))=FALSE,"",IF(ISNUMBER(#REF!),(#REF!-VLOOKUP($B384,Stats!$A$2:$AA$19,14,FALSE))/VLOOKUP($B384,Stats!$A$2:$AB$19,28,FALSE),""))</f>
        <v/>
      </c>
      <c r="BP384" s="46"/>
      <c r="BQ384" s="46">
        <f>IF(ISNUMBER(VLOOKUP($B384,Stats!$A$2:$AA$19,2,FALSE))=FALSE,"",IF(ISNUMBER(BM384),BM384,(VLOOKUP($B384,Stats!$A$2:$AT$19,46,FALSE)-VLOOKUP($B384,Stats!$A$2:$AA$19,12,FALSE))/VLOOKUP($B384,Stats!$A$2:$AA$19,26,FALSE)))</f>
        <v>-0.29422947343828088</v>
      </c>
      <c r="BR384" s="51">
        <f t="shared" si="74"/>
        <v>-0.29422947343828088</v>
      </c>
      <c r="BS384" s="32" t="str">
        <f t="shared" si="69"/>
        <v>7318_201422</v>
      </c>
      <c r="BT384" s="53">
        <f t="shared" si="70"/>
        <v>-8.2479088431798131E-2</v>
      </c>
    </row>
    <row r="385" spans="1:72" x14ac:dyDescent="0.15">
      <c r="A385" s="16">
        <v>7318</v>
      </c>
      <c r="B385" s="17">
        <v>201423</v>
      </c>
      <c r="C385" s="3">
        <v>0</v>
      </c>
      <c r="D385" s="23">
        <v>-2.4193548387096753E-2</v>
      </c>
      <c r="E385" s="18">
        <v>9.1187021385546359E-3</v>
      </c>
      <c r="F385" s="24">
        <v>3</v>
      </c>
      <c r="G385" s="24">
        <v>7</v>
      </c>
      <c r="H385" s="20">
        <v>8.422452373486081E-3</v>
      </c>
      <c r="I385" s="20">
        <v>-7.0505878647566045E-3</v>
      </c>
      <c r="J385" s="24">
        <v>1</v>
      </c>
      <c r="K385" s="24">
        <v>4</v>
      </c>
      <c r="L385" s="20">
        <v>1.3452454302731676E-2</v>
      </c>
      <c r="M385" s="20">
        <v>-1.6562310644314238E-2</v>
      </c>
      <c r="N385" s="19">
        <v>0.99360000000000004</v>
      </c>
      <c r="O385" s="19">
        <v>1</v>
      </c>
      <c r="P385" s="25">
        <v>41946</v>
      </c>
      <c r="Q385" s="20">
        <v>-2.5764895330112836E-2</v>
      </c>
      <c r="R385" s="25">
        <v>41957</v>
      </c>
      <c r="S385" s="25">
        <f>IF(ISNUMBER(R385),VLOOKUP(B385,Index!$B$3:$AB$18,27,FALSE),"")</f>
        <v>41956</v>
      </c>
      <c r="T385" s="25">
        <f>IF(ISNUMBER($R385),VLOOKUP($B385,Index!$B$21:$AB$36,27,FALSE),"")</f>
        <v>41954</v>
      </c>
      <c r="U385" s="25">
        <f>IF(ISNUMBER($R385),VLOOKUP($B385,Index!$B$39:$AB$54,27,FALSE),"")</f>
        <v>41957</v>
      </c>
      <c r="W385" s="18">
        <v>-0.72580645161290258</v>
      </c>
      <c r="X385" s="19">
        <v>0.3</v>
      </c>
      <c r="Y385" s="18">
        <v>0.17301520837488571</v>
      </c>
      <c r="Z385" s="19">
        <f t="shared" si="71"/>
        <v>1</v>
      </c>
      <c r="AA385" s="21" t="s">
        <v>25</v>
      </c>
      <c r="AB385" s="28"/>
      <c r="AC385" s="18">
        <v>0.52679500520291267</v>
      </c>
      <c r="AD385" s="19">
        <v>0.09</v>
      </c>
      <c r="AE385" s="18">
        <v>2.9934262329005121E-2</v>
      </c>
      <c r="AF385" s="19">
        <f t="shared" si="72"/>
        <v>1</v>
      </c>
      <c r="AG385" s="21" t="s">
        <v>25</v>
      </c>
      <c r="AH385" s="28"/>
      <c r="AK385" t="str">
        <f t="shared" si="80"/>
        <v/>
      </c>
      <c r="AL385" t="str">
        <f t="shared" si="80"/>
        <v/>
      </c>
      <c r="AM385" t="str">
        <f t="shared" si="80"/>
        <v/>
      </c>
      <c r="AN385" t="str">
        <f t="shared" si="80"/>
        <v/>
      </c>
      <c r="AO385" t="str">
        <f t="shared" si="80"/>
        <v/>
      </c>
      <c r="AP385" t="str">
        <f t="shared" si="80"/>
        <v/>
      </c>
      <c r="AQ385" t="str">
        <f t="shared" si="80"/>
        <v/>
      </c>
      <c r="AR385" t="str">
        <f t="shared" si="80"/>
        <v/>
      </c>
      <c r="AS385" t="str">
        <f t="shared" si="80"/>
        <v/>
      </c>
      <c r="AT385" t="str">
        <f t="shared" si="80"/>
        <v/>
      </c>
      <c r="AU385" t="str">
        <f t="shared" si="80"/>
        <v/>
      </c>
      <c r="AV385" t="str">
        <f t="shared" si="80"/>
        <v/>
      </c>
      <c r="AW385" t="str">
        <f t="shared" si="80"/>
        <v/>
      </c>
      <c r="AX385" t="str">
        <f t="shared" si="80"/>
        <v/>
      </c>
      <c r="AZ385" s="46">
        <f>IF(ISNUMBER(VLOOKUP($B385,Stats!$A$2:$AA$19,2,FALSE))=FALSE,"",IF(ISNUMBER(W385),(W385-VLOOKUP($B385,Stats!$A$2:$AA$19,2,FALSE))/VLOOKUP($B385,Stats!$A$2:$AA$19,16,FALSE),""))</f>
        <v>-0.91164683902271915</v>
      </c>
      <c r="BA385" s="46">
        <f>IF(ISNUMBER(VLOOKUP($B385,Stats!$A$2:$AA$19,2,FALSE))=FALSE,"",IF(ISNUMBER(X385),(X385-VLOOKUP($B385,Stats!$A$2:$AA$19,3,FALSE))/VLOOKUP($B385,Stats!$A$2:$AA$19,17,FALSE),""))</f>
        <v>-1.2635538809376619</v>
      </c>
      <c r="BB385" s="46"/>
      <c r="BC385" s="46"/>
      <c r="BD385" s="44">
        <f t="shared" si="68"/>
        <v>-1.0876003599801904</v>
      </c>
      <c r="BE385" s="46">
        <f>IF(ISNUMBER(VLOOKUP($B385,Stats!$A$2:$AA$19,2,FALSE))=FALSE,"",IF(ISNUMBER(Y385),(Y385-VLOOKUP($B385,Stats!$A$2:$AA$19,5,FALSE))/VLOOKUP($B385,Stats!$A$2:$AA$19,19,FALSE),""))</f>
        <v>0.31156306324660338</v>
      </c>
      <c r="BF385" s="46"/>
      <c r="BG385" s="46"/>
      <c r="BH385" s="46">
        <f>IF(ISNUMBER(VLOOKUP($B385,Stats!$A$2:$AA$19,2,FALSE))=FALSE,"",IF(ISNUMBER(Z385),(Z385-VLOOKUP($B385,Stats!$A$2:$AA$19,8,FALSE))/VLOOKUP($B385,Stats!$A$2:$AA$19,22,FALSE),""))</f>
        <v>-0.39509019437688425</v>
      </c>
      <c r="BI385" s="46" t="str">
        <f>IF(ISNUMBER(VLOOKUP($B385,Stats!$A$2:$AA$19,2,FALSE))=FALSE,"",IF(ISNUMBER(#REF!),(#REF!-VLOOKUP($B385,Stats!$A$2:$AA$19,9,FALSE))/VLOOKUP($B385,Stats!$A$2:$AA$19,23,FALSE),""))</f>
        <v/>
      </c>
      <c r="BJ385" s="46" t="str">
        <f>IF(ISNUMBER(VLOOKUP($B385,Stats!$A$2:$AA$19,2,FALSE))=FALSE,"",IF(ISNUMBER(#REF!),(#REF!-VLOOKUP($B385,Stats!$A$2:$AA$19,10,FALSE))/VLOOKUP($B385,Stats!$A$2:$AA$19,24,FALSE),""))</f>
        <v/>
      </c>
      <c r="BK385" s="44">
        <f t="shared" si="73"/>
        <v>-0.33662120258568762</v>
      </c>
      <c r="BL385" s="46" t="str">
        <f>IF(ISNUMBER(VLOOKUP($B385,Stats!$A$2:$AA$19,2,FALSE))=FALSE,"",IF(ISNUMBER(#REF!),(#REF!-VLOOKUP($B385,Stats!$A$2:$AA$19,11,FALSE))/VLOOKUP($B385,Stats!$A$2:$AA$19,25,FALSE),""))</f>
        <v/>
      </c>
      <c r="BM385" s="46" t="str">
        <f>IF(ISNUMBER(VLOOKUP($B385,Stats!$A$2:$AA$19,2,FALSE))=FALSE,"",IF(ISNUMBER(AA385),(AA385-VLOOKUP($B385,Stats!$A$2:$AA$19,12,FALSE))/VLOOKUP($B385,Stats!$A$2:$AA$19,26,FALSE),""))</f>
        <v/>
      </c>
      <c r="BN385" s="46" t="str">
        <f>IF(ISNUMBER(VLOOKUP($B385,Stats!$A$2:$AA$19,2,FALSE))=FALSE,"",IF(ISNUMBER(#REF!),(#REF!-VLOOKUP($B385,Stats!$A$2:$AA$19,13,FALSE))/VLOOKUP($B385,Stats!$A$2:$AA$19,27,FALSE),""))</f>
        <v/>
      </c>
      <c r="BO385" s="46" t="str">
        <f>IF(ISNUMBER(VLOOKUP($B385,Stats!$A$2:$AA$19,2,FALSE))=FALSE,"",IF(ISNUMBER(#REF!),(#REF!-VLOOKUP($B385,Stats!$A$2:$AA$19,14,FALSE))/VLOOKUP($B385,Stats!$A$2:$AB$19,28,FALSE),""))</f>
        <v/>
      </c>
      <c r="BP385" s="46"/>
      <c r="BQ385" s="46">
        <f>IF(ISNUMBER(VLOOKUP($B385,Stats!$A$2:$AA$19,2,FALSE))=FALSE,"",IF(ISNUMBER(BM385),BM385,(VLOOKUP($B385,Stats!$A$2:$AT$19,46,FALSE)-VLOOKUP($B385,Stats!$A$2:$AA$19,12,FALSE))/VLOOKUP($B385,Stats!$A$2:$AA$19,26,FALSE)))</f>
        <v>-0.71825946798524909</v>
      </c>
      <c r="BR385" s="51">
        <f t="shared" si="74"/>
        <v>-0.71825946798524909</v>
      </c>
      <c r="BS385" s="32" t="str">
        <f t="shared" si="69"/>
        <v>7318_201423</v>
      </c>
      <c r="BT385" s="53">
        <f t="shared" si="70"/>
        <v>-0.5631446871445005</v>
      </c>
    </row>
    <row r="386" spans="1:72" x14ac:dyDescent="0.15">
      <c r="A386" s="16">
        <v>7318</v>
      </c>
      <c r="B386" s="17">
        <v>201424</v>
      </c>
      <c r="C386" s="3">
        <v>0</v>
      </c>
      <c r="D386" s="23">
        <v>6.0123966942148721E-2</v>
      </c>
      <c r="E386" s="18">
        <v>4.3167293070900696E-3</v>
      </c>
      <c r="F386" s="24">
        <v>9</v>
      </c>
      <c r="G386" s="24">
        <v>1</v>
      </c>
      <c r="H386" s="20">
        <v>6.652755118797914E-3</v>
      </c>
      <c r="I386" s="20">
        <v>-1.2348219798312687E-3</v>
      </c>
      <c r="J386" s="24">
        <v>8</v>
      </c>
      <c r="K386" s="24">
        <v>1</v>
      </c>
      <c r="L386" s="20">
        <v>1.3257767432446332E-2</v>
      </c>
      <c r="M386" s="20">
        <v>-1.2348219798312687E-3</v>
      </c>
      <c r="N386" s="19">
        <v>1.0262</v>
      </c>
      <c r="O386" s="19">
        <v>1.0559785964190163</v>
      </c>
      <c r="P386" s="25">
        <v>41971</v>
      </c>
      <c r="Q386" s="20">
        <v>-1.2348219798312687E-3</v>
      </c>
      <c r="R386" s="25">
        <v>41961</v>
      </c>
      <c r="S386" s="25">
        <f>IF(ISNUMBER(R386),VLOOKUP(B386,Index!$B$3:$AB$18,27,FALSE),"")</f>
        <v>41963</v>
      </c>
      <c r="T386" s="25">
        <f>IF(ISNUMBER($R386),VLOOKUP($B386,Index!$B$21:$AB$36,27,FALSE),"")</f>
        <v>41963</v>
      </c>
      <c r="U386" s="25">
        <f>IF(ISNUMBER($R386),VLOOKUP($B386,Index!$B$39:$AB$54,27,FALSE),"")</f>
        <v>41963</v>
      </c>
      <c r="W386" s="18">
        <v>1.8037190082644616</v>
      </c>
      <c r="X386" s="19">
        <v>0.9</v>
      </c>
      <c r="Y386" s="18">
        <v>8.1904179916830328E-2</v>
      </c>
      <c r="Z386" s="19">
        <f t="shared" si="71"/>
        <v>2</v>
      </c>
      <c r="AA386" s="21">
        <v>48.690392561982343</v>
      </c>
      <c r="AB386" s="28"/>
      <c r="AC386" s="18">
        <v>3.253402260774533</v>
      </c>
      <c r="AD386" s="19">
        <v>0.81</v>
      </c>
      <c r="AE386" s="18">
        <v>6.7082946878485126E-3</v>
      </c>
      <c r="AF386" s="19">
        <f t="shared" si="72"/>
        <v>4</v>
      </c>
      <c r="AG386" s="21">
        <v>2370.7543278399453</v>
      </c>
      <c r="AH386" s="28"/>
      <c r="AK386" t="str">
        <f t="shared" si="80"/>
        <v/>
      </c>
      <c r="AL386" t="str">
        <f t="shared" si="80"/>
        <v/>
      </c>
      <c r="AM386" t="str">
        <f t="shared" si="80"/>
        <v/>
      </c>
      <c r="AN386">
        <f t="shared" si="80"/>
        <v>48.690392561982343</v>
      </c>
      <c r="AO386" t="str">
        <f t="shared" si="80"/>
        <v/>
      </c>
      <c r="AP386" t="str">
        <f t="shared" si="80"/>
        <v/>
      </c>
      <c r="AQ386" t="str">
        <f t="shared" si="80"/>
        <v/>
      </c>
      <c r="AR386" t="str">
        <f t="shared" si="80"/>
        <v/>
      </c>
      <c r="AS386" t="str">
        <f t="shared" si="80"/>
        <v/>
      </c>
      <c r="AT386" t="str">
        <f t="shared" si="80"/>
        <v/>
      </c>
      <c r="AU386" t="str">
        <f t="shared" si="80"/>
        <v/>
      </c>
      <c r="AV386" t="str">
        <f t="shared" si="80"/>
        <v/>
      </c>
      <c r="AW386" t="str">
        <f t="shared" si="80"/>
        <v/>
      </c>
      <c r="AX386" t="str">
        <f t="shared" si="80"/>
        <v/>
      </c>
      <c r="AZ386" s="46">
        <f>IF(ISNUMBER(VLOOKUP($B386,Stats!$A$2:$AA$19,2,FALSE))=FALSE,"",IF(ISNUMBER(W386),(W386-VLOOKUP($B386,Stats!$A$2:$AA$19,2,FALSE))/VLOOKUP($B386,Stats!$A$2:$AA$19,16,FALSE),""))</f>
        <v>0.76275794592269619</v>
      </c>
      <c r="BA386" s="46">
        <f>IF(ISNUMBER(VLOOKUP($B386,Stats!$A$2:$AA$19,2,FALSE))=FALSE,"",IF(ISNUMBER(X386),(X386-VLOOKUP($B386,Stats!$A$2:$AA$19,3,FALSE))/VLOOKUP($B386,Stats!$A$2:$AA$19,17,FALSE),""))</f>
        <v>1.2377608208189006</v>
      </c>
      <c r="BB386" s="46"/>
      <c r="BC386" s="46"/>
      <c r="BD386" s="44">
        <f t="shared" si="68"/>
        <v>1.0002593833707984</v>
      </c>
      <c r="BE386" s="46">
        <f>IF(ISNUMBER(VLOOKUP($B386,Stats!$A$2:$AA$19,2,FALSE))=FALSE,"",IF(ISNUMBER(Y386),(Y386-VLOOKUP($B386,Stats!$A$2:$AA$19,5,FALSE))/VLOOKUP($B386,Stats!$A$2:$AA$19,19,FALSE),""))</f>
        <v>-0.42545008854018201</v>
      </c>
      <c r="BF386" s="46"/>
      <c r="BG386" s="46"/>
      <c r="BH386" s="46">
        <f>IF(ISNUMBER(VLOOKUP($B386,Stats!$A$2:$AA$19,2,FALSE))=FALSE,"",IF(ISNUMBER(Z386),(Z386-VLOOKUP($B386,Stats!$A$2:$AA$19,8,FALSE))/VLOOKUP($B386,Stats!$A$2:$AA$19,22,FALSE),""))</f>
        <v>-0.12438953477147197</v>
      </c>
      <c r="BI386" s="46" t="str">
        <f>IF(ISNUMBER(VLOOKUP($B386,Stats!$A$2:$AA$19,2,FALSE))=FALSE,"",IF(ISNUMBER(#REF!),(#REF!-VLOOKUP($B386,Stats!$A$2:$AA$19,9,FALSE))/VLOOKUP($B386,Stats!$A$2:$AA$19,23,FALSE),""))</f>
        <v/>
      </c>
      <c r="BJ386" s="46" t="str">
        <f>IF(ISNUMBER(VLOOKUP($B386,Stats!$A$2:$AA$19,2,FALSE))=FALSE,"",IF(ISNUMBER(#REF!),(#REF!-VLOOKUP($B386,Stats!$A$2:$AA$19,10,FALSE))/VLOOKUP($B386,Stats!$A$2:$AA$19,24,FALSE),""))</f>
        <v/>
      </c>
      <c r="BK386" s="44">
        <f t="shared" si="73"/>
        <v>0.26049820154668579</v>
      </c>
      <c r="BL386" s="46" t="str">
        <f>IF(ISNUMBER(VLOOKUP($B386,Stats!$A$2:$AA$19,2,FALSE))=FALSE,"",IF(ISNUMBER(#REF!),(#REF!-VLOOKUP($B386,Stats!$A$2:$AA$19,11,FALSE))/VLOOKUP($B386,Stats!$A$2:$AA$19,25,FALSE),""))</f>
        <v/>
      </c>
      <c r="BM386" s="46">
        <f>IF(ISNUMBER(VLOOKUP($B386,Stats!$A$2:$AA$19,2,FALSE))=FALSE,"",IF(ISNUMBER(AA386),(AA386-VLOOKUP($B386,Stats!$A$2:$AA$19,12,FALSE))/VLOOKUP($B386,Stats!$A$2:$AA$19,26,FALSE),""))</f>
        <v>1.8661559745842216</v>
      </c>
      <c r="BN386" s="46" t="str">
        <f>IF(ISNUMBER(VLOOKUP($B386,Stats!$A$2:$AA$19,2,FALSE))=FALSE,"",IF(ISNUMBER(#REF!),(#REF!-VLOOKUP($B386,Stats!$A$2:$AA$19,13,FALSE))/VLOOKUP($B386,Stats!$A$2:$AA$19,27,FALSE),""))</f>
        <v/>
      </c>
      <c r="BO386" s="46" t="str">
        <f>IF(ISNUMBER(VLOOKUP($B386,Stats!$A$2:$AA$19,2,FALSE))=FALSE,"",IF(ISNUMBER(#REF!),(#REF!-VLOOKUP($B386,Stats!$A$2:$AA$19,14,FALSE))/VLOOKUP($B386,Stats!$A$2:$AB$19,28,FALSE),""))</f>
        <v/>
      </c>
      <c r="BP386" s="46"/>
      <c r="BQ386" s="46">
        <f>IF(ISNUMBER(VLOOKUP($B386,Stats!$A$2:$AA$19,2,FALSE))=FALSE,"",IF(ISNUMBER(BM386),BM386,(VLOOKUP($B386,Stats!$A$2:$AT$19,46,FALSE)-VLOOKUP($B386,Stats!$A$2:$AA$19,12,FALSE))/VLOOKUP($B386,Stats!$A$2:$AA$19,26,FALSE)))</f>
        <v>1.8661559745842216</v>
      </c>
      <c r="BR386" s="51">
        <f t="shared" si="74"/>
        <v>1.8661559745842216</v>
      </c>
      <c r="BS386" s="32" t="str">
        <f t="shared" si="69"/>
        <v>7318_201424</v>
      </c>
      <c r="BT386" s="53">
        <f t="shared" si="70"/>
        <v>0.72958199251901545</v>
      </c>
    </row>
    <row r="387" spans="1:72" x14ac:dyDescent="0.15">
      <c r="A387" s="16">
        <v>7318</v>
      </c>
      <c r="B387" s="17">
        <v>201425</v>
      </c>
      <c r="C387" s="3">
        <v>0</v>
      </c>
      <c r="D387" s="23">
        <v>7.1915805885792272E-2</v>
      </c>
      <c r="E387" s="18">
        <v>1.4395856034622593E-2</v>
      </c>
      <c r="F387" s="24">
        <v>7</v>
      </c>
      <c r="G387" s="24">
        <v>3</v>
      </c>
      <c r="H387" s="20">
        <v>1.4406450775300879E-2</v>
      </c>
      <c r="I387" s="20">
        <v>-1.0075267129904772E-2</v>
      </c>
      <c r="J387" s="24">
        <v>5</v>
      </c>
      <c r="K387" s="24">
        <v>1</v>
      </c>
      <c r="L387" s="20">
        <v>2.4221124620060763E-2</v>
      </c>
      <c r="M387" s="20">
        <v>-2.0019929341425824E-2</v>
      </c>
      <c r="N387" s="19">
        <v>1.1072</v>
      </c>
      <c r="O387" s="19">
        <v>1.0829420970266042</v>
      </c>
      <c r="P387" s="25">
        <v>41984</v>
      </c>
      <c r="Q387" s="20">
        <v>-2.0019929341425824E-2</v>
      </c>
      <c r="R387" s="25">
        <v>41982</v>
      </c>
      <c r="S387" s="25">
        <f>IF(ISNUMBER(R387),VLOOKUP(B387,Index!$B$3:$AB$18,27,FALSE),"")</f>
        <v>41982</v>
      </c>
      <c r="T387" s="25">
        <f>IF(ISNUMBER($R387),VLOOKUP($B387,Index!$B$21:$AB$36,27,FALSE),"")</f>
        <v>41982</v>
      </c>
      <c r="U387" s="25">
        <f>IF(ISNUMBER($R387),VLOOKUP($B387,Index!$B$39:$AB$54,27,FALSE),"")</f>
        <v>41982</v>
      </c>
      <c r="W387" s="18">
        <v>2.1574741765737682</v>
      </c>
      <c r="X387" s="19">
        <v>0.7</v>
      </c>
      <c r="Y387" s="18">
        <v>0.27314216362372307</v>
      </c>
      <c r="Z387" s="19">
        <f t="shared" si="71"/>
        <v>0</v>
      </c>
      <c r="AA387" s="21">
        <v>3.5922107745396472</v>
      </c>
      <c r="AB387" s="28"/>
      <c r="AC387" s="18">
        <v>4.654694822582659</v>
      </c>
      <c r="AD387" s="19">
        <v>0.48999999999999994</v>
      </c>
      <c r="AE387" s="18">
        <v>7.4606641549048711E-2</v>
      </c>
      <c r="AF387" s="19">
        <f t="shared" si="72"/>
        <v>0</v>
      </c>
      <c r="AG387" s="21">
        <v>12.903978248718731</v>
      </c>
      <c r="AH387" s="28"/>
      <c r="AK387" t="str">
        <f t="shared" si="80"/>
        <v/>
      </c>
      <c r="AL387" t="str">
        <f t="shared" si="80"/>
        <v/>
      </c>
      <c r="AM387" t="str">
        <f t="shared" si="80"/>
        <v/>
      </c>
      <c r="AN387" t="str">
        <f t="shared" si="80"/>
        <v/>
      </c>
      <c r="AO387">
        <f t="shared" si="80"/>
        <v>3.5922107745396472</v>
      </c>
      <c r="AP387" t="str">
        <f t="shared" si="80"/>
        <v/>
      </c>
      <c r="AQ387" t="str">
        <f t="shared" si="80"/>
        <v/>
      </c>
      <c r="AR387" t="str">
        <f t="shared" si="80"/>
        <v/>
      </c>
      <c r="AS387" t="str">
        <f t="shared" si="80"/>
        <v/>
      </c>
      <c r="AT387" t="str">
        <f t="shared" si="80"/>
        <v/>
      </c>
      <c r="AU387" t="str">
        <f t="shared" si="80"/>
        <v/>
      </c>
      <c r="AV387" t="str">
        <f t="shared" si="80"/>
        <v/>
      </c>
      <c r="AW387" t="str">
        <f t="shared" si="80"/>
        <v/>
      </c>
      <c r="AX387" t="str">
        <f t="shared" si="80"/>
        <v/>
      </c>
      <c r="AZ387" s="46">
        <f>IF(ISNUMBER(VLOOKUP($B387,Stats!$A$2:$AA$19,2,FALSE))=FALSE,"",IF(ISNUMBER(W387),(W387-VLOOKUP($B387,Stats!$A$2:$AA$19,2,FALSE))/VLOOKUP($B387,Stats!$A$2:$AA$19,16,FALSE),""))</f>
        <v>0.84944557604864934</v>
      </c>
      <c r="BA387" s="46">
        <f>IF(ISNUMBER(VLOOKUP($B387,Stats!$A$2:$AA$19,2,FALSE))=FALSE,"",IF(ISNUMBER(X387),(X387-VLOOKUP($B387,Stats!$A$2:$AA$19,3,FALSE))/VLOOKUP($B387,Stats!$A$2:$AA$19,17,FALSE),""))</f>
        <v>0.52844508262562895</v>
      </c>
      <c r="BB387" s="46"/>
      <c r="BC387" s="46"/>
      <c r="BD387" s="44">
        <f t="shared" ref="BD387:BD450" si="81">IF(ISNUMBER(AZ387),MAX(-3,MIN(3,SUM(0,AZ387)))*$AZ$1+MAX(-3,MIN(3,SUM(0,BA387)))*$BA$1+$BB$1*MAX(-3,MIN(3,SUM(0,BC387))),"")</f>
        <v>0.68894532933713915</v>
      </c>
      <c r="BE387" s="46">
        <f>IF(ISNUMBER(VLOOKUP($B387,Stats!$A$2:$AA$19,2,FALSE))=FALSE,"",IF(ISNUMBER(Y387),(Y387-VLOOKUP($B387,Stats!$A$2:$AA$19,5,FALSE))/VLOOKUP($B387,Stats!$A$2:$AA$19,19,FALSE),""))</f>
        <v>-0.23705468008129812</v>
      </c>
      <c r="BF387" s="46"/>
      <c r="BG387" s="46"/>
      <c r="BH387" s="46">
        <f>IF(ISNUMBER(VLOOKUP($B387,Stats!$A$2:$AA$19,2,FALSE))=FALSE,"",IF(ISNUMBER(Z387),(Z387-VLOOKUP($B387,Stats!$A$2:$AA$19,8,FALSE))/VLOOKUP($B387,Stats!$A$2:$AA$19,22,FALSE),""))</f>
        <v>-0.38938659637819406</v>
      </c>
      <c r="BI387" s="46" t="str">
        <f>IF(ISNUMBER(VLOOKUP($B387,Stats!$A$2:$AA$19,2,FALSE))=FALSE,"",IF(ISNUMBER(#REF!),(#REF!-VLOOKUP($B387,Stats!$A$2:$AA$19,9,FALSE))/VLOOKUP($B387,Stats!$A$2:$AA$19,23,FALSE),""))</f>
        <v/>
      </c>
      <c r="BJ387" s="46" t="str">
        <f>IF(ISNUMBER(VLOOKUP($B387,Stats!$A$2:$AA$19,2,FALSE))=FALSE,"",IF(ISNUMBER(#REF!),(#REF!-VLOOKUP($B387,Stats!$A$2:$AA$19,10,FALSE))/VLOOKUP($B387,Stats!$A$2:$AA$19,24,FALSE),""))</f>
        <v/>
      </c>
      <c r="BK387" s="44">
        <f t="shared" si="73"/>
        <v>4.9122297143450455E-2</v>
      </c>
      <c r="BL387" s="46" t="str">
        <f>IF(ISNUMBER(VLOOKUP($B387,Stats!$A$2:$AA$19,2,FALSE))=FALSE,"",IF(ISNUMBER(#REF!),(#REF!-VLOOKUP($B387,Stats!$A$2:$AA$19,11,FALSE))/VLOOKUP($B387,Stats!$A$2:$AA$19,25,FALSE),""))</f>
        <v/>
      </c>
      <c r="BM387" s="46">
        <f>IF(ISNUMBER(VLOOKUP($B387,Stats!$A$2:$AA$19,2,FALSE))=FALSE,"",IF(ISNUMBER(AA387),(AA387-VLOOKUP($B387,Stats!$A$2:$AA$19,12,FALSE))/VLOOKUP($B387,Stats!$A$2:$AA$19,26,FALSE),""))</f>
        <v>0.53307148417103989</v>
      </c>
      <c r="BN387" s="46" t="str">
        <f>IF(ISNUMBER(VLOOKUP($B387,Stats!$A$2:$AA$19,2,FALSE))=FALSE,"",IF(ISNUMBER(#REF!),(#REF!-VLOOKUP($B387,Stats!$A$2:$AA$19,13,FALSE))/VLOOKUP($B387,Stats!$A$2:$AA$19,27,FALSE),""))</f>
        <v/>
      </c>
      <c r="BO387" s="46" t="str">
        <f>IF(ISNUMBER(VLOOKUP($B387,Stats!$A$2:$AA$19,2,FALSE))=FALSE,"",IF(ISNUMBER(#REF!),(#REF!-VLOOKUP($B387,Stats!$A$2:$AA$19,14,FALSE))/VLOOKUP($B387,Stats!$A$2:$AB$19,28,FALSE),""))</f>
        <v/>
      </c>
      <c r="BP387" s="46"/>
      <c r="BQ387" s="46">
        <f>IF(ISNUMBER(VLOOKUP($B387,Stats!$A$2:$AA$19,2,FALSE))=FALSE,"",IF(ISNUMBER(BM387),BM387,(VLOOKUP($B387,Stats!$A$2:$AT$19,46,FALSE)-VLOOKUP($B387,Stats!$A$2:$AA$19,12,FALSE))/VLOOKUP($B387,Stats!$A$2:$AA$19,26,FALSE)))</f>
        <v>0.53307148417103989</v>
      </c>
      <c r="BR387" s="51">
        <f t="shared" si="74"/>
        <v>0.53307148417103989</v>
      </c>
      <c r="BS387" s="32" t="str">
        <f t="shared" ref="BS387:BS450" si="82">IF(ISNUMBER(AZ387),CONCATENATE(A387,"_",B387),"")</f>
        <v>7318_201425</v>
      </c>
      <c r="BT387" s="53">
        <f t="shared" ref="BT387:BT450" si="83">IF(ISNUMBER(AZ387),BD387*$BD$1+BK387*$BK$1+$BR$1*BR387,"")</f>
        <v>0.27387674098770609</v>
      </c>
    </row>
    <row r="388" spans="1:72" x14ac:dyDescent="0.15">
      <c r="A388" s="16">
        <v>7318</v>
      </c>
      <c r="B388" s="17">
        <v>201426</v>
      </c>
      <c r="C388" s="3">
        <v>0</v>
      </c>
      <c r="D388" s="23">
        <v>4.5272727272727131E-2</v>
      </c>
      <c r="E388" s="18">
        <v>1.1952198270212256E-2</v>
      </c>
      <c r="F388" s="24">
        <v>6</v>
      </c>
      <c r="G388" s="24">
        <v>4</v>
      </c>
      <c r="H388" s="20">
        <v>1.2419713642041605E-2</v>
      </c>
      <c r="I388" s="20">
        <v>-7.3756552132402398E-3</v>
      </c>
      <c r="J388" s="24">
        <v>2</v>
      </c>
      <c r="K388" s="24">
        <v>2</v>
      </c>
      <c r="L388" s="20">
        <v>2.140890112818683E-2</v>
      </c>
      <c r="M388" s="20">
        <v>-1.2220140933012269E-2</v>
      </c>
      <c r="N388" s="19">
        <v>1.1497999999999999</v>
      </c>
      <c r="O388" s="19">
        <v>1.055152794347068</v>
      </c>
      <c r="P388" s="25">
        <v>41999</v>
      </c>
      <c r="Q388" s="20">
        <v>-1.6055659620016094E-2</v>
      </c>
      <c r="R388" s="25">
        <v>41997</v>
      </c>
      <c r="S388" s="25">
        <f>IF(ISNUMBER(R388),VLOOKUP(B388,Index!$B$3:$AB$18,27,FALSE),"")</f>
        <v>41997</v>
      </c>
      <c r="T388" s="25">
        <f>IF(ISNUMBER($R388),VLOOKUP($B388,Index!$B$21:$AB$36,27,FALSE),"")</f>
        <v>41996</v>
      </c>
      <c r="U388" s="25">
        <f>IF(ISNUMBER($R388),VLOOKUP($B388,Index!$B$39:$AB$54,27,FALSE),"")</f>
        <v>41996</v>
      </c>
      <c r="W388" s="18">
        <v>1.3581818181818139</v>
      </c>
      <c r="X388" s="19">
        <v>0.6</v>
      </c>
      <c r="Y388" s="18">
        <v>0.22677701747877219</v>
      </c>
      <c r="Z388" s="19">
        <f t="shared" ref="Z388:Z451" si="84">IF(ISNUMBER(B388),ABS(R388-S388),"")</f>
        <v>0</v>
      </c>
      <c r="AA388" s="21">
        <v>2.8197363636363479</v>
      </c>
      <c r="AB388" s="28"/>
      <c r="AC388" s="18">
        <v>1.8446578512396579</v>
      </c>
      <c r="AD388" s="19">
        <v>0.36</v>
      </c>
      <c r="AE388" s="18">
        <v>5.1427815656567344E-2</v>
      </c>
      <c r="AF388" s="19">
        <f t="shared" ref="AF388:AF451" si="85">IF(ISNUMBER(B388),(ABS(R388-S388))^2,"")</f>
        <v>0</v>
      </c>
      <c r="AG388" s="21">
        <v>7.9509131604131342</v>
      </c>
      <c r="AH388" s="28"/>
      <c r="AK388" t="str">
        <f t="shared" si="80"/>
        <v/>
      </c>
      <c r="AL388" t="str">
        <f t="shared" si="80"/>
        <v/>
      </c>
      <c r="AM388" t="str">
        <f t="shared" si="80"/>
        <v/>
      </c>
      <c r="AN388" t="str">
        <f t="shared" si="80"/>
        <v/>
      </c>
      <c r="AO388" t="str">
        <f t="shared" si="80"/>
        <v/>
      </c>
      <c r="AP388">
        <f t="shared" si="80"/>
        <v>2.8197363636363479</v>
      </c>
      <c r="AQ388" t="str">
        <f t="shared" si="80"/>
        <v/>
      </c>
      <c r="AR388" t="str">
        <f t="shared" si="80"/>
        <v/>
      </c>
      <c r="AS388" t="str">
        <f t="shared" si="80"/>
        <v/>
      </c>
      <c r="AT388" t="str">
        <f t="shared" si="80"/>
        <v/>
      </c>
      <c r="AU388" t="str">
        <f t="shared" si="80"/>
        <v/>
      </c>
      <c r="AV388" t="str">
        <f t="shared" si="80"/>
        <v/>
      </c>
      <c r="AW388" t="str">
        <f t="shared" si="80"/>
        <v/>
      </c>
      <c r="AX388" t="str">
        <f t="shared" si="80"/>
        <v/>
      </c>
      <c r="AZ388" s="46">
        <f>IF(ISNUMBER(VLOOKUP($B388,Stats!$A$2:$AA$19,2,FALSE))=FALSE,"",IF(ISNUMBER(W388),(W388-VLOOKUP($B388,Stats!$A$2:$AA$19,2,FALSE))/VLOOKUP($B388,Stats!$A$2:$AA$19,16,FALSE),""))</f>
        <v>0.33128901191584853</v>
      </c>
      <c r="BA388" s="46">
        <f>IF(ISNUMBER(VLOOKUP($B388,Stats!$A$2:$AA$19,2,FALSE))=FALSE,"",IF(ISNUMBER(X388),(X388-VLOOKUP($B388,Stats!$A$2:$AA$19,3,FALSE))/VLOOKUP($B388,Stats!$A$2:$AA$19,17,FALSE),""))</f>
        <v>0.11585391847087115</v>
      </c>
      <c r="BB388" s="46"/>
      <c r="BC388" s="46"/>
      <c r="BD388" s="44">
        <f t="shared" si="81"/>
        <v>0.22357146519335985</v>
      </c>
      <c r="BE388" s="46">
        <f>IF(ISNUMBER(VLOOKUP($B388,Stats!$A$2:$AA$19,2,FALSE))=FALSE,"",IF(ISNUMBER(Y388),(Y388-VLOOKUP($B388,Stats!$A$2:$AA$19,5,FALSE))/VLOOKUP($B388,Stats!$A$2:$AA$19,19,FALSE),""))</f>
        <v>-0.10301834512888076</v>
      </c>
      <c r="BF388" s="46"/>
      <c r="BG388" s="46"/>
      <c r="BH388" s="46">
        <f>IF(ISNUMBER(VLOOKUP($B388,Stats!$A$2:$AA$19,2,FALSE))=FALSE,"",IF(ISNUMBER(Z388),(Z388-VLOOKUP($B388,Stats!$A$2:$AA$19,8,FALSE))/VLOOKUP($B388,Stats!$A$2:$AA$19,22,FALSE),""))</f>
        <v>-0.60316436580698729</v>
      </c>
      <c r="BI388" s="46" t="str">
        <f>IF(ISNUMBER(VLOOKUP($B388,Stats!$A$2:$AA$19,2,FALSE))=FALSE,"",IF(ISNUMBER(#REF!),(#REF!-VLOOKUP($B388,Stats!$A$2:$AA$19,9,FALSE))/VLOOKUP($B388,Stats!$A$2:$AA$19,23,FALSE),""))</f>
        <v/>
      </c>
      <c r="BJ388" s="46" t="str">
        <f>IF(ISNUMBER(VLOOKUP($B388,Stats!$A$2:$AA$19,2,FALSE))=FALSE,"",IF(ISNUMBER(#REF!),(#REF!-VLOOKUP($B388,Stats!$A$2:$AA$19,10,FALSE))/VLOOKUP($B388,Stats!$A$2:$AA$19,24,FALSE),""))</f>
        <v/>
      </c>
      <c r="BK388" s="44">
        <f t="shared" si="73"/>
        <v>-0.10883646815187967</v>
      </c>
      <c r="BL388" s="46" t="str">
        <f>IF(ISNUMBER(VLOOKUP($B388,Stats!$A$2:$AA$19,2,FALSE))=FALSE,"",IF(ISNUMBER(#REF!),(#REF!-VLOOKUP($B388,Stats!$A$2:$AA$19,11,FALSE))/VLOOKUP($B388,Stats!$A$2:$AA$19,25,FALSE),""))</f>
        <v/>
      </c>
      <c r="BM388" s="46">
        <f>IF(ISNUMBER(VLOOKUP($B388,Stats!$A$2:$AA$19,2,FALSE))=FALSE,"",IF(ISNUMBER(AA388),(AA388-VLOOKUP($B388,Stats!$A$2:$AA$19,12,FALSE))/VLOOKUP($B388,Stats!$A$2:$AA$19,26,FALSE),""))</f>
        <v>4.8893185526459826E-2</v>
      </c>
      <c r="BN388" s="46" t="str">
        <f>IF(ISNUMBER(VLOOKUP($B388,Stats!$A$2:$AA$19,2,FALSE))=FALSE,"",IF(ISNUMBER(#REF!),(#REF!-VLOOKUP($B388,Stats!$A$2:$AA$19,13,FALSE))/VLOOKUP($B388,Stats!$A$2:$AA$19,27,FALSE),""))</f>
        <v/>
      </c>
      <c r="BO388" s="46" t="str">
        <f>IF(ISNUMBER(VLOOKUP($B388,Stats!$A$2:$AA$19,2,FALSE))=FALSE,"",IF(ISNUMBER(#REF!),(#REF!-VLOOKUP($B388,Stats!$A$2:$AA$19,14,FALSE))/VLOOKUP($B388,Stats!$A$2:$AB$19,28,FALSE),""))</f>
        <v/>
      </c>
      <c r="BP388" s="46"/>
      <c r="BQ388" s="46">
        <f>IF(ISNUMBER(VLOOKUP($B388,Stats!$A$2:$AA$19,2,FALSE))=FALSE,"",IF(ISNUMBER(BM388),BM388,(VLOOKUP($B388,Stats!$A$2:$AT$19,46,FALSE)-VLOOKUP($B388,Stats!$A$2:$AA$19,12,FALSE))/VLOOKUP($B388,Stats!$A$2:$AA$19,26,FALSE)))</f>
        <v>4.8893185526459826E-2</v>
      </c>
      <c r="BR388" s="51">
        <f t="shared" si="74"/>
        <v>4.8893185526459826E-2</v>
      </c>
      <c r="BS388" s="32" t="str">
        <f t="shared" si="82"/>
        <v>7318_201426</v>
      </c>
      <c r="BT388" s="53">
        <f t="shared" si="83"/>
        <v>-1.0808950747163867E-2</v>
      </c>
    </row>
    <row r="389" spans="1:72" x14ac:dyDescent="0.15">
      <c r="A389" s="16">
        <v>7318</v>
      </c>
      <c r="B389" s="17">
        <v>201427</v>
      </c>
      <c r="C389" s="3">
        <v>0</v>
      </c>
      <c r="D389" s="23">
        <v>1.4350321795094656E-2</v>
      </c>
      <c r="E389" s="18">
        <v>1.2739280186458653E-2</v>
      </c>
      <c r="F389" s="24">
        <v>2</v>
      </c>
      <c r="G389" s="24">
        <v>1</v>
      </c>
      <c r="H389" s="20">
        <v>1.2086624184094452E-2</v>
      </c>
      <c r="I389" s="20">
        <v>-9.7287989668533026E-3</v>
      </c>
      <c r="J389" s="24">
        <v>1</v>
      </c>
      <c r="K389" s="24">
        <v>1</v>
      </c>
      <c r="L389" s="20">
        <v>1.3997565640758047E-2</v>
      </c>
      <c r="M389" s="20">
        <v>-9.7287989668533026E-3</v>
      </c>
      <c r="N389" s="19">
        <v>1.1662999999999999</v>
      </c>
      <c r="O389" s="19">
        <v>1.0041325871717606</v>
      </c>
      <c r="P389" s="25">
        <v>42004</v>
      </c>
      <c r="Q389" s="20">
        <v>-9.7287989668533026E-3</v>
      </c>
      <c r="R389" s="25">
        <v>42003</v>
      </c>
      <c r="S389" s="25">
        <f>IF(ISNUMBER(R389),VLOOKUP(B389,Index!$B$3:$AB$18,27,FALSE),"")</f>
        <v>42002</v>
      </c>
      <c r="T389" s="25">
        <f>IF(ISNUMBER($R389),VLOOKUP($B389,Index!$B$21:$AB$36,27,FALSE),"")</f>
        <v>42003</v>
      </c>
      <c r="U389" s="25">
        <f>IF(ISNUMBER($R389),VLOOKUP($B389,Index!$B$39:$AB$54,27,FALSE),"")</f>
        <v>42003</v>
      </c>
      <c r="W389" s="18">
        <v>1.7220386154113587</v>
      </c>
      <c r="X389" s="19">
        <v>0.66666666666666663</v>
      </c>
      <c r="Y389" s="18">
        <v>0.24171084684158317</v>
      </c>
      <c r="Z389" s="19">
        <f t="shared" si="84"/>
        <v>1</v>
      </c>
      <c r="AA389" s="21">
        <v>1.4750352889382548</v>
      </c>
      <c r="AB389" s="28"/>
      <c r="AC389" s="18">
        <v>2.9654169929678695</v>
      </c>
      <c r="AD389" s="19">
        <v>0.44444444444444442</v>
      </c>
      <c r="AE389" s="18">
        <v>5.842413348087528E-2</v>
      </c>
      <c r="AF389" s="19">
        <f t="shared" si="85"/>
        <v>1</v>
      </c>
      <c r="AG389" s="21">
        <v>2.1757291036131607</v>
      </c>
      <c r="AH389" s="28"/>
      <c r="AK389" t="str">
        <f t="shared" si="80"/>
        <v/>
      </c>
      <c r="AL389" t="str">
        <f t="shared" si="80"/>
        <v/>
      </c>
      <c r="AM389" t="str">
        <f t="shared" si="80"/>
        <v/>
      </c>
      <c r="AN389" t="str">
        <f t="shared" si="80"/>
        <v/>
      </c>
      <c r="AO389" t="str">
        <f t="shared" si="80"/>
        <v/>
      </c>
      <c r="AP389" t="str">
        <f t="shared" si="80"/>
        <v/>
      </c>
      <c r="AQ389">
        <f t="shared" si="80"/>
        <v>1.4750352889382548</v>
      </c>
      <c r="AR389" t="str">
        <f t="shared" si="80"/>
        <v/>
      </c>
      <c r="AS389" t="str">
        <f t="shared" si="80"/>
        <v/>
      </c>
      <c r="AT389" t="str">
        <f t="shared" si="80"/>
        <v/>
      </c>
      <c r="AU389" t="str">
        <f t="shared" si="80"/>
        <v/>
      </c>
      <c r="AV389" t="str">
        <f t="shared" si="80"/>
        <v/>
      </c>
      <c r="AW389" t="str">
        <f t="shared" si="80"/>
        <v/>
      </c>
      <c r="AX389" t="str">
        <f t="shared" si="80"/>
        <v/>
      </c>
      <c r="AZ389" s="46">
        <f>IF(ISNUMBER(VLOOKUP($B389,Stats!$A$2:$AA$19,2,FALSE))=FALSE,"",IF(ISNUMBER(W389),(W389-VLOOKUP($B389,Stats!$A$2:$AA$19,2,FALSE))/VLOOKUP($B389,Stats!$A$2:$AA$19,16,FALSE),""))</f>
        <v>0.36269930546431683</v>
      </c>
      <c r="BA389" s="46">
        <f>IF(ISNUMBER(VLOOKUP($B389,Stats!$A$2:$AA$19,2,FALSE))=FALSE,"",IF(ISNUMBER(X389),(X389-VLOOKUP($B389,Stats!$A$2:$AA$19,3,FALSE))/VLOOKUP($B389,Stats!$A$2:$AA$19,17,FALSE),""))</f>
        <v>0.191037174757621</v>
      </c>
      <c r="BB389" s="46"/>
      <c r="BC389" s="46"/>
      <c r="BD389" s="44">
        <f t="shared" si="81"/>
        <v>0.27686824011096889</v>
      </c>
      <c r="BE389" s="46">
        <f>IF(ISNUMBER(VLOOKUP($B389,Stats!$A$2:$AA$19,2,FALSE))=FALSE,"",IF(ISNUMBER(Y389),(Y389-VLOOKUP($B389,Stats!$A$2:$AA$19,5,FALSE))/VLOOKUP($B389,Stats!$A$2:$AA$19,19,FALSE),""))</f>
        <v>0.39153345216057311</v>
      </c>
      <c r="BF389" s="46"/>
      <c r="BG389" s="46"/>
      <c r="BH389" s="46">
        <f>IF(ISNUMBER(VLOOKUP($B389,Stats!$A$2:$AA$19,2,FALSE))=FALSE,"",IF(ISNUMBER(Z389),(Z389-VLOOKUP($B389,Stats!$A$2:$AA$19,8,FALSE))/VLOOKUP($B389,Stats!$A$2:$AA$19,22,FALSE),""))</f>
        <v>0.41115882059143566</v>
      </c>
      <c r="BI389" s="46" t="str">
        <f>IF(ISNUMBER(VLOOKUP($B389,Stats!$A$2:$AA$19,2,FALSE))=FALSE,"",IF(ISNUMBER(#REF!),(#REF!-VLOOKUP($B389,Stats!$A$2:$AA$19,9,FALSE))/VLOOKUP($B389,Stats!$A$2:$AA$19,23,FALSE),""))</f>
        <v/>
      </c>
      <c r="BJ389" s="46" t="str">
        <f>IF(ISNUMBER(VLOOKUP($B389,Stats!$A$2:$AA$19,2,FALSE))=FALSE,"",IF(ISNUMBER(#REF!),(#REF!-VLOOKUP($B389,Stats!$A$2:$AA$19,10,FALSE))/VLOOKUP($B389,Stats!$A$2:$AA$19,24,FALSE),""))</f>
        <v/>
      </c>
      <c r="BK389" s="44">
        <f t="shared" ref="BK389:BK452" si="86">IF(ISNUMBER(AZ389),(MAX(-3,MIN(3,SUM(0,-BE389)))*$BE$1+MAX(-3,MIN(3,SUM(0,-BF389)))*$BF$1+$BG$1*MAX(-3,MIN(3,SUM(0,-BG389)))+$BH$1*MAX(-3,MIN(3,SUM(0,BH389)))+$BI$1*MAX(-3,MIN(3,SUM(0,BI389)))+$BJ$1*MAX(-3,MIN(3,SUM(0,BJ389)))),"")</f>
        <v>-0.15072577033497045</v>
      </c>
      <c r="BL389" s="46" t="str">
        <f>IF(ISNUMBER(VLOOKUP($B389,Stats!$A$2:$AA$19,2,FALSE))=FALSE,"",IF(ISNUMBER(#REF!),(#REF!-VLOOKUP($B389,Stats!$A$2:$AA$19,11,FALSE))/VLOOKUP($B389,Stats!$A$2:$AA$19,25,FALSE),""))</f>
        <v/>
      </c>
      <c r="BM389" s="46">
        <f>IF(ISNUMBER(VLOOKUP($B389,Stats!$A$2:$AA$19,2,FALSE))=FALSE,"",IF(ISNUMBER(AA389),(AA389-VLOOKUP($B389,Stats!$A$2:$AA$19,12,FALSE))/VLOOKUP($B389,Stats!$A$2:$AA$19,26,FALSE),""))</f>
        <v>-0.35185337136966305</v>
      </c>
      <c r="BN389" s="46" t="str">
        <f>IF(ISNUMBER(VLOOKUP($B389,Stats!$A$2:$AA$19,2,FALSE))=FALSE,"",IF(ISNUMBER(#REF!),(#REF!-VLOOKUP($B389,Stats!$A$2:$AA$19,13,FALSE))/VLOOKUP($B389,Stats!$A$2:$AA$19,27,FALSE),""))</f>
        <v/>
      </c>
      <c r="BO389" s="46" t="str">
        <f>IF(ISNUMBER(VLOOKUP($B389,Stats!$A$2:$AA$19,2,FALSE))=FALSE,"",IF(ISNUMBER(#REF!),(#REF!-VLOOKUP($B389,Stats!$A$2:$AA$19,14,FALSE))/VLOOKUP($B389,Stats!$A$2:$AB$19,28,FALSE),""))</f>
        <v/>
      </c>
      <c r="BP389" s="46"/>
      <c r="BQ389" s="46">
        <f>IF(ISNUMBER(VLOOKUP($B389,Stats!$A$2:$AA$19,2,FALSE))=FALSE,"",IF(ISNUMBER(BM389),BM389,(VLOOKUP($B389,Stats!$A$2:$AT$19,46,FALSE)-VLOOKUP($B389,Stats!$A$2:$AA$19,12,FALSE))/VLOOKUP($B389,Stats!$A$2:$AA$19,26,FALSE)))</f>
        <v>-0.35185337136966305</v>
      </c>
      <c r="BR389" s="51">
        <f t="shared" si="74"/>
        <v>-0.35185337136966305</v>
      </c>
      <c r="BS389" s="32" t="str">
        <f t="shared" si="82"/>
        <v>7318_201427</v>
      </c>
      <c r="BT389" s="53">
        <f t="shared" si="83"/>
        <v>-0.1054324884527211</v>
      </c>
    </row>
    <row r="390" spans="1:72" x14ac:dyDescent="0.15">
      <c r="A390" s="16">
        <v>7318</v>
      </c>
      <c r="B390" s="17">
        <v>201501</v>
      </c>
      <c r="C390" s="3">
        <v>0</v>
      </c>
      <c r="D390" s="23">
        <v>8.0596758981394956E-3</v>
      </c>
      <c r="E390" s="18">
        <v>1.8715920865005637E-2</v>
      </c>
      <c r="F390" s="24">
        <v>2</v>
      </c>
      <c r="G390" s="24">
        <v>3</v>
      </c>
      <c r="H390" s="20">
        <v>1.8972626301786977E-2</v>
      </c>
      <c r="I390" s="20">
        <v>-9.7382176821075497E-3</v>
      </c>
      <c r="J390" s="24">
        <v>1</v>
      </c>
      <c r="K390" s="24">
        <v>2</v>
      </c>
      <c r="L390" s="20">
        <v>2.9152019206036162E-2</v>
      </c>
      <c r="M390" s="20">
        <v>-2.1334882948696565E-2</v>
      </c>
      <c r="N390" s="19">
        <v>1.2045999999999999</v>
      </c>
      <c r="O390" s="19">
        <v>1.0035824377239024</v>
      </c>
      <c r="P390" s="25">
        <v>42011</v>
      </c>
      <c r="Q390" s="20">
        <v>-2.3991366428689931E-2</v>
      </c>
      <c r="R390" s="25">
        <v>42013</v>
      </c>
      <c r="S390" s="25">
        <f>IF(ISNUMBER(R390),VLOOKUP(B390,Index!$B$3:$AB$18,27,FALSE),"")</f>
        <v>42013</v>
      </c>
      <c r="T390" s="25">
        <f>IF(ISNUMBER($R390),VLOOKUP($B390,Index!$B$21:$AB$36,27,FALSE),"")</f>
        <v>42013</v>
      </c>
      <c r="U390" s="25">
        <f>IF(ISNUMBER($R390),VLOOKUP($B390,Index!$B$39:$AB$54,27,FALSE),"")</f>
        <v>42011</v>
      </c>
      <c r="W390" s="18">
        <v>0.58029666466604368</v>
      </c>
      <c r="X390" s="19">
        <v>0.4</v>
      </c>
      <c r="Y390" s="18">
        <v>0.35510963064531947</v>
      </c>
      <c r="Z390" s="19">
        <f t="shared" si="84"/>
        <v>0</v>
      </c>
      <c r="AA390" s="21">
        <v>0.33594067774736586</v>
      </c>
      <c r="AB390" s="28"/>
      <c r="AC390" s="18">
        <v>0.33674421902253476</v>
      </c>
      <c r="AD390" s="19">
        <v>0.16000000000000003</v>
      </c>
      <c r="AE390" s="18">
        <v>0.12610284977705521</v>
      </c>
      <c r="AF390" s="19">
        <f t="shared" si="85"/>
        <v>0</v>
      </c>
      <c r="AG390" s="21">
        <v>0.11285613896535951</v>
      </c>
      <c r="AH390" s="28"/>
      <c r="AK390" t="str">
        <f t="shared" si="80"/>
        <v/>
      </c>
      <c r="AL390" t="str">
        <f t="shared" si="80"/>
        <v/>
      </c>
      <c r="AM390" t="str">
        <f t="shared" si="80"/>
        <v/>
      </c>
      <c r="AN390" t="str">
        <f t="shared" si="80"/>
        <v/>
      </c>
      <c r="AO390" t="str">
        <f t="shared" si="80"/>
        <v/>
      </c>
      <c r="AP390" t="str">
        <f t="shared" si="80"/>
        <v/>
      </c>
      <c r="AQ390" t="str">
        <f t="shared" si="80"/>
        <v/>
      </c>
      <c r="AR390">
        <f t="shared" si="80"/>
        <v>0.33594067774736586</v>
      </c>
      <c r="AS390" t="str">
        <f t="shared" si="80"/>
        <v/>
      </c>
      <c r="AT390" t="str">
        <f t="shared" si="80"/>
        <v/>
      </c>
      <c r="AU390" t="str">
        <f t="shared" si="80"/>
        <v/>
      </c>
      <c r="AV390" t="str">
        <f t="shared" si="80"/>
        <v/>
      </c>
      <c r="AW390" t="str">
        <f t="shared" si="80"/>
        <v/>
      </c>
      <c r="AX390" t="str">
        <f t="shared" si="80"/>
        <v/>
      </c>
      <c r="AZ390" s="46">
        <f>IF(ISNUMBER(VLOOKUP($B390,Stats!$A$2:$AA$19,2,FALSE))=FALSE,"",IF(ISNUMBER(W390),(W390-VLOOKUP($B390,Stats!$A$2:$AA$19,2,FALSE))/VLOOKUP($B390,Stats!$A$2:$AA$19,16,FALSE),""))</f>
        <v>-0.34328504775238106</v>
      </c>
      <c r="BA390" s="46">
        <f>IF(ISNUMBER(VLOOKUP($B390,Stats!$A$2:$AA$19,2,FALSE))=FALSE,"",IF(ISNUMBER(X390),(X390-VLOOKUP($B390,Stats!$A$2:$AA$19,3,FALSE))/VLOOKUP($B390,Stats!$A$2:$AA$19,17,FALSE),""))</f>
        <v>-0.84220341465677562</v>
      </c>
      <c r="BB390" s="46"/>
      <c r="BC390" s="46"/>
      <c r="BD390" s="44">
        <f t="shared" si="81"/>
        <v>-0.59274423120457831</v>
      </c>
      <c r="BE390" s="46">
        <f>IF(ISNUMBER(VLOOKUP($B390,Stats!$A$2:$AA$19,2,FALSE))=FALSE,"",IF(ISNUMBER(Y390),(Y390-VLOOKUP($B390,Stats!$A$2:$AA$19,5,FALSE))/VLOOKUP($B390,Stats!$A$2:$AA$19,19,FALSE),""))</f>
        <v>0.70048646410572413</v>
      </c>
      <c r="BF390" s="46"/>
      <c r="BG390" s="46"/>
      <c r="BH390" s="46">
        <f>IF(ISNUMBER(VLOOKUP($B390,Stats!$A$2:$AA$19,2,FALSE))=FALSE,"",IF(ISNUMBER(Z390),(Z390-VLOOKUP($B390,Stats!$A$2:$AA$19,8,FALSE))/VLOOKUP($B390,Stats!$A$2:$AA$19,22,FALSE),""))</f>
        <v>-0.58823842946080296</v>
      </c>
      <c r="BI390" s="46" t="str">
        <f>IF(ISNUMBER(VLOOKUP($B390,Stats!$A$2:$AA$19,2,FALSE))=FALSE,"",IF(ISNUMBER(#REF!),(#REF!-VLOOKUP($B390,Stats!$A$2:$AA$19,9,FALSE))/VLOOKUP($B390,Stats!$A$2:$AA$19,23,FALSE),""))</f>
        <v/>
      </c>
      <c r="BJ390" s="46" t="str">
        <f>IF(ISNUMBER(VLOOKUP($B390,Stats!$A$2:$AA$19,2,FALSE))=FALSE,"",IF(ISNUMBER(#REF!),(#REF!-VLOOKUP($B390,Stats!$A$2:$AA$19,10,FALSE))/VLOOKUP($B390,Stats!$A$2:$AA$19,24,FALSE),""))</f>
        <v/>
      </c>
      <c r="BK390" s="44">
        <f t="shared" si="86"/>
        <v>-0.66681205371224772</v>
      </c>
      <c r="BL390" s="46" t="str">
        <f>IF(ISNUMBER(VLOOKUP($B390,Stats!$A$2:$AA$19,2,FALSE))=FALSE,"",IF(ISNUMBER(#REF!),(#REF!-VLOOKUP($B390,Stats!$A$2:$AA$19,11,FALSE))/VLOOKUP($B390,Stats!$A$2:$AA$19,25,FALSE),""))</f>
        <v/>
      </c>
      <c r="BM390" s="46">
        <f>IF(ISNUMBER(VLOOKUP($B390,Stats!$A$2:$AA$19,2,FALSE))=FALSE,"",IF(ISNUMBER(AA390),(AA390-VLOOKUP($B390,Stats!$A$2:$AA$19,12,FALSE))/VLOOKUP($B390,Stats!$A$2:$AA$19,26,FALSE),""))</f>
        <v>-0.41609937411129611</v>
      </c>
      <c r="BN390" s="46" t="str">
        <f>IF(ISNUMBER(VLOOKUP($B390,Stats!$A$2:$AA$19,2,FALSE))=FALSE,"",IF(ISNUMBER(#REF!),(#REF!-VLOOKUP($B390,Stats!$A$2:$AA$19,13,FALSE))/VLOOKUP($B390,Stats!$A$2:$AA$19,27,FALSE),""))</f>
        <v/>
      </c>
      <c r="BO390" s="46" t="str">
        <f>IF(ISNUMBER(VLOOKUP($B390,Stats!$A$2:$AA$19,2,FALSE))=FALSE,"",IF(ISNUMBER(#REF!),(#REF!-VLOOKUP($B390,Stats!$A$2:$AA$19,14,FALSE))/VLOOKUP($B390,Stats!$A$2:$AB$19,28,FALSE),""))</f>
        <v/>
      </c>
      <c r="BP390" s="46"/>
      <c r="BQ390" s="46">
        <f>IF(ISNUMBER(VLOOKUP($B390,Stats!$A$2:$AA$19,2,FALSE))=FALSE,"",IF(ISNUMBER(BM390),BM390,(VLOOKUP($B390,Stats!$A$2:$AT$19,46,FALSE)-VLOOKUP($B390,Stats!$A$2:$AA$19,12,FALSE))/VLOOKUP($B390,Stats!$A$2:$AA$19,26,FALSE)))</f>
        <v>-0.41609937411129611</v>
      </c>
      <c r="BR390" s="51">
        <f t="shared" ref="BR390:BR453" si="87">IF(ISNUMBER(AZ390),MAX(-3,MIN(3,SUM(0,BQ390)))*$BM$1+$BN$1*MAX(-3,MIN(3,SUM(0,BN390)))+$BO$1*MAX(-3,MIN(3,SUM(0,BO390))),"")</f>
        <v>-0.41609937411129611</v>
      </c>
      <c r="BS390" s="32" t="str">
        <f t="shared" si="82"/>
        <v>7318_201501</v>
      </c>
      <c r="BT390" s="53">
        <f t="shared" si="83"/>
        <v>-0.60185595329052344</v>
      </c>
    </row>
    <row r="391" spans="1:72" x14ac:dyDescent="0.15">
      <c r="A391" s="16">
        <v>7318</v>
      </c>
      <c r="B391" s="17">
        <v>201502</v>
      </c>
      <c r="C391" s="3">
        <v>0</v>
      </c>
      <c r="D391" s="23">
        <v>1.888236795100795E-2</v>
      </c>
      <c r="E391" s="18">
        <v>9.962129146899177E-3</v>
      </c>
      <c r="F391" s="24">
        <v>8</v>
      </c>
      <c r="G391" s="24">
        <v>2</v>
      </c>
      <c r="H391" s="20">
        <v>5.2754792321074162E-3</v>
      </c>
      <c r="I391" s="20">
        <v>-1.1517719419987804E-2</v>
      </c>
      <c r="J391" s="24">
        <v>5</v>
      </c>
      <c r="K391" s="24">
        <v>1</v>
      </c>
      <c r="L391" s="20">
        <v>2.0924075497480432E-2</v>
      </c>
      <c r="M391" s="20">
        <v>-1.1809685641461343E-2</v>
      </c>
      <c r="N391" s="19">
        <v>1.2115</v>
      </c>
      <c r="O391" s="19">
        <v>1.0302746832213625</v>
      </c>
      <c r="P391" s="25">
        <v>42026</v>
      </c>
      <c r="Q391" s="20">
        <v>-1.1809685641461343E-2</v>
      </c>
      <c r="R391" s="25">
        <v>42023</v>
      </c>
      <c r="S391" s="25">
        <f>IF(ISNUMBER(R391),VLOOKUP(B391,Index!$B$3:$AB$18,27,FALSE),"")</f>
        <v>42023</v>
      </c>
      <c r="T391" s="25">
        <f>IF(ISNUMBER($R391),VLOOKUP($B391,Index!$B$21:$AB$36,27,FALSE),"")</f>
        <v>42023</v>
      </c>
      <c r="U391" s="25">
        <f>IF(ISNUMBER($R391),VLOOKUP($B391,Index!$B$39:$AB$54,27,FALSE),"")</f>
        <v>42027</v>
      </c>
      <c r="W391" s="18">
        <v>0.5664710385302385</v>
      </c>
      <c r="X391" s="19">
        <v>0.8</v>
      </c>
      <c r="Y391" s="18">
        <v>0.18901811069370925</v>
      </c>
      <c r="Z391" s="19">
        <f t="shared" si="84"/>
        <v>0</v>
      </c>
      <c r="AA391" s="21">
        <v>1.598888279017004</v>
      </c>
      <c r="AB391" s="28"/>
      <c r="AC391" s="18">
        <v>0.32088943749352694</v>
      </c>
      <c r="AD391" s="19">
        <v>0.64000000000000012</v>
      </c>
      <c r="AE391" s="18">
        <v>3.5727846170219318E-2</v>
      </c>
      <c r="AF391" s="19">
        <f t="shared" si="85"/>
        <v>0</v>
      </c>
      <c r="AG391" s="21">
        <v>2.5564437287779569</v>
      </c>
      <c r="AH391" s="28"/>
      <c r="AK391" t="str">
        <f t="shared" si="80"/>
        <v/>
      </c>
      <c r="AL391" t="str">
        <f t="shared" si="80"/>
        <v/>
      </c>
      <c r="AM391" t="str">
        <f t="shared" si="80"/>
        <v/>
      </c>
      <c r="AN391" t="str">
        <f t="shared" si="80"/>
        <v/>
      </c>
      <c r="AO391" t="str">
        <f t="shared" si="80"/>
        <v/>
      </c>
      <c r="AP391" t="str">
        <f t="shared" si="80"/>
        <v/>
      </c>
      <c r="AQ391" t="str">
        <f t="shared" si="80"/>
        <v/>
      </c>
      <c r="AR391" t="str">
        <f t="shared" si="80"/>
        <v/>
      </c>
      <c r="AS391">
        <f t="shared" si="80"/>
        <v>1.598888279017004</v>
      </c>
      <c r="AT391" t="str">
        <f t="shared" si="80"/>
        <v/>
      </c>
      <c r="AU391" t="str">
        <f t="shared" si="80"/>
        <v/>
      </c>
      <c r="AV391" t="str">
        <f t="shared" si="80"/>
        <v/>
      </c>
      <c r="AW391" t="str">
        <f t="shared" si="80"/>
        <v/>
      </c>
      <c r="AX391" t="str">
        <f t="shared" si="80"/>
        <v/>
      </c>
      <c r="AZ391" s="46">
        <f>IF(ISNUMBER(VLOOKUP($B391,Stats!$A$2:$AA$19,2,FALSE))=FALSE,"",IF(ISNUMBER(W391),(W391-VLOOKUP($B391,Stats!$A$2:$AA$19,2,FALSE))/VLOOKUP($B391,Stats!$A$2:$AA$19,16,FALSE),""))</f>
        <v>-0.20188116711611023</v>
      </c>
      <c r="BA391" s="46">
        <f>IF(ISNUMBER(VLOOKUP($B391,Stats!$A$2:$AA$19,2,FALSE))=FALSE,"",IF(ISNUMBER(X391),(X391-VLOOKUP($B391,Stats!$A$2:$AA$19,3,FALSE))/VLOOKUP($B391,Stats!$A$2:$AA$19,17,FALSE),""))</f>
        <v>1.2892765556780705</v>
      </c>
      <c r="BB391" s="46"/>
      <c r="BC391" s="46"/>
      <c r="BD391" s="44">
        <f t="shared" si="81"/>
        <v>0.54369769428098014</v>
      </c>
      <c r="BE391" s="46">
        <f>IF(ISNUMBER(VLOOKUP($B391,Stats!$A$2:$AA$19,2,FALSE))=FALSE,"",IF(ISNUMBER(Y391),(Y391-VLOOKUP($B391,Stats!$A$2:$AA$19,5,FALSE))/VLOOKUP($B391,Stats!$A$2:$AA$19,19,FALSE),""))</f>
        <v>-0.56018692828716199</v>
      </c>
      <c r="BF391" s="46"/>
      <c r="BG391" s="46"/>
      <c r="BH391" s="46">
        <f>IF(ISNUMBER(VLOOKUP($B391,Stats!$A$2:$AA$19,2,FALSE))=FALSE,"",IF(ISNUMBER(Z391),(Z391-VLOOKUP($B391,Stats!$A$2:$AA$19,8,FALSE))/VLOOKUP($B391,Stats!$A$2:$AA$19,22,FALSE),""))</f>
        <v>-0.48836753916131515</v>
      </c>
      <c r="BI391" s="46" t="str">
        <f>IF(ISNUMBER(VLOOKUP($B391,Stats!$A$2:$AA$19,2,FALSE))=FALSE,"",IF(ISNUMBER(#REF!),(#REF!-VLOOKUP($B391,Stats!$A$2:$AA$19,9,FALSE))/VLOOKUP($B391,Stats!$A$2:$AA$19,23,FALSE),""))</f>
        <v/>
      </c>
      <c r="BJ391" s="46" t="str">
        <f>IF(ISNUMBER(VLOOKUP($B391,Stats!$A$2:$AA$19,2,FALSE))=FALSE,"",IF(ISNUMBER(#REF!),(#REF!-VLOOKUP($B391,Stats!$A$2:$AA$19,10,FALSE))/VLOOKUP($B391,Stats!$A$2:$AA$19,24,FALSE),""))</f>
        <v/>
      </c>
      <c r="BK391" s="44">
        <f t="shared" si="86"/>
        <v>0.24562058805261883</v>
      </c>
      <c r="BL391" s="46" t="str">
        <f>IF(ISNUMBER(VLOOKUP($B391,Stats!$A$2:$AA$19,2,FALSE))=FALSE,"",IF(ISNUMBER(#REF!),(#REF!-VLOOKUP($B391,Stats!$A$2:$AA$19,11,FALSE))/VLOOKUP($B391,Stats!$A$2:$AA$19,25,FALSE),""))</f>
        <v/>
      </c>
      <c r="BM391" s="46">
        <f>IF(ISNUMBER(VLOOKUP($B391,Stats!$A$2:$AA$19,2,FALSE))=FALSE,"",IF(ISNUMBER(AA391),(AA391-VLOOKUP($B391,Stats!$A$2:$AA$19,12,FALSE))/VLOOKUP($B391,Stats!$A$2:$AA$19,26,FALSE),""))</f>
        <v>-0.14650963751773605</v>
      </c>
      <c r="BN391" s="46" t="str">
        <f>IF(ISNUMBER(VLOOKUP($B391,Stats!$A$2:$AA$19,2,FALSE))=FALSE,"",IF(ISNUMBER(#REF!),(#REF!-VLOOKUP($B391,Stats!$A$2:$AA$19,13,FALSE))/VLOOKUP($B391,Stats!$A$2:$AA$19,27,FALSE),""))</f>
        <v/>
      </c>
      <c r="BO391" s="46" t="str">
        <f>IF(ISNUMBER(VLOOKUP($B391,Stats!$A$2:$AA$19,2,FALSE))=FALSE,"",IF(ISNUMBER(#REF!),(#REF!-VLOOKUP($B391,Stats!$A$2:$AA$19,14,FALSE))/VLOOKUP($B391,Stats!$A$2:$AB$19,28,FALSE),""))</f>
        <v/>
      </c>
      <c r="BP391" s="46"/>
      <c r="BQ391" s="46">
        <f>IF(ISNUMBER(VLOOKUP($B391,Stats!$A$2:$AA$19,2,FALSE))=FALSE,"",IF(ISNUMBER(BM391),BM391,(VLOOKUP($B391,Stats!$A$2:$AT$19,46,FALSE)-VLOOKUP($B391,Stats!$A$2:$AA$19,12,FALSE))/VLOOKUP($B391,Stats!$A$2:$AA$19,26,FALSE)))</f>
        <v>-0.14650963751773605</v>
      </c>
      <c r="BR391" s="51">
        <f t="shared" si="87"/>
        <v>-0.14650963751773605</v>
      </c>
      <c r="BS391" s="32" t="str">
        <f t="shared" si="82"/>
        <v>7318_201502</v>
      </c>
      <c r="BT391" s="53">
        <f t="shared" si="83"/>
        <v>0.22680996418422011</v>
      </c>
    </row>
    <row r="392" spans="1:72" x14ac:dyDescent="0.15">
      <c r="A392" s="16">
        <v>7318</v>
      </c>
      <c r="B392" s="17">
        <v>201503</v>
      </c>
      <c r="C392" s="3">
        <v>0</v>
      </c>
      <c r="D392" s="23">
        <v>-2.5294264963686475E-2</v>
      </c>
      <c r="E392" s="18">
        <v>8.8171656646434983E-3</v>
      </c>
      <c r="F392" s="24">
        <v>3</v>
      </c>
      <c r="G392" s="24">
        <v>7</v>
      </c>
      <c r="H392" s="20">
        <v>8.3281447579079959E-3</v>
      </c>
      <c r="I392" s="20">
        <v>-7.1745932462034456E-3</v>
      </c>
      <c r="J392" s="24">
        <v>2</v>
      </c>
      <c r="K392" s="24">
        <v>4</v>
      </c>
      <c r="L392" s="20">
        <v>1.4392778061659062E-2</v>
      </c>
      <c r="M392" s="20">
        <v>-1.126259632483706E-2</v>
      </c>
      <c r="N392" s="19">
        <v>1.2105999999999999</v>
      </c>
      <c r="O392" s="19">
        <v>1.0010750020673116</v>
      </c>
      <c r="P392" s="25">
        <v>42031</v>
      </c>
      <c r="Q392" s="20">
        <v>-3.5519577069221819E-2</v>
      </c>
      <c r="R392" s="25">
        <v>42041</v>
      </c>
      <c r="S392" s="25">
        <f>IF(ISNUMBER(R392),VLOOKUP(B392,Index!$B$3:$AB$18,27,FALSE),"")</f>
        <v>42041</v>
      </c>
      <c r="T392" s="25">
        <f>IF(ISNUMBER($R392),VLOOKUP($B392,Index!$B$21:$AB$36,27,FALSE),"")</f>
        <v>42041</v>
      </c>
      <c r="U392" s="25">
        <f>IF(ISNUMBER($R392),VLOOKUP($B392,Index!$B$39:$AB$54,27,FALSE),"")</f>
        <v>42034</v>
      </c>
      <c r="W392" s="18">
        <v>-0.75882794891059424</v>
      </c>
      <c r="X392" s="19">
        <v>0.3</v>
      </c>
      <c r="Y392" s="18">
        <v>0.1672939560438349</v>
      </c>
      <c r="Z392" s="19">
        <f t="shared" si="84"/>
        <v>0</v>
      </c>
      <c r="AA392" s="21" t="s">
        <v>25</v>
      </c>
      <c r="AB392" s="28"/>
      <c r="AC392" s="18">
        <v>0.57581985604785946</v>
      </c>
      <c r="AD392" s="19">
        <v>0.09</v>
      </c>
      <c r="AE392" s="18">
        <v>2.7987267728796564E-2</v>
      </c>
      <c r="AF392" s="19">
        <f t="shared" si="85"/>
        <v>0</v>
      </c>
      <c r="AG392" s="21" t="s">
        <v>25</v>
      </c>
      <c r="AH392" s="28"/>
      <c r="AK392" t="str">
        <f t="shared" si="80"/>
        <v/>
      </c>
      <c r="AL392" t="str">
        <f t="shared" si="80"/>
        <v/>
      </c>
      <c r="AM392" t="str">
        <f t="shared" si="80"/>
        <v/>
      </c>
      <c r="AN392" t="str">
        <f t="shared" si="80"/>
        <v/>
      </c>
      <c r="AO392" t="str">
        <f t="shared" si="80"/>
        <v/>
      </c>
      <c r="AP392" t="str">
        <f t="shared" si="80"/>
        <v/>
      </c>
      <c r="AQ392" t="str">
        <f t="shared" si="80"/>
        <v/>
      </c>
      <c r="AR392" t="str">
        <f t="shared" si="80"/>
        <v/>
      </c>
      <c r="AS392" t="str">
        <f t="shared" si="80"/>
        <v/>
      </c>
      <c r="AT392" t="str">
        <f t="shared" si="80"/>
        <v/>
      </c>
      <c r="AU392" t="str">
        <f t="shared" si="80"/>
        <v/>
      </c>
      <c r="AV392" t="str">
        <f t="shared" si="80"/>
        <v/>
      </c>
      <c r="AW392" t="str">
        <f t="shared" si="80"/>
        <v/>
      </c>
      <c r="AX392" t="str">
        <f t="shared" si="80"/>
        <v/>
      </c>
      <c r="AZ392" s="46">
        <f>IF(ISNUMBER(VLOOKUP($B392,Stats!$A$2:$AA$19,2,FALSE))=FALSE,"",IF(ISNUMBER(W392),(W392-VLOOKUP($B392,Stats!$A$2:$AA$19,2,FALSE))/VLOOKUP($B392,Stats!$A$2:$AA$19,16,FALSE),""))</f>
        <v>-0.10010542337361379</v>
      </c>
      <c r="BA392" s="46">
        <f>IF(ISNUMBER(VLOOKUP($B392,Stats!$A$2:$AA$19,2,FALSE))=FALSE,"",IF(ISNUMBER(X392),(X392-VLOOKUP($B392,Stats!$A$2:$AA$19,3,FALSE))/VLOOKUP($B392,Stats!$A$2:$AA$19,17,FALSE),""))</f>
        <v>-0.45237065647630298</v>
      </c>
      <c r="BB392" s="46"/>
      <c r="BC392" s="46"/>
      <c r="BD392" s="44">
        <f t="shared" si="81"/>
        <v>-0.27623803992495838</v>
      </c>
      <c r="BE392" s="46">
        <f>IF(ISNUMBER(VLOOKUP($B392,Stats!$A$2:$AA$19,2,FALSE))=FALSE,"",IF(ISNUMBER(Y392),(Y392-VLOOKUP($B392,Stats!$A$2:$AA$19,5,FALSE))/VLOOKUP($B392,Stats!$A$2:$AA$19,19,FALSE),""))</f>
        <v>0.10214981667187445</v>
      </c>
      <c r="BF392" s="46"/>
      <c r="BG392" s="46"/>
      <c r="BH392" s="46">
        <f>IF(ISNUMBER(VLOOKUP($B392,Stats!$A$2:$AA$19,2,FALSE))=FALSE,"",IF(ISNUMBER(Z392),(Z392-VLOOKUP($B392,Stats!$A$2:$AA$19,8,FALSE))/VLOOKUP($B392,Stats!$A$2:$AA$19,22,FALSE),""))</f>
        <v>-0.64412337137479436</v>
      </c>
      <c r="BI392" s="46" t="str">
        <f>IF(ISNUMBER(VLOOKUP($B392,Stats!$A$2:$AA$19,2,FALSE))=FALSE,"",IF(ISNUMBER(#REF!),(#REF!-VLOOKUP($B392,Stats!$A$2:$AA$19,9,FALSE))/VLOOKUP($B392,Stats!$A$2:$AA$19,23,FALSE),""))</f>
        <v/>
      </c>
      <c r="BJ392" s="46" t="str">
        <f>IF(ISNUMBER(VLOOKUP($B392,Stats!$A$2:$AA$19,2,FALSE))=FALSE,"",IF(ISNUMBER(#REF!),(#REF!-VLOOKUP($B392,Stats!$A$2:$AA$19,10,FALSE))/VLOOKUP($B392,Stats!$A$2:$AA$19,24,FALSE),""))</f>
        <v/>
      </c>
      <c r="BK392" s="44">
        <f t="shared" si="86"/>
        <v>-0.26474188308275037</v>
      </c>
      <c r="BL392" s="46" t="str">
        <f>IF(ISNUMBER(VLOOKUP($B392,Stats!$A$2:$AA$19,2,FALSE))=FALSE,"",IF(ISNUMBER(#REF!),(#REF!-VLOOKUP($B392,Stats!$A$2:$AA$19,11,FALSE))/VLOOKUP($B392,Stats!$A$2:$AA$19,25,FALSE),""))</f>
        <v/>
      </c>
      <c r="BM392" s="46" t="str">
        <f>IF(ISNUMBER(VLOOKUP($B392,Stats!$A$2:$AA$19,2,FALSE))=FALSE,"",IF(ISNUMBER(AA392),(AA392-VLOOKUP($B392,Stats!$A$2:$AA$19,12,FALSE))/VLOOKUP($B392,Stats!$A$2:$AA$19,26,FALSE),""))</f>
        <v/>
      </c>
      <c r="BN392" s="46" t="str">
        <f>IF(ISNUMBER(VLOOKUP($B392,Stats!$A$2:$AA$19,2,FALSE))=FALSE,"",IF(ISNUMBER(#REF!),(#REF!-VLOOKUP($B392,Stats!$A$2:$AA$19,13,FALSE))/VLOOKUP($B392,Stats!$A$2:$AA$19,27,FALSE),""))</f>
        <v/>
      </c>
      <c r="BO392" s="46" t="str">
        <f>IF(ISNUMBER(VLOOKUP($B392,Stats!$A$2:$AA$19,2,FALSE))=FALSE,"",IF(ISNUMBER(#REF!),(#REF!-VLOOKUP($B392,Stats!$A$2:$AA$19,14,FALSE))/VLOOKUP($B392,Stats!$A$2:$AB$19,28,FALSE),""))</f>
        <v/>
      </c>
      <c r="BP392" s="46"/>
      <c r="BQ392" s="46">
        <f>IF(ISNUMBER(VLOOKUP($B392,Stats!$A$2:$AA$19,2,FALSE))=FALSE,"",IF(ISNUMBER(BM392),BM392,(VLOOKUP($B392,Stats!$A$2:$AT$19,46,FALSE)-VLOOKUP($B392,Stats!$A$2:$AA$19,12,FALSE))/VLOOKUP($B392,Stats!$A$2:$AA$19,26,FALSE)))</f>
        <v>-0.53964354662323732</v>
      </c>
      <c r="BR392" s="51">
        <f t="shared" si="87"/>
        <v>-0.53964354662323732</v>
      </c>
      <c r="BS392" s="32" t="str">
        <f t="shared" si="82"/>
        <v>7318_201503</v>
      </c>
      <c r="BT392" s="53">
        <f t="shared" si="83"/>
        <v>-0.32202144715928938</v>
      </c>
    </row>
    <row r="393" spans="1:72" x14ac:dyDescent="0.15">
      <c r="A393" s="16">
        <v>7318</v>
      </c>
      <c r="B393" s="17">
        <v>201504</v>
      </c>
      <c r="C393" s="3">
        <v>0</v>
      </c>
      <c r="D393" s="23">
        <v>3.5114765330592546E-2</v>
      </c>
      <c r="E393" s="18">
        <v>5.6673977221222329E-3</v>
      </c>
      <c r="F393" s="24">
        <v>6</v>
      </c>
      <c r="G393" s="24">
        <v>1</v>
      </c>
      <c r="H393" s="20">
        <v>6.7529359880441992E-3</v>
      </c>
      <c r="I393" s="20">
        <v>-5.8239122987323588E-3</v>
      </c>
      <c r="J393" s="24">
        <v>6</v>
      </c>
      <c r="K393" s="24">
        <v>1</v>
      </c>
      <c r="L393" s="20">
        <v>1.1888352860096596E-2</v>
      </c>
      <c r="M393" s="20">
        <v>-5.8239122987323588E-3</v>
      </c>
      <c r="N393" s="19">
        <v>1.2085999999999999</v>
      </c>
      <c r="O393" s="19">
        <v>1.0411784975878704</v>
      </c>
      <c r="P393" s="25">
        <v>42052</v>
      </c>
      <c r="Q393" s="20">
        <v>0</v>
      </c>
      <c r="R393" s="25">
        <v>42044</v>
      </c>
      <c r="S393" s="25">
        <f>IF(ISNUMBER(R393),VLOOKUP(B393,Index!$B$3:$AB$18,27,FALSE),"")</f>
        <v>42044</v>
      </c>
      <c r="T393" s="25">
        <f>IF(ISNUMBER($R393),VLOOKUP($B393,Index!$B$21:$AB$36,27,FALSE),"")</f>
        <v>42044</v>
      </c>
      <c r="U393" s="25">
        <f>IF(ISNUMBER($R393),VLOOKUP($B393,Index!$B$39:$AB$54,27,FALSE),"")</f>
        <v>42052</v>
      </c>
      <c r="W393" s="18">
        <v>1.4045906132237018</v>
      </c>
      <c r="X393" s="19">
        <v>0.8571428571428571</v>
      </c>
      <c r="Y393" s="18">
        <v>0.10753131124773779</v>
      </c>
      <c r="Z393" s="19">
        <f t="shared" si="84"/>
        <v>0</v>
      </c>
      <c r="AA393" s="21" t="s">
        <v>25</v>
      </c>
      <c r="AB393" s="28"/>
      <c r="AC393" s="18">
        <v>1.9728747907561348</v>
      </c>
      <c r="AD393" s="19">
        <v>0.73469387755102034</v>
      </c>
      <c r="AE393" s="18">
        <v>1.1562982898657861E-2</v>
      </c>
      <c r="AF393" s="19">
        <f t="shared" si="85"/>
        <v>0</v>
      </c>
      <c r="AG393" s="21" t="s">
        <v>25</v>
      </c>
      <c r="AH393" s="28"/>
      <c r="AK393" t="str">
        <f t="shared" ref="AK393:AX402" si="88">IF($B393=AK$2,$AA393,"")</f>
        <v/>
      </c>
      <c r="AL393" t="str">
        <f t="shared" si="88"/>
        <v/>
      </c>
      <c r="AM393" t="str">
        <f t="shared" si="88"/>
        <v/>
      </c>
      <c r="AN393" t="str">
        <f t="shared" si="88"/>
        <v/>
      </c>
      <c r="AO393" t="str">
        <f t="shared" si="88"/>
        <v/>
      </c>
      <c r="AP393" t="str">
        <f t="shared" si="88"/>
        <v/>
      </c>
      <c r="AQ393" t="str">
        <f t="shared" si="88"/>
        <v/>
      </c>
      <c r="AR393" t="str">
        <f t="shared" si="88"/>
        <v/>
      </c>
      <c r="AS393" t="str">
        <f t="shared" si="88"/>
        <v/>
      </c>
      <c r="AT393" t="str">
        <f t="shared" si="88"/>
        <v/>
      </c>
      <c r="AU393" t="str">
        <f t="shared" si="88"/>
        <v/>
      </c>
      <c r="AV393" t="str">
        <f t="shared" si="88"/>
        <v/>
      </c>
      <c r="AW393" t="str">
        <f t="shared" si="88"/>
        <v/>
      </c>
      <c r="AX393" t="str">
        <f t="shared" si="88"/>
        <v/>
      </c>
      <c r="AZ393" s="46">
        <f>IF(ISNUMBER(VLOOKUP($B393,Stats!$A$2:$AA$19,2,FALSE))=FALSE,"",IF(ISNUMBER(W393),(W393-VLOOKUP($B393,Stats!$A$2:$AA$19,2,FALSE))/VLOOKUP($B393,Stats!$A$2:$AA$19,16,FALSE),""))</f>
        <v>-0.21320985703791634</v>
      </c>
      <c r="BA393" s="46">
        <f>IF(ISNUMBER(VLOOKUP($B393,Stats!$A$2:$AA$19,2,FALSE))=FALSE,"",IF(ISNUMBER(X393),(X393-VLOOKUP($B393,Stats!$A$2:$AA$19,3,FALSE))/VLOOKUP($B393,Stats!$A$2:$AA$19,17,FALSE),""))</f>
        <v>-2.8916520771255196E-2</v>
      </c>
      <c r="BB393" s="46"/>
      <c r="BC393" s="46"/>
      <c r="BD393" s="44">
        <f t="shared" si="81"/>
        <v>-0.12106318890458577</v>
      </c>
      <c r="BE393" s="46">
        <f>IF(ISNUMBER(VLOOKUP($B393,Stats!$A$2:$AA$19,2,FALSE))=FALSE,"",IF(ISNUMBER(Y393),(Y393-VLOOKUP($B393,Stats!$A$2:$AA$19,5,FALSE))/VLOOKUP($B393,Stats!$A$2:$AA$19,19,FALSE),""))</f>
        <v>-6.0429009165645718E-2</v>
      </c>
      <c r="BF393" s="46"/>
      <c r="BG393" s="46"/>
      <c r="BH393" s="46">
        <f>IF(ISNUMBER(VLOOKUP($B393,Stats!$A$2:$AA$19,2,FALSE))=FALSE,"",IF(ISNUMBER(Z393),(Z393-VLOOKUP($B393,Stats!$A$2:$AA$19,8,FALSE))/VLOOKUP($B393,Stats!$A$2:$AA$19,22,FALSE),""))</f>
        <v>-0.5145844845400992</v>
      </c>
      <c r="BI393" s="46" t="str">
        <f>IF(ISNUMBER(VLOOKUP($B393,Stats!$A$2:$AA$19,2,FALSE))=FALSE,"",IF(ISNUMBER(#REF!),(#REF!-VLOOKUP($B393,Stats!$A$2:$AA$19,9,FALSE))/VLOOKUP($B393,Stats!$A$2:$AA$19,23,FALSE),""))</f>
        <v/>
      </c>
      <c r="BJ393" s="46" t="str">
        <f>IF(ISNUMBER(VLOOKUP($B393,Stats!$A$2:$AA$19,2,FALSE))=FALSE,"",IF(ISNUMBER(#REF!),(#REF!-VLOOKUP($B393,Stats!$A$2:$AA$19,10,FALSE))/VLOOKUP($B393,Stats!$A$2:$AA$19,24,FALSE),""))</f>
        <v/>
      </c>
      <c r="BK393" s="44">
        <f t="shared" si="86"/>
        <v>-0.11207503894607776</v>
      </c>
      <c r="BL393" s="46" t="str">
        <f>IF(ISNUMBER(VLOOKUP($B393,Stats!$A$2:$AA$19,2,FALSE))=FALSE,"",IF(ISNUMBER(#REF!),(#REF!-VLOOKUP($B393,Stats!$A$2:$AA$19,11,FALSE))/VLOOKUP($B393,Stats!$A$2:$AA$19,25,FALSE),""))</f>
        <v/>
      </c>
      <c r="BM393" s="46" t="str">
        <f>IF(ISNUMBER(VLOOKUP($B393,Stats!$A$2:$AA$19,2,FALSE))=FALSE,"",IF(ISNUMBER(AA393),(AA393-VLOOKUP($B393,Stats!$A$2:$AA$19,12,FALSE))/VLOOKUP($B393,Stats!$A$2:$AA$19,26,FALSE),""))</f>
        <v/>
      </c>
      <c r="BN393" s="46" t="str">
        <f>IF(ISNUMBER(VLOOKUP($B393,Stats!$A$2:$AA$19,2,FALSE))=FALSE,"",IF(ISNUMBER(#REF!),(#REF!-VLOOKUP($B393,Stats!$A$2:$AA$19,13,FALSE))/VLOOKUP($B393,Stats!$A$2:$AA$19,27,FALSE),""))</f>
        <v/>
      </c>
      <c r="BO393" s="46" t="str">
        <f>IF(ISNUMBER(VLOOKUP($B393,Stats!$A$2:$AA$19,2,FALSE))=FALSE,"",IF(ISNUMBER(#REF!),(#REF!-VLOOKUP($B393,Stats!$A$2:$AA$19,14,FALSE))/VLOOKUP($B393,Stats!$A$2:$AB$19,28,FALSE),""))</f>
        <v/>
      </c>
      <c r="BP393" s="46"/>
      <c r="BQ393" s="46">
        <f>IF(ISNUMBER(VLOOKUP($B393,Stats!$A$2:$AA$19,2,FALSE))=FALSE,"",IF(ISNUMBER(BM393),BM393,(VLOOKUP($B393,Stats!$A$2:$AT$19,46,FALSE)-VLOOKUP($B393,Stats!$A$2:$AA$19,12,FALSE))/VLOOKUP($B393,Stats!$A$2:$AA$19,26,FALSE)))</f>
        <v>-0.64096278450557098</v>
      </c>
      <c r="BR393" s="51">
        <f t="shared" si="87"/>
        <v>-0.64096278450557098</v>
      </c>
      <c r="BS393" s="32" t="str">
        <f t="shared" si="82"/>
        <v>7318_201504</v>
      </c>
      <c r="BT393" s="53">
        <f t="shared" si="83"/>
        <v>-0.21965021804967799</v>
      </c>
    </row>
    <row r="394" spans="1:72" x14ac:dyDescent="0.15">
      <c r="A394" s="16">
        <v>7318</v>
      </c>
      <c r="B394" s="17">
        <v>201505</v>
      </c>
      <c r="C394" s="3">
        <v>0</v>
      </c>
      <c r="D394" s="23">
        <v>1.7954658282310243E-2</v>
      </c>
      <c r="E394" s="18">
        <v>1.0718684527341047E-2</v>
      </c>
      <c r="F394" s="24">
        <v>5</v>
      </c>
      <c r="G394" s="24">
        <v>3</v>
      </c>
      <c r="H394" s="20">
        <v>8.873523555614193E-3</v>
      </c>
      <c r="I394" s="20">
        <v>-8.7169181577004817E-3</v>
      </c>
      <c r="J394" s="24">
        <v>3</v>
      </c>
      <c r="K394" s="24">
        <v>1</v>
      </c>
      <c r="L394" s="20">
        <v>1.8014312741630345E-2</v>
      </c>
      <c r="M394" s="20">
        <v>-1.3390683330628095E-2</v>
      </c>
      <c r="N394" s="19">
        <v>1.2437</v>
      </c>
      <c r="O394" s="19">
        <v>1.0310893715801692</v>
      </c>
      <c r="P394" s="25">
        <v>42068</v>
      </c>
      <c r="Q394" s="20">
        <v>-1.3390683330628095E-2</v>
      </c>
      <c r="R394" s="25">
        <v>42066</v>
      </c>
      <c r="S394" s="25">
        <f>IF(ISNUMBER(R394),VLOOKUP(B394,Index!$B$3:$AB$18,27,FALSE),"")</f>
        <v>42069</v>
      </c>
      <c r="T394" s="25">
        <f>IF(ISNUMBER($R394),VLOOKUP($B394,Index!$B$21:$AB$36,27,FALSE),"")</f>
        <v>42069</v>
      </c>
      <c r="U394" s="25">
        <f>IF(ISNUMBER($R394),VLOOKUP($B394,Index!$B$39:$AB$54,27,FALSE),"")</f>
        <v>42069</v>
      </c>
      <c r="W394" s="18">
        <v>0.64636769816316875</v>
      </c>
      <c r="X394" s="19">
        <v>0.625</v>
      </c>
      <c r="Y394" s="18">
        <v>0.20337273976321835</v>
      </c>
      <c r="Z394" s="19">
        <f t="shared" si="84"/>
        <v>3</v>
      </c>
      <c r="AA394" s="21">
        <v>1.3408321173007736</v>
      </c>
      <c r="AB394" s="28"/>
      <c r="AC394" s="18">
        <v>0.41779120122875324</v>
      </c>
      <c r="AD394" s="19">
        <v>0.390625</v>
      </c>
      <c r="AE394" s="18">
        <v>4.1360471278797731E-2</v>
      </c>
      <c r="AF394" s="19">
        <f t="shared" si="85"/>
        <v>9</v>
      </c>
      <c r="AG394" s="21">
        <v>1.7978307667852753</v>
      </c>
      <c r="AH394" s="28"/>
      <c r="AK394" t="str">
        <f t="shared" si="88"/>
        <v/>
      </c>
      <c r="AL394" t="str">
        <f t="shared" si="88"/>
        <v/>
      </c>
      <c r="AM394" t="str">
        <f t="shared" si="88"/>
        <v/>
      </c>
      <c r="AN394" t="str">
        <f t="shared" si="88"/>
        <v/>
      </c>
      <c r="AO394" t="str">
        <f t="shared" si="88"/>
        <v/>
      </c>
      <c r="AP394" t="str">
        <f t="shared" si="88"/>
        <v/>
      </c>
      <c r="AQ394" t="str">
        <f t="shared" si="88"/>
        <v/>
      </c>
      <c r="AR394" t="str">
        <f t="shared" si="88"/>
        <v/>
      </c>
      <c r="AS394" t="str">
        <f t="shared" si="88"/>
        <v/>
      </c>
      <c r="AT394" t="str">
        <f t="shared" si="88"/>
        <v/>
      </c>
      <c r="AU394" t="str">
        <f t="shared" si="88"/>
        <v/>
      </c>
      <c r="AV394">
        <f t="shared" si="88"/>
        <v>1.3408321173007736</v>
      </c>
      <c r="AW394" t="str">
        <f t="shared" si="88"/>
        <v/>
      </c>
      <c r="AX394" t="str">
        <f t="shared" si="88"/>
        <v/>
      </c>
      <c r="AZ394" s="46">
        <f>IF(ISNUMBER(VLOOKUP($B394,Stats!$A$2:$AA$19,2,FALSE))=FALSE,"",IF(ISNUMBER(W394),(W394-VLOOKUP($B394,Stats!$A$2:$AA$19,2,FALSE))/VLOOKUP($B394,Stats!$A$2:$AA$19,16,FALSE),""))</f>
        <v>0.38754597001584462</v>
      </c>
      <c r="BA394" s="46">
        <f>IF(ISNUMBER(VLOOKUP($B394,Stats!$A$2:$AA$19,2,FALSE))=FALSE,"",IF(ISNUMBER(X394),(X394-VLOOKUP($B394,Stats!$A$2:$AA$19,3,FALSE))/VLOOKUP($B394,Stats!$A$2:$AA$19,17,FALSE),""))</f>
        <v>0.35311991189560649</v>
      </c>
      <c r="BB394" s="46"/>
      <c r="BC394" s="46"/>
      <c r="BD394" s="44">
        <f t="shared" si="81"/>
        <v>0.37033294095572555</v>
      </c>
      <c r="BE394" s="46">
        <f>IF(ISNUMBER(VLOOKUP($B394,Stats!$A$2:$AA$19,2,FALSE))=FALSE,"",IF(ISNUMBER(Y394),(Y394-VLOOKUP($B394,Stats!$A$2:$AA$19,5,FALSE))/VLOOKUP($B394,Stats!$A$2:$AA$19,19,FALSE),""))</f>
        <v>0.29160245146283403</v>
      </c>
      <c r="BF394" s="46"/>
      <c r="BG394" s="46"/>
      <c r="BH394" s="46">
        <f>IF(ISNUMBER(VLOOKUP($B394,Stats!$A$2:$AA$19,2,FALSE))=FALSE,"",IF(ISNUMBER(Z394),(Z394-VLOOKUP($B394,Stats!$A$2:$AA$19,8,FALSE))/VLOOKUP($B394,Stats!$A$2:$AA$19,22,FALSE),""))</f>
        <v>0.6589932942433816</v>
      </c>
      <c r="BI394" s="46" t="str">
        <f>IF(ISNUMBER(VLOOKUP($B394,Stats!$A$2:$AA$19,2,FALSE))=FALSE,"",IF(ISNUMBER(#REF!),(#REF!-VLOOKUP($B394,Stats!$A$2:$AA$19,9,FALSE))/VLOOKUP($B394,Stats!$A$2:$AA$19,23,FALSE),""))</f>
        <v/>
      </c>
      <c r="BJ394" s="46" t="str">
        <f>IF(ISNUMBER(VLOOKUP($B394,Stats!$A$2:$AA$19,2,FALSE))=FALSE,"",IF(ISNUMBER(#REF!),(#REF!-VLOOKUP($B394,Stats!$A$2:$AA$19,10,FALSE))/VLOOKUP($B394,Stats!$A$2:$AA$19,24,FALSE),""))</f>
        <v/>
      </c>
      <c r="BK394" s="44">
        <f t="shared" si="86"/>
        <v>-6.4237277509693602E-3</v>
      </c>
      <c r="BL394" s="46" t="str">
        <f>IF(ISNUMBER(VLOOKUP($B394,Stats!$A$2:$AA$19,2,FALSE))=FALSE,"",IF(ISNUMBER(#REF!),(#REF!-VLOOKUP($B394,Stats!$A$2:$AA$19,11,FALSE))/VLOOKUP($B394,Stats!$A$2:$AA$19,25,FALSE),""))</f>
        <v/>
      </c>
      <c r="BM394" s="46">
        <f>IF(ISNUMBER(VLOOKUP($B394,Stats!$A$2:$AA$19,2,FALSE))=FALSE,"",IF(ISNUMBER(AA394),(AA394-VLOOKUP($B394,Stats!$A$2:$AA$19,12,FALSE))/VLOOKUP($B394,Stats!$A$2:$AA$19,26,FALSE),""))</f>
        <v>-0.28943779009222781</v>
      </c>
      <c r="BN394" s="46" t="str">
        <f>IF(ISNUMBER(VLOOKUP($B394,Stats!$A$2:$AA$19,2,FALSE))=FALSE,"",IF(ISNUMBER(#REF!),(#REF!-VLOOKUP($B394,Stats!$A$2:$AA$19,13,FALSE))/VLOOKUP($B394,Stats!$A$2:$AA$19,27,FALSE),""))</f>
        <v/>
      </c>
      <c r="BO394" s="46" t="str">
        <f>IF(ISNUMBER(VLOOKUP($B394,Stats!$A$2:$AA$19,2,FALSE))=FALSE,"",IF(ISNUMBER(#REF!),(#REF!-VLOOKUP($B394,Stats!$A$2:$AA$19,14,FALSE))/VLOOKUP($B394,Stats!$A$2:$AB$19,28,FALSE),""))</f>
        <v/>
      </c>
      <c r="BP394" s="46"/>
      <c r="BQ394" s="46">
        <f>IF(ISNUMBER(VLOOKUP($B394,Stats!$A$2:$AA$19,2,FALSE))=FALSE,"",IF(ISNUMBER(BM394),BM394,(VLOOKUP($B394,Stats!$A$2:$AT$19,46,FALSE)-VLOOKUP($B394,Stats!$A$2:$AA$19,12,FALSE))/VLOOKUP($B394,Stats!$A$2:$AA$19,26,FALSE)))</f>
        <v>-0.28943779009222781</v>
      </c>
      <c r="BR394" s="51">
        <f t="shared" si="87"/>
        <v>-0.28943779009222781</v>
      </c>
      <c r="BS394" s="32" t="str">
        <f t="shared" si="82"/>
        <v>7318_201505</v>
      </c>
      <c r="BT394" s="53">
        <f t="shared" si="83"/>
        <v>1.232479352211794E-2</v>
      </c>
    </row>
    <row r="395" spans="1:72" x14ac:dyDescent="0.15">
      <c r="A395" s="16">
        <v>7318</v>
      </c>
      <c r="B395" s="17">
        <v>201506</v>
      </c>
      <c r="C395" s="3">
        <v>0</v>
      </c>
      <c r="D395" s="23">
        <v>7.8679996748760361E-2</v>
      </c>
      <c r="E395" s="18">
        <v>6.2870974720885178E-3</v>
      </c>
      <c r="F395" s="24">
        <v>8</v>
      </c>
      <c r="G395" s="24">
        <v>2</v>
      </c>
      <c r="H395" s="20">
        <v>9.8541406884036509E-3</v>
      </c>
      <c r="I395" s="20">
        <v>-1.3154820837862347E-3</v>
      </c>
      <c r="J395" s="24">
        <v>6</v>
      </c>
      <c r="K395" s="24">
        <v>2</v>
      </c>
      <c r="L395" s="20">
        <v>1.6538830297219587E-2</v>
      </c>
      <c r="M395" s="20">
        <v>-1.9921906127977618E-3</v>
      </c>
      <c r="N395" s="19">
        <v>1.3270999999999999</v>
      </c>
      <c r="O395" s="19">
        <v>1.0659437751004015</v>
      </c>
      <c r="P395" s="25">
        <v>42083</v>
      </c>
      <c r="Q395" s="20">
        <v>-2.6296916088930367E-3</v>
      </c>
      <c r="R395" s="25">
        <v>42075</v>
      </c>
      <c r="S395" s="25">
        <f>IF(ISNUMBER(R395),VLOOKUP(B395,Index!$B$3:$AB$18,27,FALSE),"")</f>
        <v>42073</v>
      </c>
      <c r="T395" s="25">
        <f>IF(ISNUMBER($R395),VLOOKUP($B395,Index!$B$21:$AB$36,27,FALSE),"")</f>
        <v>42075</v>
      </c>
      <c r="U395" s="25">
        <f>IF(ISNUMBER($R395),VLOOKUP($B395,Index!$B$39:$AB$54,27,FALSE),"")</f>
        <v>42075</v>
      </c>
      <c r="W395" s="18">
        <v>2.3603999024628108</v>
      </c>
      <c r="X395" s="19">
        <v>0.8</v>
      </c>
      <c r="Y395" s="18">
        <v>0.11928928729971966</v>
      </c>
      <c r="Z395" s="19">
        <f t="shared" si="84"/>
        <v>2</v>
      </c>
      <c r="AA395" s="21">
        <v>29.919856945461582</v>
      </c>
      <c r="AB395" s="28"/>
      <c r="AC395" s="18">
        <v>5.5714876995464468</v>
      </c>
      <c r="AD395" s="19">
        <v>0.64000000000000012</v>
      </c>
      <c r="AE395" s="18">
        <v>1.4229934064475059E-2</v>
      </c>
      <c r="AF395" s="19">
        <f t="shared" si="85"/>
        <v>4</v>
      </c>
      <c r="AG395" s="21">
        <v>895.19783963688565</v>
      </c>
      <c r="AH395" s="28"/>
      <c r="AK395" t="str">
        <f t="shared" si="88"/>
        <v/>
      </c>
      <c r="AL395" t="str">
        <f t="shared" si="88"/>
        <v/>
      </c>
      <c r="AM395" t="str">
        <f t="shared" si="88"/>
        <v/>
      </c>
      <c r="AN395" t="str">
        <f t="shared" si="88"/>
        <v/>
      </c>
      <c r="AO395" t="str">
        <f t="shared" si="88"/>
        <v/>
      </c>
      <c r="AP395" t="str">
        <f t="shared" si="88"/>
        <v/>
      </c>
      <c r="AQ395" t="str">
        <f t="shared" si="88"/>
        <v/>
      </c>
      <c r="AR395" t="str">
        <f t="shared" si="88"/>
        <v/>
      </c>
      <c r="AS395" t="str">
        <f t="shared" si="88"/>
        <v/>
      </c>
      <c r="AT395" t="str">
        <f t="shared" si="88"/>
        <v/>
      </c>
      <c r="AU395" t="str">
        <f t="shared" si="88"/>
        <v/>
      </c>
      <c r="AV395" t="str">
        <f t="shared" si="88"/>
        <v/>
      </c>
      <c r="AW395">
        <f t="shared" si="88"/>
        <v>29.919856945461582</v>
      </c>
      <c r="AX395" t="str">
        <f t="shared" si="88"/>
        <v/>
      </c>
      <c r="AZ395" s="46">
        <f>IF(ISNUMBER(VLOOKUP($B395,Stats!$A$2:$AA$19,2,FALSE))=FALSE,"",IF(ISNUMBER(W395),(W395-VLOOKUP($B395,Stats!$A$2:$AA$19,2,FALSE))/VLOOKUP($B395,Stats!$A$2:$AA$19,16,FALSE),""))</f>
        <v>0.32716019622286457</v>
      </c>
      <c r="BA395" s="46">
        <f>IF(ISNUMBER(VLOOKUP($B395,Stats!$A$2:$AA$19,2,FALSE))=FALSE,"",IF(ISNUMBER(X395),(X395-VLOOKUP($B395,Stats!$A$2:$AA$19,3,FALSE))/VLOOKUP($B395,Stats!$A$2:$AA$19,17,FALSE),""))</f>
        <v>-3.4963065069354378E-2</v>
      </c>
      <c r="BB395" s="46"/>
      <c r="BC395" s="46"/>
      <c r="BD395" s="44">
        <f t="shared" si="81"/>
        <v>0.1460985655767551</v>
      </c>
      <c r="BE395" s="46">
        <f>IF(ISNUMBER(VLOOKUP($B395,Stats!$A$2:$AA$19,2,FALSE))=FALSE,"",IF(ISNUMBER(Y395),(Y395-VLOOKUP($B395,Stats!$A$2:$AA$19,5,FALSE))/VLOOKUP($B395,Stats!$A$2:$AA$19,19,FALSE),""))</f>
        <v>-0.25644119814648547</v>
      </c>
      <c r="BF395" s="46"/>
      <c r="BG395" s="46"/>
      <c r="BH395" s="46">
        <f>IF(ISNUMBER(VLOOKUP($B395,Stats!$A$2:$AA$19,2,FALSE))=FALSE,"",IF(ISNUMBER(Z395),(Z395-VLOOKUP($B395,Stats!$A$2:$AA$19,8,FALSE))/VLOOKUP($B395,Stats!$A$2:$AA$19,22,FALSE),""))</f>
        <v>-0.44132796508511463</v>
      </c>
      <c r="BI395" s="46" t="str">
        <f>IF(ISNUMBER(VLOOKUP($B395,Stats!$A$2:$AA$19,2,FALSE))=FALSE,"",IF(ISNUMBER(#REF!),(#REF!-VLOOKUP($B395,Stats!$A$2:$AA$19,9,FALSE))/VLOOKUP($B395,Stats!$A$2:$AA$19,23,FALSE),""))</f>
        <v/>
      </c>
      <c r="BJ395" s="46" t="str">
        <f>IF(ISNUMBER(VLOOKUP($B395,Stats!$A$2:$AA$19,2,FALSE))=FALSE,"",IF(ISNUMBER(#REF!),(#REF!-VLOOKUP($B395,Stats!$A$2:$AA$19,10,FALSE))/VLOOKUP($B395,Stats!$A$2:$AA$19,24,FALSE),""))</f>
        <v/>
      </c>
      <c r="BK395" s="44">
        <f t="shared" si="86"/>
        <v>4.7110449177005437E-2</v>
      </c>
      <c r="BL395" s="46" t="str">
        <f>IF(ISNUMBER(VLOOKUP($B395,Stats!$A$2:$AA$19,2,FALSE))=FALSE,"",IF(ISNUMBER(#REF!),(#REF!-VLOOKUP($B395,Stats!$A$2:$AA$19,11,FALSE))/VLOOKUP($B395,Stats!$A$2:$AA$19,25,FALSE),""))</f>
        <v/>
      </c>
      <c r="BM395" s="46">
        <f>IF(ISNUMBER(VLOOKUP($B395,Stats!$A$2:$AA$19,2,FALSE))=FALSE,"",IF(ISNUMBER(AA395),(AA395-VLOOKUP($B395,Stats!$A$2:$AA$19,12,FALSE))/VLOOKUP($B395,Stats!$A$2:$AA$19,26,FALSE),""))</f>
        <v>-0.10849377567506435</v>
      </c>
      <c r="BN395" s="46" t="str">
        <f>IF(ISNUMBER(VLOOKUP($B395,Stats!$A$2:$AA$19,2,FALSE))=FALSE,"",IF(ISNUMBER(#REF!),(#REF!-VLOOKUP($B395,Stats!$A$2:$AA$19,13,FALSE))/VLOOKUP($B395,Stats!$A$2:$AA$19,27,FALSE),""))</f>
        <v/>
      </c>
      <c r="BO395" s="46" t="str">
        <f>IF(ISNUMBER(VLOOKUP($B395,Stats!$A$2:$AA$19,2,FALSE))=FALSE,"",IF(ISNUMBER(#REF!),(#REF!-VLOOKUP($B395,Stats!$A$2:$AA$19,14,FALSE))/VLOOKUP($B395,Stats!$A$2:$AB$19,28,FALSE),""))</f>
        <v/>
      </c>
      <c r="BP395" s="46"/>
      <c r="BQ395" s="46">
        <f>IF(ISNUMBER(VLOOKUP($B395,Stats!$A$2:$AA$19,2,FALSE))=FALSE,"",IF(ISNUMBER(BM395),BM395,(VLOOKUP($B395,Stats!$A$2:$AT$19,46,FALSE)-VLOOKUP($B395,Stats!$A$2:$AA$19,12,FALSE))/VLOOKUP($B395,Stats!$A$2:$AA$19,26,FALSE)))</f>
        <v>-0.10849377567506435</v>
      </c>
      <c r="BR395" s="51">
        <f t="shared" si="87"/>
        <v>-0.10849377567506435</v>
      </c>
      <c r="BS395" s="32" t="str">
        <f t="shared" si="82"/>
        <v>7318_201506</v>
      </c>
      <c r="BT395" s="53">
        <f t="shared" si="83"/>
        <v>3.5787227486541409E-2</v>
      </c>
    </row>
    <row r="396" spans="1:72" x14ac:dyDescent="0.15">
      <c r="A396" s="16">
        <v>7318</v>
      </c>
      <c r="B396" s="17">
        <v>201507</v>
      </c>
      <c r="C396" s="3">
        <v>0</v>
      </c>
      <c r="D396" s="23">
        <v>1.4995102102328461E-2</v>
      </c>
      <c r="E396" s="18">
        <v>9.8303115855931204E-3</v>
      </c>
      <c r="F396" s="24">
        <v>3</v>
      </c>
      <c r="G396" s="24">
        <v>2</v>
      </c>
      <c r="H396" s="20">
        <v>8.7709562910327499E-3</v>
      </c>
      <c r="I396" s="20">
        <v>-5.6072729101442342E-3</v>
      </c>
      <c r="J396" s="24">
        <v>2</v>
      </c>
      <c r="K396" s="24">
        <v>2</v>
      </c>
      <c r="L396" s="20">
        <v>1.6351442996006327E-2</v>
      </c>
      <c r="M396" s="20">
        <v>-8.1022820188805245E-3</v>
      </c>
      <c r="N396" s="19">
        <v>1.3494999999999999</v>
      </c>
      <c r="O396" s="19">
        <v>1.0005189798339265</v>
      </c>
      <c r="P396" s="25">
        <v>42087</v>
      </c>
      <c r="Q396" s="20">
        <v>-1.1189329381252278E-2</v>
      </c>
      <c r="R396" s="25">
        <v>42089</v>
      </c>
      <c r="S396" s="25">
        <f>IF(ISNUMBER(R396),VLOOKUP(B396,Index!$B$3:$AB$18,27,FALSE),"")</f>
        <v>42088</v>
      </c>
      <c r="T396" s="25">
        <f>IF(ISNUMBER($R396),VLOOKUP($B396,Index!$B$21:$AB$36,27,FALSE),"")</f>
        <v>42089</v>
      </c>
      <c r="U396" s="25">
        <f>IF(ISNUMBER($R396),VLOOKUP($B396,Index!$B$39:$AB$54,27,FALSE),"")</f>
        <v>42089</v>
      </c>
      <c r="W396" s="18">
        <v>1.0796473513676492</v>
      </c>
      <c r="X396" s="19">
        <v>0.6</v>
      </c>
      <c r="Y396" s="18">
        <v>0.18651704831769314</v>
      </c>
      <c r="Z396" s="19">
        <f t="shared" si="84"/>
        <v>1</v>
      </c>
      <c r="AA396" s="21">
        <v>1.3401251845756508</v>
      </c>
      <c r="AB396" s="28"/>
      <c r="AC396" s="18">
        <v>1.1656384033151803</v>
      </c>
      <c r="AD396" s="19">
        <v>0.36</v>
      </c>
      <c r="AE396" s="18">
        <v>3.4788609313144675E-2</v>
      </c>
      <c r="AF396" s="19">
        <f t="shared" si="85"/>
        <v>1</v>
      </c>
      <c r="AG396" s="21">
        <v>1.7959355103339221</v>
      </c>
      <c r="AH396" s="28"/>
      <c r="AK396" t="str">
        <f t="shared" si="88"/>
        <v/>
      </c>
      <c r="AL396" t="str">
        <f t="shared" si="88"/>
        <v/>
      </c>
      <c r="AM396" t="str">
        <f t="shared" si="88"/>
        <v/>
      </c>
      <c r="AN396" t="str">
        <f t="shared" si="88"/>
        <v/>
      </c>
      <c r="AO396" t="str">
        <f t="shared" si="88"/>
        <v/>
      </c>
      <c r="AP396" t="str">
        <f t="shared" si="88"/>
        <v/>
      </c>
      <c r="AQ396" t="str">
        <f t="shared" si="88"/>
        <v/>
      </c>
      <c r="AR396" t="str">
        <f t="shared" si="88"/>
        <v/>
      </c>
      <c r="AS396" t="str">
        <f t="shared" si="88"/>
        <v/>
      </c>
      <c r="AT396" t="str">
        <f t="shared" si="88"/>
        <v/>
      </c>
      <c r="AU396" t="str">
        <f t="shared" si="88"/>
        <v/>
      </c>
      <c r="AV396" t="str">
        <f t="shared" si="88"/>
        <v/>
      </c>
      <c r="AW396" t="str">
        <f t="shared" si="88"/>
        <v/>
      </c>
      <c r="AX396">
        <f t="shared" si="88"/>
        <v>1.3401251845756508</v>
      </c>
      <c r="AZ396" s="46">
        <f>IF(ISNUMBER(VLOOKUP($B396,Stats!$A$2:$AA$19,2,FALSE))=FALSE,"",IF(ISNUMBER(W396),(W396-VLOOKUP($B396,Stats!$A$2:$AA$19,2,FALSE))/VLOOKUP($B396,Stats!$A$2:$AA$19,16,FALSE),""))</f>
        <v>-0.12059549604403882</v>
      </c>
      <c r="BA396" s="46">
        <f>IF(ISNUMBER(VLOOKUP($B396,Stats!$A$2:$AA$19,2,FALSE))=FALSE,"",IF(ISNUMBER(X396),(X396-VLOOKUP($B396,Stats!$A$2:$AA$19,3,FALSE))/VLOOKUP($B396,Stats!$A$2:$AA$19,17,FALSE),""))</f>
        <v>-0.37879956534795695</v>
      </c>
      <c r="BB396" s="46"/>
      <c r="BC396" s="46"/>
      <c r="BD396" s="44">
        <f t="shared" si="81"/>
        <v>-0.24969753069599787</v>
      </c>
      <c r="BE396" s="46">
        <f>IF(ISNUMBER(VLOOKUP($B396,Stats!$A$2:$AA$19,2,FALSE))=FALSE,"",IF(ISNUMBER(Y396),(Y396-VLOOKUP($B396,Stats!$A$2:$AA$19,5,FALSE))/VLOOKUP($B396,Stats!$A$2:$AA$19,19,FALSE),""))</f>
        <v>-4.8573635554407532E-3</v>
      </c>
      <c r="BF396" s="46"/>
      <c r="BG396" s="46"/>
      <c r="BH396" s="46">
        <f>IF(ISNUMBER(VLOOKUP($B396,Stats!$A$2:$AA$19,2,FALSE))=FALSE,"",IF(ISNUMBER(Z396),(Z396-VLOOKUP($B396,Stats!$A$2:$AA$19,8,FALSE))/VLOOKUP($B396,Stats!$A$2:$AA$19,22,FALSE),""))</f>
        <v>-0.22777854907483192</v>
      </c>
      <c r="BI396" s="46" t="str">
        <f>IF(ISNUMBER(VLOOKUP($B396,Stats!$A$2:$AA$19,2,FALSE))=FALSE,"",IF(ISNUMBER(#REF!),(#REF!-VLOOKUP($B396,Stats!$A$2:$AA$19,9,FALSE))/VLOOKUP($B396,Stats!$A$2:$AA$19,23,FALSE),""))</f>
        <v/>
      </c>
      <c r="BJ396" s="46" t="str">
        <f>IF(ISNUMBER(VLOOKUP($B396,Stats!$A$2:$AA$19,2,FALSE))=FALSE,"",IF(ISNUMBER(#REF!),(#REF!-VLOOKUP($B396,Stats!$A$2:$AA$19,10,FALSE))/VLOOKUP($B396,Stats!$A$2:$AA$19,24,FALSE),""))</f>
        <v/>
      </c>
      <c r="BK396" s="44">
        <f t="shared" si="86"/>
        <v>-6.4933410233641048E-2</v>
      </c>
      <c r="BL396" s="46" t="str">
        <f>IF(ISNUMBER(VLOOKUP($B396,Stats!$A$2:$AA$19,2,FALSE))=FALSE,"",IF(ISNUMBER(#REF!),(#REF!-VLOOKUP($B396,Stats!$A$2:$AA$19,11,FALSE))/VLOOKUP($B396,Stats!$A$2:$AA$19,25,FALSE),""))</f>
        <v/>
      </c>
      <c r="BM396" s="46">
        <f>IF(ISNUMBER(VLOOKUP($B396,Stats!$A$2:$AA$19,2,FALSE))=FALSE,"",IF(ISNUMBER(AA396),(AA396-VLOOKUP($B396,Stats!$A$2:$AA$19,12,FALSE))/VLOOKUP($B396,Stats!$A$2:$AA$19,26,FALSE),""))</f>
        <v>-0.36896588257246832</v>
      </c>
      <c r="BN396" s="46" t="str">
        <f>IF(ISNUMBER(VLOOKUP($B396,Stats!$A$2:$AA$19,2,FALSE))=FALSE,"",IF(ISNUMBER(#REF!),(#REF!-VLOOKUP($B396,Stats!$A$2:$AA$19,13,FALSE))/VLOOKUP($B396,Stats!$A$2:$AA$19,27,FALSE),""))</f>
        <v/>
      </c>
      <c r="BO396" s="46" t="str">
        <f>IF(ISNUMBER(VLOOKUP($B396,Stats!$A$2:$AA$19,2,FALSE))=FALSE,"",IF(ISNUMBER(#REF!),(#REF!-VLOOKUP($B396,Stats!$A$2:$AA$19,14,FALSE))/VLOOKUP($B396,Stats!$A$2:$AB$19,28,FALSE),""))</f>
        <v/>
      </c>
      <c r="BP396" s="46"/>
      <c r="BQ396" s="46">
        <f>IF(ISNUMBER(VLOOKUP($B396,Stats!$A$2:$AA$19,2,FALSE))=FALSE,"",IF(ISNUMBER(BM396),BM396,(VLOOKUP($B396,Stats!$A$2:$AT$19,46,FALSE)-VLOOKUP($B396,Stats!$A$2:$AA$19,12,FALSE))/VLOOKUP($B396,Stats!$A$2:$AA$19,26,FALSE)))</f>
        <v>-0.36896588257246832</v>
      </c>
      <c r="BR396" s="51">
        <f t="shared" si="87"/>
        <v>-0.36896588257246832</v>
      </c>
      <c r="BS396" s="32" t="str">
        <f t="shared" si="82"/>
        <v>7318_201507</v>
      </c>
      <c r="BT396" s="53">
        <f t="shared" si="83"/>
        <v>-0.16269272879387786</v>
      </c>
    </row>
    <row r="397" spans="1:72" x14ac:dyDescent="0.15">
      <c r="S397" t="str">
        <f>IF(ISNUMBER(R397),VLOOKUP(B397,Index!$B$3:$AB$18,27,FALSE),"")</f>
        <v/>
      </c>
      <c r="T397" t="str">
        <f>IF(ISNUMBER($R397),VLOOKUP($B397,Index!$B$21:$AB$36,27,FALSE),"")</f>
        <v/>
      </c>
      <c r="U397" t="str">
        <f>IF(ISNUMBER($R397),VLOOKUP($B397,Index!$B$39:$AB$54,27,FALSE),"")</f>
        <v/>
      </c>
      <c r="Z397" t="str">
        <f t="shared" si="84"/>
        <v/>
      </c>
      <c r="AA397" t="s">
        <v>25</v>
      </c>
      <c r="AF397" t="str">
        <f t="shared" si="85"/>
        <v/>
      </c>
      <c r="AG397" t="s">
        <v>25</v>
      </c>
      <c r="AK397" t="str">
        <f t="shared" si="88"/>
        <v/>
      </c>
      <c r="AL397" t="str">
        <f t="shared" si="88"/>
        <v/>
      </c>
      <c r="AM397" t="str">
        <f t="shared" si="88"/>
        <v/>
      </c>
      <c r="AN397" t="str">
        <f t="shared" si="88"/>
        <v/>
      </c>
      <c r="AO397" t="str">
        <f t="shared" si="88"/>
        <v/>
      </c>
      <c r="AP397" t="str">
        <f t="shared" si="88"/>
        <v/>
      </c>
      <c r="AQ397" t="str">
        <f t="shared" si="88"/>
        <v/>
      </c>
      <c r="AR397" t="str">
        <f t="shared" si="88"/>
        <v/>
      </c>
      <c r="AS397" t="str">
        <f t="shared" si="88"/>
        <v/>
      </c>
      <c r="AT397" t="str">
        <f t="shared" si="88"/>
        <v/>
      </c>
      <c r="AU397" t="str">
        <f t="shared" si="88"/>
        <v/>
      </c>
      <c r="AV397" t="str">
        <f t="shared" si="88"/>
        <v/>
      </c>
      <c r="AW397" t="str">
        <f t="shared" si="88"/>
        <v/>
      </c>
      <c r="AX397" t="str">
        <f t="shared" si="88"/>
        <v/>
      </c>
      <c r="AZ397" s="46" t="str">
        <f>IF(ISNUMBER(VLOOKUP($B397,Stats!$A$2:$AA$19,2,FALSE))=FALSE,"",IF(ISNUMBER(W397),(W397-VLOOKUP($B397,Stats!$A$2:$AA$19,2,FALSE))/VLOOKUP($B397,Stats!$A$2:$AA$19,16,FALSE),""))</f>
        <v/>
      </c>
      <c r="BA397" s="46" t="str">
        <f>IF(ISNUMBER(VLOOKUP($B397,Stats!$A$2:$AA$19,2,FALSE))=FALSE,"",IF(ISNUMBER(X397),(X397-VLOOKUP($B397,Stats!$A$2:$AA$19,3,FALSE))/VLOOKUP($B397,Stats!$A$2:$AA$19,17,FALSE),""))</f>
        <v/>
      </c>
      <c r="BB397" s="46"/>
      <c r="BC397" s="46"/>
      <c r="BD397" s="44" t="str">
        <f t="shared" si="81"/>
        <v/>
      </c>
      <c r="BE397" s="46" t="str">
        <f>IF(ISNUMBER(VLOOKUP($B397,Stats!$A$2:$AA$19,2,FALSE))=FALSE,"",IF(ISNUMBER(Y397),(Y397-VLOOKUP($B397,Stats!$A$2:$AA$19,5,FALSE))/VLOOKUP($B397,Stats!$A$2:$AA$19,19,FALSE),""))</f>
        <v/>
      </c>
      <c r="BF397" s="46"/>
      <c r="BG397" s="46"/>
      <c r="BH397" s="46" t="str">
        <f>IF(ISNUMBER(VLOOKUP($B397,Stats!$A$2:$AA$19,2,FALSE))=FALSE,"",IF(ISNUMBER(Z397),(Z397-VLOOKUP($B397,Stats!$A$2:$AA$19,8,FALSE))/VLOOKUP($B397,Stats!$A$2:$AA$19,22,FALSE),""))</f>
        <v/>
      </c>
      <c r="BI397" s="46" t="str">
        <f>IF(ISNUMBER(VLOOKUP($B397,Stats!$A$2:$AA$19,2,FALSE))=FALSE,"",IF(ISNUMBER(#REF!),(#REF!-VLOOKUP($B397,Stats!$A$2:$AA$19,9,FALSE))/VLOOKUP($B397,Stats!$A$2:$AA$19,23,FALSE),""))</f>
        <v/>
      </c>
      <c r="BJ397" s="46" t="str">
        <f>IF(ISNUMBER(VLOOKUP($B397,Stats!$A$2:$AA$19,2,FALSE))=FALSE,"",IF(ISNUMBER(#REF!),(#REF!-VLOOKUP($B397,Stats!$A$2:$AA$19,10,FALSE))/VLOOKUP($B397,Stats!$A$2:$AA$19,24,FALSE),""))</f>
        <v/>
      </c>
      <c r="BK397" s="44" t="str">
        <f t="shared" si="86"/>
        <v/>
      </c>
      <c r="BL397" s="46" t="str">
        <f>IF(ISNUMBER(VLOOKUP($B397,Stats!$A$2:$AA$19,2,FALSE))=FALSE,"",IF(ISNUMBER(#REF!),(#REF!-VLOOKUP($B397,Stats!$A$2:$AA$19,11,FALSE))/VLOOKUP($B397,Stats!$A$2:$AA$19,25,FALSE),""))</f>
        <v/>
      </c>
      <c r="BM397" s="46" t="str">
        <f>IF(ISNUMBER(VLOOKUP($B397,Stats!$A$2:$AA$19,2,FALSE))=FALSE,"",IF(ISNUMBER(AA397),(AA397-VLOOKUP($B397,Stats!$A$2:$AA$19,12,FALSE))/VLOOKUP($B397,Stats!$A$2:$AA$19,26,FALSE),""))</f>
        <v/>
      </c>
      <c r="BN397" s="46" t="str">
        <f>IF(ISNUMBER(VLOOKUP($B397,Stats!$A$2:$AA$19,2,FALSE))=FALSE,"",IF(ISNUMBER(#REF!),(#REF!-VLOOKUP($B397,Stats!$A$2:$AA$19,13,FALSE))/VLOOKUP($B397,Stats!$A$2:$AA$19,27,FALSE),""))</f>
        <v/>
      </c>
      <c r="BO397" s="46" t="str">
        <f>IF(ISNUMBER(VLOOKUP($B397,Stats!$A$2:$AA$19,2,FALSE))=FALSE,"",IF(ISNUMBER(#REF!),(#REF!-VLOOKUP($B397,Stats!$A$2:$AA$19,14,FALSE))/VLOOKUP($B397,Stats!$A$2:$AB$19,28,FALSE),""))</f>
        <v/>
      </c>
      <c r="BP397" s="46"/>
      <c r="BQ397" s="46" t="str">
        <f>IF(ISNUMBER(VLOOKUP($B397,Stats!$A$2:$AA$19,2,FALSE))=FALSE,"",IF(ISNUMBER(BM397),BM397,(VLOOKUP($B397,Stats!$A$2:$AT$19,46,FALSE)-VLOOKUP($B397,Stats!$A$2:$AA$19,12,FALSE))/VLOOKUP($B397,Stats!$A$2:$AA$19,26,FALSE)))</f>
        <v/>
      </c>
      <c r="BR397" s="51" t="str">
        <f t="shared" si="87"/>
        <v/>
      </c>
      <c r="BS397" s="32" t="str">
        <f t="shared" si="82"/>
        <v/>
      </c>
      <c r="BT397" s="53" t="str">
        <f t="shared" si="83"/>
        <v/>
      </c>
    </row>
    <row r="398" spans="1:72" ht="40.5" x14ac:dyDescent="0.15">
      <c r="A398" s="1" t="s">
        <v>29</v>
      </c>
      <c r="B398" s="1" t="s">
        <v>0</v>
      </c>
      <c r="C398" s="3"/>
      <c r="D398" s="4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 t="s">
        <v>15</v>
      </c>
      <c r="J398" s="1" t="s">
        <v>16</v>
      </c>
      <c r="K398" s="1" t="s">
        <v>17</v>
      </c>
      <c r="L398" s="1" t="s">
        <v>18</v>
      </c>
      <c r="M398" s="1" t="s">
        <v>19</v>
      </c>
      <c r="N398" s="1" t="s">
        <v>20</v>
      </c>
      <c r="O398" s="1" t="s">
        <v>21</v>
      </c>
      <c r="P398" s="1" t="s">
        <v>22</v>
      </c>
      <c r="Q398" s="1" t="s">
        <v>23</v>
      </c>
      <c r="R398" s="1" t="s">
        <v>24</v>
      </c>
      <c r="S398" s="1" t="str">
        <f>IF(ISNUMBER(R398),VLOOKUP(B398,Index!$B$3:$AB$18,27,FALSE),"")</f>
        <v/>
      </c>
      <c r="T398" s="1" t="str">
        <f>IF(ISNUMBER($R398),VLOOKUP($B398,Index!$B$21:$AB$36,27,FALSE),"")</f>
        <v/>
      </c>
      <c r="U398" s="1" t="str">
        <f>IF(ISNUMBER($R398),VLOOKUP($B398,Index!$B$39:$AB$54,27,FALSE),"")</f>
        <v/>
      </c>
      <c r="W398" s="1" t="s">
        <v>1</v>
      </c>
      <c r="X398" s="1" t="s">
        <v>2</v>
      </c>
      <c r="Y398" s="1" t="s">
        <v>4</v>
      </c>
      <c r="Z398" s="1" t="str">
        <f t="shared" si="84"/>
        <v/>
      </c>
      <c r="AA398" s="1" t="s">
        <v>8</v>
      </c>
      <c r="AB398" s="27"/>
      <c r="AC398" s="1" t="s">
        <v>33</v>
      </c>
      <c r="AD398" s="1" t="s">
        <v>35</v>
      </c>
      <c r="AE398" s="1" t="s">
        <v>37</v>
      </c>
      <c r="AF398" s="1" t="str">
        <f t="shared" si="85"/>
        <v/>
      </c>
      <c r="AG398" s="1" t="s">
        <v>38</v>
      </c>
      <c r="AH398" s="27"/>
      <c r="AK398" t="str">
        <f t="shared" si="88"/>
        <v/>
      </c>
      <c r="AL398" t="str">
        <f t="shared" si="88"/>
        <v/>
      </c>
      <c r="AM398" t="str">
        <f t="shared" si="88"/>
        <v/>
      </c>
      <c r="AN398" t="str">
        <f t="shared" si="88"/>
        <v/>
      </c>
      <c r="AO398" t="str">
        <f t="shared" si="88"/>
        <v/>
      </c>
      <c r="AP398" t="str">
        <f t="shared" si="88"/>
        <v/>
      </c>
      <c r="AQ398" t="str">
        <f t="shared" si="88"/>
        <v/>
      </c>
      <c r="AR398" t="str">
        <f t="shared" si="88"/>
        <v/>
      </c>
      <c r="AS398" t="str">
        <f t="shared" si="88"/>
        <v/>
      </c>
      <c r="AT398" t="str">
        <f t="shared" si="88"/>
        <v/>
      </c>
      <c r="AU398" t="str">
        <f t="shared" si="88"/>
        <v/>
      </c>
      <c r="AV398" t="str">
        <f t="shared" si="88"/>
        <v/>
      </c>
      <c r="AW398" t="str">
        <f t="shared" si="88"/>
        <v/>
      </c>
      <c r="AX398" t="str">
        <f t="shared" si="88"/>
        <v/>
      </c>
      <c r="AZ398" s="46" t="str">
        <f>IF(ISNUMBER(VLOOKUP($B398,Stats!$A$2:$AA$19,2,FALSE))=FALSE,"",IF(ISNUMBER(W398),(W398-VLOOKUP($B398,Stats!$A$2:$AA$19,2,FALSE))/VLOOKUP($B398,Stats!$A$2:$AA$19,16,FALSE),""))</f>
        <v/>
      </c>
      <c r="BA398" s="46" t="str">
        <f>IF(ISNUMBER(VLOOKUP($B398,Stats!$A$2:$AA$19,2,FALSE))=FALSE,"",IF(ISNUMBER(X398),(X398-VLOOKUP($B398,Stats!$A$2:$AA$19,3,FALSE))/VLOOKUP($B398,Stats!$A$2:$AA$19,17,FALSE),""))</f>
        <v/>
      </c>
      <c r="BB398" s="46"/>
      <c r="BC398" s="46"/>
      <c r="BD398" s="44" t="str">
        <f t="shared" si="81"/>
        <v/>
      </c>
      <c r="BE398" s="46" t="str">
        <f>IF(ISNUMBER(VLOOKUP($B398,Stats!$A$2:$AA$19,2,FALSE))=FALSE,"",IF(ISNUMBER(Y398),(Y398-VLOOKUP($B398,Stats!$A$2:$AA$19,5,FALSE))/VLOOKUP($B398,Stats!$A$2:$AA$19,19,FALSE),""))</f>
        <v/>
      </c>
      <c r="BF398" s="46"/>
      <c r="BG398" s="46"/>
      <c r="BH398" s="46" t="str">
        <f>IF(ISNUMBER(VLOOKUP($B398,Stats!$A$2:$AA$19,2,FALSE))=FALSE,"",IF(ISNUMBER(Z398),(Z398-VLOOKUP($B398,Stats!$A$2:$AA$19,8,FALSE))/VLOOKUP($B398,Stats!$A$2:$AA$19,22,FALSE),""))</f>
        <v/>
      </c>
      <c r="BI398" s="46" t="str">
        <f>IF(ISNUMBER(VLOOKUP($B398,Stats!$A$2:$AA$19,2,FALSE))=FALSE,"",IF(ISNUMBER(#REF!),(#REF!-VLOOKUP($B398,Stats!$A$2:$AA$19,9,FALSE))/VLOOKUP($B398,Stats!$A$2:$AA$19,23,FALSE),""))</f>
        <v/>
      </c>
      <c r="BJ398" s="46" t="str">
        <f>IF(ISNUMBER(VLOOKUP($B398,Stats!$A$2:$AA$19,2,FALSE))=FALSE,"",IF(ISNUMBER(#REF!),(#REF!-VLOOKUP($B398,Stats!$A$2:$AA$19,10,FALSE))/VLOOKUP($B398,Stats!$A$2:$AA$19,24,FALSE),""))</f>
        <v/>
      </c>
      <c r="BK398" s="44" t="str">
        <f t="shared" si="86"/>
        <v/>
      </c>
      <c r="BL398" s="46" t="str">
        <f>IF(ISNUMBER(VLOOKUP($B398,Stats!$A$2:$AA$19,2,FALSE))=FALSE,"",IF(ISNUMBER(#REF!),(#REF!-VLOOKUP($B398,Stats!$A$2:$AA$19,11,FALSE))/VLOOKUP($B398,Stats!$A$2:$AA$19,25,FALSE),""))</f>
        <v/>
      </c>
      <c r="BM398" s="46" t="str">
        <f>IF(ISNUMBER(VLOOKUP($B398,Stats!$A$2:$AA$19,2,FALSE))=FALSE,"",IF(ISNUMBER(AA398),(AA398-VLOOKUP($B398,Stats!$A$2:$AA$19,12,FALSE))/VLOOKUP($B398,Stats!$A$2:$AA$19,26,FALSE),""))</f>
        <v/>
      </c>
      <c r="BN398" s="46" t="str">
        <f>IF(ISNUMBER(VLOOKUP($B398,Stats!$A$2:$AA$19,2,FALSE))=FALSE,"",IF(ISNUMBER(#REF!),(#REF!-VLOOKUP($B398,Stats!$A$2:$AA$19,13,FALSE))/VLOOKUP($B398,Stats!$A$2:$AA$19,27,FALSE),""))</f>
        <v/>
      </c>
      <c r="BO398" s="46" t="str">
        <f>IF(ISNUMBER(VLOOKUP($B398,Stats!$A$2:$AA$19,2,FALSE))=FALSE,"",IF(ISNUMBER(#REF!),(#REF!-VLOOKUP($B398,Stats!$A$2:$AA$19,14,FALSE))/VLOOKUP($B398,Stats!$A$2:$AB$19,28,FALSE),""))</f>
        <v/>
      </c>
      <c r="BP398" s="46"/>
      <c r="BQ398" s="46" t="str">
        <f>IF(ISNUMBER(VLOOKUP($B398,Stats!$A$2:$AA$19,2,FALSE))=FALSE,"",IF(ISNUMBER(BM398),BM398,(VLOOKUP($B398,Stats!$A$2:$AT$19,46,FALSE)-VLOOKUP($B398,Stats!$A$2:$AA$19,12,FALSE))/VLOOKUP($B398,Stats!$A$2:$AA$19,26,FALSE)))</f>
        <v/>
      </c>
      <c r="BR398" s="51" t="str">
        <f t="shared" si="87"/>
        <v/>
      </c>
      <c r="BS398" s="32" t="str">
        <f t="shared" si="82"/>
        <v/>
      </c>
      <c r="BT398" s="53" t="str">
        <f t="shared" si="83"/>
        <v/>
      </c>
    </row>
    <row r="399" spans="1:72" x14ac:dyDescent="0.15">
      <c r="A399" s="5">
        <v>7347</v>
      </c>
      <c r="B399" s="5" t="s">
        <v>30</v>
      </c>
      <c r="C399" s="3">
        <v>0</v>
      </c>
      <c r="D399" s="11">
        <v>0.27836043490811146</v>
      </c>
      <c r="E399" s="6">
        <v>1.1364312148709827E-2</v>
      </c>
      <c r="F399" s="12">
        <v>71</v>
      </c>
      <c r="G399" s="12">
        <v>44</v>
      </c>
      <c r="H399" s="13">
        <v>9.1645007376252446E-3</v>
      </c>
      <c r="I399" s="13">
        <v>-9.0330487954012727E-3</v>
      </c>
      <c r="J399" s="12">
        <v>10</v>
      </c>
      <c r="K399" s="12">
        <v>6</v>
      </c>
      <c r="L399" s="13">
        <v>3.2930631332813709E-2</v>
      </c>
      <c r="M399" s="13">
        <v>-3.760248798416721E-2</v>
      </c>
      <c r="N399" s="8">
        <v>1.3286</v>
      </c>
      <c r="O399" s="8">
        <v>1.2783604349081115</v>
      </c>
      <c r="P399" s="14">
        <v>42090</v>
      </c>
      <c r="Q399" s="13">
        <v>-7.9550685940520949E-2</v>
      </c>
      <c r="R399" s="14">
        <v>42003</v>
      </c>
      <c r="S399" s="14">
        <f>IF(ISNUMBER(R399),VLOOKUP(B399,Index!$B$3:$AB$18,27,FALSE),"")</f>
        <v>42041</v>
      </c>
      <c r="T399" s="14">
        <f>IF(ISNUMBER($R399),VLOOKUP($B399,Index!$B$21:$AB$36,27,FALSE),"")</f>
        <v>41996</v>
      </c>
      <c r="U399" s="14">
        <f>IF(ISNUMBER($R399),VLOOKUP($B399,Index!$B$39:$AB$54,27,FALSE),"")</f>
        <v>42003</v>
      </c>
      <c r="W399" s="6">
        <v>0.58602196822760311</v>
      </c>
      <c r="X399" s="7">
        <v>0.61739130434782608</v>
      </c>
      <c r="Y399" s="6">
        <v>0.21562266258627119</v>
      </c>
      <c r="Z399" s="8" t="str">
        <f t="shared" si="84"/>
        <v/>
      </c>
      <c r="AA399" s="9">
        <v>3.499158198538201</v>
      </c>
      <c r="AB399" s="28"/>
      <c r="AC399" s="6">
        <v>0.34342174724535385</v>
      </c>
      <c r="AD399" s="7">
        <v>0.38117202268431</v>
      </c>
      <c r="AE399" s="6">
        <v>4.6493132620792951E-2</v>
      </c>
      <c r="AF399" s="8" t="str">
        <f t="shared" si="85"/>
        <v/>
      </c>
      <c r="AG399" s="9">
        <v>12.244108098397108</v>
      </c>
      <c r="AH399" s="28"/>
      <c r="AK399" t="str">
        <f t="shared" si="88"/>
        <v/>
      </c>
      <c r="AL399" t="str">
        <f t="shared" si="88"/>
        <v/>
      </c>
      <c r="AM399" t="str">
        <f t="shared" si="88"/>
        <v/>
      </c>
      <c r="AN399" t="str">
        <f t="shared" si="88"/>
        <v/>
      </c>
      <c r="AO399" t="str">
        <f t="shared" si="88"/>
        <v/>
      </c>
      <c r="AP399" t="str">
        <f t="shared" si="88"/>
        <v/>
      </c>
      <c r="AQ399" t="str">
        <f t="shared" si="88"/>
        <v/>
      </c>
      <c r="AR399" t="str">
        <f t="shared" si="88"/>
        <v/>
      </c>
      <c r="AS399" t="str">
        <f t="shared" si="88"/>
        <v/>
      </c>
      <c r="AT399" t="str">
        <f t="shared" si="88"/>
        <v/>
      </c>
      <c r="AU399" t="str">
        <f t="shared" si="88"/>
        <v/>
      </c>
      <c r="AV399" t="str">
        <f t="shared" si="88"/>
        <v/>
      </c>
      <c r="AW399" t="str">
        <f t="shared" si="88"/>
        <v/>
      </c>
      <c r="AX399" t="str">
        <f t="shared" si="88"/>
        <v/>
      </c>
      <c r="AZ399" s="46" t="str">
        <f>IF(ISNUMBER(VLOOKUP($B399,Stats!$A$2:$AA$19,2,FALSE))=FALSE,"",IF(ISNUMBER(W399),(W399-VLOOKUP($B399,Stats!$A$2:$AA$19,2,FALSE))/VLOOKUP($B399,Stats!$A$2:$AA$19,16,FALSE),""))</f>
        <v/>
      </c>
      <c r="BA399" s="46" t="str">
        <f>IF(ISNUMBER(VLOOKUP($B399,Stats!$A$2:$AA$19,2,FALSE))=FALSE,"",IF(ISNUMBER(X399),(X399-VLOOKUP($B399,Stats!$A$2:$AA$19,3,FALSE))/VLOOKUP($B399,Stats!$A$2:$AA$19,17,FALSE),""))</f>
        <v/>
      </c>
      <c r="BB399" s="46"/>
      <c r="BC399" s="46"/>
      <c r="BD399" s="44" t="str">
        <f t="shared" si="81"/>
        <v/>
      </c>
      <c r="BE399" s="46" t="str">
        <f>IF(ISNUMBER(VLOOKUP($B399,Stats!$A$2:$AA$19,2,FALSE))=FALSE,"",IF(ISNUMBER(Y399),(Y399-VLOOKUP($B399,Stats!$A$2:$AA$19,5,FALSE))/VLOOKUP($B399,Stats!$A$2:$AA$19,19,FALSE),""))</f>
        <v/>
      </c>
      <c r="BF399" s="46"/>
      <c r="BG399" s="46"/>
      <c r="BH399" s="46" t="str">
        <f>IF(ISNUMBER(VLOOKUP($B399,Stats!$A$2:$AA$19,2,FALSE))=FALSE,"",IF(ISNUMBER(Z399),(Z399-VLOOKUP($B399,Stats!$A$2:$AA$19,8,FALSE))/VLOOKUP($B399,Stats!$A$2:$AA$19,22,FALSE),""))</f>
        <v/>
      </c>
      <c r="BI399" s="46" t="str">
        <f>IF(ISNUMBER(VLOOKUP($B399,Stats!$A$2:$AA$19,2,FALSE))=FALSE,"",IF(ISNUMBER(#REF!),(#REF!-VLOOKUP($B399,Stats!$A$2:$AA$19,9,FALSE))/VLOOKUP($B399,Stats!$A$2:$AA$19,23,FALSE),""))</f>
        <v/>
      </c>
      <c r="BJ399" s="46" t="str">
        <f>IF(ISNUMBER(VLOOKUP($B399,Stats!$A$2:$AA$19,2,FALSE))=FALSE,"",IF(ISNUMBER(#REF!),(#REF!-VLOOKUP($B399,Stats!$A$2:$AA$19,10,FALSE))/VLOOKUP($B399,Stats!$A$2:$AA$19,24,FALSE),""))</f>
        <v/>
      </c>
      <c r="BK399" s="44" t="str">
        <f t="shared" si="86"/>
        <v/>
      </c>
      <c r="BL399" s="46" t="str">
        <f>IF(ISNUMBER(VLOOKUP($B399,Stats!$A$2:$AA$19,2,FALSE))=FALSE,"",IF(ISNUMBER(#REF!),(#REF!-VLOOKUP($B399,Stats!$A$2:$AA$19,11,FALSE))/VLOOKUP($B399,Stats!$A$2:$AA$19,25,FALSE),""))</f>
        <v/>
      </c>
      <c r="BM399" s="46" t="str">
        <f>IF(ISNUMBER(VLOOKUP($B399,Stats!$A$2:$AA$19,2,FALSE))=FALSE,"",IF(ISNUMBER(AA399),(AA399-VLOOKUP($B399,Stats!$A$2:$AA$19,12,FALSE))/VLOOKUP($B399,Stats!$A$2:$AA$19,26,FALSE),""))</f>
        <v/>
      </c>
      <c r="BN399" s="46" t="str">
        <f>IF(ISNUMBER(VLOOKUP($B399,Stats!$A$2:$AA$19,2,FALSE))=FALSE,"",IF(ISNUMBER(#REF!),(#REF!-VLOOKUP($B399,Stats!$A$2:$AA$19,13,FALSE))/VLOOKUP($B399,Stats!$A$2:$AA$19,27,FALSE),""))</f>
        <v/>
      </c>
      <c r="BO399" s="46" t="str">
        <f>IF(ISNUMBER(VLOOKUP($B399,Stats!$A$2:$AA$19,2,FALSE))=FALSE,"",IF(ISNUMBER(#REF!),(#REF!-VLOOKUP($B399,Stats!$A$2:$AA$19,14,FALSE))/VLOOKUP($B399,Stats!$A$2:$AB$19,28,FALSE),""))</f>
        <v/>
      </c>
      <c r="BP399" s="46"/>
      <c r="BQ399" s="46" t="str">
        <f>IF(ISNUMBER(VLOOKUP($B399,Stats!$A$2:$AA$19,2,FALSE))=FALSE,"",IF(ISNUMBER(BM399),BM399,(VLOOKUP($B399,Stats!$A$2:$AT$19,46,FALSE)-VLOOKUP($B399,Stats!$A$2:$AA$19,12,FALSE))/VLOOKUP($B399,Stats!$A$2:$AA$19,26,FALSE)))</f>
        <v/>
      </c>
      <c r="BR399" s="51" t="str">
        <f t="shared" si="87"/>
        <v/>
      </c>
      <c r="BS399" s="32" t="str">
        <f t="shared" si="82"/>
        <v/>
      </c>
      <c r="BT399" s="53" t="str">
        <f t="shared" si="83"/>
        <v/>
      </c>
    </row>
    <row r="400" spans="1:72" x14ac:dyDescent="0.15">
      <c r="A400" s="5">
        <v>7347</v>
      </c>
      <c r="B400" s="5" t="s">
        <v>31</v>
      </c>
      <c r="C400" s="3">
        <v>0</v>
      </c>
      <c r="D400" s="11">
        <v>1.8302524243823688E-2</v>
      </c>
      <c r="E400" s="6">
        <v>1.0226080762482841E-2</v>
      </c>
      <c r="F400" s="15">
        <v>5.0714285714285712</v>
      </c>
      <c r="G400" s="15">
        <v>3.1428571428571428</v>
      </c>
      <c r="H400" s="13">
        <v>8.8467330125356937E-3</v>
      </c>
      <c r="I400" s="13">
        <v>-7.9009150450099173E-3</v>
      </c>
      <c r="J400" s="12">
        <v>3.4285714285714284</v>
      </c>
      <c r="K400" s="12">
        <v>2.0714285714285716</v>
      </c>
      <c r="L400" s="13">
        <v>1.6675282295190299E-2</v>
      </c>
      <c r="M400" s="13">
        <v>-1.50735518397271E-2</v>
      </c>
      <c r="N400" s="8">
        <v>1.1103642857142859</v>
      </c>
      <c r="O400" s="8">
        <v>1.0263632495828432</v>
      </c>
      <c r="P400" s="14"/>
      <c r="Q400" s="13">
        <v>-2.0981721172847318E-2</v>
      </c>
      <c r="R400" s="14"/>
      <c r="S400" s="14" t="str">
        <f>IF(ISNUMBER(R400),VLOOKUP(B400,Index!$B$3:$AB$18,27,FALSE),"")</f>
        <v/>
      </c>
      <c r="T400" s="14" t="str">
        <f>IF(ISNUMBER($R400),VLOOKUP($B400,Index!$B$21:$AB$36,27,FALSE),"")</f>
        <v/>
      </c>
      <c r="U400" s="14" t="str">
        <f>IF(ISNUMBER($R400),VLOOKUP($B400,Index!$B$39:$AB$54,27,FALSE),"")</f>
        <v/>
      </c>
      <c r="W400" s="6">
        <v>0.62827330437641948</v>
      </c>
      <c r="X400" s="8">
        <v>0.61258503401360542</v>
      </c>
      <c r="Y400" s="6">
        <v>0.19402624047766268</v>
      </c>
      <c r="Z400" s="8" t="str">
        <f t="shared" si="84"/>
        <v/>
      </c>
      <c r="AA400" s="9" t="s">
        <v>25</v>
      </c>
      <c r="AB400" s="28"/>
      <c r="AC400" s="6">
        <v>0.39472734499206502</v>
      </c>
      <c r="AD400" s="8">
        <v>0.37526042389745012</v>
      </c>
      <c r="AE400" s="6">
        <v>3.7646181993895786E-2</v>
      </c>
      <c r="AF400" s="8" t="str">
        <f t="shared" si="85"/>
        <v/>
      </c>
      <c r="AG400" s="9" t="s">
        <v>25</v>
      </c>
      <c r="AH400" s="28"/>
      <c r="AK400" t="str">
        <f t="shared" si="88"/>
        <v/>
      </c>
      <c r="AL400" t="str">
        <f t="shared" si="88"/>
        <v/>
      </c>
      <c r="AM400" t="str">
        <f t="shared" si="88"/>
        <v/>
      </c>
      <c r="AN400" t="str">
        <f t="shared" si="88"/>
        <v/>
      </c>
      <c r="AO400" t="str">
        <f t="shared" si="88"/>
        <v/>
      </c>
      <c r="AP400" t="str">
        <f t="shared" si="88"/>
        <v/>
      </c>
      <c r="AQ400" t="str">
        <f t="shared" si="88"/>
        <v/>
      </c>
      <c r="AR400" t="str">
        <f t="shared" si="88"/>
        <v/>
      </c>
      <c r="AS400" t="str">
        <f t="shared" si="88"/>
        <v/>
      </c>
      <c r="AT400" t="str">
        <f t="shared" si="88"/>
        <v/>
      </c>
      <c r="AU400" t="str">
        <f t="shared" si="88"/>
        <v/>
      </c>
      <c r="AV400" t="str">
        <f t="shared" si="88"/>
        <v/>
      </c>
      <c r="AW400" t="str">
        <f t="shared" si="88"/>
        <v/>
      </c>
      <c r="AX400" t="str">
        <f t="shared" si="88"/>
        <v/>
      </c>
      <c r="AZ400" s="46" t="str">
        <f>IF(ISNUMBER(VLOOKUP($B400,Stats!$A$2:$AA$19,2,FALSE))=FALSE,"",IF(ISNUMBER(W400),(W400-VLOOKUP($B400,Stats!$A$2:$AA$19,2,FALSE))/VLOOKUP($B400,Stats!$A$2:$AA$19,16,FALSE),""))</f>
        <v/>
      </c>
      <c r="BA400" s="46" t="str">
        <f>IF(ISNUMBER(VLOOKUP($B400,Stats!$A$2:$AA$19,2,FALSE))=FALSE,"",IF(ISNUMBER(X400),(X400-VLOOKUP($B400,Stats!$A$2:$AA$19,3,FALSE))/VLOOKUP($B400,Stats!$A$2:$AA$19,17,FALSE),""))</f>
        <v/>
      </c>
      <c r="BB400" s="46"/>
      <c r="BC400" s="46"/>
      <c r="BD400" s="44" t="str">
        <f t="shared" si="81"/>
        <v/>
      </c>
      <c r="BE400" s="46" t="str">
        <f>IF(ISNUMBER(VLOOKUP($B400,Stats!$A$2:$AA$19,2,FALSE))=FALSE,"",IF(ISNUMBER(Y400),(Y400-VLOOKUP($B400,Stats!$A$2:$AA$19,5,FALSE))/VLOOKUP($B400,Stats!$A$2:$AA$19,19,FALSE),""))</f>
        <v/>
      </c>
      <c r="BF400" s="46"/>
      <c r="BG400" s="46"/>
      <c r="BH400" s="46" t="str">
        <f>IF(ISNUMBER(VLOOKUP($B400,Stats!$A$2:$AA$19,2,FALSE))=FALSE,"",IF(ISNUMBER(Z400),(Z400-VLOOKUP($B400,Stats!$A$2:$AA$19,8,FALSE))/VLOOKUP($B400,Stats!$A$2:$AA$19,22,FALSE),""))</f>
        <v/>
      </c>
      <c r="BI400" s="46" t="str">
        <f>IF(ISNUMBER(VLOOKUP($B400,Stats!$A$2:$AA$19,2,FALSE))=FALSE,"",IF(ISNUMBER(#REF!),(#REF!-VLOOKUP($B400,Stats!$A$2:$AA$19,9,FALSE))/VLOOKUP($B400,Stats!$A$2:$AA$19,23,FALSE),""))</f>
        <v/>
      </c>
      <c r="BJ400" s="46" t="str">
        <f>IF(ISNUMBER(VLOOKUP($B400,Stats!$A$2:$AA$19,2,FALSE))=FALSE,"",IF(ISNUMBER(#REF!),(#REF!-VLOOKUP($B400,Stats!$A$2:$AA$19,10,FALSE))/VLOOKUP($B400,Stats!$A$2:$AA$19,24,FALSE),""))</f>
        <v/>
      </c>
      <c r="BK400" s="44" t="str">
        <f t="shared" si="86"/>
        <v/>
      </c>
      <c r="BL400" s="46" t="str">
        <f>IF(ISNUMBER(VLOOKUP($B400,Stats!$A$2:$AA$19,2,FALSE))=FALSE,"",IF(ISNUMBER(#REF!),(#REF!-VLOOKUP($B400,Stats!$A$2:$AA$19,11,FALSE))/VLOOKUP($B400,Stats!$A$2:$AA$19,25,FALSE),""))</f>
        <v/>
      </c>
      <c r="BM400" s="46" t="str">
        <f>IF(ISNUMBER(VLOOKUP($B400,Stats!$A$2:$AA$19,2,FALSE))=FALSE,"",IF(ISNUMBER(AA400),(AA400-VLOOKUP($B400,Stats!$A$2:$AA$19,12,FALSE))/VLOOKUP($B400,Stats!$A$2:$AA$19,26,FALSE),""))</f>
        <v/>
      </c>
      <c r="BN400" s="46" t="str">
        <f>IF(ISNUMBER(VLOOKUP($B400,Stats!$A$2:$AA$19,2,FALSE))=FALSE,"",IF(ISNUMBER(#REF!),(#REF!-VLOOKUP($B400,Stats!$A$2:$AA$19,13,FALSE))/VLOOKUP($B400,Stats!$A$2:$AA$19,27,FALSE),""))</f>
        <v/>
      </c>
      <c r="BO400" s="46" t="str">
        <f>IF(ISNUMBER(VLOOKUP($B400,Stats!$A$2:$AA$19,2,FALSE))=FALSE,"",IF(ISNUMBER(#REF!),(#REF!-VLOOKUP($B400,Stats!$A$2:$AA$19,14,FALSE))/VLOOKUP($B400,Stats!$A$2:$AB$19,28,FALSE),""))</f>
        <v/>
      </c>
      <c r="BP400" s="46"/>
      <c r="BQ400" s="46" t="str">
        <f>IF(ISNUMBER(VLOOKUP($B400,Stats!$A$2:$AA$19,2,FALSE))=FALSE,"",IF(ISNUMBER(BM400),BM400,(VLOOKUP($B400,Stats!$A$2:$AT$19,46,FALSE)-VLOOKUP($B400,Stats!$A$2:$AA$19,12,FALSE))/VLOOKUP($B400,Stats!$A$2:$AA$19,26,FALSE)))</f>
        <v/>
      </c>
      <c r="BR400" s="51" t="str">
        <f t="shared" si="87"/>
        <v/>
      </c>
      <c r="BS400" s="32" t="str">
        <f t="shared" si="82"/>
        <v/>
      </c>
      <c r="BT400" s="53" t="str">
        <f t="shared" si="83"/>
        <v/>
      </c>
    </row>
    <row r="401" spans="1:72" x14ac:dyDescent="0.15">
      <c r="A401" s="16">
        <v>7347</v>
      </c>
      <c r="B401" s="17">
        <v>201421</v>
      </c>
      <c r="C401" s="3">
        <v>0</v>
      </c>
      <c r="D401" s="23">
        <v>-2.1937842778793404E-2</v>
      </c>
      <c r="E401" s="18">
        <v>6.0351627495110445E-3</v>
      </c>
      <c r="F401" s="24">
        <v>2</v>
      </c>
      <c r="G401" s="24">
        <v>5</v>
      </c>
      <c r="H401" s="20">
        <v>3.8218139499011095E-3</v>
      </c>
      <c r="I401" s="20">
        <v>-5.9333910485015462E-3</v>
      </c>
      <c r="J401" s="24">
        <v>2</v>
      </c>
      <c r="K401" s="24">
        <v>3</v>
      </c>
      <c r="L401" s="20">
        <v>6.2003487696182802E-3</v>
      </c>
      <c r="M401" s="20">
        <v>-1.3287117273252491E-2</v>
      </c>
      <c r="N401" s="19">
        <v>1.0407999999999999</v>
      </c>
      <c r="O401" s="19">
        <v>1.0014432791301839</v>
      </c>
      <c r="P401" s="25">
        <v>41921</v>
      </c>
      <c r="Q401" s="20">
        <v>-2.3347425057647975E-2</v>
      </c>
      <c r="R401" s="25">
        <v>41929</v>
      </c>
      <c r="S401" s="25">
        <f>IF(ISNUMBER(R401),VLOOKUP(B401,Index!$B$3:$AB$18,27,FALSE),"")</f>
        <v>41929</v>
      </c>
      <c r="T401" s="25">
        <f>IF(ISNUMBER($R401),VLOOKUP($B401,Index!$B$21:$AB$36,27,FALSE),"")</f>
        <v>41929</v>
      </c>
      <c r="U401" s="25">
        <f>IF(ISNUMBER($R401),VLOOKUP($B401,Index!$B$39:$AB$54,27,FALSE),"")</f>
        <v>41929</v>
      </c>
      <c r="W401" s="18">
        <v>-0.78976234003656254</v>
      </c>
      <c r="X401" s="19">
        <v>0.2857142857142857</v>
      </c>
      <c r="Y401" s="18">
        <v>0.1145091620295549</v>
      </c>
      <c r="Z401" s="19">
        <f t="shared" si="84"/>
        <v>0</v>
      </c>
      <c r="AA401" s="21" t="s">
        <v>25</v>
      </c>
      <c r="AB401" s="28"/>
      <c r="AC401" s="18">
        <v>0.623724553740027</v>
      </c>
      <c r="AD401" s="19">
        <v>8.1632653061224483E-2</v>
      </c>
      <c r="AE401" s="18">
        <v>1.3112348188710857E-2</v>
      </c>
      <c r="AF401" s="19">
        <f t="shared" si="85"/>
        <v>0</v>
      </c>
      <c r="AG401" s="21" t="s">
        <v>25</v>
      </c>
      <c r="AH401" s="28"/>
      <c r="AK401" t="str">
        <f t="shared" si="88"/>
        <v/>
      </c>
      <c r="AL401" t="str">
        <f t="shared" si="88"/>
        <v/>
      </c>
      <c r="AM401" t="str">
        <f t="shared" si="88"/>
        <v/>
      </c>
      <c r="AN401" t="str">
        <f t="shared" si="88"/>
        <v/>
      </c>
      <c r="AO401" t="str">
        <f t="shared" si="88"/>
        <v/>
      </c>
      <c r="AP401" t="str">
        <f t="shared" si="88"/>
        <v/>
      </c>
      <c r="AQ401" t="str">
        <f t="shared" si="88"/>
        <v/>
      </c>
      <c r="AR401" t="str">
        <f t="shared" si="88"/>
        <v/>
      </c>
      <c r="AS401" t="str">
        <f t="shared" si="88"/>
        <v/>
      </c>
      <c r="AT401" t="str">
        <f t="shared" si="88"/>
        <v/>
      </c>
      <c r="AU401" t="str">
        <f t="shared" si="88"/>
        <v/>
      </c>
      <c r="AV401" t="str">
        <f t="shared" si="88"/>
        <v/>
      </c>
      <c r="AW401" t="str">
        <f t="shared" si="88"/>
        <v/>
      </c>
      <c r="AX401" t="str">
        <f t="shared" si="88"/>
        <v/>
      </c>
      <c r="AZ401" s="46">
        <f>IF(ISNUMBER(VLOOKUP($B401,Stats!$A$2:$AA$19,2,FALSE))=FALSE,"",IF(ISNUMBER(W401),(W401-VLOOKUP($B401,Stats!$A$2:$AA$19,2,FALSE))/VLOOKUP($B401,Stats!$A$2:$AA$19,16,FALSE),""))</f>
        <v>-0.79271899540639168</v>
      </c>
      <c r="BA401" s="46">
        <f>IF(ISNUMBER(VLOOKUP($B401,Stats!$A$2:$AA$19,2,FALSE))=FALSE,"",IF(ISNUMBER(X401),(X401-VLOOKUP($B401,Stats!$A$2:$AA$19,3,FALSE))/VLOOKUP($B401,Stats!$A$2:$AA$19,17,FALSE),""))</f>
        <v>-0.6967057200847836</v>
      </c>
      <c r="BB401" s="46"/>
      <c r="BC401" s="46"/>
      <c r="BD401" s="44">
        <f t="shared" si="81"/>
        <v>-0.74471235774558764</v>
      </c>
      <c r="BE401" s="46">
        <f>IF(ISNUMBER(VLOOKUP($B401,Stats!$A$2:$AA$19,2,FALSE))=FALSE,"",IF(ISNUMBER(Y401),(Y401-VLOOKUP($B401,Stats!$A$2:$AA$19,5,FALSE))/VLOOKUP($B401,Stats!$A$2:$AA$19,19,FALSE),""))</f>
        <v>0.48654208719379238</v>
      </c>
      <c r="BF401" s="46"/>
      <c r="BG401" s="46"/>
      <c r="BH401" s="46">
        <f>IF(ISNUMBER(VLOOKUP($B401,Stats!$A$2:$AA$19,2,FALSE))=FALSE,"",IF(ISNUMBER(Z401),(Z401-VLOOKUP($B401,Stats!$A$2:$AA$19,8,FALSE))/VLOOKUP($B401,Stats!$A$2:$AA$19,22,FALSE),""))</f>
        <v>-0.61753828864926419</v>
      </c>
      <c r="BI401" s="46" t="str">
        <f>IF(ISNUMBER(VLOOKUP($B401,Stats!$A$2:$AA$19,2,FALSE))=FALSE,"",IF(ISNUMBER(#REF!),(#REF!-VLOOKUP($B401,Stats!$A$2:$AA$19,9,FALSE))/VLOOKUP($B401,Stats!$A$2:$AA$19,23,FALSE),""))</f>
        <v/>
      </c>
      <c r="BJ401" s="46" t="str">
        <f>IF(ISNUMBER(VLOOKUP($B401,Stats!$A$2:$AA$19,2,FALSE))=FALSE,"",IF(ISNUMBER(#REF!),(#REF!-VLOOKUP($B401,Stats!$A$2:$AA$19,10,FALSE))/VLOOKUP($B401,Stats!$A$2:$AA$19,24,FALSE),""))</f>
        <v/>
      </c>
      <c r="BK401" s="44">
        <f t="shared" si="86"/>
        <v>-0.52584094763043399</v>
      </c>
      <c r="BL401" s="46" t="str">
        <f>IF(ISNUMBER(VLOOKUP($B401,Stats!$A$2:$AA$19,2,FALSE))=FALSE,"",IF(ISNUMBER(#REF!),(#REF!-VLOOKUP($B401,Stats!$A$2:$AA$19,11,FALSE))/VLOOKUP($B401,Stats!$A$2:$AA$19,25,FALSE),""))</f>
        <v/>
      </c>
      <c r="BM401" s="46" t="str">
        <f>IF(ISNUMBER(VLOOKUP($B401,Stats!$A$2:$AA$19,2,FALSE))=FALSE,"",IF(ISNUMBER(AA401),(AA401-VLOOKUP($B401,Stats!$A$2:$AA$19,12,FALSE))/VLOOKUP($B401,Stats!$A$2:$AA$19,26,FALSE),""))</f>
        <v/>
      </c>
      <c r="BN401" s="46" t="str">
        <f>IF(ISNUMBER(VLOOKUP($B401,Stats!$A$2:$AA$19,2,FALSE))=FALSE,"",IF(ISNUMBER(#REF!),(#REF!-VLOOKUP($B401,Stats!$A$2:$AA$19,13,FALSE))/VLOOKUP($B401,Stats!$A$2:$AA$19,27,FALSE),""))</f>
        <v/>
      </c>
      <c r="BO401" s="46" t="str">
        <f>IF(ISNUMBER(VLOOKUP($B401,Stats!$A$2:$AA$19,2,FALSE))=FALSE,"",IF(ISNUMBER(#REF!),(#REF!-VLOOKUP($B401,Stats!$A$2:$AA$19,14,FALSE))/VLOOKUP($B401,Stats!$A$2:$AB$19,28,FALSE),""))</f>
        <v/>
      </c>
      <c r="BP401" s="46"/>
      <c r="BQ401" s="46">
        <f>IF(ISNUMBER(VLOOKUP($B401,Stats!$A$2:$AA$19,2,FALSE))=FALSE,"",IF(ISNUMBER(BM401),BM401,(VLOOKUP($B401,Stats!$A$2:$AT$19,46,FALSE)-VLOOKUP($B401,Stats!$A$2:$AA$19,12,FALSE))/VLOOKUP($B401,Stats!$A$2:$AA$19,26,FALSE)))</f>
        <v>-0.81319138310867711</v>
      </c>
      <c r="BR401" s="51">
        <f t="shared" si="87"/>
        <v>-0.81319138310867711</v>
      </c>
      <c r="BS401" s="32" t="str">
        <f t="shared" si="82"/>
        <v>7347_201421</v>
      </c>
      <c r="BT401" s="53">
        <f t="shared" si="83"/>
        <v>-0.62708531674911339</v>
      </c>
    </row>
    <row r="402" spans="1:72" x14ac:dyDescent="0.15">
      <c r="A402" s="16">
        <v>7347</v>
      </c>
      <c r="B402" s="17">
        <v>201422</v>
      </c>
      <c r="C402" s="3">
        <v>0</v>
      </c>
      <c r="D402" s="23">
        <v>1.436301032956222E-2</v>
      </c>
      <c r="E402" s="18">
        <v>1.0802206694431916E-2</v>
      </c>
      <c r="F402" s="24">
        <v>6</v>
      </c>
      <c r="G402" s="24">
        <v>4</v>
      </c>
      <c r="H402" s="20">
        <v>8.8711740466208555E-3</v>
      </c>
      <c r="I402" s="20">
        <v>-9.6077982645318971E-3</v>
      </c>
      <c r="J402" s="24">
        <v>5</v>
      </c>
      <c r="K402" s="24">
        <v>3</v>
      </c>
      <c r="L402" s="20">
        <v>1.6775858646019381E-2</v>
      </c>
      <c r="M402" s="20">
        <v>-1.4857369255150576E-2</v>
      </c>
      <c r="N402" s="19">
        <v>1.0353000000000001</v>
      </c>
      <c r="O402" s="19">
        <v>1.0055361305361306</v>
      </c>
      <c r="P402" s="25">
        <v>41942</v>
      </c>
      <c r="Q402" s="20">
        <v>-3.3993783993784055E-2</v>
      </c>
      <c r="R402" s="25">
        <v>41935</v>
      </c>
      <c r="S402" s="25">
        <f>IF(ISNUMBER(R402),VLOOKUP(B402,Index!$B$3:$AB$18,27,FALSE),"")</f>
        <v>41939</v>
      </c>
      <c r="T402" s="25">
        <f>IF(ISNUMBER($R402),VLOOKUP($B402,Index!$B$21:$AB$36,27,FALSE),"")</f>
        <v>41935</v>
      </c>
      <c r="U402" s="25">
        <f>IF(ISNUMBER($R402),VLOOKUP($B402,Index!$B$39:$AB$54,27,FALSE),"")</f>
        <v>41936</v>
      </c>
      <c r="W402" s="18">
        <v>0.43089030988686661</v>
      </c>
      <c r="X402" s="19">
        <v>0.6</v>
      </c>
      <c r="Y402" s="18">
        <v>0.20495746146194019</v>
      </c>
      <c r="Z402" s="19">
        <f t="shared" si="84"/>
        <v>4</v>
      </c>
      <c r="AA402" s="21">
        <v>0.42251872672334956</v>
      </c>
      <c r="AB402" s="28"/>
      <c r="AC402" s="18">
        <v>0.18566645915439994</v>
      </c>
      <c r="AD402" s="19">
        <v>0.36</v>
      </c>
      <c r="AE402" s="18">
        <v>4.2007561008922695E-2</v>
      </c>
      <c r="AF402" s="19">
        <f t="shared" si="85"/>
        <v>16</v>
      </c>
      <c r="AG402" s="21">
        <v>0.17852207443192056</v>
      </c>
      <c r="AH402" s="28"/>
      <c r="AK402" t="str">
        <f t="shared" si="88"/>
        <v/>
      </c>
      <c r="AL402">
        <f t="shared" si="88"/>
        <v>0.42251872672334956</v>
      </c>
      <c r="AM402" t="str">
        <f t="shared" si="88"/>
        <v/>
      </c>
      <c r="AN402" t="str">
        <f t="shared" si="88"/>
        <v/>
      </c>
      <c r="AO402" t="str">
        <f t="shared" si="88"/>
        <v/>
      </c>
      <c r="AP402" t="str">
        <f t="shared" si="88"/>
        <v/>
      </c>
      <c r="AQ402" t="str">
        <f t="shared" si="88"/>
        <v/>
      </c>
      <c r="AR402" t="str">
        <f t="shared" si="88"/>
        <v/>
      </c>
      <c r="AS402" t="str">
        <f t="shared" si="88"/>
        <v/>
      </c>
      <c r="AT402" t="str">
        <f t="shared" si="88"/>
        <v/>
      </c>
      <c r="AU402" t="str">
        <f t="shared" si="88"/>
        <v/>
      </c>
      <c r="AV402" t="str">
        <f t="shared" si="88"/>
        <v/>
      </c>
      <c r="AW402" t="str">
        <f t="shared" si="88"/>
        <v/>
      </c>
      <c r="AX402" t="str">
        <f t="shared" si="88"/>
        <v/>
      </c>
      <c r="AZ402" s="46">
        <f>IF(ISNUMBER(VLOOKUP($B402,Stats!$A$2:$AA$19,2,FALSE))=FALSE,"",IF(ISNUMBER(W402),(W402-VLOOKUP($B402,Stats!$A$2:$AA$19,2,FALSE))/VLOOKUP($B402,Stats!$A$2:$AA$19,16,FALSE),""))</f>
        <v>-0.18921929353878145</v>
      </c>
      <c r="BA402" s="46">
        <f>IF(ISNUMBER(VLOOKUP($B402,Stats!$A$2:$AA$19,2,FALSE))=FALSE,"",IF(ISNUMBER(X402),(X402-VLOOKUP($B402,Stats!$A$2:$AA$19,3,FALSE))/VLOOKUP($B402,Stats!$A$2:$AA$19,17,FALSE),""))</f>
        <v>-0.20603698172286539</v>
      </c>
      <c r="BB402" s="46"/>
      <c r="BC402" s="46"/>
      <c r="BD402" s="44">
        <f t="shared" si="81"/>
        <v>-0.19762813763082343</v>
      </c>
      <c r="BE402" s="46">
        <f>IF(ISNUMBER(VLOOKUP($B402,Stats!$A$2:$AA$19,2,FALSE))=FALSE,"",IF(ISNUMBER(Y402),(Y402-VLOOKUP($B402,Stats!$A$2:$AA$19,5,FALSE))/VLOOKUP($B402,Stats!$A$2:$AA$19,19,FALSE),""))</f>
        <v>0.96512020808521781</v>
      </c>
      <c r="BF402" s="46"/>
      <c r="BG402" s="46"/>
      <c r="BH402" s="46">
        <f>IF(ISNUMBER(VLOOKUP($B402,Stats!$A$2:$AA$19,2,FALSE))=FALSE,"",IF(ISNUMBER(Z402),(Z402-VLOOKUP($B402,Stats!$A$2:$AA$19,8,FALSE))/VLOOKUP($B402,Stats!$A$2:$AA$19,22,FALSE),""))</f>
        <v>0.66359770503354598</v>
      </c>
      <c r="BI402" s="46" t="str">
        <f>IF(ISNUMBER(VLOOKUP($B402,Stats!$A$2:$AA$19,2,FALSE))=FALSE,"",IF(ISNUMBER(#REF!),(#REF!-VLOOKUP($B402,Stats!$A$2:$AA$19,9,FALSE))/VLOOKUP($B402,Stats!$A$2:$AA$19,23,FALSE),""))</f>
        <v/>
      </c>
      <c r="BJ402" s="46" t="str">
        <f>IF(ISNUMBER(VLOOKUP($B402,Stats!$A$2:$AA$19,2,FALSE))=FALSE,"",IF(ISNUMBER(#REF!),(#REF!-VLOOKUP($B402,Stats!$A$2:$AA$19,10,FALSE))/VLOOKUP($B402,Stats!$A$2:$AA$19,24,FALSE),""))</f>
        <v/>
      </c>
      <c r="BK402" s="44">
        <f t="shared" si="86"/>
        <v>-0.47650483414958866</v>
      </c>
      <c r="BL402" s="46" t="str">
        <f>IF(ISNUMBER(VLOOKUP($B402,Stats!$A$2:$AA$19,2,FALSE))=FALSE,"",IF(ISNUMBER(#REF!),(#REF!-VLOOKUP($B402,Stats!$A$2:$AA$19,11,FALSE))/VLOOKUP($B402,Stats!$A$2:$AA$19,25,FALSE),""))</f>
        <v/>
      </c>
      <c r="BM402" s="46">
        <f>IF(ISNUMBER(VLOOKUP($B402,Stats!$A$2:$AA$19,2,FALSE))=FALSE,"",IF(ISNUMBER(AA402),(AA402-VLOOKUP($B402,Stats!$A$2:$AA$19,12,FALSE))/VLOOKUP($B402,Stats!$A$2:$AA$19,26,FALSE),""))</f>
        <v>-0.35659433674882929</v>
      </c>
      <c r="BN402" s="46" t="str">
        <f>IF(ISNUMBER(VLOOKUP($B402,Stats!$A$2:$AA$19,2,FALSE))=FALSE,"",IF(ISNUMBER(#REF!),(#REF!-VLOOKUP($B402,Stats!$A$2:$AA$19,13,FALSE))/VLOOKUP($B402,Stats!$A$2:$AA$19,27,FALSE),""))</f>
        <v/>
      </c>
      <c r="BO402" s="46" t="str">
        <f>IF(ISNUMBER(VLOOKUP($B402,Stats!$A$2:$AA$19,2,FALSE))=FALSE,"",IF(ISNUMBER(#REF!),(#REF!-VLOOKUP($B402,Stats!$A$2:$AA$19,14,FALSE))/VLOOKUP($B402,Stats!$A$2:$AB$19,28,FALSE),""))</f>
        <v/>
      </c>
      <c r="BP402" s="46"/>
      <c r="BQ402" s="46">
        <f>IF(ISNUMBER(VLOOKUP($B402,Stats!$A$2:$AA$19,2,FALSE))=FALSE,"",IF(ISNUMBER(BM402),BM402,(VLOOKUP($B402,Stats!$A$2:$AT$19,46,FALSE)-VLOOKUP($B402,Stats!$A$2:$AA$19,12,FALSE))/VLOOKUP($B402,Stats!$A$2:$AA$19,26,FALSE)))</f>
        <v>-0.35659433674882929</v>
      </c>
      <c r="BR402" s="51">
        <f t="shared" si="87"/>
        <v>-0.35659433674882929</v>
      </c>
      <c r="BS402" s="32" t="str">
        <f t="shared" si="82"/>
        <v>7347_201422</v>
      </c>
      <c r="BT402" s="53">
        <f t="shared" si="83"/>
        <v>-0.39674739536568371</v>
      </c>
    </row>
    <row r="403" spans="1:72" x14ac:dyDescent="0.15">
      <c r="A403" s="16">
        <v>7347</v>
      </c>
      <c r="B403" s="17">
        <v>201423</v>
      </c>
      <c r="C403" s="3">
        <v>0</v>
      </c>
      <c r="D403" s="23">
        <v>-2.5991659392881283E-2</v>
      </c>
      <c r="E403" s="18">
        <v>1.0389002637738596E-2</v>
      </c>
      <c r="F403" s="24">
        <v>6</v>
      </c>
      <c r="G403" s="24">
        <v>4</v>
      </c>
      <c r="H403" s="20">
        <v>4.2061675320728504E-3</v>
      </c>
      <c r="I403" s="20">
        <v>-1.2762002647841969E-2</v>
      </c>
      <c r="J403" s="24">
        <v>2</v>
      </c>
      <c r="K403" s="24">
        <v>1</v>
      </c>
      <c r="L403" s="20">
        <v>9.8487863111815788E-3</v>
      </c>
      <c r="M403" s="20">
        <v>-2.4267132595612417E-2</v>
      </c>
      <c r="N403" s="19">
        <v>1.0388999999999999</v>
      </c>
      <c r="O403" s="19">
        <v>1.002122118259863</v>
      </c>
      <c r="P403" s="25">
        <v>41949</v>
      </c>
      <c r="Q403" s="20">
        <v>-3.5710848012320606E-2</v>
      </c>
      <c r="R403" s="25">
        <v>41956</v>
      </c>
      <c r="S403" s="25">
        <f>IF(ISNUMBER(R403),VLOOKUP(B403,Index!$B$3:$AB$18,27,FALSE),"")</f>
        <v>41956</v>
      </c>
      <c r="T403" s="25">
        <f>IF(ISNUMBER($R403),VLOOKUP($B403,Index!$B$21:$AB$36,27,FALSE),"")</f>
        <v>41954</v>
      </c>
      <c r="U403" s="25">
        <f>IF(ISNUMBER($R403),VLOOKUP($B403,Index!$B$39:$AB$54,27,FALSE),"")</f>
        <v>41957</v>
      </c>
      <c r="W403" s="18">
        <v>-0.7797497817864385</v>
      </c>
      <c r="X403" s="19">
        <v>0.6</v>
      </c>
      <c r="Y403" s="18">
        <v>0.19711746571650676</v>
      </c>
      <c r="Z403" s="19">
        <f t="shared" si="84"/>
        <v>0</v>
      </c>
      <c r="AA403" s="21" t="s">
        <v>25</v>
      </c>
      <c r="AB403" s="28"/>
      <c r="AC403" s="18">
        <v>0.60800972219599847</v>
      </c>
      <c r="AD403" s="19">
        <v>0.36</v>
      </c>
      <c r="AE403" s="18">
        <v>3.8855295290498221E-2</v>
      </c>
      <c r="AF403" s="19">
        <f t="shared" si="85"/>
        <v>0</v>
      </c>
      <c r="AG403" s="21" t="s">
        <v>25</v>
      </c>
      <c r="AH403" s="28"/>
      <c r="AK403" t="str">
        <f t="shared" ref="AK403:AX412" si="89">IF($B403=AK$2,$AA403,"")</f>
        <v/>
      </c>
      <c r="AL403" t="str">
        <f t="shared" si="89"/>
        <v/>
      </c>
      <c r="AM403" t="str">
        <f t="shared" si="89"/>
        <v/>
      </c>
      <c r="AN403" t="str">
        <f t="shared" si="89"/>
        <v/>
      </c>
      <c r="AO403" t="str">
        <f t="shared" si="89"/>
        <v/>
      </c>
      <c r="AP403" t="str">
        <f t="shared" si="89"/>
        <v/>
      </c>
      <c r="AQ403" t="str">
        <f t="shared" si="89"/>
        <v/>
      </c>
      <c r="AR403" t="str">
        <f t="shared" si="89"/>
        <v/>
      </c>
      <c r="AS403" t="str">
        <f t="shared" si="89"/>
        <v/>
      </c>
      <c r="AT403" t="str">
        <f t="shared" si="89"/>
        <v/>
      </c>
      <c r="AU403" t="str">
        <f t="shared" si="89"/>
        <v/>
      </c>
      <c r="AV403" t="str">
        <f t="shared" si="89"/>
        <v/>
      </c>
      <c r="AW403" t="str">
        <f t="shared" si="89"/>
        <v/>
      </c>
      <c r="AX403" t="str">
        <f t="shared" si="89"/>
        <v/>
      </c>
      <c r="AZ403" s="46">
        <f>IF(ISNUMBER(VLOOKUP($B403,Stats!$A$2:$AA$19,2,FALSE))=FALSE,"",IF(ISNUMBER(W403),(W403-VLOOKUP($B403,Stats!$A$2:$AA$19,2,FALSE))/VLOOKUP($B403,Stats!$A$2:$AA$19,16,FALSE),""))</f>
        <v>-0.98230051756842529</v>
      </c>
      <c r="BA403" s="46">
        <f>IF(ISNUMBER(VLOOKUP($B403,Stats!$A$2:$AA$19,2,FALSE))=FALSE,"",IF(ISNUMBER(X403),(X403-VLOOKUP($B403,Stats!$A$2:$AA$19,3,FALSE))/VLOOKUP($B403,Stats!$A$2:$AA$19,17,FALSE),""))</f>
        <v>0.51760038496241778</v>
      </c>
      <c r="BB403" s="46"/>
      <c r="BC403" s="46"/>
      <c r="BD403" s="44">
        <f t="shared" si="81"/>
        <v>-0.23235006630300375</v>
      </c>
      <c r="BE403" s="46">
        <f>IF(ISNUMBER(VLOOKUP($B403,Stats!$A$2:$AA$19,2,FALSE))=FALSE,"",IF(ISNUMBER(Y403),(Y403-VLOOKUP($B403,Stats!$A$2:$AA$19,5,FALSE))/VLOOKUP($B403,Stats!$A$2:$AA$19,19,FALSE),""))</f>
        <v>0.55164951939857132</v>
      </c>
      <c r="BF403" s="46"/>
      <c r="BG403" s="46"/>
      <c r="BH403" s="46">
        <f>IF(ISNUMBER(VLOOKUP($B403,Stats!$A$2:$AA$19,2,FALSE))=FALSE,"",IF(ISNUMBER(Z403),(Z403-VLOOKUP($B403,Stats!$A$2:$AA$19,8,FALSE))/VLOOKUP($B403,Stats!$A$2:$AA$19,22,FALSE),""))</f>
        <v>-0.83118031458533193</v>
      </c>
      <c r="BI403" s="46" t="str">
        <f>IF(ISNUMBER(VLOOKUP($B403,Stats!$A$2:$AA$19,2,FALSE))=FALSE,"",IF(ISNUMBER(#REF!),(#REF!-VLOOKUP($B403,Stats!$A$2:$AA$19,9,FALSE))/VLOOKUP($B403,Stats!$A$2:$AA$19,23,FALSE),""))</f>
        <v/>
      </c>
      <c r="BJ403" s="46" t="str">
        <f>IF(ISNUMBER(VLOOKUP($B403,Stats!$A$2:$AA$19,2,FALSE))=FALSE,"",IF(ISNUMBER(#REF!),(#REF!-VLOOKUP($B403,Stats!$A$2:$AA$19,10,FALSE))/VLOOKUP($B403,Stats!$A$2:$AA$19,24,FALSE),""))</f>
        <v/>
      </c>
      <c r="BK403" s="44">
        <f t="shared" si="86"/>
        <v>-0.63550875795459949</v>
      </c>
      <c r="BL403" s="46" t="str">
        <f>IF(ISNUMBER(VLOOKUP($B403,Stats!$A$2:$AA$19,2,FALSE))=FALSE,"",IF(ISNUMBER(#REF!),(#REF!-VLOOKUP($B403,Stats!$A$2:$AA$19,11,FALSE))/VLOOKUP($B403,Stats!$A$2:$AA$19,25,FALSE),""))</f>
        <v/>
      </c>
      <c r="BM403" s="46" t="str">
        <f>IF(ISNUMBER(VLOOKUP($B403,Stats!$A$2:$AA$19,2,FALSE))=FALSE,"",IF(ISNUMBER(AA403),(AA403-VLOOKUP($B403,Stats!$A$2:$AA$19,12,FALSE))/VLOOKUP($B403,Stats!$A$2:$AA$19,26,FALSE),""))</f>
        <v/>
      </c>
      <c r="BN403" s="46" t="str">
        <f>IF(ISNUMBER(VLOOKUP($B403,Stats!$A$2:$AA$19,2,FALSE))=FALSE,"",IF(ISNUMBER(#REF!),(#REF!-VLOOKUP($B403,Stats!$A$2:$AA$19,13,FALSE))/VLOOKUP($B403,Stats!$A$2:$AA$19,27,FALSE),""))</f>
        <v/>
      </c>
      <c r="BO403" s="46" t="str">
        <f>IF(ISNUMBER(VLOOKUP($B403,Stats!$A$2:$AA$19,2,FALSE))=FALSE,"",IF(ISNUMBER(#REF!),(#REF!-VLOOKUP($B403,Stats!$A$2:$AA$19,14,FALSE))/VLOOKUP($B403,Stats!$A$2:$AB$19,28,FALSE),""))</f>
        <v/>
      </c>
      <c r="BP403" s="46"/>
      <c r="BQ403" s="46">
        <f>IF(ISNUMBER(VLOOKUP($B403,Stats!$A$2:$AA$19,2,FALSE))=FALSE,"",IF(ISNUMBER(BM403),BM403,(VLOOKUP($B403,Stats!$A$2:$AT$19,46,FALSE)-VLOOKUP($B403,Stats!$A$2:$AA$19,12,FALSE))/VLOOKUP($B403,Stats!$A$2:$AA$19,26,FALSE)))</f>
        <v>-0.71825946798524909</v>
      </c>
      <c r="BR403" s="51">
        <f t="shared" si="87"/>
        <v>-0.71825946798524909</v>
      </c>
      <c r="BS403" s="32" t="str">
        <f t="shared" si="82"/>
        <v>7347_201423</v>
      </c>
      <c r="BT403" s="53">
        <f t="shared" si="83"/>
        <v>-0.5714271616304103</v>
      </c>
    </row>
    <row r="404" spans="1:72" x14ac:dyDescent="0.15">
      <c r="A404" s="16">
        <v>7347</v>
      </c>
      <c r="B404" s="17">
        <v>201424</v>
      </c>
      <c r="C404" s="3">
        <v>0</v>
      </c>
      <c r="D404" s="23">
        <v>5.4565368913671142E-2</v>
      </c>
      <c r="E404" s="18">
        <v>6.0208533067533255E-3</v>
      </c>
      <c r="F404" s="24">
        <v>8</v>
      </c>
      <c r="G404" s="24">
        <v>2</v>
      </c>
      <c r="H404" s="20">
        <v>7.2268694431796565E-3</v>
      </c>
      <c r="I404" s="20">
        <v>-2.1914098540495308E-3</v>
      </c>
      <c r="J404" s="24">
        <v>6</v>
      </c>
      <c r="K404" s="24">
        <v>1</v>
      </c>
      <c r="L404" s="20">
        <v>1.6628497460918101E-2</v>
      </c>
      <c r="M404" s="20">
        <v>-3.6972173574625344E-3</v>
      </c>
      <c r="N404" s="19">
        <v>1.0590999999999999</v>
      </c>
      <c r="O404" s="19">
        <v>1.0373163565132224</v>
      </c>
      <c r="P404" s="25">
        <v>41971</v>
      </c>
      <c r="Q404" s="20">
        <v>-3.6972173574625344E-3</v>
      </c>
      <c r="R404" s="25">
        <v>41963</v>
      </c>
      <c r="S404" s="25">
        <f>IF(ISNUMBER(R404),VLOOKUP(B404,Index!$B$3:$AB$18,27,FALSE),"")</f>
        <v>41963</v>
      </c>
      <c r="T404" s="25">
        <f>IF(ISNUMBER($R404),VLOOKUP($B404,Index!$B$21:$AB$36,27,FALSE),"")</f>
        <v>41963</v>
      </c>
      <c r="U404" s="25">
        <f>IF(ISNUMBER($R404),VLOOKUP($B404,Index!$B$39:$AB$54,27,FALSE),"")</f>
        <v>41963</v>
      </c>
      <c r="W404" s="18">
        <v>1.6369610674101343</v>
      </c>
      <c r="X404" s="19">
        <v>0.8</v>
      </c>
      <c r="Y404" s="18">
        <v>0.11423765944258174</v>
      </c>
      <c r="Z404" s="19">
        <f t="shared" si="84"/>
        <v>0</v>
      </c>
      <c r="AA404" s="21">
        <v>14.758496360387186</v>
      </c>
      <c r="AB404" s="28"/>
      <c r="AC404" s="18">
        <v>2.679641536216526</v>
      </c>
      <c r="AD404" s="19">
        <v>0.64000000000000012</v>
      </c>
      <c r="AE404" s="18">
        <v>1.3050242834919285E-2</v>
      </c>
      <c r="AF404" s="19">
        <f t="shared" si="85"/>
        <v>0</v>
      </c>
      <c r="AG404" s="21">
        <v>217.81321481956181</v>
      </c>
      <c r="AH404" s="28"/>
      <c r="AK404" t="str">
        <f t="shared" si="89"/>
        <v/>
      </c>
      <c r="AL404" t="str">
        <f t="shared" si="89"/>
        <v/>
      </c>
      <c r="AM404" t="str">
        <f t="shared" si="89"/>
        <v/>
      </c>
      <c r="AN404">
        <f t="shared" si="89"/>
        <v>14.758496360387186</v>
      </c>
      <c r="AO404" t="str">
        <f t="shared" si="89"/>
        <v/>
      </c>
      <c r="AP404" t="str">
        <f t="shared" si="89"/>
        <v/>
      </c>
      <c r="AQ404" t="str">
        <f t="shared" si="89"/>
        <v/>
      </c>
      <c r="AR404" t="str">
        <f t="shared" si="89"/>
        <v/>
      </c>
      <c r="AS404" t="str">
        <f t="shared" si="89"/>
        <v/>
      </c>
      <c r="AT404" t="str">
        <f t="shared" si="89"/>
        <v/>
      </c>
      <c r="AU404" t="str">
        <f t="shared" si="89"/>
        <v/>
      </c>
      <c r="AV404" t="str">
        <f t="shared" si="89"/>
        <v/>
      </c>
      <c r="AW404" t="str">
        <f t="shared" si="89"/>
        <v/>
      </c>
      <c r="AX404" t="str">
        <f t="shared" si="89"/>
        <v/>
      </c>
      <c r="AZ404" s="46">
        <f>IF(ISNUMBER(VLOOKUP($B404,Stats!$A$2:$AA$19,2,FALSE))=FALSE,"",IF(ISNUMBER(W404),(W404-VLOOKUP($B404,Stats!$A$2:$AA$19,2,FALSE))/VLOOKUP($B404,Stats!$A$2:$AA$19,16,FALSE),""))</f>
        <v>0.57597408588983701</v>
      </c>
      <c r="BA404" s="46">
        <f>IF(ISNUMBER(VLOOKUP($B404,Stats!$A$2:$AA$19,2,FALSE))=FALSE,"",IF(ISNUMBER(X404),(X404-VLOOKUP($B404,Stats!$A$2:$AA$19,3,FALSE))/VLOOKUP($B404,Stats!$A$2:$AA$19,17,FALSE),""))</f>
        <v>0.51367074063984464</v>
      </c>
      <c r="BB404" s="46"/>
      <c r="BC404" s="46"/>
      <c r="BD404" s="44">
        <f t="shared" si="81"/>
        <v>0.54482241326484082</v>
      </c>
      <c r="BE404" s="46">
        <f>IF(ISNUMBER(VLOOKUP($B404,Stats!$A$2:$AA$19,2,FALSE))=FALSE,"",IF(ISNUMBER(Y404),(Y404-VLOOKUP($B404,Stats!$A$2:$AA$19,5,FALSE))/VLOOKUP($B404,Stats!$A$2:$AA$19,19,FALSE),""))</f>
        <v>-5.7248077346102558E-2</v>
      </c>
      <c r="BF404" s="46"/>
      <c r="BG404" s="46"/>
      <c r="BH404" s="46">
        <f>IF(ISNUMBER(VLOOKUP($B404,Stats!$A$2:$AA$19,2,FALSE))=FALSE,"",IF(ISNUMBER(Z404),(Z404-VLOOKUP($B404,Stats!$A$2:$AA$19,8,FALSE))/VLOOKUP($B404,Stats!$A$2:$AA$19,22,FALSE),""))</f>
        <v>-0.83432005029645806</v>
      </c>
      <c r="BI404" s="46" t="str">
        <f>IF(ISNUMBER(VLOOKUP($B404,Stats!$A$2:$AA$19,2,FALSE))=FALSE,"",IF(ISNUMBER(#REF!),(#REF!-VLOOKUP($B404,Stats!$A$2:$AA$19,9,FALSE))/VLOOKUP($B404,Stats!$A$2:$AA$19,23,FALSE),""))</f>
        <v/>
      </c>
      <c r="BJ404" s="46" t="str">
        <f>IF(ISNUMBER(VLOOKUP($B404,Stats!$A$2:$AA$19,2,FALSE))=FALSE,"",IF(ISNUMBER(#REF!),(#REF!-VLOOKUP($B404,Stats!$A$2:$AA$19,10,FALSE))/VLOOKUP($B404,Stats!$A$2:$AA$19,24,FALSE),""))</f>
        <v/>
      </c>
      <c r="BK404" s="44">
        <f t="shared" si="86"/>
        <v>-0.2102223609466656</v>
      </c>
      <c r="BL404" s="46" t="str">
        <f>IF(ISNUMBER(VLOOKUP($B404,Stats!$A$2:$AA$19,2,FALSE))=FALSE,"",IF(ISNUMBER(#REF!),(#REF!-VLOOKUP($B404,Stats!$A$2:$AA$19,11,FALSE))/VLOOKUP($B404,Stats!$A$2:$AA$19,25,FALSE),""))</f>
        <v/>
      </c>
      <c r="BM404" s="46">
        <f>IF(ISNUMBER(VLOOKUP($B404,Stats!$A$2:$AA$19,2,FALSE))=FALSE,"",IF(ISNUMBER(AA404),(AA404-VLOOKUP($B404,Stats!$A$2:$AA$19,12,FALSE))/VLOOKUP($B404,Stats!$A$2:$AA$19,26,FALSE),""))</f>
        <v>6.8621667819875276E-2</v>
      </c>
      <c r="BN404" s="46" t="str">
        <f>IF(ISNUMBER(VLOOKUP($B404,Stats!$A$2:$AA$19,2,FALSE))=FALSE,"",IF(ISNUMBER(#REF!),(#REF!-VLOOKUP($B404,Stats!$A$2:$AA$19,13,FALSE))/VLOOKUP($B404,Stats!$A$2:$AA$19,27,FALSE),""))</f>
        <v/>
      </c>
      <c r="BO404" s="46" t="str">
        <f>IF(ISNUMBER(VLOOKUP($B404,Stats!$A$2:$AA$19,2,FALSE))=FALSE,"",IF(ISNUMBER(#REF!),(#REF!-VLOOKUP($B404,Stats!$A$2:$AA$19,14,FALSE))/VLOOKUP($B404,Stats!$A$2:$AB$19,28,FALSE),""))</f>
        <v/>
      </c>
      <c r="BP404" s="46"/>
      <c r="BQ404" s="46">
        <f>IF(ISNUMBER(VLOOKUP($B404,Stats!$A$2:$AA$19,2,FALSE))=FALSE,"",IF(ISNUMBER(BM404),BM404,(VLOOKUP($B404,Stats!$A$2:$AT$19,46,FALSE)-VLOOKUP($B404,Stats!$A$2:$AA$19,12,FALSE))/VLOOKUP($B404,Stats!$A$2:$AA$19,26,FALSE)))</f>
        <v>6.8621667819875276E-2</v>
      </c>
      <c r="BR404" s="51">
        <f t="shared" si="87"/>
        <v>6.8621667819875276E-2</v>
      </c>
      <c r="BS404" s="32" t="str">
        <f t="shared" si="82"/>
        <v>7347_201424</v>
      </c>
      <c r="BT404" s="53">
        <f t="shared" si="83"/>
        <v>-3.444600351056145E-3</v>
      </c>
    </row>
    <row r="405" spans="1:72" x14ac:dyDescent="0.15">
      <c r="A405" s="16">
        <v>7347</v>
      </c>
      <c r="B405" s="17">
        <v>201425</v>
      </c>
      <c r="C405" s="3">
        <v>0</v>
      </c>
      <c r="D405" s="23">
        <v>1.1708054008120028E-2</v>
      </c>
      <c r="E405" s="18">
        <v>1.7965646079160291E-2</v>
      </c>
      <c r="F405" s="24">
        <v>6</v>
      </c>
      <c r="G405" s="24">
        <v>4</v>
      </c>
      <c r="H405" s="20">
        <v>1.2726333971313323E-2</v>
      </c>
      <c r="I405" s="20">
        <v>-1.5811374822564589E-2</v>
      </c>
      <c r="J405" s="24">
        <v>3</v>
      </c>
      <c r="K405" s="24">
        <v>3</v>
      </c>
      <c r="L405" s="20">
        <v>2.6733254994124378E-2</v>
      </c>
      <c r="M405" s="20">
        <v>-3.760248798416721E-2</v>
      </c>
      <c r="N405" s="19">
        <v>1.0770999999999999</v>
      </c>
      <c r="O405" s="19">
        <v>1.0280614679774744</v>
      </c>
      <c r="P405" s="25">
        <v>41977</v>
      </c>
      <c r="Q405" s="20">
        <v>-5.189861665583495E-2</v>
      </c>
      <c r="R405" s="25">
        <v>41982</v>
      </c>
      <c r="S405" s="25">
        <f>IF(ISNUMBER(R405),VLOOKUP(B405,Index!$B$3:$AB$18,27,FALSE),"")</f>
        <v>41982</v>
      </c>
      <c r="T405" s="25">
        <f>IF(ISNUMBER($R405),VLOOKUP($B405,Index!$B$21:$AB$36,27,FALSE),"")</f>
        <v>41982</v>
      </c>
      <c r="U405" s="25">
        <f>IF(ISNUMBER($R405),VLOOKUP($B405,Index!$B$39:$AB$54,27,FALSE),"")</f>
        <v>41982</v>
      </c>
      <c r="W405" s="18">
        <v>0.35124162024360084</v>
      </c>
      <c r="X405" s="19">
        <v>0.6</v>
      </c>
      <c r="Y405" s="18">
        <v>0.34087416747972132</v>
      </c>
      <c r="Z405" s="19">
        <f t="shared" si="84"/>
        <v>0</v>
      </c>
      <c r="AA405" s="21">
        <v>0.22559472222086085</v>
      </c>
      <c r="AB405" s="28"/>
      <c r="AC405" s="18">
        <v>0.1233706757913499</v>
      </c>
      <c r="AD405" s="19">
        <v>0.36</v>
      </c>
      <c r="AE405" s="18">
        <v>0.11619519805499311</v>
      </c>
      <c r="AF405" s="19">
        <f t="shared" si="85"/>
        <v>0</v>
      </c>
      <c r="AG405" s="21">
        <v>5.0892978693907368E-2</v>
      </c>
      <c r="AH405" s="28"/>
      <c r="AK405" t="str">
        <f t="shared" si="89"/>
        <v/>
      </c>
      <c r="AL405" t="str">
        <f t="shared" si="89"/>
        <v/>
      </c>
      <c r="AM405" t="str">
        <f t="shared" si="89"/>
        <v/>
      </c>
      <c r="AN405" t="str">
        <f t="shared" si="89"/>
        <v/>
      </c>
      <c r="AO405">
        <f t="shared" si="89"/>
        <v>0.22559472222086085</v>
      </c>
      <c r="AP405" t="str">
        <f t="shared" si="89"/>
        <v/>
      </c>
      <c r="AQ405" t="str">
        <f t="shared" si="89"/>
        <v/>
      </c>
      <c r="AR405" t="str">
        <f t="shared" si="89"/>
        <v/>
      </c>
      <c r="AS405" t="str">
        <f t="shared" si="89"/>
        <v/>
      </c>
      <c r="AT405" t="str">
        <f t="shared" si="89"/>
        <v/>
      </c>
      <c r="AU405" t="str">
        <f t="shared" si="89"/>
        <v/>
      </c>
      <c r="AV405" t="str">
        <f t="shared" si="89"/>
        <v/>
      </c>
      <c r="AW405" t="str">
        <f t="shared" si="89"/>
        <v/>
      </c>
      <c r="AX405" t="str">
        <f t="shared" si="89"/>
        <v/>
      </c>
      <c r="AZ405" s="46">
        <f>IF(ISNUMBER(VLOOKUP($B405,Stats!$A$2:$AA$19,2,FALSE))=FALSE,"",IF(ISNUMBER(W405),(W405-VLOOKUP($B405,Stats!$A$2:$AA$19,2,FALSE))/VLOOKUP($B405,Stats!$A$2:$AA$19,16,FALSE),""))</f>
        <v>-0.4095665143591426</v>
      </c>
      <c r="BA405" s="46">
        <f>IF(ISNUMBER(VLOOKUP($B405,Stats!$A$2:$AA$19,2,FALSE))=FALSE,"",IF(ISNUMBER(X405),(X405-VLOOKUP($B405,Stats!$A$2:$AA$19,3,FALSE))/VLOOKUP($B405,Stats!$A$2:$AA$19,17,FALSE),""))</f>
        <v>-0.12237675597646717</v>
      </c>
      <c r="BB405" s="46"/>
      <c r="BC405" s="46"/>
      <c r="BD405" s="44">
        <f t="shared" si="81"/>
        <v>-0.26597163516780487</v>
      </c>
      <c r="BE405" s="46">
        <f>IF(ISNUMBER(VLOOKUP($B405,Stats!$A$2:$AA$19,2,FALSE))=FALSE,"",IF(ISNUMBER(Y405),(Y405-VLOOKUP($B405,Stats!$A$2:$AA$19,5,FALSE))/VLOOKUP($B405,Stats!$A$2:$AA$19,19,FALSE),""))</f>
        <v>8.529628050741575E-2</v>
      </c>
      <c r="BF405" s="46"/>
      <c r="BG405" s="46"/>
      <c r="BH405" s="46">
        <f>IF(ISNUMBER(VLOOKUP($B405,Stats!$A$2:$AA$19,2,FALSE))=FALSE,"",IF(ISNUMBER(Z405),(Z405-VLOOKUP($B405,Stats!$A$2:$AA$19,8,FALSE))/VLOOKUP($B405,Stats!$A$2:$AA$19,22,FALSE),""))</f>
        <v>-0.38938659637819406</v>
      </c>
      <c r="BI405" s="46" t="str">
        <f>IF(ISNUMBER(VLOOKUP($B405,Stats!$A$2:$AA$19,2,FALSE))=FALSE,"",IF(ISNUMBER(#REF!),(#REF!-VLOOKUP($B405,Stats!$A$2:$AA$19,9,FALSE))/VLOOKUP($B405,Stats!$A$2:$AA$19,23,FALSE),""))</f>
        <v/>
      </c>
      <c r="BJ405" s="46" t="str">
        <f>IF(ISNUMBER(VLOOKUP($B405,Stats!$A$2:$AA$19,2,FALSE))=FALSE,"",IF(ISNUMBER(#REF!),(#REF!-VLOOKUP($B405,Stats!$A$2:$AA$19,10,FALSE))/VLOOKUP($B405,Stats!$A$2:$AA$19,24,FALSE),""))</f>
        <v/>
      </c>
      <c r="BK405" s="44">
        <f t="shared" si="86"/>
        <v>-0.17652337526864922</v>
      </c>
      <c r="BL405" s="46" t="str">
        <f>IF(ISNUMBER(VLOOKUP($B405,Stats!$A$2:$AA$19,2,FALSE))=FALSE,"",IF(ISNUMBER(#REF!),(#REF!-VLOOKUP($B405,Stats!$A$2:$AA$19,11,FALSE))/VLOOKUP($B405,Stats!$A$2:$AA$19,25,FALSE),""))</f>
        <v/>
      </c>
      <c r="BM405" s="46">
        <f>IF(ISNUMBER(VLOOKUP($B405,Stats!$A$2:$AA$19,2,FALSE))=FALSE,"",IF(ISNUMBER(AA405),(AA405-VLOOKUP($B405,Stats!$A$2:$AA$19,12,FALSE))/VLOOKUP($B405,Stats!$A$2:$AA$19,26,FALSE),""))</f>
        <v>-0.72503939707567311</v>
      </c>
      <c r="BN405" s="46" t="str">
        <f>IF(ISNUMBER(VLOOKUP($B405,Stats!$A$2:$AA$19,2,FALSE))=FALSE,"",IF(ISNUMBER(#REF!),(#REF!-VLOOKUP($B405,Stats!$A$2:$AA$19,13,FALSE))/VLOOKUP($B405,Stats!$A$2:$AA$19,27,FALSE),""))</f>
        <v/>
      </c>
      <c r="BO405" s="46" t="str">
        <f>IF(ISNUMBER(VLOOKUP($B405,Stats!$A$2:$AA$19,2,FALSE))=FALSE,"",IF(ISNUMBER(#REF!),(#REF!-VLOOKUP($B405,Stats!$A$2:$AA$19,14,FALSE))/VLOOKUP($B405,Stats!$A$2:$AB$19,28,FALSE),""))</f>
        <v/>
      </c>
      <c r="BP405" s="46"/>
      <c r="BQ405" s="46">
        <f>IF(ISNUMBER(VLOOKUP($B405,Stats!$A$2:$AA$19,2,FALSE))=FALSE,"",IF(ISNUMBER(BM405),BM405,(VLOOKUP($B405,Stats!$A$2:$AT$19,46,FALSE)-VLOOKUP($B405,Stats!$A$2:$AA$19,12,FALSE))/VLOOKUP($B405,Stats!$A$2:$AA$19,26,FALSE)))</f>
        <v>-0.72503939707567311</v>
      </c>
      <c r="BR405" s="51">
        <f t="shared" si="87"/>
        <v>-0.72503939707567311</v>
      </c>
      <c r="BS405" s="32" t="str">
        <f t="shared" si="82"/>
        <v>7347_201425</v>
      </c>
      <c r="BT405" s="53">
        <f t="shared" si="83"/>
        <v>-0.3041162316098851</v>
      </c>
    </row>
    <row r="406" spans="1:72" x14ac:dyDescent="0.15">
      <c r="A406" s="16">
        <v>7347</v>
      </c>
      <c r="B406" s="17">
        <v>201426</v>
      </c>
      <c r="C406" s="3">
        <v>0</v>
      </c>
      <c r="D406" s="23">
        <v>-3.8824078394773531E-2</v>
      </c>
      <c r="E406" s="18">
        <v>1.5470065497549011E-2</v>
      </c>
      <c r="F406" s="24">
        <v>4</v>
      </c>
      <c r="G406" s="24">
        <v>6</v>
      </c>
      <c r="H406" s="20">
        <v>9.8561749325988268E-3</v>
      </c>
      <c r="I406" s="20">
        <v>-1.297561155168451E-2</v>
      </c>
      <c r="J406" s="24">
        <v>3</v>
      </c>
      <c r="K406" s="24">
        <v>6</v>
      </c>
      <c r="L406" s="20">
        <v>1.3625758282781231E-2</v>
      </c>
      <c r="M406" s="20">
        <v>-3.7447857413727581E-2</v>
      </c>
      <c r="N406" s="19">
        <v>1.0861000000000001</v>
      </c>
      <c r="O406" s="19">
        <v>1</v>
      </c>
      <c r="P406" s="25">
        <v>41988</v>
      </c>
      <c r="Q406" s="20">
        <v>-7.5775711260473333E-2</v>
      </c>
      <c r="R406" s="25">
        <v>41996</v>
      </c>
      <c r="S406" s="25">
        <f>IF(ISNUMBER(R406),VLOOKUP(B406,Index!$B$3:$AB$18,27,FALSE),"")</f>
        <v>41997</v>
      </c>
      <c r="T406" s="25">
        <f>IF(ISNUMBER($R406),VLOOKUP($B406,Index!$B$21:$AB$36,27,FALSE),"")</f>
        <v>41996</v>
      </c>
      <c r="U406" s="25">
        <f>IF(ISNUMBER($R406),VLOOKUP($B406,Index!$B$39:$AB$54,27,FALSE),"")</f>
        <v>41996</v>
      </c>
      <c r="W406" s="18">
        <v>-1.1647223518432059</v>
      </c>
      <c r="X406" s="19">
        <v>0.4</v>
      </c>
      <c r="Y406" s="18">
        <v>0.29352385514544516</v>
      </c>
      <c r="Z406" s="19">
        <f t="shared" si="84"/>
        <v>1</v>
      </c>
      <c r="AA406" s="21" t="s">
        <v>25</v>
      </c>
      <c r="AB406" s="28"/>
      <c r="AC406" s="18">
        <v>1.3565781568831687</v>
      </c>
      <c r="AD406" s="19">
        <v>0.16000000000000003</v>
      </c>
      <c r="AE406" s="18">
        <v>8.6156253539444269E-2</v>
      </c>
      <c r="AF406" s="19">
        <f t="shared" si="85"/>
        <v>1</v>
      </c>
      <c r="AG406" s="21" t="s">
        <v>25</v>
      </c>
      <c r="AH406" s="28"/>
      <c r="AK406" t="str">
        <f t="shared" si="89"/>
        <v/>
      </c>
      <c r="AL406" t="str">
        <f t="shared" si="89"/>
        <v/>
      </c>
      <c r="AM406" t="str">
        <f t="shared" si="89"/>
        <v/>
      </c>
      <c r="AN406" t="str">
        <f t="shared" si="89"/>
        <v/>
      </c>
      <c r="AO406" t="str">
        <f t="shared" si="89"/>
        <v/>
      </c>
      <c r="AP406" t="str">
        <f t="shared" si="89"/>
        <v/>
      </c>
      <c r="AQ406" t="str">
        <f t="shared" si="89"/>
        <v/>
      </c>
      <c r="AR406" t="str">
        <f t="shared" si="89"/>
        <v/>
      </c>
      <c r="AS406" t="str">
        <f t="shared" si="89"/>
        <v/>
      </c>
      <c r="AT406" t="str">
        <f t="shared" si="89"/>
        <v/>
      </c>
      <c r="AU406" t="str">
        <f t="shared" si="89"/>
        <v/>
      </c>
      <c r="AV406" t="str">
        <f t="shared" si="89"/>
        <v/>
      </c>
      <c r="AW406" t="str">
        <f t="shared" si="89"/>
        <v/>
      </c>
      <c r="AX406" t="str">
        <f t="shared" si="89"/>
        <v/>
      </c>
      <c r="AZ406" s="46">
        <f>IF(ISNUMBER(VLOOKUP($B406,Stats!$A$2:$AA$19,2,FALSE))=FALSE,"",IF(ISNUMBER(W406),(W406-VLOOKUP($B406,Stats!$A$2:$AA$19,2,FALSE))/VLOOKUP($B406,Stats!$A$2:$AA$19,16,FALSE),""))</f>
        <v>-1.1029250044655783</v>
      </c>
      <c r="BA406" s="46">
        <f>IF(ISNUMBER(VLOOKUP($B406,Stats!$A$2:$AA$19,2,FALSE))=FALSE,"",IF(ISNUMBER(X406),(X406-VLOOKUP($B406,Stats!$A$2:$AA$19,3,FALSE))/VLOOKUP($B406,Stats!$A$2:$AA$19,17,FALSE),""))</f>
        <v>-1.3109785511177963</v>
      </c>
      <c r="BB406" s="46"/>
      <c r="BC406" s="46"/>
      <c r="BD406" s="44">
        <f t="shared" si="81"/>
        <v>-1.2069517777916872</v>
      </c>
      <c r="BE406" s="46">
        <f>IF(ISNUMBER(VLOOKUP($B406,Stats!$A$2:$AA$19,2,FALSE))=FALSE,"",IF(ISNUMBER(Y406),(Y406-VLOOKUP($B406,Stats!$A$2:$AA$19,5,FALSE))/VLOOKUP($B406,Stats!$A$2:$AA$19,19,FALSE),""))</f>
        <v>0.30998530842273397</v>
      </c>
      <c r="BF406" s="46"/>
      <c r="BG406" s="46"/>
      <c r="BH406" s="46">
        <f>IF(ISNUMBER(VLOOKUP($B406,Stats!$A$2:$AA$19,2,FALSE))=FALSE,"",IF(ISNUMBER(Z406),(Z406-VLOOKUP($B406,Stats!$A$2:$AA$19,8,FALSE))/VLOOKUP($B406,Stats!$A$2:$AA$19,22,FALSE),""))</f>
        <v>-0.10266627503097653</v>
      </c>
      <c r="BI406" s="46" t="str">
        <f>IF(ISNUMBER(VLOOKUP($B406,Stats!$A$2:$AA$19,2,FALSE))=FALSE,"",IF(ISNUMBER(#REF!),(#REF!-VLOOKUP($B406,Stats!$A$2:$AA$19,9,FALSE))/VLOOKUP($B406,Stats!$A$2:$AA$19,23,FALSE),""))</f>
        <v/>
      </c>
      <c r="BJ406" s="46" t="str">
        <f>IF(ISNUMBER(VLOOKUP($B406,Stats!$A$2:$AA$19,2,FALSE))=FALSE,"",IF(ISNUMBER(#REF!),(#REF!-VLOOKUP($B406,Stats!$A$2:$AA$19,10,FALSE))/VLOOKUP($B406,Stats!$A$2:$AA$19,24,FALSE),""))</f>
        <v/>
      </c>
      <c r="BK406" s="44">
        <f t="shared" si="86"/>
        <v>-0.2477895984052067</v>
      </c>
      <c r="BL406" s="46" t="str">
        <f>IF(ISNUMBER(VLOOKUP($B406,Stats!$A$2:$AA$19,2,FALSE))=FALSE,"",IF(ISNUMBER(#REF!),(#REF!-VLOOKUP($B406,Stats!$A$2:$AA$19,11,FALSE))/VLOOKUP($B406,Stats!$A$2:$AA$19,25,FALSE),""))</f>
        <v/>
      </c>
      <c r="BM406" s="46" t="str">
        <f>IF(ISNUMBER(VLOOKUP($B406,Stats!$A$2:$AA$19,2,FALSE))=FALSE,"",IF(ISNUMBER(AA406),(AA406-VLOOKUP($B406,Stats!$A$2:$AA$19,12,FALSE))/VLOOKUP($B406,Stats!$A$2:$AA$19,26,FALSE),""))</f>
        <v/>
      </c>
      <c r="BN406" s="46" t="str">
        <f>IF(ISNUMBER(VLOOKUP($B406,Stats!$A$2:$AA$19,2,FALSE))=FALSE,"",IF(ISNUMBER(#REF!),(#REF!-VLOOKUP($B406,Stats!$A$2:$AA$19,13,FALSE))/VLOOKUP($B406,Stats!$A$2:$AA$19,27,FALSE),""))</f>
        <v/>
      </c>
      <c r="BO406" s="46" t="str">
        <f>IF(ISNUMBER(VLOOKUP($B406,Stats!$A$2:$AA$19,2,FALSE))=FALSE,"",IF(ISNUMBER(#REF!),(#REF!-VLOOKUP($B406,Stats!$A$2:$AA$19,14,FALSE))/VLOOKUP($B406,Stats!$A$2:$AB$19,28,FALSE),""))</f>
        <v/>
      </c>
      <c r="BP406" s="46"/>
      <c r="BQ406" s="46">
        <f>IF(ISNUMBER(VLOOKUP($B406,Stats!$A$2:$AA$19,2,FALSE))=FALSE,"",IF(ISNUMBER(BM406),BM406,(VLOOKUP($B406,Stats!$A$2:$AT$19,46,FALSE)-VLOOKUP($B406,Stats!$A$2:$AA$19,12,FALSE))/VLOOKUP($B406,Stats!$A$2:$AA$19,26,FALSE)))</f>
        <v>-0.61108963630174951</v>
      </c>
      <c r="BR406" s="51">
        <f t="shared" si="87"/>
        <v>-0.61108963630174951</v>
      </c>
      <c r="BS406" s="32" t="str">
        <f t="shared" si="82"/>
        <v>7347_201426</v>
      </c>
      <c r="BT406" s="53">
        <f t="shared" si="83"/>
        <v>-0.51228204186181137</v>
      </c>
    </row>
    <row r="407" spans="1:72" x14ac:dyDescent="0.15">
      <c r="A407" s="16">
        <v>7347</v>
      </c>
      <c r="B407" s="17">
        <v>201427</v>
      </c>
      <c r="C407" s="3">
        <v>0</v>
      </c>
      <c r="D407" s="23">
        <v>-2.1846781240897117E-2</v>
      </c>
      <c r="E407" s="18">
        <v>1.343245041464982E-2</v>
      </c>
      <c r="F407" s="24">
        <v>1</v>
      </c>
      <c r="G407" s="24">
        <v>2</v>
      </c>
      <c r="H407" s="20">
        <v>7.7023106932079255E-3</v>
      </c>
      <c r="I407" s="20">
        <v>-1.476452430550268E-2</v>
      </c>
      <c r="J407" s="24">
        <v>1</v>
      </c>
      <c r="K407" s="24">
        <v>2</v>
      </c>
      <c r="L407" s="20">
        <v>7.7023106932079255E-3</v>
      </c>
      <c r="M407" s="20">
        <v>-1.8254199436838481E-2</v>
      </c>
      <c r="N407" s="19">
        <v>1.0111000000000001</v>
      </c>
      <c r="O407" s="19">
        <v>1</v>
      </c>
      <c r="P407" s="25">
        <v>42002</v>
      </c>
      <c r="Q407" s="20">
        <v>-1.1274849174166879E-2</v>
      </c>
      <c r="R407" s="25">
        <v>42003</v>
      </c>
      <c r="S407" s="25">
        <f>IF(ISNUMBER(R407),VLOOKUP(B407,Index!$B$3:$AB$18,27,FALSE),"")</f>
        <v>42002</v>
      </c>
      <c r="T407" s="25">
        <f>IF(ISNUMBER($R407),VLOOKUP($B407,Index!$B$21:$AB$36,27,FALSE),"")</f>
        <v>42003</v>
      </c>
      <c r="U407" s="25">
        <f>IF(ISNUMBER($R407),VLOOKUP($B407,Index!$B$39:$AB$54,27,FALSE),"")</f>
        <v>42003</v>
      </c>
      <c r="W407" s="18">
        <v>-2.6216137489076541</v>
      </c>
      <c r="X407" s="19">
        <v>0.33333333333333331</v>
      </c>
      <c r="Y407" s="18">
        <v>0.25486282720539966</v>
      </c>
      <c r="Z407" s="19">
        <f t="shared" si="84"/>
        <v>1</v>
      </c>
      <c r="AA407" s="21" t="s">
        <v>25</v>
      </c>
      <c r="AB407" s="28"/>
      <c r="AC407" s="18">
        <v>6.8728586484616443</v>
      </c>
      <c r="AD407" s="19">
        <v>0.1111111111111111</v>
      </c>
      <c r="AE407" s="18">
        <v>6.4955060691129399E-2</v>
      </c>
      <c r="AF407" s="19">
        <f t="shared" si="85"/>
        <v>1</v>
      </c>
      <c r="AG407" s="21" t="s">
        <v>25</v>
      </c>
      <c r="AH407" s="28"/>
      <c r="AK407" t="str">
        <f t="shared" si="89"/>
        <v/>
      </c>
      <c r="AL407" t="str">
        <f t="shared" si="89"/>
        <v/>
      </c>
      <c r="AM407" t="str">
        <f t="shared" si="89"/>
        <v/>
      </c>
      <c r="AN407" t="str">
        <f t="shared" si="89"/>
        <v/>
      </c>
      <c r="AO407" t="str">
        <f t="shared" si="89"/>
        <v/>
      </c>
      <c r="AP407" t="str">
        <f t="shared" si="89"/>
        <v/>
      </c>
      <c r="AQ407" t="str">
        <f t="shared" si="89"/>
        <v/>
      </c>
      <c r="AR407" t="str">
        <f t="shared" si="89"/>
        <v/>
      </c>
      <c r="AS407" t="str">
        <f t="shared" si="89"/>
        <v/>
      </c>
      <c r="AT407" t="str">
        <f t="shared" si="89"/>
        <v/>
      </c>
      <c r="AU407" t="str">
        <f t="shared" si="89"/>
        <v/>
      </c>
      <c r="AV407" t="str">
        <f t="shared" si="89"/>
        <v/>
      </c>
      <c r="AW407" t="str">
        <f t="shared" si="89"/>
        <v/>
      </c>
      <c r="AX407" t="str">
        <f t="shared" si="89"/>
        <v/>
      </c>
      <c r="AZ407" s="46">
        <f>IF(ISNUMBER(VLOOKUP($B407,Stats!$A$2:$AA$19,2,FALSE))=FALSE,"",IF(ISNUMBER(W407),(W407-VLOOKUP($B407,Stats!$A$2:$AA$19,2,FALSE))/VLOOKUP($B407,Stats!$A$2:$AA$19,16,FALSE),""))</f>
        <v>-1.4797578425992504</v>
      </c>
      <c r="BA407" s="46">
        <f>IF(ISNUMBER(VLOOKUP($B407,Stats!$A$2:$AA$19,2,FALSE))=FALSE,"",IF(ISNUMBER(X407),(X407-VLOOKUP($B407,Stats!$A$2:$AA$19,3,FALSE))/VLOOKUP($B407,Stats!$A$2:$AA$19,17,FALSE),""))</f>
        <v>-1.0507044611669172</v>
      </c>
      <c r="BB407" s="46"/>
      <c r="BC407" s="46"/>
      <c r="BD407" s="44">
        <f t="shared" si="81"/>
        <v>-1.2652311518830839</v>
      </c>
      <c r="BE407" s="46">
        <f>IF(ISNUMBER(VLOOKUP($B407,Stats!$A$2:$AA$19,2,FALSE))=FALSE,"",IF(ISNUMBER(Y407),(Y407-VLOOKUP($B407,Stats!$A$2:$AA$19,5,FALSE))/VLOOKUP($B407,Stats!$A$2:$AA$19,19,FALSE),""))</f>
        <v>0.489300146791459</v>
      </c>
      <c r="BF407" s="46"/>
      <c r="BG407" s="46"/>
      <c r="BH407" s="46">
        <f>IF(ISNUMBER(VLOOKUP($B407,Stats!$A$2:$AA$19,2,FALSE))=FALSE,"",IF(ISNUMBER(Z407),(Z407-VLOOKUP($B407,Stats!$A$2:$AA$19,8,FALSE))/VLOOKUP($B407,Stats!$A$2:$AA$19,22,FALSE),""))</f>
        <v>0.41115882059143566</v>
      </c>
      <c r="BI407" s="46" t="str">
        <f>IF(ISNUMBER(VLOOKUP($B407,Stats!$A$2:$AA$19,2,FALSE))=FALSE,"",IF(ISNUMBER(#REF!),(#REF!-VLOOKUP($B407,Stats!$A$2:$AA$19,9,FALSE))/VLOOKUP($B407,Stats!$A$2:$AA$19,23,FALSE),""))</f>
        <v/>
      </c>
      <c r="BJ407" s="46" t="str">
        <f>IF(ISNUMBER(VLOOKUP($B407,Stats!$A$2:$AA$19,2,FALSE))=FALSE,"",IF(ISNUMBER(#REF!),(#REF!-VLOOKUP($B407,Stats!$A$2:$AA$19,10,FALSE))/VLOOKUP($B407,Stats!$A$2:$AA$19,24,FALSE),""))</f>
        <v/>
      </c>
      <c r="BK407" s="44">
        <f t="shared" si="86"/>
        <v>-0.21916245657659059</v>
      </c>
      <c r="BL407" s="46" t="str">
        <f>IF(ISNUMBER(VLOOKUP($B407,Stats!$A$2:$AA$19,2,FALSE))=FALSE,"",IF(ISNUMBER(#REF!),(#REF!-VLOOKUP($B407,Stats!$A$2:$AA$19,11,FALSE))/VLOOKUP($B407,Stats!$A$2:$AA$19,25,FALSE),""))</f>
        <v/>
      </c>
      <c r="BM407" s="46" t="str">
        <f>IF(ISNUMBER(VLOOKUP($B407,Stats!$A$2:$AA$19,2,FALSE))=FALSE,"",IF(ISNUMBER(AA407),(AA407-VLOOKUP($B407,Stats!$A$2:$AA$19,12,FALSE))/VLOOKUP($B407,Stats!$A$2:$AA$19,26,FALSE),""))</f>
        <v/>
      </c>
      <c r="BN407" s="46" t="str">
        <f>IF(ISNUMBER(VLOOKUP($B407,Stats!$A$2:$AA$19,2,FALSE))=FALSE,"",IF(ISNUMBER(#REF!),(#REF!-VLOOKUP($B407,Stats!$A$2:$AA$19,13,FALSE))/VLOOKUP($B407,Stats!$A$2:$AA$19,27,FALSE),""))</f>
        <v/>
      </c>
      <c r="BO407" s="46" t="str">
        <f>IF(ISNUMBER(VLOOKUP($B407,Stats!$A$2:$AA$19,2,FALSE))=FALSE,"",IF(ISNUMBER(#REF!),(#REF!-VLOOKUP($B407,Stats!$A$2:$AA$19,14,FALSE))/VLOOKUP($B407,Stats!$A$2:$AB$19,28,FALSE),""))</f>
        <v/>
      </c>
      <c r="BP407" s="46"/>
      <c r="BQ407" s="46">
        <f>IF(ISNUMBER(VLOOKUP($B407,Stats!$A$2:$AA$19,2,FALSE))=FALSE,"",IF(ISNUMBER(BM407),BM407,(VLOOKUP($B407,Stats!$A$2:$AT$19,46,FALSE)-VLOOKUP($B407,Stats!$A$2:$AA$19,12,FALSE))/VLOOKUP($B407,Stats!$A$2:$AA$19,26,FALSE)))</f>
        <v>-0.46642635650749076</v>
      </c>
      <c r="BR407" s="51">
        <f t="shared" si="87"/>
        <v>-0.46642635650749076</v>
      </c>
      <c r="BS407" s="32" t="str">
        <f t="shared" si="82"/>
        <v>7347_201427</v>
      </c>
      <c r="BT407" s="53">
        <f t="shared" si="83"/>
        <v>-0.47782897562406929</v>
      </c>
    </row>
    <row r="408" spans="1:72" x14ac:dyDescent="0.15">
      <c r="A408" s="16">
        <v>7347</v>
      </c>
      <c r="B408" s="17">
        <v>201501</v>
      </c>
      <c r="C408" s="3">
        <v>0</v>
      </c>
      <c r="D408" s="23">
        <v>1.7172920389120439E-2</v>
      </c>
      <c r="E408" s="18">
        <v>6.4698643108284954E-3</v>
      </c>
      <c r="F408" s="24">
        <v>4</v>
      </c>
      <c r="G408" s="24">
        <v>1</v>
      </c>
      <c r="H408" s="20">
        <v>4.7004016938370641E-3</v>
      </c>
      <c r="I408" s="20">
        <v>-1.6624291022883098E-3</v>
      </c>
      <c r="J408" s="24">
        <v>2</v>
      </c>
      <c r="K408" s="24">
        <v>1</v>
      </c>
      <c r="L408" s="20">
        <v>1.4685453462988551E-2</v>
      </c>
      <c r="M408" s="20">
        <v>-1.6624291022883098E-3</v>
      </c>
      <c r="N408" s="19">
        <v>1.0246999999999999</v>
      </c>
      <c r="O408" s="19">
        <v>1.0167692002381423</v>
      </c>
      <c r="P408" s="25">
        <v>42013</v>
      </c>
      <c r="Q408" s="20">
        <v>-1.6624291022883098E-3</v>
      </c>
      <c r="R408" s="25">
        <v>42011</v>
      </c>
      <c r="S408" s="25">
        <f>IF(ISNUMBER(R408),VLOOKUP(B408,Index!$B$3:$AB$18,27,FALSE),"")</f>
        <v>42013</v>
      </c>
      <c r="T408" s="25">
        <f>IF(ISNUMBER($R408),VLOOKUP($B408,Index!$B$21:$AB$36,27,FALSE),"")</f>
        <v>42013</v>
      </c>
      <c r="U408" s="25">
        <f>IF(ISNUMBER($R408),VLOOKUP($B408,Index!$B$39:$AB$54,27,FALSE),"")</f>
        <v>42011</v>
      </c>
      <c r="W408" s="18">
        <v>1.2364502680166716</v>
      </c>
      <c r="X408" s="19">
        <v>0.8</v>
      </c>
      <c r="Y408" s="18">
        <v>0.12275704424672183</v>
      </c>
      <c r="Z408" s="19">
        <f t="shared" si="84"/>
        <v>2</v>
      </c>
      <c r="AA408" s="21">
        <v>10.330016699949587</v>
      </c>
      <c r="AB408" s="28"/>
      <c r="AC408" s="18">
        <v>1.528809265278499</v>
      </c>
      <c r="AD408" s="19">
        <v>0.64000000000000012</v>
      </c>
      <c r="AE408" s="18">
        <v>1.5069291912191621E-2</v>
      </c>
      <c r="AF408" s="19">
        <f t="shared" si="85"/>
        <v>4</v>
      </c>
      <c r="AG408" s="21">
        <v>106.70924502123735</v>
      </c>
      <c r="AH408" s="28"/>
      <c r="AK408" t="str">
        <f t="shared" si="89"/>
        <v/>
      </c>
      <c r="AL408" t="str">
        <f t="shared" si="89"/>
        <v/>
      </c>
      <c r="AM408" t="str">
        <f t="shared" si="89"/>
        <v/>
      </c>
      <c r="AN408" t="str">
        <f t="shared" si="89"/>
        <v/>
      </c>
      <c r="AO408" t="str">
        <f t="shared" si="89"/>
        <v/>
      </c>
      <c r="AP408" t="str">
        <f t="shared" si="89"/>
        <v/>
      </c>
      <c r="AQ408" t="str">
        <f t="shared" si="89"/>
        <v/>
      </c>
      <c r="AR408">
        <f t="shared" si="89"/>
        <v>10.330016699949587</v>
      </c>
      <c r="AS408" t="str">
        <f t="shared" si="89"/>
        <v/>
      </c>
      <c r="AT408" t="str">
        <f t="shared" si="89"/>
        <v/>
      </c>
      <c r="AU408" t="str">
        <f t="shared" si="89"/>
        <v/>
      </c>
      <c r="AV408" t="str">
        <f t="shared" si="89"/>
        <v/>
      </c>
      <c r="AW408" t="str">
        <f t="shared" si="89"/>
        <v/>
      </c>
      <c r="AX408" t="str">
        <f t="shared" si="89"/>
        <v/>
      </c>
      <c r="AZ408" s="46">
        <f>IF(ISNUMBER(VLOOKUP($B408,Stats!$A$2:$AA$19,2,FALSE))=FALSE,"",IF(ISNUMBER(W408),(W408-VLOOKUP($B408,Stats!$A$2:$AA$19,2,FALSE))/VLOOKUP($B408,Stats!$A$2:$AA$19,16,FALSE),""))</f>
        <v>-3.4487629878147935E-2</v>
      </c>
      <c r="BA408" s="46">
        <f>IF(ISNUMBER(VLOOKUP($B408,Stats!$A$2:$AA$19,2,FALSE))=FALSE,"",IF(ISNUMBER(X408),(X408-VLOOKUP($B408,Stats!$A$2:$AA$19,3,FALSE))/VLOOKUP($B408,Stats!$A$2:$AA$19,17,FALSE),""))</f>
        <v>1.3475254634508442</v>
      </c>
      <c r="BB408" s="46"/>
      <c r="BC408" s="46"/>
      <c r="BD408" s="44">
        <f t="shared" si="81"/>
        <v>0.65651891678634811</v>
      </c>
      <c r="BE408" s="46">
        <f>IF(ISNUMBER(VLOOKUP($B408,Stats!$A$2:$AA$19,2,FALSE))=FALSE,"",IF(ISNUMBER(Y408),(Y408-VLOOKUP($B408,Stats!$A$2:$AA$19,5,FALSE))/VLOOKUP($B408,Stats!$A$2:$AA$19,19,FALSE),""))</f>
        <v>-0.70222339683125401</v>
      </c>
      <c r="BF408" s="46"/>
      <c r="BG408" s="46"/>
      <c r="BH408" s="46">
        <f>IF(ISNUMBER(VLOOKUP($B408,Stats!$A$2:$AA$19,2,FALSE))=FALSE,"",IF(ISNUMBER(Z408),(Z408-VLOOKUP($B408,Stats!$A$2:$AA$19,8,FALSE))/VLOOKUP($B408,Stats!$A$2:$AA$19,22,FALSE),""))</f>
        <v>1.7447750026379747</v>
      </c>
      <c r="BI408" s="46" t="str">
        <f>IF(ISNUMBER(VLOOKUP($B408,Stats!$A$2:$AA$19,2,FALSE))=FALSE,"",IF(ISNUMBER(#REF!),(#REF!-VLOOKUP($B408,Stats!$A$2:$AA$19,9,FALSE))/VLOOKUP($B408,Stats!$A$2:$AA$19,23,FALSE),""))</f>
        <v/>
      </c>
      <c r="BJ408" s="46" t="str">
        <f>IF(ISNUMBER(VLOOKUP($B408,Stats!$A$2:$AA$19,2,FALSE))=FALSE,"",IF(ISNUMBER(#REF!),(#REF!-VLOOKUP($B408,Stats!$A$2:$AA$19,10,FALSE))/VLOOKUP($B408,Stats!$A$2:$AA$19,24,FALSE),""))</f>
        <v/>
      </c>
      <c r="BK408" s="44">
        <f t="shared" si="86"/>
        <v>1.0149888785732701</v>
      </c>
      <c r="BL408" s="46" t="str">
        <f>IF(ISNUMBER(VLOOKUP($B408,Stats!$A$2:$AA$19,2,FALSE))=FALSE,"",IF(ISNUMBER(#REF!),(#REF!-VLOOKUP($B408,Stats!$A$2:$AA$19,11,FALSE))/VLOOKUP($B408,Stats!$A$2:$AA$19,25,FALSE),""))</f>
        <v/>
      </c>
      <c r="BM408" s="46">
        <f>IF(ISNUMBER(VLOOKUP($B408,Stats!$A$2:$AA$19,2,FALSE))=FALSE,"",IF(ISNUMBER(AA408),(AA408-VLOOKUP($B408,Stats!$A$2:$AA$19,12,FALSE))/VLOOKUP($B408,Stats!$A$2:$AA$19,26,FALSE),""))</f>
        <v>0.44465493497397429</v>
      </c>
      <c r="BN408" s="46" t="str">
        <f>IF(ISNUMBER(VLOOKUP($B408,Stats!$A$2:$AA$19,2,FALSE))=FALSE,"",IF(ISNUMBER(#REF!),(#REF!-VLOOKUP($B408,Stats!$A$2:$AA$19,13,FALSE))/VLOOKUP($B408,Stats!$A$2:$AA$19,27,FALSE),""))</f>
        <v/>
      </c>
      <c r="BO408" s="46" t="str">
        <f>IF(ISNUMBER(VLOOKUP($B408,Stats!$A$2:$AA$19,2,FALSE))=FALSE,"",IF(ISNUMBER(#REF!),(#REF!-VLOOKUP($B408,Stats!$A$2:$AA$19,14,FALSE))/VLOOKUP($B408,Stats!$A$2:$AB$19,28,FALSE),""))</f>
        <v/>
      </c>
      <c r="BP408" s="46"/>
      <c r="BQ408" s="46">
        <f>IF(ISNUMBER(VLOOKUP($B408,Stats!$A$2:$AA$19,2,FALSE))=FALSE,"",IF(ISNUMBER(BM408),BM408,(VLOOKUP($B408,Stats!$A$2:$AT$19,46,FALSE)-VLOOKUP($B408,Stats!$A$2:$AA$19,12,FALSE))/VLOOKUP($B408,Stats!$A$2:$AA$19,26,FALSE)))</f>
        <v>0.44465493497397429</v>
      </c>
      <c r="BR408" s="51">
        <f t="shared" si="87"/>
        <v>0.44465493497397429</v>
      </c>
      <c r="BS408" s="32" t="str">
        <f t="shared" si="82"/>
        <v>7347_201501</v>
      </c>
      <c r="BT408" s="53">
        <f t="shared" si="83"/>
        <v>0.82922809749602655</v>
      </c>
    </row>
    <row r="409" spans="1:72" x14ac:dyDescent="0.15">
      <c r="A409" s="16">
        <v>7347</v>
      </c>
      <c r="B409" s="17">
        <v>201502</v>
      </c>
      <c r="C409" s="3">
        <v>0</v>
      </c>
      <c r="D409" s="23">
        <v>5.5723626427247153E-2</v>
      </c>
      <c r="E409" s="18">
        <v>1.5143989367209027E-2</v>
      </c>
      <c r="F409" s="24">
        <v>6</v>
      </c>
      <c r="G409" s="24">
        <v>4</v>
      </c>
      <c r="H409" s="20">
        <v>1.5315160510067538E-2</v>
      </c>
      <c r="I409" s="20">
        <v>-9.1229939124788384E-3</v>
      </c>
      <c r="J409" s="24">
        <v>3</v>
      </c>
      <c r="K409" s="24">
        <v>1</v>
      </c>
      <c r="L409" s="20">
        <v>3.2930631332813709E-2</v>
      </c>
      <c r="M409" s="20">
        <v>-1.8362662586075107E-2</v>
      </c>
      <c r="N409" s="19">
        <v>1.0936999999999999</v>
      </c>
      <c r="O409" s="19">
        <v>1.068379408029696</v>
      </c>
      <c r="P409" s="25">
        <v>42026</v>
      </c>
      <c r="Q409" s="20">
        <v>-1.8362662586075107E-2</v>
      </c>
      <c r="R409" s="25">
        <v>42023</v>
      </c>
      <c r="S409" s="25">
        <f>IF(ISNUMBER(R409),VLOOKUP(B409,Index!$B$3:$AB$18,27,FALSE),"")</f>
        <v>42023</v>
      </c>
      <c r="T409" s="25">
        <f>IF(ISNUMBER($R409),VLOOKUP($B409,Index!$B$21:$AB$36,27,FALSE),"")</f>
        <v>42023</v>
      </c>
      <c r="U409" s="25">
        <f>IF(ISNUMBER($R409),VLOOKUP($B409,Index!$B$39:$AB$54,27,FALSE),"")</f>
        <v>42027</v>
      </c>
      <c r="W409" s="18">
        <v>1.6717087928174146</v>
      </c>
      <c r="X409" s="19">
        <v>0.6</v>
      </c>
      <c r="Y409" s="18">
        <v>0.28733699557051545</v>
      </c>
      <c r="Z409" s="19">
        <f t="shared" si="84"/>
        <v>0</v>
      </c>
      <c r="AA409" s="21">
        <v>3.0346158225171469</v>
      </c>
      <c r="AB409" s="28"/>
      <c r="AC409" s="18">
        <v>2.7946102879830574</v>
      </c>
      <c r="AD409" s="19">
        <v>0.36</v>
      </c>
      <c r="AE409" s="18">
        <v>8.2562549023490417E-2</v>
      </c>
      <c r="AF409" s="19">
        <f t="shared" si="85"/>
        <v>0</v>
      </c>
      <c r="AG409" s="21">
        <v>9.2088931902714197</v>
      </c>
      <c r="AH409" s="28"/>
      <c r="AK409" t="str">
        <f t="shared" si="89"/>
        <v/>
      </c>
      <c r="AL409" t="str">
        <f t="shared" si="89"/>
        <v/>
      </c>
      <c r="AM409" t="str">
        <f t="shared" si="89"/>
        <v/>
      </c>
      <c r="AN409" t="str">
        <f t="shared" si="89"/>
        <v/>
      </c>
      <c r="AO409" t="str">
        <f t="shared" si="89"/>
        <v/>
      </c>
      <c r="AP409" t="str">
        <f t="shared" si="89"/>
        <v/>
      </c>
      <c r="AQ409" t="str">
        <f t="shared" si="89"/>
        <v/>
      </c>
      <c r="AR409" t="str">
        <f t="shared" si="89"/>
        <v/>
      </c>
      <c r="AS409">
        <f t="shared" si="89"/>
        <v>3.0346158225171469</v>
      </c>
      <c r="AT409" t="str">
        <f t="shared" si="89"/>
        <v/>
      </c>
      <c r="AU409" t="str">
        <f t="shared" si="89"/>
        <v/>
      </c>
      <c r="AV409" t="str">
        <f t="shared" si="89"/>
        <v/>
      </c>
      <c r="AW409" t="str">
        <f t="shared" si="89"/>
        <v/>
      </c>
      <c r="AX409" t="str">
        <f t="shared" si="89"/>
        <v/>
      </c>
      <c r="AZ409" s="46">
        <f>IF(ISNUMBER(VLOOKUP($B409,Stats!$A$2:$AA$19,2,FALSE))=FALSE,"",IF(ISNUMBER(W409),(W409-VLOOKUP($B409,Stats!$A$2:$AA$19,2,FALSE))/VLOOKUP($B409,Stats!$A$2:$AA$19,16,FALSE),""))</f>
        <v>1.3766063067453522</v>
      </c>
      <c r="BA409" s="46">
        <f>IF(ISNUMBER(VLOOKUP($B409,Stats!$A$2:$AA$19,2,FALSE))=FALSE,"",IF(ISNUMBER(X409),(X409-VLOOKUP($B409,Stats!$A$2:$AA$19,3,FALSE))/VLOOKUP($B409,Stats!$A$2:$AA$19,17,FALSE),""))</f>
        <v>-0.52813738425366874</v>
      </c>
      <c r="BB409" s="46"/>
      <c r="BC409" s="46"/>
      <c r="BD409" s="44">
        <f t="shared" si="81"/>
        <v>0.42423446124584174</v>
      </c>
      <c r="BE409" s="46">
        <f>IF(ISNUMBER(VLOOKUP($B409,Stats!$A$2:$AA$19,2,FALSE))=FALSE,"",IF(ISNUMBER(Y409),(Y409-VLOOKUP($B409,Stats!$A$2:$AA$19,5,FALSE))/VLOOKUP($B409,Stats!$A$2:$AA$19,19,FALSE),""))</f>
        <v>-7.0450988589961544E-2</v>
      </c>
      <c r="BF409" s="46"/>
      <c r="BG409" s="46"/>
      <c r="BH409" s="46">
        <f>IF(ISNUMBER(VLOOKUP($B409,Stats!$A$2:$AA$19,2,FALSE))=FALSE,"",IF(ISNUMBER(Z409),(Z409-VLOOKUP($B409,Stats!$A$2:$AA$19,8,FALSE))/VLOOKUP($B409,Stats!$A$2:$AA$19,22,FALSE),""))</f>
        <v>-0.48836753916131515</v>
      </c>
      <c r="BI409" s="46" t="str">
        <f>IF(ISNUMBER(VLOOKUP($B409,Stats!$A$2:$AA$19,2,FALSE))=FALSE,"",IF(ISNUMBER(#REF!),(#REF!-VLOOKUP($B409,Stats!$A$2:$AA$19,9,FALSE))/VLOOKUP($B409,Stats!$A$2:$AA$19,23,FALSE),""))</f>
        <v/>
      </c>
      <c r="BJ409" s="46" t="str">
        <f>IF(ISNUMBER(VLOOKUP($B409,Stats!$A$2:$AA$19,2,FALSE))=FALSE,"",IF(ISNUMBER(#REF!),(#REF!-VLOOKUP($B409,Stats!$A$2:$AA$19,10,FALSE))/VLOOKUP($B409,Stats!$A$2:$AA$19,24,FALSE),""))</f>
        <v/>
      </c>
      <c r="BK409" s="44">
        <f t="shared" si="86"/>
        <v>-9.7194569735421468E-2</v>
      </c>
      <c r="BL409" s="46" t="str">
        <f>IF(ISNUMBER(VLOOKUP($B409,Stats!$A$2:$AA$19,2,FALSE))=FALSE,"",IF(ISNUMBER(#REF!),(#REF!-VLOOKUP($B409,Stats!$A$2:$AA$19,11,FALSE))/VLOOKUP($B409,Stats!$A$2:$AA$19,25,FALSE),""))</f>
        <v/>
      </c>
      <c r="BM409" s="46">
        <f>IF(ISNUMBER(VLOOKUP($B409,Stats!$A$2:$AA$19,2,FALSE))=FALSE,"",IF(ISNUMBER(AA409),(AA409-VLOOKUP($B409,Stats!$A$2:$AA$19,12,FALSE))/VLOOKUP($B409,Stats!$A$2:$AA$19,26,FALSE),""))</f>
        <v>6.4503921426427205E-2</v>
      </c>
      <c r="BN409" s="46" t="str">
        <f>IF(ISNUMBER(VLOOKUP($B409,Stats!$A$2:$AA$19,2,FALSE))=FALSE,"",IF(ISNUMBER(#REF!),(#REF!-VLOOKUP($B409,Stats!$A$2:$AA$19,13,FALSE))/VLOOKUP($B409,Stats!$A$2:$AA$19,27,FALSE),""))</f>
        <v/>
      </c>
      <c r="BO409" s="46" t="str">
        <f>IF(ISNUMBER(VLOOKUP($B409,Stats!$A$2:$AA$19,2,FALSE))=FALSE,"",IF(ISNUMBER(#REF!),(#REF!-VLOOKUP($B409,Stats!$A$2:$AA$19,14,FALSE))/VLOOKUP($B409,Stats!$A$2:$AB$19,28,FALSE),""))</f>
        <v/>
      </c>
      <c r="BP409" s="46"/>
      <c r="BQ409" s="46">
        <f>IF(ISNUMBER(VLOOKUP($B409,Stats!$A$2:$AA$19,2,FALSE))=FALSE,"",IF(ISNUMBER(BM409),BM409,(VLOOKUP($B409,Stats!$A$2:$AT$19,46,FALSE)-VLOOKUP($B409,Stats!$A$2:$AA$19,12,FALSE))/VLOOKUP($B409,Stats!$A$2:$AA$19,26,FALSE)))</f>
        <v>6.4503921426427205E-2</v>
      </c>
      <c r="BR409" s="51">
        <f t="shared" si="87"/>
        <v>6.4503921426427205E-2</v>
      </c>
      <c r="BS409" s="32" t="str">
        <f t="shared" si="82"/>
        <v>7347_201502</v>
      </c>
      <c r="BT409" s="53">
        <f t="shared" si="83"/>
        <v>3.9430934693200921E-2</v>
      </c>
    </row>
    <row r="410" spans="1:72" x14ac:dyDescent="0.15">
      <c r="A410" s="16">
        <v>7347</v>
      </c>
      <c r="B410" s="17">
        <v>201503</v>
      </c>
      <c r="C410" s="3">
        <v>0</v>
      </c>
      <c r="D410" s="23">
        <v>1.6454058051395659E-2</v>
      </c>
      <c r="E410" s="18">
        <v>9.6993570415856815E-3</v>
      </c>
      <c r="F410" s="24">
        <v>5</v>
      </c>
      <c r="G410" s="24">
        <v>5</v>
      </c>
      <c r="H410" s="20">
        <v>8.9706533174294997E-3</v>
      </c>
      <c r="I410" s="20">
        <v>-5.6194687028228163E-3</v>
      </c>
      <c r="J410" s="24">
        <v>2</v>
      </c>
      <c r="K410" s="24">
        <v>3</v>
      </c>
      <c r="L410" s="20">
        <v>1.6959970821555537E-2</v>
      </c>
      <c r="M410" s="20">
        <v>-1.5577439570277574E-2</v>
      </c>
      <c r="N410" s="19">
        <v>1.117</v>
      </c>
      <c r="O410" s="19">
        <v>1.0165635238441937</v>
      </c>
      <c r="P410" s="25">
        <v>42040</v>
      </c>
      <c r="Q410" s="20">
        <v>-1.5577439570277574E-2</v>
      </c>
      <c r="R410" s="25">
        <v>42041</v>
      </c>
      <c r="S410" s="25">
        <f>IF(ISNUMBER(R410),VLOOKUP(B410,Index!$B$3:$AB$18,27,FALSE),"")</f>
        <v>42041</v>
      </c>
      <c r="T410" s="25">
        <f>IF(ISNUMBER($R410),VLOOKUP($B410,Index!$B$21:$AB$36,27,FALSE),"")</f>
        <v>42041</v>
      </c>
      <c r="U410" s="25">
        <f>IF(ISNUMBER($R410),VLOOKUP($B410,Index!$B$39:$AB$54,27,FALSE),"")</f>
        <v>42034</v>
      </c>
      <c r="W410" s="18">
        <v>0.49362174154186977</v>
      </c>
      <c r="X410" s="19">
        <v>0.5</v>
      </c>
      <c r="Y410" s="18">
        <v>0.18403236054361957</v>
      </c>
      <c r="Z410" s="19">
        <f t="shared" si="84"/>
        <v>0</v>
      </c>
      <c r="AA410" s="21">
        <v>1.0562748760579828</v>
      </c>
      <c r="AB410" s="28"/>
      <c r="AC410" s="18">
        <v>0.24366242372282848</v>
      </c>
      <c r="AD410" s="19">
        <v>0.25</v>
      </c>
      <c r="AE410" s="18">
        <v>3.3867909727256784E-2</v>
      </c>
      <c r="AF410" s="19">
        <f t="shared" si="85"/>
        <v>0</v>
      </c>
      <c r="AG410" s="21">
        <v>1.1157166137913068</v>
      </c>
      <c r="AH410" s="28"/>
      <c r="AK410" t="str">
        <f t="shared" si="89"/>
        <v/>
      </c>
      <c r="AL410" t="str">
        <f t="shared" si="89"/>
        <v/>
      </c>
      <c r="AM410" t="str">
        <f t="shared" si="89"/>
        <v/>
      </c>
      <c r="AN410" t="str">
        <f t="shared" si="89"/>
        <v/>
      </c>
      <c r="AO410" t="str">
        <f t="shared" si="89"/>
        <v/>
      </c>
      <c r="AP410" t="str">
        <f t="shared" si="89"/>
        <v/>
      </c>
      <c r="AQ410" t="str">
        <f t="shared" si="89"/>
        <v/>
      </c>
      <c r="AR410" t="str">
        <f t="shared" si="89"/>
        <v/>
      </c>
      <c r="AS410" t="str">
        <f t="shared" si="89"/>
        <v/>
      </c>
      <c r="AT410">
        <f t="shared" si="89"/>
        <v>1.0562748760579828</v>
      </c>
      <c r="AU410" t="str">
        <f t="shared" si="89"/>
        <v/>
      </c>
      <c r="AV410" t="str">
        <f t="shared" si="89"/>
        <v/>
      </c>
      <c r="AW410" t="str">
        <f t="shared" si="89"/>
        <v/>
      </c>
      <c r="AX410" t="str">
        <f t="shared" si="89"/>
        <v/>
      </c>
      <c r="AZ410" s="46">
        <f>IF(ISNUMBER(VLOOKUP($B410,Stats!$A$2:$AA$19,2,FALSE))=FALSE,"",IF(ISNUMBER(W410),(W410-VLOOKUP($B410,Stats!$A$2:$AA$19,2,FALSE))/VLOOKUP($B410,Stats!$A$2:$AA$19,16,FALSE),""))</f>
        <v>1.1232063913749268</v>
      </c>
      <c r="BA410" s="46">
        <f>IF(ISNUMBER(VLOOKUP($B410,Stats!$A$2:$AA$19,2,FALSE))=FALSE,"",IF(ISNUMBER(X410),(X410-VLOOKUP($B410,Stats!$A$2:$AA$19,3,FALSE))/VLOOKUP($B410,Stats!$A$2:$AA$19,17,FALSE),""))</f>
        <v>0.74711640998777773</v>
      </c>
      <c r="BB410" s="46"/>
      <c r="BC410" s="46"/>
      <c r="BD410" s="44">
        <f t="shared" si="81"/>
        <v>0.93516140068135223</v>
      </c>
      <c r="BE410" s="46">
        <f>IF(ISNUMBER(VLOOKUP($B410,Stats!$A$2:$AA$19,2,FALSE))=FALSE,"",IF(ISNUMBER(Y410),(Y410-VLOOKUP($B410,Stats!$A$2:$AA$19,5,FALSE))/VLOOKUP($B410,Stats!$A$2:$AA$19,19,FALSE),""))</f>
        <v>0.27325060051084216</v>
      </c>
      <c r="BF410" s="46"/>
      <c r="BG410" s="46"/>
      <c r="BH410" s="46">
        <f>IF(ISNUMBER(VLOOKUP($B410,Stats!$A$2:$AA$19,2,FALSE))=FALSE,"",IF(ISNUMBER(Z410),(Z410-VLOOKUP($B410,Stats!$A$2:$AA$19,8,FALSE))/VLOOKUP($B410,Stats!$A$2:$AA$19,22,FALSE),""))</f>
        <v>-0.64412337137479436</v>
      </c>
      <c r="BI410" s="46" t="str">
        <f>IF(ISNUMBER(VLOOKUP($B410,Stats!$A$2:$AA$19,2,FALSE))=FALSE,"",IF(ISNUMBER(#REF!),(#REF!-VLOOKUP($B410,Stats!$A$2:$AA$19,9,FALSE))/VLOOKUP($B410,Stats!$A$2:$AA$19,23,FALSE),""))</f>
        <v/>
      </c>
      <c r="BJ410" s="46" t="str">
        <f>IF(ISNUMBER(VLOOKUP($B410,Stats!$A$2:$AA$19,2,FALSE))=FALSE,"",IF(ISNUMBER(#REF!),(#REF!-VLOOKUP($B410,Stats!$A$2:$AA$19,10,FALSE))/VLOOKUP($B410,Stats!$A$2:$AA$19,24,FALSE),""))</f>
        <v/>
      </c>
      <c r="BK410" s="44">
        <f t="shared" si="86"/>
        <v>-0.38451243177002781</v>
      </c>
      <c r="BL410" s="46" t="str">
        <f>IF(ISNUMBER(VLOOKUP($B410,Stats!$A$2:$AA$19,2,FALSE))=FALSE,"",IF(ISNUMBER(#REF!),(#REF!-VLOOKUP($B410,Stats!$A$2:$AA$19,11,FALSE))/VLOOKUP($B410,Stats!$A$2:$AA$19,25,FALSE),""))</f>
        <v/>
      </c>
      <c r="BM410" s="46">
        <f>IF(ISNUMBER(VLOOKUP($B410,Stats!$A$2:$AA$19,2,FALSE))=FALSE,"",IF(ISNUMBER(AA410),(AA410-VLOOKUP($B410,Stats!$A$2:$AA$19,12,FALSE))/VLOOKUP($B410,Stats!$A$2:$AA$19,26,FALSE),""))</f>
        <v>-0.38071050031983766</v>
      </c>
      <c r="BN410" s="46" t="str">
        <f>IF(ISNUMBER(VLOOKUP($B410,Stats!$A$2:$AA$19,2,FALSE))=FALSE,"",IF(ISNUMBER(#REF!),(#REF!-VLOOKUP($B410,Stats!$A$2:$AA$19,13,FALSE))/VLOOKUP($B410,Stats!$A$2:$AA$19,27,FALSE),""))</f>
        <v/>
      </c>
      <c r="BO410" s="46" t="str">
        <f>IF(ISNUMBER(VLOOKUP($B410,Stats!$A$2:$AA$19,2,FALSE))=FALSE,"",IF(ISNUMBER(#REF!),(#REF!-VLOOKUP($B410,Stats!$A$2:$AA$19,14,FALSE))/VLOOKUP($B410,Stats!$A$2:$AB$19,28,FALSE),""))</f>
        <v/>
      </c>
      <c r="BP410" s="46"/>
      <c r="BQ410" s="46">
        <f>IF(ISNUMBER(VLOOKUP($B410,Stats!$A$2:$AA$19,2,FALSE))=FALSE,"",IF(ISNUMBER(BM410),BM410,(VLOOKUP($B410,Stats!$A$2:$AT$19,46,FALSE)-VLOOKUP($B410,Stats!$A$2:$AA$19,12,FALSE))/VLOOKUP($B410,Stats!$A$2:$AA$19,26,FALSE)))</f>
        <v>-0.38071050031983766</v>
      </c>
      <c r="BR410" s="51">
        <f t="shared" si="87"/>
        <v>-0.38071050031983766</v>
      </c>
      <c r="BS410" s="32" t="str">
        <f t="shared" si="82"/>
        <v>7347_201503</v>
      </c>
      <c r="BT410" s="53">
        <f t="shared" si="83"/>
        <v>-0.11981727898971375</v>
      </c>
    </row>
    <row r="411" spans="1:72" x14ac:dyDescent="0.15">
      <c r="A411" s="16">
        <v>7347</v>
      </c>
      <c r="B411" s="17">
        <v>201504</v>
      </c>
      <c r="C411" s="3">
        <v>0</v>
      </c>
      <c r="D411" s="23">
        <v>5.8930520189159896E-2</v>
      </c>
      <c r="E411" s="18">
        <v>7.4424013079657314E-3</v>
      </c>
      <c r="F411" s="24">
        <v>6</v>
      </c>
      <c r="G411" s="24">
        <v>1</v>
      </c>
      <c r="H411" s="20">
        <v>1.0398056001843145E-2</v>
      </c>
      <c r="I411" s="20">
        <v>-4.7289923608583306E-3</v>
      </c>
      <c r="J411" s="24">
        <v>6</v>
      </c>
      <c r="K411" s="24">
        <v>1</v>
      </c>
      <c r="L411" s="20">
        <v>1.9467935165609518E-2</v>
      </c>
      <c r="M411" s="20">
        <v>-4.7289923608583306E-3</v>
      </c>
      <c r="N411" s="19">
        <v>1.1644000000000001</v>
      </c>
      <c r="O411" s="19">
        <v>1.0639619883040936</v>
      </c>
      <c r="P411" s="25">
        <v>42052</v>
      </c>
      <c r="Q411" s="20">
        <v>0</v>
      </c>
      <c r="R411" s="25">
        <v>42044</v>
      </c>
      <c r="S411" s="25">
        <f>IF(ISNUMBER(R411),VLOOKUP(B411,Index!$B$3:$AB$18,27,FALSE),"")</f>
        <v>42044</v>
      </c>
      <c r="T411" s="25">
        <f>IF(ISNUMBER($R411),VLOOKUP($B411,Index!$B$21:$AB$36,27,FALSE),"")</f>
        <v>42044</v>
      </c>
      <c r="U411" s="25">
        <f>IF(ISNUMBER($R411),VLOOKUP($B411,Index!$B$39:$AB$54,27,FALSE),"")</f>
        <v>42052</v>
      </c>
      <c r="W411" s="18">
        <v>2.3572208075663958</v>
      </c>
      <c r="X411" s="19">
        <v>0.8571428571428571</v>
      </c>
      <c r="Y411" s="18">
        <v>0.14120963636512776</v>
      </c>
      <c r="Z411" s="19">
        <f t="shared" si="84"/>
        <v>0</v>
      </c>
      <c r="AA411" s="21" t="s">
        <v>25</v>
      </c>
      <c r="AB411" s="28"/>
      <c r="AC411" s="18">
        <v>5.5564899356239712</v>
      </c>
      <c r="AD411" s="19">
        <v>0.73469387755102034</v>
      </c>
      <c r="AE411" s="18">
        <v>1.9940161402371613E-2</v>
      </c>
      <c r="AF411" s="19">
        <f t="shared" si="85"/>
        <v>0</v>
      </c>
      <c r="AG411" s="21" t="s">
        <v>25</v>
      </c>
      <c r="AH411" s="28"/>
      <c r="AK411" t="str">
        <f t="shared" si="89"/>
        <v/>
      </c>
      <c r="AL411" t="str">
        <f t="shared" si="89"/>
        <v/>
      </c>
      <c r="AM411" t="str">
        <f t="shared" si="89"/>
        <v/>
      </c>
      <c r="AN411" t="str">
        <f t="shared" si="89"/>
        <v/>
      </c>
      <c r="AO411" t="str">
        <f t="shared" si="89"/>
        <v/>
      </c>
      <c r="AP411" t="str">
        <f t="shared" si="89"/>
        <v/>
      </c>
      <c r="AQ411" t="str">
        <f t="shared" si="89"/>
        <v/>
      </c>
      <c r="AR411" t="str">
        <f t="shared" si="89"/>
        <v/>
      </c>
      <c r="AS411" t="str">
        <f t="shared" si="89"/>
        <v/>
      </c>
      <c r="AT411" t="str">
        <f t="shared" si="89"/>
        <v/>
      </c>
      <c r="AU411" t="str">
        <f t="shared" si="89"/>
        <v/>
      </c>
      <c r="AV411" t="str">
        <f t="shared" si="89"/>
        <v/>
      </c>
      <c r="AW411" t="str">
        <f t="shared" si="89"/>
        <v/>
      </c>
      <c r="AX411" t="str">
        <f t="shared" si="89"/>
        <v/>
      </c>
      <c r="AZ411" s="46">
        <f>IF(ISNUMBER(VLOOKUP($B411,Stats!$A$2:$AA$19,2,FALSE))=FALSE,"",IF(ISNUMBER(W411),(W411-VLOOKUP($B411,Stats!$A$2:$AA$19,2,FALSE))/VLOOKUP($B411,Stats!$A$2:$AA$19,16,FALSE),""))</f>
        <v>0.40298248684790677</v>
      </c>
      <c r="BA411" s="46">
        <f>IF(ISNUMBER(VLOOKUP($B411,Stats!$A$2:$AA$19,2,FALSE))=FALSE,"",IF(ISNUMBER(X411),(X411-VLOOKUP($B411,Stats!$A$2:$AA$19,3,FALSE))/VLOOKUP($B411,Stats!$A$2:$AA$19,17,FALSE),""))</f>
        <v>-2.8916520771255196E-2</v>
      </c>
      <c r="BB411" s="46"/>
      <c r="BC411" s="46"/>
      <c r="BD411" s="44">
        <f t="shared" si="81"/>
        <v>0.1870329830383258</v>
      </c>
      <c r="BE411" s="46">
        <f>IF(ISNUMBER(VLOOKUP($B411,Stats!$A$2:$AA$19,2,FALSE))=FALSE,"",IF(ISNUMBER(Y411),(Y411-VLOOKUP($B411,Stats!$A$2:$AA$19,5,FALSE))/VLOOKUP($B411,Stats!$A$2:$AA$19,19,FALSE),""))</f>
        <v>0.25052726804229913</v>
      </c>
      <c r="BF411" s="46"/>
      <c r="BG411" s="46"/>
      <c r="BH411" s="46">
        <f>IF(ISNUMBER(VLOOKUP($B411,Stats!$A$2:$AA$19,2,FALSE))=FALSE,"",IF(ISNUMBER(Z411),(Z411-VLOOKUP($B411,Stats!$A$2:$AA$19,8,FALSE))/VLOOKUP($B411,Stats!$A$2:$AA$19,22,FALSE),""))</f>
        <v>-0.5145844845400992</v>
      </c>
      <c r="BI411" s="46" t="str">
        <f>IF(ISNUMBER(VLOOKUP($B411,Stats!$A$2:$AA$19,2,FALSE))=FALSE,"",IF(ISNUMBER(#REF!),(#REF!-VLOOKUP($B411,Stats!$A$2:$AA$19,9,FALSE))/VLOOKUP($B411,Stats!$A$2:$AA$19,23,FALSE),""))</f>
        <v/>
      </c>
      <c r="BJ411" s="46" t="str">
        <f>IF(ISNUMBER(VLOOKUP($B411,Stats!$A$2:$AA$19,2,FALSE))=FALSE,"",IF(ISNUMBER(#REF!),(#REF!-VLOOKUP($B411,Stats!$A$2:$AA$19,10,FALSE))/VLOOKUP($B411,Stats!$A$2:$AA$19,24,FALSE),""))</f>
        <v/>
      </c>
      <c r="BK411" s="44">
        <f t="shared" si="86"/>
        <v>-0.32974443299163914</v>
      </c>
      <c r="BL411" s="46" t="str">
        <f>IF(ISNUMBER(VLOOKUP($B411,Stats!$A$2:$AA$19,2,FALSE))=FALSE,"",IF(ISNUMBER(#REF!),(#REF!-VLOOKUP($B411,Stats!$A$2:$AA$19,11,FALSE))/VLOOKUP($B411,Stats!$A$2:$AA$19,25,FALSE),""))</f>
        <v/>
      </c>
      <c r="BM411" s="46" t="str">
        <f>IF(ISNUMBER(VLOOKUP($B411,Stats!$A$2:$AA$19,2,FALSE))=FALSE,"",IF(ISNUMBER(AA411),(AA411-VLOOKUP($B411,Stats!$A$2:$AA$19,12,FALSE))/VLOOKUP($B411,Stats!$A$2:$AA$19,26,FALSE),""))</f>
        <v/>
      </c>
      <c r="BN411" s="46" t="str">
        <f>IF(ISNUMBER(VLOOKUP($B411,Stats!$A$2:$AA$19,2,FALSE))=FALSE,"",IF(ISNUMBER(#REF!),(#REF!-VLOOKUP($B411,Stats!$A$2:$AA$19,13,FALSE))/VLOOKUP($B411,Stats!$A$2:$AA$19,27,FALSE),""))</f>
        <v/>
      </c>
      <c r="BO411" s="46" t="str">
        <f>IF(ISNUMBER(VLOOKUP($B411,Stats!$A$2:$AA$19,2,FALSE))=FALSE,"",IF(ISNUMBER(#REF!),(#REF!-VLOOKUP($B411,Stats!$A$2:$AA$19,14,FALSE))/VLOOKUP($B411,Stats!$A$2:$AB$19,28,FALSE),""))</f>
        <v/>
      </c>
      <c r="BP411" s="46"/>
      <c r="BQ411" s="46">
        <f>IF(ISNUMBER(VLOOKUP($B411,Stats!$A$2:$AA$19,2,FALSE))=FALSE,"",IF(ISNUMBER(BM411),BM411,(VLOOKUP($B411,Stats!$A$2:$AT$19,46,FALSE)-VLOOKUP($B411,Stats!$A$2:$AA$19,12,FALSE))/VLOOKUP($B411,Stats!$A$2:$AA$19,26,FALSE)))</f>
        <v>-0.64096278450557098</v>
      </c>
      <c r="BR411" s="51">
        <f t="shared" si="87"/>
        <v>-0.64096278450557098</v>
      </c>
      <c r="BS411" s="32" t="str">
        <f t="shared" si="82"/>
        <v>7347_201504</v>
      </c>
      <c r="BT411" s="53">
        <f t="shared" si="83"/>
        <v>-0.28863262008843249</v>
      </c>
    </row>
    <row r="412" spans="1:72" x14ac:dyDescent="0.15">
      <c r="A412" s="16">
        <v>7347</v>
      </c>
      <c r="B412" s="17">
        <v>201505</v>
      </c>
      <c r="C412" s="3">
        <v>0</v>
      </c>
      <c r="D412" s="23">
        <v>1.3139814496736513E-2</v>
      </c>
      <c r="E412" s="18">
        <v>8.7467612626153639E-3</v>
      </c>
      <c r="F412" s="24">
        <v>4</v>
      </c>
      <c r="G412" s="24">
        <v>4</v>
      </c>
      <c r="H412" s="20">
        <v>8.960868614198092E-3</v>
      </c>
      <c r="I412" s="20">
        <v>-5.6277988339976937E-3</v>
      </c>
      <c r="J412" s="24">
        <v>3</v>
      </c>
      <c r="K412" s="24">
        <v>2</v>
      </c>
      <c r="L412" s="20">
        <v>1.305906452714245E-2</v>
      </c>
      <c r="M412" s="20">
        <v>-1.1479805597452652E-2</v>
      </c>
      <c r="N412" s="19">
        <v>1.1948000000000001</v>
      </c>
      <c r="O412" s="19">
        <v>1.0307997584332673</v>
      </c>
      <c r="P412" s="25">
        <v>42067</v>
      </c>
      <c r="Q412" s="20">
        <v>-1.2638098426514977E-2</v>
      </c>
      <c r="R412" s="25">
        <v>42069</v>
      </c>
      <c r="S412" s="25">
        <f>IF(ISNUMBER(R412),VLOOKUP(B412,Index!$B$3:$AB$18,27,FALSE),"")</f>
        <v>42069</v>
      </c>
      <c r="T412" s="25">
        <f>IF(ISNUMBER($R412),VLOOKUP($B412,Index!$B$21:$AB$36,27,FALSE),"")</f>
        <v>42069</v>
      </c>
      <c r="U412" s="25">
        <f>IF(ISNUMBER($R412),VLOOKUP($B412,Index!$B$39:$AB$54,27,FALSE),"")</f>
        <v>42069</v>
      </c>
      <c r="W412" s="18">
        <v>0.47303332188251446</v>
      </c>
      <c r="X412" s="19">
        <v>0.5</v>
      </c>
      <c r="Y412" s="18">
        <v>0.16595812643756841</v>
      </c>
      <c r="Z412" s="19">
        <f t="shared" si="84"/>
        <v>0</v>
      </c>
      <c r="AA412" s="21">
        <v>1.0396986993841515</v>
      </c>
      <c r="AB412" s="28"/>
      <c r="AC412" s="18">
        <v>0.22376052361120652</v>
      </c>
      <c r="AD412" s="19">
        <v>0.25</v>
      </c>
      <c r="AE412" s="18">
        <v>2.7542099730667943E-2</v>
      </c>
      <c r="AF412" s="19">
        <f t="shared" si="85"/>
        <v>0</v>
      </c>
      <c r="AG412" s="21">
        <v>1.0809733855010961</v>
      </c>
      <c r="AH412" s="28"/>
      <c r="AK412" t="str">
        <f t="shared" si="89"/>
        <v/>
      </c>
      <c r="AL412" t="str">
        <f t="shared" si="89"/>
        <v/>
      </c>
      <c r="AM412" t="str">
        <f t="shared" si="89"/>
        <v/>
      </c>
      <c r="AN412" t="str">
        <f t="shared" si="89"/>
        <v/>
      </c>
      <c r="AO412" t="str">
        <f t="shared" si="89"/>
        <v/>
      </c>
      <c r="AP412" t="str">
        <f t="shared" si="89"/>
        <v/>
      </c>
      <c r="AQ412" t="str">
        <f t="shared" si="89"/>
        <v/>
      </c>
      <c r="AR412" t="str">
        <f t="shared" si="89"/>
        <v/>
      </c>
      <c r="AS412" t="str">
        <f t="shared" si="89"/>
        <v/>
      </c>
      <c r="AT412" t="str">
        <f t="shared" si="89"/>
        <v/>
      </c>
      <c r="AU412" t="str">
        <f t="shared" si="89"/>
        <v/>
      </c>
      <c r="AV412">
        <f t="shared" si="89"/>
        <v>1.0396986993841515</v>
      </c>
      <c r="AW412" t="str">
        <f t="shared" si="89"/>
        <v/>
      </c>
      <c r="AX412" t="str">
        <f t="shared" si="89"/>
        <v/>
      </c>
      <c r="AZ412" s="46">
        <f>IF(ISNUMBER(VLOOKUP($B412,Stats!$A$2:$AA$19,2,FALSE))=FALSE,"",IF(ISNUMBER(W412),(W412-VLOOKUP($B412,Stats!$A$2:$AA$19,2,FALSE))/VLOOKUP($B412,Stats!$A$2:$AA$19,16,FALSE),""))</f>
        <v>0.20206427028638621</v>
      </c>
      <c r="BA412" s="46">
        <f>IF(ISNUMBER(VLOOKUP($B412,Stats!$A$2:$AA$19,2,FALSE))=FALSE,"",IF(ISNUMBER(X412),(X412-VLOOKUP($B412,Stats!$A$2:$AA$19,3,FALSE))/VLOOKUP($B412,Stats!$A$2:$AA$19,17,FALSE),""))</f>
        <v>-0.52592327303600894</v>
      </c>
      <c r="BB412" s="46"/>
      <c r="BC412" s="46"/>
      <c r="BD412" s="44">
        <f t="shared" si="81"/>
        <v>-0.16192950137481138</v>
      </c>
      <c r="BE412" s="46">
        <f>IF(ISNUMBER(VLOOKUP($B412,Stats!$A$2:$AA$19,2,FALSE))=FALSE,"",IF(ISNUMBER(Y412),(Y412-VLOOKUP($B412,Stats!$A$2:$AA$19,5,FALSE))/VLOOKUP($B412,Stats!$A$2:$AA$19,19,FALSE),""))</f>
        <v>-3.7006591791355264E-2</v>
      </c>
      <c r="BF412" s="46"/>
      <c r="BG412" s="46"/>
      <c r="BH412" s="46">
        <f>IF(ISNUMBER(VLOOKUP($B412,Stats!$A$2:$AA$19,2,FALSE))=FALSE,"",IF(ISNUMBER(Z412),(Z412-VLOOKUP($B412,Stats!$A$2:$AA$19,8,FALSE))/VLOOKUP($B412,Stats!$A$2:$AA$19,22,FALSE),""))</f>
        <v>-0.59810804423176478</v>
      </c>
      <c r="BI412" s="46" t="str">
        <f>IF(ISNUMBER(VLOOKUP($B412,Stats!$A$2:$AA$19,2,FALSE))=FALSE,"",IF(ISNUMBER(#REF!),(#REF!-VLOOKUP($B412,Stats!$A$2:$AA$19,9,FALSE))/VLOOKUP($B412,Stats!$A$2:$AA$19,23,FALSE),""))</f>
        <v/>
      </c>
      <c r="BJ412" s="46" t="str">
        <f>IF(ISNUMBER(VLOOKUP($B412,Stats!$A$2:$AA$19,2,FALSE))=FALSE,"",IF(ISNUMBER(#REF!),(#REF!-VLOOKUP($B412,Stats!$A$2:$AA$19,10,FALSE))/VLOOKUP($B412,Stats!$A$2:$AA$19,24,FALSE),""))</f>
        <v/>
      </c>
      <c r="BK412" s="44">
        <f t="shared" si="86"/>
        <v>-0.15352779901558075</v>
      </c>
      <c r="BL412" s="46" t="str">
        <f>IF(ISNUMBER(VLOOKUP($B412,Stats!$A$2:$AA$19,2,FALSE))=FALSE,"",IF(ISNUMBER(#REF!),(#REF!-VLOOKUP($B412,Stats!$A$2:$AA$19,11,FALSE))/VLOOKUP($B412,Stats!$A$2:$AA$19,25,FALSE),""))</f>
        <v/>
      </c>
      <c r="BM412" s="46">
        <f>IF(ISNUMBER(VLOOKUP($B412,Stats!$A$2:$AA$19,2,FALSE))=FALSE,"",IF(ISNUMBER(AA412),(AA412-VLOOKUP($B412,Stats!$A$2:$AA$19,12,FALSE))/VLOOKUP($B412,Stats!$A$2:$AA$19,26,FALSE),""))</f>
        <v>-0.30810596956631819</v>
      </c>
      <c r="BN412" s="46" t="str">
        <f>IF(ISNUMBER(VLOOKUP($B412,Stats!$A$2:$AA$19,2,FALSE))=FALSE,"",IF(ISNUMBER(#REF!),(#REF!-VLOOKUP($B412,Stats!$A$2:$AA$19,13,FALSE))/VLOOKUP($B412,Stats!$A$2:$AA$19,27,FALSE),""))</f>
        <v/>
      </c>
      <c r="BO412" s="46" t="str">
        <f>IF(ISNUMBER(VLOOKUP($B412,Stats!$A$2:$AA$19,2,FALSE))=FALSE,"",IF(ISNUMBER(#REF!),(#REF!-VLOOKUP($B412,Stats!$A$2:$AA$19,14,FALSE))/VLOOKUP($B412,Stats!$A$2:$AB$19,28,FALSE),""))</f>
        <v/>
      </c>
      <c r="BP412" s="46"/>
      <c r="BQ412" s="46">
        <f>IF(ISNUMBER(VLOOKUP($B412,Stats!$A$2:$AA$19,2,FALSE))=FALSE,"",IF(ISNUMBER(BM412),BM412,(VLOOKUP($B412,Stats!$A$2:$AT$19,46,FALSE)-VLOOKUP($B412,Stats!$A$2:$AA$19,12,FALSE))/VLOOKUP($B412,Stats!$A$2:$AA$19,26,FALSE)))</f>
        <v>-0.30810596956631819</v>
      </c>
      <c r="BR412" s="51">
        <f t="shared" si="87"/>
        <v>-0.30810596956631819</v>
      </c>
      <c r="BS412" s="32" t="str">
        <f t="shared" si="82"/>
        <v>7347_201505</v>
      </c>
      <c r="BT412" s="53">
        <f t="shared" si="83"/>
        <v>-0.18612377359757437</v>
      </c>
    </row>
    <row r="413" spans="1:72" x14ac:dyDescent="0.15">
      <c r="A413" s="16">
        <v>7347</v>
      </c>
      <c r="B413" s="17">
        <v>201506</v>
      </c>
      <c r="C413" s="3">
        <v>0</v>
      </c>
      <c r="D413" s="23">
        <v>7.9511740272950826E-2</v>
      </c>
      <c r="E413" s="18">
        <v>6.4461133626122569E-3</v>
      </c>
      <c r="F413" s="24">
        <v>9</v>
      </c>
      <c r="G413" s="24">
        <v>1</v>
      </c>
      <c r="H413" s="20">
        <v>9.020229686967203E-3</v>
      </c>
      <c r="I413" s="20">
        <v>-4.1942790034392718E-3</v>
      </c>
      <c r="J413" s="24">
        <v>7</v>
      </c>
      <c r="K413" s="24">
        <v>1</v>
      </c>
      <c r="L413" s="20">
        <v>1.9833333333333369E-2</v>
      </c>
      <c r="M413" s="20">
        <v>-4.1942790034392718E-3</v>
      </c>
      <c r="N413" s="19">
        <v>1.2735000000000001</v>
      </c>
      <c r="O413" s="19">
        <v>1.0743209043360891</v>
      </c>
      <c r="P413" s="25">
        <v>42083</v>
      </c>
      <c r="Q413" s="20">
        <v>-4.1942790034392718E-3</v>
      </c>
      <c r="R413" s="25">
        <v>42074</v>
      </c>
      <c r="S413" s="25">
        <f>IF(ISNUMBER(R413),VLOOKUP(B413,Index!$B$3:$AB$18,27,FALSE),"")</f>
        <v>42073</v>
      </c>
      <c r="T413" s="25">
        <f>IF(ISNUMBER($R413),VLOOKUP($B413,Index!$B$21:$AB$36,27,FALSE),"")</f>
        <v>42075</v>
      </c>
      <c r="U413" s="25">
        <f>IF(ISNUMBER($R413),VLOOKUP($B413,Index!$B$39:$AB$54,27,FALSE),"")</f>
        <v>42075</v>
      </c>
      <c r="W413" s="18">
        <v>2.3853522081885248</v>
      </c>
      <c r="X413" s="19">
        <v>0.9</v>
      </c>
      <c r="Y413" s="18">
        <v>0.12230640168900966</v>
      </c>
      <c r="Z413" s="19">
        <f t="shared" si="84"/>
        <v>1</v>
      </c>
      <c r="AA413" s="21">
        <v>18.957189115877103</v>
      </c>
      <c r="AB413" s="28"/>
      <c r="AC413" s="18">
        <v>5.6899051571098713</v>
      </c>
      <c r="AD413" s="19">
        <v>0.81</v>
      </c>
      <c r="AE413" s="18">
        <v>1.4958855894113386E-2</v>
      </c>
      <c r="AF413" s="19">
        <f t="shared" si="85"/>
        <v>1</v>
      </c>
      <c r="AG413" s="21">
        <v>359.3750191751293</v>
      </c>
      <c r="AH413" s="28"/>
      <c r="AK413" t="str">
        <f t="shared" ref="AK413:AX422" si="90">IF($B413=AK$2,$AA413,"")</f>
        <v/>
      </c>
      <c r="AL413" t="str">
        <f t="shared" si="90"/>
        <v/>
      </c>
      <c r="AM413" t="str">
        <f t="shared" si="90"/>
        <v/>
      </c>
      <c r="AN413" t="str">
        <f t="shared" si="90"/>
        <v/>
      </c>
      <c r="AO413" t="str">
        <f t="shared" si="90"/>
        <v/>
      </c>
      <c r="AP413" t="str">
        <f t="shared" si="90"/>
        <v/>
      </c>
      <c r="AQ413" t="str">
        <f t="shared" si="90"/>
        <v/>
      </c>
      <c r="AR413" t="str">
        <f t="shared" si="90"/>
        <v/>
      </c>
      <c r="AS413" t="str">
        <f t="shared" si="90"/>
        <v/>
      </c>
      <c r="AT413" t="str">
        <f t="shared" si="90"/>
        <v/>
      </c>
      <c r="AU413" t="str">
        <f t="shared" si="90"/>
        <v/>
      </c>
      <c r="AV413" t="str">
        <f t="shared" si="90"/>
        <v/>
      </c>
      <c r="AW413">
        <f t="shared" si="90"/>
        <v>18.957189115877103</v>
      </c>
      <c r="AX413" t="str">
        <f t="shared" si="90"/>
        <v/>
      </c>
      <c r="AZ413" s="46">
        <f>IF(ISNUMBER(VLOOKUP($B413,Stats!$A$2:$AA$19,2,FALSE))=FALSE,"",IF(ISNUMBER(W413),(W413-VLOOKUP($B413,Stats!$A$2:$AA$19,2,FALSE))/VLOOKUP($B413,Stats!$A$2:$AA$19,16,FALSE),""))</f>
        <v>0.34685538917958769</v>
      </c>
      <c r="BA413" s="46">
        <f>IF(ISNUMBER(VLOOKUP($B413,Stats!$A$2:$AA$19,2,FALSE))=FALSE,"",IF(ISNUMBER(X413),(X413-VLOOKUP($B413,Stats!$A$2:$AA$19,3,FALSE))/VLOOKUP($B413,Stats!$A$2:$AA$19,17,FALSE),""))</f>
        <v>0.77618004453973322</v>
      </c>
      <c r="BB413" s="46"/>
      <c r="BC413" s="46"/>
      <c r="BD413" s="44">
        <f t="shared" si="81"/>
        <v>0.56151771685966045</v>
      </c>
      <c r="BE413" s="46">
        <f>IF(ISNUMBER(VLOOKUP($B413,Stats!$A$2:$AA$19,2,FALSE))=FALSE,"",IF(ISNUMBER(Y413),(Y413-VLOOKUP($B413,Stats!$A$2:$AA$19,5,FALSE))/VLOOKUP($B413,Stats!$A$2:$AA$19,19,FALSE),""))</f>
        <v>-0.22453404598307378</v>
      </c>
      <c r="BF413" s="46"/>
      <c r="BG413" s="46"/>
      <c r="BH413" s="46">
        <f>IF(ISNUMBER(VLOOKUP($B413,Stats!$A$2:$AA$19,2,FALSE))=FALSE,"",IF(ISNUMBER(Z413),(Z413-VLOOKUP($B413,Stats!$A$2:$AA$19,8,FALSE))/VLOOKUP($B413,Stats!$A$2:$AA$19,22,FALSE),""))</f>
        <v>-0.73808297609062268</v>
      </c>
      <c r="BI413" s="46" t="str">
        <f>IF(ISNUMBER(VLOOKUP($B413,Stats!$A$2:$AA$19,2,FALSE))=FALSE,"",IF(ISNUMBER(#REF!),(#REF!-VLOOKUP($B413,Stats!$A$2:$AA$19,9,FALSE))/VLOOKUP($B413,Stats!$A$2:$AA$19,23,FALSE),""))</f>
        <v/>
      </c>
      <c r="BJ413" s="46" t="str">
        <f>IF(ISNUMBER(VLOOKUP($B413,Stats!$A$2:$AA$19,2,FALSE))=FALSE,"",IF(ISNUMBER(#REF!),(#REF!-VLOOKUP($B413,Stats!$A$2:$AA$19,10,FALSE))/VLOOKUP($B413,Stats!$A$2:$AA$19,24,FALSE),""))</f>
        <v/>
      </c>
      <c r="BK413" s="44">
        <f t="shared" si="86"/>
        <v>-6.4251060639035157E-2</v>
      </c>
      <c r="BL413" s="46" t="str">
        <f>IF(ISNUMBER(VLOOKUP($B413,Stats!$A$2:$AA$19,2,FALSE))=FALSE,"",IF(ISNUMBER(#REF!),(#REF!-VLOOKUP($B413,Stats!$A$2:$AA$19,11,FALSE))/VLOOKUP($B413,Stats!$A$2:$AA$19,25,FALSE),""))</f>
        <v/>
      </c>
      <c r="BM413" s="46">
        <f>IF(ISNUMBER(VLOOKUP($B413,Stats!$A$2:$AA$19,2,FALSE))=FALSE,"",IF(ISNUMBER(AA413),(AA413-VLOOKUP($B413,Stats!$A$2:$AA$19,12,FALSE))/VLOOKUP($B413,Stats!$A$2:$AA$19,26,FALSE),""))</f>
        <v>-0.1698107926909731</v>
      </c>
      <c r="BN413" s="46" t="str">
        <f>IF(ISNUMBER(VLOOKUP($B413,Stats!$A$2:$AA$19,2,FALSE))=FALSE,"",IF(ISNUMBER(#REF!),(#REF!-VLOOKUP($B413,Stats!$A$2:$AA$19,13,FALSE))/VLOOKUP($B413,Stats!$A$2:$AA$19,27,FALSE),""))</f>
        <v/>
      </c>
      <c r="BO413" s="46" t="str">
        <f>IF(ISNUMBER(VLOOKUP($B413,Stats!$A$2:$AA$19,2,FALSE))=FALSE,"",IF(ISNUMBER(#REF!),(#REF!-VLOOKUP($B413,Stats!$A$2:$AA$19,14,FALSE))/VLOOKUP($B413,Stats!$A$2:$AB$19,28,FALSE),""))</f>
        <v/>
      </c>
      <c r="BP413" s="46"/>
      <c r="BQ413" s="46">
        <f>IF(ISNUMBER(VLOOKUP($B413,Stats!$A$2:$AA$19,2,FALSE))=FALSE,"",IF(ISNUMBER(BM413),BM413,(VLOOKUP($B413,Stats!$A$2:$AT$19,46,FALSE)-VLOOKUP($B413,Stats!$A$2:$AA$19,12,FALSE))/VLOOKUP($B413,Stats!$A$2:$AA$19,26,FALSE)))</f>
        <v>-0.1698107926909731</v>
      </c>
      <c r="BR413" s="51">
        <f t="shared" si="87"/>
        <v>-0.1698107926909731</v>
      </c>
      <c r="BS413" s="32" t="str">
        <f t="shared" si="82"/>
        <v>7347_201506</v>
      </c>
      <c r="BT413" s="53">
        <f t="shared" si="83"/>
        <v>3.9790748450316382E-2</v>
      </c>
    </row>
    <row r="414" spans="1:72" x14ac:dyDescent="0.15">
      <c r="A414" s="16">
        <v>7347</v>
      </c>
      <c r="B414" s="17">
        <v>201507</v>
      </c>
      <c r="C414" s="3">
        <v>0</v>
      </c>
      <c r="D414" s="23">
        <v>4.3266588142913065E-2</v>
      </c>
      <c r="E414" s="18">
        <v>9.1012566421492264E-3</v>
      </c>
      <c r="F414" s="24">
        <v>4</v>
      </c>
      <c r="G414" s="24">
        <v>1</v>
      </c>
      <c r="H414" s="20">
        <v>1.2078047782262624E-2</v>
      </c>
      <c r="I414" s="20">
        <v>-5.6107362195768617E-3</v>
      </c>
      <c r="J414" s="24">
        <v>3</v>
      </c>
      <c r="K414" s="24">
        <v>1</v>
      </c>
      <c r="L414" s="20">
        <v>1.9002748331370167E-2</v>
      </c>
      <c r="M414" s="20">
        <v>-5.6107362195768617E-3</v>
      </c>
      <c r="N414" s="19">
        <v>1.3286</v>
      </c>
      <c r="O414" s="19">
        <v>1.0238113585574478</v>
      </c>
      <c r="P414" s="25">
        <v>42090</v>
      </c>
      <c r="Q414" s="20">
        <v>-5.6107362195768617E-3</v>
      </c>
      <c r="R414" s="25">
        <v>42089</v>
      </c>
      <c r="S414" s="25">
        <f>IF(ISNUMBER(R414),VLOOKUP(B414,Index!$B$3:$AB$18,27,FALSE),"")</f>
        <v>42088</v>
      </c>
      <c r="T414" s="25">
        <f>IF(ISNUMBER($R414),VLOOKUP($B414,Index!$B$21:$AB$36,27,FALSE),"")</f>
        <v>42089</v>
      </c>
      <c r="U414" s="25">
        <f>IF(ISNUMBER($R414),VLOOKUP($B414,Index!$B$39:$AB$54,27,FALSE),"")</f>
        <v>42089</v>
      </c>
      <c r="W414" s="18">
        <v>3.1151943462897411</v>
      </c>
      <c r="X414" s="19">
        <v>0.8</v>
      </c>
      <c r="Y414" s="18">
        <v>0.17268420335356546</v>
      </c>
      <c r="Z414" s="19">
        <f t="shared" si="84"/>
        <v>1</v>
      </c>
      <c r="AA414" s="21">
        <v>7.7113923110390044</v>
      </c>
      <c r="AB414" s="28"/>
      <c r="AC414" s="18">
        <v>9.7044358151555681</v>
      </c>
      <c r="AD414" s="19">
        <v>0.64000000000000012</v>
      </c>
      <c r="AE414" s="18">
        <v>2.9819834087855549E-2</v>
      </c>
      <c r="AF414" s="19">
        <f t="shared" si="85"/>
        <v>1</v>
      </c>
      <c r="AG414" s="21">
        <v>59.465571374751477</v>
      </c>
      <c r="AH414" s="28"/>
      <c r="AK414" t="str">
        <f t="shared" si="90"/>
        <v/>
      </c>
      <c r="AL414" t="str">
        <f t="shared" si="90"/>
        <v/>
      </c>
      <c r="AM414" t="str">
        <f t="shared" si="90"/>
        <v/>
      </c>
      <c r="AN414" t="str">
        <f t="shared" si="90"/>
        <v/>
      </c>
      <c r="AO414" t="str">
        <f t="shared" si="90"/>
        <v/>
      </c>
      <c r="AP414" t="str">
        <f t="shared" si="90"/>
        <v/>
      </c>
      <c r="AQ414" t="str">
        <f t="shared" si="90"/>
        <v/>
      </c>
      <c r="AR414" t="str">
        <f t="shared" si="90"/>
        <v/>
      </c>
      <c r="AS414" t="str">
        <f t="shared" si="90"/>
        <v/>
      </c>
      <c r="AT414" t="str">
        <f t="shared" si="90"/>
        <v/>
      </c>
      <c r="AU414" t="str">
        <f t="shared" si="90"/>
        <v/>
      </c>
      <c r="AV414" t="str">
        <f t="shared" si="90"/>
        <v/>
      </c>
      <c r="AW414" t="str">
        <f t="shared" si="90"/>
        <v/>
      </c>
      <c r="AX414">
        <f t="shared" si="90"/>
        <v>7.7113923110390044</v>
      </c>
      <c r="AZ414" s="46">
        <f>IF(ISNUMBER(VLOOKUP($B414,Stats!$A$2:$AA$19,2,FALSE))=FALSE,"",IF(ISNUMBER(W414),(W414-VLOOKUP($B414,Stats!$A$2:$AA$19,2,FALSE))/VLOOKUP($B414,Stats!$A$2:$AA$19,16,FALSE),""))</f>
        <v>0.91381515705557381</v>
      </c>
      <c r="BA414" s="46">
        <f>IF(ISNUMBER(VLOOKUP($B414,Stats!$A$2:$AA$19,2,FALSE))=FALSE,"",IF(ISNUMBER(X414),(X414-VLOOKUP($B414,Stats!$A$2:$AA$19,3,FALSE))/VLOOKUP($B414,Stats!$A$2:$AA$19,17,FALSE),""))</f>
        <v>0.61985383420575335</v>
      </c>
      <c r="BB414" s="46"/>
      <c r="BC414" s="46"/>
      <c r="BD414" s="44">
        <f t="shared" si="81"/>
        <v>0.76683449563066364</v>
      </c>
      <c r="BE414" s="46">
        <f>IF(ISNUMBER(VLOOKUP($B414,Stats!$A$2:$AA$19,2,FALSE))=FALSE,"",IF(ISNUMBER(Y414),(Y414-VLOOKUP($B414,Stats!$A$2:$AA$19,5,FALSE))/VLOOKUP($B414,Stats!$A$2:$AA$19,19,FALSE),""))</f>
        <v>-9.6640788069148165E-2</v>
      </c>
      <c r="BF414" s="46"/>
      <c r="BG414" s="46"/>
      <c r="BH414" s="46">
        <f>IF(ISNUMBER(VLOOKUP($B414,Stats!$A$2:$AA$19,2,FALSE))=FALSE,"",IF(ISNUMBER(Z414),(Z414-VLOOKUP($B414,Stats!$A$2:$AA$19,8,FALSE))/VLOOKUP($B414,Stats!$A$2:$AA$19,22,FALSE),""))</f>
        <v>-0.22777854907483192</v>
      </c>
      <c r="BI414" s="46" t="str">
        <f>IF(ISNUMBER(VLOOKUP($B414,Stats!$A$2:$AA$19,2,FALSE))=FALSE,"",IF(ISNUMBER(#REF!),(#REF!-VLOOKUP($B414,Stats!$A$2:$AA$19,9,FALSE))/VLOOKUP($B414,Stats!$A$2:$AA$19,23,FALSE),""))</f>
        <v/>
      </c>
      <c r="BJ414" s="46" t="str">
        <f>IF(ISNUMBER(VLOOKUP($B414,Stats!$A$2:$AA$19,2,FALSE))=FALSE,"",IF(ISNUMBER(#REF!),(#REF!-VLOOKUP($B414,Stats!$A$2:$AA$19,10,FALSE))/VLOOKUP($B414,Stats!$A$2:$AA$19,24,FALSE),""))</f>
        <v/>
      </c>
      <c r="BK414" s="44">
        <f t="shared" si="86"/>
        <v>-6.8501307404586487E-4</v>
      </c>
      <c r="BL414" s="46" t="str">
        <f>IF(ISNUMBER(VLOOKUP($B414,Stats!$A$2:$AA$19,2,FALSE))=FALSE,"",IF(ISNUMBER(#REF!),(#REF!-VLOOKUP($B414,Stats!$A$2:$AA$19,11,FALSE))/VLOOKUP($B414,Stats!$A$2:$AA$19,25,FALSE),""))</f>
        <v/>
      </c>
      <c r="BM414" s="46">
        <f>IF(ISNUMBER(VLOOKUP($B414,Stats!$A$2:$AA$19,2,FALSE))=FALSE,"",IF(ISNUMBER(AA414),(AA414-VLOOKUP($B414,Stats!$A$2:$AA$19,12,FALSE))/VLOOKUP($B414,Stats!$A$2:$AA$19,26,FALSE),""))</f>
        <v>0.28344254922370682</v>
      </c>
      <c r="BN414" s="46" t="str">
        <f>IF(ISNUMBER(VLOOKUP($B414,Stats!$A$2:$AA$19,2,FALSE))=FALSE,"",IF(ISNUMBER(#REF!),(#REF!-VLOOKUP($B414,Stats!$A$2:$AA$19,13,FALSE))/VLOOKUP($B414,Stats!$A$2:$AA$19,27,FALSE),""))</f>
        <v/>
      </c>
      <c r="BO414" s="46" t="str">
        <f>IF(ISNUMBER(VLOOKUP($B414,Stats!$A$2:$AA$19,2,FALSE))=FALSE,"",IF(ISNUMBER(#REF!),(#REF!-VLOOKUP($B414,Stats!$A$2:$AA$19,14,FALSE))/VLOOKUP($B414,Stats!$A$2:$AB$19,28,FALSE),""))</f>
        <v/>
      </c>
      <c r="BP414" s="46"/>
      <c r="BQ414" s="46">
        <f>IF(ISNUMBER(VLOOKUP($B414,Stats!$A$2:$AA$19,2,FALSE))=FALSE,"",IF(ISNUMBER(BM414),BM414,(VLOOKUP($B414,Stats!$A$2:$AT$19,46,FALSE)-VLOOKUP($B414,Stats!$A$2:$AA$19,12,FALSE))/VLOOKUP($B414,Stats!$A$2:$AA$19,26,FALSE)))</f>
        <v>0.28344254922370682</v>
      </c>
      <c r="BR414" s="51">
        <f t="shared" si="87"/>
        <v>0.28344254922370682</v>
      </c>
      <c r="BS414" s="32" t="str">
        <f t="shared" si="82"/>
        <v>7347_201507</v>
      </c>
      <c r="BT414" s="53">
        <f t="shared" si="83"/>
        <v>0.20964440112644658</v>
      </c>
    </row>
    <row r="415" spans="1:72" x14ac:dyDescent="0.15">
      <c r="S415" t="str">
        <f>IF(ISNUMBER(R415),VLOOKUP(B415,Index!$B$3:$AB$18,27,FALSE),"")</f>
        <v/>
      </c>
      <c r="T415" t="str">
        <f>IF(ISNUMBER($R415),VLOOKUP($B415,Index!$B$21:$AB$36,27,FALSE),"")</f>
        <v/>
      </c>
      <c r="U415" t="str">
        <f>IF(ISNUMBER($R415),VLOOKUP($B415,Index!$B$39:$AB$54,27,FALSE),"")</f>
        <v/>
      </c>
      <c r="Z415" t="str">
        <f t="shared" si="84"/>
        <v/>
      </c>
      <c r="AA415" t="s">
        <v>25</v>
      </c>
      <c r="AF415" t="str">
        <f t="shared" si="85"/>
        <v/>
      </c>
      <c r="AG415" t="s">
        <v>25</v>
      </c>
      <c r="AK415" t="str">
        <f t="shared" si="90"/>
        <v/>
      </c>
      <c r="AL415" t="str">
        <f t="shared" si="90"/>
        <v/>
      </c>
      <c r="AM415" t="str">
        <f t="shared" si="90"/>
        <v/>
      </c>
      <c r="AN415" t="str">
        <f t="shared" si="90"/>
        <v/>
      </c>
      <c r="AO415" t="str">
        <f t="shared" si="90"/>
        <v/>
      </c>
      <c r="AP415" t="str">
        <f t="shared" si="90"/>
        <v/>
      </c>
      <c r="AQ415" t="str">
        <f t="shared" si="90"/>
        <v/>
      </c>
      <c r="AR415" t="str">
        <f t="shared" si="90"/>
        <v/>
      </c>
      <c r="AS415" t="str">
        <f t="shared" si="90"/>
        <v/>
      </c>
      <c r="AT415" t="str">
        <f t="shared" si="90"/>
        <v/>
      </c>
      <c r="AU415" t="str">
        <f t="shared" si="90"/>
        <v/>
      </c>
      <c r="AV415" t="str">
        <f t="shared" si="90"/>
        <v/>
      </c>
      <c r="AW415" t="str">
        <f t="shared" si="90"/>
        <v/>
      </c>
      <c r="AX415" t="str">
        <f t="shared" si="90"/>
        <v/>
      </c>
      <c r="AZ415" s="46" t="str">
        <f>IF(ISNUMBER(VLOOKUP($B415,Stats!$A$2:$AA$19,2,FALSE))=FALSE,"",IF(ISNUMBER(W415),(W415-VLOOKUP($B415,Stats!$A$2:$AA$19,2,FALSE))/VLOOKUP($B415,Stats!$A$2:$AA$19,16,FALSE),""))</f>
        <v/>
      </c>
      <c r="BA415" s="46" t="str">
        <f>IF(ISNUMBER(VLOOKUP($B415,Stats!$A$2:$AA$19,2,FALSE))=FALSE,"",IF(ISNUMBER(X415),(X415-VLOOKUP($B415,Stats!$A$2:$AA$19,3,FALSE))/VLOOKUP($B415,Stats!$A$2:$AA$19,17,FALSE),""))</f>
        <v/>
      </c>
      <c r="BB415" s="46"/>
      <c r="BC415" s="46"/>
      <c r="BD415" s="44" t="str">
        <f t="shared" si="81"/>
        <v/>
      </c>
      <c r="BE415" s="46" t="str">
        <f>IF(ISNUMBER(VLOOKUP($B415,Stats!$A$2:$AA$19,2,FALSE))=FALSE,"",IF(ISNUMBER(Y415),(Y415-VLOOKUP($B415,Stats!$A$2:$AA$19,5,FALSE))/VLOOKUP($B415,Stats!$A$2:$AA$19,19,FALSE),""))</f>
        <v/>
      </c>
      <c r="BF415" s="46"/>
      <c r="BG415" s="46"/>
      <c r="BH415" s="46" t="str">
        <f>IF(ISNUMBER(VLOOKUP($B415,Stats!$A$2:$AA$19,2,FALSE))=FALSE,"",IF(ISNUMBER(Z415),(Z415-VLOOKUP($B415,Stats!$A$2:$AA$19,8,FALSE))/VLOOKUP($B415,Stats!$A$2:$AA$19,22,FALSE),""))</f>
        <v/>
      </c>
      <c r="BI415" s="46" t="str">
        <f>IF(ISNUMBER(VLOOKUP($B415,Stats!$A$2:$AA$19,2,FALSE))=FALSE,"",IF(ISNUMBER(#REF!),(#REF!-VLOOKUP($B415,Stats!$A$2:$AA$19,9,FALSE))/VLOOKUP($B415,Stats!$A$2:$AA$19,23,FALSE),""))</f>
        <v/>
      </c>
      <c r="BJ415" s="46" t="str">
        <f>IF(ISNUMBER(VLOOKUP($B415,Stats!$A$2:$AA$19,2,FALSE))=FALSE,"",IF(ISNUMBER(#REF!),(#REF!-VLOOKUP($B415,Stats!$A$2:$AA$19,10,FALSE))/VLOOKUP($B415,Stats!$A$2:$AA$19,24,FALSE),""))</f>
        <v/>
      </c>
      <c r="BK415" s="44" t="str">
        <f t="shared" si="86"/>
        <v/>
      </c>
      <c r="BL415" s="46" t="str">
        <f>IF(ISNUMBER(VLOOKUP($B415,Stats!$A$2:$AA$19,2,FALSE))=FALSE,"",IF(ISNUMBER(#REF!),(#REF!-VLOOKUP($B415,Stats!$A$2:$AA$19,11,FALSE))/VLOOKUP($B415,Stats!$A$2:$AA$19,25,FALSE),""))</f>
        <v/>
      </c>
      <c r="BM415" s="46" t="str">
        <f>IF(ISNUMBER(VLOOKUP($B415,Stats!$A$2:$AA$19,2,FALSE))=FALSE,"",IF(ISNUMBER(AA415),(AA415-VLOOKUP($B415,Stats!$A$2:$AA$19,12,FALSE))/VLOOKUP($B415,Stats!$A$2:$AA$19,26,FALSE),""))</f>
        <v/>
      </c>
      <c r="BN415" s="46" t="str">
        <f>IF(ISNUMBER(VLOOKUP($B415,Stats!$A$2:$AA$19,2,FALSE))=FALSE,"",IF(ISNUMBER(#REF!),(#REF!-VLOOKUP($B415,Stats!$A$2:$AA$19,13,FALSE))/VLOOKUP($B415,Stats!$A$2:$AA$19,27,FALSE),""))</f>
        <v/>
      </c>
      <c r="BO415" s="46" t="str">
        <f>IF(ISNUMBER(VLOOKUP($B415,Stats!$A$2:$AA$19,2,FALSE))=FALSE,"",IF(ISNUMBER(#REF!),(#REF!-VLOOKUP($B415,Stats!$A$2:$AA$19,14,FALSE))/VLOOKUP($B415,Stats!$A$2:$AB$19,28,FALSE),""))</f>
        <v/>
      </c>
      <c r="BP415" s="46"/>
      <c r="BQ415" s="46" t="str">
        <f>IF(ISNUMBER(VLOOKUP($B415,Stats!$A$2:$AA$19,2,FALSE))=FALSE,"",IF(ISNUMBER(BM415),BM415,(VLOOKUP($B415,Stats!$A$2:$AT$19,46,FALSE)-VLOOKUP($B415,Stats!$A$2:$AA$19,12,FALSE))/VLOOKUP($B415,Stats!$A$2:$AA$19,26,FALSE)))</f>
        <v/>
      </c>
      <c r="BR415" s="51" t="str">
        <f t="shared" si="87"/>
        <v/>
      </c>
      <c r="BS415" s="32" t="str">
        <f t="shared" si="82"/>
        <v/>
      </c>
      <c r="BT415" s="53" t="str">
        <f t="shared" si="83"/>
        <v/>
      </c>
    </row>
    <row r="416" spans="1:72" ht="40.5" x14ac:dyDescent="0.15">
      <c r="A416" s="1" t="s">
        <v>26</v>
      </c>
      <c r="B416" s="1" t="s">
        <v>0</v>
      </c>
      <c r="C416" s="3"/>
      <c r="D416" s="4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 t="s">
        <v>15</v>
      </c>
      <c r="J416" s="1" t="s">
        <v>16</v>
      </c>
      <c r="K416" s="1" t="s">
        <v>17</v>
      </c>
      <c r="L416" s="1" t="s">
        <v>18</v>
      </c>
      <c r="M416" s="1" t="s">
        <v>19</v>
      </c>
      <c r="N416" s="1" t="s">
        <v>20</v>
      </c>
      <c r="O416" s="1" t="s">
        <v>21</v>
      </c>
      <c r="P416" s="1" t="s">
        <v>22</v>
      </c>
      <c r="Q416" s="1" t="s">
        <v>23</v>
      </c>
      <c r="R416" s="1" t="s">
        <v>24</v>
      </c>
      <c r="S416" s="1" t="str">
        <f>IF(ISNUMBER(R416),VLOOKUP(B416,Index!$B$3:$AB$18,27,FALSE),"")</f>
        <v/>
      </c>
      <c r="T416" s="1" t="str">
        <f>IF(ISNUMBER($R416),VLOOKUP($B416,Index!$B$21:$AB$36,27,FALSE),"")</f>
        <v/>
      </c>
      <c r="U416" s="1" t="str">
        <f>IF(ISNUMBER($R416),VLOOKUP($B416,Index!$B$39:$AB$54,27,FALSE),"")</f>
        <v/>
      </c>
      <c r="W416" s="1" t="s">
        <v>1</v>
      </c>
      <c r="X416" s="1" t="s">
        <v>2</v>
      </c>
      <c r="Y416" s="1" t="s">
        <v>4</v>
      </c>
      <c r="Z416" s="1" t="str">
        <f t="shared" si="84"/>
        <v/>
      </c>
      <c r="AA416" s="1" t="s">
        <v>8</v>
      </c>
      <c r="AB416" s="27"/>
      <c r="AC416" s="1" t="s">
        <v>33</v>
      </c>
      <c r="AD416" s="1" t="s">
        <v>35</v>
      </c>
      <c r="AE416" s="1" t="s">
        <v>37</v>
      </c>
      <c r="AF416" s="1" t="str">
        <f t="shared" si="85"/>
        <v/>
      </c>
      <c r="AG416" s="1" t="s">
        <v>38</v>
      </c>
      <c r="AH416" s="27"/>
      <c r="AK416" t="str">
        <f t="shared" si="90"/>
        <v/>
      </c>
      <c r="AL416" t="str">
        <f t="shared" si="90"/>
        <v/>
      </c>
      <c r="AM416" t="str">
        <f t="shared" si="90"/>
        <v/>
      </c>
      <c r="AN416" t="str">
        <f t="shared" si="90"/>
        <v/>
      </c>
      <c r="AO416" t="str">
        <f t="shared" si="90"/>
        <v/>
      </c>
      <c r="AP416" t="str">
        <f t="shared" si="90"/>
        <v/>
      </c>
      <c r="AQ416" t="str">
        <f t="shared" si="90"/>
        <v/>
      </c>
      <c r="AR416" t="str">
        <f t="shared" si="90"/>
        <v/>
      </c>
      <c r="AS416" t="str">
        <f t="shared" si="90"/>
        <v/>
      </c>
      <c r="AT416" t="str">
        <f t="shared" si="90"/>
        <v/>
      </c>
      <c r="AU416" t="str">
        <f t="shared" si="90"/>
        <v/>
      </c>
      <c r="AV416" t="str">
        <f t="shared" si="90"/>
        <v/>
      </c>
      <c r="AW416" t="str">
        <f t="shared" si="90"/>
        <v/>
      </c>
      <c r="AX416" t="str">
        <f t="shared" si="90"/>
        <v/>
      </c>
      <c r="AZ416" s="46" t="str">
        <f>IF(ISNUMBER(VLOOKUP($B416,Stats!$A$2:$AA$19,2,FALSE))=FALSE,"",IF(ISNUMBER(W416),(W416-VLOOKUP($B416,Stats!$A$2:$AA$19,2,FALSE))/VLOOKUP($B416,Stats!$A$2:$AA$19,16,FALSE),""))</f>
        <v/>
      </c>
      <c r="BA416" s="46" t="str">
        <f>IF(ISNUMBER(VLOOKUP($B416,Stats!$A$2:$AA$19,2,FALSE))=FALSE,"",IF(ISNUMBER(X416),(X416-VLOOKUP($B416,Stats!$A$2:$AA$19,3,FALSE))/VLOOKUP($B416,Stats!$A$2:$AA$19,17,FALSE),""))</f>
        <v/>
      </c>
      <c r="BB416" s="46"/>
      <c r="BC416" s="46"/>
      <c r="BD416" s="44" t="str">
        <f t="shared" si="81"/>
        <v/>
      </c>
      <c r="BE416" s="46" t="str">
        <f>IF(ISNUMBER(VLOOKUP($B416,Stats!$A$2:$AA$19,2,FALSE))=FALSE,"",IF(ISNUMBER(Y416),(Y416-VLOOKUP($B416,Stats!$A$2:$AA$19,5,FALSE))/VLOOKUP($B416,Stats!$A$2:$AA$19,19,FALSE),""))</f>
        <v/>
      </c>
      <c r="BF416" s="46"/>
      <c r="BG416" s="46"/>
      <c r="BH416" s="46" t="str">
        <f>IF(ISNUMBER(VLOOKUP($B416,Stats!$A$2:$AA$19,2,FALSE))=FALSE,"",IF(ISNUMBER(Z416),(Z416-VLOOKUP($B416,Stats!$A$2:$AA$19,8,FALSE))/VLOOKUP($B416,Stats!$A$2:$AA$19,22,FALSE),""))</f>
        <v/>
      </c>
      <c r="BI416" s="46" t="str">
        <f>IF(ISNUMBER(VLOOKUP($B416,Stats!$A$2:$AA$19,2,FALSE))=FALSE,"",IF(ISNUMBER(#REF!),(#REF!-VLOOKUP($B416,Stats!$A$2:$AA$19,9,FALSE))/VLOOKUP($B416,Stats!$A$2:$AA$19,23,FALSE),""))</f>
        <v/>
      </c>
      <c r="BJ416" s="46" t="str">
        <f>IF(ISNUMBER(VLOOKUP($B416,Stats!$A$2:$AA$19,2,FALSE))=FALSE,"",IF(ISNUMBER(#REF!),(#REF!-VLOOKUP($B416,Stats!$A$2:$AA$19,10,FALSE))/VLOOKUP($B416,Stats!$A$2:$AA$19,24,FALSE),""))</f>
        <v/>
      </c>
      <c r="BK416" s="44" t="str">
        <f t="shared" si="86"/>
        <v/>
      </c>
      <c r="BL416" s="46" t="str">
        <f>IF(ISNUMBER(VLOOKUP($B416,Stats!$A$2:$AA$19,2,FALSE))=FALSE,"",IF(ISNUMBER(#REF!),(#REF!-VLOOKUP($B416,Stats!$A$2:$AA$19,11,FALSE))/VLOOKUP($B416,Stats!$A$2:$AA$19,25,FALSE),""))</f>
        <v/>
      </c>
      <c r="BM416" s="46" t="str">
        <f>IF(ISNUMBER(VLOOKUP($B416,Stats!$A$2:$AA$19,2,FALSE))=FALSE,"",IF(ISNUMBER(AA416),(AA416-VLOOKUP($B416,Stats!$A$2:$AA$19,12,FALSE))/VLOOKUP($B416,Stats!$A$2:$AA$19,26,FALSE),""))</f>
        <v/>
      </c>
      <c r="BN416" s="46" t="str">
        <f>IF(ISNUMBER(VLOOKUP($B416,Stats!$A$2:$AA$19,2,FALSE))=FALSE,"",IF(ISNUMBER(#REF!),(#REF!-VLOOKUP($B416,Stats!$A$2:$AA$19,13,FALSE))/VLOOKUP($B416,Stats!$A$2:$AA$19,27,FALSE),""))</f>
        <v/>
      </c>
      <c r="BO416" s="46" t="str">
        <f>IF(ISNUMBER(VLOOKUP($B416,Stats!$A$2:$AA$19,2,FALSE))=FALSE,"",IF(ISNUMBER(#REF!),(#REF!-VLOOKUP($B416,Stats!$A$2:$AA$19,14,FALSE))/VLOOKUP($B416,Stats!$A$2:$AB$19,28,FALSE),""))</f>
        <v/>
      </c>
      <c r="BP416" s="46"/>
      <c r="BQ416" s="46" t="str">
        <f>IF(ISNUMBER(VLOOKUP($B416,Stats!$A$2:$AA$19,2,FALSE))=FALSE,"",IF(ISNUMBER(BM416),BM416,(VLOOKUP($B416,Stats!$A$2:$AT$19,46,FALSE)-VLOOKUP($B416,Stats!$A$2:$AA$19,12,FALSE))/VLOOKUP($B416,Stats!$A$2:$AA$19,26,FALSE)))</f>
        <v/>
      </c>
      <c r="BR416" s="51" t="str">
        <f t="shared" si="87"/>
        <v/>
      </c>
      <c r="BS416" s="32" t="str">
        <f t="shared" si="82"/>
        <v/>
      </c>
      <c r="BT416" s="53" t="str">
        <f t="shared" si="83"/>
        <v/>
      </c>
    </row>
    <row r="417" spans="1:72" x14ac:dyDescent="0.15">
      <c r="A417" s="5">
        <v>7831</v>
      </c>
      <c r="B417" s="5" t="s">
        <v>27</v>
      </c>
      <c r="C417" s="3">
        <v>0</v>
      </c>
      <c r="D417" s="11">
        <v>0.40867709815078235</v>
      </c>
      <c r="E417" s="6">
        <v>1.4617747339511433E-2</v>
      </c>
      <c r="F417" s="12">
        <v>67</v>
      </c>
      <c r="G417" s="12">
        <v>48</v>
      </c>
      <c r="H417" s="13">
        <v>1.1607508639090783E-2</v>
      </c>
      <c r="I417" s="13">
        <v>-8.7978998566068528E-3</v>
      </c>
      <c r="J417" s="12">
        <v>7</v>
      </c>
      <c r="K417" s="12">
        <v>7</v>
      </c>
      <c r="L417" s="13">
        <v>4.1650447644997923E-2</v>
      </c>
      <c r="M417" s="13">
        <v>-5.7940255743619606E-2</v>
      </c>
      <c r="N417" s="8">
        <v>1.9921</v>
      </c>
      <c r="O417" s="8">
        <v>1.4168563300142247</v>
      </c>
      <c r="P417" s="14">
        <v>42088</v>
      </c>
      <c r="Q417" s="13">
        <v>-8.0012734122141271E-2</v>
      </c>
      <c r="R417" s="14">
        <v>42041</v>
      </c>
      <c r="S417" s="14">
        <f>IF(ISNUMBER(R417),VLOOKUP(B417,Index!$B$3:$AB$18,27,FALSE),"")</f>
        <v>42041</v>
      </c>
      <c r="T417" s="14">
        <f>IF(ISNUMBER($R417),VLOOKUP($B417,Index!$B$21:$AB$36,27,FALSE),"")</f>
        <v>41996</v>
      </c>
      <c r="U417" s="14">
        <f>IF(ISNUMBER($R417),VLOOKUP($B417,Index!$B$39:$AB$54,27,FALSE),"")</f>
        <v>42003</v>
      </c>
      <c r="W417" s="6">
        <v>0.86037283821217336</v>
      </c>
      <c r="X417" s="7">
        <v>0.58260869565217388</v>
      </c>
      <c r="Y417" s="6">
        <v>0.27735225512233663</v>
      </c>
      <c r="Z417" s="8" t="str">
        <f t="shared" si="84"/>
        <v/>
      </c>
      <c r="AA417" s="9">
        <v>5.1076507087850214</v>
      </c>
      <c r="AB417" s="28"/>
      <c r="AC417" s="6">
        <v>0.74024142073327059</v>
      </c>
      <c r="AD417" s="7">
        <v>0.33943289224952738</v>
      </c>
      <c r="AE417" s="6">
        <v>7.6924273421445713E-2</v>
      </c>
      <c r="AF417" s="8" t="str">
        <f t="shared" si="85"/>
        <v/>
      </c>
      <c r="AG417" s="9">
        <v>26.088095762952133</v>
      </c>
      <c r="AH417" s="28"/>
      <c r="AK417" t="str">
        <f t="shared" si="90"/>
        <v/>
      </c>
      <c r="AL417" t="str">
        <f t="shared" si="90"/>
        <v/>
      </c>
      <c r="AM417" t="str">
        <f t="shared" si="90"/>
        <v/>
      </c>
      <c r="AN417" t="str">
        <f t="shared" si="90"/>
        <v/>
      </c>
      <c r="AO417" t="str">
        <f t="shared" si="90"/>
        <v/>
      </c>
      <c r="AP417" t="str">
        <f t="shared" si="90"/>
        <v/>
      </c>
      <c r="AQ417" t="str">
        <f t="shared" si="90"/>
        <v/>
      </c>
      <c r="AR417" t="str">
        <f t="shared" si="90"/>
        <v/>
      </c>
      <c r="AS417" t="str">
        <f t="shared" si="90"/>
        <v/>
      </c>
      <c r="AT417" t="str">
        <f t="shared" si="90"/>
        <v/>
      </c>
      <c r="AU417" t="str">
        <f t="shared" si="90"/>
        <v/>
      </c>
      <c r="AV417" t="str">
        <f t="shared" si="90"/>
        <v/>
      </c>
      <c r="AW417" t="str">
        <f t="shared" si="90"/>
        <v/>
      </c>
      <c r="AX417" t="str">
        <f t="shared" si="90"/>
        <v/>
      </c>
      <c r="AZ417" s="46" t="str">
        <f>IF(ISNUMBER(VLOOKUP($B417,Stats!$A$2:$AA$19,2,FALSE))=FALSE,"",IF(ISNUMBER(W417),(W417-VLOOKUP($B417,Stats!$A$2:$AA$19,2,FALSE))/VLOOKUP($B417,Stats!$A$2:$AA$19,16,FALSE),""))</f>
        <v/>
      </c>
      <c r="BA417" s="46" t="str">
        <f>IF(ISNUMBER(VLOOKUP($B417,Stats!$A$2:$AA$19,2,FALSE))=FALSE,"",IF(ISNUMBER(X417),(X417-VLOOKUP($B417,Stats!$A$2:$AA$19,3,FALSE))/VLOOKUP($B417,Stats!$A$2:$AA$19,17,FALSE),""))</f>
        <v/>
      </c>
      <c r="BB417" s="46"/>
      <c r="BC417" s="46"/>
      <c r="BD417" s="44" t="str">
        <f t="shared" si="81"/>
        <v/>
      </c>
      <c r="BE417" s="46" t="str">
        <f>IF(ISNUMBER(VLOOKUP($B417,Stats!$A$2:$AA$19,2,FALSE))=FALSE,"",IF(ISNUMBER(Y417),(Y417-VLOOKUP($B417,Stats!$A$2:$AA$19,5,FALSE))/VLOOKUP($B417,Stats!$A$2:$AA$19,19,FALSE),""))</f>
        <v/>
      </c>
      <c r="BF417" s="46"/>
      <c r="BG417" s="46"/>
      <c r="BH417" s="46" t="str">
        <f>IF(ISNUMBER(VLOOKUP($B417,Stats!$A$2:$AA$19,2,FALSE))=FALSE,"",IF(ISNUMBER(Z417),(Z417-VLOOKUP($B417,Stats!$A$2:$AA$19,8,FALSE))/VLOOKUP($B417,Stats!$A$2:$AA$19,22,FALSE),""))</f>
        <v/>
      </c>
      <c r="BI417" s="46" t="str">
        <f>IF(ISNUMBER(VLOOKUP($B417,Stats!$A$2:$AA$19,2,FALSE))=FALSE,"",IF(ISNUMBER(#REF!),(#REF!-VLOOKUP($B417,Stats!$A$2:$AA$19,9,FALSE))/VLOOKUP($B417,Stats!$A$2:$AA$19,23,FALSE),""))</f>
        <v/>
      </c>
      <c r="BJ417" s="46" t="str">
        <f>IF(ISNUMBER(VLOOKUP($B417,Stats!$A$2:$AA$19,2,FALSE))=FALSE,"",IF(ISNUMBER(#REF!),(#REF!-VLOOKUP($B417,Stats!$A$2:$AA$19,10,FALSE))/VLOOKUP($B417,Stats!$A$2:$AA$19,24,FALSE),""))</f>
        <v/>
      </c>
      <c r="BK417" s="44" t="str">
        <f t="shared" si="86"/>
        <v/>
      </c>
      <c r="BL417" s="46" t="str">
        <f>IF(ISNUMBER(VLOOKUP($B417,Stats!$A$2:$AA$19,2,FALSE))=FALSE,"",IF(ISNUMBER(#REF!),(#REF!-VLOOKUP($B417,Stats!$A$2:$AA$19,11,FALSE))/VLOOKUP($B417,Stats!$A$2:$AA$19,25,FALSE),""))</f>
        <v/>
      </c>
      <c r="BM417" s="46" t="str">
        <f>IF(ISNUMBER(VLOOKUP($B417,Stats!$A$2:$AA$19,2,FALSE))=FALSE,"",IF(ISNUMBER(AA417),(AA417-VLOOKUP($B417,Stats!$A$2:$AA$19,12,FALSE))/VLOOKUP($B417,Stats!$A$2:$AA$19,26,FALSE),""))</f>
        <v/>
      </c>
      <c r="BN417" s="46" t="str">
        <f>IF(ISNUMBER(VLOOKUP($B417,Stats!$A$2:$AA$19,2,FALSE))=FALSE,"",IF(ISNUMBER(#REF!),(#REF!-VLOOKUP($B417,Stats!$A$2:$AA$19,13,FALSE))/VLOOKUP($B417,Stats!$A$2:$AA$19,27,FALSE),""))</f>
        <v/>
      </c>
      <c r="BO417" s="46" t="str">
        <f>IF(ISNUMBER(VLOOKUP($B417,Stats!$A$2:$AA$19,2,FALSE))=FALSE,"",IF(ISNUMBER(#REF!),(#REF!-VLOOKUP($B417,Stats!$A$2:$AA$19,14,FALSE))/VLOOKUP($B417,Stats!$A$2:$AB$19,28,FALSE),""))</f>
        <v/>
      </c>
      <c r="BP417" s="46"/>
      <c r="BQ417" s="46" t="str">
        <f>IF(ISNUMBER(VLOOKUP($B417,Stats!$A$2:$AA$19,2,FALSE))=FALSE,"",IF(ISNUMBER(BM417),BM417,(VLOOKUP($B417,Stats!$A$2:$AT$19,46,FALSE)-VLOOKUP($B417,Stats!$A$2:$AA$19,12,FALSE))/VLOOKUP($B417,Stats!$A$2:$AA$19,26,FALSE)))</f>
        <v/>
      </c>
      <c r="BR417" s="51" t="str">
        <f t="shared" si="87"/>
        <v/>
      </c>
      <c r="BS417" s="32" t="str">
        <f t="shared" si="82"/>
        <v/>
      </c>
      <c r="BT417" s="53" t="str">
        <f t="shared" si="83"/>
        <v/>
      </c>
    </row>
    <row r="418" spans="1:72" x14ac:dyDescent="0.15">
      <c r="A418" s="5">
        <v>7831</v>
      </c>
      <c r="B418" s="5" t="s">
        <v>28</v>
      </c>
      <c r="C418" s="3">
        <v>0</v>
      </c>
      <c r="D418" s="11">
        <v>2.5537881202619732E-2</v>
      </c>
      <c r="E418" s="6">
        <v>1.1745621262275322E-2</v>
      </c>
      <c r="F418" s="15">
        <v>4.7857142857142856</v>
      </c>
      <c r="G418" s="15">
        <v>3.4285714285714284</v>
      </c>
      <c r="H418" s="13">
        <v>1.1449001072552459E-2</v>
      </c>
      <c r="I418" s="13">
        <v>-7.2384683478696494E-3</v>
      </c>
      <c r="J418" s="12">
        <v>3.2857142857142856</v>
      </c>
      <c r="K418" s="12">
        <v>2</v>
      </c>
      <c r="L418" s="13">
        <v>1.9519508397062482E-2</v>
      </c>
      <c r="M418" s="13">
        <v>-1.6204879663498928E-2</v>
      </c>
      <c r="N418" s="8">
        <v>1.7354500000000004</v>
      </c>
      <c r="O418" s="8">
        <v>1.0372936587853399</v>
      </c>
      <c r="P418" s="14"/>
      <c r="Q418" s="13">
        <v>-2.3022956685629085E-2</v>
      </c>
      <c r="R418" s="14"/>
      <c r="S418" s="14" t="str">
        <f>IF(ISNUMBER(R418),VLOOKUP(B418,Index!$B$3:$AB$18,27,FALSE),"")</f>
        <v/>
      </c>
      <c r="T418" s="14" t="str">
        <f>IF(ISNUMBER($R418),VLOOKUP($B418,Index!$B$21:$AB$36,27,FALSE),"")</f>
        <v/>
      </c>
      <c r="U418" s="14" t="str">
        <f>IF(ISNUMBER($R418),VLOOKUP($B418,Index!$B$39:$AB$54,27,FALSE),"")</f>
        <v/>
      </c>
      <c r="W418" s="6">
        <v>1.0808822689987667</v>
      </c>
      <c r="X418" s="8">
        <v>0.60612244897959189</v>
      </c>
      <c r="Y418" s="6">
        <v>0.22285749433495186</v>
      </c>
      <c r="Z418" s="8" t="str">
        <f t="shared" si="84"/>
        <v/>
      </c>
      <c r="AA418" s="9" t="s">
        <v>25</v>
      </c>
      <c r="AB418" s="28"/>
      <c r="AC418" s="6">
        <v>1.1683064794359224</v>
      </c>
      <c r="AD418" s="8">
        <v>0.36738442315701797</v>
      </c>
      <c r="AE418" s="6">
        <v>4.9665462781253097E-2</v>
      </c>
      <c r="AF418" s="8" t="str">
        <f t="shared" si="85"/>
        <v/>
      </c>
      <c r="AG418" s="9" t="s">
        <v>25</v>
      </c>
      <c r="AH418" s="28"/>
      <c r="AK418" t="str">
        <f t="shared" si="90"/>
        <v/>
      </c>
      <c r="AL418" t="str">
        <f t="shared" si="90"/>
        <v/>
      </c>
      <c r="AM418" t="str">
        <f t="shared" si="90"/>
        <v/>
      </c>
      <c r="AN418" t="str">
        <f t="shared" si="90"/>
        <v/>
      </c>
      <c r="AO418" t="str">
        <f t="shared" si="90"/>
        <v/>
      </c>
      <c r="AP418" t="str">
        <f t="shared" si="90"/>
        <v/>
      </c>
      <c r="AQ418" t="str">
        <f t="shared" si="90"/>
        <v/>
      </c>
      <c r="AR418" t="str">
        <f t="shared" si="90"/>
        <v/>
      </c>
      <c r="AS418" t="str">
        <f t="shared" si="90"/>
        <v/>
      </c>
      <c r="AT418" t="str">
        <f t="shared" si="90"/>
        <v/>
      </c>
      <c r="AU418" t="str">
        <f t="shared" si="90"/>
        <v/>
      </c>
      <c r="AV418" t="str">
        <f t="shared" si="90"/>
        <v/>
      </c>
      <c r="AW418" t="str">
        <f t="shared" si="90"/>
        <v/>
      </c>
      <c r="AX418" t="str">
        <f t="shared" si="90"/>
        <v/>
      </c>
      <c r="AZ418" s="46" t="str">
        <f>IF(ISNUMBER(VLOOKUP($B418,Stats!$A$2:$AA$19,2,FALSE))=FALSE,"",IF(ISNUMBER(W418),(W418-VLOOKUP($B418,Stats!$A$2:$AA$19,2,FALSE))/VLOOKUP($B418,Stats!$A$2:$AA$19,16,FALSE),""))</f>
        <v/>
      </c>
      <c r="BA418" s="46" t="str">
        <f>IF(ISNUMBER(VLOOKUP($B418,Stats!$A$2:$AA$19,2,FALSE))=FALSE,"",IF(ISNUMBER(X418),(X418-VLOOKUP($B418,Stats!$A$2:$AA$19,3,FALSE))/VLOOKUP($B418,Stats!$A$2:$AA$19,17,FALSE),""))</f>
        <v/>
      </c>
      <c r="BB418" s="46"/>
      <c r="BC418" s="46"/>
      <c r="BD418" s="44" t="str">
        <f t="shared" si="81"/>
        <v/>
      </c>
      <c r="BE418" s="46" t="str">
        <f>IF(ISNUMBER(VLOOKUP($B418,Stats!$A$2:$AA$19,2,FALSE))=FALSE,"",IF(ISNUMBER(Y418),(Y418-VLOOKUP($B418,Stats!$A$2:$AA$19,5,FALSE))/VLOOKUP($B418,Stats!$A$2:$AA$19,19,FALSE),""))</f>
        <v/>
      </c>
      <c r="BF418" s="46"/>
      <c r="BG418" s="46"/>
      <c r="BH418" s="46" t="str">
        <f>IF(ISNUMBER(VLOOKUP($B418,Stats!$A$2:$AA$19,2,FALSE))=FALSE,"",IF(ISNUMBER(Z418),(Z418-VLOOKUP($B418,Stats!$A$2:$AA$19,8,FALSE))/VLOOKUP($B418,Stats!$A$2:$AA$19,22,FALSE),""))</f>
        <v/>
      </c>
      <c r="BI418" s="46" t="str">
        <f>IF(ISNUMBER(VLOOKUP($B418,Stats!$A$2:$AA$19,2,FALSE))=FALSE,"",IF(ISNUMBER(#REF!),(#REF!-VLOOKUP($B418,Stats!$A$2:$AA$19,9,FALSE))/VLOOKUP($B418,Stats!$A$2:$AA$19,23,FALSE),""))</f>
        <v/>
      </c>
      <c r="BJ418" s="46" t="str">
        <f>IF(ISNUMBER(VLOOKUP($B418,Stats!$A$2:$AA$19,2,FALSE))=FALSE,"",IF(ISNUMBER(#REF!),(#REF!-VLOOKUP($B418,Stats!$A$2:$AA$19,10,FALSE))/VLOOKUP($B418,Stats!$A$2:$AA$19,24,FALSE),""))</f>
        <v/>
      </c>
      <c r="BK418" s="44" t="str">
        <f t="shared" si="86"/>
        <v/>
      </c>
      <c r="BL418" s="46" t="str">
        <f>IF(ISNUMBER(VLOOKUP($B418,Stats!$A$2:$AA$19,2,FALSE))=FALSE,"",IF(ISNUMBER(#REF!),(#REF!-VLOOKUP($B418,Stats!$A$2:$AA$19,11,FALSE))/VLOOKUP($B418,Stats!$A$2:$AA$19,25,FALSE),""))</f>
        <v/>
      </c>
      <c r="BM418" s="46" t="str">
        <f>IF(ISNUMBER(VLOOKUP($B418,Stats!$A$2:$AA$19,2,FALSE))=FALSE,"",IF(ISNUMBER(AA418),(AA418-VLOOKUP($B418,Stats!$A$2:$AA$19,12,FALSE))/VLOOKUP($B418,Stats!$A$2:$AA$19,26,FALSE),""))</f>
        <v/>
      </c>
      <c r="BN418" s="46" t="str">
        <f>IF(ISNUMBER(VLOOKUP($B418,Stats!$A$2:$AA$19,2,FALSE))=FALSE,"",IF(ISNUMBER(#REF!),(#REF!-VLOOKUP($B418,Stats!$A$2:$AA$19,13,FALSE))/VLOOKUP($B418,Stats!$A$2:$AA$19,27,FALSE),""))</f>
        <v/>
      </c>
      <c r="BO418" s="46" t="str">
        <f>IF(ISNUMBER(VLOOKUP($B418,Stats!$A$2:$AA$19,2,FALSE))=FALSE,"",IF(ISNUMBER(#REF!),(#REF!-VLOOKUP($B418,Stats!$A$2:$AA$19,14,FALSE))/VLOOKUP($B418,Stats!$A$2:$AB$19,28,FALSE),""))</f>
        <v/>
      </c>
      <c r="BP418" s="46"/>
      <c r="BQ418" s="46" t="str">
        <f>IF(ISNUMBER(VLOOKUP($B418,Stats!$A$2:$AA$19,2,FALSE))=FALSE,"",IF(ISNUMBER(BM418),BM418,(VLOOKUP($B418,Stats!$A$2:$AT$19,46,FALSE)-VLOOKUP($B418,Stats!$A$2:$AA$19,12,FALSE))/VLOOKUP($B418,Stats!$A$2:$AA$19,26,FALSE)))</f>
        <v/>
      </c>
      <c r="BR418" s="51" t="str">
        <f t="shared" si="87"/>
        <v/>
      </c>
      <c r="BS418" s="32" t="str">
        <f t="shared" si="82"/>
        <v/>
      </c>
      <c r="BT418" s="53" t="str">
        <f t="shared" si="83"/>
        <v/>
      </c>
    </row>
    <row r="419" spans="1:72" x14ac:dyDescent="0.15">
      <c r="A419" s="16">
        <v>7831</v>
      </c>
      <c r="B419" s="17">
        <v>201421</v>
      </c>
      <c r="C419" s="3">
        <v>0</v>
      </c>
      <c r="D419" s="23">
        <v>-2.6031294452347087E-2</v>
      </c>
      <c r="E419" s="18">
        <v>3.4176287048043904E-3</v>
      </c>
      <c r="F419" s="24">
        <v>2</v>
      </c>
      <c r="G419" s="24">
        <v>5</v>
      </c>
      <c r="H419" s="20">
        <v>8.3083723482202387E-4</v>
      </c>
      <c r="I419" s="20">
        <v>-5.5906701692425729E-3</v>
      </c>
      <c r="J419" s="24">
        <v>2</v>
      </c>
      <c r="K419" s="24">
        <v>3</v>
      </c>
      <c r="L419" s="20">
        <v>1.519426958975556E-3</v>
      </c>
      <c r="M419" s="20">
        <v>-7.395818517991759E-3</v>
      </c>
      <c r="N419" s="19">
        <v>1.4061999999999999</v>
      </c>
      <c r="O419" s="19">
        <v>1.0001422475106685</v>
      </c>
      <c r="P419" s="25">
        <v>41921</v>
      </c>
      <c r="Q419" s="20">
        <v>-2.6169819371355429E-2</v>
      </c>
      <c r="R419" s="25">
        <v>41929</v>
      </c>
      <c r="S419" s="25">
        <f>IF(ISNUMBER(R419),VLOOKUP(B419,Index!$B$3:$AB$18,27,FALSE),"")</f>
        <v>41929</v>
      </c>
      <c r="T419" s="25">
        <f>IF(ISNUMBER($R419),VLOOKUP($B419,Index!$B$21:$AB$36,27,FALSE),"")</f>
        <v>41929</v>
      </c>
      <c r="U419" s="25">
        <f>IF(ISNUMBER($R419),VLOOKUP($B419,Index!$B$39:$AB$54,27,FALSE),"")</f>
        <v>41929</v>
      </c>
      <c r="W419" s="18">
        <v>-0.93712660028449501</v>
      </c>
      <c r="X419" s="19">
        <v>0.2857142857142857</v>
      </c>
      <c r="Y419" s="18">
        <v>6.48449454237187E-2</v>
      </c>
      <c r="Z419" s="19">
        <f t="shared" si="84"/>
        <v>0</v>
      </c>
      <c r="AA419" s="21" t="s">
        <v>25</v>
      </c>
      <c r="AB419" s="28"/>
      <c r="AC419" s="18">
        <v>0.8782062649607757</v>
      </c>
      <c r="AD419" s="19">
        <v>8.1632653061224483E-2</v>
      </c>
      <c r="AE419" s="18">
        <v>4.2048669470050567E-3</v>
      </c>
      <c r="AF419" s="19">
        <f t="shared" si="85"/>
        <v>0</v>
      </c>
      <c r="AG419" s="21" t="s">
        <v>25</v>
      </c>
      <c r="AH419" s="28"/>
      <c r="AK419" t="str">
        <f t="shared" si="90"/>
        <v/>
      </c>
      <c r="AL419" t="str">
        <f t="shared" si="90"/>
        <v/>
      </c>
      <c r="AM419" t="str">
        <f t="shared" si="90"/>
        <v/>
      </c>
      <c r="AN419" t="str">
        <f t="shared" si="90"/>
        <v/>
      </c>
      <c r="AO419" t="str">
        <f t="shared" si="90"/>
        <v/>
      </c>
      <c r="AP419" t="str">
        <f t="shared" si="90"/>
        <v/>
      </c>
      <c r="AQ419" t="str">
        <f t="shared" si="90"/>
        <v/>
      </c>
      <c r="AR419" t="str">
        <f t="shared" si="90"/>
        <v/>
      </c>
      <c r="AS419" t="str">
        <f t="shared" si="90"/>
        <v/>
      </c>
      <c r="AT419" t="str">
        <f t="shared" si="90"/>
        <v/>
      </c>
      <c r="AU419" t="str">
        <f t="shared" si="90"/>
        <v/>
      </c>
      <c r="AV419" t="str">
        <f t="shared" si="90"/>
        <v/>
      </c>
      <c r="AW419" t="str">
        <f t="shared" si="90"/>
        <v/>
      </c>
      <c r="AX419" t="str">
        <f t="shared" si="90"/>
        <v/>
      </c>
      <c r="AZ419" s="46">
        <f>IF(ISNUMBER(VLOOKUP($B419,Stats!$A$2:$AA$19,2,FALSE))=FALSE,"",IF(ISNUMBER(W419),(W419-VLOOKUP($B419,Stats!$A$2:$AA$19,2,FALSE))/VLOOKUP($B419,Stats!$A$2:$AA$19,16,FALSE),""))</f>
        <v>-1.0445475441169749</v>
      </c>
      <c r="BA419" s="46">
        <f>IF(ISNUMBER(VLOOKUP($B419,Stats!$A$2:$AA$19,2,FALSE))=FALSE,"",IF(ISNUMBER(X419),(X419-VLOOKUP($B419,Stats!$A$2:$AA$19,3,FALSE))/VLOOKUP($B419,Stats!$A$2:$AA$19,17,FALSE),""))</f>
        <v>-0.6967057200847836</v>
      </c>
      <c r="BB419" s="46"/>
      <c r="BC419" s="46"/>
      <c r="BD419" s="44">
        <f t="shared" si="81"/>
        <v>-0.87062663210087932</v>
      </c>
      <c r="BE419" s="46">
        <f>IF(ISNUMBER(VLOOKUP($B419,Stats!$A$2:$AA$19,2,FALSE))=FALSE,"",IF(ISNUMBER(Y419),(Y419-VLOOKUP($B419,Stats!$A$2:$AA$19,5,FALSE))/VLOOKUP($B419,Stats!$A$2:$AA$19,19,FALSE),""))</f>
        <v>-0.29382848329688094</v>
      </c>
      <c r="BF419" s="46"/>
      <c r="BG419" s="46"/>
      <c r="BH419" s="46">
        <f>IF(ISNUMBER(VLOOKUP($B419,Stats!$A$2:$AA$19,2,FALSE))=FALSE,"",IF(ISNUMBER(Z419),(Z419-VLOOKUP($B419,Stats!$A$2:$AA$19,8,FALSE))/VLOOKUP($B419,Stats!$A$2:$AA$19,22,FALSE),""))</f>
        <v>-0.61753828864926419</v>
      </c>
      <c r="BI419" s="46" t="str">
        <f>IF(ISNUMBER(VLOOKUP($B419,Stats!$A$2:$AA$19,2,FALSE))=FALSE,"",IF(ISNUMBER(#REF!),(#REF!-VLOOKUP($B419,Stats!$A$2:$AA$19,9,FALSE))/VLOOKUP($B419,Stats!$A$2:$AA$19,23,FALSE),""))</f>
        <v/>
      </c>
      <c r="BJ419" s="46" t="str">
        <f>IF(ISNUMBER(VLOOKUP($B419,Stats!$A$2:$AA$19,2,FALSE))=FALSE,"",IF(ISNUMBER(#REF!),(#REF!-VLOOKUP($B419,Stats!$A$2:$AA$19,10,FALSE))/VLOOKUP($B419,Stats!$A$2:$AA$19,24,FALSE),""))</f>
        <v/>
      </c>
      <c r="BK419" s="44">
        <f t="shared" si="86"/>
        <v>2.0418451713037383E-2</v>
      </c>
      <c r="BL419" s="46" t="str">
        <f>IF(ISNUMBER(VLOOKUP($B419,Stats!$A$2:$AA$19,2,FALSE))=FALSE,"",IF(ISNUMBER(#REF!),(#REF!-VLOOKUP($B419,Stats!$A$2:$AA$19,11,FALSE))/VLOOKUP($B419,Stats!$A$2:$AA$19,25,FALSE),""))</f>
        <v/>
      </c>
      <c r="BM419" s="46" t="str">
        <f>IF(ISNUMBER(VLOOKUP($B419,Stats!$A$2:$AA$19,2,FALSE))=FALSE,"",IF(ISNUMBER(AA419),(AA419-VLOOKUP($B419,Stats!$A$2:$AA$19,12,FALSE))/VLOOKUP($B419,Stats!$A$2:$AA$19,26,FALSE),""))</f>
        <v/>
      </c>
      <c r="BN419" s="46" t="str">
        <f>IF(ISNUMBER(VLOOKUP($B419,Stats!$A$2:$AA$19,2,FALSE))=FALSE,"",IF(ISNUMBER(#REF!),(#REF!-VLOOKUP($B419,Stats!$A$2:$AA$19,13,FALSE))/VLOOKUP($B419,Stats!$A$2:$AA$19,27,FALSE),""))</f>
        <v/>
      </c>
      <c r="BO419" s="46" t="str">
        <f>IF(ISNUMBER(VLOOKUP($B419,Stats!$A$2:$AA$19,2,FALSE))=FALSE,"",IF(ISNUMBER(#REF!),(#REF!-VLOOKUP($B419,Stats!$A$2:$AA$19,14,FALSE))/VLOOKUP($B419,Stats!$A$2:$AB$19,28,FALSE),""))</f>
        <v/>
      </c>
      <c r="BP419" s="46"/>
      <c r="BQ419" s="46">
        <f>IF(ISNUMBER(VLOOKUP($B419,Stats!$A$2:$AA$19,2,FALSE))=FALSE,"",IF(ISNUMBER(BM419),BM419,(VLOOKUP($B419,Stats!$A$2:$AT$19,46,FALSE)-VLOOKUP($B419,Stats!$A$2:$AA$19,12,FALSE))/VLOOKUP($B419,Stats!$A$2:$AA$19,26,FALSE)))</f>
        <v>-0.81319138310867711</v>
      </c>
      <c r="BR419" s="51">
        <f t="shared" si="87"/>
        <v>-0.81319138310867711</v>
      </c>
      <c r="BS419" s="32" t="str">
        <f t="shared" si="82"/>
        <v>7831_201421</v>
      </c>
      <c r="BT419" s="53">
        <f t="shared" si="83"/>
        <v>-0.32451253201408886</v>
      </c>
    </row>
    <row r="420" spans="1:72" x14ac:dyDescent="0.15">
      <c r="A420" s="16">
        <v>7831</v>
      </c>
      <c r="B420" s="17">
        <v>201422</v>
      </c>
      <c r="C420" s="3">
        <v>0</v>
      </c>
      <c r="D420" s="23">
        <v>4.4618080911348112E-2</v>
      </c>
      <c r="E420" s="18">
        <v>6.5648843834073033E-3</v>
      </c>
      <c r="F420" s="24">
        <v>5</v>
      </c>
      <c r="G420" s="24">
        <v>5</v>
      </c>
      <c r="H420" s="20">
        <v>1.0215837347317968E-2</v>
      </c>
      <c r="I420" s="20">
        <v>-1.4279093652625808E-3</v>
      </c>
      <c r="J420" s="24">
        <v>4</v>
      </c>
      <c r="K420" s="24">
        <v>5</v>
      </c>
      <c r="L420" s="20">
        <v>1.4106695309702655E-2</v>
      </c>
      <c r="M420" s="20">
        <v>-2.9916089018606762E-3</v>
      </c>
      <c r="N420" s="19">
        <v>1.4305000000000001</v>
      </c>
      <c r="O420" s="19">
        <v>1.0394564743496586</v>
      </c>
      <c r="P420" s="25">
        <v>41943</v>
      </c>
      <c r="Q420" s="20">
        <v>-7.1210579857579059E-3</v>
      </c>
      <c r="R420" s="25">
        <v>41939</v>
      </c>
      <c r="S420" s="25">
        <f>IF(ISNUMBER(R420),VLOOKUP(B420,Index!$B$3:$AB$18,27,FALSE),"")</f>
        <v>41939</v>
      </c>
      <c r="T420" s="25">
        <f>IF(ISNUMBER($R420),VLOOKUP($B420,Index!$B$21:$AB$36,27,FALSE),"")</f>
        <v>41935</v>
      </c>
      <c r="U420" s="25">
        <f>IF(ISNUMBER($R420),VLOOKUP($B420,Index!$B$39:$AB$54,27,FALSE),"")</f>
        <v>41936</v>
      </c>
      <c r="W420" s="18">
        <v>1.3385424273404434</v>
      </c>
      <c r="X420" s="19">
        <v>0.5</v>
      </c>
      <c r="Y420" s="18">
        <v>0.12455992336342309</v>
      </c>
      <c r="Z420" s="19">
        <f t="shared" si="84"/>
        <v>0</v>
      </c>
      <c r="AA420" s="21">
        <v>6.2656533622650086</v>
      </c>
      <c r="AB420" s="28"/>
      <c r="AC420" s="18">
        <v>1.7916958297904462</v>
      </c>
      <c r="AD420" s="19">
        <v>0.25</v>
      </c>
      <c r="AE420" s="18">
        <v>1.5515174508301833E-2</v>
      </c>
      <c r="AF420" s="19">
        <f t="shared" si="85"/>
        <v>0</v>
      </c>
      <c r="AG420" s="21">
        <v>39.258412056062809</v>
      </c>
      <c r="AH420" s="28"/>
      <c r="AK420" t="str">
        <f t="shared" si="90"/>
        <v/>
      </c>
      <c r="AL420">
        <f t="shared" si="90"/>
        <v>6.2656533622650086</v>
      </c>
      <c r="AM420" t="str">
        <f t="shared" si="90"/>
        <v/>
      </c>
      <c r="AN420" t="str">
        <f t="shared" si="90"/>
        <v/>
      </c>
      <c r="AO420" t="str">
        <f t="shared" si="90"/>
        <v/>
      </c>
      <c r="AP420" t="str">
        <f t="shared" si="90"/>
        <v/>
      </c>
      <c r="AQ420" t="str">
        <f t="shared" si="90"/>
        <v/>
      </c>
      <c r="AR420" t="str">
        <f t="shared" si="90"/>
        <v/>
      </c>
      <c r="AS420" t="str">
        <f t="shared" si="90"/>
        <v/>
      </c>
      <c r="AT420" t="str">
        <f t="shared" si="90"/>
        <v/>
      </c>
      <c r="AU420" t="str">
        <f t="shared" si="90"/>
        <v/>
      </c>
      <c r="AV420" t="str">
        <f t="shared" si="90"/>
        <v/>
      </c>
      <c r="AW420" t="str">
        <f t="shared" si="90"/>
        <v/>
      </c>
      <c r="AX420" t="str">
        <f t="shared" si="90"/>
        <v/>
      </c>
      <c r="AZ420" s="46">
        <f>IF(ISNUMBER(VLOOKUP($B420,Stats!$A$2:$AA$19,2,FALSE))=FALSE,"",IF(ISNUMBER(W420),(W420-VLOOKUP($B420,Stats!$A$2:$AA$19,2,FALSE))/VLOOKUP($B420,Stats!$A$2:$AA$19,16,FALSE),""))</f>
        <v>1.0379673449230931</v>
      </c>
      <c r="BA420" s="46">
        <f>IF(ISNUMBER(VLOOKUP($B420,Stats!$A$2:$AA$19,2,FALSE))=FALSE,"",IF(ISNUMBER(X420),(X420-VLOOKUP($B420,Stats!$A$2:$AA$19,3,FALSE))/VLOOKUP($B420,Stats!$A$2:$AA$19,17,FALSE),""))</f>
        <v>-0.89478917776786471</v>
      </c>
      <c r="BB420" s="46"/>
      <c r="BC420" s="46"/>
      <c r="BD420" s="44">
        <f t="shared" si="81"/>
        <v>7.1589083577614177E-2</v>
      </c>
      <c r="BE420" s="46">
        <f>IF(ISNUMBER(VLOOKUP($B420,Stats!$A$2:$AA$19,2,FALSE))=FALSE,"",IF(ISNUMBER(Y420),(Y420-VLOOKUP($B420,Stats!$A$2:$AA$19,5,FALSE))/VLOOKUP($B420,Stats!$A$2:$AA$19,19,FALSE),""))</f>
        <v>2.7078413548674803E-2</v>
      </c>
      <c r="BF420" s="46"/>
      <c r="BG420" s="46"/>
      <c r="BH420" s="46">
        <f>IF(ISNUMBER(VLOOKUP($B420,Stats!$A$2:$AA$19,2,FALSE))=FALSE,"",IF(ISNUMBER(Z420),(Z420-VLOOKUP($B420,Stats!$A$2:$AA$19,8,FALSE))/VLOOKUP($B420,Stats!$A$2:$AA$19,22,FALSE),""))</f>
        <v>-1.3145151991428841</v>
      </c>
      <c r="BI420" s="46" t="str">
        <f>IF(ISNUMBER(VLOOKUP($B420,Stats!$A$2:$AA$19,2,FALSE))=FALSE,"",IF(ISNUMBER(#REF!),(#REF!-VLOOKUP($B420,Stats!$A$2:$AA$19,9,FALSE))/VLOOKUP($B420,Stats!$A$2:$AA$19,23,FALSE),""))</f>
        <v/>
      </c>
      <c r="BJ420" s="46" t="str">
        <f>IF(ISNUMBER(VLOOKUP($B420,Stats!$A$2:$AA$19,2,FALSE))=FALSE,"",IF(ISNUMBER(#REF!),(#REF!-VLOOKUP($B420,Stats!$A$2:$AA$19,10,FALSE))/VLOOKUP($B420,Stats!$A$2:$AA$19,24,FALSE),""))</f>
        <v/>
      </c>
      <c r="BK420" s="44">
        <f t="shared" si="86"/>
        <v>-0.41330944922693758</v>
      </c>
      <c r="BL420" s="46" t="str">
        <f>IF(ISNUMBER(VLOOKUP($B420,Stats!$A$2:$AA$19,2,FALSE))=FALSE,"",IF(ISNUMBER(#REF!),(#REF!-VLOOKUP($B420,Stats!$A$2:$AA$19,11,FALSE))/VLOOKUP($B420,Stats!$A$2:$AA$19,25,FALSE),""))</f>
        <v/>
      </c>
      <c r="BM420" s="46">
        <f>IF(ISNUMBER(VLOOKUP($B420,Stats!$A$2:$AA$19,2,FALSE))=FALSE,"",IF(ISNUMBER(AA420),(AA420-VLOOKUP($B420,Stats!$A$2:$AA$19,12,FALSE))/VLOOKUP($B420,Stats!$A$2:$AA$19,26,FALSE),""))</f>
        <v>2.4044072226282898E-2</v>
      </c>
      <c r="BN420" s="46" t="str">
        <f>IF(ISNUMBER(VLOOKUP($B420,Stats!$A$2:$AA$19,2,FALSE))=FALSE,"",IF(ISNUMBER(#REF!),(#REF!-VLOOKUP($B420,Stats!$A$2:$AA$19,13,FALSE))/VLOOKUP($B420,Stats!$A$2:$AA$19,27,FALSE),""))</f>
        <v/>
      </c>
      <c r="BO420" s="46" t="str">
        <f>IF(ISNUMBER(VLOOKUP($B420,Stats!$A$2:$AA$19,2,FALSE))=FALSE,"",IF(ISNUMBER(#REF!),(#REF!-VLOOKUP($B420,Stats!$A$2:$AA$19,14,FALSE))/VLOOKUP($B420,Stats!$A$2:$AB$19,28,FALSE),""))</f>
        <v/>
      </c>
      <c r="BP420" s="46"/>
      <c r="BQ420" s="46">
        <f>IF(ISNUMBER(VLOOKUP($B420,Stats!$A$2:$AA$19,2,FALSE))=FALSE,"",IF(ISNUMBER(BM420),BM420,(VLOOKUP($B420,Stats!$A$2:$AT$19,46,FALSE)-VLOOKUP($B420,Stats!$A$2:$AA$19,12,FALSE))/VLOOKUP($B420,Stats!$A$2:$AA$19,26,FALSE)))</f>
        <v>2.4044072226282898E-2</v>
      </c>
      <c r="BR420" s="51">
        <f t="shared" si="87"/>
        <v>2.4044072226282898E-2</v>
      </c>
      <c r="BS420" s="32" t="str">
        <f t="shared" si="82"/>
        <v>7831_201422</v>
      </c>
      <c r="BT420" s="53">
        <f t="shared" si="83"/>
        <v>-0.2288590383753831</v>
      </c>
    </row>
    <row r="421" spans="1:72" x14ac:dyDescent="0.15">
      <c r="A421" s="16">
        <v>7831</v>
      </c>
      <c r="B421" s="17">
        <v>201423</v>
      </c>
      <c r="C421" s="3">
        <v>0</v>
      </c>
      <c r="D421" s="23">
        <v>5.1730164278223079E-3</v>
      </c>
      <c r="E421" s="18">
        <v>8.3958108444303677E-3</v>
      </c>
      <c r="F421" s="24">
        <v>4</v>
      </c>
      <c r="G421" s="24">
        <v>6</v>
      </c>
      <c r="H421" s="20">
        <v>8.0243178052548103E-3</v>
      </c>
      <c r="I421" s="20">
        <v>-4.4367290824918748E-3</v>
      </c>
      <c r="J421" s="24">
        <v>1</v>
      </c>
      <c r="K421" s="24">
        <v>2</v>
      </c>
      <c r="L421" s="20">
        <v>1.7824688941702638E-2</v>
      </c>
      <c r="M421" s="20">
        <v>-1.0919579699196547E-2</v>
      </c>
      <c r="N421" s="19">
        <v>1.4560999999999999</v>
      </c>
      <c r="O421" s="19">
        <v>1.0180381738096904</v>
      </c>
      <c r="P421" s="25">
        <v>41953</v>
      </c>
      <c r="Q421" s="20">
        <v>-1.2499141542476444E-2</v>
      </c>
      <c r="R421" s="25">
        <v>41957</v>
      </c>
      <c r="S421" s="25">
        <f>IF(ISNUMBER(R421),VLOOKUP(B421,Index!$B$3:$AB$18,27,FALSE),"")</f>
        <v>41956</v>
      </c>
      <c r="T421" s="25">
        <f>IF(ISNUMBER($R421),VLOOKUP($B421,Index!$B$21:$AB$36,27,FALSE),"")</f>
        <v>41954</v>
      </c>
      <c r="U421" s="25">
        <f>IF(ISNUMBER($R421),VLOOKUP($B421,Index!$B$39:$AB$54,27,FALSE),"")</f>
        <v>41957</v>
      </c>
      <c r="W421" s="18">
        <v>0.15519049283466924</v>
      </c>
      <c r="X421" s="19">
        <v>0.4</v>
      </c>
      <c r="Y421" s="18">
        <v>0.15929931043404941</v>
      </c>
      <c r="Z421" s="19">
        <f t="shared" si="84"/>
        <v>1</v>
      </c>
      <c r="AA421" s="21">
        <v>0.41386973739297162</v>
      </c>
      <c r="AB421" s="28"/>
      <c r="AC421" s="18">
        <v>2.4084089066267522E-2</v>
      </c>
      <c r="AD421" s="19">
        <v>0.16000000000000003</v>
      </c>
      <c r="AE421" s="18">
        <v>2.5376270304763641E-2</v>
      </c>
      <c r="AF421" s="19">
        <f t="shared" si="85"/>
        <v>1</v>
      </c>
      <c r="AG421" s="21">
        <v>0.17128815952972729</v>
      </c>
      <c r="AH421" s="28"/>
      <c r="AK421" t="str">
        <f t="shared" si="90"/>
        <v/>
      </c>
      <c r="AL421" t="str">
        <f t="shared" si="90"/>
        <v/>
      </c>
      <c r="AM421">
        <f t="shared" si="90"/>
        <v>0.41386973739297162</v>
      </c>
      <c r="AN421" t="str">
        <f t="shared" si="90"/>
        <v/>
      </c>
      <c r="AO421" t="str">
        <f t="shared" si="90"/>
        <v/>
      </c>
      <c r="AP421" t="str">
        <f t="shared" si="90"/>
        <v/>
      </c>
      <c r="AQ421" t="str">
        <f t="shared" si="90"/>
        <v/>
      </c>
      <c r="AR421" t="str">
        <f t="shared" si="90"/>
        <v/>
      </c>
      <c r="AS421" t="str">
        <f t="shared" si="90"/>
        <v/>
      </c>
      <c r="AT421" t="str">
        <f t="shared" si="90"/>
        <v/>
      </c>
      <c r="AU421" t="str">
        <f t="shared" si="90"/>
        <v/>
      </c>
      <c r="AV421" t="str">
        <f t="shared" si="90"/>
        <v/>
      </c>
      <c r="AW421" t="str">
        <f t="shared" si="90"/>
        <v/>
      </c>
      <c r="AX421" t="str">
        <f t="shared" si="90"/>
        <v/>
      </c>
      <c r="AZ421" s="46">
        <f>IF(ISNUMBER(VLOOKUP($B421,Stats!$A$2:$AA$19,2,FALSE))=FALSE,"",IF(ISNUMBER(W421),(W421-VLOOKUP($B421,Stats!$A$2:$AA$19,2,FALSE))/VLOOKUP($B421,Stats!$A$2:$AA$19,16,FALSE),""))</f>
        <v>0.24226180385311924</v>
      </c>
      <c r="BA421" s="46">
        <f>IF(ISNUMBER(VLOOKUP($B421,Stats!$A$2:$AA$19,2,FALSE))=FALSE,"",IF(ISNUMBER(X421),(X421-VLOOKUP($B421,Stats!$A$2:$AA$19,3,FALSE))/VLOOKUP($B421,Stats!$A$2:$AA$19,17,FALSE),""))</f>
        <v>-0.66983579230430179</v>
      </c>
      <c r="BB421" s="46"/>
      <c r="BC421" s="46"/>
      <c r="BD421" s="44">
        <f t="shared" si="81"/>
        <v>-0.21378699422559128</v>
      </c>
      <c r="BE421" s="46">
        <f>IF(ISNUMBER(VLOOKUP($B421,Stats!$A$2:$AA$19,2,FALSE))=FALSE,"",IF(ISNUMBER(Y421),(Y421-VLOOKUP($B421,Stats!$A$2:$AA$19,5,FALSE))/VLOOKUP($B421,Stats!$A$2:$AA$19,19,FALSE),""))</f>
        <v>0.17493680111343241</v>
      </c>
      <c r="BF421" s="46"/>
      <c r="BG421" s="46"/>
      <c r="BH421" s="46">
        <f>IF(ISNUMBER(VLOOKUP($B421,Stats!$A$2:$AA$19,2,FALSE))=FALSE,"",IF(ISNUMBER(Z421),(Z421-VLOOKUP($B421,Stats!$A$2:$AA$19,8,FALSE))/VLOOKUP($B421,Stats!$A$2:$AA$19,22,FALSE),""))</f>
        <v>-0.39509019437688425</v>
      </c>
      <c r="BI421" s="46" t="str">
        <f>IF(ISNUMBER(VLOOKUP($B421,Stats!$A$2:$AA$19,2,FALSE))=FALSE,"",IF(ISNUMBER(#REF!),(#REF!-VLOOKUP($B421,Stats!$A$2:$AA$19,9,FALSE))/VLOOKUP($B421,Stats!$A$2:$AA$19,23,FALSE),""))</f>
        <v/>
      </c>
      <c r="BJ421" s="46" t="str">
        <f>IF(ISNUMBER(VLOOKUP($B421,Stats!$A$2:$AA$19,2,FALSE))=FALSE,"",IF(ISNUMBER(#REF!),(#REF!-VLOOKUP($B421,Stats!$A$2:$AA$19,10,FALSE))/VLOOKUP($B421,Stats!$A$2:$AA$19,24,FALSE),""))</f>
        <v/>
      </c>
      <c r="BK421" s="44">
        <f t="shared" si="86"/>
        <v>-0.24098281909246794</v>
      </c>
      <c r="BL421" s="46" t="str">
        <f>IF(ISNUMBER(VLOOKUP($B421,Stats!$A$2:$AA$19,2,FALSE))=FALSE,"",IF(ISNUMBER(#REF!),(#REF!-VLOOKUP($B421,Stats!$A$2:$AA$19,11,FALSE))/VLOOKUP($B421,Stats!$A$2:$AA$19,25,FALSE),""))</f>
        <v/>
      </c>
      <c r="BM421" s="46">
        <f>IF(ISNUMBER(VLOOKUP($B421,Stats!$A$2:$AA$19,2,FALSE))=FALSE,"",IF(ISNUMBER(AA421),(AA421-VLOOKUP($B421,Stats!$A$2:$AA$19,12,FALSE))/VLOOKUP($B421,Stats!$A$2:$AA$19,26,FALSE),""))</f>
        <v>-0.66102358369881031</v>
      </c>
      <c r="BN421" s="46" t="str">
        <f>IF(ISNUMBER(VLOOKUP($B421,Stats!$A$2:$AA$19,2,FALSE))=FALSE,"",IF(ISNUMBER(#REF!),(#REF!-VLOOKUP($B421,Stats!$A$2:$AA$19,13,FALSE))/VLOOKUP($B421,Stats!$A$2:$AA$19,27,FALSE),""))</f>
        <v/>
      </c>
      <c r="BO421" s="46" t="str">
        <f>IF(ISNUMBER(VLOOKUP($B421,Stats!$A$2:$AA$19,2,FALSE))=FALSE,"",IF(ISNUMBER(#REF!),(#REF!-VLOOKUP($B421,Stats!$A$2:$AA$19,14,FALSE))/VLOOKUP($B421,Stats!$A$2:$AB$19,28,FALSE),""))</f>
        <v/>
      </c>
      <c r="BP421" s="46"/>
      <c r="BQ421" s="46">
        <f>IF(ISNUMBER(VLOOKUP($B421,Stats!$A$2:$AA$19,2,FALSE))=FALSE,"",IF(ISNUMBER(BM421),BM421,(VLOOKUP($B421,Stats!$A$2:$AT$19,46,FALSE)-VLOOKUP($B421,Stats!$A$2:$AA$19,12,FALSE))/VLOOKUP($B421,Stats!$A$2:$AA$19,26,FALSE)))</f>
        <v>-0.66102358369881031</v>
      </c>
      <c r="BR421" s="51">
        <f t="shared" si="87"/>
        <v>-0.66102358369881031</v>
      </c>
      <c r="BS421" s="32" t="str">
        <f t="shared" si="82"/>
        <v>7831_201423</v>
      </c>
      <c r="BT421" s="53">
        <f t="shared" si="83"/>
        <v>-0.31955180704036107</v>
      </c>
    </row>
    <row r="422" spans="1:72" x14ac:dyDescent="0.15">
      <c r="A422" s="16">
        <v>7831</v>
      </c>
      <c r="B422" s="17">
        <v>201424</v>
      </c>
      <c r="C422" s="3">
        <v>0</v>
      </c>
      <c r="D422" s="23">
        <v>4.6734821614855093E-2</v>
      </c>
      <c r="E422" s="18">
        <v>7.2101657979989232E-3</v>
      </c>
      <c r="F422" s="24">
        <v>7</v>
      </c>
      <c r="G422" s="24">
        <v>3</v>
      </c>
      <c r="H422" s="20">
        <v>8.2721020439379591E-3</v>
      </c>
      <c r="I422" s="20">
        <v>-3.9637636810696542E-3</v>
      </c>
      <c r="J422" s="24">
        <v>6</v>
      </c>
      <c r="K422" s="24">
        <v>2</v>
      </c>
      <c r="L422" s="20">
        <v>1.396063102052203E-2</v>
      </c>
      <c r="M422" s="20">
        <v>-8.8415483152324281E-3</v>
      </c>
      <c r="N422" s="19">
        <v>1.5051000000000001</v>
      </c>
      <c r="O422" s="19">
        <v>1.0478279030910611</v>
      </c>
      <c r="P422" s="25">
        <v>41971</v>
      </c>
      <c r="Q422" s="20">
        <v>-8.8415483152324281E-3</v>
      </c>
      <c r="R422" s="25">
        <v>41961</v>
      </c>
      <c r="S422" s="25">
        <f>IF(ISNUMBER(R422),VLOOKUP(B422,Index!$B$3:$AB$18,27,FALSE),"")</f>
        <v>41963</v>
      </c>
      <c r="T422" s="25">
        <f>IF(ISNUMBER($R422),VLOOKUP($B422,Index!$B$21:$AB$36,27,FALSE),"")</f>
        <v>41963</v>
      </c>
      <c r="U422" s="25">
        <f>IF(ISNUMBER($R422),VLOOKUP($B422,Index!$B$39:$AB$54,27,FALSE),"")</f>
        <v>41963</v>
      </c>
      <c r="W422" s="18">
        <v>1.4020446484456528</v>
      </c>
      <c r="X422" s="19">
        <v>0.7</v>
      </c>
      <c r="Y422" s="18">
        <v>0.13680327737473266</v>
      </c>
      <c r="Z422" s="19">
        <f t="shared" si="84"/>
        <v>2</v>
      </c>
      <c r="AA422" s="21">
        <v>5.2858187218565824</v>
      </c>
      <c r="AB422" s="28"/>
      <c r="AC422" s="18">
        <v>1.9657291962350942</v>
      </c>
      <c r="AD422" s="19">
        <v>0.48999999999999994</v>
      </c>
      <c r="AE422" s="18">
        <v>1.8715136700468041E-2</v>
      </c>
      <c r="AF422" s="19">
        <f t="shared" si="85"/>
        <v>4</v>
      </c>
      <c r="AG422" s="21">
        <v>27.939879560329555</v>
      </c>
      <c r="AH422" s="28"/>
      <c r="AK422" t="str">
        <f t="shared" si="90"/>
        <v/>
      </c>
      <c r="AL422" t="str">
        <f t="shared" si="90"/>
        <v/>
      </c>
      <c r="AM422" t="str">
        <f t="shared" si="90"/>
        <v/>
      </c>
      <c r="AN422">
        <f t="shared" si="90"/>
        <v>5.2858187218565824</v>
      </c>
      <c r="AO422" t="str">
        <f t="shared" si="90"/>
        <v/>
      </c>
      <c r="AP422" t="str">
        <f t="shared" si="90"/>
        <v/>
      </c>
      <c r="AQ422" t="str">
        <f t="shared" si="90"/>
        <v/>
      </c>
      <c r="AR422" t="str">
        <f t="shared" si="90"/>
        <v/>
      </c>
      <c r="AS422" t="str">
        <f t="shared" si="90"/>
        <v/>
      </c>
      <c r="AT422" t="str">
        <f t="shared" si="90"/>
        <v/>
      </c>
      <c r="AU422" t="str">
        <f t="shared" si="90"/>
        <v/>
      </c>
      <c r="AV422" t="str">
        <f t="shared" si="90"/>
        <v/>
      </c>
      <c r="AW422" t="str">
        <f t="shared" si="90"/>
        <v/>
      </c>
      <c r="AX422" t="str">
        <f t="shared" si="90"/>
        <v/>
      </c>
      <c r="AZ422" s="46">
        <f>IF(ISNUMBER(VLOOKUP($B422,Stats!$A$2:$AA$19,2,FALSE))=FALSE,"",IF(ISNUMBER(W422),(W422-VLOOKUP($B422,Stats!$A$2:$AA$19,2,FALSE))/VLOOKUP($B422,Stats!$A$2:$AA$19,16,FALSE),""))</f>
        <v>0.31284661325204105</v>
      </c>
      <c r="BA422" s="46">
        <f>IF(ISNUMBER(VLOOKUP($B422,Stats!$A$2:$AA$19,2,FALSE))=FALSE,"",IF(ISNUMBER(X422),(X422-VLOOKUP($B422,Stats!$A$2:$AA$19,3,FALSE))/VLOOKUP($B422,Stats!$A$2:$AA$19,17,FALSE),""))</f>
        <v>-0.21041933953921216</v>
      </c>
      <c r="BB422" s="46"/>
      <c r="BC422" s="46"/>
      <c r="BD422" s="44">
        <f t="shared" si="81"/>
        <v>5.1213636856414446E-2</v>
      </c>
      <c r="BE422" s="46">
        <f>IF(ISNUMBER(VLOOKUP($B422,Stats!$A$2:$AA$19,2,FALSE))=FALSE,"",IF(ISNUMBER(Y422),(Y422-VLOOKUP($B422,Stats!$A$2:$AA$19,5,FALSE))/VLOOKUP($B422,Stats!$A$2:$AA$19,19,FALSE),""))</f>
        <v>0.19972104655650236</v>
      </c>
      <c r="BF422" s="46"/>
      <c r="BG422" s="46"/>
      <c r="BH422" s="46">
        <f>IF(ISNUMBER(VLOOKUP($B422,Stats!$A$2:$AA$19,2,FALSE))=FALSE,"",IF(ISNUMBER(Z422),(Z422-VLOOKUP($B422,Stats!$A$2:$AA$19,8,FALSE))/VLOOKUP($B422,Stats!$A$2:$AA$19,22,FALSE),""))</f>
        <v>-0.12438953477147197</v>
      </c>
      <c r="BI422" s="46" t="str">
        <f>IF(ISNUMBER(VLOOKUP($B422,Stats!$A$2:$AA$19,2,FALSE))=FALSE,"",IF(ISNUMBER(#REF!),(#REF!-VLOOKUP($B422,Stats!$A$2:$AA$19,9,FALSE))/VLOOKUP($B422,Stats!$A$2:$AA$19,23,FALSE),""))</f>
        <v/>
      </c>
      <c r="BJ422" s="46" t="str">
        <f>IF(ISNUMBER(VLOOKUP($B422,Stats!$A$2:$AA$19,2,FALSE))=FALSE,"",IF(ISNUMBER(#REF!),(#REF!-VLOOKUP($B422,Stats!$A$2:$AA$19,10,FALSE))/VLOOKUP($B422,Stats!$A$2:$AA$19,24,FALSE),""))</f>
        <v/>
      </c>
      <c r="BK422" s="44">
        <f t="shared" si="86"/>
        <v>-0.17712159302099323</v>
      </c>
      <c r="BL422" s="46" t="str">
        <f>IF(ISNUMBER(VLOOKUP($B422,Stats!$A$2:$AA$19,2,FALSE))=FALSE,"",IF(ISNUMBER(#REF!),(#REF!-VLOOKUP($B422,Stats!$A$2:$AA$19,11,FALSE))/VLOOKUP($B422,Stats!$A$2:$AA$19,25,FALSE),""))</f>
        <v/>
      </c>
      <c r="BM422" s="46">
        <f>IF(ISNUMBER(VLOOKUP($B422,Stats!$A$2:$AA$19,2,FALSE))=FALSE,"",IF(ISNUMBER(AA422),(AA422-VLOOKUP($B422,Stats!$A$2:$AA$19,12,FALSE))/VLOOKUP($B422,Stats!$A$2:$AA$19,26,FALSE),""))</f>
        <v>-0.4331912261903853</v>
      </c>
      <c r="BN422" s="46" t="str">
        <f>IF(ISNUMBER(VLOOKUP($B422,Stats!$A$2:$AA$19,2,FALSE))=FALSE,"",IF(ISNUMBER(#REF!),(#REF!-VLOOKUP($B422,Stats!$A$2:$AA$19,13,FALSE))/VLOOKUP($B422,Stats!$A$2:$AA$19,27,FALSE),""))</f>
        <v/>
      </c>
      <c r="BO422" s="46" t="str">
        <f>IF(ISNUMBER(VLOOKUP($B422,Stats!$A$2:$AA$19,2,FALSE))=FALSE,"",IF(ISNUMBER(#REF!),(#REF!-VLOOKUP($B422,Stats!$A$2:$AA$19,14,FALSE))/VLOOKUP($B422,Stats!$A$2:$AB$19,28,FALSE),""))</f>
        <v/>
      </c>
      <c r="BP422" s="46"/>
      <c r="BQ422" s="46">
        <f>IF(ISNUMBER(VLOOKUP($B422,Stats!$A$2:$AA$19,2,FALSE))=FALSE,"",IF(ISNUMBER(BM422),BM422,(VLOOKUP($B422,Stats!$A$2:$AT$19,46,FALSE)-VLOOKUP($B422,Stats!$A$2:$AA$19,12,FALSE))/VLOOKUP($B422,Stats!$A$2:$AA$19,26,FALSE)))</f>
        <v>-0.4331912261903853</v>
      </c>
      <c r="BR422" s="51">
        <f t="shared" si="87"/>
        <v>-0.4331912261903853</v>
      </c>
      <c r="BS422" s="32" t="str">
        <f t="shared" si="82"/>
        <v>7831_201424</v>
      </c>
      <c r="BT422" s="53">
        <f t="shared" si="83"/>
        <v>-0.1826684736793901</v>
      </c>
    </row>
    <row r="423" spans="1:72" x14ac:dyDescent="0.15">
      <c r="A423" s="16">
        <v>7831</v>
      </c>
      <c r="B423" s="17">
        <v>201425</v>
      </c>
      <c r="C423" s="3">
        <v>0</v>
      </c>
      <c r="D423" s="23">
        <v>8.5044183110756677E-2</v>
      </c>
      <c r="E423" s="18">
        <v>3.0679953274630085E-2</v>
      </c>
      <c r="F423" s="24">
        <v>6</v>
      </c>
      <c r="G423" s="24">
        <v>4</v>
      </c>
      <c r="H423" s="20">
        <v>2.8358497336158323E-2</v>
      </c>
      <c r="I423" s="20">
        <v>-2.0980253952997685E-2</v>
      </c>
      <c r="J423" s="24">
        <v>5</v>
      </c>
      <c r="K423" s="24">
        <v>2</v>
      </c>
      <c r="L423" s="20">
        <v>4.1650447644997923E-2</v>
      </c>
      <c r="M423" s="20">
        <v>-5.7538280329799685E-2</v>
      </c>
      <c r="N423" s="19">
        <v>1.698</v>
      </c>
      <c r="O423" s="19">
        <v>1.1391386019052732</v>
      </c>
      <c r="P423" s="25">
        <v>41981</v>
      </c>
      <c r="Q423" s="20">
        <v>-5.7538280329799685E-2</v>
      </c>
      <c r="R423" s="25">
        <v>41982</v>
      </c>
      <c r="S423" s="25">
        <f>IF(ISNUMBER(R423),VLOOKUP(B423,Index!$B$3:$AB$18,27,FALSE),"")</f>
        <v>41982</v>
      </c>
      <c r="T423" s="25">
        <f>IF(ISNUMBER($R423),VLOOKUP($B423,Index!$B$21:$AB$36,27,FALSE),"")</f>
        <v>41982</v>
      </c>
      <c r="U423" s="25">
        <f>IF(ISNUMBER($R423),VLOOKUP($B423,Index!$B$39:$AB$54,27,FALSE),"")</f>
        <v>41982</v>
      </c>
      <c r="W423" s="18">
        <v>2.5513254933227003</v>
      </c>
      <c r="X423" s="19">
        <v>0.6</v>
      </c>
      <c r="Y423" s="18">
        <v>0.58211118513223459</v>
      </c>
      <c r="Z423" s="19">
        <f t="shared" si="84"/>
        <v>0</v>
      </c>
      <c r="AA423" s="21">
        <v>1.4780452704407885</v>
      </c>
      <c r="AB423" s="28"/>
      <c r="AC423" s="18">
        <v>6.50926177287832</v>
      </c>
      <c r="AD423" s="19">
        <v>0.36</v>
      </c>
      <c r="AE423" s="18">
        <v>0.33885343185605471</v>
      </c>
      <c r="AF423" s="19">
        <f t="shared" si="85"/>
        <v>0</v>
      </c>
      <c r="AG423" s="21">
        <v>2.1846178214723837</v>
      </c>
      <c r="AH423" s="28"/>
      <c r="AK423" t="str">
        <f t="shared" ref="AK423:AX432" si="91">IF($B423=AK$2,$AA423,"")</f>
        <v/>
      </c>
      <c r="AL423" t="str">
        <f t="shared" si="91"/>
        <v/>
      </c>
      <c r="AM423" t="str">
        <f t="shared" si="91"/>
        <v/>
      </c>
      <c r="AN423" t="str">
        <f t="shared" si="91"/>
        <v/>
      </c>
      <c r="AO423">
        <f t="shared" si="91"/>
        <v>1.4780452704407885</v>
      </c>
      <c r="AP423" t="str">
        <f t="shared" si="91"/>
        <v/>
      </c>
      <c r="AQ423" t="str">
        <f t="shared" si="91"/>
        <v/>
      </c>
      <c r="AR423" t="str">
        <f t="shared" si="91"/>
        <v/>
      </c>
      <c r="AS423" t="str">
        <f t="shared" si="91"/>
        <v/>
      </c>
      <c r="AT423" t="str">
        <f t="shared" si="91"/>
        <v/>
      </c>
      <c r="AU423" t="str">
        <f t="shared" si="91"/>
        <v/>
      </c>
      <c r="AV423" t="str">
        <f t="shared" si="91"/>
        <v/>
      </c>
      <c r="AW423" t="str">
        <f t="shared" si="91"/>
        <v/>
      </c>
      <c r="AX423" t="str">
        <f t="shared" si="91"/>
        <v/>
      </c>
      <c r="AZ423" s="46">
        <f>IF(ISNUMBER(VLOOKUP($B423,Stats!$A$2:$AA$19,2,FALSE))=FALSE,"",IF(ISNUMBER(W423),(W423-VLOOKUP($B423,Stats!$A$2:$AA$19,2,FALSE))/VLOOKUP($B423,Stats!$A$2:$AA$19,16,FALSE),""))</f>
        <v>1.1239747710142249</v>
      </c>
      <c r="BA423" s="46">
        <f>IF(ISNUMBER(VLOOKUP($B423,Stats!$A$2:$AA$19,2,FALSE))=FALSE,"",IF(ISNUMBER(X423),(X423-VLOOKUP($B423,Stats!$A$2:$AA$19,3,FALSE))/VLOOKUP($B423,Stats!$A$2:$AA$19,17,FALSE),""))</f>
        <v>-0.12237675597646717</v>
      </c>
      <c r="BB423" s="46"/>
      <c r="BC423" s="46"/>
      <c r="BD423" s="44">
        <f t="shared" si="81"/>
        <v>0.50079900751887885</v>
      </c>
      <c r="BE423" s="46">
        <f>IF(ISNUMBER(VLOOKUP($B423,Stats!$A$2:$AA$19,2,FALSE))=FALSE,"",IF(ISNUMBER(Y423),(Y423-VLOOKUP($B423,Stats!$A$2:$AA$19,5,FALSE))/VLOOKUP($B423,Stats!$A$2:$AA$19,19,FALSE),""))</f>
        <v>1.2333943721447502</v>
      </c>
      <c r="BF423" s="46"/>
      <c r="BG423" s="46"/>
      <c r="BH423" s="46">
        <f>IF(ISNUMBER(VLOOKUP($B423,Stats!$A$2:$AA$19,2,FALSE))=FALSE,"",IF(ISNUMBER(Z423),(Z423-VLOOKUP($B423,Stats!$A$2:$AA$19,8,FALSE))/VLOOKUP($B423,Stats!$A$2:$AA$19,22,FALSE),""))</f>
        <v>-0.38938659637819406</v>
      </c>
      <c r="BI423" s="46" t="str">
        <f>IF(ISNUMBER(VLOOKUP($B423,Stats!$A$2:$AA$19,2,FALSE))=FALSE,"",IF(ISNUMBER(#REF!),(#REF!-VLOOKUP($B423,Stats!$A$2:$AA$19,9,FALSE))/VLOOKUP($B423,Stats!$A$2:$AA$19,23,FALSE),""))</f>
        <v/>
      </c>
      <c r="BJ423" s="46" t="str">
        <f>IF(ISNUMBER(VLOOKUP($B423,Stats!$A$2:$AA$19,2,FALSE))=FALSE,"",IF(ISNUMBER(#REF!),(#REF!-VLOOKUP($B423,Stats!$A$2:$AA$19,10,FALSE))/VLOOKUP($B423,Stats!$A$2:$AA$19,24,FALSE),""))</f>
        <v/>
      </c>
      <c r="BK423" s="44">
        <f t="shared" si="86"/>
        <v>-0.98019203941478328</v>
      </c>
      <c r="BL423" s="46" t="str">
        <f>IF(ISNUMBER(VLOOKUP($B423,Stats!$A$2:$AA$19,2,FALSE))=FALSE,"",IF(ISNUMBER(#REF!),(#REF!-VLOOKUP($B423,Stats!$A$2:$AA$19,11,FALSE))/VLOOKUP($B423,Stats!$A$2:$AA$19,25,FALSE),""))</f>
        <v/>
      </c>
      <c r="BM423" s="46">
        <f>IF(ISNUMBER(VLOOKUP($B423,Stats!$A$2:$AA$19,2,FALSE))=FALSE,"",IF(ISNUMBER(AA423),(AA423-VLOOKUP($B423,Stats!$A$2:$AA$19,12,FALSE))/VLOOKUP($B423,Stats!$A$2:$AA$19,26,FALSE),""))</f>
        <v>-0.25699622302450392</v>
      </c>
      <c r="BN423" s="46" t="str">
        <f>IF(ISNUMBER(VLOOKUP($B423,Stats!$A$2:$AA$19,2,FALSE))=FALSE,"",IF(ISNUMBER(#REF!),(#REF!-VLOOKUP($B423,Stats!$A$2:$AA$19,13,FALSE))/VLOOKUP($B423,Stats!$A$2:$AA$19,27,FALSE),""))</f>
        <v/>
      </c>
      <c r="BO423" s="46" t="str">
        <f>IF(ISNUMBER(VLOOKUP($B423,Stats!$A$2:$AA$19,2,FALSE))=FALSE,"",IF(ISNUMBER(#REF!),(#REF!-VLOOKUP($B423,Stats!$A$2:$AA$19,14,FALSE))/VLOOKUP($B423,Stats!$A$2:$AB$19,28,FALSE),""))</f>
        <v/>
      </c>
      <c r="BP423" s="46"/>
      <c r="BQ423" s="46">
        <f>IF(ISNUMBER(VLOOKUP($B423,Stats!$A$2:$AA$19,2,FALSE))=FALSE,"",IF(ISNUMBER(BM423),BM423,(VLOOKUP($B423,Stats!$A$2:$AT$19,46,FALSE)-VLOOKUP($B423,Stats!$A$2:$AA$19,12,FALSE))/VLOOKUP($B423,Stats!$A$2:$AA$19,26,FALSE)))</f>
        <v>-0.25699622302450392</v>
      </c>
      <c r="BR423" s="51">
        <f t="shared" si="87"/>
        <v>-0.25699622302450392</v>
      </c>
      <c r="BS423" s="32" t="str">
        <f t="shared" si="82"/>
        <v>7831_201425</v>
      </c>
      <c r="BT423" s="53">
        <f t="shared" si="83"/>
        <v>-0.53935466674999488</v>
      </c>
    </row>
    <row r="424" spans="1:72" x14ac:dyDescent="0.15">
      <c r="A424" s="16">
        <v>7831</v>
      </c>
      <c r="B424" s="17">
        <v>201426</v>
      </c>
      <c r="C424" s="3">
        <v>0</v>
      </c>
      <c r="D424" s="23">
        <v>6.1110770926458891E-2</v>
      </c>
      <c r="E424" s="18">
        <v>1.5786989547248876E-2</v>
      </c>
      <c r="F424" s="24">
        <v>7</v>
      </c>
      <c r="G424" s="24">
        <v>3</v>
      </c>
      <c r="H424" s="20">
        <v>1.3996681677122298E-2</v>
      </c>
      <c r="I424" s="20">
        <v>-1.2456112383808985E-2</v>
      </c>
      <c r="J424" s="24">
        <v>3</v>
      </c>
      <c r="K424" s="24">
        <v>2</v>
      </c>
      <c r="L424" s="20">
        <v>2.6187872159436187E-2</v>
      </c>
      <c r="M424" s="20">
        <v>-1.7784674146574364E-2</v>
      </c>
      <c r="N424" s="19">
        <v>1.7329000000000001</v>
      </c>
      <c r="O424" s="19">
        <v>1.0605263157894738</v>
      </c>
      <c r="P424" s="25">
        <v>41999</v>
      </c>
      <c r="Q424" s="20">
        <v>-3.2053167088160861E-2</v>
      </c>
      <c r="R424" s="25">
        <v>41997</v>
      </c>
      <c r="S424" s="25">
        <f>IF(ISNUMBER(R424),VLOOKUP(B424,Index!$B$3:$AB$18,27,FALSE),"")</f>
        <v>41997</v>
      </c>
      <c r="T424" s="25">
        <f>IF(ISNUMBER($R424),VLOOKUP($B424,Index!$B$21:$AB$36,27,FALSE),"")</f>
        <v>41996</v>
      </c>
      <c r="U424" s="25">
        <f>IF(ISNUMBER($R424),VLOOKUP($B424,Index!$B$39:$AB$54,27,FALSE),"")</f>
        <v>41996</v>
      </c>
      <c r="W424" s="18">
        <v>1.8333231277937667</v>
      </c>
      <c r="X424" s="19">
        <v>0.7</v>
      </c>
      <c r="Y424" s="18">
        <v>0.29953706619946102</v>
      </c>
      <c r="Z424" s="19">
        <f t="shared" si="84"/>
        <v>0</v>
      </c>
      <c r="AA424" s="21">
        <v>1.9065439230506096</v>
      </c>
      <c r="AB424" s="28"/>
      <c r="AC424" s="18">
        <v>3.3610736909035199</v>
      </c>
      <c r="AD424" s="19">
        <v>0.48999999999999994</v>
      </c>
      <c r="AE424" s="18">
        <v>8.97224540273803E-2</v>
      </c>
      <c r="AF424" s="19">
        <f t="shared" si="85"/>
        <v>0</v>
      </c>
      <c r="AG424" s="21">
        <v>3.6349097305212088</v>
      </c>
      <c r="AH424" s="28"/>
      <c r="AK424" t="str">
        <f t="shared" si="91"/>
        <v/>
      </c>
      <c r="AL424" t="str">
        <f t="shared" si="91"/>
        <v/>
      </c>
      <c r="AM424" t="str">
        <f t="shared" si="91"/>
        <v/>
      </c>
      <c r="AN424" t="str">
        <f t="shared" si="91"/>
        <v/>
      </c>
      <c r="AO424" t="str">
        <f t="shared" si="91"/>
        <v/>
      </c>
      <c r="AP424">
        <f t="shared" si="91"/>
        <v>1.9065439230506096</v>
      </c>
      <c r="AQ424" t="str">
        <f t="shared" si="91"/>
        <v/>
      </c>
      <c r="AR424" t="str">
        <f t="shared" si="91"/>
        <v/>
      </c>
      <c r="AS424" t="str">
        <f t="shared" si="91"/>
        <v/>
      </c>
      <c r="AT424" t="str">
        <f t="shared" si="91"/>
        <v/>
      </c>
      <c r="AU424" t="str">
        <f t="shared" si="91"/>
        <v/>
      </c>
      <c r="AV424" t="str">
        <f t="shared" si="91"/>
        <v/>
      </c>
      <c r="AW424" t="str">
        <f t="shared" si="91"/>
        <v/>
      </c>
      <c r="AX424" t="str">
        <f t="shared" si="91"/>
        <v/>
      </c>
      <c r="AZ424" s="46">
        <f>IF(ISNUMBER(VLOOKUP($B424,Stats!$A$2:$AA$19,2,FALSE))=FALSE,"",IF(ISNUMBER(W424),(W424-VLOOKUP($B424,Stats!$A$2:$AA$19,2,FALSE))/VLOOKUP($B424,Stats!$A$2:$AA$19,16,FALSE),""))</f>
        <v>0.60139611075208055</v>
      </c>
      <c r="BA424" s="46">
        <f>IF(ISNUMBER(VLOOKUP($B424,Stats!$A$2:$AA$19,2,FALSE))=FALSE,"",IF(ISNUMBER(X424),(X424-VLOOKUP($B424,Stats!$A$2:$AA$19,3,FALSE))/VLOOKUP($B424,Stats!$A$2:$AA$19,17,FALSE),""))</f>
        <v>0.82927015326520481</v>
      </c>
      <c r="BB424" s="46"/>
      <c r="BC424" s="46"/>
      <c r="BD424" s="44">
        <f t="shared" si="81"/>
        <v>0.71533313200864268</v>
      </c>
      <c r="BE424" s="46">
        <f>IF(ISNUMBER(VLOOKUP($B424,Stats!$A$2:$AA$19,2,FALSE))=FALSE,"",IF(ISNUMBER(Y424),(Y424-VLOOKUP($B424,Stats!$A$2:$AA$19,5,FALSE))/VLOOKUP($B424,Stats!$A$2:$AA$19,19,FALSE),""))</f>
        <v>0.34719273609575346</v>
      </c>
      <c r="BF424" s="46"/>
      <c r="BG424" s="46"/>
      <c r="BH424" s="46">
        <f>IF(ISNUMBER(VLOOKUP($B424,Stats!$A$2:$AA$19,2,FALSE))=FALSE,"",IF(ISNUMBER(Z424),(Z424-VLOOKUP($B424,Stats!$A$2:$AA$19,8,FALSE))/VLOOKUP($B424,Stats!$A$2:$AA$19,22,FALSE),""))</f>
        <v>-0.60316436580698729</v>
      </c>
      <c r="BI424" s="46" t="str">
        <f>IF(ISNUMBER(VLOOKUP($B424,Stats!$A$2:$AA$19,2,FALSE))=FALSE,"",IF(ISNUMBER(#REF!),(#REF!-VLOOKUP($B424,Stats!$A$2:$AA$19,9,FALSE))/VLOOKUP($B424,Stats!$A$2:$AA$19,23,FALSE),""))</f>
        <v/>
      </c>
      <c r="BJ424" s="46" t="str">
        <f>IF(ISNUMBER(VLOOKUP($B424,Stats!$A$2:$AA$19,2,FALSE))=FALSE,"",IF(ISNUMBER(#REF!),(#REF!-VLOOKUP($B424,Stats!$A$2:$AA$19,10,FALSE))/VLOOKUP($B424,Stats!$A$2:$AA$19,24,FALSE),""))</f>
        <v/>
      </c>
      <c r="BK424" s="44">
        <f t="shared" si="86"/>
        <v>-0.42398422500912358</v>
      </c>
      <c r="BL424" s="46" t="str">
        <f>IF(ISNUMBER(VLOOKUP($B424,Stats!$A$2:$AA$19,2,FALSE))=FALSE,"",IF(ISNUMBER(#REF!),(#REF!-VLOOKUP($B424,Stats!$A$2:$AA$19,11,FALSE))/VLOOKUP($B424,Stats!$A$2:$AA$19,25,FALSE),""))</f>
        <v/>
      </c>
      <c r="BM424" s="46">
        <f>IF(ISNUMBER(VLOOKUP($B424,Stats!$A$2:$AA$19,2,FALSE))=FALSE,"",IF(ISNUMBER(AA424),(AA424-VLOOKUP($B424,Stats!$A$2:$AA$19,12,FALSE))/VLOOKUP($B424,Stats!$A$2:$AA$19,26,FALSE),""))</f>
        <v>-0.16684674822843054</v>
      </c>
      <c r="BN424" s="46" t="str">
        <f>IF(ISNUMBER(VLOOKUP($B424,Stats!$A$2:$AA$19,2,FALSE))=FALSE,"",IF(ISNUMBER(#REF!),(#REF!-VLOOKUP($B424,Stats!$A$2:$AA$19,13,FALSE))/VLOOKUP($B424,Stats!$A$2:$AA$19,27,FALSE),""))</f>
        <v/>
      </c>
      <c r="BO424" s="46" t="str">
        <f>IF(ISNUMBER(VLOOKUP($B424,Stats!$A$2:$AA$19,2,FALSE))=FALSE,"",IF(ISNUMBER(#REF!),(#REF!-VLOOKUP($B424,Stats!$A$2:$AA$19,14,FALSE))/VLOOKUP($B424,Stats!$A$2:$AB$19,28,FALSE),""))</f>
        <v/>
      </c>
      <c r="BP424" s="46"/>
      <c r="BQ424" s="46">
        <f>IF(ISNUMBER(VLOOKUP($B424,Stats!$A$2:$AA$19,2,FALSE))=FALSE,"",IF(ISNUMBER(BM424),BM424,(VLOOKUP($B424,Stats!$A$2:$AT$19,46,FALSE)-VLOOKUP($B424,Stats!$A$2:$AA$19,12,FALSE))/VLOOKUP($B424,Stats!$A$2:$AA$19,26,FALSE)))</f>
        <v>-0.16684674822843054</v>
      </c>
      <c r="BR424" s="51">
        <f t="shared" si="87"/>
        <v>-0.16684674822843054</v>
      </c>
      <c r="BS424" s="32" t="str">
        <f t="shared" si="82"/>
        <v>7831_201426</v>
      </c>
      <c r="BT424" s="53">
        <f t="shared" si="83"/>
        <v>-0.14469325824943172</v>
      </c>
    </row>
    <row r="425" spans="1:72" x14ac:dyDescent="0.15">
      <c r="A425" s="16">
        <v>7831</v>
      </c>
      <c r="B425" s="17">
        <v>201427</v>
      </c>
      <c r="C425" s="3">
        <v>0</v>
      </c>
      <c r="D425" s="23">
        <v>2.8911073922326613E-2</v>
      </c>
      <c r="E425" s="18">
        <v>9.4299703454261644E-3</v>
      </c>
      <c r="F425" s="24">
        <v>3</v>
      </c>
      <c r="G425" s="24">
        <v>0</v>
      </c>
      <c r="H425" s="20">
        <v>9.5748939815272962E-3</v>
      </c>
      <c r="I425" s="20" t="s">
        <v>25</v>
      </c>
      <c r="J425" s="24">
        <v>3</v>
      </c>
      <c r="K425" s="24">
        <v>0</v>
      </c>
      <c r="L425" s="20">
        <v>2.0197974480746117E-2</v>
      </c>
      <c r="M425" s="20">
        <v>2.1928559062840414E-3</v>
      </c>
      <c r="N425" s="19">
        <v>1.7829999999999999</v>
      </c>
      <c r="O425" s="19">
        <v>1.0266597570104221</v>
      </c>
      <c r="P425" s="25">
        <v>42004</v>
      </c>
      <c r="Q425" s="20">
        <v>0</v>
      </c>
      <c r="R425" s="25">
        <v>42002</v>
      </c>
      <c r="S425" s="25">
        <f>IF(ISNUMBER(R425),VLOOKUP(B425,Index!$B$3:$AB$18,27,FALSE),"")</f>
        <v>42002</v>
      </c>
      <c r="T425" s="25">
        <f>IF(ISNUMBER($R425),VLOOKUP($B425,Index!$B$21:$AB$36,27,FALSE),"")</f>
        <v>42003</v>
      </c>
      <c r="U425" s="25">
        <f>IF(ISNUMBER($R425),VLOOKUP($B425,Index!$B$39:$AB$54,27,FALSE),"")</f>
        <v>42003</v>
      </c>
      <c r="W425" s="18">
        <v>3.4693288706791936</v>
      </c>
      <c r="X425" s="19">
        <v>1</v>
      </c>
      <c r="Y425" s="18">
        <v>0.17892110735634872</v>
      </c>
      <c r="Z425" s="19">
        <f t="shared" si="84"/>
        <v>0</v>
      </c>
      <c r="AA425" s="21" t="s">
        <v>25</v>
      </c>
      <c r="AB425" s="28"/>
      <c r="AC425" s="18">
        <v>12.036242812928169</v>
      </c>
      <c r="AD425" s="19">
        <v>1</v>
      </c>
      <c r="AE425" s="18">
        <v>3.2012762657622068E-2</v>
      </c>
      <c r="AF425" s="19">
        <f t="shared" si="85"/>
        <v>0</v>
      </c>
      <c r="AG425" s="21" t="s">
        <v>25</v>
      </c>
      <c r="AH425" s="28"/>
      <c r="AK425" t="str">
        <f t="shared" si="91"/>
        <v/>
      </c>
      <c r="AL425" t="str">
        <f t="shared" si="91"/>
        <v/>
      </c>
      <c r="AM425" t="str">
        <f t="shared" si="91"/>
        <v/>
      </c>
      <c r="AN425" t="str">
        <f t="shared" si="91"/>
        <v/>
      </c>
      <c r="AO425" t="str">
        <f t="shared" si="91"/>
        <v/>
      </c>
      <c r="AP425" t="str">
        <f t="shared" si="91"/>
        <v/>
      </c>
      <c r="AQ425" t="str">
        <f t="shared" si="91"/>
        <v/>
      </c>
      <c r="AR425" t="str">
        <f t="shared" si="91"/>
        <v/>
      </c>
      <c r="AS425" t="str">
        <f t="shared" si="91"/>
        <v/>
      </c>
      <c r="AT425" t="str">
        <f t="shared" si="91"/>
        <v/>
      </c>
      <c r="AU425" t="str">
        <f t="shared" si="91"/>
        <v/>
      </c>
      <c r="AV425" t="str">
        <f t="shared" si="91"/>
        <v/>
      </c>
      <c r="AW425" t="str">
        <f t="shared" si="91"/>
        <v/>
      </c>
      <c r="AX425" t="str">
        <f t="shared" si="91"/>
        <v/>
      </c>
      <c r="AZ425" s="46">
        <f>IF(ISNUMBER(VLOOKUP($B425,Stats!$A$2:$AA$19,2,FALSE))=FALSE,"",IF(ISNUMBER(W425),(W425-VLOOKUP($B425,Stats!$A$2:$AA$19,2,FALSE))/VLOOKUP($B425,Stats!$A$2:$AA$19,16,FALSE),""))</f>
        <v>1.1038514858287214</v>
      </c>
      <c r="BA425" s="46">
        <f>IF(ISNUMBER(VLOOKUP($B425,Stats!$A$2:$AA$19,2,FALSE))=FALSE,"",IF(ISNUMBER(X425),(X425-VLOOKUP($B425,Stats!$A$2:$AA$19,3,FALSE))/VLOOKUP($B425,Stats!$A$2:$AA$19,17,FALSE),""))</f>
        <v>1.4327788106821593</v>
      </c>
      <c r="BB425" s="46"/>
      <c r="BC425" s="46"/>
      <c r="BD425" s="44">
        <f t="shared" si="81"/>
        <v>1.2683151482554402</v>
      </c>
      <c r="BE425" s="46">
        <f>IF(ISNUMBER(VLOOKUP($B425,Stats!$A$2:$AA$19,2,FALSE))=FALSE,"",IF(ISNUMBER(Y425),(Y425-VLOOKUP($B425,Stats!$A$2:$AA$19,5,FALSE))/VLOOKUP($B425,Stats!$A$2:$AA$19,19,FALSE),""))</f>
        <v>-7.5220992143085572E-2</v>
      </c>
      <c r="BF425" s="46"/>
      <c r="BG425" s="46"/>
      <c r="BH425" s="46">
        <f>IF(ISNUMBER(VLOOKUP($B425,Stats!$A$2:$AA$19,2,FALSE))=FALSE,"",IF(ISNUMBER(Z425),(Z425-VLOOKUP($B425,Stats!$A$2:$AA$19,8,FALSE))/VLOOKUP($B425,Stats!$A$2:$AA$19,22,FALSE),""))</f>
        <v>-1.3068976797370631</v>
      </c>
      <c r="BI425" s="46" t="str">
        <f>IF(ISNUMBER(VLOOKUP($B425,Stats!$A$2:$AA$19,2,FALSE))=FALSE,"",IF(ISNUMBER(#REF!),(#REF!-VLOOKUP($B425,Stats!$A$2:$AA$19,9,FALSE))/VLOOKUP($B425,Stats!$A$2:$AA$19,23,FALSE),""))</f>
        <v/>
      </c>
      <c r="BJ425" s="46" t="str">
        <f>IF(ISNUMBER(VLOOKUP($B425,Stats!$A$2:$AA$19,2,FALSE))=FALSE,"",IF(ISNUMBER(#REF!),(#REF!-VLOOKUP($B425,Stats!$A$2:$AA$19,10,FALSE))/VLOOKUP($B425,Stats!$A$2:$AA$19,24,FALSE),""))</f>
        <v/>
      </c>
      <c r="BK425" s="44">
        <f t="shared" si="86"/>
        <v>-0.33941460942095897</v>
      </c>
      <c r="BL425" s="46" t="str">
        <f>IF(ISNUMBER(VLOOKUP($B425,Stats!$A$2:$AA$19,2,FALSE))=FALSE,"",IF(ISNUMBER(#REF!),(#REF!-VLOOKUP($B425,Stats!$A$2:$AA$19,11,FALSE))/VLOOKUP($B425,Stats!$A$2:$AA$19,25,FALSE),""))</f>
        <v/>
      </c>
      <c r="BM425" s="46" t="str">
        <f>IF(ISNUMBER(VLOOKUP($B425,Stats!$A$2:$AA$19,2,FALSE))=FALSE,"",IF(ISNUMBER(AA425),(AA425-VLOOKUP($B425,Stats!$A$2:$AA$19,12,FALSE))/VLOOKUP($B425,Stats!$A$2:$AA$19,26,FALSE),""))</f>
        <v/>
      </c>
      <c r="BN425" s="46" t="str">
        <f>IF(ISNUMBER(VLOOKUP($B425,Stats!$A$2:$AA$19,2,FALSE))=FALSE,"",IF(ISNUMBER(#REF!),(#REF!-VLOOKUP($B425,Stats!$A$2:$AA$19,13,FALSE))/VLOOKUP($B425,Stats!$A$2:$AA$19,27,FALSE),""))</f>
        <v/>
      </c>
      <c r="BO425" s="46" t="str">
        <f>IF(ISNUMBER(VLOOKUP($B425,Stats!$A$2:$AA$19,2,FALSE))=FALSE,"",IF(ISNUMBER(#REF!),(#REF!-VLOOKUP($B425,Stats!$A$2:$AA$19,14,FALSE))/VLOOKUP($B425,Stats!$A$2:$AB$19,28,FALSE),""))</f>
        <v/>
      </c>
      <c r="BP425" s="46"/>
      <c r="BQ425" s="46">
        <f>IF(ISNUMBER(VLOOKUP($B425,Stats!$A$2:$AA$19,2,FALSE))=FALSE,"",IF(ISNUMBER(BM425),BM425,(VLOOKUP($B425,Stats!$A$2:$AT$19,46,FALSE)-VLOOKUP($B425,Stats!$A$2:$AA$19,12,FALSE))/VLOOKUP($B425,Stats!$A$2:$AA$19,26,FALSE)))</f>
        <v>-0.46642635650749076</v>
      </c>
      <c r="BR425" s="51">
        <f t="shared" si="87"/>
        <v>-0.46642635650749076</v>
      </c>
      <c r="BS425" s="32" t="str">
        <f t="shared" si="82"/>
        <v>7831_201427</v>
      </c>
      <c r="BT425" s="53">
        <f t="shared" si="83"/>
        <v>-4.327100730298547E-2</v>
      </c>
    </row>
    <row r="426" spans="1:72" x14ac:dyDescent="0.15">
      <c r="A426" s="16">
        <v>7831</v>
      </c>
      <c r="B426" s="17">
        <v>201501</v>
      </c>
      <c r="C426" s="3">
        <v>0</v>
      </c>
      <c r="D426" s="23">
        <v>2.0415030846887339E-2</v>
      </c>
      <c r="E426" s="18">
        <v>1.9238287066774065E-2</v>
      </c>
      <c r="F426" s="24">
        <v>3</v>
      </c>
      <c r="G426" s="24">
        <v>2</v>
      </c>
      <c r="H426" s="20">
        <v>1.4938060330586719E-2</v>
      </c>
      <c r="I426" s="20">
        <v>-1.1913087678627643E-2</v>
      </c>
      <c r="J426" s="24">
        <v>1</v>
      </c>
      <c r="K426" s="24">
        <v>1</v>
      </c>
      <c r="L426" s="20">
        <v>3.07347167694898E-2</v>
      </c>
      <c r="M426" s="20">
        <v>-2.2792330542803163E-2</v>
      </c>
      <c r="N426" s="19">
        <v>1.8514999999999999</v>
      </c>
      <c r="O426" s="19">
        <v>1.0074545652410489</v>
      </c>
      <c r="P426" s="25">
        <v>42011</v>
      </c>
      <c r="Q426" s="20">
        <v>-2.2792330542803163E-2</v>
      </c>
      <c r="R426" s="25">
        <v>42012</v>
      </c>
      <c r="S426" s="25">
        <f>IF(ISNUMBER(R426),VLOOKUP(B426,Index!$B$3:$AB$18,27,FALSE),"")</f>
        <v>42013</v>
      </c>
      <c r="T426" s="25">
        <f>IF(ISNUMBER($R426),VLOOKUP($B426,Index!$B$21:$AB$36,27,FALSE),"")</f>
        <v>42013</v>
      </c>
      <c r="U426" s="25">
        <f>IF(ISNUMBER($R426),VLOOKUP($B426,Index!$B$39:$AB$54,27,FALSE),"")</f>
        <v>42011</v>
      </c>
      <c r="W426" s="18">
        <v>1.4698822209758884</v>
      </c>
      <c r="X426" s="19">
        <v>0.6</v>
      </c>
      <c r="Y426" s="18">
        <v>0.36502083246699529</v>
      </c>
      <c r="Z426" s="19">
        <f t="shared" si="84"/>
        <v>1</v>
      </c>
      <c r="AA426" s="21">
        <v>0.89569738419459377</v>
      </c>
      <c r="AB426" s="28"/>
      <c r="AC426" s="18">
        <v>2.1605537435410103</v>
      </c>
      <c r="AD426" s="19">
        <v>0.36</v>
      </c>
      <c r="AE426" s="18">
        <v>0.13324020813489826</v>
      </c>
      <c r="AF426" s="19">
        <f t="shared" si="85"/>
        <v>1</v>
      </c>
      <c r="AG426" s="21">
        <v>0.80227380405303772</v>
      </c>
      <c r="AH426" s="28"/>
      <c r="AK426" t="str">
        <f t="shared" si="91"/>
        <v/>
      </c>
      <c r="AL426" t="str">
        <f t="shared" si="91"/>
        <v/>
      </c>
      <c r="AM426" t="str">
        <f t="shared" si="91"/>
        <v/>
      </c>
      <c r="AN426" t="str">
        <f t="shared" si="91"/>
        <v/>
      </c>
      <c r="AO426" t="str">
        <f t="shared" si="91"/>
        <v/>
      </c>
      <c r="AP426" t="str">
        <f t="shared" si="91"/>
        <v/>
      </c>
      <c r="AQ426" t="str">
        <f t="shared" si="91"/>
        <v/>
      </c>
      <c r="AR426">
        <f t="shared" si="91"/>
        <v>0.89569738419459377</v>
      </c>
      <c r="AS426" t="str">
        <f t="shared" si="91"/>
        <v/>
      </c>
      <c r="AT426" t="str">
        <f t="shared" si="91"/>
        <v/>
      </c>
      <c r="AU426" t="str">
        <f t="shared" si="91"/>
        <v/>
      </c>
      <c r="AV426" t="str">
        <f t="shared" si="91"/>
        <v/>
      </c>
      <c r="AW426" t="str">
        <f t="shared" si="91"/>
        <v/>
      </c>
      <c r="AX426" t="str">
        <f t="shared" si="91"/>
        <v/>
      </c>
      <c r="AZ426" s="46">
        <f>IF(ISNUMBER(VLOOKUP($B426,Stats!$A$2:$AA$19,2,FALSE))=FALSE,"",IF(ISNUMBER(W426),(W426-VLOOKUP($B426,Stats!$A$2:$AA$19,2,FALSE))/VLOOKUP($B426,Stats!$A$2:$AA$19,16,FALSE),""))</f>
        <v>7.5369549835649363E-2</v>
      </c>
      <c r="BA426" s="46">
        <f>IF(ISNUMBER(VLOOKUP($B426,Stats!$A$2:$AA$19,2,FALSE))=FALSE,"",IF(ISNUMBER(X426),(X426-VLOOKUP($B426,Stats!$A$2:$AA$19,3,FALSE))/VLOOKUP($B426,Stats!$A$2:$AA$19,17,FALSE),""))</f>
        <v>0.25266102439703397</v>
      </c>
      <c r="BB426" s="46"/>
      <c r="BC426" s="46"/>
      <c r="BD426" s="44">
        <f t="shared" si="81"/>
        <v>0.16401528711634167</v>
      </c>
      <c r="BE426" s="46">
        <f>IF(ISNUMBER(VLOOKUP($B426,Stats!$A$2:$AA$19,2,FALSE))=FALSE,"",IF(ISNUMBER(Y426),(Y426-VLOOKUP($B426,Stats!$A$2:$AA$19,5,FALSE))/VLOOKUP($B426,Stats!$A$2:$AA$19,19,FALSE),""))</f>
        <v>0.76032027419790704</v>
      </c>
      <c r="BF426" s="46"/>
      <c r="BG426" s="46"/>
      <c r="BH426" s="46">
        <f>IF(ISNUMBER(VLOOKUP($B426,Stats!$A$2:$AA$19,2,FALSE))=FALSE,"",IF(ISNUMBER(Z426),(Z426-VLOOKUP($B426,Stats!$A$2:$AA$19,8,FALSE))/VLOOKUP($B426,Stats!$A$2:$AA$19,22,FALSE),""))</f>
        <v>0.57826828658858598</v>
      </c>
      <c r="BI426" s="46" t="str">
        <f>IF(ISNUMBER(VLOOKUP($B426,Stats!$A$2:$AA$19,2,FALSE))=FALSE,"",IF(ISNUMBER(#REF!),(#REF!-VLOOKUP($B426,Stats!$A$2:$AA$19,9,FALSE))/VLOOKUP($B426,Stats!$A$2:$AA$19,23,FALSE),""))</f>
        <v/>
      </c>
      <c r="BJ426" s="46" t="str">
        <f>IF(ISNUMBER(VLOOKUP($B426,Stats!$A$2:$AA$19,2,FALSE))=FALSE,"",IF(ISNUMBER(#REF!),(#REF!-VLOOKUP($B426,Stats!$A$2:$AA$19,10,FALSE))/VLOOKUP($B426,Stats!$A$2:$AA$19,24,FALSE),""))</f>
        <v/>
      </c>
      <c r="BK426" s="44">
        <f t="shared" si="86"/>
        <v>-0.35874370596195909</v>
      </c>
      <c r="BL426" s="46" t="str">
        <f>IF(ISNUMBER(VLOOKUP($B426,Stats!$A$2:$AA$19,2,FALSE))=FALSE,"",IF(ISNUMBER(#REF!),(#REF!-VLOOKUP($B426,Stats!$A$2:$AA$19,11,FALSE))/VLOOKUP($B426,Stats!$A$2:$AA$19,25,FALSE),""))</f>
        <v/>
      </c>
      <c r="BM426" s="46">
        <f>IF(ISNUMBER(VLOOKUP($B426,Stats!$A$2:$AA$19,2,FALSE))=FALSE,"",IF(ISNUMBER(AA426),(AA426-VLOOKUP($B426,Stats!$A$2:$AA$19,12,FALSE))/VLOOKUP($B426,Stats!$A$2:$AA$19,26,FALSE),""))</f>
        <v>-0.3678895149864041</v>
      </c>
      <c r="BN426" s="46" t="str">
        <f>IF(ISNUMBER(VLOOKUP($B426,Stats!$A$2:$AA$19,2,FALSE))=FALSE,"",IF(ISNUMBER(#REF!),(#REF!-VLOOKUP($B426,Stats!$A$2:$AA$19,13,FALSE))/VLOOKUP($B426,Stats!$A$2:$AA$19,27,FALSE),""))</f>
        <v/>
      </c>
      <c r="BO426" s="46" t="str">
        <f>IF(ISNUMBER(VLOOKUP($B426,Stats!$A$2:$AA$19,2,FALSE))=FALSE,"",IF(ISNUMBER(#REF!),(#REF!-VLOOKUP($B426,Stats!$A$2:$AA$19,14,FALSE))/VLOOKUP($B426,Stats!$A$2:$AB$19,28,FALSE),""))</f>
        <v/>
      </c>
      <c r="BP426" s="46"/>
      <c r="BQ426" s="46">
        <f>IF(ISNUMBER(VLOOKUP($B426,Stats!$A$2:$AA$19,2,FALSE))=FALSE,"",IF(ISNUMBER(BM426),BM426,(VLOOKUP($B426,Stats!$A$2:$AT$19,46,FALSE)-VLOOKUP($B426,Stats!$A$2:$AA$19,12,FALSE))/VLOOKUP($B426,Stats!$A$2:$AA$19,26,FALSE)))</f>
        <v>-0.3678895149864041</v>
      </c>
      <c r="BR426" s="51">
        <f t="shared" si="87"/>
        <v>-0.3678895149864041</v>
      </c>
      <c r="BS426" s="32" t="str">
        <f t="shared" si="82"/>
        <v>7831_201501</v>
      </c>
      <c r="BT426" s="53">
        <f t="shared" si="83"/>
        <v>-0.25602106915118794</v>
      </c>
    </row>
    <row r="427" spans="1:72" x14ac:dyDescent="0.15">
      <c r="A427" s="16">
        <v>7831</v>
      </c>
      <c r="B427" s="17">
        <v>201502</v>
      </c>
      <c r="C427" s="3">
        <v>0</v>
      </c>
      <c r="D427" s="23">
        <v>2.7206771463119672E-2</v>
      </c>
      <c r="E427" s="18">
        <v>2.4715231366879694E-2</v>
      </c>
      <c r="F427" s="24">
        <v>6</v>
      </c>
      <c r="G427" s="24">
        <v>4</v>
      </c>
      <c r="H427" s="20">
        <v>1.6043717765162741E-2</v>
      </c>
      <c r="I427" s="20">
        <v>-1.6644352016306957E-2</v>
      </c>
      <c r="J427" s="24">
        <v>3</v>
      </c>
      <c r="K427" s="24">
        <v>1</v>
      </c>
      <c r="L427" s="20">
        <v>3.3160163590140401E-2</v>
      </c>
      <c r="M427" s="20">
        <v>-5.7940255743619606E-2</v>
      </c>
      <c r="N427" s="19">
        <v>1.8847</v>
      </c>
      <c r="O427" s="19">
        <v>1.0390319201720051</v>
      </c>
      <c r="P427" s="25">
        <v>42020</v>
      </c>
      <c r="Q427" s="20">
        <v>-5.7940255743619606E-2</v>
      </c>
      <c r="R427" s="25">
        <v>42023</v>
      </c>
      <c r="S427" s="25">
        <f>IF(ISNUMBER(R427),VLOOKUP(B427,Index!$B$3:$AB$18,27,FALSE),"")</f>
        <v>42023</v>
      </c>
      <c r="T427" s="25">
        <f>IF(ISNUMBER($R427),VLOOKUP($B427,Index!$B$21:$AB$36,27,FALSE),"")</f>
        <v>42023</v>
      </c>
      <c r="U427" s="25">
        <f>IF(ISNUMBER($R427),VLOOKUP($B427,Index!$B$39:$AB$54,27,FALSE),"")</f>
        <v>42027</v>
      </c>
      <c r="W427" s="18">
        <v>0.81620314389359017</v>
      </c>
      <c r="X427" s="19">
        <v>0.6</v>
      </c>
      <c r="Y427" s="18">
        <v>0.46893854410425873</v>
      </c>
      <c r="Z427" s="19">
        <f t="shared" si="84"/>
        <v>0</v>
      </c>
      <c r="AA427" s="21">
        <v>0.46956595399763468</v>
      </c>
      <c r="AB427" s="28"/>
      <c r="AC427" s="18">
        <v>0.6661875721017807</v>
      </c>
      <c r="AD427" s="19">
        <v>0.36</v>
      </c>
      <c r="AE427" s="18">
        <v>0.21990335814662182</v>
      </c>
      <c r="AF427" s="19">
        <f t="shared" si="85"/>
        <v>0</v>
      </c>
      <c r="AG427" s="21">
        <v>0.22049218515370878</v>
      </c>
      <c r="AH427" s="28"/>
      <c r="AK427" t="str">
        <f t="shared" si="91"/>
        <v/>
      </c>
      <c r="AL427" t="str">
        <f t="shared" si="91"/>
        <v/>
      </c>
      <c r="AM427" t="str">
        <f t="shared" si="91"/>
        <v/>
      </c>
      <c r="AN427" t="str">
        <f t="shared" si="91"/>
        <v/>
      </c>
      <c r="AO427" t="str">
        <f t="shared" si="91"/>
        <v/>
      </c>
      <c r="AP427" t="str">
        <f t="shared" si="91"/>
        <v/>
      </c>
      <c r="AQ427" t="str">
        <f t="shared" si="91"/>
        <v/>
      </c>
      <c r="AR427" t="str">
        <f t="shared" si="91"/>
        <v/>
      </c>
      <c r="AS427">
        <f t="shared" si="91"/>
        <v>0.46956595399763468</v>
      </c>
      <c r="AT427" t="str">
        <f t="shared" si="91"/>
        <v/>
      </c>
      <c r="AU427" t="str">
        <f t="shared" si="91"/>
        <v/>
      </c>
      <c r="AV427" t="str">
        <f t="shared" si="91"/>
        <v/>
      </c>
      <c r="AW427" t="str">
        <f t="shared" si="91"/>
        <v/>
      </c>
      <c r="AX427" t="str">
        <f t="shared" si="91"/>
        <v/>
      </c>
      <c r="AZ427" s="46">
        <f>IF(ISNUMBER(VLOOKUP($B427,Stats!$A$2:$AA$19,2,FALSE))=FALSE,"",IF(ISNUMBER(W427),(W427-VLOOKUP($B427,Stats!$A$2:$AA$19,2,FALSE))/VLOOKUP($B427,Stats!$A$2:$AA$19,16,FALSE),""))</f>
        <v>0.1547832687557357</v>
      </c>
      <c r="BA427" s="46">
        <f>IF(ISNUMBER(VLOOKUP($B427,Stats!$A$2:$AA$19,2,FALSE))=FALSE,"",IF(ISNUMBER(X427),(X427-VLOOKUP($B427,Stats!$A$2:$AA$19,3,FALSE))/VLOOKUP($B427,Stats!$A$2:$AA$19,17,FALSE),""))</f>
        <v>-0.52813738425366874</v>
      </c>
      <c r="BB427" s="46"/>
      <c r="BC427" s="46"/>
      <c r="BD427" s="44">
        <f t="shared" si="81"/>
        <v>-0.18667705774896654</v>
      </c>
      <c r="BE427" s="46">
        <f>IF(ISNUMBER(VLOOKUP($B427,Stats!$A$2:$AA$19,2,FALSE))=FALSE,"",IF(ISNUMBER(Y427),(Y427-VLOOKUP($B427,Stats!$A$2:$AA$19,5,FALSE))/VLOOKUP($B427,Stats!$A$2:$AA$19,19,FALSE),""))</f>
        <v>0.83412400870661629</v>
      </c>
      <c r="BF427" s="46"/>
      <c r="BG427" s="46"/>
      <c r="BH427" s="46">
        <f>IF(ISNUMBER(VLOOKUP($B427,Stats!$A$2:$AA$19,2,FALSE))=FALSE,"",IF(ISNUMBER(Z427),(Z427-VLOOKUP($B427,Stats!$A$2:$AA$19,8,FALSE))/VLOOKUP($B427,Stats!$A$2:$AA$19,22,FALSE),""))</f>
        <v>-0.48836753916131515</v>
      </c>
      <c r="BI427" s="46" t="str">
        <f>IF(ISNUMBER(VLOOKUP($B427,Stats!$A$2:$AA$19,2,FALSE))=FALSE,"",IF(ISNUMBER(#REF!),(#REF!-VLOOKUP($B427,Stats!$A$2:$AA$19,9,FALSE))/VLOOKUP($B427,Stats!$A$2:$AA$19,23,FALSE),""))</f>
        <v/>
      </c>
      <c r="BJ427" s="46" t="str">
        <f>IF(ISNUMBER(VLOOKUP($B427,Stats!$A$2:$AA$19,2,FALSE))=FALSE,"",IF(ISNUMBER(#REF!),(#REF!-VLOOKUP($B427,Stats!$A$2:$AA$19,10,FALSE))/VLOOKUP($B427,Stats!$A$2:$AA$19,24,FALSE),""))</f>
        <v/>
      </c>
      <c r="BK427" s="44">
        <f t="shared" si="86"/>
        <v>-0.73039706784302594</v>
      </c>
      <c r="BL427" s="46" t="str">
        <f>IF(ISNUMBER(VLOOKUP($B427,Stats!$A$2:$AA$19,2,FALSE))=FALSE,"",IF(ISNUMBER(#REF!),(#REF!-VLOOKUP($B427,Stats!$A$2:$AA$19,11,FALSE))/VLOOKUP($B427,Stats!$A$2:$AA$19,25,FALSE),""))</f>
        <v/>
      </c>
      <c r="BM427" s="46">
        <f>IF(ISNUMBER(VLOOKUP($B427,Stats!$A$2:$AA$19,2,FALSE))=FALSE,"",IF(ISNUMBER(AA427),(AA427-VLOOKUP($B427,Stats!$A$2:$AA$19,12,FALSE))/VLOOKUP($B427,Stats!$A$2:$AA$19,26,FALSE),""))</f>
        <v>-0.31248982232110051</v>
      </c>
      <c r="BN427" s="46" t="str">
        <f>IF(ISNUMBER(VLOOKUP($B427,Stats!$A$2:$AA$19,2,FALSE))=FALSE,"",IF(ISNUMBER(#REF!),(#REF!-VLOOKUP($B427,Stats!$A$2:$AA$19,13,FALSE))/VLOOKUP($B427,Stats!$A$2:$AA$19,27,FALSE),""))</f>
        <v/>
      </c>
      <c r="BO427" s="46" t="str">
        <f>IF(ISNUMBER(VLOOKUP($B427,Stats!$A$2:$AA$19,2,FALSE))=FALSE,"",IF(ISNUMBER(#REF!),(#REF!-VLOOKUP($B427,Stats!$A$2:$AA$19,14,FALSE))/VLOOKUP($B427,Stats!$A$2:$AB$19,28,FALSE),""))</f>
        <v/>
      </c>
      <c r="BP427" s="46"/>
      <c r="BQ427" s="46">
        <f>IF(ISNUMBER(VLOOKUP($B427,Stats!$A$2:$AA$19,2,FALSE))=FALSE,"",IF(ISNUMBER(BM427),BM427,(VLOOKUP($B427,Stats!$A$2:$AT$19,46,FALSE)-VLOOKUP($B427,Stats!$A$2:$AA$19,12,FALSE))/VLOOKUP($B427,Stats!$A$2:$AA$19,26,FALSE)))</f>
        <v>-0.31248982232110051</v>
      </c>
      <c r="BR427" s="51">
        <f t="shared" si="87"/>
        <v>-0.31248982232110051</v>
      </c>
      <c r="BS427" s="32" t="str">
        <f t="shared" si="82"/>
        <v>7831_201502</v>
      </c>
      <c r="BT427" s="53">
        <f t="shared" si="83"/>
        <v>-0.53807161671982895</v>
      </c>
    </row>
    <row r="428" spans="1:72" x14ac:dyDescent="0.15">
      <c r="A428" s="16">
        <v>7831</v>
      </c>
      <c r="B428" s="17">
        <v>201503</v>
      </c>
      <c r="C428" s="3">
        <v>0</v>
      </c>
      <c r="D428" s="23">
        <v>-7.2235004548129922E-2</v>
      </c>
      <c r="E428" s="18">
        <v>1.0551613456701095E-2</v>
      </c>
      <c r="F428" s="24">
        <v>1</v>
      </c>
      <c r="G428" s="24">
        <v>9</v>
      </c>
      <c r="H428" s="20">
        <v>1.8050953958642868E-2</v>
      </c>
      <c r="I428" s="20">
        <v>-1.024969066322972E-2</v>
      </c>
      <c r="J428" s="24">
        <v>1</v>
      </c>
      <c r="K428" s="24">
        <v>6</v>
      </c>
      <c r="L428" s="20">
        <v>1.8050953958642868E-2</v>
      </c>
      <c r="M428" s="20">
        <v>-1.8574351243673903E-2</v>
      </c>
      <c r="N428" s="19">
        <v>1.8652</v>
      </c>
      <c r="O428" s="19">
        <v>1</v>
      </c>
      <c r="P428" s="25">
        <v>42030</v>
      </c>
      <c r="Q428" s="20">
        <v>-7.0394595753806577E-2</v>
      </c>
      <c r="R428" s="25">
        <v>42041</v>
      </c>
      <c r="S428" s="25">
        <f>IF(ISNUMBER(R428),VLOOKUP(B428,Index!$B$3:$AB$18,27,FALSE),"")</f>
        <v>42041</v>
      </c>
      <c r="T428" s="25">
        <f>IF(ISNUMBER($R428),VLOOKUP($B428,Index!$B$21:$AB$36,27,FALSE),"")</f>
        <v>42041</v>
      </c>
      <c r="U428" s="25">
        <f>IF(ISNUMBER($R428),VLOOKUP($B428,Index!$B$39:$AB$54,27,FALSE),"")</f>
        <v>42034</v>
      </c>
      <c r="W428" s="18">
        <v>-2.1670501364438977</v>
      </c>
      <c r="X428" s="19">
        <v>0.1</v>
      </c>
      <c r="Y428" s="18">
        <v>0.20020278907714753</v>
      </c>
      <c r="Z428" s="19">
        <f t="shared" si="84"/>
        <v>0</v>
      </c>
      <c r="AA428" s="21" t="s">
        <v>25</v>
      </c>
      <c r="AB428" s="28"/>
      <c r="AC428" s="18">
        <v>4.696106293861515</v>
      </c>
      <c r="AD428" s="19">
        <v>1.0000000000000002E-2</v>
      </c>
      <c r="AE428" s="18">
        <v>4.0081156754268821E-2</v>
      </c>
      <c r="AF428" s="19">
        <f t="shared" si="85"/>
        <v>0</v>
      </c>
      <c r="AG428" s="21" t="s">
        <v>25</v>
      </c>
      <c r="AH428" s="28"/>
      <c r="AK428" t="str">
        <f t="shared" si="91"/>
        <v/>
      </c>
      <c r="AL428" t="str">
        <f t="shared" si="91"/>
        <v/>
      </c>
      <c r="AM428" t="str">
        <f t="shared" si="91"/>
        <v/>
      </c>
      <c r="AN428" t="str">
        <f t="shared" si="91"/>
        <v/>
      </c>
      <c r="AO428" t="str">
        <f t="shared" si="91"/>
        <v/>
      </c>
      <c r="AP428" t="str">
        <f t="shared" si="91"/>
        <v/>
      </c>
      <c r="AQ428" t="str">
        <f t="shared" si="91"/>
        <v/>
      </c>
      <c r="AR428" t="str">
        <f t="shared" si="91"/>
        <v/>
      </c>
      <c r="AS428" t="str">
        <f t="shared" si="91"/>
        <v/>
      </c>
      <c r="AT428" t="str">
        <f t="shared" si="91"/>
        <v/>
      </c>
      <c r="AU428" t="str">
        <f t="shared" si="91"/>
        <v/>
      </c>
      <c r="AV428" t="str">
        <f t="shared" si="91"/>
        <v/>
      </c>
      <c r="AW428" t="str">
        <f t="shared" si="91"/>
        <v/>
      </c>
      <c r="AX428" t="str">
        <f t="shared" si="91"/>
        <v/>
      </c>
      <c r="AZ428" s="46">
        <f>IF(ISNUMBER(VLOOKUP($B428,Stats!$A$2:$AA$19,2,FALSE))=FALSE,"",IF(ISNUMBER(W428),(W428-VLOOKUP($B428,Stats!$A$2:$AA$19,2,FALSE))/VLOOKUP($B428,Stats!$A$2:$AA$19,16,FALSE),""))</f>
        <v>-1.4755657336222263</v>
      </c>
      <c r="BA428" s="46">
        <f>IF(ISNUMBER(VLOOKUP($B428,Stats!$A$2:$AA$19,2,FALSE))=FALSE,"",IF(ISNUMBER(X428),(X428-VLOOKUP($B428,Stats!$A$2:$AA$19,3,FALSE))/VLOOKUP($B428,Stats!$A$2:$AA$19,17,FALSE),""))</f>
        <v>-1.6518577229403832</v>
      </c>
      <c r="BB428" s="46"/>
      <c r="BC428" s="46"/>
      <c r="BD428" s="44">
        <f t="shared" si="81"/>
        <v>-1.5637117282813047</v>
      </c>
      <c r="BE428" s="46">
        <f>IF(ISNUMBER(VLOOKUP($B428,Stats!$A$2:$AA$19,2,FALSE))=FALSE,"",IF(ISNUMBER(Y428),(Y428-VLOOKUP($B428,Stats!$A$2:$AA$19,5,FALSE))/VLOOKUP($B428,Stats!$A$2:$AA$19,19,FALSE),""))</f>
        <v>0.43854550643417761</v>
      </c>
      <c r="BF428" s="46"/>
      <c r="BG428" s="46"/>
      <c r="BH428" s="46">
        <f>IF(ISNUMBER(VLOOKUP($B428,Stats!$A$2:$AA$19,2,FALSE))=FALSE,"",IF(ISNUMBER(Z428),(Z428-VLOOKUP($B428,Stats!$A$2:$AA$19,8,FALSE))/VLOOKUP($B428,Stats!$A$2:$AA$19,22,FALSE),""))</f>
        <v>-0.64412337137479436</v>
      </c>
      <c r="BI428" s="46" t="str">
        <f>IF(ISNUMBER(VLOOKUP($B428,Stats!$A$2:$AA$19,2,FALSE))=FALSE,"",IF(ISNUMBER(#REF!),(#REF!-VLOOKUP($B428,Stats!$A$2:$AA$19,9,FALSE))/VLOOKUP($B428,Stats!$A$2:$AA$19,23,FALSE),""))</f>
        <v/>
      </c>
      <c r="BJ428" s="46" t="str">
        <f>IF(ISNUMBER(VLOOKUP($B428,Stats!$A$2:$AA$19,2,FALSE))=FALSE,"",IF(ISNUMBER(#REF!),(#REF!-VLOOKUP($B428,Stats!$A$2:$AA$19,10,FALSE))/VLOOKUP($B428,Stats!$A$2:$AA$19,24,FALSE),""))</f>
        <v/>
      </c>
      <c r="BK428" s="44">
        <f t="shared" si="86"/>
        <v>-0.50021886591636255</v>
      </c>
      <c r="BL428" s="46" t="str">
        <f>IF(ISNUMBER(VLOOKUP($B428,Stats!$A$2:$AA$19,2,FALSE))=FALSE,"",IF(ISNUMBER(#REF!),(#REF!-VLOOKUP($B428,Stats!$A$2:$AA$19,11,FALSE))/VLOOKUP($B428,Stats!$A$2:$AA$19,25,FALSE),""))</f>
        <v/>
      </c>
      <c r="BM428" s="46" t="str">
        <f>IF(ISNUMBER(VLOOKUP($B428,Stats!$A$2:$AA$19,2,FALSE))=FALSE,"",IF(ISNUMBER(AA428),(AA428-VLOOKUP($B428,Stats!$A$2:$AA$19,12,FALSE))/VLOOKUP($B428,Stats!$A$2:$AA$19,26,FALSE),""))</f>
        <v/>
      </c>
      <c r="BN428" s="46" t="str">
        <f>IF(ISNUMBER(VLOOKUP($B428,Stats!$A$2:$AA$19,2,FALSE))=FALSE,"",IF(ISNUMBER(#REF!),(#REF!-VLOOKUP($B428,Stats!$A$2:$AA$19,13,FALSE))/VLOOKUP($B428,Stats!$A$2:$AA$19,27,FALSE),""))</f>
        <v/>
      </c>
      <c r="BO428" s="46" t="str">
        <f>IF(ISNUMBER(VLOOKUP($B428,Stats!$A$2:$AA$19,2,FALSE))=FALSE,"",IF(ISNUMBER(#REF!),(#REF!-VLOOKUP($B428,Stats!$A$2:$AA$19,14,FALSE))/VLOOKUP($B428,Stats!$A$2:$AB$19,28,FALSE),""))</f>
        <v/>
      </c>
      <c r="BP428" s="46"/>
      <c r="BQ428" s="46">
        <f>IF(ISNUMBER(VLOOKUP($B428,Stats!$A$2:$AA$19,2,FALSE))=FALSE,"",IF(ISNUMBER(BM428),BM428,(VLOOKUP($B428,Stats!$A$2:$AT$19,46,FALSE)-VLOOKUP($B428,Stats!$A$2:$AA$19,12,FALSE))/VLOOKUP($B428,Stats!$A$2:$AA$19,26,FALSE)))</f>
        <v>-0.53964354662323732</v>
      </c>
      <c r="BR428" s="51">
        <f t="shared" si="87"/>
        <v>-0.53964354662323732</v>
      </c>
      <c r="BS428" s="32" t="str">
        <f t="shared" si="82"/>
        <v>7831_201503</v>
      </c>
      <c r="BT428" s="53">
        <f t="shared" si="83"/>
        <v>-0.72080237453072593</v>
      </c>
    </row>
    <row r="429" spans="1:72" x14ac:dyDescent="0.15">
      <c r="A429" s="16">
        <v>7831</v>
      </c>
      <c r="B429" s="17">
        <v>201504</v>
      </c>
      <c r="C429" s="3">
        <v>0</v>
      </c>
      <c r="D429" s="23">
        <v>6.2171982236576495E-2</v>
      </c>
      <c r="E429" s="18">
        <v>4.201245911206992E-3</v>
      </c>
      <c r="F429" s="24">
        <v>7</v>
      </c>
      <c r="G429" s="24">
        <v>0</v>
      </c>
      <c r="H429" s="20">
        <v>8.6612836217839304E-3</v>
      </c>
      <c r="I429" s="20" t="s">
        <v>25</v>
      </c>
      <c r="J429" s="24">
        <v>7</v>
      </c>
      <c r="K429" s="24">
        <v>0</v>
      </c>
      <c r="L429" s="20">
        <v>1.3590228797522919E-2</v>
      </c>
      <c r="M429" s="20">
        <v>2.6884731712781829E-3</v>
      </c>
      <c r="N429" s="19">
        <v>1.8416999999999999</v>
      </c>
      <c r="O429" s="19">
        <v>1.0560811973163597</v>
      </c>
      <c r="P429" s="25">
        <v>42052</v>
      </c>
      <c r="Q429" s="20">
        <v>0</v>
      </c>
      <c r="R429" s="25">
        <v>42044</v>
      </c>
      <c r="S429" s="25">
        <f>IF(ISNUMBER(R429),VLOOKUP(B429,Index!$B$3:$AB$18,27,FALSE),"")</f>
        <v>42044</v>
      </c>
      <c r="T429" s="25">
        <f>IF(ISNUMBER($R429),VLOOKUP($B429,Index!$B$21:$AB$36,27,FALSE),"")</f>
        <v>42044</v>
      </c>
      <c r="U429" s="25">
        <f>IF(ISNUMBER($R429),VLOOKUP($B429,Index!$B$39:$AB$54,27,FALSE),"")</f>
        <v>42052</v>
      </c>
      <c r="W429" s="18">
        <v>2.4868792894630598</v>
      </c>
      <c r="X429" s="19">
        <v>1</v>
      </c>
      <c r="Y429" s="18">
        <v>7.9713036539301702E-2</v>
      </c>
      <c r="Z429" s="19">
        <f t="shared" si="84"/>
        <v>0</v>
      </c>
      <c r="AA429" s="21" t="s">
        <v>25</v>
      </c>
      <c r="AB429" s="28"/>
      <c r="AC429" s="18">
        <v>6.1845686003602935</v>
      </c>
      <c r="AD429" s="19">
        <v>1</v>
      </c>
      <c r="AE429" s="18">
        <v>6.3541681943160479E-3</v>
      </c>
      <c r="AF429" s="19">
        <f t="shared" si="85"/>
        <v>0</v>
      </c>
      <c r="AG429" s="21" t="s">
        <v>25</v>
      </c>
      <c r="AH429" s="28"/>
      <c r="AK429" t="str">
        <f t="shared" si="91"/>
        <v/>
      </c>
      <c r="AL429" t="str">
        <f t="shared" si="91"/>
        <v/>
      </c>
      <c r="AM429" t="str">
        <f t="shared" si="91"/>
        <v/>
      </c>
      <c r="AN429" t="str">
        <f t="shared" si="91"/>
        <v/>
      </c>
      <c r="AO429" t="str">
        <f t="shared" si="91"/>
        <v/>
      </c>
      <c r="AP429" t="str">
        <f t="shared" si="91"/>
        <v/>
      </c>
      <c r="AQ429" t="str">
        <f t="shared" si="91"/>
        <v/>
      </c>
      <c r="AR429" t="str">
        <f t="shared" si="91"/>
        <v/>
      </c>
      <c r="AS429" t="str">
        <f t="shared" si="91"/>
        <v/>
      </c>
      <c r="AT429" t="str">
        <f t="shared" si="91"/>
        <v/>
      </c>
      <c r="AU429" t="str">
        <f t="shared" si="91"/>
        <v/>
      </c>
      <c r="AV429" t="str">
        <f t="shared" si="91"/>
        <v/>
      </c>
      <c r="AW429" t="str">
        <f t="shared" si="91"/>
        <v/>
      </c>
      <c r="AX429" t="str">
        <f t="shared" si="91"/>
        <v/>
      </c>
      <c r="AZ429" s="46">
        <f>IF(ISNUMBER(VLOOKUP($B429,Stats!$A$2:$AA$19,2,FALSE))=FALSE,"",IF(ISNUMBER(W429),(W429-VLOOKUP($B429,Stats!$A$2:$AA$19,2,FALSE))/VLOOKUP($B429,Stats!$A$2:$AA$19,16,FALSE),""))</f>
        <v>0.48684983048140296</v>
      </c>
      <c r="BA429" s="46">
        <f>IF(ISNUMBER(VLOOKUP($B429,Stats!$A$2:$AA$19,2,FALSE))=FALSE,"",IF(ISNUMBER(X429),(X429-VLOOKUP($B429,Stats!$A$2:$AA$19,3,FALSE))/VLOOKUP($B429,Stats!$A$2:$AA$19,17,FALSE),""))</f>
        <v>0.93772145929647244</v>
      </c>
      <c r="BB429" s="46"/>
      <c r="BC429" s="46"/>
      <c r="BD429" s="44">
        <f t="shared" si="81"/>
        <v>0.71228564488893764</v>
      </c>
      <c r="BE429" s="46">
        <f>IF(ISNUMBER(VLOOKUP($B429,Stats!$A$2:$AA$19,2,FALSE))=FALSE,"",IF(ISNUMBER(Y429),(Y429-VLOOKUP($B429,Stats!$A$2:$AA$19,5,FALSE))/VLOOKUP($B429,Stats!$A$2:$AA$19,19,FALSE),""))</f>
        <v>-0.31727869250148971</v>
      </c>
      <c r="BF429" s="46"/>
      <c r="BG429" s="46"/>
      <c r="BH429" s="46">
        <f>IF(ISNUMBER(VLOOKUP($B429,Stats!$A$2:$AA$19,2,FALSE))=FALSE,"",IF(ISNUMBER(Z429),(Z429-VLOOKUP($B429,Stats!$A$2:$AA$19,8,FALSE))/VLOOKUP($B429,Stats!$A$2:$AA$19,22,FALSE),""))</f>
        <v>-0.5145844845400992</v>
      </c>
      <c r="BI429" s="46" t="str">
        <f>IF(ISNUMBER(VLOOKUP($B429,Stats!$A$2:$AA$19,2,FALSE))=FALSE,"",IF(ISNUMBER(#REF!),(#REF!-VLOOKUP($B429,Stats!$A$2:$AA$19,9,FALSE))/VLOOKUP($B429,Stats!$A$2:$AA$19,23,FALSE),""))</f>
        <v/>
      </c>
      <c r="BJ429" s="46" t="str">
        <f>IF(ISNUMBER(VLOOKUP($B429,Stats!$A$2:$AA$19,2,FALSE))=FALSE,"",IF(ISNUMBER(#REF!),(#REF!-VLOOKUP($B429,Stats!$A$2:$AA$19,10,FALSE))/VLOOKUP($B429,Stats!$A$2:$AA$19,24,FALSE),""))</f>
        <v/>
      </c>
      <c r="BK429" s="44">
        <f t="shared" si="86"/>
        <v>6.7719739389013017E-2</v>
      </c>
      <c r="BL429" s="46" t="str">
        <f>IF(ISNUMBER(VLOOKUP($B429,Stats!$A$2:$AA$19,2,FALSE))=FALSE,"",IF(ISNUMBER(#REF!),(#REF!-VLOOKUP($B429,Stats!$A$2:$AA$19,11,FALSE))/VLOOKUP($B429,Stats!$A$2:$AA$19,25,FALSE),""))</f>
        <v/>
      </c>
      <c r="BM429" s="46" t="str">
        <f>IF(ISNUMBER(VLOOKUP($B429,Stats!$A$2:$AA$19,2,FALSE))=FALSE,"",IF(ISNUMBER(AA429),(AA429-VLOOKUP($B429,Stats!$A$2:$AA$19,12,FALSE))/VLOOKUP($B429,Stats!$A$2:$AA$19,26,FALSE),""))</f>
        <v/>
      </c>
      <c r="BN429" s="46" t="str">
        <f>IF(ISNUMBER(VLOOKUP($B429,Stats!$A$2:$AA$19,2,FALSE))=FALSE,"",IF(ISNUMBER(#REF!),(#REF!-VLOOKUP($B429,Stats!$A$2:$AA$19,13,FALSE))/VLOOKUP($B429,Stats!$A$2:$AA$19,27,FALSE),""))</f>
        <v/>
      </c>
      <c r="BO429" s="46" t="str">
        <f>IF(ISNUMBER(VLOOKUP($B429,Stats!$A$2:$AA$19,2,FALSE))=FALSE,"",IF(ISNUMBER(#REF!),(#REF!-VLOOKUP($B429,Stats!$A$2:$AA$19,14,FALSE))/VLOOKUP($B429,Stats!$A$2:$AB$19,28,FALSE),""))</f>
        <v/>
      </c>
      <c r="BP429" s="46"/>
      <c r="BQ429" s="46">
        <f>IF(ISNUMBER(VLOOKUP($B429,Stats!$A$2:$AA$19,2,FALSE))=FALSE,"",IF(ISNUMBER(BM429),BM429,(VLOOKUP($B429,Stats!$A$2:$AT$19,46,FALSE)-VLOOKUP($B429,Stats!$A$2:$AA$19,12,FALSE))/VLOOKUP($B429,Stats!$A$2:$AA$19,26,FALSE)))</f>
        <v>-0.64096278450557098</v>
      </c>
      <c r="BR429" s="51">
        <f t="shared" si="87"/>
        <v>-0.64096278450557098</v>
      </c>
      <c r="BS429" s="32" t="str">
        <f t="shared" si="82"/>
        <v>7831_201504</v>
      </c>
      <c r="BT429" s="53">
        <f t="shared" si="83"/>
        <v>5.4896415710081137E-2</v>
      </c>
    </row>
    <row r="430" spans="1:72" x14ac:dyDescent="0.15">
      <c r="A430" s="16">
        <v>7831</v>
      </c>
      <c r="B430" s="17">
        <v>201505</v>
      </c>
      <c r="C430" s="3">
        <v>0</v>
      </c>
      <c r="D430" s="23">
        <v>5.5926589563990436E-3</v>
      </c>
      <c r="E430" s="18">
        <v>1.1825178479543678E-2</v>
      </c>
      <c r="F430" s="24">
        <v>4</v>
      </c>
      <c r="G430" s="24">
        <v>4</v>
      </c>
      <c r="H430" s="20">
        <v>1.035177437573459E-2</v>
      </c>
      <c r="I430" s="20">
        <v>-8.8342933125214462E-3</v>
      </c>
      <c r="J430" s="24">
        <v>3</v>
      </c>
      <c r="K430" s="24">
        <v>2</v>
      </c>
      <c r="L430" s="20">
        <v>1.4223605818259877E-2</v>
      </c>
      <c r="M430" s="20">
        <v>-2.048052497883146E-2</v>
      </c>
      <c r="N430" s="19">
        <v>1.8895999999999999</v>
      </c>
      <c r="O430" s="19">
        <v>1.0313847497407347</v>
      </c>
      <c r="P430" s="25">
        <v>42065</v>
      </c>
      <c r="Q430" s="20">
        <v>-2.048052497883146E-2</v>
      </c>
      <c r="R430" s="25">
        <v>42066</v>
      </c>
      <c r="S430" s="25">
        <f>IF(ISNUMBER(R430),VLOOKUP(B430,Index!$B$3:$AB$18,27,FALSE),"")</f>
        <v>42069</v>
      </c>
      <c r="T430" s="25">
        <f>IF(ISNUMBER($R430),VLOOKUP($B430,Index!$B$21:$AB$36,27,FALSE),"")</f>
        <v>42069</v>
      </c>
      <c r="U430" s="25">
        <f>IF(ISNUMBER($R430),VLOOKUP($B430,Index!$B$39:$AB$54,27,FALSE),"")</f>
        <v>42069</v>
      </c>
      <c r="W430" s="18">
        <v>0.20133572243036557</v>
      </c>
      <c r="X430" s="19">
        <v>0.5</v>
      </c>
      <c r="Y430" s="18">
        <v>0.22436698640018912</v>
      </c>
      <c r="Z430" s="19">
        <f t="shared" si="84"/>
        <v>3</v>
      </c>
      <c r="AA430" s="21">
        <v>0.27307205074965513</v>
      </c>
      <c r="AB430" s="28"/>
      <c r="AC430" s="18">
        <v>4.0536073126557208E-2</v>
      </c>
      <c r="AD430" s="19">
        <v>0.25</v>
      </c>
      <c r="AE430" s="18">
        <v>5.0340544586302653E-2</v>
      </c>
      <c r="AF430" s="19">
        <f t="shared" si="85"/>
        <v>9</v>
      </c>
      <c r="AG430" s="21">
        <v>7.4568344900622224E-2</v>
      </c>
      <c r="AH430" s="28"/>
      <c r="AK430" t="str">
        <f t="shared" si="91"/>
        <v/>
      </c>
      <c r="AL430" t="str">
        <f t="shared" si="91"/>
        <v/>
      </c>
      <c r="AM430" t="str">
        <f t="shared" si="91"/>
        <v/>
      </c>
      <c r="AN430" t="str">
        <f t="shared" si="91"/>
        <v/>
      </c>
      <c r="AO430" t="str">
        <f t="shared" si="91"/>
        <v/>
      </c>
      <c r="AP430" t="str">
        <f t="shared" si="91"/>
        <v/>
      </c>
      <c r="AQ430" t="str">
        <f t="shared" si="91"/>
        <v/>
      </c>
      <c r="AR430" t="str">
        <f t="shared" si="91"/>
        <v/>
      </c>
      <c r="AS430" t="str">
        <f t="shared" si="91"/>
        <v/>
      </c>
      <c r="AT430" t="str">
        <f t="shared" si="91"/>
        <v/>
      </c>
      <c r="AU430" t="str">
        <f t="shared" si="91"/>
        <v/>
      </c>
      <c r="AV430">
        <f t="shared" si="91"/>
        <v>0.27307205074965513</v>
      </c>
      <c r="AW430" t="str">
        <f t="shared" si="91"/>
        <v/>
      </c>
      <c r="AX430" t="str">
        <f t="shared" si="91"/>
        <v/>
      </c>
      <c r="AZ430" s="46">
        <f>IF(ISNUMBER(VLOOKUP($B430,Stats!$A$2:$AA$19,2,FALSE))=FALSE,"",IF(ISNUMBER(W430),(W430-VLOOKUP($B430,Stats!$A$2:$AA$19,2,FALSE))/VLOOKUP($B430,Stats!$A$2:$AA$19,16,FALSE),""))</f>
        <v>-8.8673975872016905E-2</v>
      </c>
      <c r="BA430" s="46">
        <f>IF(ISNUMBER(VLOOKUP($B430,Stats!$A$2:$AA$19,2,FALSE))=FALSE,"",IF(ISNUMBER(X430),(X430-VLOOKUP($B430,Stats!$A$2:$AA$19,3,FALSE))/VLOOKUP($B430,Stats!$A$2:$AA$19,17,FALSE),""))</f>
        <v>-0.52592327303600894</v>
      </c>
      <c r="BB430" s="46"/>
      <c r="BC430" s="46"/>
      <c r="BD430" s="44">
        <f t="shared" si="81"/>
        <v>-0.3072986244540129</v>
      </c>
      <c r="BE430" s="46">
        <f>IF(ISNUMBER(VLOOKUP($B430,Stats!$A$2:$AA$19,2,FALSE))=FALSE,"",IF(ISNUMBER(Y430),(Y430-VLOOKUP($B430,Stats!$A$2:$AA$19,5,FALSE))/VLOOKUP($B430,Stats!$A$2:$AA$19,19,FALSE),""))</f>
        <v>0.47599295260661689</v>
      </c>
      <c r="BF430" s="46"/>
      <c r="BG430" s="46"/>
      <c r="BH430" s="46">
        <f>IF(ISNUMBER(VLOOKUP($B430,Stats!$A$2:$AA$19,2,FALSE))=FALSE,"",IF(ISNUMBER(Z430),(Z430-VLOOKUP($B430,Stats!$A$2:$AA$19,8,FALSE))/VLOOKUP($B430,Stats!$A$2:$AA$19,22,FALSE),""))</f>
        <v>0.6589932942433816</v>
      </c>
      <c r="BI430" s="46" t="str">
        <f>IF(ISNUMBER(VLOOKUP($B430,Stats!$A$2:$AA$19,2,FALSE))=FALSE,"",IF(ISNUMBER(#REF!),(#REF!-VLOOKUP($B430,Stats!$A$2:$AA$19,9,FALSE))/VLOOKUP($B430,Stats!$A$2:$AA$19,23,FALSE),""))</f>
        <v/>
      </c>
      <c r="BJ430" s="46" t="str">
        <f>IF(ISNUMBER(VLOOKUP($B430,Stats!$A$2:$AA$19,2,FALSE))=FALSE,"",IF(ISNUMBER(#REF!),(#REF!-VLOOKUP($B430,Stats!$A$2:$AA$19,10,FALSE))/VLOOKUP($B430,Stats!$A$2:$AA$19,24,FALSE),""))</f>
        <v/>
      </c>
      <c r="BK430" s="44">
        <f t="shared" si="86"/>
        <v>-0.13549707855161733</v>
      </c>
      <c r="BL430" s="46" t="str">
        <f>IF(ISNUMBER(VLOOKUP($B430,Stats!$A$2:$AA$19,2,FALSE))=FALSE,"",IF(ISNUMBER(#REF!),(#REF!-VLOOKUP($B430,Stats!$A$2:$AA$19,11,FALSE))/VLOOKUP($B430,Stats!$A$2:$AA$19,25,FALSE),""))</f>
        <v/>
      </c>
      <c r="BM430" s="46">
        <f>IF(ISNUMBER(VLOOKUP($B430,Stats!$A$2:$AA$19,2,FALSE))=FALSE,"",IF(ISNUMBER(AA430),(AA430-VLOOKUP($B430,Stats!$A$2:$AA$19,12,FALSE))/VLOOKUP($B430,Stats!$A$2:$AA$19,26,FALSE),""))</f>
        <v>-0.35563149484791218</v>
      </c>
      <c r="BN430" s="46" t="str">
        <f>IF(ISNUMBER(VLOOKUP($B430,Stats!$A$2:$AA$19,2,FALSE))=FALSE,"",IF(ISNUMBER(#REF!),(#REF!-VLOOKUP($B430,Stats!$A$2:$AA$19,13,FALSE))/VLOOKUP($B430,Stats!$A$2:$AA$19,27,FALSE),""))</f>
        <v/>
      </c>
      <c r="BO430" s="46" t="str">
        <f>IF(ISNUMBER(VLOOKUP($B430,Stats!$A$2:$AA$19,2,FALSE))=FALSE,"",IF(ISNUMBER(#REF!),(#REF!-VLOOKUP($B430,Stats!$A$2:$AA$19,14,FALSE))/VLOOKUP($B430,Stats!$A$2:$AB$19,28,FALSE),""))</f>
        <v/>
      </c>
      <c r="BP430" s="46"/>
      <c r="BQ430" s="46">
        <f>IF(ISNUMBER(VLOOKUP($B430,Stats!$A$2:$AA$19,2,FALSE))=FALSE,"",IF(ISNUMBER(BM430),BM430,(VLOOKUP($B430,Stats!$A$2:$AT$19,46,FALSE)-VLOOKUP($B430,Stats!$A$2:$AA$19,12,FALSE))/VLOOKUP($B430,Stats!$A$2:$AA$19,26,FALSE)))</f>
        <v>-0.35563149484791218</v>
      </c>
      <c r="BR430" s="51">
        <f t="shared" si="87"/>
        <v>-0.35563149484791218</v>
      </c>
      <c r="BS430" s="32" t="str">
        <f t="shared" si="82"/>
        <v>7831_201505</v>
      </c>
      <c r="BT430" s="53">
        <f t="shared" si="83"/>
        <v>-0.21388427099135543</v>
      </c>
    </row>
    <row r="431" spans="1:72" x14ac:dyDescent="0.15">
      <c r="A431" s="16">
        <v>7831</v>
      </c>
      <c r="B431" s="17">
        <v>201506</v>
      </c>
      <c r="C431" s="3">
        <v>0</v>
      </c>
      <c r="D431" s="23">
        <v>5.8153347732181393E-2</v>
      </c>
      <c r="E431" s="18">
        <v>5.0383132755451197E-3</v>
      </c>
      <c r="F431" s="24">
        <v>9</v>
      </c>
      <c r="G431" s="24">
        <v>1</v>
      </c>
      <c r="H431" s="20">
        <v>6.3405162288369243E-3</v>
      </c>
      <c r="I431" s="20">
        <v>-2.6608482784307164E-4</v>
      </c>
      <c r="J431" s="24">
        <v>6</v>
      </c>
      <c r="K431" s="24">
        <v>1</v>
      </c>
      <c r="L431" s="20">
        <v>1.6788475797055336E-2</v>
      </c>
      <c r="M431" s="20">
        <v>-2.6608482784307164E-4</v>
      </c>
      <c r="N431" s="19">
        <v>1.9597</v>
      </c>
      <c r="O431" s="19">
        <v>1.051172021670332</v>
      </c>
      <c r="P431" s="25">
        <v>42083</v>
      </c>
      <c r="Q431" s="20">
        <v>-2.6608482784307164E-4</v>
      </c>
      <c r="R431" s="25">
        <v>42075</v>
      </c>
      <c r="S431" s="25">
        <f>IF(ISNUMBER(R431),VLOOKUP(B431,Index!$B$3:$AB$18,27,FALSE),"")</f>
        <v>42073</v>
      </c>
      <c r="T431" s="25">
        <f>IF(ISNUMBER($R431),VLOOKUP($B431,Index!$B$21:$AB$36,27,FALSE),"")</f>
        <v>42075</v>
      </c>
      <c r="U431" s="25">
        <f>IF(ISNUMBER($R431),VLOOKUP($B431,Index!$B$39:$AB$54,27,FALSE),"")</f>
        <v>42075</v>
      </c>
      <c r="W431" s="18">
        <v>1.7446004319654418</v>
      </c>
      <c r="X431" s="19">
        <v>0.9</v>
      </c>
      <c r="Y431" s="18">
        <v>9.5595273097116629E-2</v>
      </c>
      <c r="Z431" s="19">
        <f t="shared" si="84"/>
        <v>2</v>
      </c>
      <c r="AA431" s="21">
        <v>218.55191144712086</v>
      </c>
      <c r="AB431" s="28"/>
      <c r="AC431" s="18">
        <v>3.0436306672140061</v>
      </c>
      <c r="AD431" s="19">
        <v>0.81</v>
      </c>
      <c r="AE431" s="18">
        <v>9.1384562385123103E-3</v>
      </c>
      <c r="AF431" s="19">
        <f t="shared" si="85"/>
        <v>4</v>
      </c>
      <c r="AG431" s="21">
        <v>47764.937997190158</v>
      </c>
      <c r="AH431" s="28"/>
      <c r="AK431" t="str">
        <f t="shared" si="91"/>
        <v/>
      </c>
      <c r="AL431" t="str">
        <f t="shared" si="91"/>
        <v/>
      </c>
      <c r="AM431" t="str">
        <f t="shared" si="91"/>
        <v/>
      </c>
      <c r="AN431" t="str">
        <f t="shared" si="91"/>
        <v/>
      </c>
      <c r="AO431" t="str">
        <f t="shared" si="91"/>
        <v/>
      </c>
      <c r="AP431" t="str">
        <f t="shared" si="91"/>
        <v/>
      </c>
      <c r="AQ431" t="str">
        <f t="shared" si="91"/>
        <v/>
      </c>
      <c r="AR431" t="str">
        <f t="shared" si="91"/>
        <v/>
      </c>
      <c r="AS431" t="str">
        <f t="shared" si="91"/>
        <v/>
      </c>
      <c r="AT431" t="str">
        <f t="shared" si="91"/>
        <v/>
      </c>
      <c r="AU431" t="str">
        <f t="shared" si="91"/>
        <v/>
      </c>
      <c r="AV431" t="str">
        <f t="shared" si="91"/>
        <v/>
      </c>
      <c r="AW431">
        <f t="shared" si="91"/>
        <v>218.55191144712086</v>
      </c>
      <c r="AX431" t="str">
        <f t="shared" si="91"/>
        <v/>
      </c>
      <c r="AZ431" s="46">
        <f>IF(ISNUMBER(VLOOKUP($B431,Stats!$A$2:$AA$19,2,FALSE))=FALSE,"",IF(ISNUMBER(W431),(W431-VLOOKUP($B431,Stats!$A$2:$AA$19,2,FALSE))/VLOOKUP($B431,Stats!$A$2:$AA$19,16,FALSE),""))</f>
        <v>-0.15889866853347412</v>
      </c>
      <c r="BA431" s="46">
        <f>IF(ISNUMBER(VLOOKUP($B431,Stats!$A$2:$AA$19,2,FALSE))=FALSE,"",IF(ISNUMBER(X431),(X431-VLOOKUP($B431,Stats!$A$2:$AA$19,3,FALSE))/VLOOKUP($B431,Stats!$A$2:$AA$19,17,FALSE),""))</f>
        <v>0.77618004453973322</v>
      </c>
      <c r="BB431" s="46"/>
      <c r="BC431" s="46"/>
      <c r="BD431" s="44">
        <f t="shared" si="81"/>
        <v>0.30864068800312955</v>
      </c>
      <c r="BE431" s="46">
        <f>IF(ISNUMBER(VLOOKUP($B431,Stats!$A$2:$AA$19,2,FALSE))=FALSE,"",IF(ISNUMBER(Y431),(Y431-VLOOKUP($B431,Stats!$A$2:$AA$19,5,FALSE))/VLOOKUP($B431,Stats!$A$2:$AA$19,19,FALSE),""))</f>
        <v>-0.50701456692830327</v>
      </c>
      <c r="BF431" s="46"/>
      <c r="BG431" s="46"/>
      <c r="BH431" s="46">
        <f>IF(ISNUMBER(VLOOKUP($B431,Stats!$A$2:$AA$19,2,FALSE))=FALSE,"",IF(ISNUMBER(Z431),(Z431-VLOOKUP($B431,Stats!$A$2:$AA$19,8,FALSE))/VLOOKUP($B431,Stats!$A$2:$AA$19,22,FALSE),""))</f>
        <v>-0.44132796508511463</v>
      </c>
      <c r="BI431" s="46" t="str">
        <f>IF(ISNUMBER(VLOOKUP($B431,Stats!$A$2:$AA$19,2,FALSE))=FALSE,"",IF(ISNUMBER(#REF!),(#REF!-VLOOKUP($B431,Stats!$A$2:$AA$19,9,FALSE))/VLOOKUP($B431,Stats!$A$2:$AA$19,23,FALSE),""))</f>
        <v/>
      </c>
      <c r="BJ431" s="46" t="str">
        <f>IF(ISNUMBER(VLOOKUP($B431,Stats!$A$2:$AA$19,2,FALSE))=FALSE,"",IF(ISNUMBER(#REF!),(#REF!-VLOOKUP($B431,Stats!$A$2:$AA$19,10,FALSE))/VLOOKUP($B431,Stats!$A$2:$AA$19,24,FALSE),""))</f>
        <v/>
      </c>
      <c r="BK431" s="44">
        <f t="shared" si="86"/>
        <v>0.22251180732427792</v>
      </c>
      <c r="BL431" s="46" t="str">
        <f>IF(ISNUMBER(VLOOKUP($B431,Stats!$A$2:$AA$19,2,FALSE))=FALSE,"",IF(ISNUMBER(#REF!),(#REF!-VLOOKUP($B431,Stats!$A$2:$AA$19,11,FALSE))/VLOOKUP($B431,Stats!$A$2:$AA$19,25,FALSE),""))</f>
        <v/>
      </c>
      <c r="BM431" s="46">
        <f>IF(ISNUMBER(VLOOKUP($B431,Stats!$A$2:$AA$19,2,FALSE))=FALSE,"",IF(ISNUMBER(AA431),(AA431-VLOOKUP($B431,Stats!$A$2:$AA$19,12,FALSE))/VLOOKUP($B431,Stats!$A$2:$AA$19,26,FALSE),""))</f>
        <v>0.94657375673802613</v>
      </c>
      <c r="BN431" s="46" t="str">
        <f>IF(ISNUMBER(VLOOKUP($B431,Stats!$A$2:$AA$19,2,FALSE))=FALSE,"",IF(ISNUMBER(#REF!),(#REF!-VLOOKUP($B431,Stats!$A$2:$AA$19,13,FALSE))/VLOOKUP($B431,Stats!$A$2:$AA$19,27,FALSE),""))</f>
        <v/>
      </c>
      <c r="BO431" s="46" t="str">
        <f>IF(ISNUMBER(VLOOKUP($B431,Stats!$A$2:$AA$19,2,FALSE))=FALSE,"",IF(ISNUMBER(#REF!),(#REF!-VLOOKUP($B431,Stats!$A$2:$AA$19,14,FALSE))/VLOOKUP($B431,Stats!$A$2:$AB$19,28,FALSE),""))</f>
        <v/>
      </c>
      <c r="BP431" s="46"/>
      <c r="BQ431" s="46">
        <f>IF(ISNUMBER(VLOOKUP($B431,Stats!$A$2:$AA$19,2,FALSE))=FALSE,"",IF(ISNUMBER(BM431),BM431,(VLOOKUP($B431,Stats!$A$2:$AT$19,46,FALSE)-VLOOKUP($B431,Stats!$A$2:$AA$19,12,FALSE))/VLOOKUP($B431,Stats!$A$2:$AA$19,26,FALSE)))</f>
        <v>0.94657375673802613</v>
      </c>
      <c r="BR431" s="51">
        <f t="shared" si="87"/>
        <v>0.94657375673802613</v>
      </c>
      <c r="BS431" s="32" t="str">
        <f t="shared" si="82"/>
        <v>7831_201506</v>
      </c>
      <c r="BT431" s="53">
        <f t="shared" si="83"/>
        <v>0.38454997334279789</v>
      </c>
    </row>
    <row r="432" spans="1:72" x14ac:dyDescent="0.15">
      <c r="A432" s="16">
        <v>7831</v>
      </c>
      <c r="B432" s="17">
        <v>201507</v>
      </c>
      <c r="C432" s="3">
        <v>0</v>
      </c>
      <c r="D432" s="23">
        <v>1.0664897688421604E-2</v>
      </c>
      <c r="E432" s="18">
        <v>7.3834252172577473E-3</v>
      </c>
      <c r="F432" s="24">
        <v>3</v>
      </c>
      <c r="G432" s="24">
        <v>2</v>
      </c>
      <c r="H432" s="20">
        <v>6.6265413088459901E-3</v>
      </c>
      <c r="I432" s="20">
        <v>-4.5756097367729009E-3</v>
      </c>
      <c r="J432" s="24">
        <v>1</v>
      </c>
      <c r="K432" s="24">
        <v>1</v>
      </c>
      <c r="L432" s="20">
        <v>1.1277236311680428E-2</v>
      </c>
      <c r="M432" s="20">
        <v>-6.2245871191205504E-3</v>
      </c>
      <c r="N432" s="19">
        <v>1.9921</v>
      </c>
      <c r="O432" s="19">
        <v>1.005197295388031</v>
      </c>
      <c r="P432" s="25">
        <v>42088</v>
      </c>
      <c r="Q432" s="20">
        <v>-6.2245871191205504E-3</v>
      </c>
      <c r="R432" s="25">
        <v>42089</v>
      </c>
      <c r="S432" s="25">
        <f>IF(ISNUMBER(R432),VLOOKUP(B432,Index!$B$3:$AB$18,27,FALSE),"")</f>
        <v>42088</v>
      </c>
      <c r="T432" s="25">
        <f>IF(ISNUMBER($R432),VLOOKUP($B432,Index!$B$21:$AB$36,27,FALSE),"")</f>
        <v>42089</v>
      </c>
      <c r="U432" s="25">
        <f>IF(ISNUMBER($R432),VLOOKUP($B432,Index!$B$39:$AB$54,27,FALSE),"")</f>
        <v>42089</v>
      </c>
      <c r="W432" s="18">
        <v>0.76787263356635549</v>
      </c>
      <c r="X432" s="19">
        <v>0.6</v>
      </c>
      <c r="Y432" s="18">
        <v>0.14009064372034821</v>
      </c>
      <c r="Z432" s="19">
        <f t="shared" si="84"/>
        <v>1</v>
      </c>
      <c r="AA432" s="21">
        <v>1.7133502165406931</v>
      </c>
      <c r="AB432" s="28"/>
      <c r="AC432" s="18">
        <v>0.58962838138013041</v>
      </c>
      <c r="AD432" s="19">
        <v>0.36</v>
      </c>
      <c r="AE432" s="18">
        <v>1.9625388457981539E-2</v>
      </c>
      <c r="AF432" s="19">
        <f t="shared" si="85"/>
        <v>1</v>
      </c>
      <c r="AG432" s="21">
        <v>2.9355689645200398</v>
      </c>
      <c r="AH432" s="28"/>
      <c r="AK432" t="str">
        <f t="shared" si="91"/>
        <v/>
      </c>
      <c r="AL432" t="str">
        <f t="shared" si="91"/>
        <v/>
      </c>
      <c r="AM432" t="str">
        <f t="shared" si="91"/>
        <v/>
      </c>
      <c r="AN432" t="str">
        <f t="shared" si="91"/>
        <v/>
      </c>
      <c r="AO432" t="str">
        <f t="shared" si="91"/>
        <v/>
      </c>
      <c r="AP432" t="str">
        <f t="shared" si="91"/>
        <v/>
      </c>
      <c r="AQ432" t="str">
        <f t="shared" si="91"/>
        <v/>
      </c>
      <c r="AR432" t="str">
        <f t="shared" si="91"/>
        <v/>
      </c>
      <c r="AS432" t="str">
        <f t="shared" si="91"/>
        <v/>
      </c>
      <c r="AT432" t="str">
        <f t="shared" si="91"/>
        <v/>
      </c>
      <c r="AU432" t="str">
        <f t="shared" si="91"/>
        <v/>
      </c>
      <c r="AV432" t="str">
        <f t="shared" si="91"/>
        <v/>
      </c>
      <c r="AW432" t="str">
        <f t="shared" si="91"/>
        <v/>
      </c>
      <c r="AX432">
        <f t="shared" si="91"/>
        <v>1.7133502165406931</v>
      </c>
      <c r="AZ432" s="46">
        <f>IF(ISNUMBER(VLOOKUP($B432,Stats!$A$2:$AA$19,2,FALSE))=FALSE,"",IF(ISNUMBER(W432),(W432-VLOOKUP($B432,Stats!$A$2:$AA$19,2,FALSE))/VLOOKUP($B432,Stats!$A$2:$AA$19,16,FALSE),""))</f>
        <v>-0.27903108621479145</v>
      </c>
      <c r="BA432" s="46">
        <f>IF(ISNUMBER(VLOOKUP($B432,Stats!$A$2:$AA$19,2,FALSE))=FALSE,"",IF(ISNUMBER(X432),(X432-VLOOKUP($B432,Stats!$A$2:$AA$19,3,FALSE))/VLOOKUP($B432,Stats!$A$2:$AA$19,17,FALSE),""))</f>
        <v>-0.37879956534795695</v>
      </c>
      <c r="BB432" s="46"/>
      <c r="BC432" s="46"/>
      <c r="BD432" s="44">
        <f t="shared" si="81"/>
        <v>-0.32891532578137417</v>
      </c>
      <c r="BE432" s="46">
        <f>IF(ISNUMBER(VLOOKUP($B432,Stats!$A$2:$AA$19,2,FALSE))=FALSE,"",IF(ISNUMBER(Y432),(Y432-VLOOKUP($B432,Stats!$A$2:$AA$19,5,FALSE))/VLOOKUP($B432,Stats!$A$2:$AA$19,19,FALSE),""))</f>
        <v>-0.3129049425497567</v>
      </c>
      <c r="BF432" s="46"/>
      <c r="BG432" s="46"/>
      <c r="BH432" s="46">
        <f>IF(ISNUMBER(VLOOKUP($B432,Stats!$A$2:$AA$19,2,FALSE))=FALSE,"",IF(ISNUMBER(Z432),(Z432-VLOOKUP($B432,Stats!$A$2:$AA$19,8,FALSE))/VLOOKUP($B432,Stats!$A$2:$AA$19,22,FALSE),""))</f>
        <v>-0.22777854907483192</v>
      </c>
      <c r="BI432" s="46" t="str">
        <f>IF(ISNUMBER(VLOOKUP($B432,Stats!$A$2:$AA$19,2,FALSE))=FALSE,"",IF(ISNUMBER(#REF!),(#REF!-VLOOKUP($B432,Stats!$A$2:$AA$19,9,FALSE))/VLOOKUP($B432,Stats!$A$2:$AA$19,23,FALSE),""))</f>
        <v/>
      </c>
      <c r="BJ432" s="46" t="str">
        <f>IF(ISNUMBER(VLOOKUP($B432,Stats!$A$2:$AA$19,2,FALSE))=FALSE,"",IF(ISNUMBER(#REF!),(#REF!-VLOOKUP($B432,Stats!$A$2:$AA$19,10,FALSE))/VLOOKUP($B432,Stats!$A$2:$AA$19,24,FALSE),""))</f>
        <v/>
      </c>
      <c r="BK432" s="44">
        <f t="shared" si="86"/>
        <v>0.15069989506238013</v>
      </c>
      <c r="BL432" s="46" t="str">
        <f>IF(ISNUMBER(VLOOKUP($B432,Stats!$A$2:$AA$19,2,FALSE))=FALSE,"",IF(ISNUMBER(#REF!),(#REF!-VLOOKUP($B432,Stats!$A$2:$AA$19,11,FALSE))/VLOOKUP($B432,Stats!$A$2:$AA$19,25,FALSE),""))</f>
        <v/>
      </c>
      <c r="BM432" s="46">
        <f>IF(ISNUMBER(VLOOKUP($B432,Stats!$A$2:$AA$19,2,FALSE))=FALSE,"",IF(ISNUMBER(AA432),(AA432-VLOOKUP($B432,Stats!$A$2:$AA$19,12,FALSE))/VLOOKUP($B432,Stats!$A$2:$AA$19,26,FALSE),""))</f>
        <v>-0.33074818537373968</v>
      </c>
      <c r="BN432" s="46" t="str">
        <f>IF(ISNUMBER(VLOOKUP($B432,Stats!$A$2:$AA$19,2,FALSE))=FALSE,"",IF(ISNUMBER(#REF!),(#REF!-VLOOKUP($B432,Stats!$A$2:$AA$19,13,FALSE))/VLOOKUP($B432,Stats!$A$2:$AA$19,27,FALSE),""))</f>
        <v/>
      </c>
      <c r="BO432" s="46" t="str">
        <f>IF(ISNUMBER(VLOOKUP($B432,Stats!$A$2:$AA$19,2,FALSE))=FALSE,"",IF(ISNUMBER(#REF!),(#REF!-VLOOKUP($B432,Stats!$A$2:$AA$19,14,FALSE))/VLOOKUP($B432,Stats!$A$2:$AB$19,28,FALSE),""))</f>
        <v/>
      </c>
      <c r="BP432" s="46"/>
      <c r="BQ432" s="46">
        <f>IF(ISNUMBER(VLOOKUP($B432,Stats!$A$2:$AA$19,2,FALSE))=FALSE,"",IF(ISNUMBER(BM432),BM432,(VLOOKUP($B432,Stats!$A$2:$AT$19,46,FALSE)-VLOOKUP($B432,Stats!$A$2:$AA$19,12,FALSE))/VLOOKUP($B432,Stats!$A$2:$AA$19,26,FALSE)))</f>
        <v>-0.33074818537373968</v>
      </c>
      <c r="BR432" s="51">
        <f t="shared" si="87"/>
        <v>-0.33074818537373968</v>
      </c>
      <c r="BS432" s="32" t="str">
        <f t="shared" si="82"/>
        <v>7831_201507</v>
      </c>
      <c r="BT432" s="53">
        <f t="shared" si="83"/>
        <v>-4.1512765193594703E-2</v>
      </c>
    </row>
    <row r="433" spans="1:72" x14ac:dyDescent="0.15">
      <c r="S433" t="str">
        <f>IF(ISNUMBER(R433),VLOOKUP(B433,Index!$B$3:$AB$18,27,FALSE),"")</f>
        <v/>
      </c>
      <c r="T433" t="str">
        <f>IF(ISNUMBER($R433),VLOOKUP($B433,Index!$B$21:$AB$36,27,FALSE),"")</f>
        <v/>
      </c>
      <c r="U433" t="str">
        <f>IF(ISNUMBER($R433),VLOOKUP($B433,Index!$B$39:$AB$54,27,FALSE),"")</f>
        <v/>
      </c>
      <c r="Z433" t="str">
        <f t="shared" si="84"/>
        <v/>
      </c>
      <c r="AA433" t="s">
        <v>25</v>
      </c>
      <c r="AF433" t="str">
        <f t="shared" si="85"/>
        <v/>
      </c>
      <c r="AG433" t="s">
        <v>25</v>
      </c>
      <c r="AK433" t="str">
        <f t="shared" ref="AK433:AX442" si="92">IF($B433=AK$2,$AA433,"")</f>
        <v/>
      </c>
      <c r="AL433" t="str">
        <f t="shared" si="92"/>
        <v/>
      </c>
      <c r="AM433" t="str">
        <f t="shared" si="92"/>
        <v/>
      </c>
      <c r="AN433" t="str">
        <f t="shared" si="92"/>
        <v/>
      </c>
      <c r="AO433" t="str">
        <f t="shared" si="92"/>
        <v/>
      </c>
      <c r="AP433" t="str">
        <f t="shared" si="92"/>
        <v/>
      </c>
      <c r="AQ433" t="str">
        <f t="shared" si="92"/>
        <v/>
      </c>
      <c r="AR433" t="str">
        <f t="shared" si="92"/>
        <v/>
      </c>
      <c r="AS433" t="str">
        <f t="shared" si="92"/>
        <v/>
      </c>
      <c r="AT433" t="str">
        <f t="shared" si="92"/>
        <v/>
      </c>
      <c r="AU433" t="str">
        <f t="shared" si="92"/>
        <v/>
      </c>
      <c r="AV433" t="str">
        <f t="shared" si="92"/>
        <v/>
      </c>
      <c r="AW433" t="str">
        <f t="shared" si="92"/>
        <v/>
      </c>
      <c r="AX433" t="str">
        <f t="shared" si="92"/>
        <v/>
      </c>
      <c r="AZ433" s="46" t="str">
        <f>IF(ISNUMBER(VLOOKUP($B433,Stats!$A$2:$AA$19,2,FALSE))=FALSE,"",IF(ISNUMBER(W433),(W433-VLOOKUP($B433,Stats!$A$2:$AA$19,2,FALSE))/VLOOKUP($B433,Stats!$A$2:$AA$19,16,FALSE),""))</f>
        <v/>
      </c>
      <c r="BA433" s="46" t="str">
        <f>IF(ISNUMBER(VLOOKUP($B433,Stats!$A$2:$AA$19,2,FALSE))=FALSE,"",IF(ISNUMBER(X433),(X433-VLOOKUP($B433,Stats!$A$2:$AA$19,3,FALSE))/VLOOKUP($B433,Stats!$A$2:$AA$19,17,FALSE),""))</f>
        <v/>
      </c>
      <c r="BB433" s="46"/>
      <c r="BC433" s="46"/>
      <c r="BD433" s="44" t="str">
        <f t="shared" si="81"/>
        <v/>
      </c>
      <c r="BE433" s="46" t="str">
        <f>IF(ISNUMBER(VLOOKUP($B433,Stats!$A$2:$AA$19,2,FALSE))=FALSE,"",IF(ISNUMBER(Y433),(Y433-VLOOKUP($B433,Stats!$A$2:$AA$19,5,FALSE))/VLOOKUP($B433,Stats!$A$2:$AA$19,19,FALSE),""))</f>
        <v/>
      </c>
      <c r="BF433" s="46"/>
      <c r="BG433" s="46"/>
      <c r="BH433" s="46" t="str">
        <f>IF(ISNUMBER(VLOOKUP($B433,Stats!$A$2:$AA$19,2,FALSE))=FALSE,"",IF(ISNUMBER(Z433),(Z433-VLOOKUP($B433,Stats!$A$2:$AA$19,8,FALSE))/VLOOKUP($B433,Stats!$A$2:$AA$19,22,FALSE),""))</f>
        <v/>
      </c>
      <c r="BI433" s="46" t="str">
        <f>IF(ISNUMBER(VLOOKUP($B433,Stats!$A$2:$AA$19,2,FALSE))=FALSE,"",IF(ISNUMBER(#REF!),(#REF!-VLOOKUP($B433,Stats!$A$2:$AA$19,9,FALSE))/VLOOKUP($B433,Stats!$A$2:$AA$19,23,FALSE),""))</f>
        <v/>
      </c>
      <c r="BJ433" s="46" t="str">
        <f>IF(ISNUMBER(VLOOKUP($B433,Stats!$A$2:$AA$19,2,FALSE))=FALSE,"",IF(ISNUMBER(#REF!),(#REF!-VLOOKUP($B433,Stats!$A$2:$AA$19,10,FALSE))/VLOOKUP($B433,Stats!$A$2:$AA$19,24,FALSE),""))</f>
        <v/>
      </c>
      <c r="BK433" s="44" t="str">
        <f t="shared" si="86"/>
        <v/>
      </c>
      <c r="BL433" s="46" t="str">
        <f>IF(ISNUMBER(VLOOKUP($B433,Stats!$A$2:$AA$19,2,FALSE))=FALSE,"",IF(ISNUMBER(#REF!),(#REF!-VLOOKUP($B433,Stats!$A$2:$AA$19,11,FALSE))/VLOOKUP($B433,Stats!$A$2:$AA$19,25,FALSE),""))</f>
        <v/>
      </c>
      <c r="BM433" s="46" t="str">
        <f>IF(ISNUMBER(VLOOKUP($B433,Stats!$A$2:$AA$19,2,FALSE))=FALSE,"",IF(ISNUMBER(AA433),(AA433-VLOOKUP($B433,Stats!$A$2:$AA$19,12,FALSE))/VLOOKUP($B433,Stats!$A$2:$AA$19,26,FALSE),""))</f>
        <v/>
      </c>
      <c r="BN433" s="46" t="str">
        <f>IF(ISNUMBER(VLOOKUP($B433,Stats!$A$2:$AA$19,2,FALSE))=FALSE,"",IF(ISNUMBER(#REF!),(#REF!-VLOOKUP($B433,Stats!$A$2:$AA$19,13,FALSE))/VLOOKUP($B433,Stats!$A$2:$AA$19,27,FALSE),""))</f>
        <v/>
      </c>
      <c r="BO433" s="46" t="str">
        <f>IF(ISNUMBER(VLOOKUP($B433,Stats!$A$2:$AA$19,2,FALSE))=FALSE,"",IF(ISNUMBER(#REF!),(#REF!-VLOOKUP($B433,Stats!$A$2:$AA$19,14,FALSE))/VLOOKUP($B433,Stats!$A$2:$AB$19,28,FALSE),""))</f>
        <v/>
      </c>
      <c r="BP433" s="46"/>
      <c r="BQ433" s="46" t="str">
        <f>IF(ISNUMBER(VLOOKUP($B433,Stats!$A$2:$AA$19,2,FALSE))=FALSE,"",IF(ISNUMBER(BM433),BM433,(VLOOKUP($B433,Stats!$A$2:$AT$19,46,FALSE)-VLOOKUP($B433,Stats!$A$2:$AA$19,12,FALSE))/VLOOKUP($B433,Stats!$A$2:$AA$19,26,FALSE)))</f>
        <v/>
      </c>
      <c r="BR433" s="51" t="str">
        <f t="shared" si="87"/>
        <v/>
      </c>
      <c r="BS433" s="32" t="str">
        <f t="shared" si="82"/>
        <v/>
      </c>
      <c r="BT433" s="53" t="str">
        <f t="shared" si="83"/>
        <v/>
      </c>
    </row>
    <row r="434" spans="1:72" ht="40.5" x14ac:dyDescent="0.15">
      <c r="A434" s="1" t="s">
        <v>29</v>
      </c>
      <c r="B434" s="1" t="s">
        <v>0</v>
      </c>
      <c r="C434" s="3"/>
      <c r="D434" s="4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 t="s">
        <v>15</v>
      </c>
      <c r="J434" s="1" t="s">
        <v>16</v>
      </c>
      <c r="K434" s="1" t="s">
        <v>17</v>
      </c>
      <c r="L434" s="1" t="s">
        <v>18</v>
      </c>
      <c r="M434" s="1" t="s">
        <v>19</v>
      </c>
      <c r="N434" s="1" t="s">
        <v>20</v>
      </c>
      <c r="O434" s="1" t="s">
        <v>21</v>
      </c>
      <c r="P434" s="1" t="s">
        <v>22</v>
      </c>
      <c r="Q434" s="1" t="s">
        <v>23</v>
      </c>
      <c r="R434" s="1" t="s">
        <v>24</v>
      </c>
      <c r="S434" s="1" t="str">
        <f>IF(ISNUMBER(R434),VLOOKUP(B434,Index!$B$3:$AB$18,27,FALSE),"")</f>
        <v/>
      </c>
      <c r="T434" s="1" t="str">
        <f>IF(ISNUMBER($R434),VLOOKUP($B434,Index!$B$21:$AB$36,27,FALSE),"")</f>
        <v/>
      </c>
      <c r="U434" s="1" t="str">
        <f>IF(ISNUMBER($R434),VLOOKUP($B434,Index!$B$39:$AB$54,27,FALSE),"")</f>
        <v/>
      </c>
      <c r="W434" s="1" t="s">
        <v>1</v>
      </c>
      <c r="X434" s="1" t="s">
        <v>2</v>
      </c>
      <c r="Y434" s="1" t="s">
        <v>4</v>
      </c>
      <c r="Z434" s="1" t="str">
        <f t="shared" si="84"/>
        <v/>
      </c>
      <c r="AA434" s="1" t="s">
        <v>8</v>
      </c>
      <c r="AB434" s="27"/>
      <c r="AC434" s="1" t="s">
        <v>33</v>
      </c>
      <c r="AD434" s="1" t="s">
        <v>35</v>
      </c>
      <c r="AE434" s="1" t="s">
        <v>37</v>
      </c>
      <c r="AF434" s="1" t="str">
        <f t="shared" si="85"/>
        <v/>
      </c>
      <c r="AG434" s="1" t="s">
        <v>38</v>
      </c>
      <c r="AH434" s="27"/>
      <c r="AK434" t="str">
        <f t="shared" si="92"/>
        <v/>
      </c>
      <c r="AL434" t="str">
        <f t="shared" si="92"/>
        <v/>
      </c>
      <c r="AM434" t="str">
        <f t="shared" si="92"/>
        <v/>
      </c>
      <c r="AN434" t="str">
        <f t="shared" si="92"/>
        <v/>
      </c>
      <c r="AO434" t="str">
        <f t="shared" si="92"/>
        <v/>
      </c>
      <c r="AP434" t="str">
        <f t="shared" si="92"/>
        <v/>
      </c>
      <c r="AQ434" t="str">
        <f t="shared" si="92"/>
        <v/>
      </c>
      <c r="AR434" t="str">
        <f t="shared" si="92"/>
        <v/>
      </c>
      <c r="AS434" t="str">
        <f t="shared" si="92"/>
        <v/>
      </c>
      <c r="AT434" t="str">
        <f t="shared" si="92"/>
        <v/>
      </c>
      <c r="AU434" t="str">
        <f t="shared" si="92"/>
        <v/>
      </c>
      <c r="AV434" t="str">
        <f t="shared" si="92"/>
        <v/>
      </c>
      <c r="AW434" t="str">
        <f t="shared" si="92"/>
        <v/>
      </c>
      <c r="AX434" t="str">
        <f t="shared" si="92"/>
        <v/>
      </c>
      <c r="AZ434" s="46" t="str">
        <f>IF(ISNUMBER(VLOOKUP($B434,Stats!$A$2:$AA$19,2,FALSE))=FALSE,"",IF(ISNUMBER(W434),(W434-VLOOKUP($B434,Stats!$A$2:$AA$19,2,FALSE))/VLOOKUP($B434,Stats!$A$2:$AA$19,16,FALSE),""))</f>
        <v/>
      </c>
      <c r="BA434" s="46" t="str">
        <f>IF(ISNUMBER(VLOOKUP($B434,Stats!$A$2:$AA$19,2,FALSE))=FALSE,"",IF(ISNUMBER(X434),(X434-VLOOKUP($B434,Stats!$A$2:$AA$19,3,FALSE))/VLOOKUP($B434,Stats!$A$2:$AA$19,17,FALSE),""))</f>
        <v/>
      </c>
      <c r="BB434" s="46"/>
      <c r="BC434" s="46"/>
      <c r="BD434" s="44" t="str">
        <f t="shared" si="81"/>
        <v/>
      </c>
      <c r="BE434" s="46" t="str">
        <f>IF(ISNUMBER(VLOOKUP($B434,Stats!$A$2:$AA$19,2,FALSE))=FALSE,"",IF(ISNUMBER(Y434),(Y434-VLOOKUP($B434,Stats!$A$2:$AA$19,5,FALSE))/VLOOKUP($B434,Stats!$A$2:$AA$19,19,FALSE),""))</f>
        <v/>
      </c>
      <c r="BF434" s="46"/>
      <c r="BG434" s="46"/>
      <c r="BH434" s="46" t="str">
        <f>IF(ISNUMBER(VLOOKUP($B434,Stats!$A$2:$AA$19,2,FALSE))=FALSE,"",IF(ISNUMBER(Z434),(Z434-VLOOKUP($B434,Stats!$A$2:$AA$19,8,FALSE))/VLOOKUP($B434,Stats!$A$2:$AA$19,22,FALSE),""))</f>
        <v/>
      </c>
      <c r="BI434" s="46" t="str">
        <f>IF(ISNUMBER(VLOOKUP($B434,Stats!$A$2:$AA$19,2,FALSE))=FALSE,"",IF(ISNUMBER(#REF!),(#REF!-VLOOKUP($B434,Stats!$A$2:$AA$19,9,FALSE))/VLOOKUP($B434,Stats!$A$2:$AA$19,23,FALSE),""))</f>
        <v/>
      </c>
      <c r="BJ434" s="46" t="str">
        <f>IF(ISNUMBER(VLOOKUP($B434,Stats!$A$2:$AA$19,2,FALSE))=FALSE,"",IF(ISNUMBER(#REF!),(#REF!-VLOOKUP($B434,Stats!$A$2:$AA$19,10,FALSE))/VLOOKUP($B434,Stats!$A$2:$AA$19,24,FALSE),""))</f>
        <v/>
      </c>
      <c r="BK434" s="44" t="str">
        <f t="shared" si="86"/>
        <v/>
      </c>
      <c r="BL434" s="46" t="str">
        <f>IF(ISNUMBER(VLOOKUP($B434,Stats!$A$2:$AA$19,2,FALSE))=FALSE,"",IF(ISNUMBER(#REF!),(#REF!-VLOOKUP($B434,Stats!$A$2:$AA$19,11,FALSE))/VLOOKUP($B434,Stats!$A$2:$AA$19,25,FALSE),""))</f>
        <v/>
      </c>
      <c r="BM434" s="46" t="str">
        <f>IF(ISNUMBER(VLOOKUP($B434,Stats!$A$2:$AA$19,2,FALSE))=FALSE,"",IF(ISNUMBER(AA434),(AA434-VLOOKUP($B434,Stats!$A$2:$AA$19,12,FALSE))/VLOOKUP($B434,Stats!$A$2:$AA$19,26,FALSE),""))</f>
        <v/>
      </c>
      <c r="BN434" s="46" t="str">
        <f>IF(ISNUMBER(VLOOKUP($B434,Stats!$A$2:$AA$19,2,FALSE))=FALSE,"",IF(ISNUMBER(#REF!),(#REF!-VLOOKUP($B434,Stats!$A$2:$AA$19,13,FALSE))/VLOOKUP($B434,Stats!$A$2:$AA$19,27,FALSE),""))</f>
        <v/>
      </c>
      <c r="BO434" s="46" t="str">
        <f>IF(ISNUMBER(VLOOKUP($B434,Stats!$A$2:$AA$19,2,FALSE))=FALSE,"",IF(ISNUMBER(#REF!),(#REF!-VLOOKUP($B434,Stats!$A$2:$AA$19,14,FALSE))/VLOOKUP($B434,Stats!$A$2:$AB$19,28,FALSE),""))</f>
        <v/>
      </c>
      <c r="BP434" s="46"/>
      <c r="BQ434" s="46" t="str">
        <f>IF(ISNUMBER(VLOOKUP($B434,Stats!$A$2:$AA$19,2,FALSE))=FALSE,"",IF(ISNUMBER(BM434),BM434,(VLOOKUP($B434,Stats!$A$2:$AT$19,46,FALSE)-VLOOKUP($B434,Stats!$A$2:$AA$19,12,FALSE))/VLOOKUP($B434,Stats!$A$2:$AA$19,26,FALSE)))</f>
        <v/>
      </c>
      <c r="BR434" s="51" t="str">
        <f t="shared" si="87"/>
        <v/>
      </c>
      <c r="BS434" s="32" t="str">
        <f t="shared" si="82"/>
        <v/>
      </c>
      <c r="BT434" s="53" t="str">
        <f t="shared" si="83"/>
        <v/>
      </c>
    </row>
    <row r="435" spans="1:72" x14ac:dyDescent="0.15">
      <c r="A435" s="5">
        <v>7929</v>
      </c>
      <c r="B435" s="5" t="s">
        <v>30</v>
      </c>
      <c r="C435" s="3">
        <v>0</v>
      </c>
      <c r="D435" s="11">
        <v>0.33301797540208145</v>
      </c>
      <c r="E435" s="6">
        <v>1.320139054336829E-2</v>
      </c>
      <c r="F435" s="12">
        <v>70</v>
      </c>
      <c r="G435" s="12">
        <v>45</v>
      </c>
      <c r="H435" s="13">
        <v>9.9868153827410589E-3</v>
      </c>
      <c r="I435" s="13">
        <v>-8.9181568810953286E-3</v>
      </c>
      <c r="J435" s="12">
        <v>9</v>
      </c>
      <c r="K435" s="12">
        <v>5</v>
      </c>
      <c r="L435" s="13">
        <v>3.665689149560114E-2</v>
      </c>
      <c r="M435" s="13">
        <v>-5.523255813953476E-2</v>
      </c>
      <c r="N435" s="8">
        <v>1.4139999999999999</v>
      </c>
      <c r="O435" s="8">
        <v>1.3377483443708609</v>
      </c>
      <c r="P435" s="14">
        <v>42009</v>
      </c>
      <c r="Q435" s="13">
        <v>-0.10254596888260259</v>
      </c>
      <c r="R435" s="14">
        <v>42041</v>
      </c>
      <c r="S435" s="14">
        <f>IF(ISNUMBER(R435),VLOOKUP(B435,Index!$B$3:$AB$18,27,FALSE),"")</f>
        <v>42041</v>
      </c>
      <c r="T435" s="14">
        <f>IF(ISNUMBER($R435),VLOOKUP($B435,Index!$B$21:$AB$36,27,FALSE),"")</f>
        <v>41996</v>
      </c>
      <c r="U435" s="14">
        <f>IF(ISNUMBER($R435),VLOOKUP($B435,Index!$B$39:$AB$54,27,FALSE),"")</f>
        <v>42003</v>
      </c>
      <c r="W435" s="6">
        <v>0.70109047453069773</v>
      </c>
      <c r="X435" s="7">
        <v>0.60869565217391308</v>
      </c>
      <c r="Y435" s="6">
        <v>0.25047877439070987</v>
      </c>
      <c r="Z435" s="8" t="str">
        <f t="shared" si="84"/>
        <v/>
      </c>
      <c r="AA435" s="9">
        <v>3.2474994290933998</v>
      </c>
      <c r="AB435" s="28"/>
      <c r="AC435" s="6">
        <v>0.49152785347767891</v>
      </c>
      <c r="AD435" s="7">
        <v>0.37051039697542537</v>
      </c>
      <c r="AE435" s="6">
        <v>6.2739616420272135E-2</v>
      </c>
      <c r="AF435" s="8" t="str">
        <f t="shared" si="85"/>
        <v/>
      </c>
      <c r="AG435" s="9">
        <v>10.546252541961957</v>
      </c>
      <c r="AH435" s="28"/>
      <c r="AK435" t="str">
        <f t="shared" si="92"/>
        <v/>
      </c>
      <c r="AL435" t="str">
        <f t="shared" si="92"/>
        <v/>
      </c>
      <c r="AM435" t="str">
        <f t="shared" si="92"/>
        <v/>
      </c>
      <c r="AN435" t="str">
        <f t="shared" si="92"/>
        <v/>
      </c>
      <c r="AO435" t="str">
        <f t="shared" si="92"/>
        <v/>
      </c>
      <c r="AP435" t="str">
        <f t="shared" si="92"/>
        <v/>
      </c>
      <c r="AQ435" t="str">
        <f t="shared" si="92"/>
        <v/>
      </c>
      <c r="AR435" t="str">
        <f t="shared" si="92"/>
        <v/>
      </c>
      <c r="AS435" t="str">
        <f t="shared" si="92"/>
        <v/>
      </c>
      <c r="AT435" t="str">
        <f t="shared" si="92"/>
        <v/>
      </c>
      <c r="AU435" t="str">
        <f t="shared" si="92"/>
        <v/>
      </c>
      <c r="AV435" t="str">
        <f t="shared" si="92"/>
        <v/>
      </c>
      <c r="AW435" t="str">
        <f t="shared" si="92"/>
        <v/>
      </c>
      <c r="AX435" t="str">
        <f t="shared" si="92"/>
        <v/>
      </c>
      <c r="AZ435" s="46" t="str">
        <f>IF(ISNUMBER(VLOOKUP($B435,Stats!$A$2:$AA$19,2,FALSE))=FALSE,"",IF(ISNUMBER(W435),(W435-VLOOKUP($B435,Stats!$A$2:$AA$19,2,FALSE))/VLOOKUP($B435,Stats!$A$2:$AA$19,16,FALSE),""))</f>
        <v/>
      </c>
      <c r="BA435" s="46" t="str">
        <f>IF(ISNUMBER(VLOOKUP($B435,Stats!$A$2:$AA$19,2,FALSE))=FALSE,"",IF(ISNUMBER(X435),(X435-VLOOKUP($B435,Stats!$A$2:$AA$19,3,FALSE))/VLOOKUP($B435,Stats!$A$2:$AA$19,17,FALSE),""))</f>
        <v/>
      </c>
      <c r="BB435" s="46"/>
      <c r="BC435" s="46"/>
      <c r="BD435" s="44" t="str">
        <f t="shared" si="81"/>
        <v/>
      </c>
      <c r="BE435" s="46" t="str">
        <f>IF(ISNUMBER(VLOOKUP($B435,Stats!$A$2:$AA$19,2,FALSE))=FALSE,"",IF(ISNUMBER(Y435),(Y435-VLOOKUP($B435,Stats!$A$2:$AA$19,5,FALSE))/VLOOKUP($B435,Stats!$A$2:$AA$19,19,FALSE),""))</f>
        <v/>
      </c>
      <c r="BF435" s="46"/>
      <c r="BG435" s="46"/>
      <c r="BH435" s="46" t="str">
        <f>IF(ISNUMBER(VLOOKUP($B435,Stats!$A$2:$AA$19,2,FALSE))=FALSE,"",IF(ISNUMBER(Z435),(Z435-VLOOKUP($B435,Stats!$A$2:$AA$19,8,FALSE))/VLOOKUP($B435,Stats!$A$2:$AA$19,22,FALSE),""))</f>
        <v/>
      </c>
      <c r="BI435" s="46" t="str">
        <f>IF(ISNUMBER(VLOOKUP($B435,Stats!$A$2:$AA$19,2,FALSE))=FALSE,"",IF(ISNUMBER(#REF!),(#REF!-VLOOKUP($B435,Stats!$A$2:$AA$19,9,FALSE))/VLOOKUP($B435,Stats!$A$2:$AA$19,23,FALSE),""))</f>
        <v/>
      </c>
      <c r="BJ435" s="46" t="str">
        <f>IF(ISNUMBER(VLOOKUP($B435,Stats!$A$2:$AA$19,2,FALSE))=FALSE,"",IF(ISNUMBER(#REF!),(#REF!-VLOOKUP($B435,Stats!$A$2:$AA$19,10,FALSE))/VLOOKUP($B435,Stats!$A$2:$AA$19,24,FALSE),""))</f>
        <v/>
      </c>
      <c r="BK435" s="44" t="str">
        <f t="shared" si="86"/>
        <v/>
      </c>
      <c r="BL435" s="46" t="str">
        <f>IF(ISNUMBER(VLOOKUP($B435,Stats!$A$2:$AA$19,2,FALSE))=FALSE,"",IF(ISNUMBER(#REF!),(#REF!-VLOOKUP($B435,Stats!$A$2:$AA$19,11,FALSE))/VLOOKUP($B435,Stats!$A$2:$AA$19,25,FALSE),""))</f>
        <v/>
      </c>
      <c r="BM435" s="46" t="str">
        <f>IF(ISNUMBER(VLOOKUP($B435,Stats!$A$2:$AA$19,2,FALSE))=FALSE,"",IF(ISNUMBER(AA435),(AA435-VLOOKUP($B435,Stats!$A$2:$AA$19,12,FALSE))/VLOOKUP($B435,Stats!$A$2:$AA$19,26,FALSE),""))</f>
        <v/>
      </c>
      <c r="BN435" s="46" t="str">
        <f>IF(ISNUMBER(VLOOKUP($B435,Stats!$A$2:$AA$19,2,FALSE))=FALSE,"",IF(ISNUMBER(#REF!),(#REF!-VLOOKUP($B435,Stats!$A$2:$AA$19,13,FALSE))/VLOOKUP($B435,Stats!$A$2:$AA$19,27,FALSE),""))</f>
        <v/>
      </c>
      <c r="BO435" s="46" t="str">
        <f>IF(ISNUMBER(VLOOKUP($B435,Stats!$A$2:$AA$19,2,FALSE))=FALSE,"",IF(ISNUMBER(#REF!),(#REF!-VLOOKUP($B435,Stats!$A$2:$AA$19,14,FALSE))/VLOOKUP($B435,Stats!$A$2:$AB$19,28,FALSE),""))</f>
        <v/>
      </c>
      <c r="BP435" s="46"/>
      <c r="BQ435" s="46" t="str">
        <f>IF(ISNUMBER(VLOOKUP($B435,Stats!$A$2:$AA$19,2,FALSE))=FALSE,"",IF(ISNUMBER(BM435),BM435,(VLOOKUP($B435,Stats!$A$2:$AT$19,46,FALSE)-VLOOKUP($B435,Stats!$A$2:$AA$19,12,FALSE))/VLOOKUP($B435,Stats!$A$2:$AA$19,26,FALSE)))</f>
        <v/>
      </c>
      <c r="BR435" s="51" t="str">
        <f t="shared" si="87"/>
        <v/>
      </c>
      <c r="BS435" s="32" t="str">
        <f t="shared" si="82"/>
        <v/>
      </c>
      <c r="BT435" s="53" t="str">
        <f t="shared" si="83"/>
        <v/>
      </c>
    </row>
    <row r="436" spans="1:72" x14ac:dyDescent="0.15">
      <c r="A436" s="5">
        <v>7929</v>
      </c>
      <c r="B436" s="5" t="s">
        <v>31</v>
      </c>
      <c r="C436" s="3">
        <v>0</v>
      </c>
      <c r="D436" s="11">
        <v>2.1424373507738952E-2</v>
      </c>
      <c r="E436" s="6">
        <v>1.2162095754116134E-2</v>
      </c>
      <c r="F436" s="15">
        <v>5</v>
      </c>
      <c r="G436" s="15">
        <v>3.2142857142857144</v>
      </c>
      <c r="H436" s="13">
        <v>1.0296751219003614E-2</v>
      </c>
      <c r="I436" s="13">
        <v>-8.1674979663980928E-3</v>
      </c>
      <c r="J436" s="12">
        <v>3.5714285714285716</v>
      </c>
      <c r="K436" s="12">
        <v>2</v>
      </c>
      <c r="L436" s="13">
        <v>2.1208690047320209E-2</v>
      </c>
      <c r="M436" s="13">
        <v>-1.5582221059715422E-2</v>
      </c>
      <c r="N436" s="8">
        <v>1.2772857142857141</v>
      </c>
      <c r="O436" s="8">
        <v>1.0274847721889353</v>
      </c>
      <c r="P436" s="14"/>
      <c r="Q436" s="13">
        <v>-2.2955862877020394E-2</v>
      </c>
      <c r="R436" s="14"/>
      <c r="S436" s="14" t="str">
        <f>IF(ISNUMBER(R436),VLOOKUP(B436,Index!$B$3:$AB$18,27,FALSE),"")</f>
        <v/>
      </c>
      <c r="T436" s="14" t="str">
        <f>IF(ISNUMBER($R436),VLOOKUP($B436,Index!$B$21:$AB$36,27,FALSE),"")</f>
        <v/>
      </c>
      <c r="U436" s="14" t="str">
        <f>IF(ISNUMBER($R436),VLOOKUP($B436,Index!$B$39:$AB$54,27,FALSE),"")</f>
        <v/>
      </c>
      <c r="W436" s="6">
        <v>0.91002648061006131</v>
      </c>
      <c r="X436" s="8">
        <v>0.60374149659863952</v>
      </c>
      <c r="Y436" s="6">
        <v>0.23075954222442088</v>
      </c>
      <c r="Z436" s="8" t="str">
        <f t="shared" si="84"/>
        <v/>
      </c>
      <c r="AA436" s="9" t="s">
        <v>25</v>
      </c>
      <c r="AB436" s="28"/>
      <c r="AC436" s="6">
        <v>0.82814819541153428</v>
      </c>
      <c r="AD436" s="8">
        <v>0.36450379471516503</v>
      </c>
      <c r="AE436" s="6">
        <v>5.3249966327624285E-2</v>
      </c>
      <c r="AF436" s="8" t="str">
        <f t="shared" si="85"/>
        <v/>
      </c>
      <c r="AG436" s="9" t="s">
        <v>25</v>
      </c>
      <c r="AH436" s="28"/>
      <c r="AK436" t="str">
        <f t="shared" si="92"/>
        <v/>
      </c>
      <c r="AL436" t="str">
        <f t="shared" si="92"/>
        <v/>
      </c>
      <c r="AM436" t="str">
        <f t="shared" si="92"/>
        <v/>
      </c>
      <c r="AN436" t="str">
        <f t="shared" si="92"/>
        <v/>
      </c>
      <c r="AO436" t="str">
        <f t="shared" si="92"/>
        <v/>
      </c>
      <c r="AP436" t="str">
        <f t="shared" si="92"/>
        <v/>
      </c>
      <c r="AQ436" t="str">
        <f t="shared" si="92"/>
        <v/>
      </c>
      <c r="AR436" t="str">
        <f t="shared" si="92"/>
        <v/>
      </c>
      <c r="AS436" t="str">
        <f t="shared" si="92"/>
        <v/>
      </c>
      <c r="AT436" t="str">
        <f t="shared" si="92"/>
        <v/>
      </c>
      <c r="AU436" t="str">
        <f t="shared" si="92"/>
        <v/>
      </c>
      <c r="AV436" t="str">
        <f t="shared" si="92"/>
        <v/>
      </c>
      <c r="AW436" t="str">
        <f t="shared" si="92"/>
        <v/>
      </c>
      <c r="AX436" t="str">
        <f t="shared" si="92"/>
        <v/>
      </c>
      <c r="AZ436" s="46" t="str">
        <f>IF(ISNUMBER(VLOOKUP($B436,Stats!$A$2:$AA$19,2,FALSE))=FALSE,"",IF(ISNUMBER(W436),(W436-VLOOKUP($B436,Stats!$A$2:$AA$19,2,FALSE))/VLOOKUP($B436,Stats!$A$2:$AA$19,16,FALSE),""))</f>
        <v/>
      </c>
      <c r="BA436" s="46" t="str">
        <f>IF(ISNUMBER(VLOOKUP($B436,Stats!$A$2:$AA$19,2,FALSE))=FALSE,"",IF(ISNUMBER(X436),(X436-VLOOKUP($B436,Stats!$A$2:$AA$19,3,FALSE))/VLOOKUP($B436,Stats!$A$2:$AA$19,17,FALSE),""))</f>
        <v/>
      </c>
      <c r="BB436" s="46"/>
      <c r="BC436" s="46"/>
      <c r="BD436" s="44" t="str">
        <f t="shared" si="81"/>
        <v/>
      </c>
      <c r="BE436" s="46" t="str">
        <f>IF(ISNUMBER(VLOOKUP($B436,Stats!$A$2:$AA$19,2,FALSE))=FALSE,"",IF(ISNUMBER(Y436),(Y436-VLOOKUP($B436,Stats!$A$2:$AA$19,5,FALSE))/VLOOKUP($B436,Stats!$A$2:$AA$19,19,FALSE),""))</f>
        <v/>
      </c>
      <c r="BF436" s="46"/>
      <c r="BG436" s="46"/>
      <c r="BH436" s="46" t="str">
        <f>IF(ISNUMBER(VLOOKUP($B436,Stats!$A$2:$AA$19,2,FALSE))=FALSE,"",IF(ISNUMBER(Z436),(Z436-VLOOKUP($B436,Stats!$A$2:$AA$19,8,FALSE))/VLOOKUP($B436,Stats!$A$2:$AA$19,22,FALSE),""))</f>
        <v/>
      </c>
      <c r="BI436" s="46" t="str">
        <f>IF(ISNUMBER(VLOOKUP($B436,Stats!$A$2:$AA$19,2,FALSE))=FALSE,"",IF(ISNUMBER(#REF!),(#REF!-VLOOKUP($B436,Stats!$A$2:$AA$19,9,FALSE))/VLOOKUP($B436,Stats!$A$2:$AA$19,23,FALSE),""))</f>
        <v/>
      </c>
      <c r="BJ436" s="46" t="str">
        <f>IF(ISNUMBER(VLOOKUP($B436,Stats!$A$2:$AA$19,2,FALSE))=FALSE,"",IF(ISNUMBER(#REF!),(#REF!-VLOOKUP($B436,Stats!$A$2:$AA$19,10,FALSE))/VLOOKUP($B436,Stats!$A$2:$AA$19,24,FALSE),""))</f>
        <v/>
      </c>
      <c r="BK436" s="44" t="str">
        <f t="shared" si="86"/>
        <v/>
      </c>
      <c r="BL436" s="46" t="str">
        <f>IF(ISNUMBER(VLOOKUP($B436,Stats!$A$2:$AA$19,2,FALSE))=FALSE,"",IF(ISNUMBER(#REF!),(#REF!-VLOOKUP($B436,Stats!$A$2:$AA$19,11,FALSE))/VLOOKUP($B436,Stats!$A$2:$AA$19,25,FALSE),""))</f>
        <v/>
      </c>
      <c r="BM436" s="46" t="str">
        <f>IF(ISNUMBER(VLOOKUP($B436,Stats!$A$2:$AA$19,2,FALSE))=FALSE,"",IF(ISNUMBER(AA436),(AA436-VLOOKUP($B436,Stats!$A$2:$AA$19,12,FALSE))/VLOOKUP($B436,Stats!$A$2:$AA$19,26,FALSE),""))</f>
        <v/>
      </c>
      <c r="BN436" s="46" t="str">
        <f>IF(ISNUMBER(VLOOKUP($B436,Stats!$A$2:$AA$19,2,FALSE))=FALSE,"",IF(ISNUMBER(#REF!),(#REF!-VLOOKUP($B436,Stats!$A$2:$AA$19,13,FALSE))/VLOOKUP($B436,Stats!$A$2:$AA$19,27,FALSE),""))</f>
        <v/>
      </c>
      <c r="BO436" s="46" t="str">
        <f>IF(ISNUMBER(VLOOKUP($B436,Stats!$A$2:$AA$19,2,FALSE))=FALSE,"",IF(ISNUMBER(#REF!),(#REF!-VLOOKUP($B436,Stats!$A$2:$AA$19,14,FALSE))/VLOOKUP($B436,Stats!$A$2:$AB$19,28,FALSE),""))</f>
        <v/>
      </c>
      <c r="BP436" s="46"/>
      <c r="BQ436" s="46" t="str">
        <f>IF(ISNUMBER(VLOOKUP($B436,Stats!$A$2:$AA$19,2,FALSE))=FALSE,"",IF(ISNUMBER(BM436),BM436,(VLOOKUP($B436,Stats!$A$2:$AT$19,46,FALSE)-VLOOKUP($B436,Stats!$A$2:$AA$19,12,FALSE))/VLOOKUP($B436,Stats!$A$2:$AA$19,26,FALSE)))</f>
        <v/>
      </c>
      <c r="BR436" s="51" t="str">
        <f t="shared" si="87"/>
        <v/>
      </c>
      <c r="BS436" s="32" t="str">
        <f t="shared" si="82"/>
        <v/>
      </c>
      <c r="BT436" s="53" t="str">
        <f t="shared" si="83"/>
        <v/>
      </c>
    </row>
    <row r="437" spans="1:72" x14ac:dyDescent="0.15">
      <c r="A437" s="16">
        <v>7929</v>
      </c>
      <c r="B437" s="17">
        <v>201421</v>
      </c>
      <c r="C437" s="3">
        <v>0</v>
      </c>
      <c r="D437" s="23">
        <v>-2.4597918637653815E-2</v>
      </c>
      <c r="E437" s="18">
        <v>5.7517029851474099E-3</v>
      </c>
      <c r="F437" s="24">
        <v>2</v>
      </c>
      <c r="G437" s="24">
        <v>5</v>
      </c>
      <c r="H437" s="20">
        <v>4.352030947775587E-3</v>
      </c>
      <c r="I437" s="20">
        <v>-6.6910293843042814E-3</v>
      </c>
      <c r="J437" s="24">
        <v>2</v>
      </c>
      <c r="K437" s="24">
        <v>3</v>
      </c>
      <c r="L437" s="20">
        <v>8.7040618955511739E-3</v>
      </c>
      <c r="M437" s="20">
        <v>-8.5146641438030857E-3</v>
      </c>
      <c r="N437" s="19">
        <v>1.0569999999999999</v>
      </c>
      <c r="O437" s="19">
        <v>1</v>
      </c>
      <c r="P437" s="25">
        <v>41920</v>
      </c>
      <c r="Q437" s="20">
        <v>-2.4597918637653815E-2</v>
      </c>
      <c r="R437" s="25">
        <v>41929</v>
      </c>
      <c r="S437" s="25">
        <f>IF(ISNUMBER(R437),VLOOKUP(B437,Index!$B$3:$AB$18,27,FALSE),"")</f>
        <v>41929</v>
      </c>
      <c r="T437" s="25">
        <f>IF(ISNUMBER($R437),VLOOKUP($B437,Index!$B$21:$AB$36,27,FALSE),"")</f>
        <v>41929</v>
      </c>
      <c r="U437" s="25">
        <f>IF(ISNUMBER($R437),VLOOKUP($B437,Index!$B$39:$AB$54,27,FALSE),"")</f>
        <v>41929</v>
      </c>
      <c r="W437" s="18">
        <v>-0.88552507095553734</v>
      </c>
      <c r="X437" s="19">
        <v>0.2857142857142857</v>
      </c>
      <c r="Y437" s="18">
        <v>0.10913089114713261</v>
      </c>
      <c r="Z437" s="19">
        <f t="shared" si="84"/>
        <v>0</v>
      </c>
      <c r="AA437" s="21" t="s">
        <v>25</v>
      </c>
      <c r="AB437" s="28"/>
      <c r="AC437" s="18">
        <v>0.78415465129080941</v>
      </c>
      <c r="AD437" s="19">
        <v>8.1632653061224483E-2</v>
      </c>
      <c r="AE437" s="18">
        <v>1.1909551402567305E-2</v>
      </c>
      <c r="AF437" s="19">
        <f t="shared" si="85"/>
        <v>0</v>
      </c>
      <c r="AG437" s="21" t="s">
        <v>25</v>
      </c>
      <c r="AH437" s="28"/>
      <c r="AK437" t="str">
        <f t="shared" si="92"/>
        <v/>
      </c>
      <c r="AL437" t="str">
        <f t="shared" si="92"/>
        <v/>
      </c>
      <c r="AM437" t="str">
        <f t="shared" si="92"/>
        <v/>
      </c>
      <c r="AN437" t="str">
        <f t="shared" si="92"/>
        <v/>
      </c>
      <c r="AO437" t="str">
        <f t="shared" si="92"/>
        <v/>
      </c>
      <c r="AP437" t="str">
        <f t="shared" si="92"/>
        <v/>
      </c>
      <c r="AQ437" t="str">
        <f t="shared" si="92"/>
        <v/>
      </c>
      <c r="AR437" t="str">
        <f t="shared" si="92"/>
        <v/>
      </c>
      <c r="AS437" t="str">
        <f t="shared" si="92"/>
        <v/>
      </c>
      <c r="AT437" t="str">
        <f t="shared" si="92"/>
        <v/>
      </c>
      <c r="AU437" t="str">
        <f t="shared" si="92"/>
        <v/>
      </c>
      <c r="AV437" t="str">
        <f t="shared" si="92"/>
        <v/>
      </c>
      <c r="AW437" t="str">
        <f t="shared" si="92"/>
        <v/>
      </c>
      <c r="AX437" t="str">
        <f t="shared" si="92"/>
        <v/>
      </c>
      <c r="AZ437" s="46">
        <f>IF(ISNUMBER(VLOOKUP($B437,Stats!$A$2:$AA$19,2,FALSE))=FALSE,"",IF(ISNUMBER(W437),(W437-VLOOKUP($B437,Stats!$A$2:$AA$19,2,FALSE))/VLOOKUP($B437,Stats!$A$2:$AA$19,16,FALSE),""))</f>
        <v>-0.95636647348088555</v>
      </c>
      <c r="BA437" s="46">
        <f>IF(ISNUMBER(VLOOKUP($B437,Stats!$A$2:$AA$19,2,FALSE))=FALSE,"",IF(ISNUMBER(X437),(X437-VLOOKUP($B437,Stats!$A$2:$AA$19,3,FALSE))/VLOOKUP($B437,Stats!$A$2:$AA$19,17,FALSE),""))</f>
        <v>-0.6967057200847836</v>
      </c>
      <c r="BB437" s="46"/>
      <c r="BC437" s="46"/>
      <c r="BD437" s="44">
        <f t="shared" si="81"/>
        <v>-0.82653609678283457</v>
      </c>
      <c r="BE437" s="46">
        <f>IF(ISNUMBER(VLOOKUP($B437,Stats!$A$2:$AA$19,2,FALSE))=FALSE,"",IF(ISNUMBER(Y437),(Y437-VLOOKUP($B437,Stats!$A$2:$AA$19,5,FALSE))/VLOOKUP($B437,Stats!$A$2:$AA$19,19,FALSE),""))</f>
        <v>0.40203367039786425</v>
      </c>
      <c r="BF437" s="46"/>
      <c r="BG437" s="46"/>
      <c r="BH437" s="46">
        <f>IF(ISNUMBER(VLOOKUP($B437,Stats!$A$2:$AA$19,2,FALSE))=FALSE,"",IF(ISNUMBER(Z437),(Z437-VLOOKUP($B437,Stats!$A$2:$AA$19,8,FALSE))/VLOOKUP($B437,Stats!$A$2:$AA$19,22,FALSE),""))</f>
        <v>-0.61753828864926419</v>
      </c>
      <c r="BI437" s="46" t="str">
        <f>IF(ISNUMBER(VLOOKUP($B437,Stats!$A$2:$AA$19,2,FALSE))=FALSE,"",IF(ISNUMBER(#REF!),(#REF!-VLOOKUP($B437,Stats!$A$2:$AA$19,9,FALSE))/VLOOKUP($B437,Stats!$A$2:$AA$19,23,FALSE),""))</f>
        <v/>
      </c>
      <c r="BJ437" s="46" t="str">
        <f>IF(ISNUMBER(VLOOKUP($B437,Stats!$A$2:$AA$19,2,FALSE))=FALSE,"",IF(ISNUMBER(#REF!),(#REF!-VLOOKUP($B437,Stats!$A$2:$AA$19,10,FALSE))/VLOOKUP($B437,Stats!$A$2:$AA$19,24,FALSE),""))</f>
        <v/>
      </c>
      <c r="BK437" s="44">
        <f t="shared" si="86"/>
        <v>-0.46668505587328424</v>
      </c>
      <c r="BL437" s="46" t="str">
        <f>IF(ISNUMBER(VLOOKUP($B437,Stats!$A$2:$AA$19,2,FALSE))=FALSE,"",IF(ISNUMBER(#REF!),(#REF!-VLOOKUP($B437,Stats!$A$2:$AA$19,11,FALSE))/VLOOKUP($B437,Stats!$A$2:$AA$19,25,FALSE),""))</f>
        <v/>
      </c>
      <c r="BM437" s="46" t="str">
        <f>IF(ISNUMBER(VLOOKUP($B437,Stats!$A$2:$AA$19,2,FALSE))=FALSE,"",IF(ISNUMBER(AA437),(AA437-VLOOKUP($B437,Stats!$A$2:$AA$19,12,FALSE))/VLOOKUP($B437,Stats!$A$2:$AA$19,26,FALSE),""))</f>
        <v/>
      </c>
      <c r="BN437" s="46" t="str">
        <f>IF(ISNUMBER(VLOOKUP($B437,Stats!$A$2:$AA$19,2,FALSE))=FALSE,"",IF(ISNUMBER(#REF!),(#REF!-VLOOKUP($B437,Stats!$A$2:$AA$19,13,FALSE))/VLOOKUP($B437,Stats!$A$2:$AA$19,27,FALSE),""))</f>
        <v/>
      </c>
      <c r="BO437" s="46" t="str">
        <f>IF(ISNUMBER(VLOOKUP($B437,Stats!$A$2:$AA$19,2,FALSE))=FALSE,"",IF(ISNUMBER(#REF!),(#REF!-VLOOKUP($B437,Stats!$A$2:$AA$19,14,FALSE))/VLOOKUP($B437,Stats!$A$2:$AB$19,28,FALSE),""))</f>
        <v/>
      </c>
      <c r="BP437" s="46"/>
      <c r="BQ437" s="46">
        <f>IF(ISNUMBER(VLOOKUP($B437,Stats!$A$2:$AA$19,2,FALSE))=FALSE,"",IF(ISNUMBER(BM437),BM437,(VLOOKUP($B437,Stats!$A$2:$AT$19,46,FALSE)-VLOOKUP($B437,Stats!$A$2:$AA$19,12,FALSE))/VLOOKUP($B437,Stats!$A$2:$AA$19,26,FALSE)))</f>
        <v>-0.81319138310867711</v>
      </c>
      <c r="BR437" s="51">
        <f t="shared" si="87"/>
        <v>-0.81319138310867711</v>
      </c>
      <c r="BS437" s="32" t="str">
        <f t="shared" si="82"/>
        <v>7929_201421</v>
      </c>
      <c r="BT437" s="53">
        <f t="shared" si="83"/>
        <v>-0.60795652950227297</v>
      </c>
    </row>
    <row r="438" spans="1:72" x14ac:dyDescent="0.15">
      <c r="A438" s="16">
        <v>7929</v>
      </c>
      <c r="B438" s="17">
        <v>201422</v>
      </c>
      <c r="C438" s="3">
        <v>0</v>
      </c>
      <c r="D438" s="23">
        <v>2.2308438409311515E-2</v>
      </c>
      <c r="E438" s="18">
        <v>7.274734417638695E-3</v>
      </c>
      <c r="F438" s="24">
        <v>5</v>
      </c>
      <c r="G438" s="24">
        <v>5</v>
      </c>
      <c r="H438" s="20">
        <v>8.7060276155000345E-3</v>
      </c>
      <c r="I438" s="20">
        <v>-4.2409635353688911E-3</v>
      </c>
      <c r="J438" s="24">
        <v>3</v>
      </c>
      <c r="K438" s="24">
        <v>4</v>
      </c>
      <c r="L438" s="20">
        <v>1.0752688172043223E-2</v>
      </c>
      <c r="M438" s="20">
        <v>-6.7961165048544547E-3</v>
      </c>
      <c r="N438" s="19">
        <v>1.0549999999999999</v>
      </c>
      <c r="O438" s="19">
        <v>1.016377649325626</v>
      </c>
      <c r="P438" s="25">
        <v>41942</v>
      </c>
      <c r="Q438" s="20">
        <v>-2.0114942528735802E-2</v>
      </c>
      <c r="R438" s="25">
        <v>41939</v>
      </c>
      <c r="S438" s="25">
        <f>IF(ISNUMBER(R438),VLOOKUP(B438,Index!$B$3:$AB$18,27,FALSE),"")</f>
        <v>41939</v>
      </c>
      <c r="T438" s="25">
        <f>IF(ISNUMBER($R438),VLOOKUP($B438,Index!$B$21:$AB$36,27,FALSE),"")</f>
        <v>41935</v>
      </c>
      <c r="U438" s="25">
        <f>IF(ISNUMBER($R438),VLOOKUP($B438,Index!$B$39:$AB$54,27,FALSE),"")</f>
        <v>41936</v>
      </c>
      <c r="W438" s="18">
        <v>0.66925315227934545</v>
      </c>
      <c r="X438" s="19">
        <v>0.5</v>
      </c>
      <c r="Y438" s="18">
        <v>0.13802838079534122</v>
      </c>
      <c r="Z438" s="19">
        <f t="shared" si="84"/>
        <v>0</v>
      </c>
      <c r="AA438" s="21">
        <v>1.1090480809200489</v>
      </c>
      <c r="AB438" s="28"/>
      <c r="AC438" s="18">
        <v>0.44789978183584078</v>
      </c>
      <c r="AD438" s="19">
        <v>0.25</v>
      </c>
      <c r="AE438" s="18">
        <v>1.9051833904983721E-2</v>
      </c>
      <c r="AF438" s="19">
        <f t="shared" si="85"/>
        <v>0</v>
      </c>
      <c r="AG438" s="21">
        <v>1.2299876457924435</v>
      </c>
      <c r="AH438" s="28"/>
      <c r="AK438" t="str">
        <f t="shared" si="92"/>
        <v/>
      </c>
      <c r="AL438">
        <f t="shared" si="92"/>
        <v>1.1090480809200489</v>
      </c>
      <c r="AM438" t="str">
        <f t="shared" si="92"/>
        <v/>
      </c>
      <c r="AN438" t="str">
        <f t="shared" si="92"/>
        <v/>
      </c>
      <c r="AO438" t="str">
        <f t="shared" si="92"/>
        <v/>
      </c>
      <c r="AP438" t="str">
        <f t="shared" si="92"/>
        <v/>
      </c>
      <c r="AQ438" t="str">
        <f t="shared" si="92"/>
        <v/>
      </c>
      <c r="AR438" t="str">
        <f t="shared" si="92"/>
        <v/>
      </c>
      <c r="AS438" t="str">
        <f t="shared" si="92"/>
        <v/>
      </c>
      <c r="AT438" t="str">
        <f t="shared" si="92"/>
        <v/>
      </c>
      <c r="AU438" t="str">
        <f t="shared" si="92"/>
        <v/>
      </c>
      <c r="AV438" t="str">
        <f t="shared" si="92"/>
        <v/>
      </c>
      <c r="AW438" t="str">
        <f t="shared" si="92"/>
        <v/>
      </c>
      <c r="AX438" t="str">
        <f t="shared" si="92"/>
        <v/>
      </c>
      <c r="AZ438" s="46">
        <f>IF(ISNUMBER(VLOOKUP($B438,Stats!$A$2:$AA$19,2,FALSE))=FALSE,"",IF(ISNUMBER(W438),(W438-VLOOKUP($B438,Stats!$A$2:$AA$19,2,FALSE))/VLOOKUP($B438,Stats!$A$2:$AA$19,16,FALSE),""))</f>
        <v>0.13305803019015799</v>
      </c>
      <c r="BA438" s="46">
        <f>IF(ISNUMBER(VLOOKUP($B438,Stats!$A$2:$AA$19,2,FALSE))=FALSE,"",IF(ISNUMBER(X438),(X438-VLOOKUP($B438,Stats!$A$2:$AA$19,3,FALSE))/VLOOKUP($B438,Stats!$A$2:$AA$19,17,FALSE),""))</f>
        <v>-0.89478917776786471</v>
      </c>
      <c r="BB438" s="46"/>
      <c r="BC438" s="46"/>
      <c r="BD438" s="44">
        <f t="shared" si="81"/>
        <v>-0.38086557378885333</v>
      </c>
      <c r="BE438" s="46">
        <f>IF(ISNUMBER(VLOOKUP($B438,Stats!$A$2:$AA$19,2,FALSE))=FALSE,"",IF(ISNUMBER(Y438),(Y438-VLOOKUP($B438,Stats!$A$2:$AA$19,5,FALSE))/VLOOKUP($B438,Stats!$A$2:$AA$19,19,FALSE),""))</f>
        <v>0.1842222301117413</v>
      </c>
      <c r="BF438" s="46"/>
      <c r="BG438" s="46"/>
      <c r="BH438" s="46">
        <f>IF(ISNUMBER(VLOOKUP($B438,Stats!$A$2:$AA$19,2,FALSE))=FALSE,"",IF(ISNUMBER(Z438),(Z438-VLOOKUP($B438,Stats!$A$2:$AA$19,8,FALSE))/VLOOKUP($B438,Stats!$A$2:$AA$19,22,FALSE),""))</f>
        <v>-1.3145151991428841</v>
      </c>
      <c r="BI438" s="46" t="str">
        <f>IF(ISNUMBER(VLOOKUP($B438,Stats!$A$2:$AA$19,2,FALSE))=FALSE,"",IF(ISNUMBER(#REF!),(#REF!-VLOOKUP($B438,Stats!$A$2:$AA$19,9,FALSE))/VLOOKUP($B438,Stats!$A$2:$AA$19,23,FALSE),""))</f>
        <v/>
      </c>
      <c r="BJ438" s="46" t="str">
        <f>IF(ISNUMBER(VLOOKUP($B438,Stats!$A$2:$AA$19,2,FALSE))=FALSE,"",IF(ISNUMBER(#REF!),(#REF!-VLOOKUP($B438,Stats!$A$2:$AA$19,10,FALSE))/VLOOKUP($B438,Stats!$A$2:$AA$19,24,FALSE),""))</f>
        <v/>
      </c>
      <c r="BK438" s="44">
        <f t="shared" si="86"/>
        <v>-0.52331012082108408</v>
      </c>
      <c r="BL438" s="46" t="str">
        <f>IF(ISNUMBER(VLOOKUP($B438,Stats!$A$2:$AA$19,2,FALSE))=FALSE,"",IF(ISNUMBER(#REF!),(#REF!-VLOOKUP($B438,Stats!$A$2:$AA$19,11,FALSE))/VLOOKUP($B438,Stats!$A$2:$AA$19,25,FALSE),""))</f>
        <v/>
      </c>
      <c r="BM438" s="46">
        <f>IF(ISNUMBER(VLOOKUP($B438,Stats!$A$2:$AA$19,2,FALSE))=FALSE,"",IF(ISNUMBER(AA438),(AA438-VLOOKUP($B438,Stats!$A$2:$AA$19,12,FALSE))/VLOOKUP($B438,Stats!$A$2:$AA$19,26,FALSE),""))</f>
        <v>-0.31187186201640876</v>
      </c>
      <c r="BN438" s="46" t="str">
        <f>IF(ISNUMBER(VLOOKUP($B438,Stats!$A$2:$AA$19,2,FALSE))=FALSE,"",IF(ISNUMBER(#REF!),(#REF!-VLOOKUP($B438,Stats!$A$2:$AA$19,13,FALSE))/VLOOKUP($B438,Stats!$A$2:$AA$19,27,FALSE),""))</f>
        <v/>
      </c>
      <c r="BO438" s="46" t="str">
        <f>IF(ISNUMBER(VLOOKUP($B438,Stats!$A$2:$AA$19,2,FALSE))=FALSE,"",IF(ISNUMBER(#REF!),(#REF!-VLOOKUP($B438,Stats!$A$2:$AA$19,14,FALSE))/VLOOKUP($B438,Stats!$A$2:$AB$19,28,FALSE),""))</f>
        <v/>
      </c>
      <c r="BP438" s="46"/>
      <c r="BQ438" s="46">
        <f>IF(ISNUMBER(VLOOKUP($B438,Stats!$A$2:$AA$19,2,FALSE))=FALSE,"",IF(ISNUMBER(BM438),BM438,(VLOOKUP($B438,Stats!$A$2:$AT$19,46,FALSE)-VLOOKUP($B438,Stats!$A$2:$AA$19,12,FALSE))/VLOOKUP($B438,Stats!$A$2:$AA$19,26,FALSE)))</f>
        <v>-0.31187186201640876</v>
      </c>
      <c r="BR438" s="51">
        <f t="shared" si="87"/>
        <v>-0.31187186201640876</v>
      </c>
      <c r="BS438" s="32" t="str">
        <f t="shared" si="82"/>
        <v>7929_201422</v>
      </c>
      <c r="BT438" s="53">
        <f t="shared" si="83"/>
        <v>-0.45253355965370284</v>
      </c>
    </row>
    <row r="439" spans="1:72" x14ac:dyDescent="0.15">
      <c r="A439" s="16">
        <v>7929</v>
      </c>
      <c r="B439" s="17">
        <v>201423</v>
      </c>
      <c r="C439" s="3">
        <v>0</v>
      </c>
      <c r="D439" s="23">
        <v>2.7514231499051078E-2</v>
      </c>
      <c r="E439" s="18">
        <v>9.0107757779742826E-3</v>
      </c>
      <c r="F439" s="24">
        <v>5</v>
      </c>
      <c r="G439" s="24">
        <v>5</v>
      </c>
      <c r="H439" s="20">
        <v>9.4054613235345468E-3</v>
      </c>
      <c r="I439" s="20">
        <v>-3.897089129334974E-3</v>
      </c>
      <c r="J439" s="24">
        <v>1</v>
      </c>
      <c r="K439" s="24">
        <v>2</v>
      </c>
      <c r="L439" s="20">
        <v>2.1698113207547109E-2</v>
      </c>
      <c r="M439" s="20">
        <v>-6.4635272391504461E-3</v>
      </c>
      <c r="N439" s="19">
        <v>1.089</v>
      </c>
      <c r="O439" s="19">
        <v>1.0244590780809031</v>
      </c>
      <c r="P439" s="25">
        <v>41955</v>
      </c>
      <c r="Q439" s="20">
        <v>-6.4635272391504461E-3</v>
      </c>
      <c r="R439" s="25">
        <v>41954</v>
      </c>
      <c r="S439" s="25">
        <f>IF(ISNUMBER(R439),VLOOKUP(B439,Index!$B$3:$AB$18,27,FALSE),"")</f>
        <v>41956</v>
      </c>
      <c r="T439" s="25">
        <f>IF(ISNUMBER($R439),VLOOKUP($B439,Index!$B$21:$AB$36,27,FALSE),"")</f>
        <v>41954</v>
      </c>
      <c r="U439" s="25">
        <f>IF(ISNUMBER($R439),VLOOKUP($B439,Index!$B$39:$AB$54,27,FALSE),"")</f>
        <v>41957</v>
      </c>
      <c r="W439" s="18">
        <v>0.82542694497153235</v>
      </c>
      <c r="X439" s="19">
        <v>0.5</v>
      </c>
      <c r="Y439" s="18">
        <v>0.17096744966084654</v>
      </c>
      <c r="Z439" s="19">
        <f t="shared" si="84"/>
        <v>2</v>
      </c>
      <c r="AA439" s="21">
        <v>4.2568446733532292</v>
      </c>
      <c r="AB439" s="28"/>
      <c r="AC439" s="18">
        <v>0.68132964148503705</v>
      </c>
      <c r="AD439" s="19">
        <v>0.25</v>
      </c>
      <c r="AE439" s="18">
        <v>2.9229868843534096E-2</v>
      </c>
      <c r="AF439" s="19">
        <f t="shared" si="85"/>
        <v>4</v>
      </c>
      <c r="AG439" s="21">
        <v>18.120726573055762</v>
      </c>
      <c r="AH439" s="28"/>
      <c r="AK439" t="str">
        <f t="shared" si="92"/>
        <v/>
      </c>
      <c r="AL439" t="str">
        <f t="shared" si="92"/>
        <v/>
      </c>
      <c r="AM439">
        <f t="shared" si="92"/>
        <v>4.2568446733532292</v>
      </c>
      <c r="AN439" t="str">
        <f t="shared" si="92"/>
        <v/>
      </c>
      <c r="AO439" t="str">
        <f t="shared" si="92"/>
        <v/>
      </c>
      <c r="AP439" t="str">
        <f t="shared" si="92"/>
        <v/>
      </c>
      <c r="AQ439" t="str">
        <f t="shared" si="92"/>
        <v/>
      </c>
      <c r="AR439" t="str">
        <f t="shared" si="92"/>
        <v/>
      </c>
      <c r="AS439" t="str">
        <f t="shared" si="92"/>
        <v/>
      </c>
      <c r="AT439" t="str">
        <f t="shared" si="92"/>
        <v/>
      </c>
      <c r="AU439" t="str">
        <f t="shared" si="92"/>
        <v/>
      </c>
      <c r="AV439" t="str">
        <f t="shared" si="92"/>
        <v/>
      </c>
      <c r="AW439" t="str">
        <f t="shared" si="92"/>
        <v/>
      </c>
      <c r="AX439" t="str">
        <f t="shared" si="92"/>
        <v/>
      </c>
      <c r="AZ439" s="46">
        <f>IF(ISNUMBER(VLOOKUP($B439,Stats!$A$2:$AA$19,2,FALSE))=FALSE,"",IF(ISNUMBER(W439),(W439-VLOOKUP($B439,Stats!$A$2:$AA$19,2,FALSE))/VLOOKUP($B439,Stats!$A$2:$AA$19,16,FALSE),""))</f>
        <v>1.1201214147920868</v>
      </c>
      <c r="BA439" s="46">
        <f>IF(ISNUMBER(VLOOKUP($B439,Stats!$A$2:$AA$19,2,FALSE))=FALSE,"",IF(ISNUMBER(X439),(X439-VLOOKUP($B439,Stats!$A$2:$AA$19,3,FALSE))/VLOOKUP($B439,Stats!$A$2:$AA$19,17,FALSE),""))</f>
        <v>-7.6117703670941991E-2</v>
      </c>
      <c r="BB439" s="46"/>
      <c r="BC439" s="46"/>
      <c r="BD439" s="44">
        <f t="shared" si="81"/>
        <v>0.52200185556057244</v>
      </c>
      <c r="BE439" s="46">
        <f>IF(ISNUMBER(VLOOKUP($B439,Stats!$A$2:$AA$19,2,FALSE))=FALSE,"",IF(ISNUMBER(Y439),(Y439-VLOOKUP($B439,Stats!$A$2:$AA$19,5,FALSE))/VLOOKUP($B439,Stats!$A$2:$AA$19,19,FALSE),""))</f>
        <v>0.29116500983029586</v>
      </c>
      <c r="BF439" s="46"/>
      <c r="BG439" s="46"/>
      <c r="BH439" s="46">
        <f>IF(ISNUMBER(VLOOKUP($B439,Stats!$A$2:$AA$19,2,FALSE))=FALSE,"",IF(ISNUMBER(Z439),(Z439-VLOOKUP($B439,Stats!$A$2:$AA$19,8,FALSE))/VLOOKUP($B439,Stats!$A$2:$AA$19,22,FALSE),""))</f>
        <v>4.0999925831563512E-2</v>
      </c>
      <c r="BI439" s="46" t="str">
        <f>IF(ISNUMBER(VLOOKUP($B439,Stats!$A$2:$AA$19,2,FALSE))=FALSE,"",IF(ISNUMBER(#REF!),(#REF!-VLOOKUP($B439,Stats!$A$2:$AA$19,9,FALSE))/VLOOKUP($B439,Stats!$A$2:$AA$19,23,FALSE),""))</f>
        <v/>
      </c>
      <c r="BJ439" s="46" t="str">
        <f>IF(ISNUMBER(VLOOKUP($B439,Stats!$A$2:$AA$19,2,FALSE))=FALSE,"",IF(ISNUMBER(#REF!),(#REF!-VLOOKUP($B439,Stats!$A$2:$AA$19,10,FALSE))/VLOOKUP($B439,Stats!$A$2:$AA$19,24,FALSE),""))</f>
        <v/>
      </c>
      <c r="BK439" s="44">
        <f t="shared" si="86"/>
        <v>-0.19151552913173803</v>
      </c>
      <c r="BL439" s="46" t="str">
        <f>IF(ISNUMBER(VLOOKUP($B439,Stats!$A$2:$AA$19,2,FALSE))=FALSE,"",IF(ISNUMBER(#REF!),(#REF!-VLOOKUP($B439,Stats!$A$2:$AA$19,11,FALSE))/VLOOKUP($B439,Stats!$A$2:$AA$19,25,FALSE),""))</f>
        <v/>
      </c>
      <c r="BM439" s="46">
        <f>IF(ISNUMBER(VLOOKUP($B439,Stats!$A$2:$AA$19,2,FALSE))=FALSE,"",IF(ISNUMBER(AA439),(AA439-VLOOKUP($B439,Stats!$A$2:$AA$19,12,FALSE))/VLOOKUP($B439,Stats!$A$2:$AA$19,26,FALSE),""))</f>
        <v>4.51697595758907E-2</v>
      </c>
      <c r="BN439" s="46" t="str">
        <f>IF(ISNUMBER(VLOOKUP($B439,Stats!$A$2:$AA$19,2,FALSE))=FALSE,"",IF(ISNUMBER(#REF!),(#REF!-VLOOKUP($B439,Stats!$A$2:$AA$19,13,FALSE))/VLOOKUP($B439,Stats!$A$2:$AA$19,27,FALSE),""))</f>
        <v/>
      </c>
      <c r="BO439" s="46" t="str">
        <f>IF(ISNUMBER(VLOOKUP($B439,Stats!$A$2:$AA$19,2,FALSE))=FALSE,"",IF(ISNUMBER(#REF!),(#REF!-VLOOKUP($B439,Stats!$A$2:$AA$19,14,FALSE))/VLOOKUP($B439,Stats!$A$2:$AB$19,28,FALSE),""))</f>
        <v/>
      </c>
      <c r="BP439" s="46"/>
      <c r="BQ439" s="46">
        <f>IF(ISNUMBER(VLOOKUP($B439,Stats!$A$2:$AA$19,2,FALSE))=FALSE,"",IF(ISNUMBER(BM439),BM439,(VLOOKUP($B439,Stats!$A$2:$AT$19,46,FALSE)-VLOOKUP($B439,Stats!$A$2:$AA$19,12,FALSE))/VLOOKUP($B439,Stats!$A$2:$AA$19,26,FALSE)))</f>
        <v>4.51697595758907E-2</v>
      </c>
      <c r="BR439" s="51">
        <f t="shared" si="87"/>
        <v>4.51697595758907E-2</v>
      </c>
      <c r="BS439" s="32" t="str">
        <f t="shared" si="82"/>
        <v>7929_201423</v>
      </c>
      <c r="BT439" s="53">
        <f t="shared" si="83"/>
        <v>-1.4749944517501862E-3</v>
      </c>
    </row>
    <row r="440" spans="1:72" x14ac:dyDescent="0.15">
      <c r="A440" s="16">
        <v>7929</v>
      </c>
      <c r="B440" s="17">
        <v>201424</v>
      </c>
      <c r="C440" s="3">
        <v>0</v>
      </c>
      <c r="D440" s="23">
        <v>6.3711911357340778E-2</v>
      </c>
      <c r="E440" s="18">
        <v>1.0775792467894958E-2</v>
      </c>
      <c r="F440" s="24">
        <v>8</v>
      </c>
      <c r="G440" s="24">
        <v>2</v>
      </c>
      <c r="H440" s="20">
        <v>9.7723914393391675E-3</v>
      </c>
      <c r="I440" s="20">
        <v>-7.8521731273153983E-3</v>
      </c>
      <c r="J440" s="24">
        <v>7</v>
      </c>
      <c r="K440" s="24">
        <v>2</v>
      </c>
      <c r="L440" s="20">
        <v>2.575896964121438E-2</v>
      </c>
      <c r="M440" s="20">
        <v>-1.2903225806451646E-2</v>
      </c>
      <c r="N440" s="19">
        <v>1.1519999999999999</v>
      </c>
      <c r="O440" s="19">
        <v>1.0617511520737326</v>
      </c>
      <c r="P440" s="25">
        <v>41971</v>
      </c>
      <c r="Q440" s="20">
        <v>-1.5668202764976824E-2</v>
      </c>
      <c r="R440" s="25">
        <v>41962</v>
      </c>
      <c r="S440" s="25">
        <f>IF(ISNUMBER(R440),VLOOKUP(B440,Index!$B$3:$AB$18,27,FALSE),"")</f>
        <v>41963</v>
      </c>
      <c r="T440" s="25">
        <f>IF(ISNUMBER($R440),VLOOKUP($B440,Index!$B$21:$AB$36,27,FALSE),"")</f>
        <v>41963</v>
      </c>
      <c r="U440" s="25">
        <f>IF(ISNUMBER($R440),VLOOKUP($B440,Index!$B$39:$AB$54,27,FALSE),"")</f>
        <v>41963</v>
      </c>
      <c r="W440" s="18">
        <v>1.9113573407202233</v>
      </c>
      <c r="X440" s="19">
        <v>0.8</v>
      </c>
      <c r="Y440" s="18">
        <v>0.20445628675100949</v>
      </c>
      <c r="Z440" s="19">
        <f t="shared" si="84"/>
        <v>1</v>
      </c>
      <c r="AA440" s="21">
        <v>4.0663190483950196</v>
      </c>
      <c r="AB440" s="28"/>
      <c r="AC440" s="18">
        <v>3.6532868839250838</v>
      </c>
      <c r="AD440" s="19">
        <v>0.64000000000000012</v>
      </c>
      <c r="AE440" s="18">
        <v>4.1802373192011022E-2</v>
      </c>
      <c r="AF440" s="19">
        <f t="shared" si="85"/>
        <v>1</v>
      </c>
      <c r="AG440" s="21">
        <v>16.534950603340178</v>
      </c>
      <c r="AH440" s="28"/>
      <c r="AK440" t="str">
        <f t="shared" si="92"/>
        <v/>
      </c>
      <c r="AL440" t="str">
        <f t="shared" si="92"/>
        <v/>
      </c>
      <c r="AM440" t="str">
        <f t="shared" si="92"/>
        <v/>
      </c>
      <c r="AN440">
        <f t="shared" si="92"/>
        <v>4.0663190483950196</v>
      </c>
      <c r="AO440" t="str">
        <f t="shared" si="92"/>
        <v/>
      </c>
      <c r="AP440" t="str">
        <f t="shared" si="92"/>
        <v/>
      </c>
      <c r="AQ440" t="str">
        <f t="shared" si="92"/>
        <v/>
      </c>
      <c r="AR440" t="str">
        <f t="shared" si="92"/>
        <v/>
      </c>
      <c r="AS440" t="str">
        <f t="shared" si="92"/>
        <v/>
      </c>
      <c r="AT440" t="str">
        <f t="shared" si="92"/>
        <v/>
      </c>
      <c r="AU440" t="str">
        <f t="shared" si="92"/>
        <v/>
      </c>
      <c r="AV440" t="str">
        <f t="shared" si="92"/>
        <v/>
      </c>
      <c r="AW440" t="str">
        <f t="shared" si="92"/>
        <v/>
      </c>
      <c r="AX440" t="str">
        <f t="shared" si="92"/>
        <v/>
      </c>
      <c r="AZ440" s="46">
        <f>IF(ISNUMBER(VLOOKUP($B440,Stats!$A$2:$AA$19,2,FALSE))=FALSE,"",IF(ISNUMBER(W440),(W440-VLOOKUP($B440,Stats!$A$2:$AA$19,2,FALSE))/VLOOKUP($B440,Stats!$A$2:$AA$19,16,FALSE),""))</f>
        <v>0.88332253865264798</v>
      </c>
      <c r="BA440" s="46">
        <f>IF(ISNUMBER(VLOOKUP($B440,Stats!$A$2:$AA$19,2,FALSE))=FALSE,"",IF(ISNUMBER(X440),(X440-VLOOKUP($B440,Stats!$A$2:$AA$19,3,FALSE))/VLOOKUP($B440,Stats!$A$2:$AA$19,17,FALSE),""))</f>
        <v>0.51367074063984464</v>
      </c>
      <c r="BB440" s="46"/>
      <c r="BC440" s="46"/>
      <c r="BD440" s="44">
        <f t="shared" si="81"/>
        <v>0.69849663964624631</v>
      </c>
      <c r="BE440" s="46">
        <f>IF(ISNUMBER(VLOOKUP($B440,Stats!$A$2:$AA$19,2,FALSE))=FALSE,"",IF(ISNUMBER(Y440),(Y440-VLOOKUP($B440,Stats!$A$2:$AA$19,5,FALSE))/VLOOKUP($B440,Stats!$A$2:$AA$19,19,FALSE),""))</f>
        <v>0.97012913380977639</v>
      </c>
      <c r="BF440" s="46"/>
      <c r="BG440" s="46"/>
      <c r="BH440" s="46">
        <f>IF(ISNUMBER(VLOOKUP($B440,Stats!$A$2:$AA$19,2,FALSE))=FALSE,"",IF(ISNUMBER(Z440),(Z440-VLOOKUP($B440,Stats!$A$2:$AA$19,8,FALSE))/VLOOKUP($B440,Stats!$A$2:$AA$19,22,FALSE),""))</f>
        <v>-0.47935479253396501</v>
      </c>
      <c r="BI440" s="46" t="str">
        <f>IF(ISNUMBER(VLOOKUP($B440,Stats!$A$2:$AA$19,2,FALSE))=FALSE,"",IF(ISNUMBER(#REF!),(#REF!-VLOOKUP($B440,Stats!$A$2:$AA$19,9,FALSE))/VLOOKUP($B440,Stats!$A$2:$AA$19,23,FALSE),""))</f>
        <v/>
      </c>
      <c r="BJ440" s="46" t="str">
        <f>IF(ISNUMBER(VLOOKUP($B440,Stats!$A$2:$AA$19,2,FALSE))=FALSE,"",IF(ISNUMBER(#REF!),(#REF!-VLOOKUP($B440,Stats!$A$2:$AA$19,10,FALSE))/VLOOKUP($B440,Stats!$A$2:$AA$19,24,FALSE),""))</f>
        <v/>
      </c>
      <c r="BK440" s="44">
        <f t="shared" si="86"/>
        <v>-0.82289683142703296</v>
      </c>
      <c r="BL440" s="46" t="str">
        <f>IF(ISNUMBER(VLOOKUP($B440,Stats!$A$2:$AA$19,2,FALSE))=FALSE,"",IF(ISNUMBER(#REF!),(#REF!-VLOOKUP($B440,Stats!$A$2:$AA$19,11,FALSE))/VLOOKUP($B440,Stats!$A$2:$AA$19,25,FALSE),""))</f>
        <v/>
      </c>
      <c r="BM440" s="46">
        <f>IF(ISNUMBER(VLOOKUP($B440,Stats!$A$2:$AA$19,2,FALSE))=FALSE,"",IF(ISNUMBER(AA440),(AA440-VLOOKUP($B440,Stats!$A$2:$AA$19,12,FALSE))/VLOOKUP($B440,Stats!$A$2:$AA$19,26,FALSE),""))</f>
        <v>-0.49779393766608598</v>
      </c>
      <c r="BN440" s="46" t="str">
        <f>IF(ISNUMBER(VLOOKUP($B440,Stats!$A$2:$AA$19,2,FALSE))=FALSE,"",IF(ISNUMBER(#REF!),(#REF!-VLOOKUP($B440,Stats!$A$2:$AA$19,13,FALSE))/VLOOKUP($B440,Stats!$A$2:$AA$19,27,FALSE),""))</f>
        <v/>
      </c>
      <c r="BO440" s="46" t="str">
        <f>IF(ISNUMBER(VLOOKUP($B440,Stats!$A$2:$AA$19,2,FALSE))=FALSE,"",IF(ISNUMBER(#REF!),(#REF!-VLOOKUP($B440,Stats!$A$2:$AA$19,14,FALSE))/VLOOKUP($B440,Stats!$A$2:$AB$19,28,FALSE),""))</f>
        <v/>
      </c>
      <c r="BP440" s="46"/>
      <c r="BQ440" s="46">
        <f>IF(ISNUMBER(VLOOKUP($B440,Stats!$A$2:$AA$19,2,FALSE))=FALSE,"",IF(ISNUMBER(BM440),BM440,(VLOOKUP($B440,Stats!$A$2:$AT$19,46,FALSE)-VLOOKUP($B440,Stats!$A$2:$AA$19,12,FALSE))/VLOOKUP($B440,Stats!$A$2:$AA$19,26,FALSE)))</f>
        <v>-0.49779393766608598</v>
      </c>
      <c r="BR440" s="51">
        <f t="shared" si="87"/>
        <v>-0.49779393766608598</v>
      </c>
      <c r="BS440" s="32" t="str">
        <f t="shared" si="82"/>
        <v>7929_201424</v>
      </c>
      <c r="BT440" s="53">
        <f t="shared" si="83"/>
        <v>-0.45359755846018768</v>
      </c>
    </row>
    <row r="441" spans="1:72" x14ac:dyDescent="0.15">
      <c r="A441" s="16">
        <v>7929</v>
      </c>
      <c r="B441" s="17">
        <v>201425</v>
      </c>
      <c r="C441" s="3">
        <v>0</v>
      </c>
      <c r="D441" s="23">
        <v>6.5972222222222321E-2</v>
      </c>
      <c r="E441" s="18">
        <v>2.070379369714815E-2</v>
      </c>
      <c r="F441" s="24">
        <v>7</v>
      </c>
      <c r="G441" s="24">
        <v>3</v>
      </c>
      <c r="H441" s="20">
        <v>1.6260711716045723E-2</v>
      </c>
      <c r="I441" s="20">
        <v>-1.5934862923064268E-2</v>
      </c>
      <c r="J441" s="24">
        <v>3</v>
      </c>
      <c r="K441" s="24">
        <v>1</v>
      </c>
      <c r="L441" s="20">
        <v>3.2939189189189255E-2</v>
      </c>
      <c r="M441" s="20">
        <v>-3.5044824775876227E-2</v>
      </c>
      <c r="N441" s="19">
        <v>1.228</v>
      </c>
      <c r="O441" s="19">
        <v>1.0724890829694322</v>
      </c>
      <c r="P441" s="25">
        <v>41985</v>
      </c>
      <c r="Q441" s="20">
        <v>-3.5044824775876227E-2</v>
      </c>
      <c r="R441" s="25">
        <v>41982</v>
      </c>
      <c r="S441" s="25">
        <f>IF(ISNUMBER(R441),VLOOKUP(B441,Index!$B$3:$AB$18,27,FALSE),"")</f>
        <v>41982</v>
      </c>
      <c r="T441" s="25">
        <f>IF(ISNUMBER($R441),VLOOKUP($B441,Index!$B$21:$AB$36,27,FALSE),"")</f>
        <v>41982</v>
      </c>
      <c r="U441" s="25">
        <f>IF(ISNUMBER($R441),VLOOKUP($B441,Index!$B$39:$AB$54,27,FALSE),"")</f>
        <v>41982</v>
      </c>
      <c r="W441" s="18">
        <v>1.9791666666666696</v>
      </c>
      <c r="X441" s="19">
        <v>0.7</v>
      </c>
      <c r="Y441" s="18">
        <v>0.39282686573535897</v>
      </c>
      <c r="Z441" s="19">
        <f t="shared" si="84"/>
        <v>0</v>
      </c>
      <c r="AA441" s="21">
        <v>1.8825096899224778</v>
      </c>
      <c r="AB441" s="28"/>
      <c r="AC441" s="18">
        <v>3.9171006944444562</v>
      </c>
      <c r="AD441" s="19">
        <v>0.48999999999999994</v>
      </c>
      <c r="AE441" s="18">
        <v>0.15431294644346574</v>
      </c>
      <c r="AF441" s="19">
        <f t="shared" si="85"/>
        <v>0</v>
      </c>
      <c r="AG441" s="21">
        <v>3.5438427326520237</v>
      </c>
      <c r="AH441" s="28"/>
      <c r="AK441" t="str">
        <f t="shared" si="92"/>
        <v/>
      </c>
      <c r="AL441" t="str">
        <f t="shared" si="92"/>
        <v/>
      </c>
      <c r="AM441" t="str">
        <f t="shared" si="92"/>
        <v/>
      </c>
      <c r="AN441" t="str">
        <f t="shared" si="92"/>
        <v/>
      </c>
      <c r="AO441">
        <f t="shared" si="92"/>
        <v>1.8825096899224778</v>
      </c>
      <c r="AP441" t="str">
        <f t="shared" si="92"/>
        <v/>
      </c>
      <c r="AQ441" t="str">
        <f t="shared" si="92"/>
        <v/>
      </c>
      <c r="AR441" t="str">
        <f t="shared" si="92"/>
        <v/>
      </c>
      <c r="AS441" t="str">
        <f t="shared" si="92"/>
        <v/>
      </c>
      <c r="AT441" t="str">
        <f t="shared" si="92"/>
        <v/>
      </c>
      <c r="AU441" t="str">
        <f t="shared" si="92"/>
        <v/>
      </c>
      <c r="AV441" t="str">
        <f t="shared" si="92"/>
        <v/>
      </c>
      <c r="AW441" t="str">
        <f t="shared" si="92"/>
        <v/>
      </c>
      <c r="AX441" t="str">
        <f t="shared" si="92"/>
        <v/>
      </c>
      <c r="AZ441" s="46">
        <f>IF(ISNUMBER(VLOOKUP($B441,Stats!$A$2:$AA$19,2,FALSE))=FALSE,"",IF(ISNUMBER(W441),(W441-VLOOKUP($B441,Stats!$A$2:$AA$19,2,FALSE))/VLOOKUP($B441,Stats!$A$2:$AA$19,16,FALSE),""))</f>
        <v>0.72515852895895627</v>
      </c>
      <c r="BA441" s="46">
        <f>IF(ISNUMBER(VLOOKUP($B441,Stats!$A$2:$AA$19,2,FALSE))=FALSE,"",IF(ISNUMBER(X441),(X441-VLOOKUP($B441,Stats!$A$2:$AA$19,3,FALSE))/VLOOKUP($B441,Stats!$A$2:$AA$19,17,FALSE),""))</f>
        <v>0.52844508262562895</v>
      </c>
      <c r="BB441" s="46"/>
      <c r="BC441" s="46"/>
      <c r="BD441" s="44">
        <f t="shared" si="81"/>
        <v>0.62680180579229261</v>
      </c>
      <c r="BE441" s="46">
        <f>IF(ISNUMBER(VLOOKUP($B441,Stats!$A$2:$AA$19,2,FALSE))=FALSE,"",IF(ISNUMBER(Y441),(Y441-VLOOKUP($B441,Stats!$A$2:$AA$19,5,FALSE))/VLOOKUP($B441,Stats!$A$2:$AA$19,19,FALSE),""))</f>
        <v>0.33255018168366601</v>
      </c>
      <c r="BF441" s="46"/>
      <c r="BG441" s="46"/>
      <c r="BH441" s="46">
        <f>IF(ISNUMBER(VLOOKUP($B441,Stats!$A$2:$AA$19,2,FALSE))=FALSE,"",IF(ISNUMBER(Z441),(Z441-VLOOKUP($B441,Stats!$A$2:$AA$19,8,FALSE))/VLOOKUP($B441,Stats!$A$2:$AA$19,22,FALSE),""))</f>
        <v>-0.38938659637819406</v>
      </c>
      <c r="BI441" s="46" t="str">
        <f>IF(ISNUMBER(VLOOKUP($B441,Stats!$A$2:$AA$19,2,FALSE))=FALSE,"",IF(ISNUMBER(#REF!),(#REF!-VLOOKUP($B441,Stats!$A$2:$AA$19,9,FALSE))/VLOOKUP($B441,Stats!$A$2:$AA$19,23,FALSE),""))</f>
        <v/>
      </c>
      <c r="BJ441" s="46" t="str">
        <f>IF(ISNUMBER(VLOOKUP($B441,Stats!$A$2:$AA$19,2,FALSE))=FALSE,"",IF(ISNUMBER(#REF!),(#REF!-VLOOKUP($B441,Stats!$A$2:$AA$19,10,FALSE))/VLOOKUP($B441,Stats!$A$2:$AA$19,24,FALSE),""))</f>
        <v/>
      </c>
      <c r="BK441" s="44">
        <f t="shared" si="86"/>
        <v>-0.34960110609202444</v>
      </c>
      <c r="BL441" s="46" t="str">
        <f>IF(ISNUMBER(VLOOKUP($B441,Stats!$A$2:$AA$19,2,FALSE))=FALSE,"",IF(ISNUMBER(#REF!),(#REF!-VLOOKUP($B441,Stats!$A$2:$AA$19,11,FALSE))/VLOOKUP($B441,Stats!$A$2:$AA$19,25,FALSE),""))</f>
        <v/>
      </c>
      <c r="BM441" s="46">
        <f>IF(ISNUMBER(VLOOKUP($B441,Stats!$A$2:$AA$19,2,FALSE))=FALSE,"",IF(ISNUMBER(AA441),(AA441-VLOOKUP($B441,Stats!$A$2:$AA$19,12,FALSE))/VLOOKUP($B441,Stats!$A$2:$AA$19,26,FALSE),""))</f>
        <v>-0.10584709306162449</v>
      </c>
      <c r="BN441" s="46" t="str">
        <f>IF(ISNUMBER(VLOOKUP($B441,Stats!$A$2:$AA$19,2,FALSE))=FALSE,"",IF(ISNUMBER(#REF!),(#REF!-VLOOKUP($B441,Stats!$A$2:$AA$19,13,FALSE))/VLOOKUP($B441,Stats!$A$2:$AA$19,27,FALSE),""))</f>
        <v/>
      </c>
      <c r="BO441" s="46" t="str">
        <f>IF(ISNUMBER(VLOOKUP($B441,Stats!$A$2:$AA$19,2,FALSE))=FALSE,"",IF(ISNUMBER(#REF!),(#REF!-VLOOKUP($B441,Stats!$A$2:$AA$19,14,FALSE))/VLOOKUP($B441,Stats!$A$2:$AB$19,28,FALSE),""))</f>
        <v/>
      </c>
      <c r="BP441" s="46"/>
      <c r="BQ441" s="46">
        <f>IF(ISNUMBER(VLOOKUP($B441,Stats!$A$2:$AA$19,2,FALSE))=FALSE,"",IF(ISNUMBER(BM441),BM441,(VLOOKUP($B441,Stats!$A$2:$AT$19,46,FALSE)-VLOOKUP($B441,Stats!$A$2:$AA$19,12,FALSE))/VLOOKUP($B441,Stats!$A$2:$AA$19,26,FALSE)))</f>
        <v>-0.10584709306162449</v>
      </c>
      <c r="BR441" s="51">
        <f t="shared" si="87"/>
        <v>-0.10584709306162449</v>
      </c>
      <c r="BS441" s="32" t="str">
        <f t="shared" si="82"/>
        <v>7929_201425</v>
      </c>
      <c r="BT441" s="53">
        <f t="shared" si="83"/>
        <v>-0.10556972110908101</v>
      </c>
    </row>
    <row r="442" spans="1:72" x14ac:dyDescent="0.15">
      <c r="A442" s="16">
        <v>7929</v>
      </c>
      <c r="B442" s="17">
        <v>201426</v>
      </c>
      <c r="C442" s="3">
        <v>0</v>
      </c>
      <c r="D442" s="23">
        <v>7.8175895765472347E-2</v>
      </c>
      <c r="E442" s="18">
        <v>1.6683678645196535E-2</v>
      </c>
      <c r="F442" s="24">
        <v>8</v>
      </c>
      <c r="G442" s="24">
        <v>2</v>
      </c>
      <c r="H442" s="20">
        <v>1.4614160929903974E-2</v>
      </c>
      <c r="I442" s="20">
        <v>-2.0051309123577166E-2</v>
      </c>
      <c r="J442" s="24">
        <v>6</v>
      </c>
      <c r="K442" s="24">
        <v>2</v>
      </c>
      <c r="L442" s="20">
        <v>2.9548989113530322E-2</v>
      </c>
      <c r="M442" s="20">
        <v>-2.7756939234808597E-2</v>
      </c>
      <c r="N442" s="19">
        <v>1.333</v>
      </c>
      <c r="O442" s="19">
        <v>1.0715434083601285</v>
      </c>
      <c r="P442" s="25">
        <v>41995</v>
      </c>
      <c r="Q442" s="20">
        <v>-3.9759939984996162E-2</v>
      </c>
      <c r="R442" s="25">
        <v>41997</v>
      </c>
      <c r="S442" s="25">
        <f>IF(ISNUMBER(R442),VLOOKUP(B442,Index!$B$3:$AB$18,27,FALSE),"")</f>
        <v>41997</v>
      </c>
      <c r="T442" s="25">
        <f>IF(ISNUMBER($R442),VLOOKUP($B442,Index!$B$21:$AB$36,27,FALSE),"")</f>
        <v>41996</v>
      </c>
      <c r="U442" s="25">
        <f>IF(ISNUMBER($R442),VLOOKUP($B442,Index!$B$39:$AB$54,27,FALSE),"")</f>
        <v>41996</v>
      </c>
      <c r="W442" s="18">
        <v>2.3452768729641704</v>
      </c>
      <c r="X442" s="19">
        <v>0.8</v>
      </c>
      <c r="Y442" s="18">
        <v>0.31655054561479956</v>
      </c>
      <c r="Z442" s="19">
        <f t="shared" si="84"/>
        <v>0</v>
      </c>
      <c r="AA442" s="21">
        <v>1.9661975293466956</v>
      </c>
      <c r="AB442" s="28"/>
      <c r="AC442" s="18">
        <v>5.5003236108605975</v>
      </c>
      <c r="AD442" s="19">
        <v>0.64000000000000012</v>
      </c>
      <c r="AE442" s="18">
        <v>0.1002042479290273</v>
      </c>
      <c r="AF442" s="19">
        <f t="shared" si="85"/>
        <v>0</v>
      </c>
      <c r="AG442" s="21">
        <v>3.8659327244090496</v>
      </c>
      <c r="AH442" s="28"/>
      <c r="AK442" t="str">
        <f t="shared" si="92"/>
        <v/>
      </c>
      <c r="AL442" t="str">
        <f t="shared" si="92"/>
        <v/>
      </c>
      <c r="AM442" t="str">
        <f t="shared" si="92"/>
        <v/>
      </c>
      <c r="AN442" t="str">
        <f t="shared" si="92"/>
        <v/>
      </c>
      <c r="AO442" t="str">
        <f t="shared" si="92"/>
        <v/>
      </c>
      <c r="AP442">
        <f t="shared" si="92"/>
        <v>1.9661975293466956</v>
      </c>
      <c r="AQ442" t="str">
        <f t="shared" si="92"/>
        <v/>
      </c>
      <c r="AR442" t="str">
        <f t="shared" si="92"/>
        <v/>
      </c>
      <c r="AS442" t="str">
        <f t="shared" si="92"/>
        <v/>
      </c>
      <c r="AT442" t="str">
        <f t="shared" si="92"/>
        <v/>
      </c>
      <c r="AU442" t="str">
        <f t="shared" si="92"/>
        <v/>
      </c>
      <c r="AV442" t="str">
        <f t="shared" si="92"/>
        <v/>
      </c>
      <c r="AW442" t="str">
        <f t="shared" si="92"/>
        <v/>
      </c>
      <c r="AX442" t="str">
        <f t="shared" si="92"/>
        <v/>
      </c>
      <c r="AZ442" s="46">
        <f>IF(ISNUMBER(VLOOKUP($B442,Stats!$A$2:$AA$19,2,FALSE))=FALSE,"",IF(ISNUMBER(W442),(W442-VLOOKUP($B442,Stats!$A$2:$AA$19,2,FALSE))/VLOOKUP($B442,Stats!$A$2:$AA$19,16,FALSE),""))</f>
        <v>0.89243024743713606</v>
      </c>
      <c r="BA442" s="46">
        <f>IF(ISNUMBER(VLOOKUP($B442,Stats!$A$2:$AA$19,2,FALSE))=FALSE,"",IF(ISNUMBER(X442),(X442-VLOOKUP($B442,Stats!$A$2:$AA$19,3,FALSE))/VLOOKUP($B442,Stats!$A$2:$AA$19,17,FALSE),""))</f>
        <v>1.5426863880595392</v>
      </c>
      <c r="BB442" s="46"/>
      <c r="BC442" s="46"/>
      <c r="BD442" s="44">
        <f t="shared" si="81"/>
        <v>1.2175583177483376</v>
      </c>
      <c r="BE442" s="46">
        <f>IF(ISNUMBER(VLOOKUP($B442,Stats!$A$2:$AA$19,2,FALSE))=FALSE,"",IF(ISNUMBER(Y442),(Y442-VLOOKUP($B442,Stats!$A$2:$AA$19,5,FALSE))/VLOOKUP($B442,Stats!$A$2:$AA$19,19,FALSE),""))</f>
        <v>0.45246557603538162</v>
      </c>
      <c r="BF442" s="46"/>
      <c r="BG442" s="46"/>
      <c r="BH442" s="46">
        <f>IF(ISNUMBER(VLOOKUP($B442,Stats!$A$2:$AA$19,2,FALSE))=FALSE,"",IF(ISNUMBER(Z442),(Z442-VLOOKUP($B442,Stats!$A$2:$AA$19,8,FALSE))/VLOOKUP($B442,Stats!$A$2:$AA$19,22,FALSE),""))</f>
        <v>-0.60316436580698729</v>
      </c>
      <c r="BI442" s="46" t="str">
        <f>IF(ISNUMBER(VLOOKUP($B442,Stats!$A$2:$AA$19,2,FALSE))=FALSE,"",IF(ISNUMBER(#REF!),(#REF!-VLOOKUP($B442,Stats!$A$2:$AA$19,9,FALSE))/VLOOKUP($B442,Stats!$A$2:$AA$19,23,FALSE),""))</f>
        <v/>
      </c>
      <c r="BJ442" s="46" t="str">
        <f>IF(ISNUMBER(VLOOKUP($B442,Stats!$A$2:$AA$19,2,FALSE))=FALSE,"",IF(ISNUMBER(#REF!),(#REF!-VLOOKUP($B442,Stats!$A$2:$AA$19,10,FALSE))/VLOOKUP($B442,Stats!$A$2:$AA$19,24,FALSE),""))</f>
        <v/>
      </c>
      <c r="BK442" s="44">
        <f t="shared" si="86"/>
        <v>-0.49767521296686335</v>
      </c>
      <c r="BL442" s="46" t="str">
        <f>IF(ISNUMBER(VLOOKUP($B442,Stats!$A$2:$AA$19,2,FALSE))=FALSE,"",IF(ISNUMBER(#REF!),(#REF!-VLOOKUP($B442,Stats!$A$2:$AA$19,11,FALSE))/VLOOKUP($B442,Stats!$A$2:$AA$19,25,FALSE),""))</f>
        <v/>
      </c>
      <c r="BM442" s="46">
        <f>IF(ISNUMBER(VLOOKUP($B442,Stats!$A$2:$AA$19,2,FALSE))=FALSE,"",IF(ISNUMBER(AA442),(AA442-VLOOKUP($B442,Stats!$A$2:$AA$19,12,FALSE))/VLOOKUP($B442,Stats!$A$2:$AA$19,26,FALSE),""))</f>
        <v>-0.1527537000399205</v>
      </c>
      <c r="BN442" s="46" t="str">
        <f>IF(ISNUMBER(VLOOKUP($B442,Stats!$A$2:$AA$19,2,FALSE))=FALSE,"",IF(ISNUMBER(#REF!),(#REF!-VLOOKUP($B442,Stats!$A$2:$AA$19,13,FALSE))/VLOOKUP($B442,Stats!$A$2:$AA$19,27,FALSE),""))</f>
        <v/>
      </c>
      <c r="BO442" s="46" t="str">
        <f>IF(ISNUMBER(VLOOKUP($B442,Stats!$A$2:$AA$19,2,FALSE))=FALSE,"",IF(ISNUMBER(#REF!),(#REF!-VLOOKUP($B442,Stats!$A$2:$AA$19,14,FALSE))/VLOOKUP($B442,Stats!$A$2:$AB$19,28,FALSE),""))</f>
        <v/>
      </c>
      <c r="BP442" s="46"/>
      <c r="BQ442" s="46">
        <f>IF(ISNUMBER(VLOOKUP($B442,Stats!$A$2:$AA$19,2,FALSE))=FALSE,"",IF(ISNUMBER(BM442),BM442,(VLOOKUP($B442,Stats!$A$2:$AT$19,46,FALSE)-VLOOKUP($B442,Stats!$A$2:$AA$19,12,FALSE))/VLOOKUP($B442,Stats!$A$2:$AA$19,26,FALSE)))</f>
        <v>-0.1527537000399205</v>
      </c>
      <c r="BR442" s="51">
        <f t="shared" si="87"/>
        <v>-0.1527537000399205</v>
      </c>
      <c r="BS442" s="32" t="str">
        <f t="shared" si="82"/>
        <v>7929_201426</v>
      </c>
      <c r="BT442" s="53">
        <f t="shared" si="83"/>
        <v>-8.5644204238434579E-2</v>
      </c>
    </row>
    <row r="443" spans="1:72" x14ac:dyDescent="0.15">
      <c r="A443" s="16">
        <v>7929</v>
      </c>
      <c r="B443" s="17">
        <v>201427</v>
      </c>
      <c r="C443" s="3">
        <v>0</v>
      </c>
      <c r="D443" s="23">
        <v>3.0211480362537735E-2</v>
      </c>
      <c r="E443" s="18">
        <v>1.9711381994969055E-2</v>
      </c>
      <c r="F443" s="24">
        <v>2</v>
      </c>
      <c r="G443" s="24">
        <v>1</v>
      </c>
      <c r="H443" s="20">
        <v>1.8528527224611624E-2</v>
      </c>
      <c r="I443" s="20">
        <v>-6.7618332081140764E-3</v>
      </c>
      <c r="J443" s="24">
        <v>1</v>
      </c>
      <c r="K443" s="24">
        <v>1</v>
      </c>
      <c r="L443" s="20">
        <v>3.1770045385779211E-2</v>
      </c>
      <c r="M443" s="20">
        <v>-6.7618332081140764E-3</v>
      </c>
      <c r="N443" s="19">
        <v>1.3640000000000001</v>
      </c>
      <c r="O443" s="19">
        <v>1.0247933884297522</v>
      </c>
      <c r="P443" s="25">
        <v>42004</v>
      </c>
      <c r="Q443" s="20">
        <v>-6.7618332081140764E-3</v>
      </c>
      <c r="R443" s="25">
        <v>42003</v>
      </c>
      <c r="S443" s="25">
        <f>IF(ISNUMBER(R443),VLOOKUP(B443,Index!$B$3:$AB$18,27,FALSE),"")</f>
        <v>42002</v>
      </c>
      <c r="T443" s="25">
        <f>IF(ISNUMBER($R443),VLOOKUP($B443,Index!$B$21:$AB$36,27,FALSE),"")</f>
        <v>42003</v>
      </c>
      <c r="U443" s="25">
        <f>IF(ISNUMBER($R443),VLOOKUP($B443,Index!$B$39:$AB$54,27,FALSE),"")</f>
        <v>42003</v>
      </c>
      <c r="W443" s="18">
        <v>3.6253776435045282</v>
      </c>
      <c r="X443" s="19">
        <v>0.66666666666666663</v>
      </c>
      <c r="Y443" s="18">
        <v>0.37399717760241519</v>
      </c>
      <c r="Z443" s="19">
        <f t="shared" si="84"/>
        <v>1</v>
      </c>
      <c r="AA443" s="21">
        <v>4.4679422625042733</v>
      </c>
      <c r="AB443" s="28"/>
      <c r="AC443" s="18">
        <v>13.143363058022446</v>
      </c>
      <c r="AD443" s="19">
        <v>0.44444444444444442</v>
      </c>
      <c r="AE443" s="18">
        <v>0.1398738888545725</v>
      </c>
      <c r="AF443" s="19">
        <f t="shared" si="85"/>
        <v>1</v>
      </c>
      <c r="AG443" s="21">
        <v>19.962508061071805</v>
      </c>
      <c r="AH443" s="28"/>
      <c r="AK443" t="str">
        <f t="shared" ref="AK443:AX452" si="93">IF($B443=AK$2,$AA443,"")</f>
        <v/>
      </c>
      <c r="AL443" t="str">
        <f t="shared" si="93"/>
        <v/>
      </c>
      <c r="AM443" t="str">
        <f t="shared" si="93"/>
        <v/>
      </c>
      <c r="AN443" t="str">
        <f t="shared" si="93"/>
        <v/>
      </c>
      <c r="AO443" t="str">
        <f t="shared" si="93"/>
        <v/>
      </c>
      <c r="AP443" t="str">
        <f t="shared" si="93"/>
        <v/>
      </c>
      <c r="AQ443">
        <f t="shared" si="93"/>
        <v>4.4679422625042733</v>
      </c>
      <c r="AR443" t="str">
        <f t="shared" si="93"/>
        <v/>
      </c>
      <c r="AS443" t="str">
        <f t="shared" si="93"/>
        <v/>
      </c>
      <c r="AT443" t="str">
        <f t="shared" si="93"/>
        <v/>
      </c>
      <c r="AU443" t="str">
        <f t="shared" si="93"/>
        <v/>
      </c>
      <c r="AV443" t="str">
        <f t="shared" si="93"/>
        <v/>
      </c>
      <c r="AW443" t="str">
        <f t="shared" si="93"/>
        <v/>
      </c>
      <c r="AX443" t="str">
        <f t="shared" si="93"/>
        <v/>
      </c>
      <c r="AZ443" s="46">
        <f>IF(ISNUMBER(VLOOKUP($B443,Stats!$A$2:$AA$19,2,FALSE))=FALSE,"",IF(ISNUMBER(W443),(W443-VLOOKUP($B443,Stats!$A$2:$AA$19,2,FALSE))/VLOOKUP($B443,Stats!$A$2:$AA$19,16,FALSE),""))</f>
        <v>1.1700430575346814</v>
      </c>
      <c r="BA443" s="46">
        <f>IF(ISNUMBER(VLOOKUP($B443,Stats!$A$2:$AA$19,2,FALSE))=FALSE,"",IF(ISNUMBER(X443),(X443-VLOOKUP($B443,Stats!$A$2:$AA$19,3,FALSE))/VLOOKUP($B443,Stats!$A$2:$AA$19,17,FALSE),""))</f>
        <v>0.191037174757621</v>
      </c>
      <c r="BB443" s="46"/>
      <c r="BC443" s="46"/>
      <c r="BD443" s="44">
        <f t="shared" si="81"/>
        <v>0.68054011614615117</v>
      </c>
      <c r="BE443" s="46">
        <f>IF(ISNUMBER(VLOOKUP($B443,Stats!$A$2:$AA$19,2,FALSE))=FALSE,"",IF(ISNUMBER(Y443),(Y443-VLOOKUP($B443,Stats!$A$2:$AA$19,5,FALSE))/VLOOKUP($B443,Stats!$A$2:$AA$19,19,FALSE),""))</f>
        <v>1.3748984622632519</v>
      </c>
      <c r="BF443" s="46"/>
      <c r="BG443" s="46"/>
      <c r="BH443" s="46">
        <f>IF(ISNUMBER(VLOOKUP($B443,Stats!$A$2:$AA$19,2,FALSE))=FALSE,"",IF(ISNUMBER(Z443),(Z443-VLOOKUP($B443,Stats!$A$2:$AA$19,8,FALSE))/VLOOKUP($B443,Stats!$A$2:$AA$19,22,FALSE),""))</f>
        <v>0.41115882059143566</v>
      </c>
      <c r="BI443" s="46" t="str">
        <f>IF(ISNUMBER(VLOOKUP($B443,Stats!$A$2:$AA$19,2,FALSE))=FALSE,"",IF(ISNUMBER(#REF!),(#REF!-VLOOKUP($B443,Stats!$A$2:$AA$19,9,FALSE))/VLOOKUP($B443,Stats!$A$2:$AA$19,23,FALSE),""))</f>
        <v/>
      </c>
      <c r="BJ443" s="46" t="str">
        <f>IF(ISNUMBER(VLOOKUP($B443,Stats!$A$2:$AA$19,2,FALSE))=FALSE,"",IF(ISNUMBER(#REF!),(#REF!-VLOOKUP($B443,Stats!$A$2:$AA$19,10,FALSE))/VLOOKUP($B443,Stats!$A$2:$AA$19,24,FALSE),""))</f>
        <v/>
      </c>
      <c r="BK443" s="44">
        <f t="shared" si="86"/>
        <v>-0.83908127740684557</v>
      </c>
      <c r="BL443" s="46" t="str">
        <f>IF(ISNUMBER(VLOOKUP($B443,Stats!$A$2:$AA$19,2,FALSE))=FALSE,"",IF(ISNUMBER(#REF!),(#REF!-VLOOKUP($B443,Stats!$A$2:$AA$19,11,FALSE))/VLOOKUP($B443,Stats!$A$2:$AA$19,25,FALSE),""))</f>
        <v/>
      </c>
      <c r="BM443" s="46">
        <f>IF(ISNUMBER(VLOOKUP($B443,Stats!$A$2:$AA$19,2,FALSE))=FALSE,"",IF(ISNUMBER(AA443),(AA443-VLOOKUP($B443,Stats!$A$2:$AA$19,12,FALSE))/VLOOKUP($B443,Stats!$A$2:$AA$19,26,FALSE),""))</f>
        <v>-0.10807896164135694</v>
      </c>
      <c r="BN443" s="46" t="str">
        <f>IF(ISNUMBER(VLOOKUP($B443,Stats!$A$2:$AA$19,2,FALSE))=FALSE,"",IF(ISNUMBER(#REF!),(#REF!-VLOOKUP($B443,Stats!$A$2:$AA$19,13,FALSE))/VLOOKUP($B443,Stats!$A$2:$AA$19,27,FALSE),""))</f>
        <v/>
      </c>
      <c r="BO443" s="46" t="str">
        <f>IF(ISNUMBER(VLOOKUP($B443,Stats!$A$2:$AA$19,2,FALSE))=FALSE,"",IF(ISNUMBER(#REF!),(#REF!-VLOOKUP($B443,Stats!$A$2:$AA$19,14,FALSE))/VLOOKUP($B443,Stats!$A$2:$AB$19,28,FALSE),""))</f>
        <v/>
      </c>
      <c r="BP443" s="46"/>
      <c r="BQ443" s="46">
        <f>IF(ISNUMBER(VLOOKUP($B443,Stats!$A$2:$AA$19,2,FALSE))=FALSE,"",IF(ISNUMBER(BM443),BM443,(VLOOKUP($B443,Stats!$A$2:$AT$19,46,FALSE)-VLOOKUP($B443,Stats!$A$2:$AA$19,12,FALSE))/VLOOKUP($B443,Stats!$A$2:$AA$19,26,FALSE)))</f>
        <v>-0.10807896164135694</v>
      </c>
      <c r="BR443" s="51">
        <f t="shared" si="87"/>
        <v>-0.10807896164135694</v>
      </c>
      <c r="BS443" s="32" t="str">
        <f t="shared" si="82"/>
        <v>7929_201427</v>
      </c>
      <c r="BT443" s="53">
        <f t="shared" si="83"/>
        <v>-0.38895653554314846</v>
      </c>
    </row>
    <row r="444" spans="1:72" x14ac:dyDescent="0.15">
      <c r="A444" s="16">
        <v>7929</v>
      </c>
      <c r="B444" s="17">
        <v>201501</v>
      </c>
      <c r="C444" s="3">
        <v>0</v>
      </c>
      <c r="D444" s="23">
        <v>2.1994134897360684E-3</v>
      </c>
      <c r="E444" s="18">
        <v>2.1903560062938299E-2</v>
      </c>
      <c r="F444" s="24">
        <v>2</v>
      </c>
      <c r="G444" s="24">
        <v>3</v>
      </c>
      <c r="H444" s="20">
        <v>1.832844574780057E-2</v>
      </c>
      <c r="I444" s="20">
        <v>-1.1170417290898516E-2</v>
      </c>
      <c r="J444" s="24">
        <v>2</v>
      </c>
      <c r="K444" s="24">
        <v>3</v>
      </c>
      <c r="L444" s="20">
        <v>3.665689149560114E-2</v>
      </c>
      <c r="M444" s="20">
        <v>-2.2727272727272707E-2</v>
      </c>
      <c r="N444" s="19">
        <v>1.4139999999999999</v>
      </c>
      <c r="O444" s="19">
        <v>1</v>
      </c>
      <c r="P444" s="25">
        <v>42009</v>
      </c>
      <c r="Q444" s="20">
        <v>-3.3239038189533221E-2</v>
      </c>
      <c r="R444" s="25">
        <v>42013</v>
      </c>
      <c r="S444" s="25">
        <f>IF(ISNUMBER(R444),VLOOKUP(B444,Index!$B$3:$AB$18,27,FALSE),"")</f>
        <v>42013</v>
      </c>
      <c r="T444" s="25">
        <f>IF(ISNUMBER($R444),VLOOKUP($B444,Index!$B$21:$AB$36,27,FALSE),"")</f>
        <v>42013</v>
      </c>
      <c r="U444" s="25">
        <f>IF(ISNUMBER($R444),VLOOKUP($B444,Index!$B$39:$AB$54,27,FALSE),"")</f>
        <v>42011</v>
      </c>
      <c r="W444" s="18">
        <v>0.15835777126099693</v>
      </c>
      <c r="X444" s="19">
        <v>0.4</v>
      </c>
      <c r="Y444" s="18">
        <v>0.41559083199111652</v>
      </c>
      <c r="Z444" s="19">
        <f t="shared" si="84"/>
        <v>0</v>
      </c>
      <c r="AA444" s="21">
        <v>6.6169588818868141E-2</v>
      </c>
      <c r="AB444" s="28"/>
      <c r="AC444" s="18">
        <v>2.5077183718750225E-2</v>
      </c>
      <c r="AD444" s="19">
        <v>0.16000000000000003</v>
      </c>
      <c r="AE444" s="18">
        <v>0.17271573963506842</v>
      </c>
      <c r="AF444" s="19">
        <f t="shared" si="85"/>
        <v>0</v>
      </c>
      <c r="AG444" s="21">
        <v>4.3784144844580802E-3</v>
      </c>
      <c r="AH444" s="28"/>
      <c r="AK444" t="str">
        <f t="shared" si="93"/>
        <v/>
      </c>
      <c r="AL444" t="str">
        <f t="shared" si="93"/>
        <v/>
      </c>
      <c r="AM444" t="str">
        <f t="shared" si="93"/>
        <v/>
      </c>
      <c r="AN444" t="str">
        <f t="shared" si="93"/>
        <v/>
      </c>
      <c r="AO444" t="str">
        <f t="shared" si="93"/>
        <v/>
      </c>
      <c r="AP444" t="str">
        <f t="shared" si="93"/>
        <v/>
      </c>
      <c r="AQ444" t="str">
        <f t="shared" si="93"/>
        <v/>
      </c>
      <c r="AR444">
        <f t="shared" si="93"/>
        <v>6.6169588818868141E-2</v>
      </c>
      <c r="AS444" t="str">
        <f t="shared" si="93"/>
        <v/>
      </c>
      <c r="AT444" t="str">
        <f t="shared" si="93"/>
        <v/>
      </c>
      <c r="AU444" t="str">
        <f t="shared" si="93"/>
        <v/>
      </c>
      <c r="AV444" t="str">
        <f t="shared" si="93"/>
        <v/>
      </c>
      <c r="AW444" t="str">
        <f t="shared" si="93"/>
        <v/>
      </c>
      <c r="AX444" t="str">
        <f t="shared" si="93"/>
        <v/>
      </c>
      <c r="AZ444" s="46">
        <f>IF(ISNUMBER(VLOOKUP($B444,Stats!$A$2:$AA$19,2,FALSE))=FALSE,"",IF(ISNUMBER(W444),(W444-VLOOKUP($B444,Stats!$A$2:$AA$19,2,FALSE))/VLOOKUP($B444,Stats!$A$2:$AA$19,16,FALSE),""))</f>
        <v>-0.54185690671779607</v>
      </c>
      <c r="BA444" s="46">
        <f>IF(ISNUMBER(VLOOKUP($B444,Stats!$A$2:$AA$19,2,FALSE))=FALSE,"",IF(ISNUMBER(X444),(X444-VLOOKUP($B444,Stats!$A$2:$AA$19,3,FALSE))/VLOOKUP($B444,Stats!$A$2:$AA$19,17,FALSE),""))</f>
        <v>-0.84220341465677562</v>
      </c>
      <c r="BB444" s="46"/>
      <c r="BC444" s="46"/>
      <c r="BD444" s="44">
        <f t="shared" si="81"/>
        <v>-0.69203016068728584</v>
      </c>
      <c r="BE444" s="46">
        <f>IF(ISNUMBER(VLOOKUP($B444,Stats!$A$2:$AA$19,2,FALSE))=FALSE,"",IF(ISNUMBER(Y444),(Y444-VLOOKUP($B444,Stats!$A$2:$AA$19,5,FALSE))/VLOOKUP($B444,Stats!$A$2:$AA$19,19,FALSE),""))</f>
        <v>1.0656107730020608</v>
      </c>
      <c r="BF444" s="46"/>
      <c r="BG444" s="46"/>
      <c r="BH444" s="46">
        <f>IF(ISNUMBER(VLOOKUP($B444,Stats!$A$2:$AA$19,2,FALSE))=FALSE,"",IF(ISNUMBER(Z444),(Z444-VLOOKUP($B444,Stats!$A$2:$AA$19,8,FALSE))/VLOOKUP($B444,Stats!$A$2:$AA$19,22,FALSE),""))</f>
        <v>-0.58823842946080296</v>
      </c>
      <c r="BI444" s="46" t="str">
        <f>IF(ISNUMBER(VLOOKUP($B444,Stats!$A$2:$AA$19,2,FALSE))=FALSE,"",IF(ISNUMBER(#REF!),(#REF!-VLOOKUP($B444,Stats!$A$2:$AA$19,9,FALSE))/VLOOKUP($B444,Stats!$A$2:$AA$19,23,FALSE),""))</f>
        <v/>
      </c>
      <c r="BJ444" s="46" t="str">
        <f>IF(ISNUMBER(VLOOKUP($B444,Stats!$A$2:$AA$19,2,FALSE))=FALSE,"",IF(ISNUMBER(#REF!),(#REF!-VLOOKUP($B444,Stats!$A$2:$AA$19,10,FALSE))/VLOOKUP($B444,Stats!$A$2:$AA$19,24,FALSE),""))</f>
        <v/>
      </c>
      <c r="BK444" s="44">
        <f t="shared" si="86"/>
        <v>-0.92239906993968335</v>
      </c>
      <c r="BL444" s="46" t="str">
        <f>IF(ISNUMBER(VLOOKUP($B444,Stats!$A$2:$AA$19,2,FALSE))=FALSE,"",IF(ISNUMBER(#REF!),(#REF!-VLOOKUP($B444,Stats!$A$2:$AA$19,11,FALSE))/VLOOKUP($B444,Stats!$A$2:$AA$19,25,FALSE),""))</f>
        <v/>
      </c>
      <c r="BM444" s="46">
        <f>IF(ISNUMBER(VLOOKUP($B444,Stats!$A$2:$AA$19,2,FALSE))=FALSE,"",IF(ISNUMBER(AA444),(AA444-VLOOKUP($B444,Stats!$A$2:$AA$19,12,FALSE))/VLOOKUP($B444,Stats!$A$2:$AA$19,26,FALSE),""))</f>
        <v>-0.43933380086029966</v>
      </c>
      <c r="BN444" s="46" t="str">
        <f>IF(ISNUMBER(VLOOKUP($B444,Stats!$A$2:$AA$19,2,FALSE))=FALSE,"",IF(ISNUMBER(#REF!),(#REF!-VLOOKUP($B444,Stats!$A$2:$AA$19,13,FALSE))/VLOOKUP($B444,Stats!$A$2:$AA$19,27,FALSE),""))</f>
        <v/>
      </c>
      <c r="BO444" s="46" t="str">
        <f>IF(ISNUMBER(VLOOKUP($B444,Stats!$A$2:$AA$19,2,FALSE))=FALSE,"",IF(ISNUMBER(#REF!),(#REF!-VLOOKUP($B444,Stats!$A$2:$AA$19,14,FALSE))/VLOOKUP($B444,Stats!$A$2:$AB$19,28,FALSE),""))</f>
        <v/>
      </c>
      <c r="BP444" s="46"/>
      <c r="BQ444" s="46">
        <f>IF(ISNUMBER(VLOOKUP($B444,Stats!$A$2:$AA$19,2,FALSE))=FALSE,"",IF(ISNUMBER(BM444),BM444,(VLOOKUP($B444,Stats!$A$2:$AT$19,46,FALSE)-VLOOKUP($B444,Stats!$A$2:$AA$19,12,FALSE))/VLOOKUP($B444,Stats!$A$2:$AA$19,26,FALSE)))</f>
        <v>-0.43933380086029966</v>
      </c>
      <c r="BR444" s="51">
        <f t="shared" si="87"/>
        <v>-0.43933380086029966</v>
      </c>
      <c r="BS444" s="32" t="str">
        <f t="shared" si="82"/>
        <v>7929_201501</v>
      </c>
      <c r="BT444" s="53">
        <f t="shared" si="83"/>
        <v>-0.77971223427332714</v>
      </c>
    </row>
    <row r="445" spans="1:72" x14ac:dyDescent="0.15">
      <c r="A445" s="16">
        <v>7929</v>
      </c>
      <c r="B445" s="17">
        <v>201502</v>
      </c>
      <c r="C445" s="3">
        <v>0</v>
      </c>
      <c r="D445" s="23">
        <v>-1.7556693489392816E-2</v>
      </c>
      <c r="E445" s="18">
        <v>2.1167643640611123E-2</v>
      </c>
      <c r="F445" s="24">
        <v>6</v>
      </c>
      <c r="G445" s="24">
        <v>4</v>
      </c>
      <c r="H445" s="20">
        <v>8.800792349680675E-3</v>
      </c>
      <c r="I445" s="20">
        <v>-1.7109191609282981E-2</v>
      </c>
      <c r="J445" s="24">
        <v>3</v>
      </c>
      <c r="K445" s="24">
        <v>1</v>
      </c>
      <c r="L445" s="20">
        <v>2.5954198473282508E-2</v>
      </c>
      <c r="M445" s="20">
        <v>-5.523255813953476E-2</v>
      </c>
      <c r="N445" s="19">
        <v>1.3759999999999999</v>
      </c>
      <c r="O445" s="19">
        <v>1.0125091979396614</v>
      </c>
      <c r="P445" s="25">
        <v>42020</v>
      </c>
      <c r="Q445" s="20">
        <v>-5.523255813953476E-2</v>
      </c>
      <c r="R445" s="25">
        <v>42023</v>
      </c>
      <c r="S445" s="25">
        <f>IF(ISNUMBER(R445),VLOOKUP(B445,Index!$B$3:$AB$18,27,FALSE),"")</f>
        <v>42023</v>
      </c>
      <c r="T445" s="25">
        <f>IF(ISNUMBER($R445),VLOOKUP($B445,Index!$B$21:$AB$36,27,FALSE),"")</f>
        <v>42023</v>
      </c>
      <c r="U445" s="25">
        <f>IF(ISNUMBER($R445),VLOOKUP($B445,Index!$B$39:$AB$54,27,FALSE),"")</f>
        <v>42027</v>
      </c>
      <c r="W445" s="18">
        <v>-0.52670080468178448</v>
      </c>
      <c r="X445" s="19">
        <v>0.6</v>
      </c>
      <c r="Y445" s="18">
        <v>0.40162779961865891</v>
      </c>
      <c r="Z445" s="19">
        <f t="shared" si="84"/>
        <v>0</v>
      </c>
      <c r="AA445" s="21" t="s">
        <v>25</v>
      </c>
      <c r="AB445" s="28"/>
      <c r="AC445" s="18">
        <v>0.27741373765243926</v>
      </c>
      <c r="AD445" s="19">
        <v>0.36</v>
      </c>
      <c r="AE445" s="18">
        <v>0.16130488942652563</v>
      </c>
      <c r="AF445" s="19">
        <f t="shared" si="85"/>
        <v>0</v>
      </c>
      <c r="AG445" s="21" t="s">
        <v>25</v>
      </c>
      <c r="AH445" s="28"/>
      <c r="AK445" t="str">
        <f t="shared" si="93"/>
        <v/>
      </c>
      <c r="AL445" t="str">
        <f t="shared" si="93"/>
        <v/>
      </c>
      <c r="AM445" t="str">
        <f t="shared" si="93"/>
        <v/>
      </c>
      <c r="AN445" t="str">
        <f t="shared" si="93"/>
        <v/>
      </c>
      <c r="AO445" t="str">
        <f t="shared" si="93"/>
        <v/>
      </c>
      <c r="AP445" t="str">
        <f t="shared" si="93"/>
        <v/>
      </c>
      <c r="AQ445" t="str">
        <f t="shared" si="93"/>
        <v/>
      </c>
      <c r="AR445" t="str">
        <f t="shared" si="93"/>
        <v/>
      </c>
      <c r="AS445" t="str">
        <f t="shared" si="93"/>
        <v/>
      </c>
      <c r="AT445" t="str">
        <f t="shared" si="93"/>
        <v/>
      </c>
      <c r="AU445" t="str">
        <f t="shared" si="93"/>
        <v/>
      </c>
      <c r="AV445" t="str">
        <f t="shared" si="93"/>
        <v/>
      </c>
      <c r="AW445" t="str">
        <f t="shared" si="93"/>
        <v/>
      </c>
      <c r="AX445" t="str">
        <f t="shared" si="93"/>
        <v/>
      </c>
      <c r="AZ445" s="46">
        <f>IF(ISNUMBER(VLOOKUP($B445,Stats!$A$2:$AA$19,2,FALSE))=FALSE,"",IF(ISNUMBER(W445),(W445-VLOOKUP($B445,Stats!$A$2:$AA$19,2,FALSE))/VLOOKUP($B445,Stats!$A$2:$AA$19,16,FALSE),""))</f>
        <v>-1.7631362496491212</v>
      </c>
      <c r="BA445" s="46">
        <f>IF(ISNUMBER(VLOOKUP($B445,Stats!$A$2:$AA$19,2,FALSE))=FALSE,"",IF(ISNUMBER(X445),(X445-VLOOKUP($B445,Stats!$A$2:$AA$19,3,FALSE))/VLOOKUP($B445,Stats!$A$2:$AA$19,17,FALSE),""))</f>
        <v>-0.52813738425366874</v>
      </c>
      <c r="BB445" s="46"/>
      <c r="BC445" s="46"/>
      <c r="BD445" s="44">
        <f t="shared" si="81"/>
        <v>-1.1456368169513951</v>
      </c>
      <c r="BE445" s="46">
        <f>IF(ISNUMBER(VLOOKUP($B445,Stats!$A$2:$AA$19,2,FALSE))=FALSE,"",IF(ISNUMBER(Y445),(Y445-VLOOKUP($B445,Stats!$A$2:$AA$19,5,FALSE))/VLOOKUP($B445,Stats!$A$2:$AA$19,19,FALSE),""))</f>
        <v>0.4988426358180002</v>
      </c>
      <c r="BF445" s="46"/>
      <c r="BG445" s="46"/>
      <c r="BH445" s="46">
        <f>IF(ISNUMBER(VLOOKUP($B445,Stats!$A$2:$AA$19,2,FALSE))=FALSE,"",IF(ISNUMBER(Z445),(Z445-VLOOKUP($B445,Stats!$A$2:$AA$19,8,FALSE))/VLOOKUP($B445,Stats!$A$2:$AA$19,22,FALSE),""))</f>
        <v>-0.48836753916131515</v>
      </c>
      <c r="BI445" s="46" t="str">
        <f>IF(ISNUMBER(VLOOKUP($B445,Stats!$A$2:$AA$19,2,FALSE))=FALSE,"",IF(ISNUMBER(#REF!),(#REF!-VLOOKUP($B445,Stats!$A$2:$AA$19,9,FALSE))/VLOOKUP($B445,Stats!$A$2:$AA$19,23,FALSE),""))</f>
        <v/>
      </c>
      <c r="BJ445" s="46" t="str">
        <f>IF(ISNUMBER(VLOOKUP($B445,Stats!$A$2:$AA$19,2,FALSE))=FALSE,"",IF(ISNUMBER(#REF!),(#REF!-VLOOKUP($B445,Stats!$A$2:$AA$19,10,FALSE))/VLOOKUP($B445,Stats!$A$2:$AA$19,24,FALSE),""))</f>
        <v/>
      </c>
      <c r="BK445" s="44">
        <f t="shared" si="86"/>
        <v>-0.49570010682099469</v>
      </c>
      <c r="BL445" s="46" t="str">
        <f>IF(ISNUMBER(VLOOKUP($B445,Stats!$A$2:$AA$19,2,FALSE))=FALSE,"",IF(ISNUMBER(#REF!),(#REF!-VLOOKUP($B445,Stats!$A$2:$AA$19,11,FALSE))/VLOOKUP($B445,Stats!$A$2:$AA$19,25,FALSE),""))</f>
        <v/>
      </c>
      <c r="BM445" s="46" t="str">
        <f>IF(ISNUMBER(VLOOKUP($B445,Stats!$A$2:$AA$19,2,FALSE))=FALSE,"",IF(ISNUMBER(AA445),(AA445-VLOOKUP($B445,Stats!$A$2:$AA$19,12,FALSE))/VLOOKUP($B445,Stats!$A$2:$AA$19,26,FALSE),""))</f>
        <v/>
      </c>
      <c r="BN445" s="46" t="str">
        <f>IF(ISNUMBER(VLOOKUP($B445,Stats!$A$2:$AA$19,2,FALSE))=FALSE,"",IF(ISNUMBER(#REF!),(#REF!-VLOOKUP($B445,Stats!$A$2:$AA$19,13,FALSE))/VLOOKUP($B445,Stats!$A$2:$AA$19,27,FALSE),""))</f>
        <v/>
      </c>
      <c r="BO445" s="46" t="str">
        <f>IF(ISNUMBER(VLOOKUP($B445,Stats!$A$2:$AA$19,2,FALSE))=FALSE,"",IF(ISNUMBER(#REF!),(#REF!-VLOOKUP($B445,Stats!$A$2:$AA$19,14,FALSE))/VLOOKUP($B445,Stats!$A$2:$AB$19,28,FALSE),""))</f>
        <v/>
      </c>
      <c r="BP445" s="46"/>
      <c r="BQ445" s="46">
        <f>IF(ISNUMBER(VLOOKUP($B445,Stats!$A$2:$AA$19,2,FALSE))=FALSE,"",IF(ISNUMBER(BM445),BM445,(VLOOKUP($B445,Stats!$A$2:$AT$19,46,FALSE)-VLOOKUP($B445,Stats!$A$2:$AA$19,12,FALSE))/VLOOKUP($B445,Stats!$A$2:$AA$19,26,FALSE)))</f>
        <v>-0.37901840262580277</v>
      </c>
      <c r="BR445" s="51">
        <f t="shared" si="87"/>
        <v>-0.37901840262580277</v>
      </c>
      <c r="BS445" s="32" t="str">
        <f t="shared" si="82"/>
        <v>7929_201502</v>
      </c>
      <c r="BT445" s="53">
        <f t="shared" si="83"/>
        <v>-0.60235110800803637</v>
      </c>
    </row>
    <row r="446" spans="1:72" x14ac:dyDescent="0.15">
      <c r="A446" s="16">
        <v>7929</v>
      </c>
      <c r="B446" s="17">
        <v>201503</v>
      </c>
      <c r="C446" s="3">
        <v>0</v>
      </c>
      <c r="D446" s="23">
        <v>-5.5100521221146725E-2</v>
      </c>
      <c r="E446" s="18">
        <v>9.2597343865195303E-3</v>
      </c>
      <c r="F446" s="24">
        <v>2</v>
      </c>
      <c r="G446" s="24">
        <v>8</v>
      </c>
      <c r="H446" s="20">
        <v>9.2372804928245733E-3</v>
      </c>
      <c r="I446" s="20">
        <v>-9.3256606153033078E-3</v>
      </c>
      <c r="J446" s="24">
        <v>1</v>
      </c>
      <c r="K446" s="24">
        <v>5</v>
      </c>
      <c r="L446" s="20">
        <v>1.4751552795031042E-2</v>
      </c>
      <c r="M446" s="20">
        <v>-1.6793893129770976E-2</v>
      </c>
      <c r="N446" s="19">
        <v>1.3480000000000001</v>
      </c>
      <c r="O446" s="19">
        <v>1</v>
      </c>
      <c r="P446" s="25">
        <v>42030</v>
      </c>
      <c r="Q446" s="20">
        <v>-5.860534124629091E-2</v>
      </c>
      <c r="R446" s="25">
        <v>42041</v>
      </c>
      <c r="S446" s="25">
        <f>IF(ISNUMBER(R446),VLOOKUP(B446,Index!$B$3:$AB$18,27,FALSE),"")</f>
        <v>42041</v>
      </c>
      <c r="T446" s="25">
        <f>IF(ISNUMBER($R446),VLOOKUP($B446,Index!$B$21:$AB$36,27,FALSE),"")</f>
        <v>42041</v>
      </c>
      <c r="U446" s="25">
        <f>IF(ISNUMBER($R446),VLOOKUP($B446,Index!$B$39:$AB$54,27,FALSE),"")</f>
        <v>42034</v>
      </c>
      <c r="W446" s="18">
        <v>-1.6530156366344018</v>
      </c>
      <c r="X446" s="19">
        <v>0.2</v>
      </c>
      <c r="Y446" s="18">
        <v>0.175691107137502</v>
      </c>
      <c r="Z446" s="19">
        <f t="shared" si="84"/>
        <v>0</v>
      </c>
      <c r="AA446" s="21" t="s">
        <v>25</v>
      </c>
      <c r="AB446" s="28"/>
      <c r="AC446" s="18">
        <v>2.7324606949578367</v>
      </c>
      <c r="AD446" s="19">
        <v>4.0000000000000008E-2</v>
      </c>
      <c r="AE446" s="18">
        <v>3.0867365127201205E-2</v>
      </c>
      <c r="AF446" s="19">
        <f t="shared" si="85"/>
        <v>0</v>
      </c>
      <c r="AG446" s="21" t="s">
        <v>25</v>
      </c>
      <c r="AH446" s="28"/>
      <c r="AK446" t="str">
        <f t="shared" si="93"/>
        <v/>
      </c>
      <c r="AL446" t="str">
        <f t="shared" si="93"/>
        <v/>
      </c>
      <c r="AM446" t="str">
        <f t="shared" si="93"/>
        <v/>
      </c>
      <c r="AN446" t="str">
        <f t="shared" si="93"/>
        <v/>
      </c>
      <c r="AO446" t="str">
        <f t="shared" si="93"/>
        <v/>
      </c>
      <c r="AP446" t="str">
        <f t="shared" si="93"/>
        <v/>
      </c>
      <c r="AQ446" t="str">
        <f t="shared" si="93"/>
        <v/>
      </c>
      <c r="AR446" t="str">
        <f t="shared" si="93"/>
        <v/>
      </c>
      <c r="AS446" t="str">
        <f t="shared" si="93"/>
        <v/>
      </c>
      <c r="AT446" t="str">
        <f t="shared" si="93"/>
        <v/>
      </c>
      <c r="AU446" t="str">
        <f t="shared" si="93"/>
        <v/>
      </c>
      <c r="AV446" t="str">
        <f t="shared" si="93"/>
        <v/>
      </c>
      <c r="AW446" t="str">
        <f t="shared" si="93"/>
        <v/>
      </c>
      <c r="AX446" t="str">
        <f t="shared" si="93"/>
        <v/>
      </c>
      <c r="AZ446" s="46">
        <f>IF(ISNUMBER(VLOOKUP($B446,Stats!$A$2:$AA$19,2,FALSE))=FALSE,"",IF(ISNUMBER(W446),(W446-VLOOKUP($B446,Stats!$A$2:$AA$19,2,FALSE))/VLOOKUP($B446,Stats!$A$2:$AA$19,16,FALSE),""))</f>
        <v>-0.97349009609450932</v>
      </c>
      <c r="BA446" s="46">
        <f>IF(ISNUMBER(VLOOKUP($B446,Stats!$A$2:$AA$19,2,FALSE))=FALSE,"",IF(ISNUMBER(X446),(X446-VLOOKUP($B446,Stats!$A$2:$AA$19,3,FALSE))/VLOOKUP($B446,Stats!$A$2:$AA$19,17,FALSE),""))</f>
        <v>-1.0521141897083433</v>
      </c>
      <c r="BB446" s="46"/>
      <c r="BC446" s="46"/>
      <c r="BD446" s="44">
        <f t="shared" si="81"/>
        <v>-1.0128021429014262</v>
      </c>
      <c r="BE446" s="46">
        <f>IF(ISNUMBER(VLOOKUP($B446,Stats!$A$2:$AA$19,2,FALSE))=FALSE,"",IF(ISNUMBER(Y446),(Y446-VLOOKUP($B446,Stats!$A$2:$AA$19,5,FALSE))/VLOOKUP($B446,Stats!$A$2:$AA$19,19,FALSE),""))</f>
        <v>0.18798590302999582</v>
      </c>
      <c r="BF446" s="46"/>
      <c r="BG446" s="46"/>
      <c r="BH446" s="46">
        <f>IF(ISNUMBER(VLOOKUP($B446,Stats!$A$2:$AA$19,2,FALSE))=FALSE,"",IF(ISNUMBER(Z446),(Z446-VLOOKUP($B446,Stats!$A$2:$AA$19,8,FALSE))/VLOOKUP($B446,Stats!$A$2:$AA$19,22,FALSE),""))</f>
        <v>-0.64412337137479436</v>
      </c>
      <c r="BI446" s="46" t="str">
        <f>IF(ISNUMBER(VLOOKUP($B446,Stats!$A$2:$AA$19,2,FALSE))=FALSE,"",IF(ISNUMBER(#REF!),(#REF!-VLOOKUP($B446,Stats!$A$2:$AA$19,9,FALSE))/VLOOKUP($B446,Stats!$A$2:$AA$19,23,FALSE),""))</f>
        <v/>
      </c>
      <c r="BJ446" s="46" t="str">
        <f>IF(ISNUMBER(VLOOKUP($B446,Stats!$A$2:$AA$19,2,FALSE))=FALSE,"",IF(ISNUMBER(#REF!),(#REF!-VLOOKUP($B446,Stats!$A$2:$AA$19,10,FALSE))/VLOOKUP($B446,Stats!$A$2:$AA$19,24,FALSE),""))</f>
        <v/>
      </c>
      <c r="BK446" s="44">
        <f t="shared" si="86"/>
        <v>-0.32482714353343534</v>
      </c>
      <c r="BL446" s="46" t="str">
        <f>IF(ISNUMBER(VLOOKUP($B446,Stats!$A$2:$AA$19,2,FALSE))=FALSE,"",IF(ISNUMBER(#REF!),(#REF!-VLOOKUP($B446,Stats!$A$2:$AA$19,11,FALSE))/VLOOKUP($B446,Stats!$A$2:$AA$19,25,FALSE),""))</f>
        <v/>
      </c>
      <c r="BM446" s="46" t="str">
        <f>IF(ISNUMBER(VLOOKUP($B446,Stats!$A$2:$AA$19,2,FALSE))=FALSE,"",IF(ISNUMBER(AA446),(AA446-VLOOKUP($B446,Stats!$A$2:$AA$19,12,FALSE))/VLOOKUP($B446,Stats!$A$2:$AA$19,26,FALSE),""))</f>
        <v/>
      </c>
      <c r="BN446" s="46" t="str">
        <f>IF(ISNUMBER(VLOOKUP($B446,Stats!$A$2:$AA$19,2,FALSE))=FALSE,"",IF(ISNUMBER(#REF!),(#REF!-VLOOKUP($B446,Stats!$A$2:$AA$19,13,FALSE))/VLOOKUP($B446,Stats!$A$2:$AA$19,27,FALSE),""))</f>
        <v/>
      </c>
      <c r="BO446" s="46" t="str">
        <f>IF(ISNUMBER(VLOOKUP($B446,Stats!$A$2:$AA$19,2,FALSE))=FALSE,"",IF(ISNUMBER(#REF!),(#REF!-VLOOKUP($B446,Stats!$A$2:$AA$19,14,FALSE))/VLOOKUP($B446,Stats!$A$2:$AB$19,28,FALSE),""))</f>
        <v/>
      </c>
      <c r="BP446" s="46"/>
      <c r="BQ446" s="46">
        <f>IF(ISNUMBER(VLOOKUP($B446,Stats!$A$2:$AA$19,2,FALSE))=FALSE,"",IF(ISNUMBER(BM446),BM446,(VLOOKUP($B446,Stats!$A$2:$AT$19,46,FALSE)-VLOOKUP($B446,Stats!$A$2:$AA$19,12,FALSE))/VLOOKUP($B446,Stats!$A$2:$AA$19,26,FALSE)))</f>
        <v>-0.53964354662323732</v>
      </c>
      <c r="BR446" s="51">
        <f t="shared" si="87"/>
        <v>-0.53964354662323732</v>
      </c>
      <c r="BS446" s="32" t="str">
        <f t="shared" si="82"/>
        <v>7929_201503</v>
      </c>
      <c r="BT446" s="53">
        <f t="shared" si="83"/>
        <v>-0.50538542402499387</v>
      </c>
    </row>
    <row r="447" spans="1:72" x14ac:dyDescent="0.15">
      <c r="A447" s="16">
        <v>7929</v>
      </c>
      <c r="B447" s="17">
        <v>201504</v>
      </c>
      <c r="C447" s="3">
        <v>0</v>
      </c>
      <c r="D447" s="23">
        <v>4.1765169424744064E-2</v>
      </c>
      <c r="E447" s="18">
        <v>3.3634769654959985E-3</v>
      </c>
      <c r="F447" s="24">
        <v>7</v>
      </c>
      <c r="G447" s="24">
        <v>0</v>
      </c>
      <c r="H447" s="20">
        <v>5.8671527114761658E-3</v>
      </c>
      <c r="I447" s="20" t="s">
        <v>25</v>
      </c>
      <c r="J447" s="24">
        <v>7</v>
      </c>
      <c r="K447" s="24">
        <v>0</v>
      </c>
      <c r="L447" s="20">
        <v>1.0971786833855912E-2</v>
      </c>
      <c r="M447" s="20">
        <v>2.3130300693909867E-3</v>
      </c>
      <c r="N447" s="19">
        <v>1.3220000000000001</v>
      </c>
      <c r="O447" s="19">
        <v>1.0360501567398119</v>
      </c>
      <c r="P447" s="25">
        <v>42052</v>
      </c>
      <c r="Q447" s="20">
        <v>0</v>
      </c>
      <c r="R447" s="25">
        <v>42044</v>
      </c>
      <c r="S447" s="25">
        <f>IF(ISNUMBER(R447),VLOOKUP(B447,Index!$B$3:$AB$18,27,FALSE),"")</f>
        <v>42044</v>
      </c>
      <c r="T447" s="25">
        <f>IF(ISNUMBER($R447),VLOOKUP($B447,Index!$B$21:$AB$36,27,FALSE),"")</f>
        <v>42044</v>
      </c>
      <c r="U447" s="25">
        <f>IF(ISNUMBER($R447),VLOOKUP($B447,Index!$B$39:$AB$54,27,FALSE),"")</f>
        <v>42052</v>
      </c>
      <c r="W447" s="18">
        <v>1.6706067769897626</v>
      </c>
      <c r="X447" s="19">
        <v>1</v>
      </c>
      <c r="Y447" s="18">
        <v>6.3817488410873563E-2</v>
      </c>
      <c r="Z447" s="19">
        <f t="shared" si="84"/>
        <v>0</v>
      </c>
      <c r="AA447" s="21" t="s">
        <v>25</v>
      </c>
      <c r="AB447" s="28"/>
      <c r="AC447" s="18">
        <v>2.7909270033241222</v>
      </c>
      <c r="AD447" s="19">
        <v>1</v>
      </c>
      <c r="AE447" s="18">
        <v>4.0726718270719811E-3</v>
      </c>
      <c r="AF447" s="19">
        <f t="shared" si="85"/>
        <v>0</v>
      </c>
      <c r="AG447" s="21" t="s">
        <v>25</v>
      </c>
      <c r="AH447" s="28"/>
      <c r="AK447" t="str">
        <f t="shared" si="93"/>
        <v/>
      </c>
      <c r="AL447" t="str">
        <f t="shared" si="93"/>
        <v/>
      </c>
      <c r="AM447" t="str">
        <f t="shared" si="93"/>
        <v/>
      </c>
      <c r="AN447" t="str">
        <f t="shared" si="93"/>
        <v/>
      </c>
      <c r="AO447" t="str">
        <f t="shared" si="93"/>
        <v/>
      </c>
      <c r="AP447" t="str">
        <f t="shared" si="93"/>
        <v/>
      </c>
      <c r="AQ447" t="str">
        <f t="shared" si="93"/>
        <v/>
      </c>
      <c r="AR447" t="str">
        <f t="shared" si="93"/>
        <v/>
      </c>
      <c r="AS447" t="str">
        <f t="shared" si="93"/>
        <v/>
      </c>
      <c r="AT447" t="str">
        <f t="shared" si="93"/>
        <v/>
      </c>
      <c r="AU447" t="str">
        <f t="shared" si="93"/>
        <v/>
      </c>
      <c r="AV447" t="str">
        <f t="shared" si="93"/>
        <v/>
      </c>
      <c r="AW447" t="str">
        <f t="shared" si="93"/>
        <v/>
      </c>
      <c r="AX447" t="str">
        <f t="shared" si="93"/>
        <v/>
      </c>
      <c r="AZ447" s="46">
        <f>IF(ISNUMBER(VLOOKUP($B447,Stats!$A$2:$AA$19,2,FALSE))=FALSE,"",IF(ISNUMBER(W447),(W447-VLOOKUP($B447,Stats!$A$2:$AA$19,2,FALSE))/VLOOKUP($B447,Stats!$A$2:$AA$19,16,FALSE),""))</f>
        <v>-4.114190828302175E-2</v>
      </c>
      <c r="BA447" s="46">
        <f>IF(ISNUMBER(VLOOKUP($B447,Stats!$A$2:$AA$19,2,FALSE))=FALSE,"",IF(ISNUMBER(X447),(X447-VLOOKUP($B447,Stats!$A$2:$AA$19,3,FALSE))/VLOOKUP($B447,Stats!$A$2:$AA$19,17,FALSE),""))</f>
        <v>0.93772145929647244</v>
      </c>
      <c r="BB447" s="46"/>
      <c r="BC447" s="46"/>
      <c r="BD447" s="44">
        <f t="shared" si="81"/>
        <v>0.44828977550672533</v>
      </c>
      <c r="BE447" s="46">
        <f>IF(ISNUMBER(VLOOKUP($B447,Stats!$A$2:$AA$19,2,FALSE))=FALSE,"",IF(ISNUMBER(Y447),(Y447-VLOOKUP($B447,Stats!$A$2:$AA$19,5,FALSE))/VLOOKUP($B447,Stats!$A$2:$AA$19,19,FALSE),""))</f>
        <v>-0.46404431855227807</v>
      </c>
      <c r="BF447" s="46"/>
      <c r="BG447" s="46"/>
      <c r="BH447" s="46">
        <f>IF(ISNUMBER(VLOOKUP($B447,Stats!$A$2:$AA$19,2,FALSE))=FALSE,"",IF(ISNUMBER(Z447),(Z447-VLOOKUP($B447,Stats!$A$2:$AA$19,8,FALSE))/VLOOKUP($B447,Stats!$A$2:$AA$19,22,FALSE),""))</f>
        <v>-0.5145844845400992</v>
      </c>
      <c r="BI447" s="46" t="str">
        <f>IF(ISNUMBER(VLOOKUP($B447,Stats!$A$2:$AA$19,2,FALSE))=FALSE,"",IF(ISNUMBER(#REF!),(#REF!-VLOOKUP($B447,Stats!$A$2:$AA$19,9,FALSE))/VLOOKUP($B447,Stats!$A$2:$AA$19,23,FALSE),""))</f>
        <v/>
      </c>
      <c r="BJ447" s="46" t="str">
        <f>IF(ISNUMBER(VLOOKUP($B447,Stats!$A$2:$AA$19,2,FALSE))=FALSE,"",IF(ISNUMBER(#REF!),(#REF!-VLOOKUP($B447,Stats!$A$2:$AA$19,10,FALSE))/VLOOKUP($B447,Stats!$A$2:$AA$19,24,FALSE),""))</f>
        <v/>
      </c>
      <c r="BK447" s="44">
        <f t="shared" si="86"/>
        <v>0.17045567762456484</v>
      </c>
      <c r="BL447" s="46" t="str">
        <f>IF(ISNUMBER(VLOOKUP($B447,Stats!$A$2:$AA$19,2,FALSE))=FALSE,"",IF(ISNUMBER(#REF!),(#REF!-VLOOKUP($B447,Stats!$A$2:$AA$19,11,FALSE))/VLOOKUP($B447,Stats!$A$2:$AA$19,25,FALSE),""))</f>
        <v/>
      </c>
      <c r="BM447" s="46" t="str">
        <f>IF(ISNUMBER(VLOOKUP($B447,Stats!$A$2:$AA$19,2,FALSE))=FALSE,"",IF(ISNUMBER(AA447),(AA447-VLOOKUP($B447,Stats!$A$2:$AA$19,12,FALSE))/VLOOKUP($B447,Stats!$A$2:$AA$19,26,FALSE),""))</f>
        <v/>
      </c>
      <c r="BN447" s="46" t="str">
        <f>IF(ISNUMBER(VLOOKUP($B447,Stats!$A$2:$AA$19,2,FALSE))=FALSE,"",IF(ISNUMBER(#REF!),(#REF!-VLOOKUP($B447,Stats!$A$2:$AA$19,13,FALSE))/VLOOKUP($B447,Stats!$A$2:$AA$19,27,FALSE),""))</f>
        <v/>
      </c>
      <c r="BO447" s="46" t="str">
        <f>IF(ISNUMBER(VLOOKUP($B447,Stats!$A$2:$AA$19,2,FALSE))=FALSE,"",IF(ISNUMBER(#REF!),(#REF!-VLOOKUP($B447,Stats!$A$2:$AA$19,14,FALSE))/VLOOKUP($B447,Stats!$A$2:$AB$19,28,FALSE),""))</f>
        <v/>
      </c>
      <c r="BP447" s="46"/>
      <c r="BQ447" s="46">
        <f>IF(ISNUMBER(VLOOKUP($B447,Stats!$A$2:$AA$19,2,FALSE))=FALSE,"",IF(ISNUMBER(BM447),BM447,(VLOOKUP($B447,Stats!$A$2:$AT$19,46,FALSE)-VLOOKUP($B447,Stats!$A$2:$AA$19,12,FALSE))/VLOOKUP($B447,Stats!$A$2:$AA$19,26,FALSE)))</f>
        <v>-0.64096278450557098</v>
      </c>
      <c r="BR447" s="51">
        <f t="shared" si="87"/>
        <v>-0.64096278450557098</v>
      </c>
      <c r="BS447" s="32" t="str">
        <f t="shared" si="82"/>
        <v>7929_201504</v>
      </c>
      <c r="BT447" s="53">
        <f t="shared" si="83"/>
        <v>6.3738804774969793E-2</v>
      </c>
    </row>
    <row r="448" spans="1:72" x14ac:dyDescent="0.15">
      <c r="A448" s="16">
        <v>7929</v>
      </c>
      <c r="B448" s="17">
        <v>201505</v>
      </c>
      <c r="C448" s="3">
        <v>0</v>
      </c>
      <c r="D448" s="23">
        <v>-6.0514372163389396E-3</v>
      </c>
      <c r="E448" s="18">
        <v>1.0782413130312835E-2</v>
      </c>
      <c r="F448" s="24">
        <v>4</v>
      </c>
      <c r="G448" s="24">
        <v>4</v>
      </c>
      <c r="H448" s="20">
        <v>7.7576123294044175E-3</v>
      </c>
      <c r="I448" s="20">
        <v>-9.1725285302049209E-3</v>
      </c>
      <c r="J448" s="24">
        <v>3</v>
      </c>
      <c r="K448" s="24">
        <v>2</v>
      </c>
      <c r="L448" s="20">
        <v>1.5209125475285079E-2</v>
      </c>
      <c r="M448" s="20">
        <v>-1.9330855018587334E-2</v>
      </c>
      <c r="N448" s="19">
        <v>1.345</v>
      </c>
      <c r="O448" s="19">
        <v>1.0228136882129277</v>
      </c>
      <c r="P448" s="25">
        <v>42065</v>
      </c>
      <c r="Q448" s="20">
        <v>-2.3048327137546454E-2</v>
      </c>
      <c r="R448" s="25">
        <v>42069</v>
      </c>
      <c r="S448" s="25">
        <f>IF(ISNUMBER(R448),VLOOKUP(B448,Index!$B$3:$AB$18,27,FALSE),"")</f>
        <v>42069</v>
      </c>
      <c r="T448" s="25">
        <f>IF(ISNUMBER($R448),VLOOKUP($B448,Index!$B$21:$AB$36,27,FALSE),"")</f>
        <v>42069</v>
      </c>
      <c r="U448" s="25">
        <f>IF(ISNUMBER($R448),VLOOKUP($B448,Index!$B$39:$AB$54,27,FALSE),"")</f>
        <v>42069</v>
      </c>
      <c r="W448" s="18">
        <v>-0.21785173978820183</v>
      </c>
      <c r="X448" s="19">
        <v>0.5</v>
      </c>
      <c r="Y448" s="18">
        <v>0.20458190498816689</v>
      </c>
      <c r="Z448" s="19">
        <f t="shared" si="84"/>
        <v>0</v>
      </c>
      <c r="AA448" s="21" t="s">
        <v>25</v>
      </c>
      <c r="AB448" s="28"/>
      <c r="AC448" s="18">
        <v>4.7459380528746396E-2</v>
      </c>
      <c r="AD448" s="19">
        <v>0.25</v>
      </c>
      <c r="AE448" s="18">
        <v>4.1853755848587346E-2</v>
      </c>
      <c r="AF448" s="19">
        <f t="shared" si="85"/>
        <v>0</v>
      </c>
      <c r="AG448" s="21" t="s">
        <v>25</v>
      </c>
      <c r="AH448" s="28"/>
      <c r="AK448" t="str">
        <f t="shared" si="93"/>
        <v/>
      </c>
      <c r="AL448" t="str">
        <f t="shared" si="93"/>
        <v/>
      </c>
      <c r="AM448" t="str">
        <f t="shared" si="93"/>
        <v/>
      </c>
      <c r="AN448" t="str">
        <f t="shared" si="93"/>
        <v/>
      </c>
      <c r="AO448" t="str">
        <f t="shared" si="93"/>
        <v/>
      </c>
      <c r="AP448" t="str">
        <f t="shared" si="93"/>
        <v/>
      </c>
      <c r="AQ448" t="str">
        <f t="shared" si="93"/>
        <v/>
      </c>
      <c r="AR448" t="str">
        <f t="shared" si="93"/>
        <v/>
      </c>
      <c r="AS448" t="str">
        <f t="shared" si="93"/>
        <v/>
      </c>
      <c r="AT448" t="str">
        <f t="shared" si="93"/>
        <v/>
      </c>
      <c r="AU448" t="str">
        <f t="shared" si="93"/>
        <v/>
      </c>
      <c r="AV448" t="str">
        <f t="shared" si="93"/>
        <v/>
      </c>
      <c r="AW448" t="str">
        <f t="shared" si="93"/>
        <v/>
      </c>
      <c r="AX448" t="str">
        <f t="shared" si="93"/>
        <v/>
      </c>
      <c r="AZ448" s="46">
        <f>IF(ISNUMBER(VLOOKUP($B448,Stats!$A$2:$AA$19,2,FALSE))=FALSE,"",IF(ISNUMBER(W448),(W448-VLOOKUP($B448,Stats!$A$2:$AA$19,2,FALSE))/VLOOKUP($B448,Stats!$A$2:$AA$19,16,FALSE),""))</f>
        <v>-0.53723821722992582</v>
      </c>
      <c r="BA448" s="46">
        <f>IF(ISNUMBER(VLOOKUP($B448,Stats!$A$2:$AA$19,2,FALSE))=FALSE,"",IF(ISNUMBER(X448),(X448-VLOOKUP($B448,Stats!$A$2:$AA$19,3,FALSE))/VLOOKUP($B448,Stats!$A$2:$AA$19,17,FALSE),""))</f>
        <v>-0.52592327303600894</v>
      </c>
      <c r="BB448" s="46"/>
      <c r="BC448" s="46"/>
      <c r="BD448" s="44">
        <f t="shared" si="81"/>
        <v>-0.53158074513296738</v>
      </c>
      <c r="BE448" s="46">
        <f>IF(ISNUMBER(VLOOKUP($B448,Stats!$A$2:$AA$19,2,FALSE))=FALSE,"",IF(ISNUMBER(Y448),(Y448-VLOOKUP($B448,Stats!$A$2:$AA$19,5,FALSE))/VLOOKUP($B448,Stats!$A$2:$AA$19,19,FALSE),""))</f>
        <v>0.30222243634008455</v>
      </c>
      <c r="BF448" s="46"/>
      <c r="BG448" s="46"/>
      <c r="BH448" s="46">
        <f>IF(ISNUMBER(VLOOKUP($B448,Stats!$A$2:$AA$19,2,FALSE))=FALSE,"",IF(ISNUMBER(Z448),(Z448-VLOOKUP($B448,Stats!$A$2:$AA$19,8,FALSE))/VLOOKUP($B448,Stats!$A$2:$AA$19,22,FALSE),""))</f>
        <v>-0.59810804423176478</v>
      </c>
      <c r="BI448" s="46" t="str">
        <f>IF(ISNUMBER(VLOOKUP($B448,Stats!$A$2:$AA$19,2,FALSE))=FALSE,"",IF(ISNUMBER(#REF!),(#REF!-VLOOKUP($B448,Stats!$A$2:$AA$19,9,FALSE))/VLOOKUP($B448,Stats!$A$2:$AA$19,23,FALSE),""))</f>
        <v/>
      </c>
      <c r="BJ448" s="46" t="str">
        <f>IF(ISNUMBER(VLOOKUP($B448,Stats!$A$2:$AA$19,2,FALSE))=FALSE,"",IF(ISNUMBER(#REF!),(#REF!-VLOOKUP($B448,Stats!$A$2:$AA$19,10,FALSE))/VLOOKUP($B448,Stats!$A$2:$AA$19,24,FALSE),""))</f>
        <v/>
      </c>
      <c r="BK448" s="44">
        <f t="shared" si="86"/>
        <v>-0.39098811870758865</v>
      </c>
      <c r="BL448" s="46" t="str">
        <f>IF(ISNUMBER(VLOOKUP($B448,Stats!$A$2:$AA$19,2,FALSE))=FALSE,"",IF(ISNUMBER(#REF!),(#REF!-VLOOKUP($B448,Stats!$A$2:$AA$19,11,FALSE))/VLOOKUP($B448,Stats!$A$2:$AA$19,25,FALSE),""))</f>
        <v/>
      </c>
      <c r="BM448" s="46" t="str">
        <f>IF(ISNUMBER(VLOOKUP($B448,Stats!$A$2:$AA$19,2,FALSE))=FALSE,"",IF(ISNUMBER(AA448),(AA448-VLOOKUP($B448,Stats!$A$2:$AA$19,12,FALSE))/VLOOKUP($B448,Stats!$A$2:$AA$19,26,FALSE),""))</f>
        <v/>
      </c>
      <c r="BN448" s="46" t="str">
        <f>IF(ISNUMBER(VLOOKUP($B448,Stats!$A$2:$AA$19,2,FALSE))=FALSE,"",IF(ISNUMBER(#REF!),(#REF!-VLOOKUP($B448,Stats!$A$2:$AA$19,13,FALSE))/VLOOKUP($B448,Stats!$A$2:$AA$19,27,FALSE),""))</f>
        <v/>
      </c>
      <c r="BO448" s="46" t="str">
        <f>IF(ISNUMBER(VLOOKUP($B448,Stats!$A$2:$AA$19,2,FALSE))=FALSE,"",IF(ISNUMBER(#REF!),(#REF!-VLOOKUP($B448,Stats!$A$2:$AA$19,14,FALSE))/VLOOKUP($B448,Stats!$A$2:$AB$19,28,FALSE),""))</f>
        <v/>
      </c>
      <c r="BP448" s="46"/>
      <c r="BQ448" s="46">
        <f>IF(ISNUMBER(VLOOKUP($B448,Stats!$A$2:$AA$19,2,FALSE))=FALSE,"",IF(ISNUMBER(BM448),BM448,(VLOOKUP($B448,Stats!$A$2:$AT$19,46,FALSE)-VLOOKUP($B448,Stats!$A$2:$AA$19,12,FALSE))/VLOOKUP($B448,Stats!$A$2:$AA$19,26,FALSE)))</f>
        <v>-0.36655208107354165</v>
      </c>
      <c r="BR448" s="51">
        <f t="shared" si="87"/>
        <v>-0.36655208107354165</v>
      </c>
      <c r="BS448" s="32" t="str">
        <f t="shared" si="82"/>
        <v>7929_201505</v>
      </c>
      <c r="BT448" s="53">
        <f t="shared" si="83"/>
        <v>-0.41421943646585502</v>
      </c>
    </row>
    <row r="449" spans="1:72" x14ac:dyDescent="0.15">
      <c r="A449" s="16">
        <v>7929</v>
      </c>
      <c r="B449" s="17">
        <v>201506</v>
      </c>
      <c r="C449" s="3">
        <v>0</v>
      </c>
      <c r="D449" s="23">
        <v>5.479452054794498E-2</v>
      </c>
      <c r="E449" s="18">
        <v>5.5873226180793972E-3</v>
      </c>
      <c r="F449" s="24">
        <v>9</v>
      </c>
      <c r="G449" s="24">
        <v>1</v>
      </c>
      <c r="H449" s="20">
        <v>6.0387705323193203E-3</v>
      </c>
      <c r="I449" s="20">
        <v>-7.2098053352565028E-4</v>
      </c>
      <c r="J449" s="24">
        <v>9</v>
      </c>
      <c r="K449" s="24">
        <v>1</v>
      </c>
      <c r="L449" s="20">
        <v>1.4168530947054503E-2</v>
      </c>
      <c r="M449" s="20">
        <v>-7.2098053352565028E-4</v>
      </c>
      <c r="N449" s="19">
        <v>1.387</v>
      </c>
      <c r="O449" s="19">
        <v>1.0412912912912913</v>
      </c>
      <c r="P449" s="25">
        <v>42082</v>
      </c>
      <c r="Q449" s="20">
        <v>-7.2098053352565028E-4</v>
      </c>
      <c r="R449" s="25">
        <v>42083</v>
      </c>
      <c r="S449" s="25">
        <f>IF(ISNUMBER(R449),VLOOKUP(B449,Index!$B$3:$AB$18,27,FALSE),"")</f>
        <v>42073</v>
      </c>
      <c r="T449" s="25">
        <f>IF(ISNUMBER($R449),VLOOKUP($B449,Index!$B$21:$AB$36,27,FALSE),"")</f>
        <v>42075</v>
      </c>
      <c r="U449" s="25">
        <f>IF(ISNUMBER($R449),VLOOKUP($B449,Index!$B$39:$AB$54,27,FALSE),"")</f>
        <v>42075</v>
      </c>
      <c r="W449" s="18">
        <v>1.6438356164383494</v>
      </c>
      <c r="X449" s="19">
        <v>0.9</v>
      </c>
      <c r="Y449" s="18">
        <v>0.10601199297183587</v>
      </c>
      <c r="Z449" s="19">
        <f t="shared" si="84"/>
        <v>10</v>
      </c>
      <c r="AA449" s="21">
        <v>75.999999999993847</v>
      </c>
      <c r="AB449" s="28"/>
      <c r="AC449" s="18">
        <v>2.7021955338712482</v>
      </c>
      <c r="AD449" s="19">
        <v>0.81</v>
      </c>
      <c r="AE449" s="18">
        <v>1.1238542653860579E-2</v>
      </c>
      <c r="AF449" s="19">
        <f t="shared" si="85"/>
        <v>100</v>
      </c>
      <c r="AG449" s="21">
        <v>5775.999999999065</v>
      </c>
      <c r="AH449" s="28"/>
      <c r="AK449" t="str">
        <f t="shared" si="93"/>
        <v/>
      </c>
      <c r="AL449" t="str">
        <f t="shared" si="93"/>
        <v/>
      </c>
      <c r="AM449" t="str">
        <f t="shared" si="93"/>
        <v/>
      </c>
      <c r="AN449" t="str">
        <f t="shared" si="93"/>
        <v/>
      </c>
      <c r="AO449" t="str">
        <f t="shared" si="93"/>
        <v/>
      </c>
      <c r="AP449" t="str">
        <f t="shared" si="93"/>
        <v/>
      </c>
      <c r="AQ449" t="str">
        <f t="shared" si="93"/>
        <v/>
      </c>
      <c r="AR449" t="str">
        <f t="shared" si="93"/>
        <v/>
      </c>
      <c r="AS449" t="str">
        <f t="shared" si="93"/>
        <v/>
      </c>
      <c r="AT449" t="str">
        <f t="shared" si="93"/>
        <v/>
      </c>
      <c r="AU449" t="str">
        <f t="shared" si="93"/>
        <v/>
      </c>
      <c r="AV449" t="str">
        <f t="shared" si="93"/>
        <v/>
      </c>
      <c r="AW449">
        <f t="shared" si="93"/>
        <v>75.999999999993847</v>
      </c>
      <c r="AX449" t="str">
        <f t="shared" si="93"/>
        <v/>
      </c>
      <c r="AZ449" s="46">
        <f>IF(ISNUMBER(VLOOKUP($B449,Stats!$A$2:$AA$19,2,FALSE))=FALSE,"",IF(ISNUMBER(W449),(W449-VLOOKUP($B449,Stats!$A$2:$AA$19,2,FALSE))/VLOOKUP($B449,Stats!$A$2:$AA$19,16,FALSE),""))</f>
        <v>-0.23843370256479951</v>
      </c>
      <c r="BA449" s="46">
        <f>IF(ISNUMBER(VLOOKUP($B449,Stats!$A$2:$AA$19,2,FALSE))=FALSE,"",IF(ISNUMBER(X449),(X449-VLOOKUP($B449,Stats!$A$2:$AA$19,3,FALSE))/VLOOKUP($B449,Stats!$A$2:$AA$19,17,FALSE),""))</f>
        <v>0.77618004453973322</v>
      </c>
      <c r="BB449" s="46"/>
      <c r="BC449" s="46"/>
      <c r="BD449" s="44">
        <f t="shared" si="81"/>
        <v>0.26887317098746688</v>
      </c>
      <c r="BE449" s="46">
        <f>IF(ISNUMBER(VLOOKUP($B449,Stats!$A$2:$AA$19,2,FALSE))=FALSE,"",IF(ISNUMBER(Y449),(Y449-VLOOKUP($B449,Stats!$A$2:$AA$19,5,FALSE))/VLOOKUP($B449,Stats!$A$2:$AA$19,19,FALSE),""))</f>
        <v>-0.39685372341964342</v>
      </c>
      <c r="BF449" s="46"/>
      <c r="BG449" s="46"/>
      <c r="BH449" s="46">
        <f>IF(ISNUMBER(VLOOKUP($B449,Stats!$A$2:$AA$19,2,FALSE))=FALSE,"",IF(ISNUMBER(Z449),(Z449-VLOOKUP($B449,Stats!$A$2:$AA$19,8,FALSE))/VLOOKUP($B449,Stats!$A$2:$AA$19,22,FALSE),""))</f>
        <v>1.9327121229589501</v>
      </c>
      <c r="BI449" s="46" t="str">
        <f>IF(ISNUMBER(VLOOKUP($B449,Stats!$A$2:$AA$19,2,FALSE))=FALSE,"",IF(ISNUMBER(#REF!),(#REF!-VLOOKUP($B449,Stats!$A$2:$AA$19,9,FALSE))/VLOOKUP($B449,Stats!$A$2:$AA$19,23,FALSE),""))</f>
        <v/>
      </c>
      <c r="BJ449" s="46" t="str">
        <f>IF(ISNUMBER(VLOOKUP($B449,Stats!$A$2:$AA$19,2,FALSE))=FALSE,"",IF(ISNUMBER(#REF!),(#REF!-VLOOKUP($B449,Stats!$A$2:$AA$19,10,FALSE))/VLOOKUP($B449,Stats!$A$2:$AA$19,24,FALSE),""))</f>
        <v/>
      </c>
      <c r="BK449" s="44">
        <f t="shared" si="86"/>
        <v>0.85761124328143545</v>
      </c>
      <c r="BL449" s="46" t="str">
        <f>IF(ISNUMBER(VLOOKUP($B449,Stats!$A$2:$AA$19,2,FALSE))=FALSE,"",IF(ISNUMBER(#REF!),(#REF!-VLOOKUP($B449,Stats!$A$2:$AA$19,11,FALSE))/VLOOKUP($B449,Stats!$A$2:$AA$19,25,FALSE),""))</f>
        <v/>
      </c>
      <c r="BM449" s="46">
        <f>IF(ISNUMBER(VLOOKUP($B449,Stats!$A$2:$AA$19,2,FALSE))=FALSE,"",IF(ISNUMBER(AA449),(AA449-VLOOKUP($B449,Stats!$A$2:$AA$19,12,FALSE))/VLOOKUP($B449,Stats!$A$2:$AA$19,26,FALSE),""))</f>
        <v>0.1492443004659656</v>
      </c>
      <c r="BN449" s="46" t="str">
        <f>IF(ISNUMBER(VLOOKUP($B449,Stats!$A$2:$AA$19,2,FALSE))=FALSE,"",IF(ISNUMBER(#REF!),(#REF!-VLOOKUP($B449,Stats!$A$2:$AA$19,13,FALSE))/VLOOKUP($B449,Stats!$A$2:$AA$19,27,FALSE),""))</f>
        <v/>
      </c>
      <c r="BO449" s="46" t="str">
        <f>IF(ISNUMBER(VLOOKUP($B449,Stats!$A$2:$AA$19,2,FALSE))=FALSE,"",IF(ISNUMBER(#REF!),(#REF!-VLOOKUP($B449,Stats!$A$2:$AA$19,14,FALSE))/VLOOKUP($B449,Stats!$A$2:$AB$19,28,FALSE),""))</f>
        <v/>
      </c>
      <c r="BP449" s="46"/>
      <c r="BQ449" s="46">
        <f>IF(ISNUMBER(VLOOKUP($B449,Stats!$A$2:$AA$19,2,FALSE))=FALSE,"",IF(ISNUMBER(BM449),BM449,(VLOOKUP($B449,Stats!$A$2:$AT$19,46,FALSE)-VLOOKUP($B449,Stats!$A$2:$AA$19,12,FALSE))/VLOOKUP($B449,Stats!$A$2:$AA$19,26,FALSE)))</f>
        <v>0.1492443004659656</v>
      </c>
      <c r="BR449" s="51">
        <f t="shared" si="87"/>
        <v>0.1492443004659656</v>
      </c>
      <c r="BS449" s="32" t="str">
        <f t="shared" si="82"/>
        <v>7929_201506</v>
      </c>
      <c r="BT449" s="53">
        <f t="shared" si="83"/>
        <v>0.5981902402595477</v>
      </c>
    </row>
    <row r="450" spans="1:72" x14ac:dyDescent="0.15">
      <c r="A450" s="16">
        <v>7929</v>
      </c>
      <c r="B450" s="17">
        <v>201507</v>
      </c>
      <c r="C450" s="3">
        <v>0</v>
      </c>
      <c r="D450" s="23">
        <v>1.6594516594516717E-2</v>
      </c>
      <c r="E450" s="18">
        <v>8.2933297676996091E-3</v>
      </c>
      <c r="F450" s="24">
        <v>3</v>
      </c>
      <c r="G450" s="24">
        <v>2</v>
      </c>
      <c r="H450" s="20">
        <v>6.4851517058341912E-3</v>
      </c>
      <c r="I450" s="20">
        <v>-1.4169325192788795E-3</v>
      </c>
      <c r="J450" s="24">
        <v>2</v>
      </c>
      <c r="K450" s="24">
        <v>1</v>
      </c>
      <c r="L450" s="20">
        <v>1.8037518037518074E-2</v>
      </c>
      <c r="M450" s="20">
        <v>-1.4174344436569397E-3</v>
      </c>
      <c r="N450" s="19">
        <v>1.4119999999999999</v>
      </c>
      <c r="O450" s="19">
        <v>1.0007087172218283</v>
      </c>
      <c r="P450" s="25">
        <v>42087</v>
      </c>
      <c r="Q450" s="20">
        <v>-2.1246458923511735E-3</v>
      </c>
      <c r="R450" s="25">
        <v>42090</v>
      </c>
      <c r="S450" s="25">
        <f>IF(ISNUMBER(R450),VLOOKUP(B450,Index!$B$3:$AB$18,27,FALSE),"")</f>
        <v>42088</v>
      </c>
      <c r="T450" s="25">
        <f>IF(ISNUMBER($R450),VLOOKUP($B450,Index!$B$21:$AB$36,27,FALSE),"")</f>
        <v>42089</v>
      </c>
      <c r="U450" s="25">
        <f>IF(ISNUMBER($R450),VLOOKUP($B450,Index!$B$39:$AB$54,27,FALSE),"")</f>
        <v>42089</v>
      </c>
      <c r="W450" s="18">
        <v>1.1948051948052036</v>
      </c>
      <c r="X450" s="19">
        <v>0.6</v>
      </c>
      <c r="Y450" s="18">
        <v>0.15735486871683532</v>
      </c>
      <c r="Z450" s="19">
        <f t="shared" si="84"/>
        <v>2</v>
      </c>
      <c r="AA450" s="21">
        <v>7.8104858104862407</v>
      </c>
      <c r="AB450" s="28"/>
      <c r="AC450" s="18">
        <v>1.4275594535335006</v>
      </c>
      <c r="AD450" s="19">
        <v>0.36</v>
      </c>
      <c r="AE450" s="18">
        <v>2.476055470889248E-2</v>
      </c>
      <c r="AF450" s="19">
        <f t="shared" si="85"/>
        <v>4</v>
      </c>
      <c r="AG450" s="21">
        <v>61.003688595806906</v>
      </c>
      <c r="AH450" s="28"/>
      <c r="AK450" t="str">
        <f t="shared" si="93"/>
        <v/>
      </c>
      <c r="AL450" t="str">
        <f t="shared" si="93"/>
        <v/>
      </c>
      <c r="AM450" t="str">
        <f t="shared" si="93"/>
        <v/>
      </c>
      <c r="AN450" t="str">
        <f t="shared" si="93"/>
        <v/>
      </c>
      <c r="AO450" t="str">
        <f t="shared" si="93"/>
        <v/>
      </c>
      <c r="AP450" t="str">
        <f t="shared" si="93"/>
        <v/>
      </c>
      <c r="AQ450" t="str">
        <f t="shared" si="93"/>
        <v/>
      </c>
      <c r="AR450" t="str">
        <f t="shared" si="93"/>
        <v/>
      </c>
      <c r="AS450" t="str">
        <f t="shared" si="93"/>
        <v/>
      </c>
      <c r="AT450" t="str">
        <f t="shared" si="93"/>
        <v/>
      </c>
      <c r="AU450" t="str">
        <f t="shared" si="93"/>
        <v/>
      </c>
      <c r="AV450" t="str">
        <f t="shared" si="93"/>
        <v/>
      </c>
      <c r="AW450" t="str">
        <f t="shared" si="93"/>
        <v/>
      </c>
      <c r="AX450">
        <f t="shared" si="93"/>
        <v>7.8104858104862407</v>
      </c>
      <c r="AZ450" s="46">
        <f>IF(ISNUMBER(VLOOKUP($B450,Stats!$A$2:$AA$19,2,FALSE))=FALSE,"",IF(ISNUMBER(W450),(W450-VLOOKUP($B450,Stats!$A$2:$AA$19,2,FALSE))/VLOOKUP($B450,Stats!$A$2:$AA$19,16,FALSE),""))</f>
        <v>-6.207535362681952E-2</v>
      </c>
      <c r="BA450" s="46">
        <f>IF(ISNUMBER(VLOOKUP($B450,Stats!$A$2:$AA$19,2,FALSE))=FALSE,"",IF(ISNUMBER(X450),(X450-VLOOKUP($B450,Stats!$A$2:$AA$19,3,FALSE))/VLOOKUP($B450,Stats!$A$2:$AA$19,17,FALSE),""))</f>
        <v>-0.37879956534795695</v>
      </c>
      <c r="BB450" s="46"/>
      <c r="BC450" s="46"/>
      <c r="BD450" s="44">
        <f t="shared" si="81"/>
        <v>-0.22043745948738824</v>
      </c>
      <c r="BE450" s="46">
        <f>IF(ISNUMBER(VLOOKUP($B450,Stats!$A$2:$AA$19,2,FALSE))=FALSE,"",IF(ISNUMBER(Y450),(Y450-VLOOKUP($B450,Stats!$A$2:$AA$19,5,FALSE))/VLOOKUP($B450,Stats!$A$2:$AA$19,19,FALSE),""))</f>
        <v>-0.19835369182281268</v>
      </c>
      <c r="BF450" s="46"/>
      <c r="BG450" s="46"/>
      <c r="BH450" s="46">
        <f>IF(ISNUMBER(VLOOKUP($B450,Stats!$A$2:$AA$19,2,FALSE))=FALSE,"",IF(ISNUMBER(Z450),(Z450-VLOOKUP($B450,Stats!$A$2:$AA$19,8,FALSE))/VLOOKUP($B450,Stats!$A$2:$AA$19,22,FALSE),""))</f>
        <v>1.4378520910348771</v>
      </c>
      <c r="BI450" s="46" t="str">
        <f>IF(ISNUMBER(VLOOKUP($B450,Stats!$A$2:$AA$19,2,FALSE))=FALSE,"",IF(ISNUMBER(#REF!),(#REF!-VLOOKUP($B450,Stats!$A$2:$AA$19,9,FALSE))/VLOOKUP($B450,Stats!$A$2:$AA$19,23,FALSE),""))</f>
        <v/>
      </c>
      <c r="BJ450" s="46" t="str">
        <f>IF(ISNUMBER(VLOOKUP($B450,Stats!$A$2:$AA$19,2,FALSE))=FALSE,"",IF(ISNUMBER(#REF!),(#REF!-VLOOKUP($B450,Stats!$A$2:$AA$19,10,FALSE))/VLOOKUP($B450,Stats!$A$2:$AA$19,24,FALSE),""))</f>
        <v/>
      </c>
      <c r="BK450" s="44">
        <f t="shared" si="86"/>
        <v>0.57020321158643195</v>
      </c>
      <c r="BL450" s="46" t="str">
        <f>IF(ISNUMBER(VLOOKUP($B450,Stats!$A$2:$AA$19,2,FALSE))=FALSE,"",IF(ISNUMBER(#REF!),(#REF!-VLOOKUP($B450,Stats!$A$2:$AA$19,11,FALSE))/VLOOKUP($B450,Stats!$A$2:$AA$19,25,FALSE),""))</f>
        <v/>
      </c>
      <c r="BM450" s="46">
        <f>IF(ISNUMBER(VLOOKUP($B450,Stats!$A$2:$AA$19,2,FALSE))=FALSE,"",IF(ISNUMBER(AA450),(AA450-VLOOKUP($B450,Stats!$A$2:$AA$19,12,FALSE))/VLOOKUP($B450,Stats!$A$2:$AA$19,26,FALSE),""))</f>
        <v>0.29358957858102919</v>
      </c>
      <c r="BN450" s="46" t="str">
        <f>IF(ISNUMBER(VLOOKUP($B450,Stats!$A$2:$AA$19,2,FALSE))=FALSE,"",IF(ISNUMBER(#REF!),(#REF!-VLOOKUP($B450,Stats!$A$2:$AA$19,13,FALSE))/VLOOKUP($B450,Stats!$A$2:$AA$19,27,FALSE),""))</f>
        <v/>
      </c>
      <c r="BO450" s="46" t="str">
        <f>IF(ISNUMBER(VLOOKUP($B450,Stats!$A$2:$AA$19,2,FALSE))=FALSE,"",IF(ISNUMBER(#REF!),(#REF!-VLOOKUP($B450,Stats!$A$2:$AA$19,14,FALSE))/VLOOKUP($B450,Stats!$A$2:$AB$19,28,FALSE),""))</f>
        <v/>
      </c>
      <c r="BP450" s="46"/>
      <c r="BQ450" s="46">
        <f>IF(ISNUMBER(VLOOKUP($B450,Stats!$A$2:$AA$19,2,FALSE))=FALSE,"",IF(ISNUMBER(BM450),BM450,(VLOOKUP($B450,Stats!$A$2:$AT$19,46,FALSE)-VLOOKUP($B450,Stats!$A$2:$AA$19,12,FALSE))/VLOOKUP($B450,Stats!$A$2:$AA$19,26,FALSE)))</f>
        <v>0.29358957858102919</v>
      </c>
      <c r="BR450" s="51">
        <f t="shared" si="87"/>
        <v>0.29358957858102919</v>
      </c>
      <c r="BS450" s="32" t="str">
        <f t="shared" si="82"/>
        <v>7929_201507</v>
      </c>
      <c r="BT450" s="53">
        <f t="shared" si="83"/>
        <v>0.35675235077058737</v>
      </c>
    </row>
    <row r="451" spans="1:72" x14ac:dyDescent="0.15">
      <c r="A451">
        <f>ROW()/18</f>
        <v>25.055555555555557</v>
      </c>
      <c r="S451" t="str">
        <f>IF(ISNUMBER(R451),VLOOKUP(B451,Index!$B$3:$AB$18,27,FALSE),"")</f>
        <v/>
      </c>
      <c r="T451" t="str">
        <f>IF(ISNUMBER($R451),VLOOKUP($B451,Index!$B$21:$AB$36,27,FALSE),"")</f>
        <v/>
      </c>
      <c r="U451" t="str">
        <f>IF(ISNUMBER($R451),VLOOKUP($B451,Index!$B$39:$AB$54,27,FALSE),"")</f>
        <v/>
      </c>
      <c r="Z451" t="str">
        <f t="shared" si="84"/>
        <v/>
      </c>
      <c r="AA451" t="s">
        <v>25</v>
      </c>
      <c r="AF451" t="str">
        <f t="shared" si="85"/>
        <v/>
      </c>
      <c r="AG451" t="s">
        <v>25</v>
      </c>
      <c r="AK451" t="str">
        <f t="shared" si="93"/>
        <v/>
      </c>
      <c r="AL451" t="str">
        <f t="shared" si="93"/>
        <v/>
      </c>
      <c r="AM451" t="str">
        <f t="shared" si="93"/>
        <v/>
      </c>
      <c r="AN451" t="str">
        <f t="shared" si="93"/>
        <v/>
      </c>
      <c r="AO451" t="str">
        <f t="shared" si="93"/>
        <v/>
      </c>
      <c r="AP451" t="str">
        <f t="shared" si="93"/>
        <v/>
      </c>
      <c r="AQ451" t="str">
        <f t="shared" si="93"/>
        <v/>
      </c>
      <c r="AR451" t="str">
        <f t="shared" si="93"/>
        <v/>
      </c>
      <c r="AS451" t="str">
        <f t="shared" si="93"/>
        <v/>
      </c>
      <c r="AT451" t="str">
        <f t="shared" si="93"/>
        <v/>
      </c>
      <c r="AU451" t="str">
        <f t="shared" si="93"/>
        <v/>
      </c>
      <c r="AV451" t="str">
        <f t="shared" si="93"/>
        <v/>
      </c>
      <c r="AW451" t="str">
        <f t="shared" si="93"/>
        <v/>
      </c>
      <c r="AX451" t="str">
        <f t="shared" si="93"/>
        <v/>
      </c>
      <c r="AZ451" s="46" t="str">
        <f>IF(ISNUMBER(VLOOKUP($B451,Stats!$A$2:$AA$19,2,FALSE))=FALSE,"",IF(ISNUMBER(W451),(W451-VLOOKUP($B451,Stats!$A$2:$AA$19,2,FALSE))/VLOOKUP($B451,Stats!$A$2:$AA$19,16,FALSE),""))</f>
        <v/>
      </c>
      <c r="BA451" s="46" t="str">
        <f>IF(ISNUMBER(VLOOKUP($B451,Stats!$A$2:$AA$19,2,FALSE))=FALSE,"",IF(ISNUMBER(X451),(X451-VLOOKUP($B451,Stats!$A$2:$AA$19,3,FALSE))/VLOOKUP($B451,Stats!$A$2:$AA$19,17,FALSE),""))</f>
        <v/>
      </c>
      <c r="BB451" s="46"/>
      <c r="BC451" s="46"/>
      <c r="BD451" s="44" t="str">
        <f t="shared" ref="BD451:BD514" si="94">IF(ISNUMBER(AZ451),MAX(-3,MIN(3,SUM(0,AZ451)))*$AZ$1+MAX(-3,MIN(3,SUM(0,BA451)))*$BA$1+$BB$1*MAX(-3,MIN(3,SUM(0,BC451))),"")</f>
        <v/>
      </c>
      <c r="BE451" s="46" t="str">
        <f>IF(ISNUMBER(VLOOKUP($B451,Stats!$A$2:$AA$19,2,FALSE))=FALSE,"",IF(ISNUMBER(Y451),(Y451-VLOOKUP($B451,Stats!$A$2:$AA$19,5,FALSE))/VLOOKUP($B451,Stats!$A$2:$AA$19,19,FALSE),""))</f>
        <v/>
      </c>
      <c r="BF451" s="46"/>
      <c r="BG451" s="46"/>
      <c r="BH451" s="46" t="str">
        <f>IF(ISNUMBER(VLOOKUP($B451,Stats!$A$2:$AA$19,2,FALSE))=FALSE,"",IF(ISNUMBER(Z451),(Z451-VLOOKUP($B451,Stats!$A$2:$AA$19,8,FALSE))/VLOOKUP($B451,Stats!$A$2:$AA$19,22,FALSE),""))</f>
        <v/>
      </c>
      <c r="BI451" s="46" t="str">
        <f>IF(ISNUMBER(VLOOKUP($B451,Stats!$A$2:$AA$19,2,FALSE))=FALSE,"",IF(ISNUMBER(#REF!),(#REF!-VLOOKUP($B451,Stats!$A$2:$AA$19,9,FALSE))/VLOOKUP($B451,Stats!$A$2:$AA$19,23,FALSE),""))</f>
        <v/>
      </c>
      <c r="BJ451" s="46" t="str">
        <f>IF(ISNUMBER(VLOOKUP($B451,Stats!$A$2:$AA$19,2,FALSE))=FALSE,"",IF(ISNUMBER(#REF!),(#REF!-VLOOKUP($B451,Stats!$A$2:$AA$19,10,FALSE))/VLOOKUP($B451,Stats!$A$2:$AA$19,24,FALSE),""))</f>
        <v/>
      </c>
      <c r="BK451" s="44" t="str">
        <f t="shared" si="86"/>
        <v/>
      </c>
      <c r="BL451" s="46" t="str">
        <f>IF(ISNUMBER(VLOOKUP($B451,Stats!$A$2:$AA$19,2,FALSE))=FALSE,"",IF(ISNUMBER(#REF!),(#REF!-VLOOKUP($B451,Stats!$A$2:$AA$19,11,FALSE))/VLOOKUP($B451,Stats!$A$2:$AA$19,25,FALSE),""))</f>
        <v/>
      </c>
      <c r="BM451" s="46" t="str">
        <f>IF(ISNUMBER(VLOOKUP($B451,Stats!$A$2:$AA$19,2,FALSE))=FALSE,"",IF(ISNUMBER(AA451),(AA451-VLOOKUP($B451,Stats!$A$2:$AA$19,12,FALSE))/VLOOKUP($B451,Stats!$A$2:$AA$19,26,FALSE),""))</f>
        <v/>
      </c>
      <c r="BN451" s="46" t="str">
        <f>IF(ISNUMBER(VLOOKUP($B451,Stats!$A$2:$AA$19,2,FALSE))=FALSE,"",IF(ISNUMBER(#REF!),(#REF!-VLOOKUP($B451,Stats!$A$2:$AA$19,13,FALSE))/VLOOKUP($B451,Stats!$A$2:$AA$19,27,FALSE),""))</f>
        <v/>
      </c>
      <c r="BO451" s="46" t="str">
        <f>IF(ISNUMBER(VLOOKUP($B451,Stats!$A$2:$AA$19,2,FALSE))=FALSE,"",IF(ISNUMBER(#REF!),(#REF!-VLOOKUP($B451,Stats!$A$2:$AA$19,14,FALSE))/VLOOKUP($B451,Stats!$A$2:$AB$19,28,FALSE),""))</f>
        <v/>
      </c>
      <c r="BP451" s="46"/>
      <c r="BQ451" s="46" t="str">
        <f>IF(ISNUMBER(VLOOKUP($B451,Stats!$A$2:$AA$19,2,FALSE))=FALSE,"",IF(ISNUMBER(BM451),BM451,(VLOOKUP($B451,Stats!$A$2:$AT$19,46,FALSE)-VLOOKUP($B451,Stats!$A$2:$AA$19,12,FALSE))/VLOOKUP($B451,Stats!$A$2:$AA$19,26,FALSE)))</f>
        <v/>
      </c>
      <c r="BR451" s="51" t="str">
        <f t="shared" si="87"/>
        <v/>
      </c>
      <c r="BS451" s="32" t="str">
        <f t="shared" ref="BS451:BS514" si="95">IF(ISNUMBER(AZ451),CONCATENATE(A451,"_",B451),"")</f>
        <v/>
      </c>
      <c r="BT451" s="53" t="str">
        <f t="shared" ref="BT451:BT514" si="96">IF(ISNUMBER(AZ451),BD451*$BD$1+BK451*$BK$1+$BR$1*BR451,"")</f>
        <v/>
      </c>
    </row>
    <row r="452" spans="1:72" ht="40.5" x14ac:dyDescent="0.15">
      <c r="A452" s="1" t="s">
        <v>29</v>
      </c>
      <c r="B452" s="1" t="s">
        <v>0</v>
      </c>
      <c r="C452" s="3"/>
      <c r="D452" s="4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 t="s">
        <v>15</v>
      </c>
      <c r="J452" s="1" t="s">
        <v>16</v>
      </c>
      <c r="K452" s="1" t="s">
        <v>17</v>
      </c>
      <c r="L452" s="1" t="s">
        <v>18</v>
      </c>
      <c r="M452" s="1" t="s">
        <v>19</v>
      </c>
      <c r="N452" s="1" t="s">
        <v>20</v>
      </c>
      <c r="O452" s="1" t="s">
        <v>21</v>
      </c>
      <c r="P452" s="1" t="s">
        <v>22</v>
      </c>
      <c r="Q452" s="1" t="s">
        <v>23</v>
      </c>
      <c r="R452" s="1" t="s">
        <v>24</v>
      </c>
      <c r="S452" s="1" t="str">
        <f>IF(ISNUMBER(R452),VLOOKUP(B452,Index!$B$3:$AB$18,27,FALSE),"")</f>
        <v/>
      </c>
      <c r="T452" s="1" t="str">
        <f>IF(ISNUMBER($R452),VLOOKUP($B452,Index!$B$21:$AB$36,27,FALSE),"")</f>
        <v/>
      </c>
      <c r="U452" s="1" t="str">
        <f>IF(ISNUMBER($R452),VLOOKUP($B452,Index!$B$39:$AB$54,27,FALSE),"")</f>
        <v/>
      </c>
      <c r="W452" s="1" t="s">
        <v>1</v>
      </c>
      <c r="X452" s="1" t="s">
        <v>2</v>
      </c>
      <c r="Y452" s="1" t="s">
        <v>4</v>
      </c>
      <c r="Z452" s="1" t="str">
        <f t="shared" ref="Z452:Z515" si="97">IF(ISNUMBER(B452),ABS(R452-S452),"")</f>
        <v/>
      </c>
      <c r="AA452" s="1" t="s">
        <v>8</v>
      </c>
      <c r="AB452" s="27"/>
      <c r="AC452" s="1" t="s">
        <v>33</v>
      </c>
      <c r="AD452" s="1" t="s">
        <v>35</v>
      </c>
      <c r="AE452" s="1" t="s">
        <v>37</v>
      </c>
      <c r="AF452" s="1" t="str">
        <f t="shared" ref="AF452:AF515" si="98">IF(ISNUMBER(B452),(ABS(R452-S452))^2,"")</f>
        <v/>
      </c>
      <c r="AG452" s="1" t="s">
        <v>38</v>
      </c>
      <c r="AH452" s="27"/>
      <c r="AK452" t="str">
        <f t="shared" si="93"/>
        <v/>
      </c>
      <c r="AL452" t="str">
        <f t="shared" si="93"/>
        <v/>
      </c>
      <c r="AM452" t="str">
        <f t="shared" si="93"/>
        <v/>
      </c>
      <c r="AN452" t="str">
        <f t="shared" si="93"/>
        <v/>
      </c>
      <c r="AO452" t="str">
        <f t="shared" si="93"/>
        <v/>
      </c>
      <c r="AP452" t="str">
        <f t="shared" si="93"/>
        <v/>
      </c>
      <c r="AQ452" t="str">
        <f t="shared" si="93"/>
        <v/>
      </c>
      <c r="AR452" t="str">
        <f t="shared" si="93"/>
        <v/>
      </c>
      <c r="AS452" t="str">
        <f t="shared" si="93"/>
        <v/>
      </c>
      <c r="AT452" t="str">
        <f t="shared" si="93"/>
        <v/>
      </c>
      <c r="AU452" t="str">
        <f t="shared" si="93"/>
        <v/>
      </c>
      <c r="AV452" t="str">
        <f t="shared" si="93"/>
        <v/>
      </c>
      <c r="AW452" t="str">
        <f t="shared" si="93"/>
        <v/>
      </c>
      <c r="AX452" t="str">
        <f t="shared" si="93"/>
        <v/>
      </c>
      <c r="AZ452" s="46" t="str">
        <f>IF(ISNUMBER(VLOOKUP($B452,Stats!$A$2:$AA$19,2,FALSE))=FALSE,"",IF(ISNUMBER(W452),(W452-VLOOKUP($B452,Stats!$A$2:$AA$19,2,FALSE))/VLOOKUP($B452,Stats!$A$2:$AA$19,16,FALSE),""))</f>
        <v/>
      </c>
      <c r="BA452" s="46" t="str">
        <f>IF(ISNUMBER(VLOOKUP($B452,Stats!$A$2:$AA$19,2,FALSE))=FALSE,"",IF(ISNUMBER(X452),(X452-VLOOKUP($B452,Stats!$A$2:$AA$19,3,FALSE))/VLOOKUP($B452,Stats!$A$2:$AA$19,17,FALSE),""))</f>
        <v/>
      </c>
      <c r="BB452" s="46"/>
      <c r="BC452" s="46"/>
      <c r="BD452" s="44" t="str">
        <f t="shared" si="94"/>
        <v/>
      </c>
      <c r="BE452" s="46" t="str">
        <f>IF(ISNUMBER(VLOOKUP($B452,Stats!$A$2:$AA$19,2,FALSE))=FALSE,"",IF(ISNUMBER(Y452),(Y452-VLOOKUP($B452,Stats!$A$2:$AA$19,5,FALSE))/VLOOKUP($B452,Stats!$A$2:$AA$19,19,FALSE),""))</f>
        <v/>
      </c>
      <c r="BF452" s="46"/>
      <c r="BG452" s="46"/>
      <c r="BH452" s="46" t="str">
        <f>IF(ISNUMBER(VLOOKUP($B452,Stats!$A$2:$AA$19,2,FALSE))=FALSE,"",IF(ISNUMBER(Z452),(Z452-VLOOKUP($B452,Stats!$A$2:$AA$19,8,FALSE))/VLOOKUP($B452,Stats!$A$2:$AA$19,22,FALSE),""))</f>
        <v/>
      </c>
      <c r="BI452" s="46" t="str">
        <f>IF(ISNUMBER(VLOOKUP($B452,Stats!$A$2:$AA$19,2,FALSE))=FALSE,"",IF(ISNUMBER(#REF!),(#REF!-VLOOKUP($B452,Stats!$A$2:$AA$19,9,FALSE))/VLOOKUP($B452,Stats!$A$2:$AA$19,23,FALSE),""))</f>
        <v/>
      </c>
      <c r="BJ452" s="46" t="str">
        <f>IF(ISNUMBER(VLOOKUP($B452,Stats!$A$2:$AA$19,2,FALSE))=FALSE,"",IF(ISNUMBER(#REF!),(#REF!-VLOOKUP($B452,Stats!$A$2:$AA$19,10,FALSE))/VLOOKUP($B452,Stats!$A$2:$AA$19,24,FALSE),""))</f>
        <v/>
      </c>
      <c r="BK452" s="44" t="str">
        <f t="shared" si="86"/>
        <v/>
      </c>
      <c r="BL452" s="46" t="str">
        <f>IF(ISNUMBER(VLOOKUP($B452,Stats!$A$2:$AA$19,2,FALSE))=FALSE,"",IF(ISNUMBER(#REF!),(#REF!-VLOOKUP($B452,Stats!$A$2:$AA$19,11,FALSE))/VLOOKUP($B452,Stats!$A$2:$AA$19,25,FALSE),""))</f>
        <v/>
      </c>
      <c r="BM452" s="46" t="str">
        <f>IF(ISNUMBER(VLOOKUP($B452,Stats!$A$2:$AA$19,2,FALSE))=FALSE,"",IF(ISNUMBER(AA452),(AA452-VLOOKUP($B452,Stats!$A$2:$AA$19,12,FALSE))/VLOOKUP($B452,Stats!$A$2:$AA$19,26,FALSE),""))</f>
        <v/>
      </c>
      <c r="BN452" s="46" t="str">
        <f>IF(ISNUMBER(VLOOKUP($B452,Stats!$A$2:$AA$19,2,FALSE))=FALSE,"",IF(ISNUMBER(#REF!),(#REF!-VLOOKUP($B452,Stats!$A$2:$AA$19,13,FALSE))/VLOOKUP($B452,Stats!$A$2:$AA$19,27,FALSE),""))</f>
        <v/>
      </c>
      <c r="BO452" s="46" t="str">
        <f>IF(ISNUMBER(VLOOKUP($B452,Stats!$A$2:$AA$19,2,FALSE))=FALSE,"",IF(ISNUMBER(#REF!),(#REF!-VLOOKUP($B452,Stats!$A$2:$AA$19,14,FALSE))/VLOOKUP($B452,Stats!$A$2:$AB$19,28,FALSE),""))</f>
        <v/>
      </c>
      <c r="BP452" s="46"/>
      <c r="BQ452" s="46" t="str">
        <f>IF(ISNUMBER(VLOOKUP($B452,Stats!$A$2:$AA$19,2,FALSE))=FALSE,"",IF(ISNUMBER(BM452),BM452,(VLOOKUP($B452,Stats!$A$2:$AT$19,46,FALSE)-VLOOKUP($B452,Stats!$A$2:$AA$19,12,FALSE))/VLOOKUP($B452,Stats!$A$2:$AA$19,26,FALSE)))</f>
        <v/>
      </c>
      <c r="BR452" s="51" t="str">
        <f t="shared" si="87"/>
        <v/>
      </c>
      <c r="BS452" s="32" t="str">
        <f t="shared" si="95"/>
        <v/>
      </c>
      <c r="BT452" s="53" t="str">
        <f t="shared" si="96"/>
        <v/>
      </c>
    </row>
    <row r="453" spans="1:72" x14ac:dyDescent="0.15">
      <c r="A453" s="5">
        <v>7946</v>
      </c>
      <c r="B453" s="5" t="s">
        <v>30</v>
      </c>
      <c r="C453" s="3">
        <v>0</v>
      </c>
      <c r="D453" s="11">
        <v>0.23228417266187051</v>
      </c>
      <c r="E453" s="6">
        <v>1.1169392992878164E-2</v>
      </c>
      <c r="F453" s="12">
        <v>65</v>
      </c>
      <c r="G453" s="12">
        <v>48</v>
      </c>
      <c r="H453" s="13">
        <v>8.6567947472698335E-3</v>
      </c>
      <c r="I453" s="13">
        <v>-6.9906490165383391E-3</v>
      </c>
      <c r="J453" s="12">
        <v>11</v>
      </c>
      <c r="K453" s="12">
        <v>6</v>
      </c>
      <c r="L453" s="13">
        <v>3.4230205843805317E-2</v>
      </c>
      <c r="M453" s="13">
        <v>-4.8323615160349886E-2</v>
      </c>
      <c r="N453" s="8" t="e">
        <v>#N/A</v>
      </c>
      <c r="O453" s="8" t="e">
        <v>#N/A</v>
      </c>
      <c r="P453" s="14" t="e">
        <v>#N/A</v>
      </c>
      <c r="Q453" s="13">
        <v>-7.1272363820476636E-2</v>
      </c>
      <c r="R453" s="14">
        <v>42044</v>
      </c>
      <c r="S453" s="14">
        <f>IF(ISNUMBER(R453),VLOOKUP(B453,Index!$B$3:$AB$18,27,FALSE),"")</f>
        <v>42041</v>
      </c>
      <c r="T453" s="14">
        <f>IF(ISNUMBER($R453),VLOOKUP($B453,Index!$B$21:$AB$36,27,FALSE),"")</f>
        <v>41996</v>
      </c>
      <c r="U453" s="14">
        <f>IF(ISNUMBER($R453),VLOOKUP($B453,Index!$B$39:$AB$54,27,FALSE),"")</f>
        <v>42003</v>
      </c>
      <c r="W453" s="6">
        <v>0.48901931086709577</v>
      </c>
      <c r="X453" s="7">
        <v>0.5752212389380531</v>
      </c>
      <c r="Y453" s="6">
        <v>0.21192433163411911</v>
      </c>
      <c r="Z453" s="8" t="str">
        <f t="shared" si="97"/>
        <v/>
      </c>
      <c r="AA453" s="9">
        <v>3.2591057769173495</v>
      </c>
      <c r="AB453" s="28"/>
      <c r="AC453" s="6">
        <v>0.23913988640092926</v>
      </c>
      <c r="AD453" s="7">
        <v>0.33087947372542875</v>
      </c>
      <c r="AE453" s="6">
        <v>4.4911922338568097E-2</v>
      </c>
      <c r="AF453" s="8" t="str">
        <f t="shared" si="98"/>
        <v/>
      </c>
      <c r="AG453" s="9">
        <v>10.62177046513604</v>
      </c>
      <c r="AH453" s="28"/>
      <c r="AK453" t="str">
        <f t="shared" ref="AK453:AX462" si="99">IF($B453=AK$2,$AA453,"")</f>
        <v/>
      </c>
      <c r="AL453" t="str">
        <f t="shared" si="99"/>
        <v/>
      </c>
      <c r="AM453" t="str">
        <f t="shared" si="99"/>
        <v/>
      </c>
      <c r="AN453" t="str">
        <f t="shared" si="99"/>
        <v/>
      </c>
      <c r="AO453" t="str">
        <f t="shared" si="99"/>
        <v/>
      </c>
      <c r="AP453" t="str">
        <f t="shared" si="99"/>
        <v/>
      </c>
      <c r="AQ453" t="str">
        <f t="shared" si="99"/>
        <v/>
      </c>
      <c r="AR453" t="str">
        <f t="shared" si="99"/>
        <v/>
      </c>
      <c r="AS453" t="str">
        <f t="shared" si="99"/>
        <v/>
      </c>
      <c r="AT453" t="str">
        <f t="shared" si="99"/>
        <v/>
      </c>
      <c r="AU453" t="str">
        <f t="shared" si="99"/>
        <v/>
      </c>
      <c r="AV453" t="str">
        <f t="shared" si="99"/>
        <v/>
      </c>
      <c r="AW453" t="str">
        <f t="shared" si="99"/>
        <v/>
      </c>
      <c r="AX453" t="str">
        <f t="shared" si="99"/>
        <v/>
      </c>
      <c r="AZ453" s="46" t="str">
        <f>IF(ISNUMBER(VLOOKUP($B453,Stats!$A$2:$AA$19,2,FALSE))=FALSE,"",IF(ISNUMBER(W453),(W453-VLOOKUP($B453,Stats!$A$2:$AA$19,2,FALSE))/VLOOKUP($B453,Stats!$A$2:$AA$19,16,FALSE),""))</f>
        <v/>
      </c>
      <c r="BA453" s="46" t="str">
        <f>IF(ISNUMBER(VLOOKUP($B453,Stats!$A$2:$AA$19,2,FALSE))=FALSE,"",IF(ISNUMBER(X453),(X453-VLOOKUP($B453,Stats!$A$2:$AA$19,3,FALSE))/VLOOKUP($B453,Stats!$A$2:$AA$19,17,FALSE),""))</f>
        <v/>
      </c>
      <c r="BB453" s="46"/>
      <c r="BC453" s="46"/>
      <c r="BD453" s="44" t="str">
        <f t="shared" si="94"/>
        <v/>
      </c>
      <c r="BE453" s="46" t="str">
        <f>IF(ISNUMBER(VLOOKUP($B453,Stats!$A$2:$AA$19,2,FALSE))=FALSE,"",IF(ISNUMBER(Y453),(Y453-VLOOKUP($B453,Stats!$A$2:$AA$19,5,FALSE))/VLOOKUP($B453,Stats!$A$2:$AA$19,19,FALSE),""))</f>
        <v/>
      </c>
      <c r="BF453" s="46"/>
      <c r="BG453" s="46"/>
      <c r="BH453" s="46" t="str">
        <f>IF(ISNUMBER(VLOOKUP($B453,Stats!$A$2:$AA$19,2,FALSE))=FALSE,"",IF(ISNUMBER(Z453),(Z453-VLOOKUP($B453,Stats!$A$2:$AA$19,8,FALSE))/VLOOKUP($B453,Stats!$A$2:$AA$19,22,FALSE),""))</f>
        <v/>
      </c>
      <c r="BI453" s="46" t="str">
        <f>IF(ISNUMBER(VLOOKUP($B453,Stats!$A$2:$AA$19,2,FALSE))=FALSE,"",IF(ISNUMBER(#REF!),(#REF!-VLOOKUP($B453,Stats!$A$2:$AA$19,9,FALSE))/VLOOKUP($B453,Stats!$A$2:$AA$19,23,FALSE),""))</f>
        <v/>
      </c>
      <c r="BJ453" s="46" t="str">
        <f>IF(ISNUMBER(VLOOKUP($B453,Stats!$A$2:$AA$19,2,FALSE))=FALSE,"",IF(ISNUMBER(#REF!),(#REF!-VLOOKUP($B453,Stats!$A$2:$AA$19,10,FALSE))/VLOOKUP($B453,Stats!$A$2:$AA$19,24,FALSE),""))</f>
        <v/>
      </c>
      <c r="BK453" s="44" t="str">
        <f t="shared" ref="BK453:BK516" si="100">IF(ISNUMBER(AZ453),(MAX(-3,MIN(3,SUM(0,-BE453)))*$BE$1+MAX(-3,MIN(3,SUM(0,-BF453)))*$BF$1+$BG$1*MAX(-3,MIN(3,SUM(0,-BG453)))+$BH$1*MAX(-3,MIN(3,SUM(0,BH453)))+$BI$1*MAX(-3,MIN(3,SUM(0,BI453)))+$BJ$1*MAX(-3,MIN(3,SUM(0,BJ453)))),"")</f>
        <v/>
      </c>
      <c r="BL453" s="46" t="str">
        <f>IF(ISNUMBER(VLOOKUP($B453,Stats!$A$2:$AA$19,2,FALSE))=FALSE,"",IF(ISNUMBER(#REF!),(#REF!-VLOOKUP($B453,Stats!$A$2:$AA$19,11,FALSE))/VLOOKUP($B453,Stats!$A$2:$AA$19,25,FALSE),""))</f>
        <v/>
      </c>
      <c r="BM453" s="46" t="str">
        <f>IF(ISNUMBER(VLOOKUP($B453,Stats!$A$2:$AA$19,2,FALSE))=FALSE,"",IF(ISNUMBER(AA453),(AA453-VLOOKUP($B453,Stats!$A$2:$AA$19,12,FALSE))/VLOOKUP($B453,Stats!$A$2:$AA$19,26,FALSE),""))</f>
        <v/>
      </c>
      <c r="BN453" s="46" t="str">
        <f>IF(ISNUMBER(VLOOKUP($B453,Stats!$A$2:$AA$19,2,FALSE))=FALSE,"",IF(ISNUMBER(#REF!),(#REF!-VLOOKUP($B453,Stats!$A$2:$AA$19,13,FALSE))/VLOOKUP($B453,Stats!$A$2:$AA$19,27,FALSE),""))</f>
        <v/>
      </c>
      <c r="BO453" s="46" t="str">
        <f>IF(ISNUMBER(VLOOKUP($B453,Stats!$A$2:$AA$19,2,FALSE))=FALSE,"",IF(ISNUMBER(#REF!),(#REF!-VLOOKUP($B453,Stats!$A$2:$AA$19,14,FALSE))/VLOOKUP($B453,Stats!$A$2:$AB$19,28,FALSE),""))</f>
        <v/>
      </c>
      <c r="BP453" s="46"/>
      <c r="BQ453" s="46" t="str">
        <f>IF(ISNUMBER(VLOOKUP($B453,Stats!$A$2:$AA$19,2,FALSE))=FALSE,"",IF(ISNUMBER(BM453),BM453,(VLOOKUP($B453,Stats!$A$2:$AT$19,46,FALSE)-VLOOKUP($B453,Stats!$A$2:$AA$19,12,FALSE))/VLOOKUP($B453,Stats!$A$2:$AA$19,26,FALSE)))</f>
        <v/>
      </c>
      <c r="BR453" s="51" t="str">
        <f t="shared" si="87"/>
        <v/>
      </c>
      <c r="BS453" s="32" t="str">
        <f t="shared" si="95"/>
        <v/>
      </c>
      <c r="BT453" s="53" t="str">
        <f t="shared" si="96"/>
        <v/>
      </c>
    </row>
    <row r="454" spans="1:72" x14ac:dyDescent="0.15">
      <c r="A454" s="5">
        <v>7946</v>
      </c>
      <c r="B454" s="5" t="s">
        <v>31</v>
      </c>
      <c r="C454" s="3">
        <v>0</v>
      </c>
      <c r="D454" s="11">
        <v>1.5589907264405869E-2</v>
      </c>
      <c r="E454" s="6">
        <v>9.0512986057082745E-3</v>
      </c>
      <c r="F454" s="15">
        <v>4.6428571428571432</v>
      </c>
      <c r="G454" s="15">
        <v>3.4285714285714284</v>
      </c>
      <c r="H454" s="13">
        <v>8.6028877898903545E-3</v>
      </c>
      <c r="I454" s="13">
        <v>-6.4095539395574519E-3</v>
      </c>
      <c r="J454" s="12">
        <v>3.4285714285714284</v>
      </c>
      <c r="K454" s="12">
        <v>2.4285714285714284</v>
      </c>
      <c r="L454" s="13">
        <v>1.4508025109333609E-2</v>
      </c>
      <c r="M454" s="13">
        <v>-1.321587676152995E-2</v>
      </c>
      <c r="N454" s="8">
        <v>1.2874071428571428</v>
      </c>
      <c r="O454" s="8" t="e">
        <v>#VALUE!</v>
      </c>
      <c r="P454" s="14"/>
      <c r="Q454" s="13">
        <v>-1.9885568253590748E-2</v>
      </c>
      <c r="R454" s="14"/>
      <c r="S454" s="14" t="str">
        <f>IF(ISNUMBER(R454),VLOOKUP(B454,Index!$B$3:$AB$18,27,FALSE),"")</f>
        <v/>
      </c>
      <c r="T454" s="14" t="str">
        <f>IF(ISNUMBER($R454),VLOOKUP($B454,Index!$B$21:$AB$36,27,FALSE),"")</f>
        <v/>
      </c>
      <c r="U454" s="14" t="str">
        <f>IF(ISNUMBER($R454),VLOOKUP($B454,Index!$B$39:$AB$54,27,FALSE),"")</f>
        <v/>
      </c>
      <c r="W454" s="6">
        <v>0.60019911370249623</v>
      </c>
      <c r="X454" s="8">
        <v>0.5864795918367347</v>
      </c>
      <c r="Y454" s="6">
        <v>0.17173631625806687</v>
      </c>
      <c r="Z454" s="8" t="str">
        <f t="shared" si="97"/>
        <v/>
      </c>
      <c r="AA454" s="9" t="s">
        <v>25</v>
      </c>
      <c r="AB454" s="28"/>
      <c r="AC454" s="6">
        <v>0.36023897608926198</v>
      </c>
      <c r="AD454" s="8">
        <v>0.34395831164098295</v>
      </c>
      <c r="AE454" s="6">
        <v>2.9493362321890763E-2</v>
      </c>
      <c r="AF454" s="8" t="str">
        <f t="shared" si="98"/>
        <v/>
      </c>
      <c r="AG454" s="9" t="s">
        <v>25</v>
      </c>
      <c r="AH454" s="28"/>
      <c r="AK454" t="str">
        <f t="shared" si="99"/>
        <v/>
      </c>
      <c r="AL454" t="str">
        <f t="shared" si="99"/>
        <v/>
      </c>
      <c r="AM454" t="str">
        <f t="shared" si="99"/>
        <v/>
      </c>
      <c r="AN454" t="str">
        <f t="shared" si="99"/>
        <v/>
      </c>
      <c r="AO454" t="str">
        <f t="shared" si="99"/>
        <v/>
      </c>
      <c r="AP454" t="str">
        <f t="shared" si="99"/>
        <v/>
      </c>
      <c r="AQ454" t="str">
        <f t="shared" si="99"/>
        <v/>
      </c>
      <c r="AR454" t="str">
        <f t="shared" si="99"/>
        <v/>
      </c>
      <c r="AS454" t="str">
        <f t="shared" si="99"/>
        <v/>
      </c>
      <c r="AT454" t="str">
        <f t="shared" si="99"/>
        <v/>
      </c>
      <c r="AU454" t="str">
        <f t="shared" si="99"/>
        <v/>
      </c>
      <c r="AV454" t="str">
        <f t="shared" si="99"/>
        <v/>
      </c>
      <c r="AW454" t="str">
        <f t="shared" si="99"/>
        <v/>
      </c>
      <c r="AX454" t="str">
        <f t="shared" si="99"/>
        <v/>
      </c>
      <c r="AZ454" s="46" t="str">
        <f>IF(ISNUMBER(VLOOKUP($B454,Stats!$A$2:$AA$19,2,FALSE))=FALSE,"",IF(ISNUMBER(W454),(W454-VLOOKUP($B454,Stats!$A$2:$AA$19,2,FALSE))/VLOOKUP($B454,Stats!$A$2:$AA$19,16,FALSE),""))</f>
        <v/>
      </c>
      <c r="BA454" s="46" t="str">
        <f>IF(ISNUMBER(VLOOKUP($B454,Stats!$A$2:$AA$19,2,FALSE))=FALSE,"",IF(ISNUMBER(X454),(X454-VLOOKUP($B454,Stats!$A$2:$AA$19,3,FALSE))/VLOOKUP($B454,Stats!$A$2:$AA$19,17,FALSE),""))</f>
        <v/>
      </c>
      <c r="BB454" s="46"/>
      <c r="BC454" s="46"/>
      <c r="BD454" s="44" t="str">
        <f t="shared" si="94"/>
        <v/>
      </c>
      <c r="BE454" s="46" t="str">
        <f>IF(ISNUMBER(VLOOKUP($B454,Stats!$A$2:$AA$19,2,FALSE))=FALSE,"",IF(ISNUMBER(Y454),(Y454-VLOOKUP($B454,Stats!$A$2:$AA$19,5,FALSE))/VLOOKUP($B454,Stats!$A$2:$AA$19,19,FALSE),""))</f>
        <v/>
      </c>
      <c r="BF454" s="46"/>
      <c r="BG454" s="46"/>
      <c r="BH454" s="46" t="str">
        <f>IF(ISNUMBER(VLOOKUP($B454,Stats!$A$2:$AA$19,2,FALSE))=FALSE,"",IF(ISNUMBER(Z454),(Z454-VLOOKUP($B454,Stats!$A$2:$AA$19,8,FALSE))/VLOOKUP($B454,Stats!$A$2:$AA$19,22,FALSE),""))</f>
        <v/>
      </c>
      <c r="BI454" s="46" t="str">
        <f>IF(ISNUMBER(VLOOKUP($B454,Stats!$A$2:$AA$19,2,FALSE))=FALSE,"",IF(ISNUMBER(#REF!),(#REF!-VLOOKUP($B454,Stats!$A$2:$AA$19,9,FALSE))/VLOOKUP($B454,Stats!$A$2:$AA$19,23,FALSE),""))</f>
        <v/>
      </c>
      <c r="BJ454" s="46" t="str">
        <f>IF(ISNUMBER(VLOOKUP($B454,Stats!$A$2:$AA$19,2,FALSE))=FALSE,"",IF(ISNUMBER(#REF!),(#REF!-VLOOKUP($B454,Stats!$A$2:$AA$19,10,FALSE))/VLOOKUP($B454,Stats!$A$2:$AA$19,24,FALSE),""))</f>
        <v/>
      </c>
      <c r="BK454" s="44" t="str">
        <f t="shared" si="100"/>
        <v/>
      </c>
      <c r="BL454" s="46" t="str">
        <f>IF(ISNUMBER(VLOOKUP($B454,Stats!$A$2:$AA$19,2,FALSE))=FALSE,"",IF(ISNUMBER(#REF!),(#REF!-VLOOKUP($B454,Stats!$A$2:$AA$19,11,FALSE))/VLOOKUP($B454,Stats!$A$2:$AA$19,25,FALSE),""))</f>
        <v/>
      </c>
      <c r="BM454" s="46" t="str">
        <f>IF(ISNUMBER(VLOOKUP($B454,Stats!$A$2:$AA$19,2,FALSE))=FALSE,"",IF(ISNUMBER(AA454),(AA454-VLOOKUP($B454,Stats!$A$2:$AA$19,12,FALSE))/VLOOKUP($B454,Stats!$A$2:$AA$19,26,FALSE),""))</f>
        <v/>
      </c>
      <c r="BN454" s="46" t="str">
        <f>IF(ISNUMBER(VLOOKUP($B454,Stats!$A$2:$AA$19,2,FALSE))=FALSE,"",IF(ISNUMBER(#REF!),(#REF!-VLOOKUP($B454,Stats!$A$2:$AA$19,13,FALSE))/VLOOKUP($B454,Stats!$A$2:$AA$19,27,FALSE),""))</f>
        <v/>
      </c>
      <c r="BO454" s="46" t="str">
        <f>IF(ISNUMBER(VLOOKUP($B454,Stats!$A$2:$AA$19,2,FALSE))=FALSE,"",IF(ISNUMBER(#REF!),(#REF!-VLOOKUP($B454,Stats!$A$2:$AA$19,14,FALSE))/VLOOKUP($B454,Stats!$A$2:$AB$19,28,FALSE),""))</f>
        <v/>
      </c>
      <c r="BP454" s="46"/>
      <c r="BQ454" s="46" t="str">
        <f>IF(ISNUMBER(VLOOKUP($B454,Stats!$A$2:$AA$19,2,FALSE))=FALSE,"",IF(ISNUMBER(BM454),BM454,(VLOOKUP($B454,Stats!$A$2:$AT$19,46,FALSE)-VLOOKUP($B454,Stats!$A$2:$AA$19,12,FALSE))/VLOOKUP($B454,Stats!$A$2:$AA$19,26,FALSE)))</f>
        <v/>
      </c>
      <c r="BR454" s="51" t="str">
        <f t="shared" ref="BR454:BR517" si="101">IF(ISNUMBER(AZ454),MAX(-3,MIN(3,SUM(0,BQ454)))*$BM$1+$BN$1*MAX(-3,MIN(3,SUM(0,BN454)))+$BO$1*MAX(-3,MIN(3,SUM(0,BO454))),"")</f>
        <v/>
      </c>
      <c r="BS454" s="32" t="str">
        <f t="shared" si="95"/>
        <v/>
      </c>
      <c r="BT454" s="53" t="str">
        <f t="shared" si="96"/>
        <v/>
      </c>
    </row>
    <row r="455" spans="1:72" x14ac:dyDescent="0.15">
      <c r="A455" s="16">
        <v>7946</v>
      </c>
      <c r="B455" s="17">
        <v>201421</v>
      </c>
      <c r="C455" s="3">
        <v>0</v>
      </c>
      <c r="D455" s="23">
        <v>-1.6187050359712796E-3</v>
      </c>
      <c r="E455" s="18">
        <v>3.3369782417157967E-3</v>
      </c>
      <c r="F455" s="24">
        <v>4</v>
      </c>
      <c r="G455" s="24">
        <v>3</v>
      </c>
      <c r="H455" s="20">
        <v>2.558165996722872E-3</v>
      </c>
      <c r="I455" s="20">
        <v>-3.9378422341012813E-3</v>
      </c>
      <c r="J455" s="24">
        <v>4</v>
      </c>
      <c r="K455" s="24">
        <v>2</v>
      </c>
      <c r="L455" s="20">
        <v>4.3981689255900847E-3</v>
      </c>
      <c r="M455" s="20">
        <v>-3.9476045218015399E-3</v>
      </c>
      <c r="N455" s="19">
        <v>1.119</v>
      </c>
      <c r="O455" s="19">
        <v>1.0062949640287768</v>
      </c>
      <c r="P455" s="25">
        <v>41927</v>
      </c>
      <c r="Q455" s="20">
        <v>-7.8641644325290194E-3</v>
      </c>
      <c r="R455" s="25">
        <v>41929</v>
      </c>
      <c r="S455" s="25">
        <f>IF(ISNUMBER(R455),VLOOKUP(B455,Index!$B$3:$AB$18,27,FALSE),"")</f>
        <v>41929</v>
      </c>
      <c r="T455" s="25">
        <f>IF(ISNUMBER($R455),VLOOKUP($B455,Index!$B$21:$AB$36,27,FALSE),"")</f>
        <v>41929</v>
      </c>
      <c r="U455" s="25">
        <f>IF(ISNUMBER($R455),VLOOKUP($B455,Index!$B$39:$AB$54,27,FALSE),"")</f>
        <v>41929</v>
      </c>
      <c r="W455" s="18">
        <v>-5.8273381294966071E-2</v>
      </c>
      <c r="X455" s="19">
        <v>0.5714285714285714</v>
      </c>
      <c r="Y455" s="18">
        <v>6.3314710477474931E-2</v>
      </c>
      <c r="Z455" s="19">
        <f t="shared" si="97"/>
        <v>0</v>
      </c>
      <c r="AA455" s="21" t="s">
        <v>25</v>
      </c>
      <c r="AB455" s="28"/>
      <c r="AC455" s="18">
        <v>3.3957869675485014E-3</v>
      </c>
      <c r="AD455" s="19">
        <v>0.32653061224489793</v>
      </c>
      <c r="AE455" s="18">
        <v>4.0087525628464734E-3</v>
      </c>
      <c r="AF455" s="19">
        <f t="shared" si="98"/>
        <v>0</v>
      </c>
      <c r="AG455" s="21" t="s">
        <v>25</v>
      </c>
      <c r="AH455" s="28"/>
      <c r="AK455" t="str">
        <f t="shared" si="99"/>
        <v/>
      </c>
      <c r="AL455" t="str">
        <f t="shared" si="99"/>
        <v/>
      </c>
      <c r="AM455" t="str">
        <f t="shared" si="99"/>
        <v/>
      </c>
      <c r="AN455" t="str">
        <f t="shared" si="99"/>
        <v/>
      </c>
      <c r="AO455" t="str">
        <f t="shared" si="99"/>
        <v/>
      </c>
      <c r="AP455" t="str">
        <f t="shared" si="99"/>
        <v/>
      </c>
      <c r="AQ455" t="str">
        <f t="shared" si="99"/>
        <v/>
      </c>
      <c r="AR455" t="str">
        <f t="shared" si="99"/>
        <v/>
      </c>
      <c r="AS455" t="str">
        <f t="shared" si="99"/>
        <v/>
      </c>
      <c r="AT455" t="str">
        <f t="shared" si="99"/>
        <v/>
      </c>
      <c r="AU455" t="str">
        <f t="shared" si="99"/>
        <v/>
      </c>
      <c r="AV455" t="str">
        <f t="shared" si="99"/>
        <v/>
      </c>
      <c r="AW455" t="str">
        <f t="shared" si="99"/>
        <v/>
      </c>
      <c r="AX455" t="str">
        <f t="shared" si="99"/>
        <v/>
      </c>
      <c r="AZ455" s="46">
        <f>IF(ISNUMBER(VLOOKUP($B455,Stats!$A$2:$AA$19,2,FALSE))=FALSE,"",IF(ISNUMBER(W455),(W455-VLOOKUP($B455,Stats!$A$2:$AA$19,2,FALSE))/VLOOKUP($B455,Stats!$A$2:$AA$19,16,FALSE),""))</f>
        <v>0.45731138894724216</v>
      </c>
      <c r="BA455" s="46">
        <f>IF(ISNUMBER(VLOOKUP($B455,Stats!$A$2:$AA$19,2,FALSE))=FALSE,"",IF(ISNUMBER(X455),(X455-VLOOKUP($B455,Stats!$A$2:$AA$19,3,FALSE))/VLOOKUP($B455,Stats!$A$2:$AA$19,17,FALSE),""))</f>
        <v>0.45952930473677361</v>
      </c>
      <c r="BB455" s="46"/>
      <c r="BC455" s="46"/>
      <c r="BD455" s="44">
        <f t="shared" si="94"/>
        <v>0.45842034684200789</v>
      </c>
      <c r="BE455" s="46">
        <f>IF(ISNUMBER(VLOOKUP($B455,Stats!$A$2:$AA$19,2,FALSE))=FALSE,"",IF(ISNUMBER(Y455),(Y455-VLOOKUP($B455,Stats!$A$2:$AA$19,5,FALSE))/VLOOKUP($B455,Stats!$A$2:$AA$19,19,FALSE),""))</f>
        <v>-0.31787296440613672</v>
      </c>
      <c r="BF455" s="46"/>
      <c r="BG455" s="46"/>
      <c r="BH455" s="46">
        <f>IF(ISNUMBER(VLOOKUP($B455,Stats!$A$2:$AA$19,2,FALSE))=FALSE,"",IF(ISNUMBER(Z455),(Z455-VLOOKUP($B455,Stats!$A$2:$AA$19,8,FALSE))/VLOOKUP($B455,Stats!$A$2:$AA$19,22,FALSE),""))</f>
        <v>-0.61753828864926419</v>
      </c>
      <c r="BI455" s="46" t="str">
        <f>IF(ISNUMBER(VLOOKUP($B455,Stats!$A$2:$AA$19,2,FALSE))=FALSE,"",IF(ISNUMBER(#REF!),(#REF!-VLOOKUP($B455,Stats!$A$2:$AA$19,9,FALSE))/VLOOKUP($B455,Stats!$A$2:$AA$19,23,FALSE),""))</f>
        <v/>
      </c>
      <c r="BJ455" s="46" t="str">
        <f>IF(ISNUMBER(VLOOKUP($B455,Stats!$A$2:$AA$19,2,FALSE))=FALSE,"",IF(ISNUMBER(#REF!),(#REF!-VLOOKUP($B455,Stats!$A$2:$AA$19,10,FALSE))/VLOOKUP($B455,Stats!$A$2:$AA$19,24,FALSE),""))</f>
        <v/>
      </c>
      <c r="BK455" s="44">
        <f t="shared" si="100"/>
        <v>3.7249588489516428E-2</v>
      </c>
      <c r="BL455" s="46" t="str">
        <f>IF(ISNUMBER(VLOOKUP($B455,Stats!$A$2:$AA$19,2,FALSE))=FALSE,"",IF(ISNUMBER(#REF!),(#REF!-VLOOKUP($B455,Stats!$A$2:$AA$19,11,FALSE))/VLOOKUP($B455,Stats!$A$2:$AA$19,25,FALSE),""))</f>
        <v/>
      </c>
      <c r="BM455" s="46" t="str">
        <f>IF(ISNUMBER(VLOOKUP($B455,Stats!$A$2:$AA$19,2,FALSE))=FALSE,"",IF(ISNUMBER(AA455),(AA455-VLOOKUP($B455,Stats!$A$2:$AA$19,12,FALSE))/VLOOKUP($B455,Stats!$A$2:$AA$19,26,FALSE),""))</f>
        <v/>
      </c>
      <c r="BN455" s="46" t="str">
        <f>IF(ISNUMBER(VLOOKUP($B455,Stats!$A$2:$AA$19,2,FALSE))=FALSE,"",IF(ISNUMBER(#REF!),(#REF!-VLOOKUP($B455,Stats!$A$2:$AA$19,13,FALSE))/VLOOKUP($B455,Stats!$A$2:$AA$19,27,FALSE),""))</f>
        <v/>
      </c>
      <c r="BO455" s="46" t="str">
        <f>IF(ISNUMBER(VLOOKUP($B455,Stats!$A$2:$AA$19,2,FALSE))=FALSE,"",IF(ISNUMBER(#REF!),(#REF!-VLOOKUP($B455,Stats!$A$2:$AA$19,14,FALSE))/VLOOKUP($B455,Stats!$A$2:$AB$19,28,FALSE),""))</f>
        <v/>
      </c>
      <c r="BP455" s="46"/>
      <c r="BQ455" s="46">
        <f>IF(ISNUMBER(VLOOKUP($B455,Stats!$A$2:$AA$19,2,FALSE))=FALSE,"",IF(ISNUMBER(BM455),BM455,(VLOOKUP($B455,Stats!$A$2:$AT$19,46,FALSE)-VLOOKUP($B455,Stats!$A$2:$AA$19,12,FALSE))/VLOOKUP($B455,Stats!$A$2:$AA$19,26,FALSE)))</f>
        <v>-0.81319138310867711</v>
      </c>
      <c r="BR455" s="51">
        <f t="shared" si="101"/>
        <v>-0.81319138310867711</v>
      </c>
      <c r="BS455" s="32" t="str">
        <f t="shared" si="95"/>
        <v>7946_201421</v>
      </c>
      <c r="BT455" s="53">
        <f t="shared" si="96"/>
        <v>-4.8604454159624E-2</v>
      </c>
    </row>
    <row r="456" spans="1:72" x14ac:dyDescent="0.15">
      <c r="A456" s="16">
        <v>7946</v>
      </c>
      <c r="B456" s="17">
        <v>201422</v>
      </c>
      <c r="C456" s="3">
        <v>0</v>
      </c>
      <c r="D456" s="23">
        <v>1.9816249324446034E-2</v>
      </c>
      <c r="E456" s="18">
        <v>5.246582240809595E-3</v>
      </c>
      <c r="F456" s="24">
        <v>5</v>
      </c>
      <c r="G456" s="24">
        <v>5</v>
      </c>
      <c r="H456" s="20">
        <v>6.2668973360562319E-3</v>
      </c>
      <c r="I456" s="20">
        <v>-2.3138564688135908E-3</v>
      </c>
      <c r="J456" s="24">
        <v>4</v>
      </c>
      <c r="K456" s="24">
        <v>5</v>
      </c>
      <c r="L456" s="20">
        <v>1.0315808524115511E-2</v>
      </c>
      <c r="M456" s="20">
        <v>-3.9905677489570079E-3</v>
      </c>
      <c r="N456" s="19">
        <v>1.1322000000000001</v>
      </c>
      <c r="O456" s="19">
        <v>1.0190819081908191</v>
      </c>
      <c r="P456" s="25">
        <v>41943</v>
      </c>
      <c r="Q456" s="20">
        <v>-1.152115211521143E-2</v>
      </c>
      <c r="R456" s="25">
        <v>41939</v>
      </c>
      <c r="S456" s="25">
        <f>IF(ISNUMBER(R456),VLOOKUP(B456,Index!$B$3:$AB$18,27,FALSE),"")</f>
        <v>41939</v>
      </c>
      <c r="T456" s="25">
        <f>IF(ISNUMBER($R456),VLOOKUP($B456,Index!$B$21:$AB$36,27,FALSE),"")</f>
        <v>41935</v>
      </c>
      <c r="U456" s="25">
        <f>IF(ISNUMBER($R456),VLOOKUP($B456,Index!$B$39:$AB$54,27,FALSE),"")</f>
        <v>41936</v>
      </c>
      <c r="W456" s="18">
        <v>0.59448747973338101</v>
      </c>
      <c r="X456" s="19">
        <v>0.5</v>
      </c>
      <c r="Y456" s="18">
        <v>9.9546898874090031E-2</v>
      </c>
      <c r="Z456" s="19">
        <f t="shared" si="97"/>
        <v>0</v>
      </c>
      <c r="AA456" s="21">
        <v>1.7199885155827903</v>
      </c>
      <c r="AB456" s="28"/>
      <c r="AC456" s="18">
        <v>0.35341536355974712</v>
      </c>
      <c r="AD456" s="19">
        <v>0.25</v>
      </c>
      <c r="AE456" s="18">
        <v>9.9095850754483076E-3</v>
      </c>
      <c r="AF456" s="19">
        <f t="shared" si="98"/>
        <v>0</v>
      </c>
      <c r="AG456" s="21">
        <v>2.9583604937366905</v>
      </c>
      <c r="AH456" s="28"/>
      <c r="AK456" t="str">
        <f t="shared" si="99"/>
        <v/>
      </c>
      <c r="AL456">
        <f t="shared" si="99"/>
        <v>1.7199885155827903</v>
      </c>
      <c r="AM456" t="str">
        <f t="shared" si="99"/>
        <v/>
      </c>
      <c r="AN456" t="str">
        <f t="shared" si="99"/>
        <v/>
      </c>
      <c r="AO456" t="str">
        <f t="shared" si="99"/>
        <v/>
      </c>
      <c r="AP456" t="str">
        <f t="shared" si="99"/>
        <v/>
      </c>
      <c r="AQ456" t="str">
        <f t="shared" si="99"/>
        <v/>
      </c>
      <c r="AR456" t="str">
        <f t="shared" si="99"/>
        <v/>
      </c>
      <c r="AS456" t="str">
        <f t="shared" si="99"/>
        <v/>
      </c>
      <c r="AT456" t="str">
        <f t="shared" si="99"/>
        <v/>
      </c>
      <c r="AU456" t="str">
        <f t="shared" si="99"/>
        <v/>
      </c>
      <c r="AV456" t="str">
        <f t="shared" si="99"/>
        <v/>
      </c>
      <c r="AW456" t="str">
        <f t="shared" si="99"/>
        <v/>
      </c>
      <c r="AX456" t="str">
        <f t="shared" si="99"/>
        <v/>
      </c>
      <c r="AZ456" s="46">
        <f>IF(ISNUMBER(VLOOKUP($B456,Stats!$A$2:$AA$19,2,FALSE))=FALSE,"",IF(ISNUMBER(W456),(W456-VLOOKUP($B456,Stats!$A$2:$AA$19,2,FALSE))/VLOOKUP($B456,Stats!$A$2:$AA$19,16,FALSE),""))</f>
        <v>3.1971465635631809E-2</v>
      </c>
      <c r="BA456" s="46">
        <f>IF(ISNUMBER(VLOOKUP($B456,Stats!$A$2:$AA$19,2,FALSE))=FALSE,"",IF(ISNUMBER(X456),(X456-VLOOKUP($B456,Stats!$A$2:$AA$19,3,FALSE))/VLOOKUP($B456,Stats!$A$2:$AA$19,17,FALSE),""))</f>
        <v>-0.89478917776786471</v>
      </c>
      <c r="BB456" s="46"/>
      <c r="BC456" s="46"/>
      <c r="BD456" s="44">
        <f t="shared" si="94"/>
        <v>-0.43140885606611645</v>
      </c>
      <c r="BE456" s="46">
        <f>IF(ISNUMBER(VLOOKUP($B456,Stats!$A$2:$AA$19,2,FALSE))=FALSE,"",IF(ISNUMBER(Y456),(Y456-VLOOKUP($B456,Stats!$A$2:$AA$19,5,FALSE))/VLOOKUP($B456,Stats!$A$2:$AA$19,19,FALSE),""))</f>
        <v>-0.2647621444297199</v>
      </c>
      <c r="BF456" s="46"/>
      <c r="BG456" s="46"/>
      <c r="BH456" s="46">
        <f>IF(ISNUMBER(VLOOKUP($B456,Stats!$A$2:$AA$19,2,FALSE))=FALSE,"",IF(ISNUMBER(Z456),(Z456-VLOOKUP($B456,Stats!$A$2:$AA$19,8,FALSE))/VLOOKUP($B456,Stats!$A$2:$AA$19,22,FALSE),""))</f>
        <v>-1.3145151991428841</v>
      </c>
      <c r="BI456" s="46" t="str">
        <f>IF(ISNUMBER(VLOOKUP($B456,Stats!$A$2:$AA$19,2,FALSE))=FALSE,"",IF(ISNUMBER(#REF!),(#REF!-VLOOKUP($B456,Stats!$A$2:$AA$19,9,FALSE))/VLOOKUP($B456,Stats!$A$2:$AA$19,23,FALSE),""))</f>
        <v/>
      </c>
      <c r="BJ456" s="46" t="str">
        <f>IF(ISNUMBER(VLOOKUP($B456,Stats!$A$2:$AA$19,2,FALSE))=FALSE,"",IF(ISNUMBER(#REF!),(#REF!-VLOOKUP($B456,Stats!$A$2:$AA$19,10,FALSE))/VLOOKUP($B456,Stats!$A$2:$AA$19,24,FALSE),""))</f>
        <v/>
      </c>
      <c r="BK456" s="44">
        <f t="shared" si="100"/>
        <v>-0.20902105864206127</v>
      </c>
      <c r="BL456" s="46" t="str">
        <f>IF(ISNUMBER(VLOOKUP($B456,Stats!$A$2:$AA$19,2,FALSE))=FALSE,"",IF(ISNUMBER(#REF!),(#REF!-VLOOKUP($B456,Stats!$A$2:$AA$19,11,FALSE))/VLOOKUP($B456,Stats!$A$2:$AA$19,25,FALSE),""))</f>
        <v/>
      </c>
      <c r="BM456" s="46">
        <f>IF(ISNUMBER(VLOOKUP($B456,Stats!$A$2:$AA$19,2,FALSE))=FALSE,"",IF(ISNUMBER(AA456),(AA456-VLOOKUP($B456,Stats!$A$2:$AA$19,12,FALSE))/VLOOKUP($B456,Stats!$A$2:$AA$19,26,FALSE),""))</f>
        <v>-0.27207346448949088</v>
      </c>
      <c r="BN456" s="46" t="str">
        <f>IF(ISNUMBER(VLOOKUP($B456,Stats!$A$2:$AA$19,2,FALSE))=FALSE,"",IF(ISNUMBER(#REF!),(#REF!-VLOOKUP($B456,Stats!$A$2:$AA$19,13,FALSE))/VLOOKUP($B456,Stats!$A$2:$AA$19,27,FALSE),""))</f>
        <v/>
      </c>
      <c r="BO456" s="46" t="str">
        <f>IF(ISNUMBER(VLOOKUP($B456,Stats!$A$2:$AA$19,2,FALSE))=FALSE,"",IF(ISNUMBER(#REF!),(#REF!-VLOOKUP($B456,Stats!$A$2:$AA$19,14,FALSE))/VLOOKUP($B456,Stats!$A$2:$AB$19,28,FALSE),""))</f>
        <v/>
      </c>
      <c r="BP456" s="46"/>
      <c r="BQ456" s="46">
        <f>IF(ISNUMBER(VLOOKUP($B456,Stats!$A$2:$AA$19,2,FALSE))=FALSE,"",IF(ISNUMBER(BM456),BM456,(VLOOKUP($B456,Stats!$A$2:$AT$19,46,FALSE)-VLOOKUP($B456,Stats!$A$2:$AA$19,12,FALSE))/VLOOKUP($B456,Stats!$A$2:$AA$19,26,FALSE)))</f>
        <v>-0.27207346448949088</v>
      </c>
      <c r="BR456" s="51">
        <f t="shared" si="101"/>
        <v>-0.27207346448949088</v>
      </c>
      <c r="BS456" s="32" t="str">
        <f t="shared" si="95"/>
        <v>7946_201422</v>
      </c>
      <c r="BT456" s="53">
        <f t="shared" si="96"/>
        <v>-0.26610909929635823</v>
      </c>
    </row>
    <row r="457" spans="1:72" x14ac:dyDescent="0.15">
      <c r="A457" s="16">
        <v>7946</v>
      </c>
      <c r="B457" s="17">
        <v>201423</v>
      </c>
      <c r="C457" s="3">
        <v>0</v>
      </c>
      <c r="D457" s="23">
        <v>1.916622504857779E-2</v>
      </c>
      <c r="E457" s="18">
        <v>4.1340752088175588E-3</v>
      </c>
      <c r="F457" s="24">
        <v>6</v>
      </c>
      <c r="G457" s="24">
        <v>4</v>
      </c>
      <c r="H457" s="20">
        <v>3.8547699453480209E-3</v>
      </c>
      <c r="I457" s="20">
        <v>-1.0123291658971634E-3</v>
      </c>
      <c r="J457" s="24">
        <v>5</v>
      </c>
      <c r="K457" s="24">
        <v>3</v>
      </c>
      <c r="L457" s="20">
        <v>1.2533097969991136E-2</v>
      </c>
      <c r="M457" s="20">
        <v>-1.9415762068660802E-3</v>
      </c>
      <c r="N457" s="19">
        <v>1.1547000000000001</v>
      </c>
      <c r="O457" s="19">
        <v>1.0190627482128674</v>
      </c>
      <c r="P457" s="25">
        <v>41956</v>
      </c>
      <c r="Q457" s="20">
        <v>-3.3536316300415425E-3</v>
      </c>
      <c r="R457" s="25">
        <v>41949</v>
      </c>
      <c r="S457" s="25">
        <f>IF(ISNUMBER(R457),VLOOKUP(B457,Index!$B$3:$AB$18,27,FALSE),"")</f>
        <v>41956</v>
      </c>
      <c r="T457" s="25">
        <f>IF(ISNUMBER($R457),VLOOKUP($B457,Index!$B$21:$AB$36,27,FALSE),"")</f>
        <v>41954</v>
      </c>
      <c r="U457" s="25">
        <f>IF(ISNUMBER($R457),VLOOKUP($B457,Index!$B$39:$AB$54,27,FALSE),"")</f>
        <v>41957</v>
      </c>
      <c r="W457" s="18">
        <v>0.57498675145733369</v>
      </c>
      <c r="X457" s="19">
        <v>0.6</v>
      </c>
      <c r="Y457" s="18">
        <v>7.8438562069798171E-2</v>
      </c>
      <c r="Z457" s="19">
        <f t="shared" si="97"/>
        <v>7</v>
      </c>
      <c r="AA457" s="21">
        <v>5.7150656848797583</v>
      </c>
      <c r="AB457" s="28"/>
      <c r="AC457" s="18">
        <v>0.33060976435145761</v>
      </c>
      <c r="AD457" s="19">
        <v>0.36</v>
      </c>
      <c r="AE457" s="18">
        <v>6.1526080195775804E-3</v>
      </c>
      <c r="AF457" s="19">
        <f t="shared" si="98"/>
        <v>49</v>
      </c>
      <c r="AG457" s="21">
        <v>32.661975782490138</v>
      </c>
      <c r="AH457" s="28"/>
      <c r="AK457" t="str">
        <f t="shared" si="99"/>
        <v/>
      </c>
      <c r="AL457" t="str">
        <f t="shared" si="99"/>
        <v/>
      </c>
      <c r="AM457">
        <f t="shared" si="99"/>
        <v>5.7150656848797583</v>
      </c>
      <c r="AN457" t="str">
        <f t="shared" si="99"/>
        <v/>
      </c>
      <c r="AO457" t="str">
        <f t="shared" si="99"/>
        <v/>
      </c>
      <c r="AP457" t="str">
        <f t="shared" si="99"/>
        <v/>
      </c>
      <c r="AQ457" t="str">
        <f t="shared" si="99"/>
        <v/>
      </c>
      <c r="AR457" t="str">
        <f t="shared" si="99"/>
        <v/>
      </c>
      <c r="AS457" t="str">
        <f t="shared" si="99"/>
        <v/>
      </c>
      <c r="AT457" t="str">
        <f t="shared" si="99"/>
        <v/>
      </c>
      <c r="AU457" t="str">
        <f t="shared" si="99"/>
        <v/>
      </c>
      <c r="AV457" t="str">
        <f t="shared" si="99"/>
        <v/>
      </c>
      <c r="AW457" t="str">
        <f t="shared" si="99"/>
        <v/>
      </c>
      <c r="AX457" t="str">
        <f t="shared" si="99"/>
        <v/>
      </c>
      <c r="AZ457" s="46">
        <f>IF(ISNUMBER(VLOOKUP($B457,Stats!$A$2:$AA$19,2,FALSE))=FALSE,"",IF(ISNUMBER(W457),(W457-VLOOKUP($B457,Stats!$A$2:$AA$19,2,FALSE))/VLOOKUP($B457,Stats!$A$2:$AA$19,16,FALSE),""))</f>
        <v>0.79210086302872151</v>
      </c>
      <c r="BA457" s="46">
        <f>IF(ISNUMBER(VLOOKUP($B457,Stats!$A$2:$AA$19,2,FALSE))=FALSE,"",IF(ISNUMBER(X457),(X457-VLOOKUP($B457,Stats!$A$2:$AA$19,3,FALSE))/VLOOKUP($B457,Stats!$A$2:$AA$19,17,FALSE),""))</f>
        <v>0.51760038496241778</v>
      </c>
      <c r="BB457" s="46"/>
      <c r="BC457" s="46"/>
      <c r="BD457" s="44">
        <f t="shared" si="94"/>
        <v>0.65485062399556959</v>
      </c>
      <c r="BE457" s="46">
        <f>IF(ISNUMBER(VLOOKUP($B457,Stats!$A$2:$AA$19,2,FALSE))=FALSE,"",IF(ISNUMBER(Y457),(Y457-VLOOKUP($B457,Stats!$A$2:$AA$19,5,FALSE))/VLOOKUP($B457,Stats!$A$2:$AA$19,19,FALSE),""))</f>
        <v>-0.63053009940981175</v>
      </c>
      <c r="BF457" s="46"/>
      <c r="BG457" s="46"/>
      <c r="BH457" s="46">
        <f>IF(ISNUMBER(VLOOKUP($B457,Stats!$A$2:$AA$19,2,FALSE))=FALSE,"",IF(ISNUMBER(Z457),(Z457-VLOOKUP($B457,Stats!$A$2:$AA$19,8,FALSE))/VLOOKUP($B457,Stats!$A$2:$AA$19,22,FALSE),""))</f>
        <v>2.2214505268738018</v>
      </c>
      <c r="BI457" s="46" t="str">
        <f>IF(ISNUMBER(VLOOKUP($B457,Stats!$A$2:$AA$19,2,FALSE))=FALSE,"",IF(ISNUMBER(#REF!),(#REF!-VLOOKUP($B457,Stats!$A$2:$AA$19,9,FALSE))/VLOOKUP($B457,Stats!$A$2:$AA$19,23,FALSE),""))</f>
        <v/>
      </c>
      <c r="BJ457" s="46" t="str">
        <f>IF(ISNUMBER(VLOOKUP($B457,Stats!$A$2:$AA$19,2,FALSE))=FALSE,"",IF(ISNUMBER(#REF!),(#REF!-VLOOKUP($B457,Stats!$A$2:$AA$19,10,FALSE))/VLOOKUP($B457,Stats!$A$2:$AA$19,24,FALSE),""))</f>
        <v/>
      </c>
      <c r="BK457" s="44">
        <f t="shared" si="100"/>
        <v>1.1078062276490086</v>
      </c>
      <c r="BL457" s="46" t="str">
        <f>IF(ISNUMBER(VLOOKUP($B457,Stats!$A$2:$AA$19,2,FALSE))=FALSE,"",IF(ISNUMBER(#REF!),(#REF!-VLOOKUP($B457,Stats!$A$2:$AA$19,11,FALSE))/VLOOKUP($B457,Stats!$A$2:$AA$19,25,FALSE),""))</f>
        <v/>
      </c>
      <c r="BM457" s="46">
        <f>IF(ISNUMBER(VLOOKUP($B457,Stats!$A$2:$AA$19,2,FALSE))=FALSE,"",IF(ISNUMBER(AA457),(AA457-VLOOKUP($B457,Stats!$A$2:$AA$19,12,FALSE))/VLOOKUP($B457,Stats!$A$2:$AA$19,26,FALSE),""))</f>
        <v>0.31313559035121413</v>
      </c>
      <c r="BN457" s="46" t="str">
        <f>IF(ISNUMBER(VLOOKUP($B457,Stats!$A$2:$AA$19,2,FALSE))=FALSE,"",IF(ISNUMBER(#REF!),(#REF!-VLOOKUP($B457,Stats!$A$2:$AA$19,13,FALSE))/VLOOKUP($B457,Stats!$A$2:$AA$19,27,FALSE),""))</f>
        <v/>
      </c>
      <c r="BO457" s="46" t="str">
        <f>IF(ISNUMBER(VLOOKUP($B457,Stats!$A$2:$AA$19,2,FALSE))=FALSE,"",IF(ISNUMBER(#REF!),(#REF!-VLOOKUP($B457,Stats!$A$2:$AA$19,14,FALSE))/VLOOKUP($B457,Stats!$A$2:$AB$19,28,FALSE),""))</f>
        <v/>
      </c>
      <c r="BP457" s="46"/>
      <c r="BQ457" s="46">
        <f>IF(ISNUMBER(VLOOKUP($B457,Stats!$A$2:$AA$19,2,FALSE))=FALSE,"",IF(ISNUMBER(BM457),BM457,(VLOOKUP($B457,Stats!$A$2:$AT$19,46,FALSE)-VLOOKUP($B457,Stats!$A$2:$AA$19,12,FALSE))/VLOOKUP($B457,Stats!$A$2:$AA$19,26,FALSE)))</f>
        <v>0.31313559035121413</v>
      </c>
      <c r="BR457" s="51">
        <f t="shared" si="101"/>
        <v>0.31313559035121413</v>
      </c>
      <c r="BS457" s="32" t="str">
        <f t="shared" si="95"/>
        <v>7946_201423</v>
      </c>
      <c r="BT457" s="53">
        <f t="shared" si="96"/>
        <v>0.85828097945876192</v>
      </c>
    </row>
    <row r="458" spans="1:72" x14ac:dyDescent="0.15">
      <c r="A458" s="16">
        <v>7946</v>
      </c>
      <c r="B458" s="17">
        <v>201424</v>
      </c>
      <c r="C458" s="3">
        <v>0</v>
      </c>
      <c r="D458" s="23">
        <v>5.8497270127394252E-2</v>
      </c>
      <c r="E458" s="18">
        <v>8.8768688968901433E-3</v>
      </c>
      <c r="F458" s="24">
        <v>7</v>
      </c>
      <c r="G458" s="24">
        <v>3</v>
      </c>
      <c r="H458" s="20">
        <v>1.0033446609055157E-2</v>
      </c>
      <c r="I458" s="20">
        <v>-4.2898552366315386E-3</v>
      </c>
      <c r="J458" s="24">
        <v>7</v>
      </c>
      <c r="K458" s="24">
        <v>3</v>
      </c>
      <c r="L458" s="20">
        <v>1.9277309521822605E-2</v>
      </c>
      <c r="M458" s="20">
        <v>-6.9710700592541253E-3</v>
      </c>
      <c r="N458" s="19">
        <v>1.2214</v>
      </c>
      <c r="O458" s="19">
        <v>1.064308121296619</v>
      </c>
      <c r="P458" s="25">
        <v>41971</v>
      </c>
      <c r="Q458" s="20">
        <v>-7.4067619379574179E-3</v>
      </c>
      <c r="R458" s="25">
        <v>41962</v>
      </c>
      <c r="S458" s="25">
        <f>IF(ISNUMBER(R458),VLOOKUP(B458,Index!$B$3:$AB$18,27,FALSE),"")</f>
        <v>41963</v>
      </c>
      <c r="T458" s="25">
        <f>IF(ISNUMBER($R458),VLOOKUP($B458,Index!$B$21:$AB$36,27,FALSE),"")</f>
        <v>41963</v>
      </c>
      <c r="U458" s="25">
        <f>IF(ISNUMBER($R458),VLOOKUP($B458,Index!$B$39:$AB$54,27,FALSE),"")</f>
        <v>41963</v>
      </c>
      <c r="W458" s="18">
        <v>1.7549181038218276</v>
      </c>
      <c r="X458" s="19">
        <v>0.7</v>
      </c>
      <c r="Y458" s="18">
        <v>0.16842674522927537</v>
      </c>
      <c r="Z458" s="19">
        <f t="shared" si="97"/>
        <v>1</v>
      </c>
      <c r="AA458" s="21">
        <v>7.897819670376256</v>
      </c>
      <c r="AB458" s="28"/>
      <c r="AC458" s="18">
        <v>3.0797375511215987</v>
      </c>
      <c r="AD458" s="19">
        <v>0.48999999999999994</v>
      </c>
      <c r="AE458" s="18">
        <v>2.8367568508527233E-2</v>
      </c>
      <c r="AF458" s="19">
        <f t="shared" si="98"/>
        <v>1</v>
      </c>
      <c r="AG458" s="21">
        <v>62.375555545782113</v>
      </c>
      <c r="AH458" s="28"/>
      <c r="AK458" t="str">
        <f t="shared" si="99"/>
        <v/>
      </c>
      <c r="AL458" t="str">
        <f t="shared" si="99"/>
        <v/>
      </c>
      <c r="AM458" t="str">
        <f t="shared" si="99"/>
        <v/>
      </c>
      <c r="AN458">
        <f t="shared" si="99"/>
        <v>7.897819670376256</v>
      </c>
      <c r="AO458" t="str">
        <f t="shared" si="99"/>
        <v/>
      </c>
      <c r="AP458" t="str">
        <f t="shared" si="99"/>
        <v/>
      </c>
      <c r="AQ458" t="str">
        <f t="shared" si="99"/>
        <v/>
      </c>
      <c r="AR458" t="str">
        <f t="shared" si="99"/>
        <v/>
      </c>
      <c r="AS458" t="str">
        <f t="shared" si="99"/>
        <v/>
      </c>
      <c r="AT458" t="str">
        <f t="shared" si="99"/>
        <v/>
      </c>
      <c r="AU458" t="str">
        <f t="shared" si="99"/>
        <v/>
      </c>
      <c r="AV458" t="str">
        <f t="shared" si="99"/>
        <v/>
      </c>
      <c r="AW458" t="str">
        <f t="shared" si="99"/>
        <v/>
      </c>
      <c r="AX458" t="str">
        <f t="shared" si="99"/>
        <v/>
      </c>
      <c r="AZ458" s="46">
        <f>IF(ISNUMBER(VLOOKUP($B458,Stats!$A$2:$AA$19,2,FALSE))=FALSE,"",IF(ISNUMBER(W458),(W458-VLOOKUP($B458,Stats!$A$2:$AA$19,2,FALSE))/VLOOKUP($B458,Stats!$A$2:$AA$19,16,FALSE),""))</f>
        <v>0.70809655313869335</v>
      </c>
      <c r="BA458" s="46">
        <f>IF(ISNUMBER(VLOOKUP($B458,Stats!$A$2:$AA$19,2,FALSE))=FALSE,"",IF(ISNUMBER(X458),(X458-VLOOKUP($B458,Stats!$A$2:$AA$19,3,FALSE))/VLOOKUP($B458,Stats!$A$2:$AA$19,17,FALSE),""))</f>
        <v>-0.21041933953921216</v>
      </c>
      <c r="BB458" s="46"/>
      <c r="BC458" s="46"/>
      <c r="BD458" s="44">
        <f t="shared" si="94"/>
        <v>0.2488386067997406</v>
      </c>
      <c r="BE458" s="46">
        <f>IF(ISNUMBER(VLOOKUP($B458,Stats!$A$2:$AA$19,2,FALSE))=FALSE,"",IF(ISNUMBER(Y458),(Y458-VLOOKUP($B458,Stats!$A$2:$AA$19,5,FALSE))/VLOOKUP($B458,Stats!$A$2:$AA$19,19,FALSE),""))</f>
        <v>0.55983770074153782</v>
      </c>
      <c r="BF458" s="46"/>
      <c r="BG458" s="46"/>
      <c r="BH458" s="46">
        <f>IF(ISNUMBER(VLOOKUP($B458,Stats!$A$2:$AA$19,2,FALSE))=FALSE,"",IF(ISNUMBER(Z458),(Z458-VLOOKUP($B458,Stats!$A$2:$AA$19,8,FALSE))/VLOOKUP($B458,Stats!$A$2:$AA$19,22,FALSE),""))</f>
        <v>-0.47935479253396501</v>
      </c>
      <c r="BI458" s="46" t="str">
        <f>IF(ISNUMBER(VLOOKUP($B458,Stats!$A$2:$AA$19,2,FALSE))=FALSE,"",IF(ISNUMBER(#REF!),(#REF!-VLOOKUP($B458,Stats!$A$2:$AA$19,9,FALSE))/VLOOKUP($B458,Stats!$A$2:$AA$19,23,FALSE),""))</f>
        <v/>
      </c>
      <c r="BJ458" s="46" t="str">
        <f>IF(ISNUMBER(VLOOKUP($B458,Stats!$A$2:$AA$19,2,FALSE))=FALSE,"",IF(ISNUMBER(#REF!),(#REF!-VLOOKUP($B458,Stats!$A$2:$AA$19,10,FALSE))/VLOOKUP($B458,Stats!$A$2:$AA$19,24,FALSE),""))</f>
        <v/>
      </c>
      <c r="BK458" s="44">
        <f t="shared" si="100"/>
        <v>-0.53569282827926601</v>
      </c>
      <c r="BL458" s="46" t="str">
        <f>IF(ISNUMBER(VLOOKUP($B458,Stats!$A$2:$AA$19,2,FALSE))=FALSE,"",IF(ISNUMBER(#REF!),(#REF!-VLOOKUP($B458,Stats!$A$2:$AA$19,11,FALSE))/VLOOKUP($B458,Stats!$A$2:$AA$19,25,FALSE),""))</f>
        <v/>
      </c>
      <c r="BM458" s="46">
        <f>IF(ISNUMBER(VLOOKUP($B458,Stats!$A$2:$AA$19,2,FALSE))=FALSE,"",IF(ISNUMBER(AA458),(AA458-VLOOKUP($B458,Stats!$A$2:$AA$19,12,FALSE))/VLOOKUP($B458,Stats!$A$2:$AA$19,26,FALSE),""))</f>
        <v>-0.29482108364455245</v>
      </c>
      <c r="BN458" s="46" t="str">
        <f>IF(ISNUMBER(VLOOKUP($B458,Stats!$A$2:$AA$19,2,FALSE))=FALSE,"",IF(ISNUMBER(#REF!),(#REF!-VLOOKUP($B458,Stats!$A$2:$AA$19,13,FALSE))/VLOOKUP($B458,Stats!$A$2:$AA$19,27,FALSE),""))</f>
        <v/>
      </c>
      <c r="BO458" s="46" t="str">
        <f>IF(ISNUMBER(VLOOKUP($B458,Stats!$A$2:$AA$19,2,FALSE))=FALSE,"",IF(ISNUMBER(#REF!),(#REF!-VLOOKUP($B458,Stats!$A$2:$AA$19,14,FALSE))/VLOOKUP($B458,Stats!$A$2:$AB$19,28,FALSE),""))</f>
        <v/>
      </c>
      <c r="BP458" s="46"/>
      <c r="BQ458" s="46">
        <f>IF(ISNUMBER(VLOOKUP($B458,Stats!$A$2:$AA$19,2,FALSE))=FALSE,"",IF(ISNUMBER(BM458),BM458,(VLOOKUP($B458,Stats!$A$2:$AT$19,46,FALSE)-VLOOKUP($B458,Stats!$A$2:$AA$19,12,FALSE))/VLOOKUP($B458,Stats!$A$2:$AA$19,26,FALSE)))</f>
        <v>-0.29482108364455245</v>
      </c>
      <c r="BR458" s="51">
        <f t="shared" si="101"/>
        <v>-0.29482108364455245</v>
      </c>
      <c r="BS458" s="32" t="str">
        <f t="shared" si="95"/>
        <v>7946_201424</v>
      </c>
      <c r="BT458" s="53">
        <f t="shared" si="96"/>
        <v>-0.330612192336522</v>
      </c>
    </row>
    <row r="459" spans="1:72" x14ac:dyDescent="0.15">
      <c r="A459" s="16">
        <v>7946</v>
      </c>
      <c r="B459" s="17">
        <v>201425</v>
      </c>
      <c r="C459" s="3">
        <v>0</v>
      </c>
      <c r="D459" s="23">
        <v>2.2678893073522222E-2</v>
      </c>
      <c r="E459" s="18">
        <v>1.6925751565261049E-2</v>
      </c>
      <c r="F459" s="24">
        <v>6</v>
      </c>
      <c r="G459" s="24">
        <v>4</v>
      </c>
      <c r="H459" s="20">
        <v>1.1980435110186169E-2</v>
      </c>
      <c r="I459" s="20">
        <v>-1.2030736788741114E-2</v>
      </c>
      <c r="J459" s="24">
        <v>4</v>
      </c>
      <c r="K459" s="24">
        <v>2</v>
      </c>
      <c r="L459" s="20">
        <v>1.8718900560777296E-2</v>
      </c>
      <c r="M459" s="20">
        <v>-3.9851139711583272E-2</v>
      </c>
      <c r="N459" s="19">
        <v>1.2898000000000001</v>
      </c>
      <c r="O459" s="19">
        <v>1.0508391722339905</v>
      </c>
      <c r="P459" s="25">
        <v>41981</v>
      </c>
      <c r="Q459" s="20">
        <v>-3.9851139711583272E-2</v>
      </c>
      <c r="R459" s="25">
        <v>41982</v>
      </c>
      <c r="S459" s="25">
        <f>IF(ISNUMBER(R459),VLOOKUP(B459,Index!$B$3:$AB$18,27,FALSE),"")</f>
        <v>41982</v>
      </c>
      <c r="T459" s="25">
        <f>IF(ISNUMBER($R459),VLOOKUP($B459,Index!$B$21:$AB$36,27,FALSE),"")</f>
        <v>41982</v>
      </c>
      <c r="U459" s="25">
        <f>IF(ISNUMBER($R459),VLOOKUP($B459,Index!$B$39:$AB$54,27,FALSE),"")</f>
        <v>41982</v>
      </c>
      <c r="W459" s="18">
        <v>0.68036679220566665</v>
      </c>
      <c r="X459" s="19">
        <v>0.6</v>
      </c>
      <c r="Y459" s="18">
        <v>0.32114355633830999</v>
      </c>
      <c r="Z459" s="19">
        <f t="shared" si="97"/>
        <v>0</v>
      </c>
      <c r="AA459" s="21">
        <v>0.56909020012118483</v>
      </c>
      <c r="AB459" s="28"/>
      <c r="AC459" s="18">
        <v>0.46289897193622875</v>
      </c>
      <c r="AD459" s="19">
        <v>0.36</v>
      </c>
      <c r="AE459" s="18">
        <v>0.10313318377761728</v>
      </c>
      <c r="AF459" s="19">
        <f t="shared" si="98"/>
        <v>0</v>
      </c>
      <c r="AG459" s="21">
        <v>0.3238636558739702</v>
      </c>
      <c r="AH459" s="28"/>
      <c r="AK459" t="str">
        <f t="shared" si="99"/>
        <v/>
      </c>
      <c r="AL459" t="str">
        <f t="shared" si="99"/>
        <v/>
      </c>
      <c r="AM459" t="str">
        <f t="shared" si="99"/>
        <v/>
      </c>
      <c r="AN459" t="str">
        <f t="shared" si="99"/>
        <v/>
      </c>
      <c r="AO459">
        <f t="shared" si="99"/>
        <v>0.56909020012118483</v>
      </c>
      <c r="AP459" t="str">
        <f t="shared" si="99"/>
        <v/>
      </c>
      <c r="AQ459" t="str">
        <f t="shared" si="99"/>
        <v/>
      </c>
      <c r="AR459" t="str">
        <f t="shared" si="99"/>
        <v/>
      </c>
      <c r="AS459" t="str">
        <f t="shared" si="99"/>
        <v/>
      </c>
      <c r="AT459" t="str">
        <f t="shared" si="99"/>
        <v/>
      </c>
      <c r="AU459" t="str">
        <f t="shared" si="99"/>
        <v/>
      </c>
      <c r="AV459" t="str">
        <f t="shared" si="99"/>
        <v/>
      </c>
      <c r="AW459" t="str">
        <f t="shared" si="99"/>
        <v/>
      </c>
      <c r="AX459" t="str">
        <f t="shared" si="99"/>
        <v/>
      </c>
      <c r="AZ459" s="46">
        <f>IF(ISNUMBER(VLOOKUP($B459,Stats!$A$2:$AA$19,2,FALSE))=FALSE,"",IF(ISNUMBER(W459),(W459-VLOOKUP($B459,Stats!$A$2:$AA$19,2,FALSE))/VLOOKUP($B459,Stats!$A$2:$AA$19,16,FALSE),""))</f>
        <v>-0.18015387903399355</v>
      </c>
      <c r="BA459" s="46">
        <f>IF(ISNUMBER(VLOOKUP($B459,Stats!$A$2:$AA$19,2,FALSE))=FALSE,"",IF(ISNUMBER(X459),(X459-VLOOKUP($B459,Stats!$A$2:$AA$19,3,FALSE))/VLOOKUP($B459,Stats!$A$2:$AA$19,17,FALSE),""))</f>
        <v>-0.12237675597646717</v>
      </c>
      <c r="BB459" s="46"/>
      <c r="BC459" s="46"/>
      <c r="BD459" s="44">
        <f t="shared" si="94"/>
        <v>-0.15126531750523037</v>
      </c>
      <c r="BE459" s="46">
        <f>IF(ISNUMBER(VLOOKUP($B459,Stats!$A$2:$AA$19,2,FALSE))=FALSE,"",IF(ISNUMBER(Y459),(Y459-VLOOKUP($B459,Stats!$A$2:$AA$19,5,FALSE))/VLOOKUP($B459,Stats!$A$2:$AA$19,19,FALSE),""))</f>
        <v>-8.605879363099804E-3</v>
      </c>
      <c r="BF459" s="46"/>
      <c r="BG459" s="46"/>
      <c r="BH459" s="46">
        <f>IF(ISNUMBER(VLOOKUP($B459,Stats!$A$2:$AA$19,2,FALSE))=FALSE,"",IF(ISNUMBER(Z459),(Z459-VLOOKUP($B459,Stats!$A$2:$AA$19,8,FALSE))/VLOOKUP($B459,Stats!$A$2:$AA$19,22,FALSE),""))</f>
        <v>-0.38938659637819406</v>
      </c>
      <c r="BI459" s="46" t="str">
        <f>IF(ISNUMBER(VLOOKUP($B459,Stats!$A$2:$AA$19,2,FALSE))=FALSE,"",IF(ISNUMBER(#REF!),(#REF!-VLOOKUP($B459,Stats!$A$2:$AA$19,9,FALSE))/VLOOKUP($B459,Stats!$A$2:$AA$19,23,FALSE),""))</f>
        <v/>
      </c>
      <c r="BJ459" s="46" t="str">
        <f>IF(ISNUMBER(VLOOKUP($B459,Stats!$A$2:$AA$19,2,FALSE))=FALSE,"",IF(ISNUMBER(#REF!),(#REF!-VLOOKUP($B459,Stats!$A$2:$AA$19,10,FALSE))/VLOOKUP($B459,Stats!$A$2:$AA$19,24,FALSE),""))</f>
        <v/>
      </c>
      <c r="BK459" s="44">
        <f t="shared" si="100"/>
        <v>-0.11079186335928835</v>
      </c>
      <c r="BL459" s="46" t="str">
        <f>IF(ISNUMBER(VLOOKUP($B459,Stats!$A$2:$AA$19,2,FALSE))=FALSE,"",IF(ISNUMBER(#REF!),(#REF!-VLOOKUP($B459,Stats!$A$2:$AA$19,11,FALSE))/VLOOKUP($B459,Stats!$A$2:$AA$19,25,FALSE),""))</f>
        <v/>
      </c>
      <c r="BM459" s="46">
        <f>IF(ISNUMBER(VLOOKUP($B459,Stats!$A$2:$AA$19,2,FALSE))=FALSE,"",IF(ISNUMBER(AA459),(AA459-VLOOKUP($B459,Stats!$A$2:$AA$19,12,FALSE))/VLOOKUP($B459,Stats!$A$2:$AA$19,26,FALSE),""))</f>
        <v>-0.59667447761662562</v>
      </c>
      <c r="BN459" s="46" t="str">
        <f>IF(ISNUMBER(VLOOKUP($B459,Stats!$A$2:$AA$19,2,FALSE))=FALSE,"",IF(ISNUMBER(#REF!),(#REF!-VLOOKUP($B459,Stats!$A$2:$AA$19,13,FALSE))/VLOOKUP($B459,Stats!$A$2:$AA$19,27,FALSE),""))</f>
        <v/>
      </c>
      <c r="BO459" s="46" t="str">
        <f>IF(ISNUMBER(VLOOKUP($B459,Stats!$A$2:$AA$19,2,FALSE))=FALSE,"",IF(ISNUMBER(#REF!),(#REF!-VLOOKUP($B459,Stats!$A$2:$AA$19,14,FALSE))/VLOOKUP($B459,Stats!$A$2:$AB$19,28,FALSE),""))</f>
        <v/>
      </c>
      <c r="BP459" s="46"/>
      <c r="BQ459" s="46">
        <f>IF(ISNUMBER(VLOOKUP($B459,Stats!$A$2:$AA$19,2,FALSE))=FALSE,"",IF(ISNUMBER(BM459),BM459,(VLOOKUP($B459,Stats!$A$2:$AT$19,46,FALSE)-VLOOKUP($B459,Stats!$A$2:$AA$19,12,FALSE))/VLOOKUP($B459,Stats!$A$2:$AA$19,26,FALSE)))</f>
        <v>-0.59667447761662562</v>
      </c>
      <c r="BR459" s="51">
        <f t="shared" si="101"/>
        <v>-0.59667447761662562</v>
      </c>
      <c r="BS459" s="32" t="str">
        <f t="shared" si="95"/>
        <v>7946_201425</v>
      </c>
      <c r="BT459" s="53">
        <f t="shared" si="96"/>
        <v>-0.21606307703994421</v>
      </c>
    </row>
    <row r="460" spans="1:72" x14ac:dyDescent="0.15">
      <c r="A460" s="16">
        <v>7946</v>
      </c>
      <c r="B460" s="17">
        <v>201426</v>
      </c>
      <c r="C460" s="3">
        <v>0</v>
      </c>
      <c r="D460" s="23">
        <v>6.1324153390441172E-2</v>
      </c>
      <c r="E460" s="18">
        <v>1.4235705572898116E-2</v>
      </c>
      <c r="F460" s="24">
        <v>6</v>
      </c>
      <c r="G460" s="24">
        <v>4</v>
      </c>
      <c r="H460" s="20">
        <v>1.6043745836906525E-2</v>
      </c>
      <c r="I460" s="20">
        <v>-8.9140225492913006E-3</v>
      </c>
      <c r="J460" s="24">
        <v>2</v>
      </c>
      <c r="K460" s="24">
        <v>2</v>
      </c>
      <c r="L460" s="20">
        <v>2.1787888497276642E-2</v>
      </c>
      <c r="M460" s="20">
        <v>-1.926310961626676E-2</v>
      </c>
      <c r="N460" s="19">
        <v>1.3257000000000001</v>
      </c>
      <c r="O460" s="19">
        <v>1.0619192566485103</v>
      </c>
      <c r="P460" s="25">
        <v>41999</v>
      </c>
      <c r="Q460" s="20">
        <v>-3.1917301743001558E-2</v>
      </c>
      <c r="R460" s="25">
        <v>41997</v>
      </c>
      <c r="S460" s="25">
        <f>IF(ISNUMBER(R460),VLOOKUP(B460,Index!$B$3:$AB$18,27,FALSE),"")</f>
        <v>41997</v>
      </c>
      <c r="T460" s="25">
        <f>IF(ISNUMBER($R460),VLOOKUP($B460,Index!$B$21:$AB$36,27,FALSE),"")</f>
        <v>41996</v>
      </c>
      <c r="U460" s="25">
        <f>IF(ISNUMBER($R460),VLOOKUP($B460,Index!$B$39:$AB$54,27,FALSE),"")</f>
        <v>41996</v>
      </c>
      <c r="W460" s="18">
        <v>1.8397246017132352</v>
      </c>
      <c r="X460" s="19">
        <v>0.6</v>
      </c>
      <c r="Y460" s="18">
        <v>0.27010352225946127</v>
      </c>
      <c r="Z460" s="19">
        <f t="shared" si="97"/>
        <v>0</v>
      </c>
      <c r="AA460" s="21">
        <v>1.9213451652092612</v>
      </c>
      <c r="AB460" s="28"/>
      <c r="AC460" s="18">
        <v>3.3845866101489217</v>
      </c>
      <c r="AD460" s="19">
        <v>0.36</v>
      </c>
      <c r="AE460" s="18">
        <v>7.2955912736967291E-2</v>
      </c>
      <c r="AF460" s="19">
        <f t="shared" si="98"/>
        <v>0</v>
      </c>
      <c r="AG460" s="21">
        <v>3.6915672438730032</v>
      </c>
      <c r="AH460" s="28"/>
      <c r="AK460" t="str">
        <f t="shared" si="99"/>
        <v/>
      </c>
      <c r="AL460" t="str">
        <f t="shared" si="99"/>
        <v/>
      </c>
      <c r="AM460" t="str">
        <f t="shared" si="99"/>
        <v/>
      </c>
      <c r="AN460" t="str">
        <f t="shared" si="99"/>
        <v/>
      </c>
      <c r="AO460" t="str">
        <f t="shared" si="99"/>
        <v/>
      </c>
      <c r="AP460">
        <f t="shared" si="99"/>
        <v>1.9213451652092612</v>
      </c>
      <c r="AQ460" t="str">
        <f t="shared" si="99"/>
        <v/>
      </c>
      <c r="AR460" t="str">
        <f t="shared" si="99"/>
        <v/>
      </c>
      <c r="AS460" t="str">
        <f t="shared" si="99"/>
        <v/>
      </c>
      <c r="AT460" t="str">
        <f t="shared" si="99"/>
        <v/>
      </c>
      <c r="AU460" t="str">
        <f t="shared" si="99"/>
        <v/>
      </c>
      <c r="AV460" t="str">
        <f t="shared" si="99"/>
        <v/>
      </c>
      <c r="AW460" t="str">
        <f t="shared" si="99"/>
        <v/>
      </c>
      <c r="AX460" t="str">
        <f t="shared" si="99"/>
        <v/>
      </c>
      <c r="AZ460" s="46">
        <f>IF(ISNUMBER(VLOOKUP($B460,Stats!$A$2:$AA$19,2,FALSE))=FALSE,"",IF(ISNUMBER(W460),(W460-VLOOKUP($B460,Stats!$A$2:$AA$19,2,FALSE))/VLOOKUP($B460,Stats!$A$2:$AA$19,16,FALSE),""))</f>
        <v>0.60503520403587763</v>
      </c>
      <c r="BA460" s="46">
        <f>IF(ISNUMBER(VLOOKUP($B460,Stats!$A$2:$AA$19,2,FALSE))=FALSE,"",IF(ISNUMBER(X460),(X460-VLOOKUP($B460,Stats!$A$2:$AA$19,3,FALSE))/VLOOKUP($B460,Stats!$A$2:$AA$19,17,FALSE),""))</f>
        <v>0.11585391847087115</v>
      </c>
      <c r="BB460" s="46"/>
      <c r="BC460" s="46"/>
      <c r="BD460" s="44">
        <f t="shared" si="94"/>
        <v>0.36044456125337437</v>
      </c>
      <c r="BE460" s="46">
        <f>IF(ISNUMBER(VLOOKUP($B460,Stats!$A$2:$AA$19,2,FALSE))=FALSE,"",IF(ISNUMBER(Y460),(Y460-VLOOKUP($B460,Stats!$A$2:$AA$19,5,FALSE))/VLOOKUP($B460,Stats!$A$2:$AA$19,19,FALSE),""))</f>
        <v>0.16506933356245984</v>
      </c>
      <c r="BF460" s="46"/>
      <c r="BG460" s="46"/>
      <c r="BH460" s="46">
        <f>IF(ISNUMBER(VLOOKUP($B460,Stats!$A$2:$AA$19,2,FALSE))=FALSE,"",IF(ISNUMBER(Z460),(Z460-VLOOKUP($B460,Stats!$A$2:$AA$19,8,FALSE))/VLOOKUP($B460,Stats!$A$2:$AA$19,22,FALSE),""))</f>
        <v>-0.60316436580698729</v>
      </c>
      <c r="BI460" s="46" t="str">
        <f>IF(ISNUMBER(VLOOKUP($B460,Stats!$A$2:$AA$19,2,FALSE))=FALSE,"",IF(ISNUMBER(#REF!),(#REF!-VLOOKUP($B460,Stats!$A$2:$AA$19,9,FALSE))/VLOOKUP($B460,Stats!$A$2:$AA$19,23,FALSE),""))</f>
        <v/>
      </c>
      <c r="BJ460" s="46" t="str">
        <f>IF(ISNUMBER(VLOOKUP($B460,Stats!$A$2:$AA$19,2,FALSE))=FALSE,"",IF(ISNUMBER(#REF!),(#REF!-VLOOKUP($B460,Stats!$A$2:$AA$19,10,FALSE))/VLOOKUP($B460,Stats!$A$2:$AA$19,24,FALSE),""))</f>
        <v/>
      </c>
      <c r="BK460" s="44">
        <f t="shared" si="100"/>
        <v>-0.29649784323581807</v>
      </c>
      <c r="BL460" s="46" t="str">
        <f>IF(ISNUMBER(VLOOKUP($B460,Stats!$A$2:$AA$19,2,FALSE))=FALSE,"",IF(ISNUMBER(#REF!),(#REF!-VLOOKUP($B460,Stats!$A$2:$AA$19,11,FALSE))/VLOOKUP($B460,Stats!$A$2:$AA$19,25,FALSE),""))</f>
        <v/>
      </c>
      <c r="BM460" s="46">
        <f>IF(ISNUMBER(VLOOKUP($B460,Stats!$A$2:$AA$19,2,FALSE))=FALSE,"",IF(ISNUMBER(AA460),(AA460-VLOOKUP($B460,Stats!$A$2:$AA$19,12,FALSE))/VLOOKUP($B460,Stats!$A$2:$AA$19,26,FALSE),""))</f>
        <v>-0.16334998362452141</v>
      </c>
      <c r="BN460" s="46" t="str">
        <f>IF(ISNUMBER(VLOOKUP($B460,Stats!$A$2:$AA$19,2,FALSE))=FALSE,"",IF(ISNUMBER(#REF!),(#REF!-VLOOKUP($B460,Stats!$A$2:$AA$19,13,FALSE))/VLOOKUP($B460,Stats!$A$2:$AA$19,27,FALSE),""))</f>
        <v/>
      </c>
      <c r="BO460" s="46" t="str">
        <f>IF(ISNUMBER(VLOOKUP($B460,Stats!$A$2:$AA$19,2,FALSE))=FALSE,"",IF(ISNUMBER(#REF!),(#REF!-VLOOKUP($B460,Stats!$A$2:$AA$19,14,FALSE))/VLOOKUP($B460,Stats!$A$2:$AB$19,28,FALSE),""))</f>
        <v/>
      </c>
      <c r="BP460" s="46"/>
      <c r="BQ460" s="46">
        <f>IF(ISNUMBER(VLOOKUP($B460,Stats!$A$2:$AA$19,2,FALSE))=FALSE,"",IF(ISNUMBER(BM460),BM460,(VLOOKUP($B460,Stats!$A$2:$AT$19,46,FALSE)-VLOOKUP($B460,Stats!$A$2:$AA$19,12,FALSE))/VLOOKUP($B460,Stats!$A$2:$AA$19,26,FALSE)))</f>
        <v>-0.16334998362452141</v>
      </c>
      <c r="BR460" s="51">
        <f t="shared" si="101"/>
        <v>-0.16334998362452141</v>
      </c>
      <c r="BS460" s="32" t="str">
        <f t="shared" si="95"/>
        <v>7946_201426</v>
      </c>
      <c r="BT460" s="53">
        <f t="shared" si="96"/>
        <v>-0.13847979041572026</v>
      </c>
    </row>
    <row r="461" spans="1:72" x14ac:dyDescent="0.15">
      <c r="A461" s="16">
        <v>7946</v>
      </c>
      <c r="B461" s="17">
        <v>201427</v>
      </c>
      <c r="C461" s="3">
        <v>0</v>
      </c>
      <c r="D461" s="23">
        <v>2.2176963113826664E-2</v>
      </c>
      <c r="E461" s="18">
        <v>5.2845764924408676E-3</v>
      </c>
      <c r="F461" s="24">
        <v>3</v>
      </c>
      <c r="G461" s="24">
        <v>0</v>
      </c>
      <c r="H461" s="20">
        <v>7.3475642649665218E-3</v>
      </c>
      <c r="I461" s="20" t="s">
        <v>25</v>
      </c>
      <c r="J461" s="24">
        <v>3</v>
      </c>
      <c r="K461" s="24">
        <v>0</v>
      </c>
      <c r="L461" s="20">
        <v>1.3310401555372886E-2</v>
      </c>
      <c r="M461" s="20">
        <v>3.2435694350154698E-3</v>
      </c>
      <c r="N461" s="19">
        <v>1.3551</v>
      </c>
      <c r="O461" s="19">
        <v>1.0188721804511278</v>
      </c>
      <c r="P461" s="25">
        <v>42004</v>
      </c>
      <c r="Q461" s="20">
        <v>0</v>
      </c>
      <c r="R461" s="25">
        <v>42002</v>
      </c>
      <c r="S461" s="25">
        <f>IF(ISNUMBER(R461),VLOOKUP(B461,Index!$B$3:$AB$18,27,FALSE),"")</f>
        <v>42002</v>
      </c>
      <c r="T461" s="25">
        <f>IF(ISNUMBER($R461),VLOOKUP($B461,Index!$B$21:$AB$36,27,FALSE),"")</f>
        <v>42003</v>
      </c>
      <c r="U461" s="25">
        <f>IF(ISNUMBER($R461),VLOOKUP($B461,Index!$B$39:$AB$54,27,FALSE),"")</f>
        <v>42003</v>
      </c>
      <c r="W461" s="18">
        <v>2.6612355736591997</v>
      </c>
      <c r="X461" s="19">
        <v>1</v>
      </c>
      <c r="Y461" s="18">
        <v>0.10026778911298037</v>
      </c>
      <c r="Z461" s="19">
        <f t="shared" si="97"/>
        <v>0</v>
      </c>
      <c r="AA461" s="21" t="s">
        <v>25</v>
      </c>
      <c r="AB461" s="28"/>
      <c r="AC461" s="18">
        <v>7.0821747785092102</v>
      </c>
      <c r="AD461" s="19">
        <v>1</v>
      </c>
      <c r="AE461" s="18">
        <v>1.0053629533605104E-2</v>
      </c>
      <c r="AF461" s="19">
        <f t="shared" si="98"/>
        <v>0</v>
      </c>
      <c r="AG461" s="21" t="s">
        <v>25</v>
      </c>
      <c r="AH461" s="28"/>
      <c r="AK461" t="str">
        <f t="shared" si="99"/>
        <v/>
      </c>
      <c r="AL461" t="str">
        <f t="shared" si="99"/>
        <v/>
      </c>
      <c r="AM461" t="str">
        <f t="shared" si="99"/>
        <v/>
      </c>
      <c r="AN461" t="str">
        <f t="shared" si="99"/>
        <v/>
      </c>
      <c r="AO461" t="str">
        <f t="shared" si="99"/>
        <v/>
      </c>
      <c r="AP461" t="str">
        <f t="shared" si="99"/>
        <v/>
      </c>
      <c r="AQ461" t="str">
        <f t="shared" si="99"/>
        <v/>
      </c>
      <c r="AR461" t="str">
        <f t="shared" si="99"/>
        <v/>
      </c>
      <c r="AS461" t="str">
        <f t="shared" si="99"/>
        <v/>
      </c>
      <c r="AT461" t="str">
        <f t="shared" si="99"/>
        <v/>
      </c>
      <c r="AU461" t="str">
        <f t="shared" si="99"/>
        <v/>
      </c>
      <c r="AV461" t="str">
        <f t="shared" si="99"/>
        <v/>
      </c>
      <c r="AW461" t="str">
        <f t="shared" si="99"/>
        <v/>
      </c>
      <c r="AX461" t="str">
        <f t="shared" si="99"/>
        <v/>
      </c>
      <c r="AZ461" s="46">
        <f>IF(ISNUMBER(VLOOKUP($B461,Stats!$A$2:$AA$19,2,FALSE))=FALSE,"",IF(ISNUMBER(W461),(W461-VLOOKUP($B461,Stats!$A$2:$AA$19,2,FALSE))/VLOOKUP($B461,Stats!$A$2:$AA$19,16,FALSE),""))</f>
        <v>0.76108066843386157</v>
      </c>
      <c r="BA461" s="46">
        <f>IF(ISNUMBER(VLOOKUP($B461,Stats!$A$2:$AA$19,2,FALSE))=FALSE,"",IF(ISNUMBER(X461),(X461-VLOOKUP($B461,Stats!$A$2:$AA$19,3,FALSE))/VLOOKUP($B461,Stats!$A$2:$AA$19,17,FALSE),""))</f>
        <v>1.4327788106821593</v>
      </c>
      <c r="BB461" s="46"/>
      <c r="BC461" s="46"/>
      <c r="BD461" s="44">
        <f t="shared" si="94"/>
        <v>1.0969297395580104</v>
      </c>
      <c r="BE461" s="46">
        <f>IF(ISNUMBER(VLOOKUP($B461,Stats!$A$2:$AA$19,2,FALSE))=FALSE,"",IF(ISNUMBER(Y461),(Y461-VLOOKUP($B461,Stats!$A$2:$AA$19,5,FALSE))/VLOOKUP($B461,Stats!$A$2:$AA$19,19,FALSE),""))</f>
        <v>-0.65989909640493416</v>
      </c>
      <c r="BF461" s="46"/>
      <c r="BG461" s="46"/>
      <c r="BH461" s="46">
        <f>IF(ISNUMBER(VLOOKUP($B461,Stats!$A$2:$AA$19,2,FALSE))=FALSE,"",IF(ISNUMBER(Z461),(Z461-VLOOKUP($B461,Stats!$A$2:$AA$19,8,FALSE))/VLOOKUP($B461,Stats!$A$2:$AA$19,22,FALSE),""))</f>
        <v>-1.3068976797370631</v>
      </c>
      <c r="BI461" s="46" t="str">
        <f>IF(ISNUMBER(VLOOKUP($B461,Stats!$A$2:$AA$19,2,FALSE))=FALSE,"",IF(ISNUMBER(#REF!),(#REF!-VLOOKUP($B461,Stats!$A$2:$AA$19,9,FALSE))/VLOOKUP($B461,Stats!$A$2:$AA$19,23,FALSE),""))</f>
        <v/>
      </c>
      <c r="BJ461" s="46" t="str">
        <f>IF(ISNUMBER(VLOOKUP($B461,Stats!$A$2:$AA$19,2,FALSE))=FALSE,"",IF(ISNUMBER(#REF!),(#REF!-VLOOKUP($B461,Stats!$A$2:$AA$19,10,FALSE))/VLOOKUP($B461,Stats!$A$2:$AA$19,24,FALSE),""))</f>
        <v/>
      </c>
      <c r="BK461" s="44">
        <f t="shared" si="100"/>
        <v>6.9860063562334984E-2</v>
      </c>
      <c r="BL461" s="46" t="str">
        <f>IF(ISNUMBER(VLOOKUP($B461,Stats!$A$2:$AA$19,2,FALSE))=FALSE,"",IF(ISNUMBER(#REF!),(#REF!-VLOOKUP($B461,Stats!$A$2:$AA$19,11,FALSE))/VLOOKUP($B461,Stats!$A$2:$AA$19,25,FALSE),""))</f>
        <v/>
      </c>
      <c r="BM461" s="46" t="str">
        <f>IF(ISNUMBER(VLOOKUP($B461,Stats!$A$2:$AA$19,2,FALSE))=FALSE,"",IF(ISNUMBER(AA461),(AA461-VLOOKUP($B461,Stats!$A$2:$AA$19,12,FALSE))/VLOOKUP($B461,Stats!$A$2:$AA$19,26,FALSE),""))</f>
        <v/>
      </c>
      <c r="BN461" s="46" t="str">
        <f>IF(ISNUMBER(VLOOKUP($B461,Stats!$A$2:$AA$19,2,FALSE))=FALSE,"",IF(ISNUMBER(#REF!),(#REF!-VLOOKUP($B461,Stats!$A$2:$AA$19,13,FALSE))/VLOOKUP($B461,Stats!$A$2:$AA$19,27,FALSE),""))</f>
        <v/>
      </c>
      <c r="BO461" s="46" t="str">
        <f>IF(ISNUMBER(VLOOKUP($B461,Stats!$A$2:$AA$19,2,FALSE))=FALSE,"",IF(ISNUMBER(#REF!),(#REF!-VLOOKUP($B461,Stats!$A$2:$AA$19,14,FALSE))/VLOOKUP($B461,Stats!$A$2:$AB$19,28,FALSE),""))</f>
        <v/>
      </c>
      <c r="BP461" s="46"/>
      <c r="BQ461" s="46">
        <f>IF(ISNUMBER(VLOOKUP($B461,Stats!$A$2:$AA$19,2,FALSE))=FALSE,"",IF(ISNUMBER(BM461),BM461,(VLOOKUP($B461,Stats!$A$2:$AT$19,46,FALSE)-VLOOKUP($B461,Stats!$A$2:$AA$19,12,FALSE))/VLOOKUP($B461,Stats!$A$2:$AA$19,26,FALSE)))</f>
        <v>-0.46642635650749076</v>
      </c>
      <c r="BR461" s="51">
        <f t="shared" si="101"/>
        <v>-0.46642635650749076</v>
      </c>
      <c r="BS461" s="32" t="str">
        <f t="shared" si="95"/>
        <v>7946_201427</v>
      </c>
      <c r="BT461" s="53">
        <f t="shared" si="96"/>
        <v>0.1680167147475049</v>
      </c>
    </row>
    <row r="462" spans="1:72" x14ac:dyDescent="0.15">
      <c r="A462" s="16">
        <v>7946</v>
      </c>
      <c r="B462" s="17">
        <v>201501</v>
      </c>
      <c r="C462" s="3">
        <v>0</v>
      </c>
      <c r="D462" s="23">
        <v>-1.0626522027894603E-2</v>
      </c>
      <c r="E462" s="18">
        <v>1.0661257401655052E-2</v>
      </c>
      <c r="F462" s="24">
        <v>1</v>
      </c>
      <c r="G462" s="24">
        <v>4</v>
      </c>
      <c r="H462" s="20">
        <v>1.2766585491845728E-2</v>
      </c>
      <c r="I462" s="20">
        <v>-5.8026786551387821E-3</v>
      </c>
      <c r="J462" s="24">
        <v>1</v>
      </c>
      <c r="K462" s="24">
        <v>4</v>
      </c>
      <c r="L462" s="20">
        <v>1.2766585491845728E-2</v>
      </c>
      <c r="M462" s="20">
        <v>-1.7079607095733862E-2</v>
      </c>
      <c r="N462" s="19">
        <v>1.3724000000000001</v>
      </c>
      <c r="O462" s="19">
        <v>1</v>
      </c>
      <c r="P462" s="25">
        <v>42009</v>
      </c>
      <c r="Q462" s="20">
        <v>-2.3098222092684417E-2</v>
      </c>
      <c r="R462" s="25">
        <v>42013</v>
      </c>
      <c r="S462" s="25">
        <f>IF(ISNUMBER(R462),VLOOKUP(B462,Index!$B$3:$AB$18,27,FALSE),"")</f>
        <v>42013</v>
      </c>
      <c r="T462" s="25">
        <f>IF(ISNUMBER($R462),VLOOKUP($B462,Index!$B$21:$AB$36,27,FALSE),"")</f>
        <v>42013</v>
      </c>
      <c r="U462" s="25">
        <f>IF(ISNUMBER($R462),VLOOKUP($B462,Index!$B$39:$AB$54,27,FALSE),"")</f>
        <v>42011</v>
      </c>
      <c r="W462" s="18">
        <v>-0.76510958600841139</v>
      </c>
      <c r="X462" s="19">
        <v>0.2</v>
      </c>
      <c r="Y462" s="18">
        <v>0.20228313666335132</v>
      </c>
      <c r="Z462" s="19">
        <f t="shared" si="97"/>
        <v>0</v>
      </c>
      <c r="AA462" s="21" t="s">
        <v>25</v>
      </c>
      <c r="AB462" s="28"/>
      <c r="AC462" s="18">
        <v>0.58539267860196265</v>
      </c>
      <c r="AD462" s="19">
        <v>4.0000000000000008E-2</v>
      </c>
      <c r="AE462" s="18">
        <v>4.0918467378364069E-2</v>
      </c>
      <c r="AF462" s="19">
        <f t="shared" si="98"/>
        <v>0</v>
      </c>
      <c r="AG462" s="21" t="s">
        <v>25</v>
      </c>
      <c r="AH462" s="28"/>
      <c r="AK462" t="str">
        <f t="shared" si="99"/>
        <v/>
      </c>
      <c r="AL462" t="str">
        <f t="shared" si="99"/>
        <v/>
      </c>
      <c r="AM462" t="str">
        <f t="shared" si="99"/>
        <v/>
      </c>
      <c r="AN462" t="str">
        <f t="shared" si="99"/>
        <v/>
      </c>
      <c r="AO462" t="str">
        <f t="shared" si="99"/>
        <v/>
      </c>
      <c r="AP462" t="str">
        <f t="shared" si="99"/>
        <v/>
      </c>
      <c r="AQ462" t="str">
        <f t="shared" si="99"/>
        <v/>
      </c>
      <c r="AR462" t="str">
        <f t="shared" si="99"/>
        <v/>
      </c>
      <c r="AS462" t="str">
        <f t="shared" si="99"/>
        <v/>
      </c>
      <c r="AT462" t="str">
        <f t="shared" si="99"/>
        <v/>
      </c>
      <c r="AU462" t="str">
        <f t="shared" si="99"/>
        <v/>
      </c>
      <c r="AV462" t="str">
        <f t="shared" si="99"/>
        <v/>
      </c>
      <c r="AW462" t="str">
        <f t="shared" si="99"/>
        <v/>
      </c>
      <c r="AX462" t="str">
        <f t="shared" si="99"/>
        <v/>
      </c>
      <c r="AZ462" s="46">
        <f>IF(ISNUMBER(VLOOKUP($B462,Stats!$A$2:$AA$19,2,FALSE))=FALSE,"",IF(ISNUMBER(W462),(W462-VLOOKUP($B462,Stats!$A$2:$AA$19,2,FALSE))/VLOOKUP($B462,Stats!$A$2:$AA$19,16,FALSE),""))</f>
        <v>-0.97645687532233072</v>
      </c>
      <c r="BA462" s="46">
        <f>IF(ISNUMBER(VLOOKUP($B462,Stats!$A$2:$AA$19,2,FALSE))=FALSE,"",IF(ISNUMBER(X462),(X462-VLOOKUP($B462,Stats!$A$2:$AA$19,3,FALSE))/VLOOKUP($B462,Stats!$A$2:$AA$19,17,FALSE),""))</f>
        <v>-1.9370678537105854</v>
      </c>
      <c r="BB462" s="46"/>
      <c r="BC462" s="46"/>
      <c r="BD462" s="44">
        <f t="shared" si="94"/>
        <v>-1.456762364516458</v>
      </c>
      <c r="BE462" s="46">
        <f>IF(ISNUMBER(VLOOKUP($B462,Stats!$A$2:$AA$19,2,FALSE))=FALSE,"",IF(ISNUMBER(Y462),(Y462-VLOOKUP($B462,Stats!$A$2:$AA$19,5,FALSE))/VLOOKUP($B462,Stats!$A$2:$AA$19,19,FALSE),""))</f>
        <v>-0.22212530210539783</v>
      </c>
      <c r="BF462" s="46"/>
      <c r="BG462" s="46"/>
      <c r="BH462" s="46">
        <f>IF(ISNUMBER(VLOOKUP($B462,Stats!$A$2:$AA$19,2,FALSE))=FALSE,"",IF(ISNUMBER(Z462),(Z462-VLOOKUP($B462,Stats!$A$2:$AA$19,8,FALSE))/VLOOKUP($B462,Stats!$A$2:$AA$19,22,FALSE),""))</f>
        <v>-0.58823842946080296</v>
      </c>
      <c r="BI462" s="46" t="str">
        <f>IF(ISNUMBER(VLOOKUP($B462,Stats!$A$2:$AA$19,2,FALSE))=FALSE,"",IF(ISNUMBER(#REF!),(#REF!-VLOOKUP($B462,Stats!$A$2:$AA$19,9,FALSE))/VLOOKUP($B462,Stats!$A$2:$AA$19,23,FALSE),""))</f>
        <v/>
      </c>
      <c r="BJ462" s="46" t="str">
        <f>IF(ISNUMBER(VLOOKUP($B462,Stats!$A$2:$AA$19,2,FALSE))=FALSE,"",IF(ISNUMBER(#REF!),(#REF!-VLOOKUP($B462,Stats!$A$2:$AA$19,10,FALSE))/VLOOKUP($B462,Stats!$A$2:$AA$19,24,FALSE),""))</f>
        <v/>
      </c>
      <c r="BK462" s="44">
        <f t="shared" si="100"/>
        <v>-2.098381736446242E-2</v>
      </c>
      <c r="BL462" s="46" t="str">
        <f>IF(ISNUMBER(VLOOKUP($B462,Stats!$A$2:$AA$19,2,FALSE))=FALSE,"",IF(ISNUMBER(#REF!),(#REF!-VLOOKUP($B462,Stats!$A$2:$AA$19,11,FALSE))/VLOOKUP($B462,Stats!$A$2:$AA$19,25,FALSE),""))</f>
        <v/>
      </c>
      <c r="BM462" s="46" t="str">
        <f>IF(ISNUMBER(VLOOKUP($B462,Stats!$A$2:$AA$19,2,FALSE))=FALSE,"",IF(ISNUMBER(AA462),(AA462-VLOOKUP($B462,Stats!$A$2:$AA$19,12,FALSE))/VLOOKUP($B462,Stats!$A$2:$AA$19,26,FALSE),""))</f>
        <v/>
      </c>
      <c r="BN462" s="46" t="str">
        <f>IF(ISNUMBER(VLOOKUP($B462,Stats!$A$2:$AA$19,2,FALSE))=FALSE,"",IF(ISNUMBER(#REF!),(#REF!-VLOOKUP($B462,Stats!$A$2:$AA$19,13,FALSE))/VLOOKUP($B462,Stats!$A$2:$AA$19,27,FALSE),""))</f>
        <v/>
      </c>
      <c r="BO462" s="46" t="str">
        <f>IF(ISNUMBER(VLOOKUP($B462,Stats!$A$2:$AA$19,2,FALSE))=FALSE,"",IF(ISNUMBER(#REF!),(#REF!-VLOOKUP($B462,Stats!$A$2:$AA$19,14,FALSE))/VLOOKUP($B462,Stats!$A$2:$AB$19,28,FALSE),""))</f>
        <v/>
      </c>
      <c r="BP462" s="46"/>
      <c r="BQ462" s="46">
        <f>IF(ISNUMBER(VLOOKUP($B462,Stats!$A$2:$AA$19,2,FALSE))=FALSE,"",IF(ISNUMBER(BM462),BM462,(VLOOKUP($B462,Stats!$A$2:$AT$19,46,FALSE)-VLOOKUP($B462,Stats!$A$2:$AA$19,12,FALSE))/VLOOKUP($B462,Stats!$A$2:$AA$19,26,FALSE)))</f>
        <v>-0.44163421963286131</v>
      </c>
      <c r="BR462" s="51">
        <f t="shared" si="101"/>
        <v>-0.44163421963286131</v>
      </c>
      <c r="BS462" s="32" t="str">
        <f t="shared" si="95"/>
        <v>7946_201501</v>
      </c>
      <c r="BT462" s="53">
        <f t="shared" si="96"/>
        <v>-0.39226960724854132</v>
      </c>
    </row>
    <row r="463" spans="1:72" x14ac:dyDescent="0.15">
      <c r="A463" s="16">
        <v>7946</v>
      </c>
      <c r="B463" s="17">
        <v>201502</v>
      </c>
      <c r="C463" s="3">
        <v>0</v>
      </c>
      <c r="D463" s="23">
        <v>1.2829119116879228E-2</v>
      </c>
      <c r="E463" s="18">
        <v>2.2645008484574139E-2</v>
      </c>
      <c r="F463" s="24">
        <v>6</v>
      </c>
      <c r="G463" s="24">
        <v>4</v>
      </c>
      <c r="H463" s="20">
        <v>1.4032379252126451E-2</v>
      </c>
      <c r="I463" s="20">
        <v>-1.7277212118844393E-2</v>
      </c>
      <c r="J463" s="24">
        <v>3</v>
      </c>
      <c r="K463" s="24">
        <v>2</v>
      </c>
      <c r="L463" s="20">
        <v>3.4230205843805317E-2</v>
      </c>
      <c r="M463" s="20">
        <v>-4.8323615160349886E-2</v>
      </c>
      <c r="N463" s="19">
        <v>1.3720000000000001</v>
      </c>
      <c r="O463" s="19">
        <v>1.035706197629652</v>
      </c>
      <c r="P463" s="25">
        <v>42020</v>
      </c>
      <c r="Q463" s="20">
        <v>-5.4591836734694033E-2</v>
      </c>
      <c r="R463" s="25">
        <v>42024</v>
      </c>
      <c r="S463" s="25">
        <f>IF(ISNUMBER(R463),VLOOKUP(B463,Index!$B$3:$AB$18,27,FALSE),"")</f>
        <v>42023</v>
      </c>
      <c r="T463" s="25">
        <f>IF(ISNUMBER($R463),VLOOKUP($B463,Index!$B$21:$AB$36,27,FALSE),"")</f>
        <v>42023</v>
      </c>
      <c r="U463" s="25">
        <f>IF(ISNUMBER($R463),VLOOKUP($B463,Index!$B$39:$AB$54,27,FALSE),"")</f>
        <v>42027</v>
      </c>
      <c r="W463" s="18">
        <v>0.38487357350637685</v>
      </c>
      <c r="X463" s="19">
        <v>0.6</v>
      </c>
      <c r="Y463" s="18">
        <v>0.42965882667055322</v>
      </c>
      <c r="Z463" s="19">
        <f t="shared" si="97"/>
        <v>1</v>
      </c>
      <c r="AA463" s="21">
        <v>0.23500068662694595</v>
      </c>
      <c r="AB463" s="28"/>
      <c r="AC463" s="18">
        <v>0.14812766758356846</v>
      </c>
      <c r="AD463" s="19">
        <v>0.36</v>
      </c>
      <c r="AE463" s="18">
        <v>0.1846067073359165</v>
      </c>
      <c r="AF463" s="19">
        <f t="shared" si="98"/>
        <v>1</v>
      </c>
      <c r="AG463" s="21">
        <v>5.5225322715136055E-2</v>
      </c>
      <c r="AH463" s="28"/>
      <c r="AK463" t="str">
        <f t="shared" ref="AK463:AX472" si="102">IF($B463=AK$2,$AA463,"")</f>
        <v/>
      </c>
      <c r="AL463" t="str">
        <f t="shared" si="102"/>
        <v/>
      </c>
      <c r="AM463" t="str">
        <f t="shared" si="102"/>
        <v/>
      </c>
      <c r="AN463" t="str">
        <f t="shared" si="102"/>
        <v/>
      </c>
      <c r="AO463" t="str">
        <f t="shared" si="102"/>
        <v/>
      </c>
      <c r="AP463" t="str">
        <f t="shared" si="102"/>
        <v/>
      </c>
      <c r="AQ463" t="str">
        <f t="shared" si="102"/>
        <v/>
      </c>
      <c r="AR463" t="str">
        <f t="shared" si="102"/>
        <v/>
      </c>
      <c r="AS463">
        <f t="shared" si="102"/>
        <v>0.23500068662694595</v>
      </c>
      <c r="AT463" t="str">
        <f t="shared" si="102"/>
        <v/>
      </c>
      <c r="AU463" t="str">
        <f t="shared" si="102"/>
        <v/>
      </c>
      <c r="AV463" t="str">
        <f t="shared" si="102"/>
        <v/>
      </c>
      <c r="AW463" t="str">
        <f t="shared" si="102"/>
        <v/>
      </c>
      <c r="AX463" t="str">
        <f t="shared" si="102"/>
        <v/>
      </c>
      <c r="AZ463" s="46">
        <f>IF(ISNUMBER(VLOOKUP($B463,Stats!$A$2:$AA$19,2,FALSE))=FALSE,"",IF(ISNUMBER(W463),(W463-VLOOKUP($B463,Stats!$A$2:$AA$19,2,FALSE))/VLOOKUP($B463,Stats!$A$2:$AA$19,16,FALSE),""))</f>
        <v>-0.46123651641833829</v>
      </c>
      <c r="BA463" s="46">
        <f>IF(ISNUMBER(VLOOKUP($B463,Stats!$A$2:$AA$19,2,FALSE))=FALSE,"",IF(ISNUMBER(X463),(X463-VLOOKUP($B463,Stats!$A$2:$AA$19,3,FALSE))/VLOOKUP($B463,Stats!$A$2:$AA$19,17,FALSE),""))</f>
        <v>-0.52813738425366874</v>
      </c>
      <c r="BB463" s="46"/>
      <c r="BC463" s="46"/>
      <c r="BD463" s="44">
        <f t="shared" si="94"/>
        <v>-0.49468695033600352</v>
      </c>
      <c r="BE463" s="46">
        <f>IF(ISNUMBER(VLOOKUP($B463,Stats!$A$2:$AA$19,2,FALSE))=FALSE,"",IF(ISNUMBER(Y463),(Y463-VLOOKUP($B463,Stats!$A$2:$AA$19,5,FALSE))/VLOOKUP($B463,Stats!$A$2:$AA$19,19,FALSE),""))</f>
        <v>0.63846791117723634</v>
      </c>
      <c r="BF463" s="46"/>
      <c r="BG463" s="46"/>
      <c r="BH463" s="46">
        <f>IF(ISNUMBER(VLOOKUP($B463,Stats!$A$2:$AA$19,2,FALSE))=FALSE,"",IF(ISNUMBER(Z463),(Z463-VLOOKUP($B463,Stats!$A$2:$AA$19,8,FALSE))/VLOOKUP($B463,Stats!$A$2:$AA$19,22,FALSE),""))</f>
        <v>0.13953358261751861</v>
      </c>
      <c r="BI463" s="46" t="str">
        <f>IF(ISNUMBER(VLOOKUP($B463,Stats!$A$2:$AA$19,2,FALSE))=FALSE,"",IF(ISNUMBER(#REF!),(#REF!-VLOOKUP($B463,Stats!$A$2:$AA$19,9,FALSE))/VLOOKUP($B463,Stats!$A$2:$AA$19,23,FALSE),""))</f>
        <v/>
      </c>
      <c r="BJ463" s="46" t="str">
        <f>IF(ISNUMBER(VLOOKUP($B463,Stats!$A$2:$AA$19,2,FALSE))=FALSE,"",IF(ISNUMBER(#REF!),(#REF!-VLOOKUP($B463,Stats!$A$2:$AA$19,10,FALSE))/VLOOKUP($B463,Stats!$A$2:$AA$19,24,FALSE),""))</f>
        <v/>
      </c>
      <c r="BK463" s="44">
        <f t="shared" si="100"/>
        <v>-0.40506746303880981</v>
      </c>
      <c r="BL463" s="46" t="str">
        <f>IF(ISNUMBER(VLOOKUP($B463,Stats!$A$2:$AA$19,2,FALSE))=FALSE,"",IF(ISNUMBER(#REF!),(#REF!-VLOOKUP($B463,Stats!$A$2:$AA$19,11,FALSE))/VLOOKUP($B463,Stats!$A$2:$AA$19,25,FALSE),""))</f>
        <v/>
      </c>
      <c r="BM463" s="46">
        <f>IF(ISNUMBER(VLOOKUP($B463,Stats!$A$2:$AA$19,2,FALSE))=FALSE,"",IF(ISNUMBER(AA463),(AA463-VLOOKUP($B463,Stats!$A$2:$AA$19,12,FALSE))/VLOOKUP($B463,Stats!$A$2:$AA$19,26,FALSE),""))</f>
        <v>-0.34696464457874937</v>
      </c>
      <c r="BN463" s="46" t="str">
        <f>IF(ISNUMBER(VLOOKUP($B463,Stats!$A$2:$AA$19,2,FALSE))=FALSE,"",IF(ISNUMBER(#REF!),(#REF!-VLOOKUP($B463,Stats!$A$2:$AA$19,13,FALSE))/VLOOKUP($B463,Stats!$A$2:$AA$19,27,FALSE),""))</f>
        <v/>
      </c>
      <c r="BO463" s="46" t="str">
        <f>IF(ISNUMBER(VLOOKUP($B463,Stats!$A$2:$AA$19,2,FALSE))=FALSE,"",IF(ISNUMBER(#REF!),(#REF!-VLOOKUP($B463,Stats!$A$2:$AA$19,14,FALSE))/VLOOKUP($B463,Stats!$A$2:$AB$19,28,FALSE),""))</f>
        <v/>
      </c>
      <c r="BP463" s="46"/>
      <c r="BQ463" s="46">
        <f>IF(ISNUMBER(VLOOKUP($B463,Stats!$A$2:$AA$19,2,FALSE))=FALSE,"",IF(ISNUMBER(BM463),BM463,(VLOOKUP($B463,Stats!$A$2:$AT$19,46,FALSE)-VLOOKUP($B463,Stats!$A$2:$AA$19,12,FALSE))/VLOOKUP($B463,Stats!$A$2:$AA$19,26,FALSE)))</f>
        <v>-0.34696464457874937</v>
      </c>
      <c r="BR463" s="51">
        <f t="shared" si="101"/>
        <v>-0.34696464457874937</v>
      </c>
      <c r="BS463" s="32" t="str">
        <f t="shared" si="95"/>
        <v>7946_201502</v>
      </c>
      <c r="BT463" s="53">
        <f t="shared" si="96"/>
        <v>-0.41137079680623645</v>
      </c>
    </row>
    <row r="464" spans="1:72" x14ac:dyDescent="0.15">
      <c r="A464" s="16">
        <v>7946</v>
      </c>
      <c r="B464" s="17">
        <v>201503</v>
      </c>
      <c r="C464" s="3">
        <v>0</v>
      </c>
      <c r="D464" s="23">
        <v>-6.9224537889388094E-2</v>
      </c>
      <c r="E464" s="18">
        <v>8.5740638342557129E-3</v>
      </c>
      <c r="F464" s="24">
        <v>1</v>
      </c>
      <c r="G464" s="24">
        <v>7</v>
      </c>
      <c r="H464" s="20">
        <v>1.1976979312490199E-2</v>
      </c>
      <c r="I464" s="20">
        <v>-1.0313411778298556E-2</v>
      </c>
      <c r="J464" s="24">
        <v>2</v>
      </c>
      <c r="K464" s="24">
        <v>4</v>
      </c>
      <c r="L464" s="20">
        <v>1.1976979312490199E-2</v>
      </c>
      <c r="M464" s="20">
        <v>-1.6069788797061446E-2</v>
      </c>
      <c r="N464" s="19">
        <v>1.343</v>
      </c>
      <c r="O464" s="19" t="e">
        <v>#VALUE!</v>
      </c>
      <c r="P464" s="25">
        <v>42031</v>
      </c>
      <c r="Q464" s="20">
        <v>-5.8897989575577014E-2</v>
      </c>
      <c r="R464" s="25">
        <v>42041</v>
      </c>
      <c r="S464" s="25">
        <f>IF(ISNUMBER(R464),VLOOKUP(B464,Index!$B$3:$AB$18,27,FALSE),"")</f>
        <v>42041</v>
      </c>
      <c r="T464" s="25">
        <f>IF(ISNUMBER($R464),VLOOKUP($B464,Index!$B$21:$AB$36,27,FALSE),"")</f>
        <v>42041</v>
      </c>
      <c r="U464" s="25">
        <f>IF(ISNUMBER($R464),VLOOKUP($B464,Index!$B$39:$AB$54,27,FALSE),"")</f>
        <v>42034</v>
      </c>
      <c r="W464" s="18">
        <v>-2.0767361366816428</v>
      </c>
      <c r="X464" s="19">
        <v>0.125</v>
      </c>
      <c r="Y464" s="18">
        <v>0.16268142311954686</v>
      </c>
      <c r="Z464" s="19">
        <f t="shared" si="97"/>
        <v>0</v>
      </c>
      <c r="AA464" s="21" t="s">
        <v>25</v>
      </c>
      <c r="AB464" s="28"/>
      <c r="AC464" s="18">
        <v>4.3128329813993949</v>
      </c>
      <c r="AD464" s="19">
        <v>1.5625E-2</v>
      </c>
      <c r="AE464" s="18">
        <v>2.6465245428201035E-2</v>
      </c>
      <c r="AF464" s="19">
        <f t="shared" si="98"/>
        <v>0</v>
      </c>
      <c r="AG464" s="21" t="s">
        <v>25</v>
      </c>
      <c r="AH464" s="28"/>
      <c r="AK464" t="str">
        <f t="shared" si="102"/>
        <v/>
      </c>
      <c r="AL464" t="str">
        <f t="shared" si="102"/>
        <v/>
      </c>
      <c r="AM464" t="str">
        <f t="shared" si="102"/>
        <v/>
      </c>
      <c r="AN464" t="str">
        <f t="shared" si="102"/>
        <v/>
      </c>
      <c r="AO464" t="str">
        <f t="shared" si="102"/>
        <v/>
      </c>
      <c r="AP464" t="str">
        <f t="shared" si="102"/>
        <v/>
      </c>
      <c r="AQ464" t="str">
        <f t="shared" si="102"/>
        <v/>
      </c>
      <c r="AR464" t="str">
        <f t="shared" si="102"/>
        <v/>
      </c>
      <c r="AS464" t="str">
        <f t="shared" si="102"/>
        <v/>
      </c>
      <c r="AT464" t="str">
        <f t="shared" si="102"/>
        <v/>
      </c>
      <c r="AU464" t="str">
        <f t="shared" si="102"/>
        <v/>
      </c>
      <c r="AV464" t="str">
        <f t="shared" si="102"/>
        <v/>
      </c>
      <c r="AW464" t="str">
        <f t="shared" si="102"/>
        <v/>
      </c>
      <c r="AX464" t="str">
        <f t="shared" si="102"/>
        <v/>
      </c>
      <c r="AZ464" s="46">
        <f>IF(ISNUMBER(VLOOKUP($B464,Stats!$A$2:$AA$19,2,FALSE))=FALSE,"",IF(ISNUMBER(W464),(W464-VLOOKUP($B464,Stats!$A$2:$AA$19,2,FALSE))/VLOOKUP($B464,Stats!$A$2:$AA$19,16,FALSE),""))</f>
        <v>-1.387352862647385</v>
      </c>
      <c r="BA464" s="46">
        <f>IF(ISNUMBER(VLOOKUP($B464,Stats!$A$2:$AA$19,2,FALSE))=FALSE,"",IF(ISNUMBER(X464),(X464-VLOOKUP($B464,Stats!$A$2:$AA$19,3,FALSE))/VLOOKUP($B464,Stats!$A$2:$AA$19,17,FALSE),""))</f>
        <v>-1.5019218396323735</v>
      </c>
      <c r="BB464" s="46"/>
      <c r="BC464" s="46"/>
      <c r="BD464" s="44">
        <f t="shared" si="94"/>
        <v>-1.4446373511398791</v>
      </c>
      <c r="BE464" s="46">
        <f>IF(ISNUMBER(VLOOKUP($B464,Stats!$A$2:$AA$19,2,FALSE))=FALSE,"",IF(ISNUMBER(Y464),(Y464-VLOOKUP($B464,Stats!$A$2:$AA$19,5,FALSE))/VLOOKUP($B464,Stats!$A$2:$AA$19,19,FALSE),""))</f>
        <v>5.500028107313315E-2</v>
      </c>
      <c r="BF464" s="46"/>
      <c r="BG464" s="46"/>
      <c r="BH464" s="46">
        <f>IF(ISNUMBER(VLOOKUP($B464,Stats!$A$2:$AA$19,2,FALSE))=FALSE,"",IF(ISNUMBER(Z464),(Z464-VLOOKUP($B464,Stats!$A$2:$AA$19,8,FALSE))/VLOOKUP($B464,Stats!$A$2:$AA$19,22,FALSE),""))</f>
        <v>-0.64412337137479436</v>
      </c>
      <c r="BI464" s="46" t="str">
        <f>IF(ISNUMBER(VLOOKUP($B464,Stats!$A$2:$AA$19,2,FALSE))=FALSE,"",IF(ISNUMBER(#REF!),(#REF!-VLOOKUP($B464,Stats!$A$2:$AA$19,9,FALSE))/VLOOKUP($B464,Stats!$A$2:$AA$19,23,FALSE),""))</f>
        <v/>
      </c>
      <c r="BJ464" s="46" t="str">
        <f>IF(ISNUMBER(VLOOKUP($B464,Stats!$A$2:$AA$19,2,FALSE))=FALSE,"",IF(ISNUMBER(#REF!),(#REF!-VLOOKUP($B464,Stats!$A$2:$AA$19,10,FALSE))/VLOOKUP($B464,Stats!$A$2:$AA$19,24,FALSE),""))</f>
        <v/>
      </c>
      <c r="BK464" s="44">
        <f t="shared" si="100"/>
        <v>-0.2317372081636315</v>
      </c>
      <c r="BL464" s="46" t="str">
        <f>IF(ISNUMBER(VLOOKUP($B464,Stats!$A$2:$AA$19,2,FALSE))=FALSE,"",IF(ISNUMBER(#REF!),(#REF!-VLOOKUP($B464,Stats!$A$2:$AA$19,11,FALSE))/VLOOKUP($B464,Stats!$A$2:$AA$19,25,FALSE),""))</f>
        <v/>
      </c>
      <c r="BM464" s="46" t="str">
        <f>IF(ISNUMBER(VLOOKUP($B464,Stats!$A$2:$AA$19,2,FALSE))=FALSE,"",IF(ISNUMBER(AA464),(AA464-VLOOKUP($B464,Stats!$A$2:$AA$19,12,FALSE))/VLOOKUP($B464,Stats!$A$2:$AA$19,26,FALSE),""))</f>
        <v/>
      </c>
      <c r="BN464" s="46" t="str">
        <f>IF(ISNUMBER(VLOOKUP($B464,Stats!$A$2:$AA$19,2,FALSE))=FALSE,"",IF(ISNUMBER(#REF!),(#REF!-VLOOKUP($B464,Stats!$A$2:$AA$19,13,FALSE))/VLOOKUP($B464,Stats!$A$2:$AA$19,27,FALSE),""))</f>
        <v/>
      </c>
      <c r="BO464" s="46" t="str">
        <f>IF(ISNUMBER(VLOOKUP($B464,Stats!$A$2:$AA$19,2,FALSE))=FALSE,"",IF(ISNUMBER(#REF!),(#REF!-VLOOKUP($B464,Stats!$A$2:$AA$19,14,FALSE))/VLOOKUP($B464,Stats!$A$2:$AB$19,28,FALSE),""))</f>
        <v/>
      </c>
      <c r="BP464" s="46"/>
      <c r="BQ464" s="46">
        <f>IF(ISNUMBER(VLOOKUP($B464,Stats!$A$2:$AA$19,2,FALSE))=FALSE,"",IF(ISNUMBER(BM464),BM464,(VLOOKUP($B464,Stats!$A$2:$AT$19,46,FALSE)-VLOOKUP($B464,Stats!$A$2:$AA$19,12,FALSE))/VLOOKUP($B464,Stats!$A$2:$AA$19,26,FALSE)))</f>
        <v>-0.53964354662323732</v>
      </c>
      <c r="BR464" s="51">
        <f t="shared" si="101"/>
        <v>-0.53964354662323732</v>
      </c>
      <c r="BS464" s="32" t="str">
        <f t="shared" si="95"/>
        <v>7946_201503</v>
      </c>
      <c r="BT464" s="53">
        <f t="shared" si="96"/>
        <v>-0.53589850445080223</v>
      </c>
    </row>
    <row r="465" spans="1:72" x14ac:dyDescent="0.15">
      <c r="A465" s="16">
        <v>7946</v>
      </c>
      <c r="B465" s="17">
        <v>201504</v>
      </c>
      <c r="C465" s="3">
        <v>0</v>
      </c>
      <c r="D465" s="23">
        <v>1.875148350344169E-2</v>
      </c>
      <c r="E465" s="18">
        <v>3.4798223767115509E-3</v>
      </c>
      <c r="F465" s="24">
        <v>5</v>
      </c>
      <c r="G465" s="24">
        <v>2</v>
      </c>
      <c r="H465" s="20">
        <v>4.3442779919011356E-3</v>
      </c>
      <c r="I465" s="20">
        <v>-1.5413135451894378E-3</v>
      </c>
      <c r="J465" s="24">
        <v>3</v>
      </c>
      <c r="K465" s="24">
        <v>1</v>
      </c>
      <c r="L465" s="20">
        <v>7.2981120101540675E-3</v>
      </c>
      <c r="M465" s="20">
        <v>-2.6109660574412663E-3</v>
      </c>
      <c r="N465" s="19">
        <v>1.2876000000000001</v>
      </c>
      <c r="O465" s="19">
        <v>1.0214183722037127</v>
      </c>
      <c r="P465" s="25">
        <v>42052</v>
      </c>
      <c r="Q465" s="20">
        <v>-4.7166103293760919E-4</v>
      </c>
      <c r="R465" s="25">
        <v>42047</v>
      </c>
      <c r="S465" s="25">
        <f>IF(ISNUMBER(R465),VLOOKUP(B465,Index!$B$3:$AB$18,27,FALSE),"")</f>
        <v>42044</v>
      </c>
      <c r="T465" s="25">
        <f>IF(ISNUMBER($R465),VLOOKUP($B465,Index!$B$21:$AB$36,27,FALSE),"")</f>
        <v>42044</v>
      </c>
      <c r="U465" s="25">
        <f>IF(ISNUMBER($R465),VLOOKUP($B465,Index!$B$39:$AB$54,27,FALSE),"")</f>
        <v>42052</v>
      </c>
      <c r="W465" s="18">
        <v>0.75005934013766762</v>
      </c>
      <c r="X465" s="19">
        <v>0.7142857142857143</v>
      </c>
      <c r="Y465" s="18">
        <v>6.6024987379373831E-2</v>
      </c>
      <c r="Z465" s="19">
        <f t="shared" si="97"/>
        <v>3</v>
      </c>
      <c r="AA465" s="21">
        <v>39.756270274551419</v>
      </c>
      <c r="AB465" s="28"/>
      <c r="AC465" s="18">
        <v>0.56258901372775338</v>
      </c>
      <c r="AD465" s="19">
        <v>0.51020408163265307</v>
      </c>
      <c r="AE465" s="18">
        <v>4.3592989584464734E-3</v>
      </c>
      <c r="AF465" s="19">
        <f t="shared" si="98"/>
        <v>9</v>
      </c>
      <c r="AG465" s="21">
        <v>1580.5610261431807</v>
      </c>
      <c r="AH465" s="28"/>
      <c r="AK465" t="str">
        <f t="shared" si="102"/>
        <v/>
      </c>
      <c r="AL465" t="str">
        <f t="shared" si="102"/>
        <v/>
      </c>
      <c r="AM465" t="str">
        <f t="shared" si="102"/>
        <v/>
      </c>
      <c r="AN465" t="str">
        <f t="shared" si="102"/>
        <v/>
      </c>
      <c r="AO465" t="str">
        <f t="shared" si="102"/>
        <v/>
      </c>
      <c r="AP465" t="str">
        <f t="shared" si="102"/>
        <v/>
      </c>
      <c r="AQ465" t="str">
        <f t="shared" si="102"/>
        <v/>
      </c>
      <c r="AR465" t="str">
        <f t="shared" si="102"/>
        <v/>
      </c>
      <c r="AS465" t="str">
        <f t="shared" si="102"/>
        <v/>
      </c>
      <c r="AT465" t="str">
        <f t="shared" si="102"/>
        <v/>
      </c>
      <c r="AU465">
        <f t="shared" si="102"/>
        <v>39.756270274551419</v>
      </c>
      <c r="AV465" t="str">
        <f t="shared" si="102"/>
        <v/>
      </c>
      <c r="AW465" t="str">
        <f t="shared" si="102"/>
        <v/>
      </c>
      <c r="AX465" t="str">
        <f t="shared" si="102"/>
        <v/>
      </c>
      <c r="AZ465" s="46">
        <f>IF(ISNUMBER(VLOOKUP($B465,Stats!$A$2:$AA$19,2,FALSE))=FALSE,"",IF(ISNUMBER(W465),(W465-VLOOKUP($B465,Stats!$A$2:$AA$19,2,FALSE))/VLOOKUP($B465,Stats!$A$2:$AA$19,16,FALSE),""))</f>
        <v>-0.63658207608430117</v>
      </c>
      <c r="BA465" s="46">
        <f>IF(ISNUMBER(VLOOKUP($B465,Stats!$A$2:$AA$19,2,FALSE))=FALSE,"",IF(ISNUMBER(X465),(X465-VLOOKUP($B465,Stats!$A$2:$AA$19,3,FALSE))/VLOOKUP($B465,Stats!$A$2:$AA$19,17,FALSE),""))</f>
        <v>-0.99555450083898211</v>
      </c>
      <c r="BB465" s="46"/>
      <c r="BC465" s="46"/>
      <c r="BD465" s="44">
        <f t="shared" si="94"/>
        <v>-0.8160682884616417</v>
      </c>
      <c r="BE465" s="46">
        <f>IF(ISNUMBER(VLOOKUP($B465,Stats!$A$2:$AA$19,2,FALSE))=FALSE,"",IF(ISNUMBER(Y465),(Y465-VLOOKUP($B465,Stats!$A$2:$AA$19,5,FALSE))/VLOOKUP($B465,Stats!$A$2:$AA$19,19,FALSE),""))</f>
        <v>-0.44366219863412398</v>
      </c>
      <c r="BF465" s="46"/>
      <c r="BG465" s="46"/>
      <c r="BH465" s="46">
        <f>IF(ISNUMBER(VLOOKUP($B465,Stats!$A$2:$AA$19,2,FALSE))=FALSE,"",IF(ISNUMBER(Z465),(Z465-VLOOKUP($B465,Stats!$A$2:$AA$19,8,FALSE))/VLOOKUP($B465,Stats!$A$2:$AA$19,22,FALSE),""))</f>
        <v>0.82333517526415878</v>
      </c>
      <c r="BI465" s="46" t="str">
        <f>IF(ISNUMBER(VLOOKUP($B465,Stats!$A$2:$AA$19,2,FALSE))=FALSE,"",IF(ISNUMBER(#REF!),(#REF!-VLOOKUP($B465,Stats!$A$2:$AA$19,9,FALSE))/VLOOKUP($B465,Stats!$A$2:$AA$19,23,FALSE),""))</f>
        <v/>
      </c>
      <c r="BJ465" s="46" t="str">
        <f>IF(ISNUMBER(VLOOKUP($B465,Stats!$A$2:$AA$19,2,FALSE))=FALSE,"",IF(ISNUMBER(#REF!),(#REF!-VLOOKUP($B465,Stats!$A$2:$AA$19,10,FALSE))/VLOOKUP($B465,Stats!$A$2:$AA$19,24,FALSE),""))</f>
        <v/>
      </c>
      <c r="BK465" s="44">
        <f t="shared" si="100"/>
        <v>0.55756409162313436</v>
      </c>
      <c r="BL465" s="46" t="str">
        <f>IF(ISNUMBER(VLOOKUP($B465,Stats!$A$2:$AA$19,2,FALSE))=FALSE,"",IF(ISNUMBER(#REF!),(#REF!-VLOOKUP($B465,Stats!$A$2:$AA$19,11,FALSE))/VLOOKUP($B465,Stats!$A$2:$AA$19,25,FALSE),""))</f>
        <v/>
      </c>
      <c r="BM465" s="46">
        <f>IF(ISNUMBER(VLOOKUP($B465,Stats!$A$2:$AA$19,2,FALSE))=FALSE,"",IF(ISNUMBER(AA465),(AA465-VLOOKUP($B465,Stats!$A$2:$AA$19,12,FALSE))/VLOOKUP($B465,Stats!$A$2:$AA$19,26,FALSE),""))</f>
        <v>-0.18881133944890352</v>
      </c>
      <c r="BN465" s="46" t="str">
        <f>IF(ISNUMBER(VLOOKUP($B465,Stats!$A$2:$AA$19,2,FALSE))=FALSE,"",IF(ISNUMBER(#REF!),(#REF!-VLOOKUP($B465,Stats!$A$2:$AA$19,13,FALSE))/VLOOKUP($B465,Stats!$A$2:$AA$19,27,FALSE),""))</f>
        <v/>
      </c>
      <c r="BO465" s="46" t="str">
        <f>IF(ISNUMBER(VLOOKUP($B465,Stats!$A$2:$AA$19,2,FALSE))=FALSE,"",IF(ISNUMBER(#REF!),(#REF!-VLOOKUP($B465,Stats!$A$2:$AA$19,14,FALSE))/VLOOKUP($B465,Stats!$A$2:$AB$19,28,FALSE),""))</f>
        <v/>
      </c>
      <c r="BP465" s="46"/>
      <c r="BQ465" s="46">
        <f>IF(ISNUMBER(VLOOKUP($B465,Stats!$A$2:$AA$19,2,FALSE))=FALSE,"",IF(ISNUMBER(BM465),BM465,(VLOOKUP($B465,Stats!$A$2:$AT$19,46,FALSE)-VLOOKUP($B465,Stats!$A$2:$AA$19,12,FALSE))/VLOOKUP($B465,Stats!$A$2:$AA$19,26,FALSE)))</f>
        <v>-0.18881133944890352</v>
      </c>
      <c r="BR465" s="51">
        <f t="shared" si="101"/>
        <v>-0.18881133944890352</v>
      </c>
      <c r="BS465" s="32" t="str">
        <f t="shared" si="95"/>
        <v>7946_201504</v>
      </c>
      <c r="BT465" s="53">
        <f t="shared" si="96"/>
        <v>0.13356252939177157</v>
      </c>
    </row>
    <row r="466" spans="1:72" x14ac:dyDescent="0.15">
      <c r="A466" s="16">
        <v>7946</v>
      </c>
      <c r="B466" s="17">
        <v>201505</v>
      </c>
      <c r="C466" s="3">
        <v>0</v>
      </c>
      <c r="D466" s="23">
        <v>-7.45573159366264E-3</v>
      </c>
      <c r="E466" s="18">
        <v>7.134446961266268E-3</v>
      </c>
      <c r="F466" s="24">
        <v>4</v>
      </c>
      <c r="G466" s="24">
        <v>4</v>
      </c>
      <c r="H466" s="20">
        <v>4.5081323443758037E-3</v>
      </c>
      <c r="I466" s="20">
        <v>-6.3335789338984927E-3</v>
      </c>
      <c r="J466" s="24">
        <v>3</v>
      </c>
      <c r="K466" s="24">
        <v>3</v>
      </c>
      <c r="L466" s="20">
        <v>1.0214424951267231E-2</v>
      </c>
      <c r="M466" s="20">
        <v>-1.051177779482837E-2</v>
      </c>
      <c r="N466" s="19">
        <v>1.3032999999999999</v>
      </c>
      <c r="O466" s="19">
        <v>1.0162183235867446</v>
      </c>
      <c r="P466" s="25">
        <v>42065</v>
      </c>
      <c r="Q466" s="20">
        <v>-2.1253740504872165E-2</v>
      </c>
      <c r="R466" s="25">
        <v>42068</v>
      </c>
      <c r="S466" s="25">
        <f>IF(ISNUMBER(R466),VLOOKUP(B466,Index!$B$3:$AB$18,27,FALSE),"")</f>
        <v>42069</v>
      </c>
      <c r="T466" s="25">
        <f>IF(ISNUMBER($R466),VLOOKUP($B466,Index!$B$21:$AB$36,27,FALSE),"")</f>
        <v>42069</v>
      </c>
      <c r="U466" s="25">
        <f>IF(ISNUMBER($R466),VLOOKUP($B466,Index!$B$39:$AB$54,27,FALSE),"")</f>
        <v>42069</v>
      </c>
      <c r="W466" s="18">
        <v>-0.26840633737185504</v>
      </c>
      <c r="X466" s="19">
        <v>0.5</v>
      </c>
      <c r="Y466" s="18">
        <v>0.13536661345961098</v>
      </c>
      <c r="Z466" s="19">
        <f t="shared" si="97"/>
        <v>1</v>
      </c>
      <c r="AA466" s="21" t="s">
        <v>25</v>
      </c>
      <c r="AB466" s="28"/>
      <c r="AC466" s="18">
        <v>7.2041961941374064E-2</v>
      </c>
      <c r="AD466" s="19">
        <v>0.25</v>
      </c>
      <c r="AE466" s="18">
        <v>1.8324120039523734E-2</v>
      </c>
      <c r="AF466" s="19">
        <f t="shared" si="98"/>
        <v>1</v>
      </c>
      <c r="AG466" s="21" t="s">
        <v>25</v>
      </c>
      <c r="AH466" s="28"/>
      <c r="AK466" t="str">
        <f t="shared" si="102"/>
        <v/>
      </c>
      <c r="AL466" t="str">
        <f t="shared" si="102"/>
        <v/>
      </c>
      <c r="AM466" t="str">
        <f t="shared" si="102"/>
        <v/>
      </c>
      <c r="AN466" t="str">
        <f t="shared" si="102"/>
        <v/>
      </c>
      <c r="AO466" t="str">
        <f t="shared" si="102"/>
        <v/>
      </c>
      <c r="AP466" t="str">
        <f t="shared" si="102"/>
        <v/>
      </c>
      <c r="AQ466" t="str">
        <f t="shared" si="102"/>
        <v/>
      </c>
      <c r="AR466" t="str">
        <f t="shared" si="102"/>
        <v/>
      </c>
      <c r="AS466" t="str">
        <f t="shared" si="102"/>
        <v/>
      </c>
      <c r="AT466" t="str">
        <f t="shared" si="102"/>
        <v/>
      </c>
      <c r="AU466" t="str">
        <f t="shared" si="102"/>
        <v/>
      </c>
      <c r="AV466" t="str">
        <f t="shared" si="102"/>
        <v/>
      </c>
      <c r="AW466" t="str">
        <f t="shared" si="102"/>
        <v/>
      </c>
      <c r="AX466" t="str">
        <f t="shared" si="102"/>
        <v/>
      </c>
      <c r="AZ466" s="46">
        <f>IF(ISNUMBER(VLOOKUP($B466,Stats!$A$2:$AA$19,2,FALSE))=FALSE,"",IF(ISNUMBER(W466),(W466-VLOOKUP($B466,Stats!$A$2:$AA$19,2,FALSE))/VLOOKUP($B466,Stats!$A$2:$AA$19,16,FALSE),""))</f>
        <v>-0.59133569569993261</v>
      </c>
      <c r="BA466" s="46">
        <f>IF(ISNUMBER(VLOOKUP($B466,Stats!$A$2:$AA$19,2,FALSE))=FALSE,"",IF(ISNUMBER(X466),(X466-VLOOKUP($B466,Stats!$A$2:$AA$19,3,FALSE))/VLOOKUP($B466,Stats!$A$2:$AA$19,17,FALSE),""))</f>
        <v>-0.52592327303600894</v>
      </c>
      <c r="BB466" s="46"/>
      <c r="BC466" s="46"/>
      <c r="BD466" s="44">
        <f t="shared" si="94"/>
        <v>-0.55862948436797077</v>
      </c>
      <c r="BE466" s="46">
        <f>IF(ISNUMBER(VLOOKUP($B466,Stats!$A$2:$AA$19,2,FALSE))=FALSE,"",IF(ISNUMBER(Y466),(Y466-VLOOKUP($B466,Stats!$A$2:$AA$19,5,FALSE))/VLOOKUP($B466,Stats!$A$2:$AA$19,19,FALSE),""))</f>
        <v>-0.30568898398630595</v>
      </c>
      <c r="BF466" s="46"/>
      <c r="BG466" s="46"/>
      <c r="BH466" s="46">
        <f>IF(ISNUMBER(VLOOKUP($B466,Stats!$A$2:$AA$19,2,FALSE))=FALSE,"",IF(ISNUMBER(Z466),(Z466-VLOOKUP($B466,Stats!$A$2:$AA$19,8,FALSE))/VLOOKUP($B466,Stats!$A$2:$AA$19,22,FALSE),""))</f>
        <v>-0.17907426474004937</v>
      </c>
      <c r="BI466" s="46" t="str">
        <f>IF(ISNUMBER(VLOOKUP($B466,Stats!$A$2:$AA$19,2,FALSE))=FALSE,"",IF(ISNUMBER(#REF!),(#REF!-VLOOKUP($B466,Stats!$A$2:$AA$19,9,FALSE))/VLOOKUP($B466,Stats!$A$2:$AA$19,23,FALSE),""))</f>
        <v/>
      </c>
      <c r="BJ466" s="46" t="str">
        <f>IF(ISNUMBER(VLOOKUP($B466,Stats!$A$2:$AA$19,2,FALSE))=FALSE,"",IF(ISNUMBER(#REF!),(#REF!-VLOOKUP($B466,Stats!$A$2:$AA$19,10,FALSE))/VLOOKUP($B466,Stats!$A$2:$AA$19,24,FALSE),""))</f>
        <v/>
      </c>
      <c r="BK466" s="44">
        <f t="shared" si="100"/>
        <v>0.16026000936839935</v>
      </c>
      <c r="BL466" s="46" t="str">
        <f>IF(ISNUMBER(VLOOKUP($B466,Stats!$A$2:$AA$19,2,FALSE))=FALSE,"",IF(ISNUMBER(#REF!),(#REF!-VLOOKUP($B466,Stats!$A$2:$AA$19,11,FALSE))/VLOOKUP($B466,Stats!$A$2:$AA$19,25,FALSE),""))</f>
        <v/>
      </c>
      <c r="BM466" s="46" t="str">
        <f>IF(ISNUMBER(VLOOKUP($B466,Stats!$A$2:$AA$19,2,FALSE))=FALSE,"",IF(ISNUMBER(AA466),(AA466-VLOOKUP($B466,Stats!$A$2:$AA$19,12,FALSE))/VLOOKUP($B466,Stats!$A$2:$AA$19,26,FALSE),""))</f>
        <v/>
      </c>
      <c r="BN466" s="46" t="str">
        <f>IF(ISNUMBER(VLOOKUP($B466,Stats!$A$2:$AA$19,2,FALSE))=FALSE,"",IF(ISNUMBER(#REF!),(#REF!-VLOOKUP($B466,Stats!$A$2:$AA$19,13,FALSE))/VLOOKUP($B466,Stats!$A$2:$AA$19,27,FALSE),""))</f>
        <v/>
      </c>
      <c r="BO466" s="46" t="str">
        <f>IF(ISNUMBER(VLOOKUP($B466,Stats!$A$2:$AA$19,2,FALSE))=FALSE,"",IF(ISNUMBER(#REF!),(#REF!-VLOOKUP($B466,Stats!$A$2:$AA$19,14,FALSE))/VLOOKUP($B466,Stats!$A$2:$AB$19,28,FALSE),""))</f>
        <v/>
      </c>
      <c r="BP466" s="46"/>
      <c r="BQ466" s="46">
        <f>IF(ISNUMBER(VLOOKUP($B466,Stats!$A$2:$AA$19,2,FALSE))=FALSE,"",IF(ISNUMBER(BM466),BM466,(VLOOKUP($B466,Stats!$A$2:$AT$19,46,FALSE)-VLOOKUP($B466,Stats!$A$2:$AA$19,12,FALSE))/VLOOKUP($B466,Stats!$A$2:$AA$19,26,FALSE)))</f>
        <v>-0.36655208107354165</v>
      </c>
      <c r="BR466" s="51">
        <f t="shared" si="101"/>
        <v>-0.36655208107354165</v>
      </c>
      <c r="BS466" s="32" t="str">
        <f t="shared" si="95"/>
        <v>7946_201505</v>
      </c>
      <c r="BT466" s="53">
        <f t="shared" si="96"/>
        <v>-8.8880307467262887E-2</v>
      </c>
    </row>
    <row r="467" spans="1:72" x14ac:dyDescent="0.15">
      <c r="A467" s="16">
        <v>7946</v>
      </c>
      <c r="B467" s="17">
        <v>201506</v>
      </c>
      <c r="C467" s="3">
        <v>0</v>
      </c>
      <c r="D467" s="23">
        <v>6.7840375586854407E-2</v>
      </c>
      <c r="E467" s="18">
        <v>7.1061054383521546E-3</v>
      </c>
      <c r="F467" s="24">
        <v>7</v>
      </c>
      <c r="G467" s="24">
        <v>3</v>
      </c>
      <c r="H467" s="20">
        <v>9.9913418574655299E-3</v>
      </c>
      <c r="I467" s="20">
        <v>-1.2865589864507292E-3</v>
      </c>
      <c r="J467" s="24">
        <v>5</v>
      </c>
      <c r="K467" s="24">
        <v>2</v>
      </c>
      <c r="L467" s="20">
        <v>1.8224088795560256E-2</v>
      </c>
      <c r="M467" s="20">
        <v>-3.0246626337832039E-3</v>
      </c>
      <c r="N467" s="19">
        <v>1.3647</v>
      </c>
      <c r="O467" s="19">
        <v>1.0583992554676593</v>
      </c>
      <c r="P467" s="25">
        <v>42083</v>
      </c>
      <c r="Q467" s="20">
        <v>-3.4899953466730471E-3</v>
      </c>
      <c r="R467" s="25">
        <v>42074</v>
      </c>
      <c r="S467" s="25">
        <f>IF(ISNUMBER(R467),VLOOKUP(B467,Index!$B$3:$AB$18,27,FALSE),"")</f>
        <v>42073</v>
      </c>
      <c r="T467" s="25">
        <f>IF(ISNUMBER($R467),VLOOKUP($B467,Index!$B$21:$AB$36,27,FALSE),"")</f>
        <v>42075</v>
      </c>
      <c r="U467" s="25">
        <f>IF(ISNUMBER($R467),VLOOKUP($B467,Index!$B$39:$AB$54,27,FALSE),"")</f>
        <v>42075</v>
      </c>
      <c r="W467" s="18">
        <v>2.0352112676056322</v>
      </c>
      <c r="X467" s="19">
        <v>0.7</v>
      </c>
      <c r="Y467" s="18">
        <v>0.13482887087101228</v>
      </c>
      <c r="Z467" s="19">
        <f t="shared" si="97"/>
        <v>1</v>
      </c>
      <c r="AA467" s="21">
        <v>19.438528951485701</v>
      </c>
      <c r="AB467" s="28"/>
      <c r="AC467" s="18">
        <v>4.1420849037889242</v>
      </c>
      <c r="AD467" s="19">
        <v>0.48999999999999994</v>
      </c>
      <c r="AE467" s="18">
        <v>1.8178824420352103E-2</v>
      </c>
      <c r="AF467" s="19">
        <f t="shared" si="98"/>
        <v>1</v>
      </c>
      <c r="AG467" s="21">
        <v>377.85640779774775</v>
      </c>
      <c r="AH467" s="28"/>
      <c r="AK467" t="str">
        <f t="shared" si="102"/>
        <v/>
      </c>
      <c r="AL467" t="str">
        <f t="shared" si="102"/>
        <v/>
      </c>
      <c r="AM467" t="str">
        <f t="shared" si="102"/>
        <v/>
      </c>
      <c r="AN467" t="str">
        <f t="shared" si="102"/>
        <v/>
      </c>
      <c r="AO467" t="str">
        <f t="shared" si="102"/>
        <v/>
      </c>
      <c r="AP467" t="str">
        <f t="shared" si="102"/>
        <v/>
      </c>
      <c r="AQ467" t="str">
        <f t="shared" si="102"/>
        <v/>
      </c>
      <c r="AR467" t="str">
        <f t="shared" si="102"/>
        <v/>
      </c>
      <c r="AS467" t="str">
        <f t="shared" si="102"/>
        <v/>
      </c>
      <c r="AT467" t="str">
        <f t="shared" si="102"/>
        <v/>
      </c>
      <c r="AU467" t="str">
        <f t="shared" si="102"/>
        <v/>
      </c>
      <c r="AV467" t="str">
        <f t="shared" si="102"/>
        <v/>
      </c>
      <c r="AW467">
        <f t="shared" si="102"/>
        <v>19.438528951485701</v>
      </c>
      <c r="AX467" t="str">
        <f t="shared" si="102"/>
        <v/>
      </c>
      <c r="AZ467" s="46">
        <f>IF(ISNUMBER(VLOOKUP($B467,Stats!$A$2:$AA$19,2,FALSE))=FALSE,"",IF(ISNUMBER(W467),(W467-VLOOKUP($B467,Stats!$A$2:$AA$19,2,FALSE))/VLOOKUP($B467,Stats!$A$2:$AA$19,16,FALSE),""))</f>
        <v>7.0484401158147816E-2</v>
      </c>
      <c r="BA467" s="46">
        <f>IF(ISNUMBER(VLOOKUP($B467,Stats!$A$2:$AA$19,2,FALSE))=FALSE,"",IF(ISNUMBER(X467),(X467-VLOOKUP($B467,Stats!$A$2:$AA$19,3,FALSE))/VLOOKUP($B467,Stats!$A$2:$AA$19,17,FALSE),""))</f>
        <v>-0.84610617467844285</v>
      </c>
      <c r="BB467" s="46"/>
      <c r="BC467" s="46"/>
      <c r="BD467" s="44">
        <f t="shared" si="94"/>
        <v>-0.38781088676014752</v>
      </c>
      <c r="BE467" s="46">
        <f>IF(ISNUMBER(VLOOKUP($B467,Stats!$A$2:$AA$19,2,FALSE))=FALSE,"",IF(ISNUMBER(Y467),(Y467-VLOOKUP($B467,Stats!$A$2:$AA$19,5,FALSE))/VLOOKUP($B467,Stats!$A$2:$AA$19,19,FALSE),""))</f>
        <v>-9.2104088713268042E-2</v>
      </c>
      <c r="BF467" s="46"/>
      <c r="BG467" s="46"/>
      <c r="BH467" s="46">
        <f>IF(ISNUMBER(VLOOKUP($B467,Stats!$A$2:$AA$19,2,FALSE))=FALSE,"",IF(ISNUMBER(Z467),(Z467-VLOOKUP($B467,Stats!$A$2:$AA$19,8,FALSE))/VLOOKUP($B467,Stats!$A$2:$AA$19,22,FALSE),""))</f>
        <v>-0.73808297609062268</v>
      </c>
      <c r="BI467" s="46" t="str">
        <f>IF(ISNUMBER(VLOOKUP($B467,Stats!$A$2:$AA$19,2,FALSE))=FALSE,"",IF(ISNUMBER(#REF!),(#REF!-VLOOKUP($B467,Stats!$A$2:$AA$19,9,FALSE))/VLOOKUP($B467,Stats!$A$2:$AA$19,23,FALSE),""))</f>
        <v/>
      </c>
      <c r="BJ467" s="46" t="str">
        <f>IF(ISNUMBER(VLOOKUP($B467,Stats!$A$2:$AA$19,2,FALSE))=FALSE,"",IF(ISNUMBER(#REF!),(#REF!-VLOOKUP($B467,Stats!$A$2:$AA$19,10,FALSE))/VLOOKUP($B467,Stats!$A$2:$AA$19,24,FALSE),""))</f>
        <v/>
      </c>
      <c r="BK467" s="44">
        <f t="shared" si="100"/>
        <v>-0.15695203072789918</v>
      </c>
      <c r="BL467" s="46" t="str">
        <f>IF(ISNUMBER(VLOOKUP($B467,Stats!$A$2:$AA$19,2,FALSE))=FALSE,"",IF(ISNUMBER(#REF!),(#REF!-VLOOKUP($B467,Stats!$A$2:$AA$19,11,FALSE))/VLOOKUP($B467,Stats!$A$2:$AA$19,25,FALSE),""))</f>
        <v/>
      </c>
      <c r="BM467" s="46">
        <f>IF(ISNUMBER(VLOOKUP($B467,Stats!$A$2:$AA$19,2,FALSE))=FALSE,"",IF(ISNUMBER(AA467),(AA467-VLOOKUP($B467,Stats!$A$2:$AA$19,12,FALSE))/VLOOKUP($B467,Stats!$A$2:$AA$19,26,FALSE),""))</f>
        <v>-0.16711853535459753</v>
      </c>
      <c r="BN467" s="46" t="str">
        <f>IF(ISNUMBER(VLOOKUP($B467,Stats!$A$2:$AA$19,2,FALSE))=FALSE,"",IF(ISNUMBER(#REF!),(#REF!-VLOOKUP($B467,Stats!$A$2:$AA$19,13,FALSE))/VLOOKUP($B467,Stats!$A$2:$AA$19,27,FALSE),""))</f>
        <v/>
      </c>
      <c r="BO467" s="46" t="str">
        <f>IF(ISNUMBER(VLOOKUP($B467,Stats!$A$2:$AA$19,2,FALSE))=FALSE,"",IF(ISNUMBER(#REF!),(#REF!-VLOOKUP($B467,Stats!$A$2:$AA$19,14,FALSE))/VLOOKUP($B467,Stats!$A$2:$AB$19,28,FALSE),""))</f>
        <v/>
      </c>
      <c r="BP467" s="46"/>
      <c r="BQ467" s="46">
        <f>IF(ISNUMBER(VLOOKUP($B467,Stats!$A$2:$AA$19,2,FALSE))=FALSE,"",IF(ISNUMBER(BM467),BM467,(VLOOKUP($B467,Stats!$A$2:$AT$19,46,FALSE)-VLOOKUP($B467,Stats!$A$2:$AA$19,12,FALSE))/VLOOKUP($B467,Stats!$A$2:$AA$19,26,FALSE)))</f>
        <v>-0.16711853535459753</v>
      </c>
      <c r="BR467" s="51">
        <f t="shared" si="101"/>
        <v>-0.16711853535459753</v>
      </c>
      <c r="BS467" s="32" t="str">
        <f t="shared" si="95"/>
        <v>7946_201506</v>
      </c>
      <c r="BT467" s="53">
        <f t="shared" si="96"/>
        <v>-0.20515710285968852</v>
      </c>
    </row>
    <row r="468" spans="1:72" x14ac:dyDescent="0.15">
      <c r="A468" s="16">
        <v>7946</v>
      </c>
      <c r="B468" s="17">
        <v>201507</v>
      </c>
      <c r="C468" s="3">
        <v>0</v>
      </c>
      <c r="D468" s="23">
        <v>4.1034659632153136E-3</v>
      </c>
      <c r="E468" s="18">
        <v>9.0769377642678419E-3</v>
      </c>
      <c r="F468" s="24">
        <v>4</v>
      </c>
      <c r="G468" s="24">
        <v>1</v>
      </c>
      <c r="H468" s="20">
        <v>4.7357077090185995E-3</v>
      </c>
      <c r="I468" s="20">
        <v>-1.4680358692507944E-2</v>
      </c>
      <c r="J468" s="24">
        <v>2</v>
      </c>
      <c r="K468" s="24">
        <v>1</v>
      </c>
      <c r="L468" s="20">
        <v>8.0603795706015724E-3</v>
      </c>
      <c r="M468" s="20">
        <v>-1.4680358692507944E-2</v>
      </c>
      <c r="N468" s="19">
        <v>1.3828</v>
      </c>
      <c r="O468" s="19">
        <v>1.0051610089409029</v>
      </c>
      <c r="P468" s="25">
        <v>42087</v>
      </c>
      <c r="Q468" s="20">
        <v>-1.4680358692507944E-2</v>
      </c>
      <c r="R468" s="25">
        <v>42088</v>
      </c>
      <c r="S468" s="25">
        <f>IF(ISNUMBER(R468),VLOOKUP(B468,Index!$B$3:$AB$18,27,FALSE),"")</f>
        <v>42088</v>
      </c>
      <c r="T468" s="25">
        <f>IF(ISNUMBER($R468),VLOOKUP($B468,Index!$B$21:$AB$36,27,FALSE),"")</f>
        <v>42089</v>
      </c>
      <c r="U468" s="25">
        <f>IF(ISNUMBER($R468),VLOOKUP($B468,Index!$B$39:$AB$54,27,FALSE),"")</f>
        <v>42089</v>
      </c>
      <c r="W468" s="18">
        <v>0.29544954935150258</v>
      </c>
      <c r="X468" s="19">
        <v>0.8</v>
      </c>
      <c r="Y468" s="18">
        <v>0.17222278508809746</v>
      </c>
      <c r="Z468" s="19">
        <f t="shared" si="97"/>
        <v>0</v>
      </c>
      <c r="AA468" s="21">
        <v>0.27952082433173103</v>
      </c>
      <c r="AB468" s="28"/>
      <c r="AC468" s="18">
        <v>8.7290436212005953E-2</v>
      </c>
      <c r="AD468" s="19">
        <v>0.64000000000000012</v>
      </c>
      <c r="AE468" s="18">
        <v>2.9660687703501006E-2</v>
      </c>
      <c r="AF468" s="19">
        <f t="shared" si="98"/>
        <v>0</v>
      </c>
      <c r="AG468" s="21">
        <v>7.8131891235090442E-2</v>
      </c>
      <c r="AH468" s="28"/>
      <c r="AK468" t="str">
        <f t="shared" si="102"/>
        <v/>
      </c>
      <c r="AL468" t="str">
        <f t="shared" si="102"/>
        <v/>
      </c>
      <c r="AM468" t="str">
        <f t="shared" si="102"/>
        <v/>
      </c>
      <c r="AN468" t="str">
        <f t="shared" si="102"/>
        <v/>
      </c>
      <c r="AO468" t="str">
        <f t="shared" si="102"/>
        <v/>
      </c>
      <c r="AP468" t="str">
        <f t="shared" si="102"/>
        <v/>
      </c>
      <c r="AQ468" t="str">
        <f t="shared" si="102"/>
        <v/>
      </c>
      <c r="AR468" t="str">
        <f t="shared" si="102"/>
        <v/>
      </c>
      <c r="AS468" t="str">
        <f t="shared" si="102"/>
        <v/>
      </c>
      <c r="AT468" t="str">
        <f t="shared" si="102"/>
        <v/>
      </c>
      <c r="AU468" t="str">
        <f t="shared" si="102"/>
        <v/>
      </c>
      <c r="AV468" t="str">
        <f t="shared" si="102"/>
        <v/>
      </c>
      <c r="AW468" t="str">
        <f t="shared" si="102"/>
        <v/>
      </c>
      <c r="AX468">
        <f t="shared" si="102"/>
        <v>0.27952082433173103</v>
      </c>
      <c r="AZ468" s="46">
        <f>IF(ISNUMBER(VLOOKUP($B468,Stats!$A$2:$AA$19,2,FALSE))=FALSE,"",IF(ISNUMBER(W468),(W468-VLOOKUP($B468,Stats!$A$2:$AA$19,2,FALSE))/VLOOKUP($B468,Stats!$A$2:$AA$19,16,FALSE),""))</f>
        <v>-0.51910388841542199</v>
      </c>
      <c r="BA468" s="46">
        <f>IF(ISNUMBER(VLOOKUP($B468,Stats!$A$2:$AA$19,2,FALSE))=FALSE,"",IF(ISNUMBER(X468),(X468-VLOOKUP($B468,Stats!$A$2:$AA$19,3,FALSE))/VLOOKUP($B468,Stats!$A$2:$AA$19,17,FALSE),""))</f>
        <v>0.61985383420575335</v>
      </c>
      <c r="BB468" s="46"/>
      <c r="BC468" s="46"/>
      <c r="BD468" s="44">
        <f t="shared" si="94"/>
        <v>5.0374972895165682E-2</v>
      </c>
      <c r="BE468" s="46">
        <f>IF(ISNUMBER(VLOOKUP($B468,Stats!$A$2:$AA$19,2,FALSE))=FALSE,"",IF(ISNUMBER(Y468),(Y468-VLOOKUP($B468,Stats!$A$2:$AA$19,5,FALSE))/VLOOKUP($B468,Stats!$A$2:$AA$19,19,FALSE),""))</f>
        <v>-9.9702381591496914E-2</v>
      </c>
      <c r="BF468" s="46"/>
      <c r="BG468" s="46"/>
      <c r="BH468" s="46">
        <f>IF(ISNUMBER(VLOOKUP($B468,Stats!$A$2:$AA$19,2,FALSE))=FALSE,"",IF(ISNUMBER(Z468),(Z468-VLOOKUP($B468,Stats!$A$2:$AA$19,8,FALSE))/VLOOKUP($B468,Stats!$A$2:$AA$19,22,FALSE),""))</f>
        <v>-1.8934091891845408</v>
      </c>
      <c r="BI468" s="46" t="str">
        <f>IF(ISNUMBER(VLOOKUP($B468,Stats!$A$2:$AA$19,2,FALSE))=FALSE,"",IF(ISNUMBER(#REF!),(#REF!-VLOOKUP($B468,Stats!$A$2:$AA$19,9,FALSE))/VLOOKUP($B468,Stats!$A$2:$AA$19,23,FALSE),""))</f>
        <v/>
      </c>
      <c r="BJ468" s="46" t="str">
        <f>IF(ISNUMBER(VLOOKUP($B468,Stats!$A$2:$AA$19,2,FALSE))=FALSE,"",IF(ISNUMBER(#REF!),(#REF!-VLOOKUP($B468,Stats!$A$2:$AA$19,10,FALSE))/VLOOKUP($B468,Stats!$A$2:$AA$19,24,FALSE),""))</f>
        <v/>
      </c>
      <c r="BK468" s="44">
        <f t="shared" si="100"/>
        <v>-0.49823108964131435</v>
      </c>
      <c r="BL468" s="46" t="str">
        <f>IF(ISNUMBER(VLOOKUP($B468,Stats!$A$2:$AA$19,2,FALSE))=FALSE,"",IF(ISNUMBER(#REF!),(#REF!-VLOOKUP($B468,Stats!$A$2:$AA$19,11,FALSE))/VLOOKUP($B468,Stats!$A$2:$AA$19,25,FALSE),""))</f>
        <v/>
      </c>
      <c r="BM468" s="46">
        <f>IF(ISNUMBER(VLOOKUP($B468,Stats!$A$2:$AA$19,2,FALSE))=FALSE,"",IF(ISNUMBER(AA468),(AA468-VLOOKUP($B468,Stats!$A$2:$AA$19,12,FALSE))/VLOOKUP($B468,Stats!$A$2:$AA$19,26,FALSE),""))</f>
        <v>-0.47757021726578025</v>
      </c>
      <c r="BN468" s="46" t="str">
        <f>IF(ISNUMBER(VLOOKUP($B468,Stats!$A$2:$AA$19,2,FALSE))=FALSE,"",IF(ISNUMBER(#REF!),(#REF!-VLOOKUP($B468,Stats!$A$2:$AA$19,13,FALSE))/VLOOKUP($B468,Stats!$A$2:$AA$19,27,FALSE),""))</f>
        <v/>
      </c>
      <c r="BO468" s="46" t="str">
        <f>IF(ISNUMBER(VLOOKUP($B468,Stats!$A$2:$AA$19,2,FALSE))=FALSE,"",IF(ISNUMBER(#REF!),(#REF!-VLOOKUP($B468,Stats!$A$2:$AA$19,14,FALSE))/VLOOKUP($B468,Stats!$A$2:$AB$19,28,FALSE),""))</f>
        <v/>
      </c>
      <c r="BP468" s="46"/>
      <c r="BQ468" s="46">
        <f>IF(ISNUMBER(VLOOKUP($B468,Stats!$A$2:$AA$19,2,FALSE))=FALSE,"",IF(ISNUMBER(BM468),BM468,(VLOOKUP($B468,Stats!$A$2:$AT$19,46,FALSE)-VLOOKUP($B468,Stats!$A$2:$AA$19,12,FALSE))/VLOOKUP($B468,Stats!$A$2:$AA$19,26,FALSE)))</f>
        <v>-0.47757021726578025</v>
      </c>
      <c r="BR468" s="51">
        <f t="shared" si="101"/>
        <v>-0.47757021726578025</v>
      </c>
      <c r="BS468" s="32" t="str">
        <f t="shared" si="95"/>
        <v>7946_201507</v>
      </c>
      <c r="BT468" s="53">
        <f t="shared" si="96"/>
        <v>-0.38437770265891152</v>
      </c>
    </row>
    <row r="469" spans="1:72" x14ac:dyDescent="0.15">
      <c r="S469" t="str">
        <f>IF(ISNUMBER(R469),VLOOKUP(B469,Index!$B$3:$AB$18,27,FALSE),"")</f>
        <v/>
      </c>
      <c r="T469" t="str">
        <f>IF(ISNUMBER($R469),VLOOKUP($B469,Index!$B$21:$AB$36,27,FALSE),"")</f>
        <v/>
      </c>
      <c r="U469" t="str">
        <f>IF(ISNUMBER($R469),VLOOKUP($B469,Index!$B$39:$AB$54,27,FALSE),"")</f>
        <v/>
      </c>
      <c r="Z469" t="str">
        <f t="shared" si="97"/>
        <v/>
      </c>
      <c r="AA469" t="s">
        <v>25</v>
      </c>
      <c r="AF469" t="str">
        <f t="shared" si="98"/>
        <v/>
      </c>
      <c r="AG469" t="s">
        <v>25</v>
      </c>
      <c r="AK469" t="str">
        <f t="shared" si="102"/>
        <v/>
      </c>
      <c r="AL469" t="str">
        <f t="shared" si="102"/>
        <v/>
      </c>
      <c r="AM469" t="str">
        <f t="shared" si="102"/>
        <v/>
      </c>
      <c r="AN469" t="str">
        <f t="shared" si="102"/>
        <v/>
      </c>
      <c r="AO469" t="str">
        <f t="shared" si="102"/>
        <v/>
      </c>
      <c r="AP469" t="str">
        <f t="shared" si="102"/>
        <v/>
      </c>
      <c r="AQ469" t="str">
        <f t="shared" si="102"/>
        <v/>
      </c>
      <c r="AR469" t="str">
        <f t="shared" si="102"/>
        <v/>
      </c>
      <c r="AS469" t="str">
        <f t="shared" si="102"/>
        <v/>
      </c>
      <c r="AT469" t="str">
        <f t="shared" si="102"/>
        <v/>
      </c>
      <c r="AU469" t="str">
        <f t="shared" si="102"/>
        <v/>
      </c>
      <c r="AV469" t="str">
        <f t="shared" si="102"/>
        <v/>
      </c>
      <c r="AW469" t="str">
        <f t="shared" si="102"/>
        <v/>
      </c>
      <c r="AX469" t="str">
        <f t="shared" si="102"/>
        <v/>
      </c>
      <c r="AZ469" s="46" t="str">
        <f>IF(ISNUMBER(VLOOKUP($B469,Stats!$A$2:$AA$19,2,FALSE))=FALSE,"",IF(ISNUMBER(W469),(W469-VLOOKUP($B469,Stats!$A$2:$AA$19,2,FALSE))/VLOOKUP($B469,Stats!$A$2:$AA$19,16,FALSE),""))</f>
        <v/>
      </c>
      <c r="BA469" s="46" t="str">
        <f>IF(ISNUMBER(VLOOKUP($B469,Stats!$A$2:$AA$19,2,FALSE))=FALSE,"",IF(ISNUMBER(X469),(X469-VLOOKUP($B469,Stats!$A$2:$AA$19,3,FALSE))/VLOOKUP($B469,Stats!$A$2:$AA$19,17,FALSE),""))</f>
        <v/>
      </c>
      <c r="BB469" s="46"/>
      <c r="BC469" s="46"/>
      <c r="BD469" s="44" t="str">
        <f t="shared" si="94"/>
        <v/>
      </c>
      <c r="BE469" s="46" t="str">
        <f>IF(ISNUMBER(VLOOKUP($B469,Stats!$A$2:$AA$19,2,FALSE))=FALSE,"",IF(ISNUMBER(Y469),(Y469-VLOOKUP($B469,Stats!$A$2:$AA$19,5,FALSE))/VLOOKUP($B469,Stats!$A$2:$AA$19,19,FALSE),""))</f>
        <v/>
      </c>
      <c r="BF469" s="46"/>
      <c r="BG469" s="46"/>
      <c r="BH469" s="46" t="str">
        <f>IF(ISNUMBER(VLOOKUP($B469,Stats!$A$2:$AA$19,2,FALSE))=FALSE,"",IF(ISNUMBER(Z469),(Z469-VLOOKUP($B469,Stats!$A$2:$AA$19,8,FALSE))/VLOOKUP($B469,Stats!$A$2:$AA$19,22,FALSE),""))</f>
        <v/>
      </c>
      <c r="BI469" s="46" t="str">
        <f>IF(ISNUMBER(VLOOKUP($B469,Stats!$A$2:$AA$19,2,FALSE))=FALSE,"",IF(ISNUMBER(#REF!),(#REF!-VLOOKUP($B469,Stats!$A$2:$AA$19,9,FALSE))/VLOOKUP($B469,Stats!$A$2:$AA$19,23,FALSE),""))</f>
        <v/>
      </c>
      <c r="BJ469" s="46" t="str">
        <f>IF(ISNUMBER(VLOOKUP($B469,Stats!$A$2:$AA$19,2,FALSE))=FALSE,"",IF(ISNUMBER(#REF!),(#REF!-VLOOKUP($B469,Stats!$A$2:$AA$19,10,FALSE))/VLOOKUP($B469,Stats!$A$2:$AA$19,24,FALSE),""))</f>
        <v/>
      </c>
      <c r="BK469" s="44" t="str">
        <f t="shared" si="100"/>
        <v/>
      </c>
      <c r="BL469" s="46" t="str">
        <f>IF(ISNUMBER(VLOOKUP($B469,Stats!$A$2:$AA$19,2,FALSE))=FALSE,"",IF(ISNUMBER(#REF!),(#REF!-VLOOKUP($B469,Stats!$A$2:$AA$19,11,FALSE))/VLOOKUP($B469,Stats!$A$2:$AA$19,25,FALSE),""))</f>
        <v/>
      </c>
      <c r="BM469" s="46" t="str">
        <f>IF(ISNUMBER(VLOOKUP($B469,Stats!$A$2:$AA$19,2,FALSE))=FALSE,"",IF(ISNUMBER(AA469),(AA469-VLOOKUP($B469,Stats!$A$2:$AA$19,12,FALSE))/VLOOKUP($B469,Stats!$A$2:$AA$19,26,FALSE),""))</f>
        <v/>
      </c>
      <c r="BN469" s="46" t="str">
        <f>IF(ISNUMBER(VLOOKUP($B469,Stats!$A$2:$AA$19,2,FALSE))=FALSE,"",IF(ISNUMBER(#REF!),(#REF!-VLOOKUP($B469,Stats!$A$2:$AA$19,13,FALSE))/VLOOKUP($B469,Stats!$A$2:$AA$19,27,FALSE),""))</f>
        <v/>
      </c>
      <c r="BO469" s="46" t="str">
        <f>IF(ISNUMBER(VLOOKUP($B469,Stats!$A$2:$AA$19,2,FALSE))=FALSE,"",IF(ISNUMBER(#REF!),(#REF!-VLOOKUP($B469,Stats!$A$2:$AA$19,14,FALSE))/VLOOKUP($B469,Stats!$A$2:$AB$19,28,FALSE),""))</f>
        <v/>
      </c>
      <c r="BP469" s="46"/>
      <c r="BQ469" s="46" t="str">
        <f>IF(ISNUMBER(VLOOKUP($B469,Stats!$A$2:$AA$19,2,FALSE))=FALSE,"",IF(ISNUMBER(BM469),BM469,(VLOOKUP($B469,Stats!$A$2:$AT$19,46,FALSE)-VLOOKUP($B469,Stats!$A$2:$AA$19,12,FALSE))/VLOOKUP($B469,Stats!$A$2:$AA$19,26,FALSE)))</f>
        <v/>
      </c>
      <c r="BR469" s="51" t="str">
        <f t="shared" si="101"/>
        <v/>
      </c>
      <c r="BS469" s="32" t="str">
        <f t="shared" si="95"/>
        <v/>
      </c>
      <c r="BT469" s="53" t="str">
        <f t="shared" si="96"/>
        <v/>
      </c>
    </row>
    <row r="470" spans="1:72" ht="40.5" x14ac:dyDescent="0.15">
      <c r="A470" s="1" t="s">
        <v>26</v>
      </c>
      <c r="B470" s="1" t="s">
        <v>0</v>
      </c>
      <c r="C470" s="3"/>
      <c r="D470" s="4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 t="s">
        <v>15</v>
      </c>
      <c r="J470" s="1" t="s">
        <v>16</v>
      </c>
      <c r="K470" s="1" t="s">
        <v>17</v>
      </c>
      <c r="L470" s="1" t="s">
        <v>18</v>
      </c>
      <c r="M470" s="1" t="s">
        <v>19</v>
      </c>
      <c r="N470" s="1" t="s">
        <v>20</v>
      </c>
      <c r="O470" s="1" t="s">
        <v>21</v>
      </c>
      <c r="P470" s="1" t="s">
        <v>22</v>
      </c>
      <c r="Q470" s="1" t="s">
        <v>23</v>
      </c>
      <c r="R470" s="1" t="s">
        <v>24</v>
      </c>
      <c r="S470" s="1" t="str">
        <f>IF(ISNUMBER(R470),VLOOKUP(B470,Index!$B$3:$AB$18,27,FALSE),"")</f>
        <v/>
      </c>
      <c r="T470" s="1" t="str">
        <f>IF(ISNUMBER($R470),VLOOKUP($B470,Index!$B$21:$AB$36,27,FALSE),"")</f>
        <v/>
      </c>
      <c r="U470" s="1" t="str">
        <f>IF(ISNUMBER($R470),VLOOKUP($B470,Index!$B$39:$AB$54,27,FALSE),"")</f>
        <v/>
      </c>
      <c r="W470" s="1" t="s">
        <v>1</v>
      </c>
      <c r="X470" s="1" t="s">
        <v>2</v>
      </c>
      <c r="Y470" s="1" t="s">
        <v>4</v>
      </c>
      <c r="Z470" s="1" t="str">
        <f t="shared" si="97"/>
        <v/>
      </c>
      <c r="AA470" s="1" t="s">
        <v>8</v>
      </c>
      <c r="AB470" s="27"/>
      <c r="AC470" s="1" t="s">
        <v>33</v>
      </c>
      <c r="AD470" s="1" t="s">
        <v>35</v>
      </c>
      <c r="AE470" s="1" t="s">
        <v>37</v>
      </c>
      <c r="AF470" s="1" t="str">
        <f t="shared" si="98"/>
        <v/>
      </c>
      <c r="AG470" s="1" t="s">
        <v>38</v>
      </c>
      <c r="AH470" s="27"/>
      <c r="AK470" t="str">
        <f t="shared" si="102"/>
        <v/>
      </c>
      <c r="AL470" t="str">
        <f t="shared" si="102"/>
        <v/>
      </c>
      <c r="AM470" t="str">
        <f t="shared" si="102"/>
        <v/>
      </c>
      <c r="AN470" t="str">
        <f t="shared" si="102"/>
        <v/>
      </c>
      <c r="AO470" t="str">
        <f t="shared" si="102"/>
        <v/>
      </c>
      <c r="AP470" t="str">
        <f t="shared" si="102"/>
        <v/>
      </c>
      <c r="AQ470" t="str">
        <f t="shared" si="102"/>
        <v/>
      </c>
      <c r="AR470" t="str">
        <f t="shared" si="102"/>
        <v/>
      </c>
      <c r="AS470" t="str">
        <f t="shared" si="102"/>
        <v/>
      </c>
      <c r="AT470" t="str">
        <f t="shared" si="102"/>
        <v/>
      </c>
      <c r="AU470" t="str">
        <f t="shared" si="102"/>
        <v/>
      </c>
      <c r="AV470" t="str">
        <f t="shared" si="102"/>
        <v/>
      </c>
      <c r="AW470" t="str">
        <f t="shared" si="102"/>
        <v/>
      </c>
      <c r="AX470" t="str">
        <f t="shared" si="102"/>
        <v/>
      </c>
      <c r="AZ470" s="46" t="str">
        <f>IF(ISNUMBER(VLOOKUP($B470,Stats!$A$2:$AA$19,2,FALSE))=FALSE,"",IF(ISNUMBER(W470),(W470-VLOOKUP($B470,Stats!$A$2:$AA$19,2,FALSE))/VLOOKUP($B470,Stats!$A$2:$AA$19,16,FALSE),""))</f>
        <v/>
      </c>
      <c r="BA470" s="46" t="str">
        <f>IF(ISNUMBER(VLOOKUP($B470,Stats!$A$2:$AA$19,2,FALSE))=FALSE,"",IF(ISNUMBER(X470),(X470-VLOOKUP($B470,Stats!$A$2:$AA$19,3,FALSE))/VLOOKUP($B470,Stats!$A$2:$AA$19,17,FALSE),""))</f>
        <v/>
      </c>
      <c r="BB470" s="46"/>
      <c r="BC470" s="46"/>
      <c r="BD470" s="44" t="str">
        <f t="shared" si="94"/>
        <v/>
      </c>
      <c r="BE470" s="46" t="str">
        <f>IF(ISNUMBER(VLOOKUP($B470,Stats!$A$2:$AA$19,2,FALSE))=FALSE,"",IF(ISNUMBER(Y470),(Y470-VLOOKUP($B470,Stats!$A$2:$AA$19,5,FALSE))/VLOOKUP($B470,Stats!$A$2:$AA$19,19,FALSE),""))</f>
        <v/>
      </c>
      <c r="BF470" s="46"/>
      <c r="BG470" s="46"/>
      <c r="BH470" s="46" t="str">
        <f>IF(ISNUMBER(VLOOKUP($B470,Stats!$A$2:$AA$19,2,FALSE))=FALSE,"",IF(ISNUMBER(Z470),(Z470-VLOOKUP($B470,Stats!$A$2:$AA$19,8,FALSE))/VLOOKUP($B470,Stats!$A$2:$AA$19,22,FALSE),""))</f>
        <v/>
      </c>
      <c r="BI470" s="46" t="str">
        <f>IF(ISNUMBER(VLOOKUP($B470,Stats!$A$2:$AA$19,2,FALSE))=FALSE,"",IF(ISNUMBER(#REF!),(#REF!-VLOOKUP($B470,Stats!$A$2:$AA$19,9,FALSE))/VLOOKUP($B470,Stats!$A$2:$AA$19,23,FALSE),""))</f>
        <v/>
      </c>
      <c r="BJ470" s="46" t="str">
        <f>IF(ISNUMBER(VLOOKUP($B470,Stats!$A$2:$AA$19,2,FALSE))=FALSE,"",IF(ISNUMBER(#REF!),(#REF!-VLOOKUP($B470,Stats!$A$2:$AA$19,10,FALSE))/VLOOKUP($B470,Stats!$A$2:$AA$19,24,FALSE),""))</f>
        <v/>
      </c>
      <c r="BK470" s="44" t="str">
        <f t="shared" si="100"/>
        <v/>
      </c>
      <c r="BL470" s="46" t="str">
        <f>IF(ISNUMBER(VLOOKUP($B470,Stats!$A$2:$AA$19,2,FALSE))=FALSE,"",IF(ISNUMBER(#REF!),(#REF!-VLOOKUP($B470,Stats!$A$2:$AA$19,11,FALSE))/VLOOKUP($B470,Stats!$A$2:$AA$19,25,FALSE),""))</f>
        <v/>
      </c>
      <c r="BM470" s="46" t="str">
        <f>IF(ISNUMBER(VLOOKUP($B470,Stats!$A$2:$AA$19,2,FALSE))=FALSE,"",IF(ISNUMBER(AA470),(AA470-VLOOKUP($B470,Stats!$A$2:$AA$19,12,FALSE))/VLOOKUP($B470,Stats!$A$2:$AA$19,26,FALSE),""))</f>
        <v/>
      </c>
      <c r="BN470" s="46" t="str">
        <f>IF(ISNUMBER(VLOOKUP($B470,Stats!$A$2:$AA$19,2,FALSE))=FALSE,"",IF(ISNUMBER(#REF!),(#REF!-VLOOKUP($B470,Stats!$A$2:$AA$19,13,FALSE))/VLOOKUP($B470,Stats!$A$2:$AA$19,27,FALSE),""))</f>
        <v/>
      </c>
      <c r="BO470" s="46" t="str">
        <f>IF(ISNUMBER(VLOOKUP($B470,Stats!$A$2:$AA$19,2,FALSE))=FALSE,"",IF(ISNUMBER(#REF!),(#REF!-VLOOKUP($B470,Stats!$A$2:$AA$19,14,FALSE))/VLOOKUP($B470,Stats!$A$2:$AB$19,28,FALSE),""))</f>
        <v/>
      </c>
      <c r="BP470" s="46"/>
      <c r="BQ470" s="46" t="str">
        <f>IF(ISNUMBER(VLOOKUP($B470,Stats!$A$2:$AA$19,2,FALSE))=FALSE,"",IF(ISNUMBER(BM470),BM470,(VLOOKUP($B470,Stats!$A$2:$AT$19,46,FALSE)-VLOOKUP($B470,Stats!$A$2:$AA$19,12,FALSE))/VLOOKUP($B470,Stats!$A$2:$AA$19,26,FALSE)))</f>
        <v/>
      </c>
      <c r="BR470" s="51" t="str">
        <f t="shared" si="101"/>
        <v/>
      </c>
      <c r="BS470" s="32" t="str">
        <f t="shared" si="95"/>
        <v/>
      </c>
      <c r="BT470" s="53" t="str">
        <f t="shared" si="96"/>
        <v/>
      </c>
    </row>
    <row r="471" spans="1:72" x14ac:dyDescent="0.15">
      <c r="A471" s="5">
        <v>8540</v>
      </c>
      <c r="B471" s="5" t="s">
        <v>27</v>
      </c>
      <c r="C471" s="3">
        <v>0</v>
      </c>
      <c r="D471" s="11">
        <v>0.45957536557930245</v>
      </c>
      <c r="E471" s="6">
        <v>1.5643500431433803E-2</v>
      </c>
      <c r="F471" s="12">
        <v>67</v>
      </c>
      <c r="G471" s="12">
        <v>48</v>
      </c>
      <c r="H471" s="13">
        <v>1.2714282115052752E-2</v>
      </c>
      <c r="I471" s="13">
        <v>-9.5643403801197457E-3</v>
      </c>
      <c r="J471" s="12">
        <v>8</v>
      </c>
      <c r="K471" s="12">
        <v>7</v>
      </c>
      <c r="L471" s="13">
        <v>4.66527593400341E-2</v>
      </c>
      <c r="M471" s="13">
        <v>-5.8753065997376175E-2</v>
      </c>
      <c r="N471" s="8">
        <v>2.0922000000000001</v>
      </c>
      <c r="O471" s="8">
        <v>1.4708942632170978</v>
      </c>
      <c r="P471" s="14">
        <v>42086</v>
      </c>
      <c r="Q471" s="13">
        <v>-8.3479607640681408E-2</v>
      </c>
      <c r="R471" s="14">
        <v>42041</v>
      </c>
      <c r="S471" s="14">
        <f>IF(ISNUMBER(R471),VLOOKUP(B471,Index!$B$3:$AB$18,27,FALSE),"")</f>
        <v>42041</v>
      </c>
      <c r="T471" s="14">
        <f>IF(ISNUMBER($R471),VLOOKUP($B471,Index!$B$21:$AB$36,27,FALSE),"")</f>
        <v>41996</v>
      </c>
      <c r="U471" s="14">
        <f>IF(ISNUMBER($R471),VLOOKUP($B471,Index!$B$39:$AB$54,27,FALSE),"")</f>
        <v>42003</v>
      </c>
      <c r="W471" s="6">
        <v>0.96752708543011046</v>
      </c>
      <c r="X471" s="7">
        <v>0.58260869565217388</v>
      </c>
      <c r="Y471" s="6">
        <v>0.29681455164694515</v>
      </c>
      <c r="Z471" s="8" t="str">
        <f t="shared" si="97"/>
        <v/>
      </c>
      <c r="AA471" s="9">
        <v>5.5052410830371645</v>
      </c>
      <c r="AB471" s="28"/>
      <c r="AC471" s="6">
        <v>0.9361086610408843</v>
      </c>
      <c r="AD471" s="7">
        <v>0.33943289224952738</v>
      </c>
      <c r="AE471" s="6">
        <v>8.8098878069377065E-2</v>
      </c>
      <c r="AF471" s="8" t="str">
        <f t="shared" si="98"/>
        <v/>
      </c>
      <c r="AG471" s="9">
        <v>30.307679382360213</v>
      </c>
      <c r="AH471" s="28"/>
      <c r="AK471" t="str">
        <f t="shared" si="102"/>
        <v/>
      </c>
      <c r="AL471" t="str">
        <f t="shared" si="102"/>
        <v/>
      </c>
      <c r="AM471" t="str">
        <f t="shared" si="102"/>
        <v/>
      </c>
      <c r="AN471" t="str">
        <f t="shared" si="102"/>
        <v/>
      </c>
      <c r="AO471" t="str">
        <f t="shared" si="102"/>
        <v/>
      </c>
      <c r="AP471" t="str">
        <f t="shared" si="102"/>
        <v/>
      </c>
      <c r="AQ471" t="str">
        <f t="shared" si="102"/>
        <v/>
      </c>
      <c r="AR471" t="str">
        <f t="shared" si="102"/>
        <v/>
      </c>
      <c r="AS471" t="str">
        <f t="shared" si="102"/>
        <v/>
      </c>
      <c r="AT471" t="str">
        <f t="shared" si="102"/>
        <v/>
      </c>
      <c r="AU471" t="str">
        <f t="shared" si="102"/>
        <v/>
      </c>
      <c r="AV471" t="str">
        <f t="shared" si="102"/>
        <v/>
      </c>
      <c r="AW471" t="str">
        <f t="shared" si="102"/>
        <v/>
      </c>
      <c r="AX471" t="str">
        <f t="shared" si="102"/>
        <v/>
      </c>
      <c r="AZ471" s="46" t="str">
        <f>IF(ISNUMBER(VLOOKUP($B471,Stats!$A$2:$AA$19,2,FALSE))=FALSE,"",IF(ISNUMBER(W471),(W471-VLOOKUP($B471,Stats!$A$2:$AA$19,2,FALSE))/VLOOKUP($B471,Stats!$A$2:$AA$19,16,FALSE),""))</f>
        <v/>
      </c>
      <c r="BA471" s="46" t="str">
        <f>IF(ISNUMBER(VLOOKUP($B471,Stats!$A$2:$AA$19,2,FALSE))=FALSE,"",IF(ISNUMBER(X471),(X471-VLOOKUP($B471,Stats!$A$2:$AA$19,3,FALSE))/VLOOKUP($B471,Stats!$A$2:$AA$19,17,FALSE),""))</f>
        <v/>
      </c>
      <c r="BB471" s="46"/>
      <c r="BC471" s="46"/>
      <c r="BD471" s="44" t="str">
        <f t="shared" si="94"/>
        <v/>
      </c>
      <c r="BE471" s="46" t="str">
        <f>IF(ISNUMBER(VLOOKUP($B471,Stats!$A$2:$AA$19,2,FALSE))=FALSE,"",IF(ISNUMBER(Y471),(Y471-VLOOKUP($B471,Stats!$A$2:$AA$19,5,FALSE))/VLOOKUP($B471,Stats!$A$2:$AA$19,19,FALSE),""))</f>
        <v/>
      </c>
      <c r="BF471" s="46"/>
      <c r="BG471" s="46"/>
      <c r="BH471" s="46" t="str">
        <f>IF(ISNUMBER(VLOOKUP($B471,Stats!$A$2:$AA$19,2,FALSE))=FALSE,"",IF(ISNUMBER(Z471),(Z471-VLOOKUP($B471,Stats!$A$2:$AA$19,8,FALSE))/VLOOKUP($B471,Stats!$A$2:$AA$19,22,FALSE),""))</f>
        <v/>
      </c>
      <c r="BI471" s="46" t="str">
        <f>IF(ISNUMBER(VLOOKUP($B471,Stats!$A$2:$AA$19,2,FALSE))=FALSE,"",IF(ISNUMBER(#REF!),(#REF!-VLOOKUP($B471,Stats!$A$2:$AA$19,9,FALSE))/VLOOKUP($B471,Stats!$A$2:$AA$19,23,FALSE),""))</f>
        <v/>
      </c>
      <c r="BJ471" s="46" t="str">
        <f>IF(ISNUMBER(VLOOKUP($B471,Stats!$A$2:$AA$19,2,FALSE))=FALSE,"",IF(ISNUMBER(#REF!),(#REF!-VLOOKUP($B471,Stats!$A$2:$AA$19,10,FALSE))/VLOOKUP($B471,Stats!$A$2:$AA$19,24,FALSE),""))</f>
        <v/>
      </c>
      <c r="BK471" s="44" t="str">
        <f t="shared" si="100"/>
        <v/>
      </c>
      <c r="BL471" s="46" t="str">
        <f>IF(ISNUMBER(VLOOKUP($B471,Stats!$A$2:$AA$19,2,FALSE))=FALSE,"",IF(ISNUMBER(#REF!),(#REF!-VLOOKUP($B471,Stats!$A$2:$AA$19,11,FALSE))/VLOOKUP($B471,Stats!$A$2:$AA$19,25,FALSE),""))</f>
        <v/>
      </c>
      <c r="BM471" s="46" t="str">
        <f>IF(ISNUMBER(VLOOKUP($B471,Stats!$A$2:$AA$19,2,FALSE))=FALSE,"",IF(ISNUMBER(AA471),(AA471-VLOOKUP($B471,Stats!$A$2:$AA$19,12,FALSE))/VLOOKUP($B471,Stats!$A$2:$AA$19,26,FALSE),""))</f>
        <v/>
      </c>
      <c r="BN471" s="46" t="str">
        <f>IF(ISNUMBER(VLOOKUP($B471,Stats!$A$2:$AA$19,2,FALSE))=FALSE,"",IF(ISNUMBER(#REF!),(#REF!-VLOOKUP($B471,Stats!$A$2:$AA$19,13,FALSE))/VLOOKUP($B471,Stats!$A$2:$AA$19,27,FALSE),""))</f>
        <v/>
      </c>
      <c r="BO471" s="46" t="str">
        <f>IF(ISNUMBER(VLOOKUP($B471,Stats!$A$2:$AA$19,2,FALSE))=FALSE,"",IF(ISNUMBER(#REF!),(#REF!-VLOOKUP($B471,Stats!$A$2:$AA$19,14,FALSE))/VLOOKUP($B471,Stats!$A$2:$AB$19,28,FALSE),""))</f>
        <v/>
      </c>
      <c r="BP471" s="46"/>
      <c r="BQ471" s="46" t="str">
        <f>IF(ISNUMBER(VLOOKUP($B471,Stats!$A$2:$AA$19,2,FALSE))=FALSE,"",IF(ISNUMBER(BM471),BM471,(VLOOKUP($B471,Stats!$A$2:$AT$19,46,FALSE)-VLOOKUP($B471,Stats!$A$2:$AA$19,12,FALSE))/VLOOKUP($B471,Stats!$A$2:$AA$19,26,FALSE)))</f>
        <v/>
      </c>
      <c r="BR471" s="51" t="str">
        <f t="shared" si="101"/>
        <v/>
      </c>
      <c r="BS471" s="32" t="str">
        <f t="shared" si="95"/>
        <v/>
      </c>
      <c r="BT471" s="53" t="str">
        <f t="shared" si="96"/>
        <v/>
      </c>
    </row>
    <row r="472" spans="1:72" x14ac:dyDescent="0.15">
      <c r="A472" s="5">
        <v>8540</v>
      </c>
      <c r="B472" s="5" t="s">
        <v>28</v>
      </c>
      <c r="C472" s="3">
        <v>0</v>
      </c>
      <c r="D472" s="11">
        <v>2.8355703093844824E-2</v>
      </c>
      <c r="E472" s="6">
        <v>1.2892104879461422E-2</v>
      </c>
      <c r="F472" s="15">
        <v>4.7857142857142856</v>
      </c>
      <c r="G472" s="15">
        <v>3.4285714285714284</v>
      </c>
      <c r="H472" s="13">
        <v>1.2362223419071805E-2</v>
      </c>
      <c r="I472" s="13">
        <v>-8.0591506014990634E-3</v>
      </c>
      <c r="J472" s="12">
        <v>3.5</v>
      </c>
      <c r="K472" s="12">
        <v>2.0714285714285716</v>
      </c>
      <c r="L472" s="13">
        <v>2.1906001318689489E-2</v>
      </c>
      <c r="M472" s="13">
        <v>-1.7075365700674527E-2</v>
      </c>
      <c r="N472" s="8">
        <v>1.785885714285715</v>
      </c>
      <c r="O472" s="8">
        <v>1.0405694633645366</v>
      </c>
      <c r="P472" s="14"/>
      <c r="Q472" s="13">
        <v>-2.512180137592479E-2</v>
      </c>
      <c r="R472" s="14"/>
      <c r="S472" s="14" t="str">
        <f>IF(ISNUMBER(R472),VLOOKUP(B472,Index!$B$3:$AB$18,27,FALSE),"")</f>
        <v/>
      </c>
      <c r="T472" s="14" t="str">
        <f>IF(ISNUMBER($R472),VLOOKUP($B472,Index!$B$21:$AB$36,27,FALSE),"")</f>
        <v/>
      </c>
      <c r="U472" s="14" t="str">
        <f>IF(ISNUMBER($R472),VLOOKUP($B472,Index!$B$39:$AB$54,27,FALSE),"")</f>
        <v/>
      </c>
      <c r="W472" s="6">
        <v>1.1930775323867588</v>
      </c>
      <c r="X472" s="8">
        <v>0.60612244897959189</v>
      </c>
      <c r="Y472" s="6">
        <v>0.24461049151721173</v>
      </c>
      <c r="Z472" s="8" t="str">
        <f t="shared" si="97"/>
        <v/>
      </c>
      <c r="AA472" s="9" t="s">
        <v>25</v>
      </c>
      <c r="AB472" s="28"/>
      <c r="AC472" s="6">
        <v>1.4234339982860775</v>
      </c>
      <c r="AD472" s="8">
        <v>0.36738442315701797</v>
      </c>
      <c r="AE472" s="6">
        <v>5.9834292560291914E-2</v>
      </c>
      <c r="AF472" s="8" t="str">
        <f t="shared" si="98"/>
        <v/>
      </c>
      <c r="AG472" s="9" t="s">
        <v>25</v>
      </c>
      <c r="AH472" s="28"/>
      <c r="AK472" t="str">
        <f t="shared" si="102"/>
        <v/>
      </c>
      <c r="AL472" t="str">
        <f t="shared" si="102"/>
        <v/>
      </c>
      <c r="AM472" t="str">
        <f t="shared" si="102"/>
        <v/>
      </c>
      <c r="AN472" t="str">
        <f t="shared" si="102"/>
        <v/>
      </c>
      <c r="AO472" t="str">
        <f t="shared" si="102"/>
        <v/>
      </c>
      <c r="AP472" t="str">
        <f t="shared" si="102"/>
        <v/>
      </c>
      <c r="AQ472" t="str">
        <f t="shared" si="102"/>
        <v/>
      </c>
      <c r="AR472" t="str">
        <f t="shared" si="102"/>
        <v/>
      </c>
      <c r="AS472" t="str">
        <f t="shared" si="102"/>
        <v/>
      </c>
      <c r="AT472" t="str">
        <f t="shared" si="102"/>
        <v/>
      </c>
      <c r="AU472" t="str">
        <f t="shared" si="102"/>
        <v/>
      </c>
      <c r="AV472" t="str">
        <f t="shared" si="102"/>
        <v/>
      </c>
      <c r="AW472" t="str">
        <f t="shared" si="102"/>
        <v/>
      </c>
      <c r="AX472" t="str">
        <f t="shared" si="102"/>
        <v/>
      </c>
      <c r="AZ472" s="46" t="str">
        <f>IF(ISNUMBER(VLOOKUP($B472,Stats!$A$2:$AA$19,2,FALSE))=FALSE,"",IF(ISNUMBER(W472),(W472-VLOOKUP($B472,Stats!$A$2:$AA$19,2,FALSE))/VLOOKUP($B472,Stats!$A$2:$AA$19,16,FALSE),""))</f>
        <v/>
      </c>
      <c r="BA472" s="46" t="str">
        <f>IF(ISNUMBER(VLOOKUP($B472,Stats!$A$2:$AA$19,2,FALSE))=FALSE,"",IF(ISNUMBER(X472),(X472-VLOOKUP($B472,Stats!$A$2:$AA$19,3,FALSE))/VLOOKUP($B472,Stats!$A$2:$AA$19,17,FALSE),""))</f>
        <v/>
      </c>
      <c r="BB472" s="46"/>
      <c r="BC472" s="46"/>
      <c r="BD472" s="44" t="str">
        <f t="shared" si="94"/>
        <v/>
      </c>
      <c r="BE472" s="46" t="str">
        <f>IF(ISNUMBER(VLOOKUP($B472,Stats!$A$2:$AA$19,2,FALSE))=FALSE,"",IF(ISNUMBER(Y472),(Y472-VLOOKUP($B472,Stats!$A$2:$AA$19,5,FALSE))/VLOOKUP($B472,Stats!$A$2:$AA$19,19,FALSE),""))</f>
        <v/>
      </c>
      <c r="BF472" s="46"/>
      <c r="BG472" s="46"/>
      <c r="BH472" s="46" t="str">
        <f>IF(ISNUMBER(VLOOKUP($B472,Stats!$A$2:$AA$19,2,FALSE))=FALSE,"",IF(ISNUMBER(Z472),(Z472-VLOOKUP($B472,Stats!$A$2:$AA$19,8,FALSE))/VLOOKUP($B472,Stats!$A$2:$AA$19,22,FALSE),""))</f>
        <v/>
      </c>
      <c r="BI472" s="46" t="str">
        <f>IF(ISNUMBER(VLOOKUP($B472,Stats!$A$2:$AA$19,2,FALSE))=FALSE,"",IF(ISNUMBER(#REF!),(#REF!-VLOOKUP($B472,Stats!$A$2:$AA$19,9,FALSE))/VLOOKUP($B472,Stats!$A$2:$AA$19,23,FALSE),""))</f>
        <v/>
      </c>
      <c r="BJ472" s="46" t="str">
        <f>IF(ISNUMBER(VLOOKUP($B472,Stats!$A$2:$AA$19,2,FALSE))=FALSE,"",IF(ISNUMBER(#REF!),(#REF!-VLOOKUP($B472,Stats!$A$2:$AA$19,10,FALSE))/VLOOKUP($B472,Stats!$A$2:$AA$19,24,FALSE),""))</f>
        <v/>
      </c>
      <c r="BK472" s="44" t="str">
        <f t="shared" si="100"/>
        <v/>
      </c>
      <c r="BL472" s="46" t="str">
        <f>IF(ISNUMBER(VLOOKUP($B472,Stats!$A$2:$AA$19,2,FALSE))=FALSE,"",IF(ISNUMBER(#REF!),(#REF!-VLOOKUP($B472,Stats!$A$2:$AA$19,11,FALSE))/VLOOKUP($B472,Stats!$A$2:$AA$19,25,FALSE),""))</f>
        <v/>
      </c>
      <c r="BM472" s="46" t="str">
        <f>IF(ISNUMBER(VLOOKUP($B472,Stats!$A$2:$AA$19,2,FALSE))=FALSE,"",IF(ISNUMBER(AA472),(AA472-VLOOKUP($B472,Stats!$A$2:$AA$19,12,FALSE))/VLOOKUP($B472,Stats!$A$2:$AA$19,26,FALSE),""))</f>
        <v/>
      </c>
      <c r="BN472" s="46" t="str">
        <f>IF(ISNUMBER(VLOOKUP($B472,Stats!$A$2:$AA$19,2,FALSE))=FALSE,"",IF(ISNUMBER(#REF!),(#REF!-VLOOKUP($B472,Stats!$A$2:$AA$19,13,FALSE))/VLOOKUP($B472,Stats!$A$2:$AA$19,27,FALSE),""))</f>
        <v/>
      </c>
      <c r="BO472" s="46" t="str">
        <f>IF(ISNUMBER(VLOOKUP($B472,Stats!$A$2:$AA$19,2,FALSE))=FALSE,"",IF(ISNUMBER(#REF!),(#REF!-VLOOKUP($B472,Stats!$A$2:$AA$19,14,FALSE))/VLOOKUP($B472,Stats!$A$2:$AB$19,28,FALSE),""))</f>
        <v/>
      </c>
      <c r="BP472" s="46"/>
      <c r="BQ472" s="46" t="str">
        <f>IF(ISNUMBER(VLOOKUP($B472,Stats!$A$2:$AA$19,2,FALSE))=FALSE,"",IF(ISNUMBER(BM472),BM472,(VLOOKUP($B472,Stats!$A$2:$AT$19,46,FALSE)-VLOOKUP($B472,Stats!$A$2:$AA$19,12,FALSE))/VLOOKUP($B472,Stats!$A$2:$AA$19,26,FALSE)))</f>
        <v/>
      </c>
      <c r="BR472" s="51" t="str">
        <f t="shared" si="101"/>
        <v/>
      </c>
      <c r="BS472" s="32" t="str">
        <f t="shared" si="95"/>
        <v/>
      </c>
      <c r="BT472" s="53" t="str">
        <f t="shared" si="96"/>
        <v/>
      </c>
    </row>
    <row r="473" spans="1:72" x14ac:dyDescent="0.15">
      <c r="A473" s="16">
        <v>8540</v>
      </c>
      <c r="B473" s="17">
        <v>201421</v>
      </c>
      <c r="C473" s="3">
        <v>0</v>
      </c>
      <c r="D473" s="23">
        <v>-2.6996625421822462E-2</v>
      </c>
      <c r="E473" s="18">
        <v>3.6363809848487957E-3</v>
      </c>
      <c r="F473" s="24">
        <v>2</v>
      </c>
      <c r="G473" s="24">
        <v>5</v>
      </c>
      <c r="H473" s="20">
        <v>9.6551756130669464E-4</v>
      </c>
      <c r="I473" s="20">
        <v>-5.8411178286804418E-3</v>
      </c>
      <c r="J473" s="24">
        <v>2</v>
      </c>
      <c r="K473" s="24">
        <v>3</v>
      </c>
      <c r="L473" s="20">
        <v>1.8607314105774098E-3</v>
      </c>
      <c r="M473" s="20">
        <v>-7.6625659050967299E-3</v>
      </c>
      <c r="N473" s="19">
        <v>1.4225000000000001</v>
      </c>
      <c r="O473" s="19">
        <v>1.000070303712036</v>
      </c>
      <c r="P473" s="25">
        <v>41921</v>
      </c>
      <c r="Q473" s="20">
        <v>-2.706502636203878E-2</v>
      </c>
      <c r="R473" s="25">
        <v>41929</v>
      </c>
      <c r="S473" s="25">
        <f>IF(ISNUMBER(R473),VLOOKUP(B473,Index!$B$3:$AB$18,27,FALSE),"")</f>
        <v>41929</v>
      </c>
      <c r="T473" s="25">
        <f>IF(ISNUMBER($R473),VLOOKUP($B473,Index!$B$21:$AB$36,27,FALSE),"")</f>
        <v>41929</v>
      </c>
      <c r="U473" s="25">
        <f>IF(ISNUMBER($R473),VLOOKUP($B473,Index!$B$39:$AB$54,27,FALSE),"")</f>
        <v>41929</v>
      </c>
      <c r="W473" s="18">
        <v>-0.97187851518560875</v>
      </c>
      <c r="X473" s="19">
        <v>0.2857142857142857</v>
      </c>
      <c r="Y473" s="18">
        <v>6.8995478113490619E-2</v>
      </c>
      <c r="Z473" s="19">
        <f t="shared" si="97"/>
        <v>0</v>
      </c>
      <c r="AA473" s="21" t="s">
        <v>25</v>
      </c>
      <c r="AB473" s="28"/>
      <c r="AC473" s="18">
        <v>0.94454784827938354</v>
      </c>
      <c r="AD473" s="19">
        <v>8.1632653061224483E-2</v>
      </c>
      <c r="AE473" s="18">
        <v>4.7603760001091629E-3</v>
      </c>
      <c r="AF473" s="19">
        <f t="shared" si="98"/>
        <v>0</v>
      </c>
      <c r="AG473" s="21" t="s">
        <v>25</v>
      </c>
      <c r="AH473" s="28"/>
      <c r="AK473" t="str">
        <f t="shared" ref="AK473:AX482" si="103">IF($B473=AK$2,$AA473,"")</f>
        <v/>
      </c>
      <c r="AL473" t="str">
        <f t="shared" si="103"/>
        <v/>
      </c>
      <c r="AM473" t="str">
        <f t="shared" si="103"/>
        <v/>
      </c>
      <c r="AN473" t="str">
        <f t="shared" si="103"/>
        <v/>
      </c>
      <c r="AO473" t="str">
        <f t="shared" si="103"/>
        <v/>
      </c>
      <c r="AP473" t="str">
        <f t="shared" si="103"/>
        <v/>
      </c>
      <c r="AQ473" t="str">
        <f t="shared" si="103"/>
        <v/>
      </c>
      <c r="AR473" t="str">
        <f t="shared" si="103"/>
        <v/>
      </c>
      <c r="AS473" t="str">
        <f t="shared" si="103"/>
        <v/>
      </c>
      <c r="AT473" t="str">
        <f t="shared" si="103"/>
        <v/>
      </c>
      <c r="AU473" t="str">
        <f t="shared" si="103"/>
        <v/>
      </c>
      <c r="AV473" t="str">
        <f t="shared" si="103"/>
        <v/>
      </c>
      <c r="AW473" t="str">
        <f t="shared" si="103"/>
        <v/>
      </c>
      <c r="AX473" t="str">
        <f t="shared" si="103"/>
        <v/>
      </c>
      <c r="AZ473" s="46">
        <f>IF(ISNUMBER(VLOOKUP($B473,Stats!$A$2:$AA$19,2,FALSE))=FALSE,"",IF(ISNUMBER(W473),(W473-VLOOKUP($B473,Stats!$A$2:$AA$19,2,FALSE))/VLOOKUP($B473,Stats!$A$2:$AA$19,16,FALSE),""))</f>
        <v>-1.1039345642786966</v>
      </c>
      <c r="BA473" s="46">
        <f>IF(ISNUMBER(VLOOKUP($B473,Stats!$A$2:$AA$19,2,FALSE))=FALSE,"",IF(ISNUMBER(X473),(X473-VLOOKUP($B473,Stats!$A$2:$AA$19,3,FALSE))/VLOOKUP($B473,Stats!$A$2:$AA$19,17,FALSE),""))</f>
        <v>-0.6967057200847836</v>
      </c>
      <c r="BB473" s="46"/>
      <c r="BC473" s="46"/>
      <c r="BD473" s="44">
        <f t="shared" si="94"/>
        <v>-0.90032014218174017</v>
      </c>
      <c r="BE473" s="46">
        <f>IF(ISNUMBER(VLOOKUP($B473,Stats!$A$2:$AA$19,2,FALSE))=FALSE,"",IF(ISNUMBER(Y473),(Y473-VLOOKUP($B473,Stats!$A$2:$AA$19,5,FALSE))/VLOOKUP($B473,Stats!$A$2:$AA$19,19,FALSE),""))</f>
        <v>-0.22861143600780962</v>
      </c>
      <c r="BF473" s="46"/>
      <c r="BG473" s="46"/>
      <c r="BH473" s="46">
        <f>IF(ISNUMBER(VLOOKUP($B473,Stats!$A$2:$AA$19,2,FALSE))=FALSE,"",IF(ISNUMBER(Z473),(Z473-VLOOKUP($B473,Stats!$A$2:$AA$19,8,FALSE))/VLOOKUP($B473,Stats!$A$2:$AA$19,22,FALSE),""))</f>
        <v>-0.61753828864926419</v>
      </c>
      <c r="BI473" s="46" t="str">
        <f>IF(ISNUMBER(VLOOKUP($B473,Stats!$A$2:$AA$19,2,FALSE))=FALSE,"",IF(ISNUMBER(#REF!),(#REF!-VLOOKUP($B473,Stats!$A$2:$AA$19,9,FALSE))/VLOOKUP($B473,Stats!$A$2:$AA$19,23,FALSE),""))</f>
        <v/>
      </c>
      <c r="BJ473" s="46" t="str">
        <f>IF(ISNUMBER(VLOOKUP($B473,Stats!$A$2:$AA$19,2,FALSE))=FALSE,"",IF(ISNUMBER(#REF!),(#REF!-VLOOKUP($B473,Stats!$A$2:$AA$19,10,FALSE))/VLOOKUP($B473,Stats!$A$2:$AA$19,24,FALSE),""))</f>
        <v/>
      </c>
      <c r="BK473" s="44">
        <f t="shared" si="100"/>
        <v>-2.5233481389312529E-2</v>
      </c>
      <c r="BL473" s="46" t="str">
        <f>IF(ISNUMBER(VLOOKUP($B473,Stats!$A$2:$AA$19,2,FALSE))=FALSE,"",IF(ISNUMBER(#REF!),(#REF!-VLOOKUP($B473,Stats!$A$2:$AA$19,11,FALSE))/VLOOKUP($B473,Stats!$A$2:$AA$19,25,FALSE),""))</f>
        <v/>
      </c>
      <c r="BM473" s="46" t="str">
        <f>IF(ISNUMBER(VLOOKUP($B473,Stats!$A$2:$AA$19,2,FALSE))=FALSE,"",IF(ISNUMBER(AA473),(AA473-VLOOKUP($B473,Stats!$A$2:$AA$19,12,FALSE))/VLOOKUP($B473,Stats!$A$2:$AA$19,26,FALSE),""))</f>
        <v/>
      </c>
      <c r="BN473" s="46" t="str">
        <f>IF(ISNUMBER(VLOOKUP($B473,Stats!$A$2:$AA$19,2,FALSE))=FALSE,"",IF(ISNUMBER(#REF!),(#REF!-VLOOKUP($B473,Stats!$A$2:$AA$19,13,FALSE))/VLOOKUP($B473,Stats!$A$2:$AA$19,27,FALSE),""))</f>
        <v/>
      </c>
      <c r="BO473" s="46" t="str">
        <f>IF(ISNUMBER(VLOOKUP($B473,Stats!$A$2:$AA$19,2,FALSE))=FALSE,"",IF(ISNUMBER(#REF!),(#REF!-VLOOKUP($B473,Stats!$A$2:$AA$19,14,FALSE))/VLOOKUP($B473,Stats!$A$2:$AB$19,28,FALSE),""))</f>
        <v/>
      </c>
      <c r="BP473" s="46"/>
      <c r="BQ473" s="46">
        <f>IF(ISNUMBER(VLOOKUP($B473,Stats!$A$2:$AA$19,2,FALSE))=FALSE,"",IF(ISNUMBER(BM473),BM473,(VLOOKUP($B473,Stats!$A$2:$AT$19,46,FALSE)-VLOOKUP($B473,Stats!$A$2:$AA$19,12,FALSE))/VLOOKUP($B473,Stats!$A$2:$AA$19,26,FALSE)))</f>
        <v>-0.81319138310867711</v>
      </c>
      <c r="BR473" s="51">
        <f t="shared" si="101"/>
        <v>-0.81319138310867711</v>
      </c>
      <c r="BS473" s="32" t="str">
        <f t="shared" si="95"/>
        <v>8540_201421</v>
      </c>
      <c r="BT473" s="53">
        <f t="shared" si="96"/>
        <v>-0.35784239389167105</v>
      </c>
    </row>
    <row r="474" spans="1:72" x14ac:dyDescent="0.15">
      <c r="A474" s="16">
        <v>8540</v>
      </c>
      <c r="B474" s="17">
        <v>201422</v>
      </c>
      <c r="C474" s="3">
        <v>0</v>
      </c>
      <c r="D474" s="23">
        <v>4.7326589595375834E-2</v>
      </c>
      <c r="E474" s="18">
        <v>6.9592540018662509E-3</v>
      </c>
      <c r="F474" s="24">
        <v>5</v>
      </c>
      <c r="G474" s="24">
        <v>5</v>
      </c>
      <c r="H474" s="20">
        <v>1.0768494403294016E-2</v>
      </c>
      <c r="I474" s="20">
        <v>-1.4555848319686814E-3</v>
      </c>
      <c r="J474" s="24">
        <v>4</v>
      </c>
      <c r="K474" s="24">
        <v>5</v>
      </c>
      <c r="L474" s="20">
        <v>1.5349791327721629E-2</v>
      </c>
      <c r="M474" s="20">
        <v>-3.5353535353535026E-3</v>
      </c>
      <c r="N474" s="19">
        <v>1.4495</v>
      </c>
      <c r="O474" s="19">
        <v>1.0419062679700977</v>
      </c>
      <c r="P474" s="25">
        <v>41943</v>
      </c>
      <c r="Q474" s="20">
        <v>-7.259919493962097E-3</v>
      </c>
      <c r="R474" s="25">
        <v>41939</v>
      </c>
      <c r="S474" s="25">
        <f>IF(ISNUMBER(R474),VLOOKUP(B474,Index!$B$3:$AB$18,27,FALSE),"")</f>
        <v>41939</v>
      </c>
      <c r="T474" s="25">
        <f>IF(ISNUMBER($R474),VLOOKUP($B474,Index!$B$21:$AB$36,27,FALSE),"")</f>
        <v>41935</v>
      </c>
      <c r="U474" s="25">
        <f>IF(ISNUMBER($R474),VLOOKUP($B474,Index!$B$39:$AB$54,27,FALSE),"")</f>
        <v>41936</v>
      </c>
      <c r="W474" s="18">
        <v>1.419797687861275</v>
      </c>
      <c r="X474" s="19">
        <v>0.5</v>
      </c>
      <c r="Y474" s="18">
        <v>0.13204256076923424</v>
      </c>
      <c r="Z474" s="19">
        <f t="shared" si="97"/>
        <v>0</v>
      </c>
      <c r="AA474" s="21">
        <v>6.5188862816917235</v>
      </c>
      <c r="AB474" s="28"/>
      <c r="AC474" s="18">
        <v>2.0158254744562227</v>
      </c>
      <c r="AD474" s="19">
        <v>0.25</v>
      </c>
      <c r="AE474" s="18">
        <v>1.7435237854496917E-2</v>
      </c>
      <c r="AF474" s="19">
        <f t="shared" si="98"/>
        <v>0</v>
      </c>
      <c r="AG474" s="21">
        <v>42.495878353628541</v>
      </c>
      <c r="AH474" s="28"/>
      <c r="AK474" t="str">
        <f t="shared" si="103"/>
        <v/>
      </c>
      <c r="AL474">
        <f t="shared" si="103"/>
        <v>6.5188862816917235</v>
      </c>
      <c r="AM474" t="str">
        <f t="shared" si="103"/>
        <v/>
      </c>
      <c r="AN474" t="str">
        <f t="shared" si="103"/>
        <v/>
      </c>
      <c r="AO474" t="str">
        <f t="shared" si="103"/>
        <v/>
      </c>
      <c r="AP474" t="str">
        <f t="shared" si="103"/>
        <v/>
      </c>
      <c r="AQ474" t="str">
        <f t="shared" si="103"/>
        <v/>
      </c>
      <c r="AR474" t="str">
        <f t="shared" si="103"/>
        <v/>
      </c>
      <c r="AS474" t="str">
        <f t="shared" si="103"/>
        <v/>
      </c>
      <c r="AT474" t="str">
        <f t="shared" si="103"/>
        <v/>
      </c>
      <c r="AU474" t="str">
        <f t="shared" si="103"/>
        <v/>
      </c>
      <c r="AV474" t="str">
        <f t="shared" si="103"/>
        <v/>
      </c>
      <c r="AW474" t="str">
        <f t="shared" si="103"/>
        <v/>
      </c>
      <c r="AX474" t="str">
        <f t="shared" si="103"/>
        <v/>
      </c>
      <c r="AZ474" s="46">
        <f>IF(ISNUMBER(VLOOKUP($B474,Stats!$A$2:$AA$19,2,FALSE))=FALSE,"",IF(ISNUMBER(W474),(W474-VLOOKUP($B474,Stats!$A$2:$AA$19,2,FALSE))/VLOOKUP($B474,Stats!$A$2:$AA$19,16,FALSE),""))</f>
        <v>1.147828125390014</v>
      </c>
      <c r="BA474" s="46">
        <f>IF(ISNUMBER(VLOOKUP($B474,Stats!$A$2:$AA$19,2,FALSE))=FALSE,"",IF(ISNUMBER(X474),(X474-VLOOKUP($B474,Stats!$A$2:$AA$19,3,FALSE))/VLOOKUP($B474,Stats!$A$2:$AA$19,17,FALSE),""))</f>
        <v>-0.89478917776786471</v>
      </c>
      <c r="BB474" s="46"/>
      <c r="BC474" s="46"/>
      <c r="BD474" s="44">
        <f t="shared" si="94"/>
        <v>0.12651947381107465</v>
      </c>
      <c r="BE474" s="46">
        <f>IF(ISNUMBER(VLOOKUP($B474,Stats!$A$2:$AA$19,2,FALSE))=FALSE,"",IF(ISNUMBER(Y474),(Y474-VLOOKUP($B474,Stats!$A$2:$AA$19,5,FALSE))/VLOOKUP($B474,Stats!$A$2:$AA$19,19,FALSE),""))</f>
        <v>0.1143824129747818</v>
      </c>
      <c r="BF474" s="46"/>
      <c r="BG474" s="46"/>
      <c r="BH474" s="46">
        <f>IF(ISNUMBER(VLOOKUP($B474,Stats!$A$2:$AA$19,2,FALSE))=FALSE,"",IF(ISNUMBER(Z474),(Z474-VLOOKUP($B474,Stats!$A$2:$AA$19,8,FALSE))/VLOOKUP($B474,Stats!$A$2:$AA$19,22,FALSE),""))</f>
        <v>-1.3145151991428841</v>
      </c>
      <c r="BI474" s="46" t="str">
        <f>IF(ISNUMBER(VLOOKUP($B474,Stats!$A$2:$AA$19,2,FALSE))=FALSE,"",IF(ISNUMBER(#REF!),(#REF!-VLOOKUP($B474,Stats!$A$2:$AA$19,9,FALSE))/VLOOKUP($B474,Stats!$A$2:$AA$19,23,FALSE),""))</f>
        <v/>
      </c>
      <c r="BJ474" s="46" t="str">
        <f>IF(ISNUMBER(VLOOKUP($B474,Stats!$A$2:$AA$19,2,FALSE))=FALSE,"",IF(ISNUMBER(#REF!),(#REF!-VLOOKUP($B474,Stats!$A$2:$AA$19,10,FALSE))/VLOOKUP($B474,Stats!$A$2:$AA$19,24,FALSE),""))</f>
        <v/>
      </c>
      <c r="BK474" s="44">
        <f t="shared" si="100"/>
        <v>-0.47442224882521244</v>
      </c>
      <c r="BL474" s="46" t="str">
        <f>IF(ISNUMBER(VLOOKUP($B474,Stats!$A$2:$AA$19,2,FALSE))=FALSE,"",IF(ISNUMBER(#REF!),(#REF!-VLOOKUP($B474,Stats!$A$2:$AA$19,11,FALSE))/VLOOKUP($B474,Stats!$A$2:$AA$19,25,FALSE),""))</f>
        <v/>
      </c>
      <c r="BM474" s="46">
        <f>IF(ISNUMBER(VLOOKUP($B474,Stats!$A$2:$AA$19,2,FALSE))=FALSE,"",IF(ISNUMBER(AA474),(AA474-VLOOKUP($B474,Stats!$A$2:$AA$19,12,FALSE))/VLOOKUP($B474,Stats!$A$2:$AA$19,26,FALSE),""))</f>
        <v>4.0540384832944601E-2</v>
      </c>
      <c r="BN474" s="46" t="str">
        <f>IF(ISNUMBER(VLOOKUP($B474,Stats!$A$2:$AA$19,2,FALSE))=FALSE,"",IF(ISNUMBER(#REF!),(#REF!-VLOOKUP($B474,Stats!$A$2:$AA$19,13,FALSE))/VLOOKUP($B474,Stats!$A$2:$AA$19,27,FALSE),""))</f>
        <v/>
      </c>
      <c r="BO474" s="46" t="str">
        <f>IF(ISNUMBER(VLOOKUP($B474,Stats!$A$2:$AA$19,2,FALSE))=FALSE,"",IF(ISNUMBER(#REF!),(#REF!-VLOOKUP($B474,Stats!$A$2:$AA$19,14,FALSE))/VLOOKUP($B474,Stats!$A$2:$AB$19,28,FALSE),""))</f>
        <v/>
      </c>
      <c r="BP474" s="46"/>
      <c r="BQ474" s="46">
        <f>IF(ISNUMBER(VLOOKUP($B474,Stats!$A$2:$AA$19,2,FALSE))=FALSE,"",IF(ISNUMBER(BM474),BM474,(VLOOKUP($B474,Stats!$A$2:$AT$19,46,FALSE)-VLOOKUP($B474,Stats!$A$2:$AA$19,12,FALSE))/VLOOKUP($B474,Stats!$A$2:$AA$19,26,FALSE)))</f>
        <v>4.0540384832944601E-2</v>
      </c>
      <c r="BR474" s="51">
        <f t="shared" si="101"/>
        <v>4.0540384832944601E-2</v>
      </c>
      <c r="BS474" s="32" t="str">
        <f t="shared" si="95"/>
        <v>8540_201422</v>
      </c>
      <c r="BT474" s="53">
        <f t="shared" si="96"/>
        <v>-0.25124137756632359</v>
      </c>
    </row>
    <row r="475" spans="1:72" x14ac:dyDescent="0.15">
      <c r="A475" s="16">
        <v>8540</v>
      </c>
      <c r="B475" s="17">
        <v>201423</v>
      </c>
      <c r="C475" s="3">
        <v>0</v>
      </c>
      <c r="D475" s="23">
        <v>6.0710589858570252E-3</v>
      </c>
      <c r="E475" s="18">
        <v>8.8933175207994951E-3</v>
      </c>
      <c r="F475" s="24">
        <v>4</v>
      </c>
      <c r="G475" s="24">
        <v>6</v>
      </c>
      <c r="H475" s="20">
        <v>8.6570646164626508E-3</v>
      </c>
      <c r="I475" s="20">
        <v>-4.7032623689542046E-3</v>
      </c>
      <c r="J475" s="24">
        <v>2</v>
      </c>
      <c r="K475" s="24">
        <v>3</v>
      </c>
      <c r="L475" s="20">
        <v>1.9254658385093215E-2</v>
      </c>
      <c r="M475" s="20">
        <v>-1.0698083824226434E-2</v>
      </c>
      <c r="N475" s="19">
        <v>1.4769000000000001</v>
      </c>
      <c r="O475" s="19">
        <v>1.0181304287880879</v>
      </c>
      <c r="P475" s="25">
        <v>41953</v>
      </c>
      <c r="Q475" s="20">
        <v>-1.2593946780418586E-2</v>
      </c>
      <c r="R475" s="25">
        <v>41957</v>
      </c>
      <c r="S475" s="25">
        <f>IF(ISNUMBER(R475),VLOOKUP(B475,Index!$B$3:$AB$18,27,FALSE),"")</f>
        <v>41956</v>
      </c>
      <c r="T475" s="25">
        <f>IF(ISNUMBER($R475),VLOOKUP($B475,Index!$B$21:$AB$36,27,FALSE),"")</f>
        <v>41954</v>
      </c>
      <c r="U475" s="25">
        <f>IF(ISNUMBER($R475),VLOOKUP($B475,Index!$B$39:$AB$54,27,FALSE),"")</f>
        <v>41957</v>
      </c>
      <c r="W475" s="18">
        <v>0.18213176957571076</v>
      </c>
      <c r="X475" s="19">
        <v>0.4</v>
      </c>
      <c r="Y475" s="18">
        <v>0.16873883592484967</v>
      </c>
      <c r="Z475" s="19">
        <f t="shared" si="97"/>
        <v>1</v>
      </c>
      <c r="AA475" s="21">
        <v>0.48206166753828711</v>
      </c>
      <c r="AB475" s="28"/>
      <c r="AC475" s="18">
        <v>3.3171981488779798E-2</v>
      </c>
      <c r="AD475" s="19">
        <v>0.16000000000000003</v>
      </c>
      <c r="AE475" s="18">
        <v>2.8472794749273337E-2</v>
      </c>
      <c r="AF475" s="19">
        <f t="shared" si="98"/>
        <v>1</v>
      </c>
      <c r="AG475" s="21">
        <v>0.23238345130979404</v>
      </c>
      <c r="AH475" s="28"/>
      <c r="AK475" t="str">
        <f t="shared" si="103"/>
        <v/>
      </c>
      <c r="AL475" t="str">
        <f t="shared" si="103"/>
        <v/>
      </c>
      <c r="AM475">
        <f t="shared" si="103"/>
        <v>0.48206166753828711</v>
      </c>
      <c r="AN475" t="str">
        <f t="shared" si="103"/>
        <v/>
      </c>
      <c r="AO475" t="str">
        <f t="shared" si="103"/>
        <v/>
      </c>
      <c r="AP475" t="str">
        <f t="shared" si="103"/>
        <v/>
      </c>
      <c r="AQ475" t="str">
        <f t="shared" si="103"/>
        <v/>
      </c>
      <c r="AR475" t="str">
        <f t="shared" si="103"/>
        <v/>
      </c>
      <c r="AS475" t="str">
        <f t="shared" si="103"/>
        <v/>
      </c>
      <c r="AT475" t="str">
        <f t="shared" si="103"/>
        <v/>
      </c>
      <c r="AU475" t="str">
        <f t="shared" si="103"/>
        <v/>
      </c>
      <c r="AV475" t="str">
        <f t="shared" si="103"/>
        <v/>
      </c>
      <c r="AW475" t="str">
        <f t="shared" si="103"/>
        <v/>
      </c>
      <c r="AX475" t="str">
        <f t="shared" si="103"/>
        <v/>
      </c>
      <c r="AZ475" s="46">
        <f>IF(ISNUMBER(VLOOKUP($B475,Stats!$A$2:$AA$19,2,FALSE))=FALSE,"",IF(ISNUMBER(W475),(W475-VLOOKUP($B475,Stats!$A$2:$AA$19,2,FALSE))/VLOOKUP($B475,Stats!$A$2:$AA$19,16,FALSE),""))</f>
        <v>0.27754884120044077</v>
      </c>
      <c r="BA475" s="46">
        <f>IF(ISNUMBER(VLOOKUP($B475,Stats!$A$2:$AA$19,2,FALSE))=FALSE,"",IF(ISNUMBER(X475),(X475-VLOOKUP($B475,Stats!$A$2:$AA$19,3,FALSE))/VLOOKUP($B475,Stats!$A$2:$AA$19,17,FALSE),""))</f>
        <v>-0.66983579230430179</v>
      </c>
      <c r="BB475" s="46"/>
      <c r="BC475" s="46"/>
      <c r="BD475" s="44">
        <f t="shared" si="94"/>
        <v>-0.19614347555193051</v>
      </c>
      <c r="BE475" s="46">
        <f>IF(ISNUMBER(VLOOKUP($B475,Stats!$A$2:$AA$19,2,FALSE))=FALSE,"",IF(ISNUMBER(Y475),(Y475-VLOOKUP($B475,Stats!$A$2:$AA$19,5,FALSE))/VLOOKUP($B475,Stats!$A$2:$AA$19,19,FALSE),""))</f>
        <v>0.26896543049532978</v>
      </c>
      <c r="BF475" s="46"/>
      <c r="BG475" s="46"/>
      <c r="BH475" s="46">
        <f>IF(ISNUMBER(VLOOKUP($B475,Stats!$A$2:$AA$19,2,FALSE))=FALSE,"",IF(ISNUMBER(Z475),(Z475-VLOOKUP($B475,Stats!$A$2:$AA$19,8,FALSE))/VLOOKUP($B475,Stats!$A$2:$AA$19,22,FALSE),""))</f>
        <v>-0.39509019437688425</v>
      </c>
      <c r="BI475" s="46" t="str">
        <f>IF(ISNUMBER(VLOOKUP($B475,Stats!$A$2:$AA$19,2,FALSE))=FALSE,"",IF(ISNUMBER(#REF!),(#REF!-VLOOKUP($B475,Stats!$A$2:$AA$19,9,FALSE))/VLOOKUP($B475,Stats!$A$2:$AA$19,23,FALSE),""))</f>
        <v/>
      </c>
      <c r="BJ475" s="46" t="str">
        <f>IF(ISNUMBER(VLOOKUP($B475,Stats!$A$2:$AA$19,2,FALSE))=FALSE,"",IF(ISNUMBER(#REF!),(#REF!-VLOOKUP($B475,Stats!$A$2:$AA$19,10,FALSE))/VLOOKUP($B475,Stats!$A$2:$AA$19,24,FALSE),""))</f>
        <v/>
      </c>
      <c r="BK475" s="44">
        <f t="shared" si="100"/>
        <v>-0.30680285965979609</v>
      </c>
      <c r="BL475" s="46" t="str">
        <f>IF(ISNUMBER(VLOOKUP($B475,Stats!$A$2:$AA$19,2,FALSE))=FALSE,"",IF(ISNUMBER(#REF!),(#REF!-VLOOKUP($B475,Stats!$A$2:$AA$19,11,FALSE))/VLOOKUP($B475,Stats!$A$2:$AA$19,25,FALSE),""))</f>
        <v/>
      </c>
      <c r="BM475" s="46">
        <f>IF(ISNUMBER(VLOOKUP($B475,Stats!$A$2:$AA$19,2,FALSE))=FALSE,"",IF(ISNUMBER(AA475),(AA475-VLOOKUP($B475,Stats!$A$2:$AA$19,12,FALSE))/VLOOKUP($B475,Stats!$A$2:$AA$19,26,FALSE),""))</f>
        <v>-0.64849248788471747</v>
      </c>
      <c r="BN475" s="46" t="str">
        <f>IF(ISNUMBER(VLOOKUP($B475,Stats!$A$2:$AA$19,2,FALSE))=FALSE,"",IF(ISNUMBER(#REF!),(#REF!-VLOOKUP($B475,Stats!$A$2:$AA$19,13,FALSE))/VLOOKUP($B475,Stats!$A$2:$AA$19,27,FALSE),""))</f>
        <v/>
      </c>
      <c r="BO475" s="46" t="str">
        <f>IF(ISNUMBER(VLOOKUP($B475,Stats!$A$2:$AA$19,2,FALSE))=FALSE,"",IF(ISNUMBER(#REF!),(#REF!-VLOOKUP($B475,Stats!$A$2:$AA$19,14,FALSE))/VLOOKUP($B475,Stats!$A$2:$AB$19,28,FALSE),""))</f>
        <v/>
      </c>
      <c r="BP475" s="46"/>
      <c r="BQ475" s="46">
        <f>IF(ISNUMBER(VLOOKUP($B475,Stats!$A$2:$AA$19,2,FALSE))=FALSE,"",IF(ISNUMBER(BM475),BM475,(VLOOKUP($B475,Stats!$A$2:$AT$19,46,FALSE)-VLOOKUP($B475,Stats!$A$2:$AA$19,12,FALSE))/VLOOKUP($B475,Stats!$A$2:$AA$19,26,FALSE)))</f>
        <v>-0.64849248788471747</v>
      </c>
      <c r="BR475" s="51">
        <f t="shared" si="101"/>
        <v>-0.64849248788471747</v>
      </c>
      <c r="BS475" s="32" t="str">
        <f t="shared" si="95"/>
        <v>8540_201423</v>
      </c>
      <c r="BT475" s="53">
        <f t="shared" si="96"/>
        <v>-0.35300890848320721</v>
      </c>
    </row>
    <row r="476" spans="1:72" x14ac:dyDescent="0.15">
      <c r="A476" s="16">
        <v>8540</v>
      </c>
      <c r="B476" s="17">
        <v>201424</v>
      </c>
      <c r="C476" s="3">
        <v>0</v>
      </c>
      <c r="D476" s="23">
        <v>5.4584104779537901E-2</v>
      </c>
      <c r="E476" s="18">
        <v>8.1920914135085853E-3</v>
      </c>
      <c r="F476" s="24">
        <v>7</v>
      </c>
      <c r="G476" s="24">
        <v>3</v>
      </c>
      <c r="H476" s="20">
        <v>9.5008332180992784E-3</v>
      </c>
      <c r="I476" s="20">
        <v>-4.3056249373310722E-3</v>
      </c>
      <c r="J476" s="24">
        <v>6</v>
      </c>
      <c r="K476" s="24">
        <v>2</v>
      </c>
      <c r="L476" s="20">
        <v>1.5704642512742728E-2</v>
      </c>
      <c r="M476" s="20">
        <v>-9.7547571615030915E-3</v>
      </c>
      <c r="N476" s="19">
        <v>1.5379</v>
      </c>
      <c r="O476" s="19">
        <v>1.0564676787799685</v>
      </c>
      <c r="P476" s="25">
        <v>41971</v>
      </c>
      <c r="Q476" s="20">
        <v>-9.7547571615030915E-3</v>
      </c>
      <c r="R476" s="25">
        <v>41961</v>
      </c>
      <c r="S476" s="25">
        <f>IF(ISNUMBER(R476),VLOOKUP(B476,Index!$B$3:$AB$18,27,FALSE),"")</f>
        <v>41963</v>
      </c>
      <c r="T476" s="25">
        <f>IF(ISNUMBER($R476),VLOOKUP($B476,Index!$B$21:$AB$36,27,FALSE),"")</f>
        <v>41963</v>
      </c>
      <c r="U476" s="25">
        <f>IF(ISNUMBER($R476),VLOOKUP($B476,Index!$B$39:$AB$54,27,FALSE),"")</f>
        <v>41963</v>
      </c>
      <c r="W476" s="18">
        <v>1.637523143386137</v>
      </c>
      <c r="X476" s="19">
        <v>0.7</v>
      </c>
      <c r="Y476" s="18">
        <v>0.15543400600197241</v>
      </c>
      <c r="Z476" s="19">
        <f t="shared" si="97"/>
        <v>2</v>
      </c>
      <c r="AA476" s="21">
        <v>5.5956395301107777</v>
      </c>
      <c r="AB476" s="28"/>
      <c r="AC476" s="18">
        <v>2.681482045125215</v>
      </c>
      <c r="AD476" s="19">
        <v>0.48999999999999994</v>
      </c>
      <c r="AE476" s="18">
        <v>2.4159730221821194E-2</v>
      </c>
      <c r="AF476" s="19">
        <f t="shared" si="98"/>
        <v>4</v>
      </c>
      <c r="AG476" s="21">
        <v>31.311181750938367</v>
      </c>
      <c r="AH476" s="28"/>
      <c r="AK476" t="str">
        <f t="shared" si="103"/>
        <v/>
      </c>
      <c r="AL476" t="str">
        <f t="shared" si="103"/>
        <v/>
      </c>
      <c r="AM476" t="str">
        <f t="shared" si="103"/>
        <v/>
      </c>
      <c r="AN476">
        <f t="shared" si="103"/>
        <v>5.5956395301107777</v>
      </c>
      <c r="AO476" t="str">
        <f t="shared" si="103"/>
        <v/>
      </c>
      <c r="AP476" t="str">
        <f t="shared" si="103"/>
        <v/>
      </c>
      <c r="AQ476" t="str">
        <f t="shared" si="103"/>
        <v/>
      </c>
      <c r="AR476" t="str">
        <f t="shared" si="103"/>
        <v/>
      </c>
      <c r="AS476" t="str">
        <f t="shared" si="103"/>
        <v/>
      </c>
      <c r="AT476" t="str">
        <f t="shared" si="103"/>
        <v/>
      </c>
      <c r="AU476" t="str">
        <f t="shared" si="103"/>
        <v/>
      </c>
      <c r="AV476" t="str">
        <f t="shared" si="103"/>
        <v/>
      </c>
      <c r="AW476" t="str">
        <f t="shared" si="103"/>
        <v/>
      </c>
      <c r="AX476" t="str">
        <f t="shared" si="103"/>
        <v/>
      </c>
      <c r="AZ476" s="46">
        <f>IF(ISNUMBER(VLOOKUP($B476,Stats!$A$2:$AA$19,2,FALSE))=FALSE,"",IF(ISNUMBER(W476),(W476-VLOOKUP($B476,Stats!$A$2:$AA$19,2,FALSE))/VLOOKUP($B476,Stats!$A$2:$AA$19,16,FALSE),""))</f>
        <v>0.576603661428439</v>
      </c>
      <c r="BA476" s="46">
        <f>IF(ISNUMBER(VLOOKUP($B476,Stats!$A$2:$AA$19,2,FALSE))=FALSE,"",IF(ISNUMBER(X476),(X476-VLOOKUP($B476,Stats!$A$2:$AA$19,3,FALSE))/VLOOKUP($B476,Stats!$A$2:$AA$19,17,FALSE),""))</f>
        <v>-0.21041933953921216</v>
      </c>
      <c r="BB476" s="46"/>
      <c r="BC476" s="46"/>
      <c r="BD476" s="44">
        <f t="shared" si="94"/>
        <v>0.18309216094461342</v>
      </c>
      <c r="BE476" s="46">
        <f>IF(ISNUMBER(VLOOKUP($B476,Stats!$A$2:$AA$19,2,FALSE))=FALSE,"",IF(ISNUMBER(Y476),(Y476-VLOOKUP($B476,Stats!$A$2:$AA$19,5,FALSE))/VLOOKUP($B476,Stats!$A$2:$AA$19,19,FALSE),""))</f>
        <v>0.41188106926910173</v>
      </c>
      <c r="BF476" s="46"/>
      <c r="BG476" s="46"/>
      <c r="BH476" s="46">
        <f>IF(ISNUMBER(VLOOKUP($B476,Stats!$A$2:$AA$19,2,FALSE))=FALSE,"",IF(ISNUMBER(Z476),(Z476-VLOOKUP($B476,Stats!$A$2:$AA$19,8,FALSE))/VLOOKUP($B476,Stats!$A$2:$AA$19,22,FALSE),""))</f>
        <v>-0.12438953477147197</v>
      </c>
      <c r="BI476" s="46" t="str">
        <f>IF(ISNUMBER(VLOOKUP($B476,Stats!$A$2:$AA$19,2,FALSE))=FALSE,"",IF(ISNUMBER(#REF!),(#REF!-VLOOKUP($B476,Stats!$A$2:$AA$19,9,FALSE))/VLOOKUP($B476,Stats!$A$2:$AA$19,23,FALSE),""))</f>
        <v/>
      </c>
      <c r="BJ476" s="46" t="str">
        <f>IF(ISNUMBER(VLOOKUP($B476,Stats!$A$2:$AA$19,2,FALSE))=FALSE,"",IF(ISNUMBER(#REF!),(#REF!-VLOOKUP($B476,Stats!$A$2:$AA$19,10,FALSE))/VLOOKUP($B476,Stats!$A$2:$AA$19,24,FALSE),""))</f>
        <v/>
      </c>
      <c r="BK476" s="44">
        <f t="shared" si="100"/>
        <v>-0.3256336089198128</v>
      </c>
      <c r="BL476" s="46" t="str">
        <f>IF(ISNUMBER(VLOOKUP($B476,Stats!$A$2:$AA$19,2,FALSE))=FALSE,"",IF(ISNUMBER(#REF!),(#REF!-VLOOKUP($B476,Stats!$A$2:$AA$19,11,FALSE))/VLOOKUP($B476,Stats!$A$2:$AA$19,25,FALSE),""))</f>
        <v/>
      </c>
      <c r="BM476" s="46">
        <f>IF(ISNUMBER(VLOOKUP($B476,Stats!$A$2:$AA$19,2,FALSE))=FALSE,"",IF(ISNUMBER(AA476),(AA476-VLOOKUP($B476,Stats!$A$2:$AA$19,12,FALSE))/VLOOKUP($B476,Stats!$A$2:$AA$19,26,FALSE),""))</f>
        <v>-0.41677854095529981</v>
      </c>
      <c r="BN476" s="46" t="str">
        <f>IF(ISNUMBER(VLOOKUP($B476,Stats!$A$2:$AA$19,2,FALSE))=FALSE,"",IF(ISNUMBER(#REF!),(#REF!-VLOOKUP($B476,Stats!$A$2:$AA$19,13,FALSE))/VLOOKUP($B476,Stats!$A$2:$AA$19,27,FALSE),""))</f>
        <v/>
      </c>
      <c r="BO476" s="46" t="str">
        <f>IF(ISNUMBER(VLOOKUP($B476,Stats!$A$2:$AA$19,2,FALSE))=FALSE,"",IF(ISNUMBER(#REF!),(#REF!-VLOOKUP($B476,Stats!$A$2:$AA$19,14,FALSE))/VLOOKUP($B476,Stats!$A$2:$AB$19,28,FALSE),""))</f>
        <v/>
      </c>
      <c r="BP476" s="46"/>
      <c r="BQ476" s="46">
        <f>IF(ISNUMBER(VLOOKUP($B476,Stats!$A$2:$AA$19,2,FALSE))=FALSE,"",IF(ISNUMBER(BM476),BM476,(VLOOKUP($B476,Stats!$A$2:$AT$19,46,FALSE)-VLOOKUP($B476,Stats!$A$2:$AA$19,12,FALSE))/VLOOKUP($B476,Stats!$A$2:$AA$19,26,FALSE)))</f>
        <v>-0.41677854095529981</v>
      </c>
      <c r="BR476" s="51">
        <f t="shared" si="101"/>
        <v>-0.41677854095529981</v>
      </c>
      <c r="BS476" s="32" t="str">
        <f t="shared" si="95"/>
        <v>8540_201424</v>
      </c>
      <c r="BT476" s="53">
        <f t="shared" si="96"/>
        <v>-0.24211744135402496</v>
      </c>
    </row>
    <row r="477" spans="1:72" x14ac:dyDescent="0.15">
      <c r="A477" s="16">
        <v>8540</v>
      </c>
      <c r="B477" s="17">
        <v>201425</v>
      </c>
      <c r="C477" s="3">
        <v>0</v>
      </c>
      <c r="D477" s="23">
        <v>9.135834579621549E-2</v>
      </c>
      <c r="E477" s="18">
        <v>3.2071501708648933E-2</v>
      </c>
      <c r="F477" s="24">
        <v>6</v>
      </c>
      <c r="G477" s="24">
        <v>4</v>
      </c>
      <c r="H477" s="20">
        <v>3.0043068774792053E-2</v>
      </c>
      <c r="I477" s="20">
        <v>-2.1946346054499771E-2</v>
      </c>
      <c r="J477" s="24">
        <v>5</v>
      </c>
      <c r="K477" s="24">
        <v>2</v>
      </c>
      <c r="L477" s="20">
        <v>4.66527593400341E-2</v>
      </c>
      <c r="M477" s="20">
        <v>-5.8753065997376175E-2</v>
      </c>
      <c r="N477" s="19">
        <v>1.7531000000000001</v>
      </c>
      <c r="O477" s="19">
        <v>1.1519910632146144</v>
      </c>
      <c r="P477" s="25">
        <v>41981</v>
      </c>
      <c r="Q477" s="20">
        <v>-5.8753065997376175E-2</v>
      </c>
      <c r="R477" s="25">
        <v>41982</v>
      </c>
      <c r="S477" s="25">
        <f>IF(ISNUMBER(R477),VLOOKUP(B477,Index!$B$3:$AB$18,27,FALSE),"")</f>
        <v>41982</v>
      </c>
      <c r="T477" s="25">
        <f>IF(ISNUMBER($R477),VLOOKUP($B477,Index!$B$21:$AB$36,27,FALSE),"")</f>
        <v>41982</v>
      </c>
      <c r="U477" s="25">
        <f>IF(ISNUMBER($R477),VLOOKUP($B477,Index!$B$39:$AB$54,27,FALSE),"")</f>
        <v>41982</v>
      </c>
      <c r="W477" s="18">
        <v>2.7407503738864647</v>
      </c>
      <c r="X477" s="19">
        <v>0.6</v>
      </c>
      <c r="Y477" s="18">
        <v>0.60851396028787519</v>
      </c>
      <c r="Z477" s="19">
        <f t="shared" si="97"/>
        <v>0</v>
      </c>
      <c r="AA477" s="21">
        <v>1.5549545244208263</v>
      </c>
      <c r="AB477" s="28"/>
      <c r="AC477" s="18">
        <v>7.5117126119587958</v>
      </c>
      <c r="AD477" s="19">
        <v>0.36</v>
      </c>
      <c r="AE477" s="18">
        <v>0.37028923986523377</v>
      </c>
      <c r="AF477" s="19">
        <f t="shared" si="98"/>
        <v>0</v>
      </c>
      <c r="AG477" s="21">
        <v>2.4178835730167978</v>
      </c>
      <c r="AH477" s="28"/>
      <c r="AK477" t="str">
        <f t="shared" si="103"/>
        <v/>
      </c>
      <c r="AL477" t="str">
        <f t="shared" si="103"/>
        <v/>
      </c>
      <c r="AM477" t="str">
        <f t="shared" si="103"/>
        <v/>
      </c>
      <c r="AN477" t="str">
        <f t="shared" si="103"/>
        <v/>
      </c>
      <c r="AO477">
        <f t="shared" si="103"/>
        <v>1.5549545244208263</v>
      </c>
      <c r="AP477" t="str">
        <f t="shared" si="103"/>
        <v/>
      </c>
      <c r="AQ477" t="str">
        <f t="shared" si="103"/>
        <v/>
      </c>
      <c r="AR477" t="str">
        <f t="shared" si="103"/>
        <v/>
      </c>
      <c r="AS477" t="str">
        <f t="shared" si="103"/>
        <v/>
      </c>
      <c r="AT477" t="str">
        <f t="shared" si="103"/>
        <v/>
      </c>
      <c r="AU477" t="str">
        <f t="shared" si="103"/>
        <v/>
      </c>
      <c r="AV477" t="str">
        <f t="shared" si="103"/>
        <v/>
      </c>
      <c r="AW477" t="str">
        <f t="shared" si="103"/>
        <v/>
      </c>
      <c r="AX477" t="str">
        <f t="shared" si="103"/>
        <v/>
      </c>
      <c r="AZ477" s="46">
        <f>IF(ISNUMBER(VLOOKUP($B477,Stats!$A$2:$AA$19,2,FALSE))=FALSE,"",IF(ISNUMBER(W477),(W477-VLOOKUP($B477,Stats!$A$2:$AA$19,2,FALSE))/VLOOKUP($B477,Stats!$A$2:$AA$19,16,FALSE),""))</f>
        <v>1.2560110439836272</v>
      </c>
      <c r="BA477" s="46">
        <f>IF(ISNUMBER(VLOOKUP($B477,Stats!$A$2:$AA$19,2,FALSE))=FALSE,"",IF(ISNUMBER(X477),(X477-VLOOKUP($B477,Stats!$A$2:$AA$19,3,FALSE))/VLOOKUP($B477,Stats!$A$2:$AA$19,17,FALSE),""))</f>
        <v>-0.12237675597646717</v>
      </c>
      <c r="BB477" s="46"/>
      <c r="BC477" s="46"/>
      <c r="BD477" s="44">
        <f t="shared" si="94"/>
        <v>0.56681714400357996</v>
      </c>
      <c r="BE477" s="46">
        <f>IF(ISNUMBER(VLOOKUP($B477,Stats!$A$2:$AA$19,2,FALSE))=FALSE,"",IF(ISNUMBER(Y477),(Y477-VLOOKUP($B477,Stats!$A$2:$AA$19,5,FALSE))/VLOOKUP($B477,Stats!$A$2:$AA$19,19,FALSE),""))</f>
        <v>1.3590507745704532</v>
      </c>
      <c r="BF477" s="46"/>
      <c r="BG477" s="46"/>
      <c r="BH477" s="46">
        <f>IF(ISNUMBER(VLOOKUP($B477,Stats!$A$2:$AA$19,2,FALSE))=FALSE,"",IF(ISNUMBER(Z477),(Z477-VLOOKUP($B477,Stats!$A$2:$AA$19,8,FALSE))/VLOOKUP($B477,Stats!$A$2:$AA$19,22,FALSE),""))</f>
        <v>-0.38938659637819406</v>
      </c>
      <c r="BI477" s="46" t="str">
        <f>IF(ISNUMBER(VLOOKUP($B477,Stats!$A$2:$AA$19,2,FALSE))=FALSE,"",IF(ISNUMBER(#REF!),(#REF!-VLOOKUP($B477,Stats!$A$2:$AA$19,9,FALSE))/VLOOKUP($B477,Stats!$A$2:$AA$19,23,FALSE),""))</f>
        <v/>
      </c>
      <c r="BJ477" s="46" t="str">
        <f>IF(ISNUMBER(VLOOKUP($B477,Stats!$A$2:$AA$19,2,FALSE))=FALSE,"",IF(ISNUMBER(#REF!),(#REF!-VLOOKUP($B477,Stats!$A$2:$AA$19,10,FALSE))/VLOOKUP($B477,Stats!$A$2:$AA$19,24,FALSE),""))</f>
        <v/>
      </c>
      <c r="BK477" s="44">
        <f t="shared" si="100"/>
        <v>-1.0681515211127754</v>
      </c>
      <c r="BL477" s="46" t="str">
        <f>IF(ISNUMBER(VLOOKUP($B477,Stats!$A$2:$AA$19,2,FALSE))=FALSE,"",IF(ISNUMBER(#REF!),(#REF!-VLOOKUP($B477,Stats!$A$2:$AA$19,11,FALSE))/VLOOKUP($B477,Stats!$A$2:$AA$19,25,FALSE),""))</f>
        <v/>
      </c>
      <c r="BM477" s="46">
        <f>IF(ISNUMBER(VLOOKUP($B477,Stats!$A$2:$AA$19,2,FALSE))=FALSE,"",IF(ISNUMBER(AA477),(AA477-VLOOKUP($B477,Stats!$A$2:$AA$19,12,FALSE))/VLOOKUP($B477,Stats!$A$2:$AA$19,26,FALSE),""))</f>
        <v>-0.2282550871785532</v>
      </c>
      <c r="BN477" s="46" t="str">
        <f>IF(ISNUMBER(VLOOKUP($B477,Stats!$A$2:$AA$19,2,FALSE))=FALSE,"",IF(ISNUMBER(#REF!),(#REF!-VLOOKUP($B477,Stats!$A$2:$AA$19,13,FALSE))/VLOOKUP($B477,Stats!$A$2:$AA$19,27,FALSE),""))</f>
        <v/>
      </c>
      <c r="BO477" s="46" t="str">
        <f>IF(ISNUMBER(VLOOKUP($B477,Stats!$A$2:$AA$19,2,FALSE))=FALSE,"",IF(ISNUMBER(#REF!),(#REF!-VLOOKUP($B477,Stats!$A$2:$AA$19,14,FALSE))/VLOOKUP($B477,Stats!$A$2:$AB$19,28,FALSE),""))</f>
        <v/>
      </c>
      <c r="BP477" s="46"/>
      <c r="BQ477" s="46">
        <f>IF(ISNUMBER(VLOOKUP($B477,Stats!$A$2:$AA$19,2,FALSE))=FALSE,"",IF(ISNUMBER(BM477),BM477,(VLOOKUP($B477,Stats!$A$2:$AT$19,46,FALSE)-VLOOKUP($B477,Stats!$A$2:$AA$19,12,FALSE))/VLOOKUP($B477,Stats!$A$2:$AA$19,26,FALSE)))</f>
        <v>-0.2282550871785532</v>
      </c>
      <c r="BR477" s="51">
        <f t="shared" si="101"/>
        <v>-0.2282550871785532</v>
      </c>
      <c r="BS477" s="32" t="str">
        <f t="shared" si="95"/>
        <v>8540_201425</v>
      </c>
      <c r="BT477" s="53">
        <f t="shared" si="96"/>
        <v>-0.5731785013026599</v>
      </c>
    </row>
    <row r="478" spans="1:72" x14ac:dyDescent="0.15">
      <c r="A478" s="16">
        <v>8540</v>
      </c>
      <c r="B478" s="17">
        <v>201426</v>
      </c>
      <c r="C478" s="3">
        <v>0</v>
      </c>
      <c r="D478" s="23">
        <v>5.5767397521448991E-2</v>
      </c>
      <c r="E478" s="18">
        <v>1.7275234681082673E-2</v>
      </c>
      <c r="F478" s="24">
        <v>7</v>
      </c>
      <c r="G478" s="24">
        <v>3</v>
      </c>
      <c r="H478" s="20">
        <v>1.4196964527113007E-2</v>
      </c>
      <c r="I478" s="20">
        <v>-1.4542259439906021E-2</v>
      </c>
      <c r="J478" s="24">
        <v>3</v>
      </c>
      <c r="K478" s="24">
        <v>2</v>
      </c>
      <c r="L478" s="20">
        <v>2.8677580401718306E-2</v>
      </c>
      <c r="M478" s="20">
        <v>-1.9128400116993238E-2</v>
      </c>
      <c r="N478" s="19">
        <v>1.772</v>
      </c>
      <c r="O478" s="19">
        <v>1.0554529751623087</v>
      </c>
      <c r="P478" s="25">
        <v>41999</v>
      </c>
      <c r="Q478" s="20">
        <v>-3.7372983523738412E-2</v>
      </c>
      <c r="R478" s="25">
        <v>41997</v>
      </c>
      <c r="S478" s="25">
        <f>IF(ISNUMBER(R478),VLOOKUP(B478,Index!$B$3:$AB$18,27,FALSE),"")</f>
        <v>41997</v>
      </c>
      <c r="T478" s="25">
        <f>IF(ISNUMBER($R478),VLOOKUP($B478,Index!$B$21:$AB$36,27,FALSE),"")</f>
        <v>41996</v>
      </c>
      <c r="U478" s="25">
        <f>IF(ISNUMBER($R478),VLOOKUP($B478,Index!$B$39:$AB$54,27,FALSE),"")</f>
        <v>41996</v>
      </c>
      <c r="W478" s="18">
        <v>1.6730219256434697</v>
      </c>
      <c r="X478" s="19">
        <v>0.7</v>
      </c>
      <c r="Y478" s="18">
        <v>0.32777453223692254</v>
      </c>
      <c r="Z478" s="19">
        <f t="shared" si="97"/>
        <v>0</v>
      </c>
      <c r="AA478" s="21">
        <v>1.4921847886729966</v>
      </c>
      <c r="AB478" s="28"/>
      <c r="AC478" s="18">
        <v>2.7990023636837837</v>
      </c>
      <c r="AD478" s="19">
        <v>0.48999999999999994</v>
      </c>
      <c r="AE478" s="18">
        <v>0.10743614398313338</v>
      </c>
      <c r="AF478" s="19">
        <f t="shared" si="98"/>
        <v>0</v>
      </c>
      <c r="AG478" s="21">
        <v>2.2266154435470757</v>
      </c>
      <c r="AH478" s="28"/>
      <c r="AK478" t="str">
        <f t="shared" si="103"/>
        <v/>
      </c>
      <c r="AL478" t="str">
        <f t="shared" si="103"/>
        <v/>
      </c>
      <c r="AM478" t="str">
        <f t="shared" si="103"/>
        <v/>
      </c>
      <c r="AN478" t="str">
        <f t="shared" si="103"/>
        <v/>
      </c>
      <c r="AO478" t="str">
        <f t="shared" si="103"/>
        <v/>
      </c>
      <c r="AP478">
        <f t="shared" si="103"/>
        <v>1.4921847886729966</v>
      </c>
      <c r="AQ478" t="str">
        <f t="shared" si="103"/>
        <v/>
      </c>
      <c r="AR478" t="str">
        <f t="shared" si="103"/>
        <v/>
      </c>
      <c r="AS478" t="str">
        <f t="shared" si="103"/>
        <v/>
      </c>
      <c r="AT478" t="str">
        <f t="shared" si="103"/>
        <v/>
      </c>
      <c r="AU478" t="str">
        <f t="shared" si="103"/>
        <v/>
      </c>
      <c r="AV478" t="str">
        <f t="shared" si="103"/>
        <v/>
      </c>
      <c r="AW478" t="str">
        <f t="shared" si="103"/>
        <v/>
      </c>
      <c r="AX478" t="str">
        <f t="shared" si="103"/>
        <v/>
      </c>
      <c r="AZ478" s="46">
        <f>IF(ISNUMBER(VLOOKUP($B478,Stats!$A$2:$AA$19,2,FALSE))=FALSE,"",IF(ISNUMBER(W478),(W478-VLOOKUP($B478,Stats!$A$2:$AA$19,2,FALSE))/VLOOKUP($B478,Stats!$A$2:$AA$19,16,FALSE),""))</f>
        <v>0.51026849928815854</v>
      </c>
      <c r="BA478" s="46">
        <f>IF(ISNUMBER(VLOOKUP($B478,Stats!$A$2:$AA$19,2,FALSE))=FALSE,"",IF(ISNUMBER(X478),(X478-VLOOKUP($B478,Stats!$A$2:$AA$19,3,FALSE))/VLOOKUP($B478,Stats!$A$2:$AA$19,17,FALSE),""))</f>
        <v>0.82927015326520481</v>
      </c>
      <c r="BB478" s="46"/>
      <c r="BC478" s="46"/>
      <c r="BD478" s="44">
        <f t="shared" si="94"/>
        <v>0.66976932627668173</v>
      </c>
      <c r="BE478" s="46">
        <f>IF(ISNUMBER(VLOOKUP($B478,Stats!$A$2:$AA$19,2,FALSE))=FALSE,"",IF(ISNUMBER(Y478),(Y478-VLOOKUP($B478,Stats!$A$2:$AA$19,5,FALSE))/VLOOKUP($B478,Stats!$A$2:$AA$19,19,FALSE),""))</f>
        <v>0.52191527049882125</v>
      </c>
      <c r="BF478" s="46"/>
      <c r="BG478" s="46"/>
      <c r="BH478" s="46">
        <f>IF(ISNUMBER(VLOOKUP($B478,Stats!$A$2:$AA$19,2,FALSE))=FALSE,"",IF(ISNUMBER(Z478),(Z478-VLOOKUP($B478,Stats!$A$2:$AA$19,8,FALSE))/VLOOKUP($B478,Stats!$A$2:$AA$19,22,FALSE),""))</f>
        <v>-0.60316436580698729</v>
      </c>
      <c r="BI478" s="46" t="str">
        <f>IF(ISNUMBER(VLOOKUP($B478,Stats!$A$2:$AA$19,2,FALSE))=FALSE,"",IF(ISNUMBER(#REF!),(#REF!-VLOOKUP($B478,Stats!$A$2:$AA$19,9,FALSE))/VLOOKUP($B478,Stats!$A$2:$AA$19,23,FALSE),""))</f>
        <v/>
      </c>
      <c r="BJ478" s="46" t="str">
        <f>IF(ISNUMBER(VLOOKUP($B478,Stats!$A$2:$AA$19,2,FALSE))=FALSE,"",IF(ISNUMBER(#REF!),(#REF!-VLOOKUP($B478,Stats!$A$2:$AA$19,10,FALSE))/VLOOKUP($B478,Stats!$A$2:$AA$19,24,FALSE),""))</f>
        <v/>
      </c>
      <c r="BK478" s="44">
        <f t="shared" si="100"/>
        <v>-0.54628999909127107</v>
      </c>
      <c r="BL478" s="46" t="str">
        <f>IF(ISNUMBER(VLOOKUP($B478,Stats!$A$2:$AA$19,2,FALSE))=FALSE,"",IF(ISNUMBER(#REF!),(#REF!-VLOOKUP($B478,Stats!$A$2:$AA$19,11,FALSE))/VLOOKUP($B478,Stats!$A$2:$AA$19,25,FALSE),""))</f>
        <v/>
      </c>
      <c r="BM478" s="46">
        <f>IF(ISNUMBER(VLOOKUP($B478,Stats!$A$2:$AA$19,2,FALSE))=FALSE,"",IF(ISNUMBER(AA478),(AA478-VLOOKUP($B478,Stats!$A$2:$AA$19,12,FALSE))/VLOOKUP($B478,Stats!$A$2:$AA$19,26,FALSE),""))</f>
        <v>-0.2647382859025938</v>
      </c>
      <c r="BN478" s="46" t="str">
        <f>IF(ISNUMBER(VLOOKUP($B478,Stats!$A$2:$AA$19,2,FALSE))=FALSE,"",IF(ISNUMBER(#REF!),(#REF!-VLOOKUP($B478,Stats!$A$2:$AA$19,13,FALSE))/VLOOKUP($B478,Stats!$A$2:$AA$19,27,FALSE),""))</f>
        <v/>
      </c>
      <c r="BO478" s="46" t="str">
        <f>IF(ISNUMBER(VLOOKUP($B478,Stats!$A$2:$AA$19,2,FALSE))=FALSE,"",IF(ISNUMBER(#REF!),(#REF!-VLOOKUP($B478,Stats!$A$2:$AA$19,14,FALSE))/VLOOKUP($B478,Stats!$A$2:$AB$19,28,FALSE),""))</f>
        <v/>
      </c>
      <c r="BP478" s="46"/>
      <c r="BQ478" s="46">
        <f>IF(ISNUMBER(VLOOKUP($B478,Stats!$A$2:$AA$19,2,FALSE))=FALSE,"",IF(ISNUMBER(BM478),BM478,(VLOOKUP($B478,Stats!$A$2:$AT$19,46,FALSE)-VLOOKUP($B478,Stats!$A$2:$AA$19,12,FALSE))/VLOOKUP($B478,Stats!$A$2:$AA$19,26,FALSE)))</f>
        <v>-0.2647382859025938</v>
      </c>
      <c r="BR478" s="51">
        <f t="shared" si="101"/>
        <v>-0.2647382859025938</v>
      </c>
      <c r="BS478" s="32" t="str">
        <f t="shared" si="95"/>
        <v>8540_201426</v>
      </c>
      <c r="BT478" s="53">
        <f t="shared" si="96"/>
        <v>-0.24676779137994509</v>
      </c>
    </row>
    <row r="479" spans="1:72" x14ac:dyDescent="0.15">
      <c r="A479" s="16">
        <v>8540</v>
      </c>
      <c r="B479" s="17">
        <v>201427</v>
      </c>
      <c r="C479" s="3">
        <v>0</v>
      </c>
      <c r="D479" s="23">
        <v>3.2618510158013647E-2</v>
      </c>
      <c r="E479" s="18">
        <v>1.1098406031485984E-2</v>
      </c>
      <c r="F479" s="24">
        <v>3</v>
      </c>
      <c r="G479" s="24">
        <v>0</v>
      </c>
      <c r="H479" s="20">
        <v>1.0797178792552931E-2</v>
      </c>
      <c r="I479" s="20" t="s">
        <v>25</v>
      </c>
      <c r="J479" s="24">
        <v>3</v>
      </c>
      <c r="K479" s="24">
        <v>0</v>
      </c>
      <c r="L479" s="20">
        <v>2.3492560689115205E-2</v>
      </c>
      <c r="M479" s="20">
        <v>2.9345372460496399E-3</v>
      </c>
      <c r="N479" s="19">
        <v>1.8298000000000001</v>
      </c>
      <c r="O479" s="19">
        <v>1.0295971190636959</v>
      </c>
      <c r="P479" s="25">
        <v>42004</v>
      </c>
      <c r="Q479" s="20">
        <v>0</v>
      </c>
      <c r="R479" s="25">
        <v>42002</v>
      </c>
      <c r="S479" s="25">
        <f>IF(ISNUMBER(R479),VLOOKUP(B479,Index!$B$3:$AB$18,27,FALSE),"")</f>
        <v>42002</v>
      </c>
      <c r="T479" s="25">
        <f>IF(ISNUMBER($R479),VLOOKUP($B479,Index!$B$21:$AB$36,27,FALSE),"")</f>
        <v>42003</v>
      </c>
      <c r="U479" s="25">
        <f>IF(ISNUMBER($R479),VLOOKUP($B479,Index!$B$39:$AB$54,27,FALSE),"")</f>
        <v>42003</v>
      </c>
      <c r="W479" s="18">
        <v>3.9142212189616377</v>
      </c>
      <c r="X479" s="19">
        <v>1</v>
      </c>
      <c r="Y479" s="18">
        <v>0.21057744874107676</v>
      </c>
      <c r="Z479" s="19">
        <f t="shared" si="97"/>
        <v>0</v>
      </c>
      <c r="AA479" s="21" t="s">
        <v>25</v>
      </c>
      <c r="AB479" s="28"/>
      <c r="AC479" s="18">
        <v>15.321127750969529</v>
      </c>
      <c r="AD479" s="19">
        <v>1</v>
      </c>
      <c r="AE479" s="18">
        <v>4.4342861918300808E-2</v>
      </c>
      <c r="AF479" s="19">
        <f t="shared" si="98"/>
        <v>0</v>
      </c>
      <c r="AG479" s="21" t="s">
        <v>25</v>
      </c>
      <c r="AH479" s="28"/>
      <c r="AK479" t="str">
        <f t="shared" si="103"/>
        <v/>
      </c>
      <c r="AL479" t="str">
        <f t="shared" si="103"/>
        <v/>
      </c>
      <c r="AM479" t="str">
        <f t="shared" si="103"/>
        <v/>
      </c>
      <c r="AN479" t="str">
        <f t="shared" si="103"/>
        <v/>
      </c>
      <c r="AO479" t="str">
        <f t="shared" si="103"/>
        <v/>
      </c>
      <c r="AP479" t="str">
        <f t="shared" si="103"/>
        <v/>
      </c>
      <c r="AQ479" t="str">
        <f t="shared" si="103"/>
        <v/>
      </c>
      <c r="AR479" t="str">
        <f t="shared" si="103"/>
        <v/>
      </c>
      <c r="AS479" t="str">
        <f t="shared" si="103"/>
        <v/>
      </c>
      <c r="AT479" t="str">
        <f t="shared" si="103"/>
        <v/>
      </c>
      <c r="AU479" t="str">
        <f t="shared" si="103"/>
        <v/>
      </c>
      <c r="AV479" t="str">
        <f t="shared" si="103"/>
        <v/>
      </c>
      <c r="AW479" t="str">
        <f t="shared" si="103"/>
        <v/>
      </c>
      <c r="AX479" t="str">
        <f t="shared" si="103"/>
        <v/>
      </c>
      <c r="AZ479" s="46">
        <f>IF(ISNUMBER(VLOOKUP($B479,Stats!$A$2:$AA$19,2,FALSE))=FALSE,"",IF(ISNUMBER(W479),(W479-VLOOKUP($B479,Stats!$A$2:$AA$19,2,FALSE))/VLOOKUP($B479,Stats!$A$2:$AA$19,16,FALSE),""))</f>
        <v>1.2925625102065399</v>
      </c>
      <c r="BA479" s="46">
        <f>IF(ISNUMBER(VLOOKUP($B479,Stats!$A$2:$AA$19,2,FALSE))=FALSE,"",IF(ISNUMBER(X479),(X479-VLOOKUP($B479,Stats!$A$2:$AA$19,3,FALSE))/VLOOKUP($B479,Stats!$A$2:$AA$19,17,FALSE),""))</f>
        <v>1.4327788106821593</v>
      </c>
      <c r="BB479" s="46"/>
      <c r="BC479" s="46"/>
      <c r="BD479" s="44">
        <f t="shared" si="94"/>
        <v>1.3626706604443495</v>
      </c>
      <c r="BE479" s="46">
        <f>IF(ISNUMBER(VLOOKUP($B479,Stats!$A$2:$AA$19,2,FALSE))=FALSE,"",IF(ISNUMBER(Y479),(Y479-VLOOKUP($B479,Stats!$A$2:$AA$19,5,FALSE))/VLOOKUP($B479,Stats!$A$2:$AA$19,19,FALSE),""))</f>
        <v>0.16009990825960346</v>
      </c>
      <c r="BF479" s="46"/>
      <c r="BG479" s="46"/>
      <c r="BH479" s="46">
        <f>IF(ISNUMBER(VLOOKUP($B479,Stats!$A$2:$AA$19,2,FALSE))=FALSE,"",IF(ISNUMBER(Z479),(Z479-VLOOKUP($B479,Stats!$A$2:$AA$19,8,FALSE))/VLOOKUP($B479,Stats!$A$2:$AA$19,22,FALSE),""))</f>
        <v>-1.3068976797370631</v>
      </c>
      <c r="BI479" s="46" t="str">
        <f>IF(ISNUMBER(VLOOKUP($B479,Stats!$A$2:$AA$19,2,FALSE))=FALSE,"",IF(ISNUMBER(#REF!),(#REF!-VLOOKUP($B479,Stats!$A$2:$AA$19,9,FALSE))/VLOOKUP($B479,Stats!$A$2:$AA$19,23,FALSE),""))</f>
        <v/>
      </c>
      <c r="BJ479" s="46" t="str">
        <f>IF(ISNUMBER(VLOOKUP($B479,Stats!$A$2:$AA$19,2,FALSE))=FALSE,"",IF(ISNUMBER(#REF!),(#REF!-VLOOKUP($B479,Stats!$A$2:$AA$19,10,FALSE))/VLOOKUP($B479,Stats!$A$2:$AA$19,24,FALSE),""))</f>
        <v/>
      </c>
      <c r="BK479" s="44">
        <f t="shared" si="100"/>
        <v>-0.50413923970284125</v>
      </c>
      <c r="BL479" s="46" t="str">
        <f>IF(ISNUMBER(VLOOKUP($B479,Stats!$A$2:$AA$19,2,FALSE))=FALSE,"",IF(ISNUMBER(#REF!),(#REF!-VLOOKUP($B479,Stats!$A$2:$AA$19,11,FALSE))/VLOOKUP($B479,Stats!$A$2:$AA$19,25,FALSE),""))</f>
        <v/>
      </c>
      <c r="BM479" s="46" t="str">
        <f>IF(ISNUMBER(VLOOKUP($B479,Stats!$A$2:$AA$19,2,FALSE))=FALSE,"",IF(ISNUMBER(AA479),(AA479-VLOOKUP($B479,Stats!$A$2:$AA$19,12,FALSE))/VLOOKUP($B479,Stats!$A$2:$AA$19,26,FALSE),""))</f>
        <v/>
      </c>
      <c r="BN479" s="46" t="str">
        <f>IF(ISNUMBER(VLOOKUP($B479,Stats!$A$2:$AA$19,2,FALSE))=FALSE,"",IF(ISNUMBER(#REF!),(#REF!-VLOOKUP($B479,Stats!$A$2:$AA$19,13,FALSE))/VLOOKUP($B479,Stats!$A$2:$AA$19,27,FALSE),""))</f>
        <v/>
      </c>
      <c r="BO479" s="46" t="str">
        <f>IF(ISNUMBER(VLOOKUP($B479,Stats!$A$2:$AA$19,2,FALSE))=FALSE,"",IF(ISNUMBER(#REF!),(#REF!-VLOOKUP($B479,Stats!$A$2:$AA$19,14,FALSE))/VLOOKUP($B479,Stats!$A$2:$AB$19,28,FALSE),""))</f>
        <v/>
      </c>
      <c r="BP479" s="46"/>
      <c r="BQ479" s="46">
        <f>IF(ISNUMBER(VLOOKUP($B479,Stats!$A$2:$AA$19,2,FALSE))=FALSE,"",IF(ISNUMBER(BM479),BM479,(VLOOKUP($B479,Stats!$A$2:$AT$19,46,FALSE)-VLOOKUP($B479,Stats!$A$2:$AA$19,12,FALSE))/VLOOKUP($B479,Stats!$A$2:$AA$19,26,FALSE)))</f>
        <v>-0.46642635650749076</v>
      </c>
      <c r="BR479" s="51">
        <f t="shared" si="101"/>
        <v>-0.46642635650749076</v>
      </c>
      <c r="BS479" s="32" t="str">
        <f t="shared" si="95"/>
        <v>8540_201427</v>
      </c>
      <c r="BT479" s="53">
        <f t="shared" si="96"/>
        <v>-0.12323468303433299</v>
      </c>
    </row>
    <row r="480" spans="1:72" x14ac:dyDescent="0.15">
      <c r="A480" s="16">
        <v>8540</v>
      </c>
      <c r="B480" s="17">
        <v>201501</v>
      </c>
      <c r="C480" s="3">
        <v>0</v>
      </c>
      <c r="D480" s="23">
        <v>2.6068422778445566E-2</v>
      </c>
      <c r="E480" s="18">
        <v>2.3013932889532483E-2</v>
      </c>
      <c r="F480" s="24">
        <v>3</v>
      </c>
      <c r="G480" s="24">
        <v>2</v>
      </c>
      <c r="H480" s="20">
        <v>1.8111612181750687E-2</v>
      </c>
      <c r="I480" s="20">
        <v>-1.3741153234677284E-2</v>
      </c>
      <c r="J480" s="24">
        <v>1</v>
      </c>
      <c r="K480" s="24">
        <v>1</v>
      </c>
      <c r="L480" s="20">
        <v>3.8474150180347388E-2</v>
      </c>
      <c r="M480" s="20">
        <v>-2.5377264894783536E-2</v>
      </c>
      <c r="N480" s="19">
        <v>1.9151</v>
      </c>
      <c r="O480" s="19">
        <v>1.0078412798652774</v>
      </c>
      <c r="P480" s="25">
        <v>42011</v>
      </c>
      <c r="Q480" s="20">
        <v>-2.5377264894783536E-2</v>
      </c>
      <c r="R480" s="25">
        <v>42012</v>
      </c>
      <c r="S480" s="25">
        <f>IF(ISNUMBER(R480),VLOOKUP(B480,Index!$B$3:$AB$18,27,FALSE),"")</f>
        <v>42013</v>
      </c>
      <c r="T480" s="25">
        <f>IF(ISNUMBER($R480),VLOOKUP($B480,Index!$B$21:$AB$36,27,FALSE),"")</f>
        <v>42013</v>
      </c>
      <c r="U480" s="25">
        <f>IF(ISNUMBER($R480),VLOOKUP($B480,Index!$B$39:$AB$54,27,FALSE),"")</f>
        <v>42011</v>
      </c>
      <c r="W480" s="18">
        <v>1.8769264400480807</v>
      </c>
      <c r="X480" s="19">
        <v>0.6</v>
      </c>
      <c r="Y480" s="18">
        <v>0.43665867509509737</v>
      </c>
      <c r="Z480" s="19">
        <f t="shared" si="97"/>
        <v>1</v>
      </c>
      <c r="AA480" s="21">
        <v>1.0272353181687481</v>
      </c>
      <c r="AB480" s="28"/>
      <c r="AC480" s="18">
        <v>3.5228528613515615</v>
      </c>
      <c r="AD480" s="19">
        <v>0.36</v>
      </c>
      <c r="AE480" s="18">
        <v>0.19067079853580582</v>
      </c>
      <c r="AF480" s="19">
        <f t="shared" si="98"/>
        <v>1</v>
      </c>
      <c r="AG480" s="21">
        <v>1.0552123988932491</v>
      </c>
      <c r="AH480" s="28"/>
      <c r="AK480" t="str">
        <f t="shared" si="103"/>
        <v/>
      </c>
      <c r="AL480" t="str">
        <f t="shared" si="103"/>
        <v/>
      </c>
      <c r="AM480" t="str">
        <f t="shared" si="103"/>
        <v/>
      </c>
      <c r="AN480" t="str">
        <f t="shared" si="103"/>
        <v/>
      </c>
      <c r="AO480" t="str">
        <f t="shared" si="103"/>
        <v/>
      </c>
      <c r="AP480" t="str">
        <f t="shared" si="103"/>
        <v/>
      </c>
      <c r="AQ480" t="str">
        <f t="shared" si="103"/>
        <v/>
      </c>
      <c r="AR480">
        <f t="shared" si="103"/>
        <v>1.0272353181687481</v>
      </c>
      <c r="AS480" t="str">
        <f t="shared" si="103"/>
        <v/>
      </c>
      <c r="AT480" t="str">
        <f t="shared" si="103"/>
        <v/>
      </c>
      <c r="AU480" t="str">
        <f t="shared" si="103"/>
        <v/>
      </c>
      <c r="AV480" t="str">
        <f t="shared" si="103"/>
        <v/>
      </c>
      <c r="AW480" t="str">
        <f t="shared" si="103"/>
        <v/>
      </c>
      <c r="AX480" t="str">
        <f t="shared" si="103"/>
        <v/>
      </c>
      <c r="AZ480" s="46">
        <f>IF(ISNUMBER(VLOOKUP($B480,Stats!$A$2:$AA$19,2,FALSE))=FALSE,"",IF(ISNUMBER(W480),(W480-VLOOKUP($B480,Stats!$A$2:$AA$19,2,FALSE))/VLOOKUP($B480,Stats!$A$2:$AA$19,16,FALSE),""))</f>
        <v>0.26693171328072252</v>
      </c>
      <c r="BA480" s="46">
        <f>IF(ISNUMBER(VLOOKUP($B480,Stats!$A$2:$AA$19,2,FALSE))=FALSE,"",IF(ISNUMBER(X480),(X480-VLOOKUP($B480,Stats!$A$2:$AA$19,3,FALSE))/VLOOKUP($B480,Stats!$A$2:$AA$19,17,FALSE),""))</f>
        <v>0.25266102439703397</v>
      </c>
      <c r="BB480" s="46"/>
      <c r="BC480" s="46"/>
      <c r="BD480" s="44">
        <f t="shared" si="94"/>
        <v>0.25979636883887824</v>
      </c>
      <c r="BE480" s="46">
        <f>IF(ISNUMBER(VLOOKUP($B480,Stats!$A$2:$AA$19,2,FALSE))=FALSE,"",IF(ISNUMBER(Y480),(Y480-VLOOKUP($B480,Stats!$A$2:$AA$19,5,FALSE))/VLOOKUP($B480,Stats!$A$2:$AA$19,19,FALSE),""))</f>
        <v>1.1927970967210098</v>
      </c>
      <c r="BF480" s="46"/>
      <c r="BG480" s="46"/>
      <c r="BH480" s="46">
        <f>IF(ISNUMBER(VLOOKUP($B480,Stats!$A$2:$AA$19,2,FALSE))=FALSE,"",IF(ISNUMBER(Z480),(Z480-VLOOKUP($B480,Stats!$A$2:$AA$19,8,FALSE))/VLOOKUP($B480,Stats!$A$2:$AA$19,22,FALSE),""))</f>
        <v>0.57826828658858598</v>
      </c>
      <c r="BI480" s="46" t="str">
        <f>IF(ISNUMBER(VLOOKUP($B480,Stats!$A$2:$AA$19,2,FALSE))=FALSE,"",IF(ISNUMBER(#REF!),(#REF!-VLOOKUP($B480,Stats!$A$2:$AA$19,9,FALSE))/VLOOKUP($B480,Stats!$A$2:$AA$19,23,FALSE),""))</f>
        <v/>
      </c>
      <c r="BJ480" s="46" t="str">
        <f>IF(ISNUMBER(VLOOKUP($B480,Stats!$A$2:$AA$19,2,FALSE))=FALSE,"",IF(ISNUMBER(#REF!),(#REF!-VLOOKUP($B480,Stats!$A$2:$AA$19,10,FALSE))/VLOOKUP($B480,Stats!$A$2:$AA$19,24,FALSE),""))</f>
        <v/>
      </c>
      <c r="BK480" s="44">
        <f t="shared" si="100"/>
        <v>-0.66147748172813103</v>
      </c>
      <c r="BL480" s="46" t="str">
        <f>IF(ISNUMBER(VLOOKUP($B480,Stats!$A$2:$AA$19,2,FALSE))=FALSE,"",IF(ISNUMBER(#REF!),(#REF!-VLOOKUP($B480,Stats!$A$2:$AA$19,11,FALSE))/VLOOKUP($B480,Stats!$A$2:$AA$19,25,FALSE),""))</f>
        <v/>
      </c>
      <c r="BM480" s="46">
        <f>IF(ISNUMBER(VLOOKUP($B480,Stats!$A$2:$AA$19,2,FALSE))=FALSE,"",IF(ISNUMBER(AA480),(AA480-VLOOKUP($B480,Stats!$A$2:$AA$19,12,FALSE))/VLOOKUP($B480,Stats!$A$2:$AA$19,26,FALSE),""))</f>
        <v>-0.35656061942618411</v>
      </c>
      <c r="BN480" s="46" t="str">
        <f>IF(ISNUMBER(VLOOKUP($B480,Stats!$A$2:$AA$19,2,FALSE))=FALSE,"",IF(ISNUMBER(#REF!),(#REF!-VLOOKUP($B480,Stats!$A$2:$AA$19,13,FALSE))/VLOOKUP($B480,Stats!$A$2:$AA$19,27,FALSE),""))</f>
        <v/>
      </c>
      <c r="BO480" s="46" t="str">
        <f>IF(ISNUMBER(VLOOKUP($B480,Stats!$A$2:$AA$19,2,FALSE))=FALSE,"",IF(ISNUMBER(#REF!),(#REF!-VLOOKUP($B480,Stats!$A$2:$AA$19,14,FALSE))/VLOOKUP($B480,Stats!$A$2:$AB$19,28,FALSE),""))</f>
        <v/>
      </c>
      <c r="BP480" s="46"/>
      <c r="BQ480" s="46">
        <f>IF(ISNUMBER(VLOOKUP($B480,Stats!$A$2:$AA$19,2,FALSE))=FALSE,"",IF(ISNUMBER(BM480),BM480,(VLOOKUP($B480,Stats!$A$2:$AT$19,46,FALSE)-VLOOKUP($B480,Stats!$A$2:$AA$19,12,FALSE))/VLOOKUP($B480,Stats!$A$2:$AA$19,26,FALSE)))</f>
        <v>-0.35656061942618411</v>
      </c>
      <c r="BR480" s="51">
        <f t="shared" si="101"/>
        <v>-0.35656061942618411</v>
      </c>
      <c r="BS480" s="32" t="str">
        <f t="shared" si="95"/>
        <v>8540_201501</v>
      </c>
      <c r="BT480" s="53">
        <f t="shared" si="96"/>
        <v>-0.4162393391543398</v>
      </c>
    </row>
    <row r="481" spans="1:72" x14ac:dyDescent="0.15">
      <c r="A481" s="16">
        <v>8540</v>
      </c>
      <c r="B481" s="17">
        <v>201502</v>
      </c>
      <c r="C481" s="3">
        <v>0</v>
      </c>
      <c r="D481" s="23">
        <v>2.2583222370173184E-2</v>
      </c>
      <c r="E481" s="18">
        <v>2.4928393244581057E-2</v>
      </c>
      <c r="F481" s="24">
        <v>6</v>
      </c>
      <c r="G481" s="24">
        <v>4</v>
      </c>
      <c r="H481" s="20">
        <v>1.5772056615856195E-2</v>
      </c>
      <c r="I481" s="20">
        <v>-1.7355066023101995E-2</v>
      </c>
      <c r="J481" s="24">
        <v>3</v>
      </c>
      <c r="K481" s="24">
        <v>1</v>
      </c>
      <c r="L481" s="20">
        <v>3.3805243042472011E-2</v>
      </c>
      <c r="M481" s="20">
        <v>-5.8750645327826589E-2</v>
      </c>
      <c r="N481" s="19">
        <v>1.9370000000000001</v>
      </c>
      <c r="O481" s="19">
        <v>1.0369934150650464</v>
      </c>
      <c r="P481" s="25">
        <v>42020</v>
      </c>
      <c r="Q481" s="20">
        <v>-5.8750645327826589E-2</v>
      </c>
      <c r="R481" s="25">
        <v>42023</v>
      </c>
      <c r="S481" s="25">
        <f>IF(ISNUMBER(R481),VLOOKUP(B481,Index!$B$3:$AB$18,27,FALSE),"")</f>
        <v>42023</v>
      </c>
      <c r="T481" s="25">
        <f>IF(ISNUMBER($R481),VLOOKUP($B481,Index!$B$21:$AB$36,27,FALSE),"")</f>
        <v>42023</v>
      </c>
      <c r="U481" s="25">
        <f>IF(ISNUMBER($R481),VLOOKUP($B481,Index!$B$39:$AB$54,27,FALSE),"")</f>
        <v>42027</v>
      </c>
      <c r="W481" s="18">
        <v>0.67749667110519551</v>
      </c>
      <c r="X481" s="19">
        <v>0.6</v>
      </c>
      <c r="Y481" s="18">
        <v>0.47298300636738611</v>
      </c>
      <c r="Z481" s="19">
        <f t="shared" si="97"/>
        <v>0</v>
      </c>
      <c r="AA481" s="21">
        <v>0.38439105211797381</v>
      </c>
      <c r="AB481" s="28"/>
      <c r="AC481" s="18">
        <v>0.45900173935862149</v>
      </c>
      <c r="AD481" s="19">
        <v>0.36</v>
      </c>
      <c r="AE481" s="18">
        <v>0.22371292431233081</v>
      </c>
      <c r="AF481" s="19">
        <f t="shared" si="98"/>
        <v>0</v>
      </c>
      <c r="AG481" s="21">
        <v>0.14775648094836286</v>
      </c>
      <c r="AH481" s="28"/>
      <c r="AK481" t="str">
        <f t="shared" si="103"/>
        <v/>
      </c>
      <c r="AL481" t="str">
        <f t="shared" si="103"/>
        <v/>
      </c>
      <c r="AM481" t="str">
        <f t="shared" si="103"/>
        <v/>
      </c>
      <c r="AN481" t="str">
        <f t="shared" si="103"/>
        <v/>
      </c>
      <c r="AO481" t="str">
        <f t="shared" si="103"/>
        <v/>
      </c>
      <c r="AP481" t="str">
        <f t="shared" si="103"/>
        <v/>
      </c>
      <c r="AQ481" t="str">
        <f t="shared" si="103"/>
        <v/>
      </c>
      <c r="AR481" t="str">
        <f t="shared" si="103"/>
        <v/>
      </c>
      <c r="AS481">
        <f t="shared" si="103"/>
        <v>0.38439105211797381</v>
      </c>
      <c r="AT481" t="str">
        <f t="shared" si="103"/>
        <v/>
      </c>
      <c r="AU481" t="str">
        <f t="shared" si="103"/>
        <v/>
      </c>
      <c r="AV481" t="str">
        <f t="shared" si="103"/>
        <v/>
      </c>
      <c r="AW481" t="str">
        <f t="shared" si="103"/>
        <v/>
      </c>
      <c r="AX481" t="str">
        <f t="shared" si="103"/>
        <v/>
      </c>
      <c r="AZ481" s="46">
        <f>IF(ISNUMBER(VLOOKUP($B481,Stats!$A$2:$AA$19,2,FALSE))=FALSE,"",IF(ISNUMBER(W481),(W481-VLOOKUP($B481,Stats!$A$2:$AA$19,2,FALSE))/VLOOKUP($B481,Stats!$A$2:$AA$19,16,FALSE),""))</f>
        <v>-4.3315673296055152E-2</v>
      </c>
      <c r="BA481" s="46">
        <f>IF(ISNUMBER(VLOOKUP($B481,Stats!$A$2:$AA$19,2,FALSE))=FALSE,"",IF(ISNUMBER(X481),(X481-VLOOKUP($B481,Stats!$A$2:$AA$19,3,FALSE))/VLOOKUP($B481,Stats!$A$2:$AA$19,17,FALSE),""))</f>
        <v>-0.52813738425366874</v>
      </c>
      <c r="BB481" s="46"/>
      <c r="BC481" s="46"/>
      <c r="BD481" s="44">
        <f t="shared" si="94"/>
        <v>-0.28572652877486193</v>
      </c>
      <c r="BE481" s="46">
        <f>IF(ISNUMBER(VLOOKUP($B481,Stats!$A$2:$AA$19,2,FALSE))=FALSE,"",IF(ISNUMBER(Y481),(Y481-VLOOKUP($B481,Stats!$A$2:$AA$19,5,FALSE))/VLOOKUP($B481,Stats!$A$2:$AA$19,19,FALSE),""))</f>
        <v>0.85426986908211178</v>
      </c>
      <c r="BF481" s="46"/>
      <c r="BG481" s="46"/>
      <c r="BH481" s="46">
        <f>IF(ISNUMBER(VLOOKUP($B481,Stats!$A$2:$AA$19,2,FALSE))=FALSE,"",IF(ISNUMBER(Z481),(Z481-VLOOKUP($B481,Stats!$A$2:$AA$19,8,FALSE))/VLOOKUP($B481,Stats!$A$2:$AA$19,22,FALSE),""))</f>
        <v>-0.48836753916131515</v>
      </c>
      <c r="BI481" s="46" t="str">
        <f>IF(ISNUMBER(VLOOKUP($B481,Stats!$A$2:$AA$19,2,FALSE))=FALSE,"",IF(ISNUMBER(#REF!),(#REF!-VLOOKUP($B481,Stats!$A$2:$AA$19,9,FALSE))/VLOOKUP($B481,Stats!$A$2:$AA$19,23,FALSE),""))</f>
        <v/>
      </c>
      <c r="BJ481" s="46" t="str">
        <f>IF(ISNUMBER(VLOOKUP($B481,Stats!$A$2:$AA$19,2,FALSE))=FALSE,"",IF(ISNUMBER(#REF!),(#REF!-VLOOKUP($B481,Stats!$A$2:$AA$19,10,FALSE))/VLOOKUP($B481,Stats!$A$2:$AA$19,24,FALSE),""))</f>
        <v/>
      </c>
      <c r="BK481" s="44">
        <f t="shared" si="100"/>
        <v>-0.74449917010587274</v>
      </c>
      <c r="BL481" s="46" t="str">
        <f>IF(ISNUMBER(VLOOKUP($B481,Stats!$A$2:$AA$19,2,FALSE))=FALSE,"",IF(ISNUMBER(#REF!),(#REF!-VLOOKUP($B481,Stats!$A$2:$AA$19,11,FALSE))/VLOOKUP($B481,Stats!$A$2:$AA$19,25,FALSE),""))</f>
        <v/>
      </c>
      <c r="BM481" s="46">
        <f>IF(ISNUMBER(VLOOKUP($B481,Stats!$A$2:$AA$19,2,FALSE))=FALSE,"",IF(ISNUMBER(AA481),(AA481-VLOOKUP($B481,Stats!$A$2:$AA$19,12,FALSE))/VLOOKUP($B481,Stats!$A$2:$AA$19,26,FALSE),""))</f>
        <v>-0.32500825540383621</v>
      </c>
      <c r="BN481" s="46" t="str">
        <f>IF(ISNUMBER(VLOOKUP($B481,Stats!$A$2:$AA$19,2,FALSE))=FALSE,"",IF(ISNUMBER(#REF!),(#REF!-VLOOKUP($B481,Stats!$A$2:$AA$19,13,FALSE))/VLOOKUP($B481,Stats!$A$2:$AA$19,27,FALSE),""))</f>
        <v/>
      </c>
      <c r="BO481" s="46" t="str">
        <f>IF(ISNUMBER(VLOOKUP($B481,Stats!$A$2:$AA$19,2,FALSE))=FALSE,"",IF(ISNUMBER(#REF!),(#REF!-VLOOKUP($B481,Stats!$A$2:$AA$19,14,FALSE))/VLOOKUP($B481,Stats!$A$2:$AB$19,28,FALSE),""))</f>
        <v/>
      </c>
      <c r="BP481" s="46"/>
      <c r="BQ481" s="46">
        <f>IF(ISNUMBER(VLOOKUP($B481,Stats!$A$2:$AA$19,2,FALSE))=FALSE,"",IF(ISNUMBER(BM481),BM481,(VLOOKUP($B481,Stats!$A$2:$AT$19,46,FALSE)-VLOOKUP($B481,Stats!$A$2:$AA$19,12,FALSE))/VLOOKUP($B481,Stats!$A$2:$AA$19,26,FALSE)))</f>
        <v>-0.32500825540383621</v>
      </c>
      <c r="BR481" s="51">
        <f t="shared" si="101"/>
        <v>-0.32500825540383621</v>
      </c>
      <c r="BS481" s="32" t="str">
        <f t="shared" si="95"/>
        <v>8540_201502</v>
      </c>
      <c r="BT481" s="53">
        <f t="shared" si="96"/>
        <v>-0.56884645889926333</v>
      </c>
    </row>
    <row r="482" spans="1:72" x14ac:dyDescent="0.15">
      <c r="A482" s="16">
        <v>8540</v>
      </c>
      <c r="B482" s="17">
        <v>201503</v>
      </c>
      <c r="C482" s="3">
        <v>0</v>
      </c>
      <c r="D482" s="23">
        <v>-7.5316422730350441E-2</v>
      </c>
      <c r="E482" s="18">
        <v>1.0768694117751002E-2</v>
      </c>
      <c r="F482" s="24">
        <v>1</v>
      </c>
      <c r="G482" s="24">
        <v>9</v>
      </c>
      <c r="H482" s="20">
        <v>1.8589636555908173E-2</v>
      </c>
      <c r="I482" s="20">
        <v>-1.0674092987240598E-2</v>
      </c>
      <c r="J482" s="24">
        <v>1</v>
      </c>
      <c r="K482" s="24">
        <v>6</v>
      </c>
      <c r="L482" s="20">
        <v>1.8589636555908173E-2</v>
      </c>
      <c r="M482" s="20">
        <v>-1.9236817276443996E-2</v>
      </c>
      <c r="N482" s="19">
        <v>1.917</v>
      </c>
      <c r="O482" s="19">
        <v>1</v>
      </c>
      <c r="P482" s="25">
        <v>42030</v>
      </c>
      <c r="Q482" s="20">
        <v>-7.391757955138234E-2</v>
      </c>
      <c r="R482" s="25">
        <v>42041</v>
      </c>
      <c r="S482" s="25">
        <f>IF(ISNUMBER(R482),VLOOKUP(B482,Index!$B$3:$AB$18,27,FALSE),"")</f>
        <v>42041</v>
      </c>
      <c r="T482" s="25">
        <f>IF(ISNUMBER($R482),VLOOKUP($B482,Index!$B$21:$AB$36,27,FALSE),"")</f>
        <v>42041</v>
      </c>
      <c r="U482" s="25">
        <f>IF(ISNUMBER($R482),VLOOKUP($B482,Index!$B$39:$AB$54,27,FALSE),"")</f>
        <v>42034</v>
      </c>
      <c r="W482" s="18">
        <v>-2.2594926819105132</v>
      </c>
      <c r="X482" s="19">
        <v>0.1</v>
      </c>
      <c r="Y482" s="18">
        <v>0.20432160502650379</v>
      </c>
      <c r="Z482" s="19">
        <f t="shared" si="97"/>
        <v>0</v>
      </c>
      <c r="AA482" s="21" t="s">
        <v>25</v>
      </c>
      <c r="AB482" s="28"/>
      <c r="AC482" s="18">
        <v>5.1053071796071636</v>
      </c>
      <c r="AD482" s="19">
        <v>1.0000000000000002E-2</v>
      </c>
      <c r="AE482" s="18">
        <v>4.174731828060662E-2</v>
      </c>
      <c r="AF482" s="19">
        <f t="shared" si="98"/>
        <v>0</v>
      </c>
      <c r="AG482" s="21" t="s">
        <v>25</v>
      </c>
      <c r="AH482" s="28"/>
      <c r="AK482" t="str">
        <f t="shared" si="103"/>
        <v/>
      </c>
      <c r="AL482" t="str">
        <f t="shared" si="103"/>
        <v/>
      </c>
      <c r="AM482" t="str">
        <f t="shared" si="103"/>
        <v/>
      </c>
      <c r="AN482" t="str">
        <f t="shared" si="103"/>
        <v/>
      </c>
      <c r="AO482" t="str">
        <f t="shared" si="103"/>
        <v/>
      </c>
      <c r="AP482" t="str">
        <f t="shared" si="103"/>
        <v/>
      </c>
      <c r="AQ482" t="str">
        <f t="shared" si="103"/>
        <v/>
      </c>
      <c r="AR482" t="str">
        <f t="shared" si="103"/>
        <v/>
      </c>
      <c r="AS482" t="str">
        <f t="shared" si="103"/>
        <v/>
      </c>
      <c r="AT482" t="str">
        <f t="shared" si="103"/>
        <v/>
      </c>
      <c r="AU482" t="str">
        <f t="shared" si="103"/>
        <v/>
      </c>
      <c r="AV482" t="str">
        <f t="shared" si="103"/>
        <v/>
      </c>
      <c r="AW482" t="str">
        <f t="shared" si="103"/>
        <v/>
      </c>
      <c r="AX482" t="str">
        <f t="shared" si="103"/>
        <v/>
      </c>
      <c r="AZ482" s="46">
        <f>IF(ISNUMBER(VLOOKUP($B482,Stats!$A$2:$AA$19,2,FALSE))=FALSE,"",IF(ISNUMBER(W482),(W482-VLOOKUP($B482,Stats!$A$2:$AA$19,2,FALSE))/VLOOKUP($B482,Stats!$A$2:$AA$19,16,FALSE),""))</f>
        <v>-1.5658576303082212</v>
      </c>
      <c r="BA482" s="46">
        <f>IF(ISNUMBER(VLOOKUP($B482,Stats!$A$2:$AA$19,2,FALSE))=FALSE,"",IF(ISNUMBER(X482),(X482-VLOOKUP($B482,Stats!$A$2:$AA$19,3,FALSE))/VLOOKUP($B482,Stats!$A$2:$AA$19,17,FALSE),""))</f>
        <v>-1.6518577229403832</v>
      </c>
      <c r="BB482" s="46"/>
      <c r="BC482" s="46"/>
      <c r="BD482" s="44">
        <f t="shared" si="94"/>
        <v>-1.6088576766243023</v>
      </c>
      <c r="BE482" s="46">
        <f>IF(ISNUMBER(VLOOKUP($B482,Stats!$A$2:$AA$19,2,FALSE))=FALSE,"",IF(ISNUMBER(Y482),(Y482-VLOOKUP($B482,Stats!$A$2:$AA$19,5,FALSE))/VLOOKUP($B482,Stats!$A$2:$AA$19,19,FALSE),""))</f>
        <v>0.48064824313362609</v>
      </c>
      <c r="BF482" s="46"/>
      <c r="BG482" s="46"/>
      <c r="BH482" s="46">
        <f>IF(ISNUMBER(VLOOKUP($B482,Stats!$A$2:$AA$19,2,FALSE))=FALSE,"",IF(ISNUMBER(Z482),(Z482-VLOOKUP($B482,Stats!$A$2:$AA$19,8,FALSE))/VLOOKUP($B482,Stats!$A$2:$AA$19,22,FALSE),""))</f>
        <v>-0.64412337137479436</v>
      </c>
      <c r="BI482" s="46" t="str">
        <f>IF(ISNUMBER(VLOOKUP($B482,Stats!$A$2:$AA$19,2,FALSE))=FALSE,"",IF(ISNUMBER(#REF!),(#REF!-VLOOKUP($B482,Stats!$A$2:$AA$19,9,FALSE))/VLOOKUP($B482,Stats!$A$2:$AA$19,23,FALSE),""))</f>
        <v/>
      </c>
      <c r="BJ482" s="46" t="str">
        <f>IF(ISNUMBER(VLOOKUP($B482,Stats!$A$2:$AA$19,2,FALSE))=FALSE,"",IF(ISNUMBER(#REF!),(#REF!-VLOOKUP($B482,Stats!$A$2:$AA$19,10,FALSE))/VLOOKUP($B482,Stats!$A$2:$AA$19,24,FALSE),""))</f>
        <v/>
      </c>
      <c r="BK482" s="44">
        <f t="shared" si="100"/>
        <v>-0.52969078160597649</v>
      </c>
      <c r="BL482" s="46" t="str">
        <f>IF(ISNUMBER(VLOOKUP($B482,Stats!$A$2:$AA$19,2,FALSE))=FALSE,"",IF(ISNUMBER(#REF!),(#REF!-VLOOKUP($B482,Stats!$A$2:$AA$19,11,FALSE))/VLOOKUP($B482,Stats!$A$2:$AA$19,25,FALSE),""))</f>
        <v/>
      </c>
      <c r="BM482" s="46" t="str">
        <f>IF(ISNUMBER(VLOOKUP($B482,Stats!$A$2:$AA$19,2,FALSE))=FALSE,"",IF(ISNUMBER(AA482),(AA482-VLOOKUP($B482,Stats!$A$2:$AA$19,12,FALSE))/VLOOKUP($B482,Stats!$A$2:$AA$19,26,FALSE),""))</f>
        <v/>
      </c>
      <c r="BN482" s="46" t="str">
        <f>IF(ISNUMBER(VLOOKUP($B482,Stats!$A$2:$AA$19,2,FALSE))=FALSE,"",IF(ISNUMBER(#REF!),(#REF!-VLOOKUP($B482,Stats!$A$2:$AA$19,13,FALSE))/VLOOKUP($B482,Stats!$A$2:$AA$19,27,FALSE),""))</f>
        <v/>
      </c>
      <c r="BO482" s="46" t="str">
        <f>IF(ISNUMBER(VLOOKUP($B482,Stats!$A$2:$AA$19,2,FALSE))=FALSE,"",IF(ISNUMBER(#REF!),(#REF!-VLOOKUP($B482,Stats!$A$2:$AA$19,14,FALSE))/VLOOKUP($B482,Stats!$A$2:$AB$19,28,FALSE),""))</f>
        <v/>
      </c>
      <c r="BP482" s="46"/>
      <c r="BQ482" s="46">
        <f>IF(ISNUMBER(VLOOKUP($B482,Stats!$A$2:$AA$19,2,FALSE))=FALSE,"",IF(ISNUMBER(BM482),BM482,(VLOOKUP($B482,Stats!$A$2:$AT$19,46,FALSE)-VLOOKUP($B482,Stats!$A$2:$AA$19,12,FALSE))/VLOOKUP($B482,Stats!$A$2:$AA$19,26,FALSE)))</f>
        <v>-0.53964354662323732</v>
      </c>
      <c r="BR482" s="51">
        <f t="shared" si="101"/>
        <v>-0.53964354662323732</v>
      </c>
      <c r="BS482" s="32" t="str">
        <f t="shared" si="95"/>
        <v>8540_201503</v>
      </c>
      <c r="BT482" s="53">
        <f t="shared" si="96"/>
        <v>-0.74751471361309385</v>
      </c>
    </row>
    <row r="483" spans="1:72" x14ac:dyDescent="0.15">
      <c r="A483" s="16">
        <v>8540</v>
      </c>
      <c r="B483" s="17">
        <v>201504</v>
      </c>
      <c r="C483" s="3">
        <v>0</v>
      </c>
      <c r="D483" s="23">
        <v>6.7087252858671675E-2</v>
      </c>
      <c r="E483" s="18">
        <v>4.8440149532798888E-3</v>
      </c>
      <c r="F483" s="24">
        <v>7</v>
      </c>
      <c r="G483" s="24">
        <v>0</v>
      </c>
      <c r="H483" s="20">
        <v>9.3292286625928124E-3</v>
      </c>
      <c r="I483" s="20" t="s">
        <v>25</v>
      </c>
      <c r="J483" s="24">
        <v>7</v>
      </c>
      <c r="K483" s="24">
        <v>0</v>
      </c>
      <c r="L483" s="20">
        <v>1.4747939213817007E-2</v>
      </c>
      <c r="M483" s="20">
        <v>3.3918704524318333E-3</v>
      </c>
      <c r="N483" s="19">
        <v>1.8944000000000001</v>
      </c>
      <c r="O483" s="19">
        <v>1.0623002299108395</v>
      </c>
      <c r="P483" s="25">
        <v>42052</v>
      </c>
      <c r="Q483" s="20">
        <v>0</v>
      </c>
      <c r="R483" s="25">
        <v>42044</v>
      </c>
      <c r="S483" s="25">
        <f>IF(ISNUMBER(R483),VLOOKUP(B483,Index!$B$3:$AB$18,27,FALSE),"")</f>
        <v>42044</v>
      </c>
      <c r="T483" s="25">
        <f>IF(ISNUMBER($R483),VLOOKUP($B483,Index!$B$21:$AB$36,27,FALSE),"")</f>
        <v>42044</v>
      </c>
      <c r="U483" s="25">
        <f>IF(ISNUMBER($R483),VLOOKUP($B483,Index!$B$39:$AB$54,27,FALSE),"")</f>
        <v>42052</v>
      </c>
      <c r="W483" s="18">
        <v>2.683490114346867</v>
      </c>
      <c r="X483" s="19">
        <v>1</v>
      </c>
      <c r="Y483" s="18">
        <v>9.1908721633671406E-2</v>
      </c>
      <c r="Z483" s="19">
        <f t="shared" si="97"/>
        <v>0</v>
      </c>
      <c r="AA483" s="21" t="s">
        <v>25</v>
      </c>
      <c r="AB483" s="28"/>
      <c r="AC483" s="18">
        <v>7.2011191937973615</v>
      </c>
      <c r="AD483" s="19">
        <v>1</v>
      </c>
      <c r="AE483" s="18">
        <v>8.4472131123356983E-3</v>
      </c>
      <c r="AF483" s="19">
        <f t="shared" si="98"/>
        <v>0</v>
      </c>
      <c r="AG483" s="21" t="s">
        <v>25</v>
      </c>
      <c r="AH483" s="28"/>
      <c r="AK483" t="str">
        <f t="shared" ref="AK483:AX492" si="104">IF($B483=AK$2,$AA483,"")</f>
        <v/>
      </c>
      <c r="AL483" t="str">
        <f t="shared" si="104"/>
        <v/>
      </c>
      <c r="AM483" t="str">
        <f t="shared" si="104"/>
        <v/>
      </c>
      <c r="AN483" t="str">
        <f t="shared" si="104"/>
        <v/>
      </c>
      <c r="AO483" t="str">
        <f t="shared" si="104"/>
        <v/>
      </c>
      <c r="AP483" t="str">
        <f t="shared" si="104"/>
        <v/>
      </c>
      <c r="AQ483" t="str">
        <f t="shared" si="104"/>
        <v/>
      </c>
      <c r="AR483" t="str">
        <f t="shared" si="104"/>
        <v/>
      </c>
      <c r="AS483" t="str">
        <f t="shared" si="104"/>
        <v/>
      </c>
      <c r="AT483" t="str">
        <f t="shared" si="104"/>
        <v/>
      </c>
      <c r="AU483" t="str">
        <f t="shared" si="104"/>
        <v/>
      </c>
      <c r="AV483" t="str">
        <f t="shared" si="104"/>
        <v/>
      </c>
      <c r="AW483" t="str">
        <f t="shared" si="104"/>
        <v/>
      </c>
      <c r="AX483" t="str">
        <f t="shared" si="104"/>
        <v/>
      </c>
      <c r="AZ483" s="46">
        <f>IF(ISNUMBER(VLOOKUP($B483,Stats!$A$2:$AA$19,2,FALSE))=FALSE,"",IF(ISNUMBER(W483),(W483-VLOOKUP($B483,Stats!$A$2:$AA$19,2,FALSE))/VLOOKUP($B483,Stats!$A$2:$AA$19,16,FALSE),""))</f>
        <v>0.61402413771829534</v>
      </c>
      <c r="BA483" s="46">
        <f>IF(ISNUMBER(VLOOKUP($B483,Stats!$A$2:$AA$19,2,FALSE))=FALSE,"",IF(ISNUMBER(X483),(X483-VLOOKUP($B483,Stats!$A$2:$AA$19,3,FALSE))/VLOOKUP($B483,Stats!$A$2:$AA$19,17,FALSE),""))</f>
        <v>0.93772145929647244</v>
      </c>
      <c r="BB483" s="46"/>
      <c r="BC483" s="46"/>
      <c r="BD483" s="44">
        <f t="shared" si="94"/>
        <v>0.77587279850738389</v>
      </c>
      <c r="BE483" s="46">
        <f>IF(ISNUMBER(VLOOKUP($B483,Stats!$A$2:$AA$19,2,FALSE))=FALSE,"",IF(ISNUMBER(Y483),(Y483-VLOOKUP($B483,Stats!$A$2:$AA$19,5,FALSE))/VLOOKUP($B483,Stats!$A$2:$AA$19,19,FALSE),""))</f>
        <v>-0.20467437439104302</v>
      </c>
      <c r="BF483" s="46"/>
      <c r="BG483" s="46"/>
      <c r="BH483" s="46">
        <f>IF(ISNUMBER(VLOOKUP($B483,Stats!$A$2:$AA$19,2,FALSE))=FALSE,"",IF(ISNUMBER(Z483),(Z483-VLOOKUP($B483,Stats!$A$2:$AA$19,8,FALSE))/VLOOKUP($B483,Stats!$A$2:$AA$19,22,FALSE),""))</f>
        <v>-0.5145844845400992</v>
      </c>
      <c r="BI483" s="46" t="str">
        <f>IF(ISNUMBER(VLOOKUP($B483,Stats!$A$2:$AA$19,2,FALSE))=FALSE,"",IF(ISNUMBER(#REF!),(#REF!-VLOOKUP($B483,Stats!$A$2:$AA$19,9,FALSE))/VLOOKUP($B483,Stats!$A$2:$AA$19,23,FALSE),""))</f>
        <v/>
      </c>
      <c r="BJ483" s="46" t="str">
        <f>IF(ISNUMBER(VLOOKUP($B483,Stats!$A$2:$AA$19,2,FALSE))=FALSE,"",IF(ISNUMBER(#REF!),(#REF!-VLOOKUP($B483,Stats!$A$2:$AA$19,10,FALSE))/VLOOKUP($B483,Stats!$A$2:$AA$19,24,FALSE),""))</f>
        <v/>
      </c>
      <c r="BK483" s="44">
        <f t="shared" si="100"/>
        <v>-1.1103283288299653E-2</v>
      </c>
      <c r="BL483" s="46" t="str">
        <f>IF(ISNUMBER(VLOOKUP($B483,Stats!$A$2:$AA$19,2,FALSE))=FALSE,"",IF(ISNUMBER(#REF!),(#REF!-VLOOKUP($B483,Stats!$A$2:$AA$19,11,FALSE))/VLOOKUP($B483,Stats!$A$2:$AA$19,25,FALSE),""))</f>
        <v/>
      </c>
      <c r="BM483" s="46" t="str">
        <f>IF(ISNUMBER(VLOOKUP($B483,Stats!$A$2:$AA$19,2,FALSE))=FALSE,"",IF(ISNUMBER(AA483),(AA483-VLOOKUP($B483,Stats!$A$2:$AA$19,12,FALSE))/VLOOKUP($B483,Stats!$A$2:$AA$19,26,FALSE),""))</f>
        <v/>
      </c>
      <c r="BN483" s="46" t="str">
        <f>IF(ISNUMBER(VLOOKUP($B483,Stats!$A$2:$AA$19,2,FALSE))=FALSE,"",IF(ISNUMBER(#REF!),(#REF!-VLOOKUP($B483,Stats!$A$2:$AA$19,13,FALSE))/VLOOKUP($B483,Stats!$A$2:$AA$19,27,FALSE),""))</f>
        <v/>
      </c>
      <c r="BO483" s="46" t="str">
        <f>IF(ISNUMBER(VLOOKUP($B483,Stats!$A$2:$AA$19,2,FALSE))=FALSE,"",IF(ISNUMBER(#REF!),(#REF!-VLOOKUP($B483,Stats!$A$2:$AA$19,14,FALSE))/VLOOKUP($B483,Stats!$A$2:$AB$19,28,FALSE),""))</f>
        <v/>
      </c>
      <c r="BP483" s="46"/>
      <c r="BQ483" s="46">
        <f>IF(ISNUMBER(VLOOKUP($B483,Stats!$A$2:$AA$19,2,FALSE))=FALSE,"",IF(ISNUMBER(BM483),BM483,(VLOOKUP($B483,Stats!$A$2:$AT$19,46,FALSE)-VLOOKUP($B483,Stats!$A$2:$AA$19,12,FALSE))/VLOOKUP($B483,Stats!$A$2:$AA$19,26,FALSE)))</f>
        <v>-0.64096278450557098</v>
      </c>
      <c r="BR483" s="51">
        <f t="shared" si="101"/>
        <v>-0.64096278450557098</v>
      </c>
      <c r="BS483" s="32" t="str">
        <f t="shared" si="95"/>
        <v>8540_201504</v>
      </c>
      <c r="BT483" s="53">
        <f t="shared" si="96"/>
        <v>2.0320032827382789E-2</v>
      </c>
    </row>
    <row r="484" spans="1:72" x14ac:dyDescent="0.15">
      <c r="A484" s="16">
        <v>8540</v>
      </c>
      <c r="B484" s="17">
        <v>201505</v>
      </c>
      <c r="C484" s="3">
        <v>0</v>
      </c>
      <c r="D484" s="23">
        <v>-5.4898648648649129E-3</v>
      </c>
      <c r="E484" s="18">
        <v>1.2773571619637582E-2</v>
      </c>
      <c r="F484" s="24">
        <v>4</v>
      </c>
      <c r="G484" s="24">
        <v>4</v>
      </c>
      <c r="H484" s="20">
        <v>9.6347929214762318E-3</v>
      </c>
      <c r="I484" s="20">
        <v>-1.0866943850424832E-2</v>
      </c>
      <c r="J484" s="24">
        <v>3</v>
      </c>
      <c r="K484" s="24">
        <v>2</v>
      </c>
      <c r="L484" s="20">
        <v>1.2879631101923916E-2</v>
      </c>
      <c r="M484" s="20">
        <v>-2.4601132269686077E-2</v>
      </c>
      <c r="N484" s="19">
        <v>1.9430000000000001</v>
      </c>
      <c r="O484" s="19">
        <v>1.0298404621826469</v>
      </c>
      <c r="P484" s="25">
        <v>42065</v>
      </c>
      <c r="Q484" s="20">
        <v>-3.0365414307771621E-2</v>
      </c>
      <c r="R484" s="25">
        <v>42069</v>
      </c>
      <c r="S484" s="25">
        <f>IF(ISNUMBER(R484),VLOOKUP(B484,Index!$B$3:$AB$18,27,FALSE),"")</f>
        <v>42069</v>
      </c>
      <c r="T484" s="25">
        <f>IF(ISNUMBER($R484),VLOOKUP($B484,Index!$B$21:$AB$36,27,FALSE),"")</f>
        <v>42069</v>
      </c>
      <c r="U484" s="25">
        <f>IF(ISNUMBER($R484),VLOOKUP($B484,Index!$B$39:$AB$54,27,FALSE),"")</f>
        <v>42069</v>
      </c>
      <c r="W484" s="18">
        <v>-0.19763513513513686</v>
      </c>
      <c r="X484" s="19">
        <v>0.5</v>
      </c>
      <c r="Y484" s="18">
        <v>0.24236148104004449</v>
      </c>
      <c r="Z484" s="19">
        <f t="shared" si="97"/>
        <v>0</v>
      </c>
      <c r="AA484" s="21" t="s">
        <v>25</v>
      </c>
      <c r="AB484" s="28"/>
      <c r="AC484" s="18">
        <v>3.9059646639883809E-2</v>
      </c>
      <c r="AD484" s="19">
        <v>0.25</v>
      </c>
      <c r="AE484" s="18">
        <v>5.8739087491923844E-2</v>
      </c>
      <c r="AF484" s="19">
        <f t="shared" si="98"/>
        <v>0</v>
      </c>
      <c r="AG484" s="21" t="s">
        <v>25</v>
      </c>
      <c r="AH484" s="28"/>
      <c r="AK484" t="str">
        <f t="shared" si="104"/>
        <v/>
      </c>
      <c r="AL484" t="str">
        <f t="shared" si="104"/>
        <v/>
      </c>
      <c r="AM484" t="str">
        <f t="shared" si="104"/>
        <v/>
      </c>
      <c r="AN484" t="str">
        <f t="shared" si="104"/>
        <v/>
      </c>
      <c r="AO484" t="str">
        <f t="shared" si="104"/>
        <v/>
      </c>
      <c r="AP484" t="str">
        <f t="shared" si="104"/>
        <v/>
      </c>
      <c r="AQ484" t="str">
        <f t="shared" si="104"/>
        <v/>
      </c>
      <c r="AR484" t="str">
        <f t="shared" si="104"/>
        <v/>
      </c>
      <c r="AS484" t="str">
        <f t="shared" si="104"/>
        <v/>
      </c>
      <c r="AT484" t="str">
        <f t="shared" si="104"/>
        <v/>
      </c>
      <c r="AU484" t="str">
        <f t="shared" si="104"/>
        <v/>
      </c>
      <c r="AV484" t="str">
        <f t="shared" si="104"/>
        <v/>
      </c>
      <c r="AW484" t="str">
        <f t="shared" si="104"/>
        <v/>
      </c>
      <c r="AX484" t="str">
        <f t="shared" si="104"/>
        <v/>
      </c>
      <c r="AZ484" s="46">
        <f>IF(ISNUMBER(VLOOKUP($B484,Stats!$A$2:$AA$19,2,FALSE))=FALSE,"",IF(ISNUMBER(W484),(W484-VLOOKUP($B484,Stats!$A$2:$AA$19,2,FALSE))/VLOOKUP($B484,Stats!$A$2:$AA$19,16,FALSE),""))</f>
        <v>-0.51560482704921828</v>
      </c>
      <c r="BA484" s="46">
        <f>IF(ISNUMBER(VLOOKUP($B484,Stats!$A$2:$AA$19,2,FALSE))=FALSE,"",IF(ISNUMBER(X484),(X484-VLOOKUP($B484,Stats!$A$2:$AA$19,3,FALSE))/VLOOKUP($B484,Stats!$A$2:$AA$19,17,FALSE),""))</f>
        <v>-0.52592327303600894</v>
      </c>
      <c r="BB484" s="46"/>
      <c r="BC484" s="46"/>
      <c r="BD484" s="44">
        <f t="shared" si="94"/>
        <v>-0.52076405004261361</v>
      </c>
      <c r="BE484" s="46">
        <f>IF(ISNUMBER(VLOOKUP($B484,Stats!$A$2:$AA$19,2,FALSE))=FALSE,"",IF(ISNUMBER(Y484),(Y484-VLOOKUP($B484,Stats!$A$2:$AA$19,5,FALSE))/VLOOKUP($B484,Stats!$A$2:$AA$19,19,FALSE),""))</f>
        <v>0.63403691302332632</v>
      </c>
      <c r="BF484" s="46"/>
      <c r="BG484" s="46"/>
      <c r="BH484" s="46">
        <f>IF(ISNUMBER(VLOOKUP($B484,Stats!$A$2:$AA$19,2,FALSE))=FALSE,"",IF(ISNUMBER(Z484),(Z484-VLOOKUP($B484,Stats!$A$2:$AA$19,8,FALSE))/VLOOKUP($B484,Stats!$A$2:$AA$19,22,FALSE),""))</f>
        <v>-0.59810804423176478</v>
      </c>
      <c r="BI484" s="46" t="str">
        <f>IF(ISNUMBER(VLOOKUP($B484,Stats!$A$2:$AA$19,2,FALSE))=FALSE,"",IF(ISNUMBER(#REF!),(#REF!-VLOOKUP($B484,Stats!$A$2:$AA$19,9,FALSE))/VLOOKUP($B484,Stats!$A$2:$AA$19,23,FALSE),""))</f>
        <v/>
      </c>
      <c r="BJ484" s="46" t="str">
        <f>IF(ISNUMBER(VLOOKUP($B484,Stats!$A$2:$AA$19,2,FALSE))=FALSE,"",IF(ISNUMBER(#REF!),(#REF!-VLOOKUP($B484,Stats!$A$2:$AA$19,10,FALSE))/VLOOKUP($B484,Stats!$A$2:$AA$19,24,FALSE),""))</f>
        <v/>
      </c>
      <c r="BK484" s="44">
        <f t="shared" si="100"/>
        <v>-0.62325825238585786</v>
      </c>
      <c r="BL484" s="46" t="str">
        <f>IF(ISNUMBER(VLOOKUP($B484,Stats!$A$2:$AA$19,2,FALSE))=FALSE,"",IF(ISNUMBER(#REF!),(#REF!-VLOOKUP($B484,Stats!$A$2:$AA$19,11,FALSE))/VLOOKUP($B484,Stats!$A$2:$AA$19,25,FALSE),""))</f>
        <v/>
      </c>
      <c r="BM484" s="46" t="str">
        <f>IF(ISNUMBER(VLOOKUP($B484,Stats!$A$2:$AA$19,2,FALSE))=FALSE,"",IF(ISNUMBER(AA484),(AA484-VLOOKUP($B484,Stats!$A$2:$AA$19,12,FALSE))/VLOOKUP($B484,Stats!$A$2:$AA$19,26,FALSE),""))</f>
        <v/>
      </c>
      <c r="BN484" s="46" t="str">
        <f>IF(ISNUMBER(VLOOKUP($B484,Stats!$A$2:$AA$19,2,FALSE))=FALSE,"",IF(ISNUMBER(#REF!),(#REF!-VLOOKUP($B484,Stats!$A$2:$AA$19,13,FALSE))/VLOOKUP($B484,Stats!$A$2:$AA$19,27,FALSE),""))</f>
        <v/>
      </c>
      <c r="BO484" s="46" t="str">
        <f>IF(ISNUMBER(VLOOKUP($B484,Stats!$A$2:$AA$19,2,FALSE))=FALSE,"",IF(ISNUMBER(#REF!),(#REF!-VLOOKUP($B484,Stats!$A$2:$AA$19,14,FALSE))/VLOOKUP($B484,Stats!$A$2:$AB$19,28,FALSE),""))</f>
        <v/>
      </c>
      <c r="BP484" s="46"/>
      <c r="BQ484" s="46">
        <f>IF(ISNUMBER(VLOOKUP($B484,Stats!$A$2:$AA$19,2,FALSE))=FALSE,"",IF(ISNUMBER(BM484),BM484,(VLOOKUP($B484,Stats!$A$2:$AT$19,46,FALSE)-VLOOKUP($B484,Stats!$A$2:$AA$19,12,FALSE))/VLOOKUP($B484,Stats!$A$2:$AA$19,26,FALSE)))</f>
        <v>-0.36655208107354165</v>
      </c>
      <c r="BR484" s="51">
        <f t="shared" si="101"/>
        <v>-0.36655208107354165</v>
      </c>
      <c r="BS484" s="32" t="str">
        <f t="shared" si="95"/>
        <v>8540_201505</v>
      </c>
      <c r="BT484" s="53">
        <f t="shared" si="96"/>
        <v>-0.55141817765474577</v>
      </c>
    </row>
    <row r="485" spans="1:72" x14ac:dyDescent="0.15">
      <c r="A485" s="16">
        <v>8540</v>
      </c>
      <c r="B485" s="17">
        <v>201506</v>
      </c>
      <c r="C485" s="3">
        <v>0</v>
      </c>
      <c r="D485" s="23">
        <v>9.4479830148619826E-2</v>
      </c>
      <c r="E485" s="18">
        <v>7.4445199254022723E-3</v>
      </c>
      <c r="F485" s="24">
        <v>9</v>
      </c>
      <c r="G485" s="24">
        <v>1</v>
      </c>
      <c r="H485" s="20">
        <v>1.023433010549161E-2</v>
      </c>
      <c r="I485" s="20">
        <v>-1.1742831979646429E-3</v>
      </c>
      <c r="J485" s="24">
        <v>8</v>
      </c>
      <c r="K485" s="24">
        <v>1</v>
      </c>
      <c r="L485" s="20">
        <v>2.2548719518416416E-2</v>
      </c>
      <c r="M485" s="20">
        <v>-1.1742831979646429E-3</v>
      </c>
      <c r="N485" s="19">
        <v>2.0619999999999998</v>
      </c>
      <c r="O485" s="19">
        <v>1.0773812633888917</v>
      </c>
      <c r="P485" s="25">
        <v>42083</v>
      </c>
      <c r="Q485" s="20">
        <v>-1.1742831979646429E-3</v>
      </c>
      <c r="R485" s="25">
        <v>42082</v>
      </c>
      <c r="S485" s="25">
        <f>IF(ISNUMBER(R485),VLOOKUP(B485,Index!$B$3:$AB$18,27,FALSE),"")</f>
        <v>42073</v>
      </c>
      <c r="T485" s="25">
        <f>IF(ISNUMBER($R485),VLOOKUP($B485,Index!$B$21:$AB$36,27,FALSE),"")</f>
        <v>42075</v>
      </c>
      <c r="U485" s="25">
        <f>IF(ISNUMBER($R485),VLOOKUP($B485,Index!$B$39:$AB$54,27,FALSE),"")</f>
        <v>42075</v>
      </c>
      <c r="W485" s="18">
        <v>2.8343949044585948</v>
      </c>
      <c r="X485" s="19">
        <v>0.9</v>
      </c>
      <c r="Y485" s="18">
        <v>0.14124983430466787</v>
      </c>
      <c r="Z485" s="19">
        <f t="shared" si="97"/>
        <v>9</v>
      </c>
      <c r="AA485" s="21">
        <v>80.457448690724235</v>
      </c>
      <c r="AB485" s="28"/>
      <c r="AC485" s="18">
        <v>8.033794474420846</v>
      </c>
      <c r="AD485" s="19">
        <v>0.81</v>
      </c>
      <c r="AE485" s="18">
        <v>1.9951515691096128E-2</v>
      </c>
      <c r="AF485" s="19">
        <f t="shared" si="98"/>
        <v>81</v>
      </c>
      <c r="AG485" s="21">
        <v>6473.4010498205225</v>
      </c>
      <c r="AH485" s="28"/>
      <c r="AK485" t="str">
        <f t="shared" si="104"/>
        <v/>
      </c>
      <c r="AL485" t="str">
        <f t="shared" si="104"/>
        <v/>
      </c>
      <c r="AM485" t="str">
        <f t="shared" si="104"/>
        <v/>
      </c>
      <c r="AN485" t="str">
        <f t="shared" si="104"/>
        <v/>
      </c>
      <c r="AO485" t="str">
        <f t="shared" si="104"/>
        <v/>
      </c>
      <c r="AP485" t="str">
        <f t="shared" si="104"/>
        <v/>
      </c>
      <c r="AQ485" t="str">
        <f t="shared" si="104"/>
        <v/>
      </c>
      <c r="AR485" t="str">
        <f t="shared" si="104"/>
        <v/>
      </c>
      <c r="AS485" t="str">
        <f t="shared" si="104"/>
        <v/>
      </c>
      <c r="AT485" t="str">
        <f t="shared" si="104"/>
        <v/>
      </c>
      <c r="AU485" t="str">
        <f t="shared" si="104"/>
        <v/>
      </c>
      <c r="AV485" t="str">
        <f t="shared" si="104"/>
        <v/>
      </c>
      <c r="AW485">
        <f t="shared" si="104"/>
        <v>80.457448690724235</v>
      </c>
      <c r="AX485" t="str">
        <f t="shared" si="104"/>
        <v/>
      </c>
      <c r="AZ485" s="46">
        <f>IF(ISNUMBER(VLOOKUP($B485,Stats!$A$2:$AA$19,2,FALSE))=FALSE,"",IF(ISNUMBER(W485),(W485-VLOOKUP($B485,Stats!$A$2:$AA$19,2,FALSE))/VLOOKUP($B485,Stats!$A$2:$AA$19,16,FALSE),""))</f>
        <v>0.70129087286045277</v>
      </c>
      <c r="BA485" s="46">
        <f>IF(ISNUMBER(VLOOKUP($B485,Stats!$A$2:$AA$19,2,FALSE))=FALSE,"",IF(ISNUMBER(X485),(X485-VLOOKUP($B485,Stats!$A$2:$AA$19,3,FALSE))/VLOOKUP($B485,Stats!$A$2:$AA$19,17,FALSE),""))</f>
        <v>0.77618004453973322</v>
      </c>
      <c r="BB485" s="46"/>
      <c r="BC485" s="46"/>
      <c r="BD485" s="44">
        <f t="shared" si="94"/>
        <v>0.73873545870009294</v>
      </c>
      <c r="BE485" s="46">
        <f>IF(ISNUMBER(VLOOKUP($B485,Stats!$A$2:$AA$19,2,FALSE))=FALSE,"",IF(ISNUMBER(Y485),(Y485-VLOOKUP($B485,Stats!$A$2:$AA$19,5,FALSE))/VLOOKUP($B485,Stats!$A$2:$AA$19,19,FALSE),""))</f>
        <v>-2.4199915758936326E-2</v>
      </c>
      <c r="BF485" s="46"/>
      <c r="BG485" s="46"/>
      <c r="BH485" s="46">
        <f>IF(ISNUMBER(VLOOKUP($B485,Stats!$A$2:$AA$19,2,FALSE))=FALSE,"",IF(ISNUMBER(Z485),(Z485-VLOOKUP($B485,Stats!$A$2:$AA$19,8,FALSE))/VLOOKUP($B485,Stats!$A$2:$AA$19,22,FALSE),""))</f>
        <v>1.635957111953442</v>
      </c>
      <c r="BI485" s="46" t="str">
        <f>IF(ISNUMBER(VLOOKUP($B485,Stats!$A$2:$AA$19,2,FALSE))=FALSE,"",IF(ISNUMBER(#REF!),(#REF!-VLOOKUP($B485,Stats!$A$2:$AA$19,9,FALSE))/VLOOKUP($B485,Stats!$A$2:$AA$19,23,FALSE),""))</f>
        <v/>
      </c>
      <c r="BJ485" s="46" t="str">
        <f>IF(ISNUMBER(VLOOKUP($B485,Stats!$A$2:$AA$19,2,FALSE))=FALSE,"",IF(ISNUMBER(#REF!),(#REF!-VLOOKUP($B485,Stats!$A$2:$AA$19,10,FALSE))/VLOOKUP($B485,Stats!$A$2:$AA$19,24,FALSE),""))</f>
        <v/>
      </c>
      <c r="BK485" s="44">
        <f t="shared" si="100"/>
        <v>0.50772707461728794</v>
      </c>
      <c r="BL485" s="46" t="str">
        <f>IF(ISNUMBER(VLOOKUP($B485,Stats!$A$2:$AA$19,2,FALSE))=FALSE,"",IF(ISNUMBER(#REF!),(#REF!-VLOOKUP($B485,Stats!$A$2:$AA$19,11,FALSE))/VLOOKUP($B485,Stats!$A$2:$AA$19,25,FALSE),""))</f>
        <v/>
      </c>
      <c r="BM485" s="46">
        <f>IF(ISNUMBER(VLOOKUP($B485,Stats!$A$2:$AA$19,2,FALSE))=FALSE,"",IF(ISNUMBER(AA485),(AA485-VLOOKUP($B485,Stats!$A$2:$AA$19,12,FALSE))/VLOOKUP($B485,Stats!$A$2:$AA$19,26,FALSE),""))</f>
        <v>0.17417595592299451</v>
      </c>
      <c r="BN485" s="46" t="str">
        <f>IF(ISNUMBER(VLOOKUP($B485,Stats!$A$2:$AA$19,2,FALSE))=FALSE,"",IF(ISNUMBER(#REF!),(#REF!-VLOOKUP($B485,Stats!$A$2:$AA$19,13,FALSE))/VLOOKUP($B485,Stats!$A$2:$AA$19,27,FALSE),""))</f>
        <v/>
      </c>
      <c r="BO485" s="46" t="str">
        <f>IF(ISNUMBER(VLOOKUP($B485,Stats!$A$2:$AA$19,2,FALSE))=FALSE,"",IF(ISNUMBER(#REF!),(#REF!-VLOOKUP($B485,Stats!$A$2:$AA$19,14,FALSE))/VLOOKUP($B485,Stats!$A$2:$AB$19,28,FALSE),""))</f>
        <v/>
      </c>
      <c r="BP485" s="46"/>
      <c r="BQ485" s="46">
        <f>IF(ISNUMBER(VLOOKUP($B485,Stats!$A$2:$AA$19,2,FALSE))=FALSE,"",IF(ISNUMBER(BM485),BM485,(VLOOKUP($B485,Stats!$A$2:$AT$19,46,FALSE)-VLOOKUP($B485,Stats!$A$2:$AA$19,12,FALSE))/VLOOKUP($B485,Stats!$A$2:$AA$19,26,FALSE)))</f>
        <v>0.17417595592299451</v>
      </c>
      <c r="BR485" s="51">
        <f t="shared" si="101"/>
        <v>0.17417595592299451</v>
      </c>
      <c r="BS485" s="32" t="str">
        <f t="shared" si="95"/>
        <v>8540_201506</v>
      </c>
      <c r="BT485" s="53">
        <f t="shared" si="96"/>
        <v>0.48721852769499024</v>
      </c>
    </row>
    <row r="486" spans="1:72" x14ac:dyDescent="0.15">
      <c r="A486" s="16">
        <v>8540</v>
      </c>
      <c r="B486" s="17">
        <v>201507</v>
      </c>
      <c r="C486" s="3">
        <v>0</v>
      </c>
      <c r="D486" s="23">
        <v>6.838021338506195E-3</v>
      </c>
      <c r="E486" s="18">
        <v>8.5901552200349299E-3</v>
      </c>
      <c r="F486" s="24">
        <v>3</v>
      </c>
      <c r="G486" s="24">
        <v>2</v>
      </c>
      <c r="H486" s="20">
        <v>6.4703489303089183E-3</v>
      </c>
      <c r="I486" s="20">
        <v>-6.2223736662373463E-3</v>
      </c>
      <c r="J486" s="24">
        <v>1</v>
      </c>
      <c r="K486" s="24">
        <v>1</v>
      </c>
      <c r="L486" s="20">
        <v>1.4645974781765325E-2</v>
      </c>
      <c r="M486" s="20">
        <v>-6.7091580006708451E-3</v>
      </c>
      <c r="N486" s="19">
        <v>2.0922000000000001</v>
      </c>
      <c r="O486" s="19">
        <v>1</v>
      </c>
      <c r="P486" s="25">
        <v>42086</v>
      </c>
      <c r="Q486" s="20">
        <v>-9.3203326641811968E-3</v>
      </c>
      <c r="R486" s="25">
        <v>42089</v>
      </c>
      <c r="S486" s="25">
        <f>IF(ISNUMBER(R486),VLOOKUP(B486,Index!$B$3:$AB$18,27,FALSE),"")</f>
        <v>42088</v>
      </c>
      <c r="T486" s="25">
        <f>IF(ISNUMBER($R486),VLOOKUP($B486,Index!$B$21:$AB$36,27,FALSE),"")</f>
        <v>42089</v>
      </c>
      <c r="U486" s="25">
        <f>IF(ISNUMBER($R486),VLOOKUP($B486,Index!$B$39:$AB$54,27,FALSE),"")</f>
        <v>42089</v>
      </c>
      <c r="W486" s="18">
        <v>0.49233753637244598</v>
      </c>
      <c r="X486" s="19">
        <v>0.6</v>
      </c>
      <c r="Y486" s="18">
        <v>0.16298673569817149</v>
      </c>
      <c r="Z486" s="19">
        <f t="shared" si="97"/>
        <v>1</v>
      </c>
      <c r="AA486" s="21">
        <v>0.73366708945757608</v>
      </c>
      <c r="AB486" s="28"/>
      <c r="AC486" s="18">
        <v>0.24239624972128956</v>
      </c>
      <c r="AD486" s="19">
        <v>0.36</v>
      </c>
      <c r="AE486" s="18">
        <v>2.6564676013545608E-2</v>
      </c>
      <c r="AF486" s="19">
        <f t="shared" si="98"/>
        <v>1</v>
      </c>
      <c r="AG486" s="21">
        <v>0.53826739815315094</v>
      </c>
      <c r="AH486" s="28"/>
      <c r="AK486" t="str">
        <f t="shared" si="104"/>
        <v/>
      </c>
      <c r="AL486" t="str">
        <f t="shared" si="104"/>
        <v/>
      </c>
      <c r="AM486" t="str">
        <f t="shared" si="104"/>
        <v/>
      </c>
      <c r="AN486" t="str">
        <f t="shared" si="104"/>
        <v/>
      </c>
      <c r="AO486" t="str">
        <f t="shared" si="104"/>
        <v/>
      </c>
      <c r="AP486" t="str">
        <f t="shared" si="104"/>
        <v/>
      </c>
      <c r="AQ486" t="str">
        <f t="shared" si="104"/>
        <v/>
      </c>
      <c r="AR486" t="str">
        <f t="shared" si="104"/>
        <v/>
      </c>
      <c r="AS486" t="str">
        <f t="shared" si="104"/>
        <v/>
      </c>
      <c r="AT486" t="str">
        <f t="shared" si="104"/>
        <v/>
      </c>
      <c r="AU486" t="str">
        <f t="shared" si="104"/>
        <v/>
      </c>
      <c r="AV486" t="str">
        <f t="shared" si="104"/>
        <v/>
      </c>
      <c r="AW486" t="str">
        <f t="shared" si="104"/>
        <v/>
      </c>
      <c r="AX486">
        <f t="shared" si="104"/>
        <v>0.73366708945757608</v>
      </c>
      <c r="AZ486" s="46">
        <f>IF(ISNUMBER(VLOOKUP($B486,Stats!$A$2:$AA$19,2,FALSE))=FALSE,"",IF(ISNUMBER(W486),(W486-VLOOKUP($B486,Stats!$A$2:$AA$19,2,FALSE))/VLOOKUP($B486,Stats!$A$2:$AA$19,16,FALSE),""))</f>
        <v>-0.41905066844562361</v>
      </c>
      <c r="BA486" s="46">
        <f>IF(ISNUMBER(VLOOKUP($B486,Stats!$A$2:$AA$19,2,FALSE))=FALSE,"",IF(ISNUMBER(X486),(X486-VLOOKUP($B486,Stats!$A$2:$AA$19,3,FALSE))/VLOOKUP($B486,Stats!$A$2:$AA$19,17,FALSE),""))</f>
        <v>-0.37879956534795695</v>
      </c>
      <c r="BB486" s="46"/>
      <c r="BC486" s="46"/>
      <c r="BD486" s="44">
        <f t="shared" si="94"/>
        <v>-0.39892511689679028</v>
      </c>
      <c r="BE486" s="46">
        <f>IF(ISNUMBER(VLOOKUP($B486,Stats!$A$2:$AA$19,2,FALSE))=FALSE,"",IF(ISNUMBER(Y486),(Y486-VLOOKUP($B486,Stats!$A$2:$AA$19,5,FALSE))/VLOOKUP($B486,Stats!$A$2:$AA$19,19,FALSE),""))</f>
        <v>-0.16098523730075287</v>
      </c>
      <c r="BF486" s="46"/>
      <c r="BG486" s="46"/>
      <c r="BH486" s="46">
        <f>IF(ISNUMBER(VLOOKUP($B486,Stats!$A$2:$AA$19,2,FALSE))=FALSE,"",IF(ISNUMBER(Z486),(Z486-VLOOKUP($B486,Stats!$A$2:$AA$19,8,FALSE))/VLOOKUP($B486,Stats!$A$2:$AA$19,22,FALSE),""))</f>
        <v>-0.22777854907483192</v>
      </c>
      <c r="BI486" s="46" t="str">
        <f>IF(ISNUMBER(VLOOKUP($B486,Stats!$A$2:$AA$19,2,FALSE))=FALSE,"",IF(ISNUMBER(#REF!),(#REF!-VLOOKUP($B486,Stats!$A$2:$AA$19,9,FALSE))/VLOOKUP($B486,Stats!$A$2:$AA$19,23,FALSE),""))</f>
        <v/>
      </c>
      <c r="BJ486" s="46" t="str">
        <f>IF(ISNUMBER(VLOOKUP($B486,Stats!$A$2:$AA$19,2,FALSE))=FALSE,"",IF(ISNUMBER(#REF!),(#REF!-VLOOKUP($B486,Stats!$A$2:$AA$19,10,FALSE))/VLOOKUP($B486,Stats!$A$2:$AA$19,24,FALSE),""))</f>
        <v/>
      </c>
      <c r="BK486" s="44">
        <f t="shared" si="100"/>
        <v>4.4356101388077426E-2</v>
      </c>
      <c r="BL486" s="46" t="str">
        <f>IF(ISNUMBER(VLOOKUP($B486,Stats!$A$2:$AA$19,2,FALSE))=FALSE,"",IF(ISNUMBER(#REF!),(#REF!-VLOOKUP($B486,Stats!$A$2:$AA$19,11,FALSE))/VLOOKUP($B486,Stats!$A$2:$AA$19,25,FALSE),""))</f>
        <v/>
      </c>
      <c r="BM486" s="46">
        <f>IF(ISNUMBER(VLOOKUP($B486,Stats!$A$2:$AA$19,2,FALSE))=FALSE,"",IF(ISNUMBER(AA486),(AA486-VLOOKUP($B486,Stats!$A$2:$AA$19,12,FALSE))/VLOOKUP($B486,Stats!$A$2:$AA$19,26,FALSE),""))</f>
        <v>-0.43106630418918152</v>
      </c>
      <c r="BN486" s="46" t="str">
        <f>IF(ISNUMBER(VLOOKUP($B486,Stats!$A$2:$AA$19,2,FALSE))=FALSE,"",IF(ISNUMBER(#REF!),(#REF!-VLOOKUP($B486,Stats!$A$2:$AA$19,13,FALSE))/VLOOKUP($B486,Stats!$A$2:$AA$19,27,FALSE),""))</f>
        <v/>
      </c>
      <c r="BO486" s="46" t="str">
        <f>IF(ISNUMBER(VLOOKUP($B486,Stats!$A$2:$AA$19,2,FALSE))=FALSE,"",IF(ISNUMBER(#REF!),(#REF!-VLOOKUP($B486,Stats!$A$2:$AA$19,14,FALSE))/VLOOKUP($B486,Stats!$A$2:$AB$19,28,FALSE),""))</f>
        <v/>
      </c>
      <c r="BP486" s="46"/>
      <c r="BQ486" s="46">
        <f>IF(ISNUMBER(VLOOKUP($B486,Stats!$A$2:$AA$19,2,FALSE))=FALSE,"",IF(ISNUMBER(BM486),BM486,(VLOOKUP($B486,Stats!$A$2:$AT$19,46,FALSE)-VLOOKUP($B486,Stats!$A$2:$AA$19,12,FALSE))/VLOOKUP($B486,Stats!$A$2:$AA$19,26,FALSE)))</f>
        <v>-0.43106630418918152</v>
      </c>
      <c r="BR486" s="51">
        <f t="shared" si="101"/>
        <v>-0.43106630418918152</v>
      </c>
      <c r="BS486" s="32" t="str">
        <f t="shared" si="95"/>
        <v>8540_201507</v>
      </c>
      <c r="BT486" s="53">
        <f t="shared" si="96"/>
        <v>-0.13938462338434793</v>
      </c>
    </row>
    <row r="487" spans="1:72" x14ac:dyDescent="0.15">
      <c r="S487" t="str">
        <f>IF(ISNUMBER(R487),VLOOKUP(B487,Index!$B$3:$AB$18,27,FALSE),"")</f>
        <v/>
      </c>
      <c r="T487" t="str">
        <f>IF(ISNUMBER($R487),VLOOKUP($B487,Index!$B$21:$AB$36,27,FALSE),"")</f>
        <v/>
      </c>
      <c r="U487" t="str">
        <f>IF(ISNUMBER($R487),VLOOKUP($B487,Index!$B$39:$AB$54,27,FALSE),"")</f>
        <v/>
      </c>
      <c r="Z487" t="str">
        <f t="shared" si="97"/>
        <v/>
      </c>
      <c r="AA487" t="s">
        <v>25</v>
      </c>
      <c r="AF487" t="str">
        <f t="shared" si="98"/>
        <v/>
      </c>
      <c r="AG487" t="s">
        <v>25</v>
      </c>
      <c r="AK487" t="str">
        <f t="shared" si="104"/>
        <v/>
      </c>
      <c r="AL487" t="str">
        <f t="shared" si="104"/>
        <v/>
      </c>
      <c r="AM487" t="str">
        <f t="shared" si="104"/>
        <v/>
      </c>
      <c r="AN487" t="str">
        <f t="shared" si="104"/>
        <v/>
      </c>
      <c r="AO487" t="str">
        <f t="shared" si="104"/>
        <v/>
      </c>
      <c r="AP487" t="str">
        <f t="shared" si="104"/>
        <v/>
      </c>
      <c r="AQ487" t="str">
        <f t="shared" si="104"/>
        <v/>
      </c>
      <c r="AR487" t="str">
        <f t="shared" si="104"/>
        <v/>
      </c>
      <c r="AS487" t="str">
        <f t="shared" si="104"/>
        <v/>
      </c>
      <c r="AT487" t="str">
        <f t="shared" si="104"/>
        <v/>
      </c>
      <c r="AU487" t="str">
        <f t="shared" si="104"/>
        <v/>
      </c>
      <c r="AV487" t="str">
        <f t="shared" si="104"/>
        <v/>
      </c>
      <c r="AW487" t="str">
        <f t="shared" si="104"/>
        <v/>
      </c>
      <c r="AX487" t="str">
        <f t="shared" si="104"/>
        <v/>
      </c>
      <c r="AZ487" s="46" t="str">
        <f>IF(ISNUMBER(VLOOKUP($B487,Stats!$A$2:$AA$19,2,FALSE))=FALSE,"",IF(ISNUMBER(W487),(W487-VLOOKUP($B487,Stats!$A$2:$AA$19,2,FALSE))/VLOOKUP($B487,Stats!$A$2:$AA$19,16,FALSE),""))</f>
        <v/>
      </c>
      <c r="BA487" s="46" t="str">
        <f>IF(ISNUMBER(VLOOKUP($B487,Stats!$A$2:$AA$19,2,FALSE))=FALSE,"",IF(ISNUMBER(X487),(X487-VLOOKUP($B487,Stats!$A$2:$AA$19,3,FALSE))/VLOOKUP($B487,Stats!$A$2:$AA$19,17,FALSE),""))</f>
        <v/>
      </c>
      <c r="BB487" s="46"/>
      <c r="BC487" s="46"/>
      <c r="BD487" s="44" t="str">
        <f t="shared" si="94"/>
        <v/>
      </c>
      <c r="BE487" s="46" t="str">
        <f>IF(ISNUMBER(VLOOKUP($B487,Stats!$A$2:$AA$19,2,FALSE))=FALSE,"",IF(ISNUMBER(Y487),(Y487-VLOOKUP($B487,Stats!$A$2:$AA$19,5,FALSE))/VLOOKUP($B487,Stats!$A$2:$AA$19,19,FALSE),""))</f>
        <v/>
      </c>
      <c r="BF487" s="46"/>
      <c r="BG487" s="46"/>
      <c r="BH487" s="46" t="str">
        <f>IF(ISNUMBER(VLOOKUP($B487,Stats!$A$2:$AA$19,2,FALSE))=FALSE,"",IF(ISNUMBER(Z487),(Z487-VLOOKUP($B487,Stats!$A$2:$AA$19,8,FALSE))/VLOOKUP($B487,Stats!$A$2:$AA$19,22,FALSE),""))</f>
        <v/>
      </c>
      <c r="BI487" s="46" t="str">
        <f>IF(ISNUMBER(VLOOKUP($B487,Stats!$A$2:$AA$19,2,FALSE))=FALSE,"",IF(ISNUMBER(#REF!),(#REF!-VLOOKUP($B487,Stats!$A$2:$AA$19,9,FALSE))/VLOOKUP($B487,Stats!$A$2:$AA$19,23,FALSE),""))</f>
        <v/>
      </c>
      <c r="BJ487" s="46" t="str">
        <f>IF(ISNUMBER(VLOOKUP($B487,Stats!$A$2:$AA$19,2,FALSE))=FALSE,"",IF(ISNUMBER(#REF!),(#REF!-VLOOKUP($B487,Stats!$A$2:$AA$19,10,FALSE))/VLOOKUP($B487,Stats!$A$2:$AA$19,24,FALSE),""))</f>
        <v/>
      </c>
      <c r="BK487" s="44" t="str">
        <f t="shared" si="100"/>
        <v/>
      </c>
      <c r="BL487" s="46" t="str">
        <f>IF(ISNUMBER(VLOOKUP($B487,Stats!$A$2:$AA$19,2,FALSE))=FALSE,"",IF(ISNUMBER(#REF!),(#REF!-VLOOKUP($B487,Stats!$A$2:$AA$19,11,FALSE))/VLOOKUP($B487,Stats!$A$2:$AA$19,25,FALSE),""))</f>
        <v/>
      </c>
      <c r="BM487" s="46" t="str">
        <f>IF(ISNUMBER(VLOOKUP($B487,Stats!$A$2:$AA$19,2,FALSE))=FALSE,"",IF(ISNUMBER(AA487),(AA487-VLOOKUP($B487,Stats!$A$2:$AA$19,12,FALSE))/VLOOKUP($B487,Stats!$A$2:$AA$19,26,FALSE),""))</f>
        <v/>
      </c>
      <c r="BN487" s="46" t="str">
        <f>IF(ISNUMBER(VLOOKUP($B487,Stats!$A$2:$AA$19,2,FALSE))=FALSE,"",IF(ISNUMBER(#REF!),(#REF!-VLOOKUP($B487,Stats!$A$2:$AA$19,13,FALSE))/VLOOKUP($B487,Stats!$A$2:$AA$19,27,FALSE),""))</f>
        <v/>
      </c>
      <c r="BO487" s="46" t="str">
        <f>IF(ISNUMBER(VLOOKUP($B487,Stats!$A$2:$AA$19,2,FALSE))=FALSE,"",IF(ISNUMBER(#REF!),(#REF!-VLOOKUP($B487,Stats!$A$2:$AA$19,14,FALSE))/VLOOKUP($B487,Stats!$A$2:$AB$19,28,FALSE),""))</f>
        <v/>
      </c>
      <c r="BP487" s="46"/>
      <c r="BQ487" s="46" t="str">
        <f>IF(ISNUMBER(VLOOKUP($B487,Stats!$A$2:$AA$19,2,FALSE))=FALSE,"",IF(ISNUMBER(BM487),BM487,(VLOOKUP($B487,Stats!$A$2:$AT$19,46,FALSE)-VLOOKUP($B487,Stats!$A$2:$AA$19,12,FALSE))/VLOOKUP($B487,Stats!$A$2:$AA$19,26,FALSE)))</f>
        <v/>
      </c>
      <c r="BR487" s="51" t="str">
        <f t="shared" si="101"/>
        <v/>
      </c>
      <c r="BS487" s="32" t="str">
        <f t="shared" si="95"/>
        <v/>
      </c>
      <c r="BT487" s="53" t="str">
        <f t="shared" si="96"/>
        <v/>
      </c>
    </row>
    <row r="488" spans="1:72" ht="40.5" x14ac:dyDescent="0.15">
      <c r="A488" s="1" t="s">
        <v>29</v>
      </c>
      <c r="B488" s="1" t="s">
        <v>0</v>
      </c>
      <c r="C488" s="3"/>
      <c r="D488" s="4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 t="s">
        <v>15</v>
      </c>
      <c r="J488" s="1" t="s">
        <v>16</v>
      </c>
      <c r="K488" s="1" t="s">
        <v>17</v>
      </c>
      <c r="L488" s="1" t="s">
        <v>18</v>
      </c>
      <c r="M488" s="1" t="s">
        <v>19</v>
      </c>
      <c r="N488" s="1" t="s">
        <v>20</v>
      </c>
      <c r="O488" s="1" t="s">
        <v>21</v>
      </c>
      <c r="P488" s="1" t="s">
        <v>22</v>
      </c>
      <c r="Q488" s="1" t="s">
        <v>23</v>
      </c>
      <c r="R488" s="1" t="s">
        <v>24</v>
      </c>
      <c r="S488" s="1" t="str">
        <f>IF(ISNUMBER(R488),VLOOKUP(B488,Index!$B$3:$AB$18,27,FALSE),"")</f>
        <v/>
      </c>
      <c r="T488" s="1" t="str">
        <f>IF(ISNUMBER($R488),VLOOKUP($B488,Index!$B$21:$AB$36,27,FALSE),"")</f>
        <v/>
      </c>
      <c r="U488" s="1" t="str">
        <f>IF(ISNUMBER($R488),VLOOKUP($B488,Index!$B$39:$AB$54,27,FALSE),"")</f>
        <v/>
      </c>
      <c r="W488" s="1" t="s">
        <v>1</v>
      </c>
      <c r="X488" s="1" t="s">
        <v>2</v>
      </c>
      <c r="Y488" s="1" t="s">
        <v>4</v>
      </c>
      <c r="Z488" s="1" t="str">
        <f t="shared" si="97"/>
        <v/>
      </c>
      <c r="AA488" s="1" t="s">
        <v>8</v>
      </c>
      <c r="AB488" s="27"/>
      <c r="AC488" s="1" t="s">
        <v>33</v>
      </c>
      <c r="AD488" s="1" t="s">
        <v>35</v>
      </c>
      <c r="AE488" s="1" t="s">
        <v>37</v>
      </c>
      <c r="AF488" s="1" t="str">
        <f t="shared" si="98"/>
        <v/>
      </c>
      <c r="AG488" s="1" t="s">
        <v>38</v>
      </c>
      <c r="AH488" s="27"/>
      <c r="AK488" t="str">
        <f t="shared" si="104"/>
        <v/>
      </c>
      <c r="AL488" t="str">
        <f t="shared" si="104"/>
        <v/>
      </c>
      <c r="AM488" t="str">
        <f t="shared" si="104"/>
        <v/>
      </c>
      <c r="AN488" t="str">
        <f t="shared" si="104"/>
        <v/>
      </c>
      <c r="AO488" t="str">
        <f t="shared" si="104"/>
        <v/>
      </c>
      <c r="AP488" t="str">
        <f t="shared" si="104"/>
        <v/>
      </c>
      <c r="AQ488" t="str">
        <f t="shared" si="104"/>
        <v/>
      </c>
      <c r="AR488" t="str">
        <f t="shared" si="104"/>
        <v/>
      </c>
      <c r="AS488" t="str">
        <f t="shared" si="104"/>
        <v/>
      </c>
      <c r="AT488" t="str">
        <f t="shared" si="104"/>
        <v/>
      </c>
      <c r="AU488" t="str">
        <f t="shared" si="104"/>
        <v/>
      </c>
      <c r="AV488" t="str">
        <f t="shared" si="104"/>
        <v/>
      </c>
      <c r="AW488" t="str">
        <f t="shared" si="104"/>
        <v/>
      </c>
      <c r="AX488" t="str">
        <f t="shared" si="104"/>
        <v/>
      </c>
      <c r="AZ488" s="46" t="str">
        <f>IF(ISNUMBER(VLOOKUP($B488,Stats!$A$2:$AA$19,2,FALSE))=FALSE,"",IF(ISNUMBER(W488),(W488-VLOOKUP($B488,Stats!$A$2:$AA$19,2,FALSE))/VLOOKUP($B488,Stats!$A$2:$AA$19,16,FALSE),""))</f>
        <v/>
      </c>
      <c r="BA488" s="46" t="str">
        <f>IF(ISNUMBER(VLOOKUP($B488,Stats!$A$2:$AA$19,2,FALSE))=FALSE,"",IF(ISNUMBER(X488),(X488-VLOOKUP($B488,Stats!$A$2:$AA$19,3,FALSE))/VLOOKUP($B488,Stats!$A$2:$AA$19,17,FALSE),""))</f>
        <v/>
      </c>
      <c r="BB488" s="46"/>
      <c r="BC488" s="46"/>
      <c r="BD488" s="44" t="str">
        <f t="shared" si="94"/>
        <v/>
      </c>
      <c r="BE488" s="46" t="str">
        <f>IF(ISNUMBER(VLOOKUP($B488,Stats!$A$2:$AA$19,2,FALSE))=FALSE,"",IF(ISNUMBER(Y488),(Y488-VLOOKUP($B488,Stats!$A$2:$AA$19,5,FALSE))/VLOOKUP($B488,Stats!$A$2:$AA$19,19,FALSE),""))</f>
        <v/>
      </c>
      <c r="BF488" s="46"/>
      <c r="BG488" s="46"/>
      <c r="BH488" s="46" t="str">
        <f>IF(ISNUMBER(VLOOKUP($B488,Stats!$A$2:$AA$19,2,FALSE))=FALSE,"",IF(ISNUMBER(Z488),(Z488-VLOOKUP($B488,Stats!$A$2:$AA$19,8,FALSE))/VLOOKUP($B488,Stats!$A$2:$AA$19,22,FALSE),""))</f>
        <v/>
      </c>
      <c r="BI488" s="46" t="str">
        <f>IF(ISNUMBER(VLOOKUP($B488,Stats!$A$2:$AA$19,2,FALSE))=FALSE,"",IF(ISNUMBER(#REF!),(#REF!-VLOOKUP($B488,Stats!$A$2:$AA$19,9,FALSE))/VLOOKUP($B488,Stats!$A$2:$AA$19,23,FALSE),""))</f>
        <v/>
      </c>
      <c r="BJ488" s="46" t="str">
        <f>IF(ISNUMBER(VLOOKUP($B488,Stats!$A$2:$AA$19,2,FALSE))=FALSE,"",IF(ISNUMBER(#REF!),(#REF!-VLOOKUP($B488,Stats!$A$2:$AA$19,10,FALSE))/VLOOKUP($B488,Stats!$A$2:$AA$19,24,FALSE),""))</f>
        <v/>
      </c>
      <c r="BK488" s="44" t="str">
        <f t="shared" si="100"/>
        <v/>
      </c>
      <c r="BL488" s="46" t="str">
        <f>IF(ISNUMBER(VLOOKUP($B488,Stats!$A$2:$AA$19,2,FALSE))=FALSE,"",IF(ISNUMBER(#REF!),(#REF!-VLOOKUP($B488,Stats!$A$2:$AA$19,11,FALSE))/VLOOKUP($B488,Stats!$A$2:$AA$19,25,FALSE),""))</f>
        <v/>
      </c>
      <c r="BM488" s="46" t="str">
        <f>IF(ISNUMBER(VLOOKUP($B488,Stats!$A$2:$AA$19,2,FALSE))=FALSE,"",IF(ISNUMBER(AA488),(AA488-VLOOKUP($B488,Stats!$A$2:$AA$19,12,FALSE))/VLOOKUP($B488,Stats!$A$2:$AA$19,26,FALSE),""))</f>
        <v/>
      </c>
      <c r="BN488" s="46" t="str">
        <f>IF(ISNUMBER(VLOOKUP($B488,Stats!$A$2:$AA$19,2,FALSE))=FALSE,"",IF(ISNUMBER(#REF!),(#REF!-VLOOKUP($B488,Stats!$A$2:$AA$19,13,FALSE))/VLOOKUP($B488,Stats!$A$2:$AA$19,27,FALSE),""))</f>
        <v/>
      </c>
      <c r="BO488" s="46" t="str">
        <f>IF(ISNUMBER(VLOOKUP($B488,Stats!$A$2:$AA$19,2,FALSE))=FALSE,"",IF(ISNUMBER(#REF!),(#REF!-VLOOKUP($B488,Stats!$A$2:$AA$19,14,FALSE))/VLOOKUP($B488,Stats!$A$2:$AB$19,28,FALSE),""))</f>
        <v/>
      </c>
      <c r="BP488" s="46"/>
      <c r="BQ488" s="46" t="str">
        <f>IF(ISNUMBER(VLOOKUP($B488,Stats!$A$2:$AA$19,2,FALSE))=FALSE,"",IF(ISNUMBER(BM488),BM488,(VLOOKUP($B488,Stats!$A$2:$AT$19,46,FALSE)-VLOOKUP($B488,Stats!$A$2:$AA$19,12,FALSE))/VLOOKUP($B488,Stats!$A$2:$AA$19,26,FALSE)))</f>
        <v/>
      </c>
      <c r="BR488" s="51" t="str">
        <f t="shared" si="101"/>
        <v/>
      </c>
      <c r="BS488" s="32" t="str">
        <f t="shared" si="95"/>
        <v/>
      </c>
      <c r="BT488" s="53" t="str">
        <f t="shared" si="96"/>
        <v/>
      </c>
    </row>
    <row r="489" spans="1:72" x14ac:dyDescent="0.15">
      <c r="A489" s="5">
        <v>8761</v>
      </c>
      <c r="B489" s="5" t="s">
        <v>30</v>
      </c>
      <c r="C489" s="3">
        <v>0</v>
      </c>
      <c r="D489" s="11">
        <v>0.25057961606232038</v>
      </c>
      <c r="E489" s="6">
        <v>9.1541560740183835E-3</v>
      </c>
      <c r="F489" s="12">
        <v>68</v>
      </c>
      <c r="G489" s="12">
        <v>47</v>
      </c>
      <c r="H489" s="13">
        <v>7.6316382093017058E-3</v>
      </c>
      <c r="I489" s="13">
        <v>-6.1779290318491617E-3</v>
      </c>
      <c r="J489" s="12">
        <v>10</v>
      </c>
      <c r="K489" s="12">
        <v>6</v>
      </c>
      <c r="L489" s="13">
        <v>3.1750106974753889E-2</v>
      </c>
      <c r="M489" s="13">
        <v>-2.4798404578166955E-2</v>
      </c>
      <c r="N489" s="8">
        <v>1.3485</v>
      </c>
      <c r="O489" s="8">
        <v>1.2505796160623204</v>
      </c>
      <c r="P489" s="14">
        <v>42090</v>
      </c>
      <c r="Q489" s="13">
        <v>-3.8350753024442907E-2</v>
      </c>
      <c r="R489" s="14">
        <v>42018</v>
      </c>
      <c r="S489" s="14">
        <f>IF(ISNUMBER(R489),VLOOKUP(B489,Index!$B$3:$AB$18,27,FALSE),"")</f>
        <v>42041</v>
      </c>
      <c r="T489" s="14">
        <f>IF(ISNUMBER($R489),VLOOKUP($B489,Index!$B$21:$AB$36,27,FALSE),"")</f>
        <v>41996</v>
      </c>
      <c r="U489" s="14">
        <f>IF(ISNUMBER($R489),VLOOKUP($B489,Index!$B$39:$AB$54,27,FALSE),"")</f>
        <v>42003</v>
      </c>
      <c r="W489" s="6">
        <v>0.52753603381541125</v>
      </c>
      <c r="X489" s="7">
        <v>0.59130434782608698</v>
      </c>
      <c r="Y489" s="6">
        <v>0.17368789950337807</v>
      </c>
      <c r="Z489" s="8" t="str">
        <f t="shared" si="97"/>
        <v/>
      </c>
      <c r="AA489" s="9">
        <v>6.5338903750498227</v>
      </c>
      <c r="AB489" s="28"/>
      <c r="AC489" s="6">
        <v>0.27829426697369475</v>
      </c>
      <c r="AD489" s="7">
        <v>0.34964083175803407</v>
      </c>
      <c r="AE489" s="6">
        <v>3.0167486433895559E-2</v>
      </c>
      <c r="AF489" s="8" t="str">
        <f t="shared" si="98"/>
        <v/>
      </c>
      <c r="AG489" s="9">
        <v>42.691723433168711</v>
      </c>
      <c r="AH489" s="28"/>
      <c r="AK489" t="str">
        <f t="shared" si="104"/>
        <v/>
      </c>
      <c r="AL489" t="str">
        <f t="shared" si="104"/>
        <v/>
      </c>
      <c r="AM489" t="str">
        <f t="shared" si="104"/>
        <v/>
      </c>
      <c r="AN489" t="str">
        <f t="shared" si="104"/>
        <v/>
      </c>
      <c r="AO489" t="str">
        <f t="shared" si="104"/>
        <v/>
      </c>
      <c r="AP489" t="str">
        <f t="shared" si="104"/>
        <v/>
      </c>
      <c r="AQ489" t="str">
        <f t="shared" si="104"/>
        <v/>
      </c>
      <c r="AR489" t="str">
        <f t="shared" si="104"/>
        <v/>
      </c>
      <c r="AS489" t="str">
        <f t="shared" si="104"/>
        <v/>
      </c>
      <c r="AT489" t="str">
        <f t="shared" si="104"/>
        <v/>
      </c>
      <c r="AU489" t="str">
        <f t="shared" si="104"/>
        <v/>
      </c>
      <c r="AV489" t="str">
        <f t="shared" si="104"/>
        <v/>
      </c>
      <c r="AW489" t="str">
        <f t="shared" si="104"/>
        <v/>
      </c>
      <c r="AX489" t="str">
        <f t="shared" si="104"/>
        <v/>
      </c>
      <c r="AZ489" s="46" t="str">
        <f>IF(ISNUMBER(VLOOKUP($B489,Stats!$A$2:$AA$19,2,FALSE))=FALSE,"",IF(ISNUMBER(W489),(W489-VLOOKUP($B489,Stats!$A$2:$AA$19,2,FALSE))/VLOOKUP($B489,Stats!$A$2:$AA$19,16,FALSE),""))</f>
        <v/>
      </c>
      <c r="BA489" s="46" t="str">
        <f>IF(ISNUMBER(VLOOKUP($B489,Stats!$A$2:$AA$19,2,FALSE))=FALSE,"",IF(ISNUMBER(X489),(X489-VLOOKUP($B489,Stats!$A$2:$AA$19,3,FALSE))/VLOOKUP($B489,Stats!$A$2:$AA$19,17,FALSE),""))</f>
        <v/>
      </c>
      <c r="BB489" s="46"/>
      <c r="BC489" s="46"/>
      <c r="BD489" s="44" t="str">
        <f t="shared" si="94"/>
        <v/>
      </c>
      <c r="BE489" s="46" t="str">
        <f>IF(ISNUMBER(VLOOKUP($B489,Stats!$A$2:$AA$19,2,FALSE))=FALSE,"",IF(ISNUMBER(Y489),(Y489-VLOOKUP($B489,Stats!$A$2:$AA$19,5,FALSE))/VLOOKUP($B489,Stats!$A$2:$AA$19,19,FALSE),""))</f>
        <v/>
      </c>
      <c r="BF489" s="46"/>
      <c r="BG489" s="46"/>
      <c r="BH489" s="46" t="str">
        <f>IF(ISNUMBER(VLOOKUP($B489,Stats!$A$2:$AA$19,2,FALSE))=FALSE,"",IF(ISNUMBER(Z489),(Z489-VLOOKUP($B489,Stats!$A$2:$AA$19,8,FALSE))/VLOOKUP($B489,Stats!$A$2:$AA$19,22,FALSE),""))</f>
        <v/>
      </c>
      <c r="BI489" s="46" t="str">
        <f>IF(ISNUMBER(VLOOKUP($B489,Stats!$A$2:$AA$19,2,FALSE))=FALSE,"",IF(ISNUMBER(#REF!),(#REF!-VLOOKUP($B489,Stats!$A$2:$AA$19,9,FALSE))/VLOOKUP($B489,Stats!$A$2:$AA$19,23,FALSE),""))</f>
        <v/>
      </c>
      <c r="BJ489" s="46" t="str">
        <f>IF(ISNUMBER(VLOOKUP($B489,Stats!$A$2:$AA$19,2,FALSE))=FALSE,"",IF(ISNUMBER(#REF!),(#REF!-VLOOKUP($B489,Stats!$A$2:$AA$19,10,FALSE))/VLOOKUP($B489,Stats!$A$2:$AA$19,24,FALSE),""))</f>
        <v/>
      </c>
      <c r="BK489" s="44" t="str">
        <f t="shared" si="100"/>
        <v/>
      </c>
      <c r="BL489" s="46" t="str">
        <f>IF(ISNUMBER(VLOOKUP($B489,Stats!$A$2:$AA$19,2,FALSE))=FALSE,"",IF(ISNUMBER(#REF!),(#REF!-VLOOKUP($B489,Stats!$A$2:$AA$19,11,FALSE))/VLOOKUP($B489,Stats!$A$2:$AA$19,25,FALSE),""))</f>
        <v/>
      </c>
      <c r="BM489" s="46" t="str">
        <f>IF(ISNUMBER(VLOOKUP($B489,Stats!$A$2:$AA$19,2,FALSE))=FALSE,"",IF(ISNUMBER(AA489),(AA489-VLOOKUP($B489,Stats!$A$2:$AA$19,12,FALSE))/VLOOKUP($B489,Stats!$A$2:$AA$19,26,FALSE),""))</f>
        <v/>
      </c>
      <c r="BN489" s="46" t="str">
        <f>IF(ISNUMBER(VLOOKUP($B489,Stats!$A$2:$AA$19,2,FALSE))=FALSE,"",IF(ISNUMBER(#REF!),(#REF!-VLOOKUP($B489,Stats!$A$2:$AA$19,13,FALSE))/VLOOKUP($B489,Stats!$A$2:$AA$19,27,FALSE),""))</f>
        <v/>
      </c>
      <c r="BO489" s="46" t="str">
        <f>IF(ISNUMBER(VLOOKUP($B489,Stats!$A$2:$AA$19,2,FALSE))=FALSE,"",IF(ISNUMBER(#REF!),(#REF!-VLOOKUP($B489,Stats!$A$2:$AA$19,14,FALSE))/VLOOKUP($B489,Stats!$A$2:$AB$19,28,FALSE),""))</f>
        <v/>
      </c>
      <c r="BP489" s="46"/>
      <c r="BQ489" s="46" t="str">
        <f>IF(ISNUMBER(VLOOKUP($B489,Stats!$A$2:$AA$19,2,FALSE))=FALSE,"",IF(ISNUMBER(BM489),BM489,(VLOOKUP($B489,Stats!$A$2:$AT$19,46,FALSE)-VLOOKUP($B489,Stats!$A$2:$AA$19,12,FALSE))/VLOOKUP($B489,Stats!$A$2:$AA$19,26,FALSE)))</f>
        <v/>
      </c>
      <c r="BR489" s="51" t="str">
        <f t="shared" si="101"/>
        <v/>
      </c>
      <c r="BS489" s="32" t="str">
        <f t="shared" si="95"/>
        <v/>
      </c>
      <c r="BT489" s="53" t="str">
        <f t="shared" si="96"/>
        <v/>
      </c>
    </row>
    <row r="490" spans="1:72" x14ac:dyDescent="0.15">
      <c r="A490" s="5">
        <v>8761</v>
      </c>
      <c r="B490" s="5" t="s">
        <v>31</v>
      </c>
      <c r="C490" s="3">
        <v>0</v>
      </c>
      <c r="D490" s="11">
        <v>1.6329702463887756E-2</v>
      </c>
      <c r="E490" s="6">
        <v>8.8290807557447112E-3</v>
      </c>
      <c r="F490" s="15">
        <v>4.8571428571428568</v>
      </c>
      <c r="G490" s="15">
        <v>3.3571428571428572</v>
      </c>
      <c r="H490" s="13">
        <v>8.3021908126327069E-3</v>
      </c>
      <c r="I490" s="13">
        <v>-5.6962729066594537E-3</v>
      </c>
      <c r="J490" s="12">
        <v>3.2142857142857144</v>
      </c>
      <c r="K490" s="12">
        <v>2.0714285714285716</v>
      </c>
      <c r="L490" s="13">
        <v>1.6306196671358908E-2</v>
      </c>
      <c r="M490" s="13">
        <v>-1.0030936910073285E-2</v>
      </c>
      <c r="N490" s="8">
        <v>1.1949214285714285</v>
      </c>
      <c r="O490" s="8">
        <v>1.0189503231364152</v>
      </c>
      <c r="P490" s="14"/>
      <c r="Q490" s="13">
        <v>-1.4925528030438926E-2</v>
      </c>
      <c r="R490" s="14"/>
      <c r="S490" s="14" t="str">
        <f>IF(ISNUMBER(R490),VLOOKUP(B490,Index!$B$3:$AB$18,27,FALSE),"")</f>
        <v/>
      </c>
      <c r="T490" s="14" t="str">
        <f>IF(ISNUMBER($R490),VLOOKUP($B490,Index!$B$21:$AB$36,27,FALSE),"")</f>
        <v/>
      </c>
      <c r="U490" s="14" t="str">
        <f>IF(ISNUMBER($R490),VLOOKUP($B490,Index!$B$39:$AB$54,27,FALSE),"")</f>
        <v/>
      </c>
      <c r="W490" s="6">
        <v>0.73199805413566976</v>
      </c>
      <c r="X490" s="8">
        <v>0.59532312925170072</v>
      </c>
      <c r="Y490" s="6">
        <v>0.1675200290022843</v>
      </c>
      <c r="Z490" s="8" t="str">
        <f t="shared" si="97"/>
        <v/>
      </c>
      <c r="AA490" s="9" t="s">
        <v>25</v>
      </c>
      <c r="AB490" s="28"/>
      <c r="AC490" s="6">
        <v>0.5358211512584069</v>
      </c>
      <c r="AD490" s="8">
        <v>0.35440962822203714</v>
      </c>
      <c r="AE490" s="6">
        <v>2.8062960116926172E-2</v>
      </c>
      <c r="AF490" s="8" t="str">
        <f t="shared" si="98"/>
        <v/>
      </c>
      <c r="AG490" s="9" t="s">
        <v>25</v>
      </c>
      <c r="AH490" s="28"/>
      <c r="AK490" t="str">
        <f t="shared" si="104"/>
        <v/>
      </c>
      <c r="AL490" t="str">
        <f t="shared" si="104"/>
        <v/>
      </c>
      <c r="AM490" t="str">
        <f t="shared" si="104"/>
        <v/>
      </c>
      <c r="AN490" t="str">
        <f t="shared" si="104"/>
        <v/>
      </c>
      <c r="AO490" t="str">
        <f t="shared" si="104"/>
        <v/>
      </c>
      <c r="AP490" t="str">
        <f t="shared" si="104"/>
        <v/>
      </c>
      <c r="AQ490" t="str">
        <f t="shared" si="104"/>
        <v/>
      </c>
      <c r="AR490" t="str">
        <f t="shared" si="104"/>
        <v/>
      </c>
      <c r="AS490" t="str">
        <f t="shared" si="104"/>
        <v/>
      </c>
      <c r="AT490" t="str">
        <f t="shared" si="104"/>
        <v/>
      </c>
      <c r="AU490" t="str">
        <f t="shared" si="104"/>
        <v/>
      </c>
      <c r="AV490" t="str">
        <f t="shared" si="104"/>
        <v/>
      </c>
      <c r="AW490" t="str">
        <f t="shared" si="104"/>
        <v/>
      </c>
      <c r="AX490" t="str">
        <f t="shared" si="104"/>
        <v/>
      </c>
      <c r="AZ490" s="46" t="str">
        <f>IF(ISNUMBER(VLOOKUP($B490,Stats!$A$2:$AA$19,2,FALSE))=FALSE,"",IF(ISNUMBER(W490),(W490-VLOOKUP($B490,Stats!$A$2:$AA$19,2,FALSE))/VLOOKUP($B490,Stats!$A$2:$AA$19,16,FALSE),""))</f>
        <v/>
      </c>
      <c r="BA490" s="46" t="str">
        <f>IF(ISNUMBER(VLOOKUP($B490,Stats!$A$2:$AA$19,2,FALSE))=FALSE,"",IF(ISNUMBER(X490),(X490-VLOOKUP($B490,Stats!$A$2:$AA$19,3,FALSE))/VLOOKUP($B490,Stats!$A$2:$AA$19,17,FALSE),""))</f>
        <v/>
      </c>
      <c r="BB490" s="46"/>
      <c r="BC490" s="46"/>
      <c r="BD490" s="44" t="str">
        <f t="shared" si="94"/>
        <v/>
      </c>
      <c r="BE490" s="46" t="str">
        <f>IF(ISNUMBER(VLOOKUP($B490,Stats!$A$2:$AA$19,2,FALSE))=FALSE,"",IF(ISNUMBER(Y490),(Y490-VLOOKUP($B490,Stats!$A$2:$AA$19,5,FALSE))/VLOOKUP($B490,Stats!$A$2:$AA$19,19,FALSE),""))</f>
        <v/>
      </c>
      <c r="BF490" s="46"/>
      <c r="BG490" s="46"/>
      <c r="BH490" s="46" t="str">
        <f>IF(ISNUMBER(VLOOKUP($B490,Stats!$A$2:$AA$19,2,FALSE))=FALSE,"",IF(ISNUMBER(Z490),(Z490-VLOOKUP($B490,Stats!$A$2:$AA$19,8,FALSE))/VLOOKUP($B490,Stats!$A$2:$AA$19,22,FALSE),""))</f>
        <v/>
      </c>
      <c r="BI490" s="46" t="str">
        <f>IF(ISNUMBER(VLOOKUP($B490,Stats!$A$2:$AA$19,2,FALSE))=FALSE,"",IF(ISNUMBER(#REF!),(#REF!-VLOOKUP($B490,Stats!$A$2:$AA$19,9,FALSE))/VLOOKUP($B490,Stats!$A$2:$AA$19,23,FALSE),""))</f>
        <v/>
      </c>
      <c r="BJ490" s="46" t="str">
        <f>IF(ISNUMBER(VLOOKUP($B490,Stats!$A$2:$AA$19,2,FALSE))=FALSE,"",IF(ISNUMBER(#REF!),(#REF!-VLOOKUP($B490,Stats!$A$2:$AA$19,10,FALSE))/VLOOKUP($B490,Stats!$A$2:$AA$19,24,FALSE),""))</f>
        <v/>
      </c>
      <c r="BK490" s="44" t="str">
        <f t="shared" si="100"/>
        <v/>
      </c>
      <c r="BL490" s="46" t="str">
        <f>IF(ISNUMBER(VLOOKUP($B490,Stats!$A$2:$AA$19,2,FALSE))=FALSE,"",IF(ISNUMBER(#REF!),(#REF!-VLOOKUP($B490,Stats!$A$2:$AA$19,11,FALSE))/VLOOKUP($B490,Stats!$A$2:$AA$19,25,FALSE),""))</f>
        <v/>
      </c>
      <c r="BM490" s="46" t="str">
        <f>IF(ISNUMBER(VLOOKUP($B490,Stats!$A$2:$AA$19,2,FALSE))=FALSE,"",IF(ISNUMBER(AA490),(AA490-VLOOKUP($B490,Stats!$A$2:$AA$19,12,FALSE))/VLOOKUP($B490,Stats!$A$2:$AA$19,26,FALSE),""))</f>
        <v/>
      </c>
      <c r="BN490" s="46" t="str">
        <f>IF(ISNUMBER(VLOOKUP($B490,Stats!$A$2:$AA$19,2,FALSE))=FALSE,"",IF(ISNUMBER(#REF!),(#REF!-VLOOKUP($B490,Stats!$A$2:$AA$19,13,FALSE))/VLOOKUP($B490,Stats!$A$2:$AA$19,27,FALSE),""))</f>
        <v/>
      </c>
      <c r="BO490" s="46" t="str">
        <f>IF(ISNUMBER(VLOOKUP($B490,Stats!$A$2:$AA$19,2,FALSE))=FALSE,"",IF(ISNUMBER(#REF!),(#REF!-VLOOKUP($B490,Stats!$A$2:$AA$19,14,FALSE))/VLOOKUP($B490,Stats!$A$2:$AB$19,28,FALSE),""))</f>
        <v/>
      </c>
      <c r="BP490" s="46"/>
      <c r="BQ490" s="46" t="str">
        <f>IF(ISNUMBER(VLOOKUP($B490,Stats!$A$2:$AA$19,2,FALSE))=FALSE,"",IF(ISNUMBER(BM490),BM490,(VLOOKUP($B490,Stats!$A$2:$AT$19,46,FALSE)-VLOOKUP($B490,Stats!$A$2:$AA$19,12,FALSE))/VLOOKUP($B490,Stats!$A$2:$AA$19,26,FALSE)))</f>
        <v/>
      </c>
      <c r="BR490" s="51" t="str">
        <f t="shared" si="101"/>
        <v/>
      </c>
      <c r="BS490" s="32" t="str">
        <f t="shared" si="95"/>
        <v/>
      </c>
      <c r="BT490" s="53" t="str">
        <f t="shared" si="96"/>
        <v/>
      </c>
    </row>
    <row r="491" spans="1:72" x14ac:dyDescent="0.15">
      <c r="A491" s="16">
        <v>8761</v>
      </c>
      <c r="B491" s="17">
        <v>201421</v>
      </c>
      <c r="C491" s="3">
        <v>0</v>
      </c>
      <c r="D491" s="23">
        <v>-1.2612445516090198E-2</v>
      </c>
      <c r="E491" s="18">
        <v>5.0640559073746516E-3</v>
      </c>
      <c r="F491" s="24">
        <v>2</v>
      </c>
      <c r="G491" s="24">
        <v>5</v>
      </c>
      <c r="H491" s="20">
        <v>5.5847629533093412E-3</v>
      </c>
      <c r="I491" s="20">
        <v>-4.7524693287188443E-3</v>
      </c>
      <c r="J491" s="24">
        <v>2</v>
      </c>
      <c r="K491" s="24">
        <v>3</v>
      </c>
      <c r="L491" s="20">
        <v>5.6570527682462401E-3</v>
      </c>
      <c r="M491" s="20">
        <v>-7.4771531431736538E-3</v>
      </c>
      <c r="N491" s="19">
        <v>1.0844</v>
      </c>
      <c r="O491" s="19">
        <v>1.0056570527682462</v>
      </c>
      <c r="P491" s="25">
        <v>41921</v>
      </c>
      <c r="Q491" s="20">
        <v>-1.8166728144596189E-2</v>
      </c>
      <c r="R491" s="25">
        <v>41929</v>
      </c>
      <c r="S491" s="25">
        <f>IF(ISNUMBER(R491),VLOOKUP(B491,Index!$B$3:$AB$18,27,FALSE),"")</f>
        <v>41929</v>
      </c>
      <c r="T491" s="25">
        <f>IF(ISNUMBER($R491),VLOOKUP($B491,Index!$B$21:$AB$36,27,FALSE),"")</f>
        <v>41929</v>
      </c>
      <c r="U491" s="25">
        <f>IF(ISNUMBER($R491),VLOOKUP($B491,Index!$B$39:$AB$54,27,FALSE),"")</f>
        <v>41929</v>
      </c>
      <c r="W491" s="18">
        <v>-0.45404803857924714</v>
      </c>
      <c r="X491" s="19">
        <v>0.2857142857142857</v>
      </c>
      <c r="Y491" s="18">
        <v>9.608370519440744E-2</v>
      </c>
      <c r="Z491" s="19">
        <f t="shared" si="97"/>
        <v>0</v>
      </c>
      <c r="AA491" s="21" t="s">
        <v>25</v>
      </c>
      <c r="AB491" s="28"/>
      <c r="AC491" s="18">
        <v>0.2061596213376615</v>
      </c>
      <c r="AD491" s="19">
        <v>8.1632653061224483E-2</v>
      </c>
      <c r="AE491" s="18">
        <v>9.2320784038857993E-3</v>
      </c>
      <c r="AF491" s="19">
        <f t="shared" si="98"/>
        <v>0</v>
      </c>
      <c r="AG491" s="21" t="s">
        <v>25</v>
      </c>
      <c r="AH491" s="28"/>
      <c r="AK491" t="str">
        <f t="shared" si="104"/>
        <v/>
      </c>
      <c r="AL491" t="str">
        <f t="shared" si="104"/>
        <v/>
      </c>
      <c r="AM491" t="str">
        <f t="shared" si="104"/>
        <v/>
      </c>
      <c r="AN491" t="str">
        <f t="shared" si="104"/>
        <v/>
      </c>
      <c r="AO491" t="str">
        <f t="shared" si="104"/>
        <v/>
      </c>
      <c r="AP491" t="str">
        <f t="shared" si="104"/>
        <v/>
      </c>
      <c r="AQ491" t="str">
        <f t="shared" si="104"/>
        <v/>
      </c>
      <c r="AR491" t="str">
        <f t="shared" si="104"/>
        <v/>
      </c>
      <c r="AS491" t="str">
        <f t="shared" si="104"/>
        <v/>
      </c>
      <c r="AT491" t="str">
        <f t="shared" si="104"/>
        <v/>
      </c>
      <c r="AU491" t="str">
        <f t="shared" si="104"/>
        <v/>
      </c>
      <c r="AV491" t="str">
        <f t="shared" si="104"/>
        <v/>
      </c>
      <c r="AW491" t="str">
        <f t="shared" si="104"/>
        <v/>
      </c>
      <c r="AX491" t="str">
        <f t="shared" si="104"/>
        <v/>
      </c>
      <c r="AZ491" s="46">
        <f>IF(ISNUMBER(VLOOKUP($B491,Stats!$A$2:$AA$19,2,FALSE))=FALSE,"",IF(ISNUMBER(W491),(W491-VLOOKUP($B491,Stats!$A$2:$AA$19,2,FALSE))/VLOOKUP($B491,Stats!$A$2:$AA$19,16,FALSE),""))</f>
        <v>-0.21902191868544968</v>
      </c>
      <c r="BA491" s="46">
        <f>IF(ISNUMBER(VLOOKUP($B491,Stats!$A$2:$AA$19,2,FALSE))=FALSE,"",IF(ISNUMBER(X491),(X491-VLOOKUP($B491,Stats!$A$2:$AA$19,3,FALSE))/VLOOKUP($B491,Stats!$A$2:$AA$19,17,FALSE),""))</f>
        <v>-0.6967057200847836</v>
      </c>
      <c r="BB491" s="46"/>
      <c r="BC491" s="46"/>
      <c r="BD491" s="44">
        <f t="shared" si="94"/>
        <v>-0.45786381938511667</v>
      </c>
      <c r="BE491" s="46">
        <f>IF(ISNUMBER(VLOOKUP($B491,Stats!$A$2:$AA$19,2,FALSE))=FALSE,"",IF(ISNUMBER(Y491),(Y491-VLOOKUP($B491,Stats!$A$2:$AA$19,5,FALSE))/VLOOKUP($B491,Stats!$A$2:$AA$19,19,FALSE),""))</f>
        <v>0.19702409527391956</v>
      </c>
      <c r="BF491" s="46"/>
      <c r="BG491" s="46"/>
      <c r="BH491" s="46">
        <f>IF(ISNUMBER(VLOOKUP($B491,Stats!$A$2:$AA$19,2,FALSE))=FALSE,"",IF(ISNUMBER(Z491),(Z491-VLOOKUP($B491,Stats!$A$2:$AA$19,8,FALSE))/VLOOKUP($B491,Stats!$A$2:$AA$19,22,FALSE),""))</f>
        <v>-0.61753828864926419</v>
      </c>
      <c r="BI491" s="46" t="str">
        <f>IF(ISNUMBER(VLOOKUP($B491,Stats!$A$2:$AA$19,2,FALSE))=FALSE,"",IF(ISNUMBER(#REF!),(#REF!-VLOOKUP($B491,Stats!$A$2:$AA$19,9,FALSE))/VLOOKUP($B491,Stats!$A$2:$AA$19,23,FALSE),""))</f>
        <v/>
      </c>
      <c r="BJ491" s="46" t="str">
        <f>IF(ISNUMBER(VLOOKUP($B491,Stats!$A$2:$AA$19,2,FALSE))=FALSE,"",IF(ISNUMBER(#REF!),(#REF!-VLOOKUP($B491,Stats!$A$2:$AA$19,10,FALSE))/VLOOKUP($B491,Stats!$A$2:$AA$19,24,FALSE),""))</f>
        <v/>
      </c>
      <c r="BK491" s="44">
        <f t="shared" si="100"/>
        <v>-0.32317835328652295</v>
      </c>
      <c r="BL491" s="46" t="str">
        <f>IF(ISNUMBER(VLOOKUP($B491,Stats!$A$2:$AA$19,2,FALSE))=FALSE,"",IF(ISNUMBER(#REF!),(#REF!-VLOOKUP($B491,Stats!$A$2:$AA$19,11,FALSE))/VLOOKUP($B491,Stats!$A$2:$AA$19,25,FALSE),""))</f>
        <v/>
      </c>
      <c r="BM491" s="46" t="str">
        <f>IF(ISNUMBER(VLOOKUP($B491,Stats!$A$2:$AA$19,2,FALSE))=FALSE,"",IF(ISNUMBER(AA491),(AA491-VLOOKUP($B491,Stats!$A$2:$AA$19,12,FALSE))/VLOOKUP($B491,Stats!$A$2:$AA$19,26,FALSE),""))</f>
        <v/>
      </c>
      <c r="BN491" s="46" t="str">
        <f>IF(ISNUMBER(VLOOKUP($B491,Stats!$A$2:$AA$19,2,FALSE))=FALSE,"",IF(ISNUMBER(#REF!),(#REF!-VLOOKUP($B491,Stats!$A$2:$AA$19,13,FALSE))/VLOOKUP($B491,Stats!$A$2:$AA$19,27,FALSE),""))</f>
        <v/>
      </c>
      <c r="BO491" s="46" t="str">
        <f>IF(ISNUMBER(VLOOKUP($B491,Stats!$A$2:$AA$19,2,FALSE))=FALSE,"",IF(ISNUMBER(#REF!),(#REF!-VLOOKUP($B491,Stats!$A$2:$AA$19,14,FALSE))/VLOOKUP($B491,Stats!$A$2:$AB$19,28,FALSE),""))</f>
        <v/>
      </c>
      <c r="BP491" s="46"/>
      <c r="BQ491" s="46">
        <f>IF(ISNUMBER(VLOOKUP($B491,Stats!$A$2:$AA$19,2,FALSE))=FALSE,"",IF(ISNUMBER(BM491),BM491,(VLOOKUP($B491,Stats!$A$2:$AT$19,46,FALSE)-VLOOKUP($B491,Stats!$A$2:$AA$19,12,FALSE))/VLOOKUP($B491,Stats!$A$2:$AA$19,26,FALSE)))</f>
        <v>-0.81319138310867711</v>
      </c>
      <c r="BR491" s="51">
        <f t="shared" si="101"/>
        <v>-0.81319138310867711</v>
      </c>
      <c r="BS491" s="32" t="str">
        <f t="shared" si="95"/>
        <v>8761_201421</v>
      </c>
      <c r="BT491" s="53">
        <f t="shared" si="96"/>
        <v>-0.4481180524706726</v>
      </c>
    </row>
    <row r="492" spans="1:72" x14ac:dyDescent="0.15">
      <c r="A492" s="16">
        <v>8761</v>
      </c>
      <c r="B492" s="17">
        <v>201422</v>
      </c>
      <c r="C492" s="3">
        <v>0</v>
      </c>
      <c r="D492" s="23">
        <v>2.6580257349488212E-2</v>
      </c>
      <c r="E492" s="18">
        <v>6.2016785161476779E-3</v>
      </c>
      <c r="F492" s="24">
        <v>5</v>
      </c>
      <c r="G492" s="24">
        <v>5</v>
      </c>
      <c r="H492" s="20">
        <v>7.4822953044332953E-3</v>
      </c>
      <c r="I492" s="20">
        <v>-2.1943908615964514E-3</v>
      </c>
      <c r="J492" s="24">
        <v>4</v>
      </c>
      <c r="K492" s="24">
        <v>3</v>
      </c>
      <c r="L492" s="20">
        <v>1.6032811334824926E-2</v>
      </c>
      <c r="M492" s="20">
        <v>-2.9999062529296738E-3</v>
      </c>
      <c r="N492" s="19">
        <v>1.0967</v>
      </c>
      <c r="O492" s="19">
        <v>1.0258161070058929</v>
      </c>
      <c r="P492" s="25">
        <v>41941</v>
      </c>
      <c r="Q492" s="20">
        <v>-7.5764661865119765E-3</v>
      </c>
      <c r="R492" s="25">
        <v>41935</v>
      </c>
      <c r="S492" s="25">
        <f>IF(ISNUMBER(R492),VLOOKUP(B492,Index!$B$3:$AB$18,27,FALSE),"")</f>
        <v>41939</v>
      </c>
      <c r="T492" s="25">
        <f>IF(ISNUMBER($R492),VLOOKUP($B492,Index!$B$21:$AB$36,27,FALSE),"")</f>
        <v>41935</v>
      </c>
      <c r="U492" s="25">
        <f>IF(ISNUMBER($R492),VLOOKUP($B492,Index!$B$39:$AB$54,27,FALSE),"")</f>
        <v>41936</v>
      </c>
      <c r="W492" s="18">
        <v>0.79740772048464637</v>
      </c>
      <c r="X492" s="19">
        <v>0.5</v>
      </c>
      <c r="Y492" s="18">
        <v>0.11766857656295991</v>
      </c>
      <c r="Z492" s="19">
        <f t="shared" si="97"/>
        <v>4</v>
      </c>
      <c r="AA492" s="21">
        <v>3.5082658188071614</v>
      </c>
      <c r="AB492" s="28"/>
      <c r="AC492" s="18">
        <v>0.63585907268851993</v>
      </c>
      <c r="AD492" s="19">
        <v>0.25</v>
      </c>
      <c r="AE492" s="18">
        <v>1.3845893910353159E-2</v>
      </c>
      <c r="AF492" s="19">
        <f t="shared" si="98"/>
        <v>16</v>
      </c>
      <c r="AG492" s="21">
        <v>12.307929055410682</v>
      </c>
      <c r="AH492" s="28"/>
      <c r="AK492" t="str">
        <f t="shared" si="104"/>
        <v/>
      </c>
      <c r="AL492">
        <f t="shared" si="104"/>
        <v>3.5082658188071614</v>
      </c>
      <c r="AM492" t="str">
        <f t="shared" si="104"/>
        <v/>
      </c>
      <c r="AN492" t="str">
        <f t="shared" si="104"/>
        <v/>
      </c>
      <c r="AO492" t="str">
        <f t="shared" si="104"/>
        <v/>
      </c>
      <c r="AP492" t="str">
        <f t="shared" si="104"/>
        <v/>
      </c>
      <c r="AQ492" t="str">
        <f t="shared" si="104"/>
        <v/>
      </c>
      <c r="AR492" t="str">
        <f t="shared" si="104"/>
        <v/>
      </c>
      <c r="AS492" t="str">
        <f t="shared" si="104"/>
        <v/>
      </c>
      <c r="AT492" t="str">
        <f t="shared" si="104"/>
        <v/>
      </c>
      <c r="AU492" t="str">
        <f t="shared" si="104"/>
        <v/>
      </c>
      <c r="AV492" t="str">
        <f t="shared" si="104"/>
        <v/>
      </c>
      <c r="AW492" t="str">
        <f t="shared" si="104"/>
        <v/>
      </c>
      <c r="AX492" t="str">
        <f t="shared" si="104"/>
        <v/>
      </c>
      <c r="AZ492" s="46">
        <f>IF(ISNUMBER(VLOOKUP($B492,Stats!$A$2:$AA$19,2,FALSE))=FALSE,"",IF(ISNUMBER(W492),(W492-VLOOKUP($B492,Stats!$A$2:$AA$19,2,FALSE))/VLOOKUP($B492,Stats!$A$2:$AA$19,16,FALSE),""))</f>
        <v>0.30632879190073159</v>
      </c>
      <c r="BA492" s="46">
        <f>IF(ISNUMBER(VLOOKUP($B492,Stats!$A$2:$AA$19,2,FALSE))=FALSE,"",IF(ISNUMBER(X492),(X492-VLOOKUP($B492,Stats!$A$2:$AA$19,3,FALSE))/VLOOKUP($B492,Stats!$A$2:$AA$19,17,FALSE),""))</f>
        <v>-0.89478917776786471</v>
      </c>
      <c r="BB492" s="46"/>
      <c r="BC492" s="46"/>
      <c r="BD492" s="44">
        <f t="shared" si="94"/>
        <v>-0.29423019293356656</v>
      </c>
      <c r="BE492" s="46">
        <f>IF(ISNUMBER(VLOOKUP($B492,Stats!$A$2:$AA$19,2,FALSE))=FALSE,"",IF(ISNUMBER(Y492),(Y492-VLOOKUP($B492,Stats!$A$2:$AA$19,5,FALSE))/VLOOKUP($B492,Stats!$A$2:$AA$19,19,FALSE),""))</f>
        <v>-5.3326676860422847E-2</v>
      </c>
      <c r="BF492" s="46"/>
      <c r="BG492" s="46"/>
      <c r="BH492" s="46">
        <f>IF(ISNUMBER(VLOOKUP($B492,Stats!$A$2:$AA$19,2,FALSE))=FALSE,"",IF(ISNUMBER(Z492),(Z492-VLOOKUP($B492,Stats!$A$2:$AA$19,8,FALSE))/VLOOKUP($B492,Stats!$A$2:$AA$19,22,FALSE),""))</f>
        <v>0.66359770503354598</v>
      </c>
      <c r="BI492" s="46" t="str">
        <f>IF(ISNUMBER(VLOOKUP($B492,Stats!$A$2:$AA$19,2,FALSE))=FALSE,"",IF(ISNUMBER(#REF!),(#REF!-VLOOKUP($B492,Stats!$A$2:$AA$19,9,FALSE))/VLOOKUP($B492,Stats!$A$2:$AA$19,23,FALSE),""))</f>
        <v/>
      </c>
      <c r="BJ492" s="46" t="str">
        <f>IF(ISNUMBER(VLOOKUP($B492,Stats!$A$2:$AA$19,2,FALSE))=FALSE,"",IF(ISNUMBER(#REF!),(#REF!-VLOOKUP($B492,Stats!$A$2:$AA$19,10,FALSE))/VLOOKUP($B492,Stats!$A$2:$AA$19,24,FALSE),""))</f>
        <v/>
      </c>
      <c r="BK492" s="44">
        <f t="shared" si="100"/>
        <v>0.23640798531235976</v>
      </c>
      <c r="BL492" s="46" t="str">
        <f>IF(ISNUMBER(VLOOKUP($B492,Stats!$A$2:$AA$19,2,FALSE))=FALSE,"",IF(ISNUMBER(#REF!),(#REF!-VLOOKUP($B492,Stats!$A$2:$AA$19,11,FALSE))/VLOOKUP($B492,Stats!$A$2:$AA$19,25,FALSE),""))</f>
        <v/>
      </c>
      <c r="BM492" s="46">
        <f>IF(ISNUMBER(VLOOKUP($B492,Stats!$A$2:$AA$19,2,FALSE))=FALSE,"",IF(ISNUMBER(AA492),(AA492-VLOOKUP($B492,Stats!$A$2:$AA$19,12,FALSE))/VLOOKUP($B492,Stats!$A$2:$AA$19,26,FALSE),""))</f>
        <v>-0.15557999480880655</v>
      </c>
      <c r="BN492" s="46" t="str">
        <f>IF(ISNUMBER(VLOOKUP($B492,Stats!$A$2:$AA$19,2,FALSE))=FALSE,"",IF(ISNUMBER(#REF!),(#REF!-VLOOKUP($B492,Stats!$A$2:$AA$19,13,FALSE))/VLOOKUP($B492,Stats!$A$2:$AA$19,27,FALSE),""))</f>
        <v/>
      </c>
      <c r="BO492" s="46" t="str">
        <f>IF(ISNUMBER(VLOOKUP($B492,Stats!$A$2:$AA$19,2,FALSE))=FALSE,"",IF(ISNUMBER(#REF!),(#REF!-VLOOKUP($B492,Stats!$A$2:$AA$19,14,FALSE))/VLOOKUP($B492,Stats!$A$2:$AB$19,28,FALSE),""))</f>
        <v/>
      </c>
      <c r="BP492" s="46"/>
      <c r="BQ492" s="46">
        <f>IF(ISNUMBER(VLOOKUP($B492,Stats!$A$2:$AA$19,2,FALSE))=FALSE,"",IF(ISNUMBER(BM492),BM492,(VLOOKUP($B492,Stats!$A$2:$AT$19,46,FALSE)-VLOOKUP($B492,Stats!$A$2:$AA$19,12,FALSE))/VLOOKUP($B492,Stats!$A$2:$AA$19,26,FALSE)))</f>
        <v>-0.15557999480880655</v>
      </c>
      <c r="BR492" s="51">
        <f t="shared" si="101"/>
        <v>-0.15557999480880655</v>
      </c>
      <c r="BS492" s="32" t="str">
        <f t="shared" si="95"/>
        <v>8761_201422</v>
      </c>
      <c r="BT492" s="53">
        <f t="shared" si="96"/>
        <v>5.1882753638941237E-2</v>
      </c>
    </row>
    <row r="493" spans="1:72" x14ac:dyDescent="0.15">
      <c r="A493" s="16">
        <v>8761</v>
      </c>
      <c r="B493" s="17">
        <v>201423</v>
      </c>
      <c r="C493" s="3">
        <v>0</v>
      </c>
      <c r="D493" s="23">
        <v>-2.0219579139981736E-2</v>
      </c>
      <c r="E493" s="18">
        <v>1.0655968885771729E-2</v>
      </c>
      <c r="F493" s="24">
        <v>4</v>
      </c>
      <c r="G493" s="24">
        <v>6</v>
      </c>
      <c r="H493" s="20">
        <v>8.0152619903033906E-3</v>
      </c>
      <c r="I493" s="20">
        <v>-8.6589795220513213E-3</v>
      </c>
      <c r="J493" s="24">
        <v>1</v>
      </c>
      <c r="K493" s="24">
        <v>2</v>
      </c>
      <c r="L493" s="20">
        <v>1.2805268453306429E-2</v>
      </c>
      <c r="M493" s="20">
        <v>-2.2475983324270365E-2</v>
      </c>
      <c r="N493" s="19">
        <v>1.1073</v>
      </c>
      <c r="O493" s="19">
        <v>1.0051742919389979</v>
      </c>
      <c r="P493" s="25">
        <v>41949</v>
      </c>
      <c r="Q493" s="20">
        <v>-3.2872753544658129E-2</v>
      </c>
      <c r="R493" s="25">
        <v>41957</v>
      </c>
      <c r="S493" s="25">
        <f>IF(ISNUMBER(R493),VLOOKUP(B493,Index!$B$3:$AB$18,27,FALSE),"")</f>
        <v>41956</v>
      </c>
      <c r="T493" s="25">
        <f>IF(ISNUMBER($R493),VLOOKUP($B493,Index!$B$21:$AB$36,27,FALSE),"")</f>
        <v>41954</v>
      </c>
      <c r="U493" s="25">
        <f>IF(ISNUMBER($R493),VLOOKUP($B493,Index!$B$39:$AB$54,27,FALSE),"")</f>
        <v>41957</v>
      </c>
      <c r="W493" s="18">
        <v>-0.60658737419945208</v>
      </c>
      <c r="X493" s="19">
        <v>0.4</v>
      </c>
      <c r="Y493" s="18">
        <v>0.20218279412955165</v>
      </c>
      <c r="Z493" s="19">
        <f t="shared" si="97"/>
        <v>1</v>
      </c>
      <c r="AA493" s="21" t="s">
        <v>25</v>
      </c>
      <c r="AB493" s="28"/>
      <c r="AC493" s="18">
        <v>0.36794824253818609</v>
      </c>
      <c r="AD493" s="19">
        <v>0.16000000000000003</v>
      </c>
      <c r="AE493" s="18">
        <v>4.0877882242032662E-2</v>
      </c>
      <c r="AF493" s="19">
        <f t="shared" si="98"/>
        <v>1</v>
      </c>
      <c r="AG493" s="21" t="s">
        <v>25</v>
      </c>
      <c r="AH493" s="28"/>
      <c r="AK493" t="str">
        <f t="shared" ref="AK493:AX502" si="105">IF($B493=AK$2,$AA493,"")</f>
        <v/>
      </c>
      <c r="AL493" t="str">
        <f t="shared" si="105"/>
        <v/>
      </c>
      <c r="AM493" t="str">
        <f t="shared" si="105"/>
        <v/>
      </c>
      <c r="AN493" t="str">
        <f t="shared" si="105"/>
        <v/>
      </c>
      <c r="AO493" t="str">
        <f t="shared" si="105"/>
        <v/>
      </c>
      <c r="AP493" t="str">
        <f t="shared" si="105"/>
        <v/>
      </c>
      <c r="AQ493" t="str">
        <f t="shared" si="105"/>
        <v/>
      </c>
      <c r="AR493" t="str">
        <f t="shared" si="105"/>
        <v/>
      </c>
      <c r="AS493" t="str">
        <f t="shared" si="105"/>
        <v/>
      </c>
      <c r="AT493" t="str">
        <f t="shared" si="105"/>
        <v/>
      </c>
      <c r="AU493" t="str">
        <f t="shared" si="105"/>
        <v/>
      </c>
      <c r="AV493" t="str">
        <f t="shared" si="105"/>
        <v/>
      </c>
      <c r="AW493" t="str">
        <f t="shared" si="105"/>
        <v/>
      </c>
      <c r="AX493" t="str">
        <f t="shared" si="105"/>
        <v/>
      </c>
      <c r="AZ493" s="46">
        <f>IF(ISNUMBER(VLOOKUP($B493,Stats!$A$2:$AA$19,2,FALSE))=FALSE,"",IF(ISNUMBER(W493),(W493-VLOOKUP($B493,Stats!$A$2:$AA$19,2,FALSE))/VLOOKUP($B493,Stats!$A$2:$AA$19,16,FALSE),""))</f>
        <v>-0.75549655417771777</v>
      </c>
      <c r="BA493" s="46">
        <f>IF(ISNUMBER(VLOOKUP($B493,Stats!$A$2:$AA$19,2,FALSE))=FALSE,"",IF(ISNUMBER(X493),(X493-VLOOKUP($B493,Stats!$A$2:$AA$19,3,FALSE))/VLOOKUP($B493,Stats!$A$2:$AA$19,17,FALSE),""))</f>
        <v>-0.66983579230430179</v>
      </c>
      <c r="BB493" s="46"/>
      <c r="BC493" s="46"/>
      <c r="BD493" s="44">
        <f t="shared" si="94"/>
        <v>-0.71266617324100978</v>
      </c>
      <c r="BE493" s="46">
        <f>IF(ISNUMBER(VLOOKUP($B493,Stats!$A$2:$AA$19,2,FALSE))=FALSE,"",IF(ISNUMBER(Y493),(Y493-VLOOKUP($B493,Stats!$A$2:$AA$19,5,FALSE))/VLOOKUP($B493,Stats!$A$2:$AA$19,19,FALSE),""))</f>
        <v>0.60210606920205223</v>
      </c>
      <c r="BF493" s="46"/>
      <c r="BG493" s="46"/>
      <c r="BH493" s="46">
        <f>IF(ISNUMBER(VLOOKUP($B493,Stats!$A$2:$AA$19,2,FALSE))=FALSE,"",IF(ISNUMBER(Z493),(Z493-VLOOKUP($B493,Stats!$A$2:$AA$19,8,FALSE))/VLOOKUP($B493,Stats!$A$2:$AA$19,22,FALSE),""))</f>
        <v>-0.39509019437688425</v>
      </c>
      <c r="BI493" s="46" t="str">
        <f>IF(ISNUMBER(VLOOKUP($B493,Stats!$A$2:$AA$19,2,FALSE))=FALSE,"",IF(ISNUMBER(#REF!),(#REF!-VLOOKUP($B493,Stats!$A$2:$AA$19,9,FALSE))/VLOOKUP($B493,Stats!$A$2:$AA$19,23,FALSE),""))</f>
        <v/>
      </c>
      <c r="BJ493" s="46" t="str">
        <f>IF(ISNUMBER(VLOOKUP($B493,Stats!$A$2:$AA$19,2,FALSE))=FALSE,"",IF(ISNUMBER(#REF!),(#REF!-VLOOKUP($B493,Stats!$A$2:$AA$19,10,FALSE))/VLOOKUP($B493,Stats!$A$2:$AA$19,24,FALSE),""))</f>
        <v/>
      </c>
      <c r="BK493" s="44">
        <f t="shared" si="100"/>
        <v>-0.54000130675450186</v>
      </c>
      <c r="BL493" s="46" t="str">
        <f>IF(ISNUMBER(VLOOKUP($B493,Stats!$A$2:$AA$19,2,FALSE))=FALSE,"",IF(ISNUMBER(#REF!),(#REF!-VLOOKUP($B493,Stats!$A$2:$AA$19,11,FALSE))/VLOOKUP($B493,Stats!$A$2:$AA$19,25,FALSE),""))</f>
        <v/>
      </c>
      <c r="BM493" s="46" t="str">
        <f>IF(ISNUMBER(VLOOKUP($B493,Stats!$A$2:$AA$19,2,FALSE))=FALSE,"",IF(ISNUMBER(AA493),(AA493-VLOOKUP($B493,Stats!$A$2:$AA$19,12,FALSE))/VLOOKUP($B493,Stats!$A$2:$AA$19,26,FALSE),""))</f>
        <v/>
      </c>
      <c r="BN493" s="46" t="str">
        <f>IF(ISNUMBER(VLOOKUP($B493,Stats!$A$2:$AA$19,2,FALSE))=FALSE,"",IF(ISNUMBER(#REF!),(#REF!-VLOOKUP($B493,Stats!$A$2:$AA$19,13,FALSE))/VLOOKUP($B493,Stats!$A$2:$AA$19,27,FALSE),""))</f>
        <v/>
      </c>
      <c r="BO493" s="46" t="str">
        <f>IF(ISNUMBER(VLOOKUP($B493,Stats!$A$2:$AA$19,2,FALSE))=FALSE,"",IF(ISNUMBER(#REF!),(#REF!-VLOOKUP($B493,Stats!$A$2:$AA$19,14,FALSE))/VLOOKUP($B493,Stats!$A$2:$AB$19,28,FALSE),""))</f>
        <v/>
      </c>
      <c r="BP493" s="46"/>
      <c r="BQ493" s="46">
        <f>IF(ISNUMBER(VLOOKUP($B493,Stats!$A$2:$AA$19,2,FALSE))=FALSE,"",IF(ISNUMBER(BM493),BM493,(VLOOKUP($B493,Stats!$A$2:$AT$19,46,FALSE)-VLOOKUP($B493,Stats!$A$2:$AA$19,12,FALSE))/VLOOKUP($B493,Stats!$A$2:$AA$19,26,FALSE)))</f>
        <v>-0.71825946798524909</v>
      </c>
      <c r="BR493" s="51">
        <f t="shared" si="101"/>
        <v>-0.71825946798524909</v>
      </c>
      <c r="BS493" s="32" t="str">
        <f t="shared" si="95"/>
        <v>8761_201423</v>
      </c>
      <c r="BT493" s="53">
        <f t="shared" si="96"/>
        <v>-0.61018591229795294</v>
      </c>
    </row>
    <row r="494" spans="1:72" x14ac:dyDescent="0.15">
      <c r="A494" s="16">
        <v>8761</v>
      </c>
      <c r="B494" s="17">
        <v>201424</v>
      </c>
      <c r="C494" s="3">
        <v>0</v>
      </c>
      <c r="D494" s="23">
        <v>4.6316182650107507E-2</v>
      </c>
      <c r="E494" s="18">
        <v>4.6216577692402847E-3</v>
      </c>
      <c r="F494" s="24">
        <v>8</v>
      </c>
      <c r="G494" s="24">
        <v>2</v>
      </c>
      <c r="H494" s="20">
        <v>6.1013327798093431E-3</v>
      </c>
      <c r="I494" s="20">
        <v>-1.6683487496862992E-3</v>
      </c>
      <c r="J494" s="24">
        <v>6</v>
      </c>
      <c r="K494" s="24">
        <v>2</v>
      </c>
      <c r="L494" s="20">
        <v>1.1669249703710305E-2</v>
      </c>
      <c r="M494" s="20">
        <v>-3.1513578644917217E-3</v>
      </c>
      <c r="N494" s="19">
        <v>1.1205000000000001</v>
      </c>
      <c r="O494" s="19">
        <v>1.0387503476406788</v>
      </c>
      <c r="P494" s="25">
        <v>41971</v>
      </c>
      <c r="Q494" s="20">
        <v>-3.3361134278565574E-3</v>
      </c>
      <c r="R494" s="25">
        <v>41963</v>
      </c>
      <c r="S494" s="25">
        <f>IF(ISNUMBER(R494),VLOOKUP(B494,Index!$B$3:$AB$18,27,FALSE),"")</f>
        <v>41963</v>
      </c>
      <c r="T494" s="25">
        <f>IF(ISNUMBER($R494),VLOOKUP($B494,Index!$B$21:$AB$36,27,FALSE),"")</f>
        <v>41963</v>
      </c>
      <c r="U494" s="25">
        <f>IF(ISNUMBER($R494),VLOOKUP($B494,Index!$B$39:$AB$54,27,FALSE),"")</f>
        <v>41963</v>
      </c>
      <c r="W494" s="18">
        <v>1.3894854795032252</v>
      </c>
      <c r="X494" s="19">
        <v>0.8</v>
      </c>
      <c r="Y494" s="18">
        <v>8.7689790699673073E-2</v>
      </c>
      <c r="Z494" s="19">
        <f t="shared" si="97"/>
        <v>0</v>
      </c>
      <c r="AA494" s="21">
        <v>13.883275749369682</v>
      </c>
      <c r="AB494" s="28"/>
      <c r="AC494" s="18">
        <v>1.9306698977503076</v>
      </c>
      <c r="AD494" s="19">
        <v>0.64000000000000012</v>
      </c>
      <c r="AE494" s="18">
        <v>7.6894993929524699E-3</v>
      </c>
      <c r="AF494" s="19">
        <f t="shared" si="98"/>
        <v>0</v>
      </c>
      <c r="AG494" s="21">
        <v>192.7453455330363</v>
      </c>
      <c r="AH494" s="28"/>
      <c r="AK494" t="str">
        <f t="shared" si="105"/>
        <v/>
      </c>
      <c r="AL494" t="str">
        <f t="shared" si="105"/>
        <v/>
      </c>
      <c r="AM494" t="str">
        <f t="shared" si="105"/>
        <v/>
      </c>
      <c r="AN494">
        <f t="shared" si="105"/>
        <v>13.883275749369682</v>
      </c>
      <c r="AO494" t="str">
        <f t="shared" si="105"/>
        <v/>
      </c>
      <c r="AP494" t="str">
        <f t="shared" si="105"/>
        <v/>
      </c>
      <c r="AQ494" t="str">
        <f t="shared" si="105"/>
        <v/>
      </c>
      <c r="AR494" t="str">
        <f t="shared" si="105"/>
        <v/>
      </c>
      <c r="AS494" t="str">
        <f t="shared" si="105"/>
        <v/>
      </c>
      <c r="AT494" t="str">
        <f t="shared" si="105"/>
        <v/>
      </c>
      <c r="AU494" t="str">
        <f t="shared" si="105"/>
        <v/>
      </c>
      <c r="AV494" t="str">
        <f t="shared" si="105"/>
        <v/>
      </c>
      <c r="AW494" t="str">
        <f t="shared" si="105"/>
        <v/>
      </c>
      <c r="AX494" t="str">
        <f t="shared" si="105"/>
        <v/>
      </c>
      <c r="AZ494" s="46">
        <f>IF(ISNUMBER(VLOOKUP($B494,Stats!$A$2:$AA$19,2,FALSE))=FALSE,"",IF(ISNUMBER(W494),(W494-VLOOKUP($B494,Stats!$A$2:$AA$19,2,FALSE))/VLOOKUP($B494,Stats!$A$2:$AA$19,16,FALSE),""))</f>
        <v>0.29877921686987619</v>
      </c>
      <c r="BA494" s="46">
        <f>IF(ISNUMBER(VLOOKUP($B494,Stats!$A$2:$AA$19,2,FALSE))=FALSE,"",IF(ISNUMBER(X494),(X494-VLOOKUP($B494,Stats!$A$2:$AA$19,3,FALSE))/VLOOKUP($B494,Stats!$A$2:$AA$19,17,FALSE),""))</f>
        <v>0.51367074063984464</v>
      </c>
      <c r="BB494" s="46"/>
      <c r="BC494" s="46"/>
      <c r="BD494" s="44">
        <f t="shared" si="94"/>
        <v>0.40622497875486041</v>
      </c>
      <c r="BE494" s="46">
        <f>IF(ISNUMBER(VLOOKUP($B494,Stats!$A$2:$AA$19,2,FALSE))=FALSE,"",IF(ISNUMBER(Y494),(Y494-VLOOKUP($B494,Stats!$A$2:$AA$19,5,FALSE))/VLOOKUP($B494,Stats!$A$2:$AA$19,19,FALSE),""))</f>
        <v>-0.35956563819724158</v>
      </c>
      <c r="BF494" s="46"/>
      <c r="BG494" s="46"/>
      <c r="BH494" s="46">
        <f>IF(ISNUMBER(VLOOKUP($B494,Stats!$A$2:$AA$19,2,FALSE))=FALSE,"",IF(ISNUMBER(Z494),(Z494-VLOOKUP($B494,Stats!$A$2:$AA$19,8,FALSE))/VLOOKUP($B494,Stats!$A$2:$AA$19,22,FALSE),""))</f>
        <v>-0.83432005029645806</v>
      </c>
      <c r="BI494" s="46" t="str">
        <f>IF(ISNUMBER(VLOOKUP($B494,Stats!$A$2:$AA$19,2,FALSE))=FALSE,"",IF(ISNUMBER(#REF!),(#REF!-VLOOKUP($B494,Stats!$A$2:$AA$19,9,FALSE))/VLOOKUP($B494,Stats!$A$2:$AA$19,23,FALSE),""))</f>
        <v/>
      </c>
      <c r="BJ494" s="46" t="str">
        <f>IF(ISNUMBER(VLOOKUP($B494,Stats!$A$2:$AA$19,2,FALSE))=FALSE,"",IF(ISNUMBER(#REF!),(#REF!-VLOOKUP($B494,Stats!$A$2:$AA$19,10,FALSE))/VLOOKUP($B494,Stats!$A$2:$AA$19,24,FALSE),""))</f>
        <v/>
      </c>
      <c r="BK494" s="44">
        <f t="shared" si="100"/>
        <v>1.3999316491317138E-3</v>
      </c>
      <c r="BL494" s="46" t="str">
        <f>IF(ISNUMBER(VLOOKUP($B494,Stats!$A$2:$AA$19,2,FALSE))=FALSE,"",IF(ISNUMBER(#REF!),(#REF!-VLOOKUP($B494,Stats!$A$2:$AA$19,11,FALSE))/VLOOKUP($B494,Stats!$A$2:$AA$19,25,FALSE),""))</f>
        <v/>
      </c>
      <c r="BM494" s="46">
        <f>IF(ISNUMBER(VLOOKUP($B494,Stats!$A$2:$AA$19,2,FALSE))=FALSE,"",IF(ISNUMBER(AA494),(AA494-VLOOKUP($B494,Stats!$A$2:$AA$19,12,FALSE))/VLOOKUP($B494,Stats!$A$2:$AA$19,26,FALSE),""))</f>
        <v>2.2257059577991713E-2</v>
      </c>
      <c r="BN494" s="46" t="str">
        <f>IF(ISNUMBER(VLOOKUP($B494,Stats!$A$2:$AA$19,2,FALSE))=FALSE,"",IF(ISNUMBER(#REF!),(#REF!-VLOOKUP($B494,Stats!$A$2:$AA$19,13,FALSE))/VLOOKUP($B494,Stats!$A$2:$AA$19,27,FALSE),""))</f>
        <v/>
      </c>
      <c r="BO494" s="46" t="str">
        <f>IF(ISNUMBER(VLOOKUP($B494,Stats!$A$2:$AA$19,2,FALSE))=FALSE,"",IF(ISNUMBER(#REF!),(#REF!-VLOOKUP($B494,Stats!$A$2:$AA$19,14,FALSE))/VLOOKUP($B494,Stats!$A$2:$AB$19,28,FALSE),""))</f>
        <v/>
      </c>
      <c r="BP494" s="46"/>
      <c r="BQ494" s="46">
        <f>IF(ISNUMBER(VLOOKUP($B494,Stats!$A$2:$AA$19,2,FALSE))=FALSE,"",IF(ISNUMBER(BM494),BM494,(VLOOKUP($B494,Stats!$A$2:$AT$19,46,FALSE)-VLOOKUP($B494,Stats!$A$2:$AA$19,12,FALSE))/VLOOKUP($B494,Stats!$A$2:$AA$19,26,FALSE)))</f>
        <v>2.2257059577991713E-2</v>
      </c>
      <c r="BR494" s="51">
        <f t="shared" si="101"/>
        <v>2.2257059577991713E-2</v>
      </c>
      <c r="BS494" s="32" t="str">
        <f t="shared" si="95"/>
        <v>8761_201424</v>
      </c>
      <c r="BT494" s="53">
        <f t="shared" si="96"/>
        <v>8.6536366656049468E-2</v>
      </c>
    </row>
    <row r="495" spans="1:72" x14ac:dyDescent="0.15">
      <c r="A495" s="16">
        <v>8761</v>
      </c>
      <c r="B495" s="17">
        <v>201425</v>
      </c>
      <c r="C495" s="3">
        <v>0</v>
      </c>
      <c r="D495" s="23">
        <v>2.4364123159303697E-2</v>
      </c>
      <c r="E495" s="18">
        <v>1.1913522205099593E-2</v>
      </c>
      <c r="F495" s="24">
        <v>7</v>
      </c>
      <c r="G495" s="24">
        <v>3</v>
      </c>
      <c r="H495" s="20">
        <v>8.1971324011463429E-3</v>
      </c>
      <c r="I495" s="20">
        <v>-1.0878935820700467E-2</v>
      </c>
      <c r="J495" s="24">
        <v>4</v>
      </c>
      <c r="K495" s="24">
        <v>1</v>
      </c>
      <c r="L495" s="20">
        <v>1.9827509558104417E-2</v>
      </c>
      <c r="M495" s="20">
        <v>-2.4798404578166955E-2</v>
      </c>
      <c r="N495" s="19">
        <v>1.1533</v>
      </c>
      <c r="O495" s="19">
        <v>1.0268898584275665</v>
      </c>
      <c r="P495" s="25">
        <v>41977</v>
      </c>
      <c r="Q495" s="20">
        <v>-2.4798404578166955E-2</v>
      </c>
      <c r="R495" s="25">
        <v>41978</v>
      </c>
      <c r="S495" s="25">
        <f>IF(ISNUMBER(R495),VLOOKUP(B495,Index!$B$3:$AB$18,27,FALSE),"")</f>
        <v>41982</v>
      </c>
      <c r="T495" s="25">
        <f>IF(ISNUMBER($R495),VLOOKUP($B495,Index!$B$21:$AB$36,27,FALSE),"")</f>
        <v>41982</v>
      </c>
      <c r="U495" s="25">
        <f>IF(ISNUMBER($R495),VLOOKUP($B495,Index!$B$39:$AB$54,27,FALSE),"")</f>
        <v>41982</v>
      </c>
      <c r="W495" s="18">
        <v>0.7309236947791109</v>
      </c>
      <c r="X495" s="19">
        <v>0.7</v>
      </c>
      <c r="Y495" s="18">
        <v>0.22604319073863824</v>
      </c>
      <c r="Z495" s="19">
        <f t="shared" si="97"/>
        <v>4</v>
      </c>
      <c r="AA495" s="21">
        <v>0.98248752586101407</v>
      </c>
      <c r="AB495" s="28"/>
      <c r="AC495" s="18">
        <v>0.53424944758954684</v>
      </c>
      <c r="AD495" s="19">
        <v>0.48999999999999994</v>
      </c>
      <c r="AE495" s="18">
        <v>5.1095524079304386E-2</v>
      </c>
      <c r="AF495" s="19">
        <f t="shared" si="98"/>
        <v>16</v>
      </c>
      <c r="AG495" s="21">
        <v>0.96528173847249676</v>
      </c>
      <c r="AH495" s="28"/>
      <c r="AK495" t="str">
        <f t="shared" si="105"/>
        <v/>
      </c>
      <c r="AL495" t="str">
        <f t="shared" si="105"/>
        <v/>
      </c>
      <c r="AM495" t="str">
        <f t="shared" si="105"/>
        <v/>
      </c>
      <c r="AN495" t="str">
        <f t="shared" si="105"/>
        <v/>
      </c>
      <c r="AO495">
        <f t="shared" si="105"/>
        <v>0.98248752586101407</v>
      </c>
      <c r="AP495" t="str">
        <f t="shared" si="105"/>
        <v/>
      </c>
      <c r="AQ495" t="str">
        <f t="shared" si="105"/>
        <v/>
      </c>
      <c r="AR495" t="str">
        <f t="shared" si="105"/>
        <v/>
      </c>
      <c r="AS495" t="str">
        <f t="shared" si="105"/>
        <v/>
      </c>
      <c r="AT495" t="str">
        <f t="shared" si="105"/>
        <v/>
      </c>
      <c r="AU495" t="str">
        <f t="shared" si="105"/>
        <v/>
      </c>
      <c r="AV495" t="str">
        <f t="shared" si="105"/>
        <v/>
      </c>
      <c r="AW495" t="str">
        <f t="shared" si="105"/>
        <v/>
      </c>
      <c r="AX495" t="str">
        <f t="shared" si="105"/>
        <v/>
      </c>
      <c r="AZ495" s="46">
        <f>IF(ISNUMBER(VLOOKUP($B495,Stats!$A$2:$AA$19,2,FALSE))=FALSE,"",IF(ISNUMBER(W495),(W495-VLOOKUP($B495,Stats!$A$2:$AA$19,2,FALSE))/VLOOKUP($B495,Stats!$A$2:$AA$19,16,FALSE),""))</f>
        <v>-0.14491381464114467</v>
      </c>
      <c r="BA495" s="46">
        <f>IF(ISNUMBER(VLOOKUP($B495,Stats!$A$2:$AA$19,2,FALSE))=FALSE,"",IF(ISNUMBER(X495),(X495-VLOOKUP($B495,Stats!$A$2:$AA$19,3,FALSE))/VLOOKUP($B495,Stats!$A$2:$AA$19,17,FALSE),""))</f>
        <v>0.52844508262562895</v>
      </c>
      <c r="BB495" s="46"/>
      <c r="BC495" s="46"/>
      <c r="BD495" s="44">
        <f t="shared" si="94"/>
        <v>0.19176563399224214</v>
      </c>
      <c r="BE495" s="46">
        <f>IF(ISNUMBER(VLOOKUP($B495,Stats!$A$2:$AA$19,2,FALSE))=FALSE,"",IF(ISNUMBER(Y495),(Y495-VLOOKUP($B495,Stats!$A$2:$AA$19,5,FALSE))/VLOOKUP($B495,Stats!$A$2:$AA$19,19,FALSE),""))</f>
        <v>-0.46120867358380024</v>
      </c>
      <c r="BF495" s="46"/>
      <c r="BG495" s="46"/>
      <c r="BH495" s="46">
        <f>IF(ISNUMBER(VLOOKUP($B495,Stats!$A$2:$AA$19,2,FALSE))=FALSE,"",IF(ISNUMBER(Z495),(Z495-VLOOKUP($B495,Stats!$A$2:$AA$19,8,FALSE))/VLOOKUP($B495,Stats!$A$2:$AA$19,22,FALSE),""))</f>
        <v>3.0489705188103873</v>
      </c>
      <c r="BI495" s="46" t="str">
        <f>IF(ISNUMBER(VLOOKUP($B495,Stats!$A$2:$AA$19,2,FALSE))=FALSE,"",IF(ISNUMBER(#REF!),(#REF!-VLOOKUP($B495,Stats!$A$2:$AA$19,9,FALSE))/VLOOKUP($B495,Stats!$A$2:$AA$19,23,FALSE),""))</f>
        <v/>
      </c>
      <c r="BJ495" s="46" t="str">
        <f>IF(ISNUMBER(VLOOKUP($B495,Stats!$A$2:$AA$19,2,FALSE))=FALSE,"",IF(ISNUMBER(#REF!),(#REF!-VLOOKUP($B495,Stats!$A$2:$AA$19,10,FALSE))/VLOOKUP($B495,Stats!$A$2:$AA$19,24,FALSE),""))</f>
        <v/>
      </c>
      <c r="BK495" s="44">
        <f t="shared" si="100"/>
        <v>1.22284607150866</v>
      </c>
      <c r="BL495" s="46" t="str">
        <f>IF(ISNUMBER(VLOOKUP($B495,Stats!$A$2:$AA$19,2,FALSE))=FALSE,"",IF(ISNUMBER(#REF!),(#REF!-VLOOKUP($B495,Stats!$A$2:$AA$19,11,FALSE))/VLOOKUP($B495,Stats!$A$2:$AA$19,25,FALSE),""))</f>
        <v/>
      </c>
      <c r="BM495" s="46">
        <f>IF(ISNUMBER(VLOOKUP($B495,Stats!$A$2:$AA$19,2,FALSE))=FALSE,"",IF(ISNUMBER(AA495),(AA495-VLOOKUP($B495,Stats!$A$2:$AA$19,12,FALSE))/VLOOKUP($B495,Stats!$A$2:$AA$19,26,FALSE),""))</f>
        <v>-0.44218710343763429</v>
      </c>
      <c r="BN495" s="46" t="str">
        <f>IF(ISNUMBER(VLOOKUP($B495,Stats!$A$2:$AA$19,2,FALSE))=FALSE,"",IF(ISNUMBER(#REF!),(#REF!-VLOOKUP($B495,Stats!$A$2:$AA$19,13,FALSE))/VLOOKUP($B495,Stats!$A$2:$AA$19,27,FALSE),""))</f>
        <v/>
      </c>
      <c r="BO495" s="46" t="str">
        <f>IF(ISNUMBER(VLOOKUP($B495,Stats!$A$2:$AA$19,2,FALSE))=FALSE,"",IF(ISNUMBER(#REF!),(#REF!-VLOOKUP($B495,Stats!$A$2:$AA$19,14,FALSE))/VLOOKUP($B495,Stats!$A$2:$AB$19,28,FALSE),""))</f>
        <v/>
      </c>
      <c r="BP495" s="46"/>
      <c r="BQ495" s="46">
        <f>IF(ISNUMBER(VLOOKUP($B495,Stats!$A$2:$AA$19,2,FALSE))=FALSE,"",IF(ISNUMBER(BM495),BM495,(VLOOKUP($B495,Stats!$A$2:$AT$19,46,FALSE)-VLOOKUP($B495,Stats!$A$2:$AA$19,12,FALSE))/VLOOKUP($B495,Stats!$A$2:$AA$19,26,FALSE)))</f>
        <v>-0.44218710343763429</v>
      </c>
      <c r="BR495" s="51">
        <f t="shared" si="101"/>
        <v>-0.44218710343763429</v>
      </c>
      <c r="BS495" s="32" t="str">
        <f t="shared" si="95"/>
        <v>8761_201425</v>
      </c>
      <c r="BT495" s="53">
        <f t="shared" si="96"/>
        <v>0.68362334901611743</v>
      </c>
    </row>
    <row r="496" spans="1:72" x14ac:dyDescent="0.15">
      <c r="A496" s="16">
        <v>8761</v>
      </c>
      <c r="B496" s="17">
        <v>201426</v>
      </c>
      <c r="C496" s="3">
        <v>0</v>
      </c>
      <c r="D496" s="23">
        <v>5.6630074925947405E-3</v>
      </c>
      <c r="E496" s="18">
        <v>9.1375087407696703E-3</v>
      </c>
      <c r="F496" s="24">
        <v>4</v>
      </c>
      <c r="G496" s="24">
        <v>6</v>
      </c>
      <c r="H496" s="20">
        <v>9.4727471785348016E-3</v>
      </c>
      <c r="I496" s="20">
        <v>-5.311365201831471E-3</v>
      </c>
      <c r="J496" s="24">
        <v>3</v>
      </c>
      <c r="K496" s="24">
        <v>6</v>
      </c>
      <c r="L496" s="20">
        <v>1.6884045024120109E-2</v>
      </c>
      <c r="M496" s="20">
        <v>-1.1858407079645916E-2</v>
      </c>
      <c r="N496" s="19">
        <v>1.1543000000000001</v>
      </c>
      <c r="O496" s="19">
        <v>1.0012143290831816</v>
      </c>
      <c r="P496" s="25">
        <v>41999</v>
      </c>
      <c r="Q496" s="20">
        <v>-3.1485818371064234E-2</v>
      </c>
      <c r="R496" s="25">
        <v>41996</v>
      </c>
      <c r="S496" s="25">
        <f>IF(ISNUMBER(R496),VLOOKUP(B496,Index!$B$3:$AB$18,27,FALSE),"")</f>
        <v>41997</v>
      </c>
      <c r="T496" s="25">
        <f>IF(ISNUMBER($R496),VLOOKUP($B496,Index!$B$21:$AB$36,27,FALSE),"")</f>
        <v>41996</v>
      </c>
      <c r="U496" s="25">
        <f>IF(ISNUMBER($R496),VLOOKUP($B496,Index!$B$39:$AB$54,27,FALSE),"")</f>
        <v>41996</v>
      </c>
      <c r="W496" s="18">
        <v>0.16989022477784221</v>
      </c>
      <c r="X496" s="19">
        <v>0.4</v>
      </c>
      <c r="Y496" s="18">
        <v>0.17337203856317537</v>
      </c>
      <c r="Z496" s="19">
        <f t="shared" si="97"/>
        <v>1</v>
      </c>
      <c r="AA496" s="21">
        <v>0.17985899003340178</v>
      </c>
      <c r="AB496" s="28"/>
      <c r="AC496" s="18">
        <v>2.8862688475065752E-2</v>
      </c>
      <c r="AD496" s="19">
        <v>0.16000000000000003</v>
      </c>
      <c r="AE496" s="18">
        <v>3.0057863755551167E-2</v>
      </c>
      <c r="AF496" s="19">
        <f t="shared" si="98"/>
        <v>1</v>
      </c>
      <c r="AG496" s="21">
        <v>3.2349256295835321E-2</v>
      </c>
      <c r="AH496" s="28"/>
      <c r="AK496" t="str">
        <f t="shared" si="105"/>
        <v/>
      </c>
      <c r="AL496" t="str">
        <f t="shared" si="105"/>
        <v/>
      </c>
      <c r="AM496" t="str">
        <f t="shared" si="105"/>
        <v/>
      </c>
      <c r="AN496" t="str">
        <f t="shared" si="105"/>
        <v/>
      </c>
      <c r="AO496" t="str">
        <f t="shared" si="105"/>
        <v/>
      </c>
      <c r="AP496">
        <f t="shared" si="105"/>
        <v>0.17985899003340178</v>
      </c>
      <c r="AQ496" t="str">
        <f t="shared" si="105"/>
        <v/>
      </c>
      <c r="AR496" t="str">
        <f t="shared" si="105"/>
        <v/>
      </c>
      <c r="AS496" t="str">
        <f t="shared" si="105"/>
        <v/>
      </c>
      <c r="AT496" t="str">
        <f t="shared" si="105"/>
        <v/>
      </c>
      <c r="AU496" t="str">
        <f t="shared" si="105"/>
        <v/>
      </c>
      <c r="AV496" t="str">
        <f t="shared" si="105"/>
        <v/>
      </c>
      <c r="AW496" t="str">
        <f t="shared" si="105"/>
        <v/>
      </c>
      <c r="AX496" t="str">
        <f t="shared" si="105"/>
        <v/>
      </c>
      <c r="AZ496" s="46">
        <f>IF(ISNUMBER(VLOOKUP($B496,Stats!$A$2:$AA$19,2,FALSE))=FALSE,"",IF(ISNUMBER(W496),(W496-VLOOKUP($B496,Stats!$A$2:$AA$19,2,FALSE))/VLOOKUP($B496,Stats!$A$2:$AA$19,16,FALSE),""))</f>
        <v>-0.34422790983520407</v>
      </c>
      <c r="BA496" s="46">
        <f>IF(ISNUMBER(VLOOKUP($B496,Stats!$A$2:$AA$19,2,FALSE))=FALSE,"",IF(ISNUMBER(X496),(X496-VLOOKUP($B496,Stats!$A$2:$AA$19,3,FALSE))/VLOOKUP($B496,Stats!$A$2:$AA$19,17,FALSE),""))</f>
        <v>-1.3109785511177963</v>
      </c>
      <c r="BB496" s="46"/>
      <c r="BC496" s="46"/>
      <c r="BD496" s="44">
        <f t="shared" si="94"/>
        <v>-0.8276032304765002</v>
      </c>
      <c r="BE496" s="46">
        <f>IF(ISNUMBER(VLOOKUP($B496,Stats!$A$2:$AA$19,2,FALSE))=FALSE,"",IF(ISNUMBER(Y496),(Y496-VLOOKUP($B496,Stats!$A$2:$AA$19,5,FALSE))/VLOOKUP($B496,Stats!$A$2:$AA$19,19,FALSE),""))</f>
        <v>-0.43346772941486217</v>
      </c>
      <c r="BF496" s="46"/>
      <c r="BG496" s="46"/>
      <c r="BH496" s="46">
        <f>IF(ISNUMBER(VLOOKUP($B496,Stats!$A$2:$AA$19,2,FALSE))=FALSE,"",IF(ISNUMBER(Z496),(Z496-VLOOKUP($B496,Stats!$A$2:$AA$19,8,FALSE))/VLOOKUP($B496,Stats!$A$2:$AA$19,22,FALSE),""))</f>
        <v>-0.10266627503097653</v>
      </c>
      <c r="BI496" s="46" t="str">
        <f>IF(ISNUMBER(VLOOKUP($B496,Stats!$A$2:$AA$19,2,FALSE))=FALSE,"",IF(ISNUMBER(#REF!),(#REF!-VLOOKUP($B496,Stats!$A$2:$AA$19,9,FALSE))/VLOOKUP($B496,Stats!$A$2:$AA$19,23,FALSE),""))</f>
        <v/>
      </c>
      <c r="BJ496" s="46" t="str">
        <f>IF(ISNUMBER(VLOOKUP($B496,Stats!$A$2:$AA$19,2,FALSE))=FALSE,"",IF(ISNUMBER(#REF!),(#REF!-VLOOKUP($B496,Stats!$A$2:$AA$19,10,FALSE))/VLOOKUP($B496,Stats!$A$2:$AA$19,24,FALSE),""))</f>
        <v/>
      </c>
      <c r="BK496" s="44">
        <f t="shared" si="100"/>
        <v>0.27262752808111057</v>
      </c>
      <c r="BL496" s="46" t="str">
        <f>IF(ISNUMBER(VLOOKUP($B496,Stats!$A$2:$AA$19,2,FALSE))=FALSE,"",IF(ISNUMBER(#REF!),(#REF!-VLOOKUP($B496,Stats!$A$2:$AA$19,11,FALSE))/VLOOKUP($B496,Stats!$A$2:$AA$19,25,FALSE),""))</f>
        <v/>
      </c>
      <c r="BM496" s="46">
        <f>IF(ISNUMBER(VLOOKUP($B496,Stats!$A$2:$AA$19,2,FALSE))=FALSE,"",IF(ISNUMBER(AA496),(AA496-VLOOKUP($B496,Stats!$A$2:$AA$19,12,FALSE))/VLOOKUP($B496,Stats!$A$2:$AA$19,26,FALSE),""))</f>
        <v>-0.5747726973588918</v>
      </c>
      <c r="BN496" s="46" t="str">
        <f>IF(ISNUMBER(VLOOKUP($B496,Stats!$A$2:$AA$19,2,FALSE))=FALSE,"",IF(ISNUMBER(#REF!),(#REF!-VLOOKUP($B496,Stats!$A$2:$AA$19,13,FALSE))/VLOOKUP($B496,Stats!$A$2:$AA$19,27,FALSE),""))</f>
        <v/>
      </c>
      <c r="BO496" s="46" t="str">
        <f>IF(ISNUMBER(VLOOKUP($B496,Stats!$A$2:$AA$19,2,FALSE))=FALSE,"",IF(ISNUMBER(#REF!),(#REF!-VLOOKUP($B496,Stats!$A$2:$AA$19,14,FALSE))/VLOOKUP($B496,Stats!$A$2:$AB$19,28,FALSE),""))</f>
        <v/>
      </c>
      <c r="BP496" s="46"/>
      <c r="BQ496" s="46">
        <f>IF(ISNUMBER(VLOOKUP($B496,Stats!$A$2:$AA$19,2,FALSE))=FALSE,"",IF(ISNUMBER(BM496),BM496,(VLOOKUP($B496,Stats!$A$2:$AT$19,46,FALSE)-VLOOKUP($B496,Stats!$A$2:$AA$19,12,FALSE))/VLOOKUP($B496,Stats!$A$2:$AA$19,26,FALSE)))</f>
        <v>-0.5747726973588918</v>
      </c>
      <c r="BR496" s="51">
        <f t="shared" si="101"/>
        <v>-0.5747726973588918</v>
      </c>
      <c r="BS496" s="32" t="str">
        <f t="shared" si="95"/>
        <v>8761_201426</v>
      </c>
      <c r="BT496" s="53">
        <f t="shared" si="96"/>
        <v>-0.11689866871841206</v>
      </c>
    </row>
    <row r="497" spans="1:72" x14ac:dyDescent="0.15">
      <c r="A497" s="16">
        <v>8761</v>
      </c>
      <c r="B497" s="17">
        <v>201427</v>
      </c>
      <c r="C497" s="3">
        <v>0</v>
      </c>
      <c r="D497" s="23">
        <v>2.356406480117812E-2</v>
      </c>
      <c r="E497" s="18">
        <v>1.3922688256300378E-2</v>
      </c>
      <c r="F497" s="24">
        <v>2</v>
      </c>
      <c r="G497" s="24">
        <v>1</v>
      </c>
      <c r="H497" s="20">
        <v>1.57427046656341E-2</v>
      </c>
      <c r="I497" s="20">
        <v>-7.9108540319837717E-3</v>
      </c>
      <c r="J497" s="24">
        <v>1</v>
      </c>
      <c r="K497" s="24">
        <v>1</v>
      </c>
      <c r="L497" s="20">
        <v>1.8452741921510807E-2</v>
      </c>
      <c r="M497" s="20">
        <v>-7.9108540319837717E-3</v>
      </c>
      <c r="N497" s="19">
        <v>1.1815</v>
      </c>
      <c r="O497" s="19">
        <v>1.0050187138482478</v>
      </c>
      <c r="P497" s="25">
        <v>42004</v>
      </c>
      <c r="Q497" s="20">
        <v>-7.9108540319837717E-3</v>
      </c>
      <c r="R497" s="25">
        <v>42003</v>
      </c>
      <c r="S497" s="25">
        <f>IF(ISNUMBER(R497),VLOOKUP(B497,Index!$B$3:$AB$18,27,FALSE),"")</f>
        <v>42002</v>
      </c>
      <c r="T497" s="25">
        <f>IF(ISNUMBER($R497),VLOOKUP($B497,Index!$B$21:$AB$36,27,FALSE),"")</f>
        <v>42003</v>
      </c>
      <c r="U497" s="25">
        <f>IF(ISNUMBER($R497),VLOOKUP($B497,Index!$B$39:$AB$54,27,FALSE),"")</f>
        <v>42003</v>
      </c>
      <c r="W497" s="18">
        <v>2.8276877761413743</v>
      </c>
      <c r="X497" s="19">
        <v>0.66666666666666663</v>
      </c>
      <c r="Y497" s="18">
        <v>0.26416443625432401</v>
      </c>
      <c r="Z497" s="19">
        <f t="shared" si="97"/>
        <v>1</v>
      </c>
      <c r="AA497" s="21">
        <v>2.9787004925015736</v>
      </c>
      <c r="AB497" s="28"/>
      <c r="AC497" s="18">
        <v>7.9958181593393514</v>
      </c>
      <c r="AD497" s="19">
        <v>0.44444444444444442</v>
      </c>
      <c r="AE497" s="18">
        <v>6.9782849381564815E-2</v>
      </c>
      <c r="AF497" s="19">
        <f t="shared" si="98"/>
        <v>1</v>
      </c>
      <c r="AG497" s="21">
        <v>8.8726566240291174</v>
      </c>
      <c r="AH497" s="28"/>
      <c r="AK497" t="str">
        <f t="shared" si="105"/>
        <v/>
      </c>
      <c r="AL497" t="str">
        <f t="shared" si="105"/>
        <v/>
      </c>
      <c r="AM497" t="str">
        <f t="shared" si="105"/>
        <v/>
      </c>
      <c r="AN497" t="str">
        <f t="shared" si="105"/>
        <v/>
      </c>
      <c r="AO497" t="str">
        <f t="shared" si="105"/>
        <v/>
      </c>
      <c r="AP497" t="str">
        <f t="shared" si="105"/>
        <v/>
      </c>
      <c r="AQ497">
        <f t="shared" si="105"/>
        <v>2.9787004925015736</v>
      </c>
      <c r="AR497" t="str">
        <f t="shared" si="105"/>
        <v/>
      </c>
      <c r="AS497" t="str">
        <f t="shared" si="105"/>
        <v/>
      </c>
      <c r="AT497" t="str">
        <f t="shared" si="105"/>
        <v/>
      </c>
      <c r="AU497" t="str">
        <f t="shared" si="105"/>
        <v/>
      </c>
      <c r="AV497" t="str">
        <f t="shared" si="105"/>
        <v/>
      </c>
      <c r="AW497" t="str">
        <f t="shared" si="105"/>
        <v/>
      </c>
      <c r="AX497" t="str">
        <f t="shared" si="105"/>
        <v/>
      </c>
      <c r="AZ497" s="46">
        <f>IF(ISNUMBER(VLOOKUP($B497,Stats!$A$2:$AA$19,2,FALSE))=FALSE,"",IF(ISNUMBER(W497),(W497-VLOOKUP($B497,Stats!$A$2:$AA$19,2,FALSE))/VLOOKUP($B497,Stats!$A$2:$AA$19,16,FALSE),""))</f>
        <v>0.83168508714688805</v>
      </c>
      <c r="BA497" s="46">
        <f>IF(ISNUMBER(VLOOKUP($B497,Stats!$A$2:$AA$19,2,FALSE))=FALSE,"",IF(ISNUMBER(X497),(X497-VLOOKUP($B497,Stats!$A$2:$AA$19,3,FALSE))/VLOOKUP($B497,Stats!$A$2:$AA$19,17,FALSE),""))</f>
        <v>0.191037174757621</v>
      </c>
      <c r="BB497" s="46"/>
      <c r="BC497" s="46"/>
      <c r="BD497" s="44">
        <f t="shared" si="94"/>
        <v>0.51136113095225455</v>
      </c>
      <c r="BE497" s="46">
        <f>IF(ISNUMBER(VLOOKUP($B497,Stats!$A$2:$AA$19,2,FALSE))=FALSE,"",IF(ISNUMBER(Y497),(Y497-VLOOKUP($B497,Stats!$A$2:$AA$19,5,FALSE))/VLOOKUP($B497,Stats!$A$2:$AA$19,19,FALSE),""))</f>
        <v>0.55844468216226628</v>
      </c>
      <c r="BF497" s="46"/>
      <c r="BG497" s="46"/>
      <c r="BH497" s="46">
        <f>IF(ISNUMBER(VLOOKUP($B497,Stats!$A$2:$AA$19,2,FALSE))=FALSE,"",IF(ISNUMBER(Z497),(Z497-VLOOKUP($B497,Stats!$A$2:$AA$19,8,FALSE))/VLOOKUP($B497,Stats!$A$2:$AA$19,22,FALSE),""))</f>
        <v>0.41115882059143566</v>
      </c>
      <c r="BI497" s="46" t="str">
        <f>IF(ISNUMBER(VLOOKUP($B497,Stats!$A$2:$AA$19,2,FALSE))=FALSE,"",IF(ISNUMBER(#REF!),(#REF!-VLOOKUP($B497,Stats!$A$2:$AA$19,9,FALSE))/VLOOKUP($B497,Stats!$A$2:$AA$19,23,FALSE),""))</f>
        <v/>
      </c>
      <c r="BJ497" s="46" t="str">
        <f>IF(ISNUMBER(VLOOKUP($B497,Stats!$A$2:$AA$19,2,FALSE))=FALSE,"",IF(ISNUMBER(#REF!),(#REF!-VLOOKUP($B497,Stats!$A$2:$AA$19,10,FALSE))/VLOOKUP($B497,Stats!$A$2:$AA$19,24,FALSE),""))</f>
        <v/>
      </c>
      <c r="BK497" s="44">
        <f t="shared" si="100"/>
        <v>-0.26756363133615568</v>
      </c>
      <c r="BL497" s="46" t="str">
        <f>IF(ISNUMBER(VLOOKUP($B497,Stats!$A$2:$AA$19,2,FALSE))=FALSE,"",IF(ISNUMBER(#REF!),(#REF!-VLOOKUP($B497,Stats!$A$2:$AA$19,11,FALSE))/VLOOKUP($B497,Stats!$A$2:$AA$19,25,FALSE),""))</f>
        <v/>
      </c>
      <c r="BM497" s="46">
        <f>IF(ISNUMBER(VLOOKUP($B497,Stats!$A$2:$AA$19,2,FALSE))=FALSE,"",IF(ISNUMBER(AA497),(AA497-VLOOKUP($B497,Stats!$A$2:$AA$19,12,FALSE))/VLOOKUP($B497,Stats!$A$2:$AA$19,26,FALSE),""))</f>
        <v>-0.22937876702508012</v>
      </c>
      <c r="BN497" s="46" t="str">
        <f>IF(ISNUMBER(VLOOKUP($B497,Stats!$A$2:$AA$19,2,FALSE))=FALSE,"",IF(ISNUMBER(#REF!),(#REF!-VLOOKUP($B497,Stats!$A$2:$AA$19,13,FALSE))/VLOOKUP($B497,Stats!$A$2:$AA$19,27,FALSE),""))</f>
        <v/>
      </c>
      <c r="BO497" s="46" t="str">
        <f>IF(ISNUMBER(VLOOKUP($B497,Stats!$A$2:$AA$19,2,FALSE))=FALSE,"",IF(ISNUMBER(#REF!),(#REF!-VLOOKUP($B497,Stats!$A$2:$AA$19,14,FALSE))/VLOOKUP($B497,Stats!$A$2:$AB$19,28,FALSE),""))</f>
        <v/>
      </c>
      <c r="BP497" s="46"/>
      <c r="BQ497" s="46">
        <f>IF(ISNUMBER(VLOOKUP($B497,Stats!$A$2:$AA$19,2,FALSE))=FALSE,"",IF(ISNUMBER(BM497),BM497,(VLOOKUP($B497,Stats!$A$2:$AT$19,46,FALSE)-VLOOKUP($B497,Stats!$A$2:$AA$19,12,FALSE))/VLOOKUP($B497,Stats!$A$2:$AA$19,26,FALSE)))</f>
        <v>-0.22937876702508012</v>
      </c>
      <c r="BR497" s="51">
        <f t="shared" si="101"/>
        <v>-0.22937876702508012</v>
      </c>
      <c r="BS497" s="32" t="str">
        <f t="shared" si="95"/>
        <v>8761_201427</v>
      </c>
      <c r="BT497" s="53">
        <f t="shared" si="96"/>
        <v>-0.10414170601625852</v>
      </c>
    </row>
    <row r="498" spans="1:72" x14ac:dyDescent="0.15">
      <c r="A498" s="16">
        <v>8761</v>
      </c>
      <c r="B498" s="17">
        <v>201501</v>
      </c>
      <c r="C498" s="3">
        <v>0</v>
      </c>
      <c r="D498" s="23">
        <v>1.8620397799407051E-3</v>
      </c>
      <c r="E498" s="18">
        <v>1.6982397275267902E-2</v>
      </c>
      <c r="F498" s="24">
        <v>2</v>
      </c>
      <c r="G498" s="24">
        <v>3</v>
      </c>
      <c r="H498" s="20">
        <v>1.5914548624181735E-2</v>
      </c>
      <c r="I498" s="20">
        <v>-9.7991697488333251E-3</v>
      </c>
      <c r="J498" s="24">
        <v>1</v>
      </c>
      <c r="K498" s="24">
        <v>2</v>
      </c>
      <c r="L498" s="20">
        <v>2.8438425730004324E-2</v>
      </c>
      <c r="M498" s="20">
        <v>-1.4486720506202699E-2</v>
      </c>
      <c r="N498" s="19">
        <v>1.2151000000000001</v>
      </c>
      <c r="O498" s="19">
        <v>1</v>
      </c>
      <c r="P498" s="25">
        <v>42009</v>
      </c>
      <c r="Q498" s="20">
        <v>-2.5841494527199527E-2</v>
      </c>
      <c r="R498" s="25">
        <v>42013</v>
      </c>
      <c r="S498" s="25">
        <f>IF(ISNUMBER(R498),VLOOKUP(B498,Index!$B$3:$AB$18,27,FALSE),"")</f>
        <v>42013</v>
      </c>
      <c r="T498" s="25">
        <f>IF(ISNUMBER($R498),VLOOKUP($B498,Index!$B$21:$AB$36,27,FALSE),"")</f>
        <v>42013</v>
      </c>
      <c r="U498" s="25">
        <f>IF(ISNUMBER($R498),VLOOKUP($B498,Index!$B$39:$AB$54,27,FALSE),"")</f>
        <v>42011</v>
      </c>
      <c r="W498" s="18">
        <v>0.13406686415573077</v>
      </c>
      <c r="X498" s="19">
        <v>0.4</v>
      </c>
      <c r="Y498" s="18">
        <v>0.32221833311810427</v>
      </c>
      <c r="Z498" s="19">
        <f t="shared" si="97"/>
        <v>0</v>
      </c>
      <c r="AA498" s="21">
        <v>7.2056195433310197E-2</v>
      </c>
      <c r="AB498" s="28"/>
      <c r="AC498" s="18">
        <v>1.7973924064551169E-2</v>
      </c>
      <c r="AD498" s="19">
        <v>0.16000000000000003</v>
      </c>
      <c r="AE498" s="18">
        <v>0.10382465419740962</v>
      </c>
      <c r="AF498" s="19">
        <f t="shared" si="98"/>
        <v>0</v>
      </c>
      <c r="AG498" s="21">
        <v>5.1920953003233936E-3</v>
      </c>
      <c r="AH498" s="28"/>
      <c r="AK498" t="str">
        <f t="shared" si="105"/>
        <v/>
      </c>
      <c r="AL498" t="str">
        <f t="shared" si="105"/>
        <v/>
      </c>
      <c r="AM498" t="str">
        <f t="shared" si="105"/>
        <v/>
      </c>
      <c r="AN498" t="str">
        <f t="shared" si="105"/>
        <v/>
      </c>
      <c r="AO498" t="str">
        <f t="shared" si="105"/>
        <v/>
      </c>
      <c r="AP498" t="str">
        <f t="shared" si="105"/>
        <v/>
      </c>
      <c r="AQ498" t="str">
        <f t="shared" si="105"/>
        <v/>
      </c>
      <c r="AR498">
        <f t="shared" si="105"/>
        <v>7.2056195433310197E-2</v>
      </c>
      <c r="AS498" t="str">
        <f t="shared" si="105"/>
        <v/>
      </c>
      <c r="AT498" t="str">
        <f t="shared" si="105"/>
        <v/>
      </c>
      <c r="AU498" t="str">
        <f t="shared" si="105"/>
        <v/>
      </c>
      <c r="AV498" t="str">
        <f t="shared" si="105"/>
        <v/>
      </c>
      <c r="AW498" t="str">
        <f t="shared" si="105"/>
        <v/>
      </c>
      <c r="AX498" t="str">
        <f t="shared" si="105"/>
        <v/>
      </c>
      <c r="AZ498" s="46">
        <f>IF(ISNUMBER(VLOOKUP($B498,Stats!$A$2:$AA$19,2,FALSE))=FALSE,"",IF(ISNUMBER(W498),(W498-VLOOKUP($B498,Stats!$A$2:$AA$19,2,FALSE))/VLOOKUP($B498,Stats!$A$2:$AA$19,16,FALSE),""))</f>
        <v>-0.5532886345230319</v>
      </c>
      <c r="BA498" s="46">
        <f>IF(ISNUMBER(VLOOKUP($B498,Stats!$A$2:$AA$19,2,FALSE))=FALSE,"",IF(ISNUMBER(X498),(X498-VLOOKUP($B498,Stats!$A$2:$AA$19,3,FALSE))/VLOOKUP($B498,Stats!$A$2:$AA$19,17,FALSE),""))</f>
        <v>-0.84220341465677562</v>
      </c>
      <c r="BB498" s="46"/>
      <c r="BC498" s="46"/>
      <c r="BD498" s="44">
        <f t="shared" si="94"/>
        <v>-0.69774602458990376</v>
      </c>
      <c r="BE498" s="46">
        <f>IF(ISNUMBER(VLOOKUP($B498,Stats!$A$2:$AA$19,2,FALSE))=FALSE,"",IF(ISNUMBER(Y498),(Y498-VLOOKUP($B498,Stats!$A$2:$AA$19,5,FALSE))/VLOOKUP($B498,Stats!$A$2:$AA$19,19,FALSE),""))</f>
        <v>0.50192208358581236</v>
      </c>
      <c r="BF498" s="46"/>
      <c r="BG498" s="46"/>
      <c r="BH498" s="46">
        <f>IF(ISNUMBER(VLOOKUP($B498,Stats!$A$2:$AA$19,2,FALSE))=FALSE,"",IF(ISNUMBER(Z498),(Z498-VLOOKUP($B498,Stats!$A$2:$AA$19,8,FALSE))/VLOOKUP($B498,Stats!$A$2:$AA$19,22,FALSE),""))</f>
        <v>-0.58823842946080296</v>
      </c>
      <c r="BI498" s="46" t="str">
        <f>IF(ISNUMBER(VLOOKUP($B498,Stats!$A$2:$AA$19,2,FALSE))=FALSE,"",IF(ISNUMBER(#REF!),(#REF!-VLOOKUP($B498,Stats!$A$2:$AA$19,9,FALSE))/VLOOKUP($B498,Stats!$A$2:$AA$19,23,FALSE),""))</f>
        <v/>
      </c>
      <c r="BJ498" s="46" t="str">
        <f>IF(ISNUMBER(VLOOKUP($B498,Stats!$A$2:$AA$19,2,FALSE))=FALSE,"",IF(ISNUMBER(#REF!),(#REF!-VLOOKUP($B498,Stats!$A$2:$AA$19,10,FALSE))/VLOOKUP($B498,Stats!$A$2:$AA$19,24,FALSE),""))</f>
        <v/>
      </c>
      <c r="BK498" s="44">
        <f t="shared" si="100"/>
        <v>-0.52781698734830951</v>
      </c>
      <c r="BL498" s="46" t="str">
        <f>IF(ISNUMBER(VLOOKUP($B498,Stats!$A$2:$AA$19,2,FALSE))=FALSE,"",IF(ISNUMBER(#REF!),(#REF!-VLOOKUP($B498,Stats!$A$2:$AA$19,11,FALSE))/VLOOKUP($B498,Stats!$A$2:$AA$19,25,FALSE),""))</f>
        <v/>
      </c>
      <c r="BM498" s="46">
        <f>IF(ISNUMBER(VLOOKUP($B498,Stats!$A$2:$AA$19,2,FALSE))=FALSE,"",IF(ISNUMBER(AA498),(AA498-VLOOKUP($B498,Stats!$A$2:$AA$19,12,FALSE))/VLOOKUP($B498,Stats!$A$2:$AA$19,26,FALSE),""))</f>
        <v>-0.43882680831811616</v>
      </c>
      <c r="BN498" s="46" t="str">
        <f>IF(ISNUMBER(VLOOKUP($B498,Stats!$A$2:$AA$19,2,FALSE))=FALSE,"",IF(ISNUMBER(#REF!),(#REF!-VLOOKUP($B498,Stats!$A$2:$AA$19,13,FALSE))/VLOOKUP($B498,Stats!$A$2:$AA$19,27,FALSE),""))</f>
        <v/>
      </c>
      <c r="BO498" s="46" t="str">
        <f>IF(ISNUMBER(VLOOKUP($B498,Stats!$A$2:$AA$19,2,FALSE))=FALSE,"",IF(ISNUMBER(#REF!),(#REF!-VLOOKUP($B498,Stats!$A$2:$AA$19,14,FALSE))/VLOOKUP($B498,Stats!$A$2:$AB$19,28,FALSE),""))</f>
        <v/>
      </c>
      <c r="BP498" s="46"/>
      <c r="BQ498" s="46">
        <f>IF(ISNUMBER(VLOOKUP($B498,Stats!$A$2:$AA$19,2,FALSE))=FALSE,"",IF(ISNUMBER(BM498),BM498,(VLOOKUP($B498,Stats!$A$2:$AT$19,46,FALSE)-VLOOKUP($B498,Stats!$A$2:$AA$19,12,FALSE))/VLOOKUP($B498,Stats!$A$2:$AA$19,26,FALSE)))</f>
        <v>-0.43882680831811616</v>
      </c>
      <c r="BR498" s="51">
        <f t="shared" si="101"/>
        <v>-0.43882680831811616</v>
      </c>
      <c r="BS498" s="32" t="str">
        <f t="shared" si="95"/>
        <v>8761_201501</v>
      </c>
      <c r="BT498" s="53">
        <f t="shared" si="96"/>
        <v>-0.54400475899058975</v>
      </c>
    </row>
    <row r="499" spans="1:72" x14ac:dyDescent="0.15">
      <c r="A499" s="16">
        <v>8761</v>
      </c>
      <c r="B499" s="17">
        <v>201502</v>
      </c>
      <c r="C499" s="3">
        <v>0</v>
      </c>
      <c r="D499" s="23">
        <v>2.6442510771310435E-2</v>
      </c>
      <c r="E499" s="18">
        <v>1.5989856008961998E-2</v>
      </c>
      <c r="F499" s="24">
        <v>6</v>
      </c>
      <c r="G499" s="24">
        <v>4</v>
      </c>
      <c r="H499" s="20">
        <v>1.2171946534560107E-2</v>
      </c>
      <c r="I499" s="20">
        <v>-1.1438468693827863E-2</v>
      </c>
      <c r="J499" s="24">
        <v>3</v>
      </c>
      <c r="K499" s="24">
        <v>1</v>
      </c>
      <c r="L499" s="20">
        <v>3.1750106974753889E-2</v>
      </c>
      <c r="M499" s="20">
        <v>-2.3107503727016754E-2</v>
      </c>
      <c r="N499" s="19">
        <v>1.2246999999999999</v>
      </c>
      <c r="O499" s="19">
        <v>1.0473787736252458</v>
      </c>
      <c r="P499" s="25">
        <v>42026</v>
      </c>
      <c r="Q499" s="20">
        <v>-2.3107503727016754E-2</v>
      </c>
      <c r="R499" s="25">
        <v>42023</v>
      </c>
      <c r="S499" s="25">
        <f>IF(ISNUMBER(R499),VLOOKUP(B499,Index!$B$3:$AB$18,27,FALSE),"")</f>
        <v>42023</v>
      </c>
      <c r="T499" s="25">
        <f>IF(ISNUMBER($R499),VLOOKUP($B499,Index!$B$21:$AB$36,27,FALSE),"")</f>
        <v>42023</v>
      </c>
      <c r="U499" s="25">
        <f>IF(ISNUMBER($R499),VLOOKUP($B499,Index!$B$39:$AB$54,27,FALSE),"")</f>
        <v>42027</v>
      </c>
      <c r="W499" s="18">
        <v>0.79327532313931304</v>
      </c>
      <c r="X499" s="19">
        <v>0.6</v>
      </c>
      <c r="Y499" s="18">
        <v>0.30338618667869788</v>
      </c>
      <c r="Z499" s="19">
        <f t="shared" si="97"/>
        <v>0</v>
      </c>
      <c r="AA499" s="21">
        <v>1.1443257170351322</v>
      </c>
      <c r="AB499" s="28"/>
      <c r="AC499" s="18">
        <v>0.62928573830178147</v>
      </c>
      <c r="AD499" s="19">
        <v>0.36</v>
      </c>
      <c r="AE499" s="18">
        <v>9.2043178267441711E-2</v>
      </c>
      <c r="AF499" s="19">
        <f t="shared" si="98"/>
        <v>0</v>
      </c>
      <c r="AG499" s="21">
        <v>1.3094813466679693</v>
      </c>
      <c r="AH499" s="28"/>
      <c r="AK499" t="str">
        <f t="shared" si="105"/>
        <v/>
      </c>
      <c r="AL499" t="str">
        <f t="shared" si="105"/>
        <v/>
      </c>
      <c r="AM499" t="str">
        <f t="shared" si="105"/>
        <v/>
      </c>
      <c r="AN499" t="str">
        <f t="shared" si="105"/>
        <v/>
      </c>
      <c r="AO499" t="str">
        <f t="shared" si="105"/>
        <v/>
      </c>
      <c r="AP499" t="str">
        <f t="shared" si="105"/>
        <v/>
      </c>
      <c r="AQ499" t="str">
        <f t="shared" si="105"/>
        <v/>
      </c>
      <c r="AR499" t="str">
        <f t="shared" si="105"/>
        <v/>
      </c>
      <c r="AS499">
        <f t="shared" si="105"/>
        <v>1.1443257170351322</v>
      </c>
      <c r="AT499" t="str">
        <f t="shared" si="105"/>
        <v/>
      </c>
      <c r="AU499" t="str">
        <f t="shared" si="105"/>
        <v/>
      </c>
      <c r="AV499" t="str">
        <f t="shared" si="105"/>
        <v/>
      </c>
      <c r="AW499" t="str">
        <f t="shared" si="105"/>
        <v/>
      </c>
      <c r="AX499" t="str">
        <f t="shared" si="105"/>
        <v/>
      </c>
      <c r="AZ499" s="46">
        <f>IF(ISNUMBER(VLOOKUP($B499,Stats!$A$2:$AA$19,2,FALSE))=FALSE,"",IF(ISNUMBER(W499),(W499-VLOOKUP($B499,Stats!$A$2:$AA$19,2,FALSE))/VLOOKUP($B499,Stats!$A$2:$AA$19,16,FALSE),""))</f>
        <v>0.1220380266363974</v>
      </c>
      <c r="BA499" s="46">
        <f>IF(ISNUMBER(VLOOKUP($B499,Stats!$A$2:$AA$19,2,FALSE))=FALSE,"",IF(ISNUMBER(X499),(X499-VLOOKUP($B499,Stats!$A$2:$AA$19,3,FALSE))/VLOOKUP($B499,Stats!$A$2:$AA$19,17,FALSE),""))</f>
        <v>-0.52813738425366874</v>
      </c>
      <c r="BB499" s="46"/>
      <c r="BC499" s="46"/>
      <c r="BD499" s="44">
        <f t="shared" si="94"/>
        <v>-0.20304967880863567</v>
      </c>
      <c r="BE499" s="46">
        <f>IF(ISNUMBER(VLOOKUP($B499,Stats!$A$2:$AA$19,2,FALSE))=FALSE,"",IF(ISNUMBER(Y499),(Y499-VLOOKUP($B499,Stats!$A$2:$AA$19,5,FALSE))/VLOOKUP($B499,Stats!$A$2:$AA$19,19,FALSE),""))</f>
        <v>9.4915951628353375E-3</v>
      </c>
      <c r="BF499" s="46"/>
      <c r="BG499" s="46"/>
      <c r="BH499" s="46">
        <f>IF(ISNUMBER(VLOOKUP($B499,Stats!$A$2:$AA$19,2,FALSE))=FALSE,"",IF(ISNUMBER(Z499),(Z499-VLOOKUP($B499,Stats!$A$2:$AA$19,8,FALSE))/VLOOKUP($B499,Stats!$A$2:$AA$19,22,FALSE),""))</f>
        <v>-0.48836753916131515</v>
      </c>
      <c r="BI499" s="46" t="str">
        <f>IF(ISNUMBER(VLOOKUP($B499,Stats!$A$2:$AA$19,2,FALSE))=FALSE,"",IF(ISNUMBER(#REF!),(#REF!-VLOOKUP($B499,Stats!$A$2:$AA$19,9,FALSE))/VLOOKUP($B499,Stats!$A$2:$AA$19,23,FALSE),""))</f>
        <v/>
      </c>
      <c r="BJ499" s="46" t="str">
        <f>IF(ISNUMBER(VLOOKUP($B499,Stats!$A$2:$AA$19,2,FALSE))=FALSE,"",IF(ISNUMBER(#REF!),(#REF!-VLOOKUP($B499,Stats!$A$2:$AA$19,10,FALSE))/VLOOKUP($B499,Stats!$A$2:$AA$19,24,FALSE),""))</f>
        <v/>
      </c>
      <c r="BK499" s="44">
        <f t="shared" si="100"/>
        <v>-0.15315437836237927</v>
      </c>
      <c r="BL499" s="46" t="str">
        <f>IF(ISNUMBER(VLOOKUP($B499,Stats!$A$2:$AA$19,2,FALSE))=FALSE,"",IF(ISNUMBER(#REF!),(#REF!-VLOOKUP($B499,Stats!$A$2:$AA$19,11,FALSE))/VLOOKUP($B499,Stats!$A$2:$AA$19,25,FALSE),""))</f>
        <v/>
      </c>
      <c r="BM499" s="46">
        <f>IF(ISNUMBER(VLOOKUP($B499,Stats!$A$2:$AA$19,2,FALSE))=FALSE,"",IF(ISNUMBER(AA499),(AA499-VLOOKUP($B499,Stats!$A$2:$AA$19,12,FALSE))/VLOOKUP($B499,Stats!$A$2:$AA$19,26,FALSE),""))</f>
        <v>-0.21331817957073038</v>
      </c>
      <c r="BN499" s="46" t="str">
        <f>IF(ISNUMBER(VLOOKUP($B499,Stats!$A$2:$AA$19,2,FALSE))=FALSE,"",IF(ISNUMBER(#REF!),(#REF!-VLOOKUP($B499,Stats!$A$2:$AA$19,13,FALSE))/VLOOKUP($B499,Stats!$A$2:$AA$19,27,FALSE),""))</f>
        <v/>
      </c>
      <c r="BO499" s="46" t="str">
        <f>IF(ISNUMBER(VLOOKUP($B499,Stats!$A$2:$AA$19,2,FALSE))=FALSE,"",IF(ISNUMBER(#REF!),(#REF!-VLOOKUP($B499,Stats!$A$2:$AA$19,14,FALSE))/VLOOKUP($B499,Stats!$A$2:$AB$19,28,FALSE),""))</f>
        <v/>
      </c>
      <c r="BP499" s="46"/>
      <c r="BQ499" s="46">
        <f>IF(ISNUMBER(VLOOKUP($B499,Stats!$A$2:$AA$19,2,FALSE))=FALSE,"",IF(ISNUMBER(BM499),BM499,(VLOOKUP($B499,Stats!$A$2:$AT$19,46,FALSE)-VLOOKUP($B499,Stats!$A$2:$AA$19,12,FALSE))/VLOOKUP($B499,Stats!$A$2:$AA$19,26,FALSE)))</f>
        <v>-0.21331817957073038</v>
      </c>
      <c r="BR499" s="51">
        <f t="shared" si="101"/>
        <v>-0.21331817957073038</v>
      </c>
      <c r="BS499" s="32" t="str">
        <f t="shared" si="95"/>
        <v>8761_201502</v>
      </c>
      <c r="BT499" s="53">
        <f t="shared" si="96"/>
        <v>-0.17516619869330077</v>
      </c>
    </row>
    <row r="500" spans="1:72" x14ac:dyDescent="0.15">
      <c r="A500" s="16">
        <v>8761</v>
      </c>
      <c r="B500" s="17">
        <v>201503</v>
      </c>
      <c r="C500" s="3">
        <v>0</v>
      </c>
      <c r="D500" s="23">
        <v>-1.637860082304532E-2</v>
      </c>
      <c r="E500" s="18">
        <v>6.1253758265133133E-3</v>
      </c>
      <c r="F500" s="24">
        <v>4</v>
      </c>
      <c r="G500" s="24">
        <v>6</v>
      </c>
      <c r="H500" s="20">
        <v>4.7051674951945621E-3</v>
      </c>
      <c r="I500" s="20">
        <v>-5.8587508681000782E-3</v>
      </c>
      <c r="J500" s="24">
        <v>2</v>
      </c>
      <c r="K500" s="24">
        <v>4</v>
      </c>
      <c r="L500" s="20">
        <v>1.0318791946308803E-2</v>
      </c>
      <c r="M500" s="20">
        <v>-1.0295692282349056E-2</v>
      </c>
      <c r="N500" s="19">
        <v>1.2211000000000001</v>
      </c>
      <c r="O500" s="19">
        <v>1.0022160210111624</v>
      </c>
      <c r="P500" s="25">
        <v>42031</v>
      </c>
      <c r="Q500" s="20">
        <v>-2.3830972074359247E-2</v>
      </c>
      <c r="R500" s="25">
        <v>42037</v>
      </c>
      <c r="S500" s="25">
        <f>IF(ISNUMBER(R500),VLOOKUP(B500,Index!$B$3:$AB$18,27,FALSE),"")</f>
        <v>42041</v>
      </c>
      <c r="T500" s="25">
        <f>IF(ISNUMBER($R500),VLOOKUP($B500,Index!$B$21:$AB$36,27,FALSE),"")</f>
        <v>42041</v>
      </c>
      <c r="U500" s="25">
        <f>IF(ISNUMBER($R500),VLOOKUP($B500,Index!$B$39:$AB$54,27,FALSE),"")</f>
        <v>42034</v>
      </c>
      <c r="W500" s="18">
        <v>-0.49135802469135959</v>
      </c>
      <c r="X500" s="19">
        <v>0.4</v>
      </c>
      <c r="Y500" s="18">
        <v>0.11622083481791085</v>
      </c>
      <c r="Z500" s="19">
        <f t="shared" si="97"/>
        <v>4</v>
      </c>
      <c r="AA500" s="21" t="s">
        <v>25</v>
      </c>
      <c r="AB500" s="28"/>
      <c r="AC500" s="18">
        <v>0.24143270842859474</v>
      </c>
      <c r="AD500" s="19">
        <v>0.16000000000000003</v>
      </c>
      <c r="AE500" s="18">
        <v>1.3507282445772118E-2</v>
      </c>
      <c r="AF500" s="19">
        <f t="shared" si="98"/>
        <v>16</v>
      </c>
      <c r="AG500" s="21" t="s">
        <v>25</v>
      </c>
      <c r="AH500" s="28"/>
      <c r="AK500" t="str">
        <f t="shared" si="105"/>
        <v/>
      </c>
      <c r="AL500" t="str">
        <f t="shared" si="105"/>
        <v/>
      </c>
      <c r="AM500" t="str">
        <f t="shared" si="105"/>
        <v/>
      </c>
      <c r="AN500" t="str">
        <f t="shared" si="105"/>
        <v/>
      </c>
      <c r="AO500" t="str">
        <f t="shared" si="105"/>
        <v/>
      </c>
      <c r="AP500" t="str">
        <f t="shared" si="105"/>
        <v/>
      </c>
      <c r="AQ500" t="str">
        <f t="shared" si="105"/>
        <v/>
      </c>
      <c r="AR500" t="str">
        <f t="shared" si="105"/>
        <v/>
      </c>
      <c r="AS500" t="str">
        <f t="shared" si="105"/>
        <v/>
      </c>
      <c r="AT500" t="str">
        <f t="shared" si="105"/>
        <v/>
      </c>
      <c r="AU500" t="str">
        <f t="shared" si="105"/>
        <v/>
      </c>
      <c r="AV500" t="str">
        <f t="shared" si="105"/>
        <v/>
      </c>
      <c r="AW500" t="str">
        <f t="shared" si="105"/>
        <v/>
      </c>
      <c r="AX500" t="str">
        <f t="shared" si="105"/>
        <v/>
      </c>
      <c r="AZ500" s="46">
        <f>IF(ISNUMBER(VLOOKUP($B500,Stats!$A$2:$AA$19,2,FALSE))=FALSE,"",IF(ISNUMBER(W500),(W500-VLOOKUP($B500,Stats!$A$2:$AA$19,2,FALSE))/VLOOKUP($B500,Stats!$A$2:$AA$19,16,FALSE),""))</f>
        <v>0.16114189129423651</v>
      </c>
      <c r="BA500" s="46">
        <f>IF(ISNUMBER(VLOOKUP($B500,Stats!$A$2:$AA$19,2,FALSE))=FALSE,"",IF(ISNUMBER(X500),(X500-VLOOKUP($B500,Stats!$A$2:$AA$19,3,FALSE))/VLOOKUP($B500,Stats!$A$2:$AA$19,17,FALSE),""))</f>
        <v>0.14737287675573754</v>
      </c>
      <c r="BB500" s="46"/>
      <c r="BC500" s="46"/>
      <c r="BD500" s="44">
        <f t="shared" si="94"/>
        <v>0.15425738402498701</v>
      </c>
      <c r="BE500" s="46">
        <f>IF(ISNUMBER(VLOOKUP($B500,Stats!$A$2:$AA$19,2,FALSE))=FALSE,"",IF(ISNUMBER(Y500),(Y500-VLOOKUP($B500,Stats!$A$2:$AA$19,5,FALSE))/VLOOKUP($B500,Stats!$A$2:$AA$19,19,FALSE),""))</f>
        <v>-0.41992210929757151</v>
      </c>
      <c r="BF500" s="46"/>
      <c r="BG500" s="46"/>
      <c r="BH500" s="46">
        <f>IF(ISNUMBER(VLOOKUP($B500,Stats!$A$2:$AA$19,2,FALSE))=FALSE,"",IF(ISNUMBER(Z500),(Z500-VLOOKUP($B500,Stats!$A$2:$AA$19,8,FALSE))/VLOOKUP($B500,Stats!$A$2:$AA$19,22,FALSE),""))</f>
        <v>0.92592734635126706</v>
      </c>
      <c r="BI500" s="46" t="str">
        <f>IF(ISNUMBER(VLOOKUP($B500,Stats!$A$2:$AA$19,2,FALSE))=FALSE,"",IF(ISNUMBER(#REF!),(#REF!-VLOOKUP($B500,Stats!$A$2:$AA$19,9,FALSE))/VLOOKUP($B500,Stats!$A$2:$AA$19,23,FALSE),""))</f>
        <v/>
      </c>
      <c r="BJ500" s="46" t="str">
        <f>IF(ISNUMBER(VLOOKUP($B500,Stats!$A$2:$AA$19,2,FALSE))=FALSE,"",IF(ISNUMBER(#REF!),(#REF!-VLOOKUP($B500,Stats!$A$2:$AA$19,10,FALSE))/VLOOKUP($B500,Stats!$A$2:$AA$19,24,FALSE),""))</f>
        <v/>
      </c>
      <c r="BK500" s="44">
        <f t="shared" si="100"/>
        <v>0.57172368041368016</v>
      </c>
      <c r="BL500" s="46" t="str">
        <f>IF(ISNUMBER(VLOOKUP($B500,Stats!$A$2:$AA$19,2,FALSE))=FALSE,"",IF(ISNUMBER(#REF!),(#REF!-VLOOKUP($B500,Stats!$A$2:$AA$19,11,FALSE))/VLOOKUP($B500,Stats!$A$2:$AA$19,25,FALSE),""))</f>
        <v/>
      </c>
      <c r="BM500" s="46" t="str">
        <f>IF(ISNUMBER(VLOOKUP($B500,Stats!$A$2:$AA$19,2,FALSE))=FALSE,"",IF(ISNUMBER(AA500),(AA500-VLOOKUP($B500,Stats!$A$2:$AA$19,12,FALSE))/VLOOKUP($B500,Stats!$A$2:$AA$19,26,FALSE),""))</f>
        <v/>
      </c>
      <c r="BN500" s="46" t="str">
        <f>IF(ISNUMBER(VLOOKUP($B500,Stats!$A$2:$AA$19,2,FALSE))=FALSE,"",IF(ISNUMBER(#REF!),(#REF!-VLOOKUP($B500,Stats!$A$2:$AA$19,13,FALSE))/VLOOKUP($B500,Stats!$A$2:$AA$19,27,FALSE),""))</f>
        <v/>
      </c>
      <c r="BO500" s="46" t="str">
        <f>IF(ISNUMBER(VLOOKUP($B500,Stats!$A$2:$AA$19,2,FALSE))=FALSE,"",IF(ISNUMBER(#REF!),(#REF!-VLOOKUP($B500,Stats!$A$2:$AA$19,14,FALSE))/VLOOKUP($B500,Stats!$A$2:$AB$19,28,FALSE),""))</f>
        <v/>
      </c>
      <c r="BP500" s="46"/>
      <c r="BQ500" s="46">
        <f>IF(ISNUMBER(VLOOKUP($B500,Stats!$A$2:$AA$19,2,FALSE))=FALSE,"",IF(ISNUMBER(BM500),BM500,(VLOOKUP($B500,Stats!$A$2:$AT$19,46,FALSE)-VLOOKUP($B500,Stats!$A$2:$AA$19,12,FALSE))/VLOOKUP($B500,Stats!$A$2:$AA$19,26,FALSE)))</f>
        <v>-0.53964354662323732</v>
      </c>
      <c r="BR500" s="51">
        <f t="shared" si="101"/>
        <v>-0.53964354662323732</v>
      </c>
      <c r="BS500" s="32" t="str">
        <f t="shared" si="95"/>
        <v>8761_201503</v>
      </c>
      <c r="BT500" s="53">
        <f t="shared" si="96"/>
        <v>0.26595697572855798</v>
      </c>
    </row>
    <row r="501" spans="1:72" x14ac:dyDescent="0.15">
      <c r="A501" s="16">
        <v>8761</v>
      </c>
      <c r="B501" s="17">
        <v>201504</v>
      </c>
      <c r="C501" s="3">
        <v>0</v>
      </c>
      <c r="D501" s="23">
        <v>3.572922767969211E-2</v>
      </c>
      <c r="E501" s="18">
        <v>5.2348507265031086E-3</v>
      </c>
      <c r="F501" s="24">
        <v>6</v>
      </c>
      <c r="G501" s="24">
        <v>1</v>
      </c>
      <c r="H501" s="20">
        <v>6.1860810910818742E-3</v>
      </c>
      <c r="I501" s="20">
        <v>-1.8408501380637876E-3</v>
      </c>
      <c r="J501" s="24">
        <v>6</v>
      </c>
      <c r="K501" s="24">
        <v>1</v>
      </c>
      <c r="L501" s="20">
        <v>1.3341067285382868E-2</v>
      </c>
      <c r="M501" s="20">
        <v>-1.8408501380637876E-3</v>
      </c>
      <c r="N501" s="19">
        <v>1.2378</v>
      </c>
      <c r="O501" s="19">
        <v>1.0376393662503143</v>
      </c>
      <c r="P501" s="25">
        <v>42052</v>
      </c>
      <c r="Q501" s="20">
        <v>0</v>
      </c>
      <c r="R501" s="25">
        <v>42044</v>
      </c>
      <c r="S501" s="25">
        <f>IF(ISNUMBER(R501),VLOOKUP(B501,Index!$B$3:$AB$18,27,FALSE),"")</f>
        <v>42044</v>
      </c>
      <c r="T501" s="25">
        <f>IF(ISNUMBER($R501),VLOOKUP($B501,Index!$B$21:$AB$36,27,FALSE),"")</f>
        <v>42044</v>
      </c>
      <c r="U501" s="25">
        <f>IF(ISNUMBER($R501),VLOOKUP($B501,Index!$B$39:$AB$54,27,FALSE),"")</f>
        <v>42052</v>
      </c>
      <c r="W501" s="18">
        <v>1.4291691071876844</v>
      </c>
      <c r="X501" s="19">
        <v>0.8571428571428571</v>
      </c>
      <c r="Y501" s="18">
        <v>9.9324309040421943E-2</v>
      </c>
      <c r="Z501" s="19">
        <f t="shared" si="97"/>
        <v>0</v>
      </c>
      <c r="AA501" s="21" t="s">
        <v>25</v>
      </c>
      <c r="AB501" s="28"/>
      <c r="AC501" s="18">
        <v>2.0425243369396431</v>
      </c>
      <c r="AD501" s="19">
        <v>0.73469387755102034</v>
      </c>
      <c r="AE501" s="18">
        <v>9.8653183663572445E-3</v>
      </c>
      <c r="AF501" s="19">
        <f t="shared" si="98"/>
        <v>0</v>
      </c>
      <c r="AG501" s="21" t="s">
        <v>25</v>
      </c>
      <c r="AH501" s="28"/>
      <c r="AK501" t="str">
        <f t="shared" si="105"/>
        <v/>
      </c>
      <c r="AL501" t="str">
        <f t="shared" si="105"/>
        <v/>
      </c>
      <c r="AM501" t="str">
        <f t="shared" si="105"/>
        <v/>
      </c>
      <c r="AN501" t="str">
        <f t="shared" si="105"/>
        <v/>
      </c>
      <c r="AO501" t="str">
        <f t="shared" si="105"/>
        <v/>
      </c>
      <c r="AP501" t="str">
        <f t="shared" si="105"/>
        <v/>
      </c>
      <c r="AQ501" t="str">
        <f t="shared" si="105"/>
        <v/>
      </c>
      <c r="AR501" t="str">
        <f t="shared" si="105"/>
        <v/>
      </c>
      <c r="AS501" t="str">
        <f t="shared" si="105"/>
        <v/>
      </c>
      <c r="AT501" t="str">
        <f t="shared" si="105"/>
        <v/>
      </c>
      <c r="AU501" t="str">
        <f t="shared" si="105"/>
        <v/>
      </c>
      <c r="AV501" t="str">
        <f t="shared" si="105"/>
        <v/>
      </c>
      <c r="AW501" t="str">
        <f t="shared" si="105"/>
        <v/>
      </c>
      <c r="AX501" t="str">
        <f t="shared" si="105"/>
        <v/>
      </c>
      <c r="AZ501" s="46">
        <f>IF(ISNUMBER(VLOOKUP($B501,Stats!$A$2:$AA$19,2,FALSE))=FALSE,"",IF(ISNUMBER(W501),(W501-VLOOKUP($B501,Stats!$A$2:$AA$19,2,FALSE))/VLOOKUP($B501,Stats!$A$2:$AA$19,16,FALSE),""))</f>
        <v>-0.19731168385928854</v>
      </c>
      <c r="BA501" s="46">
        <f>IF(ISNUMBER(VLOOKUP($B501,Stats!$A$2:$AA$19,2,FALSE))=FALSE,"",IF(ISNUMBER(X501),(X501-VLOOKUP($B501,Stats!$A$2:$AA$19,3,FALSE))/VLOOKUP($B501,Stats!$A$2:$AA$19,17,FALSE),""))</f>
        <v>-2.8916520771255196E-2</v>
      </c>
      <c r="BB501" s="46"/>
      <c r="BC501" s="46"/>
      <c r="BD501" s="44">
        <f t="shared" si="94"/>
        <v>-0.11311410231527187</v>
      </c>
      <c r="BE501" s="46">
        <f>IF(ISNUMBER(VLOOKUP($B501,Stats!$A$2:$AA$19,2,FALSE))=FALSE,"",IF(ISNUMBER(Y501),(Y501-VLOOKUP($B501,Stats!$A$2:$AA$19,5,FALSE))/VLOOKUP($B501,Stats!$A$2:$AA$19,19,FALSE),""))</f>
        <v>-0.13620530874494324</v>
      </c>
      <c r="BF501" s="46"/>
      <c r="BG501" s="46"/>
      <c r="BH501" s="46">
        <f>IF(ISNUMBER(VLOOKUP($B501,Stats!$A$2:$AA$19,2,FALSE))=FALSE,"",IF(ISNUMBER(Z501),(Z501-VLOOKUP($B501,Stats!$A$2:$AA$19,8,FALSE))/VLOOKUP($B501,Stats!$A$2:$AA$19,22,FALSE),""))</f>
        <v>-0.5145844845400992</v>
      </c>
      <c r="BI501" s="46" t="str">
        <f>IF(ISNUMBER(VLOOKUP($B501,Stats!$A$2:$AA$19,2,FALSE))=FALSE,"",IF(ISNUMBER(#REF!),(#REF!-VLOOKUP($B501,Stats!$A$2:$AA$19,9,FALSE))/VLOOKUP($B501,Stats!$A$2:$AA$19,23,FALSE),""))</f>
        <v/>
      </c>
      <c r="BJ501" s="46" t="str">
        <f>IF(ISNUMBER(VLOOKUP($B501,Stats!$A$2:$AA$19,2,FALSE))=FALSE,"",IF(ISNUMBER(#REF!),(#REF!-VLOOKUP($B501,Stats!$A$2:$AA$19,10,FALSE))/VLOOKUP($B501,Stats!$A$2:$AA$19,24,FALSE),""))</f>
        <v/>
      </c>
      <c r="BK501" s="44">
        <f t="shared" si="100"/>
        <v>-5.9031629240569497E-2</v>
      </c>
      <c r="BL501" s="46" t="str">
        <f>IF(ISNUMBER(VLOOKUP($B501,Stats!$A$2:$AA$19,2,FALSE))=FALSE,"",IF(ISNUMBER(#REF!),(#REF!-VLOOKUP($B501,Stats!$A$2:$AA$19,11,FALSE))/VLOOKUP($B501,Stats!$A$2:$AA$19,25,FALSE),""))</f>
        <v/>
      </c>
      <c r="BM501" s="46" t="str">
        <f>IF(ISNUMBER(VLOOKUP($B501,Stats!$A$2:$AA$19,2,FALSE))=FALSE,"",IF(ISNUMBER(AA501),(AA501-VLOOKUP($B501,Stats!$A$2:$AA$19,12,FALSE))/VLOOKUP($B501,Stats!$A$2:$AA$19,26,FALSE),""))</f>
        <v/>
      </c>
      <c r="BN501" s="46" t="str">
        <f>IF(ISNUMBER(VLOOKUP($B501,Stats!$A$2:$AA$19,2,FALSE))=FALSE,"",IF(ISNUMBER(#REF!),(#REF!-VLOOKUP($B501,Stats!$A$2:$AA$19,13,FALSE))/VLOOKUP($B501,Stats!$A$2:$AA$19,27,FALSE),""))</f>
        <v/>
      </c>
      <c r="BO501" s="46" t="str">
        <f>IF(ISNUMBER(VLOOKUP($B501,Stats!$A$2:$AA$19,2,FALSE))=FALSE,"",IF(ISNUMBER(#REF!),(#REF!-VLOOKUP($B501,Stats!$A$2:$AA$19,14,FALSE))/VLOOKUP($B501,Stats!$A$2:$AB$19,28,FALSE),""))</f>
        <v/>
      </c>
      <c r="BP501" s="46"/>
      <c r="BQ501" s="46">
        <f>IF(ISNUMBER(VLOOKUP($B501,Stats!$A$2:$AA$19,2,FALSE))=FALSE,"",IF(ISNUMBER(BM501),BM501,(VLOOKUP($B501,Stats!$A$2:$AT$19,46,FALSE)-VLOOKUP($B501,Stats!$A$2:$AA$19,12,FALSE))/VLOOKUP($B501,Stats!$A$2:$AA$19,26,FALSE)))</f>
        <v>-0.64096278450557098</v>
      </c>
      <c r="BR501" s="51">
        <f t="shared" si="101"/>
        <v>-0.64096278450557098</v>
      </c>
      <c r="BS501" s="32" t="str">
        <f t="shared" si="95"/>
        <v>8761_201504</v>
      </c>
      <c r="BT501" s="53">
        <f t="shared" si="96"/>
        <v>-0.18623435490851026</v>
      </c>
    </row>
    <row r="502" spans="1:72" x14ac:dyDescent="0.15">
      <c r="A502" s="16">
        <v>8761</v>
      </c>
      <c r="B502" s="17">
        <v>201505</v>
      </c>
      <c r="C502" s="3">
        <v>0</v>
      </c>
      <c r="D502" s="23">
        <v>1.4945871707868763E-2</v>
      </c>
      <c r="E502" s="18">
        <v>4.8037032995761801E-3</v>
      </c>
      <c r="F502" s="24">
        <v>5</v>
      </c>
      <c r="G502" s="24">
        <v>3</v>
      </c>
      <c r="H502" s="20">
        <v>4.8885109945125734E-3</v>
      </c>
      <c r="I502" s="20">
        <v>-3.1709795561326213E-3</v>
      </c>
      <c r="J502" s="24">
        <v>3</v>
      </c>
      <c r="K502" s="24">
        <v>1</v>
      </c>
      <c r="L502" s="20">
        <v>9.7693786034593888E-3</v>
      </c>
      <c r="M502" s="20">
        <v>-3.7660256410255721E-3</v>
      </c>
      <c r="N502" s="19">
        <v>1.2609999999999999</v>
      </c>
      <c r="O502" s="19">
        <v>1.0208046628349388</v>
      </c>
      <c r="P502" s="25">
        <v>42068</v>
      </c>
      <c r="Q502" s="20">
        <v>-3.7660256410255721E-3</v>
      </c>
      <c r="R502" s="25">
        <v>42066</v>
      </c>
      <c r="S502" s="25">
        <f>IF(ISNUMBER(R502),VLOOKUP(B502,Index!$B$3:$AB$18,27,FALSE),"")</f>
        <v>42069</v>
      </c>
      <c r="T502" s="25">
        <f>IF(ISNUMBER($R502),VLOOKUP($B502,Index!$B$21:$AB$36,27,FALSE),"")</f>
        <v>42069</v>
      </c>
      <c r="U502" s="25">
        <f>IF(ISNUMBER($R502),VLOOKUP($B502,Index!$B$39:$AB$54,27,FALSE),"")</f>
        <v>42069</v>
      </c>
      <c r="W502" s="18">
        <v>0.53805138148327547</v>
      </c>
      <c r="X502" s="19">
        <v>0.625</v>
      </c>
      <c r="Y502" s="18">
        <v>9.1143861781961322E-2</v>
      </c>
      <c r="Z502" s="19">
        <f t="shared" si="97"/>
        <v>3</v>
      </c>
      <c r="AA502" s="21">
        <v>3.9686059343447995</v>
      </c>
      <c r="AB502" s="28"/>
      <c r="AC502" s="18">
        <v>0.28949928911606121</v>
      </c>
      <c r="AD502" s="19">
        <v>0.390625</v>
      </c>
      <c r="AE502" s="18">
        <v>8.3072035405292698E-3</v>
      </c>
      <c r="AF502" s="19">
        <f t="shared" si="98"/>
        <v>9</v>
      </c>
      <c r="AG502" s="21">
        <v>15.749833062116759</v>
      </c>
      <c r="AH502" s="28"/>
      <c r="AK502" t="str">
        <f t="shared" si="105"/>
        <v/>
      </c>
      <c r="AL502" t="str">
        <f t="shared" si="105"/>
        <v/>
      </c>
      <c r="AM502" t="str">
        <f t="shared" si="105"/>
        <v/>
      </c>
      <c r="AN502" t="str">
        <f t="shared" si="105"/>
        <v/>
      </c>
      <c r="AO502" t="str">
        <f t="shared" si="105"/>
        <v/>
      </c>
      <c r="AP502" t="str">
        <f t="shared" si="105"/>
        <v/>
      </c>
      <c r="AQ502" t="str">
        <f t="shared" si="105"/>
        <v/>
      </c>
      <c r="AR502" t="str">
        <f t="shared" si="105"/>
        <v/>
      </c>
      <c r="AS502" t="str">
        <f t="shared" si="105"/>
        <v/>
      </c>
      <c r="AT502" t="str">
        <f t="shared" si="105"/>
        <v/>
      </c>
      <c r="AU502" t="str">
        <f t="shared" si="105"/>
        <v/>
      </c>
      <c r="AV502">
        <f t="shared" si="105"/>
        <v>3.9686059343447995</v>
      </c>
      <c r="AW502" t="str">
        <f t="shared" si="105"/>
        <v/>
      </c>
      <c r="AX502" t="str">
        <f t="shared" si="105"/>
        <v/>
      </c>
      <c r="AZ502" s="46">
        <f>IF(ISNUMBER(VLOOKUP($B502,Stats!$A$2:$AA$19,2,FALSE))=FALSE,"",IF(ISNUMBER(W502),(W502-VLOOKUP($B502,Stats!$A$2:$AA$19,2,FALSE))/VLOOKUP($B502,Stats!$A$2:$AA$19,16,FALSE),""))</f>
        <v>0.27163881439374776</v>
      </c>
      <c r="BA502" s="46">
        <f>IF(ISNUMBER(VLOOKUP($B502,Stats!$A$2:$AA$19,2,FALSE))=FALSE,"",IF(ISNUMBER(X502),(X502-VLOOKUP($B502,Stats!$A$2:$AA$19,3,FALSE))/VLOOKUP($B502,Stats!$A$2:$AA$19,17,FALSE),""))</f>
        <v>0.35311991189560649</v>
      </c>
      <c r="BB502" s="46"/>
      <c r="BC502" s="46"/>
      <c r="BD502" s="44">
        <f t="shared" si="94"/>
        <v>0.31237936314467712</v>
      </c>
      <c r="BE502" s="46">
        <f>IF(ISNUMBER(VLOOKUP($B502,Stats!$A$2:$AA$19,2,FALSE))=FALSE,"",IF(ISNUMBER(Y502),(Y502-VLOOKUP($B502,Stats!$A$2:$AA$19,5,FALSE))/VLOOKUP($B502,Stats!$A$2:$AA$19,19,FALSE),""))</f>
        <v>-0.69409326849343744</v>
      </c>
      <c r="BF502" s="46"/>
      <c r="BG502" s="46"/>
      <c r="BH502" s="46">
        <f>IF(ISNUMBER(VLOOKUP($B502,Stats!$A$2:$AA$19,2,FALSE))=FALSE,"",IF(ISNUMBER(Z502),(Z502-VLOOKUP($B502,Stats!$A$2:$AA$19,8,FALSE))/VLOOKUP($B502,Stats!$A$2:$AA$19,22,FALSE),""))</f>
        <v>0.6589932942433816</v>
      </c>
      <c r="BI502" s="46" t="str">
        <f>IF(ISNUMBER(VLOOKUP($B502,Stats!$A$2:$AA$19,2,FALSE))=FALSE,"",IF(ISNUMBER(#REF!),(#REF!-VLOOKUP($B502,Stats!$A$2:$AA$19,9,FALSE))/VLOOKUP($B502,Stats!$A$2:$AA$19,23,FALSE),""))</f>
        <v/>
      </c>
      <c r="BJ502" s="46" t="str">
        <f>IF(ISNUMBER(VLOOKUP($B502,Stats!$A$2:$AA$19,2,FALSE))=FALSE,"",IF(ISNUMBER(#REF!),(#REF!-VLOOKUP($B502,Stats!$A$2:$AA$19,10,FALSE))/VLOOKUP($B502,Stats!$A$2:$AA$19,24,FALSE),""))</f>
        <v/>
      </c>
      <c r="BK502" s="44">
        <f t="shared" si="100"/>
        <v>0.68356327621842061</v>
      </c>
      <c r="BL502" s="46" t="str">
        <f>IF(ISNUMBER(VLOOKUP($B502,Stats!$A$2:$AA$19,2,FALSE))=FALSE,"",IF(ISNUMBER(#REF!),(#REF!-VLOOKUP($B502,Stats!$A$2:$AA$19,11,FALSE))/VLOOKUP($B502,Stats!$A$2:$AA$19,25,FALSE),""))</f>
        <v/>
      </c>
      <c r="BM502" s="46">
        <f>IF(ISNUMBER(VLOOKUP($B502,Stats!$A$2:$AA$19,2,FALSE))=FALSE,"",IF(ISNUMBER(AA502),(AA502-VLOOKUP($B502,Stats!$A$2:$AA$19,12,FALSE))/VLOOKUP($B502,Stats!$A$2:$AA$19,26,FALSE),""))</f>
        <v>-0.12653407261947594</v>
      </c>
      <c r="BN502" s="46" t="str">
        <f>IF(ISNUMBER(VLOOKUP($B502,Stats!$A$2:$AA$19,2,FALSE))=FALSE,"",IF(ISNUMBER(#REF!),(#REF!-VLOOKUP($B502,Stats!$A$2:$AA$19,13,FALSE))/VLOOKUP($B502,Stats!$A$2:$AA$19,27,FALSE),""))</f>
        <v/>
      </c>
      <c r="BO502" s="46" t="str">
        <f>IF(ISNUMBER(VLOOKUP($B502,Stats!$A$2:$AA$19,2,FALSE))=FALSE,"",IF(ISNUMBER(#REF!),(#REF!-VLOOKUP($B502,Stats!$A$2:$AA$19,14,FALSE))/VLOOKUP($B502,Stats!$A$2:$AB$19,28,FALSE),""))</f>
        <v/>
      </c>
      <c r="BP502" s="46"/>
      <c r="BQ502" s="46">
        <f>IF(ISNUMBER(VLOOKUP($B502,Stats!$A$2:$AA$19,2,FALSE))=FALSE,"",IF(ISNUMBER(BM502),BM502,(VLOOKUP($B502,Stats!$A$2:$AT$19,46,FALSE)-VLOOKUP($B502,Stats!$A$2:$AA$19,12,FALSE))/VLOOKUP($B502,Stats!$A$2:$AA$19,26,FALSE)))</f>
        <v>-0.12653407261947594</v>
      </c>
      <c r="BR502" s="51">
        <f t="shared" si="101"/>
        <v>-0.12653407261947594</v>
      </c>
      <c r="BS502" s="32" t="str">
        <f t="shared" si="95"/>
        <v>8761_201505</v>
      </c>
      <c r="BT502" s="53">
        <f t="shared" si="96"/>
        <v>0.44730702383609267</v>
      </c>
    </row>
    <row r="503" spans="1:72" x14ac:dyDescent="0.15">
      <c r="A503" s="16">
        <v>8761</v>
      </c>
      <c r="B503" s="17">
        <v>201506</v>
      </c>
      <c r="C503" s="3">
        <v>0</v>
      </c>
      <c r="D503" s="23">
        <v>5.2853617766457139E-2</v>
      </c>
      <c r="E503" s="18">
        <v>5.508544943057689E-3</v>
      </c>
      <c r="F503" s="24">
        <v>9</v>
      </c>
      <c r="G503" s="24">
        <v>1</v>
      </c>
      <c r="H503" s="20">
        <v>6.0858310676857258E-3</v>
      </c>
      <c r="I503" s="20">
        <v>-2.9999210547091426E-3</v>
      </c>
      <c r="J503" s="24">
        <v>7</v>
      </c>
      <c r="K503" s="24">
        <v>1</v>
      </c>
      <c r="L503" s="20">
        <v>1.6934467548834098E-2</v>
      </c>
      <c r="M503" s="20">
        <v>-2.9999210547091426E-3</v>
      </c>
      <c r="N503" s="19">
        <v>1.3227</v>
      </c>
      <c r="O503" s="19">
        <v>1.0456953118823622</v>
      </c>
      <c r="P503" s="25">
        <v>42083</v>
      </c>
      <c r="Q503" s="20">
        <v>-2.9999210547091426E-3</v>
      </c>
      <c r="R503" s="25">
        <v>42074</v>
      </c>
      <c r="S503" s="25">
        <f>IF(ISNUMBER(R503),VLOOKUP(B503,Index!$B$3:$AB$18,27,FALSE),"")</f>
        <v>42073</v>
      </c>
      <c r="T503" s="25">
        <f>IF(ISNUMBER($R503),VLOOKUP($B503,Index!$B$21:$AB$36,27,FALSE),"")</f>
        <v>42075</v>
      </c>
      <c r="U503" s="25">
        <f>IF(ISNUMBER($R503),VLOOKUP($B503,Index!$B$39:$AB$54,27,FALSE),"")</f>
        <v>42075</v>
      </c>
      <c r="W503" s="18">
        <v>1.5856085329937142</v>
      </c>
      <c r="X503" s="19">
        <v>0.9</v>
      </c>
      <c r="Y503" s="18">
        <v>0.10451729168078897</v>
      </c>
      <c r="Z503" s="19">
        <f t="shared" si="97"/>
        <v>1</v>
      </c>
      <c r="AA503" s="21">
        <v>17.618336217044739</v>
      </c>
      <c r="AB503" s="28"/>
      <c r="AC503" s="18">
        <v>2.5141544199024786</v>
      </c>
      <c r="AD503" s="19">
        <v>0.81</v>
      </c>
      <c r="AE503" s="18">
        <v>1.0923864260287118E-2</v>
      </c>
      <c r="AF503" s="19">
        <f t="shared" si="98"/>
        <v>1</v>
      </c>
      <c r="AG503" s="21">
        <v>310.4057710568303</v>
      </c>
      <c r="AH503" s="28"/>
      <c r="AK503" t="str">
        <f t="shared" ref="AK503:AX512" si="106">IF($B503=AK$2,$AA503,"")</f>
        <v/>
      </c>
      <c r="AL503" t="str">
        <f t="shared" si="106"/>
        <v/>
      </c>
      <c r="AM503" t="str">
        <f t="shared" si="106"/>
        <v/>
      </c>
      <c r="AN503" t="str">
        <f t="shared" si="106"/>
        <v/>
      </c>
      <c r="AO503" t="str">
        <f t="shared" si="106"/>
        <v/>
      </c>
      <c r="AP503" t="str">
        <f t="shared" si="106"/>
        <v/>
      </c>
      <c r="AQ503" t="str">
        <f t="shared" si="106"/>
        <v/>
      </c>
      <c r="AR503" t="str">
        <f t="shared" si="106"/>
        <v/>
      </c>
      <c r="AS503" t="str">
        <f t="shared" si="106"/>
        <v/>
      </c>
      <c r="AT503" t="str">
        <f t="shared" si="106"/>
        <v/>
      </c>
      <c r="AU503" t="str">
        <f t="shared" si="106"/>
        <v/>
      </c>
      <c r="AV503" t="str">
        <f t="shared" si="106"/>
        <v/>
      </c>
      <c r="AW503">
        <f t="shared" si="106"/>
        <v>17.618336217044739</v>
      </c>
      <c r="AX503" t="str">
        <f t="shared" si="106"/>
        <v/>
      </c>
      <c r="AZ503" s="46">
        <f>IF(ISNUMBER(VLOOKUP($B503,Stats!$A$2:$AA$19,2,FALSE))=FALSE,"",IF(ISNUMBER(W503),(W503-VLOOKUP($B503,Stats!$A$2:$AA$19,2,FALSE))/VLOOKUP($B503,Stats!$A$2:$AA$19,16,FALSE),""))</f>
        <v>-0.2843931283731933</v>
      </c>
      <c r="BA503" s="46">
        <f>IF(ISNUMBER(VLOOKUP($B503,Stats!$A$2:$AA$19,2,FALSE))=FALSE,"",IF(ISNUMBER(X503),(X503-VLOOKUP($B503,Stats!$A$2:$AA$19,3,FALSE))/VLOOKUP($B503,Stats!$A$2:$AA$19,17,FALSE),""))</f>
        <v>0.77618004453973322</v>
      </c>
      <c r="BB503" s="46"/>
      <c r="BC503" s="46"/>
      <c r="BD503" s="44">
        <f t="shared" si="94"/>
        <v>0.24589345808326996</v>
      </c>
      <c r="BE503" s="46">
        <f>IF(ISNUMBER(VLOOKUP($B503,Stats!$A$2:$AA$19,2,FALSE))=FALSE,"",IF(ISNUMBER(Y503),(Y503-VLOOKUP($B503,Stats!$A$2:$AA$19,5,FALSE))/VLOOKUP($B503,Stats!$A$2:$AA$19,19,FALSE),""))</f>
        <v>-0.41266076795914619</v>
      </c>
      <c r="BF503" s="46"/>
      <c r="BG503" s="46"/>
      <c r="BH503" s="46">
        <f>IF(ISNUMBER(VLOOKUP($B503,Stats!$A$2:$AA$19,2,FALSE))=FALSE,"",IF(ISNUMBER(Z503),(Z503-VLOOKUP($B503,Stats!$A$2:$AA$19,8,FALSE))/VLOOKUP($B503,Stats!$A$2:$AA$19,22,FALSE),""))</f>
        <v>-0.73808297609062268</v>
      </c>
      <c r="BI503" s="46" t="str">
        <f>IF(ISNUMBER(VLOOKUP($B503,Stats!$A$2:$AA$19,2,FALSE))=FALSE,"",IF(ISNUMBER(#REF!),(#REF!-VLOOKUP($B503,Stats!$A$2:$AA$19,9,FALSE))/VLOOKUP($B503,Stats!$A$2:$AA$19,23,FALSE),""))</f>
        <v/>
      </c>
      <c r="BJ503" s="46" t="str">
        <f>IF(ISNUMBER(VLOOKUP($B503,Stats!$A$2:$AA$19,2,FALSE))=FALSE,"",IF(ISNUMBER(#REF!),(#REF!-VLOOKUP($B503,Stats!$A$2:$AA$19,10,FALSE))/VLOOKUP($B503,Stats!$A$2:$AA$19,24,FALSE),""))</f>
        <v/>
      </c>
      <c r="BK503" s="44">
        <f t="shared" si="100"/>
        <v>6.7437644744215486E-2</v>
      </c>
      <c r="BL503" s="46" t="str">
        <f>IF(ISNUMBER(VLOOKUP($B503,Stats!$A$2:$AA$19,2,FALSE))=FALSE,"",IF(ISNUMBER(#REF!),(#REF!-VLOOKUP($B503,Stats!$A$2:$AA$19,11,FALSE))/VLOOKUP($B503,Stats!$A$2:$AA$19,25,FALSE),""))</f>
        <v/>
      </c>
      <c r="BM503" s="46">
        <f>IF(ISNUMBER(VLOOKUP($B503,Stats!$A$2:$AA$19,2,FALSE))=FALSE,"",IF(ISNUMBER(AA503),(AA503-VLOOKUP($B503,Stats!$A$2:$AA$19,12,FALSE))/VLOOKUP($B503,Stats!$A$2:$AA$19,26,FALSE),""))</f>
        <v>-0.17729934084874524</v>
      </c>
      <c r="BN503" s="46" t="str">
        <f>IF(ISNUMBER(VLOOKUP($B503,Stats!$A$2:$AA$19,2,FALSE))=FALSE,"",IF(ISNUMBER(#REF!),(#REF!-VLOOKUP($B503,Stats!$A$2:$AA$19,13,FALSE))/VLOOKUP($B503,Stats!$A$2:$AA$19,27,FALSE),""))</f>
        <v/>
      </c>
      <c r="BO503" s="46" t="str">
        <f>IF(ISNUMBER(VLOOKUP($B503,Stats!$A$2:$AA$19,2,FALSE))=FALSE,"",IF(ISNUMBER(#REF!),(#REF!-VLOOKUP($B503,Stats!$A$2:$AA$19,14,FALSE))/VLOOKUP($B503,Stats!$A$2:$AB$19,28,FALSE),""))</f>
        <v/>
      </c>
      <c r="BP503" s="46"/>
      <c r="BQ503" s="46">
        <f>IF(ISNUMBER(VLOOKUP($B503,Stats!$A$2:$AA$19,2,FALSE))=FALSE,"",IF(ISNUMBER(BM503),BM503,(VLOOKUP($B503,Stats!$A$2:$AT$19,46,FALSE)-VLOOKUP($B503,Stats!$A$2:$AA$19,12,FALSE))/VLOOKUP($B503,Stats!$A$2:$AA$19,26,FALSE)))</f>
        <v>-0.17729934084874524</v>
      </c>
      <c r="BR503" s="51">
        <f t="shared" si="101"/>
        <v>-0.17729934084874524</v>
      </c>
      <c r="BS503" s="32" t="str">
        <f t="shared" si="95"/>
        <v>8761_201506</v>
      </c>
      <c r="BT503" s="53">
        <f t="shared" si="96"/>
        <v>5.4181410293434241E-2</v>
      </c>
    </row>
    <row r="504" spans="1:72" x14ac:dyDescent="0.15">
      <c r="A504" s="16">
        <v>8761</v>
      </c>
      <c r="B504" s="17">
        <v>201507</v>
      </c>
      <c r="C504" s="3">
        <v>0</v>
      </c>
      <c r="D504" s="23">
        <v>1.9505556815604397E-2</v>
      </c>
      <c r="E504" s="18">
        <v>7.4453222198417827E-3</v>
      </c>
      <c r="F504" s="24">
        <v>4</v>
      </c>
      <c r="G504" s="24">
        <v>1</v>
      </c>
      <c r="H504" s="20">
        <v>5.6823482964706851E-3</v>
      </c>
      <c r="I504" s="20">
        <v>-3.2643371169969182E-3</v>
      </c>
      <c r="J504" s="24">
        <v>2</v>
      </c>
      <c r="K504" s="24">
        <v>1</v>
      </c>
      <c r="L504" s="20">
        <v>1.6405836546458108E-2</v>
      </c>
      <c r="M504" s="20">
        <v>-3.2643371169969182E-3</v>
      </c>
      <c r="N504" s="19">
        <v>1.3485</v>
      </c>
      <c r="O504" s="19">
        <v>1.0030496875929782</v>
      </c>
      <c r="P504" s="25">
        <v>42090</v>
      </c>
      <c r="Q504" s="20">
        <v>-3.2643371169969182E-3</v>
      </c>
      <c r="R504" s="25">
        <v>42088</v>
      </c>
      <c r="S504" s="25">
        <f>IF(ISNUMBER(R504),VLOOKUP(B504,Index!$B$3:$AB$18,27,FALSE),"")</f>
        <v>42088</v>
      </c>
      <c r="T504" s="25">
        <f>IF(ISNUMBER($R504),VLOOKUP($B504,Index!$B$21:$AB$36,27,FALSE),"")</f>
        <v>42089</v>
      </c>
      <c r="U504" s="25">
        <f>IF(ISNUMBER($R504),VLOOKUP($B504,Index!$B$39:$AB$54,27,FALSE),"")</f>
        <v>42089</v>
      </c>
      <c r="W504" s="18">
        <v>1.4044000907235166</v>
      </c>
      <c r="X504" s="19">
        <v>0.8</v>
      </c>
      <c r="Y504" s="18">
        <v>0.1412650567713655</v>
      </c>
      <c r="Z504" s="19">
        <f t="shared" si="97"/>
        <v>0</v>
      </c>
      <c r="AA504" s="21">
        <v>5.9753500072164307</v>
      </c>
      <c r="AB504" s="28"/>
      <c r="AC504" s="18">
        <v>1.9723396148242216</v>
      </c>
      <c r="AD504" s="19">
        <v>0.64000000000000012</v>
      </c>
      <c r="AE504" s="18">
        <v>1.9955816264617118E-2</v>
      </c>
      <c r="AF504" s="19">
        <f t="shared" si="98"/>
        <v>0</v>
      </c>
      <c r="AG504" s="21">
        <v>35.704807708741399</v>
      </c>
      <c r="AH504" s="28"/>
      <c r="AK504" t="str">
        <f t="shared" si="106"/>
        <v/>
      </c>
      <c r="AL504" t="str">
        <f t="shared" si="106"/>
        <v/>
      </c>
      <c r="AM504" t="str">
        <f t="shared" si="106"/>
        <v/>
      </c>
      <c r="AN504" t="str">
        <f t="shared" si="106"/>
        <v/>
      </c>
      <c r="AO504" t="str">
        <f t="shared" si="106"/>
        <v/>
      </c>
      <c r="AP504" t="str">
        <f t="shared" si="106"/>
        <v/>
      </c>
      <c r="AQ504" t="str">
        <f t="shared" si="106"/>
        <v/>
      </c>
      <c r="AR504" t="str">
        <f t="shared" si="106"/>
        <v/>
      </c>
      <c r="AS504" t="str">
        <f t="shared" si="106"/>
        <v/>
      </c>
      <c r="AT504" t="str">
        <f t="shared" si="106"/>
        <v/>
      </c>
      <c r="AU504" t="str">
        <f t="shared" si="106"/>
        <v/>
      </c>
      <c r="AV504" t="str">
        <f t="shared" si="106"/>
        <v/>
      </c>
      <c r="AW504" t="str">
        <f t="shared" si="106"/>
        <v/>
      </c>
      <c r="AX504">
        <f t="shared" si="106"/>
        <v>5.9753500072164307</v>
      </c>
      <c r="AZ504" s="46">
        <f>IF(ISNUMBER(VLOOKUP($B504,Stats!$A$2:$AA$19,2,FALSE))=FALSE,"",IF(ISNUMBER(W504),(W504-VLOOKUP($B504,Stats!$A$2:$AA$19,2,FALSE))/VLOOKUP($B504,Stats!$A$2:$AA$19,16,FALSE),""))</f>
        <v>4.443517829116523E-2</v>
      </c>
      <c r="BA504" s="46">
        <f>IF(ISNUMBER(VLOOKUP($B504,Stats!$A$2:$AA$19,2,FALSE))=FALSE,"",IF(ISNUMBER(X504),(X504-VLOOKUP($B504,Stats!$A$2:$AA$19,3,FALSE))/VLOOKUP($B504,Stats!$A$2:$AA$19,17,FALSE),""))</f>
        <v>0.61985383420575335</v>
      </c>
      <c r="BB504" s="46"/>
      <c r="BC504" s="46"/>
      <c r="BD504" s="44">
        <f t="shared" si="94"/>
        <v>0.33214450624845931</v>
      </c>
      <c r="BE504" s="46">
        <f>IF(ISNUMBER(VLOOKUP($B504,Stats!$A$2:$AA$19,2,FALSE))=FALSE,"",IF(ISNUMBER(Y504),(Y504-VLOOKUP($B504,Stats!$A$2:$AA$19,5,FALSE))/VLOOKUP($B504,Stats!$A$2:$AA$19,19,FALSE),""))</f>
        <v>-0.30511249986023836</v>
      </c>
      <c r="BF504" s="46"/>
      <c r="BG504" s="46"/>
      <c r="BH504" s="46">
        <f>IF(ISNUMBER(VLOOKUP($B504,Stats!$A$2:$AA$19,2,FALSE))=FALSE,"",IF(ISNUMBER(Z504),(Z504-VLOOKUP($B504,Stats!$A$2:$AA$19,8,FALSE))/VLOOKUP($B504,Stats!$A$2:$AA$19,22,FALSE),""))</f>
        <v>-1.8934091891845408</v>
      </c>
      <c r="BI504" s="46" t="str">
        <f>IF(ISNUMBER(VLOOKUP($B504,Stats!$A$2:$AA$19,2,FALSE))=FALSE,"",IF(ISNUMBER(#REF!),(#REF!-VLOOKUP($B504,Stats!$A$2:$AA$19,9,FALSE))/VLOOKUP($B504,Stats!$A$2:$AA$19,23,FALSE),""))</f>
        <v/>
      </c>
      <c r="BJ504" s="46" t="str">
        <f>IF(ISNUMBER(VLOOKUP($B504,Stats!$A$2:$AA$19,2,FALSE))=FALSE,"",IF(ISNUMBER(#REF!),(#REF!-VLOOKUP($B504,Stats!$A$2:$AA$19,10,FALSE))/VLOOKUP($B504,Stats!$A$2:$AA$19,24,FALSE),""))</f>
        <v/>
      </c>
      <c r="BK504" s="44">
        <f t="shared" si="100"/>
        <v>-0.35444400685319533</v>
      </c>
      <c r="BL504" s="46" t="str">
        <f>IF(ISNUMBER(VLOOKUP($B504,Stats!$A$2:$AA$19,2,FALSE))=FALSE,"",IF(ISNUMBER(#REF!),(#REF!-VLOOKUP($B504,Stats!$A$2:$AA$19,11,FALSE))/VLOOKUP($B504,Stats!$A$2:$AA$19,25,FALSE),""))</f>
        <v/>
      </c>
      <c r="BM504" s="46">
        <f>IF(ISNUMBER(VLOOKUP($B504,Stats!$A$2:$AA$19,2,FALSE))=FALSE,"",IF(ISNUMBER(AA504),(AA504-VLOOKUP($B504,Stats!$A$2:$AA$19,12,FALSE))/VLOOKUP($B504,Stats!$A$2:$AA$19,26,FALSE),""))</f>
        <v>0.10567435735738845</v>
      </c>
      <c r="BN504" s="46" t="str">
        <f>IF(ISNUMBER(VLOOKUP($B504,Stats!$A$2:$AA$19,2,FALSE))=FALSE,"",IF(ISNUMBER(#REF!),(#REF!-VLOOKUP($B504,Stats!$A$2:$AA$19,13,FALSE))/VLOOKUP($B504,Stats!$A$2:$AA$19,27,FALSE),""))</f>
        <v/>
      </c>
      <c r="BO504" s="46" t="str">
        <f>IF(ISNUMBER(VLOOKUP($B504,Stats!$A$2:$AA$19,2,FALSE))=FALSE,"",IF(ISNUMBER(#REF!),(#REF!-VLOOKUP($B504,Stats!$A$2:$AA$19,14,FALSE))/VLOOKUP($B504,Stats!$A$2:$AB$19,28,FALSE),""))</f>
        <v/>
      </c>
      <c r="BP504" s="46"/>
      <c r="BQ504" s="46">
        <f>IF(ISNUMBER(VLOOKUP($B504,Stats!$A$2:$AA$19,2,FALSE))=FALSE,"",IF(ISNUMBER(BM504),BM504,(VLOOKUP($B504,Stats!$A$2:$AT$19,46,FALSE)-VLOOKUP($B504,Stats!$A$2:$AA$19,12,FALSE))/VLOOKUP($B504,Stats!$A$2:$AA$19,26,FALSE)))</f>
        <v>0.10567435735738845</v>
      </c>
      <c r="BR504" s="51">
        <f t="shared" si="101"/>
        <v>0.10567435735738845</v>
      </c>
      <c r="BS504" s="32" t="str">
        <f t="shared" si="95"/>
        <v>8761_201507</v>
      </c>
      <c r="BT504" s="53">
        <f t="shared" si="96"/>
        <v>-0.12510263139074765</v>
      </c>
    </row>
    <row r="505" spans="1:72" x14ac:dyDescent="0.15">
      <c r="S505" t="str">
        <f>IF(ISNUMBER(R505),VLOOKUP(B505,Index!$B$3:$AB$18,27,FALSE),"")</f>
        <v/>
      </c>
      <c r="T505" t="str">
        <f>IF(ISNUMBER($R505),VLOOKUP($B505,Index!$B$21:$AB$36,27,FALSE),"")</f>
        <v/>
      </c>
      <c r="U505" t="str">
        <f>IF(ISNUMBER($R505),VLOOKUP($B505,Index!$B$39:$AB$54,27,FALSE),"")</f>
        <v/>
      </c>
      <c r="Z505" t="str">
        <f t="shared" si="97"/>
        <v/>
      </c>
      <c r="AA505" t="s">
        <v>25</v>
      </c>
      <c r="AF505" t="str">
        <f t="shared" si="98"/>
        <v/>
      </c>
      <c r="AG505" t="s">
        <v>25</v>
      </c>
      <c r="AK505" t="str">
        <f t="shared" si="106"/>
        <v/>
      </c>
      <c r="AL505" t="str">
        <f t="shared" si="106"/>
        <v/>
      </c>
      <c r="AM505" t="str">
        <f t="shared" si="106"/>
        <v/>
      </c>
      <c r="AN505" t="str">
        <f t="shared" si="106"/>
        <v/>
      </c>
      <c r="AO505" t="str">
        <f t="shared" si="106"/>
        <v/>
      </c>
      <c r="AP505" t="str">
        <f t="shared" si="106"/>
        <v/>
      </c>
      <c r="AQ505" t="str">
        <f t="shared" si="106"/>
        <v/>
      </c>
      <c r="AR505" t="str">
        <f t="shared" si="106"/>
        <v/>
      </c>
      <c r="AS505" t="str">
        <f t="shared" si="106"/>
        <v/>
      </c>
      <c r="AT505" t="str">
        <f t="shared" si="106"/>
        <v/>
      </c>
      <c r="AU505" t="str">
        <f t="shared" si="106"/>
        <v/>
      </c>
      <c r="AV505" t="str">
        <f t="shared" si="106"/>
        <v/>
      </c>
      <c r="AW505" t="str">
        <f t="shared" si="106"/>
        <v/>
      </c>
      <c r="AX505" t="str">
        <f t="shared" si="106"/>
        <v/>
      </c>
      <c r="AZ505" s="46" t="str">
        <f>IF(ISNUMBER(VLOOKUP($B505,Stats!$A$2:$AA$19,2,FALSE))=FALSE,"",IF(ISNUMBER(W505),(W505-VLOOKUP($B505,Stats!$A$2:$AA$19,2,FALSE))/VLOOKUP($B505,Stats!$A$2:$AA$19,16,FALSE),""))</f>
        <v/>
      </c>
      <c r="BA505" s="46" t="str">
        <f>IF(ISNUMBER(VLOOKUP($B505,Stats!$A$2:$AA$19,2,FALSE))=FALSE,"",IF(ISNUMBER(X505),(X505-VLOOKUP($B505,Stats!$A$2:$AA$19,3,FALSE))/VLOOKUP($B505,Stats!$A$2:$AA$19,17,FALSE),""))</f>
        <v/>
      </c>
      <c r="BB505" s="46"/>
      <c r="BC505" s="46"/>
      <c r="BD505" s="44" t="str">
        <f t="shared" si="94"/>
        <v/>
      </c>
      <c r="BE505" s="46" t="str">
        <f>IF(ISNUMBER(VLOOKUP($B505,Stats!$A$2:$AA$19,2,FALSE))=FALSE,"",IF(ISNUMBER(Y505),(Y505-VLOOKUP($B505,Stats!$A$2:$AA$19,5,FALSE))/VLOOKUP($B505,Stats!$A$2:$AA$19,19,FALSE),""))</f>
        <v/>
      </c>
      <c r="BF505" s="46"/>
      <c r="BG505" s="46"/>
      <c r="BH505" s="46" t="str">
        <f>IF(ISNUMBER(VLOOKUP($B505,Stats!$A$2:$AA$19,2,FALSE))=FALSE,"",IF(ISNUMBER(Z505),(Z505-VLOOKUP($B505,Stats!$A$2:$AA$19,8,FALSE))/VLOOKUP($B505,Stats!$A$2:$AA$19,22,FALSE),""))</f>
        <v/>
      </c>
      <c r="BI505" s="46" t="str">
        <f>IF(ISNUMBER(VLOOKUP($B505,Stats!$A$2:$AA$19,2,FALSE))=FALSE,"",IF(ISNUMBER(#REF!),(#REF!-VLOOKUP($B505,Stats!$A$2:$AA$19,9,FALSE))/VLOOKUP($B505,Stats!$A$2:$AA$19,23,FALSE),""))</f>
        <v/>
      </c>
      <c r="BJ505" s="46" t="str">
        <f>IF(ISNUMBER(VLOOKUP($B505,Stats!$A$2:$AA$19,2,FALSE))=FALSE,"",IF(ISNUMBER(#REF!),(#REF!-VLOOKUP($B505,Stats!$A$2:$AA$19,10,FALSE))/VLOOKUP($B505,Stats!$A$2:$AA$19,24,FALSE),""))</f>
        <v/>
      </c>
      <c r="BK505" s="44" t="str">
        <f t="shared" si="100"/>
        <v/>
      </c>
      <c r="BL505" s="46" t="str">
        <f>IF(ISNUMBER(VLOOKUP($B505,Stats!$A$2:$AA$19,2,FALSE))=FALSE,"",IF(ISNUMBER(#REF!),(#REF!-VLOOKUP($B505,Stats!$A$2:$AA$19,11,FALSE))/VLOOKUP($B505,Stats!$A$2:$AA$19,25,FALSE),""))</f>
        <v/>
      </c>
      <c r="BM505" s="46" t="str">
        <f>IF(ISNUMBER(VLOOKUP($B505,Stats!$A$2:$AA$19,2,FALSE))=FALSE,"",IF(ISNUMBER(AA505),(AA505-VLOOKUP($B505,Stats!$A$2:$AA$19,12,FALSE))/VLOOKUP($B505,Stats!$A$2:$AA$19,26,FALSE),""))</f>
        <v/>
      </c>
      <c r="BN505" s="46" t="str">
        <f>IF(ISNUMBER(VLOOKUP($B505,Stats!$A$2:$AA$19,2,FALSE))=FALSE,"",IF(ISNUMBER(#REF!),(#REF!-VLOOKUP($B505,Stats!$A$2:$AA$19,13,FALSE))/VLOOKUP($B505,Stats!$A$2:$AA$19,27,FALSE),""))</f>
        <v/>
      </c>
      <c r="BO505" s="46" t="str">
        <f>IF(ISNUMBER(VLOOKUP($B505,Stats!$A$2:$AA$19,2,FALSE))=FALSE,"",IF(ISNUMBER(#REF!),(#REF!-VLOOKUP($B505,Stats!$A$2:$AA$19,14,FALSE))/VLOOKUP($B505,Stats!$A$2:$AB$19,28,FALSE),""))</f>
        <v/>
      </c>
      <c r="BP505" s="46"/>
      <c r="BQ505" s="46" t="str">
        <f>IF(ISNUMBER(VLOOKUP($B505,Stats!$A$2:$AA$19,2,FALSE))=FALSE,"",IF(ISNUMBER(BM505),BM505,(VLOOKUP($B505,Stats!$A$2:$AT$19,46,FALSE)-VLOOKUP($B505,Stats!$A$2:$AA$19,12,FALSE))/VLOOKUP($B505,Stats!$A$2:$AA$19,26,FALSE)))</f>
        <v/>
      </c>
      <c r="BR505" s="51" t="str">
        <f t="shared" si="101"/>
        <v/>
      </c>
      <c r="BS505" s="32" t="str">
        <f t="shared" si="95"/>
        <v/>
      </c>
      <c r="BT505" s="53" t="str">
        <f t="shared" si="96"/>
        <v/>
      </c>
    </row>
    <row r="506" spans="1:72" ht="40.5" x14ac:dyDescent="0.15">
      <c r="A506" s="1" t="s">
        <v>29</v>
      </c>
      <c r="B506" s="1" t="s">
        <v>0</v>
      </c>
      <c r="C506" s="3"/>
      <c r="D506" s="4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 t="s">
        <v>15</v>
      </c>
      <c r="J506" s="1" t="s">
        <v>16</v>
      </c>
      <c r="K506" s="1" t="s">
        <v>17</v>
      </c>
      <c r="L506" s="1" t="s">
        <v>18</v>
      </c>
      <c r="M506" s="1" t="s">
        <v>19</v>
      </c>
      <c r="N506" s="1" t="s">
        <v>20</v>
      </c>
      <c r="O506" s="1" t="s">
        <v>21</v>
      </c>
      <c r="P506" s="1" t="s">
        <v>22</v>
      </c>
      <c r="Q506" s="1" t="s">
        <v>23</v>
      </c>
      <c r="R506" s="1" t="s">
        <v>24</v>
      </c>
      <c r="S506" s="1" t="str">
        <f>IF(ISNUMBER(R506),VLOOKUP(B506,Index!$B$3:$AB$18,27,FALSE),"")</f>
        <v/>
      </c>
      <c r="T506" s="1" t="str">
        <f>IF(ISNUMBER($R506),VLOOKUP($B506,Index!$B$21:$AB$36,27,FALSE),"")</f>
        <v/>
      </c>
      <c r="U506" s="1" t="str">
        <f>IF(ISNUMBER($R506),VLOOKUP($B506,Index!$B$39:$AB$54,27,FALSE),"")</f>
        <v/>
      </c>
      <c r="W506" s="1" t="s">
        <v>1</v>
      </c>
      <c r="X506" s="1" t="s">
        <v>2</v>
      </c>
      <c r="Y506" s="1" t="s">
        <v>4</v>
      </c>
      <c r="Z506" s="1" t="str">
        <f t="shared" si="97"/>
        <v/>
      </c>
      <c r="AA506" s="1" t="s">
        <v>8</v>
      </c>
      <c r="AB506" s="27"/>
      <c r="AC506" s="1" t="s">
        <v>33</v>
      </c>
      <c r="AD506" s="1" t="s">
        <v>35</v>
      </c>
      <c r="AE506" s="1" t="s">
        <v>37</v>
      </c>
      <c r="AF506" s="1" t="str">
        <f t="shared" si="98"/>
        <v/>
      </c>
      <c r="AG506" s="1" t="s">
        <v>38</v>
      </c>
      <c r="AH506" s="27"/>
      <c r="AK506" t="str">
        <f t="shared" si="106"/>
        <v/>
      </c>
      <c r="AL506" t="str">
        <f t="shared" si="106"/>
        <v/>
      </c>
      <c r="AM506" t="str">
        <f t="shared" si="106"/>
        <v/>
      </c>
      <c r="AN506" t="str">
        <f t="shared" si="106"/>
        <v/>
      </c>
      <c r="AO506" t="str">
        <f t="shared" si="106"/>
        <v/>
      </c>
      <c r="AP506" t="str">
        <f t="shared" si="106"/>
        <v/>
      </c>
      <c r="AQ506" t="str">
        <f t="shared" si="106"/>
        <v/>
      </c>
      <c r="AR506" t="str">
        <f t="shared" si="106"/>
        <v/>
      </c>
      <c r="AS506" t="str">
        <f t="shared" si="106"/>
        <v/>
      </c>
      <c r="AT506" t="str">
        <f t="shared" si="106"/>
        <v/>
      </c>
      <c r="AU506" t="str">
        <f t="shared" si="106"/>
        <v/>
      </c>
      <c r="AV506" t="str">
        <f t="shared" si="106"/>
        <v/>
      </c>
      <c r="AW506" t="str">
        <f t="shared" si="106"/>
        <v/>
      </c>
      <c r="AX506" t="str">
        <f t="shared" si="106"/>
        <v/>
      </c>
      <c r="AZ506" s="46" t="str">
        <f>IF(ISNUMBER(VLOOKUP($B506,Stats!$A$2:$AA$19,2,FALSE))=FALSE,"",IF(ISNUMBER(W506),(W506-VLOOKUP($B506,Stats!$A$2:$AA$19,2,FALSE))/VLOOKUP($B506,Stats!$A$2:$AA$19,16,FALSE),""))</f>
        <v/>
      </c>
      <c r="BA506" s="46" t="str">
        <f>IF(ISNUMBER(VLOOKUP($B506,Stats!$A$2:$AA$19,2,FALSE))=FALSE,"",IF(ISNUMBER(X506),(X506-VLOOKUP($B506,Stats!$A$2:$AA$19,3,FALSE))/VLOOKUP($B506,Stats!$A$2:$AA$19,17,FALSE),""))</f>
        <v/>
      </c>
      <c r="BB506" s="46"/>
      <c r="BC506" s="46"/>
      <c r="BD506" s="44" t="str">
        <f t="shared" si="94"/>
        <v/>
      </c>
      <c r="BE506" s="46" t="str">
        <f>IF(ISNUMBER(VLOOKUP($B506,Stats!$A$2:$AA$19,2,FALSE))=FALSE,"",IF(ISNUMBER(Y506),(Y506-VLOOKUP($B506,Stats!$A$2:$AA$19,5,FALSE))/VLOOKUP($B506,Stats!$A$2:$AA$19,19,FALSE),""))</f>
        <v/>
      </c>
      <c r="BF506" s="46"/>
      <c r="BG506" s="46"/>
      <c r="BH506" s="46" t="str">
        <f>IF(ISNUMBER(VLOOKUP($B506,Stats!$A$2:$AA$19,2,FALSE))=FALSE,"",IF(ISNUMBER(Z506),(Z506-VLOOKUP($B506,Stats!$A$2:$AA$19,8,FALSE))/VLOOKUP($B506,Stats!$A$2:$AA$19,22,FALSE),""))</f>
        <v/>
      </c>
      <c r="BI506" s="46" t="str">
        <f>IF(ISNUMBER(VLOOKUP($B506,Stats!$A$2:$AA$19,2,FALSE))=FALSE,"",IF(ISNUMBER(#REF!),(#REF!-VLOOKUP($B506,Stats!$A$2:$AA$19,9,FALSE))/VLOOKUP($B506,Stats!$A$2:$AA$19,23,FALSE),""))</f>
        <v/>
      </c>
      <c r="BJ506" s="46" t="str">
        <f>IF(ISNUMBER(VLOOKUP($B506,Stats!$A$2:$AA$19,2,FALSE))=FALSE,"",IF(ISNUMBER(#REF!),(#REF!-VLOOKUP($B506,Stats!$A$2:$AA$19,10,FALSE))/VLOOKUP($B506,Stats!$A$2:$AA$19,24,FALSE),""))</f>
        <v/>
      </c>
      <c r="BK506" s="44" t="str">
        <f t="shared" si="100"/>
        <v/>
      </c>
      <c r="BL506" s="46" t="str">
        <f>IF(ISNUMBER(VLOOKUP($B506,Stats!$A$2:$AA$19,2,FALSE))=FALSE,"",IF(ISNUMBER(#REF!),(#REF!-VLOOKUP($B506,Stats!$A$2:$AA$19,11,FALSE))/VLOOKUP($B506,Stats!$A$2:$AA$19,25,FALSE),""))</f>
        <v/>
      </c>
      <c r="BM506" s="46" t="str">
        <f>IF(ISNUMBER(VLOOKUP($B506,Stats!$A$2:$AA$19,2,FALSE))=FALSE,"",IF(ISNUMBER(AA506),(AA506-VLOOKUP($B506,Stats!$A$2:$AA$19,12,FALSE))/VLOOKUP($B506,Stats!$A$2:$AA$19,26,FALSE),""))</f>
        <v/>
      </c>
      <c r="BN506" s="46" t="str">
        <f>IF(ISNUMBER(VLOOKUP($B506,Stats!$A$2:$AA$19,2,FALSE))=FALSE,"",IF(ISNUMBER(#REF!),(#REF!-VLOOKUP($B506,Stats!$A$2:$AA$19,13,FALSE))/VLOOKUP($B506,Stats!$A$2:$AA$19,27,FALSE),""))</f>
        <v/>
      </c>
      <c r="BO506" s="46" t="str">
        <f>IF(ISNUMBER(VLOOKUP($B506,Stats!$A$2:$AA$19,2,FALSE))=FALSE,"",IF(ISNUMBER(#REF!),(#REF!-VLOOKUP($B506,Stats!$A$2:$AA$19,14,FALSE))/VLOOKUP($B506,Stats!$A$2:$AB$19,28,FALSE),""))</f>
        <v/>
      </c>
      <c r="BP506" s="46"/>
      <c r="BQ506" s="46" t="str">
        <f>IF(ISNUMBER(VLOOKUP($B506,Stats!$A$2:$AA$19,2,FALSE))=FALSE,"",IF(ISNUMBER(BM506),BM506,(VLOOKUP($B506,Stats!$A$2:$AT$19,46,FALSE)-VLOOKUP($B506,Stats!$A$2:$AA$19,12,FALSE))/VLOOKUP($B506,Stats!$A$2:$AA$19,26,FALSE)))</f>
        <v/>
      </c>
      <c r="BR506" s="51" t="str">
        <f t="shared" si="101"/>
        <v/>
      </c>
      <c r="BS506" s="32" t="str">
        <f t="shared" si="95"/>
        <v/>
      </c>
      <c r="BT506" s="53" t="str">
        <f t="shared" si="96"/>
        <v/>
      </c>
    </row>
    <row r="507" spans="1:72" x14ac:dyDescent="0.15">
      <c r="A507" s="5">
        <v>9055</v>
      </c>
      <c r="B507" s="5" t="s">
        <v>30</v>
      </c>
      <c r="C507" s="3">
        <v>0</v>
      </c>
      <c r="D507" s="11">
        <v>4.5454545454545414E-2</v>
      </c>
      <c r="E507" s="6">
        <v>1.6891200304575682E-3</v>
      </c>
      <c r="F507" s="12">
        <v>77</v>
      </c>
      <c r="G507" s="12">
        <v>38</v>
      </c>
      <c r="H507" s="13">
        <v>1.0874760334242488E-3</v>
      </c>
      <c r="I507" s="13">
        <v>-1.029282758215531E-3</v>
      </c>
      <c r="J507" s="12">
        <v>13</v>
      </c>
      <c r="K507" s="12">
        <v>6</v>
      </c>
      <c r="L507" s="13">
        <v>8.3528572883773133E-3</v>
      </c>
      <c r="M507" s="13">
        <v>-8.4833436788743777E-3</v>
      </c>
      <c r="N507" s="8">
        <v>1.0019</v>
      </c>
      <c r="O507" s="8">
        <v>1.0469174503657264</v>
      </c>
      <c r="P507" s="14">
        <v>42076</v>
      </c>
      <c r="Q507" s="13">
        <v>-1.5414654197924316E-2</v>
      </c>
      <c r="R507" s="14">
        <v>41990</v>
      </c>
      <c r="S507" s="14">
        <f>IF(ISNUMBER(R507),VLOOKUP(B507,Index!$B$3:$AB$18,27,FALSE),"")</f>
        <v>42041</v>
      </c>
      <c r="T507" s="14">
        <f>IF(ISNUMBER($R507),VLOOKUP($B507,Index!$B$21:$AB$36,27,FALSE),"")</f>
        <v>41996</v>
      </c>
      <c r="U507" s="14">
        <f>IF(ISNUMBER($R507),VLOOKUP($B507,Index!$B$39:$AB$54,27,FALSE),"")</f>
        <v>42003</v>
      </c>
      <c r="W507" s="6">
        <v>9.5693779904306137E-2</v>
      </c>
      <c r="X507" s="7">
        <v>0.66956521739130437</v>
      </c>
      <c r="Y507" s="6">
        <v>3.2048799225953405E-2</v>
      </c>
      <c r="Z507" s="8" t="str">
        <f t="shared" si="97"/>
        <v/>
      </c>
      <c r="AA507" s="9">
        <v>2.9487878787878463</v>
      </c>
      <c r="AB507" s="28"/>
      <c r="AC507" s="6">
        <v>9.1572995123737847E-3</v>
      </c>
      <c r="AD507" s="7">
        <v>0.4483175803402647</v>
      </c>
      <c r="AE507" s="6">
        <v>1.0271255318254715E-3</v>
      </c>
      <c r="AF507" s="8" t="str">
        <f t="shared" si="98"/>
        <v/>
      </c>
      <c r="AG507" s="9">
        <v>8.6953499540861259</v>
      </c>
      <c r="AH507" s="28"/>
      <c r="AK507" t="str">
        <f t="shared" si="106"/>
        <v/>
      </c>
      <c r="AL507" t="str">
        <f t="shared" si="106"/>
        <v/>
      </c>
      <c r="AM507" t="str">
        <f t="shared" si="106"/>
        <v/>
      </c>
      <c r="AN507" t="str">
        <f t="shared" si="106"/>
        <v/>
      </c>
      <c r="AO507" t="str">
        <f t="shared" si="106"/>
        <v/>
      </c>
      <c r="AP507" t="str">
        <f t="shared" si="106"/>
        <v/>
      </c>
      <c r="AQ507" t="str">
        <f t="shared" si="106"/>
        <v/>
      </c>
      <c r="AR507" t="str">
        <f t="shared" si="106"/>
        <v/>
      </c>
      <c r="AS507" t="str">
        <f t="shared" si="106"/>
        <v/>
      </c>
      <c r="AT507" t="str">
        <f t="shared" si="106"/>
        <v/>
      </c>
      <c r="AU507" t="str">
        <f t="shared" si="106"/>
        <v/>
      </c>
      <c r="AV507" t="str">
        <f t="shared" si="106"/>
        <v/>
      </c>
      <c r="AW507" t="str">
        <f t="shared" si="106"/>
        <v/>
      </c>
      <c r="AX507" t="str">
        <f t="shared" si="106"/>
        <v/>
      </c>
      <c r="AZ507" s="46" t="str">
        <f>IF(ISNUMBER(VLOOKUP($B507,Stats!$A$2:$AA$19,2,FALSE))=FALSE,"",IF(ISNUMBER(W507),(W507-VLOOKUP($B507,Stats!$A$2:$AA$19,2,FALSE))/VLOOKUP($B507,Stats!$A$2:$AA$19,16,FALSE),""))</f>
        <v/>
      </c>
      <c r="BA507" s="46" t="str">
        <f>IF(ISNUMBER(VLOOKUP($B507,Stats!$A$2:$AA$19,2,FALSE))=FALSE,"",IF(ISNUMBER(X507),(X507-VLOOKUP($B507,Stats!$A$2:$AA$19,3,FALSE))/VLOOKUP($B507,Stats!$A$2:$AA$19,17,FALSE),""))</f>
        <v/>
      </c>
      <c r="BB507" s="46"/>
      <c r="BC507" s="46"/>
      <c r="BD507" s="44" t="str">
        <f t="shared" si="94"/>
        <v/>
      </c>
      <c r="BE507" s="46" t="str">
        <f>IF(ISNUMBER(VLOOKUP($B507,Stats!$A$2:$AA$19,2,FALSE))=FALSE,"",IF(ISNUMBER(Y507),(Y507-VLOOKUP($B507,Stats!$A$2:$AA$19,5,FALSE))/VLOOKUP($B507,Stats!$A$2:$AA$19,19,FALSE),""))</f>
        <v/>
      </c>
      <c r="BF507" s="46"/>
      <c r="BG507" s="46"/>
      <c r="BH507" s="46" t="str">
        <f>IF(ISNUMBER(VLOOKUP($B507,Stats!$A$2:$AA$19,2,FALSE))=FALSE,"",IF(ISNUMBER(Z507),(Z507-VLOOKUP($B507,Stats!$A$2:$AA$19,8,FALSE))/VLOOKUP($B507,Stats!$A$2:$AA$19,22,FALSE),""))</f>
        <v/>
      </c>
      <c r="BI507" s="46" t="str">
        <f>IF(ISNUMBER(VLOOKUP($B507,Stats!$A$2:$AA$19,2,FALSE))=FALSE,"",IF(ISNUMBER(#REF!),(#REF!-VLOOKUP($B507,Stats!$A$2:$AA$19,9,FALSE))/VLOOKUP($B507,Stats!$A$2:$AA$19,23,FALSE),""))</f>
        <v/>
      </c>
      <c r="BJ507" s="46" t="str">
        <f>IF(ISNUMBER(VLOOKUP($B507,Stats!$A$2:$AA$19,2,FALSE))=FALSE,"",IF(ISNUMBER(#REF!),(#REF!-VLOOKUP($B507,Stats!$A$2:$AA$19,10,FALSE))/VLOOKUP($B507,Stats!$A$2:$AA$19,24,FALSE),""))</f>
        <v/>
      </c>
      <c r="BK507" s="44" t="str">
        <f t="shared" si="100"/>
        <v/>
      </c>
      <c r="BL507" s="46" t="str">
        <f>IF(ISNUMBER(VLOOKUP($B507,Stats!$A$2:$AA$19,2,FALSE))=FALSE,"",IF(ISNUMBER(#REF!),(#REF!-VLOOKUP($B507,Stats!$A$2:$AA$19,11,FALSE))/VLOOKUP($B507,Stats!$A$2:$AA$19,25,FALSE),""))</f>
        <v/>
      </c>
      <c r="BM507" s="46" t="str">
        <f>IF(ISNUMBER(VLOOKUP($B507,Stats!$A$2:$AA$19,2,FALSE))=FALSE,"",IF(ISNUMBER(AA507),(AA507-VLOOKUP($B507,Stats!$A$2:$AA$19,12,FALSE))/VLOOKUP($B507,Stats!$A$2:$AA$19,26,FALSE),""))</f>
        <v/>
      </c>
      <c r="BN507" s="46" t="str">
        <f>IF(ISNUMBER(VLOOKUP($B507,Stats!$A$2:$AA$19,2,FALSE))=FALSE,"",IF(ISNUMBER(#REF!),(#REF!-VLOOKUP($B507,Stats!$A$2:$AA$19,13,FALSE))/VLOOKUP($B507,Stats!$A$2:$AA$19,27,FALSE),""))</f>
        <v/>
      </c>
      <c r="BO507" s="46" t="str">
        <f>IF(ISNUMBER(VLOOKUP($B507,Stats!$A$2:$AA$19,2,FALSE))=FALSE,"",IF(ISNUMBER(#REF!),(#REF!-VLOOKUP($B507,Stats!$A$2:$AA$19,14,FALSE))/VLOOKUP($B507,Stats!$A$2:$AB$19,28,FALSE),""))</f>
        <v/>
      </c>
      <c r="BP507" s="46"/>
      <c r="BQ507" s="46" t="str">
        <f>IF(ISNUMBER(VLOOKUP($B507,Stats!$A$2:$AA$19,2,FALSE))=FALSE,"",IF(ISNUMBER(BM507),BM507,(VLOOKUP($B507,Stats!$A$2:$AT$19,46,FALSE)-VLOOKUP($B507,Stats!$A$2:$AA$19,12,FALSE))/VLOOKUP($B507,Stats!$A$2:$AA$19,26,FALSE)))</f>
        <v/>
      </c>
      <c r="BR507" s="51" t="str">
        <f t="shared" si="101"/>
        <v/>
      </c>
      <c r="BS507" s="32" t="str">
        <f t="shared" si="95"/>
        <v/>
      </c>
      <c r="BT507" s="53" t="str">
        <f t="shared" si="96"/>
        <v/>
      </c>
    </row>
    <row r="508" spans="1:72" x14ac:dyDescent="0.15">
      <c r="A508" s="5">
        <v>9055</v>
      </c>
      <c r="B508" s="5" t="s">
        <v>31</v>
      </c>
      <c r="C508" s="3">
        <v>0</v>
      </c>
      <c r="D508" s="11">
        <v>3.1963589997275571E-3</v>
      </c>
      <c r="E508" s="6">
        <v>1.274333358836522E-3</v>
      </c>
      <c r="F508" s="15">
        <v>5.5</v>
      </c>
      <c r="G508" s="15">
        <v>2.7142857142857144</v>
      </c>
      <c r="H508" s="13">
        <v>1.0270986042190745E-3</v>
      </c>
      <c r="I508" s="13">
        <v>-7.219659328848066E-4</v>
      </c>
      <c r="J508" s="12">
        <v>4.1428571428571432</v>
      </c>
      <c r="K508" s="12">
        <v>1.9285714285714286</v>
      </c>
      <c r="L508" s="13">
        <v>2.445764707710677E-3</v>
      </c>
      <c r="M508" s="13">
        <v>-1.4923839902247691E-3</v>
      </c>
      <c r="N508" s="8">
        <v>0.97812142857142848</v>
      </c>
      <c r="O508" s="8">
        <v>1.0034803704295625</v>
      </c>
      <c r="P508" s="14"/>
      <c r="Q508" s="13">
        <v>-2.3323061783334337E-3</v>
      </c>
      <c r="R508" s="14"/>
      <c r="S508" s="14" t="str">
        <f>IF(ISNUMBER(R508),VLOOKUP(B508,Index!$B$3:$AB$18,27,FALSE),"")</f>
        <v/>
      </c>
      <c r="T508" s="14" t="str">
        <f>IF(ISNUMBER($R508),VLOOKUP($B508,Index!$B$21:$AB$36,27,FALSE),"")</f>
        <v/>
      </c>
      <c r="U508" s="14" t="str">
        <f>IF(ISNUMBER($R508),VLOOKUP($B508,Index!$B$39:$AB$54,27,FALSE),"")</f>
        <v/>
      </c>
      <c r="W508" s="6">
        <v>0.11000464865775819</v>
      </c>
      <c r="X508" s="8">
        <v>0.66649659863945576</v>
      </c>
      <c r="Y508" s="6">
        <v>2.4178775473536415E-2</v>
      </c>
      <c r="Z508" s="8" t="str">
        <f t="shared" si="97"/>
        <v/>
      </c>
      <c r="AA508" s="9" t="s">
        <v>25</v>
      </c>
      <c r="AB508" s="28"/>
      <c r="AC508" s="6">
        <v>1.210102272631682E-2</v>
      </c>
      <c r="AD508" s="8">
        <v>0.44421771599796378</v>
      </c>
      <c r="AE508" s="6">
        <v>5.8461318339968606E-4</v>
      </c>
      <c r="AF508" s="8" t="str">
        <f t="shared" si="98"/>
        <v/>
      </c>
      <c r="AG508" s="9" t="s">
        <v>25</v>
      </c>
      <c r="AH508" s="28"/>
      <c r="AK508" t="str">
        <f t="shared" si="106"/>
        <v/>
      </c>
      <c r="AL508" t="str">
        <f t="shared" si="106"/>
        <v/>
      </c>
      <c r="AM508" t="str">
        <f t="shared" si="106"/>
        <v/>
      </c>
      <c r="AN508" t="str">
        <f t="shared" si="106"/>
        <v/>
      </c>
      <c r="AO508" t="str">
        <f t="shared" si="106"/>
        <v/>
      </c>
      <c r="AP508" t="str">
        <f t="shared" si="106"/>
        <v/>
      </c>
      <c r="AQ508" t="str">
        <f t="shared" si="106"/>
        <v/>
      </c>
      <c r="AR508" t="str">
        <f t="shared" si="106"/>
        <v/>
      </c>
      <c r="AS508" t="str">
        <f t="shared" si="106"/>
        <v/>
      </c>
      <c r="AT508" t="str">
        <f t="shared" si="106"/>
        <v/>
      </c>
      <c r="AU508" t="str">
        <f t="shared" si="106"/>
        <v/>
      </c>
      <c r="AV508" t="str">
        <f t="shared" si="106"/>
        <v/>
      </c>
      <c r="AW508" t="str">
        <f t="shared" si="106"/>
        <v/>
      </c>
      <c r="AX508" t="str">
        <f t="shared" si="106"/>
        <v/>
      </c>
      <c r="AZ508" s="46" t="str">
        <f>IF(ISNUMBER(VLOOKUP($B508,Stats!$A$2:$AA$19,2,FALSE))=FALSE,"",IF(ISNUMBER(W508),(W508-VLOOKUP($B508,Stats!$A$2:$AA$19,2,FALSE))/VLOOKUP($B508,Stats!$A$2:$AA$19,16,FALSE),""))</f>
        <v/>
      </c>
      <c r="BA508" s="46" t="str">
        <f>IF(ISNUMBER(VLOOKUP($B508,Stats!$A$2:$AA$19,2,FALSE))=FALSE,"",IF(ISNUMBER(X508),(X508-VLOOKUP($B508,Stats!$A$2:$AA$19,3,FALSE))/VLOOKUP($B508,Stats!$A$2:$AA$19,17,FALSE),""))</f>
        <v/>
      </c>
      <c r="BB508" s="46"/>
      <c r="BC508" s="46"/>
      <c r="BD508" s="44" t="str">
        <f t="shared" si="94"/>
        <v/>
      </c>
      <c r="BE508" s="46" t="str">
        <f>IF(ISNUMBER(VLOOKUP($B508,Stats!$A$2:$AA$19,2,FALSE))=FALSE,"",IF(ISNUMBER(Y508),(Y508-VLOOKUP($B508,Stats!$A$2:$AA$19,5,FALSE))/VLOOKUP($B508,Stats!$A$2:$AA$19,19,FALSE),""))</f>
        <v/>
      </c>
      <c r="BF508" s="46"/>
      <c r="BG508" s="46"/>
      <c r="BH508" s="46" t="str">
        <f>IF(ISNUMBER(VLOOKUP($B508,Stats!$A$2:$AA$19,2,FALSE))=FALSE,"",IF(ISNUMBER(Z508),(Z508-VLOOKUP($B508,Stats!$A$2:$AA$19,8,FALSE))/VLOOKUP($B508,Stats!$A$2:$AA$19,22,FALSE),""))</f>
        <v/>
      </c>
      <c r="BI508" s="46" t="str">
        <f>IF(ISNUMBER(VLOOKUP($B508,Stats!$A$2:$AA$19,2,FALSE))=FALSE,"",IF(ISNUMBER(#REF!),(#REF!-VLOOKUP($B508,Stats!$A$2:$AA$19,9,FALSE))/VLOOKUP($B508,Stats!$A$2:$AA$19,23,FALSE),""))</f>
        <v/>
      </c>
      <c r="BJ508" s="46" t="str">
        <f>IF(ISNUMBER(VLOOKUP($B508,Stats!$A$2:$AA$19,2,FALSE))=FALSE,"",IF(ISNUMBER(#REF!),(#REF!-VLOOKUP($B508,Stats!$A$2:$AA$19,10,FALSE))/VLOOKUP($B508,Stats!$A$2:$AA$19,24,FALSE),""))</f>
        <v/>
      </c>
      <c r="BK508" s="44" t="str">
        <f t="shared" si="100"/>
        <v/>
      </c>
      <c r="BL508" s="46" t="str">
        <f>IF(ISNUMBER(VLOOKUP($B508,Stats!$A$2:$AA$19,2,FALSE))=FALSE,"",IF(ISNUMBER(#REF!),(#REF!-VLOOKUP($B508,Stats!$A$2:$AA$19,11,FALSE))/VLOOKUP($B508,Stats!$A$2:$AA$19,25,FALSE),""))</f>
        <v/>
      </c>
      <c r="BM508" s="46" t="str">
        <f>IF(ISNUMBER(VLOOKUP($B508,Stats!$A$2:$AA$19,2,FALSE))=FALSE,"",IF(ISNUMBER(AA508),(AA508-VLOOKUP($B508,Stats!$A$2:$AA$19,12,FALSE))/VLOOKUP($B508,Stats!$A$2:$AA$19,26,FALSE),""))</f>
        <v/>
      </c>
      <c r="BN508" s="46" t="str">
        <f>IF(ISNUMBER(VLOOKUP($B508,Stats!$A$2:$AA$19,2,FALSE))=FALSE,"",IF(ISNUMBER(#REF!),(#REF!-VLOOKUP($B508,Stats!$A$2:$AA$19,13,FALSE))/VLOOKUP($B508,Stats!$A$2:$AA$19,27,FALSE),""))</f>
        <v/>
      </c>
      <c r="BO508" s="46" t="str">
        <f>IF(ISNUMBER(VLOOKUP($B508,Stats!$A$2:$AA$19,2,FALSE))=FALSE,"",IF(ISNUMBER(#REF!),(#REF!-VLOOKUP($B508,Stats!$A$2:$AA$19,14,FALSE))/VLOOKUP($B508,Stats!$A$2:$AB$19,28,FALSE),""))</f>
        <v/>
      </c>
      <c r="BP508" s="46"/>
      <c r="BQ508" s="46" t="str">
        <f>IF(ISNUMBER(VLOOKUP($B508,Stats!$A$2:$AA$19,2,FALSE))=FALSE,"",IF(ISNUMBER(BM508),BM508,(VLOOKUP($B508,Stats!$A$2:$AT$19,46,FALSE)-VLOOKUP($B508,Stats!$A$2:$AA$19,12,FALSE))/VLOOKUP($B508,Stats!$A$2:$AA$19,26,FALSE)))</f>
        <v/>
      </c>
      <c r="BR508" s="51" t="str">
        <f t="shared" si="101"/>
        <v/>
      </c>
      <c r="BS508" s="32" t="str">
        <f t="shared" si="95"/>
        <v/>
      </c>
      <c r="BT508" s="53" t="str">
        <f t="shared" si="96"/>
        <v/>
      </c>
    </row>
    <row r="509" spans="1:72" x14ac:dyDescent="0.15">
      <c r="A509" s="16">
        <v>9055</v>
      </c>
      <c r="B509" s="17">
        <v>201421</v>
      </c>
      <c r="C509" s="3">
        <v>0</v>
      </c>
      <c r="D509" s="23">
        <v>5.5381400208986964E-3</v>
      </c>
      <c r="E509" s="18">
        <v>9.3537370570791775E-4</v>
      </c>
      <c r="F509" s="24">
        <v>7</v>
      </c>
      <c r="G509" s="24">
        <v>0</v>
      </c>
      <c r="H509" s="20">
        <v>7.8968931966077224E-4</v>
      </c>
      <c r="I509" s="20" t="s">
        <v>25</v>
      </c>
      <c r="J509" s="24">
        <v>8</v>
      </c>
      <c r="K509" s="24">
        <v>0</v>
      </c>
      <c r="L509" s="20">
        <v>2.7091799520684301E-3</v>
      </c>
      <c r="M509" s="20">
        <v>0</v>
      </c>
      <c r="N509" s="19">
        <v>0.96230000000000004</v>
      </c>
      <c r="O509" s="19">
        <v>1.0055381400208987</v>
      </c>
      <c r="P509" s="25">
        <v>41929</v>
      </c>
      <c r="Q509" s="20">
        <v>0</v>
      </c>
      <c r="R509" s="25">
        <v>41920</v>
      </c>
      <c r="S509" s="25">
        <f>IF(ISNUMBER(R509),VLOOKUP(B509,Index!$B$3:$AB$18,27,FALSE),"")</f>
        <v>41929</v>
      </c>
      <c r="T509" s="25">
        <f>IF(ISNUMBER($R509),VLOOKUP($B509,Index!$B$21:$AB$36,27,FALSE),"")</f>
        <v>41929</v>
      </c>
      <c r="U509" s="25">
        <f>IF(ISNUMBER($R509),VLOOKUP($B509,Index!$B$39:$AB$54,27,FALSE),"")</f>
        <v>41929</v>
      </c>
      <c r="W509" s="18">
        <v>0.19937304075235307</v>
      </c>
      <c r="X509" s="19">
        <v>1</v>
      </c>
      <c r="Y509" s="18">
        <v>1.7747468240814364E-2</v>
      </c>
      <c r="Z509" s="19">
        <f t="shared" si="97"/>
        <v>9</v>
      </c>
      <c r="AA509" s="21" t="s">
        <v>25</v>
      </c>
      <c r="AB509" s="28"/>
      <c r="AC509" s="18">
        <v>3.9749609378839437E-2</v>
      </c>
      <c r="AD509" s="19">
        <v>1</v>
      </c>
      <c r="AE509" s="18">
        <v>3.1497262895871449E-4</v>
      </c>
      <c r="AF509" s="19">
        <f t="shared" si="98"/>
        <v>81</v>
      </c>
      <c r="AG509" s="21" t="s">
        <v>25</v>
      </c>
      <c r="AH509" s="28"/>
      <c r="AK509" t="str">
        <f t="shared" si="106"/>
        <v/>
      </c>
      <c r="AL509" t="str">
        <f t="shared" si="106"/>
        <v/>
      </c>
      <c r="AM509" t="str">
        <f t="shared" si="106"/>
        <v/>
      </c>
      <c r="AN509" t="str">
        <f t="shared" si="106"/>
        <v/>
      </c>
      <c r="AO509" t="str">
        <f t="shared" si="106"/>
        <v/>
      </c>
      <c r="AP509" t="str">
        <f t="shared" si="106"/>
        <v/>
      </c>
      <c r="AQ509" t="str">
        <f t="shared" si="106"/>
        <v/>
      </c>
      <c r="AR509" t="str">
        <f t="shared" si="106"/>
        <v/>
      </c>
      <c r="AS509" t="str">
        <f t="shared" si="106"/>
        <v/>
      </c>
      <c r="AT509" t="str">
        <f t="shared" si="106"/>
        <v/>
      </c>
      <c r="AU509" t="str">
        <f t="shared" si="106"/>
        <v/>
      </c>
      <c r="AV509" t="str">
        <f t="shared" si="106"/>
        <v/>
      </c>
      <c r="AW509" t="str">
        <f t="shared" si="106"/>
        <v/>
      </c>
      <c r="AX509" t="str">
        <f t="shared" si="106"/>
        <v/>
      </c>
      <c r="AZ509" s="46">
        <f>IF(ISNUMBER(VLOOKUP($B509,Stats!$A$2:$AA$19,2,FALSE))=FALSE,"",IF(ISNUMBER(W509),(W509-VLOOKUP($B509,Stats!$A$2:$AA$19,2,FALSE))/VLOOKUP($B509,Stats!$A$2:$AA$19,16,FALSE),""))</f>
        <v>0.89759945089312432</v>
      </c>
      <c r="BA509" s="46">
        <f>IF(ISNUMBER(VLOOKUP($B509,Stats!$A$2:$AA$19,2,FALSE))=FALSE,"",IF(ISNUMBER(X509),(X509-VLOOKUP($B509,Stats!$A$2:$AA$19,3,FALSE))/VLOOKUP($B509,Stats!$A$2:$AA$19,17,FALSE),""))</f>
        <v>2.1938818419691102</v>
      </c>
      <c r="BB509" s="46"/>
      <c r="BC509" s="46"/>
      <c r="BD509" s="44">
        <f t="shared" si="94"/>
        <v>1.5457406464311172</v>
      </c>
      <c r="BE509" s="46">
        <f>IF(ISNUMBER(VLOOKUP($B509,Stats!$A$2:$AA$19,2,FALSE))=FALSE,"",IF(ISNUMBER(Y509),(Y509-VLOOKUP($B509,Stats!$A$2:$AA$19,5,FALSE))/VLOOKUP($B509,Stats!$A$2:$AA$19,19,FALSE),""))</f>
        <v>-1.0338680459782243</v>
      </c>
      <c r="BF509" s="46"/>
      <c r="BG509" s="46"/>
      <c r="BH509" s="46">
        <f>IF(ISNUMBER(VLOOKUP($B509,Stats!$A$2:$AA$19,2,FALSE))=FALSE,"",IF(ISNUMBER(Z509),(Z509-VLOOKUP($B509,Stats!$A$2:$AA$19,8,FALSE))/VLOOKUP($B509,Stats!$A$2:$AA$19,22,FALSE),""))</f>
        <v>3.8982104470984802</v>
      </c>
      <c r="BI509" s="46" t="str">
        <f>IF(ISNUMBER(VLOOKUP($B509,Stats!$A$2:$AA$19,2,FALSE))=FALSE,"",IF(ISNUMBER(#REF!),(#REF!-VLOOKUP($B509,Stats!$A$2:$AA$19,9,FALSE))/VLOOKUP($B509,Stats!$A$2:$AA$19,23,FALSE),""))</f>
        <v/>
      </c>
      <c r="BJ509" s="46" t="str">
        <f>IF(ISNUMBER(VLOOKUP($B509,Stats!$A$2:$AA$19,2,FALSE))=FALSE,"",IF(ISNUMBER(#REF!),(#REF!-VLOOKUP($B509,Stats!$A$2:$AA$19,10,FALSE))/VLOOKUP($B509,Stats!$A$2:$AA$19,24,FALSE),""))</f>
        <v/>
      </c>
      <c r="BK509" s="44">
        <f t="shared" si="100"/>
        <v>1.623707632184757</v>
      </c>
      <c r="BL509" s="46" t="str">
        <f>IF(ISNUMBER(VLOOKUP($B509,Stats!$A$2:$AA$19,2,FALSE))=FALSE,"",IF(ISNUMBER(#REF!),(#REF!-VLOOKUP($B509,Stats!$A$2:$AA$19,11,FALSE))/VLOOKUP($B509,Stats!$A$2:$AA$19,25,FALSE),""))</f>
        <v/>
      </c>
      <c r="BM509" s="46" t="str">
        <f>IF(ISNUMBER(VLOOKUP($B509,Stats!$A$2:$AA$19,2,FALSE))=FALSE,"",IF(ISNUMBER(AA509),(AA509-VLOOKUP($B509,Stats!$A$2:$AA$19,12,FALSE))/VLOOKUP($B509,Stats!$A$2:$AA$19,26,FALSE),""))</f>
        <v/>
      </c>
      <c r="BN509" s="46" t="str">
        <f>IF(ISNUMBER(VLOOKUP($B509,Stats!$A$2:$AA$19,2,FALSE))=FALSE,"",IF(ISNUMBER(#REF!),(#REF!-VLOOKUP($B509,Stats!$A$2:$AA$19,13,FALSE))/VLOOKUP($B509,Stats!$A$2:$AA$19,27,FALSE),""))</f>
        <v/>
      </c>
      <c r="BO509" s="46" t="str">
        <f>IF(ISNUMBER(VLOOKUP($B509,Stats!$A$2:$AA$19,2,FALSE))=FALSE,"",IF(ISNUMBER(#REF!),(#REF!-VLOOKUP($B509,Stats!$A$2:$AA$19,14,FALSE))/VLOOKUP($B509,Stats!$A$2:$AB$19,28,FALSE),""))</f>
        <v/>
      </c>
      <c r="BP509" s="46"/>
      <c r="BQ509" s="46">
        <f>IF(ISNUMBER(VLOOKUP($B509,Stats!$A$2:$AA$19,2,FALSE))=FALSE,"",IF(ISNUMBER(BM509),BM509,(VLOOKUP($B509,Stats!$A$2:$AT$19,46,FALSE)-VLOOKUP($B509,Stats!$A$2:$AA$19,12,FALSE))/VLOOKUP($B509,Stats!$A$2:$AA$19,26,FALSE)))</f>
        <v>-0.81319138310867711</v>
      </c>
      <c r="BR509" s="51">
        <f t="shared" si="101"/>
        <v>-0.81319138310867711</v>
      </c>
      <c r="BS509" s="32" t="str">
        <f t="shared" si="95"/>
        <v>9055_201421</v>
      </c>
      <c r="BT509" s="53">
        <f t="shared" si="96"/>
        <v>1.1207344319753423</v>
      </c>
    </row>
    <row r="510" spans="1:72" x14ac:dyDescent="0.15">
      <c r="A510" s="16">
        <v>9055</v>
      </c>
      <c r="B510" s="17">
        <v>201422</v>
      </c>
      <c r="C510" s="3">
        <v>0</v>
      </c>
      <c r="D510" s="23">
        <v>7.1703211056841631E-3</v>
      </c>
      <c r="E510" s="18">
        <v>8.1433693674097974E-4</v>
      </c>
      <c r="F510" s="24">
        <v>9</v>
      </c>
      <c r="G510" s="24">
        <v>1</v>
      </c>
      <c r="H510" s="20">
        <v>8.8658749571103438E-4</v>
      </c>
      <c r="I510" s="20">
        <v>-8.2901554404146705E-4</v>
      </c>
      <c r="J510" s="24">
        <v>6</v>
      </c>
      <c r="K510" s="24">
        <v>1</v>
      </c>
      <c r="L510" s="20">
        <v>1.8687707641196205E-3</v>
      </c>
      <c r="M510" s="20">
        <v>-8.2901554404146705E-4</v>
      </c>
      <c r="N510" s="19">
        <v>0.96919999999999995</v>
      </c>
      <c r="O510" s="19">
        <v>1.0062292358803986</v>
      </c>
      <c r="P510" s="25">
        <v>41943</v>
      </c>
      <c r="Q510" s="20">
        <v>-8.2901554404146705E-4</v>
      </c>
      <c r="R510" s="25">
        <v>41935</v>
      </c>
      <c r="S510" s="25">
        <f>IF(ISNUMBER(R510),VLOOKUP(B510,Index!$B$3:$AB$18,27,FALSE),"")</f>
        <v>41939</v>
      </c>
      <c r="T510" s="25">
        <f>IF(ISNUMBER($R510),VLOOKUP($B510,Index!$B$21:$AB$36,27,FALSE),"")</f>
        <v>41935</v>
      </c>
      <c r="U510" s="25">
        <f>IF(ISNUMBER($R510),VLOOKUP($B510,Index!$B$39:$AB$54,27,FALSE),"")</f>
        <v>41936</v>
      </c>
      <c r="W510" s="18">
        <v>0.21510963317052489</v>
      </c>
      <c r="X510" s="19">
        <v>0.9</v>
      </c>
      <c r="Y510" s="18">
        <v>1.5450957017435705E-2</v>
      </c>
      <c r="Z510" s="19">
        <f t="shared" si="97"/>
        <v>4</v>
      </c>
      <c r="AA510" s="21">
        <v>8.6491998337313518</v>
      </c>
      <c r="AB510" s="28"/>
      <c r="AC510" s="18">
        <v>4.6272154282757785E-2</v>
      </c>
      <c r="AD510" s="19">
        <v>0.81</v>
      </c>
      <c r="AE510" s="18">
        <v>2.3873207275464567E-4</v>
      </c>
      <c r="AF510" s="19">
        <f t="shared" si="98"/>
        <v>16</v>
      </c>
      <c r="AG510" s="21">
        <v>74.808657763818445</v>
      </c>
      <c r="AH510" s="28"/>
      <c r="AK510" t="str">
        <f t="shared" si="106"/>
        <v/>
      </c>
      <c r="AL510">
        <f t="shared" si="106"/>
        <v>8.6491998337313518</v>
      </c>
      <c r="AM510" t="str">
        <f t="shared" si="106"/>
        <v/>
      </c>
      <c r="AN510" t="str">
        <f t="shared" si="106"/>
        <v/>
      </c>
      <c r="AO510" t="str">
        <f t="shared" si="106"/>
        <v/>
      </c>
      <c r="AP510" t="str">
        <f t="shared" si="106"/>
        <v/>
      </c>
      <c r="AQ510" t="str">
        <f t="shared" si="106"/>
        <v/>
      </c>
      <c r="AR510" t="str">
        <f t="shared" si="106"/>
        <v/>
      </c>
      <c r="AS510" t="str">
        <f t="shared" si="106"/>
        <v/>
      </c>
      <c r="AT510" t="str">
        <f t="shared" si="106"/>
        <v/>
      </c>
      <c r="AU510" t="str">
        <f t="shared" si="106"/>
        <v/>
      </c>
      <c r="AV510" t="str">
        <f t="shared" si="106"/>
        <v/>
      </c>
      <c r="AW510" t="str">
        <f t="shared" si="106"/>
        <v/>
      </c>
      <c r="AX510" t="str">
        <f t="shared" si="106"/>
        <v/>
      </c>
      <c r="AZ510" s="46">
        <f>IF(ISNUMBER(VLOOKUP($B510,Stats!$A$2:$AA$19,2,FALSE))=FALSE,"",IF(ISNUMBER(W510),(W510-VLOOKUP($B510,Stats!$A$2:$AA$19,2,FALSE))/VLOOKUP($B510,Stats!$A$2:$AA$19,16,FALSE),""))</f>
        <v>-0.48096450980893418</v>
      </c>
      <c r="BA510" s="46">
        <f>IF(ISNUMBER(VLOOKUP($B510,Stats!$A$2:$AA$19,2,FALSE))=FALSE,"",IF(ISNUMBER(X510),(X510-VLOOKUP($B510,Stats!$A$2:$AA$19,3,FALSE))/VLOOKUP($B510,Stats!$A$2:$AA$19,17,FALSE),""))</f>
        <v>1.8602196064121332</v>
      </c>
      <c r="BB510" s="46"/>
      <c r="BC510" s="46"/>
      <c r="BD510" s="44">
        <f t="shared" si="94"/>
        <v>0.68962754830159956</v>
      </c>
      <c r="BE510" s="46">
        <f>IF(ISNUMBER(VLOOKUP($B510,Stats!$A$2:$AA$19,2,FALSE))=FALSE,"",IF(ISNUMBER(Y510),(Y510-VLOOKUP($B510,Stats!$A$2:$AA$19,5,FALSE))/VLOOKUP($B510,Stats!$A$2:$AA$19,19,FALSE),""))</f>
        <v>-1.2459552266829663</v>
      </c>
      <c r="BF510" s="46"/>
      <c r="BG510" s="46"/>
      <c r="BH510" s="46">
        <f>IF(ISNUMBER(VLOOKUP($B510,Stats!$A$2:$AA$19,2,FALSE))=FALSE,"",IF(ISNUMBER(Z510),(Z510-VLOOKUP($B510,Stats!$A$2:$AA$19,8,FALSE))/VLOOKUP($B510,Stats!$A$2:$AA$19,22,FALSE),""))</f>
        <v>0.66359770503354598</v>
      </c>
      <c r="BI510" s="46" t="str">
        <f>IF(ISNUMBER(VLOOKUP($B510,Stats!$A$2:$AA$19,2,FALSE))=FALSE,"",IF(ISNUMBER(#REF!),(#REF!-VLOOKUP($B510,Stats!$A$2:$AA$19,9,FALSE))/VLOOKUP($B510,Stats!$A$2:$AA$19,23,FALSE),""))</f>
        <v/>
      </c>
      <c r="BJ510" s="46" t="str">
        <f>IF(ISNUMBER(VLOOKUP($B510,Stats!$A$2:$AA$19,2,FALSE))=FALSE,"",IF(ISNUMBER(#REF!),(#REF!-VLOOKUP($B510,Stats!$A$2:$AA$19,10,FALSE))/VLOOKUP($B510,Stats!$A$2:$AA$19,24,FALSE),""))</f>
        <v/>
      </c>
      <c r="BK510" s="44">
        <f t="shared" si="100"/>
        <v>1.0712479701881401</v>
      </c>
      <c r="BL510" s="46" t="str">
        <f>IF(ISNUMBER(VLOOKUP($B510,Stats!$A$2:$AA$19,2,FALSE))=FALSE,"",IF(ISNUMBER(#REF!),(#REF!-VLOOKUP($B510,Stats!$A$2:$AA$19,11,FALSE))/VLOOKUP($B510,Stats!$A$2:$AA$19,25,FALSE),""))</f>
        <v/>
      </c>
      <c r="BM510" s="46">
        <f>IF(ISNUMBER(VLOOKUP($B510,Stats!$A$2:$AA$19,2,FALSE))=FALSE,"",IF(ISNUMBER(AA510),(AA510-VLOOKUP($B510,Stats!$A$2:$AA$19,12,FALSE))/VLOOKUP($B510,Stats!$A$2:$AA$19,26,FALSE),""))</f>
        <v>0.17931506856763069</v>
      </c>
      <c r="BN510" s="46" t="str">
        <f>IF(ISNUMBER(VLOOKUP($B510,Stats!$A$2:$AA$19,2,FALSE))=FALSE,"",IF(ISNUMBER(#REF!),(#REF!-VLOOKUP($B510,Stats!$A$2:$AA$19,13,FALSE))/VLOOKUP($B510,Stats!$A$2:$AA$19,27,FALSE),""))</f>
        <v/>
      </c>
      <c r="BO510" s="46" t="str">
        <f>IF(ISNUMBER(VLOOKUP($B510,Stats!$A$2:$AA$19,2,FALSE))=FALSE,"",IF(ISNUMBER(#REF!),(#REF!-VLOOKUP($B510,Stats!$A$2:$AA$19,14,FALSE))/VLOOKUP($B510,Stats!$A$2:$AB$19,28,FALSE),""))</f>
        <v/>
      </c>
      <c r="BP510" s="46"/>
      <c r="BQ510" s="46">
        <f>IF(ISNUMBER(VLOOKUP($B510,Stats!$A$2:$AA$19,2,FALSE))=FALSE,"",IF(ISNUMBER(BM510),BM510,(VLOOKUP($B510,Stats!$A$2:$AT$19,46,FALSE)-VLOOKUP($B510,Stats!$A$2:$AA$19,12,FALSE))/VLOOKUP($B510,Stats!$A$2:$AA$19,26,FALSE)))</f>
        <v>0.17931506856763069</v>
      </c>
      <c r="BR510" s="51">
        <f t="shared" si="101"/>
        <v>0.17931506856763069</v>
      </c>
      <c r="BS510" s="32" t="str">
        <f t="shared" si="95"/>
        <v>9055_201422</v>
      </c>
      <c r="BT510" s="53">
        <f t="shared" si="96"/>
        <v>0.81653730548673009</v>
      </c>
    </row>
    <row r="511" spans="1:72" x14ac:dyDescent="0.15">
      <c r="A511" s="16">
        <v>9055</v>
      </c>
      <c r="B511" s="17">
        <v>201423</v>
      </c>
      <c r="C511" s="3">
        <v>0</v>
      </c>
      <c r="D511" s="23">
        <v>1.8572018159306314E-3</v>
      </c>
      <c r="E511" s="18">
        <v>9.4923455529408716E-4</v>
      </c>
      <c r="F511" s="24">
        <v>5</v>
      </c>
      <c r="G511" s="24">
        <v>5</v>
      </c>
      <c r="H511" s="20">
        <v>1.0095415085585647E-3</v>
      </c>
      <c r="I511" s="20">
        <v>-6.3760024807995035E-4</v>
      </c>
      <c r="J511" s="24">
        <v>2</v>
      </c>
      <c r="K511" s="24">
        <v>2</v>
      </c>
      <c r="L511" s="20">
        <v>1.2373685295936632E-3</v>
      </c>
      <c r="M511" s="20">
        <v>-1.2334258402713072E-3</v>
      </c>
      <c r="N511" s="19">
        <v>0.97289999999999999</v>
      </c>
      <c r="O511" s="19">
        <v>1.0039211639665671</v>
      </c>
      <c r="P511" s="25">
        <v>41953</v>
      </c>
      <c r="Q511" s="20">
        <v>-1.9529242470963659E-3</v>
      </c>
      <c r="R511" s="25">
        <v>41957</v>
      </c>
      <c r="S511" s="25">
        <f>IF(ISNUMBER(R511),VLOOKUP(B511,Index!$B$3:$AB$18,27,FALSE),"")</f>
        <v>41956</v>
      </c>
      <c r="T511" s="25">
        <f>IF(ISNUMBER($R511),VLOOKUP($B511,Index!$B$21:$AB$36,27,FALSE),"")</f>
        <v>41954</v>
      </c>
      <c r="U511" s="25">
        <f>IF(ISNUMBER($R511),VLOOKUP($B511,Index!$B$39:$AB$54,27,FALSE),"")</f>
        <v>41957</v>
      </c>
      <c r="W511" s="18">
        <v>5.5716054477918942E-2</v>
      </c>
      <c r="X511" s="19">
        <v>0.5</v>
      </c>
      <c r="Y511" s="18">
        <v>1.8010459370798149E-2</v>
      </c>
      <c r="Z511" s="19">
        <f t="shared" si="97"/>
        <v>1</v>
      </c>
      <c r="AA511" s="21">
        <v>0.95098507722045234</v>
      </c>
      <c r="AB511" s="28"/>
      <c r="AC511" s="18">
        <v>3.1042787265864315E-3</v>
      </c>
      <c r="AD511" s="19">
        <v>0.25</v>
      </c>
      <c r="AE511" s="18">
        <v>3.2437664674717082E-4</v>
      </c>
      <c r="AF511" s="19">
        <f t="shared" si="98"/>
        <v>1</v>
      </c>
      <c r="AG511" s="21">
        <v>0.90437261709598971</v>
      </c>
      <c r="AH511" s="28"/>
      <c r="AK511" t="str">
        <f t="shared" si="106"/>
        <v/>
      </c>
      <c r="AL511" t="str">
        <f t="shared" si="106"/>
        <v/>
      </c>
      <c r="AM511">
        <f t="shared" si="106"/>
        <v>0.95098507722045234</v>
      </c>
      <c r="AN511" t="str">
        <f t="shared" si="106"/>
        <v/>
      </c>
      <c r="AO511" t="str">
        <f t="shared" si="106"/>
        <v/>
      </c>
      <c r="AP511" t="str">
        <f t="shared" si="106"/>
        <v/>
      </c>
      <c r="AQ511" t="str">
        <f t="shared" si="106"/>
        <v/>
      </c>
      <c r="AR511" t="str">
        <f t="shared" si="106"/>
        <v/>
      </c>
      <c r="AS511" t="str">
        <f t="shared" si="106"/>
        <v/>
      </c>
      <c r="AT511" t="str">
        <f t="shared" si="106"/>
        <v/>
      </c>
      <c r="AU511" t="str">
        <f t="shared" si="106"/>
        <v/>
      </c>
      <c r="AV511" t="str">
        <f t="shared" si="106"/>
        <v/>
      </c>
      <c r="AW511" t="str">
        <f t="shared" si="106"/>
        <v/>
      </c>
      <c r="AX511" t="str">
        <f t="shared" si="106"/>
        <v/>
      </c>
      <c r="AZ511" s="46">
        <f>IF(ISNUMBER(VLOOKUP($B511,Stats!$A$2:$AA$19,2,FALSE))=FALSE,"",IF(ISNUMBER(W511),(W511-VLOOKUP($B511,Stats!$A$2:$AA$19,2,FALSE))/VLOOKUP($B511,Stats!$A$2:$AA$19,16,FALSE),""))</f>
        <v>0.11197257312593505</v>
      </c>
      <c r="BA511" s="46">
        <f>IF(ISNUMBER(VLOOKUP($B511,Stats!$A$2:$AA$19,2,FALSE))=FALSE,"",IF(ISNUMBER(X511),(X511-VLOOKUP($B511,Stats!$A$2:$AA$19,3,FALSE))/VLOOKUP($B511,Stats!$A$2:$AA$19,17,FALSE),""))</f>
        <v>-7.6117703670941991E-2</v>
      </c>
      <c r="BB511" s="46"/>
      <c r="BC511" s="46"/>
      <c r="BD511" s="44">
        <f t="shared" si="94"/>
        <v>1.7927434727496527E-2</v>
      </c>
      <c r="BE511" s="46">
        <f>IF(ISNUMBER(VLOOKUP($B511,Stats!$A$2:$AA$19,2,FALSE))=FALSE,"",IF(ISNUMBER(Y511),(Y511-VLOOKUP($B511,Stats!$A$2:$AA$19,5,FALSE))/VLOOKUP($B511,Stats!$A$2:$AA$19,19,FALSE),""))</f>
        <v>-1.2324641350213623</v>
      </c>
      <c r="BF511" s="46"/>
      <c r="BG511" s="46"/>
      <c r="BH511" s="46">
        <f>IF(ISNUMBER(VLOOKUP($B511,Stats!$A$2:$AA$19,2,FALSE))=FALSE,"",IF(ISNUMBER(Z511),(Z511-VLOOKUP($B511,Stats!$A$2:$AA$19,8,FALSE))/VLOOKUP($B511,Stats!$A$2:$AA$19,22,FALSE),""))</f>
        <v>-0.39509019437688425</v>
      </c>
      <c r="BI511" s="46" t="str">
        <f>IF(ISNUMBER(VLOOKUP($B511,Stats!$A$2:$AA$19,2,FALSE))=FALSE,"",IF(ISNUMBER(#REF!),(#REF!-VLOOKUP($B511,Stats!$A$2:$AA$19,9,FALSE))/VLOOKUP($B511,Stats!$A$2:$AA$19,23,FALSE),""))</f>
        <v/>
      </c>
      <c r="BJ511" s="46" t="str">
        <f>IF(ISNUMBER(VLOOKUP($B511,Stats!$A$2:$AA$19,2,FALSE))=FALSE,"",IF(ISNUMBER(#REF!),(#REF!-VLOOKUP($B511,Stats!$A$2:$AA$19,10,FALSE))/VLOOKUP($B511,Stats!$A$2:$AA$19,24,FALSE),""))</f>
        <v/>
      </c>
      <c r="BK511" s="44">
        <f t="shared" si="100"/>
        <v>0.74419783620188829</v>
      </c>
      <c r="BL511" s="46" t="str">
        <f>IF(ISNUMBER(VLOOKUP($B511,Stats!$A$2:$AA$19,2,FALSE))=FALSE,"",IF(ISNUMBER(#REF!),(#REF!-VLOOKUP($B511,Stats!$A$2:$AA$19,11,FALSE))/VLOOKUP($B511,Stats!$A$2:$AA$19,25,FALSE),""))</f>
        <v/>
      </c>
      <c r="BM511" s="46">
        <f>IF(ISNUMBER(VLOOKUP($B511,Stats!$A$2:$AA$19,2,FALSE))=FALSE,"",IF(ISNUMBER(AA511),(AA511-VLOOKUP($B511,Stats!$A$2:$AA$19,12,FALSE))/VLOOKUP($B511,Stats!$A$2:$AA$19,26,FALSE),""))</f>
        <v>-0.56232211312517588</v>
      </c>
      <c r="BN511" s="46" t="str">
        <f>IF(ISNUMBER(VLOOKUP($B511,Stats!$A$2:$AA$19,2,FALSE))=FALSE,"",IF(ISNUMBER(#REF!),(#REF!-VLOOKUP($B511,Stats!$A$2:$AA$19,13,FALSE))/VLOOKUP($B511,Stats!$A$2:$AA$19,27,FALSE),""))</f>
        <v/>
      </c>
      <c r="BO511" s="46" t="str">
        <f>IF(ISNUMBER(VLOOKUP($B511,Stats!$A$2:$AA$19,2,FALSE))=FALSE,"",IF(ISNUMBER(#REF!),(#REF!-VLOOKUP($B511,Stats!$A$2:$AA$19,14,FALSE))/VLOOKUP($B511,Stats!$A$2:$AB$19,28,FALSE),""))</f>
        <v/>
      </c>
      <c r="BP511" s="46"/>
      <c r="BQ511" s="46">
        <f>IF(ISNUMBER(VLOOKUP($B511,Stats!$A$2:$AA$19,2,FALSE))=FALSE,"",IF(ISNUMBER(BM511),BM511,(VLOOKUP($B511,Stats!$A$2:$AT$19,46,FALSE)-VLOOKUP($B511,Stats!$A$2:$AA$19,12,FALSE))/VLOOKUP($B511,Stats!$A$2:$AA$19,26,FALSE)))</f>
        <v>-0.56232211312517588</v>
      </c>
      <c r="BR511" s="51">
        <f t="shared" si="101"/>
        <v>-0.56232211312517588</v>
      </c>
      <c r="BS511" s="32" t="str">
        <f t="shared" si="95"/>
        <v>9055_201423</v>
      </c>
      <c r="BT511" s="53">
        <f t="shared" si="96"/>
        <v>0.33763976604159707</v>
      </c>
    </row>
    <row r="512" spans="1:72" x14ac:dyDescent="0.15">
      <c r="A512" s="16">
        <v>9055</v>
      </c>
      <c r="B512" s="17">
        <v>201424</v>
      </c>
      <c r="C512" s="3">
        <v>0</v>
      </c>
      <c r="D512" s="23">
        <v>1.8537590113285596E-3</v>
      </c>
      <c r="E512" s="18">
        <v>1.1036761065812122E-3</v>
      </c>
      <c r="F512" s="24">
        <v>6</v>
      </c>
      <c r="G512" s="24">
        <v>4</v>
      </c>
      <c r="H512" s="20">
        <v>9.2803274965258531E-4</v>
      </c>
      <c r="I512" s="20">
        <v>-9.2762547224745084E-4</v>
      </c>
      <c r="J512" s="24">
        <v>5</v>
      </c>
      <c r="K512" s="24">
        <v>2</v>
      </c>
      <c r="L512" s="20">
        <v>2.061218179944424E-3</v>
      </c>
      <c r="M512" s="20">
        <v>-1.5457543281122144E-3</v>
      </c>
      <c r="N512" s="19">
        <v>0.9728</v>
      </c>
      <c r="O512" s="19">
        <v>1.0024732069249793</v>
      </c>
      <c r="P512" s="25">
        <v>41971</v>
      </c>
      <c r="Q512" s="20">
        <v>-1.8549051937345462E-3</v>
      </c>
      <c r="R512" s="25">
        <v>41964</v>
      </c>
      <c r="S512" s="25">
        <f>IF(ISNUMBER(R512),VLOOKUP(B512,Index!$B$3:$AB$18,27,FALSE),"")</f>
        <v>41963</v>
      </c>
      <c r="T512" s="25">
        <f>IF(ISNUMBER($R512),VLOOKUP($B512,Index!$B$21:$AB$36,27,FALSE),"")</f>
        <v>41963</v>
      </c>
      <c r="U512" s="25">
        <f>IF(ISNUMBER($R512),VLOOKUP($B512,Index!$B$39:$AB$54,27,FALSE),"")</f>
        <v>41963</v>
      </c>
      <c r="W512" s="18">
        <v>5.5612770339856787E-2</v>
      </c>
      <c r="X512" s="19">
        <v>0.6</v>
      </c>
      <c r="Y512" s="18">
        <v>2.0940781775420296E-2</v>
      </c>
      <c r="Z512" s="19">
        <f t="shared" si="97"/>
        <v>1</v>
      </c>
      <c r="AA512" s="21">
        <v>0.99938208032957254</v>
      </c>
      <c r="AB512" s="28"/>
      <c r="AC512" s="18">
        <v>3.0927802248736547E-3</v>
      </c>
      <c r="AD512" s="19">
        <v>0.36</v>
      </c>
      <c r="AE512" s="18">
        <v>4.385163413657748E-4</v>
      </c>
      <c r="AF512" s="19">
        <f t="shared" si="98"/>
        <v>1</v>
      </c>
      <c r="AG512" s="21">
        <v>0.99876454248386415</v>
      </c>
      <c r="AH512" s="28"/>
      <c r="AK512" t="str">
        <f t="shared" si="106"/>
        <v/>
      </c>
      <c r="AL512" t="str">
        <f t="shared" si="106"/>
        <v/>
      </c>
      <c r="AM512" t="str">
        <f t="shared" si="106"/>
        <v/>
      </c>
      <c r="AN512">
        <f t="shared" si="106"/>
        <v>0.99938208032957254</v>
      </c>
      <c r="AO512" t="str">
        <f t="shared" si="106"/>
        <v/>
      </c>
      <c r="AP512" t="str">
        <f t="shared" si="106"/>
        <v/>
      </c>
      <c r="AQ512" t="str">
        <f t="shared" si="106"/>
        <v/>
      </c>
      <c r="AR512" t="str">
        <f t="shared" si="106"/>
        <v/>
      </c>
      <c r="AS512" t="str">
        <f t="shared" si="106"/>
        <v/>
      </c>
      <c r="AT512" t="str">
        <f t="shared" si="106"/>
        <v/>
      </c>
      <c r="AU512" t="str">
        <f t="shared" si="106"/>
        <v/>
      </c>
      <c r="AV512" t="str">
        <f t="shared" si="106"/>
        <v/>
      </c>
      <c r="AW512" t="str">
        <f t="shared" si="106"/>
        <v/>
      </c>
      <c r="AX512" t="str">
        <f t="shared" si="106"/>
        <v/>
      </c>
      <c r="AZ512" s="46">
        <f>IF(ISNUMBER(VLOOKUP($B512,Stats!$A$2:$AA$19,2,FALSE))=FALSE,"",IF(ISNUMBER(W512),(W512-VLOOKUP($B512,Stats!$A$2:$AA$19,2,FALSE))/VLOOKUP($B512,Stats!$A$2:$AA$19,16,FALSE),""))</f>
        <v>-1.1952779304755961</v>
      </c>
      <c r="BA512" s="46">
        <f>IF(ISNUMBER(VLOOKUP($B512,Stats!$A$2:$AA$19,2,FALSE))=FALSE,"",IF(ISNUMBER(X512),(X512-VLOOKUP($B512,Stats!$A$2:$AA$19,3,FALSE))/VLOOKUP($B512,Stats!$A$2:$AA$19,17,FALSE),""))</f>
        <v>-0.93450941971826806</v>
      </c>
      <c r="BB512" s="46"/>
      <c r="BC512" s="46"/>
      <c r="BD512" s="44">
        <f t="shared" si="94"/>
        <v>-1.064893675096932</v>
      </c>
      <c r="BE512" s="46">
        <f>IF(ISNUMBER(VLOOKUP($B512,Stats!$A$2:$AA$19,2,FALSE))=FALSE,"",IF(ISNUMBER(Y512),(Y512-VLOOKUP($B512,Stats!$A$2:$AA$19,5,FALSE))/VLOOKUP($B512,Stats!$A$2:$AA$19,19,FALSE),""))</f>
        <v>-1.1196792941230576</v>
      </c>
      <c r="BF512" s="46"/>
      <c r="BG512" s="46"/>
      <c r="BH512" s="46">
        <f>IF(ISNUMBER(VLOOKUP($B512,Stats!$A$2:$AA$19,2,FALSE))=FALSE,"",IF(ISNUMBER(Z512),(Z512-VLOOKUP($B512,Stats!$A$2:$AA$19,8,FALSE))/VLOOKUP($B512,Stats!$A$2:$AA$19,22,FALSE),""))</f>
        <v>-0.47935479253396501</v>
      </c>
      <c r="BI512" s="46" t="str">
        <f>IF(ISNUMBER(VLOOKUP($B512,Stats!$A$2:$AA$19,2,FALSE))=FALSE,"",IF(ISNUMBER(#REF!),(#REF!-VLOOKUP($B512,Stats!$A$2:$AA$19,9,FALSE))/VLOOKUP($B512,Stats!$A$2:$AA$19,23,FALSE),""))</f>
        <v/>
      </c>
      <c r="BJ512" s="46" t="str">
        <f>IF(ISNUMBER(VLOOKUP($B512,Stats!$A$2:$AA$19,2,FALSE))=FALSE,"",IF(ISNUMBER(#REF!),(#REF!-VLOOKUP($B512,Stats!$A$2:$AA$19,10,FALSE))/VLOOKUP($B512,Stats!$A$2:$AA$19,24,FALSE),""))</f>
        <v/>
      </c>
      <c r="BK512" s="44">
        <f t="shared" si="100"/>
        <v>0.63996906812595067</v>
      </c>
      <c r="BL512" s="46" t="str">
        <f>IF(ISNUMBER(VLOOKUP($B512,Stats!$A$2:$AA$19,2,FALSE))=FALSE,"",IF(ISNUMBER(#REF!),(#REF!-VLOOKUP($B512,Stats!$A$2:$AA$19,11,FALSE))/VLOOKUP($B512,Stats!$A$2:$AA$19,25,FALSE),""))</f>
        <v/>
      </c>
      <c r="BM512" s="46">
        <f>IF(ISNUMBER(VLOOKUP($B512,Stats!$A$2:$AA$19,2,FALSE))=FALSE,"",IF(ISNUMBER(AA512),(AA512-VLOOKUP($B512,Stats!$A$2:$AA$19,12,FALSE))/VLOOKUP($B512,Stats!$A$2:$AA$19,26,FALSE),""))</f>
        <v>-0.66026421000301194</v>
      </c>
      <c r="BN512" s="46" t="str">
        <f>IF(ISNUMBER(VLOOKUP($B512,Stats!$A$2:$AA$19,2,FALSE))=FALSE,"",IF(ISNUMBER(#REF!),(#REF!-VLOOKUP($B512,Stats!$A$2:$AA$19,13,FALSE))/VLOOKUP($B512,Stats!$A$2:$AA$19,27,FALSE),""))</f>
        <v/>
      </c>
      <c r="BO512" s="46" t="str">
        <f>IF(ISNUMBER(VLOOKUP($B512,Stats!$A$2:$AA$19,2,FALSE))=FALSE,"",IF(ISNUMBER(#REF!),(#REF!-VLOOKUP($B512,Stats!$A$2:$AA$19,14,FALSE))/VLOOKUP($B512,Stats!$A$2:$AB$19,28,FALSE),""))</f>
        <v/>
      </c>
      <c r="BP512" s="46"/>
      <c r="BQ512" s="46">
        <f>IF(ISNUMBER(VLOOKUP($B512,Stats!$A$2:$AA$19,2,FALSE))=FALSE,"",IF(ISNUMBER(BM512),BM512,(VLOOKUP($B512,Stats!$A$2:$AT$19,46,FALSE)-VLOOKUP($B512,Stats!$A$2:$AA$19,12,FALSE))/VLOOKUP($B512,Stats!$A$2:$AA$19,26,FALSE)))</f>
        <v>-0.66026421000301194</v>
      </c>
      <c r="BR512" s="51">
        <f t="shared" si="101"/>
        <v>-0.66026421000301194</v>
      </c>
      <c r="BS512" s="32" t="str">
        <f t="shared" si="95"/>
        <v>9055_201424</v>
      </c>
      <c r="BT512" s="53">
        <f t="shared" si="96"/>
        <v>3.8949863855581607E-2</v>
      </c>
    </row>
    <row r="513" spans="1:72" x14ac:dyDescent="0.15">
      <c r="A513" s="16">
        <v>9055</v>
      </c>
      <c r="B513" s="17">
        <v>201425</v>
      </c>
      <c r="C513" s="3">
        <v>0</v>
      </c>
      <c r="D513" s="23">
        <v>-1.0176809210526327E-2</v>
      </c>
      <c r="E513" s="18">
        <v>3.122927974986985E-3</v>
      </c>
      <c r="F513" s="24">
        <v>4</v>
      </c>
      <c r="G513" s="24">
        <v>6</v>
      </c>
      <c r="H513" s="20">
        <v>1.2497405373367299E-3</v>
      </c>
      <c r="I513" s="20">
        <v>-2.5297730326853674E-3</v>
      </c>
      <c r="J513" s="24">
        <v>3</v>
      </c>
      <c r="K513" s="24">
        <v>6</v>
      </c>
      <c r="L513" s="20">
        <v>3.3388981636059967E-3</v>
      </c>
      <c r="M513" s="20">
        <v>-8.4833436788743777E-3</v>
      </c>
      <c r="N513" s="19">
        <v>0.97309999999999997</v>
      </c>
      <c r="O513" s="19">
        <v>1</v>
      </c>
      <c r="P513" s="25">
        <v>41974</v>
      </c>
      <c r="Q513" s="20">
        <v>-1.5106361113965572E-2</v>
      </c>
      <c r="R513" s="25">
        <v>41982</v>
      </c>
      <c r="S513" s="25">
        <f>IF(ISNUMBER(R513),VLOOKUP(B513,Index!$B$3:$AB$18,27,FALSE),"")</f>
        <v>41982</v>
      </c>
      <c r="T513" s="25">
        <f>IF(ISNUMBER($R513),VLOOKUP($B513,Index!$B$21:$AB$36,27,FALSE),"")</f>
        <v>41982</v>
      </c>
      <c r="U513" s="25">
        <f>IF(ISNUMBER($R513),VLOOKUP($B513,Index!$B$39:$AB$54,27,FALSE),"")</f>
        <v>41982</v>
      </c>
      <c r="W513" s="18">
        <v>-0.30530427631578982</v>
      </c>
      <c r="X513" s="19">
        <v>0.4</v>
      </c>
      <c r="Y513" s="18">
        <v>5.9253392217697307E-2</v>
      </c>
      <c r="Z513" s="19">
        <f t="shared" si="97"/>
        <v>0</v>
      </c>
      <c r="AA513" s="21" t="s">
        <v>25</v>
      </c>
      <c r="AB513" s="28"/>
      <c r="AC513" s="18">
        <v>9.3210701136708138E-2</v>
      </c>
      <c r="AD513" s="19">
        <v>0.16000000000000003</v>
      </c>
      <c r="AE513" s="18">
        <v>3.5109644893042717E-3</v>
      </c>
      <c r="AF513" s="19">
        <f t="shared" si="98"/>
        <v>0</v>
      </c>
      <c r="AG513" s="21" t="s">
        <v>25</v>
      </c>
      <c r="AH513" s="28"/>
      <c r="AK513" t="str">
        <f t="shared" ref="AK513:AX522" si="107">IF($B513=AK$2,$AA513,"")</f>
        <v/>
      </c>
      <c r="AL513" t="str">
        <f t="shared" si="107"/>
        <v/>
      </c>
      <c r="AM513" t="str">
        <f t="shared" si="107"/>
        <v/>
      </c>
      <c r="AN513" t="str">
        <f t="shared" si="107"/>
        <v/>
      </c>
      <c r="AO513" t="str">
        <f t="shared" si="107"/>
        <v/>
      </c>
      <c r="AP513" t="str">
        <f t="shared" si="107"/>
        <v/>
      </c>
      <c r="AQ513" t="str">
        <f t="shared" si="107"/>
        <v/>
      </c>
      <c r="AR513" t="str">
        <f t="shared" si="107"/>
        <v/>
      </c>
      <c r="AS513" t="str">
        <f t="shared" si="107"/>
        <v/>
      </c>
      <c r="AT513" t="str">
        <f t="shared" si="107"/>
        <v/>
      </c>
      <c r="AU513" t="str">
        <f t="shared" si="107"/>
        <v/>
      </c>
      <c r="AV513" t="str">
        <f t="shared" si="107"/>
        <v/>
      </c>
      <c r="AW513" t="str">
        <f t="shared" si="107"/>
        <v/>
      </c>
      <c r="AX513" t="str">
        <f t="shared" si="107"/>
        <v/>
      </c>
      <c r="AZ513" s="46">
        <f>IF(ISNUMBER(VLOOKUP($B513,Stats!$A$2:$AA$19,2,FALSE))=FALSE,"",IF(ISNUMBER(W513),(W513-VLOOKUP($B513,Stats!$A$2:$AA$19,2,FALSE))/VLOOKUP($B513,Stats!$A$2:$AA$19,16,FALSE),""))</f>
        <v>-0.86720372102944432</v>
      </c>
      <c r="BA513" s="46">
        <f>IF(ISNUMBER(VLOOKUP($B513,Stats!$A$2:$AA$19,2,FALSE))=FALSE,"",IF(ISNUMBER(X513),(X513-VLOOKUP($B513,Stats!$A$2:$AA$19,3,FALSE))/VLOOKUP($B513,Stats!$A$2:$AA$19,17,FALSE),""))</f>
        <v>-1.4240204331806594</v>
      </c>
      <c r="BB513" s="46"/>
      <c r="BC513" s="46"/>
      <c r="BD513" s="44">
        <f t="shared" si="94"/>
        <v>-1.145612077105052</v>
      </c>
      <c r="BE513" s="46">
        <f>IF(ISNUMBER(VLOOKUP($B513,Stats!$A$2:$AA$19,2,FALSE))=FALSE,"",IF(ISNUMBER(Y513),(Y513-VLOOKUP($B513,Stats!$A$2:$AA$19,5,FALSE))/VLOOKUP($B513,Stats!$A$2:$AA$19,19,FALSE),""))</f>
        <v>-1.2549966720007704</v>
      </c>
      <c r="BF513" s="46"/>
      <c r="BG513" s="46"/>
      <c r="BH513" s="46">
        <f>IF(ISNUMBER(VLOOKUP($B513,Stats!$A$2:$AA$19,2,FALSE))=FALSE,"",IF(ISNUMBER(Z513),(Z513-VLOOKUP($B513,Stats!$A$2:$AA$19,8,FALSE))/VLOOKUP($B513,Stats!$A$2:$AA$19,22,FALSE),""))</f>
        <v>-0.38938659637819406</v>
      </c>
      <c r="BI513" s="46" t="str">
        <f>IF(ISNUMBER(VLOOKUP($B513,Stats!$A$2:$AA$19,2,FALSE))=FALSE,"",IF(ISNUMBER(#REF!),(#REF!-VLOOKUP($B513,Stats!$A$2:$AA$19,9,FALSE))/VLOOKUP($B513,Stats!$A$2:$AA$19,23,FALSE),""))</f>
        <v/>
      </c>
      <c r="BJ513" s="46" t="str">
        <f>IF(ISNUMBER(VLOOKUP($B513,Stats!$A$2:$AA$19,2,FALSE))=FALSE,"",IF(ISNUMBER(#REF!),(#REF!-VLOOKUP($B513,Stats!$A$2:$AA$19,10,FALSE))/VLOOKUP($B513,Stats!$A$2:$AA$19,24,FALSE),""))</f>
        <v/>
      </c>
      <c r="BK513" s="44">
        <f t="shared" si="100"/>
        <v>0.76168169148708098</v>
      </c>
      <c r="BL513" s="46" t="str">
        <f>IF(ISNUMBER(VLOOKUP($B513,Stats!$A$2:$AA$19,2,FALSE))=FALSE,"",IF(ISNUMBER(#REF!),(#REF!-VLOOKUP($B513,Stats!$A$2:$AA$19,11,FALSE))/VLOOKUP($B513,Stats!$A$2:$AA$19,25,FALSE),""))</f>
        <v/>
      </c>
      <c r="BM513" s="46" t="str">
        <f>IF(ISNUMBER(VLOOKUP($B513,Stats!$A$2:$AA$19,2,FALSE))=FALSE,"",IF(ISNUMBER(AA513),(AA513-VLOOKUP($B513,Stats!$A$2:$AA$19,12,FALSE))/VLOOKUP($B513,Stats!$A$2:$AA$19,26,FALSE),""))</f>
        <v/>
      </c>
      <c r="BN513" s="46" t="str">
        <f>IF(ISNUMBER(VLOOKUP($B513,Stats!$A$2:$AA$19,2,FALSE))=FALSE,"",IF(ISNUMBER(#REF!),(#REF!-VLOOKUP($B513,Stats!$A$2:$AA$19,13,FALSE))/VLOOKUP($B513,Stats!$A$2:$AA$19,27,FALSE),""))</f>
        <v/>
      </c>
      <c r="BO513" s="46" t="str">
        <f>IF(ISNUMBER(VLOOKUP($B513,Stats!$A$2:$AA$19,2,FALSE))=FALSE,"",IF(ISNUMBER(#REF!),(#REF!-VLOOKUP($B513,Stats!$A$2:$AA$19,14,FALSE))/VLOOKUP($B513,Stats!$A$2:$AB$19,28,FALSE),""))</f>
        <v/>
      </c>
      <c r="BP513" s="46"/>
      <c r="BQ513" s="46">
        <f>IF(ISNUMBER(VLOOKUP($B513,Stats!$A$2:$AA$19,2,FALSE))=FALSE,"",IF(ISNUMBER(BM513),BM513,(VLOOKUP($B513,Stats!$A$2:$AT$19,46,FALSE)-VLOOKUP($B513,Stats!$A$2:$AA$19,12,FALSE))/VLOOKUP($B513,Stats!$A$2:$AA$19,26,FALSE)))</f>
        <v>-0.79776266374979832</v>
      </c>
      <c r="BR513" s="51">
        <f t="shared" si="101"/>
        <v>-0.79776266374979832</v>
      </c>
      <c r="BS513" s="32" t="str">
        <f t="shared" si="95"/>
        <v>9055_201425</v>
      </c>
      <c r="BT513" s="53">
        <f t="shared" si="96"/>
        <v>6.8334066721278452E-2</v>
      </c>
    </row>
    <row r="514" spans="1:72" x14ac:dyDescent="0.15">
      <c r="A514" s="16">
        <v>9055</v>
      </c>
      <c r="B514" s="17">
        <v>201426</v>
      </c>
      <c r="C514" s="3">
        <v>0</v>
      </c>
      <c r="D514" s="23">
        <v>5.2965001557794267E-3</v>
      </c>
      <c r="E514" s="18">
        <v>2.2585563153311246E-3</v>
      </c>
      <c r="F514" s="24">
        <v>6</v>
      </c>
      <c r="G514" s="24">
        <v>4</v>
      </c>
      <c r="H514" s="20">
        <v>1.9935321027056232E-3</v>
      </c>
      <c r="I514" s="20">
        <v>-1.6635839450601098E-3</v>
      </c>
      <c r="J514" s="24">
        <v>5</v>
      </c>
      <c r="K514" s="24">
        <v>3</v>
      </c>
      <c r="L514" s="20">
        <v>4.3836760254671869E-3</v>
      </c>
      <c r="M514" s="20">
        <v>-2.8101582014987692E-3</v>
      </c>
      <c r="N514" s="19">
        <v>0.96799999999999997</v>
      </c>
      <c r="O514" s="19">
        <v>1.0056098067733221</v>
      </c>
      <c r="P514" s="25">
        <v>41999</v>
      </c>
      <c r="Q514" s="20">
        <v>-4.6748389777686583E-3</v>
      </c>
      <c r="R514" s="25">
        <v>41990</v>
      </c>
      <c r="S514" s="25">
        <f>IF(ISNUMBER(R514),VLOOKUP(B514,Index!$B$3:$AB$18,27,FALSE),"")</f>
        <v>41997</v>
      </c>
      <c r="T514" s="25">
        <f>IF(ISNUMBER($R514),VLOOKUP($B514,Index!$B$21:$AB$36,27,FALSE),"")</f>
        <v>41996</v>
      </c>
      <c r="U514" s="25">
        <f>IF(ISNUMBER($R514),VLOOKUP($B514,Index!$B$39:$AB$54,27,FALSE),"")</f>
        <v>41996</v>
      </c>
      <c r="W514" s="18">
        <v>0.1588950046733828</v>
      </c>
      <c r="X514" s="19">
        <v>0.6</v>
      </c>
      <c r="Y514" s="18">
        <v>4.2853093081222954E-2</v>
      </c>
      <c r="Z514" s="19">
        <f t="shared" si="97"/>
        <v>7</v>
      </c>
      <c r="AA514" s="21">
        <v>1.1329802333229224</v>
      </c>
      <c r="AB514" s="28"/>
      <c r="AC514" s="18">
        <v>2.5247622510154343E-2</v>
      </c>
      <c r="AD514" s="19">
        <v>0.36</v>
      </c>
      <c r="AE514" s="18">
        <v>1.8363875866279585E-3</v>
      </c>
      <c r="AF514" s="19">
        <f t="shared" si="98"/>
        <v>49</v>
      </c>
      <c r="AG514" s="21">
        <v>1.2836442091004636</v>
      </c>
      <c r="AH514" s="28"/>
      <c r="AK514" t="str">
        <f t="shared" si="107"/>
        <v/>
      </c>
      <c r="AL514" t="str">
        <f t="shared" si="107"/>
        <v/>
      </c>
      <c r="AM514" t="str">
        <f t="shared" si="107"/>
        <v/>
      </c>
      <c r="AN514" t="str">
        <f t="shared" si="107"/>
        <v/>
      </c>
      <c r="AO514" t="str">
        <f t="shared" si="107"/>
        <v/>
      </c>
      <c r="AP514">
        <f t="shared" si="107"/>
        <v>1.1329802333229224</v>
      </c>
      <c r="AQ514" t="str">
        <f t="shared" si="107"/>
        <v/>
      </c>
      <c r="AR514" t="str">
        <f t="shared" si="107"/>
        <v/>
      </c>
      <c r="AS514" t="str">
        <f t="shared" si="107"/>
        <v/>
      </c>
      <c r="AT514" t="str">
        <f t="shared" si="107"/>
        <v/>
      </c>
      <c r="AU514" t="str">
        <f t="shared" si="107"/>
        <v/>
      </c>
      <c r="AV514" t="str">
        <f t="shared" si="107"/>
        <v/>
      </c>
      <c r="AW514" t="str">
        <f t="shared" si="107"/>
        <v/>
      </c>
      <c r="AX514" t="str">
        <f t="shared" si="107"/>
        <v/>
      </c>
      <c r="AZ514" s="46">
        <f>IF(ISNUMBER(VLOOKUP($B514,Stats!$A$2:$AA$19,2,FALSE))=FALSE,"",IF(ISNUMBER(W514),(W514-VLOOKUP($B514,Stats!$A$2:$AA$19,2,FALSE))/VLOOKUP($B514,Stats!$A$2:$AA$19,16,FALSE),""))</f>
        <v>-0.3504784440308244</v>
      </c>
      <c r="BA514" s="46">
        <f>IF(ISNUMBER(VLOOKUP($B514,Stats!$A$2:$AA$19,2,FALSE))=FALSE,"",IF(ISNUMBER(X514),(X514-VLOOKUP($B514,Stats!$A$2:$AA$19,3,FALSE))/VLOOKUP($B514,Stats!$A$2:$AA$19,17,FALSE),""))</f>
        <v>0.11585391847087115</v>
      </c>
      <c r="BB514" s="46"/>
      <c r="BC514" s="46"/>
      <c r="BD514" s="44">
        <f t="shared" si="94"/>
        <v>-0.11731226277997663</v>
      </c>
      <c r="BE514" s="46">
        <f>IF(ISNUMBER(VLOOKUP($B514,Stats!$A$2:$AA$19,2,FALSE))=FALSE,"",IF(ISNUMBER(Y514),(Y514-VLOOKUP($B514,Stats!$A$2:$AA$19,5,FALSE))/VLOOKUP($B514,Stats!$A$2:$AA$19,19,FALSE),""))</f>
        <v>-1.2410685570517541</v>
      </c>
      <c r="BF514" s="46"/>
      <c r="BG514" s="46"/>
      <c r="BH514" s="46">
        <f>IF(ISNUMBER(VLOOKUP($B514,Stats!$A$2:$AA$19,2,FALSE))=FALSE,"",IF(ISNUMBER(Z514),(Z514-VLOOKUP($B514,Stats!$A$2:$AA$19,8,FALSE))/VLOOKUP($B514,Stats!$A$2:$AA$19,22,FALSE),""))</f>
        <v>2.9003222696250877</v>
      </c>
      <c r="BI514" s="46" t="str">
        <f>IF(ISNUMBER(VLOOKUP($B514,Stats!$A$2:$AA$19,2,FALSE))=FALSE,"",IF(ISNUMBER(#REF!),(#REF!-VLOOKUP($B514,Stats!$A$2:$AA$19,9,FALSE))/VLOOKUP($B514,Stats!$A$2:$AA$19,23,FALSE),""))</f>
        <v/>
      </c>
      <c r="BJ514" s="46" t="str">
        <f>IF(ISNUMBER(VLOOKUP($B514,Stats!$A$2:$AA$19,2,FALSE))=FALSE,"",IF(ISNUMBER(#REF!),(#REF!-VLOOKUP($B514,Stats!$A$2:$AA$19,10,FALSE))/VLOOKUP($B514,Stats!$A$2:$AA$19,24,FALSE),""))</f>
        <v/>
      </c>
      <c r="BK514" s="44">
        <f t="shared" si="100"/>
        <v>1.7388446708237542</v>
      </c>
      <c r="BL514" s="46" t="str">
        <f>IF(ISNUMBER(VLOOKUP($B514,Stats!$A$2:$AA$19,2,FALSE))=FALSE,"",IF(ISNUMBER(#REF!),(#REF!-VLOOKUP($B514,Stats!$A$2:$AA$19,11,FALSE))/VLOOKUP($B514,Stats!$A$2:$AA$19,25,FALSE),""))</f>
        <v/>
      </c>
      <c r="BM514" s="46">
        <f>IF(ISNUMBER(VLOOKUP($B514,Stats!$A$2:$AA$19,2,FALSE))=FALSE,"",IF(ISNUMBER(AA514),(AA514-VLOOKUP($B514,Stats!$A$2:$AA$19,12,FALSE))/VLOOKUP($B514,Stats!$A$2:$AA$19,26,FALSE),""))</f>
        <v>-0.34959966180926833</v>
      </c>
      <c r="BN514" s="46" t="str">
        <f>IF(ISNUMBER(VLOOKUP($B514,Stats!$A$2:$AA$19,2,FALSE))=FALSE,"",IF(ISNUMBER(#REF!),(#REF!-VLOOKUP($B514,Stats!$A$2:$AA$19,13,FALSE))/VLOOKUP($B514,Stats!$A$2:$AA$19,27,FALSE),""))</f>
        <v/>
      </c>
      <c r="BO514" s="46" t="str">
        <f>IF(ISNUMBER(VLOOKUP($B514,Stats!$A$2:$AA$19,2,FALSE))=FALSE,"",IF(ISNUMBER(#REF!),(#REF!-VLOOKUP($B514,Stats!$A$2:$AA$19,14,FALSE))/VLOOKUP($B514,Stats!$A$2:$AB$19,28,FALSE),""))</f>
        <v/>
      </c>
      <c r="BP514" s="46"/>
      <c r="BQ514" s="46">
        <f>IF(ISNUMBER(VLOOKUP($B514,Stats!$A$2:$AA$19,2,FALSE))=FALSE,"",IF(ISNUMBER(BM514),BM514,(VLOOKUP($B514,Stats!$A$2:$AT$19,46,FALSE)-VLOOKUP($B514,Stats!$A$2:$AA$19,12,FALSE))/VLOOKUP($B514,Stats!$A$2:$AA$19,26,FALSE)))</f>
        <v>-0.34959966180926833</v>
      </c>
      <c r="BR514" s="51">
        <f t="shared" si="101"/>
        <v>-0.34959966180926833</v>
      </c>
      <c r="BS514" s="32" t="str">
        <f t="shared" si="95"/>
        <v>9055_201426</v>
      </c>
      <c r="BT514" s="53">
        <f t="shared" si="96"/>
        <v>0.94992441757640333</v>
      </c>
    </row>
    <row r="515" spans="1:72" x14ac:dyDescent="0.15">
      <c r="A515" s="16">
        <v>9055</v>
      </c>
      <c r="B515" s="17">
        <v>201427</v>
      </c>
      <c r="C515" s="3">
        <v>0</v>
      </c>
      <c r="D515" s="23">
        <v>9.2975206611578542E-4</v>
      </c>
      <c r="E515" s="18">
        <v>8.4521659805127363E-4</v>
      </c>
      <c r="F515" s="24">
        <v>2</v>
      </c>
      <c r="G515" s="24">
        <v>1</v>
      </c>
      <c r="H515" s="20">
        <v>7.7468671165858982E-4</v>
      </c>
      <c r="I515" s="20">
        <v>-6.1919504643959122E-4</v>
      </c>
      <c r="J515" s="24">
        <v>1</v>
      </c>
      <c r="K515" s="24">
        <v>1</v>
      </c>
      <c r="L515" s="20">
        <v>1.0330578512396382E-3</v>
      </c>
      <c r="M515" s="20">
        <v>-6.1919504643959122E-4</v>
      </c>
      <c r="N515" s="19">
        <v>0.96899999999999997</v>
      </c>
      <c r="O515" s="19">
        <v>1</v>
      </c>
      <c r="P515" s="25">
        <v>42002</v>
      </c>
      <c r="Q515" s="20">
        <v>-6.1919504643959122E-4</v>
      </c>
      <c r="R515" s="25">
        <v>42003</v>
      </c>
      <c r="S515" s="25">
        <f>IF(ISNUMBER(R515),VLOOKUP(B515,Index!$B$3:$AB$18,27,FALSE),"")</f>
        <v>42002</v>
      </c>
      <c r="T515" s="25">
        <f>IF(ISNUMBER($R515),VLOOKUP($B515,Index!$B$21:$AB$36,27,FALSE),"")</f>
        <v>42003</v>
      </c>
      <c r="U515" s="25">
        <f>IF(ISNUMBER($R515),VLOOKUP($B515,Index!$B$39:$AB$54,27,FALSE),"")</f>
        <v>42003</v>
      </c>
      <c r="W515" s="18">
        <v>0.11157024793389425</v>
      </c>
      <c r="X515" s="19">
        <v>0.66666666666666663</v>
      </c>
      <c r="Y515" s="18">
        <v>1.6036857396126356E-2</v>
      </c>
      <c r="Z515" s="19">
        <f t="shared" si="97"/>
        <v>1</v>
      </c>
      <c r="AA515" s="21">
        <v>1.5015495867770838</v>
      </c>
      <c r="AB515" s="28"/>
      <c r="AC515" s="18">
        <v>1.2447920224030634E-2</v>
      </c>
      <c r="AD515" s="19">
        <v>0.44444444444444442</v>
      </c>
      <c r="AE515" s="18">
        <v>2.5718079514369262E-4</v>
      </c>
      <c r="AF515" s="19">
        <f t="shared" si="98"/>
        <v>1</v>
      </c>
      <c r="AG515" s="21">
        <v>2.2546511615504312</v>
      </c>
      <c r="AH515" s="28"/>
      <c r="AK515" t="str">
        <f t="shared" si="107"/>
        <v/>
      </c>
      <c r="AL515" t="str">
        <f t="shared" si="107"/>
        <v/>
      </c>
      <c r="AM515" t="str">
        <f t="shared" si="107"/>
        <v/>
      </c>
      <c r="AN515" t="str">
        <f t="shared" si="107"/>
        <v/>
      </c>
      <c r="AO515" t="str">
        <f t="shared" si="107"/>
        <v/>
      </c>
      <c r="AP515" t="str">
        <f t="shared" si="107"/>
        <v/>
      </c>
      <c r="AQ515">
        <f t="shared" si="107"/>
        <v>1.5015495867770838</v>
      </c>
      <c r="AR515" t="str">
        <f t="shared" si="107"/>
        <v/>
      </c>
      <c r="AS515" t="str">
        <f t="shared" si="107"/>
        <v/>
      </c>
      <c r="AT515" t="str">
        <f t="shared" si="107"/>
        <v/>
      </c>
      <c r="AU515" t="str">
        <f t="shared" si="107"/>
        <v/>
      </c>
      <c r="AV515" t="str">
        <f t="shared" si="107"/>
        <v/>
      </c>
      <c r="AW515" t="str">
        <f t="shared" si="107"/>
        <v/>
      </c>
      <c r="AX515" t="str">
        <f t="shared" si="107"/>
        <v/>
      </c>
      <c r="AZ515" s="46">
        <f>IF(ISNUMBER(VLOOKUP($B515,Stats!$A$2:$AA$19,2,FALSE))=FALSE,"",IF(ISNUMBER(W515),(W515-VLOOKUP($B515,Stats!$A$2:$AA$19,2,FALSE))/VLOOKUP($B515,Stats!$A$2:$AA$19,16,FALSE),""))</f>
        <v>-0.32041681583566922</v>
      </c>
      <c r="BA515" s="46">
        <f>IF(ISNUMBER(VLOOKUP($B515,Stats!$A$2:$AA$19,2,FALSE))=FALSE,"",IF(ISNUMBER(X515),(X515-VLOOKUP($B515,Stats!$A$2:$AA$19,3,FALSE))/VLOOKUP($B515,Stats!$A$2:$AA$19,17,FALSE),""))</f>
        <v>0.191037174757621</v>
      </c>
      <c r="BB515" s="46"/>
      <c r="BC515" s="46"/>
      <c r="BD515" s="44">
        <f t="shared" ref="BD515:BD578" si="108">IF(ISNUMBER(AZ515),MAX(-3,MIN(3,SUM(0,AZ515)))*$AZ$1+MAX(-3,MIN(3,SUM(0,BA515)))*$BA$1+$BB$1*MAX(-3,MIN(3,SUM(0,BC515))),"")</f>
        <v>-6.4689820539024112E-2</v>
      </c>
      <c r="BE515" s="46">
        <f>IF(ISNUMBER(VLOOKUP($B515,Stats!$A$2:$AA$19,2,FALSE))=FALSE,"",IF(ISNUMBER(Y515),(Y515-VLOOKUP($B515,Stats!$A$2:$AA$19,5,FALSE))/VLOOKUP($B515,Stats!$A$2:$AA$19,19,FALSE),""))</f>
        <v>-1.2860390047561214</v>
      </c>
      <c r="BF515" s="46"/>
      <c r="BG515" s="46"/>
      <c r="BH515" s="46">
        <f>IF(ISNUMBER(VLOOKUP($B515,Stats!$A$2:$AA$19,2,FALSE))=FALSE,"",IF(ISNUMBER(Z515),(Z515-VLOOKUP($B515,Stats!$A$2:$AA$19,8,FALSE))/VLOOKUP($B515,Stats!$A$2:$AA$19,22,FALSE),""))</f>
        <v>0.41115882059143566</v>
      </c>
      <c r="BI515" s="46" t="str">
        <f>IF(ISNUMBER(VLOOKUP($B515,Stats!$A$2:$AA$19,2,FALSE))=FALSE,"",IF(ISNUMBER(#REF!),(#REF!-VLOOKUP($B515,Stats!$A$2:$AA$19,9,FALSE))/VLOOKUP($B515,Stats!$A$2:$AA$19,23,FALSE),""))</f>
        <v/>
      </c>
      <c r="BJ515" s="46" t="str">
        <f>IF(ISNUMBER(VLOOKUP($B515,Stats!$A$2:$AA$19,2,FALSE))=FALSE,"",IF(ISNUMBER(#REF!),(#REF!-VLOOKUP($B515,Stats!$A$2:$AA$19,10,FALSE))/VLOOKUP($B515,Stats!$A$2:$AA$19,24,FALSE),""))</f>
        <v/>
      </c>
      <c r="BK515" s="44">
        <f t="shared" si="100"/>
        <v>1.0235749495067157</v>
      </c>
      <c r="BL515" s="46" t="str">
        <f>IF(ISNUMBER(VLOOKUP($B515,Stats!$A$2:$AA$19,2,FALSE))=FALSE,"",IF(ISNUMBER(#REF!),(#REF!-VLOOKUP($B515,Stats!$A$2:$AA$19,11,FALSE))/VLOOKUP($B515,Stats!$A$2:$AA$19,25,FALSE),""))</f>
        <v/>
      </c>
      <c r="BM515" s="46">
        <f>IF(ISNUMBER(VLOOKUP($B515,Stats!$A$2:$AA$19,2,FALSE))=FALSE,"",IF(ISNUMBER(AA515),(AA515-VLOOKUP($B515,Stats!$A$2:$AA$19,12,FALSE))/VLOOKUP($B515,Stats!$A$2:$AA$19,26,FALSE),""))</f>
        <v>-0.34969376288129106</v>
      </c>
      <c r="BN515" s="46" t="str">
        <f>IF(ISNUMBER(VLOOKUP($B515,Stats!$A$2:$AA$19,2,FALSE))=FALSE,"",IF(ISNUMBER(#REF!),(#REF!-VLOOKUP($B515,Stats!$A$2:$AA$19,13,FALSE))/VLOOKUP($B515,Stats!$A$2:$AA$19,27,FALSE),""))</f>
        <v/>
      </c>
      <c r="BO515" s="46" t="str">
        <f>IF(ISNUMBER(VLOOKUP($B515,Stats!$A$2:$AA$19,2,FALSE))=FALSE,"",IF(ISNUMBER(#REF!),(#REF!-VLOOKUP($B515,Stats!$A$2:$AA$19,14,FALSE))/VLOOKUP($B515,Stats!$A$2:$AB$19,28,FALSE),""))</f>
        <v/>
      </c>
      <c r="BP515" s="46"/>
      <c r="BQ515" s="46">
        <f>IF(ISNUMBER(VLOOKUP($B515,Stats!$A$2:$AA$19,2,FALSE))=FALSE,"",IF(ISNUMBER(BM515),BM515,(VLOOKUP($B515,Stats!$A$2:$AT$19,46,FALSE)-VLOOKUP($B515,Stats!$A$2:$AA$19,12,FALSE))/VLOOKUP($B515,Stats!$A$2:$AA$19,26,FALSE)))</f>
        <v>-0.34969376288129106</v>
      </c>
      <c r="BR515" s="51">
        <f t="shared" si="101"/>
        <v>-0.34969376288129106</v>
      </c>
      <c r="BS515" s="32" t="str">
        <f t="shared" ref="BS515:BS578" si="109">IF(ISNUMBER(AZ515),CONCATENATE(A515,"_",B515),"")</f>
        <v>9055_201427</v>
      </c>
      <c r="BT515" s="53">
        <f t="shared" ref="BT515:BT578" si="110">IF(ISNUMBER(AZ515),BD515*$BD$1+BK515*$BK$1+$BR$1*BR515,"")</f>
        <v>0.53126825301996639</v>
      </c>
    </row>
    <row r="516" spans="1:72" x14ac:dyDescent="0.15">
      <c r="A516" s="16">
        <v>9055</v>
      </c>
      <c r="B516" s="17">
        <v>201501</v>
      </c>
      <c r="C516" s="3">
        <v>0</v>
      </c>
      <c r="D516" s="23">
        <v>-1.3417277324800914E-3</v>
      </c>
      <c r="E516" s="18">
        <v>6.1828282364581513E-4</v>
      </c>
      <c r="F516" s="24">
        <v>2</v>
      </c>
      <c r="G516" s="24">
        <v>3</v>
      </c>
      <c r="H516" s="20">
        <v>3.1023784901762497E-4</v>
      </c>
      <c r="I516" s="20">
        <v>-6.5405314559293293E-4</v>
      </c>
      <c r="J516" s="24">
        <v>1</v>
      </c>
      <c r="K516" s="24">
        <v>3</v>
      </c>
      <c r="L516" s="20">
        <v>6.2047569803524993E-4</v>
      </c>
      <c r="M516" s="20">
        <v>-1.0330578512396382E-3</v>
      </c>
      <c r="N516" s="19">
        <v>0.96889999999999998</v>
      </c>
      <c r="O516" s="19">
        <v>1</v>
      </c>
      <c r="P516" s="25">
        <v>42009</v>
      </c>
      <c r="Q516" s="20">
        <v>-1.9609866859324754E-3</v>
      </c>
      <c r="R516" s="25">
        <v>42012</v>
      </c>
      <c r="S516" s="25">
        <f>IF(ISNUMBER(R516),VLOOKUP(B516,Index!$B$3:$AB$18,27,FALSE),"")</f>
        <v>42013</v>
      </c>
      <c r="T516" s="25">
        <f>IF(ISNUMBER($R516),VLOOKUP($B516,Index!$B$21:$AB$36,27,FALSE),"")</f>
        <v>42013</v>
      </c>
      <c r="U516" s="25">
        <f>IF(ISNUMBER($R516),VLOOKUP($B516,Index!$B$39:$AB$54,27,FALSE),"")</f>
        <v>42011</v>
      </c>
      <c r="W516" s="18">
        <v>-9.6604396738566578E-2</v>
      </c>
      <c r="X516" s="19">
        <v>0.4</v>
      </c>
      <c r="Y516" s="18">
        <v>1.1731091765285922E-2</v>
      </c>
      <c r="Z516" s="19">
        <f t="shared" ref="Z516:Z579" si="111">IF(ISNUMBER(B516),ABS(R516-S516),"")</f>
        <v>1</v>
      </c>
      <c r="AA516" s="21" t="s">
        <v>25</v>
      </c>
      <c r="AB516" s="28"/>
      <c r="AC516" s="18">
        <v>9.3324094692223726E-3</v>
      </c>
      <c r="AD516" s="19">
        <v>0.16000000000000003</v>
      </c>
      <c r="AE516" s="18">
        <v>1.3761851400555917E-4</v>
      </c>
      <c r="AF516" s="19">
        <f t="shared" ref="AF516:AF579" si="112">IF(ISNUMBER(B516),(ABS(R516-S516))^2,"")</f>
        <v>1</v>
      </c>
      <c r="AG516" s="21" t="s">
        <v>25</v>
      </c>
      <c r="AH516" s="28"/>
      <c r="AK516" t="str">
        <f t="shared" si="107"/>
        <v/>
      </c>
      <c r="AL516" t="str">
        <f t="shared" si="107"/>
        <v/>
      </c>
      <c r="AM516" t="str">
        <f t="shared" si="107"/>
        <v/>
      </c>
      <c r="AN516" t="str">
        <f t="shared" si="107"/>
        <v/>
      </c>
      <c r="AO516" t="str">
        <f t="shared" si="107"/>
        <v/>
      </c>
      <c r="AP516" t="str">
        <f t="shared" si="107"/>
        <v/>
      </c>
      <c r="AQ516" t="str">
        <f t="shared" si="107"/>
        <v/>
      </c>
      <c r="AR516" t="str">
        <f t="shared" si="107"/>
        <v/>
      </c>
      <c r="AS516" t="str">
        <f t="shared" si="107"/>
        <v/>
      </c>
      <c r="AT516" t="str">
        <f t="shared" si="107"/>
        <v/>
      </c>
      <c r="AU516" t="str">
        <f t="shared" si="107"/>
        <v/>
      </c>
      <c r="AV516" t="str">
        <f t="shared" si="107"/>
        <v/>
      </c>
      <c r="AW516" t="str">
        <f t="shared" si="107"/>
        <v/>
      </c>
      <c r="AX516" t="str">
        <f t="shared" si="107"/>
        <v/>
      </c>
      <c r="AZ516" s="46">
        <f>IF(ISNUMBER(VLOOKUP($B516,Stats!$A$2:$AA$19,2,FALSE))=FALSE,"",IF(ISNUMBER(W516),(W516-VLOOKUP($B516,Stats!$A$2:$AA$19,2,FALSE))/VLOOKUP($B516,Stats!$A$2:$AA$19,16,FALSE),""))</f>
        <v>-0.66184658403091434</v>
      </c>
      <c r="BA516" s="46">
        <f>IF(ISNUMBER(VLOOKUP($B516,Stats!$A$2:$AA$19,2,FALSE))=FALSE,"",IF(ISNUMBER(X516),(X516-VLOOKUP($B516,Stats!$A$2:$AA$19,3,FALSE))/VLOOKUP($B516,Stats!$A$2:$AA$19,17,FALSE),""))</f>
        <v>-0.84220341465677562</v>
      </c>
      <c r="BB516" s="46"/>
      <c r="BC516" s="46"/>
      <c r="BD516" s="44">
        <f t="shared" si="108"/>
        <v>-0.75202499934384504</v>
      </c>
      <c r="BE516" s="46">
        <f>IF(ISNUMBER(VLOOKUP($B516,Stats!$A$2:$AA$19,2,FALSE))=FALSE,"",IF(ISNUMBER(Y516),(Y516-VLOOKUP($B516,Stats!$A$2:$AA$19,5,FALSE))/VLOOKUP($B516,Stats!$A$2:$AA$19,19,FALSE),""))</f>
        <v>-1.3724857803042123</v>
      </c>
      <c r="BF516" s="46"/>
      <c r="BG516" s="46"/>
      <c r="BH516" s="46">
        <f>IF(ISNUMBER(VLOOKUP($B516,Stats!$A$2:$AA$19,2,FALSE))=FALSE,"",IF(ISNUMBER(Z516),(Z516-VLOOKUP($B516,Stats!$A$2:$AA$19,8,FALSE))/VLOOKUP($B516,Stats!$A$2:$AA$19,22,FALSE),""))</f>
        <v>0.57826828658858598</v>
      </c>
      <c r="BI516" s="46" t="str">
        <f>IF(ISNUMBER(VLOOKUP($B516,Stats!$A$2:$AA$19,2,FALSE))=FALSE,"",IF(ISNUMBER(#REF!),(#REF!-VLOOKUP($B516,Stats!$A$2:$AA$19,9,FALSE))/VLOOKUP($B516,Stats!$A$2:$AA$19,23,FALSE),""))</f>
        <v/>
      </c>
      <c r="BJ516" s="46" t="str">
        <f>IF(ISNUMBER(VLOOKUP($B516,Stats!$A$2:$AA$19,2,FALSE))=FALSE,"",IF(ISNUMBER(#REF!),(#REF!-VLOOKUP($B516,Stats!$A$2:$AA$19,10,FALSE))/VLOOKUP($B516,Stats!$A$2:$AA$19,24,FALSE),""))</f>
        <v/>
      </c>
      <c r="BK516" s="44">
        <f t="shared" si="100"/>
        <v>1.1342205321895242</v>
      </c>
      <c r="BL516" s="46" t="str">
        <f>IF(ISNUMBER(VLOOKUP($B516,Stats!$A$2:$AA$19,2,FALSE))=FALSE,"",IF(ISNUMBER(#REF!),(#REF!-VLOOKUP($B516,Stats!$A$2:$AA$19,11,FALSE))/VLOOKUP($B516,Stats!$A$2:$AA$19,25,FALSE),""))</f>
        <v/>
      </c>
      <c r="BM516" s="46" t="str">
        <f>IF(ISNUMBER(VLOOKUP($B516,Stats!$A$2:$AA$19,2,FALSE))=FALSE,"",IF(ISNUMBER(AA516),(AA516-VLOOKUP($B516,Stats!$A$2:$AA$19,12,FALSE))/VLOOKUP($B516,Stats!$A$2:$AA$19,26,FALSE),""))</f>
        <v/>
      </c>
      <c r="BN516" s="46" t="str">
        <f>IF(ISNUMBER(VLOOKUP($B516,Stats!$A$2:$AA$19,2,FALSE))=FALSE,"",IF(ISNUMBER(#REF!),(#REF!-VLOOKUP($B516,Stats!$A$2:$AA$19,13,FALSE))/VLOOKUP($B516,Stats!$A$2:$AA$19,27,FALSE),""))</f>
        <v/>
      </c>
      <c r="BO516" s="46" t="str">
        <f>IF(ISNUMBER(VLOOKUP($B516,Stats!$A$2:$AA$19,2,FALSE))=FALSE,"",IF(ISNUMBER(#REF!),(#REF!-VLOOKUP($B516,Stats!$A$2:$AA$19,14,FALSE))/VLOOKUP($B516,Stats!$A$2:$AB$19,28,FALSE),""))</f>
        <v/>
      </c>
      <c r="BP516" s="46"/>
      <c r="BQ516" s="46">
        <f>IF(ISNUMBER(VLOOKUP($B516,Stats!$A$2:$AA$19,2,FALSE))=FALSE,"",IF(ISNUMBER(BM516),BM516,(VLOOKUP($B516,Stats!$A$2:$AT$19,46,FALSE)-VLOOKUP($B516,Stats!$A$2:$AA$19,12,FALSE))/VLOOKUP($B516,Stats!$A$2:$AA$19,26,FALSE)))</f>
        <v>-0.44163421963286131</v>
      </c>
      <c r="BR516" s="51">
        <f t="shared" si="101"/>
        <v>-0.44163421963286131</v>
      </c>
      <c r="BS516" s="32" t="str">
        <f t="shared" si="109"/>
        <v>9055_201501</v>
      </c>
      <c r="BT516" s="53">
        <f t="shared" si="110"/>
        <v>0.44180047551837326</v>
      </c>
    </row>
    <row r="517" spans="1:72" x14ac:dyDescent="0.15">
      <c r="A517" s="16">
        <v>9055</v>
      </c>
      <c r="B517" s="17">
        <v>201502</v>
      </c>
      <c r="C517" s="3">
        <v>0</v>
      </c>
      <c r="D517" s="23">
        <v>8.3712277800744861E-3</v>
      </c>
      <c r="E517" s="18">
        <v>6.6802158295981614E-4</v>
      </c>
      <c r="F517" s="24">
        <v>10</v>
      </c>
      <c r="G517" s="24">
        <v>0</v>
      </c>
      <c r="H517" s="20">
        <v>8.3418653536659892E-4</v>
      </c>
      <c r="I517" s="20" t="s">
        <v>25</v>
      </c>
      <c r="J517" s="24">
        <v>10</v>
      </c>
      <c r="K517" s="24">
        <v>0</v>
      </c>
      <c r="L517" s="20">
        <v>1.853568118628468E-3</v>
      </c>
      <c r="M517" s="20">
        <v>0</v>
      </c>
      <c r="N517" s="19">
        <v>0.97570000000000001</v>
      </c>
      <c r="O517" s="19">
        <v>1.0078504286747236</v>
      </c>
      <c r="P517" s="25">
        <v>42027</v>
      </c>
      <c r="Q517" s="20">
        <v>0</v>
      </c>
      <c r="R517" s="25">
        <v>42016</v>
      </c>
      <c r="S517" s="25">
        <f>IF(ISNUMBER(R517),VLOOKUP(B517,Index!$B$3:$AB$18,27,FALSE),"")</f>
        <v>42023</v>
      </c>
      <c r="T517" s="25">
        <f>IF(ISNUMBER($R517),VLOOKUP($B517,Index!$B$21:$AB$36,27,FALSE),"")</f>
        <v>42023</v>
      </c>
      <c r="U517" s="25">
        <f>IF(ISNUMBER($R517),VLOOKUP($B517,Index!$B$39:$AB$54,27,FALSE),"")</f>
        <v>42027</v>
      </c>
      <c r="W517" s="18">
        <v>0.25113683340223458</v>
      </c>
      <c r="X517" s="19">
        <v>1</v>
      </c>
      <c r="Y517" s="18">
        <v>1.2674818369824866E-2</v>
      </c>
      <c r="Z517" s="19">
        <f t="shared" si="111"/>
        <v>7</v>
      </c>
      <c r="AA517" s="21" t="s">
        <v>25</v>
      </c>
      <c r="AB517" s="28"/>
      <c r="AC517" s="18">
        <v>6.3069709091301732E-2</v>
      </c>
      <c r="AD517" s="19">
        <v>1</v>
      </c>
      <c r="AE517" s="18">
        <v>1.6065102070804988E-4</v>
      </c>
      <c r="AF517" s="19">
        <f t="shared" si="112"/>
        <v>49</v>
      </c>
      <c r="AG517" s="21" t="s">
        <v>25</v>
      </c>
      <c r="AH517" s="28"/>
      <c r="AK517" t="str">
        <f t="shared" si="107"/>
        <v/>
      </c>
      <c r="AL517" t="str">
        <f t="shared" si="107"/>
        <v/>
      </c>
      <c r="AM517" t="str">
        <f t="shared" si="107"/>
        <v/>
      </c>
      <c r="AN517" t="str">
        <f t="shared" si="107"/>
        <v/>
      </c>
      <c r="AO517" t="str">
        <f t="shared" si="107"/>
        <v/>
      </c>
      <c r="AP517" t="str">
        <f t="shared" si="107"/>
        <v/>
      </c>
      <c r="AQ517" t="str">
        <f t="shared" si="107"/>
        <v/>
      </c>
      <c r="AR517" t="str">
        <f t="shared" si="107"/>
        <v/>
      </c>
      <c r="AS517" t="str">
        <f t="shared" si="107"/>
        <v/>
      </c>
      <c r="AT517" t="str">
        <f t="shared" si="107"/>
        <v/>
      </c>
      <c r="AU517" t="str">
        <f t="shared" si="107"/>
        <v/>
      </c>
      <c r="AV517" t="str">
        <f t="shared" si="107"/>
        <v/>
      </c>
      <c r="AW517" t="str">
        <f t="shared" si="107"/>
        <v/>
      </c>
      <c r="AX517" t="str">
        <f t="shared" si="107"/>
        <v/>
      </c>
      <c r="AZ517" s="46">
        <f>IF(ISNUMBER(VLOOKUP($B517,Stats!$A$2:$AA$19,2,FALSE))=FALSE,"",IF(ISNUMBER(W517),(W517-VLOOKUP($B517,Stats!$A$2:$AA$19,2,FALSE))/VLOOKUP($B517,Stats!$A$2:$AA$19,16,FALSE),""))</f>
        <v>-0.65223774509569621</v>
      </c>
      <c r="BA517" s="46">
        <f>IF(ISNUMBER(VLOOKUP($B517,Stats!$A$2:$AA$19,2,FALSE))=FALSE,"",IF(ISNUMBER(X517),(X517-VLOOKUP($B517,Stats!$A$2:$AA$19,3,FALSE))/VLOOKUP($B517,Stats!$A$2:$AA$19,17,FALSE),""))</f>
        <v>3.1066904956098087</v>
      </c>
      <c r="BB517" s="46"/>
      <c r="BC517" s="46"/>
      <c r="BD517" s="44">
        <f t="shared" si="108"/>
        <v>1.1738811274521519</v>
      </c>
      <c r="BE517" s="46">
        <f>IF(ISNUMBER(VLOOKUP($B517,Stats!$A$2:$AA$19,2,FALSE))=FALSE,"",IF(ISNUMBER(Y517),(Y517-VLOOKUP($B517,Stats!$A$2:$AA$19,5,FALSE))/VLOOKUP($B517,Stats!$A$2:$AA$19,19,FALSE),""))</f>
        <v>-1.4385700393623841</v>
      </c>
      <c r="BF517" s="46"/>
      <c r="BG517" s="46"/>
      <c r="BH517" s="46">
        <f>IF(ISNUMBER(VLOOKUP($B517,Stats!$A$2:$AA$19,2,FALSE))=FALSE,"",IF(ISNUMBER(Z517),(Z517-VLOOKUP($B517,Stats!$A$2:$AA$19,8,FALSE))/VLOOKUP($B517,Stats!$A$2:$AA$19,22,FALSE),""))</f>
        <v>3.9069403132905212</v>
      </c>
      <c r="BI517" s="46" t="str">
        <f>IF(ISNUMBER(VLOOKUP($B517,Stats!$A$2:$AA$19,2,FALSE))=FALSE,"",IF(ISNUMBER(#REF!),(#REF!-VLOOKUP($B517,Stats!$A$2:$AA$19,9,FALSE))/VLOOKUP($B517,Stats!$A$2:$AA$19,23,FALSE),""))</f>
        <v/>
      </c>
      <c r="BJ517" s="46" t="str">
        <f>IF(ISNUMBER(VLOOKUP($B517,Stats!$A$2:$AA$19,2,FALSE))=FALSE,"",IF(ISNUMBER(#REF!),(#REF!-VLOOKUP($B517,Stats!$A$2:$AA$19,10,FALSE))/VLOOKUP($B517,Stats!$A$2:$AA$19,24,FALSE),""))</f>
        <v/>
      </c>
      <c r="BK517" s="44">
        <f t="shared" ref="BK517:BK580" si="113">IF(ISNUMBER(AZ517),(MAX(-3,MIN(3,SUM(0,-BE517)))*$BE$1+MAX(-3,MIN(3,SUM(0,-BF517)))*$BF$1+$BG$1*MAX(-3,MIN(3,SUM(0,-BG517)))+$BH$1*MAX(-3,MIN(3,SUM(0,BH517)))+$BI$1*MAX(-3,MIN(3,SUM(0,BI517)))+$BJ$1*MAX(-3,MIN(3,SUM(0,BJ517)))),"")</f>
        <v>1.9069990275536688</v>
      </c>
      <c r="BL517" s="46" t="str">
        <f>IF(ISNUMBER(VLOOKUP($B517,Stats!$A$2:$AA$19,2,FALSE))=FALSE,"",IF(ISNUMBER(#REF!),(#REF!-VLOOKUP($B517,Stats!$A$2:$AA$19,11,FALSE))/VLOOKUP($B517,Stats!$A$2:$AA$19,25,FALSE),""))</f>
        <v/>
      </c>
      <c r="BM517" s="46" t="str">
        <f>IF(ISNUMBER(VLOOKUP($B517,Stats!$A$2:$AA$19,2,FALSE))=FALSE,"",IF(ISNUMBER(AA517),(AA517-VLOOKUP($B517,Stats!$A$2:$AA$19,12,FALSE))/VLOOKUP($B517,Stats!$A$2:$AA$19,26,FALSE),""))</f>
        <v/>
      </c>
      <c r="BN517" s="46" t="str">
        <f>IF(ISNUMBER(VLOOKUP($B517,Stats!$A$2:$AA$19,2,FALSE))=FALSE,"",IF(ISNUMBER(#REF!),(#REF!-VLOOKUP($B517,Stats!$A$2:$AA$19,13,FALSE))/VLOOKUP($B517,Stats!$A$2:$AA$19,27,FALSE),""))</f>
        <v/>
      </c>
      <c r="BO517" s="46" t="str">
        <f>IF(ISNUMBER(VLOOKUP($B517,Stats!$A$2:$AA$19,2,FALSE))=FALSE,"",IF(ISNUMBER(#REF!),(#REF!-VLOOKUP($B517,Stats!$A$2:$AA$19,14,FALSE))/VLOOKUP($B517,Stats!$A$2:$AB$19,28,FALSE),""))</f>
        <v/>
      </c>
      <c r="BP517" s="46"/>
      <c r="BQ517" s="46">
        <f>IF(ISNUMBER(VLOOKUP($B517,Stats!$A$2:$AA$19,2,FALSE))=FALSE,"",IF(ISNUMBER(BM517),BM517,(VLOOKUP($B517,Stats!$A$2:$AT$19,46,FALSE)-VLOOKUP($B517,Stats!$A$2:$AA$19,12,FALSE))/VLOOKUP($B517,Stats!$A$2:$AA$19,26,FALSE)))</f>
        <v>-0.37901840262580277</v>
      </c>
      <c r="BR517" s="51">
        <f t="shared" si="101"/>
        <v>-0.37901840262580277</v>
      </c>
      <c r="BS517" s="32" t="str">
        <f t="shared" si="109"/>
        <v>9055_201502</v>
      </c>
      <c r="BT517" s="53">
        <f t="shared" si="110"/>
        <v>1.3031719614974711</v>
      </c>
    </row>
    <row r="518" spans="1:72" x14ac:dyDescent="0.15">
      <c r="A518" s="16">
        <v>9055</v>
      </c>
      <c r="B518" s="17">
        <v>201503</v>
      </c>
      <c r="C518" s="3">
        <v>0</v>
      </c>
      <c r="D518" s="23">
        <v>2.4597724710464508E-3</v>
      </c>
      <c r="E518" s="18">
        <v>9.6028830458569987E-4</v>
      </c>
      <c r="F518" s="24">
        <v>6</v>
      </c>
      <c r="G518" s="24">
        <v>4</v>
      </c>
      <c r="H518" s="20">
        <v>8.5330079818150362E-4</v>
      </c>
      <c r="I518" s="20">
        <v>-6.6465055128298034E-4</v>
      </c>
      <c r="J518" s="24">
        <v>2</v>
      </c>
      <c r="K518" s="24">
        <v>2</v>
      </c>
      <c r="L518" s="20">
        <v>1.8429405139757105E-3</v>
      </c>
      <c r="M518" s="20">
        <v>-1.3291074532255642E-3</v>
      </c>
      <c r="N518" s="19">
        <v>0.97850000000000004</v>
      </c>
      <c r="O518" s="19">
        <v>1.0018429405139757</v>
      </c>
      <c r="P518" s="25">
        <v>42031</v>
      </c>
      <c r="Q518" s="20">
        <v>-1.9417475728155109E-3</v>
      </c>
      <c r="R518" s="25">
        <v>42039</v>
      </c>
      <c r="S518" s="25">
        <f>IF(ISNUMBER(R518),VLOOKUP(B518,Index!$B$3:$AB$18,27,FALSE),"")</f>
        <v>42041</v>
      </c>
      <c r="T518" s="25">
        <f>IF(ISNUMBER($R518),VLOOKUP($B518,Index!$B$21:$AB$36,27,FALSE),"")</f>
        <v>42041</v>
      </c>
      <c r="U518" s="25">
        <f>IF(ISNUMBER($R518),VLOOKUP($B518,Index!$B$39:$AB$54,27,FALSE),"")</f>
        <v>42034</v>
      </c>
      <c r="W518" s="18">
        <v>7.3793174131393524E-2</v>
      </c>
      <c r="X518" s="19">
        <v>0.6</v>
      </c>
      <c r="Y518" s="18">
        <v>1.8220189517473961E-2</v>
      </c>
      <c r="Z518" s="19">
        <f t="shared" si="111"/>
        <v>2</v>
      </c>
      <c r="AA518" s="21">
        <v>1.2667828225889373</v>
      </c>
      <c r="AB518" s="28"/>
      <c r="AC518" s="18">
        <v>5.4454325483861664E-3</v>
      </c>
      <c r="AD518" s="19">
        <v>0.36</v>
      </c>
      <c r="AE518" s="18">
        <v>3.31975306052668E-4</v>
      </c>
      <c r="AF518" s="19">
        <f t="shared" si="112"/>
        <v>4</v>
      </c>
      <c r="AG518" s="21">
        <v>1.6047387196063949</v>
      </c>
      <c r="AH518" s="28"/>
      <c r="AK518" t="str">
        <f t="shared" si="107"/>
        <v/>
      </c>
      <c r="AL518" t="str">
        <f t="shared" si="107"/>
        <v/>
      </c>
      <c r="AM518" t="str">
        <f t="shared" si="107"/>
        <v/>
      </c>
      <c r="AN518" t="str">
        <f t="shared" si="107"/>
        <v/>
      </c>
      <c r="AO518" t="str">
        <f t="shared" si="107"/>
        <v/>
      </c>
      <c r="AP518" t="str">
        <f t="shared" si="107"/>
        <v/>
      </c>
      <c r="AQ518" t="str">
        <f t="shared" si="107"/>
        <v/>
      </c>
      <c r="AR518" t="str">
        <f t="shared" si="107"/>
        <v/>
      </c>
      <c r="AS518" t="str">
        <f t="shared" si="107"/>
        <v/>
      </c>
      <c r="AT518">
        <f t="shared" si="107"/>
        <v>1.2667828225889373</v>
      </c>
      <c r="AU518" t="str">
        <f t="shared" si="107"/>
        <v/>
      </c>
      <c r="AV518" t="str">
        <f t="shared" si="107"/>
        <v/>
      </c>
      <c r="AW518" t="str">
        <f t="shared" si="107"/>
        <v/>
      </c>
      <c r="AX518" t="str">
        <f t="shared" si="107"/>
        <v/>
      </c>
      <c r="AZ518" s="46">
        <f>IF(ISNUMBER(VLOOKUP($B518,Stats!$A$2:$AA$19,2,FALSE))=FALSE,"",IF(ISNUMBER(W518),(W518-VLOOKUP($B518,Stats!$A$2:$AA$19,2,FALSE))/VLOOKUP($B518,Stats!$A$2:$AA$19,16,FALSE),""))</f>
        <v>0.71314501278442088</v>
      </c>
      <c r="BA518" s="46">
        <f>IF(ISNUMBER(VLOOKUP($B518,Stats!$A$2:$AA$19,2,FALSE))=FALSE,"",IF(ISNUMBER(X518),(X518-VLOOKUP($B518,Stats!$A$2:$AA$19,3,FALSE))/VLOOKUP($B518,Stats!$A$2:$AA$19,17,FALSE),""))</f>
        <v>1.3468599432198178</v>
      </c>
      <c r="BB518" s="46"/>
      <c r="BC518" s="46"/>
      <c r="BD518" s="44">
        <f t="shared" si="108"/>
        <v>1.0300024780021193</v>
      </c>
      <c r="BE518" s="46">
        <f>IF(ISNUMBER(VLOOKUP($B518,Stats!$A$2:$AA$19,2,FALSE))=FALSE,"",IF(ISNUMBER(Y518),(Y518-VLOOKUP($B518,Stats!$A$2:$AA$19,5,FALSE))/VLOOKUP($B518,Stats!$A$2:$AA$19,19,FALSE),""))</f>
        <v>-1.4216894657887535</v>
      </c>
      <c r="BF518" s="46"/>
      <c r="BG518" s="46"/>
      <c r="BH518" s="46">
        <f>IF(ISNUMBER(VLOOKUP($B518,Stats!$A$2:$AA$19,2,FALSE))=FALSE,"",IF(ISNUMBER(Z518),(Z518-VLOOKUP($B518,Stats!$A$2:$AA$19,8,FALSE))/VLOOKUP($B518,Stats!$A$2:$AA$19,22,FALSE),""))</f>
        <v>0.14090198748823632</v>
      </c>
      <c r="BI518" s="46" t="str">
        <f>IF(ISNUMBER(VLOOKUP($B518,Stats!$A$2:$AA$19,2,FALSE))=FALSE,"",IF(ISNUMBER(#REF!),(#REF!-VLOOKUP($B518,Stats!$A$2:$AA$19,9,FALSE))/VLOOKUP($B518,Stats!$A$2:$AA$19,23,FALSE),""))</f>
        <v/>
      </c>
      <c r="BJ518" s="46" t="str">
        <f>IF(ISNUMBER(VLOOKUP($B518,Stats!$A$2:$AA$19,2,FALSE))=FALSE,"",IF(ISNUMBER(#REF!),(#REF!-VLOOKUP($B518,Stats!$A$2:$AA$19,10,FALSE))/VLOOKUP($B518,Stats!$A$2:$AA$19,24,FALSE),""))</f>
        <v/>
      </c>
      <c r="BK518" s="44">
        <f t="shared" si="113"/>
        <v>1.0374532222985984</v>
      </c>
      <c r="BL518" s="46" t="str">
        <f>IF(ISNUMBER(VLOOKUP($B518,Stats!$A$2:$AA$19,2,FALSE))=FALSE,"",IF(ISNUMBER(#REF!),(#REF!-VLOOKUP($B518,Stats!$A$2:$AA$19,11,FALSE))/VLOOKUP($B518,Stats!$A$2:$AA$19,25,FALSE),""))</f>
        <v/>
      </c>
      <c r="BM518" s="46">
        <f>IF(ISNUMBER(VLOOKUP($B518,Stats!$A$2:$AA$19,2,FALSE))=FALSE,"",IF(ISNUMBER(AA518),(AA518-VLOOKUP($B518,Stats!$A$2:$AA$19,12,FALSE))/VLOOKUP($B518,Stats!$A$2:$AA$19,26,FALSE),""))</f>
        <v>-0.34854673692454941</v>
      </c>
      <c r="BN518" s="46" t="str">
        <f>IF(ISNUMBER(VLOOKUP($B518,Stats!$A$2:$AA$19,2,FALSE))=FALSE,"",IF(ISNUMBER(#REF!),(#REF!-VLOOKUP($B518,Stats!$A$2:$AA$19,13,FALSE))/VLOOKUP($B518,Stats!$A$2:$AA$19,27,FALSE),""))</f>
        <v/>
      </c>
      <c r="BO518" s="46" t="str">
        <f>IF(ISNUMBER(VLOOKUP($B518,Stats!$A$2:$AA$19,2,FALSE))=FALSE,"",IF(ISNUMBER(#REF!),(#REF!-VLOOKUP($B518,Stats!$A$2:$AA$19,14,FALSE))/VLOOKUP($B518,Stats!$A$2:$AB$19,28,FALSE),""))</f>
        <v/>
      </c>
      <c r="BP518" s="46"/>
      <c r="BQ518" s="46">
        <f>IF(ISNUMBER(VLOOKUP($B518,Stats!$A$2:$AA$19,2,FALSE))=FALSE,"",IF(ISNUMBER(BM518),BM518,(VLOOKUP($B518,Stats!$A$2:$AT$19,46,FALSE)-VLOOKUP($B518,Stats!$A$2:$AA$19,12,FALSE))/VLOOKUP($B518,Stats!$A$2:$AA$19,26,FALSE)))</f>
        <v>-0.34854673692454941</v>
      </c>
      <c r="BR518" s="51">
        <f t="shared" ref="BR518:BR581" si="114">IF(ISNUMBER(AZ518),MAX(-3,MIN(3,SUM(0,BQ518)))*$BM$1+$BN$1*MAX(-3,MIN(3,SUM(0,BN518)))+$BO$1*MAX(-3,MIN(3,SUM(0,BO518))),"")</f>
        <v>-0.34854673692454941</v>
      </c>
      <c r="BS518" s="32" t="str">
        <f t="shared" si="109"/>
        <v>9055_201503</v>
      </c>
      <c r="BT518" s="53">
        <f t="shared" si="110"/>
        <v>0.75876308159467298</v>
      </c>
    </row>
    <row r="519" spans="1:72" x14ac:dyDescent="0.15">
      <c r="A519" s="16">
        <v>9055</v>
      </c>
      <c r="B519" s="17">
        <v>201504</v>
      </c>
      <c r="C519" s="3">
        <v>0</v>
      </c>
      <c r="D519" s="23">
        <v>3.6806052550863999E-3</v>
      </c>
      <c r="E519" s="18">
        <v>7.5651922892467759E-4</v>
      </c>
      <c r="F519" s="24">
        <v>5</v>
      </c>
      <c r="G519" s="24">
        <v>2</v>
      </c>
      <c r="H519" s="20">
        <v>8.78365185113994E-4</v>
      </c>
      <c r="I519" s="20">
        <v>-3.5764857059289445E-4</v>
      </c>
      <c r="J519" s="24">
        <v>4</v>
      </c>
      <c r="K519" s="24">
        <v>2</v>
      </c>
      <c r="L519" s="20">
        <v>1.6359918200410384E-3</v>
      </c>
      <c r="M519" s="20">
        <v>-6.1312078479469623E-4</v>
      </c>
      <c r="N519" s="19">
        <v>0.98170000000000002</v>
      </c>
      <c r="O519" s="19">
        <v>1.0030652906917339</v>
      </c>
      <c r="P519" s="25">
        <v>42052</v>
      </c>
      <c r="Q519" s="20">
        <v>-7.1523449473798184E-4</v>
      </c>
      <c r="R519" s="25">
        <v>42046</v>
      </c>
      <c r="S519" s="25">
        <f>IF(ISNUMBER(R519),VLOOKUP(B519,Index!$B$3:$AB$18,27,FALSE),"")</f>
        <v>42044</v>
      </c>
      <c r="T519" s="25">
        <f>IF(ISNUMBER($R519),VLOOKUP($B519,Index!$B$21:$AB$36,27,FALSE),"")</f>
        <v>42044</v>
      </c>
      <c r="U519" s="25">
        <f>IF(ISNUMBER($R519),VLOOKUP($B519,Index!$B$39:$AB$54,27,FALSE),"")</f>
        <v>42052</v>
      </c>
      <c r="W519" s="18">
        <v>0.147224210203456</v>
      </c>
      <c r="X519" s="19">
        <v>0.7142857142857143</v>
      </c>
      <c r="Y519" s="18">
        <v>1.4353943142697896E-2</v>
      </c>
      <c r="Z519" s="19">
        <f t="shared" si="111"/>
        <v>2</v>
      </c>
      <c r="AA519" s="21">
        <v>5.1460119473610515</v>
      </c>
      <c r="AB519" s="28"/>
      <c r="AC519" s="18">
        <v>2.1674968070031397E-2</v>
      </c>
      <c r="AD519" s="19">
        <v>0.51020408163265307</v>
      </c>
      <c r="AE519" s="18">
        <v>2.0603568374380395E-4</v>
      </c>
      <c r="AF519" s="19">
        <f t="shared" si="112"/>
        <v>4</v>
      </c>
      <c r="AG519" s="21">
        <v>26.481438962382683</v>
      </c>
      <c r="AH519" s="28"/>
      <c r="AK519" t="str">
        <f t="shared" si="107"/>
        <v/>
      </c>
      <c r="AL519" t="str">
        <f t="shared" si="107"/>
        <v/>
      </c>
      <c r="AM519" t="str">
        <f t="shared" si="107"/>
        <v/>
      </c>
      <c r="AN519" t="str">
        <f t="shared" si="107"/>
        <v/>
      </c>
      <c r="AO519" t="str">
        <f t="shared" si="107"/>
        <v/>
      </c>
      <c r="AP519" t="str">
        <f t="shared" si="107"/>
        <v/>
      </c>
      <c r="AQ519" t="str">
        <f t="shared" si="107"/>
        <v/>
      </c>
      <c r="AR519" t="str">
        <f t="shared" si="107"/>
        <v/>
      </c>
      <c r="AS519" t="str">
        <f t="shared" si="107"/>
        <v/>
      </c>
      <c r="AT519" t="str">
        <f t="shared" si="107"/>
        <v/>
      </c>
      <c r="AU519">
        <f t="shared" si="107"/>
        <v>5.1460119473610515</v>
      </c>
      <c r="AV519" t="str">
        <f t="shared" si="107"/>
        <v/>
      </c>
      <c r="AW519" t="str">
        <f t="shared" si="107"/>
        <v/>
      </c>
      <c r="AX519" t="str">
        <f t="shared" si="107"/>
        <v/>
      </c>
      <c r="AZ519" s="46">
        <f>IF(ISNUMBER(VLOOKUP($B519,Stats!$A$2:$AA$19,2,FALSE))=FALSE,"",IF(ISNUMBER(W519),(W519-VLOOKUP($B519,Stats!$A$2:$AA$19,2,FALSE))/VLOOKUP($B519,Stats!$A$2:$AA$19,16,FALSE),""))</f>
        <v>-1.0265155401891022</v>
      </c>
      <c r="BA519" s="46">
        <f>IF(ISNUMBER(VLOOKUP($B519,Stats!$A$2:$AA$19,2,FALSE))=FALSE,"",IF(ISNUMBER(X519),(X519-VLOOKUP($B519,Stats!$A$2:$AA$19,3,FALSE))/VLOOKUP($B519,Stats!$A$2:$AA$19,17,FALSE),""))</f>
        <v>-0.99555450083898211</v>
      </c>
      <c r="BB519" s="46"/>
      <c r="BC519" s="46"/>
      <c r="BD519" s="44">
        <f t="shared" si="108"/>
        <v>-1.0110350205140421</v>
      </c>
      <c r="BE519" s="46">
        <f>IF(ISNUMBER(VLOOKUP($B519,Stats!$A$2:$AA$19,2,FALSE))=FALSE,"",IF(ISNUMBER(Y519),(Y519-VLOOKUP($B519,Stats!$A$2:$AA$19,5,FALSE))/VLOOKUP($B519,Stats!$A$2:$AA$19,19,FALSE),""))</f>
        <v>-0.92074754950233817</v>
      </c>
      <c r="BF519" s="46"/>
      <c r="BG519" s="46"/>
      <c r="BH519" s="46">
        <f>IF(ISNUMBER(VLOOKUP($B519,Stats!$A$2:$AA$19,2,FALSE))=FALSE,"",IF(ISNUMBER(Z519),(Z519-VLOOKUP($B519,Stats!$A$2:$AA$19,8,FALSE))/VLOOKUP($B519,Stats!$A$2:$AA$19,22,FALSE),""))</f>
        <v>0.37736195532940614</v>
      </c>
      <c r="BI519" s="46" t="str">
        <f>IF(ISNUMBER(VLOOKUP($B519,Stats!$A$2:$AA$19,2,FALSE))=FALSE,"",IF(ISNUMBER(#REF!),(#REF!-VLOOKUP($B519,Stats!$A$2:$AA$19,9,FALSE))/VLOOKUP($B519,Stats!$A$2:$AA$19,23,FALSE),""))</f>
        <v/>
      </c>
      <c r="BJ519" s="46" t="str">
        <f>IF(ISNUMBER(VLOOKUP($B519,Stats!$A$2:$AA$19,2,FALSE))=FALSE,"",IF(ISNUMBER(#REF!),(#REF!-VLOOKUP($B519,Stats!$A$2:$AA$19,10,FALSE))/VLOOKUP($B519,Stats!$A$2:$AA$19,24,FALSE),""))</f>
        <v/>
      </c>
      <c r="BK519" s="44">
        <f t="shared" si="113"/>
        <v>0.75773187125045849</v>
      </c>
      <c r="BL519" s="46" t="str">
        <f>IF(ISNUMBER(VLOOKUP($B519,Stats!$A$2:$AA$19,2,FALSE))=FALSE,"",IF(ISNUMBER(#REF!),(#REF!-VLOOKUP($B519,Stats!$A$2:$AA$19,11,FALSE))/VLOOKUP($B519,Stats!$A$2:$AA$19,25,FALSE),""))</f>
        <v/>
      </c>
      <c r="BM519" s="46">
        <f>IF(ISNUMBER(VLOOKUP($B519,Stats!$A$2:$AA$19,2,FALSE))=FALSE,"",IF(ISNUMBER(AA519),(AA519-VLOOKUP($B519,Stats!$A$2:$AA$19,12,FALSE))/VLOOKUP($B519,Stats!$A$2:$AA$19,26,FALSE),""))</f>
        <v>-0.59201593443610478</v>
      </c>
      <c r="BN519" s="46" t="str">
        <f>IF(ISNUMBER(VLOOKUP($B519,Stats!$A$2:$AA$19,2,FALSE))=FALSE,"",IF(ISNUMBER(#REF!),(#REF!-VLOOKUP($B519,Stats!$A$2:$AA$19,13,FALSE))/VLOOKUP($B519,Stats!$A$2:$AA$19,27,FALSE),""))</f>
        <v/>
      </c>
      <c r="BO519" s="46" t="str">
        <f>IF(ISNUMBER(VLOOKUP($B519,Stats!$A$2:$AA$19,2,FALSE))=FALSE,"",IF(ISNUMBER(#REF!),(#REF!-VLOOKUP($B519,Stats!$A$2:$AA$19,14,FALSE))/VLOOKUP($B519,Stats!$A$2:$AB$19,28,FALSE),""))</f>
        <v/>
      </c>
      <c r="BP519" s="46"/>
      <c r="BQ519" s="46">
        <f>IF(ISNUMBER(VLOOKUP($B519,Stats!$A$2:$AA$19,2,FALSE))=FALSE,"",IF(ISNUMBER(BM519),BM519,(VLOOKUP($B519,Stats!$A$2:$AT$19,46,FALSE)-VLOOKUP($B519,Stats!$A$2:$AA$19,12,FALSE))/VLOOKUP($B519,Stats!$A$2:$AA$19,26,FALSE)))</f>
        <v>-0.59201593443610478</v>
      </c>
      <c r="BR519" s="51">
        <f t="shared" si="114"/>
        <v>-0.59201593443610478</v>
      </c>
      <c r="BS519" s="32" t="str">
        <f t="shared" si="109"/>
        <v>9055_201504</v>
      </c>
      <c r="BT519" s="53">
        <f t="shared" si="110"/>
        <v>0.13402893176024566</v>
      </c>
    </row>
    <row r="520" spans="1:72" x14ac:dyDescent="0.15">
      <c r="A520" s="16">
        <v>9055</v>
      </c>
      <c r="B520" s="17">
        <v>201505</v>
      </c>
      <c r="C520" s="3">
        <v>0</v>
      </c>
      <c r="D520" s="23">
        <v>1.6705714576754627E-2</v>
      </c>
      <c r="E520" s="18">
        <v>3.3538322209903976E-3</v>
      </c>
      <c r="F520" s="24">
        <v>6</v>
      </c>
      <c r="G520" s="24">
        <v>2</v>
      </c>
      <c r="H520" s="20">
        <v>2.8875053167979337E-3</v>
      </c>
      <c r="I520" s="20">
        <v>-3.5048066693554869E-4</v>
      </c>
      <c r="J520" s="24">
        <v>6</v>
      </c>
      <c r="K520" s="24">
        <v>2</v>
      </c>
      <c r="L520" s="20">
        <v>8.3528572883773133E-3</v>
      </c>
      <c r="M520" s="20">
        <v>-4.0060090135207727E-4</v>
      </c>
      <c r="N520" s="19">
        <v>0.99880000000000002</v>
      </c>
      <c r="O520" s="19">
        <v>1.0089908071522375</v>
      </c>
      <c r="P520" s="25">
        <v>42067</v>
      </c>
      <c r="Q520" s="20">
        <v>-7.0084100921108394E-4</v>
      </c>
      <c r="R520" s="25">
        <v>42069</v>
      </c>
      <c r="S520" s="25">
        <f>IF(ISNUMBER(R520),VLOOKUP(B520,Index!$B$3:$AB$18,27,FALSE),"")</f>
        <v>42069</v>
      </c>
      <c r="T520" s="25">
        <f>IF(ISNUMBER($R520),VLOOKUP($B520,Index!$B$21:$AB$36,27,FALSE),"")</f>
        <v>42069</v>
      </c>
      <c r="U520" s="25">
        <f>IF(ISNUMBER($R520),VLOOKUP($B520,Index!$B$39:$AB$54,27,FALSE),"")</f>
        <v>42069</v>
      </c>
      <c r="W520" s="18">
        <v>0.60140572476316656</v>
      </c>
      <c r="X520" s="19">
        <v>0.75</v>
      </c>
      <c r="Y520" s="18">
        <v>6.3634492250344996E-2</v>
      </c>
      <c r="Z520" s="19">
        <f t="shared" si="111"/>
        <v>0</v>
      </c>
      <c r="AA520" s="21">
        <v>23.836668170373986</v>
      </c>
      <c r="AB520" s="28"/>
      <c r="AC520" s="18">
        <v>0.36168884577790966</v>
      </c>
      <c r="AD520" s="19">
        <v>0.5625</v>
      </c>
      <c r="AE520" s="18">
        <v>4.0493486039592172E-3</v>
      </c>
      <c r="AF520" s="19">
        <f t="shared" si="112"/>
        <v>0</v>
      </c>
      <c r="AG520" s="21">
        <v>568.18674946452029</v>
      </c>
      <c r="AH520" s="28"/>
      <c r="AK520" t="str">
        <f t="shared" si="107"/>
        <v/>
      </c>
      <c r="AL520" t="str">
        <f t="shared" si="107"/>
        <v/>
      </c>
      <c r="AM520" t="str">
        <f t="shared" si="107"/>
        <v/>
      </c>
      <c r="AN520" t="str">
        <f t="shared" si="107"/>
        <v/>
      </c>
      <c r="AO520" t="str">
        <f t="shared" si="107"/>
        <v/>
      </c>
      <c r="AP520" t="str">
        <f t="shared" si="107"/>
        <v/>
      </c>
      <c r="AQ520" t="str">
        <f t="shared" si="107"/>
        <v/>
      </c>
      <c r="AR520" t="str">
        <f t="shared" si="107"/>
        <v/>
      </c>
      <c r="AS520" t="str">
        <f t="shared" si="107"/>
        <v/>
      </c>
      <c r="AT520" t="str">
        <f t="shared" si="107"/>
        <v/>
      </c>
      <c r="AU520" t="str">
        <f t="shared" si="107"/>
        <v/>
      </c>
      <c r="AV520">
        <f t="shared" si="107"/>
        <v>23.836668170373986</v>
      </c>
      <c r="AW520" t="str">
        <f t="shared" si="107"/>
        <v/>
      </c>
      <c r="AX520" t="str">
        <f t="shared" si="107"/>
        <v/>
      </c>
      <c r="AZ520" s="46">
        <f>IF(ISNUMBER(VLOOKUP($B520,Stats!$A$2:$AA$19,2,FALSE))=FALSE,"",IF(ISNUMBER(W520),(W520-VLOOKUP($B520,Stats!$A$2:$AA$19,2,FALSE))/VLOOKUP($B520,Stats!$A$2:$AA$19,16,FALSE),""))</f>
        <v>0.3394330484571112</v>
      </c>
      <c r="BA520" s="46">
        <f>IF(ISNUMBER(VLOOKUP($B520,Stats!$A$2:$AA$19,2,FALSE))=FALSE,"",IF(ISNUMBER(X520),(X520-VLOOKUP($B520,Stats!$A$2:$AA$19,3,FALSE))/VLOOKUP($B520,Stats!$A$2:$AA$19,17,FALSE),""))</f>
        <v>1.2321630968272219</v>
      </c>
      <c r="BB520" s="46"/>
      <c r="BC520" s="46"/>
      <c r="BD520" s="44">
        <f t="shared" si="108"/>
        <v>0.7857980726421665</v>
      </c>
      <c r="BE520" s="46">
        <f>IF(ISNUMBER(VLOOKUP($B520,Stats!$A$2:$AA$19,2,FALSE))=FALSE,"",IF(ISNUMBER(Y520),(Y520-VLOOKUP($B520,Stats!$A$2:$AA$19,5,FALSE))/VLOOKUP($B520,Stats!$A$2:$AA$19,19,FALSE),""))</f>
        <v>-0.93570548358248262</v>
      </c>
      <c r="BF520" s="46"/>
      <c r="BG520" s="46"/>
      <c r="BH520" s="46">
        <f>IF(ISNUMBER(VLOOKUP($B520,Stats!$A$2:$AA$19,2,FALSE))=FALSE,"",IF(ISNUMBER(Z520),(Z520-VLOOKUP($B520,Stats!$A$2:$AA$19,8,FALSE))/VLOOKUP($B520,Stats!$A$2:$AA$19,22,FALSE),""))</f>
        <v>-0.59810804423176478</v>
      </c>
      <c r="BI520" s="46" t="str">
        <f>IF(ISNUMBER(VLOOKUP($B520,Stats!$A$2:$AA$19,2,FALSE))=FALSE,"",IF(ISNUMBER(#REF!),(#REF!-VLOOKUP($B520,Stats!$A$2:$AA$19,9,FALSE))/VLOOKUP($B520,Stats!$A$2:$AA$19,23,FALSE),""))</f>
        <v/>
      </c>
      <c r="BJ520" s="46" t="str">
        <f>IF(ISNUMBER(VLOOKUP($B520,Stats!$A$2:$AA$19,2,FALSE))=FALSE,"",IF(ISNUMBER(#REF!),(#REF!-VLOOKUP($B520,Stats!$A$2:$AA$19,10,FALSE))/VLOOKUP($B520,Stats!$A$2:$AA$19,24,FALSE),""))</f>
        <v/>
      </c>
      <c r="BK520" s="44">
        <f t="shared" si="113"/>
        <v>0.47556142523820844</v>
      </c>
      <c r="BL520" s="46" t="str">
        <f>IF(ISNUMBER(VLOOKUP($B520,Stats!$A$2:$AA$19,2,FALSE))=FALSE,"",IF(ISNUMBER(#REF!),(#REF!-VLOOKUP($B520,Stats!$A$2:$AA$19,11,FALSE))/VLOOKUP($B520,Stats!$A$2:$AA$19,25,FALSE),""))</f>
        <v/>
      </c>
      <c r="BM520" s="46">
        <f>IF(ISNUMBER(VLOOKUP($B520,Stats!$A$2:$AA$19,2,FALSE))=FALSE,"",IF(ISNUMBER(AA520),(AA520-VLOOKUP($B520,Stats!$A$2:$AA$19,12,FALSE))/VLOOKUP($B520,Stats!$A$2:$AA$19,26,FALSE),""))</f>
        <v>1.1051477320458771</v>
      </c>
      <c r="BN520" s="46" t="str">
        <f>IF(ISNUMBER(VLOOKUP($B520,Stats!$A$2:$AA$19,2,FALSE))=FALSE,"",IF(ISNUMBER(#REF!),(#REF!-VLOOKUP($B520,Stats!$A$2:$AA$19,13,FALSE))/VLOOKUP($B520,Stats!$A$2:$AA$19,27,FALSE),""))</f>
        <v/>
      </c>
      <c r="BO520" s="46" t="str">
        <f>IF(ISNUMBER(VLOOKUP($B520,Stats!$A$2:$AA$19,2,FALSE))=FALSE,"",IF(ISNUMBER(#REF!),(#REF!-VLOOKUP($B520,Stats!$A$2:$AA$19,14,FALSE))/VLOOKUP($B520,Stats!$A$2:$AB$19,28,FALSE),""))</f>
        <v/>
      </c>
      <c r="BP520" s="46"/>
      <c r="BQ520" s="46">
        <f>IF(ISNUMBER(VLOOKUP($B520,Stats!$A$2:$AA$19,2,FALSE))=FALSE,"",IF(ISNUMBER(BM520),BM520,(VLOOKUP($B520,Stats!$A$2:$AT$19,46,FALSE)-VLOOKUP($B520,Stats!$A$2:$AA$19,12,FALSE))/VLOOKUP($B520,Stats!$A$2:$AA$19,26,FALSE)))</f>
        <v>1.1051477320458771</v>
      </c>
      <c r="BR520" s="51">
        <f t="shared" si="114"/>
        <v>1.1051477320458771</v>
      </c>
      <c r="BS520" s="32" t="str">
        <f t="shared" si="109"/>
        <v>9055_201505</v>
      </c>
      <c r="BT520" s="53">
        <f t="shared" si="110"/>
        <v>0.66352601608053385</v>
      </c>
    </row>
    <row r="521" spans="1:72" x14ac:dyDescent="0.15">
      <c r="A521" s="16">
        <v>9055</v>
      </c>
      <c r="B521" s="17">
        <v>201506</v>
      </c>
      <c r="C521" s="3">
        <v>0</v>
      </c>
      <c r="D521" s="23">
        <v>2.4045686804929911E-3</v>
      </c>
      <c r="E521" s="18">
        <v>1.1463639679286596E-3</v>
      </c>
      <c r="F521" s="24">
        <v>6</v>
      </c>
      <c r="G521" s="24">
        <v>4</v>
      </c>
      <c r="H521" s="20">
        <v>7.8406097665732288E-4</v>
      </c>
      <c r="I521" s="20">
        <v>-5.7412166207065907E-4</v>
      </c>
      <c r="J521" s="24">
        <v>3</v>
      </c>
      <c r="K521" s="24">
        <v>1</v>
      </c>
      <c r="L521" s="20">
        <v>2.9029029029028486E-3</v>
      </c>
      <c r="M521" s="20">
        <v>-1.6967761253618985E-3</v>
      </c>
      <c r="N521" s="19">
        <v>1.0019</v>
      </c>
      <c r="O521" s="19">
        <v>1.0032041654150394</v>
      </c>
      <c r="P521" s="25">
        <v>42076</v>
      </c>
      <c r="Q521" s="20">
        <v>-1.6967761253618985E-3</v>
      </c>
      <c r="R521" s="25">
        <v>42079</v>
      </c>
      <c r="S521" s="25">
        <f>IF(ISNUMBER(R521),VLOOKUP(B521,Index!$B$3:$AB$18,27,FALSE),"")</f>
        <v>42073</v>
      </c>
      <c r="T521" s="25">
        <f>IF(ISNUMBER($R521),VLOOKUP($B521,Index!$B$21:$AB$36,27,FALSE),"")</f>
        <v>42075</v>
      </c>
      <c r="U521" s="25">
        <f>IF(ISNUMBER($R521),VLOOKUP($B521,Index!$B$39:$AB$54,27,FALSE),"")</f>
        <v>42075</v>
      </c>
      <c r="W521" s="18">
        <v>7.2137060414789733E-2</v>
      </c>
      <c r="X521" s="19">
        <v>0.6</v>
      </c>
      <c r="Y521" s="18">
        <v>2.1750726997216686E-2</v>
      </c>
      <c r="Z521" s="19">
        <f t="shared" si="111"/>
        <v>6</v>
      </c>
      <c r="AA521" s="21">
        <v>1.4171396241092975</v>
      </c>
      <c r="AB521" s="28"/>
      <c r="AC521" s="18">
        <v>5.2037554852870241E-3</v>
      </c>
      <c r="AD521" s="19">
        <v>0.36</v>
      </c>
      <c r="AE521" s="18">
        <v>4.7309412490745078E-4</v>
      </c>
      <c r="AF521" s="19">
        <f t="shared" si="112"/>
        <v>36</v>
      </c>
      <c r="AG521" s="21">
        <v>2.008284714220641</v>
      </c>
      <c r="AH521" s="28"/>
      <c r="AK521" t="str">
        <f t="shared" si="107"/>
        <v/>
      </c>
      <c r="AL521" t="str">
        <f t="shared" si="107"/>
        <v/>
      </c>
      <c r="AM521" t="str">
        <f t="shared" si="107"/>
        <v/>
      </c>
      <c r="AN521" t="str">
        <f t="shared" si="107"/>
        <v/>
      </c>
      <c r="AO521" t="str">
        <f t="shared" si="107"/>
        <v/>
      </c>
      <c r="AP521" t="str">
        <f t="shared" si="107"/>
        <v/>
      </c>
      <c r="AQ521" t="str">
        <f t="shared" si="107"/>
        <v/>
      </c>
      <c r="AR521" t="str">
        <f t="shared" si="107"/>
        <v/>
      </c>
      <c r="AS521" t="str">
        <f t="shared" si="107"/>
        <v/>
      </c>
      <c r="AT521" t="str">
        <f t="shared" si="107"/>
        <v/>
      </c>
      <c r="AU521" t="str">
        <f t="shared" si="107"/>
        <v/>
      </c>
      <c r="AV521" t="str">
        <f t="shared" si="107"/>
        <v/>
      </c>
      <c r="AW521">
        <f t="shared" si="107"/>
        <v>1.4171396241092975</v>
      </c>
      <c r="AX521" t="str">
        <f t="shared" si="107"/>
        <v/>
      </c>
      <c r="AZ521" s="46">
        <f>IF(ISNUMBER(VLOOKUP($B521,Stats!$A$2:$AA$19,2,FALSE))=FALSE,"",IF(ISNUMBER(W521),(W521-VLOOKUP($B521,Stats!$A$2:$AA$19,2,FALSE))/VLOOKUP($B521,Stats!$A$2:$AA$19,16,FALSE),""))</f>
        <v>-1.4789966658017939</v>
      </c>
      <c r="BA521" s="46">
        <f>IF(ISNUMBER(VLOOKUP($B521,Stats!$A$2:$AA$19,2,FALSE))=FALSE,"",IF(ISNUMBER(X521),(X521-VLOOKUP($B521,Stats!$A$2:$AA$19,3,FALSE))/VLOOKUP($B521,Stats!$A$2:$AA$19,17,FALSE),""))</f>
        <v>-1.6572492842875306</v>
      </c>
      <c r="BB521" s="46"/>
      <c r="BC521" s="46"/>
      <c r="BD521" s="44">
        <f t="shared" si="108"/>
        <v>-1.5681229750446621</v>
      </c>
      <c r="BE521" s="46">
        <f>IF(ISNUMBER(VLOOKUP($B521,Stats!$A$2:$AA$19,2,FALSE))=FALSE,"",IF(ISNUMBER(Y521),(Y521-VLOOKUP($B521,Stats!$A$2:$AA$19,5,FALSE))/VLOOKUP($B521,Stats!$A$2:$AA$19,19,FALSE),""))</f>
        <v>-1.2879492166755537</v>
      </c>
      <c r="BF521" s="46"/>
      <c r="BG521" s="46"/>
      <c r="BH521" s="46">
        <f>IF(ISNUMBER(VLOOKUP($B521,Stats!$A$2:$AA$19,2,FALSE))=FALSE,"",IF(ISNUMBER(Z521),(Z521-VLOOKUP($B521,Stats!$A$2:$AA$19,8,FALSE))/VLOOKUP($B521,Stats!$A$2:$AA$19,22,FALSE),""))</f>
        <v>0.7456920789369178</v>
      </c>
      <c r="BI521" s="46" t="str">
        <f>IF(ISNUMBER(VLOOKUP($B521,Stats!$A$2:$AA$19,2,FALSE))=FALSE,"",IF(ISNUMBER(#REF!),(#REF!-VLOOKUP($B521,Stats!$A$2:$AA$19,9,FALSE))/VLOOKUP($B521,Stats!$A$2:$AA$19,23,FALSE),""))</f>
        <v/>
      </c>
      <c r="BJ521" s="46" t="str">
        <f>IF(ISNUMBER(VLOOKUP($B521,Stats!$A$2:$AA$19,2,FALSE))=FALSE,"",IF(ISNUMBER(#REF!),(#REF!-VLOOKUP($B521,Stats!$A$2:$AA$19,10,FALSE))/VLOOKUP($B521,Stats!$A$2:$AA$19,24,FALSE),""))</f>
        <v/>
      </c>
      <c r="BK521" s="44">
        <f t="shared" si="113"/>
        <v>1.1252720753539629</v>
      </c>
      <c r="BL521" s="46" t="str">
        <f>IF(ISNUMBER(VLOOKUP($B521,Stats!$A$2:$AA$19,2,FALSE))=FALSE,"",IF(ISNUMBER(#REF!),(#REF!-VLOOKUP($B521,Stats!$A$2:$AA$19,11,FALSE))/VLOOKUP($B521,Stats!$A$2:$AA$19,25,FALSE),""))</f>
        <v/>
      </c>
      <c r="BM521" s="46">
        <f>IF(ISNUMBER(VLOOKUP($B521,Stats!$A$2:$AA$19,2,FALSE))=FALSE,"",IF(ISNUMBER(AA521),(AA521-VLOOKUP($B521,Stats!$A$2:$AA$19,12,FALSE))/VLOOKUP($B521,Stats!$A$2:$AA$19,26,FALSE),""))</f>
        <v>-0.26791679479423786</v>
      </c>
      <c r="BN521" s="46" t="str">
        <f>IF(ISNUMBER(VLOOKUP($B521,Stats!$A$2:$AA$19,2,FALSE))=FALSE,"",IF(ISNUMBER(#REF!),(#REF!-VLOOKUP($B521,Stats!$A$2:$AA$19,13,FALSE))/VLOOKUP($B521,Stats!$A$2:$AA$19,27,FALSE),""))</f>
        <v/>
      </c>
      <c r="BO521" s="46" t="str">
        <f>IF(ISNUMBER(VLOOKUP($B521,Stats!$A$2:$AA$19,2,FALSE))=FALSE,"",IF(ISNUMBER(#REF!),(#REF!-VLOOKUP($B521,Stats!$A$2:$AA$19,14,FALSE))/VLOOKUP($B521,Stats!$A$2:$AB$19,28,FALSE),""))</f>
        <v/>
      </c>
      <c r="BP521" s="46"/>
      <c r="BQ521" s="46">
        <f>IF(ISNUMBER(VLOOKUP($B521,Stats!$A$2:$AA$19,2,FALSE))=FALSE,"",IF(ISNUMBER(BM521),BM521,(VLOOKUP($B521,Stats!$A$2:$AT$19,46,FALSE)-VLOOKUP($B521,Stats!$A$2:$AA$19,12,FALSE))/VLOOKUP($B521,Stats!$A$2:$AA$19,26,FALSE)))</f>
        <v>-0.26791679479423786</v>
      </c>
      <c r="BR521" s="51">
        <f t="shared" si="114"/>
        <v>-0.26791679479423786</v>
      </c>
      <c r="BS521" s="32" t="str">
        <f t="shared" si="109"/>
        <v>9055_201506</v>
      </c>
      <c r="BT521" s="53">
        <f t="shared" si="110"/>
        <v>0.30795529124459764</v>
      </c>
    </row>
    <row r="522" spans="1:72" x14ac:dyDescent="0.15">
      <c r="A522" s="16">
        <v>9055</v>
      </c>
      <c r="B522" s="17">
        <v>201507</v>
      </c>
      <c r="C522" s="3">
        <v>0</v>
      </c>
      <c r="D522" s="23">
        <v>0</v>
      </c>
      <c r="E522" s="18">
        <v>3.0803670198266479E-4</v>
      </c>
      <c r="F522" s="24">
        <v>3</v>
      </c>
      <c r="G522" s="24">
        <v>2</v>
      </c>
      <c r="H522" s="20">
        <v>1.9991337264816758E-4</v>
      </c>
      <c r="I522" s="20">
        <v>-2.9977517535834108E-4</v>
      </c>
      <c r="J522" s="24">
        <v>2</v>
      </c>
      <c r="K522" s="24">
        <v>2</v>
      </c>
      <c r="L522" s="20">
        <v>3.9980009994988741E-4</v>
      </c>
      <c r="M522" s="20">
        <v>-2.99820107935167E-4</v>
      </c>
      <c r="N522" s="19">
        <v>1.0008999999999999</v>
      </c>
      <c r="O522" s="19">
        <v>1</v>
      </c>
      <c r="P522" s="25">
        <v>42086</v>
      </c>
      <c r="Q522" s="20">
        <v>-5.9946048556291931E-4</v>
      </c>
      <c r="R522" s="25">
        <v>42088</v>
      </c>
      <c r="S522" s="25">
        <f>IF(ISNUMBER(R522),VLOOKUP(B522,Index!$B$3:$AB$18,27,FALSE),"")</f>
        <v>42088</v>
      </c>
      <c r="T522" s="25">
        <f>IF(ISNUMBER($R522),VLOOKUP($B522,Index!$B$21:$AB$36,27,FALSE),"")</f>
        <v>42089</v>
      </c>
      <c r="U522" s="25">
        <f>IF(ISNUMBER($R522),VLOOKUP($B522,Index!$B$39:$AB$54,27,FALSE),"")</f>
        <v>42089</v>
      </c>
      <c r="W522" s="18">
        <v>0</v>
      </c>
      <c r="X522" s="19">
        <v>0.6</v>
      </c>
      <c r="Y522" s="18">
        <v>5.8445854871503533E-3</v>
      </c>
      <c r="Z522" s="19">
        <f t="shared" si="111"/>
        <v>0</v>
      </c>
      <c r="AA522" s="21" t="s">
        <v>25</v>
      </c>
      <c r="AB522" s="28"/>
      <c r="AC522" s="18">
        <v>0</v>
      </c>
      <c r="AD522" s="19">
        <v>0.36</v>
      </c>
      <c r="AE522" s="18">
        <v>3.4159179516608531E-5</v>
      </c>
      <c r="AF522" s="19">
        <f t="shared" si="112"/>
        <v>0</v>
      </c>
      <c r="AG522" s="21" t="s">
        <v>25</v>
      </c>
      <c r="AH522" s="28"/>
      <c r="AK522" t="str">
        <f t="shared" si="107"/>
        <v/>
      </c>
      <c r="AL522" t="str">
        <f t="shared" si="107"/>
        <v/>
      </c>
      <c r="AM522" t="str">
        <f t="shared" si="107"/>
        <v/>
      </c>
      <c r="AN522" t="str">
        <f t="shared" si="107"/>
        <v/>
      </c>
      <c r="AO522" t="str">
        <f t="shared" si="107"/>
        <v/>
      </c>
      <c r="AP522" t="str">
        <f t="shared" si="107"/>
        <v/>
      </c>
      <c r="AQ522" t="str">
        <f t="shared" si="107"/>
        <v/>
      </c>
      <c r="AR522" t="str">
        <f t="shared" si="107"/>
        <v/>
      </c>
      <c r="AS522" t="str">
        <f t="shared" si="107"/>
        <v/>
      </c>
      <c r="AT522" t="str">
        <f t="shared" si="107"/>
        <v/>
      </c>
      <c r="AU522" t="str">
        <f t="shared" si="107"/>
        <v/>
      </c>
      <c r="AV522" t="str">
        <f t="shared" si="107"/>
        <v/>
      </c>
      <c r="AW522" t="str">
        <f t="shared" si="107"/>
        <v/>
      </c>
      <c r="AX522" t="str">
        <f t="shared" si="107"/>
        <v/>
      </c>
      <c r="AZ522" s="46">
        <f>IF(ISNUMBER(VLOOKUP($B522,Stats!$A$2:$AA$19,2,FALSE))=FALSE,"",IF(ISNUMBER(W522),(W522-VLOOKUP($B522,Stats!$A$2:$AA$19,2,FALSE))/VLOOKUP($B522,Stats!$A$2:$AA$19,16,FALSE),""))</f>
        <v>-0.66924346370652021</v>
      </c>
      <c r="BA522" s="46">
        <f>IF(ISNUMBER(VLOOKUP($B522,Stats!$A$2:$AA$19,2,FALSE))=FALSE,"",IF(ISNUMBER(X522),(X522-VLOOKUP($B522,Stats!$A$2:$AA$19,3,FALSE))/VLOOKUP($B522,Stats!$A$2:$AA$19,17,FALSE),""))</f>
        <v>-0.37879956534795695</v>
      </c>
      <c r="BB522" s="46"/>
      <c r="BC522" s="46"/>
      <c r="BD522" s="44">
        <f t="shared" si="108"/>
        <v>-0.52402151452723855</v>
      </c>
      <c r="BE522" s="46">
        <f>IF(ISNUMBER(VLOOKUP($B522,Stats!$A$2:$AA$19,2,FALSE))=FALSE,"",IF(ISNUMBER(Y522),(Y522-VLOOKUP($B522,Stats!$A$2:$AA$19,5,FALSE))/VLOOKUP($B522,Stats!$A$2:$AA$19,19,FALSE),""))</f>
        <v>-1.2036517834246918</v>
      </c>
      <c r="BF522" s="46"/>
      <c r="BG522" s="46"/>
      <c r="BH522" s="46">
        <f>IF(ISNUMBER(VLOOKUP($B522,Stats!$A$2:$AA$19,2,FALSE))=FALSE,"",IF(ISNUMBER(Z522),(Z522-VLOOKUP($B522,Stats!$A$2:$AA$19,8,FALSE))/VLOOKUP($B522,Stats!$A$2:$AA$19,22,FALSE),""))</f>
        <v>-1.8934091891845408</v>
      </c>
      <c r="BI522" s="46" t="str">
        <f>IF(ISNUMBER(VLOOKUP($B522,Stats!$A$2:$AA$19,2,FALSE))=FALSE,"",IF(ISNUMBER(#REF!),(#REF!-VLOOKUP($B522,Stats!$A$2:$AA$19,9,FALSE))/VLOOKUP($B522,Stats!$A$2:$AA$19,23,FALSE),""))</f>
        <v/>
      </c>
      <c r="BJ522" s="46" t="str">
        <f>IF(ISNUMBER(VLOOKUP($B522,Stats!$A$2:$AA$19,2,FALSE))=FALSE,"",IF(ISNUMBER(#REF!),(#REF!-VLOOKUP($B522,Stats!$A$2:$AA$19,10,FALSE))/VLOOKUP($B522,Stats!$A$2:$AA$19,24,FALSE),""))</f>
        <v/>
      </c>
      <c r="BK522" s="44">
        <f t="shared" si="113"/>
        <v>0.27453349164192209</v>
      </c>
      <c r="BL522" s="46" t="str">
        <f>IF(ISNUMBER(VLOOKUP($B522,Stats!$A$2:$AA$19,2,FALSE))=FALSE,"",IF(ISNUMBER(#REF!),(#REF!-VLOOKUP($B522,Stats!$A$2:$AA$19,11,FALSE))/VLOOKUP($B522,Stats!$A$2:$AA$19,25,FALSE),""))</f>
        <v/>
      </c>
      <c r="BM522" s="46" t="str">
        <f>IF(ISNUMBER(VLOOKUP($B522,Stats!$A$2:$AA$19,2,FALSE))=FALSE,"",IF(ISNUMBER(AA522),(AA522-VLOOKUP($B522,Stats!$A$2:$AA$19,12,FALSE))/VLOOKUP($B522,Stats!$A$2:$AA$19,26,FALSE),""))</f>
        <v/>
      </c>
      <c r="BN522" s="46" t="str">
        <f>IF(ISNUMBER(VLOOKUP($B522,Stats!$A$2:$AA$19,2,FALSE))=FALSE,"",IF(ISNUMBER(#REF!),(#REF!-VLOOKUP($B522,Stats!$A$2:$AA$19,13,FALSE))/VLOOKUP($B522,Stats!$A$2:$AA$19,27,FALSE),""))</f>
        <v/>
      </c>
      <c r="BO522" s="46" t="str">
        <f>IF(ISNUMBER(VLOOKUP($B522,Stats!$A$2:$AA$19,2,FALSE))=FALSE,"",IF(ISNUMBER(#REF!),(#REF!-VLOOKUP($B522,Stats!$A$2:$AA$19,14,FALSE))/VLOOKUP($B522,Stats!$A$2:$AB$19,28,FALSE),""))</f>
        <v/>
      </c>
      <c r="BP522" s="46"/>
      <c r="BQ522" s="46">
        <f>IF(ISNUMBER(VLOOKUP($B522,Stats!$A$2:$AA$19,2,FALSE))=FALSE,"",IF(ISNUMBER(BM522),BM522,(VLOOKUP($B522,Stats!$A$2:$AT$19,46,FALSE)-VLOOKUP($B522,Stats!$A$2:$AA$19,12,FALSE))/VLOOKUP($B522,Stats!$A$2:$AA$19,26,FALSE)))</f>
        <v>-0.49247029718328789</v>
      </c>
      <c r="BR522" s="51">
        <f t="shared" si="114"/>
        <v>-0.49247029718328789</v>
      </c>
      <c r="BS522" s="32" t="str">
        <f t="shared" si="109"/>
        <v>9055_201507</v>
      </c>
      <c r="BT522" s="53">
        <f t="shared" si="110"/>
        <v>-3.8578267356952051E-2</v>
      </c>
    </row>
    <row r="523" spans="1:72" x14ac:dyDescent="0.15">
      <c r="S523" t="str">
        <f>IF(ISNUMBER(R523),VLOOKUP(B523,Index!$B$3:$AB$18,27,FALSE),"")</f>
        <v/>
      </c>
      <c r="T523" t="str">
        <f>IF(ISNUMBER($R523),VLOOKUP($B523,Index!$B$21:$AB$36,27,FALSE),"")</f>
        <v/>
      </c>
      <c r="U523" t="str">
        <f>IF(ISNUMBER($R523),VLOOKUP($B523,Index!$B$39:$AB$54,27,FALSE),"")</f>
        <v/>
      </c>
      <c r="Z523" t="str">
        <f t="shared" si="111"/>
        <v/>
      </c>
      <c r="AA523" t="s">
        <v>25</v>
      </c>
      <c r="AF523" t="str">
        <f t="shared" si="112"/>
        <v/>
      </c>
      <c r="AG523" t="s">
        <v>25</v>
      </c>
      <c r="AK523" t="str">
        <f t="shared" ref="AK523:AX532" si="115">IF($B523=AK$2,$AA523,"")</f>
        <v/>
      </c>
      <c r="AL523" t="str">
        <f t="shared" si="115"/>
        <v/>
      </c>
      <c r="AM523" t="str">
        <f t="shared" si="115"/>
        <v/>
      </c>
      <c r="AN523" t="str">
        <f t="shared" si="115"/>
        <v/>
      </c>
      <c r="AO523" t="str">
        <f t="shared" si="115"/>
        <v/>
      </c>
      <c r="AP523" t="str">
        <f t="shared" si="115"/>
        <v/>
      </c>
      <c r="AQ523" t="str">
        <f t="shared" si="115"/>
        <v/>
      </c>
      <c r="AR523" t="str">
        <f t="shared" si="115"/>
        <v/>
      </c>
      <c r="AS523" t="str">
        <f t="shared" si="115"/>
        <v/>
      </c>
      <c r="AT523" t="str">
        <f t="shared" si="115"/>
        <v/>
      </c>
      <c r="AU523" t="str">
        <f t="shared" si="115"/>
        <v/>
      </c>
      <c r="AV523" t="str">
        <f t="shared" si="115"/>
        <v/>
      </c>
      <c r="AW523" t="str">
        <f t="shared" si="115"/>
        <v/>
      </c>
      <c r="AX523" t="str">
        <f t="shared" si="115"/>
        <v/>
      </c>
      <c r="AZ523" s="46" t="str">
        <f>IF(ISNUMBER(VLOOKUP($B523,Stats!$A$2:$AA$19,2,FALSE))=FALSE,"",IF(ISNUMBER(W523),(W523-VLOOKUP($B523,Stats!$A$2:$AA$19,2,FALSE))/VLOOKUP($B523,Stats!$A$2:$AA$19,16,FALSE),""))</f>
        <v/>
      </c>
      <c r="BA523" s="46" t="str">
        <f>IF(ISNUMBER(VLOOKUP($B523,Stats!$A$2:$AA$19,2,FALSE))=FALSE,"",IF(ISNUMBER(X523),(X523-VLOOKUP($B523,Stats!$A$2:$AA$19,3,FALSE))/VLOOKUP($B523,Stats!$A$2:$AA$19,17,FALSE),""))</f>
        <v/>
      </c>
      <c r="BB523" s="46"/>
      <c r="BC523" s="46"/>
      <c r="BD523" s="44" t="str">
        <f t="shared" si="108"/>
        <v/>
      </c>
      <c r="BE523" s="46" t="str">
        <f>IF(ISNUMBER(VLOOKUP($B523,Stats!$A$2:$AA$19,2,FALSE))=FALSE,"",IF(ISNUMBER(Y523),(Y523-VLOOKUP($B523,Stats!$A$2:$AA$19,5,FALSE))/VLOOKUP($B523,Stats!$A$2:$AA$19,19,FALSE),""))</f>
        <v/>
      </c>
      <c r="BF523" s="46"/>
      <c r="BG523" s="46"/>
      <c r="BH523" s="46" t="str">
        <f>IF(ISNUMBER(VLOOKUP($B523,Stats!$A$2:$AA$19,2,FALSE))=FALSE,"",IF(ISNUMBER(Z523),(Z523-VLOOKUP($B523,Stats!$A$2:$AA$19,8,FALSE))/VLOOKUP($B523,Stats!$A$2:$AA$19,22,FALSE),""))</f>
        <v/>
      </c>
      <c r="BI523" s="46" t="str">
        <f>IF(ISNUMBER(VLOOKUP($B523,Stats!$A$2:$AA$19,2,FALSE))=FALSE,"",IF(ISNUMBER(#REF!),(#REF!-VLOOKUP($B523,Stats!$A$2:$AA$19,9,FALSE))/VLOOKUP($B523,Stats!$A$2:$AA$19,23,FALSE),""))</f>
        <v/>
      </c>
      <c r="BJ523" s="46" t="str">
        <f>IF(ISNUMBER(VLOOKUP($B523,Stats!$A$2:$AA$19,2,FALSE))=FALSE,"",IF(ISNUMBER(#REF!),(#REF!-VLOOKUP($B523,Stats!$A$2:$AA$19,10,FALSE))/VLOOKUP($B523,Stats!$A$2:$AA$19,24,FALSE),""))</f>
        <v/>
      </c>
      <c r="BK523" s="44" t="str">
        <f t="shared" si="113"/>
        <v/>
      </c>
      <c r="BL523" s="46" t="str">
        <f>IF(ISNUMBER(VLOOKUP($B523,Stats!$A$2:$AA$19,2,FALSE))=FALSE,"",IF(ISNUMBER(#REF!),(#REF!-VLOOKUP($B523,Stats!$A$2:$AA$19,11,FALSE))/VLOOKUP($B523,Stats!$A$2:$AA$19,25,FALSE),""))</f>
        <v/>
      </c>
      <c r="BM523" s="46" t="str">
        <f>IF(ISNUMBER(VLOOKUP($B523,Stats!$A$2:$AA$19,2,FALSE))=FALSE,"",IF(ISNUMBER(AA523),(AA523-VLOOKUP($B523,Stats!$A$2:$AA$19,12,FALSE))/VLOOKUP($B523,Stats!$A$2:$AA$19,26,FALSE),""))</f>
        <v/>
      </c>
      <c r="BN523" s="46" t="str">
        <f>IF(ISNUMBER(VLOOKUP($B523,Stats!$A$2:$AA$19,2,FALSE))=FALSE,"",IF(ISNUMBER(#REF!),(#REF!-VLOOKUP($B523,Stats!$A$2:$AA$19,13,FALSE))/VLOOKUP($B523,Stats!$A$2:$AA$19,27,FALSE),""))</f>
        <v/>
      </c>
      <c r="BO523" s="46" t="str">
        <f>IF(ISNUMBER(VLOOKUP($B523,Stats!$A$2:$AA$19,2,FALSE))=FALSE,"",IF(ISNUMBER(#REF!),(#REF!-VLOOKUP($B523,Stats!$A$2:$AA$19,14,FALSE))/VLOOKUP($B523,Stats!$A$2:$AB$19,28,FALSE),""))</f>
        <v/>
      </c>
      <c r="BP523" s="46"/>
      <c r="BQ523" s="46" t="str">
        <f>IF(ISNUMBER(VLOOKUP($B523,Stats!$A$2:$AA$19,2,FALSE))=FALSE,"",IF(ISNUMBER(BM523),BM523,(VLOOKUP($B523,Stats!$A$2:$AT$19,46,FALSE)-VLOOKUP($B523,Stats!$A$2:$AA$19,12,FALSE))/VLOOKUP($B523,Stats!$A$2:$AA$19,26,FALSE)))</f>
        <v/>
      </c>
      <c r="BR523" s="51" t="str">
        <f t="shared" si="114"/>
        <v/>
      </c>
      <c r="BS523" s="32" t="str">
        <f t="shared" si="109"/>
        <v/>
      </c>
      <c r="BT523" s="53" t="str">
        <f t="shared" si="110"/>
        <v/>
      </c>
    </row>
    <row r="524" spans="1:72" ht="40.5" x14ac:dyDescent="0.15">
      <c r="A524" s="1" t="s">
        <v>29</v>
      </c>
      <c r="B524" s="1" t="s">
        <v>0</v>
      </c>
      <c r="C524" s="3"/>
      <c r="D524" s="4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 t="s">
        <v>15</v>
      </c>
      <c r="J524" s="1" t="s">
        <v>16</v>
      </c>
      <c r="K524" s="1" t="s">
        <v>17</v>
      </c>
      <c r="L524" s="1" t="s">
        <v>18</v>
      </c>
      <c r="M524" s="1" t="s">
        <v>19</v>
      </c>
      <c r="N524" s="1" t="s">
        <v>20</v>
      </c>
      <c r="O524" s="1" t="s">
        <v>21</v>
      </c>
      <c r="P524" s="1" t="s">
        <v>22</v>
      </c>
      <c r="Q524" s="1" t="s">
        <v>23</v>
      </c>
      <c r="R524" s="1" t="s">
        <v>24</v>
      </c>
      <c r="S524" s="1" t="str">
        <f>IF(ISNUMBER(R524),VLOOKUP(B524,Index!$B$3:$AB$18,27,FALSE),"")</f>
        <v/>
      </c>
      <c r="T524" s="1" t="str">
        <f>IF(ISNUMBER($R524),VLOOKUP($B524,Index!$B$21:$AB$36,27,FALSE),"")</f>
        <v/>
      </c>
      <c r="U524" s="1" t="str">
        <f>IF(ISNUMBER($R524),VLOOKUP($B524,Index!$B$39:$AB$54,27,FALSE),"")</f>
        <v/>
      </c>
      <c r="W524" s="1" t="s">
        <v>1</v>
      </c>
      <c r="X524" s="1" t="s">
        <v>2</v>
      </c>
      <c r="Y524" s="1" t="s">
        <v>4</v>
      </c>
      <c r="Z524" s="1" t="str">
        <f t="shared" si="111"/>
        <v/>
      </c>
      <c r="AA524" s="1" t="s">
        <v>8</v>
      </c>
      <c r="AB524" s="27"/>
      <c r="AC524" s="1" t="s">
        <v>33</v>
      </c>
      <c r="AD524" s="1" t="s">
        <v>35</v>
      </c>
      <c r="AE524" s="1" t="s">
        <v>37</v>
      </c>
      <c r="AF524" s="1" t="str">
        <f t="shared" si="112"/>
        <v/>
      </c>
      <c r="AG524" s="1" t="s">
        <v>38</v>
      </c>
      <c r="AH524" s="27"/>
      <c r="AK524" t="str">
        <f t="shared" si="115"/>
        <v/>
      </c>
      <c r="AL524" t="str">
        <f t="shared" si="115"/>
        <v/>
      </c>
      <c r="AM524" t="str">
        <f t="shared" si="115"/>
        <v/>
      </c>
      <c r="AN524" t="str">
        <f t="shared" si="115"/>
        <v/>
      </c>
      <c r="AO524" t="str">
        <f t="shared" si="115"/>
        <v/>
      </c>
      <c r="AP524" t="str">
        <f t="shared" si="115"/>
        <v/>
      </c>
      <c r="AQ524" t="str">
        <f t="shared" si="115"/>
        <v/>
      </c>
      <c r="AR524" t="str">
        <f t="shared" si="115"/>
        <v/>
      </c>
      <c r="AS524" t="str">
        <f t="shared" si="115"/>
        <v/>
      </c>
      <c r="AT524" t="str">
        <f t="shared" si="115"/>
        <v/>
      </c>
      <c r="AU524" t="str">
        <f t="shared" si="115"/>
        <v/>
      </c>
      <c r="AV524" t="str">
        <f t="shared" si="115"/>
        <v/>
      </c>
      <c r="AW524" t="str">
        <f t="shared" si="115"/>
        <v/>
      </c>
      <c r="AX524" t="str">
        <f t="shared" si="115"/>
        <v/>
      </c>
      <c r="AZ524" s="46" t="str">
        <f>IF(ISNUMBER(VLOOKUP($B524,Stats!$A$2:$AA$19,2,FALSE))=FALSE,"",IF(ISNUMBER(W524),(W524-VLOOKUP($B524,Stats!$A$2:$AA$19,2,FALSE))/VLOOKUP($B524,Stats!$A$2:$AA$19,16,FALSE),""))</f>
        <v/>
      </c>
      <c r="BA524" s="46" t="str">
        <f>IF(ISNUMBER(VLOOKUP($B524,Stats!$A$2:$AA$19,2,FALSE))=FALSE,"",IF(ISNUMBER(X524),(X524-VLOOKUP($B524,Stats!$A$2:$AA$19,3,FALSE))/VLOOKUP($B524,Stats!$A$2:$AA$19,17,FALSE),""))</f>
        <v/>
      </c>
      <c r="BB524" s="46"/>
      <c r="BC524" s="46"/>
      <c r="BD524" s="44" t="str">
        <f t="shared" si="108"/>
        <v/>
      </c>
      <c r="BE524" s="46" t="str">
        <f>IF(ISNUMBER(VLOOKUP($B524,Stats!$A$2:$AA$19,2,FALSE))=FALSE,"",IF(ISNUMBER(Y524),(Y524-VLOOKUP($B524,Stats!$A$2:$AA$19,5,FALSE))/VLOOKUP($B524,Stats!$A$2:$AA$19,19,FALSE),""))</f>
        <v/>
      </c>
      <c r="BF524" s="46"/>
      <c r="BG524" s="46"/>
      <c r="BH524" s="46" t="str">
        <f>IF(ISNUMBER(VLOOKUP($B524,Stats!$A$2:$AA$19,2,FALSE))=FALSE,"",IF(ISNUMBER(Z524),(Z524-VLOOKUP($B524,Stats!$A$2:$AA$19,8,FALSE))/VLOOKUP($B524,Stats!$A$2:$AA$19,22,FALSE),""))</f>
        <v/>
      </c>
      <c r="BI524" s="46" t="str">
        <f>IF(ISNUMBER(VLOOKUP($B524,Stats!$A$2:$AA$19,2,FALSE))=FALSE,"",IF(ISNUMBER(#REF!),(#REF!-VLOOKUP($B524,Stats!$A$2:$AA$19,9,FALSE))/VLOOKUP($B524,Stats!$A$2:$AA$19,23,FALSE),""))</f>
        <v/>
      </c>
      <c r="BJ524" s="46" t="str">
        <f>IF(ISNUMBER(VLOOKUP($B524,Stats!$A$2:$AA$19,2,FALSE))=FALSE,"",IF(ISNUMBER(#REF!),(#REF!-VLOOKUP($B524,Stats!$A$2:$AA$19,10,FALSE))/VLOOKUP($B524,Stats!$A$2:$AA$19,24,FALSE),""))</f>
        <v/>
      </c>
      <c r="BK524" s="44" t="str">
        <f t="shared" si="113"/>
        <v/>
      </c>
      <c r="BL524" s="46" t="str">
        <f>IF(ISNUMBER(VLOOKUP($B524,Stats!$A$2:$AA$19,2,FALSE))=FALSE,"",IF(ISNUMBER(#REF!),(#REF!-VLOOKUP($B524,Stats!$A$2:$AA$19,11,FALSE))/VLOOKUP($B524,Stats!$A$2:$AA$19,25,FALSE),""))</f>
        <v/>
      </c>
      <c r="BM524" s="46" t="str">
        <f>IF(ISNUMBER(VLOOKUP($B524,Stats!$A$2:$AA$19,2,FALSE))=FALSE,"",IF(ISNUMBER(AA524),(AA524-VLOOKUP($B524,Stats!$A$2:$AA$19,12,FALSE))/VLOOKUP($B524,Stats!$A$2:$AA$19,26,FALSE),""))</f>
        <v/>
      </c>
      <c r="BN524" s="46" t="str">
        <f>IF(ISNUMBER(VLOOKUP($B524,Stats!$A$2:$AA$19,2,FALSE))=FALSE,"",IF(ISNUMBER(#REF!),(#REF!-VLOOKUP($B524,Stats!$A$2:$AA$19,13,FALSE))/VLOOKUP($B524,Stats!$A$2:$AA$19,27,FALSE),""))</f>
        <v/>
      </c>
      <c r="BO524" s="46" t="str">
        <f>IF(ISNUMBER(VLOOKUP($B524,Stats!$A$2:$AA$19,2,FALSE))=FALSE,"",IF(ISNUMBER(#REF!),(#REF!-VLOOKUP($B524,Stats!$A$2:$AA$19,14,FALSE))/VLOOKUP($B524,Stats!$A$2:$AB$19,28,FALSE),""))</f>
        <v/>
      </c>
      <c r="BP524" s="46"/>
      <c r="BQ524" s="46" t="str">
        <f>IF(ISNUMBER(VLOOKUP($B524,Stats!$A$2:$AA$19,2,FALSE))=FALSE,"",IF(ISNUMBER(BM524),BM524,(VLOOKUP($B524,Stats!$A$2:$AT$19,46,FALSE)-VLOOKUP($B524,Stats!$A$2:$AA$19,12,FALSE))/VLOOKUP($B524,Stats!$A$2:$AA$19,26,FALSE)))</f>
        <v/>
      </c>
      <c r="BR524" s="51" t="str">
        <f t="shared" si="114"/>
        <v/>
      </c>
      <c r="BS524" s="32" t="str">
        <f t="shared" si="109"/>
        <v/>
      </c>
      <c r="BT524" s="53" t="str">
        <f t="shared" si="110"/>
        <v/>
      </c>
    </row>
    <row r="525" spans="1:72" x14ac:dyDescent="0.15">
      <c r="A525" s="5">
        <v>9116</v>
      </c>
      <c r="B525" s="5" t="s">
        <v>30</v>
      </c>
      <c r="C525" s="3">
        <v>0</v>
      </c>
      <c r="D525" s="11">
        <v>0.27797833935018024</v>
      </c>
      <c r="E525" s="6">
        <v>1.2058213776713704E-2</v>
      </c>
      <c r="F525" s="12">
        <v>71</v>
      </c>
      <c r="G525" s="12">
        <v>44</v>
      </c>
      <c r="H525" s="13">
        <v>8.7165761253402661E-3</v>
      </c>
      <c r="I525" s="13">
        <v>-8.2952936964664041E-3</v>
      </c>
      <c r="J525" s="12">
        <v>10</v>
      </c>
      <c r="K525" s="12">
        <v>5</v>
      </c>
      <c r="L525" s="13">
        <v>3.3201581027668015E-2</v>
      </c>
      <c r="M525" s="13">
        <v>-5.1012753188297122E-2</v>
      </c>
      <c r="N525" s="8">
        <v>1.42</v>
      </c>
      <c r="O525" s="8">
        <v>1.2815884476534294</v>
      </c>
      <c r="P525" s="14">
        <v>42086</v>
      </c>
      <c r="Q525" s="13">
        <v>-6.7796610169491567E-2</v>
      </c>
      <c r="R525" s="14">
        <v>42033</v>
      </c>
      <c r="S525" s="14">
        <f>IF(ISNUMBER(R525),VLOOKUP(B525,Index!$B$3:$AB$18,27,FALSE),"")</f>
        <v>42041</v>
      </c>
      <c r="T525" s="14">
        <f>IF(ISNUMBER($R525),VLOOKUP($B525,Index!$B$21:$AB$36,27,FALSE),"")</f>
        <v>41996</v>
      </c>
      <c r="U525" s="14">
        <f>IF(ISNUMBER($R525),VLOOKUP($B525,Index!$B$39:$AB$54,27,FALSE),"")</f>
        <v>42003</v>
      </c>
      <c r="W525" s="6">
        <v>0.58521755652669516</v>
      </c>
      <c r="X525" s="7">
        <v>0.61739130434782608</v>
      </c>
      <c r="Y525" s="6">
        <v>0.22878852028581798</v>
      </c>
      <c r="Z525" s="8" t="str">
        <f t="shared" si="111"/>
        <v/>
      </c>
      <c r="AA525" s="9">
        <v>4.1001805054151559</v>
      </c>
      <c r="AB525" s="28"/>
      <c r="AC525" s="6">
        <v>0.34247958846707566</v>
      </c>
      <c r="AD525" s="7">
        <v>0.38117202268431</v>
      </c>
      <c r="AE525" s="6">
        <v>5.2344187014574141E-2</v>
      </c>
      <c r="AF525" s="8" t="str">
        <f t="shared" si="112"/>
        <v/>
      </c>
      <c r="AG525" s="9">
        <v>16.811480176986482</v>
      </c>
      <c r="AH525" s="28"/>
      <c r="AK525" t="str">
        <f t="shared" si="115"/>
        <v/>
      </c>
      <c r="AL525" t="str">
        <f t="shared" si="115"/>
        <v/>
      </c>
      <c r="AM525" t="str">
        <f t="shared" si="115"/>
        <v/>
      </c>
      <c r="AN525" t="str">
        <f t="shared" si="115"/>
        <v/>
      </c>
      <c r="AO525" t="str">
        <f t="shared" si="115"/>
        <v/>
      </c>
      <c r="AP525" t="str">
        <f t="shared" si="115"/>
        <v/>
      </c>
      <c r="AQ525" t="str">
        <f t="shared" si="115"/>
        <v/>
      </c>
      <c r="AR525" t="str">
        <f t="shared" si="115"/>
        <v/>
      </c>
      <c r="AS525" t="str">
        <f t="shared" si="115"/>
        <v/>
      </c>
      <c r="AT525" t="str">
        <f t="shared" si="115"/>
        <v/>
      </c>
      <c r="AU525" t="str">
        <f t="shared" si="115"/>
        <v/>
      </c>
      <c r="AV525" t="str">
        <f t="shared" si="115"/>
        <v/>
      </c>
      <c r="AW525" t="str">
        <f t="shared" si="115"/>
        <v/>
      </c>
      <c r="AX525" t="str">
        <f t="shared" si="115"/>
        <v/>
      </c>
      <c r="AZ525" s="46" t="str">
        <f>IF(ISNUMBER(VLOOKUP($B525,Stats!$A$2:$AA$19,2,FALSE))=FALSE,"",IF(ISNUMBER(W525),(W525-VLOOKUP($B525,Stats!$A$2:$AA$19,2,FALSE))/VLOOKUP($B525,Stats!$A$2:$AA$19,16,FALSE),""))</f>
        <v/>
      </c>
      <c r="BA525" s="46" t="str">
        <f>IF(ISNUMBER(VLOOKUP($B525,Stats!$A$2:$AA$19,2,FALSE))=FALSE,"",IF(ISNUMBER(X525),(X525-VLOOKUP($B525,Stats!$A$2:$AA$19,3,FALSE))/VLOOKUP($B525,Stats!$A$2:$AA$19,17,FALSE),""))</f>
        <v/>
      </c>
      <c r="BB525" s="46"/>
      <c r="BC525" s="46"/>
      <c r="BD525" s="44" t="str">
        <f t="shared" si="108"/>
        <v/>
      </c>
      <c r="BE525" s="46" t="str">
        <f>IF(ISNUMBER(VLOOKUP($B525,Stats!$A$2:$AA$19,2,FALSE))=FALSE,"",IF(ISNUMBER(Y525),(Y525-VLOOKUP($B525,Stats!$A$2:$AA$19,5,FALSE))/VLOOKUP($B525,Stats!$A$2:$AA$19,19,FALSE),""))</f>
        <v/>
      </c>
      <c r="BF525" s="46"/>
      <c r="BG525" s="46"/>
      <c r="BH525" s="46" t="str">
        <f>IF(ISNUMBER(VLOOKUP($B525,Stats!$A$2:$AA$19,2,FALSE))=FALSE,"",IF(ISNUMBER(Z525),(Z525-VLOOKUP($B525,Stats!$A$2:$AA$19,8,FALSE))/VLOOKUP($B525,Stats!$A$2:$AA$19,22,FALSE),""))</f>
        <v/>
      </c>
      <c r="BI525" s="46" t="str">
        <f>IF(ISNUMBER(VLOOKUP($B525,Stats!$A$2:$AA$19,2,FALSE))=FALSE,"",IF(ISNUMBER(#REF!),(#REF!-VLOOKUP($B525,Stats!$A$2:$AA$19,9,FALSE))/VLOOKUP($B525,Stats!$A$2:$AA$19,23,FALSE),""))</f>
        <v/>
      </c>
      <c r="BJ525" s="46" t="str">
        <f>IF(ISNUMBER(VLOOKUP($B525,Stats!$A$2:$AA$19,2,FALSE))=FALSE,"",IF(ISNUMBER(#REF!),(#REF!-VLOOKUP($B525,Stats!$A$2:$AA$19,10,FALSE))/VLOOKUP($B525,Stats!$A$2:$AA$19,24,FALSE),""))</f>
        <v/>
      </c>
      <c r="BK525" s="44" t="str">
        <f t="shared" si="113"/>
        <v/>
      </c>
      <c r="BL525" s="46" t="str">
        <f>IF(ISNUMBER(VLOOKUP($B525,Stats!$A$2:$AA$19,2,FALSE))=FALSE,"",IF(ISNUMBER(#REF!),(#REF!-VLOOKUP($B525,Stats!$A$2:$AA$19,11,FALSE))/VLOOKUP($B525,Stats!$A$2:$AA$19,25,FALSE),""))</f>
        <v/>
      </c>
      <c r="BM525" s="46" t="str">
        <f>IF(ISNUMBER(VLOOKUP($B525,Stats!$A$2:$AA$19,2,FALSE))=FALSE,"",IF(ISNUMBER(AA525),(AA525-VLOOKUP($B525,Stats!$A$2:$AA$19,12,FALSE))/VLOOKUP($B525,Stats!$A$2:$AA$19,26,FALSE),""))</f>
        <v/>
      </c>
      <c r="BN525" s="46" t="str">
        <f>IF(ISNUMBER(VLOOKUP($B525,Stats!$A$2:$AA$19,2,FALSE))=FALSE,"",IF(ISNUMBER(#REF!),(#REF!-VLOOKUP($B525,Stats!$A$2:$AA$19,13,FALSE))/VLOOKUP($B525,Stats!$A$2:$AA$19,27,FALSE),""))</f>
        <v/>
      </c>
      <c r="BO525" s="46" t="str">
        <f>IF(ISNUMBER(VLOOKUP($B525,Stats!$A$2:$AA$19,2,FALSE))=FALSE,"",IF(ISNUMBER(#REF!),(#REF!-VLOOKUP($B525,Stats!$A$2:$AA$19,14,FALSE))/VLOOKUP($B525,Stats!$A$2:$AB$19,28,FALSE),""))</f>
        <v/>
      </c>
      <c r="BP525" s="46"/>
      <c r="BQ525" s="46" t="str">
        <f>IF(ISNUMBER(VLOOKUP($B525,Stats!$A$2:$AA$19,2,FALSE))=FALSE,"",IF(ISNUMBER(BM525),BM525,(VLOOKUP($B525,Stats!$A$2:$AT$19,46,FALSE)-VLOOKUP($B525,Stats!$A$2:$AA$19,12,FALSE))/VLOOKUP($B525,Stats!$A$2:$AA$19,26,FALSE)))</f>
        <v/>
      </c>
      <c r="BR525" s="51" t="str">
        <f t="shared" si="114"/>
        <v/>
      </c>
      <c r="BS525" s="32" t="str">
        <f t="shared" si="109"/>
        <v/>
      </c>
      <c r="BT525" s="53" t="str">
        <f t="shared" si="110"/>
        <v/>
      </c>
    </row>
    <row r="526" spans="1:72" x14ac:dyDescent="0.15">
      <c r="A526" s="5">
        <v>9116</v>
      </c>
      <c r="B526" s="5" t="s">
        <v>31</v>
      </c>
      <c r="C526" s="3">
        <v>0</v>
      </c>
      <c r="D526" s="11">
        <v>1.8215466598856193E-2</v>
      </c>
      <c r="E526" s="6">
        <v>1.0085873440128821E-2</v>
      </c>
      <c r="F526" s="15">
        <v>5.0714285714285712</v>
      </c>
      <c r="G526" s="15">
        <v>3.1428571428571428</v>
      </c>
      <c r="H526" s="13">
        <v>8.7778120779958002E-3</v>
      </c>
      <c r="I526" s="13">
        <v>-7.5171328879773359E-3</v>
      </c>
      <c r="J526" s="12">
        <v>3.5</v>
      </c>
      <c r="K526" s="12">
        <v>2.1428571428571428</v>
      </c>
      <c r="L526" s="13">
        <v>1.7046559631298579E-2</v>
      </c>
      <c r="M526" s="13">
        <v>-1.5011639557104868E-2</v>
      </c>
      <c r="N526" s="8">
        <v>1.2754285714285716</v>
      </c>
      <c r="O526" s="8">
        <v>1.0227461560475304</v>
      </c>
      <c r="P526" s="14"/>
      <c r="Q526" s="13">
        <v>-1.9750244122361902E-2</v>
      </c>
      <c r="R526" s="14"/>
      <c r="S526" s="14" t="str">
        <f>IF(ISNUMBER(R526),VLOOKUP(B526,Index!$B$3:$AB$18,27,FALSE),"")</f>
        <v/>
      </c>
      <c r="T526" s="14" t="str">
        <f>IF(ISNUMBER($R526),VLOOKUP($B526,Index!$B$21:$AB$36,27,FALSE),"")</f>
        <v/>
      </c>
      <c r="U526" s="14" t="str">
        <f>IF(ISNUMBER($R526),VLOOKUP($B526,Index!$B$39:$AB$54,27,FALSE),"")</f>
        <v/>
      </c>
      <c r="W526" s="6">
        <v>0.69593765295201149</v>
      </c>
      <c r="X526" s="8">
        <v>0.61215986394557831</v>
      </c>
      <c r="Y526" s="6">
        <v>0.19136599357802986</v>
      </c>
      <c r="Z526" s="8" t="str">
        <f t="shared" si="111"/>
        <v/>
      </c>
      <c r="AA526" s="9" t="s">
        <v>25</v>
      </c>
      <c r="AB526" s="28"/>
      <c r="AC526" s="6">
        <v>0.48432921679635438</v>
      </c>
      <c r="AD526" s="8">
        <v>0.37473969902586896</v>
      </c>
      <c r="AE526" s="6">
        <v>3.6620943498106566E-2</v>
      </c>
      <c r="AF526" s="8" t="str">
        <f t="shared" si="112"/>
        <v/>
      </c>
      <c r="AG526" s="9" t="s">
        <v>25</v>
      </c>
      <c r="AH526" s="28"/>
      <c r="AK526" t="str">
        <f t="shared" si="115"/>
        <v/>
      </c>
      <c r="AL526" t="str">
        <f t="shared" si="115"/>
        <v/>
      </c>
      <c r="AM526" t="str">
        <f t="shared" si="115"/>
        <v/>
      </c>
      <c r="AN526" t="str">
        <f t="shared" si="115"/>
        <v/>
      </c>
      <c r="AO526" t="str">
        <f t="shared" si="115"/>
        <v/>
      </c>
      <c r="AP526" t="str">
        <f t="shared" si="115"/>
        <v/>
      </c>
      <c r="AQ526" t="str">
        <f t="shared" si="115"/>
        <v/>
      </c>
      <c r="AR526" t="str">
        <f t="shared" si="115"/>
        <v/>
      </c>
      <c r="AS526" t="str">
        <f t="shared" si="115"/>
        <v/>
      </c>
      <c r="AT526" t="str">
        <f t="shared" si="115"/>
        <v/>
      </c>
      <c r="AU526" t="str">
        <f t="shared" si="115"/>
        <v/>
      </c>
      <c r="AV526" t="str">
        <f t="shared" si="115"/>
        <v/>
      </c>
      <c r="AW526" t="str">
        <f t="shared" si="115"/>
        <v/>
      </c>
      <c r="AX526" t="str">
        <f t="shared" si="115"/>
        <v/>
      </c>
      <c r="AZ526" s="46" t="str">
        <f>IF(ISNUMBER(VLOOKUP($B526,Stats!$A$2:$AA$19,2,FALSE))=FALSE,"",IF(ISNUMBER(W526),(W526-VLOOKUP($B526,Stats!$A$2:$AA$19,2,FALSE))/VLOOKUP($B526,Stats!$A$2:$AA$19,16,FALSE),""))</f>
        <v/>
      </c>
      <c r="BA526" s="46" t="str">
        <f>IF(ISNUMBER(VLOOKUP($B526,Stats!$A$2:$AA$19,2,FALSE))=FALSE,"",IF(ISNUMBER(X526),(X526-VLOOKUP($B526,Stats!$A$2:$AA$19,3,FALSE))/VLOOKUP($B526,Stats!$A$2:$AA$19,17,FALSE),""))</f>
        <v/>
      </c>
      <c r="BB526" s="46"/>
      <c r="BC526" s="46"/>
      <c r="BD526" s="44" t="str">
        <f t="shared" si="108"/>
        <v/>
      </c>
      <c r="BE526" s="46" t="str">
        <f>IF(ISNUMBER(VLOOKUP($B526,Stats!$A$2:$AA$19,2,FALSE))=FALSE,"",IF(ISNUMBER(Y526),(Y526-VLOOKUP($B526,Stats!$A$2:$AA$19,5,FALSE))/VLOOKUP($B526,Stats!$A$2:$AA$19,19,FALSE),""))</f>
        <v/>
      </c>
      <c r="BF526" s="46"/>
      <c r="BG526" s="46"/>
      <c r="BH526" s="46" t="str">
        <f>IF(ISNUMBER(VLOOKUP($B526,Stats!$A$2:$AA$19,2,FALSE))=FALSE,"",IF(ISNUMBER(Z526),(Z526-VLOOKUP($B526,Stats!$A$2:$AA$19,8,FALSE))/VLOOKUP($B526,Stats!$A$2:$AA$19,22,FALSE),""))</f>
        <v/>
      </c>
      <c r="BI526" s="46" t="str">
        <f>IF(ISNUMBER(VLOOKUP($B526,Stats!$A$2:$AA$19,2,FALSE))=FALSE,"",IF(ISNUMBER(#REF!),(#REF!-VLOOKUP($B526,Stats!$A$2:$AA$19,9,FALSE))/VLOOKUP($B526,Stats!$A$2:$AA$19,23,FALSE),""))</f>
        <v/>
      </c>
      <c r="BJ526" s="46" t="str">
        <f>IF(ISNUMBER(VLOOKUP($B526,Stats!$A$2:$AA$19,2,FALSE))=FALSE,"",IF(ISNUMBER(#REF!),(#REF!-VLOOKUP($B526,Stats!$A$2:$AA$19,10,FALSE))/VLOOKUP($B526,Stats!$A$2:$AA$19,24,FALSE),""))</f>
        <v/>
      </c>
      <c r="BK526" s="44" t="str">
        <f t="shared" si="113"/>
        <v/>
      </c>
      <c r="BL526" s="46" t="str">
        <f>IF(ISNUMBER(VLOOKUP($B526,Stats!$A$2:$AA$19,2,FALSE))=FALSE,"",IF(ISNUMBER(#REF!),(#REF!-VLOOKUP($B526,Stats!$A$2:$AA$19,11,FALSE))/VLOOKUP($B526,Stats!$A$2:$AA$19,25,FALSE),""))</f>
        <v/>
      </c>
      <c r="BM526" s="46" t="str">
        <f>IF(ISNUMBER(VLOOKUP($B526,Stats!$A$2:$AA$19,2,FALSE))=FALSE,"",IF(ISNUMBER(AA526),(AA526-VLOOKUP($B526,Stats!$A$2:$AA$19,12,FALSE))/VLOOKUP($B526,Stats!$A$2:$AA$19,26,FALSE),""))</f>
        <v/>
      </c>
      <c r="BN526" s="46" t="str">
        <f>IF(ISNUMBER(VLOOKUP($B526,Stats!$A$2:$AA$19,2,FALSE))=FALSE,"",IF(ISNUMBER(#REF!),(#REF!-VLOOKUP($B526,Stats!$A$2:$AA$19,13,FALSE))/VLOOKUP($B526,Stats!$A$2:$AA$19,27,FALSE),""))</f>
        <v/>
      </c>
      <c r="BO526" s="46" t="str">
        <f>IF(ISNUMBER(VLOOKUP($B526,Stats!$A$2:$AA$19,2,FALSE))=FALSE,"",IF(ISNUMBER(#REF!),(#REF!-VLOOKUP($B526,Stats!$A$2:$AA$19,14,FALSE))/VLOOKUP($B526,Stats!$A$2:$AB$19,28,FALSE),""))</f>
        <v/>
      </c>
      <c r="BP526" s="46"/>
      <c r="BQ526" s="46" t="str">
        <f>IF(ISNUMBER(VLOOKUP($B526,Stats!$A$2:$AA$19,2,FALSE))=FALSE,"",IF(ISNUMBER(BM526),BM526,(VLOOKUP($B526,Stats!$A$2:$AT$19,46,FALSE)-VLOOKUP($B526,Stats!$A$2:$AA$19,12,FALSE))/VLOOKUP($B526,Stats!$A$2:$AA$19,26,FALSE)))</f>
        <v/>
      </c>
      <c r="BR526" s="51" t="str">
        <f t="shared" si="114"/>
        <v/>
      </c>
      <c r="BS526" s="32" t="str">
        <f t="shared" si="109"/>
        <v/>
      </c>
      <c r="BT526" s="53" t="str">
        <f t="shared" si="110"/>
        <v/>
      </c>
    </row>
    <row r="527" spans="1:72" x14ac:dyDescent="0.15">
      <c r="A527" s="16">
        <v>9116</v>
      </c>
      <c r="B527" s="17">
        <v>201421</v>
      </c>
      <c r="C527" s="3">
        <v>0</v>
      </c>
      <c r="D527" s="23">
        <v>-9.9277978339351591E-3</v>
      </c>
      <c r="E527" s="18">
        <v>3.5934995997233595E-3</v>
      </c>
      <c r="F527" s="24">
        <v>3</v>
      </c>
      <c r="G527" s="24">
        <v>4</v>
      </c>
      <c r="H527" s="20">
        <v>2.4265022354562995E-3</v>
      </c>
      <c r="I527" s="20">
        <v>-4.3013678254935905E-3</v>
      </c>
      <c r="J527" s="24">
        <v>2</v>
      </c>
      <c r="K527" s="24">
        <v>3</v>
      </c>
      <c r="L527" s="20">
        <v>4.5620437956204185E-3</v>
      </c>
      <c r="M527" s="20">
        <v>-5.4054054054054612E-3</v>
      </c>
      <c r="N527" s="19">
        <v>1.1100000000000001</v>
      </c>
      <c r="O527" s="19">
        <v>1.0018050541516246</v>
      </c>
      <c r="P527" s="25">
        <v>41921</v>
      </c>
      <c r="Q527" s="20">
        <v>-1.2612612612612595E-2</v>
      </c>
      <c r="R527" s="25">
        <v>41926</v>
      </c>
      <c r="S527" s="25">
        <f>IF(ISNUMBER(R527),VLOOKUP(B527,Index!$B$3:$AB$18,27,FALSE),"")</f>
        <v>41929</v>
      </c>
      <c r="T527" s="25">
        <f>IF(ISNUMBER($R527),VLOOKUP($B527,Index!$B$21:$AB$36,27,FALSE),"")</f>
        <v>41929</v>
      </c>
      <c r="U527" s="25">
        <f>IF(ISNUMBER($R527),VLOOKUP($B527,Index!$B$39:$AB$54,27,FALSE),"")</f>
        <v>41929</v>
      </c>
      <c r="W527" s="18">
        <v>-0.35740072202166573</v>
      </c>
      <c r="X527" s="19">
        <v>0.42857142857142855</v>
      </c>
      <c r="Y527" s="18">
        <v>6.8181861036175156E-2</v>
      </c>
      <c r="Z527" s="19">
        <f t="shared" si="111"/>
        <v>3</v>
      </c>
      <c r="AA527" s="21" t="s">
        <v>25</v>
      </c>
      <c r="AB527" s="28"/>
      <c r="AC527" s="18">
        <v>0.12773527610160798</v>
      </c>
      <c r="AD527" s="19">
        <v>0.18367346938775508</v>
      </c>
      <c r="AE527" s="18">
        <v>4.6487661743562997E-3</v>
      </c>
      <c r="AF527" s="19">
        <f t="shared" si="112"/>
        <v>9</v>
      </c>
      <c r="AG527" s="21" t="s">
        <v>25</v>
      </c>
      <c r="AH527" s="28"/>
      <c r="AK527" t="str">
        <f t="shared" si="115"/>
        <v/>
      </c>
      <c r="AL527" t="str">
        <f t="shared" si="115"/>
        <v/>
      </c>
      <c r="AM527" t="str">
        <f t="shared" si="115"/>
        <v/>
      </c>
      <c r="AN527" t="str">
        <f t="shared" si="115"/>
        <v/>
      </c>
      <c r="AO527" t="str">
        <f t="shared" si="115"/>
        <v/>
      </c>
      <c r="AP527" t="str">
        <f t="shared" si="115"/>
        <v/>
      </c>
      <c r="AQ527" t="str">
        <f t="shared" si="115"/>
        <v/>
      </c>
      <c r="AR527" t="str">
        <f t="shared" si="115"/>
        <v/>
      </c>
      <c r="AS527" t="str">
        <f t="shared" si="115"/>
        <v/>
      </c>
      <c r="AT527" t="str">
        <f t="shared" si="115"/>
        <v/>
      </c>
      <c r="AU527" t="str">
        <f t="shared" si="115"/>
        <v/>
      </c>
      <c r="AV527" t="str">
        <f t="shared" si="115"/>
        <v/>
      </c>
      <c r="AW527" t="str">
        <f t="shared" si="115"/>
        <v/>
      </c>
      <c r="AX527" t="str">
        <f t="shared" si="115"/>
        <v/>
      </c>
      <c r="AZ527" s="46">
        <f>IF(ISNUMBER(VLOOKUP($B527,Stats!$A$2:$AA$19,2,FALSE))=FALSE,"",IF(ISNUMBER(W527),(W527-VLOOKUP($B527,Stats!$A$2:$AA$19,2,FALSE))/VLOOKUP($B527,Stats!$A$2:$AA$19,16,FALSE),""))</f>
        <v>-5.3862785632973205E-2</v>
      </c>
      <c r="BA527" s="46">
        <f>IF(ISNUMBER(VLOOKUP($B527,Stats!$A$2:$AA$19,2,FALSE))=FALSE,"",IF(ISNUMBER(X527),(X527-VLOOKUP($B527,Stats!$A$2:$AA$19,3,FALSE))/VLOOKUP($B527,Stats!$A$2:$AA$19,17,FALSE),""))</f>
        <v>-0.11858820767400501</v>
      </c>
      <c r="BB527" s="46"/>
      <c r="BC527" s="46"/>
      <c r="BD527" s="44">
        <f t="shared" si="108"/>
        <v>-8.6225496653489109E-2</v>
      </c>
      <c r="BE527" s="46">
        <f>IF(ISNUMBER(VLOOKUP($B527,Stats!$A$2:$AA$19,2,FALSE))=FALSE,"",IF(ISNUMBER(Y527),(Y527-VLOOKUP($B527,Stats!$A$2:$AA$19,5,FALSE))/VLOOKUP($B527,Stats!$A$2:$AA$19,19,FALSE),""))</f>
        <v>-0.2413957476546586</v>
      </c>
      <c r="BF527" s="46"/>
      <c r="BG527" s="46"/>
      <c r="BH527" s="46">
        <f>IF(ISNUMBER(VLOOKUP($B527,Stats!$A$2:$AA$19,2,FALSE))=FALSE,"",IF(ISNUMBER(Z527),(Z527-VLOOKUP($B527,Stats!$A$2:$AA$19,8,FALSE))/VLOOKUP($B527,Stats!$A$2:$AA$19,22,FALSE),""))</f>
        <v>0.88771128993331716</v>
      </c>
      <c r="BI527" s="46" t="str">
        <f>IF(ISNUMBER(VLOOKUP($B527,Stats!$A$2:$AA$19,2,FALSE))=FALSE,"",IF(ISNUMBER(#REF!),(#REF!-VLOOKUP($B527,Stats!$A$2:$AA$19,9,FALSE))/VLOOKUP($B527,Stats!$A$2:$AA$19,23,FALSE),""))</f>
        <v/>
      </c>
      <c r="BJ527" s="46" t="str">
        <f>IF(ISNUMBER(VLOOKUP($B527,Stats!$A$2:$AA$19,2,FALSE))=FALSE,"",IF(ISNUMBER(#REF!),(#REF!-VLOOKUP($B527,Stats!$A$2:$AA$19,10,FALSE))/VLOOKUP($B527,Stats!$A$2:$AA$19,24,FALSE),""))</f>
        <v/>
      </c>
      <c r="BK527" s="44">
        <f t="shared" si="113"/>
        <v>0.43529041033825611</v>
      </c>
      <c r="BL527" s="46" t="str">
        <f>IF(ISNUMBER(VLOOKUP($B527,Stats!$A$2:$AA$19,2,FALSE))=FALSE,"",IF(ISNUMBER(#REF!),(#REF!-VLOOKUP($B527,Stats!$A$2:$AA$19,11,FALSE))/VLOOKUP($B527,Stats!$A$2:$AA$19,25,FALSE),""))</f>
        <v/>
      </c>
      <c r="BM527" s="46" t="str">
        <f>IF(ISNUMBER(VLOOKUP($B527,Stats!$A$2:$AA$19,2,FALSE))=FALSE,"",IF(ISNUMBER(AA527),(AA527-VLOOKUP($B527,Stats!$A$2:$AA$19,12,FALSE))/VLOOKUP($B527,Stats!$A$2:$AA$19,26,FALSE),""))</f>
        <v/>
      </c>
      <c r="BN527" s="46" t="str">
        <f>IF(ISNUMBER(VLOOKUP($B527,Stats!$A$2:$AA$19,2,FALSE))=FALSE,"",IF(ISNUMBER(#REF!),(#REF!-VLOOKUP($B527,Stats!$A$2:$AA$19,13,FALSE))/VLOOKUP($B527,Stats!$A$2:$AA$19,27,FALSE),""))</f>
        <v/>
      </c>
      <c r="BO527" s="46" t="str">
        <f>IF(ISNUMBER(VLOOKUP($B527,Stats!$A$2:$AA$19,2,FALSE))=FALSE,"",IF(ISNUMBER(#REF!),(#REF!-VLOOKUP($B527,Stats!$A$2:$AA$19,14,FALSE))/VLOOKUP($B527,Stats!$A$2:$AB$19,28,FALSE),""))</f>
        <v/>
      </c>
      <c r="BP527" s="46"/>
      <c r="BQ527" s="46">
        <f>IF(ISNUMBER(VLOOKUP($B527,Stats!$A$2:$AA$19,2,FALSE))=FALSE,"",IF(ISNUMBER(BM527),BM527,(VLOOKUP($B527,Stats!$A$2:$AT$19,46,FALSE)-VLOOKUP($B527,Stats!$A$2:$AA$19,12,FALSE))/VLOOKUP($B527,Stats!$A$2:$AA$19,26,FALSE)))</f>
        <v>-0.81319138310867711</v>
      </c>
      <c r="BR527" s="51">
        <f t="shared" si="114"/>
        <v>-0.81319138310867711</v>
      </c>
      <c r="BS527" s="32" t="str">
        <f t="shared" si="109"/>
        <v>9116_201421</v>
      </c>
      <c r="BT527" s="53">
        <f t="shared" si="110"/>
        <v>8.1290870250520397E-2</v>
      </c>
    </row>
    <row r="528" spans="1:72" x14ac:dyDescent="0.15">
      <c r="A528" s="16">
        <v>9116</v>
      </c>
      <c r="B528" s="17">
        <v>201422</v>
      </c>
      <c r="C528" s="3">
        <v>0</v>
      </c>
      <c r="D528" s="23">
        <v>6.3810391978122993E-3</v>
      </c>
      <c r="E528" s="18">
        <v>6.8138093318550414E-3</v>
      </c>
      <c r="F528" s="24">
        <v>5</v>
      </c>
      <c r="G528" s="24">
        <v>5</v>
      </c>
      <c r="H528" s="20">
        <v>6.259922945041874E-3</v>
      </c>
      <c r="I528" s="20">
        <v>-4.9456387571131357E-3</v>
      </c>
      <c r="J528" s="24">
        <v>4</v>
      </c>
      <c r="K528" s="24">
        <v>5</v>
      </c>
      <c r="L528" s="20">
        <v>1.1162790697674341E-2</v>
      </c>
      <c r="M528" s="20">
        <v>-9.1743119266055606E-3</v>
      </c>
      <c r="N528" s="19">
        <v>1.1040000000000001</v>
      </c>
      <c r="O528" s="19">
        <v>1.0018148820326678</v>
      </c>
      <c r="P528" s="25">
        <v>41943</v>
      </c>
      <c r="Q528" s="20">
        <v>-2.4500907441016406E-2</v>
      </c>
      <c r="R528" s="25">
        <v>41939</v>
      </c>
      <c r="S528" s="25">
        <f>IF(ISNUMBER(R528),VLOOKUP(B528,Index!$B$3:$AB$18,27,FALSE),"")</f>
        <v>41939</v>
      </c>
      <c r="T528" s="25">
        <f>IF(ISNUMBER($R528),VLOOKUP($B528,Index!$B$21:$AB$36,27,FALSE),"")</f>
        <v>41935</v>
      </c>
      <c r="U528" s="25">
        <f>IF(ISNUMBER($R528),VLOOKUP($B528,Index!$B$39:$AB$54,27,FALSE),"")</f>
        <v>41936</v>
      </c>
      <c r="W528" s="18">
        <v>0.19143117593436898</v>
      </c>
      <c r="X528" s="19">
        <v>0.5</v>
      </c>
      <c r="Y528" s="18">
        <v>0.12928294218463218</v>
      </c>
      <c r="Z528" s="19">
        <f t="shared" si="111"/>
        <v>0</v>
      </c>
      <c r="AA528" s="21">
        <v>0.26044093318478273</v>
      </c>
      <c r="AB528" s="28"/>
      <c r="AC528" s="18">
        <v>3.6645895119615329E-2</v>
      </c>
      <c r="AD528" s="19">
        <v>0.25</v>
      </c>
      <c r="AE528" s="18">
        <v>1.6714079139914947E-2</v>
      </c>
      <c r="AF528" s="19">
        <f t="shared" si="112"/>
        <v>0</v>
      </c>
      <c r="AG528" s="21">
        <v>6.7829479678160456E-2</v>
      </c>
      <c r="AH528" s="28"/>
      <c r="AK528" t="str">
        <f t="shared" si="115"/>
        <v/>
      </c>
      <c r="AL528">
        <f t="shared" si="115"/>
        <v>0.26044093318478273</v>
      </c>
      <c r="AM528" t="str">
        <f t="shared" si="115"/>
        <v/>
      </c>
      <c r="AN528" t="str">
        <f t="shared" si="115"/>
        <v/>
      </c>
      <c r="AO528" t="str">
        <f t="shared" si="115"/>
        <v/>
      </c>
      <c r="AP528" t="str">
        <f t="shared" si="115"/>
        <v/>
      </c>
      <c r="AQ528" t="str">
        <f t="shared" si="115"/>
        <v/>
      </c>
      <c r="AR528" t="str">
        <f t="shared" si="115"/>
        <v/>
      </c>
      <c r="AS528" t="str">
        <f t="shared" si="115"/>
        <v/>
      </c>
      <c r="AT528" t="str">
        <f t="shared" si="115"/>
        <v/>
      </c>
      <c r="AU528" t="str">
        <f t="shared" si="115"/>
        <v/>
      </c>
      <c r="AV528" t="str">
        <f t="shared" si="115"/>
        <v/>
      </c>
      <c r="AW528" t="str">
        <f t="shared" si="115"/>
        <v/>
      </c>
      <c r="AX528" t="str">
        <f t="shared" si="115"/>
        <v/>
      </c>
      <c r="AZ528" s="46">
        <f>IF(ISNUMBER(VLOOKUP($B528,Stats!$A$2:$AA$19,2,FALSE))=FALSE,"",IF(ISNUMBER(W528),(W528-VLOOKUP($B528,Stats!$A$2:$AA$19,2,FALSE))/VLOOKUP($B528,Stats!$A$2:$AA$19,16,FALSE),""))</f>
        <v>-0.51297885294859824</v>
      </c>
      <c r="BA528" s="46">
        <f>IF(ISNUMBER(VLOOKUP($B528,Stats!$A$2:$AA$19,2,FALSE))=FALSE,"",IF(ISNUMBER(X528),(X528-VLOOKUP($B528,Stats!$A$2:$AA$19,3,FALSE))/VLOOKUP($B528,Stats!$A$2:$AA$19,17,FALSE),""))</f>
        <v>-0.89478917776786471</v>
      </c>
      <c r="BB528" s="46"/>
      <c r="BC528" s="46"/>
      <c r="BD528" s="44">
        <f t="shared" si="108"/>
        <v>-0.70388401535823153</v>
      </c>
      <c r="BE528" s="46">
        <f>IF(ISNUMBER(VLOOKUP($B528,Stats!$A$2:$AA$19,2,FALSE))=FALSE,"",IF(ISNUMBER(Y528),(Y528-VLOOKUP($B528,Stats!$A$2:$AA$19,5,FALSE))/VLOOKUP($B528,Stats!$A$2:$AA$19,19,FALSE),""))</f>
        <v>8.2184442358262999E-2</v>
      </c>
      <c r="BF528" s="46"/>
      <c r="BG528" s="46"/>
      <c r="BH528" s="46">
        <f>IF(ISNUMBER(VLOOKUP($B528,Stats!$A$2:$AA$19,2,FALSE))=FALSE,"",IF(ISNUMBER(Z528),(Z528-VLOOKUP($B528,Stats!$A$2:$AA$19,8,FALSE))/VLOOKUP($B528,Stats!$A$2:$AA$19,22,FALSE),""))</f>
        <v>-1.3145151991428841</v>
      </c>
      <c r="BI528" s="46" t="str">
        <f>IF(ISNUMBER(VLOOKUP($B528,Stats!$A$2:$AA$19,2,FALSE))=FALSE,"",IF(ISNUMBER(#REF!),(#REF!-VLOOKUP($B528,Stats!$A$2:$AA$19,9,FALSE))/VLOOKUP($B528,Stats!$A$2:$AA$19,23,FALSE),""))</f>
        <v/>
      </c>
      <c r="BJ528" s="46" t="str">
        <f>IF(ISNUMBER(VLOOKUP($B528,Stats!$A$2:$AA$19,2,FALSE))=FALSE,"",IF(ISNUMBER(#REF!),(#REF!-VLOOKUP($B528,Stats!$A$2:$AA$19,10,FALSE))/VLOOKUP($B528,Stats!$A$2:$AA$19,24,FALSE),""))</f>
        <v/>
      </c>
      <c r="BK528" s="44">
        <f t="shared" si="113"/>
        <v>-0.45188366939364932</v>
      </c>
      <c r="BL528" s="46" t="str">
        <f>IF(ISNUMBER(VLOOKUP($B528,Stats!$A$2:$AA$19,2,FALSE))=FALSE,"",IF(ISNUMBER(#REF!),(#REF!-VLOOKUP($B528,Stats!$A$2:$AA$19,11,FALSE))/VLOOKUP($B528,Stats!$A$2:$AA$19,25,FALSE),""))</f>
        <v/>
      </c>
      <c r="BM528" s="46">
        <f>IF(ISNUMBER(VLOOKUP($B528,Stats!$A$2:$AA$19,2,FALSE))=FALSE,"",IF(ISNUMBER(AA528),(AA528-VLOOKUP($B528,Stats!$A$2:$AA$19,12,FALSE))/VLOOKUP($B528,Stats!$A$2:$AA$19,26,FALSE),""))</f>
        <v>-0.36715254519527862</v>
      </c>
      <c r="BN528" s="46" t="str">
        <f>IF(ISNUMBER(VLOOKUP($B528,Stats!$A$2:$AA$19,2,FALSE))=FALSE,"",IF(ISNUMBER(#REF!),(#REF!-VLOOKUP($B528,Stats!$A$2:$AA$19,13,FALSE))/VLOOKUP($B528,Stats!$A$2:$AA$19,27,FALSE),""))</f>
        <v/>
      </c>
      <c r="BO528" s="46" t="str">
        <f>IF(ISNUMBER(VLOOKUP($B528,Stats!$A$2:$AA$19,2,FALSE))=FALSE,"",IF(ISNUMBER(#REF!),(#REF!-VLOOKUP($B528,Stats!$A$2:$AA$19,14,FALSE))/VLOOKUP($B528,Stats!$A$2:$AB$19,28,FALSE),""))</f>
        <v/>
      </c>
      <c r="BP528" s="46"/>
      <c r="BQ528" s="46">
        <f>IF(ISNUMBER(VLOOKUP($B528,Stats!$A$2:$AA$19,2,FALSE))=FALSE,"",IF(ISNUMBER(BM528),BM528,(VLOOKUP($B528,Stats!$A$2:$AT$19,46,FALSE)-VLOOKUP($B528,Stats!$A$2:$AA$19,12,FALSE))/VLOOKUP($B528,Stats!$A$2:$AA$19,26,FALSE)))</f>
        <v>-0.36715254519527862</v>
      </c>
      <c r="BR528" s="51">
        <f t="shared" si="114"/>
        <v>-0.36715254519527862</v>
      </c>
      <c r="BS528" s="32" t="str">
        <f t="shared" si="109"/>
        <v>9116_201422</v>
      </c>
      <c r="BT528" s="53">
        <f t="shared" si="110"/>
        <v>-0.4853375137468916</v>
      </c>
    </row>
    <row r="529" spans="1:72" x14ac:dyDescent="0.15">
      <c r="A529" s="16">
        <v>9116</v>
      </c>
      <c r="B529" s="17">
        <v>201423</v>
      </c>
      <c r="C529" s="3">
        <v>0</v>
      </c>
      <c r="D529" s="23">
        <v>1.449275362318847E-2</v>
      </c>
      <c r="E529" s="18">
        <v>6.0524662552137488E-3</v>
      </c>
      <c r="F529" s="24">
        <v>5</v>
      </c>
      <c r="G529" s="24">
        <v>5</v>
      </c>
      <c r="H529" s="20">
        <v>5.7904706349233056E-3</v>
      </c>
      <c r="I529" s="20">
        <v>-2.8778827833761513E-3</v>
      </c>
      <c r="J529" s="24">
        <v>1</v>
      </c>
      <c r="K529" s="24">
        <v>2</v>
      </c>
      <c r="L529" s="20">
        <v>1.5454545454545388E-2</v>
      </c>
      <c r="M529" s="20">
        <v>-5.3475935828877219E-3</v>
      </c>
      <c r="N529" s="19">
        <v>1.1220000000000001</v>
      </c>
      <c r="O529" s="19">
        <v>1.0153846153846156</v>
      </c>
      <c r="P529" s="25">
        <v>41955</v>
      </c>
      <c r="Q529" s="20">
        <v>-5.4298642533936459E-3</v>
      </c>
      <c r="R529" s="25">
        <v>41948</v>
      </c>
      <c r="S529" s="25">
        <f>IF(ISNUMBER(R529),VLOOKUP(B529,Index!$B$3:$AB$18,27,FALSE),"")</f>
        <v>41956</v>
      </c>
      <c r="T529" s="25">
        <f>IF(ISNUMBER($R529),VLOOKUP($B529,Index!$B$21:$AB$36,27,FALSE),"")</f>
        <v>41954</v>
      </c>
      <c r="U529" s="25">
        <f>IF(ISNUMBER($R529),VLOOKUP($B529,Index!$B$39:$AB$54,27,FALSE),"")</f>
        <v>41957</v>
      </c>
      <c r="W529" s="18">
        <v>0.4347826086956541</v>
      </c>
      <c r="X529" s="19">
        <v>0.5</v>
      </c>
      <c r="Y529" s="18">
        <v>0.11483747296671244</v>
      </c>
      <c r="Z529" s="19">
        <f t="shared" si="111"/>
        <v>8</v>
      </c>
      <c r="AA529" s="21">
        <v>2.6690821256038859</v>
      </c>
      <c r="AB529" s="28"/>
      <c r="AC529" s="18">
        <v>0.18903591682419826</v>
      </c>
      <c r="AD529" s="19">
        <v>0.25</v>
      </c>
      <c r="AE529" s="18">
        <v>1.318764519738041E-2</v>
      </c>
      <c r="AF529" s="19">
        <f t="shared" si="112"/>
        <v>64</v>
      </c>
      <c r="AG529" s="21">
        <v>7.123999393218158</v>
      </c>
      <c r="AH529" s="28"/>
      <c r="AK529" t="str">
        <f t="shared" si="115"/>
        <v/>
      </c>
      <c r="AL529" t="str">
        <f t="shared" si="115"/>
        <v/>
      </c>
      <c r="AM529">
        <f t="shared" si="115"/>
        <v>2.6690821256038859</v>
      </c>
      <c r="AN529" t="str">
        <f t="shared" si="115"/>
        <v/>
      </c>
      <c r="AO529" t="str">
        <f t="shared" si="115"/>
        <v/>
      </c>
      <c r="AP529" t="str">
        <f t="shared" si="115"/>
        <v/>
      </c>
      <c r="AQ529" t="str">
        <f t="shared" si="115"/>
        <v/>
      </c>
      <c r="AR529" t="str">
        <f t="shared" si="115"/>
        <v/>
      </c>
      <c r="AS529" t="str">
        <f t="shared" si="115"/>
        <v/>
      </c>
      <c r="AT529" t="str">
        <f t="shared" si="115"/>
        <v/>
      </c>
      <c r="AU529" t="str">
        <f t="shared" si="115"/>
        <v/>
      </c>
      <c r="AV529" t="str">
        <f t="shared" si="115"/>
        <v/>
      </c>
      <c r="AW529" t="str">
        <f t="shared" si="115"/>
        <v/>
      </c>
      <c r="AX529" t="str">
        <f t="shared" si="115"/>
        <v/>
      </c>
      <c r="AZ529" s="46">
        <f>IF(ISNUMBER(VLOOKUP($B529,Stats!$A$2:$AA$19,2,FALSE))=FALSE,"",IF(ISNUMBER(W529),(W529-VLOOKUP($B529,Stats!$A$2:$AA$19,2,FALSE))/VLOOKUP($B529,Stats!$A$2:$AA$19,16,FALSE),""))</f>
        <v>0.60846484349502639</v>
      </c>
      <c r="BA529" s="46">
        <f>IF(ISNUMBER(VLOOKUP($B529,Stats!$A$2:$AA$19,2,FALSE))=FALSE,"",IF(ISNUMBER(X529),(X529-VLOOKUP($B529,Stats!$A$2:$AA$19,3,FALSE))/VLOOKUP($B529,Stats!$A$2:$AA$19,17,FALSE),""))</f>
        <v>-7.6117703670941991E-2</v>
      </c>
      <c r="BB529" s="46"/>
      <c r="BC529" s="46"/>
      <c r="BD529" s="44">
        <f t="shared" si="108"/>
        <v>0.26617356991204222</v>
      </c>
      <c r="BE529" s="46">
        <f>IF(ISNUMBER(VLOOKUP($B529,Stats!$A$2:$AA$19,2,FALSE))=FALSE,"",IF(ISNUMBER(Y529),(Y529-VLOOKUP($B529,Stats!$A$2:$AA$19,5,FALSE))/VLOOKUP($B529,Stats!$A$2:$AA$19,19,FALSE),""))</f>
        <v>-0.26795470237674529</v>
      </c>
      <c r="BF529" s="46"/>
      <c r="BG529" s="46"/>
      <c r="BH529" s="46">
        <f>IF(ISNUMBER(VLOOKUP($B529,Stats!$A$2:$AA$19,2,FALSE))=FALSE,"",IF(ISNUMBER(Z529),(Z529-VLOOKUP($B529,Stats!$A$2:$AA$19,8,FALSE))/VLOOKUP($B529,Stats!$A$2:$AA$19,22,FALSE),""))</f>
        <v>2.6575406470822496</v>
      </c>
      <c r="BI529" s="46" t="str">
        <f>IF(ISNUMBER(VLOOKUP($B529,Stats!$A$2:$AA$19,2,FALSE))=FALSE,"",IF(ISNUMBER(#REF!),(#REF!-VLOOKUP($B529,Stats!$A$2:$AA$19,9,FALSE))/VLOOKUP($B529,Stats!$A$2:$AA$19,23,FALSE),""))</f>
        <v/>
      </c>
      <c r="BJ529" s="46" t="str">
        <f>IF(ISNUMBER(VLOOKUP($B529,Stats!$A$2:$AA$19,2,FALSE))=FALSE,"",IF(ISNUMBER(#REF!),(#REF!-VLOOKUP($B529,Stats!$A$2:$AA$19,10,FALSE))/VLOOKUP($B529,Stats!$A$2:$AA$19,24,FALSE),""))</f>
        <v/>
      </c>
      <c r="BK529" s="44">
        <f t="shared" si="113"/>
        <v>0.98483048578839649</v>
      </c>
      <c r="BL529" s="46" t="str">
        <f>IF(ISNUMBER(VLOOKUP($B529,Stats!$A$2:$AA$19,2,FALSE))=FALSE,"",IF(ISNUMBER(#REF!),(#REF!-VLOOKUP($B529,Stats!$A$2:$AA$19,11,FALSE))/VLOOKUP($B529,Stats!$A$2:$AA$19,25,FALSE),""))</f>
        <v/>
      </c>
      <c r="BM529" s="46">
        <f>IF(ISNUMBER(VLOOKUP($B529,Stats!$A$2:$AA$19,2,FALSE))=FALSE,"",IF(ISNUMBER(AA529),(AA529-VLOOKUP($B529,Stats!$A$2:$AA$19,12,FALSE))/VLOOKUP($B529,Stats!$A$2:$AA$19,26,FALSE),""))</f>
        <v>-0.24660090263408566</v>
      </c>
      <c r="BN529" s="46" t="str">
        <f>IF(ISNUMBER(VLOOKUP($B529,Stats!$A$2:$AA$19,2,FALSE))=FALSE,"",IF(ISNUMBER(#REF!),(#REF!-VLOOKUP($B529,Stats!$A$2:$AA$19,13,FALSE))/VLOOKUP($B529,Stats!$A$2:$AA$19,27,FALSE),""))</f>
        <v/>
      </c>
      <c r="BO529" s="46" t="str">
        <f>IF(ISNUMBER(VLOOKUP($B529,Stats!$A$2:$AA$19,2,FALSE))=FALSE,"",IF(ISNUMBER(#REF!),(#REF!-VLOOKUP($B529,Stats!$A$2:$AA$19,14,FALSE))/VLOOKUP($B529,Stats!$A$2:$AB$19,28,FALSE),""))</f>
        <v/>
      </c>
      <c r="BP529" s="46"/>
      <c r="BQ529" s="46">
        <f>IF(ISNUMBER(VLOOKUP($B529,Stats!$A$2:$AA$19,2,FALSE))=FALSE,"",IF(ISNUMBER(BM529),BM529,(VLOOKUP($B529,Stats!$A$2:$AT$19,46,FALSE)-VLOOKUP($B529,Stats!$A$2:$AA$19,12,FALSE))/VLOOKUP($B529,Stats!$A$2:$AA$19,26,FALSE)))</f>
        <v>-0.24660090263408566</v>
      </c>
      <c r="BR529" s="51">
        <f t="shared" si="114"/>
        <v>-0.24660090263408566</v>
      </c>
      <c r="BS529" s="32" t="str">
        <f t="shared" si="109"/>
        <v>9116_201423</v>
      </c>
      <c r="BT529" s="53">
        <f t="shared" si="110"/>
        <v>0.59481282492862908</v>
      </c>
    </row>
    <row r="530" spans="1:72" x14ac:dyDescent="0.15">
      <c r="A530" s="16">
        <v>9116</v>
      </c>
      <c r="B530" s="17">
        <v>201424</v>
      </c>
      <c r="C530" s="3">
        <v>0</v>
      </c>
      <c r="D530" s="23">
        <v>2.4107142857142883E-2</v>
      </c>
      <c r="E530" s="18">
        <v>5.8939196653270409E-3</v>
      </c>
      <c r="F530" s="24">
        <v>6</v>
      </c>
      <c r="G530" s="24">
        <v>4</v>
      </c>
      <c r="H530" s="20">
        <v>6.5421368042038646E-3</v>
      </c>
      <c r="I530" s="20">
        <v>-3.8117367768656929E-3</v>
      </c>
      <c r="J530" s="24">
        <v>6</v>
      </c>
      <c r="K530" s="24">
        <v>4</v>
      </c>
      <c r="L530" s="20">
        <v>9.0661831368994417E-3</v>
      </c>
      <c r="M530" s="20">
        <v>-8.9525514771710002E-3</v>
      </c>
      <c r="N530" s="19">
        <v>1.147</v>
      </c>
      <c r="O530" s="19">
        <v>1.0268576544315131</v>
      </c>
      <c r="P530" s="25">
        <v>41971</v>
      </c>
      <c r="Q530" s="20">
        <v>-1.25335720680394E-2</v>
      </c>
      <c r="R530" s="25">
        <v>41963</v>
      </c>
      <c r="S530" s="25">
        <f>IF(ISNUMBER(R530),VLOOKUP(B530,Index!$B$3:$AB$18,27,FALSE),"")</f>
        <v>41963</v>
      </c>
      <c r="T530" s="25">
        <f>IF(ISNUMBER($R530),VLOOKUP($B530,Index!$B$21:$AB$36,27,FALSE),"")</f>
        <v>41963</v>
      </c>
      <c r="U530" s="25">
        <f>IF(ISNUMBER($R530),VLOOKUP($B530,Index!$B$39:$AB$54,27,FALSE),"")</f>
        <v>41963</v>
      </c>
      <c r="W530" s="18">
        <v>0.72321428571428648</v>
      </c>
      <c r="X530" s="19">
        <v>0.6</v>
      </c>
      <c r="Y530" s="18">
        <v>0.11182926293094475</v>
      </c>
      <c r="Z530" s="19">
        <f t="shared" si="111"/>
        <v>0</v>
      </c>
      <c r="AA530" s="21">
        <v>1.9234056122448986</v>
      </c>
      <c r="AB530" s="28"/>
      <c r="AC530" s="18">
        <v>0.52303890306122558</v>
      </c>
      <c r="AD530" s="19">
        <v>0.36</v>
      </c>
      <c r="AE530" s="18">
        <v>1.2505784047678374E-2</v>
      </c>
      <c r="AF530" s="19">
        <f t="shared" si="112"/>
        <v>0</v>
      </c>
      <c r="AG530" s="21">
        <v>3.6994891492151734</v>
      </c>
      <c r="AH530" s="28"/>
      <c r="AK530" t="str">
        <f t="shared" si="115"/>
        <v/>
      </c>
      <c r="AL530" t="str">
        <f t="shared" si="115"/>
        <v/>
      </c>
      <c r="AM530" t="str">
        <f t="shared" si="115"/>
        <v/>
      </c>
      <c r="AN530">
        <f t="shared" si="115"/>
        <v>1.9234056122448986</v>
      </c>
      <c r="AO530" t="str">
        <f t="shared" si="115"/>
        <v/>
      </c>
      <c r="AP530" t="str">
        <f t="shared" si="115"/>
        <v/>
      </c>
      <c r="AQ530" t="str">
        <f t="shared" si="115"/>
        <v/>
      </c>
      <c r="AR530" t="str">
        <f t="shared" si="115"/>
        <v/>
      </c>
      <c r="AS530" t="str">
        <f t="shared" si="115"/>
        <v/>
      </c>
      <c r="AT530" t="str">
        <f t="shared" si="115"/>
        <v/>
      </c>
      <c r="AU530" t="str">
        <f t="shared" si="115"/>
        <v/>
      </c>
      <c r="AV530" t="str">
        <f t="shared" si="115"/>
        <v/>
      </c>
      <c r="AW530" t="str">
        <f t="shared" si="115"/>
        <v/>
      </c>
      <c r="AX530" t="str">
        <f t="shared" si="115"/>
        <v/>
      </c>
      <c r="AZ530" s="46">
        <f>IF(ISNUMBER(VLOOKUP($B530,Stats!$A$2:$AA$19,2,FALSE))=FALSE,"",IF(ISNUMBER(W530),(W530-VLOOKUP($B530,Stats!$A$2:$AA$19,2,FALSE))/VLOOKUP($B530,Stats!$A$2:$AA$19,16,FALSE),""))</f>
        <v>-0.44750431701779775</v>
      </c>
      <c r="BA530" s="46">
        <f>IF(ISNUMBER(VLOOKUP($B530,Stats!$A$2:$AA$19,2,FALSE))=FALSE,"",IF(ISNUMBER(X530),(X530-VLOOKUP($B530,Stats!$A$2:$AA$19,3,FALSE))/VLOOKUP($B530,Stats!$A$2:$AA$19,17,FALSE),""))</f>
        <v>-0.93450941971826806</v>
      </c>
      <c r="BB530" s="46"/>
      <c r="BC530" s="46"/>
      <c r="BD530" s="44">
        <f t="shared" si="108"/>
        <v>-0.69100686836803293</v>
      </c>
      <c r="BE530" s="46">
        <f>IF(ISNUMBER(VLOOKUP($B530,Stats!$A$2:$AA$19,2,FALSE))=FALSE,"",IF(ISNUMBER(Y530),(Y530-VLOOKUP($B530,Stats!$A$2:$AA$19,5,FALSE))/VLOOKUP($B530,Stats!$A$2:$AA$19,19,FALSE),""))</f>
        <v>-8.4674028785423766E-2</v>
      </c>
      <c r="BF530" s="46"/>
      <c r="BG530" s="46"/>
      <c r="BH530" s="46">
        <f>IF(ISNUMBER(VLOOKUP($B530,Stats!$A$2:$AA$19,2,FALSE))=FALSE,"",IF(ISNUMBER(Z530),(Z530-VLOOKUP($B530,Stats!$A$2:$AA$19,8,FALSE))/VLOOKUP($B530,Stats!$A$2:$AA$19,22,FALSE),""))</f>
        <v>-0.83432005029645806</v>
      </c>
      <c r="BI530" s="46" t="str">
        <f>IF(ISNUMBER(VLOOKUP($B530,Stats!$A$2:$AA$19,2,FALSE))=FALSE,"",IF(ISNUMBER(#REF!),(#REF!-VLOOKUP($B530,Stats!$A$2:$AA$19,9,FALSE))/VLOOKUP($B530,Stats!$A$2:$AA$19,23,FALSE),""))</f>
        <v/>
      </c>
      <c r="BJ530" s="46" t="str">
        <f>IF(ISNUMBER(VLOOKUP($B530,Stats!$A$2:$AA$19,2,FALSE))=FALSE,"",IF(ISNUMBER(#REF!),(#REF!-VLOOKUP($B530,Stats!$A$2:$AA$19,10,FALSE))/VLOOKUP($B530,Stats!$A$2:$AA$19,24,FALSE),""))</f>
        <v/>
      </c>
      <c r="BK530" s="44">
        <f t="shared" si="113"/>
        <v>-0.19102419493914077</v>
      </c>
      <c r="BL530" s="46" t="str">
        <f>IF(ISNUMBER(VLOOKUP($B530,Stats!$A$2:$AA$19,2,FALSE))=FALSE,"",IF(ISNUMBER(#REF!),(#REF!-VLOOKUP($B530,Stats!$A$2:$AA$19,11,FALSE))/VLOOKUP($B530,Stats!$A$2:$AA$19,25,FALSE),""))</f>
        <v/>
      </c>
      <c r="BM530" s="46">
        <f>IF(ISNUMBER(VLOOKUP($B530,Stats!$A$2:$AA$19,2,FALSE))=FALSE,"",IF(ISNUMBER(AA530),(AA530-VLOOKUP($B530,Stats!$A$2:$AA$19,12,FALSE))/VLOOKUP($B530,Stats!$A$2:$AA$19,26,FALSE),""))</f>
        <v>-0.6113142783809391</v>
      </c>
      <c r="BN530" s="46" t="str">
        <f>IF(ISNUMBER(VLOOKUP($B530,Stats!$A$2:$AA$19,2,FALSE))=FALSE,"",IF(ISNUMBER(#REF!),(#REF!-VLOOKUP($B530,Stats!$A$2:$AA$19,13,FALSE))/VLOOKUP($B530,Stats!$A$2:$AA$19,27,FALSE),""))</f>
        <v/>
      </c>
      <c r="BO530" s="46" t="str">
        <f>IF(ISNUMBER(VLOOKUP($B530,Stats!$A$2:$AA$19,2,FALSE))=FALSE,"",IF(ISNUMBER(#REF!),(#REF!-VLOOKUP($B530,Stats!$A$2:$AA$19,14,FALSE))/VLOOKUP($B530,Stats!$A$2:$AB$19,28,FALSE),""))</f>
        <v/>
      </c>
      <c r="BP530" s="46"/>
      <c r="BQ530" s="46">
        <f>IF(ISNUMBER(VLOOKUP($B530,Stats!$A$2:$AA$19,2,FALSE))=FALSE,"",IF(ISNUMBER(BM530),BM530,(VLOOKUP($B530,Stats!$A$2:$AT$19,46,FALSE)-VLOOKUP($B530,Stats!$A$2:$AA$19,12,FALSE))/VLOOKUP($B530,Stats!$A$2:$AA$19,26,FALSE)))</f>
        <v>-0.6113142783809391</v>
      </c>
      <c r="BR530" s="51">
        <f t="shared" si="114"/>
        <v>-0.6113142783809391</v>
      </c>
      <c r="BS530" s="32" t="str">
        <f t="shared" si="109"/>
        <v>9116_201424</v>
      </c>
      <c r="BT530" s="53">
        <f t="shared" si="110"/>
        <v>-0.37507874631327892</v>
      </c>
    </row>
    <row r="531" spans="1:72" x14ac:dyDescent="0.15">
      <c r="A531" s="16">
        <v>9116</v>
      </c>
      <c r="B531" s="17">
        <v>201425</v>
      </c>
      <c r="C531" s="3">
        <v>0</v>
      </c>
      <c r="D531" s="23">
        <v>7.061900610287708E-2</v>
      </c>
      <c r="E531" s="18">
        <v>1.7600960874173639E-2</v>
      </c>
      <c r="F531" s="24">
        <v>7</v>
      </c>
      <c r="G531" s="24">
        <v>3</v>
      </c>
      <c r="H531" s="20">
        <v>1.5729538539587758E-2</v>
      </c>
      <c r="I531" s="20">
        <v>-1.3411870437789056E-2</v>
      </c>
      <c r="J531" s="24">
        <v>4</v>
      </c>
      <c r="K531" s="24">
        <v>1</v>
      </c>
      <c r="L531" s="20">
        <v>2.3430962343096162E-2</v>
      </c>
      <c r="M531" s="20">
        <v>-3.2102728731942198E-2</v>
      </c>
      <c r="N531" s="19">
        <v>1.246</v>
      </c>
      <c r="O531" s="19">
        <v>1.0769230769230769</v>
      </c>
      <c r="P531" s="25">
        <v>41981</v>
      </c>
      <c r="Q531" s="20">
        <v>-3.2102728731942198E-2</v>
      </c>
      <c r="R531" s="25">
        <v>41982</v>
      </c>
      <c r="S531" s="25">
        <f>IF(ISNUMBER(R531),VLOOKUP(B531,Index!$B$3:$AB$18,27,FALSE),"")</f>
        <v>41982</v>
      </c>
      <c r="T531" s="25">
        <f>IF(ISNUMBER($R531),VLOOKUP($B531,Index!$B$21:$AB$36,27,FALSE),"")</f>
        <v>41982</v>
      </c>
      <c r="U531" s="25">
        <f>IF(ISNUMBER($R531),VLOOKUP($B531,Index!$B$39:$AB$54,27,FALSE),"")</f>
        <v>41982</v>
      </c>
      <c r="W531" s="18">
        <v>2.1185701830863124</v>
      </c>
      <c r="X531" s="19">
        <v>0.7</v>
      </c>
      <c r="Y531" s="18">
        <v>0.33395475221938203</v>
      </c>
      <c r="Z531" s="19">
        <f t="shared" si="111"/>
        <v>0</v>
      </c>
      <c r="AA531" s="21">
        <v>2.1997820401046222</v>
      </c>
      <c r="AB531" s="28"/>
      <c r="AC531" s="18">
        <v>4.4883396206623711</v>
      </c>
      <c r="AD531" s="19">
        <v>0.48999999999999994</v>
      </c>
      <c r="AE531" s="18">
        <v>0.11152577652990885</v>
      </c>
      <c r="AF531" s="19">
        <f t="shared" si="112"/>
        <v>0</v>
      </c>
      <c r="AG531" s="21">
        <v>4.8390410239668533</v>
      </c>
      <c r="AH531" s="28"/>
      <c r="AK531" t="str">
        <f t="shared" si="115"/>
        <v/>
      </c>
      <c r="AL531" t="str">
        <f t="shared" si="115"/>
        <v/>
      </c>
      <c r="AM531" t="str">
        <f t="shared" si="115"/>
        <v/>
      </c>
      <c r="AN531" t="str">
        <f t="shared" si="115"/>
        <v/>
      </c>
      <c r="AO531">
        <f t="shared" si="115"/>
        <v>2.1997820401046222</v>
      </c>
      <c r="AP531" t="str">
        <f t="shared" si="115"/>
        <v/>
      </c>
      <c r="AQ531" t="str">
        <f t="shared" si="115"/>
        <v/>
      </c>
      <c r="AR531" t="str">
        <f t="shared" si="115"/>
        <v/>
      </c>
      <c r="AS531" t="str">
        <f t="shared" si="115"/>
        <v/>
      </c>
      <c r="AT531" t="str">
        <f t="shared" si="115"/>
        <v/>
      </c>
      <c r="AU531" t="str">
        <f t="shared" si="115"/>
        <v/>
      </c>
      <c r="AV531" t="str">
        <f t="shared" si="115"/>
        <v/>
      </c>
      <c r="AW531" t="str">
        <f t="shared" si="115"/>
        <v/>
      </c>
      <c r="AX531" t="str">
        <f t="shared" si="115"/>
        <v/>
      </c>
      <c r="AZ531" s="46">
        <f>IF(ISNUMBER(VLOOKUP($B531,Stats!$A$2:$AA$19,2,FALSE))=FALSE,"",IF(ISNUMBER(W531),(W531-VLOOKUP($B531,Stats!$A$2:$AA$19,2,FALSE))/VLOOKUP($B531,Stats!$A$2:$AA$19,16,FALSE),""))</f>
        <v>0.82232802798198756</v>
      </c>
      <c r="BA531" s="46">
        <f>IF(ISNUMBER(VLOOKUP($B531,Stats!$A$2:$AA$19,2,FALSE))=FALSE,"",IF(ISNUMBER(X531),(X531-VLOOKUP($B531,Stats!$A$2:$AA$19,3,FALSE))/VLOOKUP($B531,Stats!$A$2:$AA$19,17,FALSE),""))</f>
        <v>0.52844508262562895</v>
      </c>
      <c r="BB531" s="46"/>
      <c r="BC531" s="46"/>
      <c r="BD531" s="44">
        <f t="shared" si="108"/>
        <v>0.67538655530380831</v>
      </c>
      <c r="BE531" s="46">
        <f>IF(ISNUMBER(VLOOKUP($B531,Stats!$A$2:$AA$19,2,FALSE))=FALSE,"",IF(ISNUMBER(Y531),(Y531-VLOOKUP($B531,Stats!$A$2:$AA$19,5,FALSE))/VLOOKUP($B531,Stats!$A$2:$AA$19,19,FALSE),""))</f>
        <v>5.2365316872784597E-2</v>
      </c>
      <c r="BF531" s="46"/>
      <c r="BG531" s="46"/>
      <c r="BH531" s="46">
        <f>IF(ISNUMBER(VLOOKUP($B531,Stats!$A$2:$AA$19,2,FALSE))=FALSE,"",IF(ISNUMBER(Z531),(Z531-VLOOKUP($B531,Stats!$A$2:$AA$19,8,FALSE))/VLOOKUP($B531,Stats!$A$2:$AA$19,22,FALSE),""))</f>
        <v>-0.38938659637819406</v>
      </c>
      <c r="BI531" s="46" t="str">
        <f>IF(ISNUMBER(VLOOKUP($B531,Stats!$A$2:$AA$19,2,FALSE))=FALSE,"",IF(ISNUMBER(#REF!),(#REF!-VLOOKUP($B531,Stats!$A$2:$AA$19,9,FALSE))/VLOOKUP($B531,Stats!$A$2:$AA$19,23,FALSE),""))</f>
        <v/>
      </c>
      <c r="BJ531" s="46" t="str">
        <f>IF(ISNUMBER(VLOOKUP($B531,Stats!$A$2:$AA$19,2,FALSE))=FALSE,"",IF(ISNUMBER(#REF!),(#REF!-VLOOKUP($B531,Stats!$A$2:$AA$19,10,FALSE))/VLOOKUP($B531,Stats!$A$2:$AA$19,24,FALSE),""))</f>
        <v/>
      </c>
      <c r="BK531" s="44">
        <f t="shared" si="113"/>
        <v>-0.15347170072440741</v>
      </c>
      <c r="BL531" s="46" t="str">
        <f>IF(ISNUMBER(VLOOKUP($B531,Stats!$A$2:$AA$19,2,FALSE))=FALSE,"",IF(ISNUMBER(#REF!),(#REF!-VLOOKUP($B531,Stats!$A$2:$AA$19,11,FALSE))/VLOOKUP($B531,Stats!$A$2:$AA$19,25,FALSE),""))</f>
        <v/>
      </c>
      <c r="BM531" s="46">
        <f>IF(ISNUMBER(VLOOKUP($B531,Stats!$A$2:$AA$19,2,FALSE))=FALSE,"",IF(ISNUMBER(AA531),(AA531-VLOOKUP($B531,Stats!$A$2:$AA$19,12,FALSE))/VLOOKUP($B531,Stats!$A$2:$AA$19,26,FALSE),""))</f>
        <v>1.2718193231698406E-2</v>
      </c>
      <c r="BN531" s="46" t="str">
        <f>IF(ISNUMBER(VLOOKUP($B531,Stats!$A$2:$AA$19,2,FALSE))=FALSE,"",IF(ISNUMBER(#REF!),(#REF!-VLOOKUP($B531,Stats!$A$2:$AA$19,13,FALSE))/VLOOKUP($B531,Stats!$A$2:$AA$19,27,FALSE),""))</f>
        <v/>
      </c>
      <c r="BO531" s="46" t="str">
        <f>IF(ISNUMBER(VLOOKUP($B531,Stats!$A$2:$AA$19,2,FALSE))=FALSE,"",IF(ISNUMBER(#REF!),(#REF!-VLOOKUP($B531,Stats!$A$2:$AA$19,14,FALSE))/VLOOKUP($B531,Stats!$A$2:$AB$19,28,FALSE),""))</f>
        <v/>
      </c>
      <c r="BP531" s="46"/>
      <c r="BQ531" s="46">
        <f>IF(ISNUMBER(VLOOKUP($B531,Stats!$A$2:$AA$19,2,FALSE))=FALSE,"",IF(ISNUMBER(BM531),BM531,(VLOOKUP($B531,Stats!$A$2:$AT$19,46,FALSE)-VLOOKUP($B531,Stats!$A$2:$AA$19,12,FALSE))/VLOOKUP($B531,Stats!$A$2:$AA$19,26,FALSE)))</f>
        <v>1.2718193231698406E-2</v>
      </c>
      <c r="BR531" s="51">
        <f t="shared" si="114"/>
        <v>1.2718193231698406E-2</v>
      </c>
      <c r="BS531" s="32" t="str">
        <f t="shared" si="109"/>
        <v>9116_201425</v>
      </c>
      <c r="BT531" s="53">
        <f t="shared" si="110"/>
        <v>4.5537929272456916E-2</v>
      </c>
    </row>
    <row r="532" spans="1:72" x14ac:dyDescent="0.15">
      <c r="A532" s="16">
        <v>9116</v>
      </c>
      <c r="B532" s="17">
        <v>201426</v>
      </c>
      <c r="C532" s="3">
        <v>0</v>
      </c>
      <c r="D532" s="23">
        <v>4.5602605863192203E-2</v>
      </c>
      <c r="E532" s="18">
        <v>9.4006427940204768E-3</v>
      </c>
      <c r="F532" s="24">
        <v>8</v>
      </c>
      <c r="G532" s="24">
        <v>2</v>
      </c>
      <c r="H532" s="20">
        <v>8.1139678461237263E-3</v>
      </c>
      <c r="I532" s="20">
        <v>-9.910997398810184E-3</v>
      </c>
      <c r="J532" s="24">
        <v>6</v>
      </c>
      <c r="K532" s="24">
        <v>2</v>
      </c>
      <c r="L532" s="20">
        <v>1.7713365539452575E-2</v>
      </c>
      <c r="M532" s="20">
        <v>-1.2718600953895098E-2</v>
      </c>
      <c r="N532" s="19">
        <v>1.284</v>
      </c>
      <c r="O532" s="19">
        <v>1.0422077922077921</v>
      </c>
      <c r="P532" s="25">
        <v>41999</v>
      </c>
      <c r="Q532" s="20">
        <v>-1.9731649565903675E-2</v>
      </c>
      <c r="R532" s="25">
        <v>41997</v>
      </c>
      <c r="S532" s="25">
        <f>IF(ISNUMBER(R532),VLOOKUP(B532,Index!$B$3:$AB$18,27,FALSE),"")</f>
        <v>41997</v>
      </c>
      <c r="T532" s="25">
        <f>IF(ISNUMBER($R532),VLOOKUP($B532,Index!$B$21:$AB$36,27,FALSE),"")</f>
        <v>41996</v>
      </c>
      <c r="U532" s="25">
        <f>IF(ISNUMBER($R532),VLOOKUP($B532,Index!$B$39:$AB$54,27,FALSE),"")</f>
        <v>41996</v>
      </c>
      <c r="W532" s="18">
        <v>1.3680781758957661</v>
      </c>
      <c r="X532" s="19">
        <v>0.8</v>
      </c>
      <c r="Y532" s="18">
        <v>0.17836465619252287</v>
      </c>
      <c r="Z532" s="19">
        <f t="shared" si="111"/>
        <v>0</v>
      </c>
      <c r="AA532" s="21">
        <v>2.311140065146585</v>
      </c>
      <c r="AB532" s="28"/>
      <c r="AC532" s="18">
        <v>1.8716378953622868</v>
      </c>
      <c r="AD532" s="19">
        <v>0.64000000000000012</v>
      </c>
      <c r="AE532" s="18">
        <v>3.1813950578676885E-2</v>
      </c>
      <c r="AF532" s="19">
        <f t="shared" si="112"/>
        <v>0</v>
      </c>
      <c r="AG532" s="21">
        <v>5.3413684007257611</v>
      </c>
      <c r="AH532" s="28"/>
      <c r="AK532" t="str">
        <f t="shared" si="115"/>
        <v/>
      </c>
      <c r="AL532" t="str">
        <f t="shared" si="115"/>
        <v/>
      </c>
      <c r="AM532" t="str">
        <f t="shared" si="115"/>
        <v/>
      </c>
      <c r="AN532" t="str">
        <f t="shared" si="115"/>
        <v/>
      </c>
      <c r="AO532" t="str">
        <f t="shared" si="115"/>
        <v/>
      </c>
      <c r="AP532">
        <f t="shared" si="115"/>
        <v>2.311140065146585</v>
      </c>
      <c r="AQ532" t="str">
        <f t="shared" si="115"/>
        <v/>
      </c>
      <c r="AR532" t="str">
        <f t="shared" si="115"/>
        <v/>
      </c>
      <c r="AS532" t="str">
        <f t="shared" si="115"/>
        <v/>
      </c>
      <c r="AT532" t="str">
        <f t="shared" si="115"/>
        <v/>
      </c>
      <c r="AU532" t="str">
        <f t="shared" si="115"/>
        <v/>
      </c>
      <c r="AV532" t="str">
        <f t="shared" si="115"/>
        <v/>
      </c>
      <c r="AW532" t="str">
        <f t="shared" si="115"/>
        <v/>
      </c>
      <c r="AX532" t="str">
        <f t="shared" si="115"/>
        <v/>
      </c>
      <c r="AZ532" s="46">
        <f>IF(ISNUMBER(VLOOKUP($B532,Stats!$A$2:$AA$19,2,FALSE))=FALSE,"",IF(ISNUMBER(W532),(W532-VLOOKUP($B532,Stats!$A$2:$AA$19,2,FALSE))/VLOOKUP($B532,Stats!$A$2:$AA$19,16,FALSE),""))</f>
        <v>0.33691486767093809</v>
      </c>
      <c r="BA532" s="46">
        <f>IF(ISNUMBER(VLOOKUP($B532,Stats!$A$2:$AA$19,2,FALSE))=FALSE,"",IF(ISNUMBER(X532),(X532-VLOOKUP($B532,Stats!$A$2:$AA$19,3,FALSE))/VLOOKUP($B532,Stats!$A$2:$AA$19,17,FALSE),""))</f>
        <v>1.5426863880595392</v>
      </c>
      <c r="BB532" s="46"/>
      <c r="BC532" s="46"/>
      <c r="BD532" s="44">
        <f t="shared" si="108"/>
        <v>0.93980062786523866</v>
      </c>
      <c r="BE532" s="46">
        <f>IF(ISNUMBER(VLOOKUP($B532,Stats!$A$2:$AA$19,2,FALSE))=FALSE,"",IF(ISNUMBER(Y532),(Y532-VLOOKUP($B532,Stats!$A$2:$AA$19,5,FALSE))/VLOOKUP($B532,Stats!$A$2:$AA$19,19,FALSE),""))</f>
        <v>-0.4025753396959067</v>
      </c>
      <c r="BF532" s="46"/>
      <c r="BG532" s="46"/>
      <c r="BH532" s="46">
        <f>IF(ISNUMBER(VLOOKUP($B532,Stats!$A$2:$AA$19,2,FALSE))=FALSE,"",IF(ISNUMBER(Z532),(Z532-VLOOKUP($B532,Stats!$A$2:$AA$19,8,FALSE))/VLOOKUP($B532,Stats!$A$2:$AA$19,22,FALSE),""))</f>
        <v>-0.60316436580698729</v>
      </c>
      <c r="BI532" s="46" t="str">
        <f>IF(ISNUMBER(VLOOKUP($B532,Stats!$A$2:$AA$19,2,FALSE))=FALSE,"",IF(ISNUMBER(#REF!),(#REF!-VLOOKUP($B532,Stats!$A$2:$AA$19,9,FALSE))/VLOOKUP($B532,Stats!$A$2:$AA$19,23,FALSE),""))</f>
        <v/>
      </c>
      <c r="BJ532" s="46" t="str">
        <f>IF(ISNUMBER(VLOOKUP($B532,Stats!$A$2:$AA$19,2,FALSE))=FALSE,"",IF(ISNUMBER(#REF!),(#REF!-VLOOKUP($B532,Stats!$A$2:$AA$19,10,FALSE))/VLOOKUP($B532,Stats!$A$2:$AA$19,24,FALSE),""))</f>
        <v/>
      </c>
      <c r="BK532" s="44">
        <f t="shared" si="113"/>
        <v>0.10085342804503847</v>
      </c>
      <c r="BL532" s="46" t="str">
        <f>IF(ISNUMBER(VLOOKUP($B532,Stats!$A$2:$AA$19,2,FALSE))=FALSE,"",IF(ISNUMBER(#REF!),(#REF!-VLOOKUP($B532,Stats!$A$2:$AA$19,11,FALSE))/VLOOKUP($B532,Stats!$A$2:$AA$19,25,FALSE),""))</f>
        <v/>
      </c>
      <c r="BM532" s="46">
        <f>IF(ISNUMBER(VLOOKUP($B532,Stats!$A$2:$AA$19,2,FALSE))=FALSE,"",IF(ISNUMBER(AA532),(AA532-VLOOKUP($B532,Stats!$A$2:$AA$19,12,FALSE))/VLOOKUP($B532,Stats!$A$2:$AA$19,26,FALSE),""))</f>
        <v>-7.1261698447157587E-2</v>
      </c>
      <c r="BN532" s="46" t="str">
        <f>IF(ISNUMBER(VLOOKUP($B532,Stats!$A$2:$AA$19,2,FALSE))=FALSE,"",IF(ISNUMBER(#REF!),(#REF!-VLOOKUP($B532,Stats!$A$2:$AA$19,13,FALSE))/VLOOKUP($B532,Stats!$A$2:$AA$19,27,FALSE),""))</f>
        <v/>
      </c>
      <c r="BO532" s="46" t="str">
        <f>IF(ISNUMBER(VLOOKUP($B532,Stats!$A$2:$AA$19,2,FALSE))=FALSE,"",IF(ISNUMBER(#REF!),(#REF!-VLOOKUP($B532,Stats!$A$2:$AA$19,14,FALSE))/VLOOKUP($B532,Stats!$A$2:$AB$19,28,FALSE),""))</f>
        <v/>
      </c>
      <c r="BP532" s="46"/>
      <c r="BQ532" s="46">
        <f>IF(ISNUMBER(VLOOKUP($B532,Stats!$A$2:$AA$19,2,FALSE))=FALSE,"",IF(ISNUMBER(BM532),BM532,(VLOOKUP($B532,Stats!$A$2:$AT$19,46,FALSE)-VLOOKUP($B532,Stats!$A$2:$AA$19,12,FALSE))/VLOOKUP($B532,Stats!$A$2:$AA$19,26,FALSE)))</f>
        <v>-7.1261698447157587E-2</v>
      </c>
      <c r="BR532" s="51">
        <f t="shared" si="114"/>
        <v>-7.1261698447157587E-2</v>
      </c>
      <c r="BS532" s="32" t="str">
        <f t="shared" si="109"/>
        <v>9116_201426</v>
      </c>
      <c r="BT532" s="53">
        <f t="shared" si="110"/>
        <v>0.23421984271063931</v>
      </c>
    </row>
    <row r="533" spans="1:72" x14ac:dyDescent="0.15">
      <c r="A533" s="16">
        <v>9116</v>
      </c>
      <c r="B533" s="17">
        <v>201427</v>
      </c>
      <c r="C533" s="3">
        <v>0</v>
      </c>
      <c r="D533" s="23">
        <v>1.1682242990654235E-2</v>
      </c>
      <c r="E533" s="18">
        <v>9.1976429778903961E-3</v>
      </c>
      <c r="F533" s="24">
        <v>2</v>
      </c>
      <c r="G533" s="24">
        <v>1</v>
      </c>
      <c r="H533" s="20">
        <v>7.804577323498707E-3</v>
      </c>
      <c r="I533" s="20">
        <v>-3.8880248833593756E-3</v>
      </c>
      <c r="J533" s="24">
        <v>1</v>
      </c>
      <c r="K533" s="24">
        <v>1</v>
      </c>
      <c r="L533" s="20">
        <v>1.4051522248243575E-2</v>
      </c>
      <c r="M533" s="20">
        <v>-3.8880248833593756E-3</v>
      </c>
      <c r="N533" s="19">
        <v>1.2989999999999999</v>
      </c>
      <c r="O533" s="19">
        <v>1.010108864696734</v>
      </c>
      <c r="P533" s="25">
        <v>42004</v>
      </c>
      <c r="Q533" s="20">
        <v>-3.8880248833593756E-3</v>
      </c>
      <c r="R533" s="25">
        <v>42003</v>
      </c>
      <c r="S533" s="25">
        <f>IF(ISNUMBER(R533),VLOOKUP(B533,Index!$B$3:$AB$18,27,FALSE),"")</f>
        <v>42002</v>
      </c>
      <c r="T533" s="25">
        <f>IF(ISNUMBER($R533),VLOOKUP($B533,Index!$B$21:$AB$36,27,FALSE),"")</f>
        <v>42003</v>
      </c>
      <c r="U533" s="25">
        <f>IF(ISNUMBER($R533),VLOOKUP($B533,Index!$B$39:$AB$54,27,FALSE),"")</f>
        <v>42003</v>
      </c>
      <c r="W533" s="18">
        <v>1.4018691588785082</v>
      </c>
      <c r="X533" s="19">
        <v>0.66666666666666663</v>
      </c>
      <c r="Y533" s="18">
        <v>0.1745130054911242</v>
      </c>
      <c r="Z533" s="19">
        <f t="shared" si="111"/>
        <v>1</v>
      </c>
      <c r="AA533" s="21">
        <v>3.0046728971961749</v>
      </c>
      <c r="AB533" s="28"/>
      <c r="AC533" s="18">
        <v>1.965237138614736</v>
      </c>
      <c r="AD533" s="19">
        <v>0.44444444444444442</v>
      </c>
      <c r="AE533" s="18">
        <v>3.0454789085545143E-2</v>
      </c>
      <c r="AF533" s="19">
        <f t="shared" si="112"/>
        <v>1</v>
      </c>
      <c r="AG533" s="21">
        <v>9.0280592191452556</v>
      </c>
      <c r="AH533" s="28"/>
      <c r="AK533" t="str">
        <f t="shared" ref="AK533:AX542" si="116">IF($B533=AK$2,$AA533,"")</f>
        <v/>
      </c>
      <c r="AL533" t="str">
        <f t="shared" si="116"/>
        <v/>
      </c>
      <c r="AM533" t="str">
        <f t="shared" si="116"/>
        <v/>
      </c>
      <c r="AN533" t="str">
        <f t="shared" si="116"/>
        <v/>
      </c>
      <c r="AO533" t="str">
        <f t="shared" si="116"/>
        <v/>
      </c>
      <c r="AP533" t="str">
        <f t="shared" si="116"/>
        <v/>
      </c>
      <c r="AQ533">
        <f t="shared" si="116"/>
        <v>3.0046728971961749</v>
      </c>
      <c r="AR533" t="str">
        <f t="shared" si="116"/>
        <v/>
      </c>
      <c r="AS533" t="str">
        <f t="shared" si="116"/>
        <v/>
      </c>
      <c r="AT533" t="str">
        <f t="shared" si="116"/>
        <v/>
      </c>
      <c r="AU533" t="str">
        <f t="shared" si="116"/>
        <v/>
      </c>
      <c r="AV533" t="str">
        <f t="shared" si="116"/>
        <v/>
      </c>
      <c r="AW533" t="str">
        <f t="shared" si="116"/>
        <v/>
      </c>
      <c r="AX533" t="str">
        <f t="shared" si="116"/>
        <v/>
      </c>
      <c r="AZ533" s="46">
        <f>IF(ISNUMBER(VLOOKUP($B533,Stats!$A$2:$AA$19,2,FALSE))=FALSE,"",IF(ISNUMBER(W533),(W533-VLOOKUP($B533,Stats!$A$2:$AA$19,2,FALSE))/VLOOKUP($B533,Stats!$A$2:$AA$19,16,FALSE),""))</f>
        <v>0.22689228079855242</v>
      </c>
      <c r="BA533" s="46">
        <f>IF(ISNUMBER(VLOOKUP($B533,Stats!$A$2:$AA$19,2,FALSE))=FALSE,"",IF(ISNUMBER(X533),(X533-VLOOKUP($B533,Stats!$A$2:$AA$19,3,FALSE))/VLOOKUP($B533,Stats!$A$2:$AA$19,17,FALSE),""))</f>
        <v>0.191037174757621</v>
      </c>
      <c r="BB533" s="46"/>
      <c r="BC533" s="46"/>
      <c r="BD533" s="44">
        <f t="shared" si="108"/>
        <v>0.20896472777808672</v>
      </c>
      <c r="BE533" s="46">
        <f>IF(ISNUMBER(VLOOKUP($B533,Stats!$A$2:$AA$19,2,FALSE))=FALSE,"",IF(ISNUMBER(Y533),(Y533-VLOOKUP($B533,Stats!$A$2:$AA$19,5,FALSE))/VLOOKUP($B533,Stats!$A$2:$AA$19,19,FALSE),""))</f>
        <v>-0.10798910287908624</v>
      </c>
      <c r="BF533" s="46"/>
      <c r="BG533" s="46"/>
      <c r="BH533" s="46">
        <f>IF(ISNUMBER(VLOOKUP($B533,Stats!$A$2:$AA$19,2,FALSE))=FALSE,"",IF(ISNUMBER(Z533),(Z533-VLOOKUP($B533,Stats!$A$2:$AA$19,8,FALSE))/VLOOKUP($B533,Stats!$A$2:$AA$19,22,FALSE),""))</f>
        <v>0.41115882059143566</v>
      </c>
      <c r="BI533" s="46" t="str">
        <f>IF(ISNUMBER(VLOOKUP($B533,Stats!$A$2:$AA$19,2,FALSE))=FALSE,"",IF(ISNUMBER(#REF!),(#REF!-VLOOKUP($B533,Stats!$A$2:$AA$19,9,FALSE))/VLOOKUP($B533,Stats!$A$2:$AA$19,23,FALSE),""))</f>
        <v/>
      </c>
      <c r="BJ533" s="46" t="str">
        <f>IF(ISNUMBER(VLOOKUP($B533,Stats!$A$2:$AA$19,2,FALSE))=FALSE,"",IF(ISNUMBER(#REF!),(#REF!-VLOOKUP($B533,Stats!$A$2:$AA$19,10,FALSE))/VLOOKUP($B533,Stats!$A$2:$AA$19,24,FALSE),""))</f>
        <v/>
      </c>
      <c r="BK533" s="44">
        <f t="shared" si="113"/>
        <v>0.19894001819279106</v>
      </c>
      <c r="BL533" s="46" t="str">
        <f>IF(ISNUMBER(VLOOKUP($B533,Stats!$A$2:$AA$19,2,FALSE))=FALSE,"",IF(ISNUMBER(#REF!),(#REF!-VLOOKUP($B533,Stats!$A$2:$AA$19,11,FALSE))/VLOOKUP($B533,Stats!$A$2:$AA$19,25,FALSE),""))</f>
        <v/>
      </c>
      <c r="BM533" s="46">
        <f>IF(ISNUMBER(VLOOKUP($B533,Stats!$A$2:$AA$19,2,FALSE))=FALSE,"",IF(ISNUMBER(AA533),(AA533-VLOOKUP($B533,Stats!$A$2:$AA$19,12,FALSE))/VLOOKUP($B533,Stats!$A$2:$AA$19,26,FALSE),""))</f>
        <v>-0.22726329612018015</v>
      </c>
      <c r="BN533" s="46" t="str">
        <f>IF(ISNUMBER(VLOOKUP($B533,Stats!$A$2:$AA$19,2,FALSE))=FALSE,"",IF(ISNUMBER(#REF!),(#REF!-VLOOKUP($B533,Stats!$A$2:$AA$19,13,FALSE))/VLOOKUP($B533,Stats!$A$2:$AA$19,27,FALSE),""))</f>
        <v/>
      </c>
      <c r="BO533" s="46" t="str">
        <f>IF(ISNUMBER(VLOOKUP($B533,Stats!$A$2:$AA$19,2,FALSE))=FALSE,"",IF(ISNUMBER(#REF!),(#REF!-VLOOKUP($B533,Stats!$A$2:$AA$19,14,FALSE))/VLOOKUP($B533,Stats!$A$2:$AB$19,28,FALSE),""))</f>
        <v/>
      </c>
      <c r="BP533" s="46"/>
      <c r="BQ533" s="46">
        <f>IF(ISNUMBER(VLOOKUP($B533,Stats!$A$2:$AA$19,2,FALSE))=FALSE,"",IF(ISNUMBER(BM533),BM533,(VLOOKUP($B533,Stats!$A$2:$AT$19,46,FALSE)-VLOOKUP($B533,Stats!$A$2:$AA$19,12,FALSE))/VLOOKUP($B533,Stats!$A$2:$AA$19,26,FALSE)))</f>
        <v>-0.22726329612018015</v>
      </c>
      <c r="BR533" s="51">
        <f t="shared" si="114"/>
        <v>-0.22726329612018015</v>
      </c>
      <c r="BS533" s="32" t="str">
        <f t="shared" si="109"/>
        <v>9116_201427</v>
      </c>
      <c r="BT533" s="53">
        <f t="shared" si="110"/>
        <v>0.11570429724725594</v>
      </c>
    </row>
    <row r="534" spans="1:72" x14ac:dyDescent="0.15">
      <c r="A534" s="16">
        <v>9116</v>
      </c>
      <c r="B534" s="17">
        <v>201501</v>
      </c>
      <c r="C534" s="3">
        <v>0</v>
      </c>
      <c r="D534" s="23">
        <v>1.1547344110854674E-2</v>
      </c>
      <c r="E534" s="18">
        <v>1.5448682279261225E-2</v>
      </c>
      <c r="F534" s="24">
        <v>2</v>
      </c>
      <c r="G534" s="24">
        <v>3</v>
      </c>
      <c r="H534" s="20">
        <v>1.5364478894405176E-2</v>
      </c>
      <c r="I534" s="20">
        <v>-6.2543577511273334E-3</v>
      </c>
      <c r="J534" s="24">
        <v>2</v>
      </c>
      <c r="K534" s="24">
        <v>3</v>
      </c>
      <c r="L534" s="20">
        <v>2.8483448806774447E-2</v>
      </c>
      <c r="M534" s="20">
        <v>-1.1985018726591745E-2</v>
      </c>
      <c r="N534" s="19">
        <v>1.339</v>
      </c>
      <c r="O534" s="19">
        <v>1.0022455089820359</v>
      </c>
      <c r="P534" s="25">
        <v>42010</v>
      </c>
      <c r="Q534" s="20">
        <v>-1.8670649738610878E-2</v>
      </c>
      <c r="R534" s="25">
        <v>42013</v>
      </c>
      <c r="S534" s="25">
        <f>IF(ISNUMBER(R534),VLOOKUP(B534,Index!$B$3:$AB$18,27,FALSE),"")</f>
        <v>42013</v>
      </c>
      <c r="T534" s="25">
        <f>IF(ISNUMBER($R534),VLOOKUP($B534,Index!$B$21:$AB$36,27,FALSE),"")</f>
        <v>42013</v>
      </c>
      <c r="U534" s="25">
        <f>IF(ISNUMBER($R534),VLOOKUP($B534,Index!$B$39:$AB$54,27,FALSE),"")</f>
        <v>42011</v>
      </c>
      <c r="W534" s="18">
        <v>0.83140877598153662</v>
      </c>
      <c r="X534" s="19">
        <v>0.4</v>
      </c>
      <c r="Y534" s="18">
        <v>0.29311813710448137</v>
      </c>
      <c r="Z534" s="19">
        <f t="shared" si="111"/>
        <v>0</v>
      </c>
      <c r="AA534" s="21">
        <v>0.61847575057737714</v>
      </c>
      <c r="AB534" s="28"/>
      <c r="AC534" s="18">
        <v>0.69124055277911689</v>
      </c>
      <c r="AD534" s="19">
        <v>0.16000000000000003</v>
      </c>
      <c r="AE534" s="18">
        <v>8.5918242299601544E-2</v>
      </c>
      <c r="AF534" s="19">
        <f t="shared" si="112"/>
        <v>0</v>
      </c>
      <c r="AG534" s="21">
        <v>0.38251225405225003</v>
      </c>
      <c r="AH534" s="28"/>
      <c r="AK534" t="str">
        <f t="shared" si="116"/>
        <v/>
      </c>
      <c r="AL534" t="str">
        <f t="shared" si="116"/>
        <v/>
      </c>
      <c r="AM534" t="str">
        <f t="shared" si="116"/>
        <v/>
      </c>
      <c r="AN534" t="str">
        <f t="shared" si="116"/>
        <v/>
      </c>
      <c r="AO534" t="str">
        <f t="shared" si="116"/>
        <v/>
      </c>
      <c r="AP534" t="str">
        <f t="shared" si="116"/>
        <v/>
      </c>
      <c r="AQ534" t="str">
        <f t="shared" si="116"/>
        <v/>
      </c>
      <c r="AR534">
        <f t="shared" si="116"/>
        <v>0.61847575057737714</v>
      </c>
      <c r="AS534" t="str">
        <f t="shared" si="116"/>
        <v/>
      </c>
      <c r="AT534" t="str">
        <f t="shared" si="116"/>
        <v/>
      </c>
      <c r="AU534" t="str">
        <f t="shared" si="116"/>
        <v/>
      </c>
      <c r="AV534" t="str">
        <f t="shared" si="116"/>
        <v/>
      </c>
      <c r="AW534" t="str">
        <f t="shared" si="116"/>
        <v/>
      </c>
      <c r="AX534" t="str">
        <f t="shared" si="116"/>
        <v/>
      </c>
      <c r="AZ534" s="46">
        <f>IF(ISNUMBER(VLOOKUP($B534,Stats!$A$2:$AA$19,2,FALSE))=FALSE,"",IF(ISNUMBER(W534),(W534-VLOOKUP($B534,Stats!$A$2:$AA$19,2,FALSE))/VLOOKUP($B534,Stats!$A$2:$AA$19,16,FALSE),""))</f>
        <v>-0.22510727478092821</v>
      </c>
      <c r="BA534" s="46">
        <f>IF(ISNUMBER(VLOOKUP($B534,Stats!$A$2:$AA$19,2,FALSE))=FALSE,"",IF(ISNUMBER(X534),(X534-VLOOKUP($B534,Stats!$A$2:$AA$19,3,FALSE))/VLOOKUP($B534,Stats!$A$2:$AA$19,17,FALSE),""))</f>
        <v>-0.84220341465677562</v>
      </c>
      <c r="BB534" s="46"/>
      <c r="BC534" s="46"/>
      <c r="BD534" s="44">
        <f t="shared" si="108"/>
        <v>-0.5336553447188519</v>
      </c>
      <c r="BE534" s="46">
        <f>IF(ISNUMBER(VLOOKUP($B534,Stats!$A$2:$AA$19,2,FALSE))=FALSE,"",IF(ISNUMBER(Y534),(Y534-VLOOKUP($B534,Stats!$A$2:$AA$19,5,FALSE))/VLOOKUP($B534,Stats!$A$2:$AA$19,19,FALSE),""))</f>
        <v>0.3262445387984127</v>
      </c>
      <c r="BF534" s="46"/>
      <c r="BG534" s="46"/>
      <c r="BH534" s="46">
        <f>IF(ISNUMBER(VLOOKUP($B534,Stats!$A$2:$AA$19,2,FALSE))=FALSE,"",IF(ISNUMBER(Z534),(Z534-VLOOKUP($B534,Stats!$A$2:$AA$19,8,FALSE))/VLOOKUP($B534,Stats!$A$2:$AA$19,22,FALSE),""))</f>
        <v>-0.58823842946080296</v>
      </c>
      <c r="BI534" s="46" t="str">
        <f>IF(ISNUMBER(VLOOKUP($B534,Stats!$A$2:$AA$19,2,FALSE))=FALSE,"",IF(ISNUMBER(#REF!),(#REF!-VLOOKUP($B534,Stats!$A$2:$AA$19,9,FALSE))/VLOOKUP($B534,Stats!$A$2:$AA$19,23,FALSE),""))</f>
        <v/>
      </c>
      <c r="BJ534" s="46" t="str">
        <f>IF(ISNUMBER(VLOOKUP($B534,Stats!$A$2:$AA$19,2,FALSE))=FALSE,"",IF(ISNUMBER(#REF!),(#REF!-VLOOKUP($B534,Stats!$A$2:$AA$19,10,FALSE))/VLOOKUP($B534,Stats!$A$2:$AA$19,24,FALSE),""))</f>
        <v/>
      </c>
      <c r="BK534" s="44">
        <f t="shared" si="113"/>
        <v>-0.40484270599712979</v>
      </c>
      <c r="BL534" s="46" t="str">
        <f>IF(ISNUMBER(VLOOKUP($B534,Stats!$A$2:$AA$19,2,FALSE))=FALSE,"",IF(ISNUMBER(#REF!),(#REF!-VLOOKUP($B534,Stats!$A$2:$AA$19,11,FALSE))/VLOOKUP($B534,Stats!$A$2:$AA$19,25,FALSE),""))</f>
        <v/>
      </c>
      <c r="BM534" s="46">
        <f>IF(ISNUMBER(VLOOKUP($B534,Stats!$A$2:$AA$19,2,FALSE))=FALSE,"",IF(ISNUMBER(AA534),(AA534-VLOOKUP($B534,Stats!$A$2:$AA$19,12,FALSE))/VLOOKUP($B534,Stats!$A$2:$AA$19,26,FALSE),""))</f>
        <v>-0.39176563071511922</v>
      </c>
      <c r="BN534" s="46" t="str">
        <f>IF(ISNUMBER(VLOOKUP($B534,Stats!$A$2:$AA$19,2,FALSE))=FALSE,"",IF(ISNUMBER(#REF!),(#REF!-VLOOKUP($B534,Stats!$A$2:$AA$19,13,FALSE))/VLOOKUP($B534,Stats!$A$2:$AA$19,27,FALSE),""))</f>
        <v/>
      </c>
      <c r="BO534" s="46" t="str">
        <f>IF(ISNUMBER(VLOOKUP($B534,Stats!$A$2:$AA$19,2,FALSE))=FALSE,"",IF(ISNUMBER(#REF!),(#REF!-VLOOKUP($B534,Stats!$A$2:$AA$19,14,FALSE))/VLOOKUP($B534,Stats!$A$2:$AB$19,28,FALSE),""))</f>
        <v/>
      </c>
      <c r="BP534" s="46"/>
      <c r="BQ534" s="46">
        <f>IF(ISNUMBER(VLOOKUP($B534,Stats!$A$2:$AA$19,2,FALSE))=FALSE,"",IF(ISNUMBER(BM534),BM534,(VLOOKUP($B534,Stats!$A$2:$AT$19,46,FALSE)-VLOOKUP($B534,Stats!$A$2:$AA$19,12,FALSE))/VLOOKUP($B534,Stats!$A$2:$AA$19,26,FALSE)))</f>
        <v>-0.39176563071511922</v>
      </c>
      <c r="BR534" s="51">
        <f t="shared" si="114"/>
        <v>-0.39176563071511922</v>
      </c>
      <c r="BS534" s="32" t="str">
        <f t="shared" si="109"/>
        <v>9116_201501</v>
      </c>
      <c r="BT534" s="53">
        <f t="shared" si="110"/>
        <v>-0.42798981868507208</v>
      </c>
    </row>
    <row r="535" spans="1:72" x14ac:dyDescent="0.15">
      <c r="A535" s="16">
        <v>9116</v>
      </c>
      <c r="B535" s="17">
        <v>201502</v>
      </c>
      <c r="C535" s="3">
        <v>0</v>
      </c>
      <c r="D535" s="23">
        <v>2.5114155251141579E-2</v>
      </c>
      <c r="E535" s="18">
        <v>1.9826057538843235E-2</v>
      </c>
      <c r="F535" s="24">
        <v>8</v>
      </c>
      <c r="G535" s="24">
        <v>2</v>
      </c>
      <c r="H535" s="20">
        <v>9.9525414936848799E-3</v>
      </c>
      <c r="I535" s="20">
        <v>-2.6495361317803945E-2</v>
      </c>
      <c r="J535" s="24">
        <v>4</v>
      </c>
      <c r="K535" s="24">
        <v>1</v>
      </c>
      <c r="L535" s="20">
        <v>2.8417818740399392E-2</v>
      </c>
      <c r="M535" s="20">
        <v>-4.5420699925539765E-2</v>
      </c>
      <c r="N535" s="19">
        <v>1.347</v>
      </c>
      <c r="O535" s="19">
        <v>1.0251141552511416</v>
      </c>
      <c r="P535" s="25">
        <v>42027</v>
      </c>
      <c r="Q535" s="20">
        <v>-4.5420699925539765E-2</v>
      </c>
      <c r="R535" s="25">
        <v>42023</v>
      </c>
      <c r="S535" s="25">
        <f>IF(ISNUMBER(R535),VLOOKUP(B535,Index!$B$3:$AB$18,27,FALSE),"")</f>
        <v>42023</v>
      </c>
      <c r="T535" s="25">
        <f>IF(ISNUMBER($R535),VLOOKUP($B535,Index!$B$21:$AB$36,27,FALSE),"")</f>
        <v>42023</v>
      </c>
      <c r="U535" s="25">
        <f>IF(ISNUMBER($R535),VLOOKUP($B535,Index!$B$39:$AB$54,27,FALSE),"")</f>
        <v>42027</v>
      </c>
      <c r="W535" s="18">
        <v>0.75342465753424737</v>
      </c>
      <c r="X535" s="19">
        <v>0.8</v>
      </c>
      <c r="Y535" s="18">
        <v>0.37617299306578106</v>
      </c>
      <c r="Z535" s="19">
        <f t="shared" si="111"/>
        <v>0</v>
      </c>
      <c r="AA535" s="21">
        <v>0.55292312298824908</v>
      </c>
      <c r="AB535" s="28"/>
      <c r="AC535" s="18">
        <v>0.56764871458059796</v>
      </c>
      <c r="AD535" s="19">
        <v>0.64000000000000012</v>
      </c>
      <c r="AE535" s="18">
        <v>0.14150612071206817</v>
      </c>
      <c r="AF535" s="19">
        <f t="shared" si="112"/>
        <v>0</v>
      </c>
      <c r="AG535" s="21">
        <v>0.30572397993507844</v>
      </c>
      <c r="AH535" s="28"/>
      <c r="AK535" t="str">
        <f t="shared" si="116"/>
        <v/>
      </c>
      <c r="AL535" t="str">
        <f t="shared" si="116"/>
        <v/>
      </c>
      <c r="AM535" t="str">
        <f t="shared" si="116"/>
        <v/>
      </c>
      <c r="AN535" t="str">
        <f t="shared" si="116"/>
        <v/>
      </c>
      <c r="AO535" t="str">
        <f t="shared" si="116"/>
        <v/>
      </c>
      <c r="AP535" t="str">
        <f t="shared" si="116"/>
        <v/>
      </c>
      <c r="AQ535" t="str">
        <f t="shared" si="116"/>
        <v/>
      </c>
      <c r="AR535" t="str">
        <f t="shared" si="116"/>
        <v/>
      </c>
      <c r="AS535">
        <f t="shared" si="116"/>
        <v>0.55292312298824908</v>
      </c>
      <c r="AT535" t="str">
        <f t="shared" si="116"/>
        <v/>
      </c>
      <c r="AU535" t="str">
        <f t="shared" si="116"/>
        <v/>
      </c>
      <c r="AV535" t="str">
        <f t="shared" si="116"/>
        <v/>
      </c>
      <c r="AW535" t="str">
        <f t="shared" si="116"/>
        <v/>
      </c>
      <c r="AX535" t="str">
        <f t="shared" si="116"/>
        <v/>
      </c>
      <c r="AZ535" s="46">
        <f>IF(ISNUMBER(VLOOKUP($B535,Stats!$A$2:$AA$19,2,FALSE))=FALSE,"",IF(ISNUMBER(W535),(W535-VLOOKUP($B535,Stats!$A$2:$AA$19,2,FALSE))/VLOOKUP($B535,Stats!$A$2:$AA$19,16,FALSE),""))</f>
        <v>6.512377787984111E-2</v>
      </c>
      <c r="BA535" s="46">
        <f>IF(ISNUMBER(VLOOKUP($B535,Stats!$A$2:$AA$19,2,FALSE))=FALSE,"",IF(ISNUMBER(X535),(X535-VLOOKUP($B535,Stats!$A$2:$AA$19,3,FALSE))/VLOOKUP($B535,Stats!$A$2:$AA$19,17,FALSE),""))</f>
        <v>1.2892765556780705</v>
      </c>
      <c r="BB535" s="46"/>
      <c r="BC535" s="46"/>
      <c r="BD535" s="44">
        <f t="shared" si="108"/>
        <v>0.67720016677895578</v>
      </c>
      <c r="BE535" s="46">
        <f>IF(ISNUMBER(VLOOKUP($B535,Stats!$A$2:$AA$19,2,FALSE))=FALSE,"",IF(ISNUMBER(Y535),(Y535-VLOOKUP($B535,Stats!$A$2:$AA$19,5,FALSE))/VLOOKUP($B535,Stats!$A$2:$AA$19,19,FALSE),""))</f>
        <v>0.3720497656323366</v>
      </c>
      <c r="BF535" s="46"/>
      <c r="BG535" s="46"/>
      <c r="BH535" s="46">
        <f>IF(ISNUMBER(VLOOKUP($B535,Stats!$A$2:$AA$19,2,FALSE))=FALSE,"",IF(ISNUMBER(Z535),(Z535-VLOOKUP($B535,Stats!$A$2:$AA$19,8,FALSE))/VLOOKUP($B535,Stats!$A$2:$AA$19,22,FALSE),""))</f>
        <v>-0.48836753916131515</v>
      </c>
      <c r="BI535" s="46" t="str">
        <f>IF(ISNUMBER(VLOOKUP($B535,Stats!$A$2:$AA$19,2,FALSE))=FALSE,"",IF(ISNUMBER(#REF!),(#REF!-VLOOKUP($B535,Stats!$A$2:$AA$19,9,FALSE))/VLOOKUP($B535,Stats!$A$2:$AA$19,23,FALSE),""))</f>
        <v/>
      </c>
      <c r="BJ535" s="46" t="str">
        <f>IF(ISNUMBER(VLOOKUP($B535,Stats!$A$2:$AA$19,2,FALSE))=FALSE,"",IF(ISNUMBER(#REF!),(#REF!-VLOOKUP($B535,Stats!$A$2:$AA$19,10,FALSE))/VLOOKUP($B535,Stats!$A$2:$AA$19,24,FALSE),""))</f>
        <v/>
      </c>
      <c r="BK535" s="44">
        <f t="shared" si="113"/>
        <v>-0.40694509769103016</v>
      </c>
      <c r="BL535" s="46" t="str">
        <f>IF(ISNUMBER(VLOOKUP($B535,Stats!$A$2:$AA$19,2,FALSE))=FALSE,"",IF(ISNUMBER(#REF!),(#REF!-VLOOKUP($B535,Stats!$A$2:$AA$19,11,FALSE))/VLOOKUP($B535,Stats!$A$2:$AA$19,25,FALSE),""))</f>
        <v/>
      </c>
      <c r="BM535" s="46">
        <f>IF(ISNUMBER(VLOOKUP($B535,Stats!$A$2:$AA$19,2,FALSE))=FALSE,"",IF(ISNUMBER(AA535),(AA535-VLOOKUP($B535,Stats!$A$2:$AA$19,12,FALSE))/VLOOKUP($B535,Stats!$A$2:$AA$19,26,FALSE),""))</f>
        <v>-0.30023854736865485</v>
      </c>
      <c r="BN535" s="46" t="str">
        <f>IF(ISNUMBER(VLOOKUP($B535,Stats!$A$2:$AA$19,2,FALSE))=FALSE,"",IF(ISNUMBER(#REF!),(#REF!-VLOOKUP($B535,Stats!$A$2:$AA$19,13,FALSE))/VLOOKUP($B535,Stats!$A$2:$AA$19,27,FALSE),""))</f>
        <v/>
      </c>
      <c r="BO535" s="46" t="str">
        <f>IF(ISNUMBER(VLOOKUP($B535,Stats!$A$2:$AA$19,2,FALSE))=FALSE,"",IF(ISNUMBER(#REF!),(#REF!-VLOOKUP($B535,Stats!$A$2:$AA$19,14,FALSE))/VLOOKUP($B535,Stats!$A$2:$AB$19,28,FALSE),""))</f>
        <v/>
      </c>
      <c r="BP535" s="46"/>
      <c r="BQ535" s="46">
        <f>IF(ISNUMBER(VLOOKUP($B535,Stats!$A$2:$AA$19,2,FALSE))=FALSE,"",IF(ISNUMBER(BM535),BM535,(VLOOKUP($B535,Stats!$A$2:$AT$19,46,FALSE)-VLOOKUP($B535,Stats!$A$2:$AA$19,12,FALSE))/VLOOKUP($B535,Stats!$A$2:$AA$19,26,FALSE)))</f>
        <v>-0.30023854736865485</v>
      </c>
      <c r="BR535" s="51">
        <f t="shared" si="114"/>
        <v>-0.30023854736865485</v>
      </c>
      <c r="BS535" s="32" t="str">
        <f t="shared" si="109"/>
        <v>9116_201502</v>
      </c>
      <c r="BT535" s="53">
        <f t="shared" si="110"/>
        <v>-0.16877473473255789</v>
      </c>
    </row>
    <row r="536" spans="1:72" x14ac:dyDescent="0.15">
      <c r="A536" s="16">
        <v>9116</v>
      </c>
      <c r="B536" s="17">
        <v>201503</v>
      </c>
      <c r="C536" s="3">
        <v>0</v>
      </c>
      <c r="D536" s="23">
        <v>-5.419450631031919E-2</v>
      </c>
      <c r="E536" s="18">
        <v>2.1853020784070729E-2</v>
      </c>
      <c r="F536" s="24">
        <v>3</v>
      </c>
      <c r="G536" s="24">
        <v>7</v>
      </c>
      <c r="H536" s="20">
        <v>1.8203833329232772E-2</v>
      </c>
      <c r="I536" s="20">
        <v>-1.5428950560866937E-2</v>
      </c>
      <c r="J536" s="24">
        <v>1</v>
      </c>
      <c r="K536" s="24">
        <v>3</v>
      </c>
      <c r="L536" s="20">
        <v>3.3201581027668015E-2</v>
      </c>
      <c r="M536" s="20">
        <v>-5.1012753188297122E-2</v>
      </c>
      <c r="N536" s="19">
        <v>1.357</v>
      </c>
      <c r="O536" s="19">
        <v>1</v>
      </c>
      <c r="P536" s="25">
        <v>42030</v>
      </c>
      <c r="Q536" s="20">
        <v>-6.7796610169491567E-2</v>
      </c>
      <c r="R536" s="25">
        <v>42033</v>
      </c>
      <c r="S536" s="25">
        <f>IF(ISNUMBER(R536),VLOOKUP(B536,Index!$B$3:$AB$18,27,FALSE),"")</f>
        <v>42041</v>
      </c>
      <c r="T536" s="25">
        <f>IF(ISNUMBER($R536),VLOOKUP($B536,Index!$B$21:$AB$36,27,FALSE),"")</f>
        <v>42041</v>
      </c>
      <c r="U536" s="25">
        <f>IF(ISNUMBER($R536),VLOOKUP($B536,Index!$B$39:$AB$54,27,FALSE),"")</f>
        <v>42034</v>
      </c>
      <c r="W536" s="18">
        <v>-1.6258351893095757</v>
      </c>
      <c r="X536" s="19">
        <v>0.3</v>
      </c>
      <c r="Y536" s="18">
        <v>0.41463191659597287</v>
      </c>
      <c r="Z536" s="19">
        <f t="shared" si="111"/>
        <v>8</v>
      </c>
      <c r="AA536" s="21" t="s">
        <v>25</v>
      </c>
      <c r="AB536" s="28"/>
      <c r="AC536" s="18">
        <v>2.643340062797304</v>
      </c>
      <c r="AD536" s="19">
        <v>0.09</v>
      </c>
      <c r="AE536" s="18">
        <v>0.17191962626004981</v>
      </c>
      <c r="AF536" s="19">
        <f t="shared" si="112"/>
        <v>64</v>
      </c>
      <c r="AG536" s="21" t="s">
        <v>25</v>
      </c>
      <c r="AH536" s="28"/>
      <c r="AK536" t="str">
        <f t="shared" si="116"/>
        <v/>
      </c>
      <c r="AL536" t="str">
        <f t="shared" si="116"/>
        <v/>
      </c>
      <c r="AM536" t="str">
        <f t="shared" si="116"/>
        <v/>
      </c>
      <c r="AN536" t="str">
        <f t="shared" si="116"/>
        <v/>
      </c>
      <c r="AO536" t="str">
        <f t="shared" si="116"/>
        <v/>
      </c>
      <c r="AP536" t="str">
        <f t="shared" si="116"/>
        <v/>
      </c>
      <c r="AQ536" t="str">
        <f t="shared" si="116"/>
        <v/>
      </c>
      <c r="AR536" t="str">
        <f t="shared" si="116"/>
        <v/>
      </c>
      <c r="AS536" t="str">
        <f t="shared" si="116"/>
        <v/>
      </c>
      <c r="AT536" t="str">
        <f t="shared" si="116"/>
        <v/>
      </c>
      <c r="AU536" t="str">
        <f t="shared" si="116"/>
        <v/>
      </c>
      <c r="AV536" t="str">
        <f t="shared" si="116"/>
        <v/>
      </c>
      <c r="AW536" t="str">
        <f t="shared" si="116"/>
        <v/>
      </c>
      <c r="AX536" t="str">
        <f t="shared" si="116"/>
        <v/>
      </c>
      <c r="AZ536" s="46">
        <f>IF(ISNUMBER(VLOOKUP($B536,Stats!$A$2:$AA$19,2,FALSE))=FALSE,"",IF(ISNUMBER(W536),(W536-VLOOKUP($B536,Stats!$A$2:$AA$19,2,FALSE))/VLOOKUP($B536,Stats!$A$2:$AA$19,16,FALSE),""))</f>
        <v>-0.94694199392635114</v>
      </c>
      <c r="BA536" s="46">
        <f>IF(ISNUMBER(VLOOKUP($B536,Stats!$A$2:$AA$19,2,FALSE))=FALSE,"",IF(ISNUMBER(X536),(X536-VLOOKUP($B536,Stats!$A$2:$AA$19,3,FALSE))/VLOOKUP($B536,Stats!$A$2:$AA$19,17,FALSE),""))</f>
        <v>-0.45237065647630298</v>
      </c>
      <c r="BB536" s="46"/>
      <c r="BC536" s="46"/>
      <c r="BD536" s="44">
        <f t="shared" si="108"/>
        <v>-0.69965632520132703</v>
      </c>
      <c r="BE536" s="46">
        <f>IF(ISNUMBER(VLOOKUP($B536,Stats!$A$2:$AA$19,2,FALSE))=FALSE,"",IF(ISNUMBER(Y536),(Y536-VLOOKUP($B536,Stats!$A$2:$AA$19,5,FALSE))/VLOOKUP($B536,Stats!$A$2:$AA$19,19,FALSE),""))</f>
        <v>2.6304504634955839</v>
      </c>
      <c r="BF536" s="46"/>
      <c r="BG536" s="46"/>
      <c r="BH536" s="46">
        <f>IF(ISNUMBER(VLOOKUP($B536,Stats!$A$2:$AA$19,2,FALSE))=FALSE,"",IF(ISNUMBER(Z536),(Z536-VLOOKUP($B536,Stats!$A$2:$AA$19,8,FALSE))/VLOOKUP($B536,Stats!$A$2:$AA$19,22,FALSE),""))</f>
        <v>2.4959780640773288</v>
      </c>
      <c r="BI536" s="46" t="str">
        <f>IF(ISNUMBER(VLOOKUP($B536,Stats!$A$2:$AA$19,2,FALSE))=FALSE,"",IF(ISNUMBER(#REF!),(#REF!-VLOOKUP($B536,Stats!$A$2:$AA$19,9,FALSE))/VLOOKUP($B536,Stats!$A$2:$AA$19,23,FALSE),""))</f>
        <v/>
      </c>
      <c r="BJ536" s="46" t="str">
        <f>IF(ISNUMBER(VLOOKUP($B536,Stats!$A$2:$AA$19,2,FALSE))=FALSE,"",IF(ISNUMBER(#REF!),(#REF!-VLOOKUP($B536,Stats!$A$2:$AA$19,10,FALSE))/VLOOKUP($B536,Stats!$A$2:$AA$19,24,FALSE),""))</f>
        <v/>
      </c>
      <c r="BK536" s="44">
        <f t="shared" si="113"/>
        <v>-1.0925219052237098</v>
      </c>
      <c r="BL536" s="46" t="str">
        <f>IF(ISNUMBER(VLOOKUP($B536,Stats!$A$2:$AA$19,2,FALSE))=FALSE,"",IF(ISNUMBER(#REF!),(#REF!-VLOOKUP($B536,Stats!$A$2:$AA$19,11,FALSE))/VLOOKUP($B536,Stats!$A$2:$AA$19,25,FALSE),""))</f>
        <v/>
      </c>
      <c r="BM536" s="46" t="str">
        <f>IF(ISNUMBER(VLOOKUP($B536,Stats!$A$2:$AA$19,2,FALSE))=FALSE,"",IF(ISNUMBER(AA536),(AA536-VLOOKUP($B536,Stats!$A$2:$AA$19,12,FALSE))/VLOOKUP($B536,Stats!$A$2:$AA$19,26,FALSE),""))</f>
        <v/>
      </c>
      <c r="BN536" s="46" t="str">
        <f>IF(ISNUMBER(VLOOKUP($B536,Stats!$A$2:$AA$19,2,FALSE))=FALSE,"",IF(ISNUMBER(#REF!),(#REF!-VLOOKUP($B536,Stats!$A$2:$AA$19,13,FALSE))/VLOOKUP($B536,Stats!$A$2:$AA$19,27,FALSE),""))</f>
        <v/>
      </c>
      <c r="BO536" s="46" t="str">
        <f>IF(ISNUMBER(VLOOKUP($B536,Stats!$A$2:$AA$19,2,FALSE))=FALSE,"",IF(ISNUMBER(#REF!),(#REF!-VLOOKUP($B536,Stats!$A$2:$AA$19,14,FALSE))/VLOOKUP($B536,Stats!$A$2:$AB$19,28,FALSE),""))</f>
        <v/>
      </c>
      <c r="BP536" s="46"/>
      <c r="BQ536" s="46">
        <f>IF(ISNUMBER(VLOOKUP($B536,Stats!$A$2:$AA$19,2,FALSE))=FALSE,"",IF(ISNUMBER(BM536),BM536,(VLOOKUP($B536,Stats!$A$2:$AT$19,46,FALSE)-VLOOKUP($B536,Stats!$A$2:$AA$19,12,FALSE))/VLOOKUP($B536,Stats!$A$2:$AA$19,26,FALSE)))</f>
        <v>-0.53964354662323732</v>
      </c>
      <c r="BR536" s="51">
        <f t="shared" si="114"/>
        <v>-0.53964354662323732</v>
      </c>
      <c r="BS536" s="32" t="str">
        <f t="shared" si="109"/>
        <v>9116_201503</v>
      </c>
      <c r="BT536" s="53">
        <f t="shared" si="110"/>
        <v>-0.90337311749913884</v>
      </c>
    </row>
    <row r="537" spans="1:72" x14ac:dyDescent="0.15">
      <c r="A537" s="16">
        <v>9116</v>
      </c>
      <c r="B537" s="17">
        <v>201504</v>
      </c>
      <c r="C537" s="3">
        <v>0</v>
      </c>
      <c r="D537" s="23">
        <v>4.5525902668759777E-2</v>
      </c>
      <c r="E537" s="18">
        <v>3.0335257551288423E-3</v>
      </c>
      <c r="F537" s="24">
        <v>7</v>
      </c>
      <c r="G537" s="24">
        <v>0</v>
      </c>
      <c r="H537" s="20">
        <v>6.3841813758996101E-3</v>
      </c>
      <c r="I537" s="20" t="s">
        <v>25</v>
      </c>
      <c r="J537" s="24">
        <v>7</v>
      </c>
      <c r="K537" s="24">
        <v>0</v>
      </c>
      <c r="L537" s="20">
        <v>1.2480499219968744E-2</v>
      </c>
      <c r="M537" s="20">
        <v>2.2970903522203656E-3</v>
      </c>
      <c r="N537" s="19">
        <v>1.3320000000000001</v>
      </c>
      <c r="O537" s="19">
        <v>1.0390015600624025</v>
      </c>
      <c r="P537" s="25">
        <v>42052</v>
      </c>
      <c r="Q537" s="20">
        <v>0</v>
      </c>
      <c r="R537" s="25">
        <v>42044</v>
      </c>
      <c r="S537" s="25">
        <f>IF(ISNUMBER(R537),VLOOKUP(B537,Index!$B$3:$AB$18,27,FALSE),"")</f>
        <v>42044</v>
      </c>
      <c r="T537" s="25">
        <f>IF(ISNUMBER($R537),VLOOKUP($B537,Index!$B$21:$AB$36,27,FALSE),"")</f>
        <v>42044</v>
      </c>
      <c r="U537" s="25">
        <f>IF(ISNUMBER($R537),VLOOKUP($B537,Index!$B$39:$AB$54,27,FALSE),"")</f>
        <v>42052</v>
      </c>
      <c r="W537" s="18">
        <v>1.8210361067503911</v>
      </c>
      <c r="X537" s="19">
        <v>1</v>
      </c>
      <c r="Y537" s="18">
        <v>5.7557104361936111E-2</v>
      </c>
      <c r="Z537" s="19">
        <f t="shared" si="111"/>
        <v>0</v>
      </c>
      <c r="AA537" s="21" t="s">
        <v>25</v>
      </c>
      <c r="AB537" s="28"/>
      <c r="AC537" s="18">
        <v>3.3161725020886217</v>
      </c>
      <c r="AD537" s="19">
        <v>1</v>
      </c>
      <c r="AE537" s="18">
        <v>3.312820262530805E-3</v>
      </c>
      <c r="AF537" s="19">
        <f t="shared" si="112"/>
        <v>0</v>
      </c>
      <c r="AG537" s="21" t="s">
        <v>25</v>
      </c>
      <c r="AH537" s="28"/>
      <c r="AK537" t="str">
        <f t="shared" si="116"/>
        <v/>
      </c>
      <c r="AL537" t="str">
        <f t="shared" si="116"/>
        <v/>
      </c>
      <c r="AM537" t="str">
        <f t="shared" si="116"/>
        <v/>
      </c>
      <c r="AN537" t="str">
        <f t="shared" si="116"/>
        <v/>
      </c>
      <c r="AO537" t="str">
        <f t="shared" si="116"/>
        <v/>
      </c>
      <c r="AP537" t="str">
        <f t="shared" si="116"/>
        <v/>
      </c>
      <c r="AQ537" t="str">
        <f t="shared" si="116"/>
        <v/>
      </c>
      <c r="AR537" t="str">
        <f t="shared" si="116"/>
        <v/>
      </c>
      <c r="AS537" t="str">
        <f t="shared" si="116"/>
        <v/>
      </c>
      <c r="AT537" t="str">
        <f t="shared" si="116"/>
        <v/>
      </c>
      <c r="AU537" t="str">
        <f t="shared" si="116"/>
        <v/>
      </c>
      <c r="AV537" t="str">
        <f t="shared" si="116"/>
        <v/>
      </c>
      <c r="AW537" t="str">
        <f t="shared" si="116"/>
        <v/>
      </c>
      <c r="AX537" t="str">
        <f t="shared" si="116"/>
        <v/>
      </c>
      <c r="AZ537" s="46">
        <f>IF(ISNUMBER(VLOOKUP($B537,Stats!$A$2:$AA$19,2,FALSE))=FALSE,"",IF(ISNUMBER(W537),(W537-VLOOKUP($B537,Stats!$A$2:$AA$19,2,FALSE))/VLOOKUP($B537,Stats!$A$2:$AA$19,16,FALSE),""))</f>
        <v>5.6160698588821813E-2</v>
      </c>
      <c r="BA537" s="46">
        <f>IF(ISNUMBER(VLOOKUP($B537,Stats!$A$2:$AA$19,2,FALSE))=FALSE,"",IF(ISNUMBER(X537),(X537-VLOOKUP($B537,Stats!$A$2:$AA$19,3,FALSE))/VLOOKUP($B537,Stats!$A$2:$AA$19,17,FALSE),""))</f>
        <v>0.93772145929647244</v>
      </c>
      <c r="BB537" s="46"/>
      <c r="BC537" s="46"/>
      <c r="BD537" s="44">
        <f t="shared" si="108"/>
        <v>0.49694107894264711</v>
      </c>
      <c r="BE537" s="46">
        <f>IF(ISNUMBER(VLOOKUP($B537,Stats!$A$2:$AA$19,2,FALSE))=FALSE,"",IF(ISNUMBER(Y537),(Y537-VLOOKUP($B537,Stats!$A$2:$AA$19,5,FALSE))/VLOOKUP($B537,Stats!$A$2:$AA$19,19,FALSE),""))</f>
        <v>-0.5218472440530002</v>
      </c>
      <c r="BF537" s="46"/>
      <c r="BG537" s="46"/>
      <c r="BH537" s="46">
        <f>IF(ISNUMBER(VLOOKUP($B537,Stats!$A$2:$AA$19,2,FALSE))=FALSE,"",IF(ISNUMBER(Z537),(Z537-VLOOKUP($B537,Stats!$A$2:$AA$19,8,FALSE))/VLOOKUP($B537,Stats!$A$2:$AA$19,22,FALSE),""))</f>
        <v>-0.5145844845400992</v>
      </c>
      <c r="BI537" s="46" t="str">
        <f>IF(ISNUMBER(VLOOKUP($B537,Stats!$A$2:$AA$19,2,FALSE))=FALSE,"",IF(ISNUMBER(#REF!),(#REF!-VLOOKUP($B537,Stats!$A$2:$AA$19,9,FALSE))/VLOOKUP($B537,Stats!$A$2:$AA$19,23,FALSE),""))</f>
        <v/>
      </c>
      <c r="BJ537" s="46" t="str">
        <f>IF(ISNUMBER(VLOOKUP($B537,Stats!$A$2:$AA$19,2,FALSE))=FALSE,"",IF(ISNUMBER(#REF!),(#REF!-VLOOKUP($B537,Stats!$A$2:$AA$19,10,FALSE))/VLOOKUP($B537,Stats!$A$2:$AA$19,24,FALSE),""))</f>
        <v/>
      </c>
      <c r="BK537" s="44">
        <f t="shared" si="113"/>
        <v>0.21091772547507034</v>
      </c>
      <c r="BL537" s="46" t="str">
        <f>IF(ISNUMBER(VLOOKUP($B537,Stats!$A$2:$AA$19,2,FALSE))=FALSE,"",IF(ISNUMBER(#REF!),(#REF!-VLOOKUP($B537,Stats!$A$2:$AA$19,11,FALSE))/VLOOKUP($B537,Stats!$A$2:$AA$19,25,FALSE),""))</f>
        <v/>
      </c>
      <c r="BM537" s="46" t="str">
        <f>IF(ISNUMBER(VLOOKUP($B537,Stats!$A$2:$AA$19,2,FALSE))=FALSE,"",IF(ISNUMBER(AA537),(AA537-VLOOKUP($B537,Stats!$A$2:$AA$19,12,FALSE))/VLOOKUP($B537,Stats!$A$2:$AA$19,26,FALSE),""))</f>
        <v/>
      </c>
      <c r="BN537" s="46" t="str">
        <f>IF(ISNUMBER(VLOOKUP($B537,Stats!$A$2:$AA$19,2,FALSE))=FALSE,"",IF(ISNUMBER(#REF!),(#REF!-VLOOKUP($B537,Stats!$A$2:$AA$19,13,FALSE))/VLOOKUP($B537,Stats!$A$2:$AA$19,27,FALSE),""))</f>
        <v/>
      </c>
      <c r="BO537" s="46" t="str">
        <f>IF(ISNUMBER(VLOOKUP($B537,Stats!$A$2:$AA$19,2,FALSE))=FALSE,"",IF(ISNUMBER(#REF!),(#REF!-VLOOKUP($B537,Stats!$A$2:$AA$19,14,FALSE))/VLOOKUP($B537,Stats!$A$2:$AB$19,28,FALSE),""))</f>
        <v/>
      </c>
      <c r="BP537" s="46"/>
      <c r="BQ537" s="46">
        <f>IF(ISNUMBER(VLOOKUP($B537,Stats!$A$2:$AA$19,2,FALSE))=FALSE,"",IF(ISNUMBER(BM537),BM537,(VLOOKUP($B537,Stats!$A$2:$AT$19,46,FALSE)-VLOOKUP($B537,Stats!$A$2:$AA$19,12,FALSE))/VLOOKUP($B537,Stats!$A$2:$AA$19,26,FALSE)))</f>
        <v>-0.64096278450557098</v>
      </c>
      <c r="BR537" s="51">
        <f t="shared" si="114"/>
        <v>-0.64096278450557098</v>
      </c>
      <c r="BS537" s="32" t="str">
        <f t="shared" si="109"/>
        <v>9116_201504</v>
      </c>
      <c r="BT537" s="53">
        <f t="shared" si="110"/>
        <v>9.7746294172457449E-2</v>
      </c>
    </row>
    <row r="538" spans="1:72" x14ac:dyDescent="0.15">
      <c r="A538" s="16">
        <v>9116</v>
      </c>
      <c r="B538" s="17">
        <v>201505</v>
      </c>
      <c r="C538" s="3">
        <v>0</v>
      </c>
      <c r="D538" s="23">
        <v>-1.8018018018018056E-2</v>
      </c>
      <c r="E538" s="18">
        <v>1.0335882213271592E-2</v>
      </c>
      <c r="F538" s="24">
        <v>3</v>
      </c>
      <c r="G538" s="24">
        <v>5</v>
      </c>
      <c r="H538" s="20">
        <v>7.8158867212641727E-3</v>
      </c>
      <c r="I538" s="20">
        <v>-8.2468156446820814E-3</v>
      </c>
      <c r="J538" s="24">
        <v>1</v>
      </c>
      <c r="K538" s="24">
        <v>2</v>
      </c>
      <c r="L538" s="20">
        <v>1.2869038607115968E-2</v>
      </c>
      <c r="M538" s="20">
        <v>-1.9374068554396384E-2</v>
      </c>
      <c r="N538" s="19">
        <v>1.3420000000000001</v>
      </c>
      <c r="O538" s="19">
        <v>1.0158970476911431</v>
      </c>
      <c r="P538" s="25">
        <v>42065</v>
      </c>
      <c r="Q538" s="20">
        <v>-2.5335320417287699E-2</v>
      </c>
      <c r="R538" s="25">
        <v>42069</v>
      </c>
      <c r="S538" s="25">
        <f>IF(ISNUMBER(R538),VLOOKUP(B538,Index!$B$3:$AB$18,27,FALSE),"")</f>
        <v>42069</v>
      </c>
      <c r="T538" s="25">
        <f>IF(ISNUMBER($R538),VLOOKUP($B538,Index!$B$21:$AB$36,27,FALSE),"")</f>
        <v>42069</v>
      </c>
      <c r="U538" s="25">
        <f>IF(ISNUMBER($R538),VLOOKUP($B538,Index!$B$39:$AB$54,27,FALSE),"")</f>
        <v>42069</v>
      </c>
      <c r="W538" s="18">
        <v>-0.64864864864865002</v>
      </c>
      <c r="X538" s="19">
        <v>0.375</v>
      </c>
      <c r="Y538" s="18">
        <v>0.19610957652696276</v>
      </c>
      <c r="Z538" s="19">
        <f t="shared" si="111"/>
        <v>0</v>
      </c>
      <c r="AA538" s="21" t="s">
        <v>25</v>
      </c>
      <c r="AB538" s="28"/>
      <c r="AC538" s="18">
        <v>0.42074506939371981</v>
      </c>
      <c r="AD538" s="19">
        <v>0.140625</v>
      </c>
      <c r="AE538" s="18">
        <v>3.8458966005584662E-2</v>
      </c>
      <c r="AF538" s="19">
        <f t="shared" si="112"/>
        <v>0</v>
      </c>
      <c r="AG538" s="21" t="s">
        <v>25</v>
      </c>
      <c r="AH538" s="28"/>
      <c r="AK538" t="str">
        <f t="shared" si="116"/>
        <v/>
      </c>
      <c r="AL538" t="str">
        <f t="shared" si="116"/>
        <v/>
      </c>
      <c r="AM538" t="str">
        <f t="shared" si="116"/>
        <v/>
      </c>
      <c r="AN538" t="str">
        <f t="shared" si="116"/>
        <v/>
      </c>
      <c r="AO538" t="str">
        <f t="shared" si="116"/>
        <v/>
      </c>
      <c r="AP538" t="str">
        <f t="shared" si="116"/>
        <v/>
      </c>
      <c r="AQ538" t="str">
        <f t="shared" si="116"/>
        <v/>
      </c>
      <c r="AR538" t="str">
        <f t="shared" si="116"/>
        <v/>
      </c>
      <c r="AS538" t="str">
        <f t="shared" si="116"/>
        <v/>
      </c>
      <c r="AT538" t="str">
        <f t="shared" si="116"/>
        <v/>
      </c>
      <c r="AU538" t="str">
        <f t="shared" si="116"/>
        <v/>
      </c>
      <c r="AV538" t="str">
        <f t="shared" si="116"/>
        <v/>
      </c>
      <c r="AW538" t="str">
        <f t="shared" si="116"/>
        <v/>
      </c>
      <c r="AX538" t="str">
        <f t="shared" si="116"/>
        <v/>
      </c>
      <c r="AZ538" s="46">
        <f>IF(ISNUMBER(VLOOKUP($B538,Stats!$A$2:$AA$19,2,FALSE))=FALSE,"",IF(ISNUMBER(W538),(W538-VLOOKUP($B538,Stats!$A$2:$AA$19,2,FALSE))/VLOOKUP($B538,Stats!$A$2:$AA$19,16,FALSE),""))</f>
        <v>-0.99822549862328569</v>
      </c>
      <c r="BA538" s="46">
        <f>IF(ISNUMBER(VLOOKUP($B538,Stats!$A$2:$AA$19,2,FALSE))=FALSE,"",IF(ISNUMBER(X538),(X538-VLOOKUP($B538,Stats!$A$2:$AA$19,3,FALSE))/VLOOKUP($B538,Stats!$A$2:$AA$19,17,FALSE),""))</f>
        <v>-1.4049664579676244</v>
      </c>
      <c r="BB538" s="46"/>
      <c r="BC538" s="46"/>
      <c r="BD538" s="44">
        <f t="shared" si="108"/>
        <v>-1.2015959782954551</v>
      </c>
      <c r="BE538" s="46">
        <f>IF(ISNUMBER(VLOOKUP($B538,Stats!$A$2:$AA$19,2,FALSE))=FALSE,"",IF(ISNUMBER(Y538),(Y538-VLOOKUP($B538,Stats!$A$2:$AA$19,5,FALSE))/VLOOKUP($B538,Stats!$A$2:$AA$19,19,FALSE),""))</f>
        <v>0.22781076928530644</v>
      </c>
      <c r="BF538" s="46"/>
      <c r="BG538" s="46"/>
      <c r="BH538" s="46">
        <f>IF(ISNUMBER(VLOOKUP($B538,Stats!$A$2:$AA$19,2,FALSE))=FALSE,"",IF(ISNUMBER(Z538),(Z538-VLOOKUP($B538,Stats!$A$2:$AA$19,8,FALSE))/VLOOKUP($B538,Stats!$A$2:$AA$19,22,FALSE),""))</f>
        <v>-0.59810804423176478</v>
      </c>
      <c r="BI538" s="46" t="str">
        <f>IF(ISNUMBER(VLOOKUP($B538,Stats!$A$2:$AA$19,2,FALSE))=FALSE,"",IF(ISNUMBER(#REF!),(#REF!-VLOOKUP($B538,Stats!$A$2:$AA$19,9,FALSE))/VLOOKUP($B538,Stats!$A$2:$AA$19,23,FALSE),""))</f>
        <v/>
      </c>
      <c r="BJ538" s="46" t="str">
        <f>IF(ISNUMBER(VLOOKUP($B538,Stats!$A$2:$AA$19,2,FALSE))=FALSE,"",IF(ISNUMBER(#REF!),(#REF!-VLOOKUP($B538,Stats!$A$2:$AA$19,10,FALSE))/VLOOKUP($B538,Stats!$A$2:$AA$19,24,FALSE),""))</f>
        <v/>
      </c>
      <c r="BK538" s="44">
        <f t="shared" si="113"/>
        <v>-0.33889995176924392</v>
      </c>
      <c r="BL538" s="46" t="str">
        <f>IF(ISNUMBER(VLOOKUP($B538,Stats!$A$2:$AA$19,2,FALSE))=FALSE,"",IF(ISNUMBER(#REF!),(#REF!-VLOOKUP($B538,Stats!$A$2:$AA$19,11,FALSE))/VLOOKUP($B538,Stats!$A$2:$AA$19,25,FALSE),""))</f>
        <v/>
      </c>
      <c r="BM538" s="46" t="str">
        <f>IF(ISNUMBER(VLOOKUP($B538,Stats!$A$2:$AA$19,2,FALSE))=FALSE,"",IF(ISNUMBER(AA538),(AA538-VLOOKUP($B538,Stats!$A$2:$AA$19,12,FALSE))/VLOOKUP($B538,Stats!$A$2:$AA$19,26,FALSE),""))</f>
        <v/>
      </c>
      <c r="BN538" s="46" t="str">
        <f>IF(ISNUMBER(VLOOKUP($B538,Stats!$A$2:$AA$19,2,FALSE))=FALSE,"",IF(ISNUMBER(#REF!),(#REF!-VLOOKUP($B538,Stats!$A$2:$AA$19,13,FALSE))/VLOOKUP($B538,Stats!$A$2:$AA$19,27,FALSE),""))</f>
        <v/>
      </c>
      <c r="BO538" s="46" t="str">
        <f>IF(ISNUMBER(VLOOKUP($B538,Stats!$A$2:$AA$19,2,FALSE))=FALSE,"",IF(ISNUMBER(#REF!),(#REF!-VLOOKUP($B538,Stats!$A$2:$AA$19,14,FALSE))/VLOOKUP($B538,Stats!$A$2:$AB$19,28,FALSE),""))</f>
        <v/>
      </c>
      <c r="BP538" s="46"/>
      <c r="BQ538" s="46">
        <f>IF(ISNUMBER(VLOOKUP($B538,Stats!$A$2:$AA$19,2,FALSE))=FALSE,"",IF(ISNUMBER(BM538),BM538,(VLOOKUP($B538,Stats!$A$2:$AT$19,46,FALSE)-VLOOKUP($B538,Stats!$A$2:$AA$19,12,FALSE))/VLOOKUP($B538,Stats!$A$2:$AA$19,26,FALSE)))</f>
        <v>-0.36655208107354165</v>
      </c>
      <c r="BR538" s="51">
        <f t="shared" si="114"/>
        <v>-0.36655208107354165</v>
      </c>
      <c r="BS538" s="32" t="str">
        <f t="shared" si="109"/>
        <v>9116_201505</v>
      </c>
      <c r="BT538" s="53">
        <f t="shared" si="110"/>
        <v>-0.51696958293534567</v>
      </c>
    </row>
    <row r="539" spans="1:72" x14ac:dyDescent="0.15">
      <c r="A539" s="16">
        <v>9116</v>
      </c>
      <c r="B539" s="17">
        <v>201506</v>
      </c>
      <c r="C539" s="3">
        <v>0</v>
      </c>
      <c r="D539" s="23">
        <v>7.5688073394495348E-2</v>
      </c>
      <c r="E539" s="18">
        <v>7.0285013243197043E-3</v>
      </c>
      <c r="F539" s="24">
        <v>9</v>
      </c>
      <c r="G539" s="24">
        <v>1</v>
      </c>
      <c r="H539" s="20">
        <v>8.4772049846174469E-3</v>
      </c>
      <c r="I539" s="20">
        <v>-2.846975088968029E-3</v>
      </c>
      <c r="J539" s="24">
        <v>8</v>
      </c>
      <c r="K539" s="24">
        <v>1</v>
      </c>
      <c r="L539" s="20">
        <v>1.8518518518518379E-2</v>
      </c>
      <c r="M539" s="20">
        <v>-2.846975088968029E-3</v>
      </c>
      <c r="N539" s="19">
        <v>1.407</v>
      </c>
      <c r="O539" s="19">
        <v>1.0610859728506787</v>
      </c>
      <c r="P539" s="25">
        <v>42083</v>
      </c>
      <c r="Q539" s="20">
        <v>-2.846975088968029E-3</v>
      </c>
      <c r="R539" s="25">
        <v>42082</v>
      </c>
      <c r="S539" s="25">
        <f>IF(ISNUMBER(R539),VLOOKUP(B539,Index!$B$3:$AB$18,27,FALSE),"")</f>
        <v>42073</v>
      </c>
      <c r="T539" s="25">
        <f>IF(ISNUMBER($R539),VLOOKUP($B539,Index!$B$21:$AB$36,27,FALSE),"")</f>
        <v>42075</v>
      </c>
      <c r="U539" s="25">
        <f>IF(ISNUMBER($R539),VLOOKUP($B539,Index!$B$39:$AB$54,27,FALSE),"")</f>
        <v>42075</v>
      </c>
      <c r="W539" s="18">
        <v>2.2706422018348604</v>
      </c>
      <c r="X539" s="19">
        <v>0.9</v>
      </c>
      <c r="Y539" s="18">
        <v>0.13335643633416042</v>
      </c>
      <c r="Z539" s="19">
        <f t="shared" si="111"/>
        <v>9</v>
      </c>
      <c r="AA539" s="21">
        <v>26.585435779815956</v>
      </c>
      <c r="AB539" s="28"/>
      <c r="AC539" s="18">
        <v>5.1558160087534635</v>
      </c>
      <c r="AD539" s="19">
        <v>0.81</v>
      </c>
      <c r="AE539" s="18">
        <v>1.7783939111746982E-2</v>
      </c>
      <c r="AF539" s="19">
        <f t="shared" si="112"/>
        <v>81</v>
      </c>
      <c r="AG539" s="21">
        <v>706.78539560271838</v>
      </c>
      <c r="AH539" s="28"/>
      <c r="AK539" t="str">
        <f t="shared" si="116"/>
        <v/>
      </c>
      <c r="AL539" t="str">
        <f t="shared" si="116"/>
        <v/>
      </c>
      <c r="AM539" t="str">
        <f t="shared" si="116"/>
        <v/>
      </c>
      <c r="AN539" t="str">
        <f t="shared" si="116"/>
        <v/>
      </c>
      <c r="AO539" t="str">
        <f t="shared" si="116"/>
        <v/>
      </c>
      <c r="AP539" t="str">
        <f t="shared" si="116"/>
        <v/>
      </c>
      <c r="AQ539" t="str">
        <f t="shared" si="116"/>
        <v/>
      </c>
      <c r="AR539" t="str">
        <f t="shared" si="116"/>
        <v/>
      </c>
      <c r="AS539" t="str">
        <f t="shared" si="116"/>
        <v/>
      </c>
      <c r="AT539" t="str">
        <f t="shared" si="116"/>
        <v/>
      </c>
      <c r="AU539" t="str">
        <f t="shared" si="116"/>
        <v/>
      </c>
      <c r="AV539" t="str">
        <f t="shared" si="116"/>
        <v/>
      </c>
      <c r="AW539">
        <f t="shared" si="116"/>
        <v>26.585435779815956</v>
      </c>
      <c r="AX539" t="str">
        <f t="shared" si="116"/>
        <v/>
      </c>
      <c r="AZ539" s="46">
        <f>IF(ISNUMBER(VLOOKUP($B539,Stats!$A$2:$AA$19,2,FALSE))=FALSE,"",IF(ISNUMBER(W539),(W539-VLOOKUP($B539,Stats!$A$2:$AA$19,2,FALSE))/VLOOKUP($B539,Stats!$A$2:$AA$19,16,FALSE),""))</f>
        <v>0.25631322710299215</v>
      </c>
      <c r="BA539" s="46">
        <f>IF(ISNUMBER(VLOOKUP($B539,Stats!$A$2:$AA$19,2,FALSE))=FALSE,"",IF(ISNUMBER(X539),(X539-VLOOKUP($B539,Stats!$A$2:$AA$19,3,FALSE))/VLOOKUP($B539,Stats!$A$2:$AA$19,17,FALSE),""))</f>
        <v>0.77618004453973322</v>
      </c>
      <c r="BB539" s="46"/>
      <c r="BC539" s="46"/>
      <c r="BD539" s="44">
        <f t="shared" si="108"/>
        <v>0.51624663582136265</v>
      </c>
      <c r="BE539" s="46">
        <f>IF(ISNUMBER(VLOOKUP($B539,Stats!$A$2:$AA$19,2,FALSE))=FALSE,"",IF(ISNUMBER(Y539),(Y539-VLOOKUP($B539,Stats!$A$2:$AA$19,5,FALSE))/VLOOKUP($B539,Stats!$A$2:$AA$19,19,FALSE),""))</f>
        <v>-0.1076756537108586</v>
      </c>
      <c r="BF539" s="46"/>
      <c r="BG539" s="46"/>
      <c r="BH539" s="46">
        <f>IF(ISNUMBER(VLOOKUP($B539,Stats!$A$2:$AA$19,2,FALSE))=FALSE,"",IF(ISNUMBER(Z539),(Z539-VLOOKUP($B539,Stats!$A$2:$AA$19,8,FALSE))/VLOOKUP($B539,Stats!$A$2:$AA$19,22,FALSE),""))</f>
        <v>1.635957111953442</v>
      </c>
      <c r="BI539" s="46" t="str">
        <f>IF(ISNUMBER(VLOOKUP($B539,Stats!$A$2:$AA$19,2,FALSE))=FALSE,"",IF(ISNUMBER(#REF!),(#REF!-VLOOKUP($B539,Stats!$A$2:$AA$19,9,FALSE))/VLOOKUP($B539,Stats!$A$2:$AA$19,23,FALSE),""))</f>
        <v/>
      </c>
      <c r="BJ539" s="46" t="str">
        <f>IF(ISNUMBER(VLOOKUP($B539,Stats!$A$2:$AA$19,2,FALSE))=FALSE,"",IF(ISNUMBER(#REF!),(#REF!-VLOOKUP($B539,Stats!$A$2:$AA$19,10,FALSE))/VLOOKUP($B539,Stats!$A$2:$AA$19,24,FALSE),""))</f>
        <v/>
      </c>
      <c r="BK539" s="44">
        <f t="shared" si="113"/>
        <v>0.56616009118363353</v>
      </c>
      <c r="BL539" s="46" t="str">
        <f>IF(ISNUMBER(VLOOKUP($B539,Stats!$A$2:$AA$19,2,FALSE))=FALSE,"",IF(ISNUMBER(#REF!),(#REF!-VLOOKUP($B539,Stats!$A$2:$AA$19,11,FALSE))/VLOOKUP($B539,Stats!$A$2:$AA$19,25,FALSE),""))</f>
        <v/>
      </c>
      <c r="BM539" s="46">
        <f>IF(ISNUMBER(VLOOKUP($B539,Stats!$A$2:$AA$19,2,FALSE))=FALSE,"",IF(ISNUMBER(AA539),(AA539-VLOOKUP($B539,Stats!$A$2:$AA$19,12,FALSE))/VLOOKUP($B539,Stats!$A$2:$AA$19,26,FALSE),""))</f>
        <v>-0.12714404972608873</v>
      </c>
      <c r="BN539" s="46" t="str">
        <f>IF(ISNUMBER(VLOOKUP($B539,Stats!$A$2:$AA$19,2,FALSE))=FALSE,"",IF(ISNUMBER(#REF!),(#REF!-VLOOKUP($B539,Stats!$A$2:$AA$19,13,FALSE))/VLOOKUP($B539,Stats!$A$2:$AA$19,27,FALSE),""))</f>
        <v/>
      </c>
      <c r="BO539" s="46" t="str">
        <f>IF(ISNUMBER(VLOOKUP($B539,Stats!$A$2:$AA$19,2,FALSE))=FALSE,"",IF(ISNUMBER(#REF!),(#REF!-VLOOKUP($B539,Stats!$A$2:$AA$19,14,FALSE))/VLOOKUP($B539,Stats!$A$2:$AB$19,28,FALSE),""))</f>
        <v/>
      </c>
      <c r="BP539" s="46"/>
      <c r="BQ539" s="46">
        <f>IF(ISNUMBER(VLOOKUP($B539,Stats!$A$2:$AA$19,2,FALSE))=FALSE,"",IF(ISNUMBER(BM539),BM539,(VLOOKUP($B539,Stats!$A$2:$AT$19,46,FALSE)-VLOOKUP($B539,Stats!$A$2:$AA$19,12,FALSE))/VLOOKUP($B539,Stats!$A$2:$AA$19,26,FALSE)))</f>
        <v>-0.12714404972608873</v>
      </c>
      <c r="BR539" s="51">
        <f t="shared" si="114"/>
        <v>-0.12714404972608873</v>
      </c>
      <c r="BS539" s="32" t="str">
        <f t="shared" si="109"/>
        <v>9116_201506</v>
      </c>
      <c r="BT539" s="53">
        <f t="shared" si="110"/>
        <v>0.41751657192923491</v>
      </c>
    </row>
    <row r="540" spans="1:72" x14ac:dyDescent="0.15">
      <c r="A540" s="16">
        <v>9116</v>
      </c>
      <c r="B540" s="17">
        <v>201507</v>
      </c>
      <c r="C540" s="3">
        <v>0</v>
      </c>
      <c r="D540" s="23">
        <v>6.3965884861405531E-3</v>
      </c>
      <c r="E540" s="18">
        <v>5.1236167687044717E-3</v>
      </c>
      <c r="F540" s="24">
        <v>3</v>
      </c>
      <c r="G540" s="24">
        <v>2</v>
      </c>
      <c r="H540" s="20">
        <v>4.0241259640016276E-3</v>
      </c>
      <c r="I540" s="20">
        <v>-2.8198812054271993E-3</v>
      </c>
      <c r="J540" s="24">
        <v>2</v>
      </c>
      <c r="K540" s="24">
        <v>2</v>
      </c>
      <c r="L540" s="20">
        <v>9.2395167022032432E-3</v>
      </c>
      <c r="M540" s="20">
        <v>-4.2313117066290484E-3</v>
      </c>
      <c r="N540" s="19">
        <v>1.42</v>
      </c>
      <c r="O540" s="19">
        <v>1</v>
      </c>
      <c r="P540" s="25">
        <v>42086</v>
      </c>
      <c r="Q540" s="20">
        <v>-5.6338028169014009E-3</v>
      </c>
      <c r="R540" s="25">
        <v>42088</v>
      </c>
      <c r="S540" s="25">
        <f>IF(ISNUMBER(R540),VLOOKUP(B540,Index!$B$3:$AB$18,27,FALSE),"")</f>
        <v>42088</v>
      </c>
      <c r="T540" s="25">
        <f>IF(ISNUMBER($R540),VLOOKUP($B540,Index!$B$21:$AB$36,27,FALSE),"")</f>
        <v>42089</v>
      </c>
      <c r="U540" s="25">
        <f>IF(ISNUMBER($R540),VLOOKUP($B540,Index!$B$39:$AB$54,27,FALSE),"")</f>
        <v>42089</v>
      </c>
      <c r="W540" s="18">
        <v>0.46055437100211982</v>
      </c>
      <c r="X540" s="19">
        <v>0.6</v>
      </c>
      <c r="Y540" s="18">
        <v>9.7213793081629502E-2</v>
      </c>
      <c r="Z540" s="19">
        <f t="shared" si="111"/>
        <v>0</v>
      </c>
      <c r="AA540" s="21">
        <v>1.1353944562899496</v>
      </c>
      <c r="AB540" s="28"/>
      <c r="AC540" s="18">
        <v>0.21211032864915821</v>
      </c>
      <c r="AD540" s="19">
        <v>0.36</v>
      </c>
      <c r="AE540" s="18">
        <v>9.4505215653178758E-3</v>
      </c>
      <c r="AF540" s="19">
        <f t="shared" si="112"/>
        <v>0</v>
      </c>
      <c r="AG540" s="21">
        <v>1.2891205713739504</v>
      </c>
      <c r="AH540" s="28"/>
      <c r="AK540" t="str">
        <f t="shared" si="116"/>
        <v/>
      </c>
      <c r="AL540" t="str">
        <f t="shared" si="116"/>
        <v/>
      </c>
      <c r="AM540" t="str">
        <f t="shared" si="116"/>
        <v/>
      </c>
      <c r="AN540" t="str">
        <f t="shared" si="116"/>
        <v/>
      </c>
      <c r="AO540" t="str">
        <f t="shared" si="116"/>
        <v/>
      </c>
      <c r="AP540" t="str">
        <f t="shared" si="116"/>
        <v/>
      </c>
      <c r="AQ540" t="str">
        <f t="shared" si="116"/>
        <v/>
      </c>
      <c r="AR540" t="str">
        <f t="shared" si="116"/>
        <v/>
      </c>
      <c r="AS540" t="str">
        <f t="shared" si="116"/>
        <v/>
      </c>
      <c r="AT540" t="str">
        <f t="shared" si="116"/>
        <v/>
      </c>
      <c r="AU540" t="str">
        <f t="shared" si="116"/>
        <v/>
      </c>
      <c r="AV540" t="str">
        <f t="shared" si="116"/>
        <v/>
      </c>
      <c r="AW540" t="str">
        <f t="shared" si="116"/>
        <v/>
      </c>
      <c r="AX540">
        <f t="shared" si="116"/>
        <v>1.1353944562899496</v>
      </c>
      <c r="AZ540" s="46">
        <f>IF(ISNUMBER(VLOOKUP($B540,Stats!$A$2:$AA$19,2,FALSE))=FALSE,"",IF(ISNUMBER(W540),(W540-VLOOKUP($B540,Stats!$A$2:$AA$19,2,FALSE))/VLOOKUP($B540,Stats!$A$2:$AA$19,16,FALSE),""))</f>
        <v>-0.43520202477898623</v>
      </c>
      <c r="BA540" s="46">
        <f>IF(ISNUMBER(VLOOKUP($B540,Stats!$A$2:$AA$19,2,FALSE))=FALSE,"",IF(ISNUMBER(X540),(X540-VLOOKUP($B540,Stats!$A$2:$AA$19,3,FALSE))/VLOOKUP($B540,Stats!$A$2:$AA$19,17,FALSE),""))</f>
        <v>-0.37879956534795695</v>
      </c>
      <c r="BB540" s="46"/>
      <c r="BC540" s="46"/>
      <c r="BD540" s="44">
        <f t="shared" si="108"/>
        <v>-0.40700079506347159</v>
      </c>
      <c r="BE540" s="46">
        <f>IF(ISNUMBER(VLOOKUP($B540,Stats!$A$2:$AA$19,2,FALSE))=FALSE,"",IF(ISNUMBER(Y540),(Y540-VLOOKUP($B540,Stats!$A$2:$AA$19,5,FALSE))/VLOOKUP($B540,Stats!$A$2:$AA$19,19,FALSE),""))</f>
        <v>-0.59740058998814449</v>
      </c>
      <c r="BF540" s="46"/>
      <c r="BG540" s="46"/>
      <c r="BH540" s="46">
        <f>IF(ISNUMBER(VLOOKUP($B540,Stats!$A$2:$AA$19,2,FALSE))=FALSE,"",IF(ISNUMBER(Z540),(Z540-VLOOKUP($B540,Stats!$A$2:$AA$19,8,FALSE))/VLOOKUP($B540,Stats!$A$2:$AA$19,22,FALSE),""))</f>
        <v>-1.8934091891845408</v>
      </c>
      <c r="BI540" s="46" t="str">
        <f>IF(ISNUMBER(VLOOKUP($B540,Stats!$A$2:$AA$19,2,FALSE))=FALSE,"",IF(ISNUMBER(#REF!),(#REF!-VLOOKUP($B540,Stats!$A$2:$AA$19,9,FALSE))/VLOOKUP($B540,Stats!$A$2:$AA$19,23,FALSE),""))</f>
        <v/>
      </c>
      <c r="BJ540" s="46" t="str">
        <f>IF(ISNUMBER(VLOOKUP($B540,Stats!$A$2:$AA$19,2,FALSE))=FALSE,"",IF(ISNUMBER(#REF!),(#REF!-VLOOKUP($B540,Stats!$A$2:$AA$19,10,FALSE))/VLOOKUP($B540,Stats!$A$2:$AA$19,24,FALSE),""))</f>
        <v/>
      </c>
      <c r="BK540" s="44">
        <f t="shared" si="113"/>
        <v>-0.14984234376366107</v>
      </c>
      <c r="BL540" s="46" t="str">
        <f>IF(ISNUMBER(VLOOKUP($B540,Stats!$A$2:$AA$19,2,FALSE))=FALSE,"",IF(ISNUMBER(#REF!),(#REF!-VLOOKUP($B540,Stats!$A$2:$AA$19,11,FALSE))/VLOOKUP($B540,Stats!$A$2:$AA$19,25,FALSE),""))</f>
        <v/>
      </c>
      <c r="BM540" s="46">
        <f>IF(ISNUMBER(VLOOKUP($B540,Stats!$A$2:$AA$19,2,FALSE))=FALSE,"",IF(ISNUMBER(AA540),(AA540-VLOOKUP($B540,Stats!$A$2:$AA$19,12,FALSE))/VLOOKUP($B540,Stats!$A$2:$AA$19,26,FALSE),""))</f>
        <v>-0.38993000960248753</v>
      </c>
      <c r="BN540" s="46" t="str">
        <f>IF(ISNUMBER(VLOOKUP($B540,Stats!$A$2:$AA$19,2,FALSE))=FALSE,"",IF(ISNUMBER(#REF!),(#REF!-VLOOKUP($B540,Stats!$A$2:$AA$19,13,FALSE))/VLOOKUP($B540,Stats!$A$2:$AA$19,27,FALSE),""))</f>
        <v/>
      </c>
      <c r="BO540" s="46" t="str">
        <f>IF(ISNUMBER(VLOOKUP($B540,Stats!$A$2:$AA$19,2,FALSE))=FALSE,"",IF(ISNUMBER(#REF!),(#REF!-VLOOKUP($B540,Stats!$A$2:$AA$19,14,FALSE))/VLOOKUP($B540,Stats!$A$2:$AB$19,28,FALSE),""))</f>
        <v/>
      </c>
      <c r="BP540" s="46"/>
      <c r="BQ540" s="46">
        <f>IF(ISNUMBER(VLOOKUP($B540,Stats!$A$2:$AA$19,2,FALSE))=FALSE,"",IF(ISNUMBER(BM540),BM540,(VLOOKUP($B540,Stats!$A$2:$AT$19,46,FALSE)-VLOOKUP($B540,Stats!$A$2:$AA$19,12,FALSE))/VLOOKUP($B540,Stats!$A$2:$AA$19,26,FALSE)))</f>
        <v>-0.38993000960248753</v>
      </c>
      <c r="BR540" s="51">
        <f t="shared" si="114"/>
        <v>-0.38993000960248753</v>
      </c>
      <c r="BS540" s="32" t="str">
        <f t="shared" si="109"/>
        <v>9116_201507</v>
      </c>
      <c r="BT540" s="53">
        <f t="shared" si="110"/>
        <v>-0.24929156719138848</v>
      </c>
    </row>
    <row r="541" spans="1:72" x14ac:dyDescent="0.15">
      <c r="A541">
        <f>ROW()/18</f>
        <v>30.055555555555557</v>
      </c>
      <c r="S541" t="str">
        <f>IF(ISNUMBER(R541),VLOOKUP(B541,Index!$B$3:$AB$18,27,FALSE),"")</f>
        <v/>
      </c>
      <c r="T541" t="str">
        <f>IF(ISNUMBER($R541),VLOOKUP($B541,Index!$B$21:$AB$36,27,FALSE),"")</f>
        <v/>
      </c>
      <c r="U541" t="str">
        <f>IF(ISNUMBER($R541),VLOOKUP($B541,Index!$B$39:$AB$54,27,FALSE),"")</f>
        <v/>
      </c>
      <c r="Z541" t="str">
        <f t="shared" si="111"/>
        <v/>
      </c>
      <c r="AA541" t="s">
        <v>25</v>
      </c>
      <c r="AF541" t="str">
        <f t="shared" si="112"/>
        <v/>
      </c>
      <c r="AG541" t="s">
        <v>25</v>
      </c>
      <c r="AK541" t="str">
        <f t="shared" si="116"/>
        <v/>
      </c>
      <c r="AL541" t="str">
        <f t="shared" si="116"/>
        <v/>
      </c>
      <c r="AM541" t="str">
        <f t="shared" si="116"/>
        <v/>
      </c>
      <c r="AN541" t="str">
        <f t="shared" si="116"/>
        <v/>
      </c>
      <c r="AO541" t="str">
        <f t="shared" si="116"/>
        <v/>
      </c>
      <c r="AP541" t="str">
        <f t="shared" si="116"/>
        <v/>
      </c>
      <c r="AQ541" t="str">
        <f t="shared" si="116"/>
        <v/>
      </c>
      <c r="AR541" t="str">
        <f t="shared" si="116"/>
        <v/>
      </c>
      <c r="AS541" t="str">
        <f t="shared" si="116"/>
        <v/>
      </c>
      <c r="AT541" t="str">
        <f t="shared" si="116"/>
        <v/>
      </c>
      <c r="AU541" t="str">
        <f t="shared" si="116"/>
        <v/>
      </c>
      <c r="AV541" t="str">
        <f t="shared" si="116"/>
        <v/>
      </c>
      <c r="AW541" t="str">
        <f t="shared" si="116"/>
        <v/>
      </c>
      <c r="AX541" t="str">
        <f t="shared" si="116"/>
        <v/>
      </c>
      <c r="AZ541" s="46" t="str">
        <f>IF(ISNUMBER(VLOOKUP($B541,Stats!$A$2:$AA$19,2,FALSE))=FALSE,"",IF(ISNUMBER(W541),(W541-VLOOKUP($B541,Stats!$A$2:$AA$19,2,FALSE))/VLOOKUP($B541,Stats!$A$2:$AA$19,16,FALSE),""))</f>
        <v/>
      </c>
      <c r="BA541" s="46" t="str">
        <f>IF(ISNUMBER(VLOOKUP($B541,Stats!$A$2:$AA$19,2,FALSE))=FALSE,"",IF(ISNUMBER(X541),(X541-VLOOKUP($B541,Stats!$A$2:$AA$19,3,FALSE))/VLOOKUP($B541,Stats!$A$2:$AA$19,17,FALSE),""))</f>
        <v/>
      </c>
      <c r="BB541" s="46"/>
      <c r="BC541" s="46"/>
      <c r="BD541" s="44" t="str">
        <f t="shared" si="108"/>
        <v/>
      </c>
      <c r="BE541" s="46" t="str">
        <f>IF(ISNUMBER(VLOOKUP($B541,Stats!$A$2:$AA$19,2,FALSE))=FALSE,"",IF(ISNUMBER(Y541),(Y541-VLOOKUP($B541,Stats!$A$2:$AA$19,5,FALSE))/VLOOKUP($B541,Stats!$A$2:$AA$19,19,FALSE),""))</f>
        <v/>
      </c>
      <c r="BF541" s="46"/>
      <c r="BG541" s="46"/>
      <c r="BH541" s="46" t="str">
        <f>IF(ISNUMBER(VLOOKUP($B541,Stats!$A$2:$AA$19,2,FALSE))=FALSE,"",IF(ISNUMBER(Z541),(Z541-VLOOKUP($B541,Stats!$A$2:$AA$19,8,FALSE))/VLOOKUP($B541,Stats!$A$2:$AA$19,22,FALSE),""))</f>
        <v/>
      </c>
      <c r="BI541" s="46" t="str">
        <f>IF(ISNUMBER(VLOOKUP($B541,Stats!$A$2:$AA$19,2,FALSE))=FALSE,"",IF(ISNUMBER(#REF!),(#REF!-VLOOKUP($B541,Stats!$A$2:$AA$19,9,FALSE))/VLOOKUP($B541,Stats!$A$2:$AA$19,23,FALSE),""))</f>
        <v/>
      </c>
      <c r="BJ541" s="46" t="str">
        <f>IF(ISNUMBER(VLOOKUP($B541,Stats!$A$2:$AA$19,2,FALSE))=FALSE,"",IF(ISNUMBER(#REF!),(#REF!-VLOOKUP($B541,Stats!$A$2:$AA$19,10,FALSE))/VLOOKUP($B541,Stats!$A$2:$AA$19,24,FALSE),""))</f>
        <v/>
      </c>
      <c r="BK541" s="44" t="str">
        <f t="shared" si="113"/>
        <v/>
      </c>
      <c r="BL541" s="46" t="str">
        <f>IF(ISNUMBER(VLOOKUP($B541,Stats!$A$2:$AA$19,2,FALSE))=FALSE,"",IF(ISNUMBER(#REF!),(#REF!-VLOOKUP($B541,Stats!$A$2:$AA$19,11,FALSE))/VLOOKUP($B541,Stats!$A$2:$AA$19,25,FALSE),""))</f>
        <v/>
      </c>
      <c r="BM541" s="46" t="str">
        <f>IF(ISNUMBER(VLOOKUP($B541,Stats!$A$2:$AA$19,2,FALSE))=FALSE,"",IF(ISNUMBER(AA541),(AA541-VLOOKUP($B541,Stats!$A$2:$AA$19,12,FALSE))/VLOOKUP($B541,Stats!$A$2:$AA$19,26,FALSE),""))</f>
        <v/>
      </c>
      <c r="BN541" s="46" t="str">
        <f>IF(ISNUMBER(VLOOKUP($B541,Stats!$A$2:$AA$19,2,FALSE))=FALSE,"",IF(ISNUMBER(#REF!),(#REF!-VLOOKUP($B541,Stats!$A$2:$AA$19,13,FALSE))/VLOOKUP($B541,Stats!$A$2:$AA$19,27,FALSE),""))</f>
        <v/>
      </c>
      <c r="BO541" s="46" t="str">
        <f>IF(ISNUMBER(VLOOKUP($B541,Stats!$A$2:$AA$19,2,FALSE))=FALSE,"",IF(ISNUMBER(#REF!),(#REF!-VLOOKUP($B541,Stats!$A$2:$AA$19,14,FALSE))/VLOOKUP($B541,Stats!$A$2:$AB$19,28,FALSE),""))</f>
        <v/>
      </c>
      <c r="BP541" s="46"/>
      <c r="BQ541" s="46" t="str">
        <f>IF(ISNUMBER(VLOOKUP($B541,Stats!$A$2:$AA$19,2,FALSE))=FALSE,"",IF(ISNUMBER(BM541),BM541,(VLOOKUP($B541,Stats!$A$2:$AT$19,46,FALSE)-VLOOKUP($B541,Stats!$A$2:$AA$19,12,FALSE))/VLOOKUP($B541,Stats!$A$2:$AA$19,26,FALSE)))</f>
        <v/>
      </c>
      <c r="BR541" s="51" t="str">
        <f t="shared" si="114"/>
        <v/>
      </c>
      <c r="BS541" s="32" t="str">
        <f t="shared" si="109"/>
        <v/>
      </c>
      <c r="BT541" s="53" t="str">
        <f t="shared" si="110"/>
        <v/>
      </c>
    </row>
    <row r="542" spans="1:72" ht="40.5" x14ac:dyDescent="0.15">
      <c r="A542" s="1" t="s">
        <v>29</v>
      </c>
      <c r="B542" s="1" t="s">
        <v>0</v>
      </c>
      <c r="C542" s="3"/>
      <c r="D542" s="4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 t="s">
        <v>15</v>
      </c>
      <c r="J542" s="1" t="s">
        <v>16</v>
      </c>
      <c r="K542" s="1" t="s">
        <v>17</v>
      </c>
      <c r="L542" s="1" t="s">
        <v>18</v>
      </c>
      <c r="M542" s="1" t="s">
        <v>19</v>
      </c>
      <c r="N542" s="1" t="s">
        <v>20</v>
      </c>
      <c r="O542" s="1" t="s">
        <v>21</v>
      </c>
      <c r="P542" s="1" t="s">
        <v>22</v>
      </c>
      <c r="Q542" s="1" t="s">
        <v>23</v>
      </c>
      <c r="R542" s="1" t="s">
        <v>24</v>
      </c>
      <c r="S542" s="1" t="str">
        <f>IF(ISNUMBER(R542),VLOOKUP(B542,Index!$B$3:$AB$18,27,FALSE),"")</f>
        <v/>
      </c>
      <c r="T542" s="1" t="str">
        <f>IF(ISNUMBER($R542),VLOOKUP($B542,Index!$B$21:$AB$36,27,FALSE),"")</f>
        <v/>
      </c>
      <c r="U542" s="1" t="str">
        <f>IF(ISNUMBER($R542),VLOOKUP($B542,Index!$B$39:$AB$54,27,FALSE),"")</f>
        <v/>
      </c>
      <c r="W542" s="1" t="s">
        <v>1</v>
      </c>
      <c r="X542" s="1" t="s">
        <v>2</v>
      </c>
      <c r="Y542" s="1" t="s">
        <v>4</v>
      </c>
      <c r="Z542" s="1" t="str">
        <f t="shared" si="111"/>
        <v/>
      </c>
      <c r="AA542" s="1" t="s">
        <v>8</v>
      </c>
      <c r="AB542" s="27"/>
      <c r="AC542" s="1" t="s">
        <v>33</v>
      </c>
      <c r="AD542" s="1" t="s">
        <v>35</v>
      </c>
      <c r="AE542" s="1" t="s">
        <v>37</v>
      </c>
      <c r="AF542" s="1" t="str">
        <f t="shared" si="112"/>
        <v/>
      </c>
      <c r="AG542" s="1" t="s">
        <v>38</v>
      </c>
      <c r="AH542" s="27"/>
      <c r="AK542" t="str">
        <f t="shared" si="116"/>
        <v/>
      </c>
      <c r="AL542" t="str">
        <f t="shared" si="116"/>
        <v/>
      </c>
      <c r="AM542" t="str">
        <f t="shared" si="116"/>
        <v/>
      </c>
      <c r="AN542" t="str">
        <f t="shared" si="116"/>
        <v/>
      </c>
      <c r="AO542" t="str">
        <f t="shared" si="116"/>
        <v/>
      </c>
      <c r="AP542" t="str">
        <f t="shared" si="116"/>
        <v/>
      </c>
      <c r="AQ542" t="str">
        <f t="shared" si="116"/>
        <v/>
      </c>
      <c r="AR542" t="str">
        <f t="shared" si="116"/>
        <v/>
      </c>
      <c r="AS542" t="str">
        <f t="shared" si="116"/>
        <v/>
      </c>
      <c r="AT542" t="str">
        <f t="shared" si="116"/>
        <v/>
      </c>
      <c r="AU542" t="str">
        <f t="shared" si="116"/>
        <v/>
      </c>
      <c r="AV542" t="str">
        <f t="shared" si="116"/>
        <v/>
      </c>
      <c r="AW542" t="str">
        <f t="shared" si="116"/>
        <v/>
      </c>
      <c r="AX542" t="str">
        <f t="shared" si="116"/>
        <v/>
      </c>
      <c r="AZ542" s="46" t="str">
        <f>IF(ISNUMBER(VLOOKUP($B542,Stats!$A$2:$AA$19,2,FALSE))=FALSE,"",IF(ISNUMBER(W542),(W542-VLOOKUP($B542,Stats!$A$2:$AA$19,2,FALSE))/VLOOKUP($B542,Stats!$A$2:$AA$19,16,FALSE),""))</f>
        <v/>
      </c>
      <c r="BA542" s="46" t="str">
        <f>IF(ISNUMBER(VLOOKUP($B542,Stats!$A$2:$AA$19,2,FALSE))=FALSE,"",IF(ISNUMBER(X542),(X542-VLOOKUP($B542,Stats!$A$2:$AA$19,3,FALSE))/VLOOKUP($B542,Stats!$A$2:$AA$19,17,FALSE),""))</f>
        <v/>
      </c>
      <c r="BB542" s="46"/>
      <c r="BC542" s="46"/>
      <c r="BD542" s="44" t="str">
        <f t="shared" si="108"/>
        <v/>
      </c>
      <c r="BE542" s="46" t="str">
        <f>IF(ISNUMBER(VLOOKUP($B542,Stats!$A$2:$AA$19,2,FALSE))=FALSE,"",IF(ISNUMBER(Y542),(Y542-VLOOKUP($B542,Stats!$A$2:$AA$19,5,FALSE))/VLOOKUP($B542,Stats!$A$2:$AA$19,19,FALSE),""))</f>
        <v/>
      </c>
      <c r="BF542" s="46"/>
      <c r="BG542" s="46"/>
      <c r="BH542" s="46" t="str">
        <f>IF(ISNUMBER(VLOOKUP($B542,Stats!$A$2:$AA$19,2,FALSE))=FALSE,"",IF(ISNUMBER(Z542),(Z542-VLOOKUP($B542,Stats!$A$2:$AA$19,8,FALSE))/VLOOKUP($B542,Stats!$A$2:$AA$19,22,FALSE),""))</f>
        <v/>
      </c>
      <c r="BI542" s="46" t="str">
        <f>IF(ISNUMBER(VLOOKUP($B542,Stats!$A$2:$AA$19,2,FALSE))=FALSE,"",IF(ISNUMBER(#REF!),(#REF!-VLOOKUP($B542,Stats!$A$2:$AA$19,9,FALSE))/VLOOKUP($B542,Stats!$A$2:$AA$19,23,FALSE),""))</f>
        <v/>
      </c>
      <c r="BJ542" s="46" t="str">
        <f>IF(ISNUMBER(VLOOKUP($B542,Stats!$A$2:$AA$19,2,FALSE))=FALSE,"",IF(ISNUMBER(#REF!),(#REF!-VLOOKUP($B542,Stats!$A$2:$AA$19,10,FALSE))/VLOOKUP($B542,Stats!$A$2:$AA$19,24,FALSE),""))</f>
        <v/>
      </c>
      <c r="BK542" s="44" t="str">
        <f t="shared" si="113"/>
        <v/>
      </c>
      <c r="BL542" s="46" t="str">
        <f>IF(ISNUMBER(VLOOKUP($B542,Stats!$A$2:$AA$19,2,FALSE))=FALSE,"",IF(ISNUMBER(#REF!),(#REF!-VLOOKUP($B542,Stats!$A$2:$AA$19,11,FALSE))/VLOOKUP($B542,Stats!$A$2:$AA$19,25,FALSE),""))</f>
        <v/>
      </c>
      <c r="BM542" s="46" t="str">
        <f>IF(ISNUMBER(VLOOKUP($B542,Stats!$A$2:$AA$19,2,FALSE))=FALSE,"",IF(ISNUMBER(AA542),(AA542-VLOOKUP($B542,Stats!$A$2:$AA$19,12,FALSE))/VLOOKUP($B542,Stats!$A$2:$AA$19,26,FALSE),""))</f>
        <v/>
      </c>
      <c r="BN542" s="46" t="str">
        <f>IF(ISNUMBER(VLOOKUP($B542,Stats!$A$2:$AA$19,2,FALSE))=FALSE,"",IF(ISNUMBER(#REF!),(#REF!-VLOOKUP($B542,Stats!$A$2:$AA$19,13,FALSE))/VLOOKUP($B542,Stats!$A$2:$AA$19,27,FALSE),""))</f>
        <v/>
      </c>
      <c r="BO542" s="46" t="str">
        <f>IF(ISNUMBER(VLOOKUP($B542,Stats!$A$2:$AA$19,2,FALSE))=FALSE,"",IF(ISNUMBER(#REF!),(#REF!-VLOOKUP($B542,Stats!$A$2:$AA$19,14,FALSE))/VLOOKUP($B542,Stats!$A$2:$AB$19,28,FALSE),""))</f>
        <v/>
      </c>
      <c r="BP542" s="46"/>
      <c r="BQ542" s="46" t="str">
        <f>IF(ISNUMBER(VLOOKUP($B542,Stats!$A$2:$AA$19,2,FALSE))=FALSE,"",IF(ISNUMBER(BM542),BM542,(VLOOKUP($B542,Stats!$A$2:$AT$19,46,FALSE)-VLOOKUP($B542,Stats!$A$2:$AA$19,12,FALSE))/VLOOKUP($B542,Stats!$A$2:$AA$19,26,FALSE)))</f>
        <v/>
      </c>
      <c r="BR542" s="51" t="str">
        <f t="shared" si="114"/>
        <v/>
      </c>
      <c r="BS542" s="32" t="str">
        <f t="shared" si="109"/>
        <v/>
      </c>
      <c r="BT542" s="53" t="str">
        <f t="shared" si="110"/>
        <v/>
      </c>
    </row>
    <row r="543" spans="1:72" x14ac:dyDescent="0.15">
      <c r="A543" s="5">
        <v>10841</v>
      </c>
      <c r="B543" s="5" t="s">
        <v>30</v>
      </c>
      <c r="C543" s="3">
        <v>0</v>
      </c>
      <c r="D543" s="11">
        <v>0.5091102069697504</v>
      </c>
      <c r="E543" s="6">
        <v>1.9206910470475538E-2</v>
      </c>
      <c r="F543" s="12">
        <v>72</v>
      </c>
      <c r="G543" s="12">
        <v>43</v>
      </c>
      <c r="H543" s="13">
        <v>1.3319281217391491E-2</v>
      </c>
      <c r="I543" s="13">
        <v>-1.2220444057298503E-2</v>
      </c>
      <c r="J543" s="12">
        <v>10</v>
      </c>
      <c r="K543" s="12">
        <v>4</v>
      </c>
      <c r="L543" s="13">
        <v>6.4008316625826067E-2</v>
      </c>
      <c r="M543" s="13">
        <v>-8.7292443239579853E-2</v>
      </c>
      <c r="N543" s="8">
        <v>1.8552</v>
      </c>
      <c r="O543" s="8">
        <v>1.640898637891385</v>
      </c>
      <c r="P543" s="14">
        <v>42086</v>
      </c>
      <c r="Q543" s="13">
        <v>-8.7292443239579853E-2</v>
      </c>
      <c r="R543" s="14">
        <v>41982</v>
      </c>
      <c r="S543" s="14">
        <f>IF(ISNUMBER(R543),VLOOKUP(B543,Index!$B$3:$AB$18,27,FALSE),"")</f>
        <v>42041</v>
      </c>
      <c r="T543" s="14">
        <f>IF(ISNUMBER($R543),VLOOKUP($B543,Index!$B$21:$AB$36,27,FALSE),"")</f>
        <v>41996</v>
      </c>
      <c r="U543" s="14">
        <f>IF(ISNUMBER($R543),VLOOKUP($B543,Index!$B$39:$AB$54,27,FALSE),"")</f>
        <v>42003</v>
      </c>
      <c r="W543" s="6">
        <v>1.0718109620415799</v>
      </c>
      <c r="X543" s="7">
        <v>0.62608695652173918</v>
      </c>
      <c r="Y543" s="6">
        <v>0.3644255034098336</v>
      </c>
      <c r="Z543" s="8" t="str">
        <f t="shared" si="111"/>
        <v/>
      </c>
      <c r="AA543" s="9">
        <v>5.8322368818623156</v>
      </c>
      <c r="AB543" s="28"/>
      <c r="AC543" s="6">
        <v>1.148778738352497</v>
      </c>
      <c r="AD543" s="7">
        <v>0.39198487712665414</v>
      </c>
      <c r="AE543" s="6">
        <v>0.13280594753551064</v>
      </c>
      <c r="AF543" s="8" t="str">
        <f t="shared" si="112"/>
        <v/>
      </c>
      <c r="AG543" s="9">
        <v>34.014987046155063</v>
      </c>
      <c r="AH543" s="28"/>
      <c r="AK543" t="str">
        <f t="shared" ref="AK543:AX552" si="117">IF($B543=AK$2,$AA543,"")</f>
        <v/>
      </c>
      <c r="AL543" t="str">
        <f t="shared" si="117"/>
        <v/>
      </c>
      <c r="AM543" t="str">
        <f t="shared" si="117"/>
        <v/>
      </c>
      <c r="AN543" t="str">
        <f t="shared" si="117"/>
        <v/>
      </c>
      <c r="AO543" t="str">
        <f t="shared" si="117"/>
        <v/>
      </c>
      <c r="AP543" t="str">
        <f t="shared" si="117"/>
        <v/>
      </c>
      <c r="AQ543" t="str">
        <f t="shared" si="117"/>
        <v/>
      </c>
      <c r="AR543" t="str">
        <f t="shared" si="117"/>
        <v/>
      </c>
      <c r="AS543" t="str">
        <f t="shared" si="117"/>
        <v/>
      </c>
      <c r="AT543" t="str">
        <f t="shared" si="117"/>
        <v/>
      </c>
      <c r="AU543" t="str">
        <f t="shared" si="117"/>
        <v/>
      </c>
      <c r="AV543" t="str">
        <f t="shared" si="117"/>
        <v/>
      </c>
      <c r="AW543" t="str">
        <f t="shared" si="117"/>
        <v/>
      </c>
      <c r="AX543" t="str">
        <f t="shared" si="117"/>
        <v/>
      </c>
      <c r="AZ543" s="46" t="str">
        <f>IF(ISNUMBER(VLOOKUP($B543,Stats!$A$2:$AA$19,2,FALSE))=FALSE,"",IF(ISNUMBER(W543),(W543-VLOOKUP($B543,Stats!$A$2:$AA$19,2,FALSE))/VLOOKUP($B543,Stats!$A$2:$AA$19,16,FALSE),""))</f>
        <v/>
      </c>
      <c r="BA543" s="46" t="str">
        <f>IF(ISNUMBER(VLOOKUP($B543,Stats!$A$2:$AA$19,2,FALSE))=FALSE,"",IF(ISNUMBER(X543),(X543-VLOOKUP($B543,Stats!$A$2:$AA$19,3,FALSE))/VLOOKUP($B543,Stats!$A$2:$AA$19,17,FALSE),""))</f>
        <v/>
      </c>
      <c r="BB543" s="46"/>
      <c r="BC543" s="46"/>
      <c r="BD543" s="44" t="str">
        <f t="shared" si="108"/>
        <v/>
      </c>
      <c r="BE543" s="46" t="str">
        <f>IF(ISNUMBER(VLOOKUP($B543,Stats!$A$2:$AA$19,2,FALSE))=FALSE,"",IF(ISNUMBER(Y543),(Y543-VLOOKUP($B543,Stats!$A$2:$AA$19,5,FALSE))/VLOOKUP($B543,Stats!$A$2:$AA$19,19,FALSE),""))</f>
        <v/>
      </c>
      <c r="BF543" s="46"/>
      <c r="BG543" s="46"/>
      <c r="BH543" s="46" t="str">
        <f>IF(ISNUMBER(VLOOKUP($B543,Stats!$A$2:$AA$19,2,FALSE))=FALSE,"",IF(ISNUMBER(Z543),(Z543-VLOOKUP($B543,Stats!$A$2:$AA$19,8,FALSE))/VLOOKUP($B543,Stats!$A$2:$AA$19,22,FALSE),""))</f>
        <v/>
      </c>
      <c r="BI543" s="46" t="str">
        <f>IF(ISNUMBER(VLOOKUP($B543,Stats!$A$2:$AA$19,2,FALSE))=FALSE,"",IF(ISNUMBER(#REF!),(#REF!-VLOOKUP($B543,Stats!$A$2:$AA$19,9,FALSE))/VLOOKUP($B543,Stats!$A$2:$AA$19,23,FALSE),""))</f>
        <v/>
      </c>
      <c r="BJ543" s="46" t="str">
        <f>IF(ISNUMBER(VLOOKUP($B543,Stats!$A$2:$AA$19,2,FALSE))=FALSE,"",IF(ISNUMBER(#REF!),(#REF!-VLOOKUP($B543,Stats!$A$2:$AA$19,10,FALSE))/VLOOKUP($B543,Stats!$A$2:$AA$19,24,FALSE),""))</f>
        <v/>
      </c>
      <c r="BK543" s="44" t="str">
        <f t="shared" si="113"/>
        <v/>
      </c>
      <c r="BL543" s="46" t="str">
        <f>IF(ISNUMBER(VLOOKUP($B543,Stats!$A$2:$AA$19,2,FALSE))=FALSE,"",IF(ISNUMBER(#REF!),(#REF!-VLOOKUP($B543,Stats!$A$2:$AA$19,11,FALSE))/VLOOKUP($B543,Stats!$A$2:$AA$19,25,FALSE),""))</f>
        <v/>
      </c>
      <c r="BM543" s="46" t="str">
        <f>IF(ISNUMBER(VLOOKUP($B543,Stats!$A$2:$AA$19,2,FALSE))=FALSE,"",IF(ISNUMBER(AA543),(AA543-VLOOKUP($B543,Stats!$A$2:$AA$19,12,FALSE))/VLOOKUP($B543,Stats!$A$2:$AA$19,26,FALSE),""))</f>
        <v/>
      </c>
      <c r="BN543" s="46" t="str">
        <f>IF(ISNUMBER(VLOOKUP($B543,Stats!$A$2:$AA$19,2,FALSE))=FALSE,"",IF(ISNUMBER(#REF!),(#REF!-VLOOKUP($B543,Stats!$A$2:$AA$19,13,FALSE))/VLOOKUP($B543,Stats!$A$2:$AA$19,27,FALSE),""))</f>
        <v/>
      </c>
      <c r="BO543" s="46" t="str">
        <f>IF(ISNUMBER(VLOOKUP($B543,Stats!$A$2:$AA$19,2,FALSE))=FALSE,"",IF(ISNUMBER(#REF!),(#REF!-VLOOKUP($B543,Stats!$A$2:$AA$19,14,FALSE))/VLOOKUP($B543,Stats!$A$2:$AB$19,28,FALSE),""))</f>
        <v/>
      </c>
      <c r="BP543" s="46"/>
      <c r="BQ543" s="46" t="str">
        <f>IF(ISNUMBER(VLOOKUP($B543,Stats!$A$2:$AA$19,2,FALSE))=FALSE,"",IF(ISNUMBER(BM543),BM543,(VLOOKUP($B543,Stats!$A$2:$AT$19,46,FALSE)-VLOOKUP($B543,Stats!$A$2:$AA$19,12,FALSE))/VLOOKUP($B543,Stats!$A$2:$AA$19,26,FALSE)))</f>
        <v/>
      </c>
      <c r="BR543" s="51" t="str">
        <f t="shared" si="114"/>
        <v/>
      </c>
      <c r="BS543" s="32" t="str">
        <f t="shared" si="109"/>
        <v/>
      </c>
      <c r="BT543" s="53" t="str">
        <f t="shared" si="110"/>
        <v/>
      </c>
    </row>
    <row r="544" spans="1:72" x14ac:dyDescent="0.15">
      <c r="A544" s="5">
        <v>10841</v>
      </c>
      <c r="B544" s="5" t="s">
        <v>31</v>
      </c>
      <c r="C544" s="3">
        <v>0</v>
      </c>
      <c r="D544" s="11">
        <v>3.1460276156259591E-2</v>
      </c>
      <c r="E544" s="6">
        <v>1.6177185177219795E-2</v>
      </c>
      <c r="F544" s="15">
        <v>5.1428571428571432</v>
      </c>
      <c r="G544" s="15">
        <v>3.0714285714285716</v>
      </c>
      <c r="H544" s="13">
        <v>1.2425291788691856E-2</v>
      </c>
      <c r="I544" s="13">
        <v>-1.1206247673051672E-2</v>
      </c>
      <c r="J544" s="12">
        <v>3.5</v>
      </c>
      <c r="K544" s="12">
        <v>2</v>
      </c>
      <c r="L544" s="13">
        <v>2.5860003801661695E-2</v>
      </c>
      <c r="M544" s="13">
        <v>-2.234058038645171E-2</v>
      </c>
      <c r="N544" s="8">
        <v>1.5792285714285712</v>
      </c>
      <c r="O544" s="8">
        <v>1.0461064173772381</v>
      </c>
      <c r="P544" s="14"/>
      <c r="Q544" s="13">
        <v>-2.6780659699980527E-2</v>
      </c>
      <c r="R544" s="14"/>
      <c r="S544" s="14" t="str">
        <f>IF(ISNUMBER(R544),VLOOKUP(B544,Index!$B$3:$AB$18,27,FALSE),"")</f>
        <v/>
      </c>
      <c r="T544" s="14" t="str">
        <f>IF(ISNUMBER($R544),VLOOKUP($B544,Index!$B$21:$AB$36,27,FALSE),"")</f>
        <v/>
      </c>
      <c r="U544" s="14" t="str">
        <f>IF(ISNUMBER($R544),VLOOKUP($B544,Index!$B$39:$AB$54,27,FALSE),"")</f>
        <v/>
      </c>
      <c r="W544" s="6">
        <v>0.83329226322804062</v>
      </c>
      <c r="X544" s="8">
        <v>0.60569727891156455</v>
      </c>
      <c r="Y544" s="6">
        <v>0.30694050774197512</v>
      </c>
      <c r="Z544" s="8" t="str">
        <f t="shared" si="111"/>
        <v/>
      </c>
      <c r="AA544" s="9" t="s">
        <v>25</v>
      </c>
      <c r="AB544" s="28"/>
      <c r="AC544" s="6">
        <v>0.69437599595571009</v>
      </c>
      <c r="AD544" s="8">
        <v>0.36686919368087362</v>
      </c>
      <c r="AE544" s="6">
        <v>9.4212475292901485E-2</v>
      </c>
      <c r="AF544" s="8" t="str">
        <f t="shared" si="112"/>
        <v/>
      </c>
      <c r="AG544" s="9" t="s">
        <v>25</v>
      </c>
      <c r="AH544" s="28"/>
      <c r="AK544" t="str">
        <f t="shared" si="117"/>
        <v/>
      </c>
      <c r="AL544" t="str">
        <f t="shared" si="117"/>
        <v/>
      </c>
      <c r="AM544" t="str">
        <f t="shared" si="117"/>
        <v/>
      </c>
      <c r="AN544" t="str">
        <f t="shared" si="117"/>
        <v/>
      </c>
      <c r="AO544" t="str">
        <f t="shared" si="117"/>
        <v/>
      </c>
      <c r="AP544" t="str">
        <f t="shared" si="117"/>
        <v/>
      </c>
      <c r="AQ544" t="str">
        <f t="shared" si="117"/>
        <v/>
      </c>
      <c r="AR544" t="str">
        <f t="shared" si="117"/>
        <v/>
      </c>
      <c r="AS544" t="str">
        <f t="shared" si="117"/>
        <v/>
      </c>
      <c r="AT544" t="str">
        <f t="shared" si="117"/>
        <v/>
      </c>
      <c r="AU544" t="str">
        <f t="shared" si="117"/>
        <v/>
      </c>
      <c r="AV544" t="str">
        <f t="shared" si="117"/>
        <v/>
      </c>
      <c r="AW544" t="str">
        <f t="shared" si="117"/>
        <v/>
      </c>
      <c r="AX544" t="str">
        <f t="shared" si="117"/>
        <v/>
      </c>
      <c r="AZ544" s="46" t="str">
        <f>IF(ISNUMBER(VLOOKUP($B544,Stats!$A$2:$AA$19,2,FALSE))=FALSE,"",IF(ISNUMBER(W544),(W544-VLOOKUP($B544,Stats!$A$2:$AA$19,2,FALSE))/VLOOKUP($B544,Stats!$A$2:$AA$19,16,FALSE),""))</f>
        <v/>
      </c>
      <c r="BA544" s="46" t="str">
        <f>IF(ISNUMBER(VLOOKUP($B544,Stats!$A$2:$AA$19,2,FALSE))=FALSE,"",IF(ISNUMBER(X544),(X544-VLOOKUP($B544,Stats!$A$2:$AA$19,3,FALSE))/VLOOKUP($B544,Stats!$A$2:$AA$19,17,FALSE),""))</f>
        <v/>
      </c>
      <c r="BB544" s="46"/>
      <c r="BC544" s="46"/>
      <c r="BD544" s="44" t="str">
        <f t="shared" si="108"/>
        <v/>
      </c>
      <c r="BE544" s="46" t="str">
        <f>IF(ISNUMBER(VLOOKUP($B544,Stats!$A$2:$AA$19,2,FALSE))=FALSE,"",IF(ISNUMBER(Y544),(Y544-VLOOKUP($B544,Stats!$A$2:$AA$19,5,FALSE))/VLOOKUP($B544,Stats!$A$2:$AA$19,19,FALSE),""))</f>
        <v/>
      </c>
      <c r="BF544" s="46"/>
      <c r="BG544" s="46"/>
      <c r="BH544" s="46" t="str">
        <f>IF(ISNUMBER(VLOOKUP($B544,Stats!$A$2:$AA$19,2,FALSE))=FALSE,"",IF(ISNUMBER(Z544),(Z544-VLOOKUP($B544,Stats!$A$2:$AA$19,8,FALSE))/VLOOKUP($B544,Stats!$A$2:$AA$19,22,FALSE),""))</f>
        <v/>
      </c>
      <c r="BI544" s="46" t="str">
        <f>IF(ISNUMBER(VLOOKUP($B544,Stats!$A$2:$AA$19,2,FALSE))=FALSE,"",IF(ISNUMBER(#REF!),(#REF!-VLOOKUP($B544,Stats!$A$2:$AA$19,9,FALSE))/VLOOKUP($B544,Stats!$A$2:$AA$19,23,FALSE),""))</f>
        <v/>
      </c>
      <c r="BJ544" s="46" t="str">
        <f>IF(ISNUMBER(VLOOKUP($B544,Stats!$A$2:$AA$19,2,FALSE))=FALSE,"",IF(ISNUMBER(#REF!),(#REF!-VLOOKUP($B544,Stats!$A$2:$AA$19,10,FALSE))/VLOOKUP($B544,Stats!$A$2:$AA$19,24,FALSE),""))</f>
        <v/>
      </c>
      <c r="BK544" s="44" t="str">
        <f t="shared" si="113"/>
        <v/>
      </c>
      <c r="BL544" s="46" t="str">
        <f>IF(ISNUMBER(VLOOKUP($B544,Stats!$A$2:$AA$19,2,FALSE))=FALSE,"",IF(ISNUMBER(#REF!),(#REF!-VLOOKUP($B544,Stats!$A$2:$AA$19,11,FALSE))/VLOOKUP($B544,Stats!$A$2:$AA$19,25,FALSE),""))</f>
        <v/>
      </c>
      <c r="BM544" s="46" t="str">
        <f>IF(ISNUMBER(VLOOKUP($B544,Stats!$A$2:$AA$19,2,FALSE))=FALSE,"",IF(ISNUMBER(AA544),(AA544-VLOOKUP($B544,Stats!$A$2:$AA$19,12,FALSE))/VLOOKUP($B544,Stats!$A$2:$AA$19,26,FALSE),""))</f>
        <v/>
      </c>
      <c r="BN544" s="46" t="str">
        <f>IF(ISNUMBER(VLOOKUP($B544,Stats!$A$2:$AA$19,2,FALSE))=FALSE,"",IF(ISNUMBER(#REF!),(#REF!-VLOOKUP($B544,Stats!$A$2:$AA$19,13,FALSE))/VLOOKUP($B544,Stats!$A$2:$AA$19,27,FALSE),""))</f>
        <v/>
      </c>
      <c r="BO544" s="46" t="str">
        <f>IF(ISNUMBER(VLOOKUP($B544,Stats!$A$2:$AA$19,2,FALSE))=FALSE,"",IF(ISNUMBER(#REF!),(#REF!-VLOOKUP($B544,Stats!$A$2:$AA$19,14,FALSE))/VLOOKUP($B544,Stats!$A$2:$AB$19,28,FALSE),""))</f>
        <v/>
      </c>
      <c r="BP544" s="46"/>
      <c r="BQ544" s="46" t="str">
        <f>IF(ISNUMBER(VLOOKUP($B544,Stats!$A$2:$AA$19,2,FALSE))=FALSE,"",IF(ISNUMBER(BM544),BM544,(VLOOKUP($B544,Stats!$A$2:$AT$19,46,FALSE)-VLOOKUP($B544,Stats!$A$2:$AA$19,12,FALSE))/VLOOKUP($B544,Stats!$A$2:$AA$19,26,FALSE)))</f>
        <v/>
      </c>
      <c r="BR544" s="51" t="str">
        <f t="shared" si="114"/>
        <v/>
      </c>
      <c r="BS544" s="32" t="str">
        <f t="shared" si="109"/>
        <v/>
      </c>
      <c r="BT544" s="53" t="str">
        <f t="shared" si="110"/>
        <v/>
      </c>
    </row>
    <row r="545" spans="1:72" x14ac:dyDescent="0.15">
      <c r="A545" s="16">
        <v>10841</v>
      </c>
      <c r="B545" s="17">
        <v>201421</v>
      </c>
      <c r="C545" s="3">
        <v>0</v>
      </c>
      <c r="D545" s="23">
        <v>-1.2205908367238671E-2</v>
      </c>
      <c r="E545" s="18">
        <v>7.0697284402471972E-3</v>
      </c>
      <c r="F545" s="24">
        <v>4</v>
      </c>
      <c r="G545" s="24">
        <v>3</v>
      </c>
      <c r="H545" s="20">
        <v>3.6741826016468138E-3</v>
      </c>
      <c r="I545" s="20">
        <v>-8.9308476648795408E-3</v>
      </c>
      <c r="J545" s="24">
        <v>2</v>
      </c>
      <c r="K545" s="24">
        <v>2</v>
      </c>
      <c r="L545" s="20">
        <v>6.4888248017305195E-3</v>
      </c>
      <c r="M545" s="20">
        <v>-1.4889867841409665E-2</v>
      </c>
      <c r="N545" s="19">
        <v>1.135</v>
      </c>
      <c r="O545" s="19">
        <v>1.0038917388996993</v>
      </c>
      <c r="P545" s="25">
        <v>41921</v>
      </c>
      <c r="Q545" s="20">
        <v>-2.2378854625550781E-2</v>
      </c>
      <c r="R545" s="25">
        <v>41928</v>
      </c>
      <c r="S545" s="25">
        <f>IF(ISNUMBER(R545),VLOOKUP(B545,Index!$B$3:$AB$18,27,FALSE),"")</f>
        <v>41929</v>
      </c>
      <c r="T545" s="25">
        <f>IF(ISNUMBER($R545),VLOOKUP($B545,Index!$B$21:$AB$36,27,FALSE),"")</f>
        <v>41929</v>
      </c>
      <c r="U545" s="25">
        <f>IF(ISNUMBER($R545),VLOOKUP($B545,Index!$B$39:$AB$54,27,FALSE),"")</f>
        <v>41929</v>
      </c>
      <c r="W545" s="18">
        <v>-0.43941270122059217</v>
      </c>
      <c r="X545" s="19">
        <v>0.5714285714285714</v>
      </c>
      <c r="Y545" s="18">
        <v>0.13413866586030451</v>
      </c>
      <c r="Z545" s="19">
        <f t="shared" si="111"/>
        <v>1</v>
      </c>
      <c r="AA545" s="21" t="s">
        <v>25</v>
      </c>
      <c r="AB545" s="28"/>
      <c r="AC545" s="18">
        <v>0.19308352199397741</v>
      </c>
      <c r="AD545" s="19">
        <v>0.32653061224489793</v>
      </c>
      <c r="AE545" s="18">
        <v>1.7993181678782423E-2</v>
      </c>
      <c r="AF545" s="19">
        <f t="shared" si="112"/>
        <v>1</v>
      </c>
      <c r="AG545" s="21" t="s">
        <v>25</v>
      </c>
      <c r="AH545" s="28"/>
      <c r="AK545" t="str">
        <f t="shared" si="117"/>
        <v/>
      </c>
      <c r="AL545" t="str">
        <f t="shared" si="117"/>
        <v/>
      </c>
      <c r="AM545" t="str">
        <f t="shared" si="117"/>
        <v/>
      </c>
      <c r="AN545" t="str">
        <f t="shared" si="117"/>
        <v/>
      </c>
      <c r="AO545" t="str">
        <f t="shared" si="117"/>
        <v/>
      </c>
      <c r="AP545" t="str">
        <f t="shared" si="117"/>
        <v/>
      </c>
      <c r="AQ545" t="str">
        <f t="shared" si="117"/>
        <v/>
      </c>
      <c r="AR545" t="str">
        <f t="shared" si="117"/>
        <v/>
      </c>
      <c r="AS545" t="str">
        <f t="shared" si="117"/>
        <v/>
      </c>
      <c r="AT545" t="str">
        <f t="shared" si="117"/>
        <v/>
      </c>
      <c r="AU545" t="str">
        <f t="shared" si="117"/>
        <v/>
      </c>
      <c r="AV545" t="str">
        <f t="shared" si="117"/>
        <v/>
      </c>
      <c r="AW545" t="str">
        <f t="shared" si="117"/>
        <v/>
      </c>
      <c r="AX545" t="str">
        <f t="shared" si="117"/>
        <v/>
      </c>
      <c r="AZ545" s="46">
        <f>IF(ISNUMBER(VLOOKUP($B545,Stats!$A$2:$AA$19,2,FALSE))=FALSE,"",IF(ISNUMBER(W545),(W545-VLOOKUP($B545,Stats!$A$2:$AA$19,2,FALSE))/VLOOKUP($B545,Stats!$A$2:$AA$19,16,FALSE),""))</f>
        <v>-0.19401181270236367</v>
      </c>
      <c r="BA545" s="46">
        <f>IF(ISNUMBER(VLOOKUP($B545,Stats!$A$2:$AA$19,2,FALSE))=FALSE,"",IF(ISNUMBER(X545),(X545-VLOOKUP($B545,Stats!$A$2:$AA$19,3,FALSE))/VLOOKUP($B545,Stats!$A$2:$AA$19,17,FALSE),""))</f>
        <v>0.45952930473677361</v>
      </c>
      <c r="BB545" s="46"/>
      <c r="BC545" s="46"/>
      <c r="BD545" s="44">
        <f t="shared" si="108"/>
        <v>0.13275874601720497</v>
      </c>
      <c r="BE545" s="46">
        <f>IF(ISNUMBER(VLOOKUP($B545,Stats!$A$2:$AA$19,2,FALSE))=FALSE,"",IF(ISNUMBER(Y545),(Y545-VLOOKUP($B545,Stats!$A$2:$AA$19,5,FALSE))/VLOOKUP($B545,Stats!$A$2:$AA$19,19,FALSE),""))</f>
        <v>0.79497919039881582</v>
      </c>
      <c r="BF545" s="46"/>
      <c r="BG545" s="46"/>
      <c r="BH545" s="46">
        <f>IF(ISNUMBER(VLOOKUP($B545,Stats!$A$2:$AA$19,2,FALSE))=FALSE,"",IF(ISNUMBER(Z545),(Z545-VLOOKUP($B545,Stats!$A$2:$AA$19,8,FALSE))/VLOOKUP($B545,Stats!$A$2:$AA$19,22,FALSE),""))</f>
        <v>-0.11578842912173706</v>
      </c>
      <c r="BI545" s="46" t="str">
        <f>IF(ISNUMBER(VLOOKUP($B545,Stats!$A$2:$AA$19,2,FALSE))=FALSE,"",IF(ISNUMBER(#REF!),(#REF!-VLOOKUP($B545,Stats!$A$2:$AA$19,9,FALSE))/VLOOKUP($B545,Stats!$A$2:$AA$19,23,FALSE),""))</f>
        <v/>
      </c>
      <c r="BJ545" s="46" t="str">
        <f>IF(ISNUMBER(VLOOKUP($B545,Stats!$A$2:$AA$19,2,FALSE))=FALSE,"",IF(ISNUMBER(#REF!),(#REF!-VLOOKUP($B545,Stats!$A$2:$AA$19,10,FALSE))/VLOOKUP($B545,Stats!$A$2:$AA$19,24,FALSE),""))</f>
        <v/>
      </c>
      <c r="BK545" s="44">
        <f t="shared" si="113"/>
        <v>-0.5912219620156921</v>
      </c>
      <c r="BL545" s="46" t="str">
        <f>IF(ISNUMBER(VLOOKUP($B545,Stats!$A$2:$AA$19,2,FALSE))=FALSE,"",IF(ISNUMBER(#REF!),(#REF!-VLOOKUP($B545,Stats!$A$2:$AA$19,11,FALSE))/VLOOKUP($B545,Stats!$A$2:$AA$19,25,FALSE),""))</f>
        <v/>
      </c>
      <c r="BM545" s="46" t="str">
        <f>IF(ISNUMBER(VLOOKUP($B545,Stats!$A$2:$AA$19,2,FALSE))=FALSE,"",IF(ISNUMBER(AA545),(AA545-VLOOKUP($B545,Stats!$A$2:$AA$19,12,FALSE))/VLOOKUP($B545,Stats!$A$2:$AA$19,26,FALSE),""))</f>
        <v/>
      </c>
      <c r="BN545" s="46" t="str">
        <f>IF(ISNUMBER(VLOOKUP($B545,Stats!$A$2:$AA$19,2,FALSE))=FALSE,"",IF(ISNUMBER(#REF!),(#REF!-VLOOKUP($B545,Stats!$A$2:$AA$19,13,FALSE))/VLOOKUP($B545,Stats!$A$2:$AA$19,27,FALSE),""))</f>
        <v/>
      </c>
      <c r="BO545" s="46" t="str">
        <f>IF(ISNUMBER(VLOOKUP($B545,Stats!$A$2:$AA$19,2,FALSE))=FALSE,"",IF(ISNUMBER(#REF!),(#REF!-VLOOKUP($B545,Stats!$A$2:$AA$19,14,FALSE))/VLOOKUP($B545,Stats!$A$2:$AB$19,28,FALSE),""))</f>
        <v/>
      </c>
      <c r="BP545" s="46"/>
      <c r="BQ545" s="46">
        <f>IF(ISNUMBER(VLOOKUP($B545,Stats!$A$2:$AA$19,2,FALSE))=FALSE,"",IF(ISNUMBER(BM545),BM545,(VLOOKUP($B545,Stats!$A$2:$AT$19,46,FALSE)-VLOOKUP($B545,Stats!$A$2:$AA$19,12,FALSE))/VLOOKUP($B545,Stats!$A$2:$AA$19,26,FALSE)))</f>
        <v>-0.81319138310867711</v>
      </c>
      <c r="BR545" s="51">
        <f t="shared" si="114"/>
        <v>-0.81319138310867711</v>
      </c>
      <c r="BS545" s="32" t="str">
        <f t="shared" si="109"/>
        <v>10841_201421</v>
      </c>
      <c r="BT545" s="53">
        <f t="shared" si="110"/>
        <v>-0.49081970462770974</v>
      </c>
    </row>
    <row r="546" spans="1:72" x14ac:dyDescent="0.15">
      <c r="A546" s="16">
        <v>10841</v>
      </c>
      <c r="B546" s="17">
        <v>201422</v>
      </c>
      <c r="C546" s="3">
        <v>0</v>
      </c>
      <c r="D546" s="23">
        <v>6.223137535816603E-2</v>
      </c>
      <c r="E546" s="18">
        <v>8.4361343209880865E-3</v>
      </c>
      <c r="F546" s="24">
        <v>6</v>
      </c>
      <c r="G546" s="24">
        <v>4</v>
      </c>
      <c r="H546" s="20">
        <v>1.1490265012527034E-2</v>
      </c>
      <c r="I546" s="20">
        <v>-2.0173128942035656E-3</v>
      </c>
      <c r="J546" s="24">
        <v>4</v>
      </c>
      <c r="K546" s="24">
        <v>4</v>
      </c>
      <c r="L546" s="20">
        <v>1.9888346127006296E-2</v>
      </c>
      <c r="M546" s="20">
        <v>-4.7927576107216208E-3</v>
      </c>
      <c r="N546" s="19">
        <v>1.1862999999999999</v>
      </c>
      <c r="O546" s="19">
        <v>1.0504737447976622</v>
      </c>
      <c r="P546" s="25">
        <v>41943</v>
      </c>
      <c r="Q546" s="20">
        <v>-8.0502476999293471E-3</v>
      </c>
      <c r="R546" s="25">
        <v>41939</v>
      </c>
      <c r="S546" s="25">
        <f>IF(ISNUMBER(R546),VLOOKUP(B546,Index!$B$3:$AB$18,27,FALSE),"")</f>
        <v>41939</v>
      </c>
      <c r="T546" s="25">
        <f>IF(ISNUMBER($R546),VLOOKUP($B546,Index!$B$21:$AB$36,27,FALSE),"")</f>
        <v>41935</v>
      </c>
      <c r="U546" s="25">
        <f>IF(ISNUMBER($R546),VLOOKUP($B546,Index!$B$39:$AB$54,27,FALSE),"")</f>
        <v>41936</v>
      </c>
      <c r="W546" s="18">
        <v>1.8669412607449809</v>
      </c>
      <c r="X546" s="19">
        <v>0.6</v>
      </c>
      <c r="Y546" s="18">
        <v>0.16006439460864219</v>
      </c>
      <c r="Z546" s="19">
        <f t="shared" si="111"/>
        <v>0</v>
      </c>
      <c r="AA546" s="21">
        <v>7.730367769765917</v>
      </c>
      <c r="AB546" s="28"/>
      <c r="AC546" s="18">
        <v>3.485469671072059</v>
      </c>
      <c r="AD546" s="19">
        <v>0.36</v>
      </c>
      <c r="AE546" s="18">
        <v>2.5620610421431125E-2</v>
      </c>
      <c r="AF546" s="19">
        <f t="shared" si="112"/>
        <v>0</v>
      </c>
      <c r="AG546" s="21">
        <v>59.758585855835676</v>
      </c>
      <c r="AH546" s="28"/>
      <c r="AK546" t="str">
        <f t="shared" si="117"/>
        <v/>
      </c>
      <c r="AL546">
        <f t="shared" si="117"/>
        <v>7.730367769765917</v>
      </c>
      <c r="AM546" t="str">
        <f t="shared" si="117"/>
        <v/>
      </c>
      <c r="AN546" t="str">
        <f t="shared" si="117"/>
        <v/>
      </c>
      <c r="AO546" t="str">
        <f t="shared" si="117"/>
        <v/>
      </c>
      <c r="AP546" t="str">
        <f t="shared" si="117"/>
        <v/>
      </c>
      <c r="AQ546" t="str">
        <f t="shared" si="117"/>
        <v/>
      </c>
      <c r="AR546" t="str">
        <f t="shared" si="117"/>
        <v/>
      </c>
      <c r="AS546" t="str">
        <f t="shared" si="117"/>
        <v/>
      </c>
      <c r="AT546" t="str">
        <f t="shared" si="117"/>
        <v/>
      </c>
      <c r="AU546" t="str">
        <f t="shared" si="117"/>
        <v/>
      </c>
      <c r="AV546" t="str">
        <f t="shared" si="117"/>
        <v/>
      </c>
      <c r="AW546" t="str">
        <f t="shared" si="117"/>
        <v/>
      </c>
      <c r="AX546" t="str">
        <f t="shared" si="117"/>
        <v/>
      </c>
      <c r="AZ546" s="46">
        <f>IF(ISNUMBER(VLOOKUP($B546,Stats!$A$2:$AA$19,2,FALSE))=FALSE,"",IF(ISNUMBER(W546),(W546-VLOOKUP($B546,Stats!$A$2:$AA$19,2,FALSE))/VLOOKUP($B546,Stats!$A$2:$AA$19,16,FALSE),""))</f>
        <v>1.7523864220824168</v>
      </c>
      <c r="BA546" s="46">
        <f>IF(ISNUMBER(VLOOKUP($B546,Stats!$A$2:$AA$19,2,FALSE))=FALSE,"",IF(ISNUMBER(X546),(X546-VLOOKUP($B546,Stats!$A$2:$AA$19,3,FALSE))/VLOOKUP($B546,Stats!$A$2:$AA$19,17,FALSE),""))</f>
        <v>-0.20603698172286539</v>
      </c>
      <c r="BB546" s="46"/>
      <c r="BC546" s="46"/>
      <c r="BD546" s="44">
        <f t="shared" si="108"/>
        <v>0.77317472017977573</v>
      </c>
      <c r="BE546" s="46">
        <f>IF(ISNUMBER(VLOOKUP($B546,Stats!$A$2:$AA$19,2,FALSE))=FALSE,"",IF(ISNUMBER(Y546),(Y546-VLOOKUP($B546,Stats!$A$2:$AA$19,5,FALSE))/VLOOKUP($B546,Stats!$A$2:$AA$19,19,FALSE),""))</f>
        <v>0.44132838573222244</v>
      </c>
      <c r="BF546" s="46"/>
      <c r="BG546" s="46"/>
      <c r="BH546" s="46">
        <f>IF(ISNUMBER(VLOOKUP($B546,Stats!$A$2:$AA$19,2,FALSE))=FALSE,"",IF(ISNUMBER(Z546),(Z546-VLOOKUP($B546,Stats!$A$2:$AA$19,8,FALSE))/VLOOKUP($B546,Stats!$A$2:$AA$19,22,FALSE),""))</f>
        <v>-1.3145151991428841</v>
      </c>
      <c r="BI546" s="46" t="str">
        <f>IF(ISNUMBER(VLOOKUP($B546,Stats!$A$2:$AA$19,2,FALSE))=FALSE,"",IF(ISNUMBER(#REF!),(#REF!-VLOOKUP($B546,Stats!$A$2:$AA$19,9,FALSE))/VLOOKUP($B546,Stats!$A$2:$AA$19,23,FALSE),""))</f>
        <v/>
      </c>
      <c r="BJ546" s="46" t="str">
        <f>IF(ISNUMBER(VLOOKUP($B546,Stats!$A$2:$AA$19,2,FALSE))=FALSE,"",IF(ISNUMBER(#REF!),(#REF!-VLOOKUP($B546,Stats!$A$2:$AA$19,10,FALSE))/VLOOKUP($B546,Stats!$A$2:$AA$19,24,FALSE),""))</f>
        <v/>
      </c>
      <c r="BK546" s="44">
        <f t="shared" si="113"/>
        <v>-0.70328442975542083</v>
      </c>
      <c r="BL546" s="46" t="str">
        <f>IF(ISNUMBER(VLOOKUP($B546,Stats!$A$2:$AA$19,2,FALSE))=FALSE,"",IF(ISNUMBER(#REF!),(#REF!-VLOOKUP($B546,Stats!$A$2:$AA$19,11,FALSE))/VLOOKUP($B546,Stats!$A$2:$AA$19,25,FALSE),""))</f>
        <v/>
      </c>
      <c r="BM546" s="46">
        <f>IF(ISNUMBER(VLOOKUP($B546,Stats!$A$2:$AA$19,2,FALSE))=FALSE,"",IF(ISNUMBER(AA546),(AA546-VLOOKUP($B546,Stats!$A$2:$AA$19,12,FALSE))/VLOOKUP($B546,Stats!$A$2:$AA$19,26,FALSE),""))</f>
        <v>0.11945973461455631</v>
      </c>
      <c r="BN546" s="46" t="str">
        <f>IF(ISNUMBER(VLOOKUP($B546,Stats!$A$2:$AA$19,2,FALSE))=FALSE,"",IF(ISNUMBER(#REF!),(#REF!-VLOOKUP($B546,Stats!$A$2:$AA$19,13,FALSE))/VLOOKUP($B546,Stats!$A$2:$AA$19,27,FALSE),""))</f>
        <v/>
      </c>
      <c r="BO546" s="46" t="str">
        <f>IF(ISNUMBER(VLOOKUP($B546,Stats!$A$2:$AA$19,2,FALSE))=FALSE,"",IF(ISNUMBER(#REF!),(#REF!-VLOOKUP($B546,Stats!$A$2:$AA$19,14,FALSE))/VLOOKUP($B546,Stats!$A$2:$AB$19,28,FALSE),""))</f>
        <v/>
      </c>
      <c r="BP546" s="46"/>
      <c r="BQ546" s="46">
        <f>IF(ISNUMBER(VLOOKUP($B546,Stats!$A$2:$AA$19,2,FALSE))=FALSE,"",IF(ISNUMBER(BM546),BM546,(VLOOKUP($B546,Stats!$A$2:$AT$19,46,FALSE)-VLOOKUP($B546,Stats!$A$2:$AA$19,12,FALSE))/VLOOKUP($B546,Stats!$A$2:$AA$19,26,FALSE)))</f>
        <v>0.11945973461455631</v>
      </c>
      <c r="BR546" s="51">
        <f t="shared" si="114"/>
        <v>0.11945973461455631</v>
      </c>
      <c r="BS546" s="32" t="str">
        <f t="shared" si="109"/>
        <v>10841_201422</v>
      </c>
      <c r="BT546" s="53">
        <f t="shared" si="110"/>
        <v>-0.2434437668943861</v>
      </c>
    </row>
    <row r="547" spans="1:72" x14ac:dyDescent="0.15">
      <c r="A547" s="16">
        <v>10841</v>
      </c>
      <c r="B547" s="17">
        <v>201423</v>
      </c>
      <c r="C547" s="3">
        <v>0</v>
      </c>
      <c r="D547" s="23">
        <v>4.5688274466829659E-2</v>
      </c>
      <c r="E547" s="18">
        <v>1.1658729778004697E-2</v>
      </c>
      <c r="F547" s="24">
        <v>6</v>
      </c>
      <c r="G547" s="24">
        <v>4</v>
      </c>
      <c r="H547" s="20">
        <v>9.7581189261244372E-3</v>
      </c>
      <c r="I547" s="20">
        <v>-3.2930984911029304E-3</v>
      </c>
      <c r="J547" s="24">
        <v>4</v>
      </c>
      <c r="K547" s="24">
        <v>2</v>
      </c>
      <c r="L547" s="20">
        <v>3.4629861982434118E-2</v>
      </c>
      <c r="M547" s="20">
        <v>-8.7102445261307837E-3</v>
      </c>
      <c r="N547" s="19">
        <v>1.2527999999999999</v>
      </c>
      <c r="O547" s="19">
        <v>1.04836820083682</v>
      </c>
      <c r="P547" s="25">
        <v>41955</v>
      </c>
      <c r="Q547" s="20">
        <v>-9.8180076628352486E-3</v>
      </c>
      <c r="R547" s="25">
        <v>41957</v>
      </c>
      <c r="S547" s="25">
        <f>IF(ISNUMBER(R547),VLOOKUP(B547,Index!$B$3:$AB$18,27,FALSE),"")</f>
        <v>41956</v>
      </c>
      <c r="T547" s="25">
        <f>IF(ISNUMBER($R547),VLOOKUP($B547,Index!$B$21:$AB$36,27,FALSE),"")</f>
        <v>41954</v>
      </c>
      <c r="U547" s="25">
        <f>IF(ISNUMBER($R547),VLOOKUP($B547,Index!$B$39:$AB$54,27,FALSE),"")</f>
        <v>41957</v>
      </c>
      <c r="W547" s="18">
        <v>1.3706482340048898</v>
      </c>
      <c r="X547" s="19">
        <v>0.6</v>
      </c>
      <c r="Y547" s="18">
        <v>0.22120884433754462</v>
      </c>
      <c r="Z547" s="19">
        <f t="shared" si="111"/>
        <v>1</v>
      </c>
      <c r="AA547" s="21">
        <v>4.6535179066702606</v>
      </c>
      <c r="AB547" s="28"/>
      <c r="AC547" s="18">
        <v>1.8786765813807231</v>
      </c>
      <c r="AD547" s="19">
        <v>0.36</v>
      </c>
      <c r="AE547" s="18">
        <v>4.8933352813152045E-2</v>
      </c>
      <c r="AF547" s="19">
        <f t="shared" si="112"/>
        <v>1</v>
      </c>
      <c r="AG547" s="21">
        <v>21.655228907700764</v>
      </c>
      <c r="AH547" s="28"/>
      <c r="AK547" t="str">
        <f t="shared" si="117"/>
        <v/>
      </c>
      <c r="AL547" t="str">
        <f t="shared" si="117"/>
        <v/>
      </c>
      <c r="AM547">
        <f t="shared" si="117"/>
        <v>4.6535179066702606</v>
      </c>
      <c r="AN547" t="str">
        <f t="shared" si="117"/>
        <v/>
      </c>
      <c r="AO547" t="str">
        <f t="shared" si="117"/>
        <v/>
      </c>
      <c r="AP547" t="str">
        <f t="shared" si="117"/>
        <v/>
      </c>
      <c r="AQ547" t="str">
        <f t="shared" si="117"/>
        <v/>
      </c>
      <c r="AR547" t="str">
        <f t="shared" si="117"/>
        <v/>
      </c>
      <c r="AS547" t="str">
        <f t="shared" si="117"/>
        <v/>
      </c>
      <c r="AT547" t="str">
        <f t="shared" si="117"/>
        <v/>
      </c>
      <c r="AU547" t="str">
        <f t="shared" si="117"/>
        <v/>
      </c>
      <c r="AV547" t="str">
        <f t="shared" si="117"/>
        <v/>
      </c>
      <c r="AW547" t="str">
        <f t="shared" si="117"/>
        <v/>
      </c>
      <c r="AX547" t="str">
        <f t="shared" si="117"/>
        <v/>
      </c>
      <c r="AZ547" s="46">
        <f>IF(ISNUMBER(VLOOKUP($B547,Stats!$A$2:$AA$19,2,FALSE))=FALSE,"",IF(ISNUMBER(W547),(W547-VLOOKUP($B547,Stats!$A$2:$AA$19,2,FALSE))/VLOOKUP($B547,Stats!$A$2:$AA$19,16,FALSE),""))</f>
        <v>1.8342391670278739</v>
      </c>
      <c r="BA547" s="46">
        <f>IF(ISNUMBER(VLOOKUP($B547,Stats!$A$2:$AA$19,2,FALSE))=FALSE,"",IF(ISNUMBER(X547),(X547-VLOOKUP($B547,Stats!$A$2:$AA$19,3,FALSE))/VLOOKUP($B547,Stats!$A$2:$AA$19,17,FALSE),""))</f>
        <v>0.51760038496241778</v>
      </c>
      <c r="BB547" s="46"/>
      <c r="BC547" s="46"/>
      <c r="BD547" s="44">
        <f t="shared" si="108"/>
        <v>1.1759197759951459</v>
      </c>
      <c r="BE547" s="46">
        <f>IF(ISNUMBER(VLOOKUP($B547,Stats!$A$2:$AA$19,2,FALSE))=FALSE,"",IF(ISNUMBER(Y547),(Y547-VLOOKUP($B547,Stats!$A$2:$AA$19,5,FALSE))/VLOOKUP($B547,Stats!$A$2:$AA$19,19,FALSE),""))</f>
        <v>0.79162761086771027</v>
      </c>
      <c r="BF547" s="46"/>
      <c r="BG547" s="46"/>
      <c r="BH547" s="46">
        <f>IF(ISNUMBER(VLOOKUP($B547,Stats!$A$2:$AA$19,2,FALSE))=FALSE,"",IF(ISNUMBER(Z547),(Z547-VLOOKUP($B547,Stats!$A$2:$AA$19,8,FALSE))/VLOOKUP($B547,Stats!$A$2:$AA$19,22,FALSE),""))</f>
        <v>-0.39509019437688425</v>
      </c>
      <c r="BI547" s="46" t="str">
        <f>IF(ISNUMBER(VLOOKUP($B547,Stats!$A$2:$AA$19,2,FALSE))=FALSE,"",IF(ISNUMBER(#REF!),(#REF!-VLOOKUP($B547,Stats!$A$2:$AA$19,9,FALSE))/VLOOKUP($B547,Stats!$A$2:$AA$19,23,FALSE),""))</f>
        <v/>
      </c>
      <c r="BJ547" s="46" t="str">
        <f>IF(ISNUMBER(VLOOKUP($B547,Stats!$A$2:$AA$19,2,FALSE))=FALSE,"",IF(ISNUMBER(#REF!),(#REF!-VLOOKUP($B547,Stats!$A$2:$AA$19,10,FALSE))/VLOOKUP($B547,Stats!$A$2:$AA$19,24,FALSE),""))</f>
        <v/>
      </c>
      <c r="BK547" s="44">
        <f t="shared" si="113"/>
        <v>-0.67266638592046246</v>
      </c>
      <c r="BL547" s="46" t="str">
        <f>IF(ISNUMBER(VLOOKUP($B547,Stats!$A$2:$AA$19,2,FALSE))=FALSE,"",IF(ISNUMBER(#REF!),(#REF!-VLOOKUP($B547,Stats!$A$2:$AA$19,11,FALSE))/VLOOKUP($B547,Stats!$A$2:$AA$19,25,FALSE),""))</f>
        <v/>
      </c>
      <c r="BM547" s="46">
        <f>IF(ISNUMBER(VLOOKUP($B547,Stats!$A$2:$AA$19,2,FALSE))=FALSE,"",IF(ISNUMBER(AA547),(AA547-VLOOKUP($B547,Stats!$A$2:$AA$19,12,FALSE))/VLOOKUP($B547,Stats!$A$2:$AA$19,26,FALSE),""))</f>
        <v>0.11806328646373736</v>
      </c>
      <c r="BN547" s="46" t="str">
        <f>IF(ISNUMBER(VLOOKUP($B547,Stats!$A$2:$AA$19,2,FALSE))=FALSE,"",IF(ISNUMBER(#REF!),(#REF!-VLOOKUP($B547,Stats!$A$2:$AA$19,13,FALSE))/VLOOKUP($B547,Stats!$A$2:$AA$19,27,FALSE),""))</f>
        <v/>
      </c>
      <c r="BO547" s="46" t="str">
        <f>IF(ISNUMBER(VLOOKUP($B547,Stats!$A$2:$AA$19,2,FALSE))=FALSE,"",IF(ISNUMBER(#REF!),(#REF!-VLOOKUP($B547,Stats!$A$2:$AA$19,14,FALSE))/VLOOKUP($B547,Stats!$A$2:$AB$19,28,FALSE),""))</f>
        <v/>
      </c>
      <c r="BP547" s="46"/>
      <c r="BQ547" s="46">
        <f>IF(ISNUMBER(VLOOKUP($B547,Stats!$A$2:$AA$19,2,FALSE))=FALSE,"",IF(ISNUMBER(BM547),BM547,(VLOOKUP($B547,Stats!$A$2:$AT$19,46,FALSE)-VLOOKUP($B547,Stats!$A$2:$AA$19,12,FALSE))/VLOOKUP($B547,Stats!$A$2:$AA$19,26,FALSE)))</f>
        <v>0.11806328646373736</v>
      </c>
      <c r="BR547" s="51">
        <f t="shared" si="114"/>
        <v>0.11806328646373736</v>
      </c>
      <c r="BS547" s="32" t="str">
        <f t="shared" si="109"/>
        <v>10841_201423</v>
      </c>
      <c r="BT547" s="53">
        <f t="shared" si="110"/>
        <v>-0.14480321906050081</v>
      </c>
    </row>
    <row r="548" spans="1:72" x14ac:dyDescent="0.15">
      <c r="A548" s="16">
        <v>10841</v>
      </c>
      <c r="B548" s="17">
        <v>201424</v>
      </c>
      <c r="C548" s="3">
        <v>0</v>
      </c>
      <c r="D548" s="23">
        <v>5.0544135429262393E-2</v>
      </c>
      <c r="E548" s="18">
        <v>1.4958961746269523E-2</v>
      </c>
      <c r="F548" s="24">
        <v>8</v>
      </c>
      <c r="G548" s="24">
        <v>2</v>
      </c>
      <c r="H548" s="20">
        <v>1.1158337320463008E-2</v>
      </c>
      <c r="I548" s="20">
        <v>-1.9414524067120575E-2</v>
      </c>
      <c r="J548" s="24">
        <v>8</v>
      </c>
      <c r="K548" s="24">
        <v>2</v>
      </c>
      <c r="L548" s="20">
        <v>2.6106882723627267E-2</v>
      </c>
      <c r="M548" s="20">
        <v>-1.9750100765820178E-2</v>
      </c>
      <c r="N548" s="19">
        <v>1.3031999999999999</v>
      </c>
      <c r="O548" s="19">
        <v>1.0717105263157893</v>
      </c>
      <c r="P548" s="25">
        <v>41971</v>
      </c>
      <c r="Q548" s="20">
        <v>-1.9078947368420973E-2</v>
      </c>
      <c r="R548" s="25">
        <v>41961</v>
      </c>
      <c r="S548" s="25">
        <f>IF(ISNUMBER(R548),VLOOKUP(B548,Index!$B$3:$AB$18,27,FALSE),"")</f>
        <v>41963</v>
      </c>
      <c r="T548" s="25">
        <f>IF(ISNUMBER($R548),VLOOKUP($B548,Index!$B$21:$AB$36,27,FALSE),"")</f>
        <v>41963</v>
      </c>
      <c r="U548" s="25">
        <f>IF(ISNUMBER($R548),VLOOKUP($B548,Index!$B$39:$AB$54,27,FALSE),"")</f>
        <v>41963</v>
      </c>
      <c r="W548" s="18">
        <v>1.5163240628778718</v>
      </c>
      <c r="X548" s="19">
        <v>0.8</v>
      </c>
      <c r="Y548" s="18">
        <v>0.28382634329724887</v>
      </c>
      <c r="Z548" s="19">
        <f t="shared" si="111"/>
        <v>2</v>
      </c>
      <c r="AA548" s="21">
        <v>2.6492098569820399</v>
      </c>
      <c r="AB548" s="28"/>
      <c r="AC548" s="18">
        <v>2.299238663662456</v>
      </c>
      <c r="AD548" s="19">
        <v>0.64000000000000012</v>
      </c>
      <c r="AE548" s="18">
        <v>8.0557393149487774E-2</v>
      </c>
      <c r="AF548" s="19">
        <f t="shared" si="112"/>
        <v>4</v>
      </c>
      <c r="AG548" s="21">
        <v>7.0183128663308008</v>
      </c>
      <c r="AH548" s="28"/>
      <c r="AK548" t="str">
        <f t="shared" si="117"/>
        <v/>
      </c>
      <c r="AL548" t="str">
        <f t="shared" si="117"/>
        <v/>
      </c>
      <c r="AM548" t="str">
        <f t="shared" si="117"/>
        <v/>
      </c>
      <c r="AN548">
        <f t="shared" si="117"/>
        <v>2.6492098569820399</v>
      </c>
      <c r="AO548" t="str">
        <f t="shared" si="117"/>
        <v/>
      </c>
      <c r="AP548" t="str">
        <f t="shared" si="117"/>
        <v/>
      </c>
      <c r="AQ548" t="str">
        <f t="shared" si="117"/>
        <v/>
      </c>
      <c r="AR548" t="str">
        <f t="shared" si="117"/>
        <v/>
      </c>
      <c r="AS548" t="str">
        <f t="shared" si="117"/>
        <v/>
      </c>
      <c r="AT548" t="str">
        <f t="shared" si="117"/>
        <v/>
      </c>
      <c r="AU548" t="str">
        <f t="shared" si="117"/>
        <v/>
      </c>
      <c r="AV548" t="str">
        <f t="shared" si="117"/>
        <v/>
      </c>
      <c r="AW548" t="str">
        <f t="shared" si="117"/>
        <v/>
      </c>
      <c r="AX548" t="str">
        <f t="shared" si="117"/>
        <v/>
      </c>
      <c r="AZ548" s="46">
        <f>IF(ISNUMBER(VLOOKUP($B548,Stats!$A$2:$AA$19,2,FALSE))=FALSE,"",IF(ISNUMBER(W548),(W548-VLOOKUP($B548,Stats!$A$2:$AA$19,2,FALSE))/VLOOKUP($B548,Stats!$A$2:$AA$19,16,FALSE),""))</f>
        <v>0.44084981382280886</v>
      </c>
      <c r="BA548" s="46">
        <f>IF(ISNUMBER(VLOOKUP($B548,Stats!$A$2:$AA$19,2,FALSE))=FALSE,"",IF(ISNUMBER(X548),(X548-VLOOKUP($B548,Stats!$A$2:$AA$19,3,FALSE))/VLOOKUP($B548,Stats!$A$2:$AA$19,17,FALSE),""))</f>
        <v>0.51367074063984464</v>
      </c>
      <c r="BB548" s="46"/>
      <c r="BC548" s="46"/>
      <c r="BD548" s="44">
        <f t="shared" si="108"/>
        <v>0.47726027723132675</v>
      </c>
      <c r="BE548" s="46">
        <f>IF(ISNUMBER(VLOOKUP($B548,Stats!$A$2:$AA$19,2,FALSE))=FALSE,"",IF(ISNUMBER(Y548),(Y548-VLOOKUP($B548,Stats!$A$2:$AA$19,5,FALSE))/VLOOKUP($B548,Stats!$A$2:$AA$19,19,FALSE),""))</f>
        <v>1.8739667311719179</v>
      </c>
      <c r="BF548" s="46"/>
      <c r="BG548" s="46"/>
      <c r="BH548" s="46">
        <f>IF(ISNUMBER(VLOOKUP($B548,Stats!$A$2:$AA$19,2,FALSE))=FALSE,"",IF(ISNUMBER(Z548),(Z548-VLOOKUP($B548,Stats!$A$2:$AA$19,8,FALSE))/VLOOKUP($B548,Stats!$A$2:$AA$19,22,FALSE),""))</f>
        <v>-0.12438953477147197</v>
      </c>
      <c r="BI548" s="46" t="str">
        <f>IF(ISNUMBER(VLOOKUP($B548,Stats!$A$2:$AA$19,2,FALSE))=FALSE,"",IF(ISNUMBER(#REF!),(#REF!-VLOOKUP($B548,Stats!$A$2:$AA$19,9,FALSE))/VLOOKUP($B548,Stats!$A$2:$AA$19,23,FALSE),""))</f>
        <v/>
      </c>
      <c r="BJ548" s="46" t="str">
        <f>IF(ISNUMBER(VLOOKUP($B548,Stats!$A$2:$AA$19,2,FALSE))=FALSE,"",IF(ISNUMBER(#REF!),(#REF!-VLOOKUP($B548,Stats!$A$2:$AA$19,10,FALSE))/VLOOKUP($B548,Stats!$A$2:$AA$19,24,FALSE),""))</f>
        <v/>
      </c>
      <c r="BK548" s="44">
        <f t="shared" si="113"/>
        <v>-1.3490935722517841</v>
      </c>
      <c r="BL548" s="46" t="str">
        <f>IF(ISNUMBER(VLOOKUP($B548,Stats!$A$2:$AA$19,2,FALSE))=FALSE,"",IF(ISNUMBER(#REF!),(#REF!-VLOOKUP($B548,Stats!$A$2:$AA$19,11,FALSE))/VLOOKUP($B548,Stats!$A$2:$AA$19,25,FALSE),""))</f>
        <v/>
      </c>
      <c r="BM548" s="46">
        <f>IF(ISNUMBER(VLOOKUP($B548,Stats!$A$2:$AA$19,2,FALSE))=FALSE,"",IF(ISNUMBER(AA548),(AA548-VLOOKUP($B548,Stats!$A$2:$AA$19,12,FALSE))/VLOOKUP($B548,Stats!$A$2:$AA$19,26,FALSE),""))</f>
        <v>-0.57286496737989745</v>
      </c>
      <c r="BN548" s="46" t="str">
        <f>IF(ISNUMBER(VLOOKUP($B548,Stats!$A$2:$AA$19,2,FALSE))=FALSE,"",IF(ISNUMBER(#REF!),(#REF!-VLOOKUP($B548,Stats!$A$2:$AA$19,13,FALSE))/VLOOKUP($B548,Stats!$A$2:$AA$19,27,FALSE),""))</f>
        <v/>
      </c>
      <c r="BO548" s="46" t="str">
        <f>IF(ISNUMBER(VLOOKUP($B548,Stats!$A$2:$AA$19,2,FALSE))=FALSE,"",IF(ISNUMBER(#REF!),(#REF!-VLOOKUP($B548,Stats!$A$2:$AA$19,14,FALSE))/VLOOKUP($B548,Stats!$A$2:$AB$19,28,FALSE),""))</f>
        <v/>
      </c>
      <c r="BP548" s="46"/>
      <c r="BQ548" s="46">
        <f>IF(ISNUMBER(VLOOKUP($B548,Stats!$A$2:$AA$19,2,FALSE))=FALSE,"",IF(ISNUMBER(BM548),BM548,(VLOOKUP($B548,Stats!$A$2:$AT$19,46,FALSE)-VLOOKUP($B548,Stats!$A$2:$AA$19,12,FALSE))/VLOOKUP($B548,Stats!$A$2:$AA$19,26,FALSE)))</f>
        <v>-0.57286496737989745</v>
      </c>
      <c r="BR548" s="51">
        <f t="shared" si="114"/>
        <v>-0.57286496737989745</v>
      </c>
      <c r="BS548" s="32" t="str">
        <f t="shared" si="109"/>
        <v>10841_201424</v>
      </c>
      <c r="BT548" s="53">
        <f t="shared" si="110"/>
        <v>-0.82857708138078456</v>
      </c>
    </row>
    <row r="549" spans="1:72" x14ac:dyDescent="0.15">
      <c r="A549" s="16">
        <v>10841</v>
      </c>
      <c r="B549" s="17">
        <v>201425</v>
      </c>
      <c r="C549" s="3">
        <v>0</v>
      </c>
      <c r="D549" s="23">
        <v>5.0798035604665559E-2</v>
      </c>
      <c r="E549" s="18">
        <v>4.4207325951154966E-2</v>
      </c>
      <c r="F549" s="24">
        <v>6</v>
      </c>
      <c r="G549" s="24">
        <v>4</v>
      </c>
      <c r="H549" s="20">
        <v>3.2043541072996305E-2</v>
      </c>
      <c r="I549" s="20">
        <v>-3.3408247779705802E-2</v>
      </c>
      <c r="J549" s="24">
        <v>3</v>
      </c>
      <c r="K549" s="24">
        <v>2</v>
      </c>
      <c r="L549" s="20">
        <v>6.4008316625826067E-2</v>
      </c>
      <c r="M549" s="20">
        <v>-8.7292443239579853E-2</v>
      </c>
      <c r="N549" s="19">
        <v>1.4755</v>
      </c>
      <c r="O549" s="19">
        <v>1.1291803780515803</v>
      </c>
      <c r="P549" s="25">
        <v>41981</v>
      </c>
      <c r="Q549" s="20">
        <v>-8.7292443239579853E-2</v>
      </c>
      <c r="R549" s="25">
        <v>41982</v>
      </c>
      <c r="S549" s="25">
        <f>IF(ISNUMBER(R549),VLOOKUP(B549,Index!$B$3:$AB$18,27,FALSE),"")</f>
        <v>41982</v>
      </c>
      <c r="T549" s="25">
        <f>IF(ISNUMBER($R549),VLOOKUP($B549,Index!$B$21:$AB$36,27,FALSE),"")</f>
        <v>41982</v>
      </c>
      <c r="U549" s="25">
        <f>IF(ISNUMBER($R549),VLOOKUP($B549,Index!$B$39:$AB$54,27,FALSE),"")</f>
        <v>41982</v>
      </c>
      <c r="W549" s="18">
        <v>1.5239410681399668</v>
      </c>
      <c r="X549" s="19">
        <v>0.6</v>
      </c>
      <c r="Y549" s="18">
        <v>0.83877503562671518</v>
      </c>
      <c r="Z549" s="19">
        <f t="shared" si="111"/>
        <v>0</v>
      </c>
      <c r="AA549" s="21">
        <v>0.58192935974133531</v>
      </c>
      <c r="AB549" s="28"/>
      <c r="AC549" s="18">
        <v>2.3223963791635827</v>
      </c>
      <c r="AD549" s="19">
        <v>0.36</v>
      </c>
      <c r="AE549" s="18">
        <v>0.70354356039059729</v>
      </c>
      <c r="AF549" s="19">
        <f t="shared" si="112"/>
        <v>0</v>
      </c>
      <c r="AG549" s="21">
        <v>0.33864177972896042</v>
      </c>
      <c r="AH549" s="28"/>
      <c r="AK549" t="str">
        <f t="shared" si="117"/>
        <v/>
      </c>
      <c r="AL549" t="str">
        <f t="shared" si="117"/>
        <v/>
      </c>
      <c r="AM549" t="str">
        <f t="shared" si="117"/>
        <v/>
      </c>
      <c r="AN549" t="str">
        <f t="shared" si="117"/>
        <v/>
      </c>
      <c r="AO549">
        <f t="shared" si="117"/>
        <v>0.58192935974133531</v>
      </c>
      <c r="AP549" t="str">
        <f t="shared" si="117"/>
        <v/>
      </c>
      <c r="AQ549" t="str">
        <f t="shared" si="117"/>
        <v/>
      </c>
      <c r="AR549" t="str">
        <f t="shared" si="117"/>
        <v/>
      </c>
      <c r="AS549" t="str">
        <f t="shared" si="117"/>
        <v/>
      </c>
      <c r="AT549" t="str">
        <f t="shared" si="117"/>
        <v/>
      </c>
      <c r="AU549" t="str">
        <f t="shared" si="117"/>
        <v/>
      </c>
      <c r="AV549" t="str">
        <f t="shared" si="117"/>
        <v/>
      </c>
      <c r="AW549" t="str">
        <f t="shared" si="117"/>
        <v/>
      </c>
      <c r="AX549" t="str">
        <f t="shared" si="117"/>
        <v/>
      </c>
      <c r="AZ549" s="46">
        <f>IF(ISNUMBER(VLOOKUP($B549,Stats!$A$2:$AA$19,2,FALSE))=FALSE,"",IF(ISNUMBER(W549),(W549-VLOOKUP($B549,Stats!$A$2:$AA$19,2,FALSE))/VLOOKUP($B549,Stats!$A$2:$AA$19,16,FALSE),""))</f>
        <v>0.4078491490567831</v>
      </c>
      <c r="BA549" s="46">
        <f>IF(ISNUMBER(VLOOKUP($B549,Stats!$A$2:$AA$19,2,FALSE))=FALSE,"",IF(ISNUMBER(X549),(X549-VLOOKUP($B549,Stats!$A$2:$AA$19,3,FALSE))/VLOOKUP($B549,Stats!$A$2:$AA$19,17,FALSE),""))</f>
        <v>-0.12237675597646717</v>
      </c>
      <c r="BB549" s="46"/>
      <c r="BC549" s="46"/>
      <c r="BD549" s="44">
        <f t="shared" si="108"/>
        <v>0.14273619654015796</v>
      </c>
      <c r="BE549" s="46">
        <f>IF(ISNUMBER(VLOOKUP($B549,Stats!$A$2:$AA$19,2,FALSE))=FALSE,"",IF(ISNUMBER(Y549),(Y549-VLOOKUP($B549,Stats!$A$2:$AA$19,5,FALSE))/VLOOKUP($B549,Stats!$A$2:$AA$19,19,FALSE),""))</f>
        <v>2.4549120306388725</v>
      </c>
      <c r="BF549" s="46"/>
      <c r="BG549" s="46"/>
      <c r="BH549" s="46">
        <f>IF(ISNUMBER(VLOOKUP($B549,Stats!$A$2:$AA$19,2,FALSE))=FALSE,"",IF(ISNUMBER(Z549),(Z549-VLOOKUP($B549,Stats!$A$2:$AA$19,8,FALSE))/VLOOKUP($B549,Stats!$A$2:$AA$19,22,FALSE),""))</f>
        <v>-0.38938659637819406</v>
      </c>
      <c r="BI549" s="46" t="str">
        <f>IF(ISNUMBER(VLOOKUP($B549,Stats!$A$2:$AA$19,2,FALSE))=FALSE,"",IF(ISNUMBER(#REF!),(#REF!-VLOOKUP($B549,Stats!$A$2:$AA$19,9,FALSE))/VLOOKUP($B549,Stats!$A$2:$AA$19,23,FALSE),""))</f>
        <v/>
      </c>
      <c r="BJ549" s="46" t="str">
        <f>IF(ISNUMBER(VLOOKUP($B549,Stats!$A$2:$AA$19,2,FALSE))=FALSE,"",IF(ISNUMBER(#REF!),(#REF!-VLOOKUP($B549,Stats!$A$2:$AA$19,10,FALSE))/VLOOKUP($B549,Stats!$A$2:$AA$19,24,FALSE),""))</f>
        <v/>
      </c>
      <c r="BK549" s="44">
        <f t="shared" si="113"/>
        <v>-1.8352544003606688</v>
      </c>
      <c r="BL549" s="46" t="str">
        <f>IF(ISNUMBER(VLOOKUP($B549,Stats!$A$2:$AA$19,2,FALSE))=FALSE,"",IF(ISNUMBER(#REF!),(#REF!-VLOOKUP($B549,Stats!$A$2:$AA$19,11,FALSE))/VLOOKUP($B549,Stats!$A$2:$AA$19,25,FALSE),""))</f>
        <v/>
      </c>
      <c r="BM549" s="46">
        <f>IF(ISNUMBER(VLOOKUP($B549,Stats!$A$2:$AA$19,2,FALSE))=FALSE,"",IF(ISNUMBER(AA549),(AA549-VLOOKUP($B549,Stats!$A$2:$AA$19,12,FALSE))/VLOOKUP($B549,Stats!$A$2:$AA$19,26,FALSE),""))</f>
        <v>-0.59187645902075725</v>
      </c>
      <c r="BN549" s="46" t="str">
        <f>IF(ISNUMBER(VLOOKUP($B549,Stats!$A$2:$AA$19,2,FALSE))=FALSE,"",IF(ISNUMBER(#REF!),(#REF!-VLOOKUP($B549,Stats!$A$2:$AA$19,13,FALSE))/VLOOKUP($B549,Stats!$A$2:$AA$19,27,FALSE),""))</f>
        <v/>
      </c>
      <c r="BO549" s="46" t="str">
        <f>IF(ISNUMBER(VLOOKUP($B549,Stats!$A$2:$AA$19,2,FALSE))=FALSE,"",IF(ISNUMBER(#REF!),(#REF!-VLOOKUP($B549,Stats!$A$2:$AA$19,14,FALSE))/VLOOKUP($B549,Stats!$A$2:$AB$19,28,FALSE),""))</f>
        <v/>
      </c>
      <c r="BP549" s="46"/>
      <c r="BQ549" s="46">
        <f>IF(ISNUMBER(VLOOKUP($B549,Stats!$A$2:$AA$19,2,FALSE))=FALSE,"",IF(ISNUMBER(BM549),BM549,(VLOOKUP($B549,Stats!$A$2:$AT$19,46,FALSE)-VLOOKUP($B549,Stats!$A$2:$AA$19,12,FALSE))/VLOOKUP($B549,Stats!$A$2:$AA$19,26,FALSE)))</f>
        <v>-0.59187645902075725</v>
      </c>
      <c r="BR549" s="51">
        <f t="shared" si="114"/>
        <v>-0.59187645902075725</v>
      </c>
      <c r="BS549" s="32" t="str">
        <f t="shared" si="109"/>
        <v>10841_201425</v>
      </c>
      <c r="BT549" s="53">
        <f t="shared" si="110"/>
        <v>-1.190980692712521</v>
      </c>
    </row>
    <row r="550" spans="1:72" x14ac:dyDescent="0.15">
      <c r="A550" s="16">
        <v>10841</v>
      </c>
      <c r="B550" s="17">
        <v>201426</v>
      </c>
      <c r="C550" s="3">
        <v>0</v>
      </c>
      <c r="D550" s="23">
        <v>0.1621147948006425</v>
      </c>
      <c r="E550" s="18">
        <v>1.7634482385111432E-2</v>
      </c>
      <c r="F550" s="24">
        <v>8</v>
      </c>
      <c r="G550" s="24">
        <v>2</v>
      </c>
      <c r="H550" s="20">
        <v>1.9853053255435266E-2</v>
      </c>
      <c r="I550" s="20">
        <v>-3.0459283312562757E-3</v>
      </c>
      <c r="J550" s="24">
        <v>6</v>
      </c>
      <c r="K550" s="24">
        <v>2</v>
      </c>
      <c r="L550" s="20">
        <v>5.8650394831299302E-2</v>
      </c>
      <c r="M550" s="20">
        <v>-3.8739997459672493E-3</v>
      </c>
      <c r="N550" s="19">
        <v>1.5913999999999999</v>
      </c>
      <c r="O550" s="19">
        <v>1.1424264178033021</v>
      </c>
      <c r="P550" s="25">
        <v>41999</v>
      </c>
      <c r="Q550" s="20">
        <v>-6.0832646853812289E-3</v>
      </c>
      <c r="R550" s="25">
        <v>41997</v>
      </c>
      <c r="S550" s="25">
        <f>IF(ISNUMBER(R550),VLOOKUP(B550,Index!$B$3:$AB$18,27,FALSE),"")</f>
        <v>41997</v>
      </c>
      <c r="T550" s="25">
        <f>IF(ISNUMBER($R550),VLOOKUP($B550,Index!$B$21:$AB$36,27,FALSE),"")</f>
        <v>41996</v>
      </c>
      <c r="U550" s="25">
        <f>IF(ISNUMBER($R550),VLOOKUP($B550,Index!$B$39:$AB$54,27,FALSE),"")</f>
        <v>41996</v>
      </c>
      <c r="W550" s="18">
        <v>4.8634438440192751</v>
      </c>
      <c r="X550" s="19">
        <v>0.8</v>
      </c>
      <c r="Y550" s="18">
        <v>0.3345907781704241</v>
      </c>
      <c r="Z550" s="19">
        <f t="shared" si="111"/>
        <v>0</v>
      </c>
      <c r="AA550" s="21">
        <v>26.649308091134458</v>
      </c>
      <c r="AB550" s="28"/>
      <c r="AC550" s="18">
        <v>23.653086023928982</v>
      </c>
      <c r="AD550" s="19">
        <v>0.64000000000000012</v>
      </c>
      <c r="AE550" s="18">
        <v>0.11195098883668994</v>
      </c>
      <c r="AF550" s="19">
        <f t="shared" si="112"/>
        <v>0</v>
      </c>
      <c r="AG550" s="21">
        <v>710.18562173620444</v>
      </c>
      <c r="AH550" s="28"/>
      <c r="AK550" t="str">
        <f t="shared" si="117"/>
        <v/>
      </c>
      <c r="AL550" t="str">
        <f t="shared" si="117"/>
        <v/>
      </c>
      <c r="AM550" t="str">
        <f t="shared" si="117"/>
        <v/>
      </c>
      <c r="AN550" t="str">
        <f t="shared" si="117"/>
        <v/>
      </c>
      <c r="AO550" t="str">
        <f t="shared" si="117"/>
        <v/>
      </c>
      <c r="AP550">
        <f t="shared" si="117"/>
        <v>26.649308091134458</v>
      </c>
      <c r="AQ550" t="str">
        <f t="shared" si="117"/>
        <v/>
      </c>
      <c r="AR550" t="str">
        <f t="shared" si="117"/>
        <v/>
      </c>
      <c r="AS550" t="str">
        <f t="shared" si="117"/>
        <v/>
      </c>
      <c r="AT550" t="str">
        <f t="shared" si="117"/>
        <v/>
      </c>
      <c r="AU550" t="str">
        <f t="shared" si="117"/>
        <v/>
      </c>
      <c r="AV550" t="str">
        <f t="shared" si="117"/>
        <v/>
      </c>
      <c r="AW550" t="str">
        <f t="shared" si="117"/>
        <v/>
      </c>
      <c r="AX550" t="str">
        <f t="shared" si="117"/>
        <v/>
      </c>
      <c r="AZ550" s="46">
        <f>IF(ISNUMBER(VLOOKUP($B550,Stats!$A$2:$AA$19,2,FALSE))=FALSE,"",IF(ISNUMBER(W550),(W550-VLOOKUP($B550,Stats!$A$2:$AA$19,2,FALSE))/VLOOKUP($B550,Stats!$A$2:$AA$19,16,FALSE),""))</f>
        <v>2.3239512732397838</v>
      </c>
      <c r="BA550" s="46">
        <f>IF(ISNUMBER(VLOOKUP($B550,Stats!$A$2:$AA$19,2,FALSE))=FALSE,"",IF(ISNUMBER(X550),(X550-VLOOKUP($B550,Stats!$A$2:$AA$19,3,FALSE))/VLOOKUP($B550,Stats!$A$2:$AA$19,17,FALSE),""))</f>
        <v>1.5426863880595392</v>
      </c>
      <c r="BB550" s="46"/>
      <c r="BC550" s="46"/>
      <c r="BD550" s="44">
        <f t="shared" si="108"/>
        <v>1.9333188306496614</v>
      </c>
      <c r="BE550" s="46">
        <f>IF(ISNUMBER(VLOOKUP($B550,Stats!$A$2:$AA$19,2,FALSE))=FALSE,"",IF(ISNUMBER(Y550),(Y550-VLOOKUP($B550,Stats!$A$2:$AA$19,5,FALSE))/VLOOKUP($B550,Stats!$A$2:$AA$19,19,FALSE),""))</f>
        <v>0.56409156787040571</v>
      </c>
      <c r="BF550" s="46"/>
      <c r="BG550" s="46"/>
      <c r="BH550" s="46">
        <f>IF(ISNUMBER(VLOOKUP($B550,Stats!$A$2:$AA$19,2,FALSE))=FALSE,"",IF(ISNUMBER(Z550),(Z550-VLOOKUP($B550,Stats!$A$2:$AA$19,8,FALSE))/VLOOKUP($B550,Stats!$A$2:$AA$19,22,FALSE),""))</f>
        <v>-0.60316436580698729</v>
      </c>
      <c r="BI550" s="46" t="str">
        <f>IF(ISNUMBER(VLOOKUP($B550,Stats!$A$2:$AA$19,2,FALSE))=FALSE,"",IF(ISNUMBER(#REF!),(#REF!-VLOOKUP($B550,Stats!$A$2:$AA$19,9,FALSE))/VLOOKUP($B550,Stats!$A$2:$AA$19,23,FALSE),""))</f>
        <v/>
      </c>
      <c r="BJ550" s="46" t="str">
        <f>IF(ISNUMBER(VLOOKUP($B550,Stats!$A$2:$AA$19,2,FALSE))=FALSE,"",IF(ISNUMBER(#REF!),(#REF!-VLOOKUP($B550,Stats!$A$2:$AA$19,10,FALSE))/VLOOKUP($B550,Stats!$A$2:$AA$19,24,FALSE),""))</f>
        <v/>
      </c>
      <c r="BK550" s="44">
        <f t="shared" si="113"/>
        <v>-0.57581340725138019</v>
      </c>
      <c r="BL550" s="46" t="str">
        <f>IF(ISNUMBER(VLOOKUP($B550,Stats!$A$2:$AA$19,2,FALSE))=FALSE,"",IF(ISNUMBER(#REF!),(#REF!-VLOOKUP($B550,Stats!$A$2:$AA$19,11,FALSE))/VLOOKUP($B550,Stats!$A$2:$AA$19,25,FALSE),""))</f>
        <v/>
      </c>
      <c r="BM550" s="46">
        <f>IF(ISNUMBER(VLOOKUP($B550,Stats!$A$2:$AA$19,2,FALSE))=FALSE,"",IF(ISNUMBER(AA550),(AA550-VLOOKUP($B550,Stats!$A$2:$AA$19,12,FALSE))/VLOOKUP($B550,Stats!$A$2:$AA$19,26,FALSE),""))</f>
        <v>5.6785830487061473</v>
      </c>
      <c r="BN550" s="46" t="str">
        <f>IF(ISNUMBER(VLOOKUP($B550,Stats!$A$2:$AA$19,2,FALSE))=FALSE,"",IF(ISNUMBER(#REF!),(#REF!-VLOOKUP($B550,Stats!$A$2:$AA$19,13,FALSE))/VLOOKUP($B550,Stats!$A$2:$AA$19,27,FALSE),""))</f>
        <v/>
      </c>
      <c r="BO550" s="46" t="str">
        <f>IF(ISNUMBER(VLOOKUP($B550,Stats!$A$2:$AA$19,2,FALSE))=FALSE,"",IF(ISNUMBER(#REF!),(#REF!-VLOOKUP($B550,Stats!$A$2:$AA$19,14,FALSE))/VLOOKUP($B550,Stats!$A$2:$AB$19,28,FALSE),""))</f>
        <v/>
      </c>
      <c r="BP550" s="46"/>
      <c r="BQ550" s="46">
        <f>IF(ISNUMBER(VLOOKUP($B550,Stats!$A$2:$AA$19,2,FALSE))=FALSE,"",IF(ISNUMBER(BM550),BM550,(VLOOKUP($B550,Stats!$A$2:$AT$19,46,FALSE)-VLOOKUP($B550,Stats!$A$2:$AA$19,12,FALSE))/VLOOKUP($B550,Stats!$A$2:$AA$19,26,FALSE)))</f>
        <v>5.6785830487061473</v>
      </c>
      <c r="BR550" s="51">
        <f t="shared" si="114"/>
        <v>3</v>
      </c>
      <c r="BS550" s="32" t="str">
        <f t="shared" si="109"/>
        <v>10841_201426</v>
      </c>
      <c r="BT550" s="53">
        <f t="shared" si="110"/>
        <v>0.64117572177910431</v>
      </c>
    </row>
    <row r="551" spans="1:72" x14ac:dyDescent="0.15">
      <c r="A551" s="16">
        <v>10841</v>
      </c>
      <c r="B551" s="17">
        <v>201427</v>
      </c>
      <c r="C551" s="3">
        <v>0</v>
      </c>
      <c r="D551" s="23">
        <v>-5.9695865275857241E-3</v>
      </c>
      <c r="E551" s="18">
        <v>1.3353441963881047E-2</v>
      </c>
      <c r="F551" s="24">
        <v>1</v>
      </c>
      <c r="G551" s="24">
        <v>2</v>
      </c>
      <c r="H551" s="20">
        <v>1.286976565501341E-2</v>
      </c>
      <c r="I551" s="20">
        <v>-9.3366034463766567E-3</v>
      </c>
      <c r="J551" s="24">
        <v>1</v>
      </c>
      <c r="K551" s="24">
        <v>2</v>
      </c>
      <c r="L551" s="20">
        <v>1.286976565501341E-2</v>
      </c>
      <c r="M551" s="20">
        <v>-1.307025260776673E-2</v>
      </c>
      <c r="N551" s="19">
        <v>1.5819000000000001</v>
      </c>
      <c r="O551" s="19">
        <v>1.0071947026614034</v>
      </c>
      <c r="P551" s="25">
        <v>42004</v>
      </c>
      <c r="Q551" s="20">
        <v>-5.6029542849865832E-3</v>
      </c>
      <c r="R551" s="25">
        <v>42003</v>
      </c>
      <c r="S551" s="25">
        <f>IF(ISNUMBER(R551),VLOOKUP(B551,Index!$B$3:$AB$18,27,FALSE),"")</f>
        <v>42002</v>
      </c>
      <c r="T551" s="25">
        <f>IF(ISNUMBER($R551),VLOOKUP($B551,Index!$B$21:$AB$36,27,FALSE),"")</f>
        <v>42003</v>
      </c>
      <c r="U551" s="25">
        <f>IF(ISNUMBER($R551),VLOOKUP($B551,Index!$B$39:$AB$54,27,FALSE),"")</f>
        <v>42003</v>
      </c>
      <c r="W551" s="18">
        <v>-0.71635038331028689</v>
      </c>
      <c r="X551" s="19">
        <v>0.33333333333333331</v>
      </c>
      <c r="Y551" s="18">
        <v>0.25336374725241601</v>
      </c>
      <c r="Z551" s="19">
        <f t="shared" si="111"/>
        <v>1</v>
      </c>
      <c r="AA551" s="21" t="s">
        <v>25</v>
      </c>
      <c r="AB551" s="28"/>
      <c r="AC551" s="18">
        <v>0.5131578716687949</v>
      </c>
      <c r="AD551" s="19">
        <v>0.1111111111111111</v>
      </c>
      <c r="AE551" s="18">
        <v>6.4193188421786132E-2</v>
      </c>
      <c r="AF551" s="19">
        <f t="shared" si="112"/>
        <v>1</v>
      </c>
      <c r="AG551" s="21" t="s">
        <v>25</v>
      </c>
      <c r="AH551" s="28"/>
      <c r="AK551" t="str">
        <f t="shared" si="117"/>
        <v/>
      </c>
      <c r="AL551" t="str">
        <f t="shared" si="117"/>
        <v/>
      </c>
      <c r="AM551" t="str">
        <f t="shared" si="117"/>
        <v/>
      </c>
      <c r="AN551" t="str">
        <f t="shared" si="117"/>
        <v/>
      </c>
      <c r="AO551" t="str">
        <f t="shared" si="117"/>
        <v/>
      </c>
      <c r="AP551" t="str">
        <f t="shared" si="117"/>
        <v/>
      </c>
      <c r="AQ551" t="str">
        <f t="shared" si="117"/>
        <v/>
      </c>
      <c r="AR551" t="str">
        <f t="shared" si="117"/>
        <v/>
      </c>
      <c r="AS551" t="str">
        <f t="shared" si="117"/>
        <v/>
      </c>
      <c r="AT551" t="str">
        <f t="shared" si="117"/>
        <v/>
      </c>
      <c r="AU551" t="str">
        <f t="shared" si="117"/>
        <v/>
      </c>
      <c r="AV551" t="str">
        <f t="shared" si="117"/>
        <v/>
      </c>
      <c r="AW551" t="str">
        <f t="shared" si="117"/>
        <v/>
      </c>
      <c r="AX551" t="str">
        <f t="shared" si="117"/>
        <v/>
      </c>
      <c r="AZ551" s="46">
        <f>IF(ISNUMBER(VLOOKUP($B551,Stats!$A$2:$AA$19,2,FALSE))=FALSE,"",IF(ISNUMBER(W551),(W551-VLOOKUP($B551,Stats!$A$2:$AA$19,2,FALSE))/VLOOKUP($B551,Stats!$A$2:$AA$19,16,FALSE),""))</f>
        <v>-0.67159783980426024</v>
      </c>
      <c r="BA551" s="46">
        <f>IF(ISNUMBER(VLOOKUP($B551,Stats!$A$2:$AA$19,2,FALSE))=FALSE,"",IF(ISNUMBER(X551),(X551-VLOOKUP($B551,Stats!$A$2:$AA$19,3,FALSE))/VLOOKUP($B551,Stats!$A$2:$AA$19,17,FALSE),""))</f>
        <v>-1.0507044611669172</v>
      </c>
      <c r="BB551" s="46"/>
      <c r="BC551" s="46"/>
      <c r="BD551" s="44">
        <f t="shared" si="108"/>
        <v>-0.86115115048558866</v>
      </c>
      <c r="BE551" s="46">
        <f>IF(ISNUMBER(VLOOKUP($B551,Stats!$A$2:$AA$19,2,FALSE))=FALSE,"",IF(ISNUMBER(Y551),(Y551-VLOOKUP($B551,Stats!$A$2:$AA$19,5,FALSE))/VLOOKUP($B551,Stats!$A$2:$AA$19,19,FALSE),""))</f>
        <v>0.47815657084803309</v>
      </c>
      <c r="BF551" s="46"/>
      <c r="BG551" s="46"/>
      <c r="BH551" s="46">
        <f>IF(ISNUMBER(VLOOKUP($B551,Stats!$A$2:$AA$19,2,FALSE))=FALSE,"",IF(ISNUMBER(Z551),(Z551-VLOOKUP($B551,Stats!$A$2:$AA$19,8,FALSE))/VLOOKUP($B551,Stats!$A$2:$AA$19,22,FALSE),""))</f>
        <v>0.41115882059143566</v>
      </c>
      <c r="BI551" s="46" t="str">
        <f>IF(ISNUMBER(VLOOKUP($B551,Stats!$A$2:$AA$19,2,FALSE))=FALSE,"",IF(ISNUMBER(#REF!),(#REF!-VLOOKUP($B551,Stats!$A$2:$AA$19,9,FALSE))/VLOOKUP($B551,Stats!$A$2:$AA$19,23,FALSE),""))</f>
        <v/>
      </c>
      <c r="BJ551" s="46" t="str">
        <f>IF(ISNUMBER(VLOOKUP($B551,Stats!$A$2:$AA$19,2,FALSE))=FALSE,"",IF(ISNUMBER(#REF!),(#REF!-VLOOKUP($B551,Stats!$A$2:$AA$19,10,FALSE))/VLOOKUP($B551,Stats!$A$2:$AA$19,24,FALSE),""))</f>
        <v/>
      </c>
      <c r="BK551" s="44">
        <f t="shared" si="113"/>
        <v>-0.21136195341619243</v>
      </c>
      <c r="BL551" s="46" t="str">
        <f>IF(ISNUMBER(VLOOKUP($B551,Stats!$A$2:$AA$19,2,FALSE))=FALSE,"",IF(ISNUMBER(#REF!),(#REF!-VLOOKUP($B551,Stats!$A$2:$AA$19,11,FALSE))/VLOOKUP($B551,Stats!$A$2:$AA$19,25,FALSE),""))</f>
        <v/>
      </c>
      <c r="BM551" s="46" t="str">
        <f>IF(ISNUMBER(VLOOKUP($B551,Stats!$A$2:$AA$19,2,FALSE))=FALSE,"",IF(ISNUMBER(AA551),(AA551-VLOOKUP($B551,Stats!$A$2:$AA$19,12,FALSE))/VLOOKUP($B551,Stats!$A$2:$AA$19,26,FALSE),""))</f>
        <v/>
      </c>
      <c r="BN551" s="46" t="str">
        <f>IF(ISNUMBER(VLOOKUP($B551,Stats!$A$2:$AA$19,2,FALSE))=FALSE,"",IF(ISNUMBER(#REF!),(#REF!-VLOOKUP($B551,Stats!$A$2:$AA$19,13,FALSE))/VLOOKUP($B551,Stats!$A$2:$AA$19,27,FALSE),""))</f>
        <v/>
      </c>
      <c r="BO551" s="46" t="str">
        <f>IF(ISNUMBER(VLOOKUP($B551,Stats!$A$2:$AA$19,2,FALSE))=FALSE,"",IF(ISNUMBER(#REF!),(#REF!-VLOOKUP($B551,Stats!$A$2:$AA$19,14,FALSE))/VLOOKUP($B551,Stats!$A$2:$AB$19,28,FALSE),""))</f>
        <v/>
      </c>
      <c r="BP551" s="46"/>
      <c r="BQ551" s="46">
        <f>IF(ISNUMBER(VLOOKUP($B551,Stats!$A$2:$AA$19,2,FALSE))=FALSE,"",IF(ISNUMBER(BM551),BM551,(VLOOKUP($B551,Stats!$A$2:$AT$19,46,FALSE)-VLOOKUP($B551,Stats!$A$2:$AA$19,12,FALSE))/VLOOKUP($B551,Stats!$A$2:$AA$19,26,FALSE)))</f>
        <v>-0.46642635650749076</v>
      </c>
      <c r="BR551" s="51">
        <f t="shared" si="114"/>
        <v>-0.46642635650749076</v>
      </c>
      <c r="BS551" s="32" t="str">
        <f t="shared" si="109"/>
        <v>10841_201427</v>
      </c>
      <c r="BT551" s="53">
        <f t="shared" si="110"/>
        <v>-0.39233267344833139</v>
      </c>
    </row>
    <row r="552" spans="1:72" x14ac:dyDescent="0.15">
      <c r="A552" s="16">
        <v>10841</v>
      </c>
      <c r="B552" s="17">
        <v>201501</v>
      </c>
      <c r="C552" s="3">
        <v>0</v>
      </c>
      <c r="D552" s="23">
        <v>4.0963398444908039E-2</v>
      </c>
      <c r="E552" s="18">
        <v>1.9943138554419537E-2</v>
      </c>
      <c r="F552" s="24">
        <v>3</v>
      </c>
      <c r="G552" s="24">
        <v>2</v>
      </c>
      <c r="H552" s="20">
        <v>1.9013843805099739E-2</v>
      </c>
      <c r="I552" s="20">
        <v>-7.9759796519223713E-3</v>
      </c>
      <c r="J552" s="24">
        <v>3</v>
      </c>
      <c r="K552" s="24">
        <v>2</v>
      </c>
      <c r="L552" s="20">
        <v>4.0394462355395344E-2</v>
      </c>
      <c r="M552" s="20">
        <v>-1.0872176838058634E-2</v>
      </c>
      <c r="N552" s="19">
        <v>1.6733</v>
      </c>
      <c r="O552" s="19">
        <v>1.0167091991736541</v>
      </c>
      <c r="P552" s="25">
        <v>42011</v>
      </c>
      <c r="Q552" s="20">
        <v>-1.5896731010577869E-2</v>
      </c>
      <c r="R552" s="25">
        <v>42013</v>
      </c>
      <c r="S552" s="25">
        <f>IF(ISNUMBER(R552),VLOOKUP(B552,Index!$B$3:$AB$18,27,FALSE),"")</f>
        <v>42013</v>
      </c>
      <c r="T552" s="25">
        <f>IF(ISNUMBER($R552),VLOOKUP($B552,Index!$B$21:$AB$36,27,FALSE),"")</f>
        <v>42013</v>
      </c>
      <c r="U552" s="25">
        <f>IF(ISNUMBER($R552),VLOOKUP($B552,Index!$B$39:$AB$54,27,FALSE),"")</f>
        <v>42011</v>
      </c>
      <c r="W552" s="18">
        <v>2.9493646880333788</v>
      </c>
      <c r="X552" s="19">
        <v>0.6</v>
      </c>
      <c r="Y552" s="18">
        <v>0.37839444914570164</v>
      </c>
      <c r="Z552" s="19">
        <f t="shared" si="111"/>
        <v>0</v>
      </c>
      <c r="AA552" s="21">
        <v>2.576844158566344</v>
      </c>
      <c r="AB552" s="28"/>
      <c r="AC552" s="18">
        <v>8.6987520630182296</v>
      </c>
      <c r="AD552" s="19">
        <v>0.36</v>
      </c>
      <c r="AE552" s="18">
        <v>0.14318235914427899</v>
      </c>
      <c r="AF552" s="19">
        <f t="shared" si="112"/>
        <v>0</v>
      </c>
      <c r="AG552" s="21">
        <v>6.6401258175374895</v>
      </c>
      <c r="AH552" s="28"/>
      <c r="AK552" t="str">
        <f t="shared" si="117"/>
        <v/>
      </c>
      <c r="AL552" t="str">
        <f t="shared" si="117"/>
        <v/>
      </c>
      <c r="AM552" t="str">
        <f t="shared" si="117"/>
        <v/>
      </c>
      <c r="AN552" t="str">
        <f t="shared" si="117"/>
        <v/>
      </c>
      <c r="AO552" t="str">
        <f t="shared" si="117"/>
        <v/>
      </c>
      <c r="AP552" t="str">
        <f t="shared" si="117"/>
        <v/>
      </c>
      <c r="AQ552" t="str">
        <f t="shared" si="117"/>
        <v/>
      </c>
      <c r="AR552">
        <f t="shared" si="117"/>
        <v>2.576844158566344</v>
      </c>
      <c r="AS552" t="str">
        <f t="shared" si="117"/>
        <v/>
      </c>
      <c r="AT552" t="str">
        <f t="shared" si="117"/>
        <v/>
      </c>
      <c r="AU552" t="str">
        <f t="shared" si="117"/>
        <v/>
      </c>
      <c r="AV552" t="str">
        <f t="shared" si="117"/>
        <v/>
      </c>
      <c r="AW552" t="str">
        <f t="shared" si="117"/>
        <v/>
      </c>
      <c r="AX552" t="str">
        <f t="shared" si="117"/>
        <v/>
      </c>
      <c r="AZ552" s="46">
        <f>IF(ISNUMBER(VLOOKUP($B552,Stats!$A$2:$AA$19,2,FALSE))=FALSE,"",IF(ISNUMBER(W552),(W552-VLOOKUP($B552,Stats!$A$2:$AA$19,2,FALSE))/VLOOKUP($B552,Stats!$A$2:$AA$19,16,FALSE),""))</f>
        <v>0.77164000127355958</v>
      </c>
      <c r="BA552" s="46">
        <f>IF(ISNUMBER(VLOOKUP($B552,Stats!$A$2:$AA$19,2,FALSE))=FALSE,"",IF(ISNUMBER(X552),(X552-VLOOKUP($B552,Stats!$A$2:$AA$19,3,FALSE))/VLOOKUP($B552,Stats!$A$2:$AA$19,17,FALSE),""))</f>
        <v>0.25266102439703397</v>
      </c>
      <c r="BB552" s="46"/>
      <c r="BC552" s="46"/>
      <c r="BD552" s="44">
        <f t="shared" si="108"/>
        <v>0.51215051283529678</v>
      </c>
      <c r="BE552" s="46">
        <f>IF(ISNUMBER(VLOOKUP($B552,Stats!$A$2:$AA$19,2,FALSE))=FALSE,"",IF(ISNUMBER(Y552),(Y552-VLOOKUP($B552,Stats!$A$2:$AA$19,5,FALSE))/VLOOKUP($B552,Stats!$A$2:$AA$19,19,FALSE),""))</f>
        <v>0.84105664250082446</v>
      </c>
      <c r="BF552" s="46"/>
      <c r="BG552" s="46"/>
      <c r="BH552" s="46">
        <f>IF(ISNUMBER(VLOOKUP($B552,Stats!$A$2:$AA$19,2,FALSE))=FALSE,"",IF(ISNUMBER(Z552),(Z552-VLOOKUP($B552,Stats!$A$2:$AA$19,8,FALSE))/VLOOKUP($B552,Stats!$A$2:$AA$19,22,FALSE),""))</f>
        <v>-0.58823842946080296</v>
      </c>
      <c r="BI552" s="46" t="str">
        <f>IF(ISNUMBER(VLOOKUP($B552,Stats!$A$2:$AA$19,2,FALSE))=FALSE,"",IF(ISNUMBER(#REF!),(#REF!-VLOOKUP($B552,Stats!$A$2:$AA$19,9,FALSE))/VLOOKUP($B552,Stats!$A$2:$AA$19,23,FALSE),""))</f>
        <v/>
      </c>
      <c r="BJ552" s="46" t="str">
        <f>IF(ISNUMBER(VLOOKUP($B552,Stats!$A$2:$AA$19,2,FALSE))=FALSE,"",IF(ISNUMBER(#REF!),(#REF!-VLOOKUP($B552,Stats!$A$2:$AA$19,10,FALSE))/VLOOKUP($B552,Stats!$A$2:$AA$19,24,FALSE),""))</f>
        <v/>
      </c>
      <c r="BK552" s="44">
        <f t="shared" si="113"/>
        <v>-0.76521117858881804</v>
      </c>
      <c r="BL552" s="46" t="str">
        <f>IF(ISNUMBER(VLOOKUP($B552,Stats!$A$2:$AA$19,2,FALSE))=FALSE,"",IF(ISNUMBER(#REF!),(#REF!-VLOOKUP($B552,Stats!$A$2:$AA$19,11,FALSE))/VLOOKUP($B552,Stats!$A$2:$AA$19,25,FALSE),""))</f>
        <v/>
      </c>
      <c r="BM552" s="46">
        <f>IF(ISNUMBER(VLOOKUP($B552,Stats!$A$2:$AA$19,2,FALSE))=FALSE,"",IF(ISNUMBER(AA552),(AA552-VLOOKUP($B552,Stats!$A$2:$AA$19,12,FALSE))/VLOOKUP($B552,Stats!$A$2:$AA$19,26,FALSE),""))</f>
        <v>-0.22309830797230887</v>
      </c>
      <c r="BN552" s="46" t="str">
        <f>IF(ISNUMBER(VLOOKUP($B552,Stats!$A$2:$AA$19,2,FALSE))=FALSE,"",IF(ISNUMBER(#REF!),(#REF!-VLOOKUP($B552,Stats!$A$2:$AA$19,13,FALSE))/VLOOKUP($B552,Stats!$A$2:$AA$19,27,FALSE),""))</f>
        <v/>
      </c>
      <c r="BO552" s="46" t="str">
        <f>IF(ISNUMBER(VLOOKUP($B552,Stats!$A$2:$AA$19,2,FALSE))=FALSE,"",IF(ISNUMBER(#REF!),(#REF!-VLOOKUP($B552,Stats!$A$2:$AA$19,14,FALSE))/VLOOKUP($B552,Stats!$A$2:$AB$19,28,FALSE),""))</f>
        <v/>
      </c>
      <c r="BP552" s="46"/>
      <c r="BQ552" s="46">
        <f>IF(ISNUMBER(VLOOKUP($B552,Stats!$A$2:$AA$19,2,FALSE))=FALSE,"",IF(ISNUMBER(BM552),BM552,(VLOOKUP($B552,Stats!$A$2:$AT$19,46,FALSE)-VLOOKUP($B552,Stats!$A$2:$AA$19,12,FALSE))/VLOOKUP($B552,Stats!$A$2:$AA$19,26,FALSE)))</f>
        <v>-0.22309830797230887</v>
      </c>
      <c r="BR552" s="51">
        <f t="shared" si="114"/>
        <v>-0.22309830797230887</v>
      </c>
      <c r="BS552" s="32" t="str">
        <f t="shared" si="109"/>
        <v>10841_201501</v>
      </c>
      <c r="BT552" s="53">
        <f t="shared" si="110"/>
        <v>-0.40131626618069322</v>
      </c>
    </row>
    <row r="553" spans="1:72" x14ac:dyDescent="0.15">
      <c r="A553" s="16">
        <v>10841</v>
      </c>
      <c r="B553" s="17">
        <v>201502</v>
      </c>
      <c r="C553" s="3">
        <v>0</v>
      </c>
      <c r="D553" s="23">
        <v>5.9877330418412589E-2</v>
      </c>
      <c r="E553" s="18">
        <v>1.5701220416832071E-2</v>
      </c>
      <c r="F553" s="24">
        <v>7</v>
      </c>
      <c r="G553" s="24">
        <v>3</v>
      </c>
      <c r="H553" s="20">
        <v>1.4555700653603962E-2</v>
      </c>
      <c r="I553" s="20">
        <v>-1.4153439060780593E-2</v>
      </c>
      <c r="J553" s="24">
        <v>3</v>
      </c>
      <c r="K553" s="24">
        <v>1</v>
      </c>
      <c r="L553" s="20">
        <v>2.6758455552229776E-2</v>
      </c>
      <c r="M553" s="20">
        <v>-1.9429443531345347E-2</v>
      </c>
      <c r="N553" s="19">
        <v>1.7613000000000001</v>
      </c>
      <c r="O553" s="19">
        <v>1.0462753950338601</v>
      </c>
      <c r="P553" s="25">
        <v>42026</v>
      </c>
      <c r="Q553" s="20">
        <v>-2.109581013770867E-2</v>
      </c>
      <c r="R553" s="25">
        <v>42023</v>
      </c>
      <c r="S553" s="25">
        <f>IF(ISNUMBER(R553),VLOOKUP(B553,Index!$B$3:$AB$18,27,FALSE),"")</f>
        <v>42023</v>
      </c>
      <c r="T553" s="25">
        <f>IF(ISNUMBER($R553),VLOOKUP($B553,Index!$B$21:$AB$36,27,FALSE),"")</f>
        <v>42023</v>
      </c>
      <c r="U553" s="25">
        <f>IF(ISNUMBER($R553),VLOOKUP($B553,Index!$B$39:$AB$54,27,FALSE),"")</f>
        <v>42027</v>
      </c>
      <c r="W553" s="18">
        <v>1.7963199125523777</v>
      </c>
      <c r="X553" s="19">
        <v>0.7</v>
      </c>
      <c r="Y553" s="18">
        <v>0.29790971136916622</v>
      </c>
      <c r="Z553" s="19">
        <f t="shared" si="111"/>
        <v>0</v>
      </c>
      <c r="AA553" s="21">
        <v>2.8383517877505979</v>
      </c>
      <c r="AB553" s="28"/>
      <c r="AC553" s="18">
        <v>3.2267652282321819</v>
      </c>
      <c r="AD553" s="19">
        <v>0.48999999999999994</v>
      </c>
      <c r="AE553" s="18">
        <v>8.8750196128059927E-2</v>
      </c>
      <c r="AF553" s="19">
        <f t="shared" si="112"/>
        <v>0</v>
      </c>
      <c r="AG553" s="21">
        <v>8.0562408710270148</v>
      </c>
      <c r="AH553" s="28"/>
      <c r="AK553" t="str">
        <f t="shared" ref="AK553:AX562" si="118">IF($B553=AK$2,$AA553,"")</f>
        <v/>
      </c>
      <c r="AL553" t="str">
        <f t="shared" si="118"/>
        <v/>
      </c>
      <c r="AM553" t="str">
        <f t="shared" si="118"/>
        <v/>
      </c>
      <c r="AN553" t="str">
        <f t="shared" si="118"/>
        <v/>
      </c>
      <c r="AO553" t="str">
        <f t="shared" si="118"/>
        <v/>
      </c>
      <c r="AP553" t="str">
        <f t="shared" si="118"/>
        <v/>
      </c>
      <c r="AQ553" t="str">
        <f t="shared" si="118"/>
        <v/>
      </c>
      <c r="AR553" t="str">
        <f t="shared" si="118"/>
        <v/>
      </c>
      <c r="AS553">
        <f t="shared" si="118"/>
        <v>2.8383517877505979</v>
      </c>
      <c r="AT553" t="str">
        <f t="shared" si="118"/>
        <v/>
      </c>
      <c r="AU553" t="str">
        <f t="shared" si="118"/>
        <v/>
      </c>
      <c r="AV553" t="str">
        <f t="shared" si="118"/>
        <v/>
      </c>
      <c r="AW553" t="str">
        <f t="shared" si="118"/>
        <v/>
      </c>
      <c r="AX553" t="str">
        <f t="shared" si="118"/>
        <v/>
      </c>
      <c r="AZ553" s="46">
        <f>IF(ISNUMBER(VLOOKUP($B553,Stats!$A$2:$AA$19,2,FALSE))=FALSE,"",IF(ISNUMBER(W553),(W553-VLOOKUP($B553,Stats!$A$2:$AA$19,2,FALSE))/VLOOKUP($B553,Stats!$A$2:$AA$19,16,FALSE),""))</f>
        <v>1.5545744324653699</v>
      </c>
      <c r="BA553" s="46">
        <f>IF(ISNUMBER(VLOOKUP($B553,Stats!$A$2:$AA$19,2,FALSE))=FALSE,"",IF(ISNUMBER(X553),(X553-VLOOKUP($B553,Stats!$A$2:$AA$19,3,FALSE))/VLOOKUP($B553,Stats!$A$2:$AA$19,17,FALSE),""))</f>
        <v>0.38056958571220034</v>
      </c>
      <c r="BB553" s="46"/>
      <c r="BC553" s="46"/>
      <c r="BD553" s="44">
        <f t="shared" si="108"/>
        <v>0.96757200908878516</v>
      </c>
      <c r="BE553" s="46">
        <f>IF(ISNUMBER(VLOOKUP($B553,Stats!$A$2:$AA$19,2,FALSE))=FALSE,"",IF(ISNUMBER(Y553),(Y553-VLOOKUP($B553,Stats!$A$2:$AA$19,5,FALSE))/VLOOKUP($B553,Stats!$A$2:$AA$19,19,FALSE),""))</f>
        <v>-1.7787261643795349E-2</v>
      </c>
      <c r="BF553" s="46"/>
      <c r="BG553" s="46"/>
      <c r="BH553" s="46">
        <f>IF(ISNUMBER(VLOOKUP($B553,Stats!$A$2:$AA$19,2,FALSE))=FALSE,"",IF(ISNUMBER(Z553),(Z553-VLOOKUP($B553,Stats!$A$2:$AA$19,8,FALSE))/VLOOKUP($B553,Stats!$A$2:$AA$19,22,FALSE),""))</f>
        <v>-0.48836753916131515</v>
      </c>
      <c r="BI553" s="46" t="str">
        <f>IF(ISNUMBER(VLOOKUP($B553,Stats!$A$2:$AA$19,2,FALSE))=FALSE,"",IF(ISNUMBER(#REF!),(#REF!-VLOOKUP($B553,Stats!$A$2:$AA$19,9,FALSE))/VLOOKUP($B553,Stats!$A$2:$AA$19,23,FALSE),""))</f>
        <v/>
      </c>
      <c r="BJ553" s="46" t="str">
        <f>IF(ISNUMBER(VLOOKUP($B553,Stats!$A$2:$AA$19,2,FALSE))=FALSE,"",IF(ISNUMBER(#REF!),(#REF!-VLOOKUP($B553,Stats!$A$2:$AA$19,10,FALSE))/VLOOKUP($B553,Stats!$A$2:$AA$19,24,FALSE),""))</f>
        <v/>
      </c>
      <c r="BK553" s="44">
        <f t="shared" si="113"/>
        <v>-0.1340591785977378</v>
      </c>
      <c r="BL553" s="46" t="str">
        <f>IF(ISNUMBER(VLOOKUP($B553,Stats!$A$2:$AA$19,2,FALSE))=FALSE,"",IF(ISNUMBER(#REF!),(#REF!-VLOOKUP($B553,Stats!$A$2:$AA$19,11,FALSE))/VLOOKUP($B553,Stats!$A$2:$AA$19,25,FALSE),""))</f>
        <v/>
      </c>
      <c r="BM553" s="46">
        <f>IF(ISNUMBER(VLOOKUP($B553,Stats!$A$2:$AA$19,2,FALSE))=FALSE,"",IF(ISNUMBER(AA553),(AA553-VLOOKUP($B553,Stats!$A$2:$AA$19,12,FALSE))/VLOOKUP($B553,Stats!$A$2:$AA$19,26,FALSE),""))</f>
        <v>3.5658356224086037E-2</v>
      </c>
      <c r="BN553" s="46" t="str">
        <f>IF(ISNUMBER(VLOOKUP($B553,Stats!$A$2:$AA$19,2,FALSE))=FALSE,"",IF(ISNUMBER(#REF!),(#REF!-VLOOKUP($B553,Stats!$A$2:$AA$19,13,FALSE))/VLOOKUP($B553,Stats!$A$2:$AA$19,27,FALSE),""))</f>
        <v/>
      </c>
      <c r="BO553" s="46" t="str">
        <f>IF(ISNUMBER(VLOOKUP($B553,Stats!$A$2:$AA$19,2,FALSE))=FALSE,"",IF(ISNUMBER(#REF!),(#REF!-VLOOKUP($B553,Stats!$A$2:$AA$19,14,FALSE))/VLOOKUP($B553,Stats!$A$2:$AB$19,28,FALSE),""))</f>
        <v/>
      </c>
      <c r="BP553" s="46"/>
      <c r="BQ553" s="46">
        <f>IF(ISNUMBER(VLOOKUP($B553,Stats!$A$2:$AA$19,2,FALSE))=FALSE,"",IF(ISNUMBER(BM553),BM553,(VLOOKUP($B553,Stats!$A$2:$AT$19,46,FALSE)-VLOOKUP($B553,Stats!$A$2:$AA$19,12,FALSE))/VLOOKUP($B553,Stats!$A$2:$AA$19,26,FALSE)))</f>
        <v>3.5658356224086037E-2</v>
      </c>
      <c r="BR553" s="51">
        <f t="shared" si="114"/>
        <v>3.5658356224086037E-2</v>
      </c>
      <c r="BS553" s="32" t="str">
        <f t="shared" si="109"/>
        <v>10841_201502</v>
      </c>
      <c r="BT553" s="53">
        <f t="shared" si="110"/>
        <v>0.12021056590393156</v>
      </c>
    </row>
    <row r="554" spans="1:72" x14ac:dyDescent="0.15">
      <c r="A554" s="16">
        <v>10841</v>
      </c>
      <c r="B554" s="17">
        <v>201503</v>
      </c>
      <c r="C554" s="3">
        <v>0</v>
      </c>
      <c r="D554" s="23">
        <v>-2.967971122443136E-2</v>
      </c>
      <c r="E554" s="18">
        <v>1.1207973274222058E-2</v>
      </c>
      <c r="F554" s="24">
        <v>4</v>
      </c>
      <c r="G554" s="24">
        <v>6</v>
      </c>
      <c r="H554" s="20">
        <v>7.6780307298531802E-3</v>
      </c>
      <c r="I554" s="20">
        <v>-1.0038064962319812E-2</v>
      </c>
      <c r="J554" s="24">
        <v>2</v>
      </c>
      <c r="K554" s="24">
        <v>4</v>
      </c>
      <c r="L554" s="20">
        <v>1.3178250157565907E-2</v>
      </c>
      <c r="M554" s="20">
        <v>-2.2194890143679702E-2</v>
      </c>
      <c r="N554" s="19">
        <v>1.7887</v>
      </c>
      <c r="O554" s="19">
        <v>1.01153650398688</v>
      </c>
      <c r="P554" s="25">
        <v>42031</v>
      </c>
      <c r="Q554" s="20">
        <v>-5.322301112539829E-2</v>
      </c>
      <c r="R554" s="25">
        <v>42041</v>
      </c>
      <c r="S554" s="25">
        <f>IF(ISNUMBER(R554),VLOOKUP(B554,Index!$B$3:$AB$18,27,FALSE),"")</f>
        <v>42041</v>
      </c>
      <c r="T554" s="25">
        <f>IF(ISNUMBER($R554),VLOOKUP($B554,Index!$B$21:$AB$36,27,FALSE),"")</f>
        <v>42041</v>
      </c>
      <c r="U554" s="25">
        <f>IF(ISNUMBER($R554),VLOOKUP($B554,Index!$B$39:$AB$54,27,FALSE),"")</f>
        <v>42034</v>
      </c>
      <c r="W554" s="18">
        <v>-0.8903913367329408</v>
      </c>
      <c r="X554" s="19">
        <v>0.4</v>
      </c>
      <c r="Y554" s="18">
        <v>0.21265634100501996</v>
      </c>
      <c r="Z554" s="19">
        <f t="shared" si="111"/>
        <v>0</v>
      </c>
      <c r="AA554" s="21" t="s">
        <v>25</v>
      </c>
      <c r="AB554" s="28"/>
      <c r="AC554" s="18">
        <v>0.79279673252907312</v>
      </c>
      <c r="AD554" s="19">
        <v>0.16000000000000003</v>
      </c>
      <c r="AE554" s="18">
        <v>4.5222719369643331E-2</v>
      </c>
      <c r="AF554" s="19">
        <f t="shared" si="112"/>
        <v>0</v>
      </c>
      <c r="AG554" s="21" t="s">
        <v>25</v>
      </c>
      <c r="AH554" s="28"/>
      <c r="AK554" t="str">
        <f t="shared" si="118"/>
        <v/>
      </c>
      <c r="AL554" t="str">
        <f t="shared" si="118"/>
        <v/>
      </c>
      <c r="AM554" t="str">
        <f t="shared" si="118"/>
        <v/>
      </c>
      <c r="AN554" t="str">
        <f t="shared" si="118"/>
        <v/>
      </c>
      <c r="AO554" t="str">
        <f t="shared" si="118"/>
        <v/>
      </c>
      <c r="AP554" t="str">
        <f t="shared" si="118"/>
        <v/>
      </c>
      <c r="AQ554" t="str">
        <f t="shared" si="118"/>
        <v/>
      </c>
      <c r="AR554" t="str">
        <f t="shared" si="118"/>
        <v/>
      </c>
      <c r="AS554" t="str">
        <f t="shared" si="118"/>
        <v/>
      </c>
      <c r="AT554" t="str">
        <f t="shared" si="118"/>
        <v/>
      </c>
      <c r="AU554" t="str">
        <f t="shared" si="118"/>
        <v/>
      </c>
      <c r="AV554" t="str">
        <f t="shared" si="118"/>
        <v/>
      </c>
      <c r="AW554" t="str">
        <f t="shared" si="118"/>
        <v/>
      </c>
      <c r="AX554" t="str">
        <f t="shared" si="118"/>
        <v/>
      </c>
      <c r="AZ554" s="46">
        <f>IF(ISNUMBER(VLOOKUP($B554,Stats!$A$2:$AA$19,2,FALSE))=FALSE,"",IF(ISNUMBER(W554),(W554-VLOOKUP($B554,Stats!$A$2:$AA$19,2,FALSE))/VLOOKUP($B554,Stats!$A$2:$AA$19,16,FALSE),""))</f>
        <v>-0.22860802746087097</v>
      </c>
      <c r="BA554" s="46">
        <f>IF(ISNUMBER(VLOOKUP($B554,Stats!$A$2:$AA$19,2,FALSE))=FALSE,"",IF(ISNUMBER(X554),(X554-VLOOKUP($B554,Stats!$A$2:$AA$19,3,FALSE))/VLOOKUP($B554,Stats!$A$2:$AA$19,17,FALSE),""))</f>
        <v>0.14737287675573754</v>
      </c>
      <c r="BB554" s="46"/>
      <c r="BC554" s="46"/>
      <c r="BD554" s="44">
        <f t="shared" si="108"/>
        <v>-4.0617575352566715E-2</v>
      </c>
      <c r="BE554" s="46">
        <f>IF(ISNUMBER(VLOOKUP($B554,Stats!$A$2:$AA$19,2,FALSE))=FALSE,"",IF(ISNUMBER(Y554),(Y554-VLOOKUP($B554,Stats!$A$2:$AA$19,5,FALSE))/VLOOKUP($B554,Stats!$A$2:$AA$19,19,FALSE),""))</f>
        <v>0.5658463191529568</v>
      </c>
      <c r="BF554" s="46"/>
      <c r="BG554" s="46"/>
      <c r="BH554" s="46">
        <f>IF(ISNUMBER(VLOOKUP($B554,Stats!$A$2:$AA$19,2,FALSE))=FALSE,"",IF(ISNUMBER(Z554),(Z554-VLOOKUP($B554,Stats!$A$2:$AA$19,8,FALSE))/VLOOKUP($B554,Stats!$A$2:$AA$19,22,FALSE),""))</f>
        <v>-0.64412337137479436</v>
      </c>
      <c r="BI554" s="46" t="str">
        <f>IF(ISNUMBER(VLOOKUP($B554,Stats!$A$2:$AA$19,2,FALSE))=FALSE,"",IF(ISNUMBER(#REF!),(#REF!-VLOOKUP($B554,Stats!$A$2:$AA$19,9,FALSE))/VLOOKUP($B554,Stats!$A$2:$AA$19,23,FALSE),""))</f>
        <v/>
      </c>
      <c r="BJ554" s="46" t="str">
        <f>IF(ISNUMBER(VLOOKUP($B554,Stats!$A$2:$AA$19,2,FALSE))=FALSE,"",IF(ISNUMBER(#REF!),(#REF!-VLOOKUP($B554,Stats!$A$2:$AA$19,10,FALSE))/VLOOKUP($B554,Stats!$A$2:$AA$19,24,FALSE),""))</f>
        <v/>
      </c>
      <c r="BK554" s="44">
        <f t="shared" si="113"/>
        <v>-0.58932943481950806</v>
      </c>
      <c r="BL554" s="46" t="str">
        <f>IF(ISNUMBER(VLOOKUP($B554,Stats!$A$2:$AA$19,2,FALSE))=FALSE,"",IF(ISNUMBER(#REF!),(#REF!-VLOOKUP($B554,Stats!$A$2:$AA$19,11,FALSE))/VLOOKUP($B554,Stats!$A$2:$AA$19,25,FALSE),""))</f>
        <v/>
      </c>
      <c r="BM554" s="46" t="str">
        <f>IF(ISNUMBER(VLOOKUP($B554,Stats!$A$2:$AA$19,2,FALSE))=FALSE,"",IF(ISNUMBER(AA554),(AA554-VLOOKUP($B554,Stats!$A$2:$AA$19,12,FALSE))/VLOOKUP($B554,Stats!$A$2:$AA$19,26,FALSE),""))</f>
        <v/>
      </c>
      <c r="BN554" s="46" t="str">
        <f>IF(ISNUMBER(VLOOKUP($B554,Stats!$A$2:$AA$19,2,FALSE))=FALSE,"",IF(ISNUMBER(#REF!),(#REF!-VLOOKUP($B554,Stats!$A$2:$AA$19,13,FALSE))/VLOOKUP($B554,Stats!$A$2:$AA$19,27,FALSE),""))</f>
        <v/>
      </c>
      <c r="BO554" s="46" t="str">
        <f>IF(ISNUMBER(VLOOKUP($B554,Stats!$A$2:$AA$19,2,FALSE))=FALSE,"",IF(ISNUMBER(#REF!),(#REF!-VLOOKUP($B554,Stats!$A$2:$AA$19,14,FALSE))/VLOOKUP($B554,Stats!$A$2:$AB$19,28,FALSE),""))</f>
        <v/>
      </c>
      <c r="BP554" s="46"/>
      <c r="BQ554" s="46">
        <f>IF(ISNUMBER(VLOOKUP($B554,Stats!$A$2:$AA$19,2,FALSE))=FALSE,"",IF(ISNUMBER(BM554),BM554,(VLOOKUP($B554,Stats!$A$2:$AT$19,46,FALSE)-VLOOKUP($B554,Stats!$A$2:$AA$19,12,FALSE))/VLOOKUP($B554,Stats!$A$2:$AA$19,26,FALSE)))</f>
        <v>-0.53964354662323732</v>
      </c>
      <c r="BR554" s="51">
        <f t="shared" si="114"/>
        <v>-0.53964354662323732</v>
      </c>
      <c r="BS554" s="32" t="str">
        <f t="shared" si="109"/>
        <v>10841_201503</v>
      </c>
      <c r="BT554" s="53">
        <f t="shared" si="110"/>
        <v>-0.46964988528686563</v>
      </c>
    </row>
    <row r="555" spans="1:72" x14ac:dyDescent="0.15">
      <c r="A555" s="16">
        <v>10841</v>
      </c>
      <c r="B555" s="17">
        <v>201504</v>
      </c>
      <c r="C555" s="3">
        <v>0</v>
      </c>
      <c r="D555" s="23">
        <v>8.1842338352524413E-2</v>
      </c>
      <c r="E555" s="18">
        <v>5.7484336723665286E-3</v>
      </c>
      <c r="F555" s="24">
        <v>7</v>
      </c>
      <c r="G555" s="24">
        <v>0</v>
      </c>
      <c r="H555" s="20">
        <v>1.1315334206719057E-2</v>
      </c>
      <c r="I555" s="20" t="s">
        <v>25</v>
      </c>
      <c r="J555" s="24">
        <v>7</v>
      </c>
      <c r="K555" s="24">
        <v>0</v>
      </c>
      <c r="L555" s="20">
        <v>1.7420205145836976E-2</v>
      </c>
      <c r="M555" s="20">
        <v>3.3664366268304491E-3</v>
      </c>
      <c r="N555" s="19">
        <v>1.8321000000000001</v>
      </c>
      <c r="O555" s="19">
        <v>1.0651124934596827</v>
      </c>
      <c r="P555" s="25">
        <v>42052</v>
      </c>
      <c r="Q555" s="20">
        <v>0</v>
      </c>
      <c r="R555" s="25">
        <v>42044</v>
      </c>
      <c r="S555" s="25">
        <f>IF(ISNUMBER(R555),VLOOKUP(B555,Index!$B$3:$AB$18,27,FALSE),"")</f>
        <v>42044</v>
      </c>
      <c r="T555" s="25">
        <f>IF(ISNUMBER($R555),VLOOKUP($B555,Index!$B$21:$AB$36,27,FALSE),"")</f>
        <v>42044</v>
      </c>
      <c r="U555" s="25">
        <f>IF(ISNUMBER($R555),VLOOKUP($B555,Index!$B$39:$AB$54,27,FALSE),"")</f>
        <v>42052</v>
      </c>
      <c r="W555" s="18">
        <v>3.2736935341009765</v>
      </c>
      <c r="X555" s="19">
        <v>1</v>
      </c>
      <c r="Y555" s="18">
        <v>0.1090688602985061</v>
      </c>
      <c r="Z555" s="19">
        <f t="shared" si="111"/>
        <v>0</v>
      </c>
      <c r="AA555" s="21" t="s">
        <v>25</v>
      </c>
      <c r="AB555" s="28"/>
      <c r="AC555" s="18">
        <v>10.717069355214541</v>
      </c>
      <c r="AD555" s="19">
        <v>1</v>
      </c>
      <c r="AE555" s="18">
        <v>1.1896016286815039E-2</v>
      </c>
      <c r="AF555" s="19">
        <f t="shared" si="112"/>
        <v>0</v>
      </c>
      <c r="AG555" s="21" t="s">
        <v>25</v>
      </c>
      <c r="AH555" s="28"/>
      <c r="AK555" t="str">
        <f t="shared" si="118"/>
        <v/>
      </c>
      <c r="AL555" t="str">
        <f t="shared" si="118"/>
        <v/>
      </c>
      <c r="AM555" t="str">
        <f t="shared" si="118"/>
        <v/>
      </c>
      <c r="AN555" t="str">
        <f t="shared" si="118"/>
        <v/>
      </c>
      <c r="AO555" t="str">
        <f t="shared" si="118"/>
        <v/>
      </c>
      <c r="AP555" t="str">
        <f t="shared" si="118"/>
        <v/>
      </c>
      <c r="AQ555" t="str">
        <f t="shared" si="118"/>
        <v/>
      </c>
      <c r="AR555" t="str">
        <f t="shared" si="118"/>
        <v/>
      </c>
      <c r="AS555" t="str">
        <f t="shared" si="118"/>
        <v/>
      </c>
      <c r="AT555" t="str">
        <f t="shared" si="118"/>
        <v/>
      </c>
      <c r="AU555" t="str">
        <f t="shared" si="118"/>
        <v/>
      </c>
      <c r="AV555" t="str">
        <f t="shared" si="118"/>
        <v/>
      </c>
      <c r="AW555" t="str">
        <f t="shared" si="118"/>
        <v/>
      </c>
      <c r="AX555" t="str">
        <f t="shared" si="118"/>
        <v/>
      </c>
      <c r="AZ555" s="46">
        <f>IF(ISNUMBER(VLOOKUP($B555,Stats!$A$2:$AA$19,2,FALSE))=FALSE,"",IF(ISNUMBER(W555),(W555-VLOOKUP($B555,Stats!$A$2:$AA$19,2,FALSE))/VLOOKUP($B555,Stats!$A$2:$AA$19,16,FALSE),""))</f>
        <v>0.99578699884474542</v>
      </c>
      <c r="BA555" s="46">
        <f>IF(ISNUMBER(VLOOKUP($B555,Stats!$A$2:$AA$19,2,FALSE))=FALSE,"",IF(ISNUMBER(X555),(X555-VLOOKUP($B555,Stats!$A$2:$AA$19,3,FALSE))/VLOOKUP($B555,Stats!$A$2:$AA$19,17,FALSE),""))</f>
        <v>0.93772145929647244</v>
      </c>
      <c r="BB555" s="46"/>
      <c r="BC555" s="46"/>
      <c r="BD555" s="44">
        <f t="shared" si="108"/>
        <v>0.96675422907060893</v>
      </c>
      <c r="BE555" s="46">
        <f>IF(ISNUMBER(VLOOKUP($B555,Stats!$A$2:$AA$19,2,FALSE))=FALSE,"",IF(ISNUMBER(Y555),(Y555-VLOOKUP($B555,Stats!$A$2:$AA$19,5,FALSE))/VLOOKUP($B555,Stats!$A$2:$AA$19,19,FALSE),""))</f>
        <v>-4.6232622403981995E-2</v>
      </c>
      <c r="BF555" s="46"/>
      <c r="BG555" s="46"/>
      <c r="BH555" s="46">
        <f>IF(ISNUMBER(VLOOKUP($B555,Stats!$A$2:$AA$19,2,FALSE))=FALSE,"",IF(ISNUMBER(Z555),(Z555-VLOOKUP($B555,Stats!$A$2:$AA$19,8,FALSE))/VLOOKUP($B555,Stats!$A$2:$AA$19,22,FALSE),""))</f>
        <v>-0.5145844845400992</v>
      </c>
      <c r="BI555" s="46" t="str">
        <f>IF(ISNUMBER(VLOOKUP($B555,Stats!$A$2:$AA$19,2,FALSE))=FALSE,"",IF(ISNUMBER(#REF!),(#REF!-VLOOKUP($B555,Stats!$A$2:$AA$19,9,FALSE))/VLOOKUP($B555,Stats!$A$2:$AA$19,23,FALSE),""))</f>
        <v/>
      </c>
      <c r="BJ555" s="46" t="str">
        <f>IF(ISNUMBER(VLOOKUP($B555,Stats!$A$2:$AA$19,2,FALSE))=FALSE,"",IF(ISNUMBER(#REF!),(#REF!-VLOOKUP($B555,Stats!$A$2:$AA$19,10,FALSE))/VLOOKUP($B555,Stats!$A$2:$AA$19,24,FALSE),""))</f>
        <v/>
      </c>
      <c r="BK555" s="44">
        <f t="shared" si="113"/>
        <v>-0.12201250967924238</v>
      </c>
      <c r="BL555" s="46" t="str">
        <f>IF(ISNUMBER(VLOOKUP($B555,Stats!$A$2:$AA$19,2,FALSE))=FALSE,"",IF(ISNUMBER(#REF!),(#REF!-VLOOKUP($B555,Stats!$A$2:$AA$19,11,FALSE))/VLOOKUP($B555,Stats!$A$2:$AA$19,25,FALSE),""))</f>
        <v/>
      </c>
      <c r="BM555" s="46" t="str">
        <f>IF(ISNUMBER(VLOOKUP($B555,Stats!$A$2:$AA$19,2,FALSE))=FALSE,"",IF(ISNUMBER(AA555),(AA555-VLOOKUP($B555,Stats!$A$2:$AA$19,12,FALSE))/VLOOKUP($B555,Stats!$A$2:$AA$19,26,FALSE),""))</f>
        <v/>
      </c>
      <c r="BN555" s="46" t="str">
        <f>IF(ISNUMBER(VLOOKUP($B555,Stats!$A$2:$AA$19,2,FALSE))=FALSE,"",IF(ISNUMBER(#REF!),(#REF!-VLOOKUP($B555,Stats!$A$2:$AA$19,13,FALSE))/VLOOKUP($B555,Stats!$A$2:$AA$19,27,FALSE),""))</f>
        <v/>
      </c>
      <c r="BO555" s="46" t="str">
        <f>IF(ISNUMBER(VLOOKUP($B555,Stats!$A$2:$AA$19,2,FALSE))=FALSE,"",IF(ISNUMBER(#REF!),(#REF!-VLOOKUP($B555,Stats!$A$2:$AA$19,14,FALSE))/VLOOKUP($B555,Stats!$A$2:$AB$19,28,FALSE),""))</f>
        <v/>
      </c>
      <c r="BP555" s="46"/>
      <c r="BQ555" s="46">
        <f>IF(ISNUMBER(VLOOKUP($B555,Stats!$A$2:$AA$19,2,FALSE))=FALSE,"",IF(ISNUMBER(BM555),BM555,(VLOOKUP($B555,Stats!$A$2:$AT$19,46,FALSE)-VLOOKUP($B555,Stats!$A$2:$AA$19,12,FALSE))/VLOOKUP($B555,Stats!$A$2:$AA$19,26,FALSE)))</f>
        <v>-0.64096278450557098</v>
      </c>
      <c r="BR555" s="51">
        <f t="shared" si="114"/>
        <v>-0.64096278450557098</v>
      </c>
      <c r="BS555" s="32" t="str">
        <f t="shared" si="109"/>
        <v>10841_201504</v>
      </c>
      <c r="BT555" s="53">
        <f t="shared" si="110"/>
        <v>-8.0492168945378306E-3</v>
      </c>
    </row>
    <row r="556" spans="1:72" x14ac:dyDescent="0.15">
      <c r="A556" s="16">
        <v>10841</v>
      </c>
      <c r="B556" s="17">
        <v>201505</v>
      </c>
      <c r="C556" s="3">
        <v>0</v>
      </c>
      <c r="D556" s="23">
        <v>-4.2847006167785584E-2</v>
      </c>
      <c r="E556" s="18">
        <v>1.2945792774780768E-2</v>
      </c>
      <c r="F556" s="24">
        <v>3</v>
      </c>
      <c r="G556" s="24">
        <v>5</v>
      </c>
      <c r="H556" s="20">
        <v>7.1035240526343317E-3</v>
      </c>
      <c r="I556" s="20">
        <v>-1.2878436820184769E-2</v>
      </c>
      <c r="J556" s="24">
        <v>1</v>
      </c>
      <c r="K556" s="24">
        <v>2</v>
      </c>
      <c r="L556" s="20">
        <v>1.3367174280879857E-2</v>
      </c>
      <c r="M556" s="20">
        <v>-2.7534006143045242E-2</v>
      </c>
      <c r="N556" s="19">
        <v>1.8247</v>
      </c>
      <c r="O556" s="19">
        <v>1.0071199911690032</v>
      </c>
      <c r="P556" s="25">
        <v>42061</v>
      </c>
      <c r="Q556" s="20">
        <v>-3.8965309365923129E-2</v>
      </c>
      <c r="R556" s="25">
        <v>42069</v>
      </c>
      <c r="S556" s="25">
        <f>IF(ISNUMBER(R556),VLOOKUP(B556,Index!$B$3:$AB$18,27,FALSE),"")</f>
        <v>42069</v>
      </c>
      <c r="T556" s="25">
        <f>IF(ISNUMBER($R556),VLOOKUP($B556,Index!$B$21:$AB$36,27,FALSE),"")</f>
        <v>42069</v>
      </c>
      <c r="U556" s="25">
        <f>IF(ISNUMBER($R556),VLOOKUP($B556,Index!$B$39:$AB$54,27,FALSE),"")</f>
        <v>42069</v>
      </c>
      <c r="W556" s="18">
        <v>-1.542492222040281</v>
      </c>
      <c r="X556" s="19">
        <v>0.375</v>
      </c>
      <c r="Y556" s="18">
        <v>0.24562914770915065</v>
      </c>
      <c r="Z556" s="19">
        <f t="shared" si="111"/>
        <v>0</v>
      </c>
      <c r="AA556" s="21" t="s">
        <v>25</v>
      </c>
      <c r="AB556" s="28"/>
      <c r="AC556" s="18">
        <v>2.3792822550547634</v>
      </c>
      <c r="AD556" s="19">
        <v>0.140625</v>
      </c>
      <c r="AE556" s="18">
        <v>6.0333678204323747E-2</v>
      </c>
      <c r="AF556" s="19">
        <f t="shared" si="112"/>
        <v>0</v>
      </c>
      <c r="AG556" s="21" t="s">
        <v>25</v>
      </c>
      <c r="AH556" s="28"/>
      <c r="AK556" t="str">
        <f t="shared" si="118"/>
        <v/>
      </c>
      <c r="AL556" t="str">
        <f t="shared" si="118"/>
        <v/>
      </c>
      <c r="AM556" t="str">
        <f t="shared" si="118"/>
        <v/>
      </c>
      <c r="AN556" t="str">
        <f t="shared" si="118"/>
        <v/>
      </c>
      <c r="AO556" t="str">
        <f t="shared" si="118"/>
        <v/>
      </c>
      <c r="AP556" t="str">
        <f t="shared" si="118"/>
        <v/>
      </c>
      <c r="AQ556" t="str">
        <f t="shared" si="118"/>
        <v/>
      </c>
      <c r="AR556" t="str">
        <f t="shared" si="118"/>
        <v/>
      </c>
      <c r="AS556" t="str">
        <f t="shared" si="118"/>
        <v/>
      </c>
      <c r="AT556" t="str">
        <f t="shared" si="118"/>
        <v/>
      </c>
      <c r="AU556" t="str">
        <f t="shared" si="118"/>
        <v/>
      </c>
      <c r="AV556" t="str">
        <f t="shared" si="118"/>
        <v/>
      </c>
      <c r="AW556" t="str">
        <f t="shared" si="118"/>
        <v/>
      </c>
      <c r="AX556" t="str">
        <f t="shared" si="118"/>
        <v/>
      </c>
      <c r="AZ556" s="46">
        <f>IF(ISNUMBER(VLOOKUP($B556,Stats!$A$2:$AA$19,2,FALSE))=FALSE,"",IF(ISNUMBER(W556),(W556-VLOOKUP($B556,Stats!$A$2:$AA$19,2,FALSE))/VLOOKUP($B556,Stats!$A$2:$AA$19,16,FALSE),""))</f>
        <v>-1.9547098893277077</v>
      </c>
      <c r="BA556" s="46">
        <f>IF(ISNUMBER(VLOOKUP($B556,Stats!$A$2:$AA$19,2,FALSE))=FALSE,"",IF(ISNUMBER(X556),(X556-VLOOKUP($B556,Stats!$A$2:$AA$19,3,FALSE))/VLOOKUP($B556,Stats!$A$2:$AA$19,17,FALSE),""))</f>
        <v>-1.4049664579676244</v>
      </c>
      <c r="BB556" s="46"/>
      <c r="BC556" s="46"/>
      <c r="BD556" s="44">
        <f t="shared" si="108"/>
        <v>-1.6798381736476662</v>
      </c>
      <c r="BE556" s="46">
        <f>IF(ISNUMBER(VLOOKUP($B556,Stats!$A$2:$AA$19,2,FALSE))=FALSE,"",IF(ISNUMBER(Y556),(Y556-VLOOKUP($B556,Stats!$A$2:$AA$19,5,FALSE))/VLOOKUP($B556,Stats!$A$2:$AA$19,19,FALSE),""))</f>
        <v>0.66273652321206611</v>
      </c>
      <c r="BF556" s="46"/>
      <c r="BG556" s="46"/>
      <c r="BH556" s="46">
        <f>IF(ISNUMBER(VLOOKUP($B556,Stats!$A$2:$AA$19,2,FALSE))=FALSE,"",IF(ISNUMBER(Z556),(Z556-VLOOKUP($B556,Stats!$A$2:$AA$19,8,FALSE))/VLOOKUP($B556,Stats!$A$2:$AA$19,22,FALSE),""))</f>
        <v>-0.59810804423176478</v>
      </c>
      <c r="BI556" s="46" t="str">
        <f>IF(ISNUMBER(VLOOKUP($B556,Stats!$A$2:$AA$19,2,FALSE))=FALSE,"",IF(ISNUMBER(#REF!),(#REF!-VLOOKUP($B556,Stats!$A$2:$AA$19,9,FALSE))/VLOOKUP($B556,Stats!$A$2:$AA$19,23,FALSE),""))</f>
        <v/>
      </c>
      <c r="BJ556" s="46" t="str">
        <f>IF(ISNUMBER(VLOOKUP($B556,Stats!$A$2:$AA$19,2,FALSE))=FALSE,"",IF(ISNUMBER(#REF!),(#REF!-VLOOKUP($B556,Stats!$A$2:$AA$19,10,FALSE))/VLOOKUP($B556,Stats!$A$2:$AA$19,24,FALSE),""))</f>
        <v/>
      </c>
      <c r="BK556" s="44">
        <f t="shared" si="113"/>
        <v>-0.64334797951797573</v>
      </c>
      <c r="BL556" s="46" t="str">
        <f>IF(ISNUMBER(VLOOKUP($B556,Stats!$A$2:$AA$19,2,FALSE))=FALSE,"",IF(ISNUMBER(#REF!),(#REF!-VLOOKUP($B556,Stats!$A$2:$AA$19,11,FALSE))/VLOOKUP($B556,Stats!$A$2:$AA$19,25,FALSE),""))</f>
        <v/>
      </c>
      <c r="BM556" s="46" t="str">
        <f>IF(ISNUMBER(VLOOKUP($B556,Stats!$A$2:$AA$19,2,FALSE))=FALSE,"",IF(ISNUMBER(AA556),(AA556-VLOOKUP($B556,Stats!$A$2:$AA$19,12,FALSE))/VLOOKUP($B556,Stats!$A$2:$AA$19,26,FALSE),""))</f>
        <v/>
      </c>
      <c r="BN556" s="46" t="str">
        <f>IF(ISNUMBER(VLOOKUP($B556,Stats!$A$2:$AA$19,2,FALSE))=FALSE,"",IF(ISNUMBER(#REF!),(#REF!-VLOOKUP($B556,Stats!$A$2:$AA$19,13,FALSE))/VLOOKUP($B556,Stats!$A$2:$AA$19,27,FALSE),""))</f>
        <v/>
      </c>
      <c r="BO556" s="46" t="str">
        <f>IF(ISNUMBER(VLOOKUP($B556,Stats!$A$2:$AA$19,2,FALSE))=FALSE,"",IF(ISNUMBER(#REF!),(#REF!-VLOOKUP($B556,Stats!$A$2:$AA$19,14,FALSE))/VLOOKUP($B556,Stats!$A$2:$AB$19,28,FALSE),""))</f>
        <v/>
      </c>
      <c r="BP556" s="46"/>
      <c r="BQ556" s="46">
        <f>IF(ISNUMBER(VLOOKUP($B556,Stats!$A$2:$AA$19,2,FALSE))=FALSE,"",IF(ISNUMBER(BM556),BM556,(VLOOKUP($B556,Stats!$A$2:$AT$19,46,FALSE)-VLOOKUP($B556,Stats!$A$2:$AA$19,12,FALSE))/VLOOKUP($B556,Stats!$A$2:$AA$19,26,FALSE)))</f>
        <v>-0.36655208107354165</v>
      </c>
      <c r="BR556" s="51">
        <f t="shared" si="114"/>
        <v>-0.36655208107354165</v>
      </c>
      <c r="BS556" s="32" t="str">
        <f t="shared" si="109"/>
        <v>10841_201505</v>
      </c>
      <c r="BT556" s="53">
        <f t="shared" si="110"/>
        <v>-0.79528683865502703</v>
      </c>
    </row>
    <row r="557" spans="1:72" x14ac:dyDescent="0.15">
      <c r="A557" s="16">
        <v>10841</v>
      </c>
      <c r="B557" s="17">
        <v>201506</v>
      </c>
      <c r="C557" s="3">
        <v>0</v>
      </c>
      <c r="D557" s="23">
        <v>5.3718065693430628E-2</v>
      </c>
      <c r="E557" s="18">
        <v>9.100394605647941E-3</v>
      </c>
      <c r="F557" s="24">
        <v>7</v>
      </c>
      <c r="G557" s="24">
        <v>3</v>
      </c>
      <c r="H557" s="20">
        <v>9.3073661798997852E-3</v>
      </c>
      <c r="I557" s="20">
        <v>-4.1067008651903087E-3</v>
      </c>
      <c r="J557" s="24">
        <v>4</v>
      </c>
      <c r="K557" s="24">
        <v>1</v>
      </c>
      <c r="L557" s="20">
        <v>2.401783226525489E-2</v>
      </c>
      <c r="M557" s="20">
        <v>-7.1288637353068562E-3</v>
      </c>
      <c r="N557" s="19">
        <v>1.8478000000000001</v>
      </c>
      <c r="O557" s="19">
        <v>1.0454905510919996</v>
      </c>
      <c r="P557" s="25">
        <v>42083</v>
      </c>
      <c r="Q557" s="20">
        <v>-7.1288637353068562E-3</v>
      </c>
      <c r="R557" s="25">
        <v>42080</v>
      </c>
      <c r="S557" s="25">
        <f>IF(ISNUMBER(R557),VLOOKUP(B557,Index!$B$3:$AB$18,27,FALSE),"")</f>
        <v>42073</v>
      </c>
      <c r="T557" s="25">
        <f>IF(ISNUMBER($R557),VLOOKUP($B557,Index!$B$21:$AB$36,27,FALSE),"")</f>
        <v>42075</v>
      </c>
      <c r="U557" s="25">
        <f>IF(ISNUMBER($R557),VLOOKUP($B557,Index!$B$39:$AB$54,27,FALSE),"")</f>
        <v>42075</v>
      </c>
      <c r="W557" s="18">
        <v>1.6115419708029188</v>
      </c>
      <c r="X557" s="19">
        <v>0.7</v>
      </c>
      <c r="Y557" s="18">
        <v>0.17266784736094387</v>
      </c>
      <c r="Z557" s="19">
        <f t="shared" si="111"/>
        <v>7</v>
      </c>
      <c r="AA557" s="21">
        <v>7.5352914136067968</v>
      </c>
      <c r="AB557" s="28"/>
      <c r="AC557" s="18">
        <v>2.5970675236593559</v>
      </c>
      <c r="AD557" s="19">
        <v>0.48999999999999994</v>
      </c>
      <c r="AE557" s="18">
        <v>2.9814185512262212E-2</v>
      </c>
      <c r="AF557" s="19">
        <f t="shared" si="112"/>
        <v>49</v>
      </c>
      <c r="AG557" s="21">
        <v>56.78061668797632</v>
      </c>
      <c r="AH557" s="28"/>
      <c r="AK557" t="str">
        <f t="shared" si="118"/>
        <v/>
      </c>
      <c r="AL557" t="str">
        <f t="shared" si="118"/>
        <v/>
      </c>
      <c r="AM557" t="str">
        <f t="shared" si="118"/>
        <v/>
      </c>
      <c r="AN557" t="str">
        <f t="shared" si="118"/>
        <v/>
      </c>
      <c r="AO557" t="str">
        <f t="shared" si="118"/>
        <v/>
      </c>
      <c r="AP557" t="str">
        <f t="shared" si="118"/>
        <v/>
      </c>
      <c r="AQ557" t="str">
        <f t="shared" si="118"/>
        <v/>
      </c>
      <c r="AR557" t="str">
        <f t="shared" si="118"/>
        <v/>
      </c>
      <c r="AS557" t="str">
        <f t="shared" si="118"/>
        <v/>
      </c>
      <c r="AT557" t="str">
        <f t="shared" si="118"/>
        <v/>
      </c>
      <c r="AU557" t="str">
        <f t="shared" si="118"/>
        <v/>
      </c>
      <c r="AV557" t="str">
        <f t="shared" si="118"/>
        <v/>
      </c>
      <c r="AW557">
        <f t="shared" si="118"/>
        <v>7.5352914136067968</v>
      </c>
      <c r="AX557" t="str">
        <f t="shared" si="118"/>
        <v/>
      </c>
      <c r="AZ557" s="46">
        <f>IF(ISNUMBER(VLOOKUP($B557,Stats!$A$2:$AA$19,2,FALSE))=FALSE,"",IF(ISNUMBER(W557),(W557-VLOOKUP($B557,Stats!$A$2:$AA$19,2,FALSE))/VLOOKUP($B557,Stats!$A$2:$AA$19,16,FALSE),""))</f>
        <v>-0.26392351457084595</v>
      </c>
      <c r="BA557" s="46">
        <f>IF(ISNUMBER(VLOOKUP($B557,Stats!$A$2:$AA$19,2,FALSE))=FALSE,"",IF(ISNUMBER(X557),(X557-VLOOKUP($B557,Stats!$A$2:$AA$19,3,FALSE))/VLOOKUP($B557,Stats!$A$2:$AA$19,17,FALSE),""))</f>
        <v>-0.84610617467844285</v>
      </c>
      <c r="BB557" s="46"/>
      <c r="BC557" s="46"/>
      <c r="BD557" s="44">
        <f t="shared" si="108"/>
        <v>-0.55501484462464434</v>
      </c>
      <c r="BE557" s="46">
        <f>IF(ISNUMBER(VLOOKUP($B557,Stats!$A$2:$AA$19,2,FALSE))=FALSE,"",IF(ISNUMBER(Y557),(Y557-VLOOKUP($B557,Stats!$A$2:$AA$19,5,FALSE))/VLOOKUP($B557,Stats!$A$2:$AA$19,19,FALSE),""))</f>
        <v>0.30805772976392898</v>
      </c>
      <c r="BF557" s="46"/>
      <c r="BG557" s="46"/>
      <c r="BH557" s="46">
        <f>IF(ISNUMBER(VLOOKUP($B557,Stats!$A$2:$AA$19,2,FALSE))=FALSE,"",IF(ISNUMBER(Z557),(Z557-VLOOKUP($B557,Stats!$A$2:$AA$19,8,FALSE))/VLOOKUP($B557,Stats!$A$2:$AA$19,22,FALSE),""))</f>
        <v>1.0424470899424259</v>
      </c>
      <c r="BI557" s="46" t="str">
        <f>IF(ISNUMBER(VLOOKUP($B557,Stats!$A$2:$AA$19,2,FALSE))=FALSE,"",IF(ISNUMBER(#REF!),(#REF!-VLOOKUP($B557,Stats!$A$2:$AA$19,9,FALSE))/VLOOKUP($B557,Stats!$A$2:$AA$19,23,FALSE),""))</f>
        <v/>
      </c>
      <c r="BJ557" s="46" t="str">
        <f>IF(ISNUMBER(VLOOKUP($B557,Stats!$A$2:$AA$19,2,FALSE))=FALSE,"",IF(ISNUMBER(#REF!),(#REF!-VLOOKUP($B557,Stats!$A$2:$AA$19,10,FALSE))/VLOOKUP($B557,Stats!$A$2:$AA$19,24,FALSE),""))</f>
        <v/>
      </c>
      <c r="BK557" s="44">
        <f t="shared" si="113"/>
        <v>9.709371614797746E-2</v>
      </c>
      <c r="BL557" s="46" t="str">
        <f>IF(ISNUMBER(VLOOKUP($B557,Stats!$A$2:$AA$19,2,FALSE))=FALSE,"",IF(ISNUMBER(#REF!),(#REF!-VLOOKUP($B557,Stats!$A$2:$AA$19,11,FALSE))/VLOOKUP($B557,Stats!$A$2:$AA$19,25,FALSE),""))</f>
        <v/>
      </c>
      <c r="BM557" s="46">
        <f>IF(ISNUMBER(VLOOKUP($B557,Stats!$A$2:$AA$19,2,FALSE))=FALSE,"",IF(ISNUMBER(AA557),(AA557-VLOOKUP($B557,Stats!$A$2:$AA$19,12,FALSE))/VLOOKUP($B557,Stats!$A$2:$AA$19,26,FALSE),""))</f>
        <v>-0.23369640034151731</v>
      </c>
      <c r="BN557" s="46" t="str">
        <f>IF(ISNUMBER(VLOOKUP($B557,Stats!$A$2:$AA$19,2,FALSE))=FALSE,"",IF(ISNUMBER(#REF!),(#REF!-VLOOKUP($B557,Stats!$A$2:$AA$19,13,FALSE))/VLOOKUP($B557,Stats!$A$2:$AA$19,27,FALSE),""))</f>
        <v/>
      </c>
      <c r="BO557" s="46" t="str">
        <f>IF(ISNUMBER(VLOOKUP($B557,Stats!$A$2:$AA$19,2,FALSE))=FALSE,"",IF(ISNUMBER(#REF!),(#REF!-VLOOKUP($B557,Stats!$A$2:$AA$19,14,FALSE))/VLOOKUP($B557,Stats!$A$2:$AB$19,28,FALSE),""))</f>
        <v/>
      </c>
      <c r="BP557" s="46"/>
      <c r="BQ557" s="46">
        <f>IF(ISNUMBER(VLOOKUP($B557,Stats!$A$2:$AA$19,2,FALSE))=FALSE,"",IF(ISNUMBER(BM557),BM557,(VLOOKUP($B557,Stats!$A$2:$AT$19,46,FALSE)-VLOOKUP($B557,Stats!$A$2:$AA$19,12,FALSE))/VLOOKUP($B557,Stats!$A$2:$AA$19,26,FALSE)))</f>
        <v>-0.23369640034151731</v>
      </c>
      <c r="BR557" s="51">
        <f t="shared" si="114"/>
        <v>-0.23369640034151731</v>
      </c>
      <c r="BS557" s="32" t="str">
        <f t="shared" si="109"/>
        <v>10841_201506</v>
      </c>
      <c r="BT557" s="53">
        <f t="shared" si="110"/>
        <v>-9.9486019304445866E-2</v>
      </c>
    </row>
    <row r="558" spans="1:72" x14ac:dyDescent="0.15">
      <c r="A558" s="16">
        <v>10841</v>
      </c>
      <c r="B558" s="17">
        <v>201507</v>
      </c>
      <c r="C558" s="3">
        <v>0</v>
      </c>
      <c r="D558" s="23">
        <v>-7.663167009416616E-2</v>
      </c>
      <c r="E558" s="18">
        <v>3.4514834597151246E-2</v>
      </c>
      <c r="F558" s="24">
        <v>2</v>
      </c>
      <c r="G558" s="24">
        <v>3</v>
      </c>
      <c r="H558" s="20">
        <v>4.1330215696696593E-3</v>
      </c>
      <c r="I558" s="20">
        <v>-2.8288283387680229E-2</v>
      </c>
      <c r="J558" s="24">
        <v>1</v>
      </c>
      <c r="K558" s="24">
        <v>2</v>
      </c>
      <c r="L558" s="20">
        <v>4.2612807191639845E-3</v>
      </c>
      <c r="M558" s="20">
        <v>-7.6595515308322537E-2</v>
      </c>
      <c r="N558" s="19">
        <v>1.8552</v>
      </c>
      <c r="O558" s="19">
        <v>1</v>
      </c>
      <c r="P558" s="25">
        <v>42086</v>
      </c>
      <c r="Q558" s="20">
        <v>-8.0314790858128537E-2</v>
      </c>
      <c r="R558" s="25">
        <v>42090</v>
      </c>
      <c r="S558" s="25">
        <f>IF(ISNUMBER(R558),VLOOKUP(B558,Index!$B$3:$AB$18,27,FALSE),"")</f>
        <v>42088</v>
      </c>
      <c r="T558" s="25">
        <f>IF(ISNUMBER($R558),VLOOKUP($B558,Index!$B$21:$AB$36,27,FALSE),"")</f>
        <v>42089</v>
      </c>
      <c r="U558" s="25">
        <f>IF(ISNUMBER($R558),VLOOKUP($B558,Index!$B$39:$AB$54,27,FALSE),"")</f>
        <v>42089</v>
      </c>
      <c r="W558" s="18">
        <v>-5.5174802467799635</v>
      </c>
      <c r="X558" s="19">
        <v>0.4</v>
      </c>
      <c r="Y558" s="18">
        <v>0.65487294234586846</v>
      </c>
      <c r="Z558" s="19">
        <f t="shared" si="111"/>
        <v>2</v>
      </c>
      <c r="AA558" s="21" t="s">
        <v>25</v>
      </c>
      <c r="AB558" s="28"/>
      <c r="AC558" s="18">
        <v>30.442588273607086</v>
      </c>
      <c r="AD558" s="19">
        <v>0.16000000000000003</v>
      </c>
      <c r="AE558" s="18">
        <v>0.42885857061673516</v>
      </c>
      <c r="AF558" s="19">
        <f t="shared" si="112"/>
        <v>4</v>
      </c>
      <c r="AG558" s="21" t="s">
        <v>25</v>
      </c>
      <c r="AH558" s="28"/>
      <c r="AK558" t="str">
        <f t="shared" si="118"/>
        <v/>
      </c>
      <c r="AL558" t="str">
        <f t="shared" si="118"/>
        <v/>
      </c>
      <c r="AM558" t="str">
        <f t="shared" si="118"/>
        <v/>
      </c>
      <c r="AN558" t="str">
        <f t="shared" si="118"/>
        <v/>
      </c>
      <c r="AO558" t="str">
        <f t="shared" si="118"/>
        <v/>
      </c>
      <c r="AP558" t="str">
        <f t="shared" si="118"/>
        <v/>
      </c>
      <c r="AQ558" t="str">
        <f t="shared" si="118"/>
        <v/>
      </c>
      <c r="AR558" t="str">
        <f t="shared" si="118"/>
        <v/>
      </c>
      <c r="AS558" t="str">
        <f t="shared" si="118"/>
        <v/>
      </c>
      <c r="AT558" t="str">
        <f t="shared" si="118"/>
        <v/>
      </c>
      <c r="AU558" t="str">
        <f t="shared" si="118"/>
        <v/>
      </c>
      <c r="AV558" t="str">
        <f t="shared" si="118"/>
        <v/>
      </c>
      <c r="AW558" t="str">
        <f t="shared" si="118"/>
        <v/>
      </c>
      <c r="AX558" t="str">
        <f t="shared" si="118"/>
        <v/>
      </c>
      <c r="AZ558" s="46">
        <f>IF(ISNUMBER(VLOOKUP($B558,Stats!$A$2:$AA$19,2,FALSE))=FALSE,"",IF(ISNUMBER(W558),(W558-VLOOKUP($B558,Stats!$A$2:$AA$19,2,FALSE))/VLOOKUP($B558,Stats!$A$2:$AA$19,16,FALSE),""))</f>
        <v>-3.4730796609417087</v>
      </c>
      <c r="BA558" s="46">
        <f>IF(ISNUMBER(VLOOKUP($B558,Stats!$A$2:$AA$19,2,FALSE))=FALSE,"",IF(ISNUMBER(X558),(X558-VLOOKUP($B558,Stats!$A$2:$AA$19,3,FALSE))/VLOOKUP($B558,Stats!$A$2:$AA$19,17,FALSE),""))</f>
        <v>-1.3774529649016667</v>
      </c>
      <c r="BB558" s="46"/>
      <c r="BC558" s="46"/>
      <c r="BD558" s="44">
        <f t="shared" si="108"/>
        <v>-2.1887264824508335</v>
      </c>
      <c r="BE558" s="46">
        <f>IF(ISNUMBER(VLOOKUP($B558,Stats!$A$2:$AA$19,2,FALSE))=FALSE,"",IF(ISNUMBER(Y558),(Y558-VLOOKUP($B558,Stats!$A$2:$AA$19,5,FALSE))/VLOOKUP($B558,Stats!$A$2:$AA$19,19,FALSE),""))</f>
        <v>3.1027685772082081</v>
      </c>
      <c r="BF558" s="46"/>
      <c r="BG558" s="46"/>
      <c r="BH558" s="46">
        <f>IF(ISNUMBER(VLOOKUP($B558,Stats!$A$2:$AA$19,2,FALSE))=FALSE,"",IF(ISNUMBER(Z558),(Z558-VLOOKUP($B558,Stats!$A$2:$AA$19,8,FALSE))/VLOOKUP($B558,Stats!$A$2:$AA$19,22,FALSE),""))</f>
        <v>1.4378520910348771</v>
      </c>
      <c r="BI558" s="46" t="str">
        <f>IF(ISNUMBER(VLOOKUP($B558,Stats!$A$2:$AA$19,2,FALSE))=FALSE,"",IF(ISNUMBER(#REF!),(#REF!-VLOOKUP($B558,Stats!$A$2:$AA$19,9,FALSE))/VLOOKUP($B558,Stats!$A$2:$AA$19,23,FALSE),""))</f>
        <v/>
      </c>
      <c r="BJ558" s="46" t="str">
        <f>IF(ISNUMBER(VLOOKUP($B558,Stats!$A$2:$AA$19,2,FALSE))=FALSE,"",IF(ISNUMBER(#REF!),(#REF!-VLOOKUP($B558,Stats!$A$2:$AA$19,10,FALSE))/VLOOKUP($B558,Stats!$A$2:$AA$19,24,FALSE),""))</f>
        <v/>
      </c>
      <c r="BK558" s="44">
        <f t="shared" si="113"/>
        <v>-1.6686443726895366</v>
      </c>
      <c r="BL558" s="46" t="str">
        <f>IF(ISNUMBER(VLOOKUP($B558,Stats!$A$2:$AA$19,2,FALSE))=FALSE,"",IF(ISNUMBER(#REF!),(#REF!-VLOOKUP($B558,Stats!$A$2:$AA$19,11,FALSE))/VLOOKUP($B558,Stats!$A$2:$AA$19,25,FALSE),""))</f>
        <v/>
      </c>
      <c r="BM558" s="46" t="str">
        <f>IF(ISNUMBER(VLOOKUP($B558,Stats!$A$2:$AA$19,2,FALSE))=FALSE,"",IF(ISNUMBER(AA558),(AA558-VLOOKUP($B558,Stats!$A$2:$AA$19,12,FALSE))/VLOOKUP($B558,Stats!$A$2:$AA$19,26,FALSE),""))</f>
        <v/>
      </c>
      <c r="BN558" s="46" t="str">
        <f>IF(ISNUMBER(VLOOKUP($B558,Stats!$A$2:$AA$19,2,FALSE))=FALSE,"",IF(ISNUMBER(#REF!),(#REF!-VLOOKUP($B558,Stats!$A$2:$AA$19,13,FALSE))/VLOOKUP($B558,Stats!$A$2:$AA$19,27,FALSE),""))</f>
        <v/>
      </c>
      <c r="BO558" s="46" t="str">
        <f>IF(ISNUMBER(VLOOKUP($B558,Stats!$A$2:$AA$19,2,FALSE))=FALSE,"",IF(ISNUMBER(#REF!),(#REF!-VLOOKUP($B558,Stats!$A$2:$AA$19,14,FALSE))/VLOOKUP($B558,Stats!$A$2:$AB$19,28,FALSE),""))</f>
        <v/>
      </c>
      <c r="BP558" s="46"/>
      <c r="BQ558" s="46">
        <f>IF(ISNUMBER(VLOOKUP($B558,Stats!$A$2:$AA$19,2,FALSE))=FALSE,"",IF(ISNUMBER(BM558),BM558,(VLOOKUP($B558,Stats!$A$2:$AT$19,46,FALSE)-VLOOKUP($B558,Stats!$A$2:$AA$19,12,FALSE))/VLOOKUP($B558,Stats!$A$2:$AA$19,26,FALSE)))</f>
        <v>-0.49247029718328789</v>
      </c>
      <c r="BR558" s="51">
        <f t="shared" si="114"/>
        <v>-0.49247029718328789</v>
      </c>
      <c r="BS558" s="32" t="str">
        <f t="shared" si="109"/>
        <v>10841_201507</v>
      </c>
      <c r="BT558" s="53">
        <f t="shared" si="110"/>
        <v>-1.5374259795405463</v>
      </c>
    </row>
    <row r="559" spans="1:72" x14ac:dyDescent="0.15">
      <c r="S559" t="str">
        <f>IF(ISNUMBER(R559),VLOOKUP(B559,Index!$B$3:$AB$18,27,FALSE),"")</f>
        <v/>
      </c>
      <c r="T559" t="str">
        <f>IF(ISNUMBER($R559),VLOOKUP($B559,Index!$B$21:$AB$36,27,FALSE),"")</f>
        <v/>
      </c>
      <c r="U559" t="str">
        <f>IF(ISNUMBER($R559),VLOOKUP($B559,Index!$B$39:$AB$54,27,FALSE),"")</f>
        <v/>
      </c>
      <c r="Z559" t="str">
        <f t="shared" si="111"/>
        <v/>
      </c>
      <c r="AA559" t="s">
        <v>25</v>
      </c>
      <c r="AF559" t="str">
        <f t="shared" si="112"/>
        <v/>
      </c>
      <c r="AG559" t="s">
        <v>25</v>
      </c>
      <c r="AK559" t="str">
        <f t="shared" si="118"/>
        <v/>
      </c>
      <c r="AL559" t="str">
        <f t="shared" si="118"/>
        <v/>
      </c>
      <c r="AM559" t="str">
        <f t="shared" si="118"/>
        <v/>
      </c>
      <c r="AN559" t="str">
        <f t="shared" si="118"/>
        <v/>
      </c>
      <c r="AO559" t="str">
        <f t="shared" si="118"/>
        <v/>
      </c>
      <c r="AP559" t="str">
        <f t="shared" si="118"/>
        <v/>
      </c>
      <c r="AQ559" t="str">
        <f t="shared" si="118"/>
        <v/>
      </c>
      <c r="AR559" t="str">
        <f t="shared" si="118"/>
        <v/>
      </c>
      <c r="AS559" t="str">
        <f t="shared" si="118"/>
        <v/>
      </c>
      <c r="AT559" t="str">
        <f t="shared" si="118"/>
        <v/>
      </c>
      <c r="AU559" t="str">
        <f t="shared" si="118"/>
        <v/>
      </c>
      <c r="AV559" t="str">
        <f t="shared" si="118"/>
        <v/>
      </c>
      <c r="AW559" t="str">
        <f t="shared" si="118"/>
        <v/>
      </c>
      <c r="AX559" t="str">
        <f t="shared" si="118"/>
        <v/>
      </c>
      <c r="AZ559" s="46" t="str">
        <f>IF(ISNUMBER(VLOOKUP($B559,Stats!$A$2:$AA$19,2,FALSE))=FALSE,"",IF(ISNUMBER(W559),(W559-VLOOKUP($B559,Stats!$A$2:$AA$19,2,FALSE))/VLOOKUP($B559,Stats!$A$2:$AA$19,16,FALSE),""))</f>
        <v/>
      </c>
      <c r="BA559" s="46" t="str">
        <f>IF(ISNUMBER(VLOOKUP($B559,Stats!$A$2:$AA$19,2,FALSE))=FALSE,"",IF(ISNUMBER(X559),(X559-VLOOKUP($B559,Stats!$A$2:$AA$19,3,FALSE))/VLOOKUP($B559,Stats!$A$2:$AA$19,17,FALSE),""))</f>
        <v/>
      </c>
      <c r="BB559" s="46"/>
      <c r="BC559" s="46"/>
      <c r="BD559" s="44" t="str">
        <f t="shared" si="108"/>
        <v/>
      </c>
      <c r="BE559" s="46" t="str">
        <f>IF(ISNUMBER(VLOOKUP($B559,Stats!$A$2:$AA$19,2,FALSE))=FALSE,"",IF(ISNUMBER(Y559),(Y559-VLOOKUP($B559,Stats!$A$2:$AA$19,5,FALSE))/VLOOKUP($B559,Stats!$A$2:$AA$19,19,FALSE),""))</f>
        <v/>
      </c>
      <c r="BF559" s="46"/>
      <c r="BG559" s="46"/>
      <c r="BH559" s="46" t="str">
        <f>IF(ISNUMBER(VLOOKUP($B559,Stats!$A$2:$AA$19,2,FALSE))=FALSE,"",IF(ISNUMBER(Z559),(Z559-VLOOKUP($B559,Stats!$A$2:$AA$19,8,FALSE))/VLOOKUP($B559,Stats!$A$2:$AA$19,22,FALSE),""))</f>
        <v/>
      </c>
      <c r="BI559" s="46" t="str">
        <f>IF(ISNUMBER(VLOOKUP($B559,Stats!$A$2:$AA$19,2,FALSE))=FALSE,"",IF(ISNUMBER(#REF!),(#REF!-VLOOKUP($B559,Stats!$A$2:$AA$19,9,FALSE))/VLOOKUP($B559,Stats!$A$2:$AA$19,23,FALSE),""))</f>
        <v/>
      </c>
      <c r="BJ559" s="46" t="str">
        <f>IF(ISNUMBER(VLOOKUP($B559,Stats!$A$2:$AA$19,2,FALSE))=FALSE,"",IF(ISNUMBER(#REF!),(#REF!-VLOOKUP($B559,Stats!$A$2:$AA$19,10,FALSE))/VLOOKUP($B559,Stats!$A$2:$AA$19,24,FALSE),""))</f>
        <v/>
      </c>
      <c r="BK559" s="44" t="str">
        <f t="shared" si="113"/>
        <v/>
      </c>
      <c r="BL559" s="46" t="str">
        <f>IF(ISNUMBER(VLOOKUP($B559,Stats!$A$2:$AA$19,2,FALSE))=FALSE,"",IF(ISNUMBER(#REF!),(#REF!-VLOOKUP($B559,Stats!$A$2:$AA$19,11,FALSE))/VLOOKUP($B559,Stats!$A$2:$AA$19,25,FALSE),""))</f>
        <v/>
      </c>
      <c r="BM559" s="46" t="str">
        <f>IF(ISNUMBER(VLOOKUP($B559,Stats!$A$2:$AA$19,2,FALSE))=FALSE,"",IF(ISNUMBER(AA559),(AA559-VLOOKUP($B559,Stats!$A$2:$AA$19,12,FALSE))/VLOOKUP($B559,Stats!$A$2:$AA$19,26,FALSE),""))</f>
        <v/>
      </c>
      <c r="BN559" s="46" t="str">
        <f>IF(ISNUMBER(VLOOKUP($B559,Stats!$A$2:$AA$19,2,FALSE))=FALSE,"",IF(ISNUMBER(#REF!),(#REF!-VLOOKUP($B559,Stats!$A$2:$AA$19,13,FALSE))/VLOOKUP($B559,Stats!$A$2:$AA$19,27,FALSE),""))</f>
        <v/>
      </c>
      <c r="BO559" s="46" t="str">
        <f>IF(ISNUMBER(VLOOKUP($B559,Stats!$A$2:$AA$19,2,FALSE))=FALSE,"",IF(ISNUMBER(#REF!),(#REF!-VLOOKUP($B559,Stats!$A$2:$AA$19,14,FALSE))/VLOOKUP($B559,Stats!$A$2:$AB$19,28,FALSE),""))</f>
        <v/>
      </c>
      <c r="BP559" s="46"/>
      <c r="BQ559" s="46" t="str">
        <f>IF(ISNUMBER(VLOOKUP($B559,Stats!$A$2:$AA$19,2,FALSE))=FALSE,"",IF(ISNUMBER(BM559),BM559,(VLOOKUP($B559,Stats!$A$2:$AT$19,46,FALSE)-VLOOKUP($B559,Stats!$A$2:$AA$19,12,FALSE))/VLOOKUP($B559,Stats!$A$2:$AA$19,26,FALSE)))</f>
        <v/>
      </c>
      <c r="BR559" s="51" t="str">
        <f t="shared" si="114"/>
        <v/>
      </c>
      <c r="BS559" s="32" t="str">
        <f t="shared" si="109"/>
        <v/>
      </c>
      <c r="BT559" s="53" t="str">
        <f t="shared" si="110"/>
        <v/>
      </c>
    </row>
    <row r="560" spans="1:72" ht="40.5" x14ac:dyDescent="0.15">
      <c r="A560" s="1" t="s">
        <v>29</v>
      </c>
      <c r="B560" s="1" t="s">
        <v>0</v>
      </c>
      <c r="C560" s="3"/>
      <c r="D560" s="4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 t="s">
        <v>15</v>
      </c>
      <c r="J560" s="1" t="s">
        <v>16</v>
      </c>
      <c r="K560" s="1" t="s">
        <v>17</v>
      </c>
      <c r="L560" s="1" t="s">
        <v>18</v>
      </c>
      <c r="M560" s="1" t="s">
        <v>19</v>
      </c>
      <c r="N560" s="1" t="s">
        <v>20</v>
      </c>
      <c r="O560" s="1" t="s">
        <v>21</v>
      </c>
      <c r="P560" s="1" t="s">
        <v>22</v>
      </c>
      <c r="Q560" s="1" t="s">
        <v>23</v>
      </c>
      <c r="R560" s="1" t="s">
        <v>24</v>
      </c>
      <c r="S560" s="1" t="str">
        <f>IF(ISNUMBER(R560),VLOOKUP(B560,Index!$B$3:$AB$18,27,FALSE),"")</f>
        <v/>
      </c>
      <c r="T560" s="1" t="str">
        <f>IF(ISNUMBER($R560),VLOOKUP($B560,Index!$B$21:$AB$36,27,FALSE),"")</f>
        <v/>
      </c>
      <c r="U560" s="1" t="str">
        <f>IF(ISNUMBER($R560),VLOOKUP($B560,Index!$B$39:$AB$54,27,FALSE),"")</f>
        <v/>
      </c>
      <c r="W560" s="1" t="s">
        <v>1</v>
      </c>
      <c r="X560" s="1" t="s">
        <v>2</v>
      </c>
      <c r="Y560" s="1" t="s">
        <v>4</v>
      </c>
      <c r="Z560" s="1" t="str">
        <f t="shared" si="111"/>
        <v/>
      </c>
      <c r="AA560" s="1" t="s">
        <v>8</v>
      </c>
      <c r="AB560" s="27"/>
      <c r="AC560" s="1" t="s">
        <v>33</v>
      </c>
      <c r="AD560" s="1" t="s">
        <v>35</v>
      </c>
      <c r="AE560" s="1" t="s">
        <v>37</v>
      </c>
      <c r="AF560" s="1" t="str">
        <f t="shared" si="112"/>
        <v/>
      </c>
      <c r="AG560" s="1" t="s">
        <v>38</v>
      </c>
      <c r="AH560" s="27"/>
      <c r="AK560" t="str">
        <f t="shared" si="118"/>
        <v/>
      </c>
      <c r="AL560" t="str">
        <f t="shared" si="118"/>
        <v/>
      </c>
      <c r="AM560" t="str">
        <f t="shared" si="118"/>
        <v/>
      </c>
      <c r="AN560" t="str">
        <f t="shared" si="118"/>
        <v/>
      </c>
      <c r="AO560" t="str">
        <f t="shared" si="118"/>
        <v/>
      </c>
      <c r="AP560" t="str">
        <f t="shared" si="118"/>
        <v/>
      </c>
      <c r="AQ560" t="str">
        <f t="shared" si="118"/>
        <v/>
      </c>
      <c r="AR560" t="str">
        <f t="shared" si="118"/>
        <v/>
      </c>
      <c r="AS560" t="str">
        <f t="shared" si="118"/>
        <v/>
      </c>
      <c r="AT560" t="str">
        <f t="shared" si="118"/>
        <v/>
      </c>
      <c r="AU560" t="str">
        <f t="shared" si="118"/>
        <v/>
      </c>
      <c r="AV560" t="str">
        <f t="shared" si="118"/>
        <v/>
      </c>
      <c r="AW560" t="str">
        <f t="shared" si="118"/>
        <v/>
      </c>
      <c r="AX560" t="str">
        <f t="shared" si="118"/>
        <v/>
      </c>
      <c r="AZ560" s="46" t="str">
        <f>IF(ISNUMBER(VLOOKUP($B560,Stats!$A$2:$AA$19,2,FALSE))=FALSE,"",IF(ISNUMBER(W560),(W560-VLOOKUP($B560,Stats!$A$2:$AA$19,2,FALSE))/VLOOKUP($B560,Stats!$A$2:$AA$19,16,FALSE),""))</f>
        <v/>
      </c>
      <c r="BA560" s="46" t="str">
        <f>IF(ISNUMBER(VLOOKUP($B560,Stats!$A$2:$AA$19,2,FALSE))=FALSE,"",IF(ISNUMBER(X560),(X560-VLOOKUP($B560,Stats!$A$2:$AA$19,3,FALSE))/VLOOKUP($B560,Stats!$A$2:$AA$19,17,FALSE),""))</f>
        <v/>
      </c>
      <c r="BB560" s="46"/>
      <c r="BC560" s="46"/>
      <c r="BD560" s="44" t="str">
        <f t="shared" si="108"/>
        <v/>
      </c>
      <c r="BE560" s="46" t="str">
        <f>IF(ISNUMBER(VLOOKUP($B560,Stats!$A$2:$AA$19,2,FALSE))=FALSE,"",IF(ISNUMBER(Y560),(Y560-VLOOKUP($B560,Stats!$A$2:$AA$19,5,FALSE))/VLOOKUP($B560,Stats!$A$2:$AA$19,19,FALSE),""))</f>
        <v/>
      </c>
      <c r="BF560" s="46"/>
      <c r="BG560" s="46"/>
      <c r="BH560" s="46" t="str">
        <f>IF(ISNUMBER(VLOOKUP($B560,Stats!$A$2:$AA$19,2,FALSE))=FALSE,"",IF(ISNUMBER(Z560),(Z560-VLOOKUP($B560,Stats!$A$2:$AA$19,8,FALSE))/VLOOKUP($B560,Stats!$A$2:$AA$19,22,FALSE),""))</f>
        <v/>
      </c>
      <c r="BI560" s="46" t="str">
        <f>IF(ISNUMBER(VLOOKUP($B560,Stats!$A$2:$AA$19,2,FALSE))=FALSE,"",IF(ISNUMBER(#REF!),(#REF!-VLOOKUP($B560,Stats!$A$2:$AA$19,9,FALSE))/VLOOKUP($B560,Stats!$A$2:$AA$19,23,FALSE),""))</f>
        <v/>
      </c>
      <c r="BJ560" s="46" t="str">
        <f>IF(ISNUMBER(VLOOKUP($B560,Stats!$A$2:$AA$19,2,FALSE))=FALSE,"",IF(ISNUMBER(#REF!),(#REF!-VLOOKUP($B560,Stats!$A$2:$AA$19,10,FALSE))/VLOOKUP($B560,Stats!$A$2:$AA$19,24,FALSE),""))</f>
        <v/>
      </c>
      <c r="BK560" s="44" t="str">
        <f t="shared" si="113"/>
        <v/>
      </c>
      <c r="BL560" s="46" t="str">
        <f>IF(ISNUMBER(VLOOKUP($B560,Stats!$A$2:$AA$19,2,FALSE))=FALSE,"",IF(ISNUMBER(#REF!),(#REF!-VLOOKUP($B560,Stats!$A$2:$AA$19,11,FALSE))/VLOOKUP($B560,Stats!$A$2:$AA$19,25,FALSE),""))</f>
        <v/>
      </c>
      <c r="BM560" s="46" t="str">
        <f>IF(ISNUMBER(VLOOKUP($B560,Stats!$A$2:$AA$19,2,FALSE))=FALSE,"",IF(ISNUMBER(AA560),(AA560-VLOOKUP($B560,Stats!$A$2:$AA$19,12,FALSE))/VLOOKUP($B560,Stats!$A$2:$AA$19,26,FALSE),""))</f>
        <v/>
      </c>
      <c r="BN560" s="46" t="str">
        <f>IF(ISNUMBER(VLOOKUP($B560,Stats!$A$2:$AA$19,2,FALSE))=FALSE,"",IF(ISNUMBER(#REF!),(#REF!-VLOOKUP($B560,Stats!$A$2:$AA$19,13,FALSE))/VLOOKUP($B560,Stats!$A$2:$AA$19,27,FALSE),""))</f>
        <v/>
      </c>
      <c r="BO560" s="46" t="str">
        <f>IF(ISNUMBER(VLOOKUP($B560,Stats!$A$2:$AA$19,2,FALSE))=FALSE,"",IF(ISNUMBER(#REF!),(#REF!-VLOOKUP($B560,Stats!$A$2:$AA$19,14,FALSE))/VLOOKUP($B560,Stats!$A$2:$AB$19,28,FALSE),""))</f>
        <v/>
      </c>
      <c r="BP560" s="46"/>
      <c r="BQ560" s="46" t="str">
        <f>IF(ISNUMBER(VLOOKUP($B560,Stats!$A$2:$AA$19,2,FALSE))=FALSE,"",IF(ISNUMBER(BM560),BM560,(VLOOKUP($B560,Stats!$A$2:$AT$19,46,FALSE)-VLOOKUP($B560,Stats!$A$2:$AA$19,12,FALSE))/VLOOKUP($B560,Stats!$A$2:$AA$19,26,FALSE)))</f>
        <v/>
      </c>
      <c r="BR560" s="51" t="str">
        <f t="shared" si="114"/>
        <v/>
      </c>
      <c r="BS560" s="32" t="str">
        <f t="shared" si="109"/>
        <v/>
      </c>
      <c r="BT560" s="53" t="str">
        <f t="shared" si="110"/>
        <v/>
      </c>
    </row>
    <row r="561" spans="1:72" x14ac:dyDescent="0.15">
      <c r="A561" s="5">
        <v>10977</v>
      </c>
      <c r="B561" s="5" t="s">
        <v>30</v>
      </c>
      <c r="C561" s="3">
        <v>0</v>
      </c>
      <c r="D561" s="11">
        <v>3.7124429762466438E-2</v>
      </c>
      <c r="E561" s="6">
        <v>2.3484418814512498E-3</v>
      </c>
      <c r="F561" s="12">
        <v>71</v>
      </c>
      <c r="G561" s="12">
        <v>44</v>
      </c>
      <c r="H561" s="13">
        <v>1.3575676776575913E-3</v>
      </c>
      <c r="I561" s="13">
        <v>-1.3549028785944232E-3</v>
      </c>
      <c r="J561" s="12">
        <v>9</v>
      </c>
      <c r="K561" s="12">
        <v>6</v>
      </c>
      <c r="L561" s="13">
        <v>1.2592707045735452E-2</v>
      </c>
      <c r="M561" s="13">
        <v>-1.0040473225404689E-2</v>
      </c>
      <c r="N561" s="8">
        <v>1.3294999999999999</v>
      </c>
      <c r="O561" s="8">
        <v>1.0456976561271039</v>
      </c>
      <c r="P561" s="14">
        <v>42083</v>
      </c>
      <c r="Q561" s="13">
        <v>-2.1125674633770353E-2</v>
      </c>
      <c r="R561" s="14">
        <v>41990</v>
      </c>
      <c r="S561" s="14">
        <f>IF(ISNUMBER(R561),VLOOKUP(B561,Index!$B$3:$AB$18,27,FALSE),"")</f>
        <v>42041</v>
      </c>
      <c r="T561" s="14">
        <f>IF(ISNUMBER($R561),VLOOKUP($B561,Index!$B$21:$AB$36,27,FALSE),"")</f>
        <v>41996</v>
      </c>
      <c r="U561" s="14">
        <f>IF(ISNUMBER($R561),VLOOKUP($B561,Index!$B$39:$AB$54,27,FALSE),"")</f>
        <v>42003</v>
      </c>
      <c r="W561" s="6">
        <v>7.8156694236771448E-2</v>
      </c>
      <c r="X561" s="7">
        <v>0.61739130434782608</v>
      </c>
      <c r="Y561" s="6">
        <v>4.4558551787502509E-2</v>
      </c>
      <c r="Z561" s="8" t="str">
        <f t="shared" si="111"/>
        <v/>
      </c>
      <c r="AA561" s="9">
        <v>1.7573133358364492</v>
      </c>
      <c r="AB561" s="28"/>
      <c r="AC561" s="6">
        <v>6.1084688540201833E-3</v>
      </c>
      <c r="AD561" s="7">
        <v>0.38117202268431</v>
      </c>
      <c r="AE561" s="6">
        <v>1.985464537399543E-3</v>
      </c>
      <c r="AF561" s="8" t="str">
        <f t="shared" si="112"/>
        <v/>
      </c>
      <c r="AG561" s="9">
        <v>3.0881501603086288</v>
      </c>
      <c r="AH561" s="28"/>
      <c r="AK561" t="str">
        <f t="shared" si="118"/>
        <v/>
      </c>
      <c r="AL561" t="str">
        <f t="shared" si="118"/>
        <v/>
      </c>
      <c r="AM561" t="str">
        <f t="shared" si="118"/>
        <v/>
      </c>
      <c r="AN561" t="str">
        <f t="shared" si="118"/>
        <v/>
      </c>
      <c r="AO561" t="str">
        <f t="shared" si="118"/>
        <v/>
      </c>
      <c r="AP561" t="str">
        <f t="shared" si="118"/>
        <v/>
      </c>
      <c r="AQ561" t="str">
        <f t="shared" si="118"/>
        <v/>
      </c>
      <c r="AR561" t="str">
        <f t="shared" si="118"/>
        <v/>
      </c>
      <c r="AS561" t="str">
        <f t="shared" si="118"/>
        <v/>
      </c>
      <c r="AT561" t="str">
        <f t="shared" si="118"/>
        <v/>
      </c>
      <c r="AU561" t="str">
        <f t="shared" si="118"/>
        <v/>
      </c>
      <c r="AV561" t="str">
        <f t="shared" si="118"/>
        <v/>
      </c>
      <c r="AW561" t="str">
        <f t="shared" si="118"/>
        <v/>
      </c>
      <c r="AX561" t="str">
        <f t="shared" si="118"/>
        <v/>
      </c>
      <c r="AZ561" s="46" t="str">
        <f>IF(ISNUMBER(VLOOKUP($B561,Stats!$A$2:$AA$19,2,FALSE))=FALSE,"",IF(ISNUMBER(W561),(W561-VLOOKUP($B561,Stats!$A$2:$AA$19,2,FALSE))/VLOOKUP($B561,Stats!$A$2:$AA$19,16,FALSE),""))</f>
        <v/>
      </c>
      <c r="BA561" s="46" t="str">
        <f>IF(ISNUMBER(VLOOKUP($B561,Stats!$A$2:$AA$19,2,FALSE))=FALSE,"",IF(ISNUMBER(X561),(X561-VLOOKUP($B561,Stats!$A$2:$AA$19,3,FALSE))/VLOOKUP($B561,Stats!$A$2:$AA$19,17,FALSE),""))</f>
        <v/>
      </c>
      <c r="BB561" s="46"/>
      <c r="BC561" s="46"/>
      <c r="BD561" s="44" t="str">
        <f t="shared" si="108"/>
        <v/>
      </c>
      <c r="BE561" s="46" t="str">
        <f>IF(ISNUMBER(VLOOKUP($B561,Stats!$A$2:$AA$19,2,FALSE))=FALSE,"",IF(ISNUMBER(Y561),(Y561-VLOOKUP($B561,Stats!$A$2:$AA$19,5,FALSE))/VLOOKUP($B561,Stats!$A$2:$AA$19,19,FALSE),""))</f>
        <v/>
      </c>
      <c r="BF561" s="46"/>
      <c r="BG561" s="46"/>
      <c r="BH561" s="46" t="str">
        <f>IF(ISNUMBER(VLOOKUP($B561,Stats!$A$2:$AA$19,2,FALSE))=FALSE,"",IF(ISNUMBER(Z561),(Z561-VLOOKUP($B561,Stats!$A$2:$AA$19,8,FALSE))/VLOOKUP($B561,Stats!$A$2:$AA$19,22,FALSE),""))</f>
        <v/>
      </c>
      <c r="BI561" s="46" t="str">
        <f>IF(ISNUMBER(VLOOKUP($B561,Stats!$A$2:$AA$19,2,FALSE))=FALSE,"",IF(ISNUMBER(#REF!),(#REF!-VLOOKUP($B561,Stats!$A$2:$AA$19,9,FALSE))/VLOOKUP($B561,Stats!$A$2:$AA$19,23,FALSE),""))</f>
        <v/>
      </c>
      <c r="BJ561" s="46" t="str">
        <f>IF(ISNUMBER(VLOOKUP($B561,Stats!$A$2:$AA$19,2,FALSE))=FALSE,"",IF(ISNUMBER(#REF!),(#REF!-VLOOKUP($B561,Stats!$A$2:$AA$19,10,FALSE))/VLOOKUP($B561,Stats!$A$2:$AA$19,24,FALSE),""))</f>
        <v/>
      </c>
      <c r="BK561" s="44" t="str">
        <f t="shared" si="113"/>
        <v/>
      </c>
      <c r="BL561" s="46" t="str">
        <f>IF(ISNUMBER(VLOOKUP($B561,Stats!$A$2:$AA$19,2,FALSE))=FALSE,"",IF(ISNUMBER(#REF!),(#REF!-VLOOKUP($B561,Stats!$A$2:$AA$19,11,FALSE))/VLOOKUP($B561,Stats!$A$2:$AA$19,25,FALSE),""))</f>
        <v/>
      </c>
      <c r="BM561" s="46" t="str">
        <f>IF(ISNUMBER(VLOOKUP($B561,Stats!$A$2:$AA$19,2,FALSE))=FALSE,"",IF(ISNUMBER(AA561),(AA561-VLOOKUP($B561,Stats!$A$2:$AA$19,12,FALSE))/VLOOKUP($B561,Stats!$A$2:$AA$19,26,FALSE),""))</f>
        <v/>
      </c>
      <c r="BN561" s="46" t="str">
        <f>IF(ISNUMBER(VLOOKUP($B561,Stats!$A$2:$AA$19,2,FALSE))=FALSE,"",IF(ISNUMBER(#REF!),(#REF!-VLOOKUP($B561,Stats!$A$2:$AA$19,13,FALSE))/VLOOKUP($B561,Stats!$A$2:$AA$19,27,FALSE),""))</f>
        <v/>
      </c>
      <c r="BO561" s="46" t="str">
        <f>IF(ISNUMBER(VLOOKUP($B561,Stats!$A$2:$AA$19,2,FALSE))=FALSE,"",IF(ISNUMBER(#REF!),(#REF!-VLOOKUP($B561,Stats!$A$2:$AA$19,14,FALSE))/VLOOKUP($B561,Stats!$A$2:$AB$19,28,FALSE),""))</f>
        <v/>
      </c>
      <c r="BP561" s="46"/>
      <c r="BQ561" s="46" t="str">
        <f>IF(ISNUMBER(VLOOKUP($B561,Stats!$A$2:$AA$19,2,FALSE))=FALSE,"",IF(ISNUMBER(BM561),BM561,(VLOOKUP($B561,Stats!$A$2:$AT$19,46,FALSE)-VLOOKUP($B561,Stats!$A$2:$AA$19,12,FALSE))/VLOOKUP($B561,Stats!$A$2:$AA$19,26,FALSE)))</f>
        <v/>
      </c>
      <c r="BR561" s="51" t="str">
        <f t="shared" si="114"/>
        <v/>
      </c>
      <c r="BS561" s="32" t="str">
        <f t="shared" si="109"/>
        <v/>
      </c>
      <c r="BT561" s="53" t="str">
        <f t="shared" si="110"/>
        <v/>
      </c>
    </row>
    <row r="562" spans="1:72" x14ac:dyDescent="0.15">
      <c r="A562" s="5">
        <v>10977</v>
      </c>
      <c r="B562" s="5" t="s">
        <v>31</v>
      </c>
      <c r="C562" s="3">
        <v>0</v>
      </c>
      <c r="D562" s="11">
        <v>2.6288815328145898E-3</v>
      </c>
      <c r="E562" s="6">
        <v>2.0515272016926106E-3</v>
      </c>
      <c r="F562" s="15">
        <v>5.0714285714285712</v>
      </c>
      <c r="G562" s="15">
        <v>3.1428571428571428</v>
      </c>
      <c r="H562" s="13">
        <v>1.4081584629935247E-3</v>
      </c>
      <c r="I562" s="13">
        <v>-1.2693546026774445E-3</v>
      </c>
      <c r="J562" s="12">
        <v>3.1428571428571428</v>
      </c>
      <c r="K562" s="12">
        <v>1.9285714285714286</v>
      </c>
      <c r="L562" s="13">
        <v>3.6262819025676568E-3</v>
      </c>
      <c r="M562" s="13">
        <v>-2.6914876676227112E-3</v>
      </c>
      <c r="N562" s="8">
        <v>1.30135</v>
      </c>
      <c r="O562" s="8">
        <v>1.0042038710967456</v>
      </c>
      <c r="P562" s="14"/>
      <c r="Q562" s="13">
        <v>-2.2300701799042788E-3</v>
      </c>
      <c r="R562" s="14"/>
      <c r="S562" s="14" t="str">
        <f>IF(ISNUMBER(R562),VLOOKUP(B562,Index!$B$3:$AB$18,27,FALSE),"")</f>
        <v/>
      </c>
      <c r="T562" s="14" t="str">
        <f>IF(ISNUMBER($R562),VLOOKUP($B562,Index!$B$21:$AB$36,27,FALSE),"")</f>
        <v/>
      </c>
      <c r="U562" s="14" t="str">
        <f>IF(ISNUMBER($R562),VLOOKUP($B562,Index!$B$39:$AB$54,27,FALSE),"")</f>
        <v/>
      </c>
      <c r="W562" s="6">
        <v>0.11101651955373924</v>
      </c>
      <c r="X562" s="8">
        <v>0.61989795918367352</v>
      </c>
      <c r="Y562" s="6">
        <v>3.8924991834841757E-2</v>
      </c>
      <c r="Z562" s="8" t="str">
        <f t="shared" si="111"/>
        <v/>
      </c>
      <c r="AA562" s="9" t="s">
        <v>25</v>
      </c>
      <c r="AB562" s="28"/>
      <c r="AC562" s="6">
        <v>1.2324667613825767E-2</v>
      </c>
      <c r="AD562" s="8">
        <v>0.38427347980008336</v>
      </c>
      <c r="AE562" s="6">
        <v>1.5151549893424976E-3</v>
      </c>
      <c r="AF562" s="8" t="str">
        <f t="shared" si="112"/>
        <v/>
      </c>
      <c r="AG562" s="9" t="s">
        <v>25</v>
      </c>
      <c r="AH562" s="28"/>
      <c r="AK562" t="str">
        <f t="shared" si="118"/>
        <v/>
      </c>
      <c r="AL562" t="str">
        <f t="shared" si="118"/>
        <v/>
      </c>
      <c r="AM562" t="str">
        <f t="shared" si="118"/>
        <v/>
      </c>
      <c r="AN562" t="str">
        <f t="shared" si="118"/>
        <v/>
      </c>
      <c r="AO562" t="str">
        <f t="shared" si="118"/>
        <v/>
      </c>
      <c r="AP562" t="str">
        <f t="shared" si="118"/>
        <v/>
      </c>
      <c r="AQ562" t="str">
        <f t="shared" si="118"/>
        <v/>
      </c>
      <c r="AR562" t="str">
        <f t="shared" si="118"/>
        <v/>
      </c>
      <c r="AS562" t="str">
        <f t="shared" si="118"/>
        <v/>
      </c>
      <c r="AT562" t="str">
        <f t="shared" si="118"/>
        <v/>
      </c>
      <c r="AU562" t="str">
        <f t="shared" si="118"/>
        <v/>
      </c>
      <c r="AV562" t="str">
        <f t="shared" si="118"/>
        <v/>
      </c>
      <c r="AW562" t="str">
        <f t="shared" si="118"/>
        <v/>
      </c>
      <c r="AX562" t="str">
        <f t="shared" si="118"/>
        <v/>
      </c>
      <c r="AZ562" s="46" t="str">
        <f>IF(ISNUMBER(VLOOKUP($B562,Stats!$A$2:$AA$19,2,FALSE))=FALSE,"",IF(ISNUMBER(W562),(W562-VLOOKUP($B562,Stats!$A$2:$AA$19,2,FALSE))/VLOOKUP($B562,Stats!$A$2:$AA$19,16,FALSE),""))</f>
        <v/>
      </c>
      <c r="BA562" s="46" t="str">
        <f>IF(ISNUMBER(VLOOKUP($B562,Stats!$A$2:$AA$19,2,FALSE))=FALSE,"",IF(ISNUMBER(X562),(X562-VLOOKUP($B562,Stats!$A$2:$AA$19,3,FALSE))/VLOOKUP($B562,Stats!$A$2:$AA$19,17,FALSE),""))</f>
        <v/>
      </c>
      <c r="BB562" s="46"/>
      <c r="BC562" s="46"/>
      <c r="BD562" s="44" t="str">
        <f t="shared" si="108"/>
        <v/>
      </c>
      <c r="BE562" s="46" t="str">
        <f>IF(ISNUMBER(VLOOKUP($B562,Stats!$A$2:$AA$19,2,FALSE))=FALSE,"",IF(ISNUMBER(Y562),(Y562-VLOOKUP($B562,Stats!$A$2:$AA$19,5,FALSE))/VLOOKUP($B562,Stats!$A$2:$AA$19,19,FALSE),""))</f>
        <v/>
      </c>
      <c r="BF562" s="46"/>
      <c r="BG562" s="46"/>
      <c r="BH562" s="46" t="str">
        <f>IF(ISNUMBER(VLOOKUP($B562,Stats!$A$2:$AA$19,2,FALSE))=FALSE,"",IF(ISNUMBER(Z562),(Z562-VLOOKUP($B562,Stats!$A$2:$AA$19,8,FALSE))/VLOOKUP($B562,Stats!$A$2:$AA$19,22,FALSE),""))</f>
        <v/>
      </c>
      <c r="BI562" s="46" t="str">
        <f>IF(ISNUMBER(VLOOKUP($B562,Stats!$A$2:$AA$19,2,FALSE))=FALSE,"",IF(ISNUMBER(#REF!),(#REF!-VLOOKUP($B562,Stats!$A$2:$AA$19,9,FALSE))/VLOOKUP($B562,Stats!$A$2:$AA$19,23,FALSE),""))</f>
        <v/>
      </c>
      <c r="BJ562" s="46" t="str">
        <f>IF(ISNUMBER(VLOOKUP($B562,Stats!$A$2:$AA$19,2,FALSE))=FALSE,"",IF(ISNUMBER(#REF!),(#REF!-VLOOKUP($B562,Stats!$A$2:$AA$19,10,FALSE))/VLOOKUP($B562,Stats!$A$2:$AA$19,24,FALSE),""))</f>
        <v/>
      </c>
      <c r="BK562" s="44" t="str">
        <f t="shared" si="113"/>
        <v/>
      </c>
      <c r="BL562" s="46" t="str">
        <f>IF(ISNUMBER(VLOOKUP($B562,Stats!$A$2:$AA$19,2,FALSE))=FALSE,"",IF(ISNUMBER(#REF!),(#REF!-VLOOKUP($B562,Stats!$A$2:$AA$19,11,FALSE))/VLOOKUP($B562,Stats!$A$2:$AA$19,25,FALSE),""))</f>
        <v/>
      </c>
      <c r="BM562" s="46" t="str">
        <f>IF(ISNUMBER(VLOOKUP($B562,Stats!$A$2:$AA$19,2,FALSE))=FALSE,"",IF(ISNUMBER(AA562),(AA562-VLOOKUP($B562,Stats!$A$2:$AA$19,12,FALSE))/VLOOKUP($B562,Stats!$A$2:$AA$19,26,FALSE),""))</f>
        <v/>
      </c>
      <c r="BN562" s="46" t="str">
        <f>IF(ISNUMBER(VLOOKUP($B562,Stats!$A$2:$AA$19,2,FALSE))=FALSE,"",IF(ISNUMBER(#REF!),(#REF!-VLOOKUP($B562,Stats!$A$2:$AA$19,13,FALSE))/VLOOKUP($B562,Stats!$A$2:$AA$19,27,FALSE),""))</f>
        <v/>
      </c>
      <c r="BO562" s="46" t="str">
        <f>IF(ISNUMBER(VLOOKUP($B562,Stats!$A$2:$AA$19,2,FALSE))=FALSE,"",IF(ISNUMBER(#REF!),(#REF!-VLOOKUP($B562,Stats!$A$2:$AA$19,14,FALSE))/VLOOKUP($B562,Stats!$A$2:$AB$19,28,FALSE),""))</f>
        <v/>
      </c>
      <c r="BP562" s="46"/>
      <c r="BQ562" s="46" t="str">
        <f>IF(ISNUMBER(VLOOKUP($B562,Stats!$A$2:$AA$19,2,FALSE))=FALSE,"",IF(ISNUMBER(BM562),BM562,(VLOOKUP($B562,Stats!$A$2:$AT$19,46,FALSE)-VLOOKUP($B562,Stats!$A$2:$AA$19,12,FALSE))/VLOOKUP($B562,Stats!$A$2:$AA$19,26,FALSE)))</f>
        <v/>
      </c>
      <c r="BR562" s="51" t="str">
        <f t="shared" si="114"/>
        <v/>
      </c>
      <c r="BS562" s="32" t="str">
        <f t="shared" si="109"/>
        <v/>
      </c>
      <c r="BT562" s="53" t="str">
        <f t="shared" si="110"/>
        <v/>
      </c>
    </row>
    <row r="563" spans="1:72" x14ac:dyDescent="0.15">
      <c r="A563" s="16">
        <v>10977</v>
      </c>
      <c r="B563" s="17">
        <v>201421</v>
      </c>
      <c r="C563" s="3">
        <v>0</v>
      </c>
      <c r="D563" s="23">
        <v>5.3484347962875489E-3</v>
      </c>
      <c r="E563" s="18">
        <v>7.0428345109655387E-4</v>
      </c>
      <c r="F563" s="24">
        <v>6</v>
      </c>
      <c r="G563" s="24">
        <v>1</v>
      </c>
      <c r="H563" s="20">
        <v>9.2884705866969064E-4</v>
      </c>
      <c r="I563" s="20">
        <v>-2.3538642604936655E-4</v>
      </c>
      <c r="J563" s="24">
        <v>5</v>
      </c>
      <c r="K563" s="24">
        <v>1</v>
      </c>
      <c r="L563" s="20">
        <v>1.9620153822006436E-3</v>
      </c>
      <c r="M563" s="20">
        <v>-2.3538642604936655E-4</v>
      </c>
      <c r="N563" s="19">
        <v>1.2782</v>
      </c>
      <c r="O563" s="19">
        <v>1.0053484347962875</v>
      </c>
      <c r="P563" s="25">
        <v>41929</v>
      </c>
      <c r="Q563" s="20">
        <v>-2.3538642604936655E-4</v>
      </c>
      <c r="R563" s="25">
        <v>41927</v>
      </c>
      <c r="S563" s="25">
        <f>IF(ISNUMBER(R563),VLOOKUP(B563,Index!$B$3:$AB$18,27,FALSE),"")</f>
        <v>41929</v>
      </c>
      <c r="T563" s="25">
        <f>IF(ISNUMBER($R563),VLOOKUP($B563,Index!$B$21:$AB$36,27,FALSE),"")</f>
        <v>41929</v>
      </c>
      <c r="U563" s="25">
        <f>IF(ISNUMBER($R563),VLOOKUP($B563,Index!$B$39:$AB$54,27,FALSE),"")</f>
        <v>41929</v>
      </c>
      <c r="W563" s="18">
        <v>0.19254365266635176</v>
      </c>
      <c r="X563" s="19">
        <v>0.8571428571428571</v>
      </c>
      <c r="Y563" s="18">
        <v>1.3362838942973529E-2</v>
      </c>
      <c r="Z563" s="19">
        <f t="shared" si="111"/>
        <v>2</v>
      </c>
      <c r="AA563" s="21">
        <v>22.721933826234505</v>
      </c>
      <c r="AB563" s="28"/>
      <c r="AC563" s="18">
        <v>3.7073058182100709E-2</v>
      </c>
      <c r="AD563" s="19">
        <v>0.73469387755102034</v>
      </c>
      <c r="AE563" s="18">
        <v>1.7856546461584991E-4</v>
      </c>
      <c r="AF563" s="19">
        <f t="shared" si="112"/>
        <v>4</v>
      </c>
      <c r="AG563" s="21">
        <v>516.28627680377986</v>
      </c>
      <c r="AH563" s="28"/>
      <c r="AK563">
        <f t="shared" ref="AK563:AX572" si="119">IF($B563=AK$2,$AA563,"")</f>
        <v>22.721933826234505</v>
      </c>
      <c r="AL563" t="str">
        <f t="shared" si="119"/>
        <v/>
      </c>
      <c r="AM563" t="str">
        <f t="shared" si="119"/>
        <v/>
      </c>
      <c r="AN563" t="str">
        <f t="shared" si="119"/>
        <v/>
      </c>
      <c r="AO563" t="str">
        <f t="shared" si="119"/>
        <v/>
      </c>
      <c r="AP563" t="str">
        <f t="shared" si="119"/>
        <v/>
      </c>
      <c r="AQ563" t="str">
        <f t="shared" si="119"/>
        <v/>
      </c>
      <c r="AR563" t="str">
        <f t="shared" si="119"/>
        <v/>
      </c>
      <c r="AS563" t="str">
        <f t="shared" si="119"/>
        <v/>
      </c>
      <c r="AT563" t="str">
        <f t="shared" si="119"/>
        <v/>
      </c>
      <c r="AU563" t="str">
        <f t="shared" si="119"/>
        <v/>
      </c>
      <c r="AV563" t="str">
        <f t="shared" si="119"/>
        <v/>
      </c>
      <c r="AW563" t="str">
        <f t="shared" si="119"/>
        <v/>
      </c>
      <c r="AX563" t="str">
        <f t="shared" si="119"/>
        <v/>
      </c>
      <c r="AZ563" s="46">
        <f>IF(ISNUMBER(VLOOKUP($B563,Stats!$A$2:$AA$19,2,FALSE))=FALSE,"",IF(ISNUMBER(W563),(W563-VLOOKUP($B563,Stats!$A$2:$AA$19,2,FALSE))/VLOOKUP($B563,Stats!$A$2:$AA$19,16,FALSE),""))</f>
        <v>0.88592881319993111</v>
      </c>
      <c r="BA563" s="46">
        <f>IF(ISNUMBER(VLOOKUP($B563,Stats!$A$2:$AA$19,2,FALSE))=FALSE,"",IF(ISNUMBER(X563),(X563-VLOOKUP($B563,Stats!$A$2:$AA$19,3,FALSE))/VLOOKUP($B563,Stats!$A$2:$AA$19,17,FALSE),""))</f>
        <v>1.6157643295583308</v>
      </c>
      <c r="BB563" s="46"/>
      <c r="BC563" s="46"/>
      <c r="BD563" s="44">
        <f t="shared" si="108"/>
        <v>1.250846571379131</v>
      </c>
      <c r="BE563" s="46">
        <f>IF(ISNUMBER(VLOOKUP($B563,Stats!$A$2:$AA$19,2,FALSE))=FALSE,"",IF(ISNUMBER(Y563),(Y563-VLOOKUP($B563,Stats!$A$2:$AA$19,5,FALSE))/VLOOKUP($B563,Stats!$A$2:$AA$19,19,FALSE),""))</f>
        <v>-1.102763437879847</v>
      </c>
      <c r="BF563" s="46"/>
      <c r="BG563" s="46"/>
      <c r="BH563" s="46">
        <f>IF(ISNUMBER(VLOOKUP($B563,Stats!$A$2:$AA$19,2,FALSE))=FALSE,"",IF(ISNUMBER(Z563),(Z563-VLOOKUP($B563,Stats!$A$2:$AA$19,8,FALSE))/VLOOKUP($B563,Stats!$A$2:$AA$19,22,FALSE),""))</f>
        <v>0.38596143040579006</v>
      </c>
      <c r="BI563" s="46" t="str">
        <f>IF(ISNUMBER(VLOOKUP($B563,Stats!$A$2:$AA$19,2,FALSE))=FALSE,"",IF(ISNUMBER(#REF!),(#REF!-VLOOKUP($B563,Stats!$A$2:$AA$19,9,FALSE))/VLOOKUP($B563,Stats!$A$2:$AA$19,23,FALSE),""))</f>
        <v/>
      </c>
      <c r="BJ563" s="46" t="str">
        <f>IF(ISNUMBER(VLOOKUP($B563,Stats!$A$2:$AA$19,2,FALSE))=FALSE,"",IF(ISNUMBER(#REF!),(#REF!-VLOOKUP($B563,Stats!$A$2:$AA$19,10,FALSE))/VLOOKUP($B563,Stats!$A$2:$AA$19,24,FALSE),""))</f>
        <v/>
      </c>
      <c r="BK563" s="44">
        <f t="shared" si="113"/>
        <v>0.88772283563762988</v>
      </c>
      <c r="BL563" s="46" t="str">
        <f>IF(ISNUMBER(VLOOKUP($B563,Stats!$A$2:$AA$19,2,FALSE))=FALSE,"",IF(ISNUMBER(#REF!),(#REF!-VLOOKUP($B563,Stats!$A$2:$AA$19,11,FALSE))/VLOOKUP($B563,Stats!$A$2:$AA$19,25,FALSE),""))</f>
        <v/>
      </c>
      <c r="BM563" s="46">
        <f>IF(ISNUMBER(VLOOKUP($B563,Stats!$A$2:$AA$19,2,FALSE))=FALSE,"",IF(ISNUMBER(AA563),(AA563-VLOOKUP($B563,Stats!$A$2:$AA$19,12,FALSE))/VLOOKUP($B563,Stats!$A$2:$AA$19,26,FALSE),""))</f>
        <v>2.4975475860969545</v>
      </c>
      <c r="BN563" s="46" t="str">
        <f>IF(ISNUMBER(VLOOKUP($B563,Stats!$A$2:$AA$19,2,FALSE))=FALSE,"",IF(ISNUMBER(#REF!),(#REF!-VLOOKUP($B563,Stats!$A$2:$AA$19,13,FALSE))/VLOOKUP($B563,Stats!$A$2:$AA$19,27,FALSE),""))</f>
        <v/>
      </c>
      <c r="BO563" s="46" t="str">
        <f>IF(ISNUMBER(VLOOKUP($B563,Stats!$A$2:$AA$19,2,FALSE))=FALSE,"",IF(ISNUMBER(#REF!),(#REF!-VLOOKUP($B563,Stats!$A$2:$AA$19,14,FALSE))/VLOOKUP($B563,Stats!$A$2:$AB$19,28,FALSE),""))</f>
        <v/>
      </c>
      <c r="BP563" s="46"/>
      <c r="BQ563" s="46">
        <f>IF(ISNUMBER(VLOOKUP($B563,Stats!$A$2:$AA$19,2,FALSE))=FALSE,"",IF(ISNUMBER(BM563),BM563,(VLOOKUP($B563,Stats!$A$2:$AT$19,46,FALSE)-VLOOKUP($B563,Stats!$A$2:$AA$19,12,FALSE))/VLOOKUP($B563,Stats!$A$2:$AA$19,26,FALSE)))</f>
        <v>2.4975475860969545</v>
      </c>
      <c r="BR563" s="51">
        <f t="shared" si="114"/>
        <v>2.4975475860969545</v>
      </c>
      <c r="BS563" s="32" t="str">
        <f t="shared" si="109"/>
        <v>10977_201421</v>
      </c>
      <c r="BT563" s="53">
        <f t="shared" si="110"/>
        <v>1.2823125328777951</v>
      </c>
    </row>
    <row r="564" spans="1:72" x14ac:dyDescent="0.15">
      <c r="A564" s="16">
        <v>10977</v>
      </c>
      <c r="B564" s="17">
        <v>201422</v>
      </c>
      <c r="C564" s="3">
        <v>0</v>
      </c>
      <c r="D564" s="23">
        <v>6.1023314035362208E-3</v>
      </c>
      <c r="E564" s="18">
        <v>1.5060405679628843E-3</v>
      </c>
      <c r="F564" s="24">
        <v>7</v>
      </c>
      <c r="G564" s="24">
        <v>3</v>
      </c>
      <c r="H564" s="20">
        <v>1.3383002445274286E-3</v>
      </c>
      <c r="I564" s="20">
        <v>-1.0907534480329255E-3</v>
      </c>
      <c r="J564" s="24">
        <v>2</v>
      </c>
      <c r="K564" s="24">
        <v>1</v>
      </c>
      <c r="L564" s="20">
        <v>2.4252855578157373E-3</v>
      </c>
      <c r="M564" s="20">
        <v>-1.9484062037252725E-3</v>
      </c>
      <c r="N564" s="19">
        <v>1.286</v>
      </c>
      <c r="O564" s="19">
        <v>1.0036681495356279</v>
      </c>
      <c r="P564" s="25">
        <v>41943</v>
      </c>
      <c r="Q564" s="20">
        <v>-2.8033016664071875E-3</v>
      </c>
      <c r="R564" s="25">
        <v>41939</v>
      </c>
      <c r="S564" s="25">
        <f>IF(ISNUMBER(R564),VLOOKUP(B564,Index!$B$3:$AB$18,27,FALSE),"")</f>
        <v>41939</v>
      </c>
      <c r="T564" s="25">
        <f>IF(ISNUMBER($R564),VLOOKUP($B564,Index!$B$21:$AB$36,27,FALSE),"")</f>
        <v>41935</v>
      </c>
      <c r="U564" s="25">
        <f>IF(ISNUMBER($R564),VLOOKUP($B564,Index!$B$39:$AB$54,27,FALSE),"")</f>
        <v>41936</v>
      </c>
      <c r="W564" s="18">
        <v>0.18306994210608662</v>
      </c>
      <c r="X564" s="19">
        <v>0.7</v>
      </c>
      <c r="Y564" s="18">
        <v>2.8575110660257964E-2</v>
      </c>
      <c r="Z564" s="19">
        <f t="shared" si="111"/>
        <v>0</v>
      </c>
      <c r="AA564" s="21">
        <v>2.1768372190058263</v>
      </c>
      <c r="AB564" s="28"/>
      <c r="AC564" s="18">
        <v>3.3514603702725909E-2</v>
      </c>
      <c r="AD564" s="19">
        <v>0.48999999999999994</v>
      </c>
      <c r="AE564" s="18">
        <v>8.1653694924598832E-4</v>
      </c>
      <c r="AF564" s="19">
        <f t="shared" si="112"/>
        <v>0</v>
      </c>
      <c r="AG564" s="21">
        <v>4.7386202780490194</v>
      </c>
      <c r="AH564" s="28"/>
      <c r="AK564" t="str">
        <f t="shared" si="119"/>
        <v/>
      </c>
      <c r="AL564">
        <f t="shared" si="119"/>
        <v>2.1768372190058263</v>
      </c>
      <c r="AM564" t="str">
        <f t="shared" si="119"/>
        <v/>
      </c>
      <c r="AN564" t="str">
        <f t="shared" si="119"/>
        <v/>
      </c>
      <c r="AO564" t="str">
        <f t="shared" si="119"/>
        <v/>
      </c>
      <c r="AP564" t="str">
        <f t="shared" si="119"/>
        <v/>
      </c>
      <c r="AQ564" t="str">
        <f t="shared" si="119"/>
        <v/>
      </c>
      <c r="AR564" t="str">
        <f t="shared" si="119"/>
        <v/>
      </c>
      <c r="AS564" t="str">
        <f t="shared" si="119"/>
        <v/>
      </c>
      <c r="AT564" t="str">
        <f t="shared" si="119"/>
        <v/>
      </c>
      <c r="AU564" t="str">
        <f t="shared" si="119"/>
        <v/>
      </c>
      <c r="AV564" t="str">
        <f t="shared" si="119"/>
        <v/>
      </c>
      <c r="AW564" t="str">
        <f t="shared" si="119"/>
        <v/>
      </c>
      <c r="AX564" t="str">
        <f t="shared" si="119"/>
        <v/>
      </c>
      <c r="AZ564" s="46">
        <f>IF(ISNUMBER(VLOOKUP($B564,Stats!$A$2:$AA$19,2,FALSE))=FALSE,"",IF(ISNUMBER(W564),(W564-VLOOKUP($B564,Stats!$A$2:$AA$19,2,FALSE))/VLOOKUP($B564,Stats!$A$2:$AA$19,16,FALSE),""))</f>
        <v>-0.52428361854966377</v>
      </c>
      <c r="BA564" s="46">
        <f>IF(ISNUMBER(VLOOKUP($B564,Stats!$A$2:$AA$19,2,FALSE))=FALSE,"",IF(ISNUMBER(X564),(X564-VLOOKUP($B564,Stats!$A$2:$AA$19,3,FALSE))/VLOOKUP($B564,Stats!$A$2:$AA$19,17,FALSE),""))</f>
        <v>0.48271521432213388</v>
      </c>
      <c r="BB564" s="46"/>
      <c r="BC564" s="46"/>
      <c r="BD564" s="44">
        <f t="shared" si="108"/>
        <v>-2.0784202113764944E-2</v>
      </c>
      <c r="BE564" s="46">
        <f>IF(ISNUMBER(VLOOKUP($B564,Stats!$A$2:$AA$19,2,FALSE))=FALSE,"",IF(ISNUMBER(Y564),(Y564-VLOOKUP($B564,Stats!$A$2:$AA$19,5,FALSE))/VLOOKUP($B564,Stats!$A$2:$AA$19,19,FALSE),""))</f>
        <v>-1.0928285896483758</v>
      </c>
      <c r="BF564" s="46"/>
      <c r="BG564" s="46"/>
      <c r="BH564" s="46">
        <f>IF(ISNUMBER(VLOOKUP($B564,Stats!$A$2:$AA$19,2,FALSE))=FALSE,"",IF(ISNUMBER(Z564),(Z564-VLOOKUP($B564,Stats!$A$2:$AA$19,8,FALSE))/VLOOKUP($B564,Stats!$A$2:$AA$19,22,FALSE),""))</f>
        <v>-1.3145151991428841</v>
      </c>
      <c r="BI564" s="46" t="str">
        <f>IF(ISNUMBER(VLOOKUP($B564,Stats!$A$2:$AA$19,2,FALSE))=FALSE,"",IF(ISNUMBER(#REF!),(#REF!-VLOOKUP($B564,Stats!$A$2:$AA$19,9,FALSE))/VLOOKUP($B564,Stats!$A$2:$AA$19,23,FALSE),""))</f>
        <v/>
      </c>
      <c r="BJ564" s="46" t="str">
        <f>IF(ISNUMBER(VLOOKUP($B564,Stats!$A$2:$AA$19,2,FALSE))=FALSE,"",IF(ISNUMBER(#REF!),(#REF!-VLOOKUP($B564,Stats!$A$2:$AA$19,10,FALSE))/VLOOKUP($B564,Stats!$A$2:$AA$19,24,FALSE),""))</f>
        <v/>
      </c>
      <c r="BK564" s="44">
        <f t="shared" si="113"/>
        <v>0.37062545301099786</v>
      </c>
      <c r="BL564" s="46" t="str">
        <f>IF(ISNUMBER(VLOOKUP($B564,Stats!$A$2:$AA$19,2,FALSE))=FALSE,"",IF(ISNUMBER(#REF!),(#REF!-VLOOKUP($B564,Stats!$A$2:$AA$19,11,FALSE))/VLOOKUP($B564,Stats!$A$2:$AA$19,25,FALSE),""))</f>
        <v/>
      </c>
      <c r="BM564" s="46">
        <f>IF(ISNUMBER(VLOOKUP($B564,Stats!$A$2:$AA$19,2,FALSE))=FALSE,"",IF(ISNUMBER(AA564),(AA564-VLOOKUP($B564,Stats!$A$2:$AA$19,12,FALSE))/VLOOKUP($B564,Stats!$A$2:$AA$19,26,FALSE),""))</f>
        <v>-0.24231304059722725</v>
      </c>
      <c r="BN564" s="46" t="str">
        <f>IF(ISNUMBER(VLOOKUP($B564,Stats!$A$2:$AA$19,2,FALSE))=FALSE,"",IF(ISNUMBER(#REF!),(#REF!-VLOOKUP($B564,Stats!$A$2:$AA$19,13,FALSE))/VLOOKUP($B564,Stats!$A$2:$AA$19,27,FALSE),""))</f>
        <v/>
      </c>
      <c r="BO564" s="46" t="str">
        <f>IF(ISNUMBER(VLOOKUP($B564,Stats!$A$2:$AA$19,2,FALSE))=FALSE,"",IF(ISNUMBER(#REF!),(#REF!-VLOOKUP($B564,Stats!$A$2:$AA$19,14,FALSE))/VLOOKUP($B564,Stats!$A$2:$AB$19,28,FALSE),""))</f>
        <v/>
      </c>
      <c r="BP564" s="46"/>
      <c r="BQ564" s="46">
        <f>IF(ISNUMBER(VLOOKUP($B564,Stats!$A$2:$AA$19,2,FALSE))=FALSE,"",IF(ISNUMBER(BM564),BM564,(VLOOKUP($B564,Stats!$A$2:$AT$19,46,FALSE)-VLOOKUP($B564,Stats!$A$2:$AA$19,12,FALSE))/VLOOKUP($B564,Stats!$A$2:$AA$19,26,FALSE)))</f>
        <v>-0.24231304059722725</v>
      </c>
      <c r="BR564" s="51">
        <f t="shared" si="114"/>
        <v>-0.24231304059722725</v>
      </c>
      <c r="BS564" s="32" t="str">
        <f t="shared" si="109"/>
        <v>10977_201422</v>
      </c>
      <c r="BT564" s="53">
        <f t="shared" si="110"/>
        <v>0.16975582326440028</v>
      </c>
    </row>
    <row r="565" spans="1:72" x14ac:dyDescent="0.15">
      <c r="A565" s="16">
        <v>10977</v>
      </c>
      <c r="B565" s="17">
        <v>201423</v>
      </c>
      <c r="C565" s="3">
        <v>0</v>
      </c>
      <c r="D565" s="23">
        <v>5.5987558320371722E-3</v>
      </c>
      <c r="E565" s="18">
        <v>1.4635311977935004E-3</v>
      </c>
      <c r="F565" s="24">
        <v>7</v>
      </c>
      <c r="G565" s="24">
        <v>3</v>
      </c>
      <c r="H565" s="20">
        <v>1.2178580016551446E-3</v>
      </c>
      <c r="I565" s="20">
        <v>-9.7688886750676063E-4</v>
      </c>
      <c r="J565" s="24">
        <v>7</v>
      </c>
      <c r="K565" s="24">
        <v>3</v>
      </c>
      <c r="L565" s="20">
        <v>2.7956822241204105E-3</v>
      </c>
      <c r="M565" s="20">
        <v>-2.6214340786429036E-3</v>
      </c>
      <c r="N565" s="19">
        <v>1.2969999999999999</v>
      </c>
      <c r="O565" s="19">
        <v>1.0072221790789779</v>
      </c>
      <c r="P565" s="25">
        <v>41954</v>
      </c>
      <c r="Q565" s="20">
        <v>-2.9298380878951535E-3</v>
      </c>
      <c r="R565" s="25">
        <v>41957</v>
      </c>
      <c r="S565" s="25">
        <f>IF(ISNUMBER(R565),VLOOKUP(B565,Index!$B$3:$AB$18,27,FALSE),"")</f>
        <v>41956</v>
      </c>
      <c r="T565" s="25">
        <f>IF(ISNUMBER($R565),VLOOKUP($B565,Index!$B$21:$AB$36,27,FALSE),"")</f>
        <v>41954</v>
      </c>
      <c r="U565" s="25">
        <f>IF(ISNUMBER($R565),VLOOKUP($B565,Index!$B$39:$AB$54,27,FALSE),"")</f>
        <v>41957</v>
      </c>
      <c r="W565" s="18">
        <v>0.16796267496111517</v>
      </c>
      <c r="X565" s="19">
        <v>0.7</v>
      </c>
      <c r="Y565" s="18">
        <v>2.7768552070451136E-2</v>
      </c>
      <c r="Z565" s="19">
        <f t="shared" si="111"/>
        <v>1</v>
      </c>
      <c r="AA565" s="21">
        <v>1.9109437668821541</v>
      </c>
      <c r="AB565" s="28"/>
      <c r="AC565" s="18">
        <v>2.8211460180093222E-2</v>
      </c>
      <c r="AD565" s="19">
        <v>0.48999999999999994</v>
      </c>
      <c r="AE565" s="18">
        <v>7.7109248408935608E-4</v>
      </c>
      <c r="AF565" s="19">
        <f t="shared" si="112"/>
        <v>1</v>
      </c>
      <c r="AG565" s="21">
        <v>3.6517060801857562</v>
      </c>
      <c r="AH565" s="28"/>
      <c r="AK565" t="str">
        <f t="shared" si="119"/>
        <v/>
      </c>
      <c r="AL565" t="str">
        <f t="shared" si="119"/>
        <v/>
      </c>
      <c r="AM565">
        <f t="shared" si="119"/>
        <v>1.9109437668821541</v>
      </c>
      <c r="AN565" t="str">
        <f t="shared" si="119"/>
        <v/>
      </c>
      <c r="AO565" t="str">
        <f t="shared" si="119"/>
        <v/>
      </c>
      <c r="AP565" t="str">
        <f t="shared" si="119"/>
        <v/>
      </c>
      <c r="AQ565" t="str">
        <f t="shared" si="119"/>
        <v/>
      </c>
      <c r="AR565" t="str">
        <f t="shared" si="119"/>
        <v/>
      </c>
      <c r="AS565" t="str">
        <f t="shared" si="119"/>
        <v/>
      </c>
      <c r="AT565" t="str">
        <f t="shared" si="119"/>
        <v/>
      </c>
      <c r="AU565" t="str">
        <f t="shared" si="119"/>
        <v/>
      </c>
      <c r="AV565" t="str">
        <f t="shared" si="119"/>
        <v/>
      </c>
      <c r="AW565" t="str">
        <f t="shared" si="119"/>
        <v/>
      </c>
      <c r="AX565" t="str">
        <f t="shared" si="119"/>
        <v/>
      </c>
      <c r="AZ565" s="46">
        <f>IF(ISNUMBER(VLOOKUP($B565,Stats!$A$2:$AA$19,2,FALSE))=FALSE,"",IF(ISNUMBER(W565),(W565-VLOOKUP($B565,Stats!$A$2:$AA$19,2,FALSE))/VLOOKUP($B565,Stats!$A$2:$AA$19,16,FALSE),""))</f>
        <v>0.25899050130998919</v>
      </c>
      <c r="BA565" s="46">
        <f>IF(ISNUMBER(VLOOKUP($B565,Stats!$A$2:$AA$19,2,FALSE))=FALSE,"",IF(ISNUMBER(X565),(X565-VLOOKUP($B565,Stats!$A$2:$AA$19,3,FALSE))/VLOOKUP($B565,Stats!$A$2:$AA$19,17,FALSE),""))</f>
        <v>1.1113184735957777</v>
      </c>
      <c r="BB565" s="46"/>
      <c r="BC565" s="46"/>
      <c r="BD565" s="44">
        <f t="shared" si="108"/>
        <v>0.68515448745288343</v>
      </c>
      <c r="BE565" s="46">
        <f>IF(ISNUMBER(VLOOKUP($B565,Stats!$A$2:$AA$19,2,FALSE))=FALSE,"",IF(ISNUMBER(Y565),(Y565-VLOOKUP($B565,Stats!$A$2:$AA$19,5,FALSE))/VLOOKUP($B565,Stats!$A$2:$AA$19,19,FALSE),""))</f>
        <v>-1.1352622065108562</v>
      </c>
      <c r="BF565" s="46"/>
      <c r="BG565" s="46"/>
      <c r="BH565" s="46">
        <f>IF(ISNUMBER(VLOOKUP($B565,Stats!$A$2:$AA$19,2,FALSE))=FALSE,"",IF(ISNUMBER(Z565),(Z565-VLOOKUP($B565,Stats!$A$2:$AA$19,8,FALSE))/VLOOKUP($B565,Stats!$A$2:$AA$19,22,FALSE),""))</f>
        <v>-0.39509019437688425</v>
      </c>
      <c r="BI565" s="46" t="str">
        <f>IF(ISNUMBER(VLOOKUP($B565,Stats!$A$2:$AA$19,2,FALSE))=FALSE,"",IF(ISNUMBER(#REF!),(#REF!-VLOOKUP($B565,Stats!$A$2:$AA$19,9,FALSE))/VLOOKUP($B565,Stats!$A$2:$AA$19,23,FALSE),""))</f>
        <v/>
      </c>
      <c r="BJ565" s="46" t="str">
        <f>IF(ISNUMBER(VLOOKUP($B565,Stats!$A$2:$AA$19,2,FALSE))=FALSE,"",IF(ISNUMBER(#REF!),(#REF!-VLOOKUP($B565,Stats!$A$2:$AA$19,10,FALSE))/VLOOKUP($B565,Stats!$A$2:$AA$19,24,FALSE),""))</f>
        <v/>
      </c>
      <c r="BK565" s="44">
        <f t="shared" si="113"/>
        <v>0.67615648624453395</v>
      </c>
      <c r="BL565" s="46" t="str">
        <f>IF(ISNUMBER(VLOOKUP($B565,Stats!$A$2:$AA$19,2,FALSE))=FALSE,"",IF(ISNUMBER(#REF!),(#REF!-VLOOKUP($B565,Stats!$A$2:$AA$19,11,FALSE))/VLOOKUP($B565,Stats!$A$2:$AA$19,25,FALSE),""))</f>
        <v/>
      </c>
      <c r="BM565" s="46">
        <f>IF(ISNUMBER(VLOOKUP($B565,Stats!$A$2:$AA$19,2,FALSE))=FALSE,"",IF(ISNUMBER(AA565),(AA565-VLOOKUP($B565,Stats!$A$2:$AA$19,12,FALSE))/VLOOKUP($B565,Stats!$A$2:$AA$19,26,FALSE),""))</f>
        <v>-0.38591803874148367</v>
      </c>
      <c r="BN565" s="46" t="str">
        <f>IF(ISNUMBER(VLOOKUP($B565,Stats!$A$2:$AA$19,2,FALSE))=FALSE,"",IF(ISNUMBER(#REF!),(#REF!-VLOOKUP($B565,Stats!$A$2:$AA$19,13,FALSE))/VLOOKUP($B565,Stats!$A$2:$AA$19,27,FALSE),""))</f>
        <v/>
      </c>
      <c r="BO565" s="46" t="str">
        <f>IF(ISNUMBER(VLOOKUP($B565,Stats!$A$2:$AA$19,2,FALSE))=FALSE,"",IF(ISNUMBER(#REF!),(#REF!-VLOOKUP($B565,Stats!$A$2:$AA$19,14,FALSE))/VLOOKUP($B565,Stats!$A$2:$AB$19,28,FALSE),""))</f>
        <v/>
      </c>
      <c r="BP565" s="46"/>
      <c r="BQ565" s="46">
        <f>IF(ISNUMBER(VLOOKUP($B565,Stats!$A$2:$AA$19,2,FALSE))=FALSE,"",IF(ISNUMBER(BM565),BM565,(VLOOKUP($B565,Stats!$A$2:$AT$19,46,FALSE)-VLOOKUP($B565,Stats!$A$2:$AA$19,12,FALSE))/VLOOKUP($B565,Stats!$A$2:$AA$19,26,FALSE)))</f>
        <v>-0.38591803874148367</v>
      </c>
      <c r="BR565" s="51">
        <f t="shared" si="114"/>
        <v>-0.38591803874148367</v>
      </c>
      <c r="BS565" s="32" t="str">
        <f t="shared" si="109"/>
        <v>10977_201423</v>
      </c>
      <c r="BT565" s="53">
        <f t="shared" si="110"/>
        <v>0.46554118148900031</v>
      </c>
    </row>
    <row r="566" spans="1:72" x14ac:dyDescent="0.15">
      <c r="A566" s="16">
        <v>10977</v>
      </c>
      <c r="B566" s="17">
        <v>201424</v>
      </c>
      <c r="C566" s="3">
        <v>0</v>
      </c>
      <c r="D566" s="23">
        <v>7.7327559542239577E-4</v>
      </c>
      <c r="E566" s="18">
        <v>9.8264781711212266E-4</v>
      </c>
      <c r="F566" s="24">
        <v>6</v>
      </c>
      <c r="G566" s="24">
        <v>4</v>
      </c>
      <c r="H566" s="20">
        <v>6.1941008100315409E-4</v>
      </c>
      <c r="I566" s="20">
        <v>-7.3477643872399412E-4</v>
      </c>
      <c r="J566" s="24">
        <v>3</v>
      </c>
      <c r="K566" s="24">
        <v>2</v>
      </c>
      <c r="L566" s="20">
        <v>1.3152804642166949E-3</v>
      </c>
      <c r="M566" s="20">
        <v>-2.2424992267243704E-3</v>
      </c>
      <c r="N566" s="19">
        <v>1.2942</v>
      </c>
      <c r="O566" s="19">
        <v>1.0030225528946757</v>
      </c>
      <c r="P566" s="25">
        <v>41970</v>
      </c>
      <c r="Q566" s="20">
        <v>-4.6454010529584089E-4</v>
      </c>
      <c r="R566" s="25">
        <v>41962</v>
      </c>
      <c r="S566" s="25">
        <f>IF(ISNUMBER(R566),VLOOKUP(B566,Index!$B$3:$AB$18,27,FALSE),"")</f>
        <v>41963</v>
      </c>
      <c r="T566" s="25">
        <f>IF(ISNUMBER($R566),VLOOKUP($B566,Index!$B$21:$AB$36,27,FALSE),"")</f>
        <v>41963</v>
      </c>
      <c r="U566" s="25">
        <f>IF(ISNUMBER($R566),VLOOKUP($B566,Index!$B$39:$AB$54,27,FALSE),"")</f>
        <v>41963</v>
      </c>
      <c r="W566" s="18">
        <v>2.3198267862671873E-2</v>
      </c>
      <c r="X566" s="19">
        <v>0.6</v>
      </c>
      <c r="Y566" s="18">
        <v>1.8644431439201335E-2</v>
      </c>
      <c r="Z566" s="19">
        <f t="shared" si="111"/>
        <v>1</v>
      </c>
      <c r="AA566" s="21">
        <v>1.6646045984123108</v>
      </c>
      <c r="AB566" s="28"/>
      <c r="AC566" s="18">
        <v>5.3815963182827467E-4</v>
      </c>
      <c r="AD566" s="19">
        <v>0.36</v>
      </c>
      <c r="AE566" s="18">
        <v>3.4761482369107915E-4</v>
      </c>
      <c r="AF566" s="19">
        <f t="shared" si="112"/>
        <v>1</v>
      </c>
      <c r="AG566" s="21">
        <v>2.7709084690554104</v>
      </c>
      <c r="AH566" s="28"/>
      <c r="AK566" t="str">
        <f t="shared" si="119"/>
        <v/>
      </c>
      <c r="AL566" t="str">
        <f t="shared" si="119"/>
        <v/>
      </c>
      <c r="AM566" t="str">
        <f t="shared" si="119"/>
        <v/>
      </c>
      <c r="AN566">
        <f t="shared" si="119"/>
        <v>1.6646045984123108</v>
      </c>
      <c r="AO566" t="str">
        <f t="shared" si="119"/>
        <v/>
      </c>
      <c r="AP566" t="str">
        <f t="shared" si="119"/>
        <v/>
      </c>
      <c r="AQ566" t="str">
        <f t="shared" si="119"/>
        <v/>
      </c>
      <c r="AR566" t="str">
        <f t="shared" si="119"/>
        <v/>
      </c>
      <c r="AS566" t="str">
        <f t="shared" si="119"/>
        <v/>
      </c>
      <c r="AT566" t="str">
        <f t="shared" si="119"/>
        <v/>
      </c>
      <c r="AU566" t="str">
        <f t="shared" si="119"/>
        <v/>
      </c>
      <c r="AV566" t="str">
        <f t="shared" si="119"/>
        <v/>
      </c>
      <c r="AW566" t="str">
        <f t="shared" si="119"/>
        <v/>
      </c>
      <c r="AX566" t="str">
        <f t="shared" si="119"/>
        <v/>
      </c>
      <c r="AZ566" s="46">
        <f>IF(ISNUMBER(VLOOKUP($B566,Stats!$A$2:$AA$19,2,FALSE))=FALSE,"",IF(ISNUMBER(W566),(W566-VLOOKUP($B566,Stats!$A$2:$AA$19,2,FALSE))/VLOOKUP($B566,Stats!$A$2:$AA$19,16,FALSE),""))</f>
        <v>-1.2315850824032049</v>
      </c>
      <c r="BA566" s="46">
        <f>IF(ISNUMBER(VLOOKUP($B566,Stats!$A$2:$AA$19,2,FALSE))=FALSE,"",IF(ISNUMBER(X566),(X566-VLOOKUP($B566,Stats!$A$2:$AA$19,3,FALSE))/VLOOKUP($B566,Stats!$A$2:$AA$19,17,FALSE),""))</f>
        <v>-0.93450941971826806</v>
      </c>
      <c r="BB566" s="46"/>
      <c r="BC566" s="46"/>
      <c r="BD566" s="44">
        <f t="shared" si="108"/>
        <v>-1.0830472510607365</v>
      </c>
      <c r="BE566" s="46">
        <f>IF(ISNUMBER(VLOOKUP($B566,Stats!$A$2:$AA$19,2,FALSE))=FALSE,"",IF(ISNUMBER(Y566),(Y566-VLOOKUP($B566,Stats!$A$2:$AA$19,5,FALSE))/VLOOKUP($B566,Stats!$A$2:$AA$19,19,FALSE),""))</f>
        <v>-1.1458293041004444</v>
      </c>
      <c r="BF566" s="46"/>
      <c r="BG566" s="46"/>
      <c r="BH566" s="46">
        <f>IF(ISNUMBER(VLOOKUP($B566,Stats!$A$2:$AA$19,2,FALSE))=FALSE,"",IF(ISNUMBER(Z566),(Z566-VLOOKUP($B566,Stats!$A$2:$AA$19,8,FALSE))/VLOOKUP($B566,Stats!$A$2:$AA$19,22,FALSE),""))</f>
        <v>-0.47935479253396501</v>
      </c>
      <c r="BI566" s="46" t="str">
        <f>IF(ISNUMBER(VLOOKUP($B566,Stats!$A$2:$AA$19,2,FALSE))=FALSE,"",IF(ISNUMBER(#REF!),(#REF!-VLOOKUP($B566,Stats!$A$2:$AA$19,9,FALSE))/VLOOKUP($B566,Stats!$A$2:$AA$19,23,FALSE),""))</f>
        <v/>
      </c>
      <c r="BJ566" s="46" t="str">
        <f>IF(ISNUMBER(VLOOKUP($B566,Stats!$A$2:$AA$19,2,FALSE))=FALSE,"",IF(ISNUMBER(#REF!),(#REF!-VLOOKUP($B566,Stats!$A$2:$AA$19,10,FALSE))/VLOOKUP($B566,Stats!$A$2:$AA$19,24,FALSE),""))</f>
        <v/>
      </c>
      <c r="BK566" s="44">
        <f t="shared" si="113"/>
        <v>0.65827407511012148</v>
      </c>
      <c r="BL566" s="46" t="str">
        <f>IF(ISNUMBER(VLOOKUP($B566,Stats!$A$2:$AA$19,2,FALSE))=FALSE,"",IF(ISNUMBER(#REF!),(#REF!-VLOOKUP($B566,Stats!$A$2:$AA$19,11,FALSE))/VLOOKUP($B566,Stats!$A$2:$AA$19,25,FALSE),""))</f>
        <v/>
      </c>
      <c r="BM566" s="46">
        <f>IF(ISNUMBER(VLOOKUP($B566,Stats!$A$2:$AA$19,2,FALSE))=FALSE,"",IF(ISNUMBER(AA566),(AA566-VLOOKUP($B566,Stats!$A$2:$AA$19,12,FALSE))/VLOOKUP($B566,Stats!$A$2:$AA$19,26,FALSE),""))</f>
        <v>-0.62502420187668528</v>
      </c>
      <c r="BN566" s="46" t="str">
        <f>IF(ISNUMBER(VLOOKUP($B566,Stats!$A$2:$AA$19,2,FALSE))=FALSE,"",IF(ISNUMBER(#REF!),(#REF!-VLOOKUP($B566,Stats!$A$2:$AA$19,13,FALSE))/VLOOKUP($B566,Stats!$A$2:$AA$19,27,FALSE),""))</f>
        <v/>
      </c>
      <c r="BO566" s="46" t="str">
        <f>IF(ISNUMBER(VLOOKUP($B566,Stats!$A$2:$AA$19,2,FALSE))=FALSE,"",IF(ISNUMBER(#REF!),(#REF!-VLOOKUP($B566,Stats!$A$2:$AA$19,14,FALSE))/VLOOKUP($B566,Stats!$A$2:$AB$19,28,FALSE),""))</f>
        <v/>
      </c>
      <c r="BP566" s="46"/>
      <c r="BQ566" s="46">
        <f>IF(ISNUMBER(VLOOKUP($B566,Stats!$A$2:$AA$19,2,FALSE))=FALSE,"",IF(ISNUMBER(BM566),BM566,(VLOOKUP($B566,Stats!$A$2:$AT$19,46,FALSE)-VLOOKUP($B566,Stats!$A$2:$AA$19,12,FALSE))/VLOOKUP($B566,Stats!$A$2:$AA$19,26,FALSE)))</f>
        <v>-0.62502420187668528</v>
      </c>
      <c r="BR566" s="51">
        <f t="shared" si="114"/>
        <v>-0.62502420187668528</v>
      </c>
      <c r="BS566" s="32" t="str">
        <f t="shared" si="109"/>
        <v>10977_201424</v>
      </c>
      <c r="BT566" s="53">
        <f t="shared" si="110"/>
        <v>5.3350154478588485E-2</v>
      </c>
    </row>
    <row r="567" spans="1:72" x14ac:dyDescent="0.15">
      <c r="A567" s="16">
        <v>10977</v>
      </c>
      <c r="B567" s="17">
        <v>201425</v>
      </c>
      <c r="C567" s="3">
        <v>0</v>
      </c>
      <c r="D567" s="23">
        <v>-7.2631741616443479E-3</v>
      </c>
      <c r="E567" s="18">
        <v>1.2941732262056391E-3</v>
      </c>
      <c r="F567" s="24">
        <v>1</v>
      </c>
      <c r="G567" s="24">
        <v>9</v>
      </c>
      <c r="H567" s="20">
        <v>2.4118882751107407E-3</v>
      </c>
      <c r="I567" s="20">
        <v>-1.0768196321852368E-3</v>
      </c>
      <c r="J567" s="24">
        <v>1</v>
      </c>
      <c r="K567" s="24">
        <v>6</v>
      </c>
      <c r="L567" s="20">
        <v>2.4118882751107407E-3</v>
      </c>
      <c r="M567" s="20">
        <v>-2.5565540749921123E-3</v>
      </c>
      <c r="N567" s="19">
        <v>1.2937000000000001</v>
      </c>
      <c r="O567" s="19">
        <v>1</v>
      </c>
      <c r="P567" s="25">
        <v>41974</v>
      </c>
      <c r="Q567" s="20">
        <v>-6.8794929272629757E-3</v>
      </c>
      <c r="R567" s="25">
        <v>41985</v>
      </c>
      <c r="S567" s="25">
        <f>IF(ISNUMBER(R567),VLOOKUP(B567,Index!$B$3:$AB$18,27,FALSE),"")</f>
        <v>41982</v>
      </c>
      <c r="T567" s="25">
        <f>IF(ISNUMBER($R567),VLOOKUP($B567,Index!$B$21:$AB$36,27,FALSE),"")</f>
        <v>41982</v>
      </c>
      <c r="U567" s="25">
        <f>IF(ISNUMBER($R567),VLOOKUP($B567,Index!$B$39:$AB$54,27,FALSE),"")</f>
        <v>41982</v>
      </c>
      <c r="W567" s="18">
        <v>-0.21789522484933044</v>
      </c>
      <c r="X567" s="19">
        <v>0.1</v>
      </c>
      <c r="Y567" s="18">
        <v>2.4555210489708788E-2</v>
      </c>
      <c r="Z567" s="19">
        <f t="shared" si="111"/>
        <v>3</v>
      </c>
      <c r="AA567" s="21" t="s">
        <v>25</v>
      </c>
      <c r="AB567" s="28"/>
      <c r="AC567" s="18">
        <v>4.7478329012140268E-2</v>
      </c>
      <c r="AD567" s="19">
        <v>1.0000000000000002E-2</v>
      </c>
      <c r="AE567" s="18">
        <v>6.0295836219390454E-4</v>
      </c>
      <c r="AF567" s="19">
        <f t="shared" si="112"/>
        <v>9</v>
      </c>
      <c r="AG567" s="21" t="s">
        <v>25</v>
      </c>
      <c r="AH567" s="28"/>
      <c r="AK567" t="str">
        <f t="shared" si="119"/>
        <v/>
      </c>
      <c r="AL567" t="str">
        <f t="shared" si="119"/>
        <v/>
      </c>
      <c r="AM567" t="str">
        <f t="shared" si="119"/>
        <v/>
      </c>
      <c r="AN567" t="str">
        <f t="shared" si="119"/>
        <v/>
      </c>
      <c r="AO567" t="str">
        <f t="shared" si="119"/>
        <v/>
      </c>
      <c r="AP567" t="str">
        <f t="shared" si="119"/>
        <v/>
      </c>
      <c r="AQ567" t="str">
        <f t="shared" si="119"/>
        <v/>
      </c>
      <c r="AR567" t="str">
        <f t="shared" si="119"/>
        <v/>
      </c>
      <c r="AS567" t="str">
        <f t="shared" si="119"/>
        <v/>
      </c>
      <c r="AT567" t="str">
        <f t="shared" si="119"/>
        <v/>
      </c>
      <c r="AU567" t="str">
        <f t="shared" si="119"/>
        <v/>
      </c>
      <c r="AV567" t="str">
        <f t="shared" si="119"/>
        <v/>
      </c>
      <c r="AW567" t="str">
        <f t="shared" si="119"/>
        <v/>
      </c>
      <c r="AX567" t="str">
        <f t="shared" si="119"/>
        <v/>
      </c>
      <c r="AZ567" s="46">
        <f>IF(ISNUMBER(VLOOKUP($B567,Stats!$A$2:$AA$19,2,FALSE))=FALSE,"",IF(ISNUMBER(W567),(W567-VLOOKUP($B567,Stats!$A$2:$AA$19,2,FALSE))/VLOOKUP($B567,Stats!$A$2:$AA$19,16,FALSE),""))</f>
        <v>-0.8062763214973806</v>
      </c>
      <c r="BA567" s="46">
        <f>IF(ISNUMBER(VLOOKUP($B567,Stats!$A$2:$AA$19,2,FALSE))=FALSE,"",IF(ISNUMBER(X567),(X567-VLOOKUP($B567,Stats!$A$2:$AA$19,3,FALSE))/VLOOKUP($B567,Stats!$A$2:$AA$19,17,FALSE),""))</f>
        <v>-3.3764859489869488</v>
      </c>
      <c r="BB567" s="46"/>
      <c r="BC567" s="46"/>
      <c r="BD567" s="44">
        <f t="shared" si="108"/>
        <v>-1.9031381607486904</v>
      </c>
      <c r="BE567" s="46">
        <f>IF(ISNUMBER(VLOOKUP($B567,Stats!$A$2:$AA$19,2,FALSE))=FALSE,"",IF(ISNUMBER(Y567),(Y567-VLOOKUP($B567,Stats!$A$2:$AA$19,5,FALSE))/VLOOKUP($B567,Stats!$A$2:$AA$19,19,FALSE),""))</f>
        <v>-1.4201326723246164</v>
      </c>
      <c r="BF567" s="46"/>
      <c r="BG567" s="46"/>
      <c r="BH567" s="46">
        <f>IF(ISNUMBER(VLOOKUP($B567,Stats!$A$2:$AA$19,2,FALSE))=FALSE,"",IF(ISNUMBER(Z567),(Z567-VLOOKUP($B567,Stats!$A$2:$AA$19,8,FALSE))/VLOOKUP($B567,Stats!$A$2:$AA$19,22,FALSE),""))</f>
        <v>2.1893812400132417</v>
      </c>
      <c r="BI567" s="46" t="str">
        <f>IF(ISNUMBER(VLOOKUP($B567,Stats!$A$2:$AA$19,2,FALSE))=FALSE,"",IF(ISNUMBER(#REF!),(#REF!-VLOOKUP($B567,Stats!$A$2:$AA$19,9,FALSE))/VLOOKUP($B567,Stats!$A$2:$AA$19,23,FALSE),""))</f>
        <v/>
      </c>
      <c r="BJ567" s="46" t="str">
        <f>IF(ISNUMBER(VLOOKUP($B567,Stats!$A$2:$AA$19,2,FALSE))=FALSE,"",IF(ISNUMBER(#REF!),(#REF!-VLOOKUP($B567,Stats!$A$2:$AA$19,10,FALSE))/VLOOKUP($B567,Stats!$A$2:$AA$19,24,FALSE),""))</f>
        <v/>
      </c>
      <c r="BK567" s="44">
        <f t="shared" si="113"/>
        <v>1.6509072426312039</v>
      </c>
      <c r="BL567" s="46" t="str">
        <f>IF(ISNUMBER(VLOOKUP($B567,Stats!$A$2:$AA$19,2,FALSE))=FALSE,"",IF(ISNUMBER(#REF!),(#REF!-VLOOKUP($B567,Stats!$A$2:$AA$19,11,FALSE))/VLOOKUP($B567,Stats!$A$2:$AA$19,25,FALSE),""))</f>
        <v/>
      </c>
      <c r="BM567" s="46" t="str">
        <f>IF(ISNUMBER(VLOOKUP($B567,Stats!$A$2:$AA$19,2,FALSE))=FALSE,"",IF(ISNUMBER(AA567),(AA567-VLOOKUP($B567,Stats!$A$2:$AA$19,12,FALSE))/VLOOKUP($B567,Stats!$A$2:$AA$19,26,FALSE),""))</f>
        <v/>
      </c>
      <c r="BN567" s="46" t="str">
        <f>IF(ISNUMBER(VLOOKUP($B567,Stats!$A$2:$AA$19,2,FALSE))=FALSE,"",IF(ISNUMBER(#REF!),(#REF!-VLOOKUP($B567,Stats!$A$2:$AA$19,13,FALSE))/VLOOKUP($B567,Stats!$A$2:$AA$19,27,FALSE),""))</f>
        <v/>
      </c>
      <c r="BO567" s="46" t="str">
        <f>IF(ISNUMBER(VLOOKUP($B567,Stats!$A$2:$AA$19,2,FALSE))=FALSE,"",IF(ISNUMBER(#REF!),(#REF!-VLOOKUP($B567,Stats!$A$2:$AA$19,14,FALSE))/VLOOKUP($B567,Stats!$A$2:$AB$19,28,FALSE),""))</f>
        <v/>
      </c>
      <c r="BP567" s="46"/>
      <c r="BQ567" s="46">
        <f>IF(ISNUMBER(VLOOKUP($B567,Stats!$A$2:$AA$19,2,FALSE))=FALSE,"",IF(ISNUMBER(BM567),BM567,(VLOOKUP($B567,Stats!$A$2:$AT$19,46,FALSE)-VLOOKUP($B567,Stats!$A$2:$AA$19,12,FALSE))/VLOOKUP($B567,Stats!$A$2:$AA$19,26,FALSE)))</f>
        <v>-0.79776266374979832</v>
      </c>
      <c r="BR567" s="51">
        <f t="shared" si="114"/>
        <v>-0.79776266374979832</v>
      </c>
      <c r="BS567" s="32" t="str">
        <f t="shared" si="109"/>
        <v>10977_201425</v>
      </c>
      <c r="BT567" s="53">
        <f t="shared" si="110"/>
        <v>0.45036418067902456</v>
      </c>
    </row>
    <row r="568" spans="1:72" x14ac:dyDescent="0.15">
      <c r="A568" s="16">
        <v>10977</v>
      </c>
      <c r="B568" s="17">
        <v>201426</v>
      </c>
      <c r="C568" s="3">
        <v>0</v>
      </c>
      <c r="D568" s="23">
        <v>-3.7359900373598043E-3</v>
      </c>
      <c r="E568" s="18">
        <v>3.8653248759178893E-3</v>
      </c>
      <c r="F568" s="24">
        <v>6</v>
      </c>
      <c r="G568" s="24">
        <v>4</v>
      </c>
      <c r="H568" s="20">
        <v>1.741497337509575E-3</v>
      </c>
      <c r="I568" s="20">
        <v>-3.5309351309193437E-3</v>
      </c>
      <c r="J568" s="24">
        <v>2</v>
      </c>
      <c r="K568" s="24">
        <v>1</v>
      </c>
      <c r="L568" s="20">
        <v>3.3706984400720952E-3</v>
      </c>
      <c r="M568" s="20">
        <v>-1.0040473225404689E-2</v>
      </c>
      <c r="N568" s="19">
        <v>1.28</v>
      </c>
      <c r="O568" s="19">
        <v>1.0063684251906597</v>
      </c>
      <c r="P568" s="25">
        <v>41999</v>
      </c>
      <c r="Q568" s="20">
        <v>-2.6708562450902251E-3</v>
      </c>
      <c r="R568" s="25">
        <v>41990</v>
      </c>
      <c r="S568" s="25">
        <f>IF(ISNUMBER(R568),VLOOKUP(B568,Index!$B$3:$AB$18,27,FALSE),"")</f>
        <v>41997</v>
      </c>
      <c r="T568" s="25">
        <f>IF(ISNUMBER($R568),VLOOKUP($B568,Index!$B$21:$AB$36,27,FALSE),"")</f>
        <v>41996</v>
      </c>
      <c r="U568" s="25">
        <f>IF(ISNUMBER($R568),VLOOKUP($B568,Index!$B$39:$AB$54,27,FALSE),"")</f>
        <v>41996</v>
      </c>
      <c r="W568" s="18">
        <v>-0.11207970112079413</v>
      </c>
      <c r="X568" s="19">
        <v>0.6</v>
      </c>
      <c r="Y568" s="18">
        <v>7.3339383026449531E-2</v>
      </c>
      <c r="Z568" s="19">
        <f t="shared" si="111"/>
        <v>7</v>
      </c>
      <c r="AA568" s="21" t="s">
        <v>25</v>
      </c>
      <c r="AB568" s="28"/>
      <c r="AC568" s="18">
        <v>1.256185940332654E-2</v>
      </c>
      <c r="AD568" s="19">
        <v>0.36</v>
      </c>
      <c r="AE568" s="18">
        <v>5.378665102700274E-3</v>
      </c>
      <c r="AF568" s="19">
        <f t="shared" si="112"/>
        <v>49</v>
      </c>
      <c r="AG568" s="21" t="s">
        <v>25</v>
      </c>
      <c r="AH568" s="28"/>
      <c r="AK568" t="str">
        <f t="shared" si="119"/>
        <v/>
      </c>
      <c r="AL568" t="str">
        <f t="shared" si="119"/>
        <v/>
      </c>
      <c r="AM568" t="str">
        <f t="shared" si="119"/>
        <v/>
      </c>
      <c r="AN568" t="str">
        <f t="shared" si="119"/>
        <v/>
      </c>
      <c r="AO568" t="str">
        <f t="shared" si="119"/>
        <v/>
      </c>
      <c r="AP568" t="str">
        <f t="shared" si="119"/>
        <v/>
      </c>
      <c r="AQ568" t="str">
        <f t="shared" si="119"/>
        <v/>
      </c>
      <c r="AR568" t="str">
        <f t="shared" si="119"/>
        <v/>
      </c>
      <c r="AS568" t="str">
        <f t="shared" si="119"/>
        <v/>
      </c>
      <c r="AT568" t="str">
        <f t="shared" si="119"/>
        <v/>
      </c>
      <c r="AU568" t="str">
        <f t="shared" si="119"/>
        <v/>
      </c>
      <c r="AV568" t="str">
        <f t="shared" si="119"/>
        <v/>
      </c>
      <c r="AW568" t="str">
        <f t="shared" si="119"/>
        <v/>
      </c>
      <c r="AX568" t="str">
        <f t="shared" si="119"/>
        <v/>
      </c>
      <c r="AZ568" s="46">
        <f>IF(ISNUMBER(VLOOKUP($B568,Stats!$A$2:$AA$19,2,FALSE))=FALSE,"",IF(ISNUMBER(W568),(W568-VLOOKUP($B568,Stats!$A$2:$AA$19,2,FALSE))/VLOOKUP($B568,Stats!$A$2:$AA$19,16,FALSE),""))</f>
        <v>-0.50452144168102364</v>
      </c>
      <c r="BA568" s="46">
        <f>IF(ISNUMBER(VLOOKUP($B568,Stats!$A$2:$AA$19,2,FALSE))=FALSE,"",IF(ISNUMBER(X568),(X568-VLOOKUP($B568,Stats!$A$2:$AA$19,3,FALSE))/VLOOKUP($B568,Stats!$A$2:$AA$19,17,FALSE),""))</f>
        <v>0.11585391847087115</v>
      </c>
      <c r="BB568" s="46"/>
      <c r="BC568" s="46"/>
      <c r="BD568" s="44">
        <f t="shared" si="108"/>
        <v>-0.19433376160507626</v>
      </c>
      <c r="BE568" s="46">
        <f>IF(ISNUMBER(VLOOKUP($B568,Stats!$A$2:$AA$19,2,FALSE))=FALSE,"",IF(ISNUMBER(Y568),(Y568-VLOOKUP($B568,Stats!$A$2:$AA$19,5,FALSE))/VLOOKUP($B568,Stats!$A$2:$AA$19,19,FALSE),""))</f>
        <v>-1.0524311688133723</v>
      </c>
      <c r="BF568" s="46"/>
      <c r="BG568" s="46"/>
      <c r="BH568" s="46">
        <f>IF(ISNUMBER(VLOOKUP($B568,Stats!$A$2:$AA$19,2,FALSE))=FALSE,"",IF(ISNUMBER(Z568),(Z568-VLOOKUP($B568,Stats!$A$2:$AA$19,8,FALSE))/VLOOKUP($B568,Stats!$A$2:$AA$19,22,FALSE),""))</f>
        <v>2.9003222696250877</v>
      </c>
      <c r="BI568" s="46" t="str">
        <f>IF(ISNUMBER(VLOOKUP($B568,Stats!$A$2:$AA$19,2,FALSE))=FALSE,"",IF(ISNUMBER(#REF!),(#REF!-VLOOKUP($B568,Stats!$A$2:$AA$19,9,FALSE))/VLOOKUP($B568,Stats!$A$2:$AA$19,23,FALSE),""))</f>
        <v/>
      </c>
      <c r="BJ568" s="46" t="str">
        <f>IF(ISNUMBER(VLOOKUP($B568,Stats!$A$2:$AA$19,2,FALSE))=FALSE,"",IF(ISNUMBER(#REF!),(#REF!-VLOOKUP($B568,Stats!$A$2:$AA$19,10,FALSE))/VLOOKUP($B568,Stats!$A$2:$AA$19,24,FALSE),""))</f>
        <v/>
      </c>
      <c r="BK568" s="44">
        <f t="shared" si="113"/>
        <v>1.6067984990568869</v>
      </c>
      <c r="BL568" s="46" t="str">
        <f>IF(ISNUMBER(VLOOKUP($B568,Stats!$A$2:$AA$19,2,FALSE))=FALSE,"",IF(ISNUMBER(#REF!),(#REF!-VLOOKUP($B568,Stats!$A$2:$AA$19,11,FALSE))/VLOOKUP($B568,Stats!$A$2:$AA$19,25,FALSE),""))</f>
        <v/>
      </c>
      <c r="BM568" s="46" t="str">
        <f>IF(ISNUMBER(VLOOKUP($B568,Stats!$A$2:$AA$19,2,FALSE))=FALSE,"",IF(ISNUMBER(AA568),(AA568-VLOOKUP($B568,Stats!$A$2:$AA$19,12,FALSE))/VLOOKUP($B568,Stats!$A$2:$AA$19,26,FALSE),""))</f>
        <v/>
      </c>
      <c r="BN568" s="46" t="str">
        <f>IF(ISNUMBER(VLOOKUP($B568,Stats!$A$2:$AA$19,2,FALSE))=FALSE,"",IF(ISNUMBER(#REF!),(#REF!-VLOOKUP($B568,Stats!$A$2:$AA$19,13,FALSE))/VLOOKUP($B568,Stats!$A$2:$AA$19,27,FALSE),""))</f>
        <v/>
      </c>
      <c r="BO568" s="46" t="str">
        <f>IF(ISNUMBER(VLOOKUP($B568,Stats!$A$2:$AA$19,2,FALSE))=FALSE,"",IF(ISNUMBER(#REF!),(#REF!-VLOOKUP($B568,Stats!$A$2:$AA$19,14,FALSE))/VLOOKUP($B568,Stats!$A$2:$AB$19,28,FALSE),""))</f>
        <v/>
      </c>
      <c r="BP568" s="46"/>
      <c r="BQ568" s="46">
        <f>IF(ISNUMBER(VLOOKUP($B568,Stats!$A$2:$AA$19,2,FALSE))=FALSE,"",IF(ISNUMBER(BM568),BM568,(VLOOKUP($B568,Stats!$A$2:$AT$19,46,FALSE)-VLOOKUP($B568,Stats!$A$2:$AA$19,12,FALSE))/VLOOKUP($B568,Stats!$A$2:$AA$19,26,FALSE)))</f>
        <v>-0.61108963630174951</v>
      </c>
      <c r="BR568" s="51">
        <f t="shared" si="114"/>
        <v>-0.61108963630174951</v>
      </c>
      <c r="BS568" s="32" t="str">
        <f t="shared" si="109"/>
        <v>10977_201426</v>
      </c>
      <c r="BT568" s="53">
        <f t="shared" si="110"/>
        <v>0.80299441985276698</v>
      </c>
    </row>
    <row r="569" spans="1:72" x14ac:dyDescent="0.15">
      <c r="A569" s="16">
        <v>10977</v>
      </c>
      <c r="B569" s="17">
        <v>201427</v>
      </c>
      <c r="C569" s="3">
        <v>0</v>
      </c>
      <c r="D569" s="23">
        <v>8.8281249999999645E-3</v>
      </c>
      <c r="E569" s="18">
        <v>4.1068522952266776E-3</v>
      </c>
      <c r="F569" s="24">
        <v>3</v>
      </c>
      <c r="G569" s="24">
        <v>0</v>
      </c>
      <c r="H569" s="20">
        <v>2.939688246139438E-3</v>
      </c>
      <c r="I569" s="20" t="s">
        <v>25</v>
      </c>
      <c r="J569" s="24">
        <v>3</v>
      </c>
      <c r="K569" s="24">
        <v>0</v>
      </c>
      <c r="L569" s="20">
        <v>7.6562499999999201E-3</v>
      </c>
      <c r="M569" s="20">
        <v>1.5506280043409149E-4</v>
      </c>
      <c r="N569" s="19">
        <v>1.2912999999999999</v>
      </c>
      <c r="O569" s="19">
        <v>1.0011629710032561</v>
      </c>
      <c r="P569" s="25">
        <v>42004</v>
      </c>
      <c r="Q569" s="20">
        <v>0</v>
      </c>
      <c r="R569" s="25">
        <v>42002</v>
      </c>
      <c r="S569" s="25">
        <f>IF(ISNUMBER(R569),VLOOKUP(B569,Index!$B$3:$AB$18,27,FALSE),"")</f>
        <v>42002</v>
      </c>
      <c r="T569" s="25">
        <f>IF(ISNUMBER($R569),VLOOKUP($B569,Index!$B$21:$AB$36,27,FALSE),"")</f>
        <v>42003</v>
      </c>
      <c r="U569" s="25">
        <f>IF(ISNUMBER($R569),VLOOKUP($B569,Index!$B$39:$AB$54,27,FALSE),"")</f>
        <v>42003</v>
      </c>
      <c r="W569" s="18">
        <v>1.0593749999999957</v>
      </c>
      <c r="X569" s="19">
        <v>1</v>
      </c>
      <c r="Y569" s="18">
        <v>7.7922043600839333E-2</v>
      </c>
      <c r="Z569" s="19">
        <f t="shared" si="111"/>
        <v>0</v>
      </c>
      <c r="AA569" s="21" t="s">
        <v>25</v>
      </c>
      <c r="AB569" s="28"/>
      <c r="AC569" s="18">
        <v>1.1222753906249909</v>
      </c>
      <c r="AD569" s="19">
        <v>1</v>
      </c>
      <c r="AE569" s="18">
        <v>6.0718448789311057E-3</v>
      </c>
      <c r="AF569" s="19">
        <f t="shared" si="112"/>
        <v>0</v>
      </c>
      <c r="AG569" s="21" t="s">
        <v>25</v>
      </c>
      <c r="AH569" s="28"/>
      <c r="AK569" t="str">
        <f t="shared" si="119"/>
        <v/>
      </c>
      <c r="AL569" t="str">
        <f t="shared" si="119"/>
        <v/>
      </c>
      <c r="AM569" t="str">
        <f t="shared" si="119"/>
        <v/>
      </c>
      <c r="AN569" t="str">
        <f t="shared" si="119"/>
        <v/>
      </c>
      <c r="AO569" t="str">
        <f t="shared" si="119"/>
        <v/>
      </c>
      <c r="AP569" t="str">
        <f t="shared" si="119"/>
        <v/>
      </c>
      <c r="AQ569" t="str">
        <f t="shared" si="119"/>
        <v/>
      </c>
      <c r="AR569" t="str">
        <f t="shared" si="119"/>
        <v/>
      </c>
      <c r="AS569" t="str">
        <f t="shared" si="119"/>
        <v/>
      </c>
      <c r="AT569" t="str">
        <f t="shared" si="119"/>
        <v/>
      </c>
      <c r="AU569" t="str">
        <f t="shared" si="119"/>
        <v/>
      </c>
      <c r="AV569" t="str">
        <f t="shared" si="119"/>
        <v/>
      </c>
      <c r="AW569" t="str">
        <f t="shared" si="119"/>
        <v/>
      </c>
      <c r="AX569" t="str">
        <f t="shared" si="119"/>
        <v/>
      </c>
      <c r="AZ569" s="46">
        <f>IF(ISNUMBER(VLOOKUP($B569,Stats!$A$2:$AA$19,2,FALSE))=FALSE,"",IF(ISNUMBER(W569),(W569-VLOOKUP($B569,Stats!$A$2:$AA$19,2,FALSE))/VLOOKUP($B569,Stats!$A$2:$AA$19,16,FALSE),""))</f>
        <v>8.1615735101814621E-2</v>
      </c>
      <c r="BA569" s="46">
        <f>IF(ISNUMBER(VLOOKUP($B569,Stats!$A$2:$AA$19,2,FALSE))=FALSE,"",IF(ISNUMBER(X569),(X569-VLOOKUP($B569,Stats!$A$2:$AA$19,3,FALSE))/VLOOKUP($B569,Stats!$A$2:$AA$19,17,FALSE),""))</f>
        <v>1.4327788106821593</v>
      </c>
      <c r="BB569" s="46"/>
      <c r="BC569" s="46"/>
      <c r="BD569" s="44">
        <f t="shared" si="108"/>
        <v>0.75719727289198691</v>
      </c>
      <c r="BE569" s="46">
        <f>IF(ISNUMBER(VLOOKUP($B569,Stats!$A$2:$AA$19,2,FALSE))=FALSE,"",IF(ISNUMBER(Y569),(Y569-VLOOKUP($B569,Stats!$A$2:$AA$19,5,FALSE))/VLOOKUP($B569,Stats!$A$2:$AA$19,19,FALSE),""))</f>
        <v>-0.82600865689328529</v>
      </c>
      <c r="BF569" s="46"/>
      <c r="BG569" s="46"/>
      <c r="BH569" s="46">
        <f>IF(ISNUMBER(VLOOKUP($B569,Stats!$A$2:$AA$19,2,FALSE))=FALSE,"",IF(ISNUMBER(Z569),(Z569-VLOOKUP($B569,Stats!$A$2:$AA$19,8,FALSE))/VLOOKUP($B569,Stats!$A$2:$AA$19,22,FALSE),""))</f>
        <v>-1.3068976797370631</v>
      </c>
      <c r="BI569" s="46" t="str">
        <f>IF(ISNUMBER(VLOOKUP($B569,Stats!$A$2:$AA$19,2,FALSE))=FALSE,"",IF(ISNUMBER(#REF!),(#REF!-VLOOKUP($B569,Stats!$A$2:$AA$19,9,FALSE))/VLOOKUP($B569,Stats!$A$2:$AA$19,23,FALSE),""))</f>
        <v/>
      </c>
      <c r="BJ569" s="46" t="str">
        <f>IF(ISNUMBER(VLOOKUP($B569,Stats!$A$2:$AA$19,2,FALSE))=FALSE,"",IF(ISNUMBER(#REF!),(#REF!-VLOOKUP($B569,Stats!$A$2:$AA$19,10,FALSE))/VLOOKUP($B569,Stats!$A$2:$AA$19,24,FALSE),""))</f>
        <v/>
      </c>
      <c r="BK569" s="44">
        <f t="shared" si="113"/>
        <v>0.18613675590418083</v>
      </c>
      <c r="BL569" s="46" t="str">
        <f>IF(ISNUMBER(VLOOKUP($B569,Stats!$A$2:$AA$19,2,FALSE))=FALSE,"",IF(ISNUMBER(#REF!),(#REF!-VLOOKUP($B569,Stats!$A$2:$AA$19,11,FALSE))/VLOOKUP($B569,Stats!$A$2:$AA$19,25,FALSE),""))</f>
        <v/>
      </c>
      <c r="BM569" s="46" t="str">
        <f>IF(ISNUMBER(VLOOKUP($B569,Stats!$A$2:$AA$19,2,FALSE))=FALSE,"",IF(ISNUMBER(AA569),(AA569-VLOOKUP($B569,Stats!$A$2:$AA$19,12,FALSE))/VLOOKUP($B569,Stats!$A$2:$AA$19,26,FALSE),""))</f>
        <v/>
      </c>
      <c r="BN569" s="46" t="str">
        <f>IF(ISNUMBER(VLOOKUP($B569,Stats!$A$2:$AA$19,2,FALSE))=FALSE,"",IF(ISNUMBER(#REF!),(#REF!-VLOOKUP($B569,Stats!$A$2:$AA$19,13,FALSE))/VLOOKUP($B569,Stats!$A$2:$AA$19,27,FALSE),""))</f>
        <v/>
      </c>
      <c r="BO569" s="46" t="str">
        <f>IF(ISNUMBER(VLOOKUP($B569,Stats!$A$2:$AA$19,2,FALSE))=FALSE,"",IF(ISNUMBER(#REF!),(#REF!-VLOOKUP($B569,Stats!$A$2:$AA$19,14,FALSE))/VLOOKUP($B569,Stats!$A$2:$AB$19,28,FALSE),""))</f>
        <v/>
      </c>
      <c r="BP569" s="46"/>
      <c r="BQ569" s="46">
        <f>IF(ISNUMBER(VLOOKUP($B569,Stats!$A$2:$AA$19,2,FALSE))=FALSE,"",IF(ISNUMBER(BM569),BM569,(VLOOKUP($B569,Stats!$A$2:$AT$19,46,FALSE)-VLOOKUP($B569,Stats!$A$2:$AA$19,12,FALSE))/VLOOKUP($B569,Stats!$A$2:$AA$19,26,FALSE)))</f>
        <v>-0.46642635650749076</v>
      </c>
      <c r="BR569" s="51">
        <f t="shared" si="114"/>
        <v>-0.46642635650749076</v>
      </c>
      <c r="BS569" s="32" t="str">
        <f t="shared" si="109"/>
        <v>10977_201427</v>
      </c>
      <c r="BT569" s="53">
        <f t="shared" si="110"/>
        <v>0.16983623681940774</v>
      </c>
    </row>
    <row r="570" spans="1:72" x14ac:dyDescent="0.15">
      <c r="A570" s="16">
        <v>10977</v>
      </c>
      <c r="B570" s="17">
        <v>201501</v>
      </c>
      <c r="C570" s="3">
        <v>0</v>
      </c>
      <c r="D570" s="23">
        <v>-7.7441338186312603E-4</v>
      </c>
      <c r="E570" s="18">
        <v>1.3214459000238355E-3</v>
      </c>
      <c r="F570" s="24">
        <v>1</v>
      </c>
      <c r="G570" s="24">
        <v>4</v>
      </c>
      <c r="H570" s="20">
        <v>2.0134747928446384E-3</v>
      </c>
      <c r="I570" s="20">
        <v>-6.9615943711529016E-4</v>
      </c>
      <c r="J570" s="24">
        <v>1</v>
      </c>
      <c r="K570" s="24">
        <v>4</v>
      </c>
      <c r="L570" s="20">
        <v>2.0134747928446384E-3</v>
      </c>
      <c r="M570" s="20">
        <v>-1.3911430558776194E-3</v>
      </c>
      <c r="N570" s="19">
        <v>1.2939000000000001</v>
      </c>
      <c r="O570" s="19">
        <v>1</v>
      </c>
      <c r="P570" s="25">
        <v>42009</v>
      </c>
      <c r="Q570" s="20">
        <v>-2.7822861117552389E-3</v>
      </c>
      <c r="R570" s="25">
        <v>42013</v>
      </c>
      <c r="S570" s="25">
        <f>IF(ISNUMBER(R570),VLOOKUP(B570,Index!$B$3:$AB$18,27,FALSE),"")</f>
        <v>42013</v>
      </c>
      <c r="T570" s="25">
        <f>IF(ISNUMBER($R570),VLOOKUP($B570,Index!$B$21:$AB$36,27,FALSE),"")</f>
        <v>42013</v>
      </c>
      <c r="U570" s="25">
        <f>IF(ISNUMBER($R570),VLOOKUP($B570,Index!$B$39:$AB$54,27,FALSE),"")</f>
        <v>42011</v>
      </c>
      <c r="W570" s="18">
        <v>-5.5757763494145074E-2</v>
      </c>
      <c r="X570" s="19">
        <v>0.2</v>
      </c>
      <c r="Y570" s="18">
        <v>2.5072673092598835E-2</v>
      </c>
      <c r="Z570" s="19">
        <f t="shared" si="111"/>
        <v>0</v>
      </c>
      <c r="AA570" s="21" t="s">
        <v>25</v>
      </c>
      <c r="AB570" s="28"/>
      <c r="AC570" s="18">
        <v>3.1089281898690172E-3</v>
      </c>
      <c r="AD570" s="19">
        <v>4.0000000000000008E-2</v>
      </c>
      <c r="AE570" s="18">
        <v>6.2863893600832959E-4</v>
      </c>
      <c r="AF570" s="19">
        <f t="shared" si="112"/>
        <v>0</v>
      </c>
      <c r="AG570" s="21" t="s">
        <v>25</v>
      </c>
      <c r="AH570" s="28"/>
      <c r="AK570" t="str">
        <f t="shared" si="119"/>
        <v/>
      </c>
      <c r="AL570" t="str">
        <f t="shared" si="119"/>
        <v/>
      </c>
      <c r="AM570" t="str">
        <f t="shared" si="119"/>
        <v/>
      </c>
      <c r="AN570" t="str">
        <f t="shared" si="119"/>
        <v/>
      </c>
      <c r="AO570" t="str">
        <f t="shared" si="119"/>
        <v/>
      </c>
      <c r="AP570" t="str">
        <f t="shared" si="119"/>
        <v/>
      </c>
      <c r="AQ570" t="str">
        <f t="shared" si="119"/>
        <v/>
      </c>
      <c r="AR570" t="str">
        <f t="shared" si="119"/>
        <v/>
      </c>
      <c r="AS570" t="str">
        <f t="shared" si="119"/>
        <v/>
      </c>
      <c r="AT570" t="str">
        <f t="shared" si="119"/>
        <v/>
      </c>
      <c r="AU570" t="str">
        <f t="shared" si="119"/>
        <v/>
      </c>
      <c r="AV570" t="str">
        <f t="shared" si="119"/>
        <v/>
      </c>
      <c r="AW570" t="str">
        <f t="shared" si="119"/>
        <v/>
      </c>
      <c r="AX570" t="str">
        <f t="shared" si="119"/>
        <v/>
      </c>
      <c r="AZ570" s="46">
        <f>IF(ISNUMBER(VLOOKUP($B570,Stats!$A$2:$AA$19,2,FALSE))=FALSE,"",IF(ISNUMBER(W570),(W570-VLOOKUP($B570,Stats!$A$2:$AA$19,2,FALSE))/VLOOKUP($B570,Stats!$A$2:$AA$19,16,FALSE),""))</f>
        <v>-0.64262344053170384</v>
      </c>
      <c r="BA570" s="46">
        <f>IF(ISNUMBER(VLOOKUP($B570,Stats!$A$2:$AA$19,2,FALSE))=FALSE,"",IF(ISNUMBER(X570),(X570-VLOOKUP($B570,Stats!$A$2:$AA$19,3,FALSE))/VLOOKUP($B570,Stats!$A$2:$AA$19,17,FALSE),""))</f>
        <v>-1.9370678537105854</v>
      </c>
      <c r="BB570" s="46"/>
      <c r="BC570" s="46"/>
      <c r="BD570" s="44">
        <f t="shared" si="108"/>
        <v>-1.2898456471211446</v>
      </c>
      <c r="BE570" s="46">
        <f>IF(ISNUMBER(VLOOKUP($B570,Stats!$A$2:$AA$19,2,FALSE))=FALSE,"",IF(ISNUMBER(Y570),(Y570-VLOOKUP($B570,Stats!$A$2:$AA$19,5,FALSE))/VLOOKUP($B570,Stats!$A$2:$AA$19,19,FALSE),""))</f>
        <v>-1.2919428090449629</v>
      </c>
      <c r="BF570" s="46"/>
      <c r="BG570" s="46"/>
      <c r="BH570" s="46">
        <f>IF(ISNUMBER(VLOOKUP($B570,Stats!$A$2:$AA$19,2,FALSE))=FALSE,"",IF(ISNUMBER(Z570),(Z570-VLOOKUP($B570,Stats!$A$2:$AA$19,8,FALSE))/VLOOKUP($B570,Stats!$A$2:$AA$19,22,FALSE),""))</f>
        <v>-0.58823842946080296</v>
      </c>
      <c r="BI570" s="46" t="str">
        <f>IF(ISNUMBER(VLOOKUP($B570,Stats!$A$2:$AA$19,2,FALSE))=FALSE,"",IF(ISNUMBER(#REF!),(#REF!-VLOOKUP($B570,Stats!$A$2:$AA$19,9,FALSE))/VLOOKUP($B570,Stats!$A$2:$AA$19,23,FALSE),""))</f>
        <v/>
      </c>
      <c r="BJ570" s="46" t="str">
        <f>IF(ISNUMBER(VLOOKUP($B570,Stats!$A$2:$AA$19,2,FALSE))=FALSE,"",IF(ISNUMBER(#REF!),(#REF!-VLOOKUP($B570,Stats!$A$2:$AA$19,10,FALSE))/VLOOKUP($B570,Stats!$A$2:$AA$19,24,FALSE),""))</f>
        <v/>
      </c>
      <c r="BK570" s="44">
        <f t="shared" si="113"/>
        <v>0.72788843749323306</v>
      </c>
      <c r="BL570" s="46" t="str">
        <f>IF(ISNUMBER(VLOOKUP($B570,Stats!$A$2:$AA$19,2,FALSE))=FALSE,"",IF(ISNUMBER(#REF!),(#REF!-VLOOKUP($B570,Stats!$A$2:$AA$19,11,FALSE))/VLOOKUP($B570,Stats!$A$2:$AA$19,25,FALSE),""))</f>
        <v/>
      </c>
      <c r="BM570" s="46" t="str">
        <f>IF(ISNUMBER(VLOOKUP($B570,Stats!$A$2:$AA$19,2,FALSE))=FALSE,"",IF(ISNUMBER(AA570),(AA570-VLOOKUP($B570,Stats!$A$2:$AA$19,12,FALSE))/VLOOKUP($B570,Stats!$A$2:$AA$19,26,FALSE),""))</f>
        <v/>
      </c>
      <c r="BN570" s="46" t="str">
        <f>IF(ISNUMBER(VLOOKUP($B570,Stats!$A$2:$AA$19,2,FALSE))=FALSE,"",IF(ISNUMBER(#REF!),(#REF!-VLOOKUP($B570,Stats!$A$2:$AA$19,13,FALSE))/VLOOKUP($B570,Stats!$A$2:$AA$19,27,FALSE),""))</f>
        <v/>
      </c>
      <c r="BO570" s="46" t="str">
        <f>IF(ISNUMBER(VLOOKUP($B570,Stats!$A$2:$AA$19,2,FALSE))=FALSE,"",IF(ISNUMBER(#REF!),(#REF!-VLOOKUP($B570,Stats!$A$2:$AA$19,14,FALSE))/VLOOKUP($B570,Stats!$A$2:$AB$19,28,FALSE),""))</f>
        <v/>
      </c>
      <c r="BP570" s="46"/>
      <c r="BQ570" s="46">
        <f>IF(ISNUMBER(VLOOKUP($B570,Stats!$A$2:$AA$19,2,FALSE))=FALSE,"",IF(ISNUMBER(BM570),BM570,(VLOOKUP($B570,Stats!$A$2:$AT$19,46,FALSE)-VLOOKUP($B570,Stats!$A$2:$AA$19,12,FALSE))/VLOOKUP($B570,Stats!$A$2:$AA$19,26,FALSE)))</f>
        <v>-0.44163421963286131</v>
      </c>
      <c r="BR570" s="51">
        <f t="shared" si="114"/>
        <v>-0.44163421963286131</v>
      </c>
      <c r="BS570" s="32" t="str">
        <f t="shared" si="109"/>
        <v>10977_201501</v>
      </c>
      <c r="BT570" s="53">
        <f t="shared" si="110"/>
        <v>9.0437089145138636E-2</v>
      </c>
    </row>
    <row r="571" spans="1:72" x14ac:dyDescent="0.15">
      <c r="A571" s="16">
        <v>10977</v>
      </c>
      <c r="B571" s="17">
        <v>201502</v>
      </c>
      <c r="C571" s="3">
        <v>0</v>
      </c>
      <c r="D571" s="23">
        <v>1.6042780748663166E-2</v>
      </c>
      <c r="E571" s="18">
        <v>3.9862075549006969E-3</v>
      </c>
      <c r="F571" s="24">
        <v>9</v>
      </c>
      <c r="G571" s="24">
        <v>1</v>
      </c>
      <c r="H571" s="20">
        <v>1.9750786386993407E-3</v>
      </c>
      <c r="I571" s="20">
        <v>-1.7766105360729201E-3</v>
      </c>
      <c r="J571" s="24">
        <v>6</v>
      </c>
      <c r="K571" s="24">
        <v>1</v>
      </c>
      <c r="L571" s="20">
        <v>1.2592707045735452E-2</v>
      </c>
      <c r="M571" s="20">
        <v>-1.7766105360729201E-3</v>
      </c>
      <c r="N571" s="19">
        <v>1.3109999999999999</v>
      </c>
      <c r="O571" s="19">
        <v>1.0146273508242396</v>
      </c>
      <c r="P571" s="25">
        <v>42027</v>
      </c>
      <c r="Q571" s="20">
        <v>-1.7766105360729201E-3</v>
      </c>
      <c r="R571" s="25">
        <v>42019</v>
      </c>
      <c r="S571" s="25">
        <f>IF(ISNUMBER(R571),VLOOKUP(B571,Index!$B$3:$AB$18,27,FALSE),"")</f>
        <v>42023</v>
      </c>
      <c r="T571" s="25">
        <f>IF(ISNUMBER($R571),VLOOKUP($B571,Index!$B$21:$AB$36,27,FALSE),"")</f>
        <v>42023</v>
      </c>
      <c r="U571" s="25">
        <f>IF(ISNUMBER($R571),VLOOKUP($B571,Index!$B$39:$AB$54,27,FALSE),"")</f>
        <v>42027</v>
      </c>
      <c r="W571" s="18">
        <v>0.48128342245989497</v>
      </c>
      <c r="X571" s="19">
        <v>0.9</v>
      </c>
      <c r="Y571" s="18">
        <v>7.5632970597941357E-2</v>
      </c>
      <c r="Z571" s="19">
        <f t="shared" si="111"/>
        <v>4</v>
      </c>
      <c r="AA571" s="21">
        <v>9.0299930248779621</v>
      </c>
      <c r="AB571" s="28"/>
      <c r="AC571" s="18">
        <v>0.23163373273470975</v>
      </c>
      <c r="AD571" s="19">
        <v>0.81</v>
      </c>
      <c r="AE571" s="18">
        <v>5.720346241469062E-3</v>
      </c>
      <c r="AF571" s="19">
        <f t="shared" si="112"/>
        <v>16</v>
      </c>
      <c r="AG571" s="21">
        <v>81.540774029344647</v>
      </c>
      <c r="AH571" s="28"/>
      <c r="AK571" t="str">
        <f t="shared" si="119"/>
        <v/>
      </c>
      <c r="AL571" t="str">
        <f t="shared" si="119"/>
        <v/>
      </c>
      <c r="AM571" t="str">
        <f t="shared" si="119"/>
        <v/>
      </c>
      <c r="AN571" t="str">
        <f t="shared" si="119"/>
        <v/>
      </c>
      <c r="AO571" t="str">
        <f t="shared" si="119"/>
        <v/>
      </c>
      <c r="AP571" t="str">
        <f t="shared" si="119"/>
        <v/>
      </c>
      <c r="AQ571" t="str">
        <f t="shared" si="119"/>
        <v/>
      </c>
      <c r="AR571" t="str">
        <f t="shared" si="119"/>
        <v/>
      </c>
      <c r="AS571">
        <f t="shared" si="119"/>
        <v>9.0299930248779621</v>
      </c>
      <c r="AT571" t="str">
        <f t="shared" si="119"/>
        <v/>
      </c>
      <c r="AU571" t="str">
        <f t="shared" si="119"/>
        <v/>
      </c>
      <c r="AV571" t="str">
        <f t="shared" si="119"/>
        <v/>
      </c>
      <c r="AW571" t="str">
        <f t="shared" si="119"/>
        <v/>
      </c>
      <c r="AX571" t="str">
        <f t="shared" si="119"/>
        <v/>
      </c>
      <c r="AZ571" s="46">
        <f>IF(ISNUMBER(VLOOKUP($B571,Stats!$A$2:$AA$19,2,FALSE))=FALSE,"",IF(ISNUMBER(W571),(W571-VLOOKUP($B571,Stats!$A$2:$AA$19,2,FALSE))/VLOOKUP($B571,Stats!$A$2:$AA$19,16,FALSE),""))</f>
        <v>-0.32354511170501155</v>
      </c>
      <c r="BA571" s="46">
        <f>IF(ISNUMBER(VLOOKUP($B571,Stats!$A$2:$AA$19,2,FALSE))=FALSE,"",IF(ISNUMBER(X571),(X571-VLOOKUP($B571,Stats!$A$2:$AA$19,3,FALSE))/VLOOKUP($B571,Stats!$A$2:$AA$19,17,FALSE),""))</f>
        <v>2.1979835256439397</v>
      </c>
      <c r="BB571" s="46"/>
      <c r="BC571" s="46"/>
      <c r="BD571" s="44">
        <f t="shared" si="108"/>
        <v>0.93721920696946404</v>
      </c>
      <c r="BE571" s="46">
        <f>IF(ISNUMBER(VLOOKUP($B571,Stats!$A$2:$AA$19,2,FALSE))=FALSE,"",IF(ISNUMBER(Y571),(Y571-VLOOKUP($B571,Stats!$A$2:$AA$19,5,FALSE))/VLOOKUP($B571,Stats!$A$2:$AA$19,19,FALSE),""))</f>
        <v>-1.1249693523563253</v>
      </c>
      <c r="BF571" s="46"/>
      <c r="BG571" s="46"/>
      <c r="BH571" s="46">
        <f>IF(ISNUMBER(VLOOKUP($B571,Stats!$A$2:$AA$19,2,FALSE))=FALSE,"",IF(ISNUMBER(Z571),(Z571-VLOOKUP($B571,Stats!$A$2:$AA$19,8,FALSE))/VLOOKUP($B571,Stats!$A$2:$AA$19,22,FALSE),""))</f>
        <v>2.02323694795402</v>
      </c>
      <c r="BI571" s="46" t="str">
        <f>IF(ISNUMBER(VLOOKUP($B571,Stats!$A$2:$AA$19,2,FALSE))=FALSE,"",IF(ISNUMBER(#REF!),(#REF!-VLOOKUP($B571,Stats!$A$2:$AA$19,9,FALSE))/VLOOKUP($B571,Stats!$A$2:$AA$19,23,FALSE),""))</f>
        <v/>
      </c>
      <c r="BJ571" s="46" t="str">
        <f>IF(ISNUMBER(VLOOKUP($B571,Stats!$A$2:$AA$19,2,FALSE))=FALSE,"",IF(ISNUMBER(#REF!),(#REF!-VLOOKUP($B571,Stats!$A$2:$AA$19,10,FALSE))/VLOOKUP($B571,Stats!$A$2:$AA$19,24,FALSE),""))</f>
        <v/>
      </c>
      <c r="BK571" s="44">
        <f t="shared" si="113"/>
        <v>1.3944496310356338</v>
      </c>
      <c r="BL571" s="46" t="str">
        <f>IF(ISNUMBER(VLOOKUP($B571,Stats!$A$2:$AA$19,2,FALSE))=FALSE,"",IF(ISNUMBER(#REF!),(#REF!-VLOOKUP($B571,Stats!$A$2:$AA$19,11,FALSE))/VLOOKUP($B571,Stats!$A$2:$AA$19,25,FALSE),""))</f>
        <v/>
      </c>
      <c r="BM571" s="46">
        <f>IF(ISNUMBER(VLOOKUP($B571,Stats!$A$2:$AA$19,2,FALSE))=FALSE,"",IF(ISNUMBER(AA571),(AA571-VLOOKUP($B571,Stats!$A$2:$AA$19,12,FALSE))/VLOOKUP($B571,Stats!$A$2:$AA$19,26,FALSE),""))</f>
        <v>0.94566405965061273</v>
      </c>
      <c r="BN571" s="46" t="str">
        <f>IF(ISNUMBER(VLOOKUP($B571,Stats!$A$2:$AA$19,2,FALSE))=FALSE,"",IF(ISNUMBER(#REF!),(#REF!-VLOOKUP($B571,Stats!$A$2:$AA$19,13,FALSE))/VLOOKUP($B571,Stats!$A$2:$AA$19,27,FALSE),""))</f>
        <v/>
      </c>
      <c r="BO571" s="46" t="str">
        <f>IF(ISNUMBER(VLOOKUP($B571,Stats!$A$2:$AA$19,2,FALSE))=FALSE,"",IF(ISNUMBER(#REF!),(#REF!-VLOOKUP($B571,Stats!$A$2:$AA$19,14,FALSE))/VLOOKUP($B571,Stats!$A$2:$AB$19,28,FALSE),""))</f>
        <v/>
      </c>
      <c r="BP571" s="46"/>
      <c r="BQ571" s="46">
        <f>IF(ISNUMBER(VLOOKUP($B571,Stats!$A$2:$AA$19,2,FALSE))=FALSE,"",IF(ISNUMBER(BM571),BM571,(VLOOKUP($B571,Stats!$A$2:$AT$19,46,FALSE)-VLOOKUP($B571,Stats!$A$2:$AA$19,12,FALSE))/VLOOKUP($B571,Stats!$A$2:$AA$19,26,FALSE)))</f>
        <v>0.94566405965061273</v>
      </c>
      <c r="BR571" s="51">
        <f t="shared" si="114"/>
        <v>0.94566405965061273</v>
      </c>
      <c r="BS571" s="32" t="str">
        <f t="shared" si="109"/>
        <v>10977_201502</v>
      </c>
      <c r="BT571" s="53">
        <f t="shared" si="110"/>
        <v>1.2132464319453957</v>
      </c>
    </row>
    <row r="572" spans="1:72" x14ac:dyDescent="0.15">
      <c r="A572" s="16">
        <v>10977</v>
      </c>
      <c r="B572" s="17">
        <v>201503</v>
      </c>
      <c r="C572" s="3">
        <v>0</v>
      </c>
      <c r="D572" s="23">
        <v>1.6018306636156332E-3</v>
      </c>
      <c r="E572" s="18">
        <v>1.1136466411424861E-3</v>
      </c>
      <c r="F572" s="24">
        <v>5</v>
      </c>
      <c r="G572" s="24">
        <v>5</v>
      </c>
      <c r="H572" s="20">
        <v>1.0366722718286425E-3</v>
      </c>
      <c r="I572" s="20">
        <v>-7.1542133843924824E-4</v>
      </c>
      <c r="J572" s="24">
        <v>2</v>
      </c>
      <c r="K572" s="24">
        <v>2</v>
      </c>
      <c r="L572" s="20">
        <v>2.3635254650806736E-3</v>
      </c>
      <c r="M572" s="20">
        <v>-9.9100472633029124E-4</v>
      </c>
      <c r="N572" s="19">
        <v>1.3154999999999999</v>
      </c>
      <c r="O572" s="19">
        <v>1.0028205519134012</v>
      </c>
      <c r="P572" s="25">
        <v>42039</v>
      </c>
      <c r="Q572" s="20">
        <v>-1.8244013683009763E-3</v>
      </c>
      <c r="R572" s="25">
        <v>42041</v>
      </c>
      <c r="S572" s="25">
        <f>IF(ISNUMBER(R572),VLOOKUP(B572,Index!$B$3:$AB$18,27,FALSE),"")</f>
        <v>42041</v>
      </c>
      <c r="T572" s="25">
        <f>IF(ISNUMBER($R572),VLOOKUP($B572,Index!$B$21:$AB$36,27,FALSE),"")</f>
        <v>42041</v>
      </c>
      <c r="U572" s="25">
        <f>IF(ISNUMBER($R572),VLOOKUP($B572,Index!$B$39:$AB$54,27,FALSE),"")</f>
        <v>42034</v>
      </c>
      <c r="W572" s="18">
        <v>4.8054919908468996E-2</v>
      </c>
      <c r="X572" s="19">
        <v>0.5</v>
      </c>
      <c r="Y572" s="18">
        <v>2.1129959367638614E-2</v>
      </c>
      <c r="Z572" s="19">
        <f t="shared" si="111"/>
        <v>0</v>
      </c>
      <c r="AA572" s="21">
        <v>0.87800343249434298</v>
      </c>
      <c r="AB572" s="28"/>
      <c r="AC572" s="18">
        <v>2.30927532740937E-3</v>
      </c>
      <c r="AD572" s="19">
        <v>0.25</v>
      </c>
      <c r="AE572" s="18">
        <v>4.4647518287805883E-4</v>
      </c>
      <c r="AF572" s="19">
        <f t="shared" si="112"/>
        <v>0</v>
      </c>
      <c r="AG572" s="21">
        <v>0.77089002747184832</v>
      </c>
      <c r="AH572" s="28"/>
      <c r="AK572" t="str">
        <f t="shared" si="119"/>
        <v/>
      </c>
      <c r="AL572" t="str">
        <f t="shared" si="119"/>
        <v/>
      </c>
      <c r="AM572" t="str">
        <f t="shared" si="119"/>
        <v/>
      </c>
      <c r="AN572" t="str">
        <f t="shared" si="119"/>
        <v/>
      </c>
      <c r="AO572" t="str">
        <f t="shared" si="119"/>
        <v/>
      </c>
      <c r="AP572" t="str">
        <f t="shared" si="119"/>
        <v/>
      </c>
      <c r="AQ572" t="str">
        <f t="shared" si="119"/>
        <v/>
      </c>
      <c r="AR572" t="str">
        <f t="shared" si="119"/>
        <v/>
      </c>
      <c r="AS572" t="str">
        <f t="shared" si="119"/>
        <v/>
      </c>
      <c r="AT572">
        <f t="shared" si="119"/>
        <v>0.87800343249434298</v>
      </c>
      <c r="AU572" t="str">
        <f t="shared" si="119"/>
        <v/>
      </c>
      <c r="AV572" t="str">
        <f t="shared" si="119"/>
        <v/>
      </c>
      <c r="AW572" t="str">
        <f t="shared" si="119"/>
        <v/>
      </c>
      <c r="AX572" t="str">
        <f t="shared" si="119"/>
        <v/>
      </c>
      <c r="AZ572" s="46">
        <f>IF(ISNUMBER(VLOOKUP($B572,Stats!$A$2:$AA$19,2,FALSE))=FALSE,"",IF(ISNUMBER(W572),(W572-VLOOKUP($B572,Stats!$A$2:$AA$19,2,FALSE))/VLOOKUP($B572,Stats!$A$2:$AA$19,16,FALSE),""))</f>
        <v>0.68800555151749343</v>
      </c>
      <c r="BA572" s="46">
        <f>IF(ISNUMBER(VLOOKUP($B572,Stats!$A$2:$AA$19,2,FALSE))=FALSE,"",IF(ISNUMBER(X572),(X572-VLOOKUP($B572,Stats!$A$2:$AA$19,3,FALSE))/VLOOKUP($B572,Stats!$A$2:$AA$19,17,FALSE),""))</f>
        <v>0.74711640998777773</v>
      </c>
      <c r="BB572" s="46"/>
      <c r="BC572" s="46"/>
      <c r="BD572" s="44">
        <f t="shared" si="108"/>
        <v>0.71756098075263552</v>
      </c>
      <c r="BE572" s="46">
        <f>IF(ISNUMBER(VLOOKUP($B572,Stats!$A$2:$AA$19,2,FALSE))=FALSE,"",IF(ISNUMBER(Y572),(Y572-VLOOKUP($B572,Stats!$A$2:$AA$19,5,FALSE))/VLOOKUP($B572,Stats!$A$2:$AA$19,19,FALSE),""))</f>
        <v>-1.3919456570427902</v>
      </c>
      <c r="BF572" s="46"/>
      <c r="BG572" s="46"/>
      <c r="BH572" s="46">
        <f>IF(ISNUMBER(VLOOKUP($B572,Stats!$A$2:$AA$19,2,FALSE))=FALSE,"",IF(ISNUMBER(Z572),(Z572-VLOOKUP($B572,Stats!$A$2:$AA$19,8,FALSE))/VLOOKUP($B572,Stats!$A$2:$AA$19,22,FALSE),""))</f>
        <v>-0.64412337137479436</v>
      </c>
      <c r="BI572" s="46" t="str">
        <f>IF(ISNUMBER(VLOOKUP($B572,Stats!$A$2:$AA$19,2,FALSE))=FALSE,"",IF(ISNUMBER(#REF!),(#REF!-VLOOKUP($B572,Stats!$A$2:$AA$19,9,FALSE))/VLOOKUP($B572,Stats!$A$2:$AA$19,23,FALSE),""))</f>
        <v/>
      </c>
      <c r="BJ572" s="46" t="str">
        <f>IF(ISNUMBER(VLOOKUP($B572,Stats!$A$2:$AA$19,2,FALSE))=FALSE,"",IF(ISNUMBER(#REF!),(#REF!-VLOOKUP($B572,Stats!$A$2:$AA$19,10,FALSE))/VLOOKUP($B572,Stats!$A$2:$AA$19,24,FALSE),""))</f>
        <v/>
      </c>
      <c r="BK572" s="44">
        <f t="shared" si="113"/>
        <v>0.78112494851751468</v>
      </c>
      <c r="BL572" s="46" t="str">
        <f>IF(ISNUMBER(VLOOKUP($B572,Stats!$A$2:$AA$19,2,FALSE))=FALSE,"",IF(ISNUMBER(#REF!),(#REF!-VLOOKUP($B572,Stats!$A$2:$AA$19,11,FALSE))/VLOOKUP($B572,Stats!$A$2:$AA$19,25,FALSE),""))</f>
        <v/>
      </c>
      <c r="BM572" s="46">
        <f>IF(ISNUMBER(VLOOKUP($B572,Stats!$A$2:$AA$19,2,FALSE))=FALSE,"",IF(ISNUMBER(AA572),(AA572-VLOOKUP($B572,Stats!$A$2:$AA$19,12,FALSE))/VLOOKUP($B572,Stats!$A$2:$AA$19,26,FALSE),""))</f>
        <v>-0.40794880949252366</v>
      </c>
      <c r="BN572" s="46" t="str">
        <f>IF(ISNUMBER(VLOOKUP($B572,Stats!$A$2:$AA$19,2,FALSE))=FALSE,"",IF(ISNUMBER(#REF!),(#REF!-VLOOKUP($B572,Stats!$A$2:$AA$19,13,FALSE))/VLOOKUP($B572,Stats!$A$2:$AA$19,27,FALSE),""))</f>
        <v/>
      </c>
      <c r="BO572" s="46" t="str">
        <f>IF(ISNUMBER(VLOOKUP($B572,Stats!$A$2:$AA$19,2,FALSE))=FALSE,"",IF(ISNUMBER(#REF!),(#REF!-VLOOKUP($B572,Stats!$A$2:$AA$19,14,FALSE))/VLOOKUP($B572,Stats!$A$2:$AB$19,28,FALSE),""))</f>
        <v/>
      </c>
      <c r="BP572" s="46"/>
      <c r="BQ572" s="46">
        <f>IF(ISNUMBER(VLOOKUP($B572,Stats!$A$2:$AA$19,2,FALSE))=FALSE,"",IF(ISNUMBER(BM572),BM572,(VLOOKUP($B572,Stats!$A$2:$AT$19,46,FALSE)-VLOOKUP($B572,Stats!$A$2:$AA$19,12,FALSE))/VLOOKUP($B572,Stats!$A$2:$AA$19,26,FALSE)))</f>
        <v>-0.40794880949252366</v>
      </c>
      <c r="BR572" s="51">
        <f t="shared" si="114"/>
        <v>-0.40794880949252366</v>
      </c>
      <c r="BS572" s="32" t="str">
        <f t="shared" si="109"/>
        <v>10977_201503</v>
      </c>
      <c r="BT572" s="53">
        <f t="shared" si="110"/>
        <v>0.53059740336253114</v>
      </c>
    </row>
    <row r="573" spans="1:72" x14ac:dyDescent="0.15">
      <c r="A573" s="16">
        <v>10977</v>
      </c>
      <c r="B573" s="17">
        <v>201504</v>
      </c>
      <c r="C573" s="3">
        <v>0</v>
      </c>
      <c r="D573" s="23">
        <v>-1.980047216510461E-3</v>
      </c>
      <c r="E573" s="18">
        <v>1.3631286177939572E-3</v>
      </c>
      <c r="F573" s="24">
        <v>4</v>
      </c>
      <c r="G573" s="24">
        <v>3</v>
      </c>
      <c r="H573" s="20">
        <v>6.2945113077111925E-4</v>
      </c>
      <c r="I573" s="20">
        <v>-1.4979852347339155E-3</v>
      </c>
      <c r="J573" s="24">
        <v>2</v>
      </c>
      <c r="K573" s="24">
        <v>2</v>
      </c>
      <c r="L573" s="20">
        <v>1.3731024486993704E-3</v>
      </c>
      <c r="M573" s="20">
        <v>-2.5139026434067846E-3</v>
      </c>
      <c r="N573" s="19">
        <v>1.3134999999999999</v>
      </c>
      <c r="O573" s="19">
        <v>1</v>
      </c>
      <c r="P573" s="25">
        <v>42044</v>
      </c>
      <c r="Q573" s="20">
        <v>-3.1214312904453978E-3</v>
      </c>
      <c r="R573" s="25">
        <v>42048</v>
      </c>
      <c r="S573" s="25">
        <f>IF(ISNUMBER(R573),VLOOKUP(B573,Index!$B$3:$AB$18,27,FALSE),"")</f>
        <v>42044</v>
      </c>
      <c r="T573" s="25">
        <f>IF(ISNUMBER($R573),VLOOKUP($B573,Index!$B$21:$AB$36,27,FALSE),"")</f>
        <v>42044</v>
      </c>
      <c r="U573" s="25">
        <f>IF(ISNUMBER($R573),VLOOKUP($B573,Index!$B$39:$AB$54,27,FALSE),"")</f>
        <v>42052</v>
      </c>
      <c r="W573" s="18">
        <v>-7.920188866041844E-2</v>
      </c>
      <c r="X573" s="19">
        <v>0.5714285714285714</v>
      </c>
      <c r="Y573" s="18">
        <v>2.5863547055916192E-2</v>
      </c>
      <c r="Z573" s="19">
        <f t="shared" si="111"/>
        <v>4</v>
      </c>
      <c r="AA573" s="21" t="s">
        <v>25</v>
      </c>
      <c r="AB573" s="28"/>
      <c r="AC573" s="18">
        <v>6.2729391673773194E-3</v>
      </c>
      <c r="AD573" s="19">
        <v>0.32653061224489793</v>
      </c>
      <c r="AE573" s="18">
        <v>6.689230663135911E-4</v>
      </c>
      <c r="AF573" s="19">
        <f t="shared" si="112"/>
        <v>16</v>
      </c>
      <c r="AG573" s="21" t="s">
        <v>25</v>
      </c>
      <c r="AH573" s="28"/>
      <c r="AK573" t="str">
        <f t="shared" ref="AK573:AX582" si="120">IF($B573=AK$2,$AA573,"")</f>
        <v/>
      </c>
      <c r="AL573" t="str">
        <f t="shared" si="120"/>
        <v/>
      </c>
      <c r="AM573" t="str">
        <f t="shared" si="120"/>
        <v/>
      </c>
      <c r="AN573" t="str">
        <f t="shared" si="120"/>
        <v/>
      </c>
      <c r="AO573" t="str">
        <f t="shared" si="120"/>
        <v/>
      </c>
      <c r="AP573" t="str">
        <f t="shared" si="120"/>
        <v/>
      </c>
      <c r="AQ573" t="str">
        <f t="shared" si="120"/>
        <v/>
      </c>
      <c r="AR573" t="str">
        <f t="shared" si="120"/>
        <v/>
      </c>
      <c r="AS573" t="str">
        <f t="shared" si="120"/>
        <v/>
      </c>
      <c r="AT573" t="str">
        <f t="shared" si="120"/>
        <v/>
      </c>
      <c r="AU573" t="str">
        <f t="shared" si="120"/>
        <v/>
      </c>
      <c r="AV573" t="str">
        <f t="shared" si="120"/>
        <v/>
      </c>
      <c r="AW573" t="str">
        <f t="shared" si="120"/>
        <v/>
      </c>
      <c r="AX573" t="str">
        <f t="shared" si="120"/>
        <v/>
      </c>
      <c r="AZ573" s="46">
        <f>IF(ISNUMBER(VLOOKUP($B573,Stats!$A$2:$AA$19,2,FALSE))=FALSE,"",IF(ISNUMBER(W573),(W573-VLOOKUP($B573,Stats!$A$2:$AA$19,2,FALSE))/VLOOKUP($B573,Stats!$A$2:$AA$19,16,FALSE),""))</f>
        <v>-1.1729753410692569</v>
      </c>
      <c r="BA573" s="46">
        <f>IF(ISNUMBER(VLOOKUP($B573,Stats!$A$2:$AA$19,2,FALSE))=FALSE,"",IF(ISNUMBER(X573),(X573-VLOOKUP($B573,Stats!$A$2:$AA$19,3,FALSE))/VLOOKUP($B573,Stats!$A$2:$AA$19,17,FALSE),""))</f>
        <v>-1.9621924809067097</v>
      </c>
      <c r="BB573" s="46"/>
      <c r="BC573" s="46"/>
      <c r="BD573" s="44">
        <f t="shared" si="108"/>
        <v>-1.5675839109879832</v>
      </c>
      <c r="BE573" s="46">
        <f>IF(ISNUMBER(VLOOKUP($B573,Stats!$A$2:$AA$19,2,FALSE))=FALSE,"",IF(ISNUMBER(Y573),(Y573-VLOOKUP($B573,Stats!$A$2:$AA$19,5,FALSE))/VLOOKUP($B573,Stats!$A$2:$AA$19,19,FALSE),""))</f>
        <v>-0.81447790656382013</v>
      </c>
      <c r="BF573" s="46"/>
      <c r="BG573" s="46"/>
      <c r="BH573" s="46">
        <f>IF(ISNUMBER(VLOOKUP($B573,Stats!$A$2:$AA$19,2,FALSE))=FALSE,"",IF(ISNUMBER(Z573),(Z573-VLOOKUP($B573,Stats!$A$2:$AA$19,8,FALSE))/VLOOKUP($B573,Stats!$A$2:$AA$19,22,FALSE),""))</f>
        <v>1.2693083951989115</v>
      </c>
      <c r="BI573" s="46" t="str">
        <f>IF(ISNUMBER(VLOOKUP($B573,Stats!$A$2:$AA$19,2,FALSE))=FALSE,"",IF(ISNUMBER(#REF!),(#REF!-VLOOKUP($B573,Stats!$A$2:$AA$19,9,FALSE))/VLOOKUP($B573,Stats!$A$2:$AA$19,23,FALSE),""))</f>
        <v/>
      </c>
      <c r="BJ573" s="46" t="str">
        <f>IF(ISNUMBER(VLOOKUP($B573,Stats!$A$2:$AA$19,2,FALSE))=FALSE,"",IF(ISNUMBER(#REF!),(#REF!-VLOOKUP($B573,Stats!$A$2:$AA$19,10,FALSE))/VLOOKUP($B573,Stats!$A$2:$AA$19,24,FALSE),""))</f>
        <v/>
      </c>
      <c r="BK573" s="44">
        <f t="shared" si="113"/>
        <v>0.95092705315434745</v>
      </c>
      <c r="BL573" s="46" t="str">
        <f>IF(ISNUMBER(VLOOKUP($B573,Stats!$A$2:$AA$19,2,FALSE))=FALSE,"",IF(ISNUMBER(#REF!),(#REF!-VLOOKUP($B573,Stats!$A$2:$AA$19,11,FALSE))/VLOOKUP($B573,Stats!$A$2:$AA$19,25,FALSE),""))</f>
        <v/>
      </c>
      <c r="BM573" s="46" t="str">
        <f>IF(ISNUMBER(VLOOKUP($B573,Stats!$A$2:$AA$19,2,FALSE))=FALSE,"",IF(ISNUMBER(AA573),(AA573-VLOOKUP($B573,Stats!$A$2:$AA$19,12,FALSE))/VLOOKUP($B573,Stats!$A$2:$AA$19,26,FALSE),""))</f>
        <v/>
      </c>
      <c r="BN573" s="46" t="str">
        <f>IF(ISNUMBER(VLOOKUP($B573,Stats!$A$2:$AA$19,2,FALSE))=FALSE,"",IF(ISNUMBER(#REF!),(#REF!-VLOOKUP($B573,Stats!$A$2:$AA$19,13,FALSE))/VLOOKUP($B573,Stats!$A$2:$AA$19,27,FALSE),""))</f>
        <v/>
      </c>
      <c r="BO573" s="46" t="str">
        <f>IF(ISNUMBER(VLOOKUP($B573,Stats!$A$2:$AA$19,2,FALSE))=FALSE,"",IF(ISNUMBER(#REF!),(#REF!-VLOOKUP($B573,Stats!$A$2:$AA$19,14,FALSE))/VLOOKUP($B573,Stats!$A$2:$AB$19,28,FALSE),""))</f>
        <v/>
      </c>
      <c r="BP573" s="46"/>
      <c r="BQ573" s="46">
        <f>IF(ISNUMBER(VLOOKUP($B573,Stats!$A$2:$AA$19,2,FALSE))=FALSE,"",IF(ISNUMBER(BM573),BM573,(VLOOKUP($B573,Stats!$A$2:$AT$19,46,FALSE)-VLOOKUP($B573,Stats!$A$2:$AA$19,12,FALSE))/VLOOKUP($B573,Stats!$A$2:$AA$19,26,FALSE)))</f>
        <v>-0.64096278450557098</v>
      </c>
      <c r="BR573" s="51">
        <f t="shared" si="114"/>
        <v>-0.64096278450557098</v>
      </c>
      <c r="BS573" s="32" t="str">
        <f t="shared" si="109"/>
        <v>10977_201504</v>
      </c>
      <c r="BT573" s="53">
        <f t="shared" si="110"/>
        <v>0.12884689279389755</v>
      </c>
    </row>
    <row r="574" spans="1:72" x14ac:dyDescent="0.15">
      <c r="A574" s="16">
        <v>10977</v>
      </c>
      <c r="B574" s="17">
        <v>201505</v>
      </c>
      <c r="C574" s="3">
        <v>0</v>
      </c>
      <c r="D574" s="23">
        <v>3.3574971384966457E-3</v>
      </c>
      <c r="E574" s="18">
        <v>6.9668888587611649E-4</v>
      </c>
      <c r="F574" s="24">
        <v>6</v>
      </c>
      <c r="G574" s="24">
        <v>2</v>
      </c>
      <c r="H574" s="20">
        <v>6.3526909922129171E-4</v>
      </c>
      <c r="I574" s="20">
        <v>-2.2867070130594414E-4</v>
      </c>
      <c r="J574" s="24">
        <v>5</v>
      </c>
      <c r="K574" s="24">
        <v>1</v>
      </c>
      <c r="L574" s="20">
        <v>1.6792611251048584E-3</v>
      </c>
      <c r="M574" s="20">
        <v>-3.0522701259061424E-4</v>
      </c>
      <c r="N574" s="19">
        <v>1.3149</v>
      </c>
      <c r="O574" s="19">
        <v>1.0036638424547744</v>
      </c>
      <c r="P574" s="25">
        <v>42069</v>
      </c>
      <c r="Q574" s="20">
        <v>-1.5211439002127403E-4</v>
      </c>
      <c r="R574" s="25">
        <v>42068</v>
      </c>
      <c r="S574" s="25">
        <f>IF(ISNUMBER(R574),VLOOKUP(B574,Index!$B$3:$AB$18,27,FALSE),"")</f>
        <v>42069</v>
      </c>
      <c r="T574" s="25">
        <f>IF(ISNUMBER($R574),VLOOKUP($B574,Index!$B$21:$AB$36,27,FALSE),"")</f>
        <v>42069</v>
      </c>
      <c r="U574" s="25">
        <f>IF(ISNUMBER($R574),VLOOKUP($B574,Index!$B$39:$AB$54,27,FALSE),"")</f>
        <v>42069</v>
      </c>
      <c r="W574" s="18">
        <v>0.12086989698587926</v>
      </c>
      <c r="X574" s="19">
        <v>0.75</v>
      </c>
      <c r="Y574" s="18">
        <v>1.3218742199361845E-2</v>
      </c>
      <c r="Z574" s="19">
        <f t="shared" si="111"/>
        <v>1</v>
      </c>
      <c r="AA574" s="21">
        <v>22.072186188480138</v>
      </c>
      <c r="AB574" s="28"/>
      <c r="AC574" s="18">
        <v>1.4609531997377063E-2</v>
      </c>
      <c r="AD574" s="19">
        <v>0.5625</v>
      </c>
      <c r="AE574" s="18">
        <v>1.7473514533318963E-4</v>
      </c>
      <c r="AF574" s="19">
        <f t="shared" si="112"/>
        <v>1</v>
      </c>
      <c r="AG574" s="21">
        <v>487.18140313893338</v>
      </c>
      <c r="AH574" s="28"/>
      <c r="AK574" t="str">
        <f t="shared" si="120"/>
        <v/>
      </c>
      <c r="AL574" t="str">
        <f t="shared" si="120"/>
        <v/>
      </c>
      <c r="AM574" t="str">
        <f t="shared" si="120"/>
        <v/>
      </c>
      <c r="AN574" t="str">
        <f t="shared" si="120"/>
        <v/>
      </c>
      <c r="AO574" t="str">
        <f t="shared" si="120"/>
        <v/>
      </c>
      <c r="AP574" t="str">
        <f t="shared" si="120"/>
        <v/>
      </c>
      <c r="AQ574" t="str">
        <f t="shared" si="120"/>
        <v/>
      </c>
      <c r="AR574" t="str">
        <f t="shared" si="120"/>
        <v/>
      </c>
      <c r="AS574" t="str">
        <f t="shared" si="120"/>
        <v/>
      </c>
      <c r="AT574" t="str">
        <f t="shared" si="120"/>
        <v/>
      </c>
      <c r="AU574" t="str">
        <f t="shared" si="120"/>
        <v/>
      </c>
      <c r="AV574">
        <f t="shared" si="120"/>
        <v>22.072186188480138</v>
      </c>
      <c r="AW574" t="str">
        <f t="shared" si="120"/>
        <v/>
      </c>
      <c r="AX574" t="str">
        <f t="shared" si="120"/>
        <v/>
      </c>
      <c r="AZ574" s="46">
        <f>IF(ISNUMBER(VLOOKUP($B574,Stats!$A$2:$AA$19,2,FALSE))=FALSE,"",IF(ISNUMBER(W574),(W574-VLOOKUP($B574,Stats!$A$2:$AA$19,2,FALSE))/VLOOKUP($B574,Stats!$A$2:$AA$19,16,FALSE),""))</f>
        <v>-0.17477886974149101</v>
      </c>
      <c r="BA574" s="46">
        <f>IF(ISNUMBER(VLOOKUP($B574,Stats!$A$2:$AA$19,2,FALSE))=FALSE,"",IF(ISNUMBER(X574),(X574-VLOOKUP($B574,Stats!$A$2:$AA$19,3,FALSE))/VLOOKUP($B574,Stats!$A$2:$AA$19,17,FALSE),""))</f>
        <v>1.2321630968272219</v>
      </c>
      <c r="BB574" s="46"/>
      <c r="BC574" s="46"/>
      <c r="BD574" s="44">
        <f t="shared" si="108"/>
        <v>0.52869211354286549</v>
      </c>
      <c r="BE574" s="46">
        <f>IF(ISNUMBER(VLOOKUP($B574,Stats!$A$2:$AA$19,2,FALSE))=FALSE,"",IF(ISNUMBER(Y574),(Y574-VLOOKUP($B574,Stats!$A$2:$AA$19,5,FALSE))/VLOOKUP($B574,Stats!$A$2:$AA$19,19,FALSE),""))</f>
        <v>-1.3785022925458459</v>
      </c>
      <c r="BF574" s="46"/>
      <c r="BG574" s="46"/>
      <c r="BH574" s="46">
        <f>IF(ISNUMBER(VLOOKUP($B574,Stats!$A$2:$AA$19,2,FALSE))=FALSE,"",IF(ISNUMBER(Z574),(Z574-VLOOKUP($B574,Stats!$A$2:$AA$19,8,FALSE))/VLOOKUP($B574,Stats!$A$2:$AA$19,22,FALSE),""))</f>
        <v>-0.17907426474004937</v>
      </c>
      <c r="BI574" s="46" t="str">
        <f>IF(ISNUMBER(VLOOKUP($B574,Stats!$A$2:$AA$19,2,FALSE))=FALSE,"",IF(ISNUMBER(#REF!),(#REF!-VLOOKUP($B574,Stats!$A$2:$AA$19,9,FALSE))/VLOOKUP($B574,Stats!$A$2:$AA$19,23,FALSE),""))</f>
        <v/>
      </c>
      <c r="BJ574" s="46" t="str">
        <f>IF(ISNUMBER(VLOOKUP($B574,Stats!$A$2:$AA$19,2,FALSE))=FALSE,"",IF(ISNUMBER(#REF!),(#REF!-VLOOKUP($B574,Stats!$A$2:$AA$19,10,FALSE))/VLOOKUP($B574,Stats!$A$2:$AA$19,24,FALSE),""))</f>
        <v/>
      </c>
      <c r="BK574" s="44">
        <f t="shared" si="113"/>
        <v>0.91122932536007728</v>
      </c>
      <c r="BL574" s="46" t="str">
        <f>IF(ISNUMBER(VLOOKUP($B574,Stats!$A$2:$AA$19,2,FALSE))=FALSE,"",IF(ISNUMBER(#REF!),(#REF!-VLOOKUP($B574,Stats!$A$2:$AA$19,11,FALSE))/VLOOKUP($B574,Stats!$A$2:$AA$19,25,FALSE),""))</f>
        <v/>
      </c>
      <c r="BM574" s="46">
        <f>IF(ISNUMBER(VLOOKUP($B574,Stats!$A$2:$AA$19,2,FALSE))=FALSE,"",IF(ISNUMBER(AA574),(AA574-VLOOKUP($B574,Stats!$A$2:$AA$19,12,FALSE))/VLOOKUP($B574,Stats!$A$2:$AA$19,26,FALSE),""))</f>
        <v>0.99576210973705226</v>
      </c>
      <c r="BN574" s="46" t="str">
        <f>IF(ISNUMBER(VLOOKUP($B574,Stats!$A$2:$AA$19,2,FALSE))=FALSE,"",IF(ISNUMBER(#REF!),(#REF!-VLOOKUP($B574,Stats!$A$2:$AA$19,13,FALSE))/VLOOKUP($B574,Stats!$A$2:$AA$19,27,FALSE),""))</f>
        <v/>
      </c>
      <c r="BO574" s="46" t="str">
        <f>IF(ISNUMBER(VLOOKUP($B574,Stats!$A$2:$AA$19,2,FALSE))=FALSE,"",IF(ISNUMBER(#REF!),(#REF!-VLOOKUP($B574,Stats!$A$2:$AA$19,14,FALSE))/VLOOKUP($B574,Stats!$A$2:$AB$19,28,FALSE),""))</f>
        <v/>
      </c>
      <c r="BP574" s="46"/>
      <c r="BQ574" s="46">
        <f>IF(ISNUMBER(VLOOKUP($B574,Stats!$A$2:$AA$19,2,FALSE))=FALSE,"",IF(ISNUMBER(BM574),BM574,(VLOOKUP($B574,Stats!$A$2:$AT$19,46,FALSE)-VLOOKUP($B574,Stats!$A$2:$AA$19,12,FALSE))/VLOOKUP($B574,Stats!$A$2:$AA$19,26,FALSE)))</f>
        <v>0.99576210973705226</v>
      </c>
      <c r="BR574" s="51">
        <f t="shared" si="114"/>
        <v>0.99576210973705226</v>
      </c>
      <c r="BS574" s="32" t="str">
        <f t="shared" si="109"/>
        <v>10977_201505</v>
      </c>
      <c r="BT574" s="53">
        <f t="shared" si="110"/>
        <v>0.85162843987202996</v>
      </c>
    </row>
    <row r="575" spans="1:72" x14ac:dyDescent="0.15">
      <c r="A575" s="16">
        <v>10977</v>
      </c>
      <c r="B575" s="17">
        <v>201506</v>
      </c>
      <c r="C575" s="3">
        <v>0</v>
      </c>
      <c r="D575" s="23">
        <v>1.1103505970035732E-2</v>
      </c>
      <c r="E575" s="18">
        <v>3.2558442337410824E-3</v>
      </c>
      <c r="F575" s="24">
        <v>8</v>
      </c>
      <c r="G575" s="24">
        <v>2</v>
      </c>
      <c r="H575" s="20">
        <v>1.9615313145391611E-3</v>
      </c>
      <c r="I575" s="20">
        <v>-2.2981335054960694E-3</v>
      </c>
      <c r="J575" s="24">
        <v>4</v>
      </c>
      <c r="K575" s="24">
        <v>1</v>
      </c>
      <c r="L575" s="20">
        <v>8.2782714361659959E-3</v>
      </c>
      <c r="M575" s="20">
        <v>-4.2181379933713403E-3</v>
      </c>
      <c r="N575" s="19">
        <v>1.3294999999999999</v>
      </c>
      <c r="O575" s="19">
        <v>1.0109497376625352</v>
      </c>
      <c r="P575" s="25">
        <v>42083</v>
      </c>
      <c r="Q575" s="20">
        <v>-4.3687857788489159E-3</v>
      </c>
      <c r="R575" s="25">
        <v>42080</v>
      </c>
      <c r="S575" s="25">
        <f>IF(ISNUMBER(R575),VLOOKUP(B575,Index!$B$3:$AB$18,27,FALSE),"")</f>
        <v>42073</v>
      </c>
      <c r="T575" s="25">
        <f>IF(ISNUMBER($R575),VLOOKUP($B575,Index!$B$21:$AB$36,27,FALSE),"")</f>
        <v>42075</v>
      </c>
      <c r="U575" s="25">
        <f>IF(ISNUMBER($R575),VLOOKUP($B575,Index!$B$39:$AB$54,27,FALSE),"")</f>
        <v>42075</v>
      </c>
      <c r="W575" s="18">
        <v>0.33310517910107196</v>
      </c>
      <c r="X575" s="19">
        <v>0.8</v>
      </c>
      <c r="Y575" s="18">
        <v>6.177530091208476E-2</v>
      </c>
      <c r="Z575" s="19">
        <f t="shared" si="111"/>
        <v>7</v>
      </c>
      <c r="AA575" s="21">
        <v>2.5415542285896366</v>
      </c>
      <c r="AB575" s="28"/>
      <c r="AC575" s="18">
        <v>0.11095906034395722</v>
      </c>
      <c r="AD575" s="19">
        <v>0.64000000000000012</v>
      </c>
      <c r="AE575" s="18">
        <v>3.81618780277862E-3</v>
      </c>
      <c r="AF575" s="19">
        <f t="shared" si="112"/>
        <v>49</v>
      </c>
      <c r="AG575" s="21">
        <v>6.4594978968618628</v>
      </c>
      <c r="AH575" s="28"/>
      <c r="AK575" t="str">
        <f t="shared" si="120"/>
        <v/>
      </c>
      <c r="AL575" t="str">
        <f t="shared" si="120"/>
        <v/>
      </c>
      <c r="AM575" t="str">
        <f t="shared" si="120"/>
        <v/>
      </c>
      <c r="AN575" t="str">
        <f t="shared" si="120"/>
        <v/>
      </c>
      <c r="AO575" t="str">
        <f t="shared" si="120"/>
        <v/>
      </c>
      <c r="AP575" t="str">
        <f t="shared" si="120"/>
        <v/>
      </c>
      <c r="AQ575" t="str">
        <f t="shared" si="120"/>
        <v/>
      </c>
      <c r="AR575" t="str">
        <f t="shared" si="120"/>
        <v/>
      </c>
      <c r="AS575" t="str">
        <f t="shared" si="120"/>
        <v/>
      </c>
      <c r="AT575" t="str">
        <f t="shared" si="120"/>
        <v/>
      </c>
      <c r="AU575" t="str">
        <f t="shared" si="120"/>
        <v/>
      </c>
      <c r="AV575" t="str">
        <f t="shared" si="120"/>
        <v/>
      </c>
      <c r="AW575">
        <f t="shared" si="120"/>
        <v>2.5415542285896366</v>
      </c>
      <c r="AX575" t="str">
        <f t="shared" si="120"/>
        <v/>
      </c>
      <c r="AZ575" s="46">
        <f>IF(ISNUMBER(VLOOKUP($B575,Stats!$A$2:$AA$19,2,FALSE))=FALSE,"",IF(ISNUMBER(W575),(W575-VLOOKUP($B575,Stats!$A$2:$AA$19,2,FALSE))/VLOOKUP($B575,Stats!$A$2:$AA$19,16,FALSE),""))</f>
        <v>-1.273010994193793</v>
      </c>
      <c r="BA575" s="46">
        <f>IF(ISNUMBER(VLOOKUP($B575,Stats!$A$2:$AA$19,2,FALSE))=FALSE,"",IF(ISNUMBER(X575),(X575-VLOOKUP($B575,Stats!$A$2:$AA$19,3,FALSE))/VLOOKUP($B575,Stats!$A$2:$AA$19,17,FALSE),""))</f>
        <v>-3.4963065069354378E-2</v>
      </c>
      <c r="BB575" s="46"/>
      <c r="BC575" s="46"/>
      <c r="BD575" s="44">
        <f t="shared" si="108"/>
        <v>-0.65398702963157374</v>
      </c>
      <c r="BE575" s="46">
        <f>IF(ISNUMBER(VLOOKUP($B575,Stats!$A$2:$AA$19,2,FALSE))=FALSE,"",IF(ISNUMBER(Y575),(Y575-VLOOKUP($B575,Stats!$A$2:$AA$19,5,FALSE))/VLOOKUP($B575,Stats!$A$2:$AA$19,19,FALSE),""))</f>
        <v>-0.86467385969515798</v>
      </c>
      <c r="BF575" s="46"/>
      <c r="BG575" s="46"/>
      <c r="BH575" s="46">
        <f>IF(ISNUMBER(VLOOKUP($B575,Stats!$A$2:$AA$19,2,FALSE))=FALSE,"",IF(ISNUMBER(Z575),(Z575-VLOOKUP($B575,Stats!$A$2:$AA$19,8,FALSE))/VLOOKUP($B575,Stats!$A$2:$AA$19,22,FALSE),""))</f>
        <v>1.0424470899424259</v>
      </c>
      <c r="BI575" s="46" t="str">
        <f>IF(ISNUMBER(VLOOKUP($B575,Stats!$A$2:$AA$19,2,FALSE))=FALSE,"",IF(ISNUMBER(#REF!),(#REF!-VLOOKUP($B575,Stats!$A$2:$AA$19,9,FALSE))/VLOOKUP($B575,Stats!$A$2:$AA$19,23,FALSE),""))</f>
        <v/>
      </c>
      <c r="BJ575" s="46" t="str">
        <f>IF(ISNUMBER(VLOOKUP($B575,Stats!$A$2:$AA$19,2,FALSE))=FALSE,"",IF(ISNUMBER(#REF!),(#REF!-VLOOKUP($B575,Stats!$A$2:$AA$19,10,FALSE))/VLOOKUP($B575,Stats!$A$2:$AA$19,24,FALSE),""))</f>
        <v/>
      </c>
      <c r="BK575" s="44">
        <f t="shared" si="113"/>
        <v>0.91800582876933823</v>
      </c>
      <c r="BL575" s="46" t="str">
        <f>IF(ISNUMBER(VLOOKUP($B575,Stats!$A$2:$AA$19,2,FALSE))=FALSE,"",IF(ISNUMBER(#REF!),(#REF!-VLOOKUP($B575,Stats!$A$2:$AA$19,11,FALSE))/VLOOKUP($B575,Stats!$A$2:$AA$19,25,FALSE),""))</f>
        <v/>
      </c>
      <c r="BM575" s="46">
        <f>IF(ISNUMBER(VLOOKUP($B575,Stats!$A$2:$AA$19,2,FALSE))=FALSE,"",IF(ISNUMBER(AA575),(AA575-VLOOKUP($B575,Stats!$A$2:$AA$19,12,FALSE))/VLOOKUP($B575,Stats!$A$2:$AA$19,26,FALSE),""))</f>
        <v>-0.2616276550968919</v>
      </c>
      <c r="BN575" s="46" t="str">
        <f>IF(ISNUMBER(VLOOKUP($B575,Stats!$A$2:$AA$19,2,FALSE))=FALSE,"",IF(ISNUMBER(#REF!),(#REF!-VLOOKUP($B575,Stats!$A$2:$AA$19,13,FALSE))/VLOOKUP($B575,Stats!$A$2:$AA$19,27,FALSE),""))</f>
        <v/>
      </c>
      <c r="BO575" s="46" t="str">
        <f>IF(ISNUMBER(VLOOKUP($B575,Stats!$A$2:$AA$19,2,FALSE))=FALSE,"",IF(ISNUMBER(#REF!),(#REF!-VLOOKUP($B575,Stats!$A$2:$AA$19,14,FALSE))/VLOOKUP($B575,Stats!$A$2:$AB$19,28,FALSE),""))</f>
        <v/>
      </c>
      <c r="BP575" s="46"/>
      <c r="BQ575" s="46">
        <f>IF(ISNUMBER(VLOOKUP($B575,Stats!$A$2:$AA$19,2,FALSE))=FALSE,"",IF(ISNUMBER(BM575),BM575,(VLOOKUP($B575,Stats!$A$2:$AT$19,46,FALSE)-VLOOKUP($B575,Stats!$A$2:$AA$19,12,FALSE))/VLOOKUP($B575,Stats!$A$2:$AA$19,26,FALSE)))</f>
        <v>-0.2616276550968919</v>
      </c>
      <c r="BR575" s="51">
        <f t="shared" si="114"/>
        <v>-0.2616276550968919</v>
      </c>
      <c r="BS575" s="32" t="str">
        <f t="shared" si="109"/>
        <v>10977_201506</v>
      </c>
      <c r="BT575" s="53">
        <f t="shared" si="110"/>
        <v>0.36768056031590984</v>
      </c>
    </row>
    <row r="576" spans="1:72" x14ac:dyDescent="0.15">
      <c r="A576" s="16">
        <v>10977</v>
      </c>
      <c r="B576" s="17">
        <v>201507</v>
      </c>
      <c r="C576" s="3">
        <v>0</v>
      </c>
      <c r="D576" s="23">
        <v>-8.1985708913124844E-3</v>
      </c>
      <c r="E576" s="18">
        <v>3.061565558903107E-3</v>
      </c>
      <c r="F576" s="24">
        <v>2</v>
      </c>
      <c r="G576" s="24">
        <v>3</v>
      </c>
      <c r="H576" s="20">
        <v>2.6525198938998074E-4</v>
      </c>
      <c r="I576" s="20">
        <v>-2.9124237409032063E-3</v>
      </c>
      <c r="J576" s="24">
        <v>1</v>
      </c>
      <c r="K576" s="24">
        <v>2</v>
      </c>
      <c r="L576" s="20">
        <v>5.3050397877996147E-4</v>
      </c>
      <c r="M576" s="20">
        <v>-6.9951109439637671E-3</v>
      </c>
      <c r="N576" s="19">
        <v>1.3202</v>
      </c>
      <c r="O576" s="19">
        <v>1</v>
      </c>
      <c r="P576" s="25">
        <v>42086</v>
      </c>
      <c r="Q576" s="20">
        <v>-1.2119375852144287E-3</v>
      </c>
      <c r="R576" s="25">
        <v>42089</v>
      </c>
      <c r="S576" s="25">
        <f>IF(ISNUMBER(R576),VLOOKUP(B576,Index!$B$3:$AB$18,27,FALSE),"")</f>
        <v>42088</v>
      </c>
      <c r="T576" s="25">
        <f>IF(ISNUMBER($R576),VLOOKUP($B576,Index!$B$21:$AB$36,27,FALSE),"")</f>
        <v>42089</v>
      </c>
      <c r="U576" s="25">
        <f>IF(ISNUMBER($R576),VLOOKUP($B576,Index!$B$39:$AB$54,27,FALSE),"")</f>
        <v>42089</v>
      </c>
      <c r="W576" s="18">
        <v>-0.59029710417449888</v>
      </c>
      <c r="X576" s="19">
        <v>0.4</v>
      </c>
      <c r="Y576" s="18">
        <v>5.8089122232361283E-2</v>
      </c>
      <c r="Z576" s="19">
        <f t="shared" si="111"/>
        <v>1</v>
      </c>
      <c r="AA576" s="21" t="s">
        <v>25</v>
      </c>
      <c r="AB576" s="28"/>
      <c r="AC576" s="18">
        <v>0.34845067119679918</v>
      </c>
      <c r="AD576" s="19">
        <v>0.16000000000000003</v>
      </c>
      <c r="AE576" s="18">
        <v>3.3743461217262097E-3</v>
      </c>
      <c r="AF576" s="19">
        <f t="shared" si="112"/>
        <v>1</v>
      </c>
      <c r="AG576" s="21" t="s">
        <v>25</v>
      </c>
      <c r="AH576" s="28"/>
      <c r="AK576" t="str">
        <f t="shared" si="120"/>
        <v/>
      </c>
      <c r="AL576" t="str">
        <f t="shared" si="120"/>
        <v/>
      </c>
      <c r="AM576" t="str">
        <f t="shared" si="120"/>
        <v/>
      </c>
      <c r="AN576" t="str">
        <f t="shared" si="120"/>
        <v/>
      </c>
      <c r="AO576" t="str">
        <f t="shared" si="120"/>
        <v/>
      </c>
      <c r="AP576" t="str">
        <f t="shared" si="120"/>
        <v/>
      </c>
      <c r="AQ576" t="str">
        <f t="shared" si="120"/>
        <v/>
      </c>
      <c r="AR576" t="str">
        <f t="shared" si="120"/>
        <v/>
      </c>
      <c r="AS576" t="str">
        <f t="shared" si="120"/>
        <v/>
      </c>
      <c r="AT576" t="str">
        <f t="shared" si="120"/>
        <v/>
      </c>
      <c r="AU576" t="str">
        <f t="shared" si="120"/>
        <v/>
      </c>
      <c r="AV576" t="str">
        <f t="shared" si="120"/>
        <v/>
      </c>
      <c r="AW576" t="str">
        <f t="shared" si="120"/>
        <v/>
      </c>
      <c r="AX576" t="str">
        <f t="shared" si="120"/>
        <v/>
      </c>
      <c r="AZ576" s="46">
        <f>IF(ISNUMBER(VLOOKUP($B576,Stats!$A$2:$AA$19,2,FALSE))=FALSE,"",IF(ISNUMBER(W576),(W576-VLOOKUP($B576,Stats!$A$2:$AA$19,2,FALSE))/VLOOKUP($B576,Stats!$A$2:$AA$19,16,FALSE),""))</f>
        <v>-0.96921669673685062</v>
      </c>
      <c r="BA576" s="46">
        <f>IF(ISNUMBER(VLOOKUP($B576,Stats!$A$2:$AA$19,2,FALSE))=FALSE,"",IF(ISNUMBER(X576),(X576-VLOOKUP($B576,Stats!$A$2:$AA$19,3,FALSE))/VLOOKUP($B576,Stats!$A$2:$AA$19,17,FALSE),""))</f>
        <v>-1.3774529649016667</v>
      </c>
      <c r="BB576" s="46"/>
      <c r="BC576" s="46"/>
      <c r="BD576" s="44">
        <f t="shared" si="108"/>
        <v>-1.1733348308192586</v>
      </c>
      <c r="BE576" s="46">
        <f>IF(ISNUMBER(VLOOKUP($B576,Stats!$A$2:$AA$19,2,FALSE))=FALSE,"",IF(ISNUMBER(Y576),(Y576-VLOOKUP($B576,Stats!$A$2:$AA$19,5,FALSE))/VLOOKUP($B576,Stats!$A$2:$AA$19,19,FALSE),""))</f>
        <v>-0.85699984688937392</v>
      </c>
      <c r="BF576" s="46"/>
      <c r="BG576" s="46"/>
      <c r="BH576" s="46">
        <f>IF(ISNUMBER(VLOOKUP($B576,Stats!$A$2:$AA$19,2,FALSE))=FALSE,"",IF(ISNUMBER(Z576),(Z576-VLOOKUP($B576,Stats!$A$2:$AA$19,8,FALSE))/VLOOKUP($B576,Stats!$A$2:$AA$19,22,FALSE),""))</f>
        <v>-0.22777854907483192</v>
      </c>
      <c r="BI576" s="46" t="str">
        <f>IF(ISNUMBER(VLOOKUP($B576,Stats!$A$2:$AA$19,2,FALSE))=FALSE,"",IF(ISNUMBER(#REF!),(#REF!-VLOOKUP($B576,Stats!$A$2:$AA$19,9,FALSE))/VLOOKUP($B576,Stats!$A$2:$AA$19,23,FALSE),""))</f>
        <v/>
      </c>
      <c r="BJ576" s="46" t="str">
        <f>IF(ISNUMBER(VLOOKUP($B576,Stats!$A$2:$AA$19,2,FALSE))=FALSE,"",IF(ISNUMBER(#REF!),(#REF!-VLOOKUP($B576,Stats!$A$2:$AA$19,10,FALSE))/VLOOKUP($B576,Stats!$A$2:$AA$19,24,FALSE),""))</f>
        <v/>
      </c>
      <c r="BK576" s="44">
        <f t="shared" si="113"/>
        <v>0.53156632810011217</v>
      </c>
      <c r="BL576" s="46" t="str">
        <f>IF(ISNUMBER(VLOOKUP($B576,Stats!$A$2:$AA$19,2,FALSE))=FALSE,"",IF(ISNUMBER(#REF!),(#REF!-VLOOKUP($B576,Stats!$A$2:$AA$19,11,FALSE))/VLOOKUP($B576,Stats!$A$2:$AA$19,25,FALSE),""))</f>
        <v/>
      </c>
      <c r="BM576" s="46" t="str">
        <f>IF(ISNUMBER(VLOOKUP($B576,Stats!$A$2:$AA$19,2,FALSE))=FALSE,"",IF(ISNUMBER(AA576),(AA576-VLOOKUP($B576,Stats!$A$2:$AA$19,12,FALSE))/VLOOKUP($B576,Stats!$A$2:$AA$19,26,FALSE),""))</f>
        <v/>
      </c>
      <c r="BN576" s="46" t="str">
        <f>IF(ISNUMBER(VLOOKUP($B576,Stats!$A$2:$AA$19,2,FALSE))=FALSE,"",IF(ISNUMBER(#REF!),(#REF!-VLOOKUP($B576,Stats!$A$2:$AA$19,13,FALSE))/VLOOKUP($B576,Stats!$A$2:$AA$19,27,FALSE),""))</f>
        <v/>
      </c>
      <c r="BO576" s="46" t="str">
        <f>IF(ISNUMBER(VLOOKUP($B576,Stats!$A$2:$AA$19,2,FALSE))=FALSE,"",IF(ISNUMBER(#REF!),(#REF!-VLOOKUP($B576,Stats!$A$2:$AA$19,14,FALSE))/VLOOKUP($B576,Stats!$A$2:$AB$19,28,FALSE),""))</f>
        <v/>
      </c>
      <c r="BP576" s="46"/>
      <c r="BQ576" s="46">
        <f>IF(ISNUMBER(VLOOKUP($B576,Stats!$A$2:$AA$19,2,FALSE))=FALSE,"",IF(ISNUMBER(BM576),BM576,(VLOOKUP($B576,Stats!$A$2:$AT$19,46,FALSE)-VLOOKUP($B576,Stats!$A$2:$AA$19,12,FALSE))/VLOOKUP($B576,Stats!$A$2:$AA$19,26,FALSE)))</f>
        <v>-0.49247029718328789</v>
      </c>
      <c r="BR576" s="51">
        <f t="shared" si="114"/>
        <v>-0.49247029718328789</v>
      </c>
      <c r="BS576" s="32" t="str">
        <f t="shared" si="109"/>
        <v>10977_201507</v>
      </c>
      <c r="BT576" s="53">
        <f t="shared" si="110"/>
        <v>-1.422122874044203E-2</v>
      </c>
    </row>
    <row r="577" spans="1:72" x14ac:dyDescent="0.15">
      <c r="S577" t="str">
        <f>IF(ISNUMBER(R577),VLOOKUP(B577,Index!$B$3:$AB$18,27,FALSE),"")</f>
        <v/>
      </c>
      <c r="T577" t="str">
        <f>IF(ISNUMBER($R577),VLOOKUP($B577,Index!$B$21:$AB$36,27,FALSE),"")</f>
        <v/>
      </c>
      <c r="U577" t="str">
        <f>IF(ISNUMBER($R577),VLOOKUP($B577,Index!$B$39:$AB$54,27,FALSE),"")</f>
        <v/>
      </c>
      <c r="Z577" t="str">
        <f t="shared" si="111"/>
        <v/>
      </c>
      <c r="AA577" t="s">
        <v>25</v>
      </c>
      <c r="AF577" t="str">
        <f t="shared" si="112"/>
        <v/>
      </c>
      <c r="AG577" t="s">
        <v>25</v>
      </c>
      <c r="AK577" t="str">
        <f t="shared" si="120"/>
        <v/>
      </c>
      <c r="AL577" t="str">
        <f t="shared" si="120"/>
        <v/>
      </c>
      <c r="AM577" t="str">
        <f t="shared" si="120"/>
        <v/>
      </c>
      <c r="AN577" t="str">
        <f t="shared" si="120"/>
        <v/>
      </c>
      <c r="AO577" t="str">
        <f t="shared" si="120"/>
        <v/>
      </c>
      <c r="AP577" t="str">
        <f t="shared" si="120"/>
        <v/>
      </c>
      <c r="AQ577" t="str">
        <f t="shared" si="120"/>
        <v/>
      </c>
      <c r="AR577" t="str">
        <f t="shared" si="120"/>
        <v/>
      </c>
      <c r="AS577" t="str">
        <f t="shared" si="120"/>
        <v/>
      </c>
      <c r="AT577" t="str">
        <f t="shared" si="120"/>
        <v/>
      </c>
      <c r="AU577" t="str">
        <f t="shared" si="120"/>
        <v/>
      </c>
      <c r="AV577" t="str">
        <f t="shared" si="120"/>
        <v/>
      </c>
      <c r="AW577" t="str">
        <f t="shared" si="120"/>
        <v/>
      </c>
      <c r="AX577" t="str">
        <f t="shared" si="120"/>
        <v/>
      </c>
      <c r="AZ577" s="46" t="str">
        <f>IF(ISNUMBER(VLOOKUP($B577,Stats!$A$2:$AA$19,2,FALSE))=FALSE,"",IF(ISNUMBER(W577),(W577-VLOOKUP($B577,Stats!$A$2:$AA$19,2,FALSE))/VLOOKUP($B577,Stats!$A$2:$AA$19,16,FALSE),""))</f>
        <v/>
      </c>
      <c r="BA577" s="46" t="str">
        <f>IF(ISNUMBER(VLOOKUP($B577,Stats!$A$2:$AA$19,2,FALSE))=FALSE,"",IF(ISNUMBER(X577),(X577-VLOOKUP($B577,Stats!$A$2:$AA$19,3,FALSE))/VLOOKUP($B577,Stats!$A$2:$AA$19,17,FALSE),""))</f>
        <v/>
      </c>
      <c r="BB577" s="46"/>
      <c r="BC577" s="46"/>
      <c r="BD577" s="44" t="str">
        <f t="shared" si="108"/>
        <v/>
      </c>
      <c r="BE577" s="46" t="str">
        <f>IF(ISNUMBER(VLOOKUP($B577,Stats!$A$2:$AA$19,2,FALSE))=FALSE,"",IF(ISNUMBER(Y577),(Y577-VLOOKUP($B577,Stats!$A$2:$AA$19,5,FALSE))/VLOOKUP($B577,Stats!$A$2:$AA$19,19,FALSE),""))</f>
        <v/>
      </c>
      <c r="BF577" s="46"/>
      <c r="BG577" s="46"/>
      <c r="BH577" s="46" t="str">
        <f>IF(ISNUMBER(VLOOKUP($B577,Stats!$A$2:$AA$19,2,FALSE))=FALSE,"",IF(ISNUMBER(Z577),(Z577-VLOOKUP($B577,Stats!$A$2:$AA$19,8,FALSE))/VLOOKUP($B577,Stats!$A$2:$AA$19,22,FALSE),""))</f>
        <v/>
      </c>
      <c r="BI577" s="46" t="str">
        <f>IF(ISNUMBER(VLOOKUP($B577,Stats!$A$2:$AA$19,2,FALSE))=FALSE,"",IF(ISNUMBER(#REF!),(#REF!-VLOOKUP($B577,Stats!$A$2:$AA$19,9,FALSE))/VLOOKUP($B577,Stats!$A$2:$AA$19,23,FALSE),""))</f>
        <v/>
      </c>
      <c r="BJ577" s="46" t="str">
        <f>IF(ISNUMBER(VLOOKUP($B577,Stats!$A$2:$AA$19,2,FALSE))=FALSE,"",IF(ISNUMBER(#REF!),(#REF!-VLOOKUP($B577,Stats!$A$2:$AA$19,10,FALSE))/VLOOKUP($B577,Stats!$A$2:$AA$19,24,FALSE),""))</f>
        <v/>
      </c>
      <c r="BK577" s="44" t="str">
        <f t="shared" si="113"/>
        <v/>
      </c>
      <c r="BL577" s="46" t="str">
        <f>IF(ISNUMBER(VLOOKUP($B577,Stats!$A$2:$AA$19,2,FALSE))=FALSE,"",IF(ISNUMBER(#REF!),(#REF!-VLOOKUP($B577,Stats!$A$2:$AA$19,11,FALSE))/VLOOKUP($B577,Stats!$A$2:$AA$19,25,FALSE),""))</f>
        <v/>
      </c>
      <c r="BM577" s="46" t="str">
        <f>IF(ISNUMBER(VLOOKUP($B577,Stats!$A$2:$AA$19,2,FALSE))=FALSE,"",IF(ISNUMBER(AA577),(AA577-VLOOKUP($B577,Stats!$A$2:$AA$19,12,FALSE))/VLOOKUP($B577,Stats!$A$2:$AA$19,26,FALSE),""))</f>
        <v/>
      </c>
      <c r="BN577" s="46" t="str">
        <f>IF(ISNUMBER(VLOOKUP($B577,Stats!$A$2:$AA$19,2,FALSE))=FALSE,"",IF(ISNUMBER(#REF!),(#REF!-VLOOKUP($B577,Stats!$A$2:$AA$19,13,FALSE))/VLOOKUP($B577,Stats!$A$2:$AA$19,27,FALSE),""))</f>
        <v/>
      </c>
      <c r="BO577" s="46" t="str">
        <f>IF(ISNUMBER(VLOOKUP($B577,Stats!$A$2:$AA$19,2,FALSE))=FALSE,"",IF(ISNUMBER(#REF!),(#REF!-VLOOKUP($B577,Stats!$A$2:$AA$19,14,FALSE))/VLOOKUP($B577,Stats!$A$2:$AB$19,28,FALSE),""))</f>
        <v/>
      </c>
      <c r="BP577" s="46"/>
      <c r="BQ577" s="46" t="str">
        <f>IF(ISNUMBER(VLOOKUP($B577,Stats!$A$2:$AA$19,2,FALSE))=FALSE,"",IF(ISNUMBER(BM577),BM577,(VLOOKUP($B577,Stats!$A$2:$AT$19,46,FALSE)-VLOOKUP($B577,Stats!$A$2:$AA$19,12,FALSE))/VLOOKUP($B577,Stats!$A$2:$AA$19,26,FALSE)))</f>
        <v/>
      </c>
      <c r="BR577" s="51" t="str">
        <f t="shared" si="114"/>
        <v/>
      </c>
      <c r="BS577" s="32" t="str">
        <f t="shared" si="109"/>
        <v/>
      </c>
      <c r="BT577" s="53" t="str">
        <f t="shared" si="110"/>
        <v/>
      </c>
    </row>
    <row r="578" spans="1:72" ht="40.5" x14ac:dyDescent="0.15">
      <c r="A578" s="1" t="s">
        <v>29</v>
      </c>
      <c r="B578" s="1" t="s">
        <v>0</v>
      </c>
      <c r="C578" s="3"/>
      <c r="D578" s="4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 t="s">
        <v>15</v>
      </c>
      <c r="J578" s="1" t="s">
        <v>16</v>
      </c>
      <c r="K578" s="1" t="s">
        <v>17</v>
      </c>
      <c r="L578" s="1" t="s">
        <v>18</v>
      </c>
      <c r="M578" s="1" t="s">
        <v>19</v>
      </c>
      <c r="N578" s="1" t="s">
        <v>20</v>
      </c>
      <c r="O578" s="1" t="s">
        <v>21</v>
      </c>
      <c r="P578" s="1" t="s">
        <v>22</v>
      </c>
      <c r="Q578" s="1" t="s">
        <v>23</v>
      </c>
      <c r="R578" s="1" t="s">
        <v>24</v>
      </c>
      <c r="S578" s="1" t="str">
        <f>IF(ISNUMBER(R578),VLOOKUP(B578,Index!$B$3:$AB$18,27,FALSE),"")</f>
        <v/>
      </c>
      <c r="T578" s="1" t="str">
        <f>IF(ISNUMBER($R578),VLOOKUP($B578,Index!$B$21:$AB$36,27,FALSE),"")</f>
        <v/>
      </c>
      <c r="U578" s="1" t="str">
        <f>IF(ISNUMBER($R578),VLOOKUP($B578,Index!$B$39:$AB$54,27,FALSE),"")</f>
        <v/>
      </c>
      <c r="W578" s="1" t="s">
        <v>1</v>
      </c>
      <c r="X578" s="1" t="s">
        <v>2</v>
      </c>
      <c r="Y578" s="1" t="s">
        <v>4</v>
      </c>
      <c r="Z578" s="1" t="str">
        <f t="shared" si="111"/>
        <v/>
      </c>
      <c r="AA578" s="1" t="s">
        <v>8</v>
      </c>
      <c r="AB578" s="27"/>
      <c r="AC578" s="1" t="s">
        <v>33</v>
      </c>
      <c r="AD578" s="1" t="s">
        <v>35</v>
      </c>
      <c r="AE578" s="1" t="s">
        <v>37</v>
      </c>
      <c r="AF578" s="1" t="str">
        <f t="shared" si="112"/>
        <v/>
      </c>
      <c r="AG578" s="1" t="s">
        <v>38</v>
      </c>
      <c r="AH578" s="27"/>
      <c r="AK578" t="str">
        <f t="shared" si="120"/>
        <v/>
      </c>
      <c r="AL578" t="str">
        <f t="shared" si="120"/>
        <v/>
      </c>
      <c r="AM578" t="str">
        <f t="shared" si="120"/>
        <v/>
      </c>
      <c r="AN578" t="str">
        <f t="shared" si="120"/>
        <v/>
      </c>
      <c r="AO578" t="str">
        <f t="shared" si="120"/>
        <v/>
      </c>
      <c r="AP578" t="str">
        <f t="shared" si="120"/>
        <v/>
      </c>
      <c r="AQ578" t="str">
        <f t="shared" si="120"/>
        <v/>
      </c>
      <c r="AR578" t="str">
        <f t="shared" si="120"/>
        <v/>
      </c>
      <c r="AS578" t="str">
        <f t="shared" si="120"/>
        <v/>
      </c>
      <c r="AT578" t="str">
        <f t="shared" si="120"/>
        <v/>
      </c>
      <c r="AU578" t="str">
        <f t="shared" si="120"/>
        <v/>
      </c>
      <c r="AV578" t="str">
        <f t="shared" si="120"/>
        <v/>
      </c>
      <c r="AW578" t="str">
        <f t="shared" si="120"/>
        <v/>
      </c>
      <c r="AX578" t="str">
        <f t="shared" si="120"/>
        <v/>
      </c>
      <c r="AZ578" s="46" t="str">
        <f>IF(ISNUMBER(VLOOKUP($B578,Stats!$A$2:$AA$19,2,FALSE))=FALSE,"",IF(ISNUMBER(W578),(W578-VLOOKUP($B578,Stats!$A$2:$AA$19,2,FALSE))/VLOOKUP($B578,Stats!$A$2:$AA$19,16,FALSE),""))</f>
        <v/>
      </c>
      <c r="BA578" s="46" t="str">
        <f>IF(ISNUMBER(VLOOKUP($B578,Stats!$A$2:$AA$19,2,FALSE))=FALSE,"",IF(ISNUMBER(X578),(X578-VLOOKUP($B578,Stats!$A$2:$AA$19,3,FALSE))/VLOOKUP($B578,Stats!$A$2:$AA$19,17,FALSE),""))</f>
        <v/>
      </c>
      <c r="BB578" s="46"/>
      <c r="BC578" s="46"/>
      <c r="BD578" s="44" t="str">
        <f t="shared" si="108"/>
        <v/>
      </c>
      <c r="BE578" s="46" t="str">
        <f>IF(ISNUMBER(VLOOKUP($B578,Stats!$A$2:$AA$19,2,FALSE))=FALSE,"",IF(ISNUMBER(Y578),(Y578-VLOOKUP($B578,Stats!$A$2:$AA$19,5,FALSE))/VLOOKUP($B578,Stats!$A$2:$AA$19,19,FALSE),""))</f>
        <v/>
      </c>
      <c r="BF578" s="46"/>
      <c r="BG578" s="46"/>
      <c r="BH578" s="46" t="str">
        <f>IF(ISNUMBER(VLOOKUP($B578,Stats!$A$2:$AA$19,2,FALSE))=FALSE,"",IF(ISNUMBER(Z578),(Z578-VLOOKUP($B578,Stats!$A$2:$AA$19,8,FALSE))/VLOOKUP($B578,Stats!$A$2:$AA$19,22,FALSE),""))</f>
        <v/>
      </c>
      <c r="BI578" s="46" t="str">
        <f>IF(ISNUMBER(VLOOKUP($B578,Stats!$A$2:$AA$19,2,FALSE))=FALSE,"",IF(ISNUMBER(#REF!),(#REF!-VLOOKUP($B578,Stats!$A$2:$AA$19,9,FALSE))/VLOOKUP($B578,Stats!$A$2:$AA$19,23,FALSE),""))</f>
        <v/>
      </c>
      <c r="BJ578" s="46" t="str">
        <f>IF(ISNUMBER(VLOOKUP($B578,Stats!$A$2:$AA$19,2,FALSE))=FALSE,"",IF(ISNUMBER(#REF!),(#REF!-VLOOKUP($B578,Stats!$A$2:$AA$19,10,FALSE))/VLOOKUP($B578,Stats!$A$2:$AA$19,24,FALSE),""))</f>
        <v/>
      </c>
      <c r="BK578" s="44" t="str">
        <f t="shared" si="113"/>
        <v/>
      </c>
      <c r="BL578" s="46" t="str">
        <f>IF(ISNUMBER(VLOOKUP($B578,Stats!$A$2:$AA$19,2,FALSE))=FALSE,"",IF(ISNUMBER(#REF!),(#REF!-VLOOKUP($B578,Stats!$A$2:$AA$19,11,FALSE))/VLOOKUP($B578,Stats!$A$2:$AA$19,25,FALSE),""))</f>
        <v/>
      </c>
      <c r="BM578" s="46" t="str">
        <f>IF(ISNUMBER(VLOOKUP($B578,Stats!$A$2:$AA$19,2,FALSE))=FALSE,"",IF(ISNUMBER(AA578),(AA578-VLOOKUP($B578,Stats!$A$2:$AA$19,12,FALSE))/VLOOKUP($B578,Stats!$A$2:$AA$19,26,FALSE),""))</f>
        <v/>
      </c>
      <c r="BN578" s="46" t="str">
        <f>IF(ISNUMBER(VLOOKUP($B578,Stats!$A$2:$AA$19,2,FALSE))=FALSE,"",IF(ISNUMBER(#REF!),(#REF!-VLOOKUP($B578,Stats!$A$2:$AA$19,13,FALSE))/VLOOKUP($B578,Stats!$A$2:$AA$19,27,FALSE),""))</f>
        <v/>
      </c>
      <c r="BO578" s="46" t="str">
        <f>IF(ISNUMBER(VLOOKUP($B578,Stats!$A$2:$AA$19,2,FALSE))=FALSE,"",IF(ISNUMBER(#REF!),(#REF!-VLOOKUP($B578,Stats!$A$2:$AA$19,14,FALSE))/VLOOKUP($B578,Stats!$A$2:$AB$19,28,FALSE),""))</f>
        <v/>
      </c>
      <c r="BP578" s="46"/>
      <c r="BQ578" s="46" t="str">
        <f>IF(ISNUMBER(VLOOKUP($B578,Stats!$A$2:$AA$19,2,FALSE))=FALSE,"",IF(ISNUMBER(BM578),BM578,(VLOOKUP($B578,Stats!$A$2:$AT$19,46,FALSE)-VLOOKUP($B578,Stats!$A$2:$AA$19,12,FALSE))/VLOOKUP($B578,Stats!$A$2:$AA$19,26,FALSE)))</f>
        <v/>
      </c>
      <c r="BR578" s="51" t="str">
        <f t="shared" si="114"/>
        <v/>
      </c>
      <c r="BS578" s="32" t="str">
        <f t="shared" si="109"/>
        <v/>
      </c>
      <c r="BT578" s="53" t="str">
        <f t="shared" si="110"/>
        <v/>
      </c>
    </row>
    <row r="579" spans="1:72" x14ac:dyDescent="0.15">
      <c r="A579" s="5">
        <v>12693</v>
      </c>
      <c r="B579" s="5" t="s">
        <v>30</v>
      </c>
      <c r="C579" s="3">
        <v>0</v>
      </c>
      <c r="D579" s="11">
        <v>0.51507257164123565</v>
      </c>
      <c r="E579" s="6">
        <v>1.6346956849875353E-2</v>
      </c>
      <c r="F579" s="12">
        <v>71</v>
      </c>
      <c r="G579" s="12">
        <v>44</v>
      </c>
      <c r="H579" s="13">
        <v>1.2701920619389014E-2</v>
      </c>
      <c r="I579" s="13">
        <v>-1.068868209008631E-2</v>
      </c>
      <c r="J579" s="12">
        <v>11</v>
      </c>
      <c r="K579" s="12">
        <v>7</v>
      </c>
      <c r="L579" s="13">
        <v>4.3742898880051895E-2</v>
      </c>
      <c r="M579" s="13">
        <v>-6.502769557629573E-2</v>
      </c>
      <c r="N579" s="8">
        <v>1.6389</v>
      </c>
      <c r="O579" s="8">
        <v>1.5248418310383327</v>
      </c>
      <c r="P579" s="14">
        <v>42088</v>
      </c>
      <c r="Q579" s="13">
        <v>-8.4592552617377192E-2</v>
      </c>
      <c r="R579" s="14">
        <v>42041</v>
      </c>
      <c r="S579" s="14">
        <f>IF(ISNUMBER(R579),VLOOKUP(B579,Index!$B$3:$AB$18,27,FALSE),"")</f>
        <v>42041</v>
      </c>
      <c r="T579" s="14">
        <f>IF(ISNUMBER($R579),VLOOKUP($B579,Index!$B$21:$AB$36,27,FALSE),"")</f>
        <v>41996</v>
      </c>
      <c r="U579" s="14">
        <f>IF(ISNUMBER($R579),VLOOKUP($B579,Index!$B$39:$AB$54,27,FALSE),"")</f>
        <v>42003</v>
      </c>
      <c r="W579" s="6">
        <v>1.0843633087183908</v>
      </c>
      <c r="X579" s="7">
        <v>0.61739130434782608</v>
      </c>
      <c r="Y579" s="6">
        <v>0.31016169874858379</v>
      </c>
      <c r="Z579" s="8" t="str">
        <f t="shared" si="111"/>
        <v/>
      </c>
      <c r="AA579" s="9">
        <v>6.0888642759247853</v>
      </c>
      <c r="AB579" s="28"/>
      <c r="AC579" s="6">
        <v>1.1758437852946961</v>
      </c>
      <c r="AD579" s="7">
        <v>0.38117202268431</v>
      </c>
      <c r="AE579" s="6">
        <v>9.6200279370607239E-2</v>
      </c>
      <c r="AF579" s="8" t="str">
        <f t="shared" si="112"/>
        <v/>
      </c>
      <c r="AG579" s="9">
        <v>37.074268170633061</v>
      </c>
      <c r="AH579" s="28"/>
      <c r="AK579" t="str">
        <f t="shared" si="120"/>
        <v/>
      </c>
      <c r="AL579" t="str">
        <f t="shared" si="120"/>
        <v/>
      </c>
      <c r="AM579" t="str">
        <f t="shared" si="120"/>
        <v/>
      </c>
      <c r="AN579" t="str">
        <f t="shared" si="120"/>
        <v/>
      </c>
      <c r="AO579" t="str">
        <f t="shared" si="120"/>
        <v/>
      </c>
      <c r="AP579" t="str">
        <f t="shared" si="120"/>
        <v/>
      </c>
      <c r="AQ579" t="str">
        <f t="shared" si="120"/>
        <v/>
      </c>
      <c r="AR579" t="str">
        <f t="shared" si="120"/>
        <v/>
      </c>
      <c r="AS579" t="str">
        <f t="shared" si="120"/>
        <v/>
      </c>
      <c r="AT579" t="str">
        <f t="shared" si="120"/>
        <v/>
      </c>
      <c r="AU579" t="str">
        <f t="shared" si="120"/>
        <v/>
      </c>
      <c r="AV579" t="str">
        <f t="shared" si="120"/>
        <v/>
      </c>
      <c r="AW579" t="str">
        <f t="shared" si="120"/>
        <v/>
      </c>
      <c r="AX579" t="str">
        <f t="shared" si="120"/>
        <v/>
      </c>
      <c r="AZ579" s="46" t="str">
        <f>IF(ISNUMBER(VLOOKUP($B579,Stats!$A$2:$AA$19,2,FALSE))=FALSE,"",IF(ISNUMBER(W579),(W579-VLOOKUP($B579,Stats!$A$2:$AA$19,2,FALSE))/VLOOKUP($B579,Stats!$A$2:$AA$19,16,FALSE),""))</f>
        <v/>
      </c>
      <c r="BA579" s="46" t="str">
        <f>IF(ISNUMBER(VLOOKUP($B579,Stats!$A$2:$AA$19,2,FALSE))=FALSE,"",IF(ISNUMBER(X579),(X579-VLOOKUP($B579,Stats!$A$2:$AA$19,3,FALSE))/VLOOKUP($B579,Stats!$A$2:$AA$19,17,FALSE),""))</f>
        <v/>
      </c>
      <c r="BB579" s="46"/>
      <c r="BC579" s="46"/>
      <c r="BD579" s="44" t="str">
        <f t="shared" ref="BD579:BD642" si="121">IF(ISNUMBER(AZ579),MAX(-3,MIN(3,SUM(0,AZ579)))*$AZ$1+MAX(-3,MIN(3,SUM(0,BA579)))*$BA$1+$BB$1*MAX(-3,MIN(3,SUM(0,BC579))),"")</f>
        <v/>
      </c>
      <c r="BE579" s="46" t="str">
        <f>IF(ISNUMBER(VLOOKUP($B579,Stats!$A$2:$AA$19,2,FALSE))=FALSE,"",IF(ISNUMBER(Y579),(Y579-VLOOKUP($B579,Stats!$A$2:$AA$19,5,FALSE))/VLOOKUP($B579,Stats!$A$2:$AA$19,19,FALSE),""))</f>
        <v/>
      </c>
      <c r="BF579" s="46"/>
      <c r="BG579" s="46"/>
      <c r="BH579" s="46" t="str">
        <f>IF(ISNUMBER(VLOOKUP($B579,Stats!$A$2:$AA$19,2,FALSE))=FALSE,"",IF(ISNUMBER(Z579),(Z579-VLOOKUP($B579,Stats!$A$2:$AA$19,8,FALSE))/VLOOKUP($B579,Stats!$A$2:$AA$19,22,FALSE),""))</f>
        <v/>
      </c>
      <c r="BI579" s="46" t="str">
        <f>IF(ISNUMBER(VLOOKUP($B579,Stats!$A$2:$AA$19,2,FALSE))=FALSE,"",IF(ISNUMBER(#REF!),(#REF!-VLOOKUP($B579,Stats!$A$2:$AA$19,9,FALSE))/VLOOKUP($B579,Stats!$A$2:$AA$19,23,FALSE),""))</f>
        <v/>
      </c>
      <c r="BJ579" s="46" t="str">
        <f>IF(ISNUMBER(VLOOKUP($B579,Stats!$A$2:$AA$19,2,FALSE))=FALSE,"",IF(ISNUMBER(#REF!),(#REF!-VLOOKUP($B579,Stats!$A$2:$AA$19,10,FALSE))/VLOOKUP($B579,Stats!$A$2:$AA$19,24,FALSE),""))</f>
        <v/>
      </c>
      <c r="BK579" s="44" t="str">
        <f t="shared" si="113"/>
        <v/>
      </c>
      <c r="BL579" s="46" t="str">
        <f>IF(ISNUMBER(VLOOKUP($B579,Stats!$A$2:$AA$19,2,FALSE))=FALSE,"",IF(ISNUMBER(#REF!),(#REF!-VLOOKUP($B579,Stats!$A$2:$AA$19,11,FALSE))/VLOOKUP($B579,Stats!$A$2:$AA$19,25,FALSE),""))</f>
        <v/>
      </c>
      <c r="BM579" s="46" t="str">
        <f>IF(ISNUMBER(VLOOKUP($B579,Stats!$A$2:$AA$19,2,FALSE))=FALSE,"",IF(ISNUMBER(AA579),(AA579-VLOOKUP($B579,Stats!$A$2:$AA$19,12,FALSE))/VLOOKUP($B579,Stats!$A$2:$AA$19,26,FALSE),""))</f>
        <v/>
      </c>
      <c r="BN579" s="46" t="str">
        <f>IF(ISNUMBER(VLOOKUP($B579,Stats!$A$2:$AA$19,2,FALSE))=FALSE,"",IF(ISNUMBER(#REF!),(#REF!-VLOOKUP($B579,Stats!$A$2:$AA$19,13,FALSE))/VLOOKUP($B579,Stats!$A$2:$AA$19,27,FALSE),""))</f>
        <v/>
      </c>
      <c r="BO579" s="46" t="str">
        <f>IF(ISNUMBER(VLOOKUP($B579,Stats!$A$2:$AA$19,2,FALSE))=FALSE,"",IF(ISNUMBER(#REF!),(#REF!-VLOOKUP($B579,Stats!$A$2:$AA$19,14,FALSE))/VLOOKUP($B579,Stats!$A$2:$AB$19,28,FALSE),""))</f>
        <v/>
      </c>
      <c r="BP579" s="46"/>
      <c r="BQ579" s="46" t="str">
        <f>IF(ISNUMBER(VLOOKUP($B579,Stats!$A$2:$AA$19,2,FALSE))=FALSE,"",IF(ISNUMBER(BM579),BM579,(VLOOKUP($B579,Stats!$A$2:$AT$19,46,FALSE)-VLOOKUP($B579,Stats!$A$2:$AA$19,12,FALSE))/VLOOKUP($B579,Stats!$A$2:$AA$19,26,FALSE)))</f>
        <v/>
      </c>
      <c r="BR579" s="51" t="str">
        <f t="shared" si="114"/>
        <v/>
      </c>
      <c r="BS579" s="32" t="str">
        <f t="shared" ref="BS579:BS642" si="122">IF(ISNUMBER(AZ579),CONCATENATE(A579,"_",B579),"")</f>
        <v/>
      </c>
      <c r="BT579" s="53" t="str">
        <f t="shared" ref="BT579:BT642" si="123">IF(ISNUMBER(AZ579),BD579*$BD$1+BK579*$BK$1+$BR$1*BR579,"")</f>
        <v/>
      </c>
    </row>
    <row r="580" spans="1:72" x14ac:dyDescent="0.15">
      <c r="A580" s="5">
        <v>12693</v>
      </c>
      <c r="B580" s="5" t="s">
        <v>31</v>
      </c>
      <c r="C580" s="3">
        <v>0</v>
      </c>
      <c r="D580" s="11">
        <v>3.1211404194467638E-2</v>
      </c>
      <c r="E580" s="6">
        <v>1.336772795064485E-2</v>
      </c>
      <c r="F580" s="15">
        <v>5.0714285714285712</v>
      </c>
      <c r="G580" s="15">
        <v>3.1428571428571428</v>
      </c>
      <c r="H580" s="13">
        <v>1.2494243864351244E-2</v>
      </c>
      <c r="I580" s="13">
        <v>-9.4451151849972957E-3</v>
      </c>
      <c r="J580" s="12">
        <v>3.7857142857142856</v>
      </c>
      <c r="K580" s="12">
        <v>1.9285714285714286</v>
      </c>
      <c r="L580" s="13">
        <v>2.2267048777488578E-2</v>
      </c>
      <c r="M580" s="13">
        <v>-1.8218292898094037E-2</v>
      </c>
      <c r="N580" s="8">
        <v>1.3619785714285713</v>
      </c>
      <c r="O580" s="8">
        <v>1.042879315552804</v>
      </c>
      <c r="P580" s="14"/>
      <c r="Q580" s="13">
        <v>-2.5589778378661093E-2</v>
      </c>
      <c r="R580" s="14"/>
      <c r="S580" s="14" t="str">
        <f>IF(ISNUMBER(R580),VLOOKUP(B580,Index!$B$3:$AB$18,27,FALSE),"")</f>
        <v/>
      </c>
      <c r="T580" s="14" t="str">
        <f>IF(ISNUMBER($R580),VLOOKUP($B580,Index!$B$21:$AB$36,27,FALSE),"")</f>
        <v/>
      </c>
      <c r="U580" s="14" t="str">
        <f>IF(ISNUMBER($R580),VLOOKUP($B580,Index!$B$39:$AB$54,27,FALSE),"")</f>
        <v/>
      </c>
      <c r="W580" s="6">
        <v>1.276939756631861</v>
      </c>
      <c r="X580" s="8">
        <v>0.63469387755102036</v>
      </c>
      <c r="Y580" s="6">
        <v>0.25363480479319583</v>
      </c>
      <c r="Z580" s="8" t="str">
        <f t="shared" ref="Z580:Z643" si="124">IF(ISNUMBER(B580),ABS(R580-S580),"")</f>
        <v/>
      </c>
      <c r="AA580" s="9" t="s">
        <v>25</v>
      </c>
      <c r="AB580" s="28"/>
      <c r="AC580" s="6">
        <v>1.6305751420670365</v>
      </c>
      <c r="AD580" s="8">
        <v>0.40283631820074961</v>
      </c>
      <c r="AE580" s="6">
        <v>6.4330614202482553E-2</v>
      </c>
      <c r="AF580" s="8" t="str">
        <f t="shared" ref="AF580:AF643" si="125">IF(ISNUMBER(B580),(ABS(R580-S580))^2,"")</f>
        <v/>
      </c>
      <c r="AG580" s="9" t="s">
        <v>25</v>
      </c>
      <c r="AH580" s="28"/>
      <c r="AK580" t="str">
        <f t="shared" si="120"/>
        <v/>
      </c>
      <c r="AL580" t="str">
        <f t="shared" si="120"/>
        <v/>
      </c>
      <c r="AM580" t="str">
        <f t="shared" si="120"/>
        <v/>
      </c>
      <c r="AN580" t="str">
        <f t="shared" si="120"/>
        <v/>
      </c>
      <c r="AO580" t="str">
        <f t="shared" si="120"/>
        <v/>
      </c>
      <c r="AP580" t="str">
        <f t="shared" si="120"/>
        <v/>
      </c>
      <c r="AQ580" t="str">
        <f t="shared" si="120"/>
        <v/>
      </c>
      <c r="AR580" t="str">
        <f t="shared" si="120"/>
        <v/>
      </c>
      <c r="AS580" t="str">
        <f t="shared" si="120"/>
        <v/>
      </c>
      <c r="AT580" t="str">
        <f t="shared" si="120"/>
        <v/>
      </c>
      <c r="AU580" t="str">
        <f t="shared" si="120"/>
        <v/>
      </c>
      <c r="AV580" t="str">
        <f t="shared" si="120"/>
        <v/>
      </c>
      <c r="AW580" t="str">
        <f t="shared" si="120"/>
        <v/>
      </c>
      <c r="AX580" t="str">
        <f t="shared" si="120"/>
        <v/>
      </c>
      <c r="AZ580" s="46" t="str">
        <f>IF(ISNUMBER(VLOOKUP($B580,Stats!$A$2:$AA$19,2,FALSE))=FALSE,"",IF(ISNUMBER(W580),(W580-VLOOKUP($B580,Stats!$A$2:$AA$19,2,FALSE))/VLOOKUP($B580,Stats!$A$2:$AA$19,16,FALSE),""))</f>
        <v/>
      </c>
      <c r="BA580" s="46" t="str">
        <f>IF(ISNUMBER(VLOOKUP($B580,Stats!$A$2:$AA$19,2,FALSE))=FALSE,"",IF(ISNUMBER(X580),(X580-VLOOKUP($B580,Stats!$A$2:$AA$19,3,FALSE))/VLOOKUP($B580,Stats!$A$2:$AA$19,17,FALSE),""))</f>
        <v/>
      </c>
      <c r="BB580" s="46"/>
      <c r="BC580" s="46"/>
      <c r="BD580" s="44" t="str">
        <f t="shared" si="121"/>
        <v/>
      </c>
      <c r="BE580" s="46" t="str">
        <f>IF(ISNUMBER(VLOOKUP($B580,Stats!$A$2:$AA$19,2,FALSE))=FALSE,"",IF(ISNUMBER(Y580),(Y580-VLOOKUP($B580,Stats!$A$2:$AA$19,5,FALSE))/VLOOKUP($B580,Stats!$A$2:$AA$19,19,FALSE),""))</f>
        <v/>
      </c>
      <c r="BF580" s="46"/>
      <c r="BG580" s="46"/>
      <c r="BH580" s="46" t="str">
        <f>IF(ISNUMBER(VLOOKUP($B580,Stats!$A$2:$AA$19,2,FALSE))=FALSE,"",IF(ISNUMBER(Z580),(Z580-VLOOKUP($B580,Stats!$A$2:$AA$19,8,FALSE))/VLOOKUP($B580,Stats!$A$2:$AA$19,22,FALSE),""))</f>
        <v/>
      </c>
      <c r="BI580" s="46" t="str">
        <f>IF(ISNUMBER(VLOOKUP($B580,Stats!$A$2:$AA$19,2,FALSE))=FALSE,"",IF(ISNUMBER(#REF!),(#REF!-VLOOKUP($B580,Stats!$A$2:$AA$19,9,FALSE))/VLOOKUP($B580,Stats!$A$2:$AA$19,23,FALSE),""))</f>
        <v/>
      </c>
      <c r="BJ580" s="46" t="str">
        <f>IF(ISNUMBER(VLOOKUP($B580,Stats!$A$2:$AA$19,2,FALSE))=FALSE,"",IF(ISNUMBER(#REF!),(#REF!-VLOOKUP($B580,Stats!$A$2:$AA$19,10,FALSE))/VLOOKUP($B580,Stats!$A$2:$AA$19,24,FALSE),""))</f>
        <v/>
      </c>
      <c r="BK580" s="44" t="str">
        <f t="shared" si="113"/>
        <v/>
      </c>
      <c r="BL580" s="46" t="str">
        <f>IF(ISNUMBER(VLOOKUP($B580,Stats!$A$2:$AA$19,2,FALSE))=FALSE,"",IF(ISNUMBER(#REF!),(#REF!-VLOOKUP($B580,Stats!$A$2:$AA$19,11,FALSE))/VLOOKUP($B580,Stats!$A$2:$AA$19,25,FALSE),""))</f>
        <v/>
      </c>
      <c r="BM580" s="46" t="str">
        <f>IF(ISNUMBER(VLOOKUP($B580,Stats!$A$2:$AA$19,2,FALSE))=FALSE,"",IF(ISNUMBER(AA580),(AA580-VLOOKUP($B580,Stats!$A$2:$AA$19,12,FALSE))/VLOOKUP($B580,Stats!$A$2:$AA$19,26,FALSE),""))</f>
        <v/>
      </c>
      <c r="BN580" s="46" t="str">
        <f>IF(ISNUMBER(VLOOKUP($B580,Stats!$A$2:$AA$19,2,FALSE))=FALSE,"",IF(ISNUMBER(#REF!),(#REF!-VLOOKUP($B580,Stats!$A$2:$AA$19,13,FALSE))/VLOOKUP($B580,Stats!$A$2:$AA$19,27,FALSE),""))</f>
        <v/>
      </c>
      <c r="BO580" s="46" t="str">
        <f>IF(ISNUMBER(VLOOKUP($B580,Stats!$A$2:$AA$19,2,FALSE))=FALSE,"",IF(ISNUMBER(#REF!),(#REF!-VLOOKUP($B580,Stats!$A$2:$AA$19,14,FALSE))/VLOOKUP($B580,Stats!$A$2:$AB$19,28,FALSE),""))</f>
        <v/>
      </c>
      <c r="BP580" s="46"/>
      <c r="BQ580" s="46" t="str">
        <f>IF(ISNUMBER(VLOOKUP($B580,Stats!$A$2:$AA$19,2,FALSE))=FALSE,"",IF(ISNUMBER(BM580),BM580,(VLOOKUP($B580,Stats!$A$2:$AT$19,46,FALSE)-VLOOKUP($B580,Stats!$A$2:$AA$19,12,FALSE))/VLOOKUP($B580,Stats!$A$2:$AA$19,26,FALSE)))</f>
        <v/>
      </c>
      <c r="BR580" s="51" t="str">
        <f t="shared" si="114"/>
        <v/>
      </c>
      <c r="BS580" s="32" t="str">
        <f t="shared" si="122"/>
        <v/>
      </c>
      <c r="BT580" s="53" t="str">
        <f t="shared" si="123"/>
        <v/>
      </c>
    </row>
    <row r="581" spans="1:72" x14ac:dyDescent="0.15">
      <c r="A581" s="16">
        <v>12693</v>
      </c>
      <c r="B581" s="17">
        <v>201421</v>
      </c>
      <c r="C581" s="3">
        <v>0</v>
      </c>
      <c r="D581" s="23">
        <v>-2.9400818756978087E-2</v>
      </c>
      <c r="E581" s="18">
        <v>3.8848673244062568E-3</v>
      </c>
      <c r="F581" s="24">
        <v>2</v>
      </c>
      <c r="G581" s="24">
        <v>5</v>
      </c>
      <c r="H581" s="20">
        <v>9.4742118374424589E-4</v>
      </c>
      <c r="I581" s="20">
        <v>-6.3255895325813553E-3</v>
      </c>
      <c r="J581" s="24">
        <v>2</v>
      </c>
      <c r="K581" s="24">
        <v>3</v>
      </c>
      <c r="L581" s="20">
        <v>1.8018018018017834E-3</v>
      </c>
      <c r="M581" s="20">
        <v>-8.2798399851148341E-3</v>
      </c>
      <c r="N581" s="19">
        <v>1.0749</v>
      </c>
      <c r="O581" s="19">
        <v>1.0000930405656867</v>
      </c>
      <c r="P581" s="25">
        <v>41921</v>
      </c>
      <c r="Q581" s="20">
        <v>-2.9491115452600303E-2</v>
      </c>
      <c r="R581" s="25">
        <v>41929</v>
      </c>
      <c r="S581" s="25">
        <f>IF(ISNUMBER(R581),VLOOKUP(B581,Index!$B$3:$AB$18,27,FALSE),"")</f>
        <v>41929</v>
      </c>
      <c r="T581" s="25">
        <f>IF(ISNUMBER($R581),VLOOKUP($B581,Index!$B$21:$AB$36,27,FALSE),"")</f>
        <v>41929</v>
      </c>
      <c r="U581" s="25">
        <f>IF(ISNUMBER($R581),VLOOKUP($B581,Index!$B$39:$AB$54,27,FALSE),"")</f>
        <v>41929</v>
      </c>
      <c r="W581" s="18">
        <v>-1.0584294752512111</v>
      </c>
      <c r="X581" s="19">
        <v>0.2857142857142857</v>
      </c>
      <c r="Y581" s="18">
        <v>7.3710174916128066E-2</v>
      </c>
      <c r="Z581" s="19">
        <f t="shared" si="124"/>
        <v>0</v>
      </c>
      <c r="AA581" s="21" t="s">
        <v>25</v>
      </c>
      <c r="AB581" s="28"/>
      <c r="AC581" s="18">
        <v>1.1202729540805541</v>
      </c>
      <c r="AD581" s="19">
        <v>8.1632653061224483E-2</v>
      </c>
      <c r="AE581" s="18">
        <v>5.4331898861661948E-3</v>
      </c>
      <c r="AF581" s="19">
        <f t="shared" si="125"/>
        <v>0</v>
      </c>
      <c r="AG581" s="21" t="s">
        <v>25</v>
      </c>
      <c r="AH581" s="28"/>
      <c r="AK581" t="str">
        <f t="shared" si="120"/>
        <v/>
      </c>
      <c r="AL581" t="str">
        <f t="shared" si="120"/>
        <v/>
      </c>
      <c r="AM581" t="str">
        <f t="shared" si="120"/>
        <v/>
      </c>
      <c r="AN581" t="str">
        <f t="shared" si="120"/>
        <v/>
      </c>
      <c r="AO581" t="str">
        <f t="shared" si="120"/>
        <v/>
      </c>
      <c r="AP581" t="str">
        <f t="shared" si="120"/>
        <v/>
      </c>
      <c r="AQ581" t="str">
        <f t="shared" si="120"/>
        <v/>
      </c>
      <c r="AR581" t="str">
        <f t="shared" si="120"/>
        <v/>
      </c>
      <c r="AS581" t="str">
        <f t="shared" si="120"/>
        <v/>
      </c>
      <c r="AT581" t="str">
        <f t="shared" si="120"/>
        <v/>
      </c>
      <c r="AU581" t="str">
        <f t="shared" si="120"/>
        <v/>
      </c>
      <c r="AV581" t="str">
        <f t="shared" si="120"/>
        <v/>
      </c>
      <c r="AW581" t="str">
        <f t="shared" si="120"/>
        <v/>
      </c>
      <c r="AX581" t="str">
        <f t="shared" si="120"/>
        <v/>
      </c>
      <c r="AZ581" s="46">
        <f>IF(ISNUMBER(VLOOKUP($B581,Stats!$A$2:$AA$19,2,FALSE))=FALSE,"",IF(ISNUMBER(W581),(W581-VLOOKUP($B581,Stats!$A$2:$AA$19,2,FALSE))/VLOOKUP($B581,Stats!$A$2:$AA$19,16,FALSE),""))</f>
        <v>-1.2518401868913822</v>
      </c>
      <c r="BA581" s="46">
        <f>IF(ISNUMBER(VLOOKUP($B581,Stats!$A$2:$AA$19,2,FALSE))=FALSE,"",IF(ISNUMBER(X581),(X581-VLOOKUP($B581,Stats!$A$2:$AA$19,3,FALSE))/VLOOKUP($B581,Stats!$A$2:$AA$19,17,FALSE),""))</f>
        <v>-0.6967057200847836</v>
      </c>
      <c r="BB581" s="46"/>
      <c r="BC581" s="46"/>
      <c r="BD581" s="44">
        <f t="shared" si="121"/>
        <v>-0.97427295348808296</v>
      </c>
      <c r="BE581" s="46">
        <f>IF(ISNUMBER(VLOOKUP($B581,Stats!$A$2:$AA$19,2,FALSE))=FALSE,"",IF(ISNUMBER(Y581),(Y581-VLOOKUP($B581,Stats!$A$2:$AA$19,5,FALSE))/VLOOKUP($B581,Stats!$A$2:$AA$19,19,FALSE),""))</f>
        <v>-0.15452971510269456</v>
      </c>
      <c r="BF581" s="46"/>
      <c r="BG581" s="46"/>
      <c r="BH581" s="46">
        <f>IF(ISNUMBER(VLOOKUP($B581,Stats!$A$2:$AA$19,2,FALSE))=FALSE,"",IF(ISNUMBER(Z581),(Z581-VLOOKUP($B581,Stats!$A$2:$AA$19,8,FALSE))/VLOOKUP($B581,Stats!$A$2:$AA$19,22,FALSE),""))</f>
        <v>-0.61753828864926419</v>
      </c>
      <c r="BI581" s="46" t="str">
        <f>IF(ISNUMBER(VLOOKUP($B581,Stats!$A$2:$AA$19,2,FALSE))=FALSE,"",IF(ISNUMBER(#REF!),(#REF!-VLOOKUP($B581,Stats!$A$2:$AA$19,9,FALSE))/VLOOKUP($B581,Stats!$A$2:$AA$19,23,FALSE),""))</f>
        <v/>
      </c>
      <c r="BJ581" s="46" t="str">
        <f>IF(ISNUMBER(VLOOKUP($B581,Stats!$A$2:$AA$19,2,FALSE))=FALSE,"",IF(ISNUMBER(#REF!),(#REF!-VLOOKUP($B581,Stats!$A$2:$AA$19,10,FALSE))/VLOOKUP($B581,Stats!$A$2:$AA$19,24,FALSE),""))</f>
        <v/>
      </c>
      <c r="BK581" s="44">
        <f t="shared" ref="BK581:BK644" si="126">IF(ISNUMBER(AZ581),(MAX(-3,MIN(3,SUM(0,-BE581)))*$BE$1+MAX(-3,MIN(3,SUM(0,-BF581)))*$BF$1+$BG$1*MAX(-3,MIN(3,SUM(0,-BG581)))+$BH$1*MAX(-3,MIN(3,SUM(0,BH581)))+$BI$1*MAX(-3,MIN(3,SUM(0,BI581)))+$BJ$1*MAX(-3,MIN(3,SUM(0,BJ581)))),"")</f>
        <v>-7.7090686022893068E-2</v>
      </c>
      <c r="BL581" s="46" t="str">
        <f>IF(ISNUMBER(VLOOKUP($B581,Stats!$A$2:$AA$19,2,FALSE))=FALSE,"",IF(ISNUMBER(#REF!),(#REF!-VLOOKUP($B581,Stats!$A$2:$AA$19,11,FALSE))/VLOOKUP($B581,Stats!$A$2:$AA$19,25,FALSE),""))</f>
        <v/>
      </c>
      <c r="BM581" s="46" t="str">
        <f>IF(ISNUMBER(VLOOKUP($B581,Stats!$A$2:$AA$19,2,FALSE))=FALSE,"",IF(ISNUMBER(AA581),(AA581-VLOOKUP($B581,Stats!$A$2:$AA$19,12,FALSE))/VLOOKUP($B581,Stats!$A$2:$AA$19,26,FALSE),""))</f>
        <v/>
      </c>
      <c r="BN581" s="46" t="str">
        <f>IF(ISNUMBER(VLOOKUP($B581,Stats!$A$2:$AA$19,2,FALSE))=FALSE,"",IF(ISNUMBER(#REF!),(#REF!-VLOOKUP($B581,Stats!$A$2:$AA$19,13,FALSE))/VLOOKUP($B581,Stats!$A$2:$AA$19,27,FALSE),""))</f>
        <v/>
      </c>
      <c r="BO581" s="46" t="str">
        <f>IF(ISNUMBER(VLOOKUP($B581,Stats!$A$2:$AA$19,2,FALSE))=FALSE,"",IF(ISNUMBER(#REF!),(#REF!-VLOOKUP($B581,Stats!$A$2:$AA$19,14,FALSE))/VLOOKUP($B581,Stats!$A$2:$AB$19,28,FALSE),""))</f>
        <v/>
      </c>
      <c r="BP581" s="46"/>
      <c r="BQ581" s="46">
        <f>IF(ISNUMBER(VLOOKUP($B581,Stats!$A$2:$AA$19,2,FALSE))=FALSE,"",IF(ISNUMBER(BM581),BM581,(VLOOKUP($B581,Stats!$A$2:$AT$19,46,FALSE)-VLOOKUP($B581,Stats!$A$2:$AA$19,12,FALSE))/VLOOKUP($B581,Stats!$A$2:$AA$19,26,FALSE)))</f>
        <v>-0.81319138310867711</v>
      </c>
      <c r="BR581" s="51">
        <f t="shared" si="114"/>
        <v>-0.81319138310867711</v>
      </c>
      <c r="BS581" s="32" t="str">
        <f t="shared" si="122"/>
        <v>12693_201421</v>
      </c>
      <c r="BT581" s="53">
        <f t="shared" si="123"/>
        <v>-0.40374727893308787</v>
      </c>
    </row>
    <row r="582" spans="1:72" x14ac:dyDescent="0.15">
      <c r="A582" s="16">
        <v>12693</v>
      </c>
      <c r="B582" s="17">
        <v>201422</v>
      </c>
      <c r="C582" s="3">
        <v>0</v>
      </c>
      <c r="D582" s="23">
        <v>4.6683282208589194E-2</v>
      </c>
      <c r="E582" s="18">
        <v>7.2884869784099766E-3</v>
      </c>
      <c r="F582" s="24">
        <v>5</v>
      </c>
      <c r="G582" s="24">
        <v>5</v>
      </c>
      <c r="H582" s="20">
        <v>1.1049221459408454E-2</v>
      </c>
      <c r="I582" s="20">
        <v>-1.8555657564612415E-3</v>
      </c>
      <c r="J582" s="24">
        <v>4</v>
      </c>
      <c r="K582" s="24">
        <v>5</v>
      </c>
      <c r="L582" s="20">
        <v>1.5880473595188738E-2</v>
      </c>
      <c r="M582" s="20">
        <v>-3.6426380368096423E-3</v>
      </c>
      <c r="N582" s="19">
        <v>1.0919000000000001</v>
      </c>
      <c r="O582" s="19">
        <v>1.0407968735106283</v>
      </c>
      <c r="P582" s="25">
        <v>41943</v>
      </c>
      <c r="Q582" s="20">
        <v>-9.246020398436583E-3</v>
      </c>
      <c r="R582" s="25">
        <v>41939</v>
      </c>
      <c r="S582" s="25">
        <f>IF(ISNUMBER(R582),VLOOKUP(B582,Index!$B$3:$AB$18,27,FALSE),"")</f>
        <v>41939</v>
      </c>
      <c r="T582" s="25">
        <f>IF(ISNUMBER($R582),VLOOKUP($B582,Index!$B$21:$AB$36,27,FALSE),"")</f>
        <v>41935</v>
      </c>
      <c r="U582" s="25">
        <f>IF(ISNUMBER($R582),VLOOKUP($B582,Index!$B$39:$AB$54,27,FALSE),"")</f>
        <v>41936</v>
      </c>
      <c r="W582" s="18">
        <v>1.4004984662576758</v>
      </c>
      <c r="X582" s="19">
        <v>0.5</v>
      </c>
      <c r="Y582" s="18">
        <v>0.13828931728952401</v>
      </c>
      <c r="Z582" s="19">
        <f t="shared" si="124"/>
        <v>0</v>
      </c>
      <c r="AA582" s="21">
        <v>5.0490135427867875</v>
      </c>
      <c r="AB582" s="28"/>
      <c r="AC582" s="18">
        <v>1.9613959539901022</v>
      </c>
      <c r="AD582" s="19">
        <v>0.25</v>
      </c>
      <c r="AE582" s="18">
        <v>1.9123935276402645E-2</v>
      </c>
      <c r="AF582" s="19">
        <f t="shared" si="125"/>
        <v>0</v>
      </c>
      <c r="AG582" s="21">
        <v>25.492537755244388</v>
      </c>
      <c r="AH582" s="28"/>
      <c r="AK582" t="str">
        <f t="shared" si="120"/>
        <v/>
      </c>
      <c r="AL582">
        <f t="shared" si="120"/>
        <v>5.0490135427867875</v>
      </c>
      <c r="AM582" t="str">
        <f t="shared" si="120"/>
        <v/>
      </c>
      <c r="AN582" t="str">
        <f t="shared" si="120"/>
        <v/>
      </c>
      <c r="AO582" t="str">
        <f t="shared" si="120"/>
        <v/>
      </c>
      <c r="AP582" t="str">
        <f t="shared" si="120"/>
        <v/>
      </c>
      <c r="AQ582" t="str">
        <f t="shared" si="120"/>
        <v/>
      </c>
      <c r="AR582" t="str">
        <f t="shared" si="120"/>
        <v/>
      </c>
      <c r="AS582" t="str">
        <f t="shared" si="120"/>
        <v/>
      </c>
      <c r="AT582" t="str">
        <f t="shared" si="120"/>
        <v/>
      </c>
      <c r="AU582" t="str">
        <f t="shared" si="120"/>
        <v/>
      </c>
      <c r="AV582" t="str">
        <f t="shared" si="120"/>
        <v/>
      </c>
      <c r="AW582" t="str">
        <f t="shared" si="120"/>
        <v/>
      </c>
      <c r="AX582" t="str">
        <f t="shared" si="120"/>
        <v/>
      </c>
      <c r="AZ582" s="46">
        <f>IF(ISNUMBER(VLOOKUP($B582,Stats!$A$2:$AA$19,2,FALSE))=FALSE,"",IF(ISNUMBER(W582),(W582-VLOOKUP($B582,Stats!$A$2:$AA$19,2,FALSE))/VLOOKUP($B582,Stats!$A$2:$AA$19,16,FALSE),""))</f>
        <v>1.1217347065247589</v>
      </c>
      <c r="BA582" s="46">
        <f>IF(ISNUMBER(VLOOKUP($B582,Stats!$A$2:$AA$19,2,FALSE))=FALSE,"",IF(ISNUMBER(X582),(X582-VLOOKUP($B582,Stats!$A$2:$AA$19,3,FALSE))/VLOOKUP($B582,Stats!$A$2:$AA$19,17,FALSE),""))</f>
        <v>-0.89478917776786471</v>
      </c>
      <c r="BB582" s="46"/>
      <c r="BC582" s="46"/>
      <c r="BD582" s="44">
        <f t="shared" si="121"/>
        <v>0.11347276437844711</v>
      </c>
      <c r="BE582" s="46">
        <f>IF(ISNUMBER(VLOOKUP($B582,Stats!$A$2:$AA$19,2,FALSE))=FALSE,"",IF(ISNUMBER(Y582),(Y582-VLOOKUP($B582,Stats!$A$2:$AA$19,5,FALSE))/VLOOKUP($B582,Stats!$A$2:$AA$19,19,FALSE),""))</f>
        <v>0.18726671807806894</v>
      </c>
      <c r="BF582" s="46"/>
      <c r="BG582" s="46"/>
      <c r="BH582" s="46">
        <f>IF(ISNUMBER(VLOOKUP($B582,Stats!$A$2:$AA$19,2,FALSE))=FALSE,"",IF(ISNUMBER(Z582),(Z582-VLOOKUP($B582,Stats!$A$2:$AA$19,8,FALSE))/VLOOKUP($B582,Stats!$A$2:$AA$19,22,FALSE),""))</f>
        <v>-1.3145151991428841</v>
      </c>
      <c r="BI582" s="46" t="str">
        <f>IF(ISNUMBER(VLOOKUP($B582,Stats!$A$2:$AA$19,2,FALSE))=FALSE,"",IF(ISNUMBER(#REF!),(#REF!-VLOOKUP($B582,Stats!$A$2:$AA$19,9,FALSE))/VLOOKUP($B582,Stats!$A$2:$AA$19,23,FALSE),""))</f>
        <v/>
      </c>
      <c r="BJ582" s="46" t="str">
        <f>IF(ISNUMBER(VLOOKUP($B582,Stats!$A$2:$AA$19,2,FALSE))=FALSE,"",IF(ISNUMBER(#REF!),(#REF!-VLOOKUP($B582,Stats!$A$2:$AA$19,10,FALSE))/VLOOKUP($B582,Stats!$A$2:$AA$19,24,FALSE),""))</f>
        <v/>
      </c>
      <c r="BK582" s="44">
        <f t="shared" si="126"/>
        <v>-0.52544126239751343</v>
      </c>
      <c r="BL582" s="46" t="str">
        <f>IF(ISNUMBER(VLOOKUP($B582,Stats!$A$2:$AA$19,2,FALSE))=FALSE,"",IF(ISNUMBER(#REF!),(#REF!-VLOOKUP($B582,Stats!$A$2:$AA$19,11,FALSE))/VLOOKUP($B582,Stats!$A$2:$AA$19,25,FALSE),""))</f>
        <v/>
      </c>
      <c r="BM582" s="46">
        <f>IF(ISNUMBER(VLOOKUP($B582,Stats!$A$2:$AA$19,2,FALSE))=FALSE,"",IF(ISNUMBER(AA582),(AA582-VLOOKUP($B582,Stats!$A$2:$AA$19,12,FALSE))/VLOOKUP($B582,Stats!$A$2:$AA$19,26,FALSE),""))</f>
        <v>-5.5211305934112408E-2</v>
      </c>
      <c r="BN582" s="46" t="str">
        <f>IF(ISNUMBER(VLOOKUP($B582,Stats!$A$2:$AA$19,2,FALSE))=FALSE,"",IF(ISNUMBER(#REF!),(#REF!-VLOOKUP($B582,Stats!$A$2:$AA$19,13,FALSE))/VLOOKUP($B582,Stats!$A$2:$AA$19,27,FALSE),""))</f>
        <v/>
      </c>
      <c r="BO582" s="46" t="str">
        <f>IF(ISNUMBER(VLOOKUP($B582,Stats!$A$2:$AA$19,2,FALSE))=FALSE,"",IF(ISNUMBER(#REF!),(#REF!-VLOOKUP($B582,Stats!$A$2:$AA$19,14,FALSE))/VLOOKUP($B582,Stats!$A$2:$AB$19,28,FALSE),""))</f>
        <v/>
      </c>
      <c r="BP582" s="46"/>
      <c r="BQ582" s="46">
        <f>IF(ISNUMBER(VLOOKUP($B582,Stats!$A$2:$AA$19,2,FALSE))=FALSE,"",IF(ISNUMBER(BM582),BM582,(VLOOKUP($B582,Stats!$A$2:$AT$19,46,FALSE)-VLOOKUP($B582,Stats!$A$2:$AA$19,12,FALSE))/VLOOKUP($B582,Stats!$A$2:$AA$19,26,FALSE)))</f>
        <v>-5.5211305934112408E-2</v>
      </c>
      <c r="BR582" s="51">
        <f t="shared" ref="BR582:BR645" si="127">IF(ISNUMBER(AZ582),MAX(-3,MIN(3,SUM(0,BQ582)))*$BM$1+$BN$1*MAX(-3,MIN(3,SUM(0,BN582)))+$BO$1*MAX(-3,MIN(3,SUM(0,BO582))),"")</f>
        <v>-5.5211305934112408E-2</v>
      </c>
      <c r="BS582" s="32" t="str">
        <f t="shared" si="122"/>
        <v>12693_201422</v>
      </c>
      <c r="BT582" s="53">
        <f t="shared" si="123"/>
        <v>-0.30361246574964112</v>
      </c>
    </row>
    <row r="583" spans="1:72" x14ac:dyDescent="0.15">
      <c r="A583" s="16">
        <v>12693</v>
      </c>
      <c r="B583" s="17">
        <v>201423</v>
      </c>
      <c r="C583" s="3">
        <v>0</v>
      </c>
      <c r="D583" s="23">
        <v>2.4727539151936373E-3</v>
      </c>
      <c r="E583" s="18">
        <v>9.2773679142369794E-3</v>
      </c>
      <c r="F583" s="24">
        <v>5</v>
      </c>
      <c r="G583" s="24">
        <v>5</v>
      </c>
      <c r="H583" s="20">
        <v>6.7398138838047576E-3</v>
      </c>
      <c r="I583" s="20">
        <v>-6.168741736564831E-3</v>
      </c>
      <c r="J583" s="24">
        <v>2</v>
      </c>
      <c r="K583" s="24">
        <v>2</v>
      </c>
      <c r="L583" s="20">
        <v>2.0012852290461902E-2</v>
      </c>
      <c r="M583" s="20">
        <v>-1.2420124201242055E-2</v>
      </c>
      <c r="N583" s="19">
        <v>1.1111</v>
      </c>
      <c r="O583" s="19">
        <v>1.0167459736456808</v>
      </c>
      <c r="P583" s="25">
        <v>41953</v>
      </c>
      <c r="Q583" s="20">
        <v>-1.4850148501485028E-2</v>
      </c>
      <c r="R583" s="25">
        <v>41957</v>
      </c>
      <c r="S583" s="25">
        <f>IF(ISNUMBER(R583),VLOOKUP(B583,Index!$B$3:$AB$18,27,FALSE),"")</f>
        <v>41956</v>
      </c>
      <c r="T583" s="25">
        <f>IF(ISNUMBER($R583),VLOOKUP($B583,Index!$B$21:$AB$36,27,FALSE),"")</f>
        <v>41954</v>
      </c>
      <c r="U583" s="25">
        <f>IF(ISNUMBER($R583),VLOOKUP($B583,Index!$B$39:$AB$54,27,FALSE),"")</f>
        <v>41957</v>
      </c>
      <c r="W583" s="18">
        <v>7.4182617455809119E-2</v>
      </c>
      <c r="X583" s="19">
        <v>0.5</v>
      </c>
      <c r="Y583" s="18">
        <v>0.17602567980212708</v>
      </c>
      <c r="Z583" s="19">
        <f t="shared" si="124"/>
        <v>1</v>
      </c>
      <c r="AA583" s="21">
        <v>0.16651375001040292</v>
      </c>
      <c r="AB583" s="28"/>
      <c r="AC583" s="18">
        <v>5.5030607325949159E-3</v>
      </c>
      <c r="AD583" s="19">
        <v>0.25</v>
      </c>
      <c r="AE583" s="18">
        <v>3.0985039949800969E-2</v>
      </c>
      <c r="AF583" s="19">
        <f t="shared" si="125"/>
        <v>1</v>
      </c>
      <c r="AG583" s="21">
        <v>2.7726828942526958E-2</v>
      </c>
      <c r="AH583" s="28"/>
      <c r="AK583" t="str">
        <f t="shared" ref="AK583:AX592" si="128">IF($B583=AK$2,$AA583,"")</f>
        <v/>
      </c>
      <c r="AL583" t="str">
        <f t="shared" si="128"/>
        <v/>
      </c>
      <c r="AM583">
        <f t="shared" si="128"/>
        <v>0.16651375001040292</v>
      </c>
      <c r="AN583" t="str">
        <f t="shared" si="128"/>
        <v/>
      </c>
      <c r="AO583" t="str">
        <f t="shared" si="128"/>
        <v/>
      </c>
      <c r="AP583" t="str">
        <f t="shared" si="128"/>
        <v/>
      </c>
      <c r="AQ583" t="str">
        <f t="shared" si="128"/>
        <v/>
      </c>
      <c r="AR583" t="str">
        <f t="shared" si="128"/>
        <v/>
      </c>
      <c r="AS583" t="str">
        <f t="shared" si="128"/>
        <v/>
      </c>
      <c r="AT583" t="str">
        <f t="shared" si="128"/>
        <v/>
      </c>
      <c r="AU583" t="str">
        <f t="shared" si="128"/>
        <v/>
      </c>
      <c r="AV583" t="str">
        <f t="shared" si="128"/>
        <v/>
      </c>
      <c r="AW583" t="str">
        <f t="shared" si="128"/>
        <v/>
      </c>
      <c r="AX583" t="str">
        <f t="shared" si="128"/>
        <v/>
      </c>
      <c r="AZ583" s="46">
        <f>IF(ISNUMBER(VLOOKUP($B583,Stats!$A$2:$AA$19,2,FALSE))=FALSE,"",IF(ISNUMBER(W583),(W583-VLOOKUP($B583,Stats!$A$2:$AA$19,2,FALSE))/VLOOKUP($B583,Stats!$A$2:$AA$19,16,FALSE),""))</f>
        <v>0.13615963388556127</v>
      </c>
      <c r="BA583" s="46">
        <f>IF(ISNUMBER(VLOOKUP($B583,Stats!$A$2:$AA$19,2,FALSE))=FALSE,"",IF(ISNUMBER(X583),(X583-VLOOKUP($B583,Stats!$A$2:$AA$19,3,FALSE))/VLOOKUP($B583,Stats!$A$2:$AA$19,17,FALSE),""))</f>
        <v>-7.6117703670941991E-2</v>
      </c>
      <c r="BB583" s="46"/>
      <c r="BC583" s="46"/>
      <c r="BD583" s="44">
        <f t="shared" si="121"/>
        <v>3.0020965107309637E-2</v>
      </c>
      <c r="BE583" s="46">
        <f>IF(ISNUMBER(VLOOKUP($B583,Stats!$A$2:$AA$19,2,FALSE))=FALSE,"",IF(ISNUMBER(Y583),(Y583-VLOOKUP($B583,Stats!$A$2:$AA$19,5,FALSE))/VLOOKUP($B583,Stats!$A$2:$AA$19,19,FALSE),""))</f>
        <v>0.34155085260876461</v>
      </c>
      <c r="BF583" s="46"/>
      <c r="BG583" s="46"/>
      <c r="BH583" s="46">
        <f>IF(ISNUMBER(VLOOKUP($B583,Stats!$A$2:$AA$19,2,FALSE))=FALSE,"",IF(ISNUMBER(Z583),(Z583-VLOOKUP($B583,Stats!$A$2:$AA$19,8,FALSE))/VLOOKUP($B583,Stats!$A$2:$AA$19,22,FALSE),""))</f>
        <v>-0.39509019437688425</v>
      </c>
      <c r="BI583" s="46" t="str">
        <f>IF(ISNUMBER(VLOOKUP($B583,Stats!$A$2:$AA$19,2,FALSE))=FALSE,"",IF(ISNUMBER(#REF!),(#REF!-VLOOKUP($B583,Stats!$A$2:$AA$19,9,FALSE))/VLOOKUP($B583,Stats!$A$2:$AA$19,23,FALSE),""))</f>
        <v/>
      </c>
      <c r="BJ583" s="46" t="str">
        <f>IF(ISNUMBER(VLOOKUP($B583,Stats!$A$2:$AA$19,2,FALSE))=FALSE,"",IF(ISNUMBER(#REF!),(#REF!-VLOOKUP($B583,Stats!$A$2:$AA$19,10,FALSE))/VLOOKUP($B583,Stats!$A$2:$AA$19,24,FALSE),""))</f>
        <v/>
      </c>
      <c r="BK583" s="44">
        <f t="shared" si="126"/>
        <v>-0.35761265513920049</v>
      </c>
      <c r="BL583" s="46" t="str">
        <f>IF(ISNUMBER(VLOOKUP($B583,Stats!$A$2:$AA$19,2,FALSE))=FALSE,"",IF(ISNUMBER(#REF!),(#REF!-VLOOKUP($B583,Stats!$A$2:$AA$19,11,FALSE))/VLOOKUP($B583,Stats!$A$2:$AA$19,25,FALSE),""))</f>
        <v/>
      </c>
      <c r="BM583" s="46">
        <f>IF(ISNUMBER(VLOOKUP($B583,Stats!$A$2:$AA$19,2,FALSE))=FALSE,"",IF(ISNUMBER(AA583),(AA583-VLOOKUP($B583,Stats!$A$2:$AA$19,12,FALSE))/VLOOKUP($B583,Stats!$A$2:$AA$19,26,FALSE),""))</f>
        <v>-0.70647825218341298</v>
      </c>
      <c r="BN583" s="46" t="str">
        <f>IF(ISNUMBER(VLOOKUP($B583,Stats!$A$2:$AA$19,2,FALSE))=FALSE,"",IF(ISNUMBER(#REF!),(#REF!-VLOOKUP($B583,Stats!$A$2:$AA$19,13,FALSE))/VLOOKUP($B583,Stats!$A$2:$AA$19,27,FALSE),""))</f>
        <v/>
      </c>
      <c r="BO583" s="46" t="str">
        <f>IF(ISNUMBER(VLOOKUP($B583,Stats!$A$2:$AA$19,2,FALSE))=FALSE,"",IF(ISNUMBER(#REF!),(#REF!-VLOOKUP($B583,Stats!$A$2:$AA$19,14,FALSE))/VLOOKUP($B583,Stats!$A$2:$AB$19,28,FALSE),""))</f>
        <v/>
      </c>
      <c r="BP583" s="46"/>
      <c r="BQ583" s="46">
        <f>IF(ISNUMBER(VLOOKUP($B583,Stats!$A$2:$AA$19,2,FALSE))=FALSE,"",IF(ISNUMBER(BM583),BM583,(VLOOKUP($B583,Stats!$A$2:$AT$19,46,FALSE)-VLOOKUP($B583,Stats!$A$2:$AA$19,12,FALSE))/VLOOKUP($B583,Stats!$A$2:$AA$19,26,FALSE)))</f>
        <v>-0.70647825218341298</v>
      </c>
      <c r="BR583" s="51">
        <f t="shared" si="127"/>
        <v>-0.70647825218341298</v>
      </c>
      <c r="BS583" s="32" t="str">
        <f t="shared" si="122"/>
        <v>12693_201423</v>
      </c>
      <c r="BT583" s="53">
        <f t="shared" si="123"/>
        <v>-0.34985905049874094</v>
      </c>
    </row>
    <row r="584" spans="1:72" x14ac:dyDescent="0.15">
      <c r="A584" s="16">
        <v>12693</v>
      </c>
      <c r="B584" s="17">
        <v>201424</v>
      </c>
      <c r="C584" s="3">
        <v>0</v>
      </c>
      <c r="D584" s="23">
        <v>5.4631828978622288E-2</v>
      </c>
      <c r="E584" s="18">
        <v>7.6027304042349166E-3</v>
      </c>
      <c r="F584" s="24">
        <v>7</v>
      </c>
      <c r="G584" s="24">
        <v>3</v>
      </c>
      <c r="H584" s="20">
        <v>9.195391744072896E-3</v>
      </c>
      <c r="I584" s="20">
        <v>-3.5916973249566406E-3</v>
      </c>
      <c r="J584" s="24">
        <v>6</v>
      </c>
      <c r="K584" s="24">
        <v>2</v>
      </c>
      <c r="L584" s="20">
        <v>1.5096065873742015E-2</v>
      </c>
      <c r="M584" s="20">
        <v>-8.5883965280950658E-3</v>
      </c>
      <c r="N584" s="19">
        <v>1.1544000000000001</v>
      </c>
      <c r="O584" s="19">
        <v>1.0547281863864779</v>
      </c>
      <c r="P584" s="25">
        <v>41971</v>
      </c>
      <c r="Q584" s="20">
        <v>-8.5883965280950658E-3</v>
      </c>
      <c r="R584" s="25">
        <v>41961</v>
      </c>
      <c r="S584" s="25">
        <f>IF(ISNUMBER(R584),VLOOKUP(B584,Index!$B$3:$AB$18,27,FALSE),"")</f>
        <v>41963</v>
      </c>
      <c r="T584" s="25">
        <f>IF(ISNUMBER($R584),VLOOKUP($B584,Index!$B$21:$AB$36,27,FALSE),"")</f>
        <v>41963</v>
      </c>
      <c r="U584" s="25">
        <f>IF(ISNUMBER($R584),VLOOKUP($B584,Index!$B$39:$AB$54,27,FALSE),"")</f>
        <v>41963</v>
      </c>
      <c r="W584" s="18">
        <v>1.6389548693586686</v>
      </c>
      <c r="X584" s="19">
        <v>0.7</v>
      </c>
      <c r="Y584" s="18">
        <v>0.14425166708156995</v>
      </c>
      <c r="Z584" s="19">
        <f t="shared" si="124"/>
        <v>2</v>
      </c>
      <c r="AA584" s="21">
        <v>6.3611209379895506</v>
      </c>
      <c r="AB584" s="28"/>
      <c r="AC584" s="18">
        <v>2.6861730637944907</v>
      </c>
      <c r="AD584" s="19">
        <v>0.48999999999999994</v>
      </c>
      <c r="AE584" s="18">
        <v>2.0808543455812092E-2</v>
      </c>
      <c r="AF584" s="19">
        <f t="shared" si="125"/>
        <v>4</v>
      </c>
      <c r="AG584" s="21">
        <v>40.463859587729061</v>
      </c>
      <c r="AH584" s="28"/>
      <c r="AK584" t="str">
        <f t="shared" si="128"/>
        <v/>
      </c>
      <c r="AL584" t="str">
        <f t="shared" si="128"/>
        <v/>
      </c>
      <c r="AM584" t="str">
        <f t="shared" si="128"/>
        <v/>
      </c>
      <c r="AN584">
        <f t="shared" si="128"/>
        <v>6.3611209379895506</v>
      </c>
      <c r="AO584" t="str">
        <f t="shared" si="128"/>
        <v/>
      </c>
      <c r="AP584" t="str">
        <f t="shared" si="128"/>
        <v/>
      </c>
      <c r="AQ584" t="str">
        <f t="shared" si="128"/>
        <v/>
      </c>
      <c r="AR584" t="str">
        <f t="shared" si="128"/>
        <v/>
      </c>
      <c r="AS584" t="str">
        <f t="shared" si="128"/>
        <v/>
      </c>
      <c r="AT584" t="str">
        <f t="shared" si="128"/>
        <v/>
      </c>
      <c r="AU584" t="str">
        <f t="shared" si="128"/>
        <v/>
      </c>
      <c r="AV584" t="str">
        <f t="shared" si="128"/>
        <v/>
      </c>
      <c r="AW584" t="str">
        <f t="shared" si="128"/>
        <v/>
      </c>
      <c r="AX584" t="str">
        <f t="shared" si="128"/>
        <v/>
      </c>
      <c r="AZ584" s="46">
        <f>IF(ISNUMBER(VLOOKUP($B584,Stats!$A$2:$AA$19,2,FALSE))=FALSE,"",IF(ISNUMBER(W584),(W584-VLOOKUP($B584,Stats!$A$2:$AA$19,2,FALSE))/VLOOKUP($B584,Stats!$A$2:$AA$19,16,FALSE),""))</f>
        <v>0.57820732301294109</v>
      </c>
      <c r="BA584" s="46">
        <f>IF(ISNUMBER(VLOOKUP($B584,Stats!$A$2:$AA$19,2,FALSE))=FALSE,"",IF(ISNUMBER(X584),(X584-VLOOKUP($B584,Stats!$A$2:$AA$19,3,FALSE))/VLOOKUP($B584,Stats!$A$2:$AA$19,17,FALSE),""))</f>
        <v>-0.21041933953921216</v>
      </c>
      <c r="BB584" s="46"/>
      <c r="BC584" s="46"/>
      <c r="BD584" s="44">
        <f t="shared" si="121"/>
        <v>0.18389399173686446</v>
      </c>
      <c r="BE584" s="46">
        <f>IF(ISNUMBER(VLOOKUP($B584,Stats!$A$2:$AA$19,2,FALSE))=FALSE,"",IF(ISNUMBER(Y584),(Y584-VLOOKUP($B584,Stats!$A$2:$AA$19,5,FALSE))/VLOOKUP($B584,Stats!$A$2:$AA$19,19,FALSE),""))</f>
        <v>0.28454062398647068</v>
      </c>
      <c r="BF584" s="46"/>
      <c r="BG584" s="46"/>
      <c r="BH584" s="46">
        <f>IF(ISNUMBER(VLOOKUP($B584,Stats!$A$2:$AA$19,2,FALSE))=FALSE,"",IF(ISNUMBER(Z584),(Z584-VLOOKUP($B584,Stats!$A$2:$AA$19,8,FALSE))/VLOOKUP($B584,Stats!$A$2:$AA$19,22,FALSE),""))</f>
        <v>-0.12438953477147197</v>
      </c>
      <c r="BI584" s="46" t="str">
        <f>IF(ISNUMBER(VLOOKUP($B584,Stats!$A$2:$AA$19,2,FALSE))=FALSE,"",IF(ISNUMBER(#REF!),(#REF!-VLOOKUP($B584,Stats!$A$2:$AA$19,9,FALSE))/VLOOKUP($B584,Stats!$A$2:$AA$19,23,FALSE),""))</f>
        <v/>
      </c>
      <c r="BJ584" s="46" t="str">
        <f>IF(ISNUMBER(VLOOKUP($B584,Stats!$A$2:$AA$19,2,FALSE))=FALSE,"",IF(ISNUMBER(#REF!),(#REF!-VLOOKUP($B584,Stats!$A$2:$AA$19,10,FALSE))/VLOOKUP($B584,Stats!$A$2:$AA$19,24,FALSE),""))</f>
        <v/>
      </c>
      <c r="BK584" s="44">
        <f t="shared" si="126"/>
        <v>-0.23649529722197105</v>
      </c>
      <c r="BL584" s="46" t="str">
        <f>IF(ISNUMBER(VLOOKUP($B584,Stats!$A$2:$AA$19,2,FALSE))=FALSE,"",IF(ISNUMBER(#REF!),(#REF!-VLOOKUP($B584,Stats!$A$2:$AA$19,11,FALSE))/VLOOKUP($B584,Stats!$A$2:$AA$19,25,FALSE),""))</f>
        <v/>
      </c>
      <c r="BM584" s="46">
        <f>IF(ISNUMBER(VLOOKUP($B584,Stats!$A$2:$AA$19,2,FALSE))=FALSE,"",IF(ISNUMBER(AA584),(AA584-VLOOKUP($B584,Stats!$A$2:$AA$19,12,FALSE))/VLOOKUP($B584,Stats!$A$2:$AA$19,26,FALSE),""))</f>
        <v>-0.37622734146802561</v>
      </c>
      <c r="BN584" s="46" t="str">
        <f>IF(ISNUMBER(VLOOKUP($B584,Stats!$A$2:$AA$19,2,FALSE))=FALSE,"",IF(ISNUMBER(#REF!),(#REF!-VLOOKUP($B584,Stats!$A$2:$AA$19,13,FALSE))/VLOOKUP($B584,Stats!$A$2:$AA$19,27,FALSE),""))</f>
        <v/>
      </c>
      <c r="BO584" s="46" t="str">
        <f>IF(ISNUMBER(VLOOKUP($B584,Stats!$A$2:$AA$19,2,FALSE))=FALSE,"",IF(ISNUMBER(#REF!),(#REF!-VLOOKUP($B584,Stats!$A$2:$AA$19,14,FALSE))/VLOOKUP($B584,Stats!$A$2:$AB$19,28,FALSE),""))</f>
        <v/>
      </c>
      <c r="BP584" s="46"/>
      <c r="BQ584" s="46">
        <f>IF(ISNUMBER(VLOOKUP($B584,Stats!$A$2:$AA$19,2,FALSE))=FALSE,"",IF(ISNUMBER(BM584),BM584,(VLOOKUP($B584,Stats!$A$2:$AT$19,46,FALSE)-VLOOKUP($B584,Stats!$A$2:$AA$19,12,FALSE))/VLOOKUP($B584,Stats!$A$2:$AA$19,26,FALSE)))</f>
        <v>-0.37622734146802561</v>
      </c>
      <c r="BR584" s="51">
        <f t="shared" si="127"/>
        <v>-0.37622734146802561</v>
      </c>
      <c r="BS584" s="32" t="str">
        <f t="shared" si="122"/>
        <v>12693_201424</v>
      </c>
      <c r="BT584" s="53">
        <f t="shared" si="123"/>
        <v>-0.18036384827941487</v>
      </c>
    </row>
    <row r="585" spans="1:72" x14ac:dyDescent="0.15">
      <c r="A585" s="16">
        <v>12693</v>
      </c>
      <c r="B585" s="17">
        <v>201425</v>
      </c>
      <c r="C585" s="3">
        <v>0</v>
      </c>
      <c r="D585" s="23">
        <v>9.2688842688842588E-2</v>
      </c>
      <c r="E585" s="18">
        <v>3.4148346484063709E-2</v>
      </c>
      <c r="F585" s="24">
        <v>6</v>
      </c>
      <c r="G585" s="24">
        <v>4</v>
      </c>
      <c r="H585" s="20">
        <v>3.1482431132715392E-2</v>
      </c>
      <c r="I585" s="20">
        <v>-2.3636972711369136E-2</v>
      </c>
      <c r="J585" s="24">
        <v>5</v>
      </c>
      <c r="K585" s="24">
        <v>2</v>
      </c>
      <c r="L585" s="20">
        <v>4.3742898880051895E-2</v>
      </c>
      <c r="M585" s="20">
        <v>-6.502769557629573E-2</v>
      </c>
      <c r="N585" s="19">
        <v>1.3179000000000001</v>
      </c>
      <c r="O585" s="19">
        <v>1.1534220199544898</v>
      </c>
      <c r="P585" s="25">
        <v>41981</v>
      </c>
      <c r="Q585" s="20">
        <v>-6.502769557629573E-2</v>
      </c>
      <c r="R585" s="25">
        <v>41982</v>
      </c>
      <c r="S585" s="25">
        <f>IF(ISNUMBER(R585),VLOOKUP(B585,Index!$B$3:$AB$18,27,FALSE),"")</f>
        <v>41982</v>
      </c>
      <c r="T585" s="25">
        <f>IF(ISNUMBER($R585),VLOOKUP($B585,Index!$B$21:$AB$36,27,FALSE),"")</f>
        <v>41982</v>
      </c>
      <c r="U585" s="25">
        <f>IF(ISNUMBER($R585),VLOOKUP($B585,Index!$B$39:$AB$54,27,FALSE),"")</f>
        <v>41982</v>
      </c>
      <c r="W585" s="18">
        <v>2.7806652806652776</v>
      </c>
      <c r="X585" s="19">
        <v>0.6</v>
      </c>
      <c r="Y585" s="18">
        <v>0.64791931930946456</v>
      </c>
      <c r="Z585" s="19">
        <f t="shared" si="124"/>
        <v>0</v>
      </c>
      <c r="AA585" s="21">
        <v>1.4253748632395034</v>
      </c>
      <c r="AB585" s="28"/>
      <c r="AC585" s="18">
        <v>7.7320994030973074</v>
      </c>
      <c r="AD585" s="19">
        <v>0.36</v>
      </c>
      <c r="AE585" s="18">
        <v>0.41979944433443989</v>
      </c>
      <c r="AF585" s="19">
        <f t="shared" si="125"/>
        <v>0</v>
      </c>
      <c r="AG585" s="21">
        <v>2.0316935007550327</v>
      </c>
      <c r="AH585" s="28"/>
      <c r="AK585" t="str">
        <f t="shared" si="128"/>
        <v/>
      </c>
      <c r="AL585" t="str">
        <f t="shared" si="128"/>
        <v/>
      </c>
      <c r="AM585" t="str">
        <f t="shared" si="128"/>
        <v/>
      </c>
      <c r="AN585" t="str">
        <f t="shared" si="128"/>
        <v/>
      </c>
      <c r="AO585">
        <f t="shared" si="128"/>
        <v>1.4253748632395034</v>
      </c>
      <c r="AP585" t="str">
        <f t="shared" si="128"/>
        <v/>
      </c>
      <c r="AQ585" t="str">
        <f t="shared" si="128"/>
        <v/>
      </c>
      <c r="AR585" t="str">
        <f t="shared" si="128"/>
        <v/>
      </c>
      <c r="AS585" t="str">
        <f t="shared" si="128"/>
        <v/>
      </c>
      <c r="AT585" t="str">
        <f t="shared" si="128"/>
        <v/>
      </c>
      <c r="AU585" t="str">
        <f t="shared" si="128"/>
        <v/>
      </c>
      <c r="AV585" t="str">
        <f t="shared" si="128"/>
        <v/>
      </c>
      <c r="AW585" t="str">
        <f t="shared" si="128"/>
        <v/>
      </c>
      <c r="AX585" t="str">
        <f t="shared" si="128"/>
        <v/>
      </c>
      <c r="AZ585" s="46">
        <f>IF(ISNUMBER(VLOOKUP($B585,Stats!$A$2:$AA$19,2,FALSE))=FALSE,"",IF(ISNUMBER(W585),(W585-VLOOKUP($B585,Stats!$A$2:$AA$19,2,FALSE))/VLOOKUP($B585,Stats!$A$2:$AA$19,16,FALSE),""))</f>
        <v>1.2838332366718868</v>
      </c>
      <c r="BA585" s="46">
        <f>IF(ISNUMBER(VLOOKUP($B585,Stats!$A$2:$AA$19,2,FALSE))=FALSE,"",IF(ISNUMBER(X585),(X585-VLOOKUP($B585,Stats!$A$2:$AA$19,3,FALSE))/VLOOKUP($B585,Stats!$A$2:$AA$19,17,FALSE),""))</f>
        <v>-0.12237675597646717</v>
      </c>
      <c r="BB585" s="46"/>
      <c r="BC585" s="46"/>
      <c r="BD585" s="44">
        <f t="shared" si="121"/>
        <v>0.58072824034770976</v>
      </c>
      <c r="BE585" s="46">
        <f>IF(ISNUMBER(VLOOKUP($B585,Stats!$A$2:$AA$19,2,FALSE))=FALSE,"",IF(ISNUMBER(Y585),(Y585-VLOOKUP($B585,Stats!$A$2:$AA$19,5,FALSE))/VLOOKUP($B585,Stats!$A$2:$AA$19,19,FALSE),""))</f>
        <v>1.5465892292123435</v>
      </c>
      <c r="BF585" s="46"/>
      <c r="BG585" s="46"/>
      <c r="BH585" s="46">
        <f>IF(ISNUMBER(VLOOKUP($B585,Stats!$A$2:$AA$19,2,FALSE))=FALSE,"",IF(ISNUMBER(Z585),(Z585-VLOOKUP($B585,Stats!$A$2:$AA$19,8,FALSE))/VLOOKUP($B585,Stats!$A$2:$AA$19,22,FALSE),""))</f>
        <v>-0.38938659637819406</v>
      </c>
      <c r="BI585" s="46" t="str">
        <f>IF(ISNUMBER(VLOOKUP($B585,Stats!$A$2:$AA$19,2,FALSE))=FALSE,"",IF(ISNUMBER(#REF!),(#REF!-VLOOKUP($B585,Stats!$A$2:$AA$19,9,FALSE))/VLOOKUP($B585,Stats!$A$2:$AA$19,23,FALSE),""))</f>
        <v/>
      </c>
      <c r="BJ585" s="46" t="str">
        <f>IF(ISNUMBER(VLOOKUP($B585,Stats!$A$2:$AA$19,2,FALSE))=FALSE,"",IF(ISNUMBER(#REF!),(#REF!-VLOOKUP($B585,Stats!$A$2:$AA$19,10,FALSE))/VLOOKUP($B585,Stats!$A$2:$AA$19,24,FALSE),""))</f>
        <v/>
      </c>
      <c r="BK585" s="44">
        <f t="shared" si="126"/>
        <v>-1.1994284393620986</v>
      </c>
      <c r="BL585" s="46" t="str">
        <f>IF(ISNUMBER(VLOOKUP($B585,Stats!$A$2:$AA$19,2,FALSE))=FALSE,"",IF(ISNUMBER(#REF!),(#REF!-VLOOKUP($B585,Stats!$A$2:$AA$19,11,FALSE))/VLOOKUP($B585,Stats!$A$2:$AA$19,25,FALSE),""))</f>
        <v/>
      </c>
      <c r="BM585" s="46">
        <f>IF(ISNUMBER(VLOOKUP($B585,Stats!$A$2:$AA$19,2,FALSE))=FALSE,"",IF(ISNUMBER(AA585),(AA585-VLOOKUP($B585,Stats!$A$2:$AA$19,12,FALSE))/VLOOKUP($B585,Stats!$A$2:$AA$19,26,FALSE),""))</f>
        <v>-0.27667925530078363</v>
      </c>
      <c r="BN585" s="46" t="str">
        <f>IF(ISNUMBER(VLOOKUP($B585,Stats!$A$2:$AA$19,2,FALSE))=FALSE,"",IF(ISNUMBER(#REF!),(#REF!-VLOOKUP($B585,Stats!$A$2:$AA$19,13,FALSE))/VLOOKUP($B585,Stats!$A$2:$AA$19,27,FALSE),""))</f>
        <v/>
      </c>
      <c r="BO585" s="46" t="str">
        <f>IF(ISNUMBER(VLOOKUP($B585,Stats!$A$2:$AA$19,2,FALSE))=FALSE,"",IF(ISNUMBER(#REF!),(#REF!-VLOOKUP($B585,Stats!$A$2:$AA$19,14,FALSE))/VLOOKUP($B585,Stats!$A$2:$AB$19,28,FALSE),""))</f>
        <v/>
      </c>
      <c r="BP585" s="46"/>
      <c r="BQ585" s="46">
        <f>IF(ISNUMBER(VLOOKUP($B585,Stats!$A$2:$AA$19,2,FALSE))=FALSE,"",IF(ISNUMBER(BM585),BM585,(VLOOKUP($B585,Stats!$A$2:$AT$19,46,FALSE)-VLOOKUP($B585,Stats!$A$2:$AA$19,12,FALSE))/VLOOKUP($B585,Stats!$A$2:$AA$19,26,FALSE)))</f>
        <v>-0.27667925530078363</v>
      </c>
      <c r="BR585" s="51">
        <f t="shared" si="127"/>
        <v>-0.27667925530078363</v>
      </c>
      <c r="BS585" s="32" t="str">
        <f t="shared" si="122"/>
        <v>12693_201425</v>
      </c>
      <c r="BT585" s="53">
        <f t="shared" si="123"/>
        <v>-0.65884726660787385</v>
      </c>
    </row>
    <row r="586" spans="1:72" x14ac:dyDescent="0.15">
      <c r="A586" s="16">
        <v>12693</v>
      </c>
      <c r="B586" s="17">
        <v>201426</v>
      </c>
      <c r="C586" s="3">
        <v>0</v>
      </c>
      <c r="D586" s="23">
        <v>6.4452195972728665E-2</v>
      </c>
      <c r="E586" s="18">
        <v>1.7366322591156048E-2</v>
      </c>
      <c r="F586" s="24">
        <v>7</v>
      </c>
      <c r="G586" s="24">
        <v>3</v>
      </c>
      <c r="H586" s="20">
        <v>1.5088707924501963E-2</v>
      </c>
      <c r="I586" s="20">
        <v>-1.3872092176345108E-2</v>
      </c>
      <c r="J586" s="24">
        <v>3</v>
      </c>
      <c r="K586" s="24">
        <v>2</v>
      </c>
      <c r="L586" s="20">
        <v>2.8936371520933424E-2</v>
      </c>
      <c r="M586" s="20">
        <v>-1.9936635499575028E-2</v>
      </c>
      <c r="N586" s="19">
        <v>1.3427</v>
      </c>
      <c r="O586" s="19">
        <v>1.0618426255436932</v>
      </c>
      <c r="P586" s="25">
        <v>41999</v>
      </c>
      <c r="Q586" s="20">
        <v>-3.4338358458961382E-2</v>
      </c>
      <c r="R586" s="25">
        <v>41997</v>
      </c>
      <c r="S586" s="25">
        <f>IF(ISNUMBER(R586),VLOOKUP(B586,Index!$B$3:$AB$18,27,FALSE),"")</f>
        <v>41997</v>
      </c>
      <c r="T586" s="25">
        <f>IF(ISNUMBER($R586),VLOOKUP($B586,Index!$B$21:$AB$36,27,FALSE),"")</f>
        <v>41996</v>
      </c>
      <c r="U586" s="25">
        <f>IF(ISNUMBER($R586),VLOOKUP($B586,Index!$B$39:$AB$54,27,FALSE),"")</f>
        <v>41996</v>
      </c>
      <c r="W586" s="18">
        <v>1.93356587918186</v>
      </c>
      <c r="X586" s="19">
        <v>0.7</v>
      </c>
      <c r="Y586" s="18">
        <v>0.32950280381574126</v>
      </c>
      <c r="Z586" s="19">
        <f t="shared" si="124"/>
        <v>0</v>
      </c>
      <c r="AA586" s="21">
        <v>1.8769737071082495</v>
      </c>
      <c r="AB586" s="28"/>
      <c r="AC586" s="18">
        <v>3.7386770091363193</v>
      </c>
      <c r="AD586" s="19">
        <v>0.48999999999999994</v>
      </c>
      <c r="AE586" s="18">
        <v>0.10857209772243487</v>
      </c>
      <c r="AF586" s="19">
        <f t="shared" si="125"/>
        <v>0</v>
      </c>
      <c r="AG586" s="21">
        <v>3.5230302971756848</v>
      </c>
      <c r="AH586" s="28"/>
      <c r="AK586" t="str">
        <f t="shared" si="128"/>
        <v/>
      </c>
      <c r="AL586" t="str">
        <f t="shared" si="128"/>
        <v/>
      </c>
      <c r="AM586" t="str">
        <f t="shared" si="128"/>
        <v/>
      </c>
      <c r="AN586" t="str">
        <f t="shared" si="128"/>
        <v/>
      </c>
      <c r="AO586" t="str">
        <f t="shared" si="128"/>
        <v/>
      </c>
      <c r="AP586">
        <f t="shared" si="128"/>
        <v>1.8769737071082495</v>
      </c>
      <c r="AQ586" t="str">
        <f t="shared" si="128"/>
        <v/>
      </c>
      <c r="AR586" t="str">
        <f t="shared" si="128"/>
        <v/>
      </c>
      <c r="AS586" t="str">
        <f t="shared" si="128"/>
        <v/>
      </c>
      <c r="AT586" t="str">
        <f t="shared" si="128"/>
        <v/>
      </c>
      <c r="AU586" t="str">
        <f t="shared" si="128"/>
        <v/>
      </c>
      <c r="AV586" t="str">
        <f t="shared" si="128"/>
        <v/>
      </c>
      <c r="AW586" t="str">
        <f t="shared" si="128"/>
        <v/>
      </c>
      <c r="AX586" t="str">
        <f t="shared" si="128"/>
        <v/>
      </c>
      <c r="AZ586" s="46">
        <f>IF(ISNUMBER(VLOOKUP($B586,Stats!$A$2:$AA$19,2,FALSE))=FALSE,"",IF(ISNUMBER(W586),(W586-VLOOKUP($B586,Stats!$A$2:$AA$19,2,FALSE))/VLOOKUP($B586,Stats!$A$2:$AA$19,16,FALSE),""))</f>
        <v>0.65838184996072291</v>
      </c>
      <c r="BA586" s="46">
        <f>IF(ISNUMBER(VLOOKUP($B586,Stats!$A$2:$AA$19,2,FALSE))=FALSE,"",IF(ISNUMBER(X586),(X586-VLOOKUP($B586,Stats!$A$2:$AA$19,3,FALSE))/VLOOKUP($B586,Stats!$A$2:$AA$19,17,FALSE),""))</f>
        <v>0.82927015326520481</v>
      </c>
      <c r="BB586" s="46"/>
      <c r="BC586" s="46"/>
      <c r="BD586" s="44">
        <f t="shared" si="121"/>
        <v>0.74382600161296386</v>
      </c>
      <c r="BE586" s="46">
        <f>IF(ISNUMBER(VLOOKUP($B586,Stats!$A$2:$AA$19,2,FALSE))=FALSE,"",IF(ISNUMBER(Y586),(Y586-VLOOKUP($B586,Stats!$A$2:$AA$19,5,FALSE))/VLOOKUP($B586,Stats!$A$2:$AA$19,19,FALSE),""))</f>
        <v>0.53260914756227262</v>
      </c>
      <c r="BF586" s="46"/>
      <c r="BG586" s="46"/>
      <c r="BH586" s="46">
        <f>IF(ISNUMBER(VLOOKUP($B586,Stats!$A$2:$AA$19,2,FALSE))=FALSE,"",IF(ISNUMBER(Z586),(Z586-VLOOKUP($B586,Stats!$A$2:$AA$19,8,FALSE))/VLOOKUP($B586,Stats!$A$2:$AA$19,22,FALSE),""))</f>
        <v>-0.60316436580698729</v>
      </c>
      <c r="BI586" s="46" t="str">
        <f>IF(ISNUMBER(VLOOKUP($B586,Stats!$A$2:$AA$19,2,FALSE))=FALSE,"",IF(ISNUMBER(#REF!),(#REF!-VLOOKUP($B586,Stats!$A$2:$AA$19,9,FALSE))/VLOOKUP($B586,Stats!$A$2:$AA$19,23,FALSE),""))</f>
        <v/>
      </c>
      <c r="BJ586" s="46" t="str">
        <f>IF(ISNUMBER(VLOOKUP($B586,Stats!$A$2:$AA$19,2,FALSE))=FALSE,"",IF(ISNUMBER(#REF!),(#REF!-VLOOKUP($B586,Stats!$A$2:$AA$19,10,FALSE))/VLOOKUP($B586,Stats!$A$2:$AA$19,24,FALSE),""))</f>
        <v/>
      </c>
      <c r="BK586" s="44">
        <f t="shared" si="126"/>
        <v>-0.55377571303568696</v>
      </c>
      <c r="BL586" s="46" t="str">
        <f>IF(ISNUMBER(VLOOKUP($B586,Stats!$A$2:$AA$19,2,FALSE))=FALSE,"",IF(ISNUMBER(#REF!),(#REF!-VLOOKUP($B586,Stats!$A$2:$AA$19,11,FALSE))/VLOOKUP($B586,Stats!$A$2:$AA$19,25,FALSE),""))</f>
        <v/>
      </c>
      <c r="BM586" s="46">
        <f>IF(ISNUMBER(VLOOKUP($B586,Stats!$A$2:$AA$19,2,FALSE))=FALSE,"",IF(ISNUMBER(AA586),(AA586-VLOOKUP($B586,Stats!$A$2:$AA$19,12,FALSE))/VLOOKUP($B586,Stats!$A$2:$AA$19,26,FALSE),""))</f>
        <v>-0.17383265409557794</v>
      </c>
      <c r="BN586" s="46" t="str">
        <f>IF(ISNUMBER(VLOOKUP($B586,Stats!$A$2:$AA$19,2,FALSE))=FALSE,"",IF(ISNUMBER(#REF!),(#REF!-VLOOKUP($B586,Stats!$A$2:$AA$19,13,FALSE))/VLOOKUP($B586,Stats!$A$2:$AA$19,27,FALSE),""))</f>
        <v/>
      </c>
      <c r="BO586" s="46" t="str">
        <f>IF(ISNUMBER(VLOOKUP($B586,Stats!$A$2:$AA$19,2,FALSE))=FALSE,"",IF(ISNUMBER(#REF!),(#REF!-VLOOKUP($B586,Stats!$A$2:$AA$19,14,FALSE))/VLOOKUP($B586,Stats!$A$2:$AB$19,28,FALSE),""))</f>
        <v/>
      </c>
      <c r="BP586" s="46"/>
      <c r="BQ586" s="46">
        <f>IF(ISNUMBER(VLOOKUP($B586,Stats!$A$2:$AA$19,2,FALSE))=FALSE,"",IF(ISNUMBER(BM586),BM586,(VLOOKUP($B586,Stats!$A$2:$AT$19,46,FALSE)-VLOOKUP($B586,Stats!$A$2:$AA$19,12,FALSE))/VLOOKUP($B586,Stats!$A$2:$AA$19,26,FALSE)))</f>
        <v>-0.17383265409557794</v>
      </c>
      <c r="BR586" s="51">
        <f t="shared" si="127"/>
        <v>-0.17383265409557794</v>
      </c>
      <c r="BS586" s="32" t="str">
        <f t="shared" si="122"/>
        <v>12693_201426</v>
      </c>
      <c r="BT586" s="53">
        <f t="shared" si="123"/>
        <v>-0.21826675831793499</v>
      </c>
    </row>
    <row r="587" spans="1:72" x14ac:dyDescent="0.15">
      <c r="A587" s="16">
        <v>12693</v>
      </c>
      <c r="B587" s="17">
        <v>201427</v>
      </c>
      <c r="C587" s="3">
        <v>0</v>
      </c>
      <c r="D587" s="23">
        <v>3.2099501005436792E-2</v>
      </c>
      <c r="E587" s="18">
        <v>1.1011250392740875E-2</v>
      </c>
      <c r="F587" s="24">
        <v>3</v>
      </c>
      <c r="G587" s="24">
        <v>0</v>
      </c>
      <c r="H587" s="20">
        <v>1.0627222973797737E-2</v>
      </c>
      <c r="I587" s="20" t="s">
        <v>25</v>
      </c>
      <c r="J587" s="24">
        <v>3</v>
      </c>
      <c r="K587" s="24">
        <v>0</v>
      </c>
      <c r="L587" s="20">
        <v>2.2881606141127886E-2</v>
      </c>
      <c r="M587" s="20">
        <v>1.5640128100096184E-3</v>
      </c>
      <c r="N587" s="19">
        <v>1.3857999999999999</v>
      </c>
      <c r="O587" s="19">
        <v>1.0304878048780488</v>
      </c>
      <c r="P587" s="25">
        <v>42004</v>
      </c>
      <c r="Q587" s="20">
        <v>0</v>
      </c>
      <c r="R587" s="25">
        <v>42002</v>
      </c>
      <c r="S587" s="25">
        <f>IF(ISNUMBER(R587),VLOOKUP(B587,Index!$B$3:$AB$18,27,FALSE),"")</f>
        <v>42002</v>
      </c>
      <c r="T587" s="25">
        <f>IF(ISNUMBER($R587),VLOOKUP($B587,Index!$B$21:$AB$36,27,FALSE),"")</f>
        <v>42003</v>
      </c>
      <c r="U587" s="25">
        <f>IF(ISNUMBER($R587),VLOOKUP($B587,Index!$B$39:$AB$54,27,FALSE),"")</f>
        <v>42003</v>
      </c>
      <c r="W587" s="18">
        <v>3.8519401206524151</v>
      </c>
      <c r="X587" s="19">
        <v>1</v>
      </c>
      <c r="Y587" s="18">
        <v>0.20892378676490858</v>
      </c>
      <c r="Z587" s="19">
        <f t="shared" si="124"/>
        <v>0</v>
      </c>
      <c r="AA587" s="21" t="s">
        <v>25</v>
      </c>
      <c r="AB587" s="28"/>
      <c r="AC587" s="18">
        <v>14.837442693091742</v>
      </c>
      <c r="AD587" s="19">
        <v>1</v>
      </c>
      <c r="AE587" s="18">
        <v>4.3649148676188992E-2</v>
      </c>
      <c r="AF587" s="19">
        <f t="shared" si="125"/>
        <v>0</v>
      </c>
      <c r="AG587" s="21" t="s">
        <v>25</v>
      </c>
      <c r="AH587" s="28"/>
      <c r="AK587" t="str">
        <f t="shared" si="128"/>
        <v/>
      </c>
      <c r="AL587" t="str">
        <f t="shared" si="128"/>
        <v/>
      </c>
      <c r="AM587" t="str">
        <f t="shared" si="128"/>
        <v/>
      </c>
      <c r="AN587" t="str">
        <f t="shared" si="128"/>
        <v/>
      </c>
      <c r="AO587" t="str">
        <f t="shared" si="128"/>
        <v/>
      </c>
      <c r="AP587" t="str">
        <f t="shared" si="128"/>
        <v/>
      </c>
      <c r="AQ587" t="str">
        <f t="shared" si="128"/>
        <v/>
      </c>
      <c r="AR587" t="str">
        <f t="shared" si="128"/>
        <v/>
      </c>
      <c r="AS587" t="str">
        <f t="shared" si="128"/>
        <v/>
      </c>
      <c r="AT587" t="str">
        <f t="shared" si="128"/>
        <v/>
      </c>
      <c r="AU587" t="str">
        <f t="shared" si="128"/>
        <v/>
      </c>
      <c r="AV587" t="str">
        <f t="shared" si="128"/>
        <v/>
      </c>
      <c r="AW587" t="str">
        <f t="shared" si="128"/>
        <v/>
      </c>
      <c r="AX587" t="str">
        <f t="shared" si="128"/>
        <v/>
      </c>
      <c r="AZ587" s="46">
        <f>IF(ISNUMBER(VLOOKUP($B587,Stats!$A$2:$AA$19,2,FALSE))=FALSE,"",IF(ISNUMBER(W587),(W587-VLOOKUP($B587,Stats!$A$2:$AA$19,2,FALSE))/VLOOKUP($B587,Stats!$A$2:$AA$19,16,FALSE),""))</f>
        <v>1.2661445915646858</v>
      </c>
      <c r="BA587" s="46">
        <f>IF(ISNUMBER(VLOOKUP($B587,Stats!$A$2:$AA$19,2,FALSE))=FALSE,"",IF(ISNUMBER(X587),(X587-VLOOKUP($B587,Stats!$A$2:$AA$19,3,FALSE))/VLOOKUP($B587,Stats!$A$2:$AA$19,17,FALSE),""))</f>
        <v>1.4327788106821593</v>
      </c>
      <c r="BB587" s="46"/>
      <c r="BC587" s="46"/>
      <c r="BD587" s="44">
        <f t="shared" si="121"/>
        <v>1.3494617011234227</v>
      </c>
      <c r="BE587" s="46">
        <f>IF(ISNUMBER(VLOOKUP($B587,Stats!$A$2:$AA$19,2,FALSE))=FALSE,"",IF(ISNUMBER(Y587),(Y587-VLOOKUP($B587,Stats!$A$2:$AA$19,5,FALSE))/VLOOKUP($B587,Stats!$A$2:$AA$19,19,FALSE),""))</f>
        <v>0.14780722982073249</v>
      </c>
      <c r="BF587" s="46"/>
      <c r="BG587" s="46"/>
      <c r="BH587" s="46">
        <f>IF(ISNUMBER(VLOOKUP($B587,Stats!$A$2:$AA$19,2,FALSE))=FALSE,"",IF(ISNUMBER(Z587),(Z587-VLOOKUP($B587,Stats!$A$2:$AA$19,8,FALSE))/VLOOKUP($B587,Stats!$A$2:$AA$19,22,FALSE),""))</f>
        <v>-1.3068976797370631</v>
      </c>
      <c r="BI587" s="46" t="str">
        <f>IF(ISNUMBER(VLOOKUP($B587,Stats!$A$2:$AA$19,2,FALSE))=FALSE,"",IF(ISNUMBER(#REF!),(#REF!-VLOOKUP($B587,Stats!$A$2:$AA$19,9,FALSE))/VLOOKUP($B587,Stats!$A$2:$AA$19,23,FALSE),""))</f>
        <v/>
      </c>
      <c r="BJ587" s="46" t="str">
        <f>IF(ISNUMBER(VLOOKUP($B587,Stats!$A$2:$AA$19,2,FALSE))=FALSE,"",IF(ISNUMBER(#REF!),(#REF!-VLOOKUP($B587,Stats!$A$2:$AA$19,10,FALSE))/VLOOKUP($B587,Stats!$A$2:$AA$19,24,FALSE),""))</f>
        <v/>
      </c>
      <c r="BK587" s="44">
        <f t="shared" si="126"/>
        <v>-0.49553436479563162</v>
      </c>
      <c r="BL587" s="46" t="str">
        <f>IF(ISNUMBER(VLOOKUP($B587,Stats!$A$2:$AA$19,2,FALSE))=FALSE,"",IF(ISNUMBER(#REF!),(#REF!-VLOOKUP($B587,Stats!$A$2:$AA$19,11,FALSE))/VLOOKUP($B587,Stats!$A$2:$AA$19,25,FALSE),""))</f>
        <v/>
      </c>
      <c r="BM587" s="46" t="str">
        <f>IF(ISNUMBER(VLOOKUP($B587,Stats!$A$2:$AA$19,2,FALSE))=FALSE,"",IF(ISNUMBER(AA587),(AA587-VLOOKUP($B587,Stats!$A$2:$AA$19,12,FALSE))/VLOOKUP($B587,Stats!$A$2:$AA$19,26,FALSE),""))</f>
        <v/>
      </c>
      <c r="BN587" s="46" t="str">
        <f>IF(ISNUMBER(VLOOKUP($B587,Stats!$A$2:$AA$19,2,FALSE))=FALSE,"",IF(ISNUMBER(#REF!),(#REF!-VLOOKUP($B587,Stats!$A$2:$AA$19,13,FALSE))/VLOOKUP($B587,Stats!$A$2:$AA$19,27,FALSE),""))</f>
        <v/>
      </c>
      <c r="BO587" s="46" t="str">
        <f>IF(ISNUMBER(VLOOKUP($B587,Stats!$A$2:$AA$19,2,FALSE))=FALSE,"",IF(ISNUMBER(#REF!),(#REF!-VLOOKUP($B587,Stats!$A$2:$AA$19,14,FALSE))/VLOOKUP($B587,Stats!$A$2:$AB$19,28,FALSE),""))</f>
        <v/>
      </c>
      <c r="BP587" s="46"/>
      <c r="BQ587" s="46">
        <f>IF(ISNUMBER(VLOOKUP($B587,Stats!$A$2:$AA$19,2,FALSE))=FALSE,"",IF(ISNUMBER(BM587),BM587,(VLOOKUP($B587,Stats!$A$2:$AT$19,46,FALSE)-VLOOKUP($B587,Stats!$A$2:$AA$19,12,FALSE))/VLOOKUP($B587,Stats!$A$2:$AA$19,26,FALSE)))</f>
        <v>-0.46642635650749076</v>
      </c>
      <c r="BR587" s="51">
        <f t="shared" si="127"/>
        <v>-0.46642635650749076</v>
      </c>
      <c r="BS587" s="32" t="str">
        <f t="shared" si="122"/>
        <v>12693_201427</v>
      </c>
      <c r="BT587" s="53">
        <f t="shared" si="123"/>
        <v>-0.12071354995419259</v>
      </c>
    </row>
    <row r="588" spans="1:72" x14ac:dyDescent="0.15">
      <c r="A588" s="16">
        <v>12693</v>
      </c>
      <c r="B588" s="17">
        <v>201501</v>
      </c>
      <c r="C588" s="3">
        <v>0</v>
      </c>
      <c r="D588" s="23">
        <v>2.2874873719151534E-2</v>
      </c>
      <c r="E588" s="18">
        <v>2.1151609249594423E-2</v>
      </c>
      <c r="F588" s="24">
        <v>3</v>
      </c>
      <c r="G588" s="24">
        <v>2</v>
      </c>
      <c r="H588" s="20">
        <v>1.6491058408586595E-2</v>
      </c>
      <c r="I588" s="20">
        <v>-1.2957157827658272E-2</v>
      </c>
      <c r="J588" s="24">
        <v>1</v>
      </c>
      <c r="K588" s="24">
        <v>1</v>
      </c>
      <c r="L588" s="20">
        <v>3.4420551306104885E-2</v>
      </c>
      <c r="M588" s="20">
        <v>-2.444936971879752E-2</v>
      </c>
      <c r="N588" s="19">
        <v>1.4438</v>
      </c>
      <c r="O588" s="19">
        <v>1.0071852110219741</v>
      </c>
      <c r="P588" s="25">
        <v>42011</v>
      </c>
      <c r="Q588" s="20">
        <v>-2.444936971879752E-2</v>
      </c>
      <c r="R588" s="25">
        <v>42012</v>
      </c>
      <c r="S588" s="25">
        <f>IF(ISNUMBER(R588),VLOOKUP(B588,Index!$B$3:$AB$18,27,FALSE),"")</f>
        <v>42013</v>
      </c>
      <c r="T588" s="25">
        <f>IF(ISNUMBER($R588),VLOOKUP($B588,Index!$B$21:$AB$36,27,FALSE),"")</f>
        <v>42013</v>
      </c>
      <c r="U588" s="25">
        <f>IF(ISNUMBER($R588),VLOOKUP($B588,Index!$B$39:$AB$54,27,FALSE),"")</f>
        <v>42011</v>
      </c>
      <c r="W588" s="18">
        <v>1.6469909077789107</v>
      </c>
      <c r="X588" s="19">
        <v>0.6</v>
      </c>
      <c r="Y588" s="18">
        <v>0.4013235684396198</v>
      </c>
      <c r="Z588" s="19">
        <f t="shared" si="124"/>
        <v>1</v>
      </c>
      <c r="AA588" s="21">
        <v>0.93560177551589563</v>
      </c>
      <c r="AB588" s="28"/>
      <c r="AC588" s="18">
        <v>2.7125790503064002</v>
      </c>
      <c r="AD588" s="19">
        <v>0.36</v>
      </c>
      <c r="AE588" s="18">
        <v>0.16106060658511021</v>
      </c>
      <c r="AF588" s="19">
        <f t="shared" si="125"/>
        <v>1</v>
      </c>
      <c r="AG588" s="21">
        <v>0.87535068234849633</v>
      </c>
      <c r="AH588" s="28"/>
      <c r="AK588" t="str">
        <f t="shared" si="128"/>
        <v/>
      </c>
      <c r="AL588" t="str">
        <f t="shared" si="128"/>
        <v/>
      </c>
      <c r="AM588" t="str">
        <f t="shared" si="128"/>
        <v/>
      </c>
      <c r="AN588" t="str">
        <f t="shared" si="128"/>
        <v/>
      </c>
      <c r="AO588" t="str">
        <f t="shared" si="128"/>
        <v/>
      </c>
      <c r="AP588" t="str">
        <f t="shared" si="128"/>
        <v/>
      </c>
      <c r="AQ588" t="str">
        <f t="shared" si="128"/>
        <v/>
      </c>
      <c r="AR588">
        <f t="shared" si="128"/>
        <v>0.93560177551589563</v>
      </c>
      <c r="AS588" t="str">
        <f t="shared" si="128"/>
        <v/>
      </c>
      <c r="AT588" t="str">
        <f t="shared" si="128"/>
        <v/>
      </c>
      <c r="AU588" t="str">
        <f t="shared" si="128"/>
        <v/>
      </c>
      <c r="AV588" t="str">
        <f t="shared" si="128"/>
        <v/>
      </c>
      <c r="AW588" t="str">
        <f t="shared" si="128"/>
        <v/>
      </c>
      <c r="AX588" t="str">
        <f t="shared" si="128"/>
        <v/>
      </c>
      <c r="AZ588" s="46">
        <f>IF(ISNUMBER(VLOOKUP($B588,Stats!$A$2:$AA$19,2,FALSE))=FALSE,"",IF(ISNUMBER(W588),(W588-VLOOKUP($B588,Stats!$A$2:$AA$19,2,FALSE))/VLOOKUP($B588,Stats!$A$2:$AA$19,16,FALSE),""))</f>
        <v>0.15872001059452223</v>
      </c>
      <c r="BA588" s="46">
        <f>IF(ISNUMBER(VLOOKUP($B588,Stats!$A$2:$AA$19,2,FALSE))=FALSE,"",IF(ISNUMBER(X588),(X588-VLOOKUP($B588,Stats!$A$2:$AA$19,3,FALSE))/VLOOKUP($B588,Stats!$A$2:$AA$19,17,FALSE),""))</f>
        <v>0.25266102439703397</v>
      </c>
      <c r="BB588" s="46"/>
      <c r="BC588" s="46"/>
      <c r="BD588" s="44">
        <f t="shared" si="121"/>
        <v>0.2056905174957781</v>
      </c>
      <c r="BE588" s="46">
        <f>IF(ISNUMBER(VLOOKUP($B588,Stats!$A$2:$AA$19,2,FALSE))=FALSE,"",IF(ISNUMBER(Y588),(Y588-VLOOKUP($B588,Stats!$A$2:$AA$19,5,FALSE))/VLOOKUP($B588,Stats!$A$2:$AA$19,19,FALSE),""))</f>
        <v>0.9794794689246471</v>
      </c>
      <c r="BF588" s="46"/>
      <c r="BG588" s="46"/>
      <c r="BH588" s="46">
        <f>IF(ISNUMBER(VLOOKUP($B588,Stats!$A$2:$AA$19,2,FALSE))=FALSE,"",IF(ISNUMBER(Z588),(Z588-VLOOKUP($B588,Stats!$A$2:$AA$19,8,FALSE))/VLOOKUP($B588,Stats!$A$2:$AA$19,22,FALSE),""))</f>
        <v>0.57826828658858598</v>
      </c>
      <c r="BI588" s="46" t="str">
        <f>IF(ISNUMBER(VLOOKUP($B588,Stats!$A$2:$AA$19,2,FALSE))=FALSE,"",IF(ISNUMBER(#REF!),(#REF!-VLOOKUP($B588,Stats!$A$2:$AA$19,9,FALSE))/VLOOKUP($B588,Stats!$A$2:$AA$19,23,FALSE),""))</f>
        <v/>
      </c>
      <c r="BJ588" s="46" t="str">
        <f>IF(ISNUMBER(VLOOKUP($B588,Stats!$A$2:$AA$19,2,FALSE))=FALSE,"",IF(ISNUMBER(#REF!),(#REF!-VLOOKUP($B588,Stats!$A$2:$AA$19,10,FALSE))/VLOOKUP($B588,Stats!$A$2:$AA$19,24,FALSE),""))</f>
        <v/>
      </c>
      <c r="BK588" s="44">
        <f t="shared" si="126"/>
        <v>-0.51215514227067716</v>
      </c>
      <c r="BL588" s="46" t="str">
        <f>IF(ISNUMBER(VLOOKUP($B588,Stats!$A$2:$AA$19,2,FALSE))=FALSE,"",IF(ISNUMBER(#REF!),(#REF!-VLOOKUP($B588,Stats!$A$2:$AA$19,11,FALSE))/VLOOKUP($B588,Stats!$A$2:$AA$19,25,FALSE),""))</f>
        <v/>
      </c>
      <c r="BM588" s="46">
        <f>IF(ISNUMBER(VLOOKUP($B588,Stats!$A$2:$AA$19,2,FALSE))=FALSE,"",IF(ISNUMBER(AA588),(AA588-VLOOKUP($B588,Stats!$A$2:$AA$19,12,FALSE))/VLOOKUP($B588,Stats!$A$2:$AA$19,26,FALSE),""))</f>
        <v>-0.36445269134158381</v>
      </c>
      <c r="BN588" s="46" t="str">
        <f>IF(ISNUMBER(VLOOKUP($B588,Stats!$A$2:$AA$19,2,FALSE))=FALSE,"",IF(ISNUMBER(#REF!),(#REF!-VLOOKUP($B588,Stats!$A$2:$AA$19,13,FALSE))/VLOOKUP($B588,Stats!$A$2:$AA$19,27,FALSE),""))</f>
        <v/>
      </c>
      <c r="BO588" s="46" t="str">
        <f>IF(ISNUMBER(VLOOKUP($B588,Stats!$A$2:$AA$19,2,FALSE))=FALSE,"",IF(ISNUMBER(#REF!),(#REF!-VLOOKUP($B588,Stats!$A$2:$AA$19,14,FALSE))/VLOOKUP($B588,Stats!$A$2:$AB$19,28,FALSE),""))</f>
        <v/>
      </c>
      <c r="BP588" s="46"/>
      <c r="BQ588" s="46">
        <f>IF(ISNUMBER(VLOOKUP($B588,Stats!$A$2:$AA$19,2,FALSE))=FALSE,"",IF(ISNUMBER(BM588),BM588,(VLOOKUP($B588,Stats!$A$2:$AT$19,46,FALSE)-VLOOKUP($B588,Stats!$A$2:$AA$19,12,FALSE))/VLOOKUP($B588,Stats!$A$2:$AA$19,26,FALSE)))</f>
        <v>-0.36445269134158381</v>
      </c>
      <c r="BR588" s="51">
        <f t="shared" si="127"/>
        <v>-0.36445269134158381</v>
      </c>
      <c r="BS588" s="32" t="str">
        <f t="shared" si="122"/>
        <v>12693_201501</v>
      </c>
      <c r="BT588" s="53">
        <f t="shared" si="123"/>
        <v>-0.33904552013156741</v>
      </c>
    </row>
    <row r="589" spans="1:72" x14ac:dyDescent="0.15">
      <c r="A589" s="16">
        <v>12693</v>
      </c>
      <c r="B589" s="17">
        <v>201502</v>
      </c>
      <c r="C589" s="3">
        <v>0</v>
      </c>
      <c r="D589" s="23">
        <v>3.5555555555555562E-2</v>
      </c>
      <c r="E589" s="18">
        <v>2.6438487705991977E-2</v>
      </c>
      <c r="F589" s="24">
        <v>8</v>
      </c>
      <c r="G589" s="24">
        <v>2</v>
      </c>
      <c r="H589" s="20">
        <v>1.3237723691505332E-2</v>
      </c>
      <c r="I589" s="20">
        <v>-3.3842121543179782E-2</v>
      </c>
      <c r="J589" s="24">
        <v>5</v>
      </c>
      <c r="K589" s="24">
        <v>1</v>
      </c>
      <c r="L589" s="20">
        <v>3.5092664364738235E-2</v>
      </c>
      <c r="M589" s="20">
        <v>-6.2196438208310778E-2</v>
      </c>
      <c r="N589" s="19">
        <v>1.4823999999999999</v>
      </c>
      <c r="O589" s="19">
        <v>1.0454160789844853</v>
      </c>
      <c r="P589" s="25">
        <v>42020</v>
      </c>
      <c r="Q589" s="20">
        <v>-6.2196438208310778E-2</v>
      </c>
      <c r="R589" s="25">
        <v>42023</v>
      </c>
      <c r="S589" s="25">
        <f>IF(ISNUMBER(R589),VLOOKUP(B589,Index!$B$3:$AB$18,27,FALSE),"")</f>
        <v>42023</v>
      </c>
      <c r="T589" s="25">
        <f>IF(ISNUMBER($R589),VLOOKUP($B589,Index!$B$21:$AB$36,27,FALSE),"")</f>
        <v>42023</v>
      </c>
      <c r="U589" s="25">
        <f>IF(ISNUMBER($R589),VLOOKUP($B589,Index!$B$39:$AB$54,27,FALSE),"")</f>
        <v>42027</v>
      </c>
      <c r="W589" s="18">
        <v>1.0666666666666669</v>
      </c>
      <c r="X589" s="19">
        <v>0.8</v>
      </c>
      <c r="Y589" s="18">
        <v>0.50163503424776867</v>
      </c>
      <c r="Z589" s="19">
        <f t="shared" si="124"/>
        <v>0</v>
      </c>
      <c r="AA589" s="21">
        <v>0.57166546155700249</v>
      </c>
      <c r="AB589" s="28"/>
      <c r="AC589" s="18">
        <v>1.1377777777777782</v>
      </c>
      <c r="AD589" s="19">
        <v>0.64000000000000012</v>
      </c>
      <c r="AE589" s="18">
        <v>0.25163770758476006</v>
      </c>
      <c r="AF589" s="19">
        <f t="shared" si="125"/>
        <v>0</v>
      </c>
      <c r="AG589" s="21">
        <v>0.32680139993718071</v>
      </c>
      <c r="AH589" s="28"/>
      <c r="AK589" t="str">
        <f t="shared" si="128"/>
        <v/>
      </c>
      <c r="AL589" t="str">
        <f t="shared" si="128"/>
        <v/>
      </c>
      <c r="AM589" t="str">
        <f t="shared" si="128"/>
        <v/>
      </c>
      <c r="AN589" t="str">
        <f t="shared" si="128"/>
        <v/>
      </c>
      <c r="AO589" t="str">
        <f t="shared" si="128"/>
        <v/>
      </c>
      <c r="AP589" t="str">
        <f t="shared" si="128"/>
        <v/>
      </c>
      <c r="AQ589" t="str">
        <f t="shared" si="128"/>
        <v/>
      </c>
      <c r="AR589" t="str">
        <f t="shared" si="128"/>
        <v/>
      </c>
      <c r="AS589">
        <f t="shared" si="128"/>
        <v>0.57166546155700249</v>
      </c>
      <c r="AT589" t="str">
        <f t="shared" si="128"/>
        <v/>
      </c>
      <c r="AU589" t="str">
        <f t="shared" si="128"/>
        <v/>
      </c>
      <c r="AV589" t="str">
        <f t="shared" si="128"/>
        <v/>
      </c>
      <c r="AW589" t="str">
        <f t="shared" si="128"/>
        <v/>
      </c>
      <c r="AX589" t="str">
        <f t="shared" si="128"/>
        <v/>
      </c>
      <c r="AZ589" s="46">
        <f>IF(ISNUMBER(VLOOKUP($B589,Stats!$A$2:$AA$19,2,FALSE))=FALSE,"",IF(ISNUMBER(W589),(W589-VLOOKUP($B589,Stats!$A$2:$AA$19,2,FALSE))/VLOOKUP($B589,Stats!$A$2:$AA$19,16,FALSE),""))</f>
        <v>0.51249230631164178</v>
      </c>
      <c r="BA589" s="46">
        <f>IF(ISNUMBER(VLOOKUP($B589,Stats!$A$2:$AA$19,2,FALSE))=FALSE,"",IF(ISNUMBER(X589),(X589-VLOOKUP($B589,Stats!$A$2:$AA$19,3,FALSE))/VLOOKUP($B589,Stats!$A$2:$AA$19,17,FALSE),""))</f>
        <v>1.2892765556780705</v>
      </c>
      <c r="BB589" s="46"/>
      <c r="BC589" s="46"/>
      <c r="BD589" s="44">
        <f t="shared" si="121"/>
        <v>0.90088443099485616</v>
      </c>
      <c r="BE589" s="46">
        <f>IF(ISNUMBER(VLOOKUP($B589,Stats!$A$2:$AA$19,2,FALSE))=FALSE,"",IF(ISNUMBER(Y589),(Y589-VLOOKUP($B589,Stats!$A$2:$AA$19,5,FALSE))/VLOOKUP($B589,Stats!$A$2:$AA$19,19,FALSE),""))</f>
        <v>0.99698841004005267</v>
      </c>
      <c r="BF589" s="46"/>
      <c r="BG589" s="46"/>
      <c r="BH589" s="46">
        <f>IF(ISNUMBER(VLOOKUP($B589,Stats!$A$2:$AA$19,2,FALSE))=FALSE,"",IF(ISNUMBER(Z589),(Z589-VLOOKUP($B589,Stats!$A$2:$AA$19,8,FALSE))/VLOOKUP($B589,Stats!$A$2:$AA$19,22,FALSE),""))</f>
        <v>-0.48836753916131515</v>
      </c>
      <c r="BI589" s="46" t="str">
        <f>IF(ISNUMBER(VLOOKUP($B589,Stats!$A$2:$AA$19,2,FALSE))=FALSE,"",IF(ISNUMBER(#REF!),(#REF!-VLOOKUP($B589,Stats!$A$2:$AA$19,9,FALSE))/VLOOKUP($B589,Stats!$A$2:$AA$19,23,FALSE),""))</f>
        <v/>
      </c>
      <c r="BJ589" s="46" t="str">
        <f>IF(ISNUMBER(VLOOKUP($B589,Stats!$A$2:$AA$19,2,FALSE))=FALSE,"",IF(ISNUMBER(#REF!),(#REF!-VLOOKUP($B589,Stats!$A$2:$AA$19,10,FALSE))/VLOOKUP($B589,Stats!$A$2:$AA$19,24,FALSE),""))</f>
        <v/>
      </c>
      <c r="BK589" s="44">
        <f t="shared" si="126"/>
        <v>-0.84440214877643138</v>
      </c>
      <c r="BL589" s="46" t="str">
        <f>IF(ISNUMBER(VLOOKUP($B589,Stats!$A$2:$AA$19,2,FALSE))=FALSE,"",IF(ISNUMBER(#REF!),(#REF!-VLOOKUP($B589,Stats!$A$2:$AA$19,11,FALSE))/VLOOKUP($B589,Stats!$A$2:$AA$19,25,FALSE),""))</f>
        <v/>
      </c>
      <c r="BM589" s="46">
        <f>IF(ISNUMBER(VLOOKUP($B589,Stats!$A$2:$AA$19,2,FALSE))=FALSE,"",IF(ISNUMBER(AA589),(AA589-VLOOKUP($B589,Stats!$A$2:$AA$19,12,FALSE))/VLOOKUP($B589,Stats!$A$2:$AA$19,26,FALSE),""))</f>
        <v>-0.29748392475085128</v>
      </c>
      <c r="BN589" s="46" t="str">
        <f>IF(ISNUMBER(VLOOKUP($B589,Stats!$A$2:$AA$19,2,FALSE))=FALSE,"",IF(ISNUMBER(#REF!),(#REF!-VLOOKUP($B589,Stats!$A$2:$AA$19,13,FALSE))/VLOOKUP($B589,Stats!$A$2:$AA$19,27,FALSE),""))</f>
        <v/>
      </c>
      <c r="BO589" s="46" t="str">
        <f>IF(ISNUMBER(VLOOKUP($B589,Stats!$A$2:$AA$19,2,FALSE))=FALSE,"",IF(ISNUMBER(#REF!),(#REF!-VLOOKUP($B589,Stats!$A$2:$AA$19,14,FALSE))/VLOOKUP($B589,Stats!$A$2:$AB$19,28,FALSE),""))</f>
        <v/>
      </c>
      <c r="BP589" s="46"/>
      <c r="BQ589" s="46">
        <f>IF(ISNUMBER(VLOOKUP($B589,Stats!$A$2:$AA$19,2,FALSE))=FALSE,"",IF(ISNUMBER(BM589),BM589,(VLOOKUP($B589,Stats!$A$2:$AT$19,46,FALSE)-VLOOKUP($B589,Stats!$A$2:$AA$19,12,FALSE))/VLOOKUP($B589,Stats!$A$2:$AA$19,26,FALSE)))</f>
        <v>-0.29748392475085128</v>
      </c>
      <c r="BR589" s="51">
        <f t="shared" si="127"/>
        <v>-0.29748392475085128</v>
      </c>
      <c r="BS589" s="32" t="str">
        <f t="shared" si="122"/>
        <v>12693_201502</v>
      </c>
      <c r="BT589" s="53">
        <f t="shared" si="123"/>
        <v>-0.38596118801705787</v>
      </c>
    </row>
    <row r="590" spans="1:72" x14ac:dyDescent="0.15">
      <c r="A590" s="16">
        <v>12693</v>
      </c>
      <c r="B590" s="17">
        <v>201503</v>
      </c>
      <c r="C590" s="3">
        <v>0</v>
      </c>
      <c r="D590" s="23">
        <v>-7.5550105593023997E-2</v>
      </c>
      <c r="E590" s="18">
        <v>1.1376161817906585E-2</v>
      </c>
      <c r="F590" s="24">
        <v>1</v>
      </c>
      <c r="G590" s="24">
        <v>9</v>
      </c>
      <c r="H590" s="20">
        <v>1.9892159720198199E-2</v>
      </c>
      <c r="I590" s="20">
        <v>-1.0839984803113953E-2</v>
      </c>
      <c r="J590" s="24">
        <v>1</v>
      </c>
      <c r="K590" s="24">
        <v>6</v>
      </c>
      <c r="L590" s="20">
        <v>1.9892159720198199E-2</v>
      </c>
      <c r="M590" s="20">
        <v>-1.9325657894736836E-2</v>
      </c>
      <c r="N590" s="19">
        <v>1.4651000000000001</v>
      </c>
      <c r="O590" s="19">
        <v>1</v>
      </c>
      <c r="P590" s="25">
        <v>42030</v>
      </c>
      <c r="Q590" s="20">
        <v>-7.3783359497645251E-2</v>
      </c>
      <c r="R590" s="25">
        <v>42041</v>
      </c>
      <c r="S590" s="25">
        <f>IF(ISNUMBER(R590),VLOOKUP(B590,Index!$B$3:$AB$18,27,FALSE),"")</f>
        <v>42041</v>
      </c>
      <c r="T590" s="25">
        <f>IF(ISNUMBER($R590),VLOOKUP($B590,Index!$B$21:$AB$36,27,FALSE),"")</f>
        <v>42041</v>
      </c>
      <c r="U590" s="25">
        <f>IF(ISNUMBER($R590),VLOOKUP($B590,Index!$B$39:$AB$54,27,FALSE),"")</f>
        <v>42034</v>
      </c>
      <c r="W590" s="18">
        <v>-2.2665031677907201</v>
      </c>
      <c r="X590" s="19">
        <v>0.1</v>
      </c>
      <c r="Y590" s="18">
        <v>0.21584749425135896</v>
      </c>
      <c r="Z590" s="19">
        <f t="shared" si="124"/>
        <v>0</v>
      </c>
      <c r="AA590" s="21" t="s">
        <v>25</v>
      </c>
      <c r="AB590" s="28"/>
      <c r="AC590" s="18">
        <v>5.137036609605369</v>
      </c>
      <c r="AD590" s="19">
        <v>1.0000000000000002E-2</v>
      </c>
      <c r="AE590" s="18">
        <v>4.6590140774590443E-2</v>
      </c>
      <c r="AF590" s="19">
        <f t="shared" si="125"/>
        <v>0</v>
      </c>
      <c r="AG590" s="21" t="s">
        <v>25</v>
      </c>
      <c r="AH590" s="28"/>
      <c r="AK590" t="str">
        <f t="shared" si="128"/>
        <v/>
      </c>
      <c r="AL590" t="str">
        <f t="shared" si="128"/>
        <v/>
      </c>
      <c r="AM590" t="str">
        <f t="shared" si="128"/>
        <v/>
      </c>
      <c r="AN590" t="str">
        <f t="shared" si="128"/>
        <v/>
      </c>
      <c r="AO590" t="str">
        <f t="shared" si="128"/>
        <v/>
      </c>
      <c r="AP590" t="str">
        <f t="shared" si="128"/>
        <v/>
      </c>
      <c r="AQ590" t="str">
        <f t="shared" si="128"/>
        <v/>
      </c>
      <c r="AR590" t="str">
        <f t="shared" si="128"/>
        <v/>
      </c>
      <c r="AS590" t="str">
        <f t="shared" si="128"/>
        <v/>
      </c>
      <c r="AT590" t="str">
        <f t="shared" si="128"/>
        <v/>
      </c>
      <c r="AU590" t="str">
        <f t="shared" si="128"/>
        <v/>
      </c>
      <c r="AV590" t="str">
        <f t="shared" si="128"/>
        <v/>
      </c>
      <c r="AW590" t="str">
        <f t="shared" si="128"/>
        <v/>
      </c>
      <c r="AX590" t="str">
        <f t="shared" si="128"/>
        <v/>
      </c>
      <c r="AZ590" s="46">
        <f>IF(ISNUMBER(VLOOKUP($B590,Stats!$A$2:$AA$19,2,FALSE))=FALSE,"",IF(ISNUMBER(W590),(W590-VLOOKUP($B590,Stats!$A$2:$AA$19,2,FALSE))/VLOOKUP($B590,Stats!$A$2:$AA$19,16,FALSE),""))</f>
        <v>-1.5727050192850085</v>
      </c>
      <c r="BA590" s="46">
        <f>IF(ISNUMBER(VLOOKUP($B590,Stats!$A$2:$AA$19,2,FALSE))=FALSE,"",IF(ISNUMBER(X590),(X590-VLOOKUP($B590,Stats!$A$2:$AA$19,3,FALSE))/VLOOKUP($B590,Stats!$A$2:$AA$19,17,FALSE),""))</f>
        <v>-1.6518577229403832</v>
      </c>
      <c r="BB590" s="46"/>
      <c r="BC590" s="46"/>
      <c r="BD590" s="44">
        <f t="shared" si="121"/>
        <v>-1.612281371112696</v>
      </c>
      <c r="BE590" s="46">
        <f>IF(ISNUMBER(VLOOKUP($B590,Stats!$A$2:$AA$19,2,FALSE))=FALSE,"",IF(ISNUMBER(Y590),(Y590-VLOOKUP($B590,Stats!$A$2:$AA$19,5,FALSE))/VLOOKUP($B590,Stats!$A$2:$AA$19,19,FALSE),""))</f>
        <v>0.59846644264237869</v>
      </c>
      <c r="BF590" s="46"/>
      <c r="BG590" s="46"/>
      <c r="BH590" s="46">
        <f>IF(ISNUMBER(VLOOKUP($B590,Stats!$A$2:$AA$19,2,FALSE))=FALSE,"",IF(ISNUMBER(Z590),(Z590-VLOOKUP($B590,Stats!$A$2:$AA$19,8,FALSE))/VLOOKUP($B590,Stats!$A$2:$AA$19,22,FALSE),""))</f>
        <v>-0.64412337137479436</v>
      </c>
      <c r="BI590" s="46" t="str">
        <f>IF(ISNUMBER(VLOOKUP($B590,Stats!$A$2:$AA$19,2,FALSE))=FALSE,"",IF(ISNUMBER(#REF!),(#REF!-VLOOKUP($B590,Stats!$A$2:$AA$19,9,FALSE))/VLOOKUP($B590,Stats!$A$2:$AA$19,23,FALSE),""))</f>
        <v/>
      </c>
      <c r="BJ590" s="46" t="str">
        <f>IF(ISNUMBER(VLOOKUP($B590,Stats!$A$2:$AA$19,2,FALSE))=FALSE,"",IF(ISNUMBER(#REF!),(#REF!-VLOOKUP($B590,Stats!$A$2:$AA$19,10,FALSE))/VLOOKUP($B590,Stats!$A$2:$AA$19,24,FALSE),""))</f>
        <v/>
      </c>
      <c r="BK590" s="44">
        <f t="shared" si="126"/>
        <v>-0.61216352126210338</v>
      </c>
      <c r="BL590" s="46" t="str">
        <f>IF(ISNUMBER(VLOOKUP($B590,Stats!$A$2:$AA$19,2,FALSE))=FALSE,"",IF(ISNUMBER(#REF!),(#REF!-VLOOKUP($B590,Stats!$A$2:$AA$19,11,FALSE))/VLOOKUP($B590,Stats!$A$2:$AA$19,25,FALSE),""))</f>
        <v/>
      </c>
      <c r="BM590" s="46" t="str">
        <f>IF(ISNUMBER(VLOOKUP($B590,Stats!$A$2:$AA$19,2,FALSE))=FALSE,"",IF(ISNUMBER(AA590),(AA590-VLOOKUP($B590,Stats!$A$2:$AA$19,12,FALSE))/VLOOKUP($B590,Stats!$A$2:$AA$19,26,FALSE),""))</f>
        <v/>
      </c>
      <c r="BN590" s="46" t="str">
        <f>IF(ISNUMBER(VLOOKUP($B590,Stats!$A$2:$AA$19,2,FALSE))=FALSE,"",IF(ISNUMBER(#REF!),(#REF!-VLOOKUP($B590,Stats!$A$2:$AA$19,13,FALSE))/VLOOKUP($B590,Stats!$A$2:$AA$19,27,FALSE),""))</f>
        <v/>
      </c>
      <c r="BO590" s="46" t="str">
        <f>IF(ISNUMBER(VLOOKUP($B590,Stats!$A$2:$AA$19,2,FALSE))=FALSE,"",IF(ISNUMBER(#REF!),(#REF!-VLOOKUP($B590,Stats!$A$2:$AA$19,14,FALSE))/VLOOKUP($B590,Stats!$A$2:$AB$19,28,FALSE),""))</f>
        <v/>
      </c>
      <c r="BP590" s="46"/>
      <c r="BQ590" s="46">
        <f>IF(ISNUMBER(VLOOKUP($B590,Stats!$A$2:$AA$19,2,FALSE))=FALSE,"",IF(ISNUMBER(BM590),BM590,(VLOOKUP($B590,Stats!$A$2:$AT$19,46,FALSE)-VLOOKUP($B590,Stats!$A$2:$AA$19,12,FALSE))/VLOOKUP($B590,Stats!$A$2:$AA$19,26,FALSE)))</f>
        <v>-0.53964354662323732</v>
      </c>
      <c r="BR590" s="51">
        <f t="shared" si="127"/>
        <v>-0.53964354662323732</v>
      </c>
      <c r="BS590" s="32" t="str">
        <f t="shared" si="122"/>
        <v>12693_201503</v>
      </c>
      <c r="BT590" s="53">
        <f t="shared" si="123"/>
        <v>-0.79768309630444878</v>
      </c>
    </row>
    <row r="591" spans="1:72" x14ac:dyDescent="0.15">
      <c r="A591" s="16">
        <v>12693</v>
      </c>
      <c r="B591" s="17">
        <v>201504</v>
      </c>
      <c r="C591" s="3">
        <v>0</v>
      </c>
      <c r="D591" s="23">
        <v>6.993367722918209E-2</v>
      </c>
      <c r="E591" s="18">
        <v>4.7771003206752366E-3</v>
      </c>
      <c r="F591" s="24">
        <v>7</v>
      </c>
      <c r="G591" s="24">
        <v>0</v>
      </c>
      <c r="H591" s="20">
        <v>9.7131396263067261E-3</v>
      </c>
      <c r="I591" s="20" t="s">
        <v>25</v>
      </c>
      <c r="J591" s="24">
        <v>7</v>
      </c>
      <c r="K591" s="24">
        <v>0</v>
      </c>
      <c r="L591" s="20">
        <v>1.5731323626253069E-2</v>
      </c>
      <c r="M591" s="20">
        <v>1.8530396978120312E-3</v>
      </c>
      <c r="N591" s="19">
        <v>1.4519</v>
      </c>
      <c r="O591" s="19">
        <v>1.0623399429282212</v>
      </c>
      <c r="P591" s="25">
        <v>42052</v>
      </c>
      <c r="Q591" s="20">
        <v>0</v>
      </c>
      <c r="R591" s="25">
        <v>42044</v>
      </c>
      <c r="S591" s="25">
        <f>IF(ISNUMBER(R591),VLOOKUP(B591,Index!$B$3:$AB$18,27,FALSE),"")</f>
        <v>42044</v>
      </c>
      <c r="T591" s="25">
        <f>IF(ISNUMBER($R591),VLOOKUP($B591,Index!$B$21:$AB$36,27,FALSE),"")</f>
        <v>42044</v>
      </c>
      <c r="U591" s="25">
        <f>IF(ISNUMBER($R591),VLOOKUP($B591,Index!$B$39:$AB$54,27,FALSE),"")</f>
        <v>42052</v>
      </c>
      <c r="W591" s="18">
        <v>2.7973470891672836</v>
      </c>
      <c r="X591" s="19">
        <v>1</v>
      </c>
      <c r="Y591" s="18">
        <v>9.0639105746727011E-2</v>
      </c>
      <c r="Z591" s="19">
        <f t="shared" si="124"/>
        <v>0</v>
      </c>
      <c r="AA591" s="21" t="s">
        <v>25</v>
      </c>
      <c r="AB591" s="28"/>
      <c r="AC591" s="18">
        <v>7.8251507372726747</v>
      </c>
      <c r="AD591" s="19">
        <v>1</v>
      </c>
      <c r="AE591" s="18">
        <v>8.2154474905663608E-3</v>
      </c>
      <c r="AF591" s="19">
        <f t="shared" si="125"/>
        <v>0</v>
      </c>
      <c r="AG591" s="21" t="s">
        <v>25</v>
      </c>
      <c r="AH591" s="28"/>
      <c r="AK591" t="str">
        <f t="shared" si="128"/>
        <v/>
      </c>
      <c r="AL591" t="str">
        <f t="shared" si="128"/>
        <v/>
      </c>
      <c r="AM591" t="str">
        <f t="shared" si="128"/>
        <v/>
      </c>
      <c r="AN591" t="str">
        <f t="shared" si="128"/>
        <v/>
      </c>
      <c r="AO591" t="str">
        <f t="shared" si="128"/>
        <v/>
      </c>
      <c r="AP591" t="str">
        <f t="shared" si="128"/>
        <v/>
      </c>
      <c r="AQ591" t="str">
        <f t="shared" si="128"/>
        <v/>
      </c>
      <c r="AR591" t="str">
        <f t="shared" si="128"/>
        <v/>
      </c>
      <c r="AS591" t="str">
        <f t="shared" si="128"/>
        <v/>
      </c>
      <c r="AT591" t="str">
        <f t="shared" si="128"/>
        <v/>
      </c>
      <c r="AU591" t="str">
        <f t="shared" si="128"/>
        <v/>
      </c>
      <c r="AV591" t="str">
        <f t="shared" si="128"/>
        <v/>
      </c>
      <c r="AW591" t="str">
        <f t="shared" si="128"/>
        <v/>
      </c>
      <c r="AX591" t="str">
        <f t="shared" si="128"/>
        <v/>
      </c>
      <c r="AZ591" s="46">
        <f>IF(ISNUMBER(VLOOKUP($B591,Stats!$A$2:$AA$19,2,FALSE))=FALSE,"",IF(ISNUMBER(W591),(W591-VLOOKUP($B591,Stats!$A$2:$AA$19,2,FALSE))/VLOOKUP($B591,Stats!$A$2:$AA$19,16,FALSE),""))</f>
        <v>0.6876705501446303</v>
      </c>
      <c r="BA591" s="46">
        <f>IF(ISNUMBER(VLOOKUP($B591,Stats!$A$2:$AA$19,2,FALSE))=FALSE,"",IF(ISNUMBER(X591),(X591-VLOOKUP($B591,Stats!$A$2:$AA$19,3,FALSE))/VLOOKUP($B591,Stats!$A$2:$AA$19,17,FALSE),""))</f>
        <v>0.93772145929647244</v>
      </c>
      <c r="BB591" s="46"/>
      <c r="BC591" s="46"/>
      <c r="BD591" s="44">
        <f t="shared" si="121"/>
        <v>0.81269600472055137</v>
      </c>
      <c r="BE591" s="46">
        <f>IF(ISNUMBER(VLOOKUP($B591,Stats!$A$2:$AA$19,2,FALSE))=FALSE,"",IF(ISNUMBER(Y591),(Y591-VLOOKUP($B591,Stats!$A$2:$AA$19,5,FALSE))/VLOOKUP($B591,Stats!$A$2:$AA$19,19,FALSE),""))</f>
        <v>-0.21639690003066983</v>
      </c>
      <c r="BF591" s="46"/>
      <c r="BG591" s="46"/>
      <c r="BH591" s="46">
        <f>IF(ISNUMBER(VLOOKUP($B591,Stats!$A$2:$AA$19,2,FALSE))=FALSE,"",IF(ISNUMBER(Z591),(Z591-VLOOKUP($B591,Stats!$A$2:$AA$19,8,FALSE))/VLOOKUP($B591,Stats!$A$2:$AA$19,22,FALSE),""))</f>
        <v>-0.5145844845400992</v>
      </c>
      <c r="BI591" s="46" t="str">
        <f>IF(ISNUMBER(VLOOKUP($B591,Stats!$A$2:$AA$19,2,FALSE))=FALSE,"",IF(ISNUMBER(#REF!),(#REF!-VLOOKUP($B591,Stats!$A$2:$AA$19,9,FALSE))/VLOOKUP($B591,Stats!$A$2:$AA$19,23,FALSE),""))</f>
        <v/>
      </c>
      <c r="BJ591" s="46" t="str">
        <f>IF(ISNUMBER(VLOOKUP($B591,Stats!$A$2:$AA$19,2,FALSE))=FALSE,"",IF(ISNUMBER(#REF!),(#REF!-VLOOKUP($B591,Stats!$A$2:$AA$19,10,FALSE))/VLOOKUP($B591,Stats!$A$2:$AA$19,24,FALSE),""))</f>
        <v/>
      </c>
      <c r="BK591" s="44">
        <f t="shared" si="126"/>
        <v>-2.8975153405609022E-3</v>
      </c>
      <c r="BL591" s="46" t="str">
        <f>IF(ISNUMBER(VLOOKUP($B591,Stats!$A$2:$AA$19,2,FALSE))=FALSE,"",IF(ISNUMBER(#REF!),(#REF!-VLOOKUP($B591,Stats!$A$2:$AA$19,11,FALSE))/VLOOKUP($B591,Stats!$A$2:$AA$19,25,FALSE),""))</f>
        <v/>
      </c>
      <c r="BM591" s="46" t="str">
        <f>IF(ISNUMBER(VLOOKUP($B591,Stats!$A$2:$AA$19,2,FALSE))=FALSE,"",IF(ISNUMBER(AA591),(AA591-VLOOKUP($B591,Stats!$A$2:$AA$19,12,FALSE))/VLOOKUP($B591,Stats!$A$2:$AA$19,26,FALSE),""))</f>
        <v/>
      </c>
      <c r="BN591" s="46" t="str">
        <f>IF(ISNUMBER(VLOOKUP($B591,Stats!$A$2:$AA$19,2,FALSE))=FALSE,"",IF(ISNUMBER(#REF!),(#REF!-VLOOKUP($B591,Stats!$A$2:$AA$19,13,FALSE))/VLOOKUP($B591,Stats!$A$2:$AA$19,27,FALSE),""))</f>
        <v/>
      </c>
      <c r="BO591" s="46" t="str">
        <f>IF(ISNUMBER(VLOOKUP($B591,Stats!$A$2:$AA$19,2,FALSE))=FALSE,"",IF(ISNUMBER(#REF!),(#REF!-VLOOKUP($B591,Stats!$A$2:$AA$19,14,FALSE))/VLOOKUP($B591,Stats!$A$2:$AB$19,28,FALSE),""))</f>
        <v/>
      </c>
      <c r="BP591" s="46"/>
      <c r="BQ591" s="46">
        <f>IF(ISNUMBER(VLOOKUP($B591,Stats!$A$2:$AA$19,2,FALSE))=FALSE,"",IF(ISNUMBER(BM591),BM591,(VLOOKUP($B591,Stats!$A$2:$AT$19,46,FALSE)-VLOOKUP($B591,Stats!$A$2:$AA$19,12,FALSE))/VLOOKUP($B591,Stats!$A$2:$AA$19,26,FALSE)))</f>
        <v>-0.64096278450557098</v>
      </c>
      <c r="BR591" s="51">
        <f t="shared" si="127"/>
        <v>-0.64096278450557098</v>
      </c>
      <c r="BS591" s="32" t="str">
        <f t="shared" si="122"/>
        <v>12693_201504</v>
      </c>
      <c r="BT591" s="53">
        <f t="shared" si="123"/>
        <v>3.2608134838659542E-2</v>
      </c>
    </row>
    <row r="592" spans="1:72" x14ac:dyDescent="0.15">
      <c r="A592" s="16">
        <v>12693</v>
      </c>
      <c r="B592" s="17">
        <v>201505</v>
      </c>
      <c r="C592" s="3">
        <v>0</v>
      </c>
      <c r="D592" s="23">
        <v>0</v>
      </c>
      <c r="E592" s="18">
        <v>1.4206884138034196E-2</v>
      </c>
      <c r="F592" s="24">
        <v>4</v>
      </c>
      <c r="G592" s="24">
        <v>4</v>
      </c>
      <c r="H592" s="20">
        <v>1.1263366949257059E-2</v>
      </c>
      <c r="I592" s="20">
        <v>-1.1085733580606688E-2</v>
      </c>
      <c r="J592" s="24">
        <v>3</v>
      </c>
      <c r="K592" s="24">
        <v>2</v>
      </c>
      <c r="L592" s="20">
        <v>1.6876469774519176E-2</v>
      </c>
      <c r="M592" s="20">
        <v>-2.6779139050679523E-2</v>
      </c>
      <c r="N592" s="19">
        <v>1.4937</v>
      </c>
      <c r="O592" s="19">
        <v>1.0331304468114539</v>
      </c>
      <c r="P592" s="25">
        <v>42065</v>
      </c>
      <c r="Q592" s="20">
        <v>-2.7984200307960116E-2</v>
      </c>
      <c r="R592" s="25">
        <v>42069</v>
      </c>
      <c r="S592" s="25">
        <f>IF(ISNUMBER(R592),VLOOKUP(B592,Index!$B$3:$AB$18,27,FALSE),"")</f>
        <v>42069</v>
      </c>
      <c r="T592" s="25">
        <f>IF(ISNUMBER($R592),VLOOKUP($B592,Index!$B$21:$AB$36,27,FALSE),"")</f>
        <v>42069</v>
      </c>
      <c r="U592" s="25">
        <f>IF(ISNUMBER($R592),VLOOKUP($B592,Index!$B$39:$AB$54,27,FALSE),"")</f>
        <v>42069</v>
      </c>
      <c r="W592" s="18">
        <v>0</v>
      </c>
      <c r="X592" s="19">
        <v>0.5</v>
      </c>
      <c r="Y592" s="18">
        <v>0.26955667398183625</v>
      </c>
      <c r="Z592" s="19">
        <f t="shared" si="124"/>
        <v>0</v>
      </c>
      <c r="AA592" s="21" t="s">
        <v>25</v>
      </c>
      <c r="AB592" s="28"/>
      <c r="AC592" s="18">
        <v>0</v>
      </c>
      <c r="AD592" s="19">
        <v>0.25</v>
      </c>
      <c r="AE592" s="18">
        <v>7.2660800488149949E-2</v>
      </c>
      <c r="AF592" s="19">
        <f t="shared" si="125"/>
        <v>0</v>
      </c>
      <c r="AG592" s="21" t="s">
        <v>25</v>
      </c>
      <c r="AH592" s="28"/>
      <c r="AK592" t="str">
        <f t="shared" si="128"/>
        <v/>
      </c>
      <c r="AL592" t="str">
        <f t="shared" si="128"/>
        <v/>
      </c>
      <c r="AM592" t="str">
        <f t="shared" si="128"/>
        <v/>
      </c>
      <c r="AN592" t="str">
        <f t="shared" si="128"/>
        <v/>
      </c>
      <c r="AO592" t="str">
        <f t="shared" si="128"/>
        <v/>
      </c>
      <c r="AP592" t="str">
        <f t="shared" si="128"/>
        <v/>
      </c>
      <c r="AQ592" t="str">
        <f t="shared" si="128"/>
        <v/>
      </c>
      <c r="AR592" t="str">
        <f t="shared" si="128"/>
        <v/>
      </c>
      <c r="AS592" t="str">
        <f t="shared" si="128"/>
        <v/>
      </c>
      <c r="AT592" t="str">
        <f t="shared" si="128"/>
        <v/>
      </c>
      <c r="AU592" t="str">
        <f t="shared" si="128"/>
        <v/>
      </c>
      <c r="AV592" t="str">
        <f t="shared" si="128"/>
        <v/>
      </c>
      <c r="AW592" t="str">
        <f t="shared" si="128"/>
        <v/>
      </c>
      <c r="AX592" t="str">
        <f t="shared" si="128"/>
        <v/>
      </c>
      <c r="AZ592" s="46">
        <f>IF(ISNUMBER(VLOOKUP($B592,Stats!$A$2:$AA$19,2,FALSE))=FALSE,"",IF(ISNUMBER(W592),(W592-VLOOKUP($B592,Stats!$A$2:$AA$19,2,FALSE))/VLOOKUP($B592,Stats!$A$2:$AA$19,16,FALSE),""))</f>
        <v>-0.30411936422462493</v>
      </c>
      <c r="BA592" s="46">
        <f>IF(ISNUMBER(VLOOKUP($B592,Stats!$A$2:$AA$19,2,FALSE))=FALSE,"",IF(ISNUMBER(X592),(X592-VLOOKUP($B592,Stats!$A$2:$AA$19,3,FALSE))/VLOOKUP($B592,Stats!$A$2:$AA$19,17,FALSE),""))</f>
        <v>-0.52592327303600894</v>
      </c>
      <c r="BB592" s="46"/>
      <c r="BC592" s="46"/>
      <c r="BD592" s="44">
        <f t="shared" si="121"/>
        <v>-0.41502131863031694</v>
      </c>
      <c r="BE592" s="46">
        <f>IF(ISNUMBER(VLOOKUP($B592,Stats!$A$2:$AA$19,2,FALSE))=FALSE,"",IF(ISNUMBER(Y592),(Y592-VLOOKUP($B592,Stats!$A$2:$AA$19,5,FALSE))/VLOOKUP($B592,Stats!$A$2:$AA$19,19,FALSE),""))</f>
        <v>0.8728897445609094</v>
      </c>
      <c r="BF592" s="46"/>
      <c r="BG592" s="46"/>
      <c r="BH592" s="46">
        <f>IF(ISNUMBER(VLOOKUP($B592,Stats!$A$2:$AA$19,2,FALSE))=FALSE,"",IF(ISNUMBER(Z592),(Z592-VLOOKUP($B592,Stats!$A$2:$AA$19,8,FALSE))/VLOOKUP($B592,Stats!$A$2:$AA$19,22,FALSE),""))</f>
        <v>-0.59810804423176478</v>
      </c>
      <c r="BI592" s="46" t="str">
        <f>IF(ISNUMBER(VLOOKUP($B592,Stats!$A$2:$AA$19,2,FALSE))=FALSE,"",IF(ISNUMBER(#REF!),(#REF!-VLOOKUP($B592,Stats!$A$2:$AA$19,9,FALSE))/VLOOKUP($B592,Stats!$A$2:$AA$19,23,FALSE),""))</f>
        <v/>
      </c>
      <c r="BJ592" s="46" t="str">
        <f>IF(ISNUMBER(VLOOKUP($B592,Stats!$A$2:$AA$19,2,FALSE))=FALSE,"",IF(ISNUMBER(#REF!),(#REF!-VLOOKUP($B592,Stats!$A$2:$AA$19,10,FALSE))/VLOOKUP($B592,Stats!$A$2:$AA$19,24,FALSE),""))</f>
        <v/>
      </c>
      <c r="BK592" s="44">
        <f t="shared" si="126"/>
        <v>-0.79045523446216592</v>
      </c>
      <c r="BL592" s="46" t="str">
        <f>IF(ISNUMBER(VLOOKUP($B592,Stats!$A$2:$AA$19,2,FALSE))=FALSE,"",IF(ISNUMBER(#REF!),(#REF!-VLOOKUP($B592,Stats!$A$2:$AA$19,11,FALSE))/VLOOKUP($B592,Stats!$A$2:$AA$19,25,FALSE),""))</f>
        <v/>
      </c>
      <c r="BM592" s="46" t="str">
        <f>IF(ISNUMBER(VLOOKUP($B592,Stats!$A$2:$AA$19,2,FALSE))=FALSE,"",IF(ISNUMBER(AA592),(AA592-VLOOKUP($B592,Stats!$A$2:$AA$19,12,FALSE))/VLOOKUP($B592,Stats!$A$2:$AA$19,26,FALSE),""))</f>
        <v/>
      </c>
      <c r="BN592" s="46" t="str">
        <f>IF(ISNUMBER(VLOOKUP($B592,Stats!$A$2:$AA$19,2,FALSE))=FALSE,"",IF(ISNUMBER(#REF!),(#REF!-VLOOKUP($B592,Stats!$A$2:$AA$19,13,FALSE))/VLOOKUP($B592,Stats!$A$2:$AA$19,27,FALSE),""))</f>
        <v/>
      </c>
      <c r="BO592" s="46" t="str">
        <f>IF(ISNUMBER(VLOOKUP($B592,Stats!$A$2:$AA$19,2,FALSE))=FALSE,"",IF(ISNUMBER(#REF!),(#REF!-VLOOKUP($B592,Stats!$A$2:$AA$19,14,FALSE))/VLOOKUP($B592,Stats!$A$2:$AB$19,28,FALSE),""))</f>
        <v/>
      </c>
      <c r="BP592" s="46"/>
      <c r="BQ592" s="46">
        <f>IF(ISNUMBER(VLOOKUP($B592,Stats!$A$2:$AA$19,2,FALSE))=FALSE,"",IF(ISNUMBER(BM592),BM592,(VLOOKUP($B592,Stats!$A$2:$AT$19,46,FALSE)-VLOOKUP($B592,Stats!$A$2:$AA$19,12,FALSE))/VLOOKUP($B592,Stats!$A$2:$AA$19,26,FALSE)))</f>
        <v>-0.36655208107354165</v>
      </c>
      <c r="BR592" s="51">
        <f t="shared" si="127"/>
        <v>-0.36655208107354165</v>
      </c>
      <c r="BS592" s="32" t="str">
        <f t="shared" si="122"/>
        <v>12693_201505</v>
      </c>
      <c r="BT592" s="53">
        <f t="shared" si="123"/>
        <v>-0.63058782061807128</v>
      </c>
    </row>
    <row r="593" spans="1:72" x14ac:dyDescent="0.15">
      <c r="A593" s="16">
        <v>12693</v>
      </c>
      <c r="B593" s="17">
        <v>201506</v>
      </c>
      <c r="C593" s="3">
        <v>0</v>
      </c>
      <c r="D593" s="23">
        <v>0.11109580549624631</v>
      </c>
      <c r="E593" s="18">
        <v>8.2368728826641441E-3</v>
      </c>
      <c r="F593" s="24">
        <v>10</v>
      </c>
      <c r="G593" s="24">
        <v>0</v>
      </c>
      <c r="H593" s="20">
        <v>1.062050794673226E-2</v>
      </c>
      <c r="I593" s="20" t="s">
        <v>25</v>
      </c>
      <c r="J593" s="24">
        <v>10</v>
      </c>
      <c r="K593" s="24">
        <v>0</v>
      </c>
      <c r="L593" s="20">
        <v>2.5876295465047328E-2</v>
      </c>
      <c r="M593" s="20">
        <v>4.7457627118641099E-4</v>
      </c>
      <c r="N593" s="19">
        <v>1.6132</v>
      </c>
      <c r="O593" s="19">
        <v>1.0936949152542372</v>
      </c>
      <c r="P593" s="25">
        <v>42083</v>
      </c>
      <c r="Q593" s="20">
        <v>0</v>
      </c>
      <c r="R593" s="25">
        <v>42072</v>
      </c>
      <c r="S593" s="25">
        <f>IF(ISNUMBER(R593),VLOOKUP(B593,Index!$B$3:$AB$18,27,FALSE),"")</f>
        <v>42073</v>
      </c>
      <c r="T593" s="25">
        <f>IF(ISNUMBER($R593),VLOOKUP($B593,Index!$B$21:$AB$36,27,FALSE),"")</f>
        <v>42075</v>
      </c>
      <c r="U593" s="25">
        <f>IF(ISNUMBER($R593),VLOOKUP($B593,Index!$B$39:$AB$54,27,FALSE),"")</f>
        <v>42075</v>
      </c>
      <c r="W593" s="18">
        <v>3.3328741648873894</v>
      </c>
      <c r="X593" s="19">
        <v>1</v>
      </c>
      <c r="Y593" s="18">
        <v>0.15628367463897327</v>
      </c>
      <c r="Z593" s="19">
        <f t="shared" si="124"/>
        <v>1</v>
      </c>
      <c r="AA593" s="21" t="s">
        <v>25</v>
      </c>
      <c r="AB593" s="28"/>
      <c r="AC593" s="18">
        <v>11.108050198973814</v>
      </c>
      <c r="AD593" s="19">
        <v>1</v>
      </c>
      <c r="AE593" s="18">
        <v>2.4424586958660458E-2</v>
      </c>
      <c r="AF593" s="19">
        <f t="shared" si="125"/>
        <v>1</v>
      </c>
      <c r="AG593" s="21" t="s">
        <v>25</v>
      </c>
      <c r="AH593" s="28"/>
      <c r="AK593" t="str">
        <f t="shared" ref="AK593:AX602" si="129">IF($B593=AK$2,$AA593,"")</f>
        <v/>
      </c>
      <c r="AL593" t="str">
        <f t="shared" si="129"/>
        <v/>
      </c>
      <c r="AM593" t="str">
        <f t="shared" si="129"/>
        <v/>
      </c>
      <c r="AN593" t="str">
        <f t="shared" si="129"/>
        <v/>
      </c>
      <c r="AO593" t="str">
        <f t="shared" si="129"/>
        <v/>
      </c>
      <c r="AP593" t="str">
        <f t="shared" si="129"/>
        <v/>
      </c>
      <c r="AQ593" t="str">
        <f t="shared" si="129"/>
        <v/>
      </c>
      <c r="AR593" t="str">
        <f t="shared" si="129"/>
        <v/>
      </c>
      <c r="AS593" t="str">
        <f t="shared" si="129"/>
        <v/>
      </c>
      <c r="AT593" t="str">
        <f t="shared" si="129"/>
        <v/>
      </c>
      <c r="AU593" t="str">
        <f t="shared" si="129"/>
        <v/>
      </c>
      <c r="AV593" t="str">
        <f t="shared" si="129"/>
        <v/>
      </c>
      <c r="AW593" t="str">
        <f t="shared" si="129"/>
        <v/>
      </c>
      <c r="AX593" t="str">
        <f t="shared" si="129"/>
        <v/>
      </c>
      <c r="AZ593" s="46">
        <f>IF(ISNUMBER(VLOOKUP($B593,Stats!$A$2:$AA$19,2,FALSE))=FALSE,"",IF(ISNUMBER(W593),(W593-VLOOKUP($B593,Stats!$A$2:$AA$19,2,FALSE))/VLOOKUP($B593,Stats!$A$2:$AA$19,16,FALSE),""))</f>
        <v>1.0947473063856492</v>
      </c>
      <c r="BA593" s="46">
        <f>IF(ISNUMBER(VLOOKUP($B593,Stats!$A$2:$AA$19,2,FALSE))=FALSE,"",IF(ISNUMBER(X593),(X593-VLOOKUP($B593,Stats!$A$2:$AA$19,3,FALSE))/VLOOKUP($B593,Stats!$A$2:$AA$19,17,FALSE),""))</f>
        <v>1.5873231541488209</v>
      </c>
      <c r="BB593" s="46"/>
      <c r="BC593" s="46"/>
      <c r="BD593" s="44">
        <f t="shared" si="121"/>
        <v>1.341035230267235</v>
      </c>
      <c r="BE593" s="46">
        <f>IF(ISNUMBER(VLOOKUP($B593,Stats!$A$2:$AA$19,2,FALSE))=FALSE,"",IF(ISNUMBER(Y593),(Y593-VLOOKUP($B593,Stats!$A$2:$AA$19,5,FALSE))/VLOOKUP($B593,Stats!$A$2:$AA$19,19,FALSE),""))</f>
        <v>0.13478876324172975</v>
      </c>
      <c r="BF593" s="46"/>
      <c r="BG593" s="46"/>
      <c r="BH593" s="46">
        <f>IF(ISNUMBER(VLOOKUP($B593,Stats!$A$2:$AA$19,2,FALSE))=FALSE,"",IF(ISNUMBER(Z593),(Z593-VLOOKUP($B593,Stats!$A$2:$AA$19,8,FALSE))/VLOOKUP($B593,Stats!$A$2:$AA$19,22,FALSE),""))</f>
        <v>-0.73808297609062268</v>
      </c>
      <c r="BI593" s="46" t="str">
        <f>IF(ISNUMBER(VLOOKUP($B593,Stats!$A$2:$AA$19,2,FALSE))=FALSE,"",IF(ISNUMBER(#REF!),(#REF!-VLOOKUP($B593,Stats!$A$2:$AA$19,9,FALSE))/VLOOKUP($B593,Stats!$A$2:$AA$19,23,FALSE),""))</f>
        <v/>
      </c>
      <c r="BJ593" s="46" t="str">
        <f>IF(ISNUMBER(VLOOKUP($B593,Stats!$A$2:$AA$19,2,FALSE))=FALSE,"",IF(ISNUMBER(#REF!),(#REF!-VLOOKUP($B593,Stats!$A$2:$AA$19,10,FALSE))/VLOOKUP($B593,Stats!$A$2:$AA$19,24,FALSE),""))</f>
        <v/>
      </c>
      <c r="BK593" s="44">
        <f t="shared" si="126"/>
        <v>-0.31577702709639766</v>
      </c>
      <c r="BL593" s="46" t="str">
        <f>IF(ISNUMBER(VLOOKUP($B593,Stats!$A$2:$AA$19,2,FALSE))=FALSE,"",IF(ISNUMBER(#REF!),(#REF!-VLOOKUP($B593,Stats!$A$2:$AA$19,11,FALSE))/VLOOKUP($B593,Stats!$A$2:$AA$19,25,FALSE),""))</f>
        <v/>
      </c>
      <c r="BM593" s="46" t="str">
        <f>IF(ISNUMBER(VLOOKUP($B593,Stats!$A$2:$AA$19,2,FALSE))=FALSE,"",IF(ISNUMBER(AA593),(AA593-VLOOKUP($B593,Stats!$A$2:$AA$19,12,FALSE))/VLOOKUP($B593,Stats!$A$2:$AA$19,26,FALSE),""))</f>
        <v/>
      </c>
      <c r="BN593" s="46" t="str">
        <f>IF(ISNUMBER(VLOOKUP($B593,Stats!$A$2:$AA$19,2,FALSE))=FALSE,"",IF(ISNUMBER(#REF!),(#REF!-VLOOKUP($B593,Stats!$A$2:$AA$19,13,FALSE))/VLOOKUP($B593,Stats!$A$2:$AA$19,27,FALSE),""))</f>
        <v/>
      </c>
      <c r="BO593" s="46" t="str">
        <f>IF(ISNUMBER(VLOOKUP($B593,Stats!$A$2:$AA$19,2,FALSE))=FALSE,"",IF(ISNUMBER(#REF!),(#REF!-VLOOKUP($B593,Stats!$A$2:$AA$19,14,FALSE))/VLOOKUP($B593,Stats!$A$2:$AB$19,28,FALSE),""))</f>
        <v/>
      </c>
      <c r="BP593" s="46"/>
      <c r="BQ593" s="46">
        <f>IF(ISNUMBER(VLOOKUP($B593,Stats!$A$2:$AA$19,2,FALSE))=FALSE,"",IF(ISNUMBER(BM593),BM593,(VLOOKUP($B593,Stats!$A$2:$AT$19,46,FALSE)-VLOOKUP($B593,Stats!$A$2:$AA$19,12,FALSE))/VLOOKUP($B593,Stats!$A$2:$AA$19,26,FALSE)))</f>
        <v>-0.27542471786370909</v>
      </c>
      <c r="BR593" s="51">
        <f t="shared" si="127"/>
        <v>-0.27542471786370909</v>
      </c>
      <c r="BS593" s="32" t="str">
        <f t="shared" si="122"/>
        <v>12693_201506</v>
      </c>
      <c r="BT593" s="53">
        <f t="shared" si="123"/>
        <v>2.3655886222866629E-2</v>
      </c>
    </row>
    <row r="594" spans="1:72" x14ac:dyDescent="0.15">
      <c r="A594" s="16">
        <v>12693</v>
      </c>
      <c r="B594" s="17">
        <v>201507</v>
      </c>
      <c r="C594" s="3">
        <v>0</v>
      </c>
      <c r="D594" s="23">
        <v>9.4222663030003595E-3</v>
      </c>
      <c r="E594" s="18">
        <v>1.0381703104912562E-2</v>
      </c>
      <c r="F594" s="24">
        <v>3</v>
      </c>
      <c r="G594" s="24">
        <v>2</v>
      </c>
      <c r="H594" s="20">
        <v>8.571247456285791E-3</v>
      </c>
      <c r="I594" s="20">
        <v>-8.0559555971251307E-3</v>
      </c>
      <c r="J594" s="24">
        <v>1</v>
      </c>
      <c r="K594" s="24">
        <v>1</v>
      </c>
      <c r="L594" s="20">
        <v>1.5497148524671545E-2</v>
      </c>
      <c r="M594" s="20">
        <v>-8.3017946526675601E-3</v>
      </c>
      <c r="N594" s="19">
        <v>1.6389</v>
      </c>
      <c r="O594" s="19">
        <v>1.0004272982541813</v>
      </c>
      <c r="P594" s="25">
        <v>42088</v>
      </c>
      <c r="Q594" s="20">
        <v>-8.3017946526675601E-3</v>
      </c>
      <c r="R594" s="25">
        <v>42087</v>
      </c>
      <c r="S594" s="25">
        <f>IF(ISNUMBER(R594),VLOOKUP(B594,Index!$B$3:$AB$18,27,FALSE),"")</f>
        <v>42088</v>
      </c>
      <c r="T594" s="25">
        <f>IF(ISNUMBER($R594),VLOOKUP($B594,Index!$B$21:$AB$36,27,FALSE),"")</f>
        <v>42089</v>
      </c>
      <c r="U594" s="25">
        <f>IF(ISNUMBER($R594),VLOOKUP($B594,Index!$B$39:$AB$54,27,FALSE),"")</f>
        <v>42089</v>
      </c>
      <c r="W594" s="18">
        <v>0.67840317381602588</v>
      </c>
      <c r="X594" s="19">
        <v>0.6</v>
      </c>
      <c r="Y594" s="18">
        <v>0.19697896681899418</v>
      </c>
      <c r="Z594" s="19">
        <f t="shared" si="124"/>
        <v>1</v>
      </c>
      <c r="AA594" s="21">
        <v>1.1349674012922935</v>
      </c>
      <c r="AB594" s="28"/>
      <c r="AC594" s="18">
        <v>0.46023086624365706</v>
      </c>
      <c r="AD594" s="19">
        <v>0.36</v>
      </c>
      <c r="AE594" s="18">
        <v>3.8800713369078414E-2</v>
      </c>
      <c r="AF594" s="19">
        <f t="shared" si="125"/>
        <v>1</v>
      </c>
      <c r="AG594" s="21">
        <v>1.2881510019961819</v>
      </c>
      <c r="AH594" s="28"/>
      <c r="AK594" t="str">
        <f t="shared" si="129"/>
        <v/>
      </c>
      <c r="AL594" t="str">
        <f t="shared" si="129"/>
        <v/>
      </c>
      <c r="AM594" t="str">
        <f t="shared" si="129"/>
        <v/>
      </c>
      <c r="AN594" t="str">
        <f t="shared" si="129"/>
        <v/>
      </c>
      <c r="AO594" t="str">
        <f t="shared" si="129"/>
        <v/>
      </c>
      <c r="AP594" t="str">
        <f t="shared" si="129"/>
        <v/>
      </c>
      <c r="AQ594" t="str">
        <f t="shared" si="129"/>
        <v/>
      </c>
      <c r="AR594" t="str">
        <f t="shared" si="129"/>
        <v/>
      </c>
      <c r="AS594" t="str">
        <f t="shared" si="129"/>
        <v/>
      </c>
      <c r="AT594" t="str">
        <f t="shared" si="129"/>
        <v/>
      </c>
      <c r="AU594" t="str">
        <f t="shared" si="129"/>
        <v/>
      </c>
      <c r="AV594" t="str">
        <f t="shared" si="129"/>
        <v/>
      </c>
      <c r="AW594" t="str">
        <f t="shared" si="129"/>
        <v/>
      </c>
      <c r="AX594">
        <f t="shared" si="129"/>
        <v>1.1349674012922935</v>
      </c>
      <c r="AZ594" s="46">
        <f>IF(ISNUMBER(VLOOKUP($B594,Stats!$A$2:$AA$19,2,FALSE))=FALSE,"",IF(ISNUMBER(W594),(W594-VLOOKUP($B594,Stats!$A$2:$AA$19,2,FALSE))/VLOOKUP($B594,Stats!$A$2:$AA$19,16,FALSE),""))</f>
        <v>-0.32449707767737135</v>
      </c>
      <c r="BA594" s="46">
        <f>IF(ISNUMBER(VLOOKUP($B594,Stats!$A$2:$AA$19,2,FALSE))=FALSE,"",IF(ISNUMBER(X594),(X594-VLOOKUP($B594,Stats!$A$2:$AA$19,3,FALSE))/VLOOKUP($B594,Stats!$A$2:$AA$19,17,FALSE),""))</f>
        <v>-0.37879956534795695</v>
      </c>
      <c r="BB594" s="46"/>
      <c r="BC594" s="46"/>
      <c r="BD594" s="44">
        <f t="shared" si="121"/>
        <v>-0.35164832151266412</v>
      </c>
      <c r="BE594" s="46">
        <f>IF(ISNUMBER(VLOOKUP($B594,Stats!$A$2:$AA$19,2,FALSE))=FALSE,"",IF(ISNUMBER(Y594),(Y594-VLOOKUP($B594,Stats!$A$2:$AA$19,5,FALSE))/VLOOKUP($B594,Stats!$A$2:$AA$19,19,FALSE),""))</f>
        <v>6.4559355096641458E-2</v>
      </c>
      <c r="BF594" s="46"/>
      <c r="BG594" s="46"/>
      <c r="BH594" s="46">
        <f>IF(ISNUMBER(VLOOKUP($B594,Stats!$A$2:$AA$19,2,FALSE))=FALSE,"",IF(ISNUMBER(Z594),(Z594-VLOOKUP($B594,Stats!$A$2:$AA$19,8,FALSE))/VLOOKUP($B594,Stats!$A$2:$AA$19,22,FALSE),""))</f>
        <v>-0.22777854907483192</v>
      </c>
      <c r="BI594" s="46" t="str">
        <f>IF(ISNUMBER(VLOOKUP($B594,Stats!$A$2:$AA$19,2,FALSE))=FALSE,"",IF(ISNUMBER(#REF!),(#REF!-VLOOKUP($B594,Stats!$A$2:$AA$19,9,FALSE))/VLOOKUP($B594,Stats!$A$2:$AA$19,23,FALSE),""))</f>
        <v/>
      </c>
      <c r="BJ594" s="46" t="str">
        <f>IF(ISNUMBER(VLOOKUP($B594,Stats!$A$2:$AA$19,2,FALSE))=FALSE,"",IF(ISNUMBER(#REF!),(#REF!-VLOOKUP($B594,Stats!$A$2:$AA$19,10,FALSE))/VLOOKUP($B594,Stats!$A$2:$AA$19,24,FALSE),""))</f>
        <v/>
      </c>
      <c r="BK594" s="44">
        <f t="shared" si="126"/>
        <v>-0.11352511329009859</v>
      </c>
      <c r="BL594" s="46" t="str">
        <f>IF(ISNUMBER(VLOOKUP($B594,Stats!$A$2:$AA$19,2,FALSE))=FALSE,"",IF(ISNUMBER(#REF!),(#REF!-VLOOKUP($B594,Stats!$A$2:$AA$19,11,FALSE))/VLOOKUP($B594,Stats!$A$2:$AA$19,25,FALSE),""))</f>
        <v/>
      </c>
      <c r="BM594" s="46">
        <f>IF(ISNUMBER(VLOOKUP($B594,Stats!$A$2:$AA$19,2,FALSE))=FALSE,"",IF(ISNUMBER(AA594),(AA594-VLOOKUP($B594,Stats!$A$2:$AA$19,12,FALSE))/VLOOKUP($B594,Stats!$A$2:$AA$19,26,FALSE),""))</f>
        <v>-0.38997373940941316</v>
      </c>
      <c r="BN594" s="46" t="str">
        <f>IF(ISNUMBER(VLOOKUP($B594,Stats!$A$2:$AA$19,2,FALSE))=FALSE,"",IF(ISNUMBER(#REF!),(#REF!-VLOOKUP($B594,Stats!$A$2:$AA$19,13,FALSE))/VLOOKUP($B594,Stats!$A$2:$AA$19,27,FALSE),""))</f>
        <v/>
      </c>
      <c r="BO594" s="46" t="str">
        <f>IF(ISNUMBER(VLOOKUP($B594,Stats!$A$2:$AA$19,2,FALSE))=FALSE,"",IF(ISNUMBER(#REF!),(#REF!-VLOOKUP($B594,Stats!$A$2:$AA$19,14,FALSE))/VLOOKUP($B594,Stats!$A$2:$AB$19,28,FALSE),""))</f>
        <v/>
      </c>
      <c r="BP594" s="46"/>
      <c r="BQ594" s="46">
        <f>IF(ISNUMBER(VLOOKUP($B594,Stats!$A$2:$AA$19,2,FALSE))=FALSE,"",IF(ISNUMBER(BM594),BM594,(VLOOKUP($B594,Stats!$A$2:$AT$19,46,FALSE)-VLOOKUP($B594,Stats!$A$2:$AA$19,12,FALSE))/VLOOKUP($B594,Stats!$A$2:$AA$19,26,FALSE)))</f>
        <v>-0.38997373940941316</v>
      </c>
      <c r="BR594" s="51">
        <f t="shared" si="127"/>
        <v>-0.38997373940941316</v>
      </c>
      <c r="BS594" s="32" t="str">
        <f t="shared" si="122"/>
        <v>12693_201507</v>
      </c>
      <c r="BT594" s="53">
        <f t="shared" si="123"/>
        <v>-0.21643948015847464</v>
      </c>
    </row>
    <row r="595" spans="1:72" x14ac:dyDescent="0.15">
      <c r="S595" t="str">
        <f>IF(ISNUMBER(R595),VLOOKUP(B595,Index!$B$3:$AB$18,27,FALSE),"")</f>
        <v/>
      </c>
      <c r="T595" t="str">
        <f>IF(ISNUMBER($R595),VLOOKUP($B595,Index!$B$21:$AB$36,27,FALSE),"")</f>
        <v/>
      </c>
      <c r="U595" t="str">
        <f>IF(ISNUMBER($R595),VLOOKUP($B595,Index!$B$39:$AB$54,27,FALSE),"")</f>
        <v/>
      </c>
      <c r="Z595" t="str">
        <f t="shared" si="124"/>
        <v/>
      </c>
      <c r="AA595" t="s">
        <v>25</v>
      </c>
      <c r="AF595" t="str">
        <f t="shared" si="125"/>
        <v/>
      </c>
      <c r="AG595" t="s">
        <v>25</v>
      </c>
      <c r="AK595" t="str">
        <f t="shared" si="129"/>
        <v/>
      </c>
      <c r="AL595" t="str">
        <f t="shared" si="129"/>
        <v/>
      </c>
      <c r="AM595" t="str">
        <f t="shared" si="129"/>
        <v/>
      </c>
      <c r="AN595" t="str">
        <f t="shared" si="129"/>
        <v/>
      </c>
      <c r="AO595" t="str">
        <f t="shared" si="129"/>
        <v/>
      </c>
      <c r="AP595" t="str">
        <f t="shared" si="129"/>
        <v/>
      </c>
      <c r="AQ595" t="str">
        <f t="shared" si="129"/>
        <v/>
      </c>
      <c r="AR595" t="str">
        <f t="shared" si="129"/>
        <v/>
      </c>
      <c r="AS595" t="str">
        <f t="shared" si="129"/>
        <v/>
      </c>
      <c r="AT595" t="str">
        <f t="shared" si="129"/>
        <v/>
      </c>
      <c r="AU595" t="str">
        <f t="shared" si="129"/>
        <v/>
      </c>
      <c r="AV595" t="str">
        <f t="shared" si="129"/>
        <v/>
      </c>
      <c r="AW595" t="str">
        <f t="shared" si="129"/>
        <v/>
      </c>
      <c r="AX595" t="str">
        <f t="shared" si="129"/>
        <v/>
      </c>
      <c r="AZ595" s="46" t="str">
        <f>IF(ISNUMBER(VLOOKUP($B595,Stats!$A$2:$AA$19,2,FALSE))=FALSE,"",IF(ISNUMBER(W595),(W595-VLOOKUP($B595,Stats!$A$2:$AA$19,2,FALSE))/VLOOKUP($B595,Stats!$A$2:$AA$19,16,FALSE),""))</f>
        <v/>
      </c>
      <c r="BA595" s="46" t="str">
        <f>IF(ISNUMBER(VLOOKUP($B595,Stats!$A$2:$AA$19,2,FALSE))=FALSE,"",IF(ISNUMBER(X595),(X595-VLOOKUP($B595,Stats!$A$2:$AA$19,3,FALSE))/VLOOKUP($B595,Stats!$A$2:$AA$19,17,FALSE),""))</f>
        <v/>
      </c>
      <c r="BB595" s="46"/>
      <c r="BC595" s="46"/>
      <c r="BD595" s="44" t="str">
        <f t="shared" si="121"/>
        <v/>
      </c>
      <c r="BE595" s="46" t="str">
        <f>IF(ISNUMBER(VLOOKUP($B595,Stats!$A$2:$AA$19,2,FALSE))=FALSE,"",IF(ISNUMBER(Y595),(Y595-VLOOKUP($B595,Stats!$A$2:$AA$19,5,FALSE))/VLOOKUP($B595,Stats!$A$2:$AA$19,19,FALSE),""))</f>
        <v/>
      </c>
      <c r="BF595" s="46"/>
      <c r="BG595" s="46"/>
      <c r="BH595" s="46" t="str">
        <f>IF(ISNUMBER(VLOOKUP($B595,Stats!$A$2:$AA$19,2,FALSE))=FALSE,"",IF(ISNUMBER(Z595),(Z595-VLOOKUP($B595,Stats!$A$2:$AA$19,8,FALSE))/VLOOKUP($B595,Stats!$A$2:$AA$19,22,FALSE),""))</f>
        <v/>
      </c>
      <c r="BI595" s="46" t="str">
        <f>IF(ISNUMBER(VLOOKUP($B595,Stats!$A$2:$AA$19,2,FALSE))=FALSE,"",IF(ISNUMBER(#REF!),(#REF!-VLOOKUP($B595,Stats!$A$2:$AA$19,9,FALSE))/VLOOKUP($B595,Stats!$A$2:$AA$19,23,FALSE),""))</f>
        <v/>
      </c>
      <c r="BJ595" s="46" t="str">
        <f>IF(ISNUMBER(VLOOKUP($B595,Stats!$A$2:$AA$19,2,FALSE))=FALSE,"",IF(ISNUMBER(#REF!),(#REF!-VLOOKUP($B595,Stats!$A$2:$AA$19,10,FALSE))/VLOOKUP($B595,Stats!$A$2:$AA$19,24,FALSE),""))</f>
        <v/>
      </c>
      <c r="BK595" s="44" t="str">
        <f t="shared" si="126"/>
        <v/>
      </c>
      <c r="BL595" s="46" t="str">
        <f>IF(ISNUMBER(VLOOKUP($B595,Stats!$A$2:$AA$19,2,FALSE))=FALSE,"",IF(ISNUMBER(#REF!),(#REF!-VLOOKUP($B595,Stats!$A$2:$AA$19,11,FALSE))/VLOOKUP($B595,Stats!$A$2:$AA$19,25,FALSE),""))</f>
        <v/>
      </c>
      <c r="BM595" s="46" t="str">
        <f>IF(ISNUMBER(VLOOKUP($B595,Stats!$A$2:$AA$19,2,FALSE))=FALSE,"",IF(ISNUMBER(AA595),(AA595-VLOOKUP($B595,Stats!$A$2:$AA$19,12,FALSE))/VLOOKUP($B595,Stats!$A$2:$AA$19,26,FALSE),""))</f>
        <v/>
      </c>
      <c r="BN595" s="46" t="str">
        <f>IF(ISNUMBER(VLOOKUP($B595,Stats!$A$2:$AA$19,2,FALSE))=FALSE,"",IF(ISNUMBER(#REF!),(#REF!-VLOOKUP($B595,Stats!$A$2:$AA$19,13,FALSE))/VLOOKUP($B595,Stats!$A$2:$AA$19,27,FALSE),""))</f>
        <v/>
      </c>
      <c r="BO595" s="46" t="str">
        <f>IF(ISNUMBER(VLOOKUP($B595,Stats!$A$2:$AA$19,2,FALSE))=FALSE,"",IF(ISNUMBER(#REF!),(#REF!-VLOOKUP($B595,Stats!$A$2:$AA$19,14,FALSE))/VLOOKUP($B595,Stats!$A$2:$AB$19,28,FALSE),""))</f>
        <v/>
      </c>
      <c r="BP595" s="46"/>
      <c r="BQ595" s="46" t="str">
        <f>IF(ISNUMBER(VLOOKUP($B595,Stats!$A$2:$AA$19,2,FALSE))=FALSE,"",IF(ISNUMBER(BM595),BM595,(VLOOKUP($B595,Stats!$A$2:$AT$19,46,FALSE)-VLOOKUP($B595,Stats!$A$2:$AA$19,12,FALSE))/VLOOKUP($B595,Stats!$A$2:$AA$19,26,FALSE)))</f>
        <v/>
      </c>
      <c r="BR595" s="51" t="str">
        <f t="shared" si="127"/>
        <v/>
      </c>
      <c r="BS595" s="32" t="str">
        <f t="shared" si="122"/>
        <v/>
      </c>
      <c r="BT595" s="53" t="str">
        <f t="shared" si="123"/>
        <v/>
      </c>
    </row>
    <row r="596" spans="1:72" ht="40.5" x14ac:dyDescent="0.15">
      <c r="A596" s="1" t="s">
        <v>29</v>
      </c>
      <c r="B596" s="1" t="s">
        <v>0</v>
      </c>
      <c r="C596" s="3"/>
      <c r="D596" s="4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 t="s">
        <v>15</v>
      </c>
      <c r="J596" s="1" t="s">
        <v>16</v>
      </c>
      <c r="K596" s="1" t="s">
        <v>17</v>
      </c>
      <c r="L596" s="1" t="s">
        <v>18</v>
      </c>
      <c r="M596" s="1" t="s">
        <v>19</v>
      </c>
      <c r="N596" s="1" t="s">
        <v>20</v>
      </c>
      <c r="O596" s="1" t="s">
        <v>21</v>
      </c>
      <c r="P596" s="1" t="s">
        <v>22</v>
      </c>
      <c r="Q596" s="1" t="s">
        <v>23</v>
      </c>
      <c r="R596" s="1" t="s">
        <v>24</v>
      </c>
      <c r="S596" s="1" t="str">
        <f>IF(ISNUMBER(R596),VLOOKUP(B596,Index!$B$3:$AB$18,27,FALSE),"")</f>
        <v/>
      </c>
      <c r="T596" s="1" t="str">
        <f>IF(ISNUMBER($R596),VLOOKUP($B596,Index!$B$21:$AB$36,27,FALSE),"")</f>
        <v/>
      </c>
      <c r="U596" s="1" t="str">
        <f>IF(ISNUMBER($R596),VLOOKUP($B596,Index!$B$39:$AB$54,27,FALSE),"")</f>
        <v/>
      </c>
      <c r="W596" s="1" t="s">
        <v>1</v>
      </c>
      <c r="X596" s="1" t="s">
        <v>2</v>
      </c>
      <c r="Y596" s="1" t="s">
        <v>4</v>
      </c>
      <c r="Z596" s="1" t="str">
        <f t="shared" si="124"/>
        <v/>
      </c>
      <c r="AA596" s="1" t="s">
        <v>8</v>
      </c>
      <c r="AB596" s="27"/>
      <c r="AC596" s="1" t="s">
        <v>33</v>
      </c>
      <c r="AD596" s="1" t="s">
        <v>35</v>
      </c>
      <c r="AE596" s="1" t="s">
        <v>37</v>
      </c>
      <c r="AF596" s="1" t="str">
        <f t="shared" si="125"/>
        <v/>
      </c>
      <c r="AG596" s="1" t="s">
        <v>38</v>
      </c>
      <c r="AH596" s="27"/>
      <c r="AK596" t="str">
        <f t="shared" si="129"/>
        <v/>
      </c>
      <c r="AL596" t="str">
        <f t="shared" si="129"/>
        <v/>
      </c>
      <c r="AM596" t="str">
        <f t="shared" si="129"/>
        <v/>
      </c>
      <c r="AN596" t="str">
        <f t="shared" si="129"/>
        <v/>
      </c>
      <c r="AO596" t="str">
        <f t="shared" si="129"/>
        <v/>
      </c>
      <c r="AP596" t="str">
        <f t="shared" si="129"/>
        <v/>
      </c>
      <c r="AQ596" t="str">
        <f t="shared" si="129"/>
        <v/>
      </c>
      <c r="AR596" t="str">
        <f t="shared" si="129"/>
        <v/>
      </c>
      <c r="AS596" t="str">
        <f t="shared" si="129"/>
        <v/>
      </c>
      <c r="AT596" t="str">
        <f t="shared" si="129"/>
        <v/>
      </c>
      <c r="AU596" t="str">
        <f t="shared" si="129"/>
        <v/>
      </c>
      <c r="AV596" t="str">
        <f t="shared" si="129"/>
        <v/>
      </c>
      <c r="AW596" t="str">
        <f t="shared" si="129"/>
        <v/>
      </c>
      <c r="AX596" t="str">
        <f t="shared" si="129"/>
        <v/>
      </c>
      <c r="AZ596" s="46" t="str">
        <f>IF(ISNUMBER(VLOOKUP($B596,Stats!$A$2:$AA$19,2,FALSE))=FALSE,"",IF(ISNUMBER(W596),(W596-VLOOKUP($B596,Stats!$A$2:$AA$19,2,FALSE))/VLOOKUP($B596,Stats!$A$2:$AA$19,16,FALSE),""))</f>
        <v/>
      </c>
      <c r="BA596" s="46" t="str">
        <f>IF(ISNUMBER(VLOOKUP($B596,Stats!$A$2:$AA$19,2,FALSE))=FALSE,"",IF(ISNUMBER(X596),(X596-VLOOKUP($B596,Stats!$A$2:$AA$19,3,FALSE))/VLOOKUP($B596,Stats!$A$2:$AA$19,17,FALSE),""))</f>
        <v/>
      </c>
      <c r="BB596" s="46"/>
      <c r="BC596" s="46"/>
      <c r="BD596" s="44" t="str">
        <f t="shared" si="121"/>
        <v/>
      </c>
      <c r="BE596" s="46" t="str">
        <f>IF(ISNUMBER(VLOOKUP($B596,Stats!$A$2:$AA$19,2,FALSE))=FALSE,"",IF(ISNUMBER(Y596),(Y596-VLOOKUP($B596,Stats!$A$2:$AA$19,5,FALSE))/VLOOKUP($B596,Stats!$A$2:$AA$19,19,FALSE),""))</f>
        <v/>
      </c>
      <c r="BF596" s="46"/>
      <c r="BG596" s="46"/>
      <c r="BH596" s="46" t="str">
        <f>IF(ISNUMBER(VLOOKUP($B596,Stats!$A$2:$AA$19,2,FALSE))=FALSE,"",IF(ISNUMBER(Z596),(Z596-VLOOKUP($B596,Stats!$A$2:$AA$19,8,FALSE))/VLOOKUP($B596,Stats!$A$2:$AA$19,22,FALSE),""))</f>
        <v/>
      </c>
      <c r="BI596" s="46" t="str">
        <f>IF(ISNUMBER(VLOOKUP($B596,Stats!$A$2:$AA$19,2,FALSE))=FALSE,"",IF(ISNUMBER(#REF!),(#REF!-VLOOKUP($B596,Stats!$A$2:$AA$19,9,FALSE))/VLOOKUP($B596,Stats!$A$2:$AA$19,23,FALSE),""))</f>
        <v/>
      </c>
      <c r="BJ596" s="46" t="str">
        <f>IF(ISNUMBER(VLOOKUP($B596,Stats!$A$2:$AA$19,2,FALSE))=FALSE,"",IF(ISNUMBER(#REF!),(#REF!-VLOOKUP($B596,Stats!$A$2:$AA$19,10,FALSE))/VLOOKUP($B596,Stats!$A$2:$AA$19,24,FALSE),""))</f>
        <v/>
      </c>
      <c r="BK596" s="44" t="str">
        <f t="shared" si="126"/>
        <v/>
      </c>
      <c r="BL596" s="46" t="str">
        <f>IF(ISNUMBER(VLOOKUP($B596,Stats!$A$2:$AA$19,2,FALSE))=FALSE,"",IF(ISNUMBER(#REF!),(#REF!-VLOOKUP($B596,Stats!$A$2:$AA$19,11,FALSE))/VLOOKUP($B596,Stats!$A$2:$AA$19,25,FALSE),""))</f>
        <v/>
      </c>
      <c r="BM596" s="46" t="str">
        <f>IF(ISNUMBER(VLOOKUP($B596,Stats!$A$2:$AA$19,2,FALSE))=FALSE,"",IF(ISNUMBER(AA596),(AA596-VLOOKUP($B596,Stats!$A$2:$AA$19,12,FALSE))/VLOOKUP($B596,Stats!$A$2:$AA$19,26,FALSE),""))</f>
        <v/>
      </c>
      <c r="BN596" s="46" t="str">
        <f>IF(ISNUMBER(VLOOKUP($B596,Stats!$A$2:$AA$19,2,FALSE))=FALSE,"",IF(ISNUMBER(#REF!),(#REF!-VLOOKUP($B596,Stats!$A$2:$AA$19,13,FALSE))/VLOOKUP($B596,Stats!$A$2:$AA$19,27,FALSE),""))</f>
        <v/>
      </c>
      <c r="BO596" s="46" t="str">
        <f>IF(ISNUMBER(VLOOKUP($B596,Stats!$A$2:$AA$19,2,FALSE))=FALSE,"",IF(ISNUMBER(#REF!),(#REF!-VLOOKUP($B596,Stats!$A$2:$AA$19,14,FALSE))/VLOOKUP($B596,Stats!$A$2:$AB$19,28,FALSE),""))</f>
        <v/>
      </c>
      <c r="BP596" s="46"/>
      <c r="BQ596" s="46" t="str">
        <f>IF(ISNUMBER(VLOOKUP($B596,Stats!$A$2:$AA$19,2,FALSE))=FALSE,"",IF(ISNUMBER(BM596),BM596,(VLOOKUP($B596,Stats!$A$2:$AT$19,46,FALSE)-VLOOKUP($B596,Stats!$A$2:$AA$19,12,FALSE))/VLOOKUP($B596,Stats!$A$2:$AA$19,26,FALSE)))</f>
        <v/>
      </c>
      <c r="BR596" s="51" t="str">
        <f t="shared" si="127"/>
        <v/>
      </c>
      <c r="BS596" s="32" t="str">
        <f t="shared" si="122"/>
        <v/>
      </c>
      <c r="BT596" s="53" t="str">
        <f t="shared" si="123"/>
        <v/>
      </c>
    </row>
    <row r="597" spans="1:72" x14ac:dyDescent="0.15">
      <c r="A597" s="5">
        <v>12774</v>
      </c>
      <c r="B597" s="5" t="s">
        <v>30</v>
      </c>
      <c r="C597" s="3">
        <v>0</v>
      </c>
      <c r="D597" s="11">
        <v>0.13125172699640775</v>
      </c>
      <c r="E597" s="6">
        <v>9.1546889207772715E-3</v>
      </c>
      <c r="F597" s="12">
        <v>64</v>
      </c>
      <c r="G597" s="12">
        <v>51</v>
      </c>
      <c r="H597" s="13">
        <v>6.8095369740956493E-3</v>
      </c>
      <c r="I597" s="13">
        <v>-6.0317655167034584E-3</v>
      </c>
      <c r="J597" s="12">
        <v>9</v>
      </c>
      <c r="K597" s="12">
        <v>6</v>
      </c>
      <c r="L597" s="13">
        <v>2.6897470039946692E-2</v>
      </c>
      <c r="M597" s="13">
        <v>-4.7579453067258082E-2</v>
      </c>
      <c r="N597" s="8">
        <v>1.244</v>
      </c>
      <c r="O597" s="8">
        <v>1.145804550059869</v>
      </c>
      <c r="P597" s="14">
        <v>42087</v>
      </c>
      <c r="Q597" s="13">
        <v>-6.3669391462307323E-2</v>
      </c>
      <c r="R597" s="14">
        <v>41982</v>
      </c>
      <c r="S597" s="14">
        <f>IF(ISNUMBER(R597),VLOOKUP(B597,Index!$B$3:$AB$18,27,FALSE),"")</f>
        <v>42041</v>
      </c>
      <c r="T597" s="14">
        <f>IF(ISNUMBER($R597),VLOOKUP($B597,Index!$B$21:$AB$36,27,FALSE),"")</f>
        <v>41996</v>
      </c>
      <c r="U597" s="14">
        <f>IF(ISNUMBER($R597),VLOOKUP($B597,Index!$B$39:$AB$54,27,FALSE),"")</f>
        <v>42003</v>
      </c>
      <c r="W597" s="6">
        <v>0.27631942525559527</v>
      </c>
      <c r="X597" s="7">
        <v>0.55652173913043479</v>
      </c>
      <c r="Y597" s="6">
        <v>0.17369800955978962</v>
      </c>
      <c r="Z597" s="8" t="str">
        <f t="shared" si="124"/>
        <v/>
      </c>
      <c r="AA597" s="9">
        <v>2.0614572242944962</v>
      </c>
      <c r="AB597" s="28"/>
      <c r="AC597" s="6">
        <v>7.6352424773582506E-2</v>
      </c>
      <c r="AD597" s="7">
        <v>0.30971644612476373</v>
      </c>
      <c r="AE597" s="6">
        <v>3.0170998525032765E-2</v>
      </c>
      <c r="AF597" s="8" t="str">
        <f t="shared" si="125"/>
        <v/>
      </c>
      <c r="AG597" s="9">
        <v>4.249605887595969</v>
      </c>
      <c r="AH597" s="28"/>
      <c r="AK597" t="str">
        <f t="shared" si="129"/>
        <v/>
      </c>
      <c r="AL597" t="str">
        <f t="shared" si="129"/>
        <v/>
      </c>
      <c r="AM597" t="str">
        <f t="shared" si="129"/>
        <v/>
      </c>
      <c r="AN597" t="str">
        <f t="shared" si="129"/>
        <v/>
      </c>
      <c r="AO597" t="str">
        <f t="shared" si="129"/>
        <v/>
      </c>
      <c r="AP597" t="str">
        <f t="shared" si="129"/>
        <v/>
      </c>
      <c r="AQ597" t="str">
        <f t="shared" si="129"/>
        <v/>
      </c>
      <c r="AR597" t="str">
        <f t="shared" si="129"/>
        <v/>
      </c>
      <c r="AS597" t="str">
        <f t="shared" si="129"/>
        <v/>
      </c>
      <c r="AT597" t="str">
        <f t="shared" si="129"/>
        <v/>
      </c>
      <c r="AU597" t="str">
        <f t="shared" si="129"/>
        <v/>
      </c>
      <c r="AV597" t="str">
        <f t="shared" si="129"/>
        <v/>
      </c>
      <c r="AW597" t="str">
        <f t="shared" si="129"/>
        <v/>
      </c>
      <c r="AX597" t="str">
        <f t="shared" si="129"/>
        <v/>
      </c>
      <c r="AZ597" s="46" t="str">
        <f>IF(ISNUMBER(VLOOKUP($B597,Stats!$A$2:$AA$19,2,FALSE))=FALSE,"",IF(ISNUMBER(W597),(W597-VLOOKUP($B597,Stats!$A$2:$AA$19,2,FALSE))/VLOOKUP($B597,Stats!$A$2:$AA$19,16,FALSE),""))</f>
        <v/>
      </c>
      <c r="BA597" s="46" t="str">
        <f>IF(ISNUMBER(VLOOKUP($B597,Stats!$A$2:$AA$19,2,FALSE))=FALSE,"",IF(ISNUMBER(X597),(X597-VLOOKUP($B597,Stats!$A$2:$AA$19,3,FALSE))/VLOOKUP($B597,Stats!$A$2:$AA$19,17,FALSE),""))</f>
        <v/>
      </c>
      <c r="BB597" s="46"/>
      <c r="BC597" s="46"/>
      <c r="BD597" s="44" t="str">
        <f t="shared" si="121"/>
        <v/>
      </c>
      <c r="BE597" s="46" t="str">
        <f>IF(ISNUMBER(VLOOKUP($B597,Stats!$A$2:$AA$19,2,FALSE))=FALSE,"",IF(ISNUMBER(Y597),(Y597-VLOOKUP($B597,Stats!$A$2:$AA$19,5,FALSE))/VLOOKUP($B597,Stats!$A$2:$AA$19,19,FALSE),""))</f>
        <v/>
      </c>
      <c r="BF597" s="46"/>
      <c r="BG597" s="46"/>
      <c r="BH597" s="46" t="str">
        <f>IF(ISNUMBER(VLOOKUP($B597,Stats!$A$2:$AA$19,2,FALSE))=FALSE,"",IF(ISNUMBER(Z597),(Z597-VLOOKUP($B597,Stats!$A$2:$AA$19,8,FALSE))/VLOOKUP($B597,Stats!$A$2:$AA$19,22,FALSE),""))</f>
        <v/>
      </c>
      <c r="BI597" s="46" t="str">
        <f>IF(ISNUMBER(VLOOKUP($B597,Stats!$A$2:$AA$19,2,FALSE))=FALSE,"",IF(ISNUMBER(#REF!),(#REF!-VLOOKUP($B597,Stats!$A$2:$AA$19,9,FALSE))/VLOOKUP($B597,Stats!$A$2:$AA$19,23,FALSE),""))</f>
        <v/>
      </c>
      <c r="BJ597" s="46" t="str">
        <f>IF(ISNUMBER(VLOOKUP($B597,Stats!$A$2:$AA$19,2,FALSE))=FALSE,"",IF(ISNUMBER(#REF!),(#REF!-VLOOKUP($B597,Stats!$A$2:$AA$19,10,FALSE))/VLOOKUP($B597,Stats!$A$2:$AA$19,24,FALSE),""))</f>
        <v/>
      </c>
      <c r="BK597" s="44" t="str">
        <f t="shared" si="126"/>
        <v/>
      </c>
      <c r="BL597" s="46" t="str">
        <f>IF(ISNUMBER(VLOOKUP($B597,Stats!$A$2:$AA$19,2,FALSE))=FALSE,"",IF(ISNUMBER(#REF!),(#REF!-VLOOKUP($B597,Stats!$A$2:$AA$19,11,FALSE))/VLOOKUP($B597,Stats!$A$2:$AA$19,25,FALSE),""))</f>
        <v/>
      </c>
      <c r="BM597" s="46" t="str">
        <f>IF(ISNUMBER(VLOOKUP($B597,Stats!$A$2:$AA$19,2,FALSE))=FALSE,"",IF(ISNUMBER(AA597),(AA597-VLOOKUP($B597,Stats!$A$2:$AA$19,12,FALSE))/VLOOKUP($B597,Stats!$A$2:$AA$19,26,FALSE),""))</f>
        <v/>
      </c>
      <c r="BN597" s="46" t="str">
        <f>IF(ISNUMBER(VLOOKUP($B597,Stats!$A$2:$AA$19,2,FALSE))=FALSE,"",IF(ISNUMBER(#REF!),(#REF!-VLOOKUP($B597,Stats!$A$2:$AA$19,13,FALSE))/VLOOKUP($B597,Stats!$A$2:$AA$19,27,FALSE),""))</f>
        <v/>
      </c>
      <c r="BO597" s="46" t="str">
        <f>IF(ISNUMBER(VLOOKUP($B597,Stats!$A$2:$AA$19,2,FALSE))=FALSE,"",IF(ISNUMBER(#REF!),(#REF!-VLOOKUP($B597,Stats!$A$2:$AA$19,14,FALSE))/VLOOKUP($B597,Stats!$A$2:$AB$19,28,FALSE),""))</f>
        <v/>
      </c>
      <c r="BP597" s="46"/>
      <c r="BQ597" s="46" t="str">
        <f>IF(ISNUMBER(VLOOKUP($B597,Stats!$A$2:$AA$19,2,FALSE))=FALSE,"",IF(ISNUMBER(BM597),BM597,(VLOOKUP($B597,Stats!$A$2:$AT$19,46,FALSE)-VLOOKUP($B597,Stats!$A$2:$AA$19,12,FALSE))/VLOOKUP($B597,Stats!$A$2:$AA$19,26,FALSE)))</f>
        <v/>
      </c>
      <c r="BR597" s="51" t="str">
        <f t="shared" si="127"/>
        <v/>
      </c>
      <c r="BS597" s="32" t="str">
        <f t="shared" si="122"/>
        <v/>
      </c>
      <c r="BT597" s="53" t="str">
        <f t="shared" si="123"/>
        <v/>
      </c>
    </row>
    <row r="598" spans="1:72" x14ac:dyDescent="0.15">
      <c r="A598" s="5">
        <v>12774</v>
      </c>
      <c r="B598" s="5" t="s">
        <v>31</v>
      </c>
      <c r="C598" s="3">
        <v>0</v>
      </c>
      <c r="D598" s="11">
        <v>9.1083478511467721E-3</v>
      </c>
      <c r="E598" s="6">
        <v>8.5743257520642033E-3</v>
      </c>
      <c r="F598" s="15">
        <v>4.5714285714285712</v>
      </c>
      <c r="G598" s="15">
        <v>3.6428571428571428</v>
      </c>
      <c r="H598" s="13">
        <v>7.0944656414746584E-3</v>
      </c>
      <c r="I598" s="13">
        <v>-6.4230274955729711E-3</v>
      </c>
      <c r="J598" s="12">
        <v>2.6428571428571428</v>
      </c>
      <c r="K598" s="12">
        <v>2.2857142857142856</v>
      </c>
      <c r="L598" s="13">
        <v>1.3145702778465005E-2</v>
      </c>
      <c r="M598" s="13">
        <v>-1.1737579845529629E-2</v>
      </c>
      <c r="N598" s="8">
        <v>1.1240142857142856</v>
      </c>
      <c r="O598" s="8">
        <v>1.0152186835458292</v>
      </c>
      <c r="P598" s="14"/>
      <c r="Q598" s="13">
        <v>-1.6656000466528147E-2</v>
      </c>
      <c r="R598" s="14"/>
      <c r="S598" s="14" t="str">
        <f>IF(ISNUMBER(R598),VLOOKUP(B598,Index!$B$3:$AB$18,27,FALSE),"")</f>
        <v/>
      </c>
      <c r="T598" s="14" t="str">
        <f>IF(ISNUMBER($R598),VLOOKUP($B598,Index!$B$21:$AB$36,27,FALSE),"")</f>
        <v/>
      </c>
      <c r="U598" s="14" t="str">
        <f>IF(ISNUMBER($R598),VLOOKUP($B598,Index!$B$39:$AB$54,27,FALSE),"")</f>
        <v/>
      </c>
      <c r="W598" s="6">
        <v>0.41691360123150961</v>
      </c>
      <c r="X598" s="8">
        <v>0.54991496598639455</v>
      </c>
      <c r="Y598" s="6">
        <v>0.1626863926605544</v>
      </c>
      <c r="Z598" s="8" t="str">
        <f t="shared" si="124"/>
        <v/>
      </c>
      <c r="AA598" s="9" t="s">
        <v>25</v>
      </c>
      <c r="AB598" s="28"/>
      <c r="AC598" s="6">
        <v>0.17381695089182622</v>
      </c>
      <c r="AD598" s="8">
        <v>0.30240646981581748</v>
      </c>
      <c r="AE598" s="6">
        <v>2.646686235690409E-2</v>
      </c>
      <c r="AF598" s="8" t="str">
        <f t="shared" si="125"/>
        <v/>
      </c>
      <c r="AG598" s="9" t="s">
        <v>25</v>
      </c>
      <c r="AH598" s="28"/>
      <c r="AK598" t="str">
        <f t="shared" si="129"/>
        <v/>
      </c>
      <c r="AL598" t="str">
        <f t="shared" si="129"/>
        <v/>
      </c>
      <c r="AM598" t="str">
        <f t="shared" si="129"/>
        <v/>
      </c>
      <c r="AN598" t="str">
        <f t="shared" si="129"/>
        <v/>
      </c>
      <c r="AO598" t="str">
        <f t="shared" si="129"/>
        <v/>
      </c>
      <c r="AP598" t="str">
        <f t="shared" si="129"/>
        <v/>
      </c>
      <c r="AQ598" t="str">
        <f t="shared" si="129"/>
        <v/>
      </c>
      <c r="AR598" t="str">
        <f t="shared" si="129"/>
        <v/>
      </c>
      <c r="AS598" t="str">
        <f t="shared" si="129"/>
        <v/>
      </c>
      <c r="AT598" t="str">
        <f t="shared" si="129"/>
        <v/>
      </c>
      <c r="AU598" t="str">
        <f t="shared" si="129"/>
        <v/>
      </c>
      <c r="AV598" t="str">
        <f t="shared" si="129"/>
        <v/>
      </c>
      <c r="AW598" t="str">
        <f t="shared" si="129"/>
        <v/>
      </c>
      <c r="AX598" t="str">
        <f t="shared" si="129"/>
        <v/>
      </c>
      <c r="AZ598" s="46" t="str">
        <f>IF(ISNUMBER(VLOOKUP($B598,Stats!$A$2:$AA$19,2,FALSE))=FALSE,"",IF(ISNUMBER(W598),(W598-VLOOKUP($B598,Stats!$A$2:$AA$19,2,FALSE))/VLOOKUP($B598,Stats!$A$2:$AA$19,16,FALSE),""))</f>
        <v/>
      </c>
      <c r="BA598" s="46" t="str">
        <f>IF(ISNUMBER(VLOOKUP($B598,Stats!$A$2:$AA$19,2,FALSE))=FALSE,"",IF(ISNUMBER(X598),(X598-VLOOKUP($B598,Stats!$A$2:$AA$19,3,FALSE))/VLOOKUP($B598,Stats!$A$2:$AA$19,17,FALSE),""))</f>
        <v/>
      </c>
      <c r="BB598" s="46"/>
      <c r="BC598" s="46"/>
      <c r="BD598" s="44" t="str">
        <f t="shared" si="121"/>
        <v/>
      </c>
      <c r="BE598" s="46" t="str">
        <f>IF(ISNUMBER(VLOOKUP($B598,Stats!$A$2:$AA$19,2,FALSE))=FALSE,"",IF(ISNUMBER(Y598),(Y598-VLOOKUP($B598,Stats!$A$2:$AA$19,5,FALSE))/VLOOKUP($B598,Stats!$A$2:$AA$19,19,FALSE),""))</f>
        <v/>
      </c>
      <c r="BF598" s="46"/>
      <c r="BG598" s="46"/>
      <c r="BH598" s="46" t="str">
        <f>IF(ISNUMBER(VLOOKUP($B598,Stats!$A$2:$AA$19,2,FALSE))=FALSE,"",IF(ISNUMBER(Z598),(Z598-VLOOKUP($B598,Stats!$A$2:$AA$19,8,FALSE))/VLOOKUP($B598,Stats!$A$2:$AA$19,22,FALSE),""))</f>
        <v/>
      </c>
      <c r="BI598" s="46" t="str">
        <f>IF(ISNUMBER(VLOOKUP($B598,Stats!$A$2:$AA$19,2,FALSE))=FALSE,"",IF(ISNUMBER(#REF!),(#REF!-VLOOKUP($B598,Stats!$A$2:$AA$19,9,FALSE))/VLOOKUP($B598,Stats!$A$2:$AA$19,23,FALSE),""))</f>
        <v/>
      </c>
      <c r="BJ598" s="46" t="str">
        <f>IF(ISNUMBER(VLOOKUP($B598,Stats!$A$2:$AA$19,2,FALSE))=FALSE,"",IF(ISNUMBER(#REF!),(#REF!-VLOOKUP($B598,Stats!$A$2:$AA$19,10,FALSE))/VLOOKUP($B598,Stats!$A$2:$AA$19,24,FALSE),""))</f>
        <v/>
      </c>
      <c r="BK598" s="44" t="str">
        <f t="shared" si="126"/>
        <v/>
      </c>
      <c r="BL598" s="46" t="str">
        <f>IF(ISNUMBER(VLOOKUP($B598,Stats!$A$2:$AA$19,2,FALSE))=FALSE,"",IF(ISNUMBER(#REF!),(#REF!-VLOOKUP($B598,Stats!$A$2:$AA$19,11,FALSE))/VLOOKUP($B598,Stats!$A$2:$AA$19,25,FALSE),""))</f>
        <v/>
      </c>
      <c r="BM598" s="46" t="str">
        <f>IF(ISNUMBER(VLOOKUP($B598,Stats!$A$2:$AA$19,2,FALSE))=FALSE,"",IF(ISNUMBER(AA598),(AA598-VLOOKUP($B598,Stats!$A$2:$AA$19,12,FALSE))/VLOOKUP($B598,Stats!$A$2:$AA$19,26,FALSE),""))</f>
        <v/>
      </c>
      <c r="BN598" s="46" t="str">
        <f>IF(ISNUMBER(VLOOKUP($B598,Stats!$A$2:$AA$19,2,FALSE))=FALSE,"",IF(ISNUMBER(#REF!),(#REF!-VLOOKUP($B598,Stats!$A$2:$AA$19,13,FALSE))/VLOOKUP($B598,Stats!$A$2:$AA$19,27,FALSE),""))</f>
        <v/>
      </c>
      <c r="BO598" s="46" t="str">
        <f>IF(ISNUMBER(VLOOKUP($B598,Stats!$A$2:$AA$19,2,FALSE))=FALSE,"",IF(ISNUMBER(#REF!),(#REF!-VLOOKUP($B598,Stats!$A$2:$AA$19,14,FALSE))/VLOOKUP($B598,Stats!$A$2:$AB$19,28,FALSE),""))</f>
        <v/>
      </c>
      <c r="BP598" s="46"/>
      <c r="BQ598" s="46" t="str">
        <f>IF(ISNUMBER(VLOOKUP($B598,Stats!$A$2:$AA$19,2,FALSE))=FALSE,"",IF(ISNUMBER(BM598),BM598,(VLOOKUP($B598,Stats!$A$2:$AT$19,46,FALSE)-VLOOKUP($B598,Stats!$A$2:$AA$19,12,FALSE))/VLOOKUP($B598,Stats!$A$2:$AA$19,26,FALSE)))</f>
        <v/>
      </c>
      <c r="BR598" s="51" t="str">
        <f t="shared" si="127"/>
        <v/>
      </c>
      <c r="BS598" s="32" t="str">
        <f t="shared" si="122"/>
        <v/>
      </c>
      <c r="BT598" s="53" t="str">
        <f t="shared" si="123"/>
        <v/>
      </c>
    </row>
    <row r="599" spans="1:72" x14ac:dyDescent="0.15">
      <c r="A599" s="16">
        <v>12774</v>
      </c>
      <c r="B599" s="17">
        <v>201421</v>
      </c>
      <c r="C599" s="3">
        <v>0</v>
      </c>
      <c r="D599" s="23">
        <v>-2.0908169844340185E-2</v>
      </c>
      <c r="E599" s="18">
        <v>3.3412313293403255E-3</v>
      </c>
      <c r="F599" s="24">
        <v>1</v>
      </c>
      <c r="G599" s="24">
        <v>6</v>
      </c>
      <c r="H599" s="20">
        <v>1.0228752092245053E-3</v>
      </c>
      <c r="I599" s="20">
        <v>-3.680935440636357E-3</v>
      </c>
      <c r="J599" s="24">
        <v>1</v>
      </c>
      <c r="K599" s="24">
        <v>4</v>
      </c>
      <c r="L599" s="20">
        <v>1.0228752092245053E-3</v>
      </c>
      <c r="M599" s="20">
        <v>-7.842051849801801E-3</v>
      </c>
      <c r="N599" s="19">
        <v>1.0857000000000001</v>
      </c>
      <c r="O599" s="19">
        <v>1</v>
      </c>
      <c r="P599" s="25">
        <v>41920</v>
      </c>
      <c r="Q599" s="20">
        <v>-2.0908169844340185E-2</v>
      </c>
      <c r="R599" s="25">
        <v>41929</v>
      </c>
      <c r="S599" s="25">
        <f>IF(ISNUMBER(R599),VLOOKUP(B599,Index!$B$3:$AB$18,27,FALSE),"")</f>
        <v>41929</v>
      </c>
      <c r="T599" s="25">
        <f>IF(ISNUMBER($R599),VLOOKUP($B599,Index!$B$21:$AB$36,27,FALSE),"")</f>
        <v>41929</v>
      </c>
      <c r="U599" s="25">
        <f>IF(ISNUMBER($R599),VLOOKUP($B599,Index!$B$39:$AB$54,27,FALSE),"")</f>
        <v>41929</v>
      </c>
      <c r="W599" s="18">
        <v>-0.75269411439624656</v>
      </c>
      <c r="X599" s="19">
        <v>0.14285714285714285</v>
      </c>
      <c r="Y599" s="18">
        <v>6.3395407141365656E-2</v>
      </c>
      <c r="Z599" s="19">
        <f t="shared" si="124"/>
        <v>0</v>
      </c>
      <c r="AA599" s="21" t="s">
        <v>25</v>
      </c>
      <c r="AB599" s="28"/>
      <c r="AC599" s="18">
        <v>0.56654842984674991</v>
      </c>
      <c r="AD599" s="19">
        <v>2.0408163265306121E-2</v>
      </c>
      <c r="AE599" s="18">
        <v>4.0189776466195157E-3</v>
      </c>
      <c r="AF599" s="19">
        <f t="shared" si="125"/>
        <v>0</v>
      </c>
      <c r="AG599" s="21" t="s">
        <v>25</v>
      </c>
      <c r="AH599" s="28"/>
      <c r="AK599" t="str">
        <f t="shared" si="129"/>
        <v/>
      </c>
      <c r="AL599" t="str">
        <f t="shared" si="129"/>
        <v/>
      </c>
      <c r="AM599" t="str">
        <f t="shared" si="129"/>
        <v/>
      </c>
      <c r="AN599" t="str">
        <f t="shared" si="129"/>
        <v/>
      </c>
      <c r="AO599" t="str">
        <f t="shared" si="129"/>
        <v/>
      </c>
      <c r="AP599" t="str">
        <f t="shared" si="129"/>
        <v/>
      </c>
      <c r="AQ599" t="str">
        <f t="shared" si="129"/>
        <v/>
      </c>
      <c r="AR599" t="str">
        <f t="shared" si="129"/>
        <v/>
      </c>
      <c r="AS599" t="str">
        <f t="shared" si="129"/>
        <v/>
      </c>
      <c r="AT599" t="str">
        <f t="shared" si="129"/>
        <v/>
      </c>
      <c r="AU599" t="str">
        <f t="shared" si="129"/>
        <v/>
      </c>
      <c r="AV599" t="str">
        <f t="shared" si="129"/>
        <v/>
      </c>
      <c r="AW599" t="str">
        <f t="shared" si="129"/>
        <v/>
      </c>
      <c r="AX599" t="str">
        <f t="shared" si="129"/>
        <v/>
      </c>
      <c r="AZ599" s="46">
        <f>IF(ISNUMBER(VLOOKUP($B599,Stats!$A$2:$AA$19,2,FALSE))=FALSE,"",IF(ISNUMBER(W599),(W599-VLOOKUP($B599,Stats!$A$2:$AA$19,2,FALSE))/VLOOKUP($B599,Stats!$A$2:$AA$19,16,FALSE),""))</f>
        <v>-0.7293736669626304</v>
      </c>
      <c r="BA599" s="46">
        <f>IF(ISNUMBER(VLOOKUP($B599,Stats!$A$2:$AA$19,2,FALSE))=FALSE,"",IF(ISNUMBER(X599),(X599-VLOOKUP($B599,Stats!$A$2:$AA$19,3,FALSE))/VLOOKUP($B599,Stats!$A$2:$AA$19,17,FALSE),""))</f>
        <v>-1.2748232324955624</v>
      </c>
      <c r="BB599" s="46"/>
      <c r="BC599" s="46"/>
      <c r="BD599" s="44">
        <f t="shared" si="121"/>
        <v>-1.0020984497290963</v>
      </c>
      <c r="BE599" s="46">
        <f>IF(ISNUMBER(VLOOKUP($B599,Stats!$A$2:$AA$19,2,FALSE))=FALSE,"",IF(ISNUMBER(Y599),(Y599-VLOOKUP($B599,Stats!$A$2:$AA$19,5,FALSE))/VLOOKUP($B599,Stats!$A$2:$AA$19,19,FALSE),""))</f>
        <v>-0.31660498303160117</v>
      </c>
      <c r="BF599" s="46"/>
      <c r="BG599" s="46"/>
      <c r="BH599" s="46">
        <f>IF(ISNUMBER(VLOOKUP($B599,Stats!$A$2:$AA$19,2,FALSE))=FALSE,"",IF(ISNUMBER(Z599),(Z599-VLOOKUP($B599,Stats!$A$2:$AA$19,8,FALSE))/VLOOKUP($B599,Stats!$A$2:$AA$19,22,FALSE),""))</f>
        <v>-0.61753828864926419</v>
      </c>
      <c r="BI599" s="46" t="str">
        <f>IF(ISNUMBER(VLOOKUP($B599,Stats!$A$2:$AA$19,2,FALSE))=FALSE,"",IF(ISNUMBER(#REF!),(#REF!-VLOOKUP($B599,Stats!$A$2:$AA$19,9,FALSE))/VLOOKUP($B599,Stats!$A$2:$AA$19,23,FALSE),""))</f>
        <v/>
      </c>
      <c r="BJ599" s="46" t="str">
        <f>IF(ISNUMBER(VLOOKUP($B599,Stats!$A$2:$AA$19,2,FALSE))=FALSE,"",IF(ISNUMBER(#REF!),(#REF!-VLOOKUP($B599,Stats!$A$2:$AA$19,10,FALSE))/VLOOKUP($B599,Stats!$A$2:$AA$19,24,FALSE),""))</f>
        <v/>
      </c>
      <c r="BK599" s="44">
        <f t="shared" si="126"/>
        <v>3.6362001527341536E-2</v>
      </c>
      <c r="BL599" s="46" t="str">
        <f>IF(ISNUMBER(VLOOKUP($B599,Stats!$A$2:$AA$19,2,FALSE))=FALSE,"",IF(ISNUMBER(#REF!),(#REF!-VLOOKUP($B599,Stats!$A$2:$AA$19,11,FALSE))/VLOOKUP($B599,Stats!$A$2:$AA$19,25,FALSE),""))</f>
        <v/>
      </c>
      <c r="BM599" s="46" t="str">
        <f>IF(ISNUMBER(VLOOKUP($B599,Stats!$A$2:$AA$19,2,FALSE))=FALSE,"",IF(ISNUMBER(AA599),(AA599-VLOOKUP($B599,Stats!$A$2:$AA$19,12,FALSE))/VLOOKUP($B599,Stats!$A$2:$AA$19,26,FALSE),""))</f>
        <v/>
      </c>
      <c r="BN599" s="46" t="str">
        <f>IF(ISNUMBER(VLOOKUP($B599,Stats!$A$2:$AA$19,2,FALSE))=FALSE,"",IF(ISNUMBER(#REF!),(#REF!-VLOOKUP($B599,Stats!$A$2:$AA$19,13,FALSE))/VLOOKUP($B599,Stats!$A$2:$AA$19,27,FALSE),""))</f>
        <v/>
      </c>
      <c r="BO599" s="46" t="str">
        <f>IF(ISNUMBER(VLOOKUP($B599,Stats!$A$2:$AA$19,2,FALSE))=FALSE,"",IF(ISNUMBER(#REF!),(#REF!-VLOOKUP($B599,Stats!$A$2:$AA$19,14,FALSE))/VLOOKUP($B599,Stats!$A$2:$AB$19,28,FALSE),""))</f>
        <v/>
      </c>
      <c r="BP599" s="46"/>
      <c r="BQ599" s="46">
        <f>IF(ISNUMBER(VLOOKUP($B599,Stats!$A$2:$AA$19,2,FALSE))=FALSE,"",IF(ISNUMBER(BM599),BM599,(VLOOKUP($B599,Stats!$A$2:$AT$19,46,FALSE)-VLOOKUP($B599,Stats!$A$2:$AA$19,12,FALSE))/VLOOKUP($B599,Stats!$A$2:$AA$19,26,FALSE)))</f>
        <v>-0.81319138310867711</v>
      </c>
      <c r="BR599" s="51">
        <f t="shared" si="127"/>
        <v>-0.81319138310867711</v>
      </c>
      <c r="BS599" s="32" t="str">
        <f t="shared" si="122"/>
        <v>12774_201421</v>
      </c>
      <c r="BT599" s="53">
        <f t="shared" si="123"/>
        <v>-0.3412407656511498</v>
      </c>
    </row>
    <row r="600" spans="1:72" x14ac:dyDescent="0.15">
      <c r="A600" s="16">
        <v>12774</v>
      </c>
      <c r="B600" s="17">
        <v>201422</v>
      </c>
      <c r="C600" s="3">
        <v>0</v>
      </c>
      <c r="D600" s="23">
        <v>1.5710253998118651E-2</v>
      </c>
      <c r="E600" s="18">
        <v>6.2393064860332735E-3</v>
      </c>
      <c r="F600" s="24">
        <v>6</v>
      </c>
      <c r="G600" s="24">
        <v>4</v>
      </c>
      <c r="H600" s="20">
        <v>5.4622900399864021E-3</v>
      </c>
      <c r="I600" s="20">
        <v>-4.2496961978414349E-3</v>
      </c>
      <c r="J600" s="24">
        <v>5</v>
      </c>
      <c r="K600" s="24">
        <v>3</v>
      </c>
      <c r="L600" s="20">
        <v>1.3234465928289918E-2</v>
      </c>
      <c r="M600" s="20">
        <v>-6.1751497005987366E-3</v>
      </c>
      <c r="N600" s="19">
        <v>1.0846</v>
      </c>
      <c r="O600" s="19">
        <v>1.0144981760359182</v>
      </c>
      <c r="P600" s="25">
        <v>41942</v>
      </c>
      <c r="Q600" s="20">
        <v>-1.2440370405013446E-2</v>
      </c>
      <c r="R600" s="25">
        <v>41935</v>
      </c>
      <c r="S600" s="25">
        <f>IF(ISNUMBER(R600),VLOOKUP(B600,Index!$B$3:$AB$18,27,FALSE),"")</f>
        <v>41939</v>
      </c>
      <c r="T600" s="25">
        <f>IF(ISNUMBER($R600),VLOOKUP($B600,Index!$B$21:$AB$36,27,FALSE),"")</f>
        <v>41935</v>
      </c>
      <c r="U600" s="25">
        <f>IF(ISNUMBER($R600),VLOOKUP($B600,Index!$B$39:$AB$54,27,FALSE),"")</f>
        <v>41936</v>
      </c>
      <c r="W600" s="18">
        <v>0.47130761994355952</v>
      </c>
      <c r="X600" s="19">
        <v>0.6</v>
      </c>
      <c r="Y600" s="18">
        <v>0.11838251709436017</v>
      </c>
      <c r="Z600" s="19">
        <f t="shared" si="124"/>
        <v>4</v>
      </c>
      <c r="AA600" s="21">
        <v>1.2628445525856247</v>
      </c>
      <c r="AB600" s="28"/>
      <c r="AC600" s="18">
        <v>0.22213087261686273</v>
      </c>
      <c r="AD600" s="19">
        <v>0.36</v>
      </c>
      <c r="AE600" s="18">
        <v>1.4014420353596476E-2</v>
      </c>
      <c r="AF600" s="19">
        <f t="shared" si="125"/>
        <v>16</v>
      </c>
      <c r="AG600" s="21">
        <v>1.5947763639951866</v>
      </c>
      <c r="AH600" s="28"/>
      <c r="AK600" t="str">
        <f t="shared" si="129"/>
        <v/>
      </c>
      <c r="AL600">
        <f t="shared" si="129"/>
        <v>1.2628445525856247</v>
      </c>
      <c r="AM600" t="str">
        <f t="shared" si="129"/>
        <v/>
      </c>
      <c r="AN600" t="str">
        <f t="shared" si="129"/>
        <v/>
      </c>
      <c r="AO600" t="str">
        <f t="shared" si="129"/>
        <v/>
      </c>
      <c r="AP600" t="str">
        <f t="shared" si="129"/>
        <v/>
      </c>
      <c r="AQ600" t="str">
        <f t="shared" si="129"/>
        <v/>
      </c>
      <c r="AR600" t="str">
        <f t="shared" si="129"/>
        <v/>
      </c>
      <c r="AS600" t="str">
        <f t="shared" si="129"/>
        <v/>
      </c>
      <c r="AT600" t="str">
        <f t="shared" si="129"/>
        <v/>
      </c>
      <c r="AU600" t="str">
        <f t="shared" si="129"/>
        <v/>
      </c>
      <c r="AV600" t="str">
        <f t="shared" si="129"/>
        <v/>
      </c>
      <c r="AW600" t="str">
        <f t="shared" si="129"/>
        <v/>
      </c>
      <c r="AX600" t="str">
        <f t="shared" si="129"/>
        <v/>
      </c>
      <c r="AZ600" s="46">
        <f>IF(ISNUMBER(VLOOKUP($B600,Stats!$A$2:$AA$19,2,FALSE))=FALSE,"",IF(ISNUMBER(W600),(W600-VLOOKUP($B600,Stats!$A$2:$AA$19,2,FALSE))/VLOOKUP($B600,Stats!$A$2:$AA$19,16,FALSE),""))</f>
        <v>-0.13457326571559275</v>
      </c>
      <c r="BA600" s="46">
        <f>IF(ISNUMBER(VLOOKUP($B600,Stats!$A$2:$AA$19,2,FALSE))=FALSE,"",IF(ISNUMBER(X600),(X600-VLOOKUP($B600,Stats!$A$2:$AA$19,3,FALSE))/VLOOKUP($B600,Stats!$A$2:$AA$19,17,FALSE),""))</f>
        <v>-0.20603698172286539</v>
      </c>
      <c r="BB600" s="46"/>
      <c r="BC600" s="46"/>
      <c r="BD600" s="44">
        <f t="shared" si="121"/>
        <v>-0.17030512371922907</v>
      </c>
      <c r="BE600" s="46">
        <f>IF(ISNUMBER(VLOOKUP($B600,Stats!$A$2:$AA$19,2,FALSE))=FALSE,"",IF(ISNUMBER(Y600),(Y600-VLOOKUP($B600,Stats!$A$2:$AA$19,5,FALSE))/VLOOKUP($B600,Stats!$A$2:$AA$19,19,FALSE),""))</f>
        <v>-4.4996744463159315E-2</v>
      </c>
      <c r="BF600" s="46"/>
      <c r="BG600" s="46"/>
      <c r="BH600" s="46">
        <f>IF(ISNUMBER(VLOOKUP($B600,Stats!$A$2:$AA$19,2,FALSE))=FALSE,"",IF(ISNUMBER(Z600),(Z600-VLOOKUP($B600,Stats!$A$2:$AA$19,8,FALSE))/VLOOKUP($B600,Stats!$A$2:$AA$19,22,FALSE),""))</f>
        <v>0.66359770503354598</v>
      </c>
      <c r="BI600" s="46" t="str">
        <f>IF(ISNUMBER(VLOOKUP($B600,Stats!$A$2:$AA$19,2,FALSE))=FALSE,"",IF(ISNUMBER(#REF!),(#REF!-VLOOKUP($B600,Stats!$A$2:$AA$19,9,FALSE))/VLOOKUP($B600,Stats!$A$2:$AA$19,23,FALSE),""))</f>
        <v/>
      </c>
      <c r="BJ600" s="46" t="str">
        <f>IF(ISNUMBER(VLOOKUP($B600,Stats!$A$2:$AA$19,2,FALSE))=FALSE,"",IF(ISNUMBER(#REF!),(#REF!-VLOOKUP($B600,Stats!$A$2:$AA$19,10,FALSE))/VLOOKUP($B600,Stats!$A$2:$AA$19,24,FALSE),""))</f>
        <v/>
      </c>
      <c r="BK600" s="44">
        <f t="shared" si="126"/>
        <v>0.23057703263427529</v>
      </c>
      <c r="BL600" s="46" t="str">
        <f>IF(ISNUMBER(VLOOKUP($B600,Stats!$A$2:$AA$19,2,FALSE))=FALSE,"",IF(ISNUMBER(#REF!),(#REF!-VLOOKUP($B600,Stats!$A$2:$AA$19,11,FALSE))/VLOOKUP($B600,Stats!$A$2:$AA$19,25,FALSE),""))</f>
        <v/>
      </c>
      <c r="BM600" s="46">
        <f>IF(ISNUMBER(VLOOKUP($B600,Stats!$A$2:$AA$19,2,FALSE))=FALSE,"",IF(ISNUMBER(AA600),(AA600-VLOOKUP($B600,Stats!$A$2:$AA$19,12,FALSE))/VLOOKUP($B600,Stats!$A$2:$AA$19,26,FALSE),""))</f>
        <v>-0.30185312243017914</v>
      </c>
      <c r="BN600" s="46" t="str">
        <f>IF(ISNUMBER(VLOOKUP($B600,Stats!$A$2:$AA$19,2,FALSE))=FALSE,"",IF(ISNUMBER(#REF!),(#REF!-VLOOKUP($B600,Stats!$A$2:$AA$19,13,FALSE))/VLOOKUP($B600,Stats!$A$2:$AA$19,27,FALSE),""))</f>
        <v/>
      </c>
      <c r="BO600" s="46" t="str">
        <f>IF(ISNUMBER(VLOOKUP($B600,Stats!$A$2:$AA$19,2,FALSE))=FALSE,"",IF(ISNUMBER(#REF!),(#REF!-VLOOKUP($B600,Stats!$A$2:$AA$19,14,FALSE))/VLOOKUP($B600,Stats!$A$2:$AB$19,28,FALSE),""))</f>
        <v/>
      </c>
      <c r="BP600" s="46"/>
      <c r="BQ600" s="46">
        <f>IF(ISNUMBER(VLOOKUP($B600,Stats!$A$2:$AA$19,2,FALSE))=FALSE,"",IF(ISNUMBER(BM600),BM600,(VLOOKUP($B600,Stats!$A$2:$AT$19,46,FALSE)-VLOOKUP($B600,Stats!$A$2:$AA$19,12,FALSE))/VLOOKUP($B600,Stats!$A$2:$AA$19,26,FALSE)))</f>
        <v>-0.30185312243017914</v>
      </c>
      <c r="BR600" s="51">
        <f t="shared" si="127"/>
        <v>-0.30185312243017914</v>
      </c>
      <c r="BS600" s="32" t="str">
        <f t="shared" si="122"/>
        <v>12774_201422</v>
      </c>
      <c r="BT600" s="53">
        <f t="shared" si="123"/>
        <v>4.3914570350683524E-2</v>
      </c>
    </row>
    <row r="601" spans="1:72" x14ac:dyDescent="0.15">
      <c r="A601" s="16">
        <v>12774</v>
      </c>
      <c r="B601" s="17">
        <v>201423</v>
      </c>
      <c r="C601" s="3">
        <v>0</v>
      </c>
      <c r="D601" s="23">
        <v>-1.1762526627767111E-2</v>
      </c>
      <c r="E601" s="18">
        <v>7.0750023885019653E-3</v>
      </c>
      <c r="F601" s="24">
        <v>3</v>
      </c>
      <c r="G601" s="24">
        <v>7</v>
      </c>
      <c r="H601" s="20">
        <v>7.4598525317629933E-3</v>
      </c>
      <c r="I601" s="20">
        <v>-4.8541706182406242E-3</v>
      </c>
      <c r="J601" s="24">
        <v>2</v>
      </c>
      <c r="K601" s="24">
        <v>6</v>
      </c>
      <c r="L601" s="20">
        <v>8.5208854311382698E-3</v>
      </c>
      <c r="M601" s="20">
        <v>-1.3570511644966032E-2</v>
      </c>
      <c r="N601" s="19">
        <v>1.101</v>
      </c>
      <c r="O601" s="19">
        <v>1.0111121315088623</v>
      </c>
      <c r="P601" s="25">
        <v>41949</v>
      </c>
      <c r="Q601" s="20">
        <v>-3.0881017257039067E-2</v>
      </c>
      <c r="R601" s="25">
        <v>41957</v>
      </c>
      <c r="S601" s="25">
        <f>IF(ISNUMBER(R601),VLOOKUP(B601,Index!$B$3:$AB$18,27,FALSE),"")</f>
        <v>41956</v>
      </c>
      <c r="T601" s="25">
        <f>IF(ISNUMBER($R601),VLOOKUP($B601,Index!$B$21:$AB$36,27,FALSE),"")</f>
        <v>41954</v>
      </c>
      <c r="U601" s="25">
        <f>IF(ISNUMBER($R601),VLOOKUP($B601,Index!$B$39:$AB$54,27,FALSE),"")</f>
        <v>41957</v>
      </c>
      <c r="W601" s="18">
        <v>-0.35287579883301334</v>
      </c>
      <c r="X601" s="19">
        <v>0.3</v>
      </c>
      <c r="Y601" s="18">
        <v>0.13423873199278613</v>
      </c>
      <c r="Z601" s="19">
        <f t="shared" si="124"/>
        <v>1</v>
      </c>
      <c r="AA601" s="21" t="s">
        <v>25</v>
      </c>
      <c r="AB601" s="28"/>
      <c r="AC601" s="18">
        <v>0.12452132940203731</v>
      </c>
      <c r="AD601" s="19">
        <v>0.09</v>
      </c>
      <c r="AE601" s="18">
        <v>1.8020037167031062E-2</v>
      </c>
      <c r="AF601" s="19">
        <f t="shared" si="125"/>
        <v>1</v>
      </c>
      <c r="AG601" s="21" t="s">
        <v>25</v>
      </c>
      <c r="AH601" s="28"/>
      <c r="AK601" t="str">
        <f t="shared" si="129"/>
        <v/>
      </c>
      <c r="AL601" t="str">
        <f t="shared" si="129"/>
        <v/>
      </c>
      <c r="AM601" t="str">
        <f t="shared" si="129"/>
        <v/>
      </c>
      <c r="AN601" t="str">
        <f t="shared" si="129"/>
        <v/>
      </c>
      <c r="AO601" t="str">
        <f t="shared" si="129"/>
        <v/>
      </c>
      <c r="AP601" t="str">
        <f t="shared" si="129"/>
        <v/>
      </c>
      <c r="AQ601" t="str">
        <f t="shared" si="129"/>
        <v/>
      </c>
      <c r="AR601" t="str">
        <f t="shared" si="129"/>
        <v/>
      </c>
      <c r="AS601" t="str">
        <f t="shared" si="129"/>
        <v/>
      </c>
      <c r="AT601" t="str">
        <f t="shared" si="129"/>
        <v/>
      </c>
      <c r="AU601" t="str">
        <f t="shared" si="129"/>
        <v/>
      </c>
      <c r="AV601" t="str">
        <f t="shared" si="129"/>
        <v/>
      </c>
      <c r="AW601" t="str">
        <f t="shared" si="129"/>
        <v/>
      </c>
      <c r="AX601" t="str">
        <f t="shared" si="129"/>
        <v/>
      </c>
      <c r="AZ601" s="46">
        <f>IF(ISNUMBER(VLOOKUP($B601,Stats!$A$2:$AA$19,2,FALSE))=FALSE,"",IF(ISNUMBER(W601),(W601-VLOOKUP($B601,Stats!$A$2:$AA$19,2,FALSE))/VLOOKUP($B601,Stats!$A$2:$AA$19,16,FALSE),""))</f>
        <v>-0.42319122501842865</v>
      </c>
      <c r="BA601" s="46">
        <f>IF(ISNUMBER(VLOOKUP($B601,Stats!$A$2:$AA$19,2,FALSE))=FALSE,"",IF(ISNUMBER(X601),(X601-VLOOKUP($B601,Stats!$A$2:$AA$19,3,FALSE))/VLOOKUP($B601,Stats!$A$2:$AA$19,17,FALSE),""))</f>
        <v>-1.2635538809376619</v>
      </c>
      <c r="BB601" s="46"/>
      <c r="BC601" s="46"/>
      <c r="BD601" s="44">
        <f t="shared" si="121"/>
        <v>-0.84337255297804525</v>
      </c>
      <c r="BE601" s="46">
        <f>IF(ISNUMBER(VLOOKUP($B601,Stats!$A$2:$AA$19,2,FALSE))=FALSE,"",IF(ISNUMBER(Y601),(Y601-VLOOKUP($B601,Stats!$A$2:$AA$19,5,FALSE))/VLOOKUP($B601,Stats!$A$2:$AA$19,19,FALSE),""))</f>
        <v>-7.4695645416434447E-2</v>
      </c>
      <c r="BF601" s="46"/>
      <c r="BG601" s="46"/>
      <c r="BH601" s="46">
        <f>IF(ISNUMBER(VLOOKUP($B601,Stats!$A$2:$AA$19,2,FALSE))=FALSE,"",IF(ISNUMBER(Z601),(Z601-VLOOKUP($B601,Stats!$A$2:$AA$19,8,FALSE))/VLOOKUP($B601,Stats!$A$2:$AA$19,22,FALSE),""))</f>
        <v>-0.39509019437688425</v>
      </c>
      <c r="BI601" s="46" t="str">
        <f>IF(ISNUMBER(VLOOKUP($B601,Stats!$A$2:$AA$19,2,FALSE))=FALSE,"",IF(ISNUMBER(#REF!),(#REF!-VLOOKUP($B601,Stats!$A$2:$AA$19,9,FALSE))/VLOOKUP($B601,Stats!$A$2:$AA$19,23,FALSE),""))</f>
        <v/>
      </c>
      <c r="BJ601" s="46" t="str">
        <f>IF(ISNUMBER(VLOOKUP($B601,Stats!$A$2:$AA$19,2,FALSE))=FALSE,"",IF(ISNUMBER(#REF!),(#REF!-VLOOKUP($B601,Stats!$A$2:$AA$19,10,FALSE))/VLOOKUP($B601,Stats!$A$2:$AA$19,24,FALSE),""))</f>
        <v/>
      </c>
      <c r="BK601" s="44">
        <f t="shared" si="126"/>
        <v>-6.6240106521561162E-2</v>
      </c>
      <c r="BL601" s="46" t="str">
        <f>IF(ISNUMBER(VLOOKUP($B601,Stats!$A$2:$AA$19,2,FALSE))=FALSE,"",IF(ISNUMBER(#REF!),(#REF!-VLOOKUP($B601,Stats!$A$2:$AA$19,11,FALSE))/VLOOKUP($B601,Stats!$A$2:$AA$19,25,FALSE),""))</f>
        <v/>
      </c>
      <c r="BM601" s="46" t="str">
        <f>IF(ISNUMBER(VLOOKUP($B601,Stats!$A$2:$AA$19,2,FALSE))=FALSE,"",IF(ISNUMBER(AA601),(AA601-VLOOKUP($B601,Stats!$A$2:$AA$19,12,FALSE))/VLOOKUP($B601,Stats!$A$2:$AA$19,26,FALSE),""))</f>
        <v/>
      </c>
      <c r="BN601" s="46" t="str">
        <f>IF(ISNUMBER(VLOOKUP($B601,Stats!$A$2:$AA$19,2,FALSE))=FALSE,"",IF(ISNUMBER(#REF!),(#REF!-VLOOKUP($B601,Stats!$A$2:$AA$19,13,FALSE))/VLOOKUP($B601,Stats!$A$2:$AA$19,27,FALSE),""))</f>
        <v/>
      </c>
      <c r="BO601" s="46" t="str">
        <f>IF(ISNUMBER(VLOOKUP($B601,Stats!$A$2:$AA$19,2,FALSE))=FALSE,"",IF(ISNUMBER(#REF!),(#REF!-VLOOKUP($B601,Stats!$A$2:$AA$19,14,FALSE))/VLOOKUP($B601,Stats!$A$2:$AB$19,28,FALSE),""))</f>
        <v/>
      </c>
      <c r="BP601" s="46"/>
      <c r="BQ601" s="46">
        <f>IF(ISNUMBER(VLOOKUP($B601,Stats!$A$2:$AA$19,2,FALSE))=FALSE,"",IF(ISNUMBER(BM601),BM601,(VLOOKUP($B601,Stats!$A$2:$AT$19,46,FALSE)-VLOOKUP($B601,Stats!$A$2:$AA$19,12,FALSE))/VLOOKUP($B601,Stats!$A$2:$AA$19,26,FALSE)))</f>
        <v>-0.71825946798524909</v>
      </c>
      <c r="BR601" s="51">
        <f t="shared" si="127"/>
        <v>-0.71825946798524909</v>
      </c>
      <c r="BS601" s="32" t="str">
        <f t="shared" si="122"/>
        <v>12774_201423</v>
      </c>
      <c r="BT601" s="53">
        <f t="shared" si="123"/>
        <v>-0.35207046810559561</v>
      </c>
    </row>
    <row r="602" spans="1:72" x14ac:dyDescent="0.15">
      <c r="A602" s="16">
        <v>12774</v>
      </c>
      <c r="B602" s="17">
        <v>201424</v>
      </c>
      <c r="C602" s="3">
        <v>0</v>
      </c>
      <c r="D602" s="23">
        <v>1.3120899718837897E-2</v>
      </c>
      <c r="E602" s="18">
        <v>2.8422569631988037E-3</v>
      </c>
      <c r="F602" s="24">
        <v>8</v>
      </c>
      <c r="G602" s="24">
        <v>2</v>
      </c>
      <c r="H602" s="20">
        <v>2.4033126141947414E-3</v>
      </c>
      <c r="I602" s="20">
        <v>-3.0730492276279664E-3</v>
      </c>
      <c r="J602" s="24">
        <v>3</v>
      </c>
      <c r="K602" s="24">
        <v>1</v>
      </c>
      <c r="L602" s="20">
        <v>5.1512597171488039E-3</v>
      </c>
      <c r="M602" s="20">
        <v>-3.8256974899691931E-3</v>
      </c>
      <c r="N602" s="19">
        <v>1.081</v>
      </c>
      <c r="O602" s="19">
        <v>1.0128361285486742</v>
      </c>
      <c r="P602" s="25">
        <v>41971</v>
      </c>
      <c r="Q602" s="20">
        <v>-3.8256974899691931E-3</v>
      </c>
      <c r="R602" s="25">
        <v>41963</v>
      </c>
      <c r="S602" s="25">
        <f>IF(ISNUMBER(R602),VLOOKUP(B602,Index!$B$3:$AB$18,27,FALSE),"")</f>
        <v>41963</v>
      </c>
      <c r="T602" s="25">
        <f>IF(ISNUMBER($R602),VLOOKUP($B602,Index!$B$21:$AB$36,27,FALSE),"")</f>
        <v>41963</v>
      </c>
      <c r="U602" s="25">
        <f>IF(ISNUMBER($R602),VLOOKUP($B602,Index!$B$39:$AB$54,27,FALSE),"")</f>
        <v>41963</v>
      </c>
      <c r="W602" s="18">
        <v>0.39362699156513692</v>
      </c>
      <c r="X602" s="19">
        <v>0.8</v>
      </c>
      <c r="Y602" s="18">
        <v>5.3928034195089583E-2</v>
      </c>
      <c r="Z602" s="19">
        <f t="shared" si="124"/>
        <v>0</v>
      </c>
      <c r="AA602" s="21">
        <v>3.4296751777264949</v>
      </c>
      <c r="AB602" s="28"/>
      <c r="AC602" s="18">
        <v>0.15494220848862036</v>
      </c>
      <c r="AD602" s="19">
        <v>0.64000000000000012</v>
      </c>
      <c r="AE602" s="18">
        <v>2.9082328721467513E-3</v>
      </c>
      <c r="AF602" s="19">
        <f t="shared" si="125"/>
        <v>0</v>
      </c>
      <c r="AG602" s="21">
        <v>11.762671824713264</v>
      </c>
      <c r="AH602" s="28"/>
      <c r="AK602" t="str">
        <f t="shared" si="129"/>
        <v/>
      </c>
      <c r="AL602" t="str">
        <f t="shared" si="129"/>
        <v/>
      </c>
      <c r="AM602" t="str">
        <f t="shared" si="129"/>
        <v/>
      </c>
      <c r="AN602">
        <f t="shared" si="129"/>
        <v>3.4296751777264949</v>
      </c>
      <c r="AO602" t="str">
        <f t="shared" si="129"/>
        <v/>
      </c>
      <c r="AP602" t="str">
        <f t="shared" si="129"/>
        <v/>
      </c>
      <c r="AQ602" t="str">
        <f t="shared" si="129"/>
        <v/>
      </c>
      <c r="AR602" t="str">
        <f t="shared" si="129"/>
        <v/>
      </c>
      <c r="AS602" t="str">
        <f t="shared" si="129"/>
        <v/>
      </c>
      <c r="AT602" t="str">
        <f t="shared" si="129"/>
        <v/>
      </c>
      <c r="AU602" t="str">
        <f t="shared" si="129"/>
        <v/>
      </c>
      <c r="AV602" t="str">
        <f t="shared" si="129"/>
        <v/>
      </c>
      <c r="AW602" t="str">
        <f t="shared" si="129"/>
        <v/>
      </c>
      <c r="AX602" t="str">
        <f t="shared" si="129"/>
        <v/>
      </c>
      <c r="AZ602" s="46">
        <f>IF(ISNUMBER(VLOOKUP($B602,Stats!$A$2:$AA$19,2,FALSE))=FALSE,"",IF(ISNUMBER(W602),(W602-VLOOKUP($B602,Stats!$A$2:$AA$19,2,FALSE))/VLOOKUP($B602,Stats!$A$2:$AA$19,16,FALSE),""))</f>
        <v>-0.81667166643200717</v>
      </c>
      <c r="BA602" s="46">
        <f>IF(ISNUMBER(VLOOKUP($B602,Stats!$A$2:$AA$19,2,FALSE))=FALSE,"",IF(ISNUMBER(X602),(X602-VLOOKUP($B602,Stats!$A$2:$AA$19,3,FALSE))/VLOOKUP($B602,Stats!$A$2:$AA$19,17,FALSE),""))</f>
        <v>0.51367074063984464</v>
      </c>
      <c r="BB602" s="46"/>
      <c r="BC602" s="46"/>
      <c r="BD602" s="44">
        <f t="shared" si="121"/>
        <v>-0.15150046289608127</v>
      </c>
      <c r="BE602" s="46">
        <f>IF(ISNUMBER(VLOOKUP($B602,Stats!$A$2:$AA$19,2,FALSE))=FALSE,"",IF(ISNUMBER(Y602),(Y602-VLOOKUP($B602,Stats!$A$2:$AA$19,5,FALSE))/VLOOKUP($B602,Stats!$A$2:$AA$19,19,FALSE),""))</f>
        <v>-0.74403235284612046</v>
      </c>
      <c r="BF602" s="46"/>
      <c r="BG602" s="46"/>
      <c r="BH602" s="46">
        <f>IF(ISNUMBER(VLOOKUP($B602,Stats!$A$2:$AA$19,2,FALSE))=FALSE,"",IF(ISNUMBER(Z602),(Z602-VLOOKUP($B602,Stats!$A$2:$AA$19,8,FALSE))/VLOOKUP($B602,Stats!$A$2:$AA$19,22,FALSE),""))</f>
        <v>-0.83432005029645806</v>
      </c>
      <c r="BI602" s="46" t="str">
        <f>IF(ISNUMBER(VLOOKUP($B602,Stats!$A$2:$AA$19,2,FALSE))=FALSE,"",IF(ISNUMBER(#REF!),(#REF!-VLOOKUP($B602,Stats!$A$2:$AA$19,9,FALSE))/VLOOKUP($B602,Stats!$A$2:$AA$19,23,FALSE),""))</f>
        <v/>
      </c>
      <c r="BJ602" s="46" t="str">
        <f>IF(ISNUMBER(VLOOKUP($B602,Stats!$A$2:$AA$19,2,FALSE))=FALSE,"",IF(ISNUMBER(#REF!),(#REF!-VLOOKUP($B602,Stats!$A$2:$AA$19,10,FALSE))/VLOOKUP($B602,Stats!$A$2:$AA$19,24,FALSE),""))</f>
        <v/>
      </c>
      <c r="BK602" s="44">
        <f t="shared" si="126"/>
        <v>0.27052663190334691</v>
      </c>
      <c r="BL602" s="46" t="str">
        <f>IF(ISNUMBER(VLOOKUP($B602,Stats!$A$2:$AA$19,2,FALSE))=FALSE,"",IF(ISNUMBER(#REF!),(#REF!-VLOOKUP($B602,Stats!$A$2:$AA$19,11,FALSE))/VLOOKUP($B602,Stats!$A$2:$AA$19,25,FALSE),""))</f>
        <v/>
      </c>
      <c r="BM602" s="46">
        <f>IF(ISNUMBER(VLOOKUP($B602,Stats!$A$2:$AA$19,2,FALSE))=FALSE,"",IF(ISNUMBER(AA602),(AA602-VLOOKUP($B602,Stats!$A$2:$AA$19,12,FALSE))/VLOOKUP($B602,Stats!$A$2:$AA$19,26,FALSE),""))</f>
        <v>-0.53151999859468568</v>
      </c>
      <c r="BN602" s="46" t="str">
        <f>IF(ISNUMBER(VLOOKUP($B602,Stats!$A$2:$AA$19,2,FALSE))=FALSE,"",IF(ISNUMBER(#REF!),(#REF!-VLOOKUP($B602,Stats!$A$2:$AA$19,13,FALSE))/VLOOKUP($B602,Stats!$A$2:$AA$19,27,FALSE),""))</f>
        <v/>
      </c>
      <c r="BO602" s="46" t="str">
        <f>IF(ISNUMBER(VLOOKUP($B602,Stats!$A$2:$AA$19,2,FALSE))=FALSE,"",IF(ISNUMBER(#REF!),(#REF!-VLOOKUP($B602,Stats!$A$2:$AA$19,14,FALSE))/VLOOKUP($B602,Stats!$A$2:$AB$19,28,FALSE),""))</f>
        <v/>
      </c>
      <c r="BP602" s="46"/>
      <c r="BQ602" s="46">
        <f>IF(ISNUMBER(VLOOKUP($B602,Stats!$A$2:$AA$19,2,FALSE))=FALSE,"",IF(ISNUMBER(BM602),BM602,(VLOOKUP($B602,Stats!$A$2:$AT$19,46,FALSE)-VLOOKUP($B602,Stats!$A$2:$AA$19,12,FALSE))/VLOOKUP($B602,Stats!$A$2:$AA$19,26,FALSE)))</f>
        <v>-0.53151999859468568</v>
      </c>
      <c r="BR602" s="51">
        <f t="shared" si="127"/>
        <v>-0.53151999859468568</v>
      </c>
      <c r="BS602" s="32" t="str">
        <f t="shared" si="122"/>
        <v>12774_201424</v>
      </c>
      <c r="BT602" s="53">
        <f t="shared" si="123"/>
        <v>2.5711886843854753E-2</v>
      </c>
    </row>
    <row r="603" spans="1:72" x14ac:dyDescent="0.15">
      <c r="A603" s="16">
        <v>12774</v>
      </c>
      <c r="B603" s="17">
        <v>201425</v>
      </c>
      <c r="C603" s="3">
        <v>0</v>
      </c>
      <c r="D603" s="23">
        <v>-2.3589269195189555E-2</v>
      </c>
      <c r="E603" s="18">
        <v>1.8625810817277075E-2</v>
      </c>
      <c r="F603" s="24">
        <v>6</v>
      </c>
      <c r="G603" s="24">
        <v>4</v>
      </c>
      <c r="H603" s="20">
        <v>8.9023312681976528E-3</v>
      </c>
      <c r="I603" s="20">
        <v>-1.8915870734046658E-2</v>
      </c>
      <c r="J603" s="24">
        <v>3</v>
      </c>
      <c r="K603" s="24">
        <v>1</v>
      </c>
      <c r="L603" s="20">
        <v>1.445339024153669E-2</v>
      </c>
      <c r="M603" s="20">
        <v>-4.7579453067258082E-2</v>
      </c>
      <c r="N603" s="19">
        <v>1.0855999999999999</v>
      </c>
      <c r="O603" s="19">
        <v>1.0188643829188175</v>
      </c>
      <c r="P603" s="25">
        <v>41977</v>
      </c>
      <c r="Q603" s="20">
        <v>-5.0386882829771551E-2</v>
      </c>
      <c r="R603" s="25">
        <v>41982</v>
      </c>
      <c r="S603" s="25">
        <f>IF(ISNUMBER(R603),VLOOKUP(B603,Index!$B$3:$AB$18,27,FALSE),"")</f>
        <v>41982</v>
      </c>
      <c r="T603" s="25">
        <f>IF(ISNUMBER($R603),VLOOKUP($B603,Index!$B$21:$AB$36,27,FALSE),"")</f>
        <v>41982</v>
      </c>
      <c r="U603" s="25">
        <f>IF(ISNUMBER($R603),VLOOKUP($B603,Index!$B$39:$AB$54,27,FALSE),"")</f>
        <v>41982</v>
      </c>
      <c r="W603" s="18">
        <v>-0.70767807585568665</v>
      </c>
      <c r="X603" s="19">
        <v>0.6</v>
      </c>
      <c r="Y603" s="18">
        <v>0.35339991269998705</v>
      </c>
      <c r="Z603" s="19">
        <f t="shared" si="124"/>
        <v>0</v>
      </c>
      <c r="AA603" s="21" t="s">
        <v>25</v>
      </c>
      <c r="AB603" s="28"/>
      <c r="AC603" s="18">
        <v>0.50080825904680704</v>
      </c>
      <c r="AD603" s="19">
        <v>0.36</v>
      </c>
      <c r="AE603" s="18">
        <v>0.12489149829635847</v>
      </c>
      <c r="AF603" s="19">
        <f t="shared" si="125"/>
        <v>0</v>
      </c>
      <c r="AG603" s="21" t="s">
        <v>25</v>
      </c>
      <c r="AH603" s="28"/>
      <c r="AK603" t="str">
        <f t="shared" ref="AK603:AX612" si="130">IF($B603=AK$2,$AA603,"")</f>
        <v/>
      </c>
      <c r="AL603" t="str">
        <f t="shared" si="130"/>
        <v/>
      </c>
      <c r="AM603" t="str">
        <f t="shared" si="130"/>
        <v/>
      </c>
      <c r="AN603" t="str">
        <f t="shared" si="130"/>
        <v/>
      </c>
      <c r="AO603" t="str">
        <f t="shared" si="130"/>
        <v/>
      </c>
      <c r="AP603" t="str">
        <f t="shared" si="130"/>
        <v/>
      </c>
      <c r="AQ603" t="str">
        <f t="shared" si="130"/>
        <v/>
      </c>
      <c r="AR603" t="str">
        <f t="shared" si="130"/>
        <v/>
      </c>
      <c r="AS603" t="str">
        <f t="shared" si="130"/>
        <v/>
      </c>
      <c r="AT603" t="str">
        <f t="shared" si="130"/>
        <v/>
      </c>
      <c r="AU603" t="str">
        <f t="shared" si="130"/>
        <v/>
      </c>
      <c r="AV603" t="str">
        <f t="shared" si="130"/>
        <v/>
      </c>
      <c r="AW603" t="str">
        <f t="shared" si="130"/>
        <v/>
      </c>
      <c r="AX603" t="str">
        <f t="shared" si="130"/>
        <v/>
      </c>
      <c r="AZ603" s="46">
        <f>IF(ISNUMBER(VLOOKUP($B603,Stats!$A$2:$AA$19,2,FALSE))=FALSE,"",IF(ISNUMBER(W603),(W603-VLOOKUP($B603,Stats!$A$2:$AA$19,2,FALSE))/VLOOKUP($B603,Stats!$A$2:$AA$19,16,FALSE),""))</f>
        <v>-1.1476734073434416</v>
      </c>
      <c r="BA603" s="46">
        <f>IF(ISNUMBER(VLOOKUP($B603,Stats!$A$2:$AA$19,2,FALSE))=FALSE,"",IF(ISNUMBER(X603),(X603-VLOOKUP($B603,Stats!$A$2:$AA$19,3,FALSE))/VLOOKUP($B603,Stats!$A$2:$AA$19,17,FALSE),""))</f>
        <v>-0.12237675597646717</v>
      </c>
      <c r="BB603" s="46"/>
      <c r="BC603" s="46"/>
      <c r="BD603" s="44">
        <f t="shared" si="121"/>
        <v>-0.63502508165995442</v>
      </c>
      <c r="BE603" s="46">
        <f>IF(ISNUMBER(VLOOKUP($B603,Stats!$A$2:$AA$19,2,FALSE))=FALSE,"",IF(ISNUMBER(Y603),(Y603-VLOOKUP($B603,Stats!$A$2:$AA$19,5,FALSE))/VLOOKUP($B603,Stats!$A$2:$AA$19,19,FALSE),""))</f>
        <v>0.14490895655383065</v>
      </c>
      <c r="BF603" s="46"/>
      <c r="BG603" s="46"/>
      <c r="BH603" s="46">
        <f>IF(ISNUMBER(VLOOKUP($B603,Stats!$A$2:$AA$19,2,FALSE))=FALSE,"",IF(ISNUMBER(Z603),(Z603-VLOOKUP($B603,Stats!$A$2:$AA$19,8,FALSE))/VLOOKUP($B603,Stats!$A$2:$AA$19,22,FALSE),""))</f>
        <v>-0.38938659637819406</v>
      </c>
      <c r="BI603" s="46" t="str">
        <f>IF(ISNUMBER(VLOOKUP($B603,Stats!$A$2:$AA$19,2,FALSE))=FALSE,"",IF(ISNUMBER(#REF!),(#REF!-VLOOKUP($B603,Stats!$A$2:$AA$19,9,FALSE))/VLOOKUP($B603,Stats!$A$2:$AA$19,23,FALSE),""))</f>
        <v/>
      </c>
      <c r="BJ603" s="46" t="str">
        <f>IF(ISNUMBER(VLOOKUP($B603,Stats!$A$2:$AA$19,2,FALSE))=FALSE,"",IF(ISNUMBER(#REF!),(#REF!-VLOOKUP($B603,Stats!$A$2:$AA$19,10,FALSE))/VLOOKUP($B603,Stats!$A$2:$AA$19,24,FALSE),""))</f>
        <v/>
      </c>
      <c r="BK603" s="44">
        <f t="shared" si="126"/>
        <v>-0.21825224850113967</v>
      </c>
      <c r="BL603" s="46" t="str">
        <f>IF(ISNUMBER(VLOOKUP($B603,Stats!$A$2:$AA$19,2,FALSE))=FALSE,"",IF(ISNUMBER(#REF!),(#REF!-VLOOKUP($B603,Stats!$A$2:$AA$19,11,FALSE))/VLOOKUP($B603,Stats!$A$2:$AA$19,25,FALSE),""))</f>
        <v/>
      </c>
      <c r="BM603" s="46" t="str">
        <f>IF(ISNUMBER(VLOOKUP($B603,Stats!$A$2:$AA$19,2,FALSE))=FALSE,"",IF(ISNUMBER(AA603),(AA603-VLOOKUP($B603,Stats!$A$2:$AA$19,12,FALSE))/VLOOKUP($B603,Stats!$A$2:$AA$19,26,FALSE),""))</f>
        <v/>
      </c>
      <c r="BN603" s="46" t="str">
        <f>IF(ISNUMBER(VLOOKUP($B603,Stats!$A$2:$AA$19,2,FALSE))=FALSE,"",IF(ISNUMBER(#REF!),(#REF!-VLOOKUP($B603,Stats!$A$2:$AA$19,13,FALSE))/VLOOKUP($B603,Stats!$A$2:$AA$19,27,FALSE),""))</f>
        <v/>
      </c>
      <c r="BO603" s="46" t="str">
        <f>IF(ISNUMBER(VLOOKUP($B603,Stats!$A$2:$AA$19,2,FALSE))=FALSE,"",IF(ISNUMBER(#REF!),(#REF!-VLOOKUP($B603,Stats!$A$2:$AA$19,14,FALSE))/VLOOKUP($B603,Stats!$A$2:$AB$19,28,FALSE),""))</f>
        <v/>
      </c>
      <c r="BP603" s="46"/>
      <c r="BQ603" s="46">
        <f>IF(ISNUMBER(VLOOKUP($B603,Stats!$A$2:$AA$19,2,FALSE))=FALSE,"",IF(ISNUMBER(BM603),BM603,(VLOOKUP($B603,Stats!$A$2:$AT$19,46,FALSE)-VLOOKUP($B603,Stats!$A$2:$AA$19,12,FALSE))/VLOOKUP($B603,Stats!$A$2:$AA$19,26,FALSE)))</f>
        <v>-0.79776266374979832</v>
      </c>
      <c r="BR603" s="51">
        <f t="shared" si="127"/>
        <v>-0.79776266374979832</v>
      </c>
      <c r="BS603" s="32" t="str">
        <f t="shared" si="122"/>
        <v>12774_201425</v>
      </c>
      <c r="BT603" s="53">
        <f t="shared" si="123"/>
        <v>-0.41750889818263431</v>
      </c>
    </row>
    <row r="604" spans="1:72" x14ac:dyDescent="0.15">
      <c r="A604" s="16">
        <v>12774</v>
      </c>
      <c r="B604" s="17">
        <v>201426</v>
      </c>
      <c r="C604" s="3">
        <v>0</v>
      </c>
      <c r="D604" s="23">
        <v>1.6011369019421906E-2</v>
      </c>
      <c r="E604" s="18">
        <v>4.5141749806422585E-3</v>
      </c>
      <c r="F604" s="24">
        <v>5</v>
      </c>
      <c r="G604" s="24">
        <v>5</v>
      </c>
      <c r="H604" s="20">
        <v>5.2288743642199265E-3</v>
      </c>
      <c r="I604" s="20">
        <v>-2.0311522197466346E-3</v>
      </c>
      <c r="J604" s="24">
        <v>3</v>
      </c>
      <c r="K604" s="24">
        <v>3</v>
      </c>
      <c r="L604" s="20">
        <v>9.7760060744114252E-3</v>
      </c>
      <c r="M604" s="20">
        <v>-4.0292353823088156E-3</v>
      </c>
      <c r="N604" s="19">
        <v>1.0724</v>
      </c>
      <c r="O604" s="19">
        <v>1.0162039230550555</v>
      </c>
      <c r="P604" s="25">
        <v>41999</v>
      </c>
      <c r="Q604" s="20">
        <v>-8.336455601348991E-3</v>
      </c>
      <c r="R604" s="25">
        <v>41996</v>
      </c>
      <c r="S604" s="25">
        <f>IF(ISNUMBER(R604),VLOOKUP(B604,Index!$B$3:$AB$18,27,FALSE),"")</f>
        <v>41997</v>
      </c>
      <c r="T604" s="25">
        <f>IF(ISNUMBER($R604),VLOOKUP($B604,Index!$B$21:$AB$36,27,FALSE),"")</f>
        <v>41996</v>
      </c>
      <c r="U604" s="25">
        <f>IF(ISNUMBER($R604),VLOOKUP($B604,Index!$B$39:$AB$54,27,FALSE),"")</f>
        <v>41996</v>
      </c>
      <c r="W604" s="18">
        <v>0.48034107058265718</v>
      </c>
      <c r="X604" s="19">
        <v>0.5</v>
      </c>
      <c r="Y604" s="18">
        <v>8.5650448172256241E-2</v>
      </c>
      <c r="Z604" s="19">
        <f t="shared" si="124"/>
        <v>1</v>
      </c>
      <c r="AA604" s="21">
        <v>1.9206446702398288</v>
      </c>
      <c r="AB604" s="28"/>
      <c r="AC604" s="18">
        <v>0.23072754408849325</v>
      </c>
      <c r="AD604" s="19">
        <v>0.25</v>
      </c>
      <c r="AE604" s="18">
        <v>7.3359992721083525E-3</v>
      </c>
      <c r="AF604" s="19">
        <f t="shared" si="125"/>
        <v>1</v>
      </c>
      <c r="AG604" s="21">
        <v>3.6888759493206607</v>
      </c>
      <c r="AH604" s="28"/>
      <c r="AK604" t="str">
        <f t="shared" si="130"/>
        <v/>
      </c>
      <c r="AL604" t="str">
        <f t="shared" si="130"/>
        <v/>
      </c>
      <c r="AM604" t="str">
        <f t="shared" si="130"/>
        <v/>
      </c>
      <c r="AN604" t="str">
        <f t="shared" si="130"/>
        <v/>
      </c>
      <c r="AO604" t="str">
        <f t="shared" si="130"/>
        <v/>
      </c>
      <c r="AP604">
        <f t="shared" si="130"/>
        <v>1.9206446702398288</v>
      </c>
      <c r="AQ604" t="str">
        <f t="shared" si="130"/>
        <v/>
      </c>
      <c r="AR604" t="str">
        <f t="shared" si="130"/>
        <v/>
      </c>
      <c r="AS604" t="str">
        <f t="shared" si="130"/>
        <v/>
      </c>
      <c r="AT604" t="str">
        <f t="shared" si="130"/>
        <v/>
      </c>
      <c r="AU604" t="str">
        <f t="shared" si="130"/>
        <v/>
      </c>
      <c r="AV604" t="str">
        <f t="shared" si="130"/>
        <v/>
      </c>
      <c r="AW604" t="str">
        <f t="shared" si="130"/>
        <v/>
      </c>
      <c r="AX604" t="str">
        <f t="shared" si="130"/>
        <v/>
      </c>
      <c r="AZ604" s="46">
        <f>IF(ISNUMBER(VLOOKUP($B604,Stats!$A$2:$AA$19,2,FALSE))=FALSE,"",IF(ISNUMBER(W604),(W604-VLOOKUP($B604,Stats!$A$2:$AA$19,2,FALSE))/VLOOKUP($B604,Stats!$A$2:$AA$19,16,FALSE),""))</f>
        <v>-0.16774361854073166</v>
      </c>
      <c r="BA604" s="46">
        <f>IF(ISNUMBER(VLOOKUP($B604,Stats!$A$2:$AA$19,2,FALSE))=FALSE,"",IF(ISNUMBER(X604),(X604-VLOOKUP($B604,Stats!$A$2:$AA$19,3,FALSE))/VLOOKUP($B604,Stats!$A$2:$AA$19,17,FALSE),""))</f>
        <v>-0.59756231632346257</v>
      </c>
      <c r="BB604" s="46"/>
      <c r="BC604" s="46"/>
      <c r="BD604" s="44">
        <f t="shared" si="121"/>
        <v>-0.38265296743209709</v>
      </c>
      <c r="BE604" s="46">
        <f>IF(ISNUMBER(VLOOKUP($B604,Stats!$A$2:$AA$19,2,FALSE))=FALSE,"",IF(ISNUMBER(Y604),(Y604-VLOOKUP($B604,Stats!$A$2:$AA$19,5,FALSE))/VLOOKUP($B604,Stats!$A$2:$AA$19,19,FALSE),""))</f>
        <v>-0.97625505228000675</v>
      </c>
      <c r="BF604" s="46"/>
      <c r="BG604" s="46"/>
      <c r="BH604" s="46">
        <f>IF(ISNUMBER(VLOOKUP($B604,Stats!$A$2:$AA$19,2,FALSE))=FALSE,"",IF(ISNUMBER(Z604),(Z604-VLOOKUP($B604,Stats!$A$2:$AA$19,8,FALSE))/VLOOKUP($B604,Stats!$A$2:$AA$19,22,FALSE),""))</f>
        <v>-0.10266627503097653</v>
      </c>
      <c r="BI604" s="46" t="str">
        <f>IF(ISNUMBER(VLOOKUP($B604,Stats!$A$2:$AA$19,2,FALSE))=FALSE,"",IF(ISNUMBER(#REF!),(#REF!-VLOOKUP($B604,Stats!$A$2:$AA$19,9,FALSE))/VLOOKUP($B604,Stats!$A$2:$AA$19,23,FALSE),""))</f>
        <v/>
      </c>
      <c r="BJ604" s="46" t="str">
        <f>IF(ISNUMBER(VLOOKUP($B604,Stats!$A$2:$AA$19,2,FALSE))=FALSE,"",IF(ISNUMBER(#REF!),(#REF!-VLOOKUP($B604,Stats!$A$2:$AA$19,10,FALSE))/VLOOKUP($B604,Stats!$A$2:$AA$19,24,FALSE),""))</f>
        <v/>
      </c>
      <c r="BK604" s="44">
        <f t="shared" si="126"/>
        <v>0.65257865408671167</v>
      </c>
      <c r="BL604" s="46" t="str">
        <f>IF(ISNUMBER(VLOOKUP($B604,Stats!$A$2:$AA$19,2,FALSE))=FALSE,"",IF(ISNUMBER(#REF!),(#REF!-VLOOKUP($B604,Stats!$A$2:$AA$19,11,FALSE))/VLOOKUP($B604,Stats!$A$2:$AA$19,25,FALSE),""))</f>
        <v/>
      </c>
      <c r="BM604" s="46">
        <f>IF(ISNUMBER(VLOOKUP($B604,Stats!$A$2:$AA$19,2,FALSE))=FALSE,"",IF(ISNUMBER(AA604),(AA604-VLOOKUP($B604,Stats!$A$2:$AA$19,12,FALSE))/VLOOKUP($B604,Stats!$A$2:$AA$19,26,FALSE),""))</f>
        <v>-0.16351547419538515</v>
      </c>
      <c r="BN604" s="46" t="str">
        <f>IF(ISNUMBER(VLOOKUP($B604,Stats!$A$2:$AA$19,2,FALSE))=FALSE,"",IF(ISNUMBER(#REF!),(#REF!-VLOOKUP($B604,Stats!$A$2:$AA$19,13,FALSE))/VLOOKUP($B604,Stats!$A$2:$AA$19,27,FALSE),""))</f>
        <v/>
      </c>
      <c r="BO604" s="46" t="str">
        <f>IF(ISNUMBER(VLOOKUP($B604,Stats!$A$2:$AA$19,2,FALSE))=FALSE,"",IF(ISNUMBER(#REF!),(#REF!-VLOOKUP($B604,Stats!$A$2:$AA$19,14,FALSE))/VLOOKUP($B604,Stats!$A$2:$AB$19,28,FALSE),""))</f>
        <v/>
      </c>
      <c r="BP604" s="46"/>
      <c r="BQ604" s="46">
        <f>IF(ISNUMBER(VLOOKUP($B604,Stats!$A$2:$AA$19,2,FALSE))=FALSE,"",IF(ISNUMBER(BM604),BM604,(VLOOKUP($B604,Stats!$A$2:$AT$19,46,FALSE)-VLOOKUP($B604,Stats!$A$2:$AA$19,12,FALSE))/VLOOKUP($B604,Stats!$A$2:$AA$19,26,FALSE)))</f>
        <v>-0.16351547419538515</v>
      </c>
      <c r="BR604" s="51">
        <f t="shared" si="127"/>
        <v>-0.16351547419538515</v>
      </c>
      <c r="BS604" s="32" t="str">
        <f t="shared" si="122"/>
        <v>12774_201426</v>
      </c>
      <c r="BT604" s="53">
        <f t="shared" si="123"/>
        <v>0.28231350412653056</v>
      </c>
    </row>
    <row r="605" spans="1:72" x14ac:dyDescent="0.15">
      <c r="A605" s="16">
        <v>12774</v>
      </c>
      <c r="B605" s="17">
        <v>201427</v>
      </c>
      <c r="C605" s="3">
        <v>0</v>
      </c>
      <c r="D605" s="23">
        <v>7.8328981723236879E-3</v>
      </c>
      <c r="E605" s="18">
        <v>1.0093115600803684E-2</v>
      </c>
      <c r="F605" s="24">
        <v>2</v>
      </c>
      <c r="G605" s="24">
        <v>1</v>
      </c>
      <c r="H605" s="20">
        <v>7.315796755861359E-3</v>
      </c>
      <c r="I605" s="20">
        <v>-6.717585350142663E-3</v>
      </c>
      <c r="J605" s="24">
        <v>1</v>
      </c>
      <c r="K605" s="24">
        <v>1</v>
      </c>
      <c r="L605" s="20">
        <v>1.3334576650503527E-2</v>
      </c>
      <c r="M605" s="20">
        <v>-6.717585350142663E-3</v>
      </c>
      <c r="N605" s="19">
        <v>1.0867</v>
      </c>
      <c r="O605" s="19">
        <v>1</v>
      </c>
      <c r="P605" s="25">
        <v>42002</v>
      </c>
      <c r="Q605" s="20">
        <v>-6.717585350142663E-3</v>
      </c>
      <c r="R605" s="25">
        <v>42003</v>
      </c>
      <c r="S605" s="25">
        <f>IF(ISNUMBER(R605),VLOOKUP(B605,Index!$B$3:$AB$18,27,FALSE),"")</f>
        <v>42002</v>
      </c>
      <c r="T605" s="25">
        <f>IF(ISNUMBER($R605),VLOOKUP($B605,Index!$B$21:$AB$36,27,FALSE),"")</f>
        <v>42003</v>
      </c>
      <c r="U605" s="25">
        <f>IF(ISNUMBER($R605),VLOOKUP($B605,Index!$B$39:$AB$54,27,FALSE),"")</f>
        <v>42003</v>
      </c>
      <c r="W605" s="18">
        <v>0.93994778067884255</v>
      </c>
      <c r="X605" s="19">
        <v>0.66666666666666663</v>
      </c>
      <c r="Y605" s="18">
        <v>0.19150340391551066</v>
      </c>
      <c r="Z605" s="19">
        <f t="shared" si="124"/>
        <v>1</v>
      </c>
      <c r="AA605" s="21">
        <v>1.1660288279265911</v>
      </c>
      <c r="AB605" s="28"/>
      <c r="AC605" s="18">
        <v>0.8835018304030815</v>
      </c>
      <c r="AD605" s="19">
        <v>0.44444444444444442</v>
      </c>
      <c r="AE605" s="18">
        <v>3.6673553711227221E-2</v>
      </c>
      <c r="AF605" s="19">
        <f t="shared" si="125"/>
        <v>1</v>
      </c>
      <c r="AG605" s="21">
        <v>1.35962322755586</v>
      </c>
      <c r="AH605" s="28"/>
      <c r="AK605" t="str">
        <f t="shared" si="130"/>
        <v/>
      </c>
      <c r="AL605" t="str">
        <f t="shared" si="130"/>
        <v/>
      </c>
      <c r="AM605" t="str">
        <f t="shared" si="130"/>
        <v/>
      </c>
      <c r="AN605" t="str">
        <f t="shared" si="130"/>
        <v/>
      </c>
      <c r="AO605" t="str">
        <f t="shared" si="130"/>
        <v/>
      </c>
      <c r="AP605" t="str">
        <f t="shared" si="130"/>
        <v/>
      </c>
      <c r="AQ605">
        <f t="shared" si="130"/>
        <v>1.1660288279265911</v>
      </c>
      <c r="AR605" t="str">
        <f t="shared" si="130"/>
        <v/>
      </c>
      <c r="AS605" t="str">
        <f t="shared" si="130"/>
        <v/>
      </c>
      <c r="AT605" t="str">
        <f t="shared" si="130"/>
        <v/>
      </c>
      <c r="AU605" t="str">
        <f t="shared" si="130"/>
        <v/>
      </c>
      <c r="AV605" t="str">
        <f t="shared" si="130"/>
        <v/>
      </c>
      <c r="AW605" t="str">
        <f t="shared" si="130"/>
        <v/>
      </c>
      <c r="AX605" t="str">
        <f t="shared" si="130"/>
        <v/>
      </c>
      <c r="AZ605" s="46">
        <f>IF(ISNUMBER(VLOOKUP($B605,Stats!$A$2:$AA$19,2,FALSE))=FALSE,"",IF(ISNUMBER(W605),(W605-VLOOKUP($B605,Stats!$A$2:$AA$19,2,FALSE))/VLOOKUP($B605,Stats!$A$2:$AA$19,16,FALSE),""))</f>
        <v>3.0958013107501365E-2</v>
      </c>
      <c r="BA605" s="46">
        <f>IF(ISNUMBER(VLOOKUP($B605,Stats!$A$2:$AA$19,2,FALSE))=FALSE,"",IF(ISNUMBER(X605),(X605-VLOOKUP($B605,Stats!$A$2:$AA$19,3,FALSE))/VLOOKUP($B605,Stats!$A$2:$AA$19,17,FALSE),""))</f>
        <v>0.191037174757621</v>
      </c>
      <c r="BB605" s="46"/>
      <c r="BC605" s="46"/>
      <c r="BD605" s="44">
        <f t="shared" si="121"/>
        <v>0.11099759393256119</v>
      </c>
      <c r="BE605" s="46">
        <f>IF(ISNUMBER(VLOOKUP($B605,Stats!$A$2:$AA$19,2,FALSE))=FALSE,"",IF(ISNUMBER(Y605),(Y605-VLOOKUP($B605,Stats!$A$2:$AA$19,5,FALSE))/VLOOKUP($B605,Stats!$A$2:$AA$19,19,FALSE),""))</f>
        <v>1.831089517930911E-2</v>
      </c>
      <c r="BF605" s="46"/>
      <c r="BG605" s="46"/>
      <c r="BH605" s="46">
        <f>IF(ISNUMBER(VLOOKUP($B605,Stats!$A$2:$AA$19,2,FALSE))=FALSE,"",IF(ISNUMBER(Z605),(Z605-VLOOKUP($B605,Stats!$A$2:$AA$19,8,FALSE))/VLOOKUP($B605,Stats!$A$2:$AA$19,22,FALSE),""))</f>
        <v>0.41115882059143566</v>
      </c>
      <c r="BI605" s="46" t="str">
        <f>IF(ISNUMBER(VLOOKUP($B605,Stats!$A$2:$AA$19,2,FALSE))=FALSE,"",IF(ISNUMBER(#REF!),(#REF!-VLOOKUP($B605,Stats!$A$2:$AA$19,9,FALSE))/VLOOKUP($B605,Stats!$A$2:$AA$19,23,FALSE),""))</f>
        <v/>
      </c>
      <c r="BJ605" s="46" t="str">
        <f>IF(ISNUMBER(VLOOKUP($B605,Stats!$A$2:$AA$19,2,FALSE))=FALSE,"",IF(ISNUMBER(#REF!),(#REF!-VLOOKUP($B605,Stats!$A$2:$AA$19,10,FALSE))/VLOOKUP($B605,Stats!$A$2:$AA$19,24,FALSE),""))</f>
        <v/>
      </c>
      <c r="BK605" s="44">
        <f t="shared" si="126"/>
        <v>0.11053001955191431</v>
      </c>
      <c r="BL605" s="46" t="str">
        <f>IF(ISNUMBER(VLOOKUP($B605,Stats!$A$2:$AA$19,2,FALSE))=FALSE,"",IF(ISNUMBER(#REF!),(#REF!-VLOOKUP($B605,Stats!$A$2:$AA$19,11,FALSE))/VLOOKUP($B605,Stats!$A$2:$AA$19,25,FALSE),""))</f>
        <v/>
      </c>
      <c r="BM605" s="46">
        <f>IF(ISNUMBER(VLOOKUP($B605,Stats!$A$2:$AA$19,2,FALSE))=FALSE,"",IF(ISNUMBER(AA605),(AA605-VLOOKUP($B605,Stats!$A$2:$AA$19,12,FALSE))/VLOOKUP($B605,Stats!$A$2:$AA$19,26,FALSE),""))</f>
        <v>-0.37702216822859075</v>
      </c>
      <c r="BN605" s="46" t="str">
        <f>IF(ISNUMBER(VLOOKUP($B605,Stats!$A$2:$AA$19,2,FALSE))=FALSE,"",IF(ISNUMBER(#REF!),(#REF!-VLOOKUP($B605,Stats!$A$2:$AA$19,13,FALSE))/VLOOKUP($B605,Stats!$A$2:$AA$19,27,FALSE),""))</f>
        <v/>
      </c>
      <c r="BO605" s="46" t="str">
        <f>IF(ISNUMBER(VLOOKUP($B605,Stats!$A$2:$AA$19,2,FALSE))=FALSE,"",IF(ISNUMBER(#REF!),(#REF!-VLOOKUP($B605,Stats!$A$2:$AA$19,14,FALSE))/VLOOKUP($B605,Stats!$A$2:$AB$19,28,FALSE),""))</f>
        <v/>
      </c>
      <c r="BP605" s="46"/>
      <c r="BQ605" s="46">
        <f>IF(ISNUMBER(VLOOKUP($B605,Stats!$A$2:$AA$19,2,FALSE))=FALSE,"",IF(ISNUMBER(BM605),BM605,(VLOOKUP($B605,Stats!$A$2:$AT$19,46,FALSE)-VLOOKUP($B605,Stats!$A$2:$AA$19,12,FALSE))/VLOOKUP($B605,Stats!$A$2:$AA$19,26,FALSE)))</f>
        <v>-0.37702216822859075</v>
      </c>
      <c r="BR605" s="51">
        <f t="shared" si="127"/>
        <v>-0.37702216822859075</v>
      </c>
      <c r="BS605" s="32" t="str">
        <f t="shared" si="122"/>
        <v>12774_201427</v>
      </c>
      <c r="BT605" s="53">
        <f t="shared" si="123"/>
        <v>1.3113096871942662E-2</v>
      </c>
    </row>
    <row r="606" spans="1:72" x14ac:dyDescent="0.15">
      <c r="A606" s="16">
        <v>12774</v>
      </c>
      <c r="B606" s="17">
        <v>201501</v>
      </c>
      <c r="C606" s="3">
        <v>0</v>
      </c>
      <c r="D606" s="23">
        <v>8.604737231680426E-3</v>
      </c>
      <c r="E606" s="18">
        <v>1.3361109931344489E-2</v>
      </c>
      <c r="F606" s="24">
        <v>2</v>
      </c>
      <c r="G606" s="24">
        <v>3</v>
      </c>
      <c r="H606" s="20">
        <v>1.5451051000691107E-2</v>
      </c>
      <c r="I606" s="20">
        <v>-7.323981203703922E-3</v>
      </c>
      <c r="J606" s="24">
        <v>1</v>
      </c>
      <c r="K606" s="24">
        <v>2</v>
      </c>
      <c r="L606" s="20">
        <v>2.1095484826054722E-2</v>
      </c>
      <c r="M606" s="20">
        <v>-1.1326567596955384E-2</v>
      </c>
      <c r="N606" s="19">
        <v>1.1035999999999999</v>
      </c>
      <c r="O606" s="19">
        <v>1</v>
      </c>
      <c r="P606" s="25">
        <v>42009</v>
      </c>
      <c r="Q606" s="20">
        <v>-1.2232693004711748E-2</v>
      </c>
      <c r="R606" s="25">
        <v>42013</v>
      </c>
      <c r="S606" s="25">
        <f>IF(ISNUMBER(R606),VLOOKUP(B606,Index!$B$3:$AB$18,27,FALSE),"")</f>
        <v>42013</v>
      </c>
      <c r="T606" s="25">
        <f>IF(ISNUMBER($R606),VLOOKUP($B606,Index!$B$21:$AB$36,27,FALSE),"")</f>
        <v>42013</v>
      </c>
      <c r="U606" s="25">
        <f>IF(ISNUMBER($R606),VLOOKUP($B606,Index!$B$39:$AB$54,27,FALSE),"")</f>
        <v>42011</v>
      </c>
      <c r="W606" s="18">
        <v>0.61954108068099067</v>
      </c>
      <c r="X606" s="19">
        <v>0.4</v>
      </c>
      <c r="Y606" s="18">
        <v>0.25350923670566727</v>
      </c>
      <c r="Z606" s="19">
        <f t="shared" si="124"/>
        <v>0</v>
      </c>
      <c r="AA606" s="21">
        <v>0.70342133399130369</v>
      </c>
      <c r="AB606" s="28"/>
      <c r="AC606" s="18">
        <v>0.3838311506513698</v>
      </c>
      <c r="AD606" s="19">
        <v>0.16000000000000003</v>
      </c>
      <c r="AE606" s="18">
        <v>6.4266933095090045E-2</v>
      </c>
      <c r="AF606" s="19">
        <f t="shared" si="125"/>
        <v>0</v>
      </c>
      <c r="AG606" s="21">
        <v>0.49480157311410522</v>
      </c>
      <c r="AH606" s="28"/>
      <c r="AK606" t="str">
        <f t="shared" si="130"/>
        <v/>
      </c>
      <c r="AL606" t="str">
        <f t="shared" si="130"/>
        <v/>
      </c>
      <c r="AM606" t="str">
        <f t="shared" si="130"/>
        <v/>
      </c>
      <c r="AN606" t="str">
        <f t="shared" si="130"/>
        <v/>
      </c>
      <c r="AO606" t="str">
        <f t="shared" si="130"/>
        <v/>
      </c>
      <c r="AP606" t="str">
        <f t="shared" si="130"/>
        <v/>
      </c>
      <c r="AQ606" t="str">
        <f t="shared" si="130"/>
        <v/>
      </c>
      <c r="AR606">
        <f t="shared" si="130"/>
        <v>0.70342133399130369</v>
      </c>
      <c r="AS606" t="str">
        <f t="shared" si="130"/>
        <v/>
      </c>
      <c r="AT606" t="str">
        <f t="shared" si="130"/>
        <v/>
      </c>
      <c r="AU606" t="str">
        <f t="shared" si="130"/>
        <v/>
      </c>
      <c r="AV606" t="str">
        <f t="shared" si="130"/>
        <v/>
      </c>
      <c r="AW606" t="str">
        <f t="shared" si="130"/>
        <v/>
      </c>
      <c r="AX606" t="str">
        <f t="shared" si="130"/>
        <v/>
      </c>
      <c r="AZ606" s="46">
        <f>IF(ISNUMBER(VLOOKUP($B606,Stats!$A$2:$AA$19,2,FALSE))=FALSE,"",IF(ISNUMBER(W606),(W606-VLOOKUP($B606,Stats!$A$2:$AA$19,2,FALSE))/VLOOKUP($B606,Stats!$A$2:$AA$19,16,FALSE),""))</f>
        <v>-0.32481593584090984</v>
      </c>
      <c r="BA606" s="46">
        <f>IF(ISNUMBER(VLOOKUP($B606,Stats!$A$2:$AA$19,2,FALSE))=FALSE,"",IF(ISNUMBER(X606),(X606-VLOOKUP($B606,Stats!$A$2:$AA$19,3,FALSE))/VLOOKUP($B606,Stats!$A$2:$AA$19,17,FALSE),""))</f>
        <v>-0.84220341465677562</v>
      </c>
      <c r="BB606" s="46"/>
      <c r="BC606" s="46"/>
      <c r="BD606" s="44">
        <f t="shared" si="121"/>
        <v>-0.58350967524884267</v>
      </c>
      <c r="BE606" s="46">
        <f>IF(ISNUMBER(VLOOKUP($B606,Stats!$A$2:$AA$19,2,FALSE))=FALSE,"",IF(ISNUMBER(Y606),(Y606-VLOOKUP($B606,Stats!$A$2:$AA$19,5,FALSE))/VLOOKUP($B606,Stats!$A$2:$AA$19,19,FALSE),""))</f>
        <v>8.7126067894133297E-2</v>
      </c>
      <c r="BF606" s="46"/>
      <c r="BG606" s="46"/>
      <c r="BH606" s="46">
        <f>IF(ISNUMBER(VLOOKUP($B606,Stats!$A$2:$AA$19,2,FALSE))=FALSE,"",IF(ISNUMBER(Z606),(Z606-VLOOKUP($B606,Stats!$A$2:$AA$19,8,FALSE))/VLOOKUP($B606,Stats!$A$2:$AA$19,22,FALSE),""))</f>
        <v>-0.58823842946080296</v>
      </c>
      <c r="BI606" s="46" t="str">
        <f>IF(ISNUMBER(VLOOKUP($B606,Stats!$A$2:$AA$19,2,FALSE))=FALSE,"",IF(ISNUMBER(#REF!),(#REF!-VLOOKUP($B606,Stats!$A$2:$AA$19,9,FALSE))/VLOOKUP($B606,Stats!$A$2:$AA$19,23,FALSE),""))</f>
        <v/>
      </c>
      <c r="BJ606" s="46" t="str">
        <f>IF(ISNUMBER(VLOOKUP($B606,Stats!$A$2:$AA$19,2,FALSE))=FALSE,"",IF(ISNUMBER(#REF!),(#REF!-VLOOKUP($B606,Stats!$A$2:$AA$19,10,FALSE))/VLOOKUP($B606,Stats!$A$2:$AA$19,24,FALSE),""))</f>
        <v/>
      </c>
      <c r="BK606" s="44">
        <f t="shared" si="126"/>
        <v>-0.23745977636413418</v>
      </c>
      <c r="BL606" s="46" t="str">
        <f>IF(ISNUMBER(VLOOKUP($B606,Stats!$A$2:$AA$19,2,FALSE))=FALSE,"",IF(ISNUMBER(#REF!),(#REF!-VLOOKUP($B606,Stats!$A$2:$AA$19,11,FALSE))/VLOOKUP($B606,Stats!$A$2:$AA$19,25,FALSE),""))</f>
        <v/>
      </c>
      <c r="BM606" s="46">
        <f>IF(ISNUMBER(VLOOKUP($B606,Stats!$A$2:$AA$19,2,FALSE))=FALSE,"",IF(ISNUMBER(AA606),(AA606-VLOOKUP($B606,Stats!$A$2:$AA$19,12,FALSE))/VLOOKUP($B606,Stats!$A$2:$AA$19,26,FALSE),""))</f>
        <v>-0.38444956900027266</v>
      </c>
      <c r="BN606" s="46" t="str">
        <f>IF(ISNUMBER(VLOOKUP($B606,Stats!$A$2:$AA$19,2,FALSE))=FALSE,"",IF(ISNUMBER(#REF!),(#REF!-VLOOKUP($B606,Stats!$A$2:$AA$19,13,FALSE))/VLOOKUP($B606,Stats!$A$2:$AA$19,27,FALSE),""))</f>
        <v/>
      </c>
      <c r="BO606" s="46" t="str">
        <f>IF(ISNUMBER(VLOOKUP($B606,Stats!$A$2:$AA$19,2,FALSE))=FALSE,"",IF(ISNUMBER(#REF!),(#REF!-VLOOKUP($B606,Stats!$A$2:$AA$19,14,FALSE))/VLOOKUP($B606,Stats!$A$2:$AB$19,28,FALSE),""))</f>
        <v/>
      </c>
      <c r="BP606" s="46"/>
      <c r="BQ606" s="46">
        <f>IF(ISNUMBER(VLOOKUP($B606,Stats!$A$2:$AA$19,2,FALSE))=FALSE,"",IF(ISNUMBER(BM606),BM606,(VLOOKUP($B606,Stats!$A$2:$AT$19,46,FALSE)-VLOOKUP($B606,Stats!$A$2:$AA$19,12,FALSE))/VLOOKUP($B606,Stats!$A$2:$AA$19,26,FALSE)))</f>
        <v>-0.38444956900027266</v>
      </c>
      <c r="BR606" s="51">
        <f t="shared" si="127"/>
        <v>-0.38444956900027266</v>
      </c>
      <c r="BS606" s="32" t="str">
        <f t="shared" si="122"/>
        <v>12774_201501</v>
      </c>
      <c r="BT606" s="53">
        <f t="shared" si="123"/>
        <v>-0.3360677146683036</v>
      </c>
    </row>
    <row r="607" spans="1:72" x14ac:dyDescent="0.15">
      <c r="A607" s="16">
        <v>12774</v>
      </c>
      <c r="B607" s="17">
        <v>201502</v>
      </c>
      <c r="C607" s="3">
        <v>0</v>
      </c>
      <c r="D607" s="23">
        <v>3.3391431978717634E-2</v>
      </c>
      <c r="E607" s="18">
        <v>9.6946668021109256E-3</v>
      </c>
      <c r="F607" s="24">
        <v>7</v>
      </c>
      <c r="G607" s="24">
        <v>3</v>
      </c>
      <c r="H607" s="20">
        <v>8.0307452413423321E-3</v>
      </c>
      <c r="I607" s="20">
        <v>-7.6313254571257483E-3</v>
      </c>
      <c r="J607" s="24">
        <v>3</v>
      </c>
      <c r="K607" s="24">
        <v>1</v>
      </c>
      <c r="L607" s="20">
        <v>1.7782236002188645E-2</v>
      </c>
      <c r="M607" s="20">
        <v>-1.0924981791696986E-2</v>
      </c>
      <c r="N607" s="19">
        <v>1.1349</v>
      </c>
      <c r="O607" s="19">
        <v>1.0371961250228476</v>
      </c>
      <c r="P607" s="25">
        <v>42026</v>
      </c>
      <c r="Q607" s="20">
        <v>-1.0924981791696986E-2</v>
      </c>
      <c r="R607" s="25">
        <v>42023</v>
      </c>
      <c r="S607" s="25">
        <f>IF(ISNUMBER(R607),VLOOKUP(B607,Index!$B$3:$AB$18,27,FALSE),"")</f>
        <v>42023</v>
      </c>
      <c r="T607" s="25">
        <f>IF(ISNUMBER($R607),VLOOKUP($B607,Index!$B$21:$AB$36,27,FALSE),"")</f>
        <v>42023</v>
      </c>
      <c r="U607" s="25">
        <f>IF(ISNUMBER($R607),VLOOKUP($B607,Index!$B$39:$AB$54,27,FALSE),"")</f>
        <v>42027</v>
      </c>
      <c r="W607" s="18">
        <v>1.001742959361529</v>
      </c>
      <c r="X607" s="19">
        <v>0.7</v>
      </c>
      <c r="Y607" s="18">
        <v>0.18394336950654841</v>
      </c>
      <c r="Z607" s="19">
        <f t="shared" si="124"/>
        <v>0</v>
      </c>
      <c r="AA607" s="21">
        <v>3.0564290737852953</v>
      </c>
      <c r="AB607" s="28"/>
      <c r="AC607" s="18">
        <v>1.0034889566303939</v>
      </c>
      <c r="AD607" s="19">
        <v>0.48999999999999994</v>
      </c>
      <c r="AE607" s="18">
        <v>3.3835163185422602E-2</v>
      </c>
      <c r="AF607" s="19">
        <f t="shared" si="125"/>
        <v>0</v>
      </c>
      <c r="AG607" s="21">
        <v>9.3417586830800374</v>
      </c>
      <c r="AH607" s="28"/>
      <c r="AK607" t="str">
        <f t="shared" si="130"/>
        <v/>
      </c>
      <c r="AL607" t="str">
        <f t="shared" si="130"/>
        <v/>
      </c>
      <c r="AM607" t="str">
        <f t="shared" si="130"/>
        <v/>
      </c>
      <c r="AN607" t="str">
        <f t="shared" si="130"/>
        <v/>
      </c>
      <c r="AO607" t="str">
        <f t="shared" si="130"/>
        <v/>
      </c>
      <c r="AP607" t="str">
        <f t="shared" si="130"/>
        <v/>
      </c>
      <c r="AQ607" t="str">
        <f t="shared" si="130"/>
        <v/>
      </c>
      <c r="AR607" t="str">
        <f t="shared" si="130"/>
        <v/>
      </c>
      <c r="AS607">
        <f t="shared" si="130"/>
        <v>3.0564290737852953</v>
      </c>
      <c r="AT607" t="str">
        <f t="shared" si="130"/>
        <v/>
      </c>
      <c r="AU607" t="str">
        <f t="shared" si="130"/>
        <v/>
      </c>
      <c r="AV607" t="str">
        <f t="shared" si="130"/>
        <v/>
      </c>
      <c r="AW607" t="str">
        <f t="shared" si="130"/>
        <v/>
      </c>
      <c r="AX607" t="str">
        <f t="shared" si="130"/>
        <v/>
      </c>
      <c r="AZ607" s="46">
        <f>IF(ISNUMBER(VLOOKUP($B607,Stats!$A$2:$AA$19,2,FALSE))=FALSE,"",IF(ISNUMBER(W607),(W607-VLOOKUP($B607,Stats!$A$2:$AA$19,2,FALSE))/VLOOKUP($B607,Stats!$A$2:$AA$19,16,FALSE),""))</f>
        <v>0.41976903628192458</v>
      </c>
      <c r="BA607" s="46">
        <f>IF(ISNUMBER(VLOOKUP($B607,Stats!$A$2:$AA$19,2,FALSE))=FALSE,"",IF(ISNUMBER(X607),(X607-VLOOKUP($B607,Stats!$A$2:$AA$19,3,FALSE))/VLOOKUP($B607,Stats!$A$2:$AA$19,17,FALSE),""))</f>
        <v>0.38056958571220034</v>
      </c>
      <c r="BB607" s="46"/>
      <c r="BC607" s="46"/>
      <c r="BD607" s="44">
        <f t="shared" si="121"/>
        <v>0.40016931099706243</v>
      </c>
      <c r="BE607" s="46">
        <f>IF(ISNUMBER(VLOOKUP($B607,Stats!$A$2:$AA$19,2,FALSE))=FALSE,"",IF(ISNUMBER(Y607),(Y607-VLOOKUP($B607,Stats!$A$2:$AA$19,5,FALSE))/VLOOKUP($B607,Stats!$A$2:$AA$19,19,FALSE),""))</f>
        <v>-0.58546470831007791</v>
      </c>
      <c r="BF607" s="46"/>
      <c r="BG607" s="46"/>
      <c r="BH607" s="46">
        <f>IF(ISNUMBER(VLOOKUP($B607,Stats!$A$2:$AA$19,2,FALSE))=FALSE,"",IF(ISNUMBER(Z607),(Z607-VLOOKUP($B607,Stats!$A$2:$AA$19,8,FALSE))/VLOOKUP($B607,Stats!$A$2:$AA$19,22,FALSE),""))</f>
        <v>-0.48836753916131515</v>
      </c>
      <c r="BI607" s="46" t="str">
        <f>IF(ISNUMBER(VLOOKUP($B607,Stats!$A$2:$AA$19,2,FALSE))=FALSE,"",IF(ISNUMBER(#REF!),(#REF!-VLOOKUP($B607,Stats!$A$2:$AA$19,9,FALSE))/VLOOKUP($B607,Stats!$A$2:$AA$19,23,FALSE),""))</f>
        <v/>
      </c>
      <c r="BJ607" s="46" t="str">
        <f>IF(ISNUMBER(VLOOKUP($B607,Stats!$A$2:$AA$19,2,FALSE))=FALSE,"",IF(ISNUMBER(#REF!),(#REF!-VLOOKUP($B607,Stats!$A$2:$AA$19,10,FALSE))/VLOOKUP($B607,Stats!$A$2:$AA$19,24,FALSE),""))</f>
        <v/>
      </c>
      <c r="BK607" s="44">
        <f t="shared" si="126"/>
        <v>0.26331503406865997</v>
      </c>
      <c r="BL607" s="46" t="str">
        <f>IF(ISNUMBER(VLOOKUP($B607,Stats!$A$2:$AA$19,2,FALSE))=FALSE,"",IF(ISNUMBER(#REF!),(#REF!-VLOOKUP($B607,Stats!$A$2:$AA$19,11,FALSE))/VLOOKUP($B607,Stats!$A$2:$AA$19,25,FALSE),""))</f>
        <v/>
      </c>
      <c r="BM607" s="46">
        <f>IF(ISNUMBER(VLOOKUP($B607,Stats!$A$2:$AA$19,2,FALSE))=FALSE,"",IF(ISNUMBER(AA607),(AA607-VLOOKUP($B607,Stats!$A$2:$AA$19,12,FALSE))/VLOOKUP($B607,Stats!$A$2:$AA$19,26,FALSE),""))</f>
        <v>6.7709886097839678E-2</v>
      </c>
      <c r="BN607" s="46" t="str">
        <f>IF(ISNUMBER(VLOOKUP($B607,Stats!$A$2:$AA$19,2,FALSE))=FALSE,"",IF(ISNUMBER(#REF!),(#REF!-VLOOKUP($B607,Stats!$A$2:$AA$19,13,FALSE))/VLOOKUP($B607,Stats!$A$2:$AA$19,27,FALSE),""))</f>
        <v/>
      </c>
      <c r="BO607" s="46" t="str">
        <f>IF(ISNUMBER(VLOOKUP($B607,Stats!$A$2:$AA$19,2,FALSE))=FALSE,"",IF(ISNUMBER(#REF!),(#REF!-VLOOKUP($B607,Stats!$A$2:$AA$19,14,FALSE))/VLOOKUP($B607,Stats!$A$2:$AB$19,28,FALSE),""))</f>
        <v/>
      </c>
      <c r="BP607" s="46"/>
      <c r="BQ607" s="46">
        <f>IF(ISNUMBER(VLOOKUP($B607,Stats!$A$2:$AA$19,2,FALSE))=FALSE,"",IF(ISNUMBER(BM607),BM607,(VLOOKUP($B607,Stats!$A$2:$AT$19,46,FALSE)-VLOOKUP($B607,Stats!$A$2:$AA$19,12,FALSE))/VLOOKUP($B607,Stats!$A$2:$AA$19,26,FALSE)))</f>
        <v>6.7709886097839678E-2</v>
      </c>
      <c r="BR607" s="51">
        <f t="shared" si="127"/>
        <v>6.7709886097839678E-2</v>
      </c>
      <c r="BS607" s="32" t="str">
        <f t="shared" si="122"/>
        <v>12774_201502</v>
      </c>
      <c r="BT607" s="53">
        <f t="shared" si="123"/>
        <v>0.2515648598601764</v>
      </c>
    </row>
    <row r="608" spans="1:72" x14ac:dyDescent="0.15">
      <c r="A608" s="16">
        <v>12774</v>
      </c>
      <c r="B608" s="17">
        <v>201503</v>
      </c>
      <c r="C608" s="3">
        <v>0</v>
      </c>
      <c r="D608" s="23">
        <v>3.2845095428317705E-3</v>
      </c>
      <c r="E608" s="18">
        <v>9.7765922418122375E-3</v>
      </c>
      <c r="F608" s="24">
        <v>4</v>
      </c>
      <c r="G608" s="24">
        <v>6</v>
      </c>
      <c r="H608" s="20">
        <v>7.5538301773904193E-3</v>
      </c>
      <c r="I608" s="20">
        <v>-4.4185838032580098E-3</v>
      </c>
      <c r="J608" s="24">
        <v>2</v>
      </c>
      <c r="K608" s="24">
        <v>3</v>
      </c>
      <c r="L608" s="20">
        <v>2.6897470039946692E-2</v>
      </c>
      <c r="M608" s="20">
        <v>-6.7307692307690958E-3</v>
      </c>
      <c r="N608" s="19">
        <v>1.1577</v>
      </c>
      <c r="O608" s="19">
        <v>1.0007780082987552</v>
      </c>
      <c r="P608" s="25">
        <v>42031</v>
      </c>
      <c r="Q608" s="20">
        <v>-2.3753994990066363E-2</v>
      </c>
      <c r="R608" s="25">
        <v>42041</v>
      </c>
      <c r="S608" s="25">
        <f>IF(ISNUMBER(R608),VLOOKUP(B608,Index!$B$3:$AB$18,27,FALSE),"")</f>
        <v>42041</v>
      </c>
      <c r="T608" s="25">
        <f>IF(ISNUMBER($R608),VLOOKUP($B608,Index!$B$21:$AB$36,27,FALSE),"")</f>
        <v>42041</v>
      </c>
      <c r="U608" s="25">
        <f>IF(ISNUMBER($R608),VLOOKUP($B608,Index!$B$39:$AB$54,27,FALSE),"")</f>
        <v>42034</v>
      </c>
      <c r="W608" s="18">
        <v>9.8535286284953116E-2</v>
      </c>
      <c r="X608" s="19">
        <v>0.4</v>
      </c>
      <c r="Y608" s="18">
        <v>0.18549779543315001</v>
      </c>
      <c r="Z608" s="19">
        <f t="shared" si="124"/>
        <v>0</v>
      </c>
      <c r="AA608" s="21">
        <v>0.13827187991768597</v>
      </c>
      <c r="AB608" s="28"/>
      <c r="AC608" s="18">
        <v>9.7092026432576695E-3</v>
      </c>
      <c r="AD608" s="19">
        <v>0.16000000000000003</v>
      </c>
      <c r="AE608" s="18">
        <v>3.4409432110558767E-2</v>
      </c>
      <c r="AF608" s="19">
        <f t="shared" si="125"/>
        <v>0</v>
      </c>
      <c r="AG608" s="21">
        <v>1.9119112775970969E-2</v>
      </c>
      <c r="AH608" s="28"/>
      <c r="AK608" t="str">
        <f t="shared" si="130"/>
        <v/>
      </c>
      <c r="AL608" t="str">
        <f t="shared" si="130"/>
        <v/>
      </c>
      <c r="AM608" t="str">
        <f t="shared" si="130"/>
        <v/>
      </c>
      <c r="AN608" t="str">
        <f t="shared" si="130"/>
        <v/>
      </c>
      <c r="AO608" t="str">
        <f t="shared" si="130"/>
        <v/>
      </c>
      <c r="AP608" t="str">
        <f t="shared" si="130"/>
        <v/>
      </c>
      <c r="AQ608" t="str">
        <f t="shared" si="130"/>
        <v/>
      </c>
      <c r="AR608" t="str">
        <f t="shared" si="130"/>
        <v/>
      </c>
      <c r="AS608" t="str">
        <f t="shared" si="130"/>
        <v/>
      </c>
      <c r="AT608">
        <f t="shared" si="130"/>
        <v>0.13827187991768597</v>
      </c>
      <c r="AU608" t="str">
        <f t="shared" si="130"/>
        <v/>
      </c>
      <c r="AV608" t="str">
        <f t="shared" si="130"/>
        <v/>
      </c>
      <c r="AW608" t="str">
        <f t="shared" si="130"/>
        <v/>
      </c>
      <c r="AX608" t="str">
        <f t="shared" si="130"/>
        <v/>
      </c>
      <c r="AZ608" s="46">
        <f>IF(ISNUMBER(VLOOKUP($B608,Stats!$A$2:$AA$19,2,FALSE))=FALSE,"",IF(ISNUMBER(W608),(W608-VLOOKUP($B608,Stats!$A$2:$AA$19,2,FALSE))/VLOOKUP($B608,Stats!$A$2:$AA$19,16,FALSE),""))</f>
        <v>0.73731150693585334</v>
      </c>
      <c r="BA608" s="46">
        <f>IF(ISNUMBER(VLOOKUP($B608,Stats!$A$2:$AA$19,2,FALSE))=FALSE,"",IF(ISNUMBER(X608),(X608-VLOOKUP($B608,Stats!$A$2:$AA$19,3,FALSE))/VLOOKUP($B608,Stats!$A$2:$AA$19,17,FALSE),""))</f>
        <v>0.14737287675573754</v>
      </c>
      <c r="BB608" s="46"/>
      <c r="BC608" s="46"/>
      <c r="BD608" s="44">
        <f t="shared" si="121"/>
        <v>0.44234219184579543</v>
      </c>
      <c r="BE608" s="46">
        <f>IF(ISNUMBER(VLOOKUP($B608,Stats!$A$2:$AA$19,2,FALSE))=FALSE,"",IF(ISNUMBER(Y608),(Y608-VLOOKUP($B608,Stats!$A$2:$AA$19,5,FALSE))/VLOOKUP($B608,Stats!$A$2:$AA$19,19,FALSE),""))</f>
        <v>0.28823034713286066</v>
      </c>
      <c r="BF608" s="46"/>
      <c r="BG608" s="46"/>
      <c r="BH608" s="46">
        <f>IF(ISNUMBER(VLOOKUP($B608,Stats!$A$2:$AA$19,2,FALSE))=FALSE,"",IF(ISNUMBER(Z608),(Z608-VLOOKUP($B608,Stats!$A$2:$AA$19,8,FALSE))/VLOOKUP($B608,Stats!$A$2:$AA$19,22,FALSE),""))</f>
        <v>-0.64412337137479436</v>
      </c>
      <c r="BI608" s="46" t="str">
        <f>IF(ISNUMBER(VLOOKUP($B608,Stats!$A$2:$AA$19,2,FALSE))=FALSE,"",IF(ISNUMBER(#REF!),(#REF!-VLOOKUP($B608,Stats!$A$2:$AA$19,9,FALSE))/VLOOKUP($B608,Stats!$A$2:$AA$19,23,FALSE),""))</f>
        <v/>
      </c>
      <c r="BJ608" s="46" t="str">
        <f>IF(ISNUMBER(VLOOKUP($B608,Stats!$A$2:$AA$19,2,FALSE))=FALSE,"",IF(ISNUMBER(#REF!),(#REF!-VLOOKUP($B608,Stats!$A$2:$AA$19,10,FALSE))/VLOOKUP($B608,Stats!$A$2:$AA$19,24,FALSE),""))</f>
        <v/>
      </c>
      <c r="BK608" s="44">
        <f t="shared" si="126"/>
        <v>-0.39499825440544079</v>
      </c>
      <c r="BL608" s="46" t="str">
        <f>IF(ISNUMBER(VLOOKUP($B608,Stats!$A$2:$AA$19,2,FALSE))=FALSE,"",IF(ISNUMBER(#REF!),(#REF!-VLOOKUP($B608,Stats!$A$2:$AA$19,11,FALSE))/VLOOKUP($B608,Stats!$A$2:$AA$19,25,FALSE),""))</f>
        <v/>
      </c>
      <c r="BM608" s="46">
        <f>IF(ISNUMBER(VLOOKUP($B608,Stats!$A$2:$AA$19,2,FALSE))=FALSE,"",IF(ISNUMBER(AA608),(AA608-VLOOKUP($B608,Stats!$A$2:$AA$19,12,FALSE))/VLOOKUP($B608,Stats!$A$2:$AA$19,26,FALSE),""))</f>
        <v>-0.52097328683502753</v>
      </c>
      <c r="BN608" s="46" t="str">
        <f>IF(ISNUMBER(VLOOKUP($B608,Stats!$A$2:$AA$19,2,FALSE))=FALSE,"",IF(ISNUMBER(#REF!),(#REF!-VLOOKUP($B608,Stats!$A$2:$AA$19,13,FALSE))/VLOOKUP($B608,Stats!$A$2:$AA$19,27,FALSE),""))</f>
        <v/>
      </c>
      <c r="BO608" s="46" t="str">
        <f>IF(ISNUMBER(VLOOKUP($B608,Stats!$A$2:$AA$19,2,FALSE))=FALSE,"",IF(ISNUMBER(#REF!),(#REF!-VLOOKUP($B608,Stats!$A$2:$AA$19,14,FALSE))/VLOOKUP($B608,Stats!$A$2:$AB$19,28,FALSE),""))</f>
        <v/>
      </c>
      <c r="BP608" s="46"/>
      <c r="BQ608" s="46">
        <f>IF(ISNUMBER(VLOOKUP($B608,Stats!$A$2:$AA$19,2,FALSE))=FALSE,"",IF(ISNUMBER(BM608),BM608,(VLOOKUP($B608,Stats!$A$2:$AT$19,46,FALSE)-VLOOKUP($B608,Stats!$A$2:$AA$19,12,FALSE))/VLOOKUP($B608,Stats!$A$2:$AA$19,26,FALSE)))</f>
        <v>-0.52097328683502753</v>
      </c>
      <c r="BR608" s="51">
        <f t="shared" si="127"/>
        <v>-0.52097328683502753</v>
      </c>
      <c r="BS608" s="32" t="str">
        <f t="shared" si="122"/>
        <v>12774_201503</v>
      </c>
      <c r="BT608" s="53">
        <f t="shared" si="123"/>
        <v>-0.25272517164111086</v>
      </c>
    </row>
    <row r="609" spans="1:72" x14ac:dyDescent="0.15">
      <c r="A609" s="16">
        <v>12774</v>
      </c>
      <c r="B609" s="17">
        <v>201504</v>
      </c>
      <c r="C609" s="3">
        <v>0</v>
      </c>
      <c r="D609" s="23">
        <v>1.3448947089010677E-2</v>
      </c>
      <c r="E609" s="18">
        <v>5.9261279174547691E-3</v>
      </c>
      <c r="F609" s="24">
        <v>5</v>
      </c>
      <c r="G609" s="24">
        <v>2</v>
      </c>
      <c r="H609" s="20">
        <v>4.6842214130580649E-3</v>
      </c>
      <c r="I609" s="20">
        <v>-4.9717238343729986E-3</v>
      </c>
      <c r="J609" s="24">
        <v>3</v>
      </c>
      <c r="K609" s="24">
        <v>1</v>
      </c>
      <c r="L609" s="20">
        <v>7.9295921924016355E-3</v>
      </c>
      <c r="M609" s="20">
        <v>-9.7691709172647023E-3</v>
      </c>
      <c r="N609" s="19">
        <v>1.1567000000000001</v>
      </c>
      <c r="O609" s="19">
        <v>1.0180425981341312</v>
      </c>
      <c r="P609" s="25">
        <v>42051</v>
      </c>
      <c r="Q609" s="20">
        <v>-9.7691709172647023E-3</v>
      </c>
      <c r="R609" s="25">
        <v>42052</v>
      </c>
      <c r="S609" s="25">
        <f>IF(ISNUMBER(R609),VLOOKUP(B609,Index!$B$3:$AB$18,27,FALSE),"")</f>
        <v>42044</v>
      </c>
      <c r="T609" s="25">
        <f>IF(ISNUMBER($R609),VLOOKUP($B609,Index!$B$21:$AB$36,27,FALSE),"")</f>
        <v>42044</v>
      </c>
      <c r="U609" s="25">
        <f>IF(ISNUMBER($R609),VLOOKUP($B609,Index!$B$39:$AB$54,27,FALSE),"")</f>
        <v>42052</v>
      </c>
      <c r="W609" s="18">
        <v>0.53795788356042706</v>
      </c>
      <c r="X609" s="19">
        <v>0.7142857142857143</v>
      </c>
      <c r="Y609" s="18">
        <v>0.11244037154800426</v>
      </c>
      <c r="Z609" s="19">
        <f t="shared" si="124"/>
        <v>8</v>
      </c>
      <c r="AA609" s="21">
        <v>1.3766723095450033</v>
      </c>
      <c r="AB609" s="28"/>
      <c r="AC609" s="18">
        <v>0.28939868448481398</v>
      </c>
      <c r="AD609" s="19">
        <v>0.51020408163265307</v>
      </c>
      <c r="AE609" s="18">
        <v>1.2642837153853247E-2</v>
      </c>
      <c r="AF609" s="19">
        <f t="shared" si="125"/>
        <v>64</v>
      </c>
      <c r="AG609" s="21">
        <v>1.8952266478679733</v>
      </c>
      <c r="AH609" s="28"/>
      <c r="AK609" t="str">
        <f t="shared" si="130"/>
        <v/>
      </c>
      <c r="AL609" t="str">
        <f t="shared" si="130"/>
        <v/>
      </c>
      <c r="AM609" t="str">
        <f t="shared" si="130"/>
        <v/>
      </c>
      <c r="AN609" t="str">
        <f t="shared" si="130"/>
        <v/>
      </c>
      <c r="AO609" t="str">
        <f t="shared" si="130"/>
        <v/>
      </c>
      <c r="AP609" t="str">
        <f t="shared" si="130"/>
        <v/>
      </c>
      <c r="AQ609" t="str">
        <f t="shared" si="130"/>
        <v/>
      </c>
      <c r="AR609" t="str">
        <f t="shared" si="130"/>
        <v/>
      </c>
      <c r="AS609" t="str">
        <f t="shared" si="130"/>
        <v/>
      </c>
      <c r="AT609" t="str">
        <f t="shared" si="130"/>
        <v/>
      </c>
      <c r="AU609">
        <f t="shared" si="130"/>
        <v>1.3766723095450033</v>
      </c>
      <c r="AV609" t="str">
        <f t="shared" si="130"/>
        <v/>
      </c>
      <c r="AW609" t="str">
        <f t="shared" si="130"/>
        <v/>
      </c>
      <c r="AX609" t="str">
        <f t="shared" si="130"/>
        <v/>
      </c>
      <c r="AZ609" s="46">
        <f>IF(ISNUMBER(VLOOKUP($B609,Stats!$A$2:$AA$19,2,FALSE))=FALSE,"",IF(ISNUMBER(W609),(W609-VLOOKUP($B609,Stats!$A$2:$AA$19,2,FALSE))/VLOOKUP($B609,Stats!$A$2:$AA$19,16,FALSE),""))</f>
        <v>-0.77377623017061536</v>
      </c>
      <c r="BA609" s="46">
        <f>IF(ISNUMBER(VLOOKUP($B609,Stats!$A$2:$AA$19,2,FALSE))=FALSE,"",IF(ISNUMBER(X609),(X609-VLOOKUP($B609,Stats!$A$2:$AA$19,3,FALSE))/VLOOKUP($B609,Stats!$A$2:$AA$19,17,FALSE),""))</f>
        <v>-0.99555450083898211</v>
      </c>
      <c r="BB609" s="46"/>
      <c r="BC609" s="46"/>
      <c r="BD609" s="44">
        <f t="shared" si="121"/>
        <v>-0.88466536550479868</v>
      </c>
      <c r="BE609" s="46">
        <f>IF(ISNUMBER(VLOOKUP($B609,Stats!$A$2:$AA$19,2,FALSE))=FALSE,"",IF(ISNUMBER(Y609),(Y609-VLOOKUP($B609,Stats!$A$2:$AA$19,5,FALSE))/VLOOKUP($B609,Stats!$A$2:$AA$19,19,FALSE),""))</f>
        <v>-1.5103028427608349E-2</v>
      </c>
      <c r="BF609" s="46"/>
      <c r="BG609" s="46"/>
      <c r="BH609" s="46">
        <f>IF(ISNUMBER(VLOOKUP($B609,Stats!$A$2:$AA$19,2,FALSE))=FALSE,"",IF(ISNUMBER(Z609),(Z609-VLOOKUP($B609,Stats!$A$2:$AA$19,8,FALSE))/VLOOKUP($B609,Stats!$A$2:$AA$19,22,FALSE),""))</f>
        <v>3.0532012749379223</v>
      </c>
      <c r="BI609" s="46" t="str">
        <f>IF(ISNUMBER(VLOOKUP($B609,Stats!$A$2:$AA$19,2,FALSE))=FALSE,"",IF(ISNUMBER(#REF!),(#REF!-VLOOKUP($B609,Stats!$A$2:$AA$19,9,FALSE))/VLOOKUP($B609,Stats!$A$2:$AA$19,23,FALSE),""))</f>
        <v/>
      </c>
      <c r="BJ609" s="46" t="str">
        <f>IF(ISNUMBER(VLOOKUP($B609,Stats!$A$2:$AA$19,2,FALSE))=FALSE,"",IF(ISNUMBER(#REF!),(#REF!-VLOOKUP($B609,Stats!$A$2:$AA$19,10,FALSE))/VLOOKUP($B609,Stats!$A$2:$AA$19,24,FALSE),""))</f>
        <v/>
      </c>
      <c r="BK609" s="44">
        <f t="shared" si="126"/>
        <v>0.91057211989932574</v>
      </c>
      <c r="BL609" s="46" t="str">
        <f>IF(ISNUMBER(VLOOKUP($B609,Stats!$A$2:$AA$19,2,FALSE))=FALSE,"",IF(ISNUMBER(#REF!),(#REF!-VLOOKUP($B609,Stats!$A$2:$AA$19,11,FALSE))/VLOOKUP($B609,Stats!$A$2:$AA$19,25,FALSE),""))</f>
        <v/>
      </c>
      <c r="BM609" s="46">
        <f>IF(ISNUMBER(VLOOKUP($B609,Stats!$A$2:$AA$19,2,FALSE))=FALSE,"",IF(ISNUMBER(AA609),(AA609-VLOOKUP($B609,Stats!$A$2:$AA$19,12,FALSE))/VLOOKUP($B609,Stats!$A$2:$AA$19,26,FALSE),""))</f>
        <v>-0.6359282059848218</v>
      </c>
      <c r="BN609" s="46" t="str">
        <f>IF(ISNUMBER(VLOOKUP($B609,Stats!$A$2:$AA$19,2,FALSE))=FALSE,"",IF(ISNUMBER(#REF!),(#REF!-VLOOKUP($B609,Stats!$A$2:$AA$19,13,FALSE))/VLOOKUP($B609,Stats!$A$2:$AA$19,27,FALSE),""))</f>
        <v/>
      </c>
      <c r="BO609" s="46" t="str">
        <f>IF(ISNUMBER(VLOOKUP($B609,Stats!$A$2:$AA$19,2,FALSE))=FALSE,"",IF(ISNUMBER(#REF!),(#REF!-VLOOKUP($B609,Stats!$A$2:$AA$19,14,FALSE))/VLOOKUP($B609,Stats!$A$2:$AB$19,28,FALSE),""))</f>
        <v/>
      </c>
      <c r="BP609" s="46"/>
      <c r="BQ609" s="46">
        <f>IF(ISNUMBER(VLOOKUP($B609,Stats!$A$2:$AA$19,2,FALSE))=FALSE,"",IF(ISNUMBER(BM609),BM609,(VLOOKUP($B609,Stats!$A$2:$AT$19,46,FALSE)-VLOOKUP($B609,Stats!$A$2:$AA$19,12,FALSE))/VLOOKUP($B609,Stats!$A$2:$AA$19,26,FALSE)))</f>
        <v>-0.6359282059848218</v>
      </c>
      <c r="BR609" s="51">
        <f t="shared" si="127"/>
        <v>-0.6359282059848218</v>
      </c>
      <c r="BS609" s="32" t="str">
        <f t="shared" si="122"/>
        <v>12774_201504</v>
      </c>
      <c r="BT609" s="53">
        <f t="shared" si="123"/>
        <v>0.24222455764167131</v>
      </c>
    </row>
    <row r="610" spans="1:72" x14ac:dyDescent="0.15">
      <c r="A610" s="16">
        <v>12774</v>
      </c>
      <c r="B610" s="17">
        <v>201505</v>
      </c>
      <c r="C610" s="3">
        <v>0</v>
      </c>
      <c r="D610" s="23">
        <v>-1.8683429369652393E-2</v>
      </c>
      <c r="E610" s="18">
        <v>6.1941541206809456E-3</v>
      </c>
      <c r="F610" s="24">
        <v>3</v>
      </c>
      <c r="G610" s="24">
        <v>5</v>
      </c>
      <c r="H610" s="20">
        <v>3.7869847821490055E-3</v>
      </c>
      <c r="I610" s="20">
        <v>-6.0128397183345063E-3</v>
      </c>
      <c r="J610" s="24">
        <v>1</v>
      </c>
      <c r="K610" s="24">
        <v>3</v>
      </c>
      <c r="L610" s="20">
        <v>6.1668575455906538E-3</v>
      </c>
      <c r="M610" s="20">
        <v>-1.2150349650349446E-2</v>
      </c>
      <c r="N610" s="19">
        <v>1.1439999999999999</v>
      </c>
      <c r="O610" s="19">
        <v>1.0078407188793939</v>
      </c>
      <c r="P610" s="25">
        <v>42065</v>
      </c>
      <c r="Q610" s="20">
        <v>-1.8531468531468476E-2</v>
      </c>
      <c r="R610" s="25">
        <v>42068</v>
      </c>
      <c r="S610" s="25">
        <f>IF(ISNUMBER(R610),VLOOKUP(B610,Index!$B$3:$AB$18,27,FALSE),"")</f>
        <v>42069</v>
      </c>
      <c r="T610" s="25">
        <f>IF(ISNUMBER($R610),VLOOKUP($B610,Index!$B$21:$AB$36,27,FALSE),"")</f>
        <v>42069</v>
      </c>
      <c r="U610" s="25">
        <f>IF(ISNUMBER($R610),VLOOKUP($B610,Index!$B$39:$AB$54,27,FALSE),"")</f>
        <v>42069</v>
      </c>
      <c r="W610" s="18">
        <v>-0.67260345730748616</v>
      </c>
      <c r="X610" s="19">
        <v>0.375</v>
      </c>
      <c r="Y610" s="18">
        <v>0.1175258111968156</v>
      </c>
      <c r="Z610" s="19">
        <f t="shared" si="124"/>
        <v>1</v>
      </c>
      <c r="AA610" s="21" t="s">
        <v>25</v>
      </c>
      <c r="AB610" s="28"/>
      <c r="AC610" s="18">
        <v>0.45239541078198336</v>
      </c>
      <c r="AD610" s="19">
        <v>0.140625</v>
      </c>
      <c r="AE610" s="18">
        <v>1.3812316297469547E-2</v>
      </c>
      <c r="AF610" s="19">
        <f t="shared" si="125"/>
        <v>1</v>
      </c>
      <c r="AG610" s="21" t="s">
        <v>25</v>
      </c>
      <c r="AH610" s="28"/>
      <c r="AK610" t="str">
        <f t="shared" si="130"/>
        <v/>
      </c>
      <c r="AL610" t="str">
        <f t="shared" si="130"/>
        <v/>
      </c>
      <c r="AM610" t="str">
        <f t="shared" si="130"/>
        <v/>
      </c>
      <c r="AN610" t="str">
        <f t="shared" si="130"/>
        <v/>
      </c>
      <c r="AO610" t="str">
        <f t="shared" si="130"/>
        <v/>
      </c>
      <c r="AP610" t="str">
        <f t="shared" si="130"/>
        <v/>
      </c>
      <c r="AQ610" t="str">
        <f t="shared" si="130"/>
        <v/>
      </c>
      <c r="AR610" t="str">
        <f t="shared" si="130"/>
        <v/>
      </c>
      <c r="AS610" t="str">
        <f t="shared" si="130"/>
        <v/>
      </c>
      <c r="AT610" t="str">
        <f t="shared" si="130"/>
        <v/>
      </c>
      <c r="AU610" t="str">
        <f t="shared" si="130"/>
        <v/>
      </c>
      <c r="AV610" t="str">
        <f t="shared" si="130"/>
        <v/>
      </c>
      <c r="AW610" t="str">
        <f t="shared" si="130"/>
        <v/>
      </c>
      <c r="AX610" t="str">
        <f t="shared" si="130"/>
        <v/>
      </c>
      <c r="AZ610" s="46">
        <f>IF(ISNUMBER(VLOOKUP($B610,Stats!$A$2:$AA$19,2,FALSE))=FALSE,"",IF(ISNUMBER(W610),(W610-VLOOKUP($B610,Stats!$A$2:$AA$19,2,FALSE))/VLOOKUP($B610,Stats!$A$2:$AA$19,16,FALSE),""))</f>
        <v>-1.023859067232554</v>
      </c>
      <c r="BA610" s="46">
        <f>IF(ISNUMBER(VLOOKUP($B610,Stats!$A$2:$AA$19,2,FALSE))=FALSE,"",IF(ISNUMBER(X610),(X610-VLOOKUP($B610,Stats!$A$2:$AA$19,3,FALSE))/VLOOKUP($B610,Stats!$A$2:$AA$19,17,FALSE),""))</f>
        <v>-1.4049664579676244</v>
      </c>
      <c r="BB610" s="46"/>
      <c r="BC610" s="46"/>
      <c r="BD610" s="44">
        <f t="shared" si="121"/>
        <v>-1.2144127626000891</v>
      </c>
      <c r="BE610" s="46">
        <f>IF(ISNUMBER(VLOOKUP($B610,Stats!$A$2:$AA$19,2,FALSE))=FALSE,"",IF(ISNUMBER(Y610),(Y610-VLOOKUP($B610,Stats!$A$2:$AA$19,5,FALSE))/VLOOKUP($B610,Stats!$A$2:$AA$19,19,FALSE),""))</f>
        <v>-0.46238307865559858</v>
      </c>
      <c r="BF610" s="46"/>
      <c r="BG610" s="46"/>
      <c r="BH610" s="46">
        <f>IF(ISNUMBER(VLOOKUP($B610,Stats!$A$2:$AA$19,2,FALSE))=FALSE,"",IF(ISNUMBER(Z610),(Z610-VLOOKUP($B610,Stats!$A$2:$AA$19,8,FALSE))/VLOOKUP($B610,Stats!$A$2:$AA$19,22,FALSE),""))</f>
        <v>-0.17907426474004937</v>
      </c>
      <c r="BI610" s="46" t="str">
        <f>IF(ISNUMBER(VLOOKUP($B610,Stats!$A$2:$AA$19,2,FALSE))=FALSE,"",IF(ISNUMBER(#REF!),(#REF!-VLOOKUP($B610,Stats!$A$2:$AA$19,9,FALSE))/VLOOKUP($B610,Stats!$A$2:$AA$19,23,FALSE),""))</f>
        <v/>
      </c>
      <c r="BJ610" s="46" t="str">
        <f>IF(ISNUMBER(VLOOKUP($B610,Stats!$A$2:$AA$19,2,FALSE))=FALSE,"",IF(ISNUMBER(#REF!),(#REF!-VLOOKUP($B610,Stats!$A$2:$AA$19,10,FALSE))/VLOOKUP($B610,Stats!$A$2:$AA$19,24,FALSE),""))</f>
        <v/>
      </c>
      <c r="BK610" s="44">
        <f t="shared" si="126"/>
        <v>0.2699458756369042</v>
      </c>
      <c r="BL610" s="46" t="str">
        <f>IF(ISNUMBER(VLOOKUP($B610,Stats!$A$2:$AA$19,2,FALSE))=FALSE,"",IF(ISNUMBER(#REF!),(#REF!-VLOOKUP($B610,Stats!$A$2:$AA$19,11,FALSE))/VLOOKUP($B610,Stats!$A$2:$AA$19,25,FALSE),""))</f>
        <v/>
      </c>
      <c r="BM610" s="46" t="str">
        <f>IF(ISNUMBER(VLOOKUP($B610,Stats!$A$2:$AA$19,2,FALSE))=FALSE,"",IF(ISNUMBER(AA610),(AA610-VLOOKUP($B610,Stats!$A$2:$AA$19,12,FALSE))/VLOOKUP($B610,Stats!$A$2:$AA$19,26,FALSE),""))</f>
        <v/>
      </c>
      <c r="BN610" s="46" t="str">
        <f>IF(ISNUMBER(VLOOKUP($B610,Stats!$A$2:$AA$19,2,FALSE))=FALSE,"",IF(ISNUMBER(#REF!),(#REF!-VLOOKUP($B610,Stats!$A$2:$AA$19,13,FALSE))/VLOOKUP($B610,Stats!$A$2:$AA$19,27,FALSE),""))</f>
        <v/>
      </c>
      <c r="BO610" s="46" t="str">
        <f>IF(ISNUMBER(VLOOKUP($B610,Stats!$A$2:$AA$19,2,FALSE))=FALSE,"",IF(ISNUMBER(#REF!),(#REF!-VLOOKUP($B610,Stats!$A$2:$AA$19,14,FALSE))/VLOOKUP($B610,Stats!$A$2:$AB$19,28,FALSE),""))</f>
        <v/>
      </c>
      <c r="BP610" s="46"/>
      <c r="BQ610" s="46">
        <f>IF(ISNUMBER(VLOOKUP($B610,Stats!$A$2:$AA$19,2,FALSE))=FALSE,"",IF(ISNUMBER(BM610),BM610,(VLOOKUP($B610,Stats!$A$2:$AT$19,46,FALSE)-VLOOKUP($B610,Stats!$A$2:$AA$19,12,FALSE))/VLOOKUP($B610,Stats!$A$2:$AA$19,26,FALSE)))</f>
        <v>-0.36655208107354165</v>
      </c>
      <c r="BR610" s="51">
        <f t="shared" si="127"/>
        <v>-0.36655208107354165</v>
      </c>
      <c r="BS610" s="32" t="str">
        <f t="shared" si="122"/>
        <v>12774_201505</v>
      </c>
      <c r="BT610" s="53">
        <f t="shared" si="123"/>
        <v>-0.15422544335258365</v>
      </c>
    </row>
    <row r="611" spans="1:72" x14ac:dyDescent="0.15">
      <c r="A611" s="16">
        <v>12774</v>
      </c>
      <c r="B611" s="17">
        <v>201506</v>
      </c>
      <c r="C611" s="3">
        <v>0</v>
      </c>
      <c r="D611" s="23">
        <v>6.6103202846975018E-2</v>
      </c>
      <c r="E611" s="18">
        <v>7.5175152175997314E-3</v>
      </c>
      <c r="F611" s="24">
        <v>9</v>
      </c>
      <c r="G611" s="24">
        <v>1</v>
      </c>
      <c r="H611" s="20">
        <v>8.0069963137242937E-3</v>
      </c>
      <c r="I611" s="20">
        <v>-7.594489579654029E-3</v>
      </c>
      <c r="J611" s="24">
        <v>7</v>
      </c>
      <c r="K611" s="24">
        <v>1</v>
      </c>
      <c r="L611" s="20">
        <v>1.6977334383477594E-2</v>
      </c>
      <c r="M611" s="20">
        <v>-7.594489579654029E-3</v>
      </c>
      <c r="N611" s="19">
        <v>1.1982999999999999</v>
      </c>
      <c r="O611" s="19">
        <v>1.0595985498275708</v>
      </c>
      <c r="P611" s="25">
        <v>42083</v>
      </c>
      <c r="Q611" s="20">
        <v>-7.594489579654029E-3</v>
      </c>
      <c r="R611" s="25">
        <v>42074</v>
      </c>
      <c r="S611" s="25">
        <f>IF(ISNUMBER(R611),VLOOKUP(B611,Index!$B$3:$AB$18,27,FALSE),"")</f>
        <v>42073</v>
      </c>
      <c r="T611" s="25">
        <f>IF(ISNUMBER($R611),VLOOKUP($B611,Index!$B$21:$AB$36,27,FALSE),"")</f>
        <v>42075</v>
      </c>
      <c r="U611" s="25">
        <f>IF(ISNUMBER($R611),VLOOKUP($B611,Index!$B$39:$AB$54,27,FALSE),"")</f>
        <v>42075</v>
      </c>
      <c r="W611" s="18">
        <v>1.9830960854092505</v>
      </c>
      <c r="X611" s="19">
        <v>0.9</v>
      </c>
      <c r="Y611" s="18">
        <v>0.14263482259554877</v>
      </c>
      <c r="Z611" s="19">
        <f t="shared" si="124"/>
        <v>1</v>
      </c>
      <c r="AA611" s="21">
        <v>8.7041008027805322</v>
      </c>
      <c r="AB611" s="28"/>
      <c r="AC611" s="18">
        <v>3.9326700839654936</v>
      </c>
      <c r="AD611" s="19">
        <v>0.81</v>
      </c>
      <c r="AE611" s="18">
        <v>2.0344692616863669E-2</v>
      </c>
      <c r="AF611" s="19">
        <f t="shared" si="125"/>
        <v>1</v>
      </c>
      <c r="AG611" s="21">
        <v>75.761370784964711</v>
      </c>
      <c r="AH611" s="28"/>
      <c r="AK611" t="str">
        <f t="shared" si="130"/>
        <v/>
      </c>
      <c r="AL611" t="str">
        <f t="shared" si="130"/>
        <v/>
      </c>
      <c r="AM611" t="str">
        <f t="shared" si="130"/>
        <v/>
      </c>
      <c r="AN611" t="str">
        <f t="shared" si="130"/>
        <v/>
      </c>
      <c r="AO611" t="str">
        <f t="shared" si="130"/>
        <v/>
      </c>
      <c r="AP611" t="str">
        <f t="shared" si="130"/>
        <v/>
      </c>
      <c r="AQ611" t="str">
        <f t="shared" si="130"/>
        <v/>
      </c>
      <c r="AR611" t="str">
        <f t="shared" si="130"/>
        <v/>
      </c>
      <c r="AS611" t="str">
        <f t="shared" si="130"/>
        <v/>
      </c>
      <c r="AT611" t="str">
        <f t="shared" si="130"/>
        <v/>
      </c>
      <c r="AU611" t="str">
        <f t="shared" si="130"/>
        <v/>
      </c>
      <c r="AV611" t="str">
        <f t="shared" si="130"/>
        <v/>
      </c>
      <c r="AW611">
        <f t="shared" si="130"/>
        <v>8.7041008027805322</v>
      </c>
      <c r="AX611" t="str">
        <f t="shared" si="130"/>
        <v/>
      </c>
      <c r="AZ611" s="46">
        <f>IF(ISNUMBER(VLOOKUP($B611,Stats!$A$2:$AA$19,2,FALSE))=FALSE,"",IF(ISNUMBER(W611),(W611-VLOOKUP($B611,Stats!$A$2:$AA$19,2,FALSE))/VLOOKUP($B611,Stats!$A$2:$AA$19,16,FALSE),""))</f>
        <v>2.9349181807465936E-2</v>
      </c>
      <c r="BA611" s="46">
        <f>IF(ISNUMBER(VLOOKUP($B611,Stats!$A$2:$AA$19,2,FALSE))=FALSE,"",IF(ISNUMBER(X611),(X611-VLOOKUP($B611,Stats!$A$2:$AA$19,3,FALSE))/VLOOKUP($B611,Stats!$A$2:$AA$19,17,FALSE),""))</f>
        <v>0.77618004453973322</v>
      </c>
      <c r="BB611" s="46"/>
      <c r="BC611" s="46"/>
      <c r="BD611" s="44">
        <f t="shared" si="121"/>
        <v>0.40276461317359957</v>
      </c>
      <c r="BE611" s="46">
        <f>IF(ISNUMBER(VLOOKUP($B611,Stats!$A$2:$AA$19,2,FALSE))=FALSE,"",IF(ISNUMBER(Y611),(Y611-VLOOKUP($B611,Stats!$A$2:$AA$19,5,FALSE))/VLOOKUP($B611,Stats!$A$2:$AA$19,19,FALSE),""))</f>
        <v>-9.5531286505165618E-3</v>
      </c>
      <c r="BF611" s="46"/>
      <c r="BG611" s="46"/>
      <c r="BH611" s="46">
        <f>IF(ISNUMBER(VLOOKUP($B611,Stats!$A$2:$AA$19,2,FALSE))=FALSE,"",IF(ISNUMBER(Z611),(Z611-VLOOKUP($B611,Stats!$A$2:$AA$19,8,FALSE))/VLOOKUP($B611,Stats!$A$2:$AA$19,22,FALSE),""))</f>
        <v>-0.73808297609062268</v>
      </c>
      <c r="BI611" s="46" t="str">
        <f>IF(ISNUMBER(VLOOKUP($B611,Stats!$A$2:$AA$19,2,FALSE))=FALSE,"",IF(ISNUMBER(#REF!),(#REF!-VLOOKUP($B611,Stats!$A$2:$AA$19,9,FALSE))/VLOOKUP($B611,Stats!$A$2:$AA$19,23,FALSE),""))</f>
        <v/>
      </c>
      <c r="BJ611" s="46" t="str">
        <f>IF(ISNUMBER(VLOOKUP($B611,Stats!$A$2:$AA$19,2,FALSE))=FALSE,"",IF(ISNUMBER(#REF!),(#REF!-VLOOKUP($B611,Stats!$A$2:$AA$19,10,FALSE))/VLOOKUP($B611,Stats!$A$2:$AA$19,24,FALSE),""))</f>
        <v/>
      </c>
      <c r="BK611" s="44">
        <f t="shared" si="126"/>
        <v>-0.21473770277182522</v>
      </c>
      <c r="BL611" s="46" t="str">
        <f>IF(ISNUMBER(VLOOKUP($B611,Stats!$A$2:$AA$19,2,FALSE))=FALSE,"",IF(ISNUMBER(#REF!),(#REF!-VLOOKUP($B611,Stats!$A$2:$AA$19,11,FALSE))/VLOOKUP($B611,Stats!$A$2:$AA$19,25,FALSE),""))</f>
        <v/>
      </c>
      <c r="BM611" s="46">
        <f>IF(ISNUMBER(VLOOKUP($B611,Stats!$A$2:$AA$19,2,FALSE))=FALSE,"",IF(ISNUMBER(AA611),(AA611-VLOOKUP($B611,Stats!$A$2:$AA$19,12,FALSE))/VLOOKUP($B611,Stats!$A$2:$AA$19,26,FALSE),""))</f>
        <v>-0.22715894921024135</v>
      </c>
      <c r="BN611" s="46" t="str">
        <f>IF(ISNUMBER(VLOOKUP($B611,Stats!$A$2:$AA$19,2,FALSE))=FALSE,"",IF(ISNUMBER(#REF!),(#REF!-VLOOKUP($B611,Stats!$A$2:$AA$19,13,FALSE))/VLOOKUP($B611,Stats!$A$2:$AA$19,27,FALSE),""))</f>
        <v/>
      </c>
      <c r="BO611" s="46" t="str">
        <f>IF(ISNUMBER(VLOOKUP($B611,Stats!$A$2:$AA$19,2,FALSE))=FALSE,"",IF(ISNUMBER(#REF!),(#REF!-VLOOKUP($B611,Stats!$A$2:$AA$19,14,FALSE))/VLOOKUP($B611,Stats!$A$2:$AB$19,28,FALSE),""))</f>
        <v/>
      </c>
      <c r="BP611" s="46"/>
      <c r="BQ611" s="46">
        <f>IF(ISNUMBER(VLOOKUP($B611,Stats!$A$2:$AA$19,2,FALSE))=FALSE,"",IF(ISNUMBER(BM611),BM611,(VLOOKUP($B611,Stats!$A$2:$AT$19,46,FALSE)-VLOOKUP($B611,Stats!$A$2:$AA$19,12,FALSE))/VLOOKUP($B611,Stats!$A$2:$AA$19,26,FALSE)))</f>
        <v>-0.22715894921024135</v>
      </c>
      <c r="BR611" s="51">
        <f t="shared" si="127"/>
        <v>-0.22715894921024135</v>
      </c>
      <c r="BS611" s="32" t="str">
        <f t="shared" si="122"/>
        <v>12774_201506</v>
      </c>
      <c r="BT611" s="53">
        <f t="shared" si="123"/>
        <v>-9.3721488870423475E-2</v>
      </c>
    </row>
    <row r="612" spans="1:72" x14ac:dyDescent="0.15">
      <c r="A612" s="16">
        <v>12774</v>
      </c>
      <c r="B612" s="17">
        <v>201507</v>
      </c>
      <c r="C612" s="3">
        <v>0</v>
      </c>
      <c r="D612" s="23">
        <v>2.4952015355086399E-2</v>
      </c>
      <c r="E612" s="18">
        <v>1.4839495732098357E-2</v>
      </c>
      <c r="F612" s="24">
        <v>3</v>
      </c>
      <c r="G612" s="24">
        <v>2</v>
      </c>
      <c r="H612" s="20">
        <v>1.4013357268842416E-2</v>
      </c>
      <c r="I612" s="20">
        <v>-8.446981553290045E-3</v>
      </c>
      <c r="J612" s="24">
        <v>2</v>
      </c>
      <c r="K612" s="24">
        <v>2</v>
      </c>
      <c r="L612" s="20">
        <v>2.1697404656596975E-2</v>
      </c>
      <c r="M612" s="20">
        <v>-1.6090104585679832E-2</v>
      </c>
      <c r="N612" s="19">
        <v>1.244</v>
      </c>
      <c r="O612" s="19">
        <v>1.0160908274115821</v>
      </c>
      <c r="P612" s="25">
        <v>42087</v>
      </c>
      <c r="Q612" s="20">
        <v>-1.6881028938906639E-2</v>
      </c>
      <c r="R612" s="25">
        <v>42089</v>
      </c>
      <c r="S612" s="25">
        <f>IF(ISNUMBER(R612),VLOOKUP(B612,Index!$B$3:$AB$18,27,FALSE),"")</f>
        <v>42088</v>
      </c>
      <c r="T612" s="25">
        <f>IF(ISNUMBER($R612),VLOOKUP($B612,Index!$B$21:$AB$36,27,FALSE),"")</f>
        <v>42089</v>
      </c>
      <c r="U612" s="25">
        <f>IF(ISNUMBER($R612),VLOOKUP($B612,Index!$B$39:$AB$54,27,FALSE),"")</f>
        <v>42089</v>
      </c>
      <c r="W612" s="18">
        <v>1.7965451055662207</v>
      </c>
      <c r="X612" s="19">
        <v>0.6</v>
      </c>
      <c r="Y612" s="18">
        <v>0.28155963505067189</v>
      </c>
      <c r="Z612" s="19">
        <f t="shared" si="124"/>
        <v>1</v>
      </c>
      <c r="AA612" s="21">
        <v>1.4781098619870328</v>
      </c>
      <c r="AB612" s="28"/>
      <c r="AC612" s="18">
        <v>3.2275743163339432</v>
      </c>
      <c r="AD612" s="19">
        <v>0.36</v>
      </c>
      <c r="AE612" s="18">
        <v>7.9275828089867537E-2</v>
      </c>
      <c r="AF612" s="19">
        <f t="shared" si="125"/>
        <v>1</v>
      </c>
      <c r="AG612" s="21">
        <v>2.1848087641033249</v>
      </c>
      <c r="AH612" s="28"/>
      <c r="AK612" t="str">
        <f t="shared" si="130"/>
        <v/>
      </c>
      <c r="AL612" t="str">
        <f t="shared" si="130"/>
        <v/>
      </c>
      <c r="AM612" t="str">
        <f t="shared" si="130"/>
        <v/>
      </c>
      <c r="AN612" t="str">
        <f t="shared" si="130"/>
        <v/>
      </c>
      <c r="AO612" t="str">
        <f t="shared" si="130"/>
        <v/>
      </c>
      <c r="AP612" t="str">
        <f t="shared" si="130"/>
        <v/>
      </c>
      <c r="AQ612" t="str">
        <f t="shared" si="130"/>
        <v/>
      </c>
      <c r="AR612" t="str">
        <f t="shared" si="130"/>
        <v/>
      </c>
      <c r="AS612" t="str">
        <f t="shared" si="130"/>
        <v/>
      </c>
      <c r="AT612" t="str">
        <f t="shared" si="130"/>
        <v/>
      </c>
      <c r="AU612" t="str">
        <f t="shared" si="130"/>
        <v/>
      </c>
      <c r="AV612" t="str">
        <f t="shared" si="130"/>
        <v/>
      </c>
      <c r="AW612" t="str">
        <f t="shared" si="130"/>
        <v/>
      </c>
      <c r="AX612">
        <f t="shared" si="130"/>
        <v>1.4781098619870328</v>
      </c>
      <c r="AZ612" s="46">
        <f>IF(ISNUMBER(VLOOKUP($B612,Stats!$A$2:$AA$19,2,FALSE))=FALSE,"",IF(ISNUMBER(W612),(W612-VLOOKUP($B612,Stats!$A$2:$AA$19,2,FALSE))/VLOOKUP($B612,Stats!$A$2:$AA$19,16,FALSE),""))</f>
        <v>0.24371280829681599</v>
      </c>
      <c r="BA612" s="46">
        <f>IF(ISNUMBER(VLOOKUP($B612,Stats!$A$2:$AA$19,2,FALSE))=FALSE,"",IF(ISNUMBER(X612),(X612-VLOOKUP($B612,Stats!$A$2:$AA$19,3,FALSE))/VLOOKUP($B612,Stats!$A$2:$AA$19,17,FALSE),""))</f>
        <v>-0.37879956534795695</v>
      </c>
      <c r="BB612" s="46"/>
      <c r="BC612" s="46"/>
      <c r="BD612" s="44">
        <f t="shared" si="121"/>
        <v>-6.7543378525570477E-2</v>
      </c>
      <c r="BE612" s="46">
        <f>IF(ISNUMBER(VLOOKUP($B612,Stats!$A$2:$AA$19,2,FALSE))=FALSE,"",IF(ISNUMBER(Y612),(Y612-VLOOKUP($B612,Stats!$A$2:$AA$19,5,FALSE))/VLOOKUP($B612,Stats!$A$2:$AA$19,19,FALSE),""))</f>
        <v>0.62576736386800813</v>
      </c>
      <c r="BF612" s="46"/>
      <c r="BG612" s="46"/>
      <c r="BH612" s="46">
        <f>IF(ISNUMBER(VLOOKUP($B612,Stats!$A$2:$AA$19,2,FALSE))=FALSE,"",IF(ISNUMBER(Z612),(Z612-VLOOKUP($B612,Stats!$A$2:$AA$19,8,FALSE))/VLOOKUP($B612,Stats!$A$2:$AA$19,22,FALSE),""))</f>
        <v>-0.22777854907483192</v>
      </c>
      <c r="BI612" s="46" t="str">
        <f>IF(ISNUMBER(VLOOKUP($B612,Stats!$A$2:$AA$19,2,FALSE))=FALSE,"",IF(ISNUMBER(#REF!),(#REF!-VLOOKUP($B612,Stats!$A$2:$AA$19,9,FALSE))/VLOOKUP($B612,Stats!$A$2:$AA$19,23,FALSE),""))</f>
        <v/>
      </c>
      <c r="BJ612" s="46" t="str">
        <f>IF(ISNUMBER(VLOOKUP($B612,Stats!$A$2:$AA$19,2,FALSE))=FALSE,"",IF(ISNUMBER(#REF!),(#REF!-VLOOKUP($B612,Stats!$A$2:$AA$19,10,FALSE))/VLOOKUP($B612,Stats!$A$2:$AA$19,24,FALSE),""))</f>
        <v/>
      </c>
      <c r="BK612" s="44">
        <f t="shared" si="126"/>
        <v>-0.50637071943005529</v>
      </c>
      <c r="BL612" s="46" t="str">
        <f>IF(ISNUMBER(VLOOKUP($B612,Stats!$A$2:$AA$19,2,FALSE))=FALSE,"",IF(ISNUMBER(#REF!),(#REF!-VLOOKUP($B612,Stats!$A$2:$AA$19,11,FALSE))/VLOOKUP($B612,Stats!$A$2:$AA$19,25,FALSE),""))</f>
        <v/>
      </c>
      <c r="BM612" s="46">
        <f>IF(ISNUMBER(VLOOKUP($B612,Stats!$A$2:$AA$19,2,FALSE))=FALSE,"",IF(ISNUMBER(AA612),(AA612-VLOOKUP($B612,Stats!$A$2:$AA$19,12,FALSE))/VLOOKUP($B612,Stats!$A$2:$AA$19,26,FALSE),""))</f>
        <v>-0.35483645349423226</v>
      </c>
      <c r="BN612" s="46" t="str">
        <f>IF(ISNUMBER(VLOOKUP($B612,Stats!$A$2:$AA$19,2,FALSE))=FALSE,"",IF(ISNUMBER(#REF!),(#REF!-VLOOKUP($B612,Stats!$A$2:$AA$19,13,FALSE))/VLOOKUP($B612,Stats!$A$2:$AA$19,27,FALSE),""))</f>
        <v/>
      </c>
      <c r="BO612" s="46" t="str">
        <f>IF(ISNUMBER(VLOOKUP($B612,Stats!$A$2:$AA$19,2,FALSE))=FALSE,"",IF(ISNUMBER(#REF!),(#REF!-VLOOKUP($B612,Stats!$A$2:$AA$19,14,FALSE))/VLOOKUP($B612,Stats!$A$2:$AB$19,28,FALSE),""))</f>
        <v/>
      </c>
      <c r="BP612" s="46"/>
      <c r="BQ612" s="46">
        <f>IF(ISNUMBER(VLOOKUP($B612,Stats!$A$2:$AA$19,2,FALSE))=FALSE,"",IF(ISNUMBER(BM612),BM612,(VLOOKUP($B612,Stats!$A$2:$AT$19,46,FALSE)-VLOOKUP($B612,Stats!$A$2:$AA$19,12,FALSE))/VLOOKUP($B612,Stats!$A$2:$AA$19,26,FALSE)))</f>
        <v>-0.35483645349423226</v>
      </c>
      <c r="BR612" s="51">
        <f t="shared" si="127"/>
        <v>-0.35483645349423226</v>
      </c>
      <c r="BS612" s="32" t="str">
        <f t="shared" si="122"/>
        <v>12774_201507</v>
      </c>
      <c r="BT612" s="53">
        <f t="shared" si="123"/>
        <v>-0.38829839806199373</v>
      </c>
    </row>
    <row r="613" spans="1:72" x14ac:dyDescent="0.15">
      <c r="S613" t="str">
        <f>IF(ISNUMBER(R613),VLOOKUP(B613,Index!$B$3:$AB$18,27,FALSE),"")</f>
        <v/>
      </c>
      <c r="T613" t="str">
        <f>IF(ISNUMBER($R613),VLOOKUP($B613,Index!$B$21:$AB$36,27,FALSE),"")</f>
        <v/>
      </c>
      <c r="U613" t="str">
        <f>IF(ISNUMBER($R613),VLOOKUP($B613,Index!$B$39:$AB$54,27,FALSE),"")</f>
        <v/>
      </c>
      <c r="Z613" t="str">
        <f t="shared" si="124"/>
        <v/>
      </c>
      <c r="AA613" t="s">
        <v>25</v>
      </c>
      <c r="AF613" t="str">
        <f t="shared" si="125"/>
        <v/>
      </c>
      <c r="AG613" t="s">
        <v>25</v>
      </c>
      <c r="AK613" t="str">
        <f t="shared" ref="AK613:AX622" si="131">IF($B613=AK$2,$AA613,"")</f>
        <v/>
      </c>
      <c r="AL613" t="str">
        <f t="shared" si="131"/>
        <v/>
      </c>
      <c r="AM613" t="str">
        <f t="shared" si="131"/>
        <v/>
      </c>
      <c r="AN613" t="str">
        <f t="shared" si="131"/>
        <v/>
      </c>
      <c r="AO613" t="str">
        <f t="shared" si="131"/>
        <v/>
      </c>
      <c r="AP613" t="str">
        <f t="shared" si="131"/>
        <v/>
      </c>
      <c r="AQ613" t="str">
        <f t="shared" si="131"/>
        <v/>
      </c>
      <c r="AR613" t="str">
        <f t="shared" si="131"/>
        <v/>
      </c>
      <c r="AS613" t="str">
        <f t="shared" si="131"/>
        <v/>
      </c>
      <c r="AT613" t="str">
        <f t="shared" si="131"/>
        <v/>
      </c>
      <c r="AU613" t="str">
        <f t="shared" si="131"/>
        <v/>
      </c>
      <c r="AV613" t="str">
        <f t="shared" si="131"/>
        <v/>
      </c>
      <c r="AW613" t="str">
        <f t="shared" si="131"/>
        <v/>
      </c>
      <c r="AX613" t="str">
        <f t="shared" si="131"/>
        <v/>
      </c>
      <c r="AZ613" s="46" t="str">
        <f>IF(ISNUMBER(VLOOKUP($B613,Stats!$A$2:$AA$19,2,FALSE))=FALSE,"",IF(ISNUMBER(W613),(W613-VLOOKUP($B613,Stats!$A$2:$AA$19,2,FALSE))/VLOOKUP($B613,Stats!$A$2:$AA$19,16,FALSE),""))</f>
        <v/>
      </c>
      <c r="BA613" s="46" t="str">
        <f>IF(ISNUMBER(VLOOKUP($B613,Stats!$A$2:$AA$19,2,FALSE))=FALSE,"",IF(ISNUMBER(X613),(X613-VLOOKUP($B613,Stats!$A$2:$AA$19,3,FALSE))/VLOOKUP($B613,Stats!$A$2:$AA$19,17,FALSE),""))</f>
        <v/>
      </c>
      <c r="BB613" s="46"/>
      <c r="BC613" s="46"/>
      <c r="BD613" s="44" t="str">
        <f t="shared" si="121"/>
        <v/>
      </c>
      <c r="BE613" s="46" t="str">
        <f>IF(ISNUMBER(VLOOKUP($B613,Stats!$A$2:$AA$19,2,FALSE))=FALSE,"",IF(ISNUMBER(Y613),(Y613-VLOOKUP($B613,Stats!$A$2:$AA$19,5,FALSE))/VLOOKUP($B613,Stats!$A$2:$AA$19,19,FALSE),""))</f>
        <v/>
      </c>
      <c r="BF613" s="46"/>
      <c r="BG613" s="46"/>
      <c r="BH613" s="46" t="str">
        <f>IF(ISNUMBER(VLOOKUP($B613,Stats!$A$2:$AA$19,2,FALSE))=FALSE,"",IF(ISNUMBER(Z613),(Z613-VLOOKUP($B613,Stats!$A$2:$AA$19,8,FALSE))/VLOOKUP($B613,Stats!$A$2:$AA$19,22,FALSE),""))</f>
        <v/>
      </c>
      <c r="BI613" s="46" t="str">
        <f>IF(ISNUMBER(VLOOKUP($B613,Stats!$A$2:$AA$19,2,FALSE))=FALSE,"",IF(ISNUMBER(#REF!),(#REF!-VLOOKUP($B613,Stats!$A$2:$AA$19,9,FALSE))/VLOOKUP($B613,Stats!$A$2:$AA$19,23,FALSE),""))</f>
        <v/>
      </c>
      <c r="BJ613" s="46" t="str">
        <f>IF(ISNUMBER(VLOOKUP($B613,Stats!$A$2:$AA$19,2,FALSE))=FALSE,"",IF(ISNUMBER(#REF!),(#REF!-VLOOKUP($B613,Stats!$A$2:$AA$19,10,FALSE))/VLOOKUP($B613,Stats!$A$2:$AA$19,24,FALSE),""))</f>
        <v/>
      </c>
      <c r="BK613" s="44" t="str">
        <f t="shared" si="126"/>
        <v/>
      </c>
      <c r="BL613" s="46" t="str">
        <f>IF(ISNUMBER(VLOOKUP($B613,Stats!$A$2:$AA$19,2,FALSE))=FALSE,"",IF(ISNUMBER(#REF!),(#REF!-VLOOKUP($B613,Stats!$A$2:$AA$19,11,FALSE))/VLOOKUP($B613,Stats!$A$2:$AA$19,25,FALSE),""))</f>
        <v/>
      </c>
      <c r="BM613" s="46" t="str">
        <f>IF(ISNUMBER(VLOOKUP($B613,Stats!$A$2:$AA$19,2,FALSE))=FALSE,"",IF(ISNUMBER(AA613),(AA613-VLOOKUP($B613,Stats!$A$2:$AA$19,12,FALSE))/VLOOKUP($B613,Stats!$A$2:$AA$19,26,FALSE),""))</f>
        <v/>
      </c>
      <c r="BN613" s="46" t="str">
        <f>IF(ISNUMBER(VLOOKUP($B613,Stats!$A$2:$AA$19,2,FALSE))=FALSE,"",IF(ISNUMBER(#REF!),(#REF!-VLOOKUP($B613,Stats!$A$2:$AA$19,13,FALSE))/VLOOKUP($B613,Stats!$A$2:$AA$19,27,FALSE),""))</f>
        <v/>
      </c>
      <c r="BO613" s="46" t="str">
        <f>IF(ISNUMBER(VLOOKUP($B613,Stats!$A$2:$AA$19,2,FALSE))=FALSE,"",IF(ISNUMBER(#REF!),(#REF!-VLOOKUP($B613,Stats!$A$2:$AA$19,14,FALSE))/VLOOKUP($B613,Stats!$A$2:$AB$19,28,FALSE),""))</f>
        <v/>
      </c>
      <c r="BP613" s="46"/>
      <c r="BQ613" s="46" t="str">
        <f>IF(ISNUMBER(VLOOKUP($B613,Stats!$A$2:$AA$19,2,FALSE))=FALSE,"",IF(ISNUMBER(BM613),BM613,(VLOOKUP($B613,Stats!$A$2:$AT$19,46,FALSE)-VLOOKUP($B613,Stats!$A$2:$AA$19,12,FALSE))/VLOOKUP($B613,Stats!$A$2:$AA$19,26,FALSE)))</f>
        <v/>
      </c>
      <c r="BR613" s="51" t="str">
        <f t="shared" si="127"/>
        <v/>
      </c>
      <c r="BS613" s="32" t="str">
        <f t="shared" si="122"/>
        <v/>
      </c>
      <c r="BT613" s="53" t="str">
        <f t="shared" si="123"/>
        <v/>
      </c>
    </row>
    <row r="614" spans="1:72" ht="40.5" x14ac:dyDescent="0.15">
      <c r="A614" s="1" t="s">
        <v>26</v>
      </c>
      <c r="B614" s="1" t="s">
        <v>0</v>
      </c>
      <c r="C614" s="3"/>
      <c r="D614" s="4" t="s">
        <v>10</v>
      </c>
      <c r="E614" s="1" t="s">
        <v>11</v>
      </c>
      <c r="F614" s="1" t="s">
        <v>12</v>
      </c>
      <c r="G614" s="1" t="s">
        <v>13</v>
      </c>
      <c r="H614" s="1" t="s">
        <v>14</v>
      </c>
      <c r="I614" s="1" t="s">
        <v>15</v>
      </c>
      <c r="J614" s="1" t="s">
        <v>16</v>
      </c>
      <c r="K614" s="1" t="s">
        <v>17</v>
      </c>
      <c r="L614" s="1" t="s">
        <v>18</v>
      </c>
      <c r="M614" s="1" t="s">
        <v>19</v>
      </c>
      <c r="N614" s="1" t="s">
        <v>20</v>
      </c>
      <c r="O614" s="1" t="s">
        <v>21</v>
      </c>
      <c r="P614" s="1" t="s">
        <v>22</v>
      </c>
      <c r="Q614" s="1" t="s">
        <v>23</v>
      </c>
      <c r="R614" s="1" t="s">
        <v>24</v>
      </c>
      <c r="S614" s="1" t="str">
        <f>IF(ISNUMBER(R614),VLOOKUP(B614,Index!$B$3:$AB$18,27,FALSE),"")</f>
        <v/>
      </c>
      <c r="T614" s="1" t="str">
        <f>IF(ISNUMBER($R614),VLOOKUP($B614,Index!$B$21:$AB$36,27,FALSE),"")</f>
        <v/>
      </c>
      <c r="U614" s="1" t="str">
        <f>IF(ISNUMBER($R614),VLOOKUP($B614,Index!$B$39:$AB$54,27,FALSE),"")</f>
        <v/>
      </c>
      <c r="W614" s="1" t="s">
        <v>1</v>
      </c>
      <c r="X614" s="1" t="s">
        <v>2</v>
      </c>
      <c r="Y614" s="1" t="s">
        <v>4</v>
      </c>
      <c r="Z614" s="1" t="str">
        <f t="shared" si="124"/>
        <v/>
      </c>
      <c r="AA614" s="1" t="s">
        <v>8</v>
      </c>
      <c r="AB614" s="27"/>
      <c r="AC614" s="1" t="s">
        <v>33</v>
      </c>
      <c r="AD614" s="1" t="s">
        <v>35</v>
      </c>
      <c r="AE614" s="1" t="s">
        <v>37</v>
      </c>
      <c r="AF614" s="1" t="str">
        <f t="shared" si="125"/>
        <v/>
      </c>
      <c r="AG614" s="1" t="s">
        <v>38</v>
      </c>
      <c r="AH614" s="27"/>
      <c r="AK614" t="str">
        <f t="shared" si="131"/>
        <v/>
      </c>
      <c r="AL614" t="str">
        <f t="shared" si="131"/>
        <v/>
      </c>
      <c r="AM614" t="str">
        <f t="shared" si="131"/>
        <v/>
      </c>
      <c r="AN614" t="str">
        <f t="shared" si="131"/>
        <v/>
      </c>
      <c r="AO614" t="str">
        <f t="shared" si="131"/>
        <v/>
      </c>
      <c r="AP614" t="str">
        <f t="shared" si="131"/>
        <v/>
      </c>
      <c r="AQ614" t="str">
        <f t="shared" si="131"/>
        <v/>
      </c>
      <c r="AR614" t="str">
        <f t="shared" si="131"/>
        <v/>
      </c>
      <c r="AS614" t="str">
        <f t="shared" si="131"/>
        <v/>
      </c>
      <c r="AT614" t="str">
        <f t="shared" si="131"/>
        <v/>
      </c>
      <c r="AU614" t="str">
        <f t="shared" si="131"/>
        <v/>
      </c>
      <c r="AV614" t="str">
        <f t="shared" si="131"/>
        <v/>
      </c>
      <c r="AW614" t="str">
        <f t="shared" si="131"/>
        <v/>
      </c>
      <c r="AX614" t="str">
        <f t="shared" si="131"/>
        <v/>
      </c>
      <c r="AZ614" s="46" t="str">
        <f>IF(ISNUMBER(VLOOKUP($B614,Stats!$A$2:$AA$19,2,FALSE))=FALSE,"",IF(ISNUMBER(W614),(W614-VLOOKUP($B614,Stats!$A$2:$AA$19,2,FALSE))/VLOOKUP($B614,Stats!$A$2:$AA$19,16,FALSE),""))</f>
        <v/>
      </c>
      <c r="BA614" s="46" t="str">
        <f>IF(ISNUMBER(VLOOKUP($B614,Stats!$A$2:$AA$19,2,FALSE))=FALSE,"",IF(ISNUMBER(X614),(X614-VLOOKUP($B614,Stats!$A$2:$AA$19,3,FALSE))/VLOOKUP($B614,Stats!$A$2:$AA$19,17,FALSE),""))</f>
        <v/>
      </c>
      <c r="BB614" s="46"/>
      <c r="BC614" s="46"/>
      <c r="BD614" s="44" t="str">
        <f t="shared" si="121"/>
        <v/>
      </c>
      <c r="BE614" s="46" t="str">
        <f>IF(ISNUMBER(VLOOKUP($B614,Stats!$A$2:$AA$19,2,FALSE))=FALSE,"",IF(ISNUMBER(Y614),(Y614-VLOOKUP($B614,Stats!$A$2:$AA$19,5,FALSE))/VLOOKUP($B614,Stats!$A$2:$AA$19,19,FALSE),""))</f>
        <v/>
      </c>
      <c r="BF614" s="46"/>
      <c r="BG614" s="46"/>
      <c r="BH614" s="46" t="str">
        <f>IF(ISNUMBER(VLOOKUP($B614,Stats!$A$2:$AA$19,2,FALSE))=FALSE,"",IF(ISNUMBER(Z614),(Z614-VLOOKUP($B614,Stats!$A$2:$AA$19,8,FALSE))/VLOOKUP($B614,Stats!$A$2:$AA$19,22,FALSE),""))</f>
        <v/>
      </c>
      <c r="BI614" s="46" t="str">
        <f>IF(ISNUMBER(VLOOKUP($B614,Stats!$A$2:$AA$19,2,FALSE))=FALSE,"",IF(ISNUMBER(#REF!),(#REF!-VLOOKUP($B614,Stats!$A$2:$AA$19,9,FALSE))/VLOOKUP($B614,Stats!$A$2:$AA$19,23,FALSE),""))</f>
        <v/>
      </c>
      <c r="BJ614" s="46" t="str">
        <f>IF(ISNUMBER(VLOOKUP($B614,Stats!$A$2:$AA$19,2,FALSE))=FALSE,"",IF(ISNUMBER(#REF!),(#REF!-VLOOKUP($B614,Stats!$A$2:$AA$19,10,FALSE))/VLOOKUP($B614,Stats!$A$2:$AA$19,24,FALSE),""))</f>
        <v/>
      </c>
      <c r="BK614" s="44" t="str">
        <f t="shared" si="126"/>
        <v/>
      </c>
      <c r="BL614" s="46" t="str">
        <f>IF(ISNUMBER(VLOOKUP($B614,Stats!$A$2:$AA$19,2,FALSE))=FALSE,"",IF(ISNUMBER(#REF!),(#REF!-VLOOKUP($B614,Stats!$A$2:$AA$19,11,FALSE))/VLOOKUP($B614,Stats!$A$2:$AA$19,25,FALSE),""))</f>
        <v/>
      </c>
      <c r="BM614" s="46" t="str">
        <f>IF(ISNUMBER(VLOOKUP($B614,Stats!$A$2:$AA$19,2,FALSE))=FALSE,"",IF(ISNUMBER(AA614),(AA614-VLOOKUP($B614,Stats!$A$2:$AA$19,12,FALSE))/VLOOKUP($B614,Stats!$A$2:$AA$19,26,FALSE),""))</f>
        <v/>
      </c>
      <c r="BN614" s="46" t="str">
        <f>IF(ISNUMBER(VLOOKUP($B614,Stats!$A$2:$AA$19,2,FALSE))=FALSE,"",IF(ISNUMBER(#REF!),(#REF!-VLOOKUP($B614,Stats!$A$2:$AA$19,13,FALSE))/VLOOKUP($B614,Stats!$A$2:$AA$19,27,FALSE),""))</f>
        <v/>
      </c>
      <c r="BO614" s="46" t="str">
        <f>IF(ISNUMBER(VLOOKUP($B614,Stats!$A$2:$AA$19,2,FALSE))=FALSE,"",IF(ISNUMBER(#REF!),(#REF!-VLOOKUP($B614,Stats!$A$2:$AA$19,14,FALSE))/VLOOKUP($B614,Stats!$A$2:$AB$19,28,FALSE),""))</f>
        <v/>
      </c>
      <c r="BP614" s="46"/>
      <c r="BQ614" s="46" t="str">
        <f>IF(ISNUMBER(VLOOKUP($B614,Stats!$A$2:$AA$19,2,FALSE))=FALSE,"",IF(ISNUMBER(BM614),BM614,(VLOOKUP($B614,Stats!$A$2:$AT$19,46,FALSE)-VLOOKUP($B614,Stats!$A$2:$AA$19,12,FALSE))/VLOOKUP($B614,Stats!$A$2:$AA$19,26,FALSE)))</f>
        <v/>
      </c>
      <c r="BR614" s="51" t="str">
        <f t="shared" si="127"/>
        <v/>
      </c>
      <c r="BS614" s="32" t="str">
        <f t="shared" si="122"/>
        <v/>
      </c>
      <c r="BT614" s="53" t="str">
        <f t="shared" si="123"/>
        <v/>
      </c>
    </row>
    <row r="615" spans="1:72" x14ac:dyDescent="0.15">
      <c r="A615" s="5">
        <v>13296</v>
      </c>
      <c r="B615" s="5" t="s">
        <v>27</v>
      </c>
      <c r="C615" s="3">
        <v>0</v>
      </c>
      <c r="D615" s="11">
        <v>0.70637647957235572</v>
      </c>
      <c r="E615" s="6">
        <v>1.6194095686731306E-2</v>
      </c>
      <c r="F615" s="12">
        <v>80</v>
      </c>
      <c r="G615" s="12">
        <v>35</v>
      </c>
      <c r="H615" s="13">
        <v>1.1430686292186746E-2</v>
      </c>
      <c r="I615" s="13">
        <v>-1.0395935405337958E-2</v>
      </c>
      <c r="J615" s="12">
        <v>13</v>
      </c>
      <c r="K615" s="12">
        <v>5</v>
      </c>
      <c r="L615" s="13">
        <v>5.4761522402440921E-2</v>
      </c>
      <c r="M615" s="13">
        <v>-7.7654763761110135E-2</v>
      </c>
      <c r="N615" s="8">
        <v>0.9214</v>
      </c>
      <c r="O615" s="8">
        <v>1.7590683466972126</v>
      </c>
      <c r="P615" s="14">
        <v>42086</v>
      </c>
      <c r="Q615" s="13">
        <v>-0.11478599221789876</v>
      </c>
      <c r="R615" s="14">
        <v>41983</v>
      </c>
      <c r="S615" s="14">
        <f>IF(ISNUMBER(R615),VLOOKUP(B615,Index!$B$3:$AB$18,27,FALSE),"")</f>
        <v>42041</v>
      </c>
      <c r="T615" s="14">
        <f>IF(ISNUMBER($R615),VLOOKUP($B615,Index!$B$21:$AB$36,27,FALSE),"")</f>
        <v>41996</v>
      </c>
      <c r="U615" s="14">
        <f>IF(ISNUMBER($R615),VLOOKUP($B615,Index!$B$39:$AB$54,27,FALSE),"")</f>
        <v>42003</v>
      </c>
      <c r="W615" s="6">
        <v>1.4871083780470646</v>
      </c>
      <c r="X615" s="7">
        <v>0.69565217391304346</v>
      </c>
      <c r="Y615" s="6">
        <v>0.30726136210067712</v>
      </c>
      <c r="Z615" s="8" t="str">
        <f t="shared" si="124"/>
        <v/>
      </c>
      <c r="AA615" s="9">
        <v>6.1538561101727298</v>
      </c>
      <c r="AB615" s="28"/>
      <c r="AC615" s="6">
        <v>2.2114913280577713</v>
      </c>
      <c r="AD615" s="7">
        <v>0.48393194706994325</v>
      </c>
      <c r="AE615" s="6">
        <v>9.4409544639963414E-2</v>
      </c>
      <c r="AF615" s="8" t="str">
        <f t="shared" si="125"/>
        <v/>
      </c>
      <c r="AG615" s="9">
        <v>37.86994502471024</v>
      </c>
      <c r="AH615" s="28"/>
      <c r="AK615" t="str">
        <f t="shared" si="131"/>
        <v/>
      </c>
      <c r="AL615" t="str">
        <f t="shared" si="131"/>
        <v/>
      </c>
      <c r="AM615" t="str">
        <f t="shared" si="131"/>
        <v/>
      </c>
      <c r="AN615" t="str">
        <f t="shared" si="131"/>
        <v/>
      </c>
      <c r="AO615" t="str">
        <f t="shared" si="131"/>
        <v/>
      </c>
      <c r="AP615" t="str">
        <f t="shared" si="131"/>
        <v/>
      </c>
      <c r="AQ615" t="str">
        <f t="shared" si="131"/>
        <v/>
      </c>
      <c r="AR615" t="str">
        <f t="shared" si="131"/>
        <v/>
      </c>
      <c r="AS615" t="str">
        <f t="shared" si="131"/>
        <v/>
      </c>
      <c r="AT615" t="str">
        <f t="shared" si="131"/>
        <v/>
      </c>
      <c r="AU615" t="str">
        <f t="shared" si="131"/>
        <v/>
      </c>
      <c r="AV615" t="str">
        <f t="shared" si="131"/>
        <v/>
      </c>
      <c r="AW615" t="str">
        <f t="shared" si="131"/>
        <v/>
      </c>
      <c r="AX615" t="str">
        <f t="shared" si="131"/>
        <v/>
      </c>
      <c r="AZ615" s="46" t="str">
        <f>IF(ISNUMBER(VLOOKUP($B615,Stats!$A$2:$AA$19,2,FALSE))=FALSE,"",IF(ISNUMBER(W615),(W615-VLOOKUP($B615,Stats!$A$2:$AA$19,2,FALSE))/VLOOKUP($B615,Stats!$A$2:$AA$19,16,FALSE),""))</f>
        <v/>
      </c>
      <c r="BA615" s="46" t="str">
        <f>IF(ISNUMBER(VLOOKUP($B615,Stats!$A$2:$AA$19,2,FALSE))=FALSE,"",IF(ISNUMBER(X615),(X615-VLOOKUP($B615,Stats!$A$2:$AA$19,3,FALSE))/VLOOKUP($B615,Stats!$A$2:$AA$19,17,FALSE),""))</f>
        <v/>
      </c>
      <c r="BB615" s="46"/>
      <c r="BC615" s="46"/>
      <c r="BD615" s="44" t="str">
        <f t="shared" si="121"/>
        <v/>
      </c>
      <c r="BE615" s="46" t="str">
        <f>IF(ISNUMBER(VLOOKUP($B615,Stats!$A$2:$AA$19,2,FALSE))=FALSE,"",IF(ISNUMBER(Y615),(Y615-VLOOKUP($B615,Stats!$A$2:$AA$19,5,FALSE))/VLOOKUP($B615,Stats!$A$2:$AA$19,19,FALSE),""))</f>
        <v/>
      </c>
      <c r="BF615" s="46"/>
      <c r="BG615" s="46"/>
      <c r="BH615" s="46" t="str">
        <f>IF(ISNUMBER(VLOOKUP($B615,Stats!$A$2:$AA$19,2,FALSE))=FALSE,"",IF(ISNUMBER(Z615),(Z615-VLOOKUP($B615,Stats!$A$2:$AA$19,8,FALSE))/VLOOKUP($B615,Stats!$A$2:$AA$19,22,FALSE),""))</f>
        <v/>
      </c>
      <c r="BI615" s="46" t="str">
        <f>IF(ISNUMBER(VLOOKUP($B615,Stats!$A$2:$AA$19,2,FALSE))=FALSE,"",IF(ISNUMBER(#REF!),(#REF!-VLOOKUP($B615,Stats!$A$2:$AA$19,9,FALSE))/VLOOKUP($B615,Stats!$A$2:$AA$19,23,FALSE),""))</f>
        <v/>
      </c>
      <c r="BJ615" s="46" t="str">
        <f>IF(ISNUMBER(VLOOKUP($B615,Stats!$A$2:$AA$19,2,FALSE))=FALSE,"",IF(ISNUMBER(#REF!),(#REF!-VLOOKUP($B615,Stats!$A$2:$AA$19,10,FALSE))/VLOOKUP($B615,Stats!$A$2:$AA$19,24,FALSE),""))</f>
        <v/>
      </c>
      <c r="BK615" s="44" t="str">
        <f t="shared" si="126"/>
        <v/>
      </c>
      <c r="BL615" s="46" t="str">
        <f>IF(ISNUMBER(VLOOKUP($B615,Stats!$A$2:$AA$19,2,FALSE))=FALSE,"",IF(ISNUMBER(#REF!),(#REF!-VLOOKUP($B615,Stats!$A$2:$AA$19,11,FALSE))/VLOOKUP($B615,Stats!$A$2:$AA$19,25,FALSE),""))</f>
        <v/>
      </c>
      <c r="BM615" s="46" t="str">
        <f>IF(ISNUMBER(VLOOKUP($B615,Stats!$A$2:$AA$19,2,FALSE))=FALSE,"",IF(ISNUMBER(AA615),(AA615-VLOOKUP($B615,Stats!$A$2:$AA$19,12,FALSE))/VLOOKUP($B615,Stats!$A$2:$AA$19,26,FALSE),""))</f>
        <v/>
      </c>
      <c r="BN615" s="46" t="str">
        <f>IF(ISNUMBER(VLOOKUP($B615,Stats!$A$2:$AA$19,2,FALSE))=FALSE,"",IF(ISNUMBER(#REF!),(#REF!-VLOOKUP($B615,Stats!$A$2:$AA$19,13,FALSE))/VLOOKUP($B615,Stats!$A$2:$AA$19,27,FALSE),""))</f>
        <v/>
      </c>
      <c r="BO615" s="46" t="str">
        <f>IF(ISNUMBER(VLOOKUP($B615,Stats!$A$2:$AA$19,2,FALSE))=FALSE,"",IF(ISNUMBER(#REF!),(#REF!-VLOOKUP($B615,Stats!$A$2:$AA$19,14,FALSE))/VLOOKUP($B615,Stats!$A$2:$AB$19,28,FALSE),""))</f>
        <v/>
      </c>
      <c r="BP615" s="46"/>
      <c r="BQ615" s="46" t="str">
        <f>IF(ISNUMBER(VLOOKUP($B615,Stats!$A$2:$AA$19,2,FALSE))=FALSE,"",IF(ISNUMBER(BM615),BM615,(VLOOKUP($B615,Stats!$A$2:$AT$19,46,FALSE)-VLOOKUP($B615,Stats!$A$2:$AA$19,12,FALSE))/VLOOKUP($B615,Stats!$A$2:$AA$19,26,FALSE)))</f>
        <v/>
      </c>
      <c r="BR615" s="51" t="str">
        <f t="shared" si="127"/>
        <v/>
      </c>
      <c r="BS615" s="32" t="str">
        <f t="shared" si="122"/>
        <v/>
      </c>
      <c r="BT615" s="53" t="str">
        <f t="shared" si="123"/>
        <v/>
      </c>
    </row>
    <row r="616" spans="1:72" x14ac:dyDescent="0.15">
      <c r="A616" s="5">
        <v>13296</v>
      </c>
      <c r="B616" s="5" t="s">
        <v>28</v>
      </c>
      <c r="C616" s="3">
        <v>0</v>
      </c>
      <c r="D616" s="11">
        <v>4.0702068160560712E-2</v>
      </c>
      <c r="E616" s="6">
        <v>1.2357871585977809E-2</v>
      </c>
      <c r="F616" s="15">
        <v>5.7142857142857144</v>
      </c>
      <c r="G616" s="15">
        <v>2.5</v>
      </c>
      <c r="H616" s="13">
        <v>1.0777282951610298E-2</v>
      </c>
      <c r="I616" s="13">
        <v>-8.8108165707643914E-3</v>
      </c>
      <c r="J616" s="12">
        <v>4.5</v>
      </c>
      <c r="K616" s="12">
        <v>1.8571428571428572</v>
      </c>
      <c r="L616" s="13">
        <v>2.2380839482343737E-2</v>
      </c>
      <c r="M616" s="13">
        <v>-1.4260547716638983E-2</v>
      </c>
      <c r="N616" s="8">
        <v>0.75668571428571429</v>
      </c>
      <c r="O616" s="8">
        <v>1.0486177147647395</v>
      </c>
      <c r="P616" s="14"/>
      <c r="Q616" s="13">
        <v>-2.0948156897072585E-2</v>
      </c>
      <c r="R616" s="14"/>
      <c r="S616" s="14" t="str">
        <f>IF(ISNUMBER(R616),VLOOKUP(B616,Index!$B$3:$AB$18,27,FALSE),"")</f>
        <v/>
      </c>
      <c r="T616" s="14" t="str">
        <f>IF(ISNUMBER($R616),VLOOKUP($B616,Index!$B$21:$AB$36,27,FALSE),"")</f>
        <v/>
      </c>
      <c r="U616" s="14" t="str">
        <f>IF(ISNUMBER($R616),VLOOKUP($B616,Index!$B$39:$AB$54,27,FALSE),"")</f>
        <v/>
      </c>
      <c r="W616" s="6">
        <v>1.692585374996296</v>
      </c>
      <c r="X616" s="8">
        <v>0.70382653061224498</v>
      </c>
      <c r="Y616" s="6">
        <v>0.2344741274614032</v>
      </c>
      <c r="Z616" s="8" t="str">
        <f t="shared" si="124"/>
        <v/>
      </c>
      <c r="AA616" s="9" t="s">
        <v>25</v>
      </c>
      <c r="AB616" s="28"/>
      <c r="AC616" s="6">
        <v>2.8648452516513521</v>
      </c>
      <c r="AD616" s="8">
        <v>0.49537178519366942</v>
      </c>
      <c r="AE616" s="6">
        <v>5.4978116448786356E-2</v>
      </c>
      <c r="AF616" s="8" t="str">
        <f t="shared" si="125"/>
        <v/>
      </c>
      <c r="AG616" s="9" t="s">
        <v>25</v>
      </c>
      <c r="AH616" s="28"/>
      <c r="AK616" t="str">
        <f t="shared" si="131"/>
        <v/>
      </c>
      <c r="AL616" t="str">
        <f t="shared" si="131"/>
        <v/>
      </c>
      <c r="AM616" t="str">
        <f t="shared" si="131"/>
        <v/>
      </c>
      <c r="AN616" t="str">
        <f t="shared" si="131"/>
        <v/>
      </c>
      <c r="AO616" t="str">
        <f t="shared" si="131"/>
        <v/>
      </c>
      <c r="AP616" t="str">
        <f t="shared" si="131"/>
        <v/>
      </c>
      <c r="AQ616" t="str">
        <f t="shared" si="131"/>
        <v/>
      </c>
      <c r="AR616" t="str">
        <f t="shared" si="131"/>
        <v/>
      </c>
      <c r="AS616" t="str">
        <f t="shared" si="131"/>
        <v/>
      </c>
      <c r="AT616" t="str">
        <f t="shared" si="131"/>
        <v/>
      </c>
      <c r="AU616" t="str">
        <f t="shared" si="131"/>
        <v/>
      </c>
      <c r="AV616" t="str">
        <f t="shared" si="131"/>
        <v/>
      </c>
      <c r="AW616" t="str">
        <f t="shared" si="131"/>
        <v/>
      </c>
      <c r="AX616" t="str">
        <f t="shared" si="131"/>
        <v/>
      </c>
      <c r="AZ616" s="46" t="str">
        <f>IF(ISNUMBER(VLOOKUP($B616,Stats!$A$2:$AA$19,2,FALSE))=FALSE,"",IF(ISNUMBER(W616),(W616-VLOOKUP($B616,Stats!$A$2:$AA$19,2,FALSE))/VLOOKUP($B616,Stats!$A$2:$AA$19,16,FALSE),""))</f>
        <v/>
      </c>
      <c r="BA616" s="46" t="str">
        <f>IF(ISNUMBER(VLOOKUP($B616,Stats!$A$2:$AA$19,2,FALSE))=FALSE,"",IF(ISNUMBER(X616),(X616-VLOOKUP($B616,Stats!$A$2:$AA$19,3,FALSE))/VLOOKUP($B616,Stats!$A$2:$AA$19,17,FALSE),""))</f>
        <v/>
      </c>
      <c r="BB616" s="46"/>
      <c r="BC616" s="46"/>
      <c r="BD616" s="44" t="str">
        <f t="shared" si="121"/>
        <v/>
      </c>
      <c r="BE616" s="46" t="str">
        <f>IF(ISNUMBER(VLOOKUP($B616,Stats!$A$2:$AA$19,2,FALSE))=FALSE,"",IF(ISNUMBER(Y616),(Y616-VLOOKUP($B616,Stats!$A$2:$AA$19,5,FALSE))/VLOOKUP($B616,Stats!$A$2:$AA$19,19,FALSE),""))</f>
        <v/>
      </c>
      <c r="BF616" s="46"/>
      <c r="BG616" s="46"/>
      <c r="BH616" s="46" t="str">
        <f>IF(ISNUMBER(VLOOKUP($B616,Stats!$A$2:$AA$19,2,FALSE))=FALSE,"",IF(ISNUMBER(Z616),(Z616-VLOOKUP($B616,Stats!$A$2:$AA$19,8,FALSE))/VLOOKUP($B616,Stats!$A$2:$AA$19,22,FALSE),""))</f>
        <v/>
      </c>
      <c r="BI616" s="46" t="str">
        <f>IF(ISNUMBER(VLOOKUP($B616,Stats!$A$2:$AA$19,2,FALSE))=FALSE,"",IF(ISNUMBER(#REF!),(#REF!-VLOOKUP($B616,Stats!$A$2:$AA$19,9,FALSE))/VLOOKUP($B616,Stats!$A$2:$AA$19,23,FALSE),""))</f>
        <v/>
      </c>
      <c r="BJ616" s="46" t="str">
        <f>IF(ISNUMBER(VLOOKUP($B616,Stats!$A$2:$AA$19,2,FALSE))=FALSE,"",IF(ISNUMBER(#REF!),(#REF!-VLOOKUP($B616,Stats!$A$2:$AA$19,10,FALSE))/VLOOKUP($B616,Stats!$A$2:$AA$19,24,FALSE),""))</f>
        <v/>
      </c>
      <c r="BK616" s="44" t="str">
        <f t="shared" si="126"/>
        <v/>
      </c>
      <c r="BL616" s="46" t="str">
        <f>IF(ISNUMBER(VLOOKUP($B616,Stats!$A$2:$AA$19,2,FALSE))=FALSE,"",IF(ISNUMBER(#REF!),(#REF!-VLOOKUP($B616,Stats!$A$2:$AA$19,11,FALSE))/VLOOKUP($B616,Stats!$A$2:$AA$19,25,FALSE),""))</f>
        <v/>
      </c>
      <c r="BM616" s="46" t="str">
        <f>IF(ISNUMBER(VLOOKUP($B616,Stats!$A$2:$AA$19,2,FALSE))=FALSE,"",IF(ISNUMBER(AA616),(AA616-VLOOKUP($B616,Stats!$A$2:$AA$19,12,FALSE))/VLOOKUP($B616,Stats!$A$2:$AA$19,26,FALSE),""))</f>
        <v/>
      </c>
      <c r="BN616" s="46" t="str">
        <f>IF(ISNUMBER(VLOOKUP($B616,Stats!$A$2:$AA$19,2,FALSE))=FALSE,"",IF(ISNUMBER(#REF!),(#REF!-VLOOKUP($B616,Stats!$A$2:$AA$19,13,FALSE))/VLOOKUP($B616,Stats!$A$2:$AA$19,27,FALSE),""))</f>
        <v/>
      </c>
      <c r="BO616" s="46" t="str">
        <f>IF(ISNUMBER(VLOOKUP($B616,Stats!$A$2:$AA$19,2,FALSE))=FALSE,"",IF(ISNUMBER(#REF!),(#REF!-VLOOKUP($B616,Stats!$A$2:$AA$19,14,FALSE))/VLOOKUP($B616,Stats!$A$2:$AB$19,28,FALSE),""))</f>
        <v/>
      </c>
      <c r="BP616" s="46"/>
      <c r="BQ616" s="46" t="str">
        <f>IF(ISNUMBER(VLOOKUP($B616,Stats!$A$2:$AA$19,2,FALSE))=FALSE,"",IF(ISNUMBER(BM616),BM616,(VLOOKUP($B616,Stats!$A$2:$AT$19,46,FALSE)-VLOOKUP($B616,Stats!$A$2:$AA$19,12,FALSE))/VLOOKUP($B616,Stats!$A$2:$AA$19,26,FALSE)))</f>
        <v/>
      </c>
      <c r="BR616" s="51" t="str">
        <f t="shared" si="127"/>
        <v/>
      </c>
      <c r="BS616" s="32" t="str">
        <f t="shared" si="122"/>
        <v/>
      </c>
      <c r="BT616" s="53" t="str">
        <f t="shared" si="123"/>
        <v/>
      </c>
    </row>
    <row r="617" spans="1:72" x14ac:dyDescent="0.15">
      <c r="A617" s="16">
        <v>13296</v>
      </c>
      <c r="B617" s="17">
        <v>201421</v>
      </c>
      <c r="C617" s="3">
        <v>0</v>
      </c>
      <c r="D617" s="23">
        <v>1.4700267277586665E-2</v>
      </c>
      <c r="E617" s="18">
        <v>3.068588960789583E-3</v>
      </c>
      <c r="F617" s="24">
        <v>5</v>
      </c>
      <c r="G617" s="24">
        <v>2</v>
      </c>
      <c r="H617" s="20">
        <v>3.5369520569221271E-3</v>
      </c>
      <c r="I617" s="20">
        <v>-1.5226509009821365E-3</v>
      </c>
      <c r="J617" s="24">
        <v>4</v>
      </c>
      <c r="K617" s="24">
        <v>2</v>
      </c>
      <c r="L617" s="20">
        <v>6.8272330741514509E-3</v>
      </c>
      <c r="M617" s="20">
        <v>-2.2826707247479705E-3</v>
      </c>
      <c r="N617" s="19">
        <v>0.53149999999999997</v>
      </c>
      <c r="O617" s="19">
        <v>1.0147002672775867</v>
      </c>
      <c r="P617" s="25">
        <v>41929</v>
      </c>
      <c r="Q617" s="20">
        <v>-3.0435609663305163E-3</v>
      </c>
      <c r="R617" s="25">
        <v>41925</v>
      </c>
      <c r="S617" s="25">
        <f>IF(ISNUMBER(R617),VLOOKUP(B617,Index!$B$3:$AB$18,27,FALSE),"")</f>
        <v>41929</v>
      </c>
      <c r="T617" s="25">
        <f>IF(ISNUMBER($R617),VLOOKUP($B617,Index!$B$21:$AB$36,27,FALSE),"")</f>
        <v>41929</v>
      </c>
      <c r="U617" s="25">
        <f>IF(ISNUMBER($R617),VLOOKUP($B617,Index!$B$39:$AB$54,27,FALSE),"")</f>
        <v>41929</v>
      </c>
      <c r="W617" s="18">
        <v>0.52920962199311994</v>
      </c>
      <c r="X617" s="19">
        <v>0.7142857142857143</v>
      </c>
      <c r="Y617" s="18">
        <v>5.822238191366521E-2</v>
      </c>
      <c r="Z617" s="19">
        <f t="shared" si="124"/>
        <v>4</v>
      </c>
      <c r="AA617" s="21">
        <v>4.8299565673922125</v>
      </c>
      <c r="AB617" s="28"/>
      <c r="AC617" s="18">
        <v>0.28006282401010091</v>
      </c>
      <c r="AD617" s="19">
        <v>0.51020408163265307</v>
      </c>
      <c r="AE617" s="18">
        <v>3.3898457557006898E-3</v>
      </c>
      <c r="AF617" s="19">
        <f t="shared" si="125"/>
        <v>16</v>
      </c>
      <c r="AG617" s="21">
        <v>23.328480442895163</v>
      </c>
      <c r="AH617" s="28"/>
      <c r="AK617">
        <f t="shared" si="131"/>
        <v>4.8299565673922125</v>
      </c>
      <c r="AL617" t="str">
        <f t="shared" si="131"/>
        <v/>
      </c>
      <c r="AM617" t="str">
        <f t="shared" si="131"/>
        <v/>
      </c>
      <c r="AN617" t="str">
        <f t="shared" si="131"/>
        <v/>
      </c>
      <c r="AO617" t="str">
        <f t="shared" si="131"/>
        <v/>
      </c>
      <c r="AP617" t="str">
        <f t="shared" si="131"/>
        <v/>
      </c>
      <c r="AQ617" t="str">
        <f t="shared" si="131"/>
        <v/>
      </c>
      <c r="AR617" t="str">
        <f t="shared" si="131"/>
        <v/>
      </c>
      <c r="AS617" t="str">
        <f t="shared" si="131"/>
        <v/>
      </c>
      <c r="AT617" t="str">
        <f t="shared" si="131"/>
        <v/>
      </c>
      <c r="AU617" t="str">
        <f t="shared" si="131"/>
        <v/>
      </c>
      <c r="AV617" t="str">
        <f t="shared" si="131"/>
        <v/>
      </c>
      <c r="AW617" t="str">
        <f t="shared" si="131"/>
        <v/>
      </c>
      <c r="AX617" t="str">
        <f t="shared" si="131"/>
        <v/>
      </c>
      <c r="AZ617" s="46">
        <f>IF(ISNUMBER(VLOOKUP($B617,Stats!$A$2:$AA$19,2,FALSE))=FALSE,"",IF(ISNUMBER(W617),(W617-VLOOKUP($B617,Stats!$A$2:$AA$19,2,FALSE))/VLOOKUP($B617,Stats!$A$2:$AA$19,16,FALSE),""))</f>
        <v>1.4612521807054608</v>
      </c>
      <c r="BA617" s="46">
        <f>IF(ISNUMBER(VLOOKUP($B617,Stats!$A$2:$AA$19,2,FALSE))=FALSE,"",IF(ISNUMBER(X617),(X617-VLOOKUP($B617,Stats!$A$2:$AA$19,3,FALSE))/VLOOKUP($B617,Stats!$A$2:$AA$19,17,FALSE),""))</f>
        <v>1.0376468171475526</v>
      </c>
      <c r="BB617" s="46"/>
      <c r="BC617" s="46"/>
      <c r="BD617" s="44">
        <f t="shared" si="121"/>
        <v>1.2494494989265066</v>
      </c>
      <c r="BE617" s="46">
        <f>IF(ISNUMBER(VLOOKUP($B617,Stats!$A$2:$AA$19,2,FALSE))=FALSE,"",IF(ISNUMBER(Y617),(Y617-VLOOKUP($B617,Stats!$A$2:$AA$19,5,FALSE))/VLOOKUP($B617,Stats!$A$2:$AA$19,19,FALSE),""))</f>
        <v>-0.39788838834819401</v>
      </c>
      <c r="BF617" s="46"/>
      <c r="BG617" s="46"/>
      <c r="BH617" s="46">
        <f>IF(ISNUMBER(VLOOKUP($B617,Stats!$A$2:$AA$19,2,FALSE))=FALSE,"",IF(ISNUMBER(Z617),(Z617-VLOOKUP($B617,Stats!$A$2:$AA$19,8,FALSE))/VLOOKUP($B617,Stats!$A$2:$AA$19,22,FALSE),""))</f>
        <v>1.3894611494608444</v>
      </c>
      <c r="BI617" s="46" t="str">
        <f>IF(ISNUMBER(VLOOKUP($B617,Stats!$A$2:$AA$19,2,FALSE))=FALSE,"",IF(ISNUMBER(#REF!),(#REF!-VLOOKUP($B617,Stats!$A$2:$AA$19,9,FALSE))/VLOOKUP($B617,Stats!$A$2:$AA$19,23,FALSE),""))</f>
        <v/>
      </c>
      <c r="BJ617" s="46" t="str">
        <f>IF(ISNUMBER(VLOOKUP($B617,Stats!$A$2:$AA$19,2,FALSE))=FALSE,"",IF(ISNUMBER(#REF!),(#REF!-VLOOKUP($B617,Stats!$A$2:$AA$19,10,FALSE))/VLOOKUP($B617,Stats!$A$2:$AA$19,24,FALSE),""))</f>
        <v/>
      </c>
      <c r="BK617" s="44">
        <f t="shared" si="126"/>
        <v>0.69536021668198911</v>
      </c>
      <c r="BL617" s="46" t="str">
        <f>IF(ISNUMBER(VLOOKUP($B617,Stats!$A$2:$AA$19,2,FALSE))=FALSE,"",IF(ISNUMBER(#REF!),(#REF!-VLOOKUP($B617,Stats!$A$2:$AA$19,11,FALSE))/VLOOKUP($B617,Stats!$A$2:$AA$19,25,FALSE),""))</f>
        <v/>
      </c>
      <c r="BM617" s="46">
        <f>IF(ISNUMBER(VLOOKUP($B617,Stats!$A$2:$AA$19,2,FALSE))=FALSE,"",IF(ISNUMBER(AA617),(AA617-VLOOKUP($B617,Stats!$A$2:$AA$19,12,FALSE))/VLOOKUP($B617,Stats!$A$2:$AA$19,26,FALSE),""))</f>
        <v>-0.12802257332601821</v>
      </c>
      <c r="BN617" s="46" t="str">
        <f>IF(ISNUMBER(VLOOKUP($B617,Stats!$A$2:$AA$19,2,FALSE))=FALSE,"",IF(ISNUMBER(#REF!),(#REF!-VLOOKUP($B617,Stats!$A$2:$AA$19,13,FALSE))/VLOOKUP($B617,Stats!$A$2:$AA$19,27,FALSE),""))</f>
        <v/>
      </c>
      <c r="BO617" s="46" t="str">
        <f>IF(ISNUMBER(VLOOKUP($B617,Stats!$A$2:$AA$19,2,FALSE))=FALSE,"",IF(ISNUMBER(#REF!),(#REF!-VLOOKUP($B617,Stats!$A$2:$AA$19,14,FALSE))/VLOOKUP($B617,Stats!$A$2:$AB$19,28,FALSE),""))</f>
        <v/>
      </c>
      <c r="BP617" s="46"/>
      <c r="BQ617" s="46">
        <f>IF(ISNUMBER(VLOOKUP($B617,Stats!$A$2:$AA$19,2,FALSE))=FALSE,"",IF(ISNUMBER(BM617),BM617,(VLOOKUP($B617,Stats!$A$2:$AT$19,46,FALSE)-VLOOKUP($B617,Stats!$A$2:$AA$19,12,FALSE))/VLOOKUP($B617,Stats!$A$2:$AA$19,26,FALSE)))</f>
        <v>-0.12802257332601821</v>
      </c>
      <c r="BR617" s="51">
        <f t="shared" si="127"/>
        <v>-0.12802257332601821</v>
      </c>
      <c r="BS617" s="32" t="str">
        <f t="shared" si="122"/>
        <v>13296_201421</v>
      </c>
      <c r="BT617" s="53">
        <f t="shared" si="123"/>
        <v>0.6415015151292911</v>
      </c>
    </row>
    <row r="618" spans="1:72" x14ac:dyDescent="0.15">
      <c r="A618" s="16">
        <v>13296</v>
      </c>
      <c r="B618" s="17">
        <v>201422</v>
      </c>
      <c r="C618" s="3">
        <v>0</v>
      </c>
      <c r="D618" s="23">
        <v>8.8617121354656714E-2</v>
      </c>
      <c r="E618" s="18">
        <v>6.4463178697910708E-3</v>
      </c>
      <c r="F618" s="24">
        <v>9</v>
      </c>
      <c r="G618" s="24">
        <v>1</v>
      </c>
      <c r="H618" s="20">
        <v>9.9390019546608966E-3</v>
      </c>
      <c r="I618" s="20">
        <v>-3.9956411187794805E-3</v>
      </c>
      <c r="J618" s="24">
        <v>5</v>
      </c>
      <c r="K618" s="24">
        <v>1</v>
      </c>
      <c r="L618" s="20">
        <v>1.8977046810048748E-2</v>
      </c>
      <c r="M618" s="20">
        <v>-3.9956411187794805E-3</v>
      </c>
      <c r="N618" s="19">
        <v>0.5786</v>
      </c>
      <c r="O618" s="19">
        <v>1.0804855275443512</v>
      </c>
      <c r="P618" s="25">
        <v>41943</v>
      </c>
      <c r="Q618" s="20">
        <v>-3.9956411187794805E-3</v>
      </c>
      <c r="R618" s="25">
        <v>41939</v>
      </c>
      <c r="S618" s="25">
        <f>IF(ISNUMBER(R618),VLOOKUP(B618,Index!$B$3:$AB$18,27,FALSE),"")</f>
        <v>41939</v>
      </c>
      <c r="T618" s="25">
        <f>IF(ISNUMBER($R618),VLOOKUP($B618,Index!$B$21:$AB$36,27,FALSE),"")</f>
        <v>41935</v>
      </c>
      <c r="U618" s="25">
        <f>IF(ISNUMBER($R618),VLOOKUP($B618,Index!$B$39:$AB$54,27,FALSE),"")</f>
        <v>41936</v>
      </c>
      <c r="W618" s="18">
        <v>2.6585136406397014</v>
      </c>
      <c r="X618" s="19">
        <v>0.9</v>
      </c>
      <c r="Y618" s="18">
        <v>0.12231028193990712</v>
      </c>
      <c r="Z618" s="19">
        <f t="shared" si="124"/>
        <v>0</v>
      </c>
      <c r="AA618" s="21">
        <v>22.178448644488359</v>
      </c>
      <c r="AB618" s="28"/>
      <c r="AC618" s="18">
        <v>7.0676947774673593</v>
      </c>
      <c r="AD618" s="19">
        <v>0.81</v>
      </c>
      <c r="AE618" s="18">
        <v>1.4959805068219569E-2</v>
      </c>
      <c r="AF618" s="19">
        <f t="shared" si="125"/>
        <v>0</v>
      </c>
      <c r="AG618" s="21">
        <v>491.88358427620756</v>
      </c>
      <c r="AH618" s="28"/>
      <c r="AK618" t="str">
        <f t="shared" si="131"/>
        <v/>
      </c>
      <c r="AL618">
        <f t="shared" si="131"/>
        <v>22.178448644488359</v>
      </c>
      <c r="AM618" t="str">
        <f t="shared" si="131"/>
        <v/>
      </c>
      <c r="AN618" t="str">
        <f t="shared" si="131"/>
        <v/>
      </c>
      <c r="AO618" t="str">
        <f t="shared" si="131"/>
        <v/>
      </c>
      <c r="AP618" t="str">
        <f t="shared" si="131"/>
        <v/>
      </c>
      <c r="AQ618" t="str">
        <f t="shared" si="131"/>
        <v/>
      </c>
      <c r="AR618" t="str">
        <f t="shared" si="131"/>
        <v/>
      </c>
      <c r="AS618" t="str">
        <f t="shared" si="131"/>
        <v/>
      </c>
      <c r="AT618" t="str">
        <f t="shared" si="131"/>
        <v/>
      </c>
      <c r="AU618" t="str">
        <f t="shared" si="131"/>
        <v/>
      </c>
      <c r="AV618" t="str">
        <f t="shared" si="131"/>
        <v/>
      </c>
      <c r="AW618" t="str">
        <f t="shared" si="131"/>
        <v/>
      </c>
      <c r="AX618" t="str">
        <f t="shared" si="131"/>
        <v/>
      </c>
      <c r="AZ618" s="46">
        <f>IF(ISNUMBER(VLOOKUP($B618,Stats!$A$2:$AA$19,2,FALSE))=FALSE,"",IF(ISNUMBER(W618),(W618-VLOOKUP($B618,Stats!$A$2:$AA$19,2,FALSE))/VLOOKUP($B618,Stats!$A$2:$AA$19,16,FALSE),""))</f>
        <v>2.8226280149820799</v>
      </c>
      <c r="BA618" s="46">
        <f>IF(ISNUMBER(VLOOKUP($B618,Stats!$A$2:$AA$19,2,FALSE))=FALSE,"",IF(ISNUMBER(X618),(X618-VLOOKUP($B618,Stats!$A$2:$AA$19,3,FALSE))/VLOOKUP($B618,Stats!$A$2:$AA$19,17,FALSE),""))</f>
        <v>1.8602196064121332</v>
      </c>
      <c r="BB618" s="46"/>
      <c r="BC618" s="46"/>
      <c r="BD618" s="44">
        <f t="shared" si="121"/>
        <v>2.3414238106971066</v>
      </c>
      <c r="BE618" s="46">
        <f>IF(ISNUMBER(VLOOKUP($B618,Stats!$A$2:$AA$19,2,FALSE))=FALSE,"",IF(ISNUMBER(Y618),(Y618-VLOOKUP($B618,Stats!$A$2:$AA$19,5,FALSE))/VLOOKUP($B618,Stats!$A$2:$AA$19,19,FALSE),""))</f>
        <v>8.3062377938103915E-4</v>
      </c>
      <c r="BF618" s="46"/>
      <c r="BG618" s="46"/>
      <c r="BH618" s="46">
        <f>IF(ISNUMBER(VLOOKUP($B618,Stats!$A$2:$AA$19,2,FALSE))=FALSE,"",IF(ISNUMBER(Z618),(Z618-VLOOKUP($B618,Stats!$A$2:$AA$19,8,FALSE))/VLOOKUP($B618,Stats!$A$2:$AA$19,22,FALSE),""))</f>
        <v>-1.3145151991428841</v>
      </c>
      <c r="BI618" s="46" t="str">
        <f>IF(ISNUMBER(VLOOKUP($B618,Stats!$A$2:$AA$19,2,FALSE))=FALSE,"",IF(ISNUMBER(#REF!),(#REF!-VLOOKUP($B618,Stats!$A$2:$AA$19,9,FALSE))/VLOOKUP($B618,Stats!$A$2:$AA$19,23,FALSE),""))</f>
        <v/>
      </c>
      <c r="BJ618" s="46" t="str">
        <f>IF(ISNUMBER(VLOOKUP($B618,Stats!$A$2:$AA$19,2,FALSE))=FALSE,"",IF(ISNUMBER(#REF!),(#REF!-VLOOKUP($B618,Stats!$A$2:$AA$19,10,FALSE))/VLOOKUP($B618,Stats!$A$2:$AA$19,24,FALSE),""))</f>
        <v/>
      </c>
      <c r="BK618" s="44">
        <f t="shared" si="126"/>
        <v>-0.39493599638843191</v>
      </c>
      <c r="BL618" s="46" t="str">
        <f>IF(ISNUMBER(VLOOKUP($B618,Stats!$A$2:$AA$19,2,FALSE))=FALSE,"",IF(ISNUMBER(#REF!),(#REF!-VLOOKUP($B618,Stats!$A$2:$AA$19,11,FALSE))/VLOOKUP($B618,Stats!$A$2:$AA$19,25,FALSE),""))</f>
        <v/>
      </c>
      <c r="BM618" s="46">
        <f>IF(ISNUMBER(VLOOKUP($B618,Stats!$A$2:$AA$19,2,FALSE))=FALSE,"",IF(ISNUMBER(AA618),(AA618-VLOOKUP($B618,Stats!$A$2:$AA$19,12,FALSE))/VLOOKUP($B618,Stats!$A$2:$AA$19,26,FALSE),""))</f>
        <v>1.0606488154628182</v>
      </c>
      <c r="BN618" s="46" t="str">
        <f>IF(ISNUMBER(VLOOKUP($B618,Stats!$A$2:$AA$19,2,FALSE))=FALSE,"",IF(ISNUMBER(#REF!),(#REF!-VLOOKUP($B618,Stats!$A$2:$AA$19,13,FALSE))/VLOOKUP($B618,Stats!$A$2:$AA$19,27,FALSE),""))</f>
        <v/>
      </c>
      <c r="BO618" s="46" t="str">
        <f>IF(ISNUMBER(VLOOKUP($B618,Stats!$A$2:$AA$19,2,FALSE))=FALSE,"",IF(ISNUMBER(#REF!),(#REF!-VLOOKUP($B618,Stats!$A$2:$AA$19,14,FALSE))/VLOOKUP($B618,Stats!$A$2:$AB$19,28,FALSE),""))</f>
        <v/>
      </c>
      <c r="BP618" s="46"/>
      <c r="BQ618" s="46">
        <f>IF(ISNUMBER(VLOOKUP($B618,Stats!$A$2:$AA$19,2,FALSE))=FALSE,"",IF(ISNUMBER(BM618),BM618,(VLOOKUP($B618,Stats!$A$2:$AT$19,46,FALSE)-VLOOKUP($B618,Stats!$A$2:$AA$19,12,FALSE))/VLOOKUP($B618,Stats!$A$2:$AA$19,26,FALSE)))</f>
        <v>1.0606488154628182</v>
      </c>
      <c r="BR618" s="51">
        <f t="shared" si="127"/>
        <v>1.0606488154628182</v>
      </c>
      <c r="BS618" s="32" t="str">
        <f t="shared" si="122"/>
        <v>13296_201422</v>
      </c>
      <c r="BT618" s="53">
        <f t="shared" si="123"/>
        <v>0.44345292739892583</v>
      </c>
    </row>
    <row r="619" spans="1:72" x14ac:dyDescent="0.15">
      <c r="A619" s="16">
        <v>13296</v>
      </c>
      <c r="B619" s="17">
        <v>201423</v>
      </c>
      <c r="C619" s="3">
        <v>0</v>
      </c>
      <c r="D619" s="23">
        <v>6.8268233667473144E-2</v>
      </c>
      <c r="E619" s="18">
        <v>7.3016857272040769E-3</v>
      </c>
      <c r="F619" s="24">
        <v>8</v>
      </c>
      <c r="G619" s="24">
        <v>2</v>
      </c>
      <c r="H619" s="20">
        <v>9.3353785408805401E-3</v>
      </c>
      <c r="I619" s="20">
        <v>-4.0933301304569847E-3</v>
      </c>
      <c r="J619" s="24">
        <v>7</v>
      </c>
      <c r="K619" s="24">
        <v>1</v>
      </c>
      <c r="L619" s="20">
        <v>1.6496205872649217E-2</v>
      </c>
      <c r="M619" s="20">
        <v>-7.8651685393258397E-3</v>
      </c>
      <c r="N619" s="19">
        <v>0.623</v>
      </c>
      <c r="O619" s="19">
        <v>1.0607866507747317</v>
      </c>
      <c r="P619" s="25">
        <v>41956</v>
      </c>
      <c r="Q619" s="20">
        <v>-7.8651685393258397E-3</v>
      </c>
      <c r="R619" s="25">
        <v>41957</v>
      </c>
      <c r="S619" s="25">
        <f>IF(ISNUMBER(R619),VLOOKUP(B619,Index!$B$3:$AB$18,27,FALSE),"")</f>
        <v>41956</v>
      </c>
      <c r="T619" s="25">
        <f>IF(ISNUMBER($R619),VLOOKUP($B619,Index!$B$21:$AB$36,27,FALSE),"")</f>
        <v>41954</v>
      </c>
      <c r="U619" s="25">
        <f>IF(ISNUMBER($R619),VLOOKUP($B619,Index!$B$39:$AB$54,27,FALSE),"")</f>
        <v>41957</v>
      </c>
      <c r="W619" s="18">
        <v>2.0480470100241943</v>
      </c>
      <c r="X619" s="19">
        <v>0.8</v>
      </c>
      <c r="Y619" s="18">
        <v>0.13853974594024657</v>
      </c>
      <c r="Z619" s="19">
        <f t="shared" si="124"/>
        <v>1</v>
      </c>
      <c r="AA619" s="21">
        <v>8.6798182805787309</v>
      </c>
      <c r="AB619" s="28"/>
      <c r="AC619" s="18">
        <v>4.1944965552690423</v>
      </c>
      <c r="AD619" s="19">
        <v>0.64000000000000012</v>
      </c>
      <c r="AE619" s="18">
        <v>1.9193261205188064E-2</v>
      </c>
      <c r="AF619" s="19">
        <f t="shared" si="125"/>
        <v>1</v>
      </c>
      <c r="AG619" s="21">
        <v>75.339245383868715</v>
      </c>
      <c r="AH619" s="28"/>
      <c r="AK619" t="str">
        <f t="shared" si="131"/>
        <v/>
      </c>
      <c r="AL619" t="str">
        <f t="shared" si="131"/>
        <v/>
      </c>
      <c r="AM619">
        <f t="shared" si="131"/>
        <v>8.6798182805787309</v>
      </c>
      <c r="AN619" t="str">
        <f t="shared" si="131"/>
        <v/>
      </c>
      <c r="AO619" t="str">
        <f t="shared" si="131"/>
        <v/>
      </c>
      <c r="AP619" t="str">
        <f t="shared" si="131"/>
        <v/>
      </c>
      <c r="AQ619" t="str">
        <f t="shared" si="131"/>
        <v/>
      </c>
      <c r="AR619" t="str">
        <f t="shared" si="131"/>
        <v/>
      </c>
      <c r="AS619" t="str">
        <f t="shared" si="131"/>
        <v/>
      </c>
      <c r="AT619" t="str">
        <f t="shared" si="131"/>
        <v/>
      </c>
      <c r="AU619" t="str">
        <f t="shared" si="131"/>
        <v/>
      </c>
      <c r="AV619" t="str">
        <f t="shared" si="131"/>
        <v/>
      </c>
      <c r="AW619" t="str">
        <f t="shared" si="131"/>
        <v/>
      </c>
      <c r="AX619" t="str">
        <f t="shared" si="131"/>
        <v/>
      </c>
      <c r="AZ619" s="46">
        <f>IF(ISNUMBER(VLOOKUP($B619,Stats!$A$2:$AA$19,2,FALSE))=FALSE,"",IF(ISNUMBER(W619),(W619-VLOOKUP($B619,Stats!$A$2:$AA$19,2,FALSE))/VLOOKUP($B619,Stats!$A$2:$AA$19,16,FALSE),""))</f>
        <v>2.7214798178025785</v>
      </c>
      <c r="BA619" s="46">
        <f>IF(ISNUMBER(VLOOKUP($B619,Stats!$A$2:$AA$19,2,FALSE))=FALSE,"",IF(ISNUMBER(X619),(X619-VLOOKUP($B619,Stats!$A$2:$AA$19,3,FALSE))/VLOOKUP($B619,Stats!$A$2:$AA$19,17,FALSE),""))</f>
        <v>1.7050365622291381</v>
      </c>
      <c r="BB619" s="46"/>
      <c r="BC619" s="46"/>
      <c r="BD619" s="44">
        <f t="shared" si="121"/>
        <v>2.2132581900158583</v>
      </c>
      <c r="BE619" s="46">
        <f>IF(ISNUMBER(VLOOKUP($B619,Stats!$A$2:$AA$19,2,FALSE))=FALSE,"",IF(ISNUMBER(Y619),(Y619-VLOOKUP($B619,Stats!$A$2:$AA$19,5,FALSE))/VLOOKUP($B619,Stats!$A$2:$AA$19,19,FALSE),""))</f>
        <v>-3.1852554751943533E-2</v>
      </c>
      <c r="BF619" s="46"/>
      <c r="BG619" s="46"/>
      <c r="BH619" s="46">
        <f>IF(ISNUMBER(VLOOKUP($B619,Stats!$A$2:$AA$19,2,FALSE))=FALSE,"",IF(ISNUMBER(Z619),(Z619-VLOOKUP($B619,Stats!$A$2:$AA$19,8,FALSE))/VLOOKUP($B619,Stats!$A$2:$AA$19,22,FALSE),""))</f>
        <v>-0.39509019437688425</v>
      </c>
      <c r="BI619" s="46" t="str">
        <f>IF(ISNUMBER(VLOOKUP($B619,Stats!$A$2:$AA$19,2,FALSE))=FALSE,"",IF(ISNUMBER(#REF!),(#REF!-VLOOKUP($B619,Stats!$A$2:$AA$19,9,FALSE))/VLOOKUP($B619,Stats!$A$2:$AA$19,23,FALSE),""))</f>
        <v/>
      </c>
      <c r="BJ619" s="46" t="str">
        <f>IF(ISNUMBER(VLOOKUP($B619,Stats!$A$2:$AA$19,2,FALSE))=FALSE,"",IF(ISNUMBER(#REF!),(#REF!-VLOOKUP($B619,Stats!$A$2:$AA$19,10,FALSE))/VLOOKUP($B619,Stats!$A$2:$AA$19,24,FALSE),""))</f>
        <v/>
      </c>
      <c r="BK619" s="44">
        <f t="shared" si="126"/>
        <v>-9.6230269986704808E-2</v>
      </c>
      <c r="BL619" s="46" t="str">
        <f>IF(ISNUMBER(VLOOKUP($B619,Stats!$A$2:$AA$19,2,FALSE))=FALSE,"",IF(ISNUMBER(#REF!),(#REF!-VLOOKUP($B619,Stats!$A$2:$AA$19,11,FALSE))/VLOOKUP($B619,Stats!$A$2:$AA$19,25,FALSE),""))</f>
        <v/>
      </c>
      <c r="BM619" s="46">
        <f>IF(ISNUMBER(VLOOKUP($B619,Stats!$A$2:$AA$19,2,FALSE))=FALSE,"",IF(ISNUMBER(AA619),(AA619-VLOOKUP($B619,Stats!$A$2:$AA$19,12,FALSE))/VLOOKUP($B619,Stats!$A$2:$AA$19,26,FALSE),""))</f>
        <v>0.85794490668255996</v>
      </c>
      <c r="BN619" s="46" t="str">
        <f>IF(ISNUMBER(VLOOKUP($B619,Stats!$A$2:$AA$19,2,FALSE))=FALSE,"",IF(ISNUMBER(#REF!),(#REF!-VLOOKUP($B619,Stats!$A$2:$AA$19,13,FALSE))/VLOOKUP($B619,Stats!$A$2:$AA$19,27,FALSE),""))</f>
        <v/>
      </c>
      <c r="BO619" s="46" t="str">
        <f>IF(ISNUMBER(VLOOKUP($B619,Stats!$A$2:$AA$19,2,FALSE))=FALSE,"",IF(ISNUMBER(#REF!),(#REF!-VLOOKUP($B619,Stats!$A$2:$AA$19,14,FALSE))/VLOOKUP($B619,Stats!$A$2:$AB$19,28,FALSE),""))</f>
        <v/>
      </c>
      <c r="BP619" s="46"/>
      <c r="BQ619" s="46">
        <f>IF(ISNUMBER(VLOOKUP($B619,Stats!$A$2:$AA$19,2,FALSE))=FALSE,"",IF(ISNUMBER(BM619),BM619,(VLOOKUP($B619,Stats!$A$2:$AT$19,46,FALSE)-VLOOKUP($B619,Stats!$A$2:$AA$19,12,FALSE))/VLOOKUP($B619,Stats!$A$2:$AA$19,26,FALSE)))</f>
        <v>0.85794490668255996</v>
      </c>
      <c r="BR619" s="51">
        <f t="shared" si="127"/>
        <v>0.85794490668255996</v>
      </c>
      <c r="BS619" s="32" t="str">
        <f t="shared" si="122"/>
        <v>13296_201423</v>
      </c>
      <c r="BT619" s="53">
        <f t="shared" si="123"/>
        <v>0.55650245734766091</v>
      </c>
    </row>
    <row r="620" spans="1:72" x14ac:dyDescent="0.15">
      <c r="A620" s="16">
        <v>13296</v>
      </c>
      <c r="B620" s="17">
        <v>201424</v>
      </c>
      <c r="C620" s="3">
        <v>0</v>
      </c>
      <c r="D620" s="23">
        <v>3.1062934800194064E-2</v>
      </c>
      <c r="E620" s="18">
        <v>9.9324473919857673E-3</v>
      </c>
      <c r="F620" s="24">
        <v>7</v>
      </c>
      <c r="G620" s="24">
        <v>3</v>
      </c>
      <c r="H620" s="20">
        <v>8.730435106346952E-3</v>
      </c>
      <c r="I620" s="20">
        <v>-1.0010364248700684E-2</v>
      </c>
      <c r="J620" s="24">
        <v>7</v>
      </c>
      <c r="K620" s="24">
        <v>3</v>
      </c>
      <c r="L620" s="20">
        <v>1.541457082589659E-2</v>
      </c>
      <c r="M620" s="20">
        <v>-1.536968128134597E-2</v>
      </c>
      <c r="N620" s="19">
        <v>0.63729999999999998</v>
      </c>
      <c r="O620" s="19">
        <v>1.0471574104502135</v>
      </c>
      <c r="P620" s="25">
        <v>41971</v>
      </c>
      <c r="Q620" s="20">
        <v>-1.4623726585606289E-2</v>
      </c>
      <c r="R620" s="25">
        <v>41962</v>
      </c>
      <c r="S620" s="25">
        <f>IF(ISNUMBER(R620),VLOOKUP(B620,Index!$B$3:$AB$18,27,FALSE),"")</f>
        <v>41963</v>
      </c>
      <c r="T620" s="25">
        <f>IF(ISNUMBER($R620),VLOOKUP($B620,Index!$B$21:$AB$36,27,FALSE),"")</f>
        <v>41963</v>
      </c>
      <c r="U620" s="25">
        <f>IF(ISNUMBER($R620),VLOOKUP($B620,Index!$B$39:$AB$54,27,FALSE),"")</f>
        <v>41963</v>
      </c>
      <c r="W620" s="18">
        <v>0.93188804400582192</v>
      </c>
      <c r="X620" s="19">
        <v>0.7</v>
      </c>
      <c r="Y620" s="18">
        <v>0.18845493899084564</v>
      </c>
      <c r="Z620" s="19">
        <f t="shared" si="124"/>
        <v>1</v>
      </c>
      <c r="AA620" s="21">
        <v>2.1241463055503522</v>
      </c>
      <c r="AB620" s="28"/>
      <c r="AC620" s="18">
        <v>0.86841532656099674</v>
      </c>
      <c r="AD620" s="19">
        <v>0.48999999999999994</v>
      </c>
      <c r="AE620" s="18">
        <v>3.5515264030043354E-2</v>
      </c>
      <c r="AF620" s="19">
        <f t="shared" si="125"/>
        <v>1</v>
      </c>
      <c r="AG620" s="21">
        <v>4.51199752738321</v>
      </c>
      <c r="AH620" s="28"/>
      <c r="AK620" t="str">
        <f t="shared" si="131"/>
        <v/>
      </c>
      <c r="AL620" t="str">
        <f t="shared" si="131"/>
        <v/>
      </c>
      <c r="AM620" t="str">
        <f t="shared" si="131"/>
        <v/>
      </c>
      <c r="AN620">
        <f t="shared" si="131"/>
        <v>2.1241463055503522</v>
      </c>
      <c r="AO620" t="str">
        <f t="shared" si="131"/>
        <v/>
      </c>
      <c r="AP620" t="str">
        <f t="shared" si="131"/>
        <v/>
      </c>
      <c r="AQ620" t="str">
        <f t="shared" si="131"/>
        <v/>
      </c>
      <c r="AR620" t="str">
        <f t="shared" si="131"/>
        <v/>
      </c>
      <c r="AS620" t="str">
        <f t="shared" si="131"/>
        <v/>
      </c>
      <c r="AT620" t="str">
        <f t="shared" si="131"/>
        <v/>
      </c>
      <c r="AU620" t="str">
        <f t="shared" si="131"/>
        <v/>
      </c>
      <c r="AV620" t="str">
        <f t="shared" si="131"/>
        <v/>
      </c>
      <c r="AW620" t="str">
        <f t="shared" si="131"/>
        <v/>
      </c>
      <c r="AX620" t="str">
        <f t="shared" si="131"/>
        <v/>
      </c>
      <c r="AZ620" s="46">
        <f>IF(ISNUMBER(VLOOKUP($B620,Stats!$A$2:$AA$19,2,FALSE))=FALSE,"",IF(ISNUMBER(W620),(W620-VLOOKUP($B620,Stats!$A$2:$AA$19,2,FALSE))/VLOOKUP($B620,Stats!$A$2:$AA$19,16,FALSE),""))</f>
        <v>-0.2137709795732835</v>
      </c>
      <c r="BA620" s="46">
        <f>IF(ISNUMBER(VLOOKUP($B620,Stats!$A$2:$AA$19,2,FALSE))=FALSE,"",IF(ISNUMBER(X620),(X620-VLOOKUP($B620,Stats!$A$2:$AA$19,3,FALSE))/VLOOKUP($B620,Stats!$A$2:$AA$19,17,FALSE),""))</f>
        <v>-0.21041933953921216</v>
      </c>
      <c r="BB620" s="46"/>
      <c r="BC620" s="46"/>
      <c r="BD620" s="44">
        <f t="shared" si="121"/>
        <v>-0.21209515955624783</v>
      </c>
      <c r="BE620" s="46">
        <f>IF(ISNUMBER(VLOOKUP($B620,Stats!$A$2:$AA$19,2,FALSE))=FALSE,"",IF(ISNUMBER(Y620),(Y620-VLOOKUP($B620,Stats!$A$2:$AA$19,5,FALSE))/VLOOKUP($B620,Stats!$A$2:$AA$19,19,FALSE),""))</f>
        <v>0.78791155272896984</v>
      </c>
      <c r="BF620" s="46"/>
      <c r="BG620" s="46"/>
      <c r="BH620" s="46">
        <f>IF(ISNUMBER(VLOOKUP($B620,Stats!$A$2:$AA$19,2,FALSE))=FALSE,"",IF(ISNUMBER(Z620),(Z620-VLOOKUP($B620,Stats!$A$2:$AA$19,8,FALSE))/VLOOKUP($B620,Stats!$A$2:$AA$19,22,FALSE),""))</f>
        <v>-0.47935479253396501</v>
      </c>
      <c r="BI620" s="46" t="str">
        <f>IF(ISNUMBER(VLOOKUP($B620,Stats!$A$2:$AA$19,2,FALSE))=FALSE,"",IF(ISNUMBER(#REF!),(#REF!-VLOOKUP($B620,Stats!$A$2:$AA$19,9,FALSE))/VLOOKUP($B620,Stats!$A$2:$AA$19,23,FALSE),""))</f>
        <v/>
      </c>
      <c r="BJ620" s="46" t="str">
        <f>IF(ISNUMBER(VLOOKUP($B620,Stats!$A$2:$AA$19,2,FALSE))=FALSE,"",IF(ISNUMBER(#REF!),(#REF!-VLOOKUP($B620,Stats!$A$2:$AA$19,10,FALSE))/VLOOKUP($B620,Stats!$A$2:$AA$19,24,FALSE),""))</f>
        <v/>
      </c>
      <c r="BK620" s="44">
        <f t="shared" si="126"/>
        <v>-0.69534452467046837</v>
      </c>
      <c r="BL620" s="46" t="str">
        <f>IF(ISNUMBER(VLOOKUP($B620,Stats!$A$2:$AA$19,2,FALSE))=FALSE,"",IF(ISNUMBER(#REF!),(#REF!-VLOOKUP($B620,Stats!$A$2:$AA$19,11,FALSE))/VLOOKUP($B620,Stats!$A$2:$AA$19,25,FALSE),""))</f>
        <v/>
      </c>
      <c r="BM620" s="46">
        <f>IF(ISNUMBER(VLOOKUP($B620,Stats!$A$2:$AA$19,2,FALSE))=FALSE,"",IF(ISNUMBER(AA620),(AA620-VLOOKUP($B620,Stats!$A$2:$AA$19,12,FALSE))/VLOOKUP($B620,Stats!$A$2:$AA$19,26,FALSE),""))</f>
        <v>-0.60068008685694019</v>
      </c>
      <c r="BN620" s="46" t="str">
        <f>IF(ISNUMBER(VLOOKUP($B620,Stats!$A$2:$AA$19,2,FALSE))=FALSE,"",IF(ISNUMBER(#REF!),(#REF!-VLOOKUP($B620,Stats!$A$2:$AA$19,13,FALSE))/VLOOKUP($B620,Stats!$A$2:$AA$19,27,FALSE),""))</f>
        <v/>
      </c>
      <c r="BO620" s="46" t="str">
        <f>IF(ISNUMBER(VLOOKUP($B620,Stats!$A$2:$AA$19,2,FALSE))=FALSE,"",IF(ISNUMBER(#REF!),(#REF!-VLOOKUP($B620,Stats!$A$2:$AA$19,14,FALSE))/VLOOKUP($B620,Stats!$A$2:$AB$19,28,FALSE),""))</f>
        <v/>
      </c>
      <c r="BP620" s="46"/>
      <c r="BQ620" s="46">
        <f>IF(ISNUMBER(VLOOKUP($B620,Stats!$A$2:$AA$19,2,FALSE))=FALSE,"",IF(ISNUMBER(BM620),BM620,(VLOOKUP($B620,Stats!$A$2:$AT$19,46,FALSE)-VLOOKUP($B620,Stats!$A$2:$AA$19,12,FALSE))/VLOOKUP($B620,Stats!$A$2:$AA$19,26,FALSE)))</f>
        <v>-0.60068008685694019</v>
      </c>
      <c r="BR620" s="51">
        <f t="shared" si="127"/>
        <v>-0.60068008685694019</v>
      </c>
      <c r="BS620" s="32" t="str">
        <f t="shared" si="122"/>
        <v>13296_201424</v>
      </c>
      <c r="BT620" s="53">
        <f t="shared" si="123"/>
        <v>-0.57976176408491864</v>
      </c>
    </row>
    <row r="621" spans="1:72" x14ac:dyDescent="0.15">
      <c r="A621" s="16">
        <v>13296</v>
      </c>
      <c r="B621" s="17">
        <v>201425</v>
      </c>
      <c r="C621" s="3">
        <v>0</v>
      </c>
      <c r="D621" s="23">
        <v>-5.8528165699042844E-2</v>
      </c>
      <c r="E621" s="18">
        <v>3.0811523548807684E-2</v>
      </c>
      <c r="F621" s="24">
        <v>7</v>
      </c>
      <c r="G621" s="24">
        <v>3</v>
      </c>
      <c r="H621" s="20">
        <v>1.0301606699233348E-2</v>
      </c>
      <c r="I621" s="20">
        <v>-4.2604387273936083E-2</v>
      </c>
      <c r="J621" s="24">
        <v>6</v>
      </c>
      <c r="K621" s="24">
        <v>2</v>
      </c>
      <c r="L621" s="20">
        <v>2.4513947590870666E-2</v>
      </c>
      <c r="M621" s="20">
        <v>-7.7654763761110135E-2</v>
      </c>
      <c r="N621" s="19">
        <v>0.66820000000000002</v>
      </c>
      <c r="O621" s="19">
        <v>1.0474996080890422</v>
      </c>
      <c r="P621" s="25">
        <v>41981</v>
      </c>
      <c r="Q621" s="20">
        <v>-0.11478599221789887</v>
      </c>
      <c r="R621" s="25">
        <v>41983</v>
      </c>
      <c r="S621" s="25">
        <f>IF(ISNUMBER(R621),VLOOKUP(B621,Index!$B$3:$AB$18,27,FALSE),"")</f>
        <v>41982</v>
      </c>
      <c r="T621" s="25">
        <f>IF(ISNUMBER($R621),VLOOKUP($B621,Index!$B$21:$AB$36,27,FALSE),"")</f>
        <v>41982</v>
      </c>
      <c r="U621" s="25">
        <f>IF(ISNUMBER($R621),VLOOKUP($B621,Index!$B$39:$AB$54,27,FALSE),"")</f>
        <v>41982</v>
      </c>
      <c r="W621" s="18">
        <v>-1.7558449709712853</v>
      </c>
      <c r="X621" s="19">
        <v>0.7</v>
      </c>
      <c r="Y621" s="18">
        <v>0.58460755556487887</v>
      </c>
      <c r="Z621" s="19">
        <f t="shared" si="124"/>
        <v>1</v>
      </c>
      <c r="AA621" s="21" t="s">
        <v>25</v>
      </c>
      <c r="AB621" s="28"/>
      <c r="AC621" s="18">
        <v>3.0829915620851538</v>
      </c>
      <c r="AD621" s="19">
        <v>0.48999999999999994</v>
      </c>
      <c r="AE621" s="18">
        <v>0.34176599402354291</v>
      </c>
      <c r="AF621" s="19">
        <f t="shared" si="125"/>
        <v>1</v>
      </c>
      <c r="AG621" s="21" t="s">
        <v>25</v>
      </c>
      <c r="AH621" s="28"/>
      <c r="AK621" t="str">
        <f t="shared" si="131"/>
        <v/>
      </c>
      <c r="AL621" t="str">
        <f t="shared" si="131"/>
        <v/>
      </c>
      <c r="AM621" t="str">
        <f t="shared" si="131"/>
        <v/>
      </c>
      <c r="AN621" t="str">
        <f t="shared" si="131"/>
        <v/>
      </c>
      <c r="AO621" t="str">
        <f t="shared" si="131"/>
        <v/>
      </c>
      <c r="AP621" t="str">
        <f t="shared" si="131"/>
        <v/>
      </c>
      <c r="AQ621" t="str">
        <f t="shared" si="131"/>
        <v/>
      </c>
      <c r="AR621" t="str">
        <f t="shared" si="131"/>
        <v/>
      </c>
      <c r="AS621" t="str">
        <f t="shared" si="131"/>
        <v/>
      </c>
      <c r="AT621" t="str">
        <f t="shared" si="131"/>
        <v/>
      </c>
      <c r="AU621" t="str">
        <f t="shared" si="131"/>
        <v/>
      </c>
      <c r="AV621" t="str">
        <f t="shared" si="131"/>
        <v/>
      </c>
      <c r="AW621" t="str">
        <f t="shared" si="131"/>
        <v/>
      </c>
      <c r="AX621" t="str">
        <f t="shared" si="131"/>
        <v/>
      </c>
      <c r="AZ621" s="46">
        <f>IF(ISNUMBER(VLOOKUP($B621,Stats!$A$2:$AA$19,2,FALSE))=FALSE,"",IF(ISNUMBER(W621),(W621-VLOOKUP($B621,Stats!$A$2:$AA$19,2,FALSE))/VLOOKUP($B621,Stats!$A$2:$AA$19,16,FALSE),""))</f>
        <v>-1.8782851932349316</v>
      </c>
      <c r="BA621" s="46">
        <f>IF(ISNUMBER(VLOOKUP($B621,Stats!$A$2:$AA$19,2,FALSE))=FALSE,"",IF(ISNUMBER(X621),(X621-VLOOKUP($B621,Stats!$A$2:$AA$19,3,FALSE))/VLOOKUP($B621,Stats!$A$2:$AA$19,17,FALSE),""))</f>
        <v>0.52844508262562895</v>
      </c>
      <c r="BB621" s="46"/>
      <c r="BC621" s="46"/>
      <c r="BD621" s="44">
        <f t="shared" si="121"/>
        <v>-0.67492005530465127</v>
      </c>
      <c r="BE621" s="46">
        <f>IF(ISNUMBER(VLOOKUP($B621,Stats!$A$2:$AA$19,2,FALSE))=FALSE,"",IF(ISNUMBER(Y621),(Y621-VLOOKUP($B621,Stats!$A$2:$AA$19,5,FALSE))/VLOOKUP($B621,Stats!$A$2:$AA$19,19,FALSE),""))</f>
        <v>1.2452751280819139</v>
      </c>
      <c r="BF621" s="46"/>
      <c r="BG621" s="46"/>
      <c r="BH621" s="46">
        <f>IF(ISNUMBER(VLOOKUP($B621,Stats!$A$2:$AA$19,2,FALSE))=FALSE,"",IF(ISNUMBER(Z621),(Z621-VLOOKUP($B621,Stats!$A$2:$AA$19,8,FALSE))/VLOOKUP($B621,Stats!$A$2:$AA$19,22,FALSE),""))</f>
        <v>0.47020268241895136</v>
      </c>
      <c r="BI621" s="46" t="str">
        <f>IF(ISNUMBER(VLOOKUP($B621,Stats!$A$2:$AA$19,2,FALSE))=FALSE,"",IF(ISNUMBER(#REF!),(#REF!-VLOOKUP($B621,Stats!$A$2:$AA$19,9,FALSE))/VLOOKUP($B621,Stats!$A$2:$AA$19,23,FALSE),""))</f>
        <v/>
      </c>
      <c r="BJ621" s="46" t="str">
        <f>IF(ISNUMBER(VLOOKUP($B621,Stats!$A$2:$AA$19,2,FALSE))=FALSE,"",IF(ISNUMBER(#REF!),(#REF!-VLOOKUP($B621,Stats!$A$2:$AA$19,10,FALSE))/VLOOKUP($B621,Stats!$A$2:$AA$19,24,FALSE),""))</f>
        <v/>
      </c>
      <c r="BK621" s="44">
        <f t="shared" si="126"/>
        <v>-0.73063178493165426</v>
      </c>
      <c r="BL621" s="46" t="str">
        <f>IF(ISNUMBER(VLOOKUP($B621,Stats!$A$2:$AA$19,2,FALSE))=FALSE,"",IF(ISNUMBER(#REF!),(#REF!-VLOOKUP($B621,Stats!$A$2:$AA$19,11,FALSE))/VLOOKUP($B621,Stats!$A$2:$AA$19,25,FALSE),""))</f>
        <v/>
      </c>
      <c r="BM621" s="46" t="str">
        <f>IF(ISNUMBER(VLOOKUP($B621,Stats!$A$2:$AA$19,2,FALSE))=FALSE,"",IF(ISNUMBER(AA621),(AA621-VLOOKUP($B621,Stats!$A$2:$AA$19,12,FALSE))/VLOOKUP($B621,Stats!$A$2:$AA$19,26,FALSE),""))</f>
        <v/>
      </c>
      <c r="BN621" s="46" t="str">
        <f>IF(ISNUMBER(VLOOKUP($B621,Stats!$A$2:$AA$19,2,FALSE))=FALSE,"",IF(ISNUMBER(#REF!),(#REF!-VLOOKUP($B621,Stats!$A$2:$AA$19,13,FALSE))/VLOOKUP($B621,Stats!$A$2:$AA$19,27,FALSE),""))</f>
        <v/>
      </c>
      <c r="BO621" s="46" t="str">
        <f>IF(ISNUMBER(VLOOKUP($B621,Stats!$A$2:$AA$19,2,FALSE))=FALSE,"",IF(ISNUMBER(#REF!),(#REF!-VLOOKUP($B621,Stats!$A$2:$AA$19,14,FALSE))/VLOOKUP($B621,Stats!$A$2:$AB$19,28,FALSE),""))</f>
        <v/>
      </c>
      <c r="BP621" s="46"/>
      <c r="BQ621" s="46">
        <f>IF(ISNUMBER(VLOOKUP($B621,Stats!$A$2:$AA$19,2,FALSE))=FALSE,"",IF(ISNUMBER(BM621),BM621,(VLOOKUP($B621,Stats!$A$2:$AT$19,46,FALSE)-VLOOKUP($B621,Stats!$A$2:$AA$19,12,FALSE))/VLOOKUP($B621,Stats!$A$2:$AA$19,26,FALSE)))</f>
        <v>-0.79776266374979832</v>
      </c>
      <c r="BR621" s="51">
        <f t="shared" si="127"/>
        <v>-0.79776266374979832</v>
      </c>
      <c r="BS621" s="32" t="str">
        <f t="shared" si="122"/>
        <v>13296_201425</v>
      </c>
      <c r="BT621" s="53">
        <f t="shared" si="123"/>
        <v>-0.73291561476988254</v>
      </c>
    </row>
    <row r="622" spans="1:72" x14ac:dyDescent="0.15">
      <c r="A622" s="16">
        <v>13296</v>
      </c>
      <c r="B622" s="17">
        <v>201426</v>
      </c>
      <c r="C622" s="3">
        <v>0</v>
      </c>
      <c r="D622" s="23">
        <v>0.20033333333333325</v>
      </c>
      <c r="E622" s="18">
        <v>2.487041830650891E-2</v>
      </c>
      <c r="F622" s="24">
        <v>7</v>
      </c>
      <c r="G622" s="24">
        <v>3</v>
      </c>
      <c r="H622" s="20">
        <v>3.0902509643361942E-2</v>
      </c>
      <c r="I622" s="20">
        <v>-9.7691469316362935E-3</v>
      </c>
      <c r="J622" s="24">
        <v>3</v>
      </c>
      <c r="K622" s="24">
        <v>2</v>
      </c>
      <c r="L622" s="20">
        <v>5.4761522402440921E-2</v>
      </c>
      <c r="M622" s="20">
        <v>-2.0061055385957149E-2</v>
      </c>
      <c r="N622" s="19">
        <v>0.72019999999999995</v>
      </c>
      <c r="O622" s="19">
        <v>1.1933719966859981</v>
      </c>
      <c r="P622" s="25">
        <v>41999</v>
      </c>
      <c r="Q622" s="20">
        <v>-2.8674351585014302E-2</v>
      </c>
      <c r="R622" s="25">
        <v>41997</v>
      </c>
      <c r="S622" s="25">
        <f>IF(ISNUMBER(R622),VLOOKUP(B622,Index!$B$3:$AB$18,27,FALSE),"")</f>
        <v>41997</v>
      </c>
      <c r="T622" s="25">
        <f>IF(ISNUMBER($R622),VLOOKUP($B622,Index!$B$21:$AB$36,27,FALSE),"")</f>
        <v>41996</v>
      </c>
      <c r="U622" s="25">
        <f>IF(ISNUMBER($R622),VLOOKUP($B622,Index!$B$39:$AB$54,27,FALSE),"")</f>
        <v>41996</v>
      </c>
      <c r="W622" s="18">
        <v>6.009999999999998</v>
      </c>
      <c r="X622" s="19">
        <v>0.7</v>
      </c>
      <c r="Y622" s="18">
        <v>0.47188300925829496</v>
      </c>
      <c r="Z622" s="19">
        <f t="shared" si="124"/>
        <v>0</v>
      </c>
      <c r="AA622" s="21">
        <v>6.9864991624790855</v>
      </c>
      <c r="AB622" s="28"/>
      <c r="AC622" s="18">
        <v>36.120099999999979</v>
      </c>
      <c r="AD622" s="19">
        <v>0.48999999999999994</v>
      </c>
      <c r="AE622" s="18">
        <v>0.22267357442666408</v>
      </c>
      <c r="AF622" s="19">
        <f t="shared" si="125"/>
        <v>0</v>
      </c>
      <c r="AG622" s="21">
        <v>48.811170547320962</v>
      </c>
      <c r="AH622" s="28"/>
      <c r="AK622" t="str">
        <f t="shared" si="131"/>
        <v/>
      </c>
      <c r="AL622" t="str">
        <f t="shared" si="131"/>
        <v/>
      </c>
      <c r="AM622" t="str">
        <f t="shared" si="131"/>
        <v/>
      </c>
      <c r="AN622" t="str">
        <f t="shared" si="131"/>
        <v/>
      </c>
      <c r="AO622" t="str">
        <f t="shared" si="131"/>
        <v/>
      </c>
      <c r="AP622">
        <f t="shared" si="131"/>
        <v>6.9864991624790855</v>
      </c>
      <c r="AQ622" t="str">
        <f t="shared" si="131"/>
        <v/>
      </c>
      <c r="AR622" t="str">
        <f t="shared" si="131"/>
        <v/>
      </c>
      <c r="AS622" t="str">
        <f t="shared" si="131"/>
        <v/>
      </c>
      <c r="AT622" t="str">
        <f t="shared" si="131"/>
        <v/>
      </c>
      <c r="AU622" t="str">
        <f t="shared" si="131"/>
        <v/>
      </c>
      <c r="AV622" t="str">
        <f t="shared" si="131"/>
        <v/>
      </c>
      <c r="AW622" t="str">
        <f t="shared" si="131"/>
        <v/>
      </c>
      <c r="AX622" t="str">
        <f t="shared" si="131"/>
        <v/>
      </c>
      <c r="AZ622" s="46">
        <f>IF(ISNUMBER(VLOOKUP($B622,Stats!$A$2:$AA$19,2,FALSE))=FALSE,"",IF(ISNUMBER(W622),(W622-VLOOKUP($B622,Stats!$A$2:$AA$19,2,FALSE))/VLOOKUP($B622,Stats!$A$2:$AA$19,16,FALSE),""))</f>
        <v>2.9757425418156549</v>
      </c>
      <c r="BA622" s="46">
        <f>IF(ISNUMBER(VLOOKUP($B622,Stats!$A$2:$AA$19,2,FALSE))=FALSE,"",IF(ISNUMBER(X622),(X622-VLOOKUP($B622,Stats!$A$2:$AA$19,3,FALSE))/VLOOKUP($B622,Stats!$A$2:$AA$19,17,FALSE),""))</f>
        <v>0.82927015326520481</v>
      </c>
      <c r="BB622" s="46"/>
      <c r="BC622" s="46"/>
      <c r="BD622" s="44">
        <f t="shared" si="121"/>
        <v>1.9025063475404298</v>
      </c>
      <c r="BE622" s="46">
        <f>IF(ISNUMBER(VLOOKUP($B622,Stats!$A$2:$AA$19,2,FALSE))=FALSE,"",IF(ISNUMBER(Y622),(Y622-VLOOKUP($B622,Stats!$A$2:$AA$19,5,FALSE))/VLOOKUP($B622,Stats!$A$2:$AA$19,19,FALSE),""))</f>
        <v>1.4136028709632702</v>
      </c>
      <c r="BF622" s="46"/>
      <c r="BG622" s="46"/>
      <c r="BH622" s="46">
        <f>IF(ISNUMBER(VLOOKUP($B622,Stats!$A$2:$AA$19,2,FALSE))=FALSE,"",IF(ISNUMBER(Z622),(Z622-VLOOKUP($B622,Stats!$A$2:$AA$19,8,FALSE))/VLOOKUP($B622,Stats!$A$2:$AA$19,22,FALSE),""))</f>
        <v>-0.60316436580698729</v>
      </c>
      <c r="BI622" s="46" t="str">
        <f>IF(ISNUMBER(VLOOKUP($B622,Stats!$A$2:$AA$19,2,FALSE))=FALSE,"",IF(ISNUMBER(#REF!),(#REF!-VLOOKUP($B622,Stats!$A$2:$AA$19,9,FALSE))/VLOOKUP($B622,Stats!$A$2:$AA$19,23,FALSE),""))</f>
        <v/>
      </c>
      <c r="BJ622" s="46" t="str">
        <f>IF(ISNUMBER(VLOOKUP($B622,Stats!$A$2:$AA$19,2,FALSE))=FALSE,"",IF(ISNUMBER(#REF!),(#REF!-VLOOKUP($B622,Stats!$A$2:$AA$19,10,FALSE))/VLOOKUP($B622,Stats!$A$2:$AA$19,24,FALSE),""))</f>
        <v/>
      </c>
      <c r="BK622" s="44">
        <f t="shared" si="126"/>
        <v>-1.1704713194163852</v>
      </c>
      <c r="BL622" s="46" t="str">
        <f>IF(ISNUMBER(VLOOKUP($B622,Stats!$A$2:$AA$19,2,FALSE))=FALSE,"",IF(ISNUMBER(#REF!),(#REF!-VLOOKUP($B622,Stats!$A$2:$AA$19,11,FALSE))/VLOOKUP($B622,Stats!$A$2:$AA$19,25,FALSE),""))</f>
        <v/>
      </c>
      <c r="BM622" s="46">
        <f>IF(ISNUMBER(VLOOKUP($B622,Stats!$A$2:$AA$19,2,FALSE))=FALSE,"",IF(ISNUMBER(AA622),(AA622-VLOOKUP($B622,Stats!$A$2:$AA$19,12,FALSE))/VLOOKUP($B622,Stats!$A$2:$AA$19,26,FALSE),""))</f>
        <v>1.0332827733531824</v>
      </c>
      <c r="BN622" s="46" t="str">
        <f>IF(ISNUMBER(VLOOKUP($B622,Stats!$A$2:$AA$19,2,FALSE))=FALSE,"",IF(ISNUMBER(#REF!),(#REF!-VLOOKUP($B622,Stats!$A$2:$AA$19,13,FALSE))/VLOOKUP($B622,Stats!$A$2:$AA$19,27,FALSE),""))</f>
        <v/>
      </c>
      <c r="BO622" s="46" t="str">
        <f>IF(ISNUMBER(VLOOKUP($B622,Stats!$A$2:$AA$19,2,FALSE))=FALSE,"",IF(ISNUMBER(#REF!),(#REF!-VLOOKUP($B622,Stats!$A$2:$AA$19,14,FALSE))/VLOOKUP($B622,Stats!$A$2:$AB$19,28,FALSE),""))</f>
        <v/>
      </c>
      <c r="BP622" s="46"/>
      <c r="BQ622" s="46">
        <f>IF(ISNUMBER(VLOOKUP($B622,Stats!$A$2:$AA$19,2,FALSE))=FALSE,"",IF(ISNUMBER(BM622),BM622,(VLOOKUP($B622,Stats!$A$2:$AT$19,46,FALSE)-VLOOKUP($B622,Stats!$A$2:$AA$19,12,FALSE))/VLOOKUP($B622,Stats!$A$2:$AA$19,26,FALSE)))</f>
        <v>1.0332827733531824</v>
      </c>
      <c r="BR622" s="51">
        <f t="shared" si="127"/>
        <v>1.0332827733531824</v>
      </c>
      <c r="BS622" s="32" t="str">
        <f t="shared" si="122"/>
        <v>13296_201426</v>
      </c>
      <c r="BT622" s="53">
        <f t="shared" si="123"/>
        <v>-0.11512496747110862</v>
      </c>
    </row>
    <row r="623" spans="1:72" x14ac:dyDescent="0.15">
      <c r="A623" s="16">
        <v>13296</v>
      </c>
      <c r="B623" s="17">
        <v>201427</v>
      </c>
      <c r="C623" s="3">
        <v>0</v>
      </c>
      <c r="D623" s="23">
        <v>4.3599000277700695E-2</v>
      </c>
      <c r="E623" s="18">
        <v>1.4976395992601624E-2</v>
      </c>
      <c r="F623" s="24">
        <v>3</v>
      </c>
      <c r="G623" s="24">
        <v>0</v>
      </c>
      <c r="H623" s="20">
        <v>1.4400060712882912E-2</v>
      </c>
      <c r="I623" s="20" t="s">
        <v>25</v>
      </c>
      <c r="J623" s="24">
        <v>3</v>
      </c>
      <c r="K623" s="24">
        <v>0</v>
      </c>
      <c r="L623" s="20">
        <v>3.1657872813107613E-2</v>
      </c>
      <c r="M623" s="20">
        <v>4.8128342245989941E-3</v>
      </c>
      <c r="N623" s="19">
        <v>0.75160000000000005</v>
      </c>
      <c r="O623" s="19">
        <v>1.0115746971736206</v>
      </c>
      <c r="P623" s="25">
        <v>42004</v>
      </c>
      <c r="Q623" s="20">
        <v>0</v>
      </c>
      <c r="R623" s="25">
        <v>42002</v>
      </c>
      <c r="S623" s="25">
        <f>IF(ISNUMBER(R623),VLOOKUP(B623,Index!$B$3:$AB$18,27,FALSE),"")</f>
        <v>42002</v>
      </c>
      <c r="T623" s="25">
        <f>IF(ISNUMBER($R623),VLOOKUP($B623,Index!$B$21:$AB$36,27,FALSE),"")</f>
        <v>42003</v>
      </c>
      <c r="U623" s="25">
        <f>IF(ISNUMBER($R623),VLOOKUP($B623,Index!$B$39:$AB$54,27,FALSE),"")</f>
        <v>42003</v>
      </c>
      <c r="W623" s="18">
        <v>5.2318800333240834</v>
      </c>
      <c r="X623" s="19">
        <v>1</v>
      </c>
      <c r="Y623" s="18">
        <v>0.28415713486343613</v>
      </c>
      <c r="Z623" s="19">
        <f t="shared" si="124"/>
        <v>0</v>
      </c>
      <c r="AA623" s="21" t="s">
        <v>25</v>
      </c>
      <c r="AB623" s="28"/>
      <c r="AC623" s="18">
        <v>27.37256868309521</v>
      </c>
      <c r="AD623" s="19">
        <v>1</v>
      </c>
      <c r="AE623" s="18">
        <v>8.0745277293797033E-2</v>
      </c>
      <c r="AF623" s="19">
        <f t="shared" si="125"/>
        <v>0</v>
      </c>
      <c r="AG623" s="21" t="s">
        <v>25</v>
      </c>
      <c r="AH623" s="28"/>
      <c r="AK623" t="str">
        <f t="shared" ref="AK623:AX632" si="132">IF($B623=AK$2,$AA623,"")</f>
        <v/>
      </c>
      <c r="AL623" t="str">
        <f t="shared" si="132"/>
        <v/>
      </c>
      <c r="AM623" t="str">
        <f t="shared" si="132"/>
        <v/>
      </c>
      <c r="AN623" t="str">
        <f t="shared" si="132"/>
        <v/>
      </c>
      <c r="AO623" t="str">
        <f t="shared" si="132"/>
        <v/>
      </c>
      <c r="AP623" t="str">
        <f t="shared" si="132"/>
        <v/>
      </c>
      <c r="AQ623" t="str">
        <f t="shared" si="132"/>
        <v/>
      </c>
      <c r="AR623" t="str">
        <f t="shared" si="132"/>
        <v/>
      </c>
      <c r="AS623" t="str">
        <f t="shared" si="132"/>
        <v/>
      </c>
      <c r="AT623" t="str">
        <f t="shared" si="132"/>
        <v/>
      </c>
      <c r="AU623" t="str">
        <f t="shared" si="132"/>
        <v/>
      </c>
      <c r="AV623" t="str">
        <f t="shared" si="132"/>
        <v/>
      </c>
      <c r="AW623" t="str">
        <f t="shared" si="132"/>
        <v/>
      </c>
      <c r="AX623" t="str">
        <f t="shared" si="132"/>
        <v/>
      </c>
      <c r="AZ623" s="46">
        <f>IF(ISNUMBER(VLOOKUP($B623,Stats!$A$2:$AA$19,2,FALSE))=FALSE,"",IF(ISNUMBER(W623),(W623-VLOOKUP($B623,Stats!$A$2:$AA$19,2,FALSE))/VLOOKUP($B623,Stats!$A$2:$AA$19,16,FALSE),""))</f>
        <v>1.85147692084715</v>
      </c>
      <c r="BA623" s="46">
        <f>IF(ISNUMBER(VLOOKUP($B623,Stats!$A$2:$AA$19,2,FALSE))=FALSE,"",IF(ISNUMBER(X623),(X623-VLOOKUP($B623,Stats!$A$2:$AA$19,3,FALSE))/VLOOKUP($B623,Stats!$A$2:$AA$19,17,FALSE),""))</f>
        <v>1.4327788106821593</v>
      </c>
      <c r="BB623" s="46"/>
      <c r="BC623" s="46"/>
      <c r="BD623" s="44">
        <f t="shared" si="121"/>
        <v>1.6421278657646545</v>
      </c>
      <c r="BE623" s="46">
        <f>IF(ISNUMBER(VLOOKUP($B623,Stats!$A$2:$AA$19,2,FALSE))=FALSE,"",IF(ISNUMBER(Y623),(Y623-VLOOKUP($B623,Stats!$A$2:$AA$19,5,FALSE))/VLOOKUP($B623,Stats!$A$2:$AA$19,19,FALSE),""))</f>
        <v>0.70706260932568576</v>
      </c>
      <c r="BF623" s="46"/>
      <c r="BG623" s="46"/>
      <c r="BH623" s="46">
        <f>IF(ISNUMBER(VLOOKUP($B623,Stats!$A$2:$AA$19,2,FALSE))=FALSE,"",IF(ISNUMBER(Z623),(Z623-VLOOKUP($B623,Stats!$A$2:$AA$19,8,FALSE))/VLOOKUP($B623,Stats!$A$2:$AA$19,22,FALSE),""))</f>
        <v>-1.3068976797370631</v>
      </c>
      <c r="BI623" s="46" t="str">
        <f>IF(ISNUMBER(VLOOKUP($B623,Stats!$A$2:$AA$19,2,FALSE))=FALSE,"",IF(ISNUMBER(#REF!),(#REF!-VLOOKUP($B623,Stats!$A$2:$AA$19,9,FALSE))/VLOOKUP($B623,Stats!$A$2:$AA$19,23,FALSE),""))</f>
        <v/>
      </c>
      <c r="BJ623" s="46" t="str">
        <f>IF(ISNUMBER(VLOOKUP($B623,Stats!$A$2:$AA$19,2,FALSE))=FALSE,"",IF(ISNUMBER(#REF!),(#REF!-VLOOKUP($B623,Stats!$A$2:$AA$19,10,FALSE))/VLOOKUP($B623,Stats!$A$2:$AA$19,24,FALSE),""))</f>
        <v/>
      </c>
      <c r="BK623" s="44">
        <f t="shared" si="126"/>
        <v>-0.88701313044909891</v>
      </c>
      <c r="BL623" s="46" t="str">
        <f>IF(ISNUMBER(VLOOKUP($B623,Stats!$A$2:$AA$19,2,FALSE))=FALSE,"",IF(ISNUMBER(#REF!),(#REF!-VLOOKUP($B623,Stats!$A$2:$AA$19,11,FALSE))/VLOOKUP($B623,Stats!$A$2:$AA$19,25,FALSE),""))</f>
        <v/>
      </c>
      <c r="BM623" s="46" t="str">
        <f>IF(ISNUMBER(VLOOKUP($B623,Stats!$A$2:$AA$19,2,FALSE))=FALSE,"",IF(ISNUMBER(AA623),(AA623-VLOOKUP($B623,Stats!$A$2:$AA$19,12,FALSE))/VLOOKUP($B623,Stats!$A$2:$AA$19,26,FALSE),""))</f>
        <v/>
      </c>
      <c r="BN623" s="46" t="str">
        <f>IF(ISNUMBER(VLOOKUP($B623,Stats!$A$2:$AA$19,2,FALSE))=FALSE,"",IF(ISNUMBER(#REF!),(#REF!-VLOOKUP($B623,Stats!$A$2:$AA$19,13,FALSE))/VLOOKUP($B623,Stats!$A$2:$AA$19,27,FALSE),""))</f>
        <v/>
      </c>
      <c r="BO623" s="46" t="str">
        <f>IF(ISNUMBER(VLOOKUP($B623,Stats!$A$2:$AA$19,2,FALSE))=FALSE,"",IF(ISNUMBER(#REF!),(#REF!-VLOOKUP($B623,Stats!$A$2:$AA$19,14,FALSE))/VLOOKUP($B623,Stats!$A$2:$AB$19,28,FALSE),""))</f>
        <v/>
      </c>
      <c r="BP623" s="46"/>
      <c r="BQ623" s="46">
        <f>IF(ISNUMBER(VLOOKUP($B623,Stats!$A$2:$AA$19,2,FALSE))=FALSE,"",IF(ISNUMBER(BM623),BM623,(VLOOKUP($B623,Stats!$A$2:$AT$19,46,FALSE)-VLOOKUP($B623,Stats!$A$2:$AA$19,12,FALSE))/VLOOKUP($B623,Stats!$A$2:$AA$19,26,FALSE)))</f>
        <v>-0.46642635650749076</v>
      </c>
      <c r="BR623" s="51">
        <f t="shared" si="127"/>
        <v>-0.46642635650749076</v>
      </c>
      <c r="BS623" s="32" t="str">
        <f t="shared" si="122"/>
        <v>13296_201427</v>
      </c>
      <c r="BT623" s="53">
        <f t="shared" si="123"/>
        <v>-0.29706757641802661</v>
      </c>
    </row>
    <row r="624" spans="1:72" x14ac:dyDescent="0.15">
      <c r="A624" s="16">
        <v>13296</v>
      </c>
      <c r="B624" s="17">
        <v>201501</v>
      </c>
      <c r="C624" s="3">
        <v>0</v>
      </c>
      <c r="D624" s="23">
        <v>8.195848855774357E-2</v>
      </c>
      <c r="E624" s="18">
        <v>2.4420279119796304E-2</v>
      </c>
      <c r="F624" s="24">
        <v>4</v>
      </c>
      <c r="G624" s="24">
        <v>1</v>
      </c>
      <c r="H624" s="20">
        <v>2.2756360289904465E-2</v>
      </c>
      <c r="I624" s="20">
        <v>-1.0464833292771925E-2</v>
      </c>
      <c r="J624" s="24">
        <v>4</v>
      </c>
      <c r="K624" s="24">
        <v>1</v>
      </c>
      <c r="L624" s="20">
        <v>5.3751995742416181E-2</v>
      </c>
      <c r="M624" s="20">
        <v>-1.0464833292771925E-2</v>
      </c>
      <c r="N624" s="19">
        <v>0.82179999999999997</v>
      </c>
      <c r="O624" s="19">
        <v>1.0376262626262625</v>
      </c>
      <c r="P624" s="25">
        <v>42012</v>
      </c>
      <c r="Q624" s="20">
        <v>-1.0464833292771925E-2</v>
      </c>
      <c r="R624" s="25">
        <v>42013</v>
      </c>
      <c r="S624" s="25">
        <f>IF(ISNUMBER(R624),VLOOKUP(B624,Index!$B$3:$AB$18,27,FALSE),"")</f>
        <v>42013</v>
      </c>
      <c r="T624" s="25">
        <f>IF(ISNUMBER($R624),VLOOKUP($B624,Index!$B$21:$AB$36,27,FALSE),"")</f>
        <v>42013</v>
      </c>
      <c r="U624" s="25">
        <f>IF(ISNUMBER($R624),VLOOKUP($B624,Index!$B$39:$AB$54,27,FALSE),"")</f>
        <v>42011</v>
      </c>
      <c r="W624" s="18">
        <v>5.9010111761575361</v>
      </c>
      <c r="X624" s="19">
        <v>0.8</v>
      </c>
      <c r="Y624" s="18">
        <v>0.46334221869364911</v>
      </c>
      <c r="Z624" s="19">
        <f t="shared" si="124"/>
        <v>0</v>
      </c>
      <c r="AA624" s="21">
        <v>7.8318006856690605</v>
      </c>
      <c r="AB624" s="28"/>
      <c r="AC624" s="18">
        <v>34.821932901136151</v>
      </c>
      <c r="AD624" s="19">
        <v>0.64000000000000012</v>
      </c>
      <c r="AE624" s="18">
        <v>0.21468601162395337</v>
      </c>
      <c r="AF624" s="19">
        <f t="shared" si="125"/>
        <v>0</v>
      </c>
      <c r="AG624" s="21">
        <v>61.33710198004637</v>
      </c>
      <c r="AH624" s="28"/>
      <c r="AK624" t="str">
        <f t="shared" si="132"/>
        <v/>
      </c>
      <c r="AL624" t="str">
        <f t="shared" si="132"/>
        <v/>
      </c>
      <c r="AM624" t="str">
        <f t="shared" si="132"/>
        <v/>
      </c>
      <c r="AN624" t="str">
        <f t="shared" si="132"/>
        <v/>
      </c>
      <c r="AO624" t="str">
        <f t="shared" si="132"/>
        <v/>
      </c>
      <c r="AP624" t="str">
        <f t="shared" si="132"/>
        <v/>
      </c>
      <c r="AQ624" t="str">
        <f t="shared" si="132"/>
        <v/>
      </c>
      <c r="AR624">
        <f t="shared" si="132"/>
        <v>7.8318006856690605</v>
      </c>
      <c r="AS624" t="str">
        <f t="shared" si="132"/>
        <v/>
      </c>
      <c r="AT624" t="str">
        <f t="shared" si="132"/>
        <v/>
      </c>
      <c r="AU624" t="str">
        <f t="shared" si="132"/>
        <v/>
      </c>
      <c r="AV624" t="str">
        <f t="shared" si="132"/>
        <v/>
      </c>
      <c r="AW624" t="str">
        <f t="shared" si="132"/>
        <v/>
      </c>
      <c r="AX624" t="str">
        <f t="shared" si="132"/>
        <v/>
      </c>
      <c r="AZ624" s="46">
        <f>IF(ISNUMBER(VLOOKUP($B624,Stats!$A$2:$AA$19,2,FALSE))=FALSE,"",IF(ISNUMBER(W624),(W624-VLOOKUP($B624,Stats!$A$2:$AA$19,2,FALSE))/VLOOKUP($B624,Stats!$A$2:$AA$19,16,FALSE),""))</f>
        <v>2.1607367148417573</v>
      </c>
      <c r="BA624" s="46">
        <f>IF(ISNUMBER(VLOOKUP($B624,Stats!$A$2:$AA$19,2,FALSE))=FALSE,"",IF(ISNUMBER(X624),(X624-VLOOKUP($B624,Stats!$A$2:$AA$19,3,FALSE))/VLOOKUP($B624,Stats!$A$2:$AA$19,17,FALSE),""))</f>
        <v>1.3475254634508442</v>
      </c>
      <c r="BB624" s="46"/>
      <c r="BC624" s="46"/>
      <c r="BD624" s="44">
        <f t="shared" si="121"/>
        <v>1.7541310891463007</v>
      </c>
      <c r="BE624" s="46">
        <f>IF(ISNUMBER(VLOOKUP($B624,Stats!$A$2:$AA$19,2,FALSE))=FALSE,"",IF(ISNUMBER(Y624),(Y624-VLOOKUP($B624,Stats!$A$2:$AA$19,5,FALSE))/VLOOKUP($B624,Stats!$A$2:$AA$19,19,FALSE),""))</f>
        <v>1.353885338993557</v>
      </c>
      <c r="BF624" s="46"/>
      <c r="BG624" s="46"/>
      <c r="BH624" s="46">
        <f>IF(ISNUMBER(VLOOKUP($B624,Stats!$A$2:$AA$19,2,FALSE))=FALSE,"",IF(ISNUMBER(Z624),(Z624-VLOOKUP($B624,Stats!$A$2:$AA$19,8,FALSE))/VLOOKUP($B624,Stats!$A$2:$AA$19,22,FALSE),""))</f>
        <v>-0.58823842946080296</v>
      </c>
      <c r="BI624" s="46" t="str">
        <f>IF(ISNUMBER(VLOOKUP($B624,Stats!$A$2:$AA$19,2,FALSE))=FALSE,"",IF(ISNUMBER(#REF!),(#REF!-VLOOKUP($B624,Stats!$A$2:$AA$19,9,FALSE))/VLOOKUP($B624,Stats!$A$2:$AA$19,23,FALSE),""))</f>
        <v/>
      </c>
      <c r="BJ624" s="46" t="str">
        <f>IF(ISNUMBER(VLOOKUP($B624,Stats!$A$2:$AA$19,2,FALSE))=FALSE,"",IF(ISNUMBER(#REF!),(#REF!-VLOOKUP($B624,Stats!$A$2:$AA$19,10,FALSE))/VLOOKUP($B624,Stats!$A$2:$AA$19,24,FALSE),""))</f>
        <v/>
      </c>
      <c r="BK624" s="44">
        <f t="shared" si="126"/>
        <v>-1.1241912661337308</v>
      </c>
      <c r="BL624" s="46" t="str">
        <f>IF(ISNUMBER(VLOOKUP($B624,Stats!$A$2:$AA$19,2,FALSE))=FALSE,"",IF(ISNUMBER(#REF!),(#REF!-VLOOKUP($B624,Stats!$A$2:$AA$19,11,FALSE))/VLOOKUP($B624,Stats!$A$2:$AA$19,25,FALSE),""))</f>
        <v/>
      </c>
      <c r="BM624" s="46">
        <f>IF(ISNUMBER(VLOOKUP($B624,Stats!$A$2:$AA$19,2,FALSE))=FALSE,"",IF(ISNUMBER(AA624),(AA624-VLOOKUP($B624,Stats!$A$2:$AA$19,12,FALSE))/VLOOKUP($B624,Stats!$A$2:$AA$19,26,FALSE),""))</f>
        <v>0.22949245326573958</v>
      </c>
      <c r="BN624" s="46" t="str">
        <f>IF(ISNUMBER(VLOOKUP($B624,Stats!$A$2:$AA$19,2,FALSE))=FALSE,"",IF(ISNUMBER(#REF!),(#REF!-VLOOKUP($B624,Stats!$A$2:$AA$19,13,FALSE))/VLOOKUP($B624,Stats!$A$2:$AA$19,27,FALSE),""))</f>
        <v/>
      </c>
      <c r="BO624" s="46" t="str">
        <f>IF(ISNUMBER(VLOOKUP($B624,Stats!$A$2:$AA$19,2,FALSE))=FALSE,"",IF(ISNUMBER(#REF!),(#REF!-VLOOKUP($B624,Stats!$A$2:$AA$19,14,FALSE))/VLOOKUP($B624,Stats!$A$2:$AB$19,28,FALSE),""))</f>
        <v/>
      </c>
      <c r="BP624" s="46"/>
      <c r="BQ624" s="46">
        <f>IF(ISNUMBER(VLOOKUP($B624,Stats!$A$2:$AA$19,2,FALSE))=FALSE,"",IF(ISNUMBER(BM624),BM624,(VLOOKUP($B624,Stats!$A$2:$AT$19,46,FALSE)-VLOOKUP($B624,Stats!$A$2:$AA$19,12,FALSE))/VLOOKUP($B624,Stats!$A$2:$AA$19,26,FALSE)))</f>
        <v>0.22949245326573958</v>
      </c>
      <c r="BR624" s="51">
        <f t="shared" si="127"/>
        <v>0.22949245326573958</v>
      </c>
      <c r="BS624" s="32" t="str">
        <f t="shared" si="122"/>
        <v>13296_201501</v>
      </c>
      <c r="BT624" s="53">
        <f t="shared" si="123"/>
        <v>-0.27779005119783035</v>
      </c>
    </row>
    <row r="625" spans="1:72" x14ac:dyDescent="0.15">
      <c r="A625" s="16">
        <v>13296</v>
      </c>
      <c r="B625" s="17">
        <v>201502</v>
      </c>
      <c r="C625" s="3">
        <v>0</v>
      </c>
      <c r="D625" s="23">
        <v>5.312346286276437E-2</v>
      </c>
      <c r="E625" s="18">
        <v>2.1389190236772913E-2</v>
      </c>
      <c r="F625" s="24">
        <v>6</v>
      </c>
      <c r="G625" s="24">
        <v>4</v>
      </c>
      <c r="H625" s="20">
        <v>1.9743610131822058E-2</v>
      </c>
      <c r="I625" s="20">
        <v>-1.6129240899971142E-2</v>
      </c>
      <c r="J625" s="24">
        <v>3</v>
      </c>
      <c r="K625" s="24">
        <v>2</v>
      </c>
      <c r="L625" s="20">
        <v>3.8249356381022448E-2</v>
      </c>
      <c r="M625" s="20">
        <v>-2.9725794710021902E-2</v>
      </c>
      <c r="N625" s="19">
        <v>0.85640000000000005</v>
      </c>
      <c r="O625" s="19">
        <v>1.0688966550174739</v>
      </c>
      <c r="P625" s="25">
        <v>42027</v>
      </c>
      <c r="Q625" s="20">
        <v>-3.7781253760077016E-2</v>
      </c>
      <c r="R625" s="25">
        <v>42024</v>
      </c>
      <c r="S625" s="25">
        <f>IF(ISNUMBER(R625),VLOOKUP(B625,Index!$B$3:$AB$18,27,FALSE),"")</f>
        <v>42023</v>
      </c>
      <c r="T625" s="25">
        <f>IF(ISNUMBER($R625),VLOOKUP($B625,Index!$B$21:$AB$36,27,FALSE),"")</f>
        <v>42023</v>
      </c>
      <c r="U625" s="25">
        <f>IF(ISNUMBER($R625),VLOOKUP($B625,Index!$B$39:$AB$54,27,FALSE),"")</f>
        <v>42027</v>
      </c>
      <c r="W625" s="18">
        <v>1.5937038858829311</v>
      </c>
      <c r="X625" s="19">
        <v>0.6</v>
      </c>
      <c r="Y625" s="18">
        <v>0.40583135072903154</v>
      </c>
      <c r="Z625" s="19">
        <f t="shared" si="124"/>
        <v>1</v>
      </c>
      <c r="AA625" s="21">
        <v>1.4060799358357789</v>
      </c>
      <c r="AB625" s="28"/>
      <c r="AC625" s="18">
        <v>2.5398920758783547</v>
      </c>
      <c r="AD625" s="19">
        <v>0.36</v>
      </c>
      <c r="AE625" s="18">
        <v>0.16469908523455021</v>
      </c>
      <c r="AF625" s="19">
        <f t="shared" si="125"/>
        <v>1</v>
      </c>
      <c r="AG625" s="21">
        <v>1.9770607859599483</v>
      </c>
      <c r="AH625" s="28"/>
      <c r="AK625" t="str">
        <f t="shared" si="132"/>
        <v/>
      </c>
      <c r="AL625" t="str">
        <f t="shared" si="132"/>
        <v/>
      </c>
      <c r="AM625" t="str">
        <f t="shared" si="132"/>
        <v/>
      </c>
      <c r="AN625" t="str">
        <f t="shared" si="132"/>
        <v/>
      </c>
      <c r="AO625" t="str">
        <f t="shared" si="132"/>
        <v/>
      </c>
      <c r="AP625" t="str">
        <f t="shared" si="132"/>
        <v/>
      </c>
      <c r="AQ625" t="str">
        <f t="shared" si="132"/>
        <v/>
      </c>
      <c r="AR625" t="str">
        <f t="shared" si="132"/>
        <v/>
      </c>
      <c r="AS625">
        <f t="shared" si="132"/>
        <v>1.4060799358357789</v>
      </c>
      <c r="AT625" t="str">
        <f t="shared" si="132"/>
        <v/>
      </c>
      <c r="AU625" t="str">
        <f t="shared" si="132"/>
        <v/>
      </c>
      <c r="AV625" t="str">
        <f t="shared" si="132"/>
        <v/>
      </c>
      <c r="AW625" t="str">
        <f t="shared" si="132"/>
        <v/>
      </c>
      <c r="AX625" t="str">
        <f t="shared" si="132"/>
        <v/>
      </c>
      <c r="AZ625" s="46">
        <f>IF(ISNUMBER(VLOOKUP($B625,Stats!$A$2:$AA$19,2,FALSE))=FALSE,"",IF(ISNUMBER(W625),(W625-VLOOKUP($B625,Stats!$A$2:$AA$19,2,FALSE))/VLOOKUP($B625,Stats!$A$2:$AA$19,16,FALSE),""))</f>
        <v>1.2652006222958339</v>
      </c>
      <c r="BA625" s="46">
        <f>IF(ISNUMBER(VLOOKUP($B625,Stats!$A$2:$AA$19,2,FALSE))=FALSE,"",IF(ISNUMBER(X625),(X625-VLOOKUP($B625,Stats!$A$2:$AA$19,3,FALSE))/VLOOKUP($B625,Stats!$A$2:$AA$19,17,FALSE),""))</f>
        <v>-0.52813738425366874</v>
      </c>
      <c r="BB625" s="46"/>
      <c r="BC625" s="46"/>
      <c r="BD625" s="44">
        <f t="shared" si="121"/>
        <v>0.36853161902108256</v>
      </c>
      <c r="BE625" s="46">
        <f>IF(ISNUMBER(VLOOKUP($B625,Stats!$A$2:$AA$19,2,FALSE))=FALSE,"",IF(ISNUMBER(Y625),(Y625-VLOOKUP($B625,Stats!$A$2:$AA$19,5,FALSE))/VLOOKUP($B625,Stats!$A$2:$AA$19,19,FALSE),""))</f>
        <v>0.51978093323342567</v>
      </c>
      <c r="BF625" s="46"/>
      <c r="BG625" s="46"/>
      <c r="BH625" s="46">
        <f>IF(ISNUMBER(VLOOKUP($B625,Stats!$A$2:$AA$19,2,FALSE))=FALSE,"",IF(ISNUMBER(Z625),(Z625-VLOOKUP($B625,Stats!$A$2:$AA$19,8,FALSE))/VLOOKUP($B625,Stats!$A$2:$AA$19,22,FALSE),""))</f>
        <v>0.13953358261751861</v>
      </c>
      <c r="BI625" s="46" t="str">
        <f>IF(ISNUMBER(VLOOKUP($B625,Stats!$A$2:$AA$19,2,FALSE))=FALSE,"",IF(ISNUMBER(#REF!),(#REF!-VLOOKUP($B625,Stats!$A$2:$AA$19,9,FALSE))/VLOOKUP($B625,Stats!$A$2:$AA$19,23,FALSE),""))</f>
        <v/>
      </c>
      <c r="BJ625" s="46" t="str">
        <f>IF(ISNUMBER(VLOOKUP($B625,Stats!$A$2:$AA$19,2,FALSE))=FALSE,"",IF(ISNUMBER(#REF!),(#REF!-VLOOKUP($B625,Stats!$A$2:$AA$19,10,FALSE))/VLOOKUP($B625,Stats!$A$2:$AA$19,24,FALSE),""))</f>
        <v/>
      </c>
      <c r="BK625" s="44">
        <f t="shared" si="126"/>
        <v>-0.32198657847814238</v>
      </c>
      <c r="BL625" s="46" t="str">
        <f>IF(ISNUMBER(VLOOKUP($B625,Stats!$A$2:$AA$19,2,FALSE))=FALSE,"",IF(ISNUMBER(#REF!),(#REF!-VLOOKUP($B625,Stats!$A$2:$AA$19,11,FALSE))/VLOOKUP($B625,Stats!$A$2:$AA$19,25,FALSE),""))</f>
        <v/>
      </c>
      <c r="BM625" s="46">
        <f>IF(ISNUMBER(VLOOKUP($B625,Stats!$A$2:$AA$19,2,FALSE))=FALSE,"",IF(ISNUMBER(AA625),(AA625-VLOOKUP($B625,Stats!$A$2:$AA$19,12,FALSE))/VLOOKUP($B625,Stats!$A$2:$AA$19,26,FALSE),""))</f>
        <v>-0.17484730845884788</v>
      </c>
      <c r="BN625" s="46" t="str">
        <f>IF(ISNUMBER(VLOOKUP($B625,Stats!$A$2:$AA$19,2,FALSE))=FALSE,"",IF(ISNUMBER(#REF!),(#REF!-VLOOKUP($B625,Stats!$A$2:$AA$19,13,FALSE))/VLOOKUP($B625,Stats!$A$2:$AA$19,27,FALSE),""))</f>
        <v/>
      </c>
      <c r="BO625" s="46" t="str">
        <f>IF(ISNUMBER(VLOOKUP($B625,Stats!$A$2:$AA$19,2,FALSE))=FALSE,"",IF(ISNUMBER(#REF!),(#REF!-VLOOKUP($B625,Stats!$A$2:$AA$19,14,FALSE))/VLOOKUP($B625,Stats!$A$2:$AB$19,28,FALSE),""))</f>
        <v/>
      </c>
      <c r="BP625" s="46"/>
      <c r="BQ625" s="46">
        <f>IF(ISNUMBER(VLOOKUP($B625,Stats!$A$2:$AA$19,2,FALSE))=FALSE,"",IF(ISNUMBER(BM625),BM625,(VLOOKUP($B625,Stats!$A$2:$AT$19,46,FALSE)-VLOOKUP($B625,Stats!$A$2:$AA$19,12,FALSE))/VLOOKUP($B625,Stats!$A$2:$AA$19,26,FALSE)))</f>
        <v>-0.17484730845884788</v>
      </c>
      <c r="BR625" s="51">
        <f t="shared" si="127"/>
        <v>-0.17484730845884788</v>
      </c>
      <c r="BS625" s="32" t="str">
        <f t="shared" si="122"/>
        <v>13296_201502</v>
      </c>
      <c r="BT625" s="53">
        <f t="shared" si="123"/>
        <v>-0.15445508497443849</v>
      </c>
    </row>
    <row r="626" spans="1:72" x14ac:dyDescent="0.15">
      <c r="A626" s="16">
        <v>13296</v>
      </c>
      <c r="B626" s="17">
        <v>201503</v>
      </c>
      <c r="C626" s="3">
        <v>0</v>
      </c>
      <c r="D626" s="23">
        <v>-3.1877627276973519E-2</v>
      </c>
      <c r="E626" s="18">
        <v>5.3153038522685296E-3</v>
      </c>
      <c r="F626" s="24">
        <v>3</v>
      </c>
      <c r="G626" s="24">
        <v>7</v>
      </c>
      <c r="H626" s="20">
        <v>2.7799089332389837E-3</v>
      </c>
      <c r="I626" s="20">
        <v>-5.7937815470797205E-3</v>
      </c>
      <c r="J626" s="24">
        <v>2</v>
      </c>
      <c r="K626" s="24">
        <v>5</v>
      </c>
      <c r="L626" s="20">
        <v>5.6558363417569257E-3</v>
      </c>
      <c r="M626" s="20">
        <v>-1.3181332383327415E-2</v>
      </c>
      <c r="N626" s="19">
        <v>0.85870000000000002</v>
      </c>
      <c r="O626" s="19">
        <v>1.0015162118031258</v>
      </c>
      <c r="P626" s="25">
        <v>42031</v>
      </c>
      <c r="Q626" s="20">
        <v>-3.4470711540701138E-2</v>
      </c>
      <c r="R626" s="25">
        <v>42041</v>
      </c>
      <c r="S626" s="25">
        <f>IF(ISNUMBER(R626),VLOOKUP(B626,Index!$B$3:$AB$18,27,FALSE),"")</f>
        <v>42041</v>
      </c>
      <c r="T626" s="25">
        <f>IF(ISNUMBER($R626),VLOOKUP($B626,Index!$B$21:$AB$36,27,FALSE),"")</f>
        <v>42041</v>
      </c>
      <c r="U626" s="25">
        <f>IF(ISNUMBER($R626),VLOOKUP($B626,Index!$B$39:$AB$54,27,FALSE),"")</f>
        <v>42034</v>
      </c>
      <c r="W626" s="18">
        <v>-0.95632881830920557</v>
      </c>
      <c r="X626" s="19">
        <v>0.3</v>
      </c>
      <c r="Y626" s="18">
        <v>0.1008507997742142</v>
      </c>
      <c r="Z626" s="19">
        <f t="shared" si="124"/>
        <v>0</v>
      </c>
      <c r="AA626" s="21" t="s">
        <v>25</v>
      </c>
      <c r="AB626" s="28"/>
      <c r="AC626" s="18">
        <v>0.91456480872868151</v>
      </c>
      <c r="AD626" s="19">
        <v>0.09</v>
      </c>
      <c r="AE626" s="18">
        <v>1.0170883815098642E-2</v>
      </c>
      <c r="AF626" s="19">
        <f t="shared" si="125"/>
        <v>0</v>
      </c>
      <c r="AG626" s="21" t="s">
        <v>25</v>
      </c>
      <c r="AH626" s="28"/>
      <c r="AK626" t="str">
        <f t="shared" si="132"/>
        <v/>
      </c>
      <c r="AL626" t="str">
        <f t="shared" si="132"/>
        <v/>
      </c>
      <c r="AM626" t="str">
        <f t="shared" si="132"/>
        <v/>
      </c>
      <c r="AN626" t="str">
        <f t="shared" si="132"/>
        <v/>
      </c>
      <c r="AO626" t="str">
        <f t="shared" si="132"/>
        <v/>
      </c>
      <c r="AP626" t="str">
        <f t="shared" si="132"/>
        <v/>
      </c>
      <c r="AQ626" t="str">
        <f t="shared" si="132"/>
        <v/>
      </c>
      <c r="AR626" t="str">
        <f t="shared" si="132"/>
        <v/>
      </c>
      <c r="AS626" t="str">
        <f t="shared" si="132"/>
        <v/>
      </c>
      <c r="AT626" t="str">
        <f t="shared" si="132"/>
        <v/>
      </c>
      <c r="AU626" t="str">
        <f t="shared" si="132"/>
        <v/>
      </c>
      <c r="AV626" t="str">
        <f t="shared" si="132"/>
        <v/>
      </c>
      <c r="AW626" t="str">
        <f t="shared" si="132"/>
        <v/>
      </c>
      <c r="AX626" t="str">
        <f t="shared" si="132"/>
        <v/>
      </c>
      <c r="AZ626" s="46">
        <f>IF(ISNUMBER(VLOOKUP($B626,Stats!$A$2:$AA$19,2,FALSE))=FALSE,"",IF(ISNUMBER(W626),(W626-VLOOKUP($B626,Stats!$A$2:$AA$19,2,FALSE))/VLOOKUP($B626,Stats!$A$2:$AA$19,16,FALSE),""))</f>
        <v>-0.293011492815131</v>
      </c>
      <c r="BA626" s="46">
        <f>IF(ISNUMBER(VLOOKUP($B626,Stats!$A$2:$AA$19,2,FALSE))=FALSE,"",IF(ISNUMBER(X626),(X626-VLOOKUP($B626,Stats!$A$2:$AA$19,3,FALSE))/VLOOKUP($B626,Stats!$A$2:$AA$19,17,FALSE),""))</f>
        <v>-0.45237065647630298</v>
      </c>
      <c r="BB626" s="46"/>
      <c r="BC626" s="46"/>
      <c r="BD626" s="44">
        <f t="shared" si="121"/>
        <v>-0.37269107464571699</v>
      </c>
      <c r="BE626" s="46">
        <f>IF(ISNUMBER(VLOOKUP($B626,Stats!$A$2:$AA$19,2,FALSE))=FALSE,"",IF(ISNUMBER(Y626),(Y626-VLOOKUP($B626,Stats!$A$2:$AA$19,5,FALSE))/VLOOKUP($B626,Stats!$A$2:$AA$19,19,FALSE),""))</f>
        <v>-0.57703535408997275</v>
      </c>
      <c r="BF626" s="46"/>
      <c r="BG626" s="46"/>
      <c r="BH626" s="46">
        <f>IF(ISNUMBER(VLOOKUP($B626,Stats!$A$2:$AA$19,2,FALSE))=FALSE,"",IF(ISNUMBER(Z626),(Z626-VLOOKUP($B626,Stats!$A$2:$AA$19,8,FALSE))/VLOOKUP($B626,Stats!$A$2:$AA$19,22,FALSE),""))</f>
        <v>-0.64412337137479436</v>
      </c>
      <c r="BI626" s="46" t="str">
        <f>IF(ISNUMBER(VLOOKUP($B626,Stats!$A$2:$AA$19,2,FALSE))=FALSE,"",IF(ISNUMBER(#REF!),(#REF!-VLOOKUP($B626,Stats!$A$2:$AA$19,9,FALSE))/VLOOKUP($B626,Stats!$A$2:$AA$19,23,FALSE),""))</f>
        <v/>
      </c>
      <c r="BJ626" s="46" t="str">
        <f>IF(ISNUMBER(VLOOKUP($B626,Stats!$A$2:$AA$19,2,FALSE))=FALSE,"",IF(ISNUMBER(#REF!),(#REF!-VLOOKUP($B626,Stats!$A$2:$AA$19,10,FALSE))/VLOOKUP($B626,Stats!$A$2:$AA$19,24,FALSE),""))</f>
        <v/>
      </c>
      <c r="BK626" s="44">
        <f t="shared" si="126"/>
        <v>0.21068773645054259</v>
      </c>
      <c r="BL626" s="46" t="str">
        <f>IF(ISNUMBER(VLOOKUP($B626,Stats!$A$2:$AA$19,2,FALSE))=FALSE,"",IF(ISNUMBER(#REF!),(#REF!-VLOOKUP($B626,Stats!$A$2:$AA$19,11,FALSE))/VLOOKUP($B626,Stats!$A$2:$AA$19,25,FALSE),""))</f>
        <v/>
      </c>
      <c r="BM626" s="46" t="str">
        <f>IF(ISNUMBER(VLOOKUP($B626,Stats!$A$2:$AA$19,2,FALSE))=FALSE,"",IF(ISNUMBER(AA626),(AA626-VLOOKUP($B626,Stats!$A$2:$AA$19,12,FALSE))/VLOOKUP($B626,Stats!$A$2:$AA$19,26,FALSE),""))</f>
        <v/>
      </c>
      <c r="BN626" s="46" t="str">
        <f>IF(ISNUMBER(VLOOKUP($B626,Stats!$A$2:$AA$19,2,FALSE))=FALSE,"",IF(ISNUMBER(#REF!),(#REF!-VLOOKUP($B626,Stats!$A$2:$AA$19,13,FALSE))/VLOOKUP($B626,Stats!$A$2:$AA$19,27,FALSE),""))</f>
        <v/>
      </c>
      <c r="BO626" s="46" t="str">
        <f>IF(ISNUMBER(VLOOKUP($B626,Stats!$A$2:$AA$19,2,FALSE))=FALSE,"",IF(ISNUMBER(#REF!),(#REF!-VLOOKUP($B626,Stats!$A$2:$AA$19,14,FALSE))/VLOOKUP($B626,Stats!$A$2:$AB$19,28,FALSE),""))</f>
        <v/>
      </c>
      <c r="BP626" s="46"/>
      <c r="BQ626" s="46">
        <f>IF(ISNUMBER(VLOOKUP($B626,Stats!$A$2:$AA$19,2,FALSE))=FALSE,"",IF(ISNUMBER(BM626),BM626,(VLOOKUP($B626,Stats!$A$2:$AT$19,46,FALSE)-VLOOKUP($B626,Stats!$A$2:$AA$19,12,FALSE))/VLOOKUP($B626,Stats!$A$2:$AA$19,26,FALSE)))</f>
        <v>-0.53964354662323732</v>
      </c>
      <c r="BR626" s="51">
        <f t="shared" si="127"/>
        <v>-0.53964354662323732</v>
      </c>
      <c r="BS626" s="32" t="str">
        <f t="shared" si="122"/>
        <v>13296_201503</v>
      </c>
      <c r="BT626" s="53">
        <f t="shared" si="123"/>
        <v>-5.6054282383465326E-2</v>
      </c>
    </row>
    <row r="627" spans="1:72" x14ac:dyDescent="0.15">
      <c r="A627" s="16">
        <v>13296</v>
      </c>
      <c r="B627" s="17">
        <v>201504</v>
      </c>
      <c r="C627" s="3">
        <v>0</v>
      </c>
      <c r="D627" s="23">
        <v>2.3640091665661611E-2</v>
      </c>
      <c r="E627" s="18">
        <v>5.2962685584366674E-3</v>
      </c>
      <c r="F627" s="24">
        <v>5</v>
      </c>
      <c r="G627" s="24">
        <v>2</v>
      </c>
      <c r="H627" s="20">
        <v>5.8010291822447437E-3</v>
      </c>
      <c r="I627" s="20">
        <v>-2.7586253635323299E-3</v>
      </c>
      <c r="J627" s="24">
        <v>4</v>
      </c>
      <c r="K627" s="24">
        <v>1</v>
      </c>
      <c r="L627" s="20">
        <v>1.0236876562313979E-2</v>
      </c>
      <c r="M627" s="20">
        <v>-3.4977686648171025E-3</v>
      </c>
      <c r="N627" s="19">
        <v>0.84870000000000001</v>
      </c>
      <c r="O627" s="19">
        <v>1.0272331154684096</v>
      </c>
      <c r="P627" s="25">
        <v>42052</v>
      </c>
      <c r="Q627" s="20">
        <v>-2.0194820622475573E-3</v>
      </c>
      <c r="R627" s="25">
        <v>42051</v>
      </c>
      <c r="S627" s="25">
        <f>IF(ISNUMBER(R627),VLOOKUP(B627,Index!$B$3:$AB$18,27,FALSE),"")</f>
        <v>42044</v>
      </c>
      <c r="T627" s="25">
        <f>IF(ISNUMBER($R627),VLOOKUP($B627,Index!$B$21:$AB$36,27,FALSE),"")</f>
        <v>42044</v>
      </c>
      <c r="U627" s="25">
        <f>IF(ISNUMBER($R627),VLOOKUP($B627,Index!$B$39:$AB$54,27,FALSE),"")</f>
        <v>42052</v>
      </c>
      <c r="W627" s="18">
        <v>0.94560366662646445</v>
      </c>
      <c r="X627" s="19">
        <v>0.7142857142857143</v>
      </c>
      <c r="Y627" s="18">
        <v>0.10048963046757876</v>
      </c>
      <c r="Z627" s="19">
        <f t="shared" si="124"/>
        <v>7</v>
      </c>
      <c r="AA627" s="21">
        <v>11.706017155384716</v>
      </c>
      <c r="AB627" s="28"/>
      <c r="AC627" s="18">
        <v>0.89416629433741368</v>
      </c>
      <c r="AD627" s="19">
        <v>0.51020408163265307</v>
      </c>
      <c r="AE627" s="18">
        <v>1.0098165831510535E-2</v>
      </c>
      <c r="AF627" s="19">
        <f t="shared" si="125"/>
        <v>49</v>
      </c>
      <c r="AG627" s="21">
        <v>137.03083764216129</v>
      </c>
      <c r="AH627" s="28"/>
      <c r="AK627" t="str">
        <f t="shared" si="132"/>
        <v/>
      </c>
      <c r="AL627" t="str">
        <f t="shared" si="132"/>
        <v/>
      </c>
      <c r="AM627" t="str">
        <f t="shared" si="132"/>
        <v/>
      </c>
      <c r="AN627" t="str">
        <f t="shared" si="132"/>
        <v/>
      </c>
      <c r="AO627" t="str">
        <f t="shared" si="132"/>
        <v/>
      </c>
      <c r="AP627" t="str">
        <f t="shared" si="132"/>
        <v/>
      </c>
      <c r="AQ627" t="str">
        <f t="shared" si="132"/>
        <v/>
      </c>
      <c r="AR627" t="str">
        <f t="shared" si="132"/>
        <v/>
      </c>
      <c r="AS627" t="str">
        <f t="shared" si="132"/>
        <v/>
      </c>
      <c r="AT627" t="str">
        <f t="shared" si="132"/>
        <v/>
      </c>
      <c r="AU627">
        <f t="shared" si="132"/>
        <v>11.706017155384716</v>
      </c>
      <c r="AV627" t="str">
        <f t="shared" si="132"/>
        <v/>
      </c>
      <c r="AW627" t="str">
        <f t="shared" si="132"/>
        <v/>
      </c>
      <c r="AX627" t="str">
        <f t="shared" si="132"/>
        <v/>
      </c>
      <c r="AZ627" s="46">
        <f>IF(ISNUMBER(VLOOKUP($B627,Stats!$A$2:$AA$19,2,FALSE))=FALSE,"",IF(ISNUMBER(W627),(W627-VLOOKUP($B627,Stats!$A$2:$AA$19,2,FALSE))/VLOOKUP($B627,Stats!$A$2:$AA$19,16,FALSE),""))</f>
        <v>-0.51009761486496585</v>
      </c>
      <c r="BA627" s="46">
        <f>IF(ISNUMBER(VLOOKUP($B627,Stats!$A$2:$AA$19,2,FALSE))=FALSE,"",IF(ISNUMBER(X627),(X627-VLOOKUP($B627,Stats!$A$2:$AA$19,3,FALSE))/VLOOKUP($B627,Stats!$A$2:$AA$19,17,FALSE),""))</f>
        <v>-0.99555450083898211</v>
      </c>
      <c r="BB627" s="46"/>
      <c r="BC627" s="46"/>
      <c r="BD627" s="44">
        <f t="shared" si="121"/>
        <v>-0.75282605785197398</v>
      </c>
      <c r="BE627" s="46">
        <f>IF(ISNUMBER(VLOOKUP($B627,Stats!$A$2:$AA$19,2,FALSE))=FALSE,"",IF(ISNUMBER(Y627),(Y627-VLOOKUP($B627,Stats!$A$2:$AA$19,5,FALSE))/VLOOKUP($B627,Stats!$A$2:$AA$19,19,FALSE),""))</f>
        <v>-0.125445747173034</v>
      </c>
      <c r="BF627" s="46"/>
      <c r="BG627" s="46"/>
      <c r="BH627" s="46">
        <f>IF(ISNUMBER(VLOOKUP($B627,Stats!$A$2:$AA$19,2,FALSE))=FALSE,"",IF(ISNUMBER(Z627),(Z627-VLOOKUP($B627,Stats!$A$2:$AA$19,8,FALSE))/VLOOKUP($B627,Stats!$A$2:$AA$19,22,FALSE),""))</f>
        <v>2.6072280550031697</v>
      </c>
      <c r="BI627" s="46" t="str">
        <f>IF(ISNUMBER(VLOOKUP($B627,Stats!$A$2:$AA$19,2,FALSE))=FALSE,"",IF(ISNUMBER(#REF!),(#REF!-VLOOKUP($B627,Stats!$A$2:$AA$19,9,FALSE))/VLOOKUP($B627,Stats!$A$2:$AA$19,23,FALSE),""))</f>
        <v/>
      </c>
      <c r="BJ627" s="46" t="str">
        <f>IF(ISNUMBER(VLOOKUP($B627,Stats!$A$2:$AA$19,2,FALSE))=FALSE,"",IF(ISNUMBER(#REF!),(#REF!-VLOOKUP($B627,Stats!$A$2:$AA$19,10,FALSE))/VLOOKUP($B627,Stats!$A$2:$AA$19,24,FALSE),""))</f>
        <v/>
      </c>
      <c r="BK627" s="44">
        <f t="shared" si="126"/>
        <v>0.86998043952207471</v>
      </c>
      <c r="BL627" s="46" t="str">
        <f>IF(ISNUMBER(VLOOKUP($B627,Stats!$A$2:$AA$19,2,FALSE))=FALSE,"",IF(ISNUMBER(#REF!),(#REF!-VLOOKUP($B627,Stats!$A$2:$AA$19,11,FALSE))/VLOOKUP($B627,Stats!$A$2:$AA$19,25,FALSE),""))</f>
        <v/>
      </c>
      <c r="BM627" s="46">
        <f>IF(ISNUMBER(VLOOKUP($B627,Stats!$A$2:$AA$19,2,FALSE))=FALSE,"",IF(ISNUMBER(AA627),(AA627-VLOOKUP($B627,Stats!$A$2:$AA$19,12,FALSE))/VLOOKUP($B627,Stats!$A$2:$AA$19,26,FALSE),""))</f>
        <v>-0.51559280525832751</v>
      </c>
      <c r="BN627" s="46" t="str">
        <f>IF(ISNUMBER(VLOOKUP($B627,Stats!$A$2:$AA$19,2,FALSE))=FALSE,"",IF(ISNUMBER(#REF!),(#REF!-VLOOKUP($B627,Stats!$A$2:$AA$19,13,FALSE))/VLOOKUP($B627,Stats!$A$2:$AA$19,27,FALSE),""))</f>
        <v/>
      </c>
      <c r="BO627" s="46" t="str">
        <f>IF(ISNUMBER(VLOOKUP($B627,Stats!$A$2:$AA$19,2,FALSE))=FALSE,"",IF(ISNUMBER(#REF!),(#REF!-VLOOKUP($B627,Stats!$A$2:$AA$19,14,FALSE))/VLOOKUP($B627,Stats!$A$2:$AB$19,28,FALSE),""))</f>
        <v/>
      </c>
      <c r="BP627" s="46"/>
      <c r="BQ627" s="46">
        <f>IF(ISNUMBER(VLOOKUP($B627,Stats!$A$2:$AA$19,2,FALSE))=FALSE,"",IF(ISNUMBER(BM627),BM627,(VLOOKUP($B627,Stats!$A$2:$AT$19,46,FALSE)-VLOOKUP($B627,Stats!$A$2:$AA$19,12,FALSE))/VLOOKUP($B627,Stats!$A$2:$AA$19,26,FALSE)))</f>
        <v>-0.51559280525832751</v>
      </c>
      <c r="BR627" s="51">
        <f t="shared" si="127"/>
        <v>-0.51559280525832751</v>
      </c>
      <c r="BS627" s="32" t="str">
        <f t="shared" si="122"/>
        <v>13296_201504</v>
      </c>
      <c r="BT627" s="53">
        <f t="shared" si="123"/>
        <v>0.26830449109118448</v>
      </c>
    </row>
    <row r="628" spans="1:72" x14ac:dyDescent="0.15">
      <c r="A628" s="16">
        <v>13296</v>
      </c>
      <c r="B628" s="17">
        <v>201505</v>
      </c>
      <c r="C628" s="3">
        <v>0</v>
      </c>
      <c r="D628" s="23">
        <v>5.1843996700835504E-3</v>
      </c>
      <c r="E628" s="18">
        <v>2.8572888067149331E-3</v>
      </c>
      <c r="F628" s="24">
        <v>5</v>
      </c>
      <c r="G628" s="24">
        <v>3</v>
      </c>
      <c r="H628" s="20">
        <v>2.2546453775571518E-3</v>
      </c>
      <c r="I628" s="20">
        <v>-2.024006240847013E-3</v>
      </c>
      <c r="J628" s="24">
        <v>4</v>
      </c>
      <c r="K628" s="24">
        <v>2</v>
      </c>
      <c r="L628" s="20">
        <v>5.8637269848715867E-3</v>
      </c>
      <c r="M628" s="20">
        <v>-3.1472199557058822E-3</v>
      </c>
      <c r="N628" s="19">
        <v>0.8579</v>
      </c>
      <c r="O628" s="19">
        <v>1.0089380218746324</v>
      </c>
      <c r="P628" s="25">
        <v>42065</v>
      </c>
      <c r="Q628" s="20">
        <v>-5.5950576990325684E-3</v>
      </c>
      <c r="R628" s="25">
        <v>42069</v>
      </c>
      <c r="S628" s="25">
        <f>IF(ISNUMBER(R628),VLOOKUP(B628,Index!$B$3:$AB$18,27,FALSE),"")</f>
        <v>42069</v>
      </c>
      <c r="T628" s="25">
        <f>IF(ISNUMBER($R628),VLOOKUP($B628,Index!$B$21:$AB$36,27,FALSE),"")</f>
        <v>42069</v>
      </c>
      <c r="U628" s="25">
        <f>IF(ISNUMBER($R628),VLOOKUP($B628,Index!$B$39:$AB$54,27,FALSE),"")</f>
        <v>42069</v>
      </c>
      <c r="W628" s="18">
        <v>0.18663838812300779</v>
      </c>
      <c r="X628" s="19">
        <v>0.625</v>
      </c>
      <c r="Y628" s="18">
        <v>5.4213243372742796E-2</v>
      </c>
      <c r="Z628" s="19">
        <f t="shared" si="124"/>
        <v>0</v>
      </c>
      <c r="AA628" s="21">
        <v>0.92660343270096679</v>
      </c>
      <c r="AB628" s="28"/>
      <c r="AC628" s="18">
        <v>3.4833887921154494E-2</v>
      </c>
      <c r="AD628" s="19">
        <v>0.390625</v>
      </c>
      <c r="AE628" s="18">
        <v>2.9390757569922408E-3</v>
      </c>
      <c r="AF628" s="19">
        <f t="shared" si="125"/>
        <v>0</v>
      </c>
      <c r="AG628" s="21">
        <v>0.85859392149321512</v>
      </c>
      <c r="AH628" s="28"/>
      <c r="AK628" t="str">
        <f t="shared" si="132"/>
        <v/>
      </c>
      <c r="AL628" t="str">
        <f t="shared" si="132"/>
        <v/>
      </c>
      <c r="AM628" t="str">
        <f t="shared" si="132"/>
        <v/>
      </c>
      <c r="AN628" t="str">
        <f t="shared" si="132"/>
        <v/>
      </c>
      <c r="AO628" t="str">
        <f t="shared" si="132"/>
        <v/>
      </c>
      <c r="AP628" t="str">
        <f t="shared" si="132"/>
        <v/>
      </c>
      <c r="AQ628" t="str">
        <f t="shared" si="132"/>
        <v/>
      </c>
      <c r="AR628" t="str">
        <f t="shared" si="132"/>
        <v/>
      </c>
      <c r="AS628" t="str">
        <f t="shared" si="132"/>
        <v/>
      </c>
      <c r="AT628" t="str">
        <f t="shared" si="132"/>
        <v/>
      </c>
      <c r="AU628" t="str">
        <f t="shared" si="132"/>
        <v/>
      </c>
      <c r="AV628">
        <f t="shared" si="132"/>
        <v>0.92660343270096679</v>
      </c>
      <c r="AW628" t="str">
        <f t="shared" si="132"/>
        <v/>
      </c>
      <c r="AX628" t="str">
        <f t="shared" si="132"/>
        <v/>
      </c>
      <c r="AZ628" s="46">
        <f>IF(ISNUMBER(VLOOKUP($B628,Stats!$A$2:$AA$19,2,FALSE))=FALSE,"",IF(ISNUMBER(W628),(W628-VLOOKUP($B628,Stats!$A$2:$AA$19,2,FALSE))/VLOOKUP($B628,Stats!$A$2:$AA$19,16,FALSE),""))</f>
        <v>-0.10440130363766947</v>
      </c>
      <c r="BA628" s="46">
        <f>IF(ISNUMBER(VLOOKUP($B628,Stats!$A$2:$AA$19,2,FALSE))=FALSE,"",IF(ISNUMBER(X628),(X628-VLOOKUP($B628,Stats!$A$2:$AA$19,3,FALSE))/VLOOKUP($B628,Stats!$A$2:$AA$19,17,FALSE),""))</f>
        <v>0.35311991189560649</v>
      </c>
      <c r="BB628" s="46"/>
      <c r="BC628" s="46"/>
      <c r="BD628" s="44">
        <f t="shared" si="121"/>
        <v>0.12435930412896851</v>
      </c>
      <c r="BE628" s="46">
        <f>IF(ISNUMBER(VLOOKUP($B628,Stats!$A$2:$AA$19,2,FALSE))=FALSE,"",IF(ISNUMBER(Y628),(Y628-VLOOKUP($B628,Stats!$A$2:$AA$19,5,FALSE))/VLOOKUP($B628,Stats!$A$2:$AA$19,19,FALSE),""))</f>
        <v>-1.0184514297448082</v>
      </c>
      <c r="BF628" s="46"/>
      <c r="BG628" s="46"/>
      <c r="BH628" s="46">
        <f>IF(ISNUMBER(VLOOKUP($B628,Stats!$A$2:$AA$19,2,FALSE))=FALSE,"",IF(ISNUMBER(Z628),(Z628-VLOOKUP($B628,Stats!$A$2:$AA$19,8,FALSE))/VLOOKUP($B628,Stats!$A$2:$AA$19,22,FALSE),""))</f>
        <v>-0.59810804423176478</v>
      </c>
      <c r="BI628" s="46" t="str">
        <f>IF(ISNUMBER(VLOOKUP($B628,Stats!$A$2:$AA$19,2,FALSE))=FALSE,"",IF(ISNUMBER(#REF!),(#REF!-VLOOKUP($B628,Stats!$A$2:$AA$19,9,FALSE))/VLOOKUP($B628,Stats!$A$2:$AA$19,23,FALSE),""))</f>
        <v/>
      </c>
      <c r="BJ628" s="46" t="str">
        <f>IF(ISNUMBER(VLOOKUP($B628,Stats!$A$2:$AA$19,2,FALSE))=FALSE,"",IF(ISNUMBER(#REF!),(#REF!-VLOOKUP($B628,Stats!$A$2:$AA$19,10,FALSE))/VLOOKUP($B628,Stats!$A$2:$AA$19,24,FALSE),""))</f>
        <v/>
      </c>
      <c r="BK628" s="44">
        <f t="shared" si="126"/>
        <v>0.53348358755183622</v>
      </c>
      <c r="BL628" s="46" t="str">
        <f>IF(ISNUMBER(VLOOKUP($B628,Stats!$A$2:$AA$19,2,FALSE))=FALSE,"",IF(ISNUMBER(#REF!),(#REF!-VLOOKUP($B628,Stats!$A$2:$AA$19,11,FALSE))/VLOOKUP($B628,Stats!$A$2:$AA$19,25,FALSE),""))</f>
        <v/>
      </c>
      <c r="BM628" s="46">
        <f>IF(ISNUMBER(VLOOKUP($B628,Stats!$A$2:$AA$19,2,FALSE))=FALSE,"",IF(ISNUMBER(AA628),(AA628-VLOOKUP($B628,Stats!$A$2:$AA$19,12,FALSE))/VLOOKUP($B628,Stats!$A$2:$AA$19,26,FALSE),""))</f>
        <v>-0.31511709025401413</v>
      </c>
      <c r="BN628" s="46" t="str">
        <f>IF(ISNUMBER(VLOOKUP($B628,Stats!$A$2:$AA$19,2,FALSE))=FALSE,"",IF(ISNUMBER(#REF!),(#REF!-VLOOKUP($B628,Stats!$A$2:$AA$19,13,FALSE))/VLOOKUP($B628,Stats!$A$2:$AA$19,27,FALSE),""))</f>
        <v/>
      </c>
      <c r="BO628" s="46" t="str">
        <f>IF(ISNUMBER(VLOOKUP($B628,Stats!$A$2:$AA$19,2,FALSE))=FALSE,"",IF(ISNUMBER(#REF!),(#REF!-VLOOKUP($B628,Stats!$A$2:$AA$19,14,FALSE))/VLOOKUP($B628,Stats!$A$2:$AB$19,28,FALSE),""))</f>
        <v/>
      </c>
      <c r="BP628" s="46"/>
      <c r="BQ628" s="46">
        <f>IF(ISNUMBER(VLOOKUP($B628,Stats!$A$2:$AA$19,2,FALSE))=FALSE,"",IF(ISNUMBER(BM628),BM628,(VLOOKUP($B628,Stats!$A$2:$AT$19,46,FALSE)-VLOOKUP($B628,Stats!$A$2:$AA$19,12,FALSE))/VLOOKUP($B628,Stats!$A$2:$AA$19,26,FALSE)))</f>
        <v>-0.31511709025401413</v>
      </c>
      <c r="BR628" s="51">
        <f t="shared" si="127"/>
        <v>-0.31511709025401413</v>
      </c>
      <c r="BS628" s="32" t="str">
        <f t="shared" si="122"/>
        <v>13296_201505</v>
      </c>
      <c r="BT628" s="53">
        <f t="shared" si="123"/>
        <v>0.28193859530609255</v>
      </c>
    </row>
    <row r="629" spans="1:72" x14ac:dyDescent="0.15">
      <c r="A629" s="16">
        <v>13296</v>
      </c>
      <c r="B629" s="17">
        <v>201506</v>
      </c>
      <c r="C629" s="3">
        <v>0</v>
      </c>
      <c r="D629" s="23">
        <v>7.6427148048294535E-2</v>
      </c>
      <c r="E629" s="18">
        <v>9.3875440104133033E-3</v>
      </c>
      <c r="F629" s="24">
        <v>9</v>
      </c>
      <c r="G629" s="24">
        <v>1</v>
      </c>
      <c r="H629" s="20">
        <v>8.7125611362627673E-3</v>
      </c>
      <c r="I629" s="20">
        <v>-4.1026843277458536E-3</v>
      </c>
      <c r="J629" s="24">
        <v>9</v>
      </c>
      <c r="K629" s="24">
        <v>1</v>
      </c>
      <c r="L629" s="20">
        <v>2.754975823681538E-2</v>
      </c>
      <c r="M629" s="20">
        <v>-4.1026843277458536E-3</v>
      </c>
      <c r="N629" s="19">
        <v>0.91830000000000001</v>
      </c>
      <c r="O629" s="19">
        <v>1.080861581920904</v>
      </c>
      <c r="P629" s="25">
        <v>42083</v>
      </c>
      <c r="Q629" s="20">
        <v>0</v>
      </c>
      <c r="R629" s="25">
        <v>42072</v>
      </c>
      <c r="S629" s="25">
        <f>IF(ISNUMBER(R629),VLOOKUP(B629,Index!$B$3:$AB$18,27,FALSE),"")</f>
        <v>42073</v>
      </c>
      <c r="T629" s="25">
        <f>IF(ISNUMBER($R629),VLOOKUP($B629,Index!$B$21:$AB$36,27,FALSE),"")</f>
        <v>42075</v>
      </c>
      <c r="U629" s="25">
        <f>IF(ISNUMBER($R629),VLOOKUP($B629,Index!$B$39:$AB$54,27,FALSE),"")</f>
        <v>42075</v>
      </c>
      <c r="W629" s="18">
        <v>2.2928144414488361</v>
      </c>
      <c r="X629" s="19">
        <v>0.9</v>
      </c>
      <c r="Y629" s="18">
        <v>0.1781161242478648</v>
      </c>
      <c r="Z629" s="19">
        <f t="shared" si="124"/>
        <v>1</v>
      </c>
      <c r="AA629" s="21" t="s">
        <v>25</v>
      </c>
      <c r="AB629" s="28"/>
      <c r="AC629" s="18">
        <v>5.2569980629163382</v>
      </c>
      <c r="AD629" s="19">
        <v>0.81</v>
      </c>
      <c r="AE629" s="18">
        <v>3.1725353717080809E-2</v>
      </c>
      <c r="AF629" s="19">
        <f t="shared" si="125"/>
        <v>1</v>
      </c>
      <c r="AG629" s="21" t="s">
        <v>25</v>
      </c>
      <c r="AH629" s="28"/>
      <c r="AK629" t="str">
        <f t="shared" si="132"/>
        <v/>
      </c>
      <c r="AL629" t="str">
        <f t="shared" si="132"/>
        <v/>
      </c>
      <c r="AM629" t="str">
        <f t="shared" si="132"/>
        <v/>
      </c>
      <c r="AN629" t="str">
        <f t="shared" si="132"/>
        <v/>
      </c>
      <c r="AO629" t="str">
        <f t="shared" si="132"/>
        <v/>
      </c>
      <c r="AP629" t="str">
        <f t="shared" si="132"/>
        <v/>
      </c>
      <c r="AQ629" t="str">
        <f t="shared" si="132"/>
        <v/>
      </c>
      <c r="AR629" t="str">
        <f t="shared" si="132"/>
        <v/>
      </c>
      <c r="AS629" t="str">
        <f t="shared" si="132"/>
        <v/>
      </c>
      <c r="AT629" t="str">
        <f t="shared" si="132"/>
        <v/>
      </c>
      <c r="AU629" t="str">
        <f t="shared" si="132"/>
        <v/>
      </c>
      <c r="AV629" t="str">
        <f t="shared" si="132"/>
        <v/>
      </c>
      <c r="AW629" t="str">
        <f t="shared" si="132"/>
        <v/>
      </c>
      <c r="AX629" t="str">
        <f t="shared" si="132"/>
        <v/>
      </c>
      <c r="AZ629" s="46">
        <f>IF(ISNUMBER(VLOOKUP($B629,Stats!$A$2:$AA$19,2,FALSE))=FALSE,"",IF(ISNUMBER(W629),(W629-VLOOKUP($B629,Stats!$A$2:$AA$19,2,FALSE))/VLOOKUP($B629,Stats!$A$2:$AA$19,16,FALSE),""))</f>
        <v>0.27381407621409992</v>
      </c>
      <c r="BA629" s="46">
        <f>IF(ISNUMBER(VLOOKUP($B629,Stats!$A$2:$AA$19,2,FALSE))=FALSE,"",IF(ISNUMBER(X629),(X629-VLOOKUP($B629,Stats!$A$2:$AA$19,3,FALSE))/VLOOKUP($B629,Stats!$A$2:$AA$19,17,FALSE),""))</f>
        <v>0.77618004453973322</v>
      </c>
      <c r="BB629" s="46"/>
      <c r="BC629" s="46"/>
      <c r="BD629" s="44">
        <f t="shared" si="121"/>
        <v>0.52499706037691651</v>
      </c>
      <c r="BE629" s="46">
        <f>IF(ISNUMBER(VLOOKUP($B629,Stats!$A$2:$AA$19,2,FALSE))=FALSE,"",IF(ISNUMBER(Y629),(Y629-VLOOKUP($B629,Stats!$A$2:$AA$19,5,FALSE))/VLOOKUP($B629,Stats!$A$2:$AA$19,19,FALSE),""))</f>
        <v>0.36567536609766227</v>
      </c>
      <c r="BF629" s="46"/>
      <c r="BG629" s="46"/>
      <c r="BH629" s="46">
        <f>IF(ISNUMBER(VLOOKUP($B629,Stats!$A$2:$AA$19,2,FALSE))=FALSE,"",IF(ISNUMBER(Z629),(Z629-VLOOKUP($B629,Stats!$A$2:$AA$19,8,FALSE))/VLOOKUP($B629,Stats!$A$2:$AA$19,22,FALSE),""))</f>
        <v>-0.73808297609062268</v>
      </c>
      <c r="BI629" s="46" t="str">
        <f>IF(ISNUMBER(VLOOKUP($B629,Stats!$A$2:$AA$19,2,FALSE))=FALSE,"",IF(ISNUMBER(#REF!),(#REF!-VLOOKUP($B629,Stats!$A$2:$AA$19,9,FALSE))/VLOOKUP($B629,Stats!$A$2:$AA$19,23,FALSE),""))</f>
        <v/>
      </c>
      <c r="BJ629" s="46" t="str">
        <f>IF(ISNUMBER(VLOOKUP($B629,Stats!$A$2:$AA$19,2,FALSE))=FALSE,"",IF(ISNUMBER(#REF!),(#REF!-VLOOKUP($B629,Stats!$A$2:$AA$19,10,FALSE))/VLOOKUP($B629,Stats!$A$2:$AA$19,24,FALSE),""))</f>
        <v/>
      </c>
      <c r="BK629" s="44">
        <f t="shared" si="126"/>
        <v>-0.47739764909555038</v>
      </c>
      <c r="BL629" s="46" t="str">
        <f>IF(ISNUMBER(VLOOKUP($B629,Stats!$A$2:$AA$19,2,FALSE))=FALSE,"",IF(ISNUMBER(#REF!),(#REF!-VLOOKUP($B629,Stats!$A$2:$AA$19,11,FALSE))/VLOOKUP($B629,Stats!$A$2:$AA$19,25,FALSE),""))</f>
        <v/>
      </c>
      <c r="BM629" s="46" t="str">
        <f>IF(ISNUMBER(VLOOKUP($B629,Stats!$A$2:$AA$19,2,FALSE))=FALSE,"",IF(ISNUMBER(AA629),(AA629-VLOOKUP($B629,Stats!$A$2:$AA$19,12,FALSE))/VLOOKUP($B629,Stats!$A$2:$AA$19,26,FALSE),""))</f>
        <v/>
      </c>
      <c r="BN629" s="46" t="str">
        <f>IF(ISNUMBER(VLOOKUP($B629,Stats!$A$2:$AA$19,2,FALSE))=FALSE,"",IF(ISNUMBER(#REF!),(#REF!-VLOOKUP($B629,Stats!$A$2:$AA$19,13,FALSE))/VLOOKUP($B629,Stats!$A$2:$AA$19,27,FALSE),""))</f>
        <v/>
      </c>
      <c r="BO629" s="46" t="str">
        <f>IF(ISNUMBER(VLOOKUP($B629,Stats!$A$2:$AA$19,2,FALSE))=FALSE,"",IF(ISNUMBER(#REF!),(#REF!-VLOOKUP($B629,Stats!$A$2:$AA$19,14,FALSE))/VLOOKUP($B629,Stats!$A$2:$AB$19,28,FALSE),""))</f>
        <v/>
      </c>
      <c r="BP629" s="46"/>
      <c r="BQ629" s="46">
        <f>IF(ISNUMBER(VLOOKUP($B629,Stats!$A$2:$AA$19,2,FALSE))=FALSE,"",IF(ISNUMBER(BM629),BM629,(VLOOKUP($B629,Stats!$A$2:$AT$19,46,FALSE)-VLOOKUP($B629,Stats!$A$2:$AA$19,12,FALSE))/VLOOKUP($B629,Stats!$A$2:$AA$19,26,FALSE)))</f>
        <v>-0.27542471786370909</v>
      </c>
      <c r="BR629" s="51">
        <f t="shared" si="127"/>
        <v>-0.27542471786370909</v>
      </c>
      <c r="BS629" s="32" t="str">
        <f t="shared" si="122"/>
        <v>13296_201506</v>
      </c>
      <c r="BT629" s="53">
        <f t="shared" si="123"/>
        <v>-0.23652412095468869</v>
      </c>
    </row>
    <row r="630" spans="1:72" x14ac:dyDescent="0.15">
      <c r="A630" s="16">
        <v>13296</v>
      </c>
      <c r="B630" s="17">
        <v>201507</v>
      </c>
      <c r="C630" s="3">
        <v>0</v>
      </c>
      <c r="D630" s="23">
        <v>-2.6679734291625845E-2</v>
      </c>
      <c r="E630" s="18">
        <v>6.9369498215979307E-3</v>
      </c>
      <c r="F630" s="24">
        <v>2</v>
      </c>
      <c r="G630" s="24">
        <v>3</v>
      </c>
      <c r="H630" s="20">
        <v>1.6879015572253131E-3</v>
      </c>
      <c r="I630" s="20">
        <v>-1.0082739714261843E-2</v>
      </c>
      <c r="J630" s="24">
        <v>2</v>
      </c>
      <c r="K630" s="24">
        <v>3</v>
      </c>
      <c r="L630" s="20">
        <v>3.3758031144506262E-3</v>
      </c>
      <c r="M630" s="20">
        <v>-1.3111888111888126E-2</v>
      </c>
      <c r="N630" s="19">
        <v>0.9214</v>
      </c>
      <c r="O630" s="19">
        <v>1</v>
      </c>
      <c r="P630" s="25">
        <v>42086</v>
      </c>
      <c r="Q630" s="20">
        <v>-2.9954417191230709E-2</v>
      </c>
      <c r="R630" s="25">
        <v>42090</v>
      </c>
      <c r="S630" s="25">
        <f>IF(ISNUMBER(R630),VLOOKUP(B630,Index!$B$3:$AB$18,27,FALSE),"")</f>
        <v>42088</v>
      </c>
      <c r="T630" s="25">
        <f>IF(ISNUMBER($R630),VLOOKUP($B630,Index!$B$21:$AB$36,27,FALSE),"")</f>
        <v>42089</v>
      </c>
      <c r="U630" s="25">
        <f>IF(ISNUMBER($R630),VLOOKUP($B630,Index!$B$39:$AB$54,27,FALSE),"")</f>
        <v>42089</v>
      </c>
      <c r="W630" s="18">
        <v>-1.9209408689970608</v>
      </c>
      <c r="X630" s="19">
        <v>0.4</v>
      </c>
      <c r="Y630" s="18">
        <v>0.13161936870328897</v>
      </c>
      <c r="Z630" s="19">
        <f t="shared" si="124"/>
        <v>2</v>
      </c>
      <c r="AA630" s="21" t="s">
        <v>25</v>
      </c>
      <c r="AB630" s="28"/>
      <c r="AC630" s="18">
        <v>3.6900138221831833</v>
      </c>
      <c r="AD630" s="19">
        <v>0.16000000000000003</v>
      </c>
      <c r="AE630" s="18">
        <v>1.7323658217852325E-2</v>
      </c>
      <c r="AF630" s="19">
        <f t="shared" si="125"/>
        <v>4</v>
      </c>
      <c r="AG630" s="21" t="s">
        <v>25</v>
      </c>
      <c r="AH630" s="28"/>
      <c r="AK630" t="str">
        <f t="shared" si="132"/>
        <v/>
      </c>
      <c r="AL630" t="str">
        <f t="shared" si="132"/>
        <v/>
      </c>
      <c r="AM630" t="str">
        <f t="shared" si="132"/>
        <v/>
      </c>
      <c r="AN630" t="str">
        <f t="shared" si="132"/>
        <v/>
      </c>
      <c r="AO630" t="str">
        <f t="shared" si="132"/>
        <v/>
      </c>
      <c r="AP630" t="str">
        <f t="shared" si="132"/>
        <v/>
      </c>
      <c r="AQ630" t="str">
        <f t="shared" si="132"/>
        <v/>
      </c>
      <c r="AR630" t="str">
        <f t="shared" si="132"/>
        <v/>
      </c>
      <c r="AS630" t="str">
        <f t="shared" si="132"/>
        <v/>
      </c>
      <c r="AT630" t="str">
        <f t="shared" si="132"/>
        <v/>
      </c>
      <c r="AU630" t="str">
        <f t="shared" si="132"/>
        <v/>
      </c>
      <c r="AV630" t="str">
        <f t="shared" si="132"/>
        <v/>
      </c>
      <c r="AW630" t="str">
        <f t="shared" si="132"/>
        <v/>
      </c>
      <c r="AX630" t="str">
        <f t="shared" si="132"/>
        <v/>
      </c>
      <c r="AZ630" s="46">
        <f>IF(ISNUMBER(VLOOKUP($B630,Stats!$A$2:$AA$19,2,FALSE))=FALSE,"",IF(ISNUMBER(W630),(W630-VLOOKUP($B630,Stats!$A$2:$AA$19,2,FALSE))/VLOOKUP($B630,Stats!$A$2:$AA$19,16,FALSE),""))</f>
        <v>-1.6454143425031744</v>
      </c>
      <c r="BA630" s="46">
        <f>IF(ISNUMBER(VLOOKUP($B630,Stats!$A$2:$AA$19,2,FALSE))=FALSE,"",IF(ISNUMBER(X630),(X630-VLOOKUP($B630,Stats!$A$2:$AA$19,3,FALSE))/VLOOKUP($B630,Stats!$A$2:$AA$19,17,FALSE),""))</f>
        <v>-1.3774529649016667</v>
      </c>
      <c r="BB630" s="46"/>
      <c r="BC630" s="46"/>
      <c r="BD630" s="44">
        <f t="shared" si="121"/>
        <v>-1.5114336537024204</v>
      </c>
      <c r="BE630" s="46">
        <f>IF(ISNUMBER(VLOOKUP($B630,Stats!$A$2:$AA$19,2,FALSE))=FALSE,"",IF(ISNUMBER(Y630),(Y630-VLOOKUP($B630,Stats!$A$2:$AA$19,5,FALSE))/VLOOKUP($B630,Stats!$A$2:$AA$19,19,FALSE),""))</f>
        <v>-0.36911338217872963</v>
      </c>
      <c r="BF630" s="46"/>
      <c r="BG630" s="46"/>
      <c r="BH630" s="46">
        <f>IF(ISNUMBER(VLOOKUP($B630,Stats!$A$2:$AA$19,2,FALSE))=FALSE,"",IF(ISNUMBER(Z630),(Z630-VLOOKUP($B630,Stats!$A$2:$AA$19,8,FALSE))/VLOOKUP($B630,Stats!$A$2:$AA$19,22,FALSE),""))</f>
        <v>1.4378520910348771</v>
      </c>
      <c r="BI630" s="46" t="str">
        <f>IF(ISNUMBER(VLOOKUP($B630,Stats!$A$2:$AA$19,2,FALSE))=FALSE,"",IF(ISNUMBER(#REF!),(#REF!-VLOOKUP($B630,Stats!$A$2:$AA$19,9,FALSE))/VLOOKUP($B630,Stats!$A$2:$AA$19,23,FALSE),""))</f>
        <v/>
      </c>
      <c r="BJ630" s="46" t="str">
        <f>IF(ISNUMBER(VLOOKUP($B630,Stats!$A$2:$AA$19,2,FALSE))=FALSE,"",IF(ISNUMBER(#REF!),(#REF!-VLOOKUP($B630,Stats!$A$2:$AA$19,10,FALSE))/VLOOKUP($B630,Stats!$A$2:$AA$19,24,FALSE),""))</f>
        <v/>
      </c>
      <c r="BK630" s="44">
        <f t="shared" si="126"/>
        <v>0.68973499483557377</v>
      </c>
      <c r="BL630" s="46" t="str">
        <f>IF(ISNUMBER(VLOOKUP($B630,Stats!$A$2:$AA$19,2,FALSE))=FALSE,"",IF(ISNUMBER(#REF!),(#REF!-VLOOKUP($B630,Stats!$A$2:$AA$19,11,FALSE))/VLOOKUP($B630,Stats!$A$2:$AA$19,25,FALSE),""))</f>
        <v/>
      </c>
      <c r="BM630" s="46" t="str">
        <f>IF(ISNUMBER(VLOOKUP($B630,Stats!$A$2:$AA$19,2,FALSE))=FALSE,"",IF(ISNUMBER(AA630),(AA630-VLOOKUP($B630,Stats!$A$2:$AA$19,12,FALSE))/VLOOKUP($B630,Stats!$A$2:$AA$19,26,FALSE),""))</f>
        <v/>
      </c>
      <c r="BN630" s="46" t="str">
        <f>IF(ISNUMBER(VLOOKUP($B630,Stats!$A$2:$AA$19,2,FALSE))=FALSE,"",IF(ISNUMBER(#REF!),(#REF!-VLOOKUP($B630,Stats!$A$2:$AA$19,13,FALSE))/VLOOKUP($B630,Stats!$A$2:$AA$19,27,FALSE),""))</f>
        <v/>
      </c>
      <c r="BO630" s="46" t="str">
        <f>IF(ISNUMBER(VLOOKUP($B630,Stats!$A$2:$AA$19,2,FALSE))=FALSE,"",IF(ISNUMBER(#REF!),(#REF!-VLOOKUP($B630,Stats!$A$2:$AA$19,14,FALSE))/VLOOKUP($B630,Stats!$A$2:$AB$19,28,FALSE),""))</f>
        <v/>
      </c>
      <c r="BP630" s="46"/>
      <c r="BQ630" s="46">
        <f>IF(ISNUMBER(VLOOKUP($B630,Stats!$A$2:$AA$19,2,FALSE))=FALSE,"",IF(ISNUMBER(BM630),BM630,(VLOOKUP($B630,Stats!$A$2:$AT$19,46,FALSE)-VLOOKUP($B630,Stats!$A$2:$AA$19,12,FALSE))/VLOOKUP($B630,Stats!$A$2:$AA$19,26,FALSE)))</f>
        <v>-0.49247029718328789</v>
      </c>
      <c r="BR630" s="51">
        <f t="shared" si="127"/>
        <v>-0.49247029718328789</v>
      </c>
      <c r="BS630" s="32" t="str">
        <f t="shared" si="122"/>
        <v>13296_201507</v>
      </c>
      <c r="BT630" s="53">
        <f t="shared" si="123"/>
        <v>1.3060206724202536E-2</v>
      </c>
    </row>
    <row r="631" spans="1:72" x14ac:dyDescent="0.15">
      <c r="S631" t="str">
        <f>IF(ISNUMBER(R631),VLOOKUP(B631,Index!$B$3:$AB$18,27,FALSE),"")</f>
        <v/>
      </c>
      <c r="T631" t="str">
        <f>IF(ISNUMBER($R631),VLOOKUP($B631,Index!$B$21:$AB$36,27,FALSE),"")</f>
        <v/>
      </c>
      <c r="U631" t="str">
        <f>IF(ISNUMBER($R631),VLOOKUP($B631,Index!$B$39:$AB$54,27,FALSE),"")</f>
        <v/>
      </c>
      <c r="Z631" t="str">
        <f t="shared" si="124"/>
        <v/>
      </c>
      <c r="AA631" t="s">
        <v>25</v>
      </c>
      <c r="AF631" t="str">
        <f t="shared" si="125"/>
        <v/>
      </c>
      <c r="AG631" t="s">
        <v>25</v>
      </c>
      <c r="AK631" t="str">
        <f t="shared" si="132"/>
        <v/>
      </c>
      <c r="AL631" t="str">
        <f t="shared" si="132"/>
        <v/>
      </c>
      <c r="AM631" t="str">
        <f t="shared" si="132"/>
        <v/>
      </c>
      <c r="AN631" t="str">
        <f t="shared" si="132"/>
        <v/>
      </c>
      <c r="AO631" t="str">
        <f t="shared" si="132"/>
        <v/>
      </c>
      <c r="AP631" t="str">
        <f t="shared" si="132"/>
        <v/>
      </c>
      <c r="AQ631" t="str">
        <f t="shared" si="132"/>
        <v/>
      </c>
      <c r="AR631" t="str">
        <f t="shared" si="132"/>
        <v/>
      </c>
      <c r="AS631" t="str">
        <f t="shared" si="132"/>
        <v/>
      </c>
      <c r="AT631" t="str">
        <f t="shared" si="132"/>
        <v/>
      </c>
      <c r="AU631" t="str">
        <f t="shared" si="132"/>
        <v/>
      </c>
      <c r="AV631" t="str">
        <f t="shared" si="132"/>
        <v/>
      </c>
      <c r="AW631" t="str">
        <f t="shared" si="132"/>
        <v/>
      </c>
      <c r="AX631" t="str">
        <f t="shared" si="132"/>
        <v/>
      </c>
      <c r="AZ631" s="46" t="str">
        <f>IF(ISNUMBER(VLOOKUP($B631,Stats!$A$2:$AA$19,2,FALSE))=FALSE,"",IF(ISNUMBER(W631),(W631-VLOOKUP($B631,Stats!$A$2:$AA$19,2,FALSE))/VLOOKUP($B631,Stats!$A$2:$AA$19,16,FALSE),""))</f>
        <v/>
      </c>
      <c r="BA631" s="46" t="str">
        <f>IF(ISNUMBER(VLOOKUP($B631,Stats!$A$2:$AA$19,2,FALSE))=FALSE,"",IF(ISNUMBER(X631),(X631-VLOOKUP($B631,Stats!$A$2:$AA$19,3,FALSE))/VLOOKUP($B631,Stats!$A$2:$AA$19,17,FALSE),""))</f>
        <v/>
      </c>
      <c r="BB631" s="46"/>
      <c r="BC631" s="46"/>
      <c r="BD631" s="44" t="str">
        <f t="shared" si="121"/>
        <v/>
      </c>
      <c r="BE631" s="46" t="str">
        <f>IF(ISNUMBER(VLOOKUP($B631,Stats!$A$2:$AA$19,2,FALSE))=FALSE,"",IF(ISNUMBER(Y631),(Y631-VLOOKUP($B631,Stats!$A$2:$AA$19,5,FALSE))/VLOOKUP($B631,Stats!$A$2:$AA$19,19,FALSE),""))</f>
        <v/>
      </c>
      <c r="BF631" s="46"/>
      <c r="BG631" s="46"/>
      <c r="BH631" s="46" t="str">
        <f>IF(ISNUMBER(VLOOKUP($B631,Stats!$A$2:$AA$19,2,FALSE))=FALSE,"",IF(ISNUMBER(Z631),(Z631-VLOOKUP($B631,Stats!$A$2:$AA$19,8,FALSE))/VLOOKUP($B631,Stats!$A$2:$AA$19,22,FALSE),""))</f>
        <v/>
      </c>
      <c r="BI631" s="46" t="str">
        <f>IF(ISNUMBER(VLOOKUP($B631,Stats!$A$2:$AA$19,2,FALSE))=FALSE,"",IF(ISNUMBER(#REF!),(#REF!-VLOOKUP($B631,Stats!$A$2:$AA$19,9,FALSE))/VLOOKUP($B631,Stats!$A$2:$AA$19,23,FALSE),""))</f>
        <v/>
      </c>
      <c r="BJ631" s="46" t="str">
        <f>IF(ISNUMBER(VLOOKUP($B631,Stats!$A$2:$AA$19,2,FALSE))=FALSE,"",IF(ISNUMBER(#REF!),(#REF!-VLOOKUP($B631,Stats!$A$2:$AA$19,10,FALSE))/VLOOKUP($B631,Stats!$A$2:$AA$19,24,FALSE),""))</f>
        <v/>
      </c>
      <c r="BK631" s="44" t="str">
        <f t="shared" si="126"/>
        <v/>
      </c>
      <c r="BL631" s="46" t="str">
        <f>IF(ISNUMBER(VLOOKUP($B631,Stats!$A$2:$AA$19,2,FALSE))=FALSE,"",IF(ISNUMBER(#REF!),(#REF!-VLOOKUP($B631,Stats!$A$2:$AA$19,11,FALSE))/VLOOKUP($B631,Stats!$A$2:$AA$19,25,FALSE),""))</f>
        <v/>
      </c>
      <c r="BM631" s="46" t="str">
        <f>IF(ISNUMBER(VLOOKUP($B631,Stats!$A$2:$AA$19,2,FALSE))=FALSE,"",IF(ISNUMBER(AA631),(AA631-VLOOKUP($B631,Stats!$A$2:$AA$19,12,FALSE))/VLOOKUP($B631,Stats!$A$2:$AA$19,26,FALSE),""))</f>
        <v/>
      </c>
      <c r="BN631" s="46" t="str">
        <f>IF(ISNUMBER(VLOOKUP($B631,Stats!$A$2:$AA$19,2,FALSE))=FALSE,"",IF(ISNUMBER(#REF!),(#REF!-VLOOKUP($B631,Stats!$A$2:$AA$19,13,FALSE))/VLOOKUP($B631,Stats!$A$2:$AA$19,27,FALSE),""))</f>
        <v/>
      </c>
      <c r="BO631" s="46" t="str">
        <f>IF(ISNUMBER(VLOOKUP($B631,Stats!$A$2:$AA$19,2,FALSE))=FALSE,"",IF(ISNUMBER(#REF!),(#REF!-VLOOKUP($B631,Stats!$A$2:$AA$19,14,FALSE))/VLOOKUP($B631,Stats!$A$2:$AB$19,28,FALSE),""))</f>
        <v/>
      </c>
      <c r="BP631" s="46"/>
      <c r="BQ631" s="46" t="str">
        <f>IF(ISNUMBER(VLOOKUP($B631,Stats!$A$2:$AA$19,2,FALSE))=FALSE,"",IF(ISNUMBER(BM631),BM631,(VLOOKUP($B631,Stats!$A$2:$AT$19,46,FALSE)-VLOOKUP($B631,Stats!$A$2:$AA$19,12,FALSE))/VLOOKUP($B631,Stats!$A$2:$AA$19,26,FALSE)))</f>
        <v/>
      </c>
      <c r="BR631" s="51" t="str">
        <f t="shared" si="127"/>
        <v/>
      </c>
      <c r="BS631" s="32" t="str">
        <f t="shared" si="122"/>
        <v/>
      </c>
      <c r="BT631" s="53" t="str">
        <f t="shared" si="123"/>
        <v/>
      </c>
    </row>
    <row r="632" spans="1:72" ht="40.5" x14ac:dyDescent="0.15">
      <c r="A632" s="1" t="s">
        <v>39</v>
      </c>
      <c r="B632" s="1" t="s">
        <v>0</v>
      </c>
      <c r="C632" s="3"/>
      <c r="D632" s="4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 t="s">
        <v>15</v>
      </c>
      <c r="J632" s="1" t="s">
        <v>16</v>
      </c>
      <c r="K632" s="1" t="s">
        <v>17</v>
      </c>
      <c r="L632" s="1" t="s">
        <v>18</v>
      </c>
      <c r="M632" s="1" t="s">
        <v>19</v>
      </c>
      <c r="N632" s="1" t="s">
        <v>20</v>
      </c>
      <c r="O632" s="1" t="s">
        <v>21</v>
      </c>
      <c r="P632" s="1" t="s">
        <v>22</v>
      </c>
      <c r="Q632" s="1" t="s">
        <v>23</v>
      </c>
      <c r="R632" s="1" t="s">
        <v>24</v>
      </c>
      <c r="S632" s="1" t="str">
        <f>IF(ISNUMBER(R632),VLOOKUP(B632,Index!$B$3:$AB$18,27,FALSE),"")</f>
        <v/>
      </c>
      <c r="T632" s="1" t="str">
        <f>IF(ISNUMBER($R632),VLOOKUP($B632,Index!$B$21:$AB$36,27,FALSE),"")</f>
        <v/>
      </c>
      <c r="U632" s="1" t="str">
        <f>IF(ISNUMBER($R632),VLOOKUP($B632,Index!$B$39:$AB$54,27,FALSE),"")</f>
        <v/>
      </c>
      <c r="W632" s="1" t="s">
        <v>1</v>
      </c>
      <c r="X632" s="1" t="s">
        <v>2</v>
      </c>
      <c r="Y632" s="1" t="s">
        <v>4</v>
      </c>
      <c r="Z632" s="1" t="str">
        <f t="shared" si="124"/>
        <v/>
      </c>
      <c r="AA632" s="1" t="s">
        <v>8</v>
      </c>
      <c r="AB632" s="27"/>
      <c r="AC632" s="1" t="s">
        <v>33</v>
      </c>
      <c r="AD632" s="1" t="s">
        <v>35</v>
      </c>
      <c r="AE632" s="1" t="s">
        <v>37</v>
      </c>
      <c r="AF632" s="1" t="str">
        <f t="shared" si="125"/>
        <v/>
      </c>
      <c r="AG632" s="1" t="s">
        <v>38</v>
      </c>
      <c r="AH632" s="27"/>
      <c r="AK632" t="str">
        <f t="shared" si="132"/>
        <v/>
      </c>
      <c r="AL632" t="str">
        <f t="shared" si="132"/>
        <v/>
      </c>
      <c r="AM632" t="str">
        <f t="shared" si="132"/>
        <v/>
      </c>
      <c r="AN632" t="str">
        <f t="shared" si="132"/>
        <v/>
      </c>
      <c r="AO632" t="str">
        <f t="shared" si="132"/>
        <v/>
      </c>
      <c r="AP632" t="str">
        <f t="shared" si="132"/>
        <v/>
      </c>
      <c r="AQ632" t="str">
        <f t="shared" si="132"/>
        <v/>
      </c>
      <c r="AR632" t="str">
        <f t="shared" si="132"/>
        <v/>
      </c>
      <c r="AS632" t="str">
        <f t="shared" si="132"/>
        <v/>
      </c>
      <c r="AT632" t="str">
        <f t="shared" si="132"/>
        <v/>
      </c>
      <c r="AU632" t="str">
        <f t="shared" si="132"/>
        <v/>
      </c>
      <c r="AV632" t="str">
        <f t="shared" si="132"/>
        <v/>
      </c>
      <c r="AW632" t="str">
        <f t="shared" si="132"/>
        <v/>
      </c>
      <c r="AX632" t="str">
        <f t="shared" si="132"/>
        <v/>
      </c>
      <c r="AZ632" s="46" t="str">
        <f>IF(ISNUMBER(VLOOKUP($B632,Stats!$A$2:$AA$19,2,FALSE))=FALSE,"",IF(ISNUMBER(W632),(W632-VLOOKUP($B632,Stats!$A$2:$AA$19,2,FALSE))/VLOOKUP($B632,Stats!$A$2:$AA$19,16,FALSE),""))</f>
        <v/>
      </c>
      <c r="BA632" s="46" t="str">
        <f>IF(ISNUMBER(VLOOKUP($B632,Stats!$A$2:$AA$19,2,FALSE))=FALSE,"",IF(ISNUMBER(X632),(X632-VLOOKUP($B632,Stats!$A$2:$AA$19,3,FALSE))/VLOOKUP($B632,Stats!$A$2:$AA$19,17,FALSE),""))</f>
        <v/>
      </c>
      <c r="BB632" s="46"/>
      <c r="BC632" s="46"/>
      <c r="BD632" s="44" t="str">
        <f t="shared" si="121"/>
        <v/>
      </c>
      <c r="BE632" s="46" t="str">
        <f>IF(ISNUMBER(VLOOKUP($B632,Stats!$A$2:$AA$19,2,FALSE))=FALSE,"",IF(ISNUMBER(Y632),(Y632-VLOOKUP($B632,Stats!$A$2:$AA$19,5,FALSE))/VLOOKUP($B632,Stats!$A$2:$AA$19,19,FALSE),""))</f>
        <v/>
      </c>
      <c r="BF632" s="46"/>
      <c r="BG632" s="46"/>
      <c r="BH632" s="46" t="str">
        <f>IF(ISNUMBER(VLOOKUP($B632,Stats!$A$2:$AA$19,2,FALSE))=FALSE,"",IF(ISNUMBER(Z632),(Z632-VLOOKUP($B632,Stats!$A$2:$AA$19,8,FALSE))/VLOOKUP($B632,Stats!$A$2:$AA$19,22,FALSE),""))</f>
        <v/>
      </c>
      <c r="BI632" s="46" t="str">
        <f>IF(ISNUMBER(VLOOKUP($B632,Stats!$A$2:$AA$19,2,FALSE))=FALSE,"",IF(ISNUMBER(#REF!),(#REF!-VLOOKUP($B632,Stats!$A$2:$AA$19,9,FALSE))/VLOOKUP($B632,Stats!$A$2:$AA$19,23,FALSE),""))</f>
        <v/>
      </c>
      <c r="BJ632" s="46" t="str">
        <f>IF(ISNUMBER(VLOOKUP($B632,Stats!$A$2:$AA$19,2,FALSE))=FALSE,"",IF(ISNUMBER(#REF!),(#REF!-VLOOKUP($B632,Stats!$A$2:$AA$19,10,FALSE))/VLOOKUP($B632,Stats!$A$2:$AA$19,24,FALSE),""))</f>
        <v/>
      </c>
      <c r="BK632" s="44" t="str">
        <f t="shared" si="126"/>
        <v/>
      </c>
      <c r="BL632" s="46" t="str">
        <f>IF(ISNUMBER(VLOOKUP($B632,Stats!$A$2:$AA$19,2,FALSE))=FALSE,"",IF(ISNUMBER(#REF!),(#REF!-VLOOKUP($B632,Stats!$A$2:$AA$19,11,FALSE))/VLOOKUP($B632,Stats!$A$2:$AA$19,25,FALSE),""))</f>
        <v/>
      </c>
      <c r="BM632" s="46" t="str">
        <f>IF(ISNUMBER(VLOOKUP($B632,Stats!$A$2:$AA$19,2,FALSE))=FALSE,"",IF(ISNUMBER(AA632),(AA632-VLOOKUP($B632,Stats!$A$2:$AA$19,12,FALSE))/VLOOKUP($B632,Stats!$A$2:$AA$19,26,FALSE),""))</f>
        <v/>
      </c>
      <c r="BN632" s="46" t="str">
        <f>IF(ISNUMBER(VLOOKUP($B632,Stats!$A$2:$AA$19,2,FALSE))=FALSE,"",IF(ISNUMBER(#REF!),(#REF!-VLOOKUP($B632,Stats!$A$2:$AA$19,13,FALSE))/VLOOKUP($B632,Stats!$A$2:$AA$19,27,FALSE),""))</f>
        <v/>
      </c>
      <c r="BO632" s="46" t="str">
        <f>IF(ISNUMBER(VLOOKUP($B632,Stats!$A$2:$AA$19,2,FALSE))=FALSE,"",IF(ISNUMBER(#REF!),(#REF!-VLOOKUP($B632,Stats!$A$2:$AA$19,14,FALSE))/VLOOKUP($B632,Stats!$A$2:$AB$19,28,FALSE),""))</f>
        <v/>
      </c>
      <c r="BP632" s="46"/>
      <c r="BQ632" s="46" t="str">
        <f>IF(ISNUMBER(VLOOKUP($B632,Stats!$A$2:$AA$19,2,FALSE))=FALSE,"",IF(ISNUMBER(BM632),BM632,(VLOOKUP($B632,Stats!$A$2:$AT$19,46,FALSE)-VLOOKUP($B632,Stats!$A$2:$AA$19,12,FALSE))/VLOOKUP($B632,Stats!$A$2:$AA$19,26,FALSE)))</f>
        <v/>
      </c>
      <c r="BR632" s="51" t="str">
        <f t="shared" si="127"/>
        <v/>
      </c>
      <c r="BS632" s="32" t="str">
        <f t="shared" si="122"/>
        <v/>
      </c>
      <c r="BT632" s="53" t="str">
        <f t="shared" si="123"/>
        <v/>
      </c>
    </row>
    <row r="633" spans="1:72" x14ac:dyDescent="0.15">
      <c r="A633" s="5">
        <v>13303</v>
      </c>
      <c r="B633" s="5" t="s">
        <v>40</v>
      </c>
      <c r="C633" s="3">
        <v>0</v>
      </c>
      <c r="D633" s="11">
        <v>1.6330201878872677</v>
      </c>
      <c r="E633" s="6">
        <v>2.6551577177537075E-2</v>
      </c>
      <c r="F633" s="12">
        <v>83</v>
      </c>
      <c r="G633" s="12">
        <v>32</v>
      </c>
      <c r="H633" s="13">
        <v>1.832204192126247E-2</v>
      </c>
      <c r="I633" s="13">
        <v>-1.5897197013156391E-2</v>
      </c>
      <c r="J633" s="12">
        <v>13</v>
      </c>
      <c r="K633" s="12">
        <v>5</v>
      </c>
      <c r="L633" s="13">
        <v>0.11892361111111116</v>
      </c>
      <c r="M633" s="13">
        <v>-0.11536430834213307</v>
      </c>
      <c r="N633" s="8">
        <v>1.3602000000000001</v>
      </c>
      <c r="O633" s="8">
        <v>2.7187687387567463</v>
      </c>
      <c r="P633" s="14">
        <v>42082</v>
      </c>
      <c r="Q633" s="13">
        <v>-0.1748944033790919</v>
      </c>
      <c r="R633" s="14">
        <v>41983</v>
      </c>
      <c r="S633" s="14">
        <f>IF(ISNUMBER(R633),VLOOKUP(B633,Index!$B$3:$AB$18,27,FALSE),"")</f>
        <v>42041</v>
      </c>
      <c r="T633" s="14">
        <f>IF(ISNUMBER($R633),VLOOKUP($B633,Index!$B$21:$AB$36,27,FALSE),"")</f>
        <v>41996</v>
      </c>
      <c r="U633" s="14">
        <f>IF(ISNUMBER($R633),VLOOKUP($B633,Index!$B$39:$AB$54,27,FALSE),"")</f>
        <v>42003</v>
      </c>
      <c r="W633" s="6">
        <v>3.4379372376574056</v>
      </c>
      <c r="X633" s="7">
        <v>0.72173913043478266</v>
      </c>
      <c r="Y633" s="6">
        <v>0.50378075610457251</v>
      </c>
      <c r="Z633" s="8" t="str">
        <f t="shared" si="124"/>
        <v/>
      </c>
      <c r="AA633" s="9">
        <v>9.3371780705161793</v>
      </c>
      <c r="AB633" s="28"/>
      <c r="AC633" s="6">
        <v>11.819412450071432</v>
      </c>
      <c r="AD633" s="7">
        <v>0.52090737240075624</v>
      </c>
      <c r="AE633" s="6">
        <v>0.25379505022129478</v>
      </c>
      <c r="AF633" s="8" t="str">
        <f t="shared" si="125"/>
        <v/>
      </c>
      <c r="AG633" s="9">
        <v>87.182894320528234</v>
      </c>
      <c r="AH633" s="28"/>
      <c r="AK633" t="str">
        <f t="shared" ref="AK633:AX642" si="133">IF($B633=AK$2,$AA633,"")</f>
        <v/>
      </c>
      <c r="AL633" t="str">
        <f t="shared" si="133"/>
        <v/>
      </c>
      <c r="AM633" t="str">
        <f t="shared" si="133"/>
        <v/>
      </c>
      <c r="AN633" t="str">
        <f t="shared" si="133"/>
        <v/>
      </c>
      <c r="AO633" t="str">
        <f t="shared" si="133"/>
        <v/>
      </c>
      <c r="AP633" t="str">
        <f t="shared" si="133"/>
        <v/>
      </c>
      <c r="AQ633" t="str">
        <f t="shared" si="133"/>
        <v/>
      </c>
      <c r="AR633" t="str">
        <f t="shared" si="133"/>
        <v/>
      </c>
      <c r="AS633" t="str">
        <f t="shared" si="133"/>
        <v/>
      </c>
      <c r="AT633" t="str">
        <f t="shared" si="133"/>
        <v/>
      </c>
      <c r="AU633" t="str">
        <f t="shared" si="133"/>
        <v/>
      </c>
      <c r="AV633" t="str">
        <f t="shared" si="133"/>
        <v/>
      </c>
      <c r="AW633" t="str">
        <f t="shared" si="133"/>
        <v/>
      </c>
      <c r="AX633" t="str">
        <f t="shared" si="133"/>
        <v/>
      </c>
      <c r="AZ633" s="46" t="str">
        <f>IF(ISNUMBER(VLOOKUP($B633,Stats!$A$2:$AA$19,2,FALSE))=FALSE,"",IF(ISNUMBER(W633),(W633-VLOOKUP($B633,Stats!$A$2:$AA$19,2,FALSE))/VLOOKUP($B633,Stats!$A$2:$AA$19,16,FALSE),""))</f>
        <v/>
      </c>
      <c r="BA633" s="46" t="str">
        <f>IF(ISNUMBER(VLOOKUP($B633,Stats!$A$2:$AA$19,2,FALSE))=FALSE,"",IF(ISNUMBER(X633),(X633-VLOOKUP($B633,Stats!$A$2:$AA$19,3,FALSE))/VLOOKUP($B633,Stats!$A$2:$AA$19,17,FALSE),""))</f>
        <v/>
      </c>
      <c r="BB633" s="46"/>
      <c r="BC633" s="46"/>
      <c r="BD633" s="44" t="str">
        <f t="shared" si="121"/>
        <v/>
      </c>
      <c r="BE633" s="46" t="str">
        <f>IF(ISNUMBER(VLOOKUP($B633,Stats!$A$2:$AA$19,2,FALSE))=FALSE,"",IF(ISNUMBER(Y633),(Y633-VLOOKUP($B633,Stats!$A$2:$AA$19,5,FALSE))/VLOOKUP($B633,Stats!$A$2:$AA$19,19,FALSE),""))</f>
        <v/>
      </c>
      <c r="BF633" s="46"/>
      <c r="BG633" s="46"/>
      <c r="BH633" s="46" t="str">
        <f>IF(ISNUMBER(VLOOKUP($B633,Stats!$A$2:$AA$19,2,FALSE))=FALSE,"",IF(ISNUMBER(Z633),(Z633-VLOOKUP($B633,Stats!$A$2:$AA$19,8,FALSE))/VLOOKUP($B633,Stats!$A$2:$AA$19,22,FALSE),""))</f>
        <v/>
      </c>
      <c r="BI633" s="46" t="str">
        <f>IF(ISNUMBER(VLOOKUP($B633,Stats!$A$2:$AA$19,2,FALSE))=FALSE,"",IF(ISNUMBER(#REF!),(#REF!-VLOOKUP($B633,Stats!$A$2:$AA$19,9,FALSE))/VLOOKUP($B633,Stats!$A$2:$AA$19,23,FALSE),""))</f>
        <v/>
      </c>
      <c r="BJ633" s="46" t="str">
        <f>IF(ISNUMBER(VLOOKUP($B633,Stats!$A$2:$AA$19,2,FALSE))=FALSE,"",IF(ISNUMBER(#REF!),(#REF!-VLOOKUP($B633,Stats!$A$2:$AA$19,10,FALSE))/VLOOKUP($B633,Stats!$A$2:$AA$19,24,FALSE),""))</f>
        <v/>
      </c>
      <c r="BK633" s="44" t="str">
        <f t="shared" si="126"/>
        <v/>
      </c>
      <c r="BL633" s="46" t="str">
        <f>IF(ISNUMBER(VLOOKUP($B633,Stats!$A$2:$AA$19,2,FALSE))=FALSE,"",IF(ISNUMBER(#REF!),(#REF!-VLOOKUP($B633,Stats!$A$2:$AA$19,11,FALSE))/VLOOKUP($B633,Stats!$A$2:$AA$19,25,FALSE),""))</f>
        <v/>
      </c>
      <c r="BM633" s="46" t="str">
        <f>IF(ISNUMBER(VLOOKUP($B633,Stats!$A$2:$AA$19,2,FALSE))=FALSE,"",IF(ISNUMBER(AA633),(AA633-VLOOKUP($B633,Stats!$A$2:$AA$19,12,FALSE))/VLOOKUP($B633,Stats!$A$2:$AA$19,26,FALSE),""))</f>
        <v/>
      </c>
      <c r="BN633" s="46" t="str">
        <f>IF(ISNUMBER(VLOOKUP($B633,Stats!$A$2:$AA$19,2,FALSE))=FALSE,"",IF(ISNUMBER(#REF!),(#REF!-VLOOKUP($B633,Stats!$A$2:$AA$19,13,FALSE))/VLOOKUP($B633,Stats!$A$2:$AA$19,27,FALSE),""))</f>
        <v/>
      </c>
      <c r="BO633" s="46" t="str">
        <f>IF(ISNUMBER(VLOOKUP($B633,Stats!$A$2:$AA$19,2,FALSE))=FALSE,"",IF(ISNUMBER(#REF!),(#REF!-VLOOKUP($B633,Stats!$A$2:$AA$19,14,FALSE))/VLOOKUP($B633,Stats!$A$2:$AB$19,28,FALSE),""))</f>
        <v/>
      </c>
      <c r="BP633" s="46"/>
      <c r="BQ633" s="46" t="str">
        <f>IF(ISNUMBER(VLOOKUP($B633,Stats!$A$2:$AA$19,2,FALSE))=FALSE,"",IF(ISNUMBER(BM633),BM633,(VLOOKUP($B633,Stats!$A$2:$AT$19,46,FALSE)-VLOOKUP($B633,Stats!$A$2:$AA$19,12,FALSE))/VLOOKUP($B633,Stats!$A$2:$AA$19,26,FALSE)))</f>
        <v/>
      </c>
      <c r="BR633" s="51" t="str">
        <f t="shared" si="127"/>
        <v/>
      </c>
      <c r="BS633" s="32" t="str">
        <f t="shared" si="122"/>
        <v/>
      </c>
      <c r="BT633" s="53" t="str">
        <f t="shared" si="123"/>
        <v/>
      </c>
    </row>
    <row r="634" spans="1:72" x14ac:dyDescent="0.15">
      <c r="A634" s="5">
        <v>13303</v>
      </c>
      <c r="B634" s="5" t="s">
        <v>41</v>
      </c>
      <c r="C634" s="3">
        <v>0</v>
      </c>
      <c r="D634" s="11">
        <v>7.6945182922537644E-2</v>
      </c>
      <c r="E634" s="6">
        <v>1.9192002613915859E-2</v>
      </c>
      <c r="F634" s="15">
        <v>5.9285714285714288</v>
      </c>
      <c r="G634" s="15">
        <v>2.2857142857142856</v>
      </c>
      <c r="H634" s="13">
        <v>1.8406124024899974E-2</v>
      </c>
      <c r="I634" s="13">
        <v>-1.4547254633415078E-2</v>
      </c>
      <c r="J634" s="12">
        <v>4.6428571428571432</v>
      </c>
      <c r="K634" s="12">
        <v>1.8571428571428572</v>
      </c>
      <c r="L634" s="13">
        <v>3.4776673820364437E-2</v>
      </c>
      <c r="M634" s="13">
        <v>-2.0173025142122342E-2</v>
      </c>
      <c r="N634" s="8">
        <v>0.99226428571428571</v>
      </c>
      <c r="O634" s="8">
        <v>1.0880493351760303</v>
      </c>
      <c r="P634" s="14"/>
      <c r="Q634" s="13">
        <v>-2.89984546369303E-2</v>
      </c>
      <c r="R634" s="14"/>
      <c r="S634" s="14" t="str">
        <f>IF(ISNUMBER(R634),VLOOKUP(B634,Index!$B$3:$AB$18,27,FALSE),"")</f>
        <v/>
      </c>
      <c r="T634" s="14" t="str">
        <f>IF(ISNUMBER($R634),VLOOKUP($B634,Index!$B$21:$AB$36,27,FALSE),"")</f>
        <v/>
      </c>
      <c r="U634" s="14" t="str">
        <f>IF(ISNUMBER($R634),VLOOKUP($B634,Index!$B$39:$AB$54,27,FALSE),"")</f>
        <v/>
      </c>
      <c r="W634" s="6">
        <v>3.1997048015425156</v>
      </c>
      <c r="X634" s="8">
        <v>0.71530612244897962</v>
      </c>
      <c r="Y634" s="6">
        <v>0.36414264671927565</v>
      </c>
      <c r="Z634" s="8" t="str">
        <f t="shared" si="124"/>
        <v/>
      </c>
      <c r="AA634" s="9" t="s">
        <v>25</v>
      </c>
      <c r="AB634" s="28"/>
      <c r="AC634" s="6">
        <v>10.238110817014229</v>
      </c>
      <c r="AD634" s="8">
        <v>0.51166284881299462</v>
      </c>
      <c r="AE634" s="6">
        <v>0.13259986715971919</v>
      </c>
      <c r="AF634" s="8" t="str">
        <f t="shared" si="125"/>
        <v/>
      </c>
      <c r="AG634" s="9" t="s">
        <v>25</v>
      </c>
      <c r="AH634" s="28"/>
      <c r="AK634" t="str">
        <f t="shared" si="133"/>
        <v/>
      </c>
      <c r="AL634" t="str">
        <f t="shared" si="133"/>
        <v/>
      </c>
      <c r="AM634" t="str">
        <f t="shared" si="133"/>
        <v/>
      </c>
      <c r="AN634" t="str">
        <f t="shared" si="133"/>
        <v/>
      </c>
      <c r="AO634" t="str">
        <f t="shared" si="133"/>
        <v/>
      </c>
      <c r="AP634" t="str">
        <f t="shared" si="133"/>
        <v/>
      </c>
      <c r="AQ634" t="str">
        <f t="shared" si="133"/>
        <v/>
      </c>
      <c r="AR634" t="str">
        <f t="shared" si="133"/>
        <v/>
      </c>
      <c r="AS634" t="str">
        <f t="shared" si="133"/>
        <v/>
      </c>
      <c r="AT634" t="str">
        <f t="shared" si="133"/>
        <v/>
      </c>
      <c r="AU634" t="str">
        <f t="shared" si="133"/>
        <v/>
      </c>
      <c r="AV634" t="str">
        <f t="shared" si="133"/>
        <v/>
      </c>
      <c r="AW634" t="str">
        <f t="shared" si="133"/>
        <v/>
      </c>
      <c r="AX634" t="str">
        <f t="shared" si="133"/>
        <v/>
      </c>
      <c r="AZ634" s="46" t="str">
        <f>IF(ISNUMBER(VLOOKUP($B634,Stats!$A$2:$AA$19,2,FALSE))=FALSE,"",IF(ISNUMBER(W634),(W634-VLOOKUP($B634,Stats!$A$2:$AA$19,2,FALSE))/VLOOKUP($B634,Stats!$A$2:$AA$19,16,FALSE),""))</f>
        <v/>
      </c>
      <c r="BA634" s="46" t="str">
        <f>IF(ISNUMBER(VLOOKUP($B634,Stats!$A$2:$AA$19,2,FALSE))=FALSE,"",IF(ISNUMBER(X634),(X634-VLOOKUP($B634,Stats!$A$2:$AA$19,3,FALSE))/VLOOKUP($B634,Stats!$A$2:$AA$19,17,FALSE),""))</f>
        <v/>
      </c>
      <c r="BB634" s="46"/>
      <c r="BC634" s="46"/>
      <c r="BD634" s="44" t="str">
        <f t="shared" si="121"/>
        <v/>
      </c>
      <c r="BE634" s="46" t="str">
        <f>IF(ISNUMBER(VLOOKUP($B634,Stats!$A$2:$AA$19,2,FALSE))=FALSE,"",IF(ISNUMBER(Y634),(Y634-VLOOKUP($B634,Stats!$A$2:$AA$19,5,FALSE))/VLOOKUP($B634,Stats!$A$2:$AA$19,19,FALSE),""))</f>
        <v/>
      </c>
      <c r="BF634" s="46"/>
      <c r="BG634" s="46"/>
      <c r="BH634" s="46" t="str">
        <f>IF(ISNUMBER(VLOOKUP($B634,Stats!$A$2:$AA$19,2,FALSE))=FALSE,"",IF(ISNUMBER(Z634),(Z634-VLOOKUP($B634,Stats!$A$2:$AA$19,8,FALSE))/VLOOKUP($B634,Stats!$A$2:$AA$19,22,FALSE),""))</f>
        <v/>
      </c>
      <c r="BI634" s="46" t="str">
        <f>IF(ISNUMBER(VLOOKUP($B634,Stats!$A$2:$AA$19,2,FALSE))=FALSE,"",IF(ISNUMBER(#REF!),(#REF!-VLOOKUP($B634,Stats!$A$2:$AA$19,9,FALSE))/VLOOKUP($B634,Stats!$A$2:$AA$19,23,FALSE),""))</f>
        <v/>
      </c>
      <c r="BJ634" s="46" t="str">
        <f>IF(ISNUMBER(VLOOKUP($B634,Stats!$A$2:$AA$19,2,FALSE))=FALSE,"",IF(ISNUMBER(#REF!),(#REF!-VLOOKUP($B634,Stats!$A$2:$AA$19,10,FALSE))/VLOOKUP($B634,Stats!$A$2:$AA$19,24,FALSE),""))</f>
        <v/>
      </c>
      <c r="BK634" s="44" t="str">
        <f t="shared" si="126"/>
        <v/>
      </c>
      <c r="BL634" s="46" t="str">
        <f>IF(ISNUMBER(VLOOKUP($B634,Stats!$A$2:$AA$19,2,FALSE))=FALSE,"",IF(ISNUMBER(#REF!),(#REF!-VLOOKUP($B634,Stats!$A$2:$AA$19,11,FALSE))/VLOOKUP($B634,Stats!$A$2:$AA$19,25,FALSE),""))</f>
        <v/>
      </c>
      <c r="BM634" s="46" t="str">
        <f>IF(ISNUMBER(VLOOKUP($B634,Stats!$A$2:$AA$19,2,FALSE))=FALSE,"",IF(ISNUMBER(AA634),(AA634-VLOOKUP($B634,Stats!$A$2:$AA$19,12,FALSE))/VLOOKUP($B634,Stats!$A$2:$AA$19,26,FALSE),""))</f>
        <v/>
      </c>
      <c r="BN634" s="46" t="str">
        <f>IF(ISNUMBER(VLOOKUP($B634,Stats!$A$2:$AA$19,2,FALSE))=FALSE,"",IF(ISNUMBER(#REF!),(#REF!-VLOOKUP($B634,Stats!$A$2:$AA$19,13,FALSE))/VLOOKUP($B634,Stats!$A$2:$AA$19,27,FALSE),""))</f>
        <v/>
      </c>
      <c r="BO634" s="46" t="str">
        <f>IF(ISNUMBER(VLOOKUP($B634,Stats!$A$2:$AA$19,2,FALSE))=FALSE,"",IF(ISNUMBER(#REF!),(#REF!-VLOOKUP($B634,Stats!$A$2:$AA$19,14,FALSE))/VLOOKUP($B634,Stats!$A$2:$AB$19,28,FALSE),""))</f>
        <v/>
      </c>
      <c r="BP634" s="46"/>
      <c r="BQ634" s="46" t="str">
        <f>IF(ISNUMBER(VLOOKUP($B634,Stats!$A$2:$AA$19,2,FALSE))=FALSE,"",IF(ISNUMBER(BM634),BM634,(VLOOKUP($B634,Stats!$A$2:$AT$19,46,FALSE)-VLOOKUP($B634,Stats!$A$2:$AA$19,12,FALSE))/VLOOKUP($B634,Stats!$A$2:$AA$19,26,FALSE)))</f>
        <v/>
      </c>
      <c r="BR634" s="51" t="str">
        <f t="shared" si="127"/>
        <v/>
      </c>
      <c r="BS634" s="32" t="str">
        <f t="shared" si="122"/>
        <v/>
      </c>
      <c r="BT634" s="53" t="str">
        <f t="shared" si="123"/>
        <v/>
      </c>
    </row>
    <row r="635" spans="1:72" x14ac:dyDescent="0.15">
      <c r="A635" s="16">
        <v>13303</v>
      </c>
      <c r="B635" s="17">
        <v>201421</v>
      </c>
      <c r="C635" s="3">
        <v>0</v>
      </c>
      <c r="D635" s="23">
        <v>4.4573256046372078E-2</v>
      </c>
      <c r="E635" s="18">
        <v>8.1209250083439585E-3</v>
      </c>
      <c r="F635" s="24">
        <v>5</v>
      </c>
      <c r="G635" s="24">
        <v>2</v>
      </c>
      <c r="H635" s="20">
        <v>1.0295213560044569E-2</v>
      </c>
      <c r="I635" s="20">
        <v>-3.759655505700954E-3</v>
      </c>
      <c r="J635" s="24">
        <v>3</v>
      </c>
      <c r="K635" s="24">
        <v>2</v>
      </c>
      <c r="L635" s="20">
        <v>1.906071919827057E-2</v>
      </c>
      <c r="M635" s="20">
        <v>-5.9288537549406772E-3</v>
      </c>
      <c r="N635" s="19">
        <v>0.52259999999999995</v>
      </c>
      <c r="O635" s="19">
        <v>1.0445732560463721</v>
      </c>
      <c r="P635" s="25">
        <v>41929</v>
      </c>
      <c r="Q635" s="20">
        <v>-7.5098814229249689E-3</v>
      </c>
      <c r="R635" s="25">
        <v>41926</v>
      </c>
      <c r="S635" s="25">
        <f>IF(ISNUMBER(R635),VLOOKUP(B635,Index!$B$3:$AB$18,27,FALSE),"")</f>
        <v>41929</v>
      </c>
      <c r="T635" s="25">
        <f>IF(ISNUMBER($R635),VLOOKUP($B635,Index!$B$21:$AB$36,27,FALSE),"")</f>
        <v>41929</v>
      </c>
      <c r="U635" s="25">
        <f>IF(ISNUMBER($R635),VLOOKUP($B635,Index!$B$39:$AB$54,27,FALSE),"")</f>
        <v>41929</v>
      </c>
      <c r="W635" s="18">
        <v>1.604637217669395</v>
      </c>
      <c r="X635" s="19">
        <v>0.7142857142857143</v>
      </c>
      <c r="Y635" s="18">
        <v>0.15408371840273286</v>
      </c>
      <c r="Z635" s="19">
        <f t="shared" si="124"/>
        <v>3</v>
      </c>
      <c r="AA635" s="21">
        <v>5.935280936701071</v>
      </c>
      <c r="AB635" s="28"/>
      <c r="AC635" s="18">
        <v>2.5748606003297776</v>
      </c>
      <c r="AD635" s="19">
        <v>0.51020408163265307</v>
      </c>
      <c r="AE635" s="18">
        <v>2.3741792276812675E-2</v>
      </c>
      <c r="AF635" s="19">
        <f t="shared" si="125"/>
        <v>9</v>
      </c>
      <c r="AG635" s="21">
        <v>35.227559797567146</v>
      </c>
      <c r="AH635" s="28"/>
      <c r="AK635">
        <f t="shared" si="133"/>
        <v>5.935280936701071</v>
      </c>
      <c r="AL635" t="str">
        <f t="shared" si="133"/>
        <v/>
      </c>
      <c r="AM635" t="str">
        <f t="shared" si="133"/>
        <v/>
      </c>
      <c r="AN635" t="str">
        <f t="shared" si="133"/>
        <v/>
      </c>
      <c r="AO635" t="str">
        <f t="shared" si="133"/>
        <v/>
      </c>
      <c r="AP635" t="str">
        <f t="shared" si="133"/>
        <v/>
      </c>
      <c r="AQ635" t="str">
        <f t="shared" si="133"/>
        <v/>
      </c>
      <c r="AR635" t="str">
        <f t="shared" si="133"/>
        <v/>
      </c>
      <c r="AS635" t="str">
        <f t="shared" si="133"/>
        <v/>
      </c>
      <c r="AT635" t="str">
        <f t="shared" si="133"/>
        <v/>
      </c>
      <c r="AU635" t="str">
        <f t="shared" si="133"/>
        <v/>
      </c>
      <c r="AV635" t="str">
        <f t="shared" si="133"/>
        <v/>
      </c>
      <c r="AW635" t="str">
        <f t="shared" si="133"/>
        <v/>
      </c>
      <c r="AX635" t="str">
        <f t="shared" si="133"/>
        <v/>
      </c>
      <c r="AZ635" s="46">
        <f>IF(ISNUMBER(VLOOKUP($B635,Stats!$A$2:$AA$19,2,FALSE))=FALSE,"",IF(ISNUMBER(W635),(W635-VLOOKUP($B635,Stats!$A$2:$AA$19,2,FALSE))/VLOOKUP($B635,Stats!$A$2:$AA$19,16,FALSE),""))</f>
        <v>3.2990340839079231</v>
      </c>
      <c r="BA635" s="46">
        <f>IF(ISNUMBER(VLOOKUP($B635,Stats!$A$2:$AA$19,2,FALSE))=FALSE,"",IF(ISNUMBER(X635),(X635-VLOOKUP($B635,Stats!$A$2:$AA$19,3,FALSE))/VLOOKUP($B635,Stats!$A$2:$AA$19,17,FALSE),""))</f>
        <v>1.0376468171475526</v>
      </c>
      <c r="BB635" s="46"/>
      <c r="BC635" s="46"/>
      <c r="BD635" s="44">
        <f t="shared" si="121"/>
        <v>2.0188234085737764</v>
      </c>
      <c r="BE635" s="46">
        <f>IF(ISNUMBER(VLOOKUP($B635,Stats!$A$2:$AA$19,2,FALSE))=FALSE,"",IF(ISNUMBER(Y635),(Y635-VLOOKUP($B635,Stats!$A$2:$AA$19,5,FALSE))/VLOOKUP($B635,Stats!$A$2:$AA$19,19,FALSE),""))</f>
        <v>1.1083744897655681</v>
      </c>
      <c r="BF635" s="46"/>
      <c r="BG635" s="46"/>
      <c r="BH635" s="46">
        <f>IF(ISNUMBER(VLOOKUP($B635,Stats!$A$2:$AA$19,2,FALSE))=FALSE,"",IF(ISNUMBER(Z635),(Z635-VLOOKUP($B635,Stats!$A$2:$AA$19,8,FALSE))/VLOOKUP($B635,Stats!$A$2:$AA$19,22,FALSE),""))</f>
        <v>0.88771128993331716</v>
      </c>
      <c r="BI635" s="46" t="str">
        <f>IF(ISNUMBER(VLOOKUP($B635,Stats!$A$2:$AA$19,2,FALSE))=FALSE,"",IF(ISNUMBER(#REF!),(#REF!-VLOOKUP($B635,Stats!$A$2:$AA$19,9,FALSE))/VLOOKUP($B635,Stats!$A$2:$AA$19,23,FALSE),""))</f>
        <v/>
      </c>
      <c r="BJ635" s="46" t="str">
        <f>IF(ISNUMBER(VLOOKUP($B635,Stats!$A$2:$AA$19,2,FALSE))=FALSE,"",IF(ISNUMBER(#REF!),(#REF!-VLOOKUP($B635,Stats!$A$2:$AA$19,10,FALSE))/VLOOKUP($B635,Stats!$A$2:$AA$19,24,FALSE),""))</f>
        <v/>
      </c>
      <c r="BK635" s="44">
        <f t="shared" si="126"/>
        <v>-0.50954875585590242</v>
      </c>
      <c r="BL635" s="46" t="str">
        <f>IF(ISNUMBER(VLOOKUP($B635,Stats!$A$2:$AA$19,2,FALSE))=FALSE,"",IF(ISNUMBER(#REF!),(#REF!-VLOOKUP($B635,Stats!$A$2:$AA$19,11,FALSE))/VLOOKUP($B635,Stats!$A$2:$AA$19,25,FALSE),""))</f>
        <v/>
      </c>
      <c r="BM635" s="46">
        <f>IF(ISNUMBER(VLOOKUP($B635,Stats!$A$2:$AA$19,2,FALSE))=FALSE,"",IF(ISNUMBER(AA635),(AA635-VLOOKUP($B635,Stats!$A$2:$AA$19,12,FALSE))/VLOOKUP($B635,Stats!$A$2:$AA$19,26,FALSE),""))</f>
        <v>3.4178989897304279E-2</v>
      </c>
      <c r="BN635" s="46" t="str">
        <f>IF(ISNUMBER(VLOOKUP($B635,Stats!$A$2:$AA$19,2,FALSE))=FALSE,"",IF(ISNUMBER(#REF!),(#REF!-VLOOKUP($B635,Stats!$A$2:$AA$19,13,FALSE))/VLOOKUP($B635,Stats!$A$2:$AA$19,27,FALSE),""))</f>
        <v/>
      </c>
      <c r="BO635" s="46" t="str">
        <f>IF(ISNUMBER(VLOOKUP($B635,Stats!$A$2:$AA$19,2,FALSE))=FALSE,"",IF(ISNUMBER(#REF!),(#REF!-VLOOKUP($B635,Stats!$A$2:$AA$19,14,FALSE))/VLOOKUP($B635,Stats!$A$2:$AB$19,28,FALSE),""))</f>
        <v/>
      </c>
      <c r="BP635" s="46"/>
      <c r="BQ635" s="46">
        <f>IF(ISNUMBER(VLOOKUP($B635,Stats!$A$2:$AA$19,2,FALSE))=FALSE,"",IF(ISNUMBER(BM635),BM635,(VLOOKUP($B635,Stats!$A$2:$AT$19,46,FALSE)-VLOOKUP($B635,Stats!$A$2:$AA$19,12,FALSE))/VLOOKUP($B635,Stats!$A$2:$AA$19,26,FALSE)))</f>
        <v>3.4178989897304279E-2</v>
      </c>
      <c r="BR635" s="51">
        <f t="shared" si="127"/>
        <v>3.4178989897304279E-2</v>
      </c>
      <c r="BS635" s="32" t="str">
        <f t="shared" si="122"/>
        <v>13303_201421</v>
      </c>
      <c r="BT635" s="53">
        <f t="shared" si="123"/>
        <v>0.10487122618067471</v>
      </c>
    </row>
    <row r="636" spans="1:72" x14ac:dyDescent="0.15">
      <c r="A636" s="16">
        <v>13303</v>
      </c>
      <c r="B636" s="17">
        <v>201422</v>
      </c>
      <c r="C636" s="3">
        <v>0</v>
      </c>
      <c r="D636" s="23">
        <v>0.17049368541905863</v>
      </c>
      <c r="E636" s="18">
        <v>1.3088335467576944E-2</v>
      </c>
      <c r="F636" s="24">
        <v>9</v>
      </c>
      <c r="G636" s="24">
        <v>1</v>
      </c>
      <c r="H636" s="20">
        <v>1.8279642550040616E-2</v>
      </c>
      <c r="I636" s="20">
        <v>-5.086285195277096E-3</v>
      </c>
      <c r="J636" s="24">
        <v>5</v>
      </c>
      <c r="K636" s="24">
        <v>1</v>
      </c>
      <c r="L636" s="20">
        <v>3.3578739450529804E-2</v>
      </c>
      <c r="M636" s="20">
        <v>-5.086285195277096E-3</v>
      </c>
      <c r="N636" s="19">
        <v>0.61170000000000002</v>
      </c>
      <c r="O636" s="19">
        <v>1.1541509433962265</v>
      </c>
      <c r="P636" s="25">
        <v>41943</v>
      </c>
      <c r="Q636" s="20">
        <v>-5.086285195277096E-3</v>
      </c>
      <c r="R636" s="25">
        <v>41939</v>
      </c>
      <c r="S636" s="25">
        <f>IF(ISNUMBER(R636),VLOOKUP(B636,Index!$B$3:$AB$18,27,FALSE),"")</f>
        <v>41939</v>
      </c>
      <c r="T636" s="25">
        <f>IF(ISNUMBER($R636),VLOOKUP($B636,Index!$B$21:$AB$36,27,FALSE),"")</f>
        <v>41935</v>
      </c>
      <c r="U636" s="25">
        <f>IF(ISNUMBER($R636),VLOOKUP($B636,Index!$B$39:$AB$54,27,FALSE),"")</f>
        <v>41936</v>
      </c>
      <c r="W636" s="18">
        <v>5.1148105625717593</v>
      </c>
      <c r="X636" s="19">
        <v>0.9</v>
      </c>
      <c r="Y636" s="18">
        <v>0.24833370514744818</v>
      </c>
      <c r="Z636" s="19">
        <f t="shared" si="124"/>
        <v>0</v>
      </c>
      <c r="AA636" s="21">
        <v>33.52027636542514</v>
      </c>
      <c r="AB636" s="28"/>
      <c r="AC636" s="18">
        <v>26.161287090995636</v>
      </c>
      <c r="AD636" s="19">
        <v>0.81</v>
      </c>
      <c r="AE636" s="18">
        <v>6.1669629112259733E-2</v>
      </c>
      <c r="AF636" s="19">
        <f t="shared" si="125"/>
        <v>0</v>
      </c>
      <c r="AG636" s="21">
        <v>1123.6089276144792</v>
      </c>
      <c r="AH636" s="28"/>
      <c r="AK636" t="str">
        <f t="shared" si="133"/>
        <v/>
      </c>
      <c r="AL636">
        <f t="shared" si="133"/>
        <v>33.52027636542514</v>
      </c>
      <c r="AM636" t="str">
        <f t="shared" si="133"/>
        <v/>
      </c>
      <c r="AN636" t="str">
        <f t="shared" si="133"/>
        <v/>
      </c>
      <c r="AO636" t="str">
        <f t="shared" si="133"/>
        <v/>
      </c>
      <c r="AP636" t="str">
        <f t="shared" si="133"/>
        <v/>
      </c>
      <c r="AQ636" t="str">
        <f t="shared" si="133"/>
        <v/>
      </c>
      <c r="AR636" t="str">
        <f t="shared" si="133"/>
        <v/>
      </c>
      <c r="AS636" t="str">
        <f t="shared" si="133"/>
        <v/>
      </c>
      <c r="AT636" t="str">
        <f t="shared" si="133"/>
        <v/>
      </c>
      <c r="AU636" t="str">
        <f t="shared" si="133"/>
        <v/>
      </c>
      <c r="AV636" t="str">
        <f t="shared" si="133"/>
        <v/>
      </c>
      <c r="AW636" t="str">
        <f t="shared" si="133"/>
        <v/>
      </c>
      <c r="AX636" t="str">
        <f t="shared" si="133"/>
        <v/>
      </c>
      <c r="AZ636" s="46">
        <f>IF(ISNUMBER(VLOOKUP($B636,Stats!$A$2:$AA$19,2,FALSE))=FALSE,"",IF(ISNUMBER(W636),(W636-VLOOKUP($B636,Stats!$A$2:$AA$19,2,FALSE))/VLOOKUP($B636,Stats!$A$2:$AA$19,16,FALSE),""))</f>
        <v>6.1436523421734099</v>
      </c>
      <c r="BA636" s="46">
        <f>IF(ISNUMBER(VLOOKUP($B636,Stats!$A$2:$AA$19,2,FALSE))=FALSE,"",IF(ISNUMBER(X636),(X636-VLOOKUP($B636,Stats!$A$2:$AA$19,3,FALSE))/VLOOKUP($B636,Stats!$A$2:$AA$19,17,FALSE),""))</f>
        <v>1.8602196064121332</v>
      </c>
      <c r="BB636" s="46"/>
      <c r="BC636" s="46"/>
      <c r="BD636" s="44">
        <f t="shared" si="121"/>
        <v>2.4301098032060668</v>
      </c>
      <c r="BE636" s="46">
        <f>IF(ISNUMBER(VLOOKUP($B636,Stats!$A$2:$AA$19,2,FALSE))=FALSE,"",IF(ISNUMBER(Y636),(Y636-VLOOKUP($B636,Stats!$A$2:$AA$19,5,FALSE))/VLOOKUP($B636,Stats!$A$2:$AA$19,19,FALSE),""))</f>
        <v>1.4712144297409777</v>
      </c>
      <c r="BF636" s="46"/>
      <c r="BG636" s="46"/>
      <c r="BH636" s="46">
        <f>IF(ISNUMBER(VLOOKUP($B636,Stats!$A$2:$AA$19,2,FALSE))=FALSE,"",IF(ISNUMBER(Z636),(Z636-VLOOKUP($B636,Stats!$A$2:$AA$19,8,FALSE))/VLOOKUP($B636,Stats!$A$2:$AA$19,22,FALSE),""))</f>
        <v>-1.3145151991428841</v>
      </c>
      <c r="BI636" s="46" t="str">
        <f>IF(ISNUMBER(VLOOKUP($B636,Stats!$A$2:$AA$19,2,FALSE))=FALSE,"",IF(ISNUMBER(#REF!),(#REF!-VLOOKUP($B636,Stats!$A$2:$AA$19,9,FALSE))/VLOOKUP($B636,Stats!$A$2:$AA$19,23,FALSE),""))</f>
        <v/>
      </c>
      <c r="BJ636" s="46" t="str">
        <f>IF(ISNUMBER(VLOOKUP($B636,Stats!$A$2:$AA$19,2,FALSE))=FALSE,"",IF(ISNUMBER(#REF!),(#REF!-VLOOKUP($B636,Stats!$A$2:$AA$19,10,FALSE))/VLOOKUP($B636,Stats!$A$2:$AA$19,24,FALSE),""))</f>
        <v/>
      </c>
      <c r="BK636" s="44">
        <f t="shared" si="126"/>
        <v>-1.4242046605615497</v>
      </c>
      <c r="BL636" s="46" t="str">
        <f>IF(ISNUMBER(VLOOKUP($B636,Stats!$A$2:$AA$19,2,FALSE))=FALSE,"",IF(ISNUMBER(#REF!),(#REF!-VLOOKUP($B636,Stats!$A$2:$AA$19,11,FALSE))/VLOOKUP($B636,Stats!$A$2:$AA$19,25,FALSE),""))</f>
        <v/>
      </c>
      <c r="BM636" s="46">
        <f>IF(ISNUMBER(VLOOKUP($B636,Stats!$A$2:$AA$19,2,FALSE))=FALSE,"",IF(ISNUMBER(AA636),(AA636-VLOOKUP($B636,Stats!$A$2:$AA$19,12,FALSE))/VLOOKUP($B636,Stats!$A$2:$AA$19,26,FALSE),""))</f>
        <v>1.799487731189257</v>
      </c>
      <c r="BN636" s="46" t="str">
        <f>IF(ISNUMBER(VLOOKUP($B636,Stats!$A$2:$AA$19,2,FALSE))=FALSE,"",IF(ISNUMBER(#REF!),(#REF!-VLOOKUP($B636,Stats!$A$2:$AA$19,13,FALSE))/VLOOKUP($B636,Stats!$A$2:$AA$19,27,FALSE),""))</f>
        <v/>
      </c>
      <c r="BO636" s="46" t="str">
        <f>IF(ISNUMBER(VLOOKUP($B636,Stats!$A$2:$AA$19,2,FALSE))=FALSE,"",IF(ISNUMBER(#REF!),(#REF!-VLOOKUP($B636,Stats!$A$2:$AA$19,14,FALSE))/VLOOKUP($B636,Stats!$A$2:$AB$19,28,FALSE),""))</f>
        <v/>
      </c>
      <c r="BP636" s="46"/>
      <c r="BQ636" s="46">
        <f>IF(ISNUMBER(VLOOKUP($B636,Stats!$A$2:$AA$19,2,FALSE))=FALSE,"",IF(ISNUMBER(BM636),BM636,(VLOOKUP($B636,Stats!$A$2:$AT$19,46,FALSE)-VLOOKUP($B636,Stats!$A$2:$AA$19,12,FALSE))/VLOOKUP($B636,Stats!$A$2:$AA$19,26,FALSE)))</f>
        <v>1.799487731189257</v>
      </c>
      <c r="BR636" s="51">
        <f t="shared" si="127"/>
        <v>1.799487731189257</v>
      </c>
      <c r="BS636" s="32" t="str">
        <f t="shared" si="122"/>
        <v>13303_201422</v>
      </c>
      <c r="BT636" s="53">
        <f t="shared" si="123"/>
        <v>-8.6032894578650376E-3</v>
      </c>
    </row>
    <row r="637" spans="1:72" x14ac:dyDescent="0.15">
      <c r="A637" s="16">
        <v>13303</v>
      </c>
      <c r="B637" s="17">
        <v>201423</v>
      </c>
      <c r="C637" s="3">
        <v>0</v>
      </c>
      <c r="D637" s="23">
        <v>0.12097433382376965</v>
      </c>
      <c r="E637" s="18">
        <v>1.2662941551753092E-2</v>
      </c>
      <c r="F637" s="24">
        <v>9</v>
      </c>
      <c r="G637" s="24">
        <v>1</v>
      </c>
      <c r="H637" s="20">
        <v>1.4327687169159923E-2</v>
      </c>
      <c r="I637" s="20">
        <v>-1.3381294964028734E-2</v>
      </c>
      <c r="J637" s="24">
        <v>9</v>
      </c>
      <c r="K637" s="24">
        <v>1</v>
      </c>
      <c r="L637" s="20">
        <v>3.3001808318264159E-2</v>
      </c>
      <c r="M637" s="20">
        <v>-1.3381294964028734E-2</v>
      </c>
      <c r="N637" s="19">
        <v>0.69499999999999995</v>
      </c>
      <c r="O637" s="19">
        <v>1.1206062560464367</v>
      </c>
      <c r="P637" s="25">
        <v>41956</v>
      </c>
      <c r="Q637" s="20">
        <v>-1.3381294964028734E-2</v>
      </c>
      <c r="R637" s="25">
        <v>41957</v>
      </c>
      <c r="S637" s="25">
        <f>IF(ISNUMBER(R637),VLOOKUP(B637,Index!$B$3:$AB$18,27,FALSE),"")</f>
        <v>41956</v>
      </c>
      <c r="T637" s="25">
        <f>IF(ISNUMBER($R637),VLOOKUP($B637,Index!$B$21:$AB$36,27,FALSE),"")</f>
        <v>41954</v>
      </c>
      <c r="U637" s="25">
        <f>IF(ISNUMBER($R637),VLOOKUP($B637,Index!$B$39:$AB$54,27,FALSE),"")</f>
        <v>41957</v>
      </c>
      <c r="W637" s="18">
        <v>3.6292300147130896</v>
      </c>
      <c r="X637" s="19">
        <v>0.9</v>
      </c>
      <c r="Y637" s="18">
        <v>0.24026242308676027</v>
      </c>
      <c r="Z637" s="19">
        <f t="shared" si="124"/>
        <v>1</v>
      </c>
      <c r="AA637" s="21">
        <v>9.0405550545720619</v>
      </c>
      <c r="AB637" s="28"/>
      <c r="AC637" s="18">
        <v>13.171310499694373</v>
      </c>
      <c r="AD637" s="19">
        <v>0.81</v>
      </c>
      <c r="AE637" s="18">
        <v>5.7726031947521392E-2</v>
      </c>
      <c r="AF637" s="19">
        <f t="shared" si="125"/>
        <v>1</v>
      </c>
      <c r="AG637" s="21">
        <v>81.731635694748462</v>
      </c>
      <c r="AH637" s="28"/>
      <c r="AK637" t="str">
        <f t="shared" si="133"/>
        <v/>
      </c>
      <c r="AL637" t="str">
        <f t="shared" si="133"/>
        <v/>
      </c>
      <c r="AM637">
        <f t="shared" si="133"/>
        <v>9.0405550545720619</v>
      </c>
      <c r="AN637" t="str">
        <f t="shared" si="133"/>
        <v/>
      </c>
      <c r="AO637" t="str">
        <f t="shared" si="133"/>
        <v/>
      </c>
      <c r="AP637" t="str">
        <f t="shared" si="133"/>
        <v/>
      </c>
      <c r="AQ637" t="str">
        <f t="shared" si="133"/>
        <v/>
      </c>
      <c r="AR637" t="str">
        <f t="shared" si="133"/>
        <v/>
      </c>
      <c r="AS637" t="str">
        <f t="shared" si="133"/>
        <v/>
      </c>
      <c r="AT637" t="str">
        <f t="shared" si="133"/>
        <v/>
      </c>
      <c r="AU637" t="str">
        <f t="shared" si="133"/>
        <v/>
      </c>
      <c r="AV637" t="str">
        <f t="shared" si="133"/>
        <v/>
      </c>
      <c r="AW637" t="str">
        <f t="shared" si="133"/>
        <v/>
      </c>
      <c r="AX637" t="str">
        <f t="shared" si="133"/>
        <v/>
      </c>
      <c r="AZ637" s="46">
        <f>IF(ISNUMBER(VLOOKUP($B637,Stats!$A$2:$AA$19,2,FALSE))=FALSE,"",IF(ISNUMBER(W637),(W637-VLOOKUP($B637,Stats!$A$2:$AA$19,2,FALSE))/VLOOKUP($B637,Stats!$A$2:$AA$19,16,FALSE),""))</f>
        <v>4.7924753491468781</v>
      </c>
      <c r="BA637" s="46">
        <f>IF(ISNUMBER(VLOOKUP($B637,Stats!$A$2:$AA$19,2,FALSE))=FALSE,"",IF(ISNUMBER(X637),(X637-VLOOKUP($B637,Stats!$A$2:$AA$19,3,FALSE))/VLOOKUP($B637,Stats!$A$2:$AA$19,17,FALSE),""))</f>
        <v>2.2987546508624979</v>
      </c>
      <c r="BB637" s="46"/>
      <c r="BC637" s="46"/>
      <c r="BD637" s="44">
        <f t="shared" si="121"/>
        <v>2.6493773254312489</v>
      </c>
      <c r="BE637" s="46">
        <f>IF(ISNUMBER(VLOOKUP($B637,Stats!$A$2:$AA$19,2,FALSE))=FALSE,"",IF(ISNUMBER(Y637),(Y637-VLOOKUP($B637,Stats!$A$2:$AA$19,5,FALSE))/VLOOKUP($B637,Stats!$A$2:$AA$19,19,FALSE),""))</f>
        <v>0.98142336875351344</v>
      </c>
      <c r="BF637" s="46"/>
      <c r="BG637" s="46"/>
      <c r="BH637" s="46">
        <f>IF(ISNUMBER(VLOOKUP($B637,Stats!$A$2:$AA$19,2,FALSE))=FALSE,"",IF(ISNUMBER(Z637),(Z637-VLOOKUP($B637,Stats!$A$2:$AA$19,8,FALSE))/VLOOKUP($B637,Stats!$A$2:$AA$19,22,FALSE),""))</f>
        <v>-0.39509019437688425</v>
      </c>
      <c r="BI637" s="46" t="str">
        <f>IF(ISNUMBER(VLOOKUP($B637,Stats!$A$2:$AA$19,2,FALSE))=FALSE,"",IF(ISNUMBER(#REF!),(#REF!-VLOOKUP($B637,Stats!$A$2:$AA$19,9,FALSE))/VLOOKUP($B637,Stats!$A$2:$AA$19,23,FALSE),""))</f>
        <v/>
      </c>
      <c r="BJ637" s="46" t="str">
        <f>IF(ISNUMBER(VLOOKUP($B637,Stats!$A$2:$AA$19,2,FALSE))=FALSE,"",IF(ISNUMBER(#REF!),(#REF!-VLOOKUP($B637,Stats!$A$2:$AA$19,10,FALSE))/VLOOKUP($B637,Stats!$A$2:$AA$19,24,FALSE),""))</f>
        <v/>
      </c>
      <c r="BK637" s="44">
        <f t="shared" si="126"/>
        <v>-0.80552341644052472</v>
      </c>
      <c r="BL637" s="46" t="str">
        <f>IF(ISNUMBER(VLOOKUP($B637,Stats!$A$2:$AA$19,2,FALSE))=FALSE,"",IF(ISNUMBER(#REF!),(#REF!-VLOOKUP($B637,Stats!$A$2:$AA$19,11,FALSE))/VLOOKUP($B637,Stats!$A$2:$AA$19,25,FALSE),""))</f>
        <v/>
      </c>
      <c r="BM637" s="46">
        <f>IF(ISNUMBER(VLOOKUP($B637,Stats!$A$2:$AA$19,2,FALSE))=FALSE,"",IF(ISNUMBER(AA637),(AA637-VLOOKUP($B637,Stats!$A$2:$AA$19,12,FALSE))/VLOOKUP($B637,Stats!$A$2:$AA$19,26,FALSE),""))</f>
        <v>0.92423467247954272</v>
      </c>
      <c r="BN637" s="46" t="str">
        <f>IF(ISNUMBER(VLOOKUP($B637,Stats!$A$2:$AA$19,2,FALSE))=FALSE,"",IF(ISNUMBER(#REF!),(#REF!-VLOOKUP($B637,Stats!$A$2:$AA$19,13,FALSE))/VLOOKUP($B637,Stats!$A$2:$AA$19,27,FALSE),""))</f>
        <v/>
      </c>
      <c r="BO637" s="46" t="str">
        <f>IF(ISNUMBER(VLOOKUP($B637,Stats!$A$2:$AA$19,2,FALSE))=FALSE,"",IF(ISNUMBER(#REF!),(#REF!-VLOOKUP($B637,Stats!$A$2:$AA$19,14,FALSE))/VLOOKUP($B637,Stats!$A$2:$AB$19,28,FALSE),""))</f>
        <v/>
      </c>
      <c r="BP637" s="46"/>
      <c r="BQ637" s="46">
        <f>IF(ISNUMBER(VLOOKUP($B637,Stats!$A$2:$AA$19,2,FALSE))=FALSE,"",IF(ISNUMBER(BM637),BM637,(VLOOKUP($B637,Stats!$A$2:$AT$19,46,FALSE)-VLOOKUP($B637,Stats!$A$2:$AA$19,12,FALSE))/VLOOKUP($B637,Stats!$A$2:$AA$19,26,FALSE)))</f>
        <v>0.92423467247954272</v>
      </c>
      <c r="BR637" s="51">
        <f t="shared" si="127"/>
        <v>0.92423467247954272</v>
      </c>
      <c r="BS637" s="32" t="str">
        <f t="shared" si="122"/>
        <v>13303_201423</v>
      </c>
      <c r="BT637" s="53">
        <f t="shared" si="123"/>
        <v>0.23140834971784358</v>
      </c>
    </row>
    <row r="638" spans="1:72" x14ac:dyDescent="0.15">
      <c r="A638" s="16">
        <v>13303</v>
      </c>
      <c r="B638" s="17">
        <v>201424</v>
      </c>
      <c r="C638" s="3">
        <v>0</v>
      </c>
      <c r="D638" s="23">
        <v>3.6750765640950922E-2</v>
      </c>
      <c r="E638" s="18">
        <v>1.7427810675345323E-2</v>
      </c>
      <c r="F638" s="24">
        <v>7</v>
      </c>
      <c r="G638" s="24">
        <v>3</v>
      </c>
      <c r="H638" s="20">
        <v>1.341136700185132E-2</v>
      </c>
      <c r="I638" s="20">
        <v>-1.8783195407560349E-2</v>
      </c>
      <c r="J638" s="24">
        <v>7</v>
      </c>
      <c r="K638" s="24">
        <v>3</v>
      </c>
      <c r="L638" s="20">
        <v>2.3515579071134551E-2</v>
      </c>
      <c r="M638" s="20">
        <v>-2.7417237859121979E-2</v>
      </c>
      <c r="N638" s="19">
        <v>0.71089999999999998</v>
      </c>
      <c r="O638" s="19">
        <v>1.065976908082171</v>
      </c>
      <c r="P638" s="25">
        <v>41971</v>
      </c>
      <c r="Q638" s="20">
        <v>-2.8789923526765571E-2</v>
      </c>
      <c r="R638" s="25">
        <v>41962</v>
      </c>
      <c r="S638" s="25">
        <f>IF(ISNUMBER(R638),VLOOKUP(B638,Index!$B$3:$AB$18,27,FALSE),"")</f>
        <v>41963</v>
      </c>
      <c r="T638" s="25">
        <f>IF(ISNUMBER($R638),VLOOKUP($B638,Index!$B$21:$AB$36,27,FALSE),"")</f>
        <v>41963</v>
      </c>
      <c r="U638" s="25">
        <f>IF(ISNUMBER($R638),VLOOKUP($B638,Index!$B$39:$AB$54,27,FALSE),"")</f>
        <v>41963</v>
      </c>
      <c r="W638" s="18">
        <v>1.1025229692285277</v>
      </c>
      <c r="X638" s="19">
        <v>0.7</v>
      </c>
      <c r="Y638" s="18">
        <v>0.33066945818573107</v>
      </c>
      <c r="Z638" s="19">
        <f t="shared" si="124"/>
        <v>1</v>
      </c>
      <c r="AA638" s="21">
        <v>1.2765148753099074</v>
      </c>
      <c r="AB638" s="28"/>
      <c r="AC638" s="18">
        <v>1.215556897676489</v>
      </c>
      <c r="AD638" s="19">
        <v>0.48999999999999994</v>
      </c>
      <c r="AE638" s="18">
        <v>0.10934229057684494</v>
      </c>
      <c r="AF638" s="19">
        <f t="shared" si="125"/>
        <v>1</v>
      </c>
      <c r="AG638" s="21">
        <v>1.6294902268874685</v>
      </c>
      <c r="AH638" s="28"/>
      <c r="AK638" t="str">
        <f t="shared" si="133"/>
        <v/>
      </c>
      <c r="AL638" t="str">
        <f t="shared" si="133"/>
        <v/>
      </c>
      <c r="AM638" t="str">
        <f t="shared" si="133"/>
        <v/>
      </c>
      <c r="AN638">
        <f t="shared" si="133"/>
        <v>1.2765148753099074</v>
      </c>
      <c r="AO638" t="str">
        <f t="shared" si="133"/>
        <v/>
      </c>
      <c r="AP638" t="str">
        <f t="shared" si="133"/>
        <v/>
      </c>
      <c r="AQ638" t="str">
        <f t="shared" si="133"/>
        <v/>
      </c>
      <c r="AR638" t="str">
        <f t="shared" si="133"/>
        <v/>
      </c>
      <c r="AS638" t="str">
        <f t="shared" si="133"/>
        <v/>
      </c>
      <c r="AT638" t="str">
        <f t="shared" si="133"/>
        <v/>
      </c>
      <c r="AU638" t="str">
        <f t="shared" si="133"/>
        <v/>
      </c>
      <c r="AV638" t="str">
        <f t="shared" si="133"/>
        <v/>
      </c>
      <c r="AW638" t="str">
        <f t="shared" si="133"/>
        <v/>
      </c>
      <c r="AX638" t="str">
        <f t="shared" si="133"/>
        <v/>
      </c>
      <c r="AZ638" s="46">
        <f>IF(ISNUMBER(VLOOKUP($B638,Stats!$A$2:$AA$19,2,FALSE))=FALSE,"",IF(ISNUMBER(W638),(W638-VLOOKUP($B638,Stats!$A$2:$AA$19,2,FALSE))/VLOOKUP($B638,Stats!$A$2:$AA$19,16,FALSE),""))</f>
        <v>-2.2644549094286662E-2</v>
      </c>
      <c r="BA638" s="46">
        <f>IF(ISNUMBER(VLOOKUP($B638,Stats!$A$2:$AA$19,2,FALSE))=FALSE,"",IF(ISNUMBER(X638),(X638-VLOOKUP($B638,Stats!$A$2:$AA$19,3,FALSE))/VLOOKUP($B638,Stats!$A$2:$AA$19,17,FALSE),""))</f>
        <v>-0.21041933953921216</v>
      </c>
      <c r="BB638" s="46"/>
      <c r="BC638" s="46"/>
      <c r="BD638" s="44">
        <f t="shared" si="121"/>
        <v>-0.1165319443167494</v>
      </c>
      <c r="BE638" s="46">
        <f>IF(ISNUMBER(VLOOKUP($B638,Stats!$A$2:$AA$19,2,FALSE))=FALSE,"",IF(ISNUMBER(Y638),(Y638-VLOOKUP($B638,Stats!$A$2:$AA$19,5,FALSE))/VLOOKUP($B638,Stats!$A$2:$AA$19,19,FALSE),""))</f>
        <v>2.4073992403083948</v>
      </c>
      <c r="BF638" s="46"/>
      <c r="BG638" s="46"/>
      <c r="BH638" s="46">
        <f>IF(ISNUMBER(VLOOKUP($B638,Stats!$A$2:$AA$19,2,FALSE))=FALSE,"",IF(ISNUMBER(Z638),(Z638-VLOOKUP($B638,Stats!$A$2:$AA$19,8,FALSE))/VLOOKUP($B638,Stats!$A$2:$AA$19,22,FALSE),""))</f>
        <v>-0.47935479253396501</v>
      </c>
      <c r="BI638" s="46" t="str">
        <f>IF(ISNUMBER(VLOOKUP($B638,Stats!$A$2:$AA$19,2,FALSE))=FALSE,"",IF(ISNUMBER(#REF!),(#REF!-VLOOKUP($B638,Stats!$A$2:$AA$19,9,FALSE))/VLOOKUP($B638,Stats!$A$2:$AA$19,23,FALSE),""))</f>
        <v/>
      </c>
      <c r="BJ638" s="46" t="str">
        <f>IF(ISNUMBER(VLOOKUP($B638,Stats!$A$2:$AA$19,2,FALSE))=FALSE,"",IF(ISNUMBER(#REF!),(#REF!-VLOOKUP($B638,Stats!$A$2:$AA$19,10,FALSE))/VLOOKUP($B638,Stats!$A$2:$AA$19,24,FALSE),""))</f>
        <v/>
      </c>
      <c r="BK638" s="44">
        <f t="shared" si="126"/>
        <v>-1.8289859059760658</v>
      </c>
      <c r="BL638" s="46" t="str">
        <f>IF(ISNUMBER(VLOOKUP($B638,Stats!$A$2:$AA$19,2,FALSE))=FALSE,"",IF(ISNUMBER(#REF!),(#REF!-VLOOKUP($B638,Stats!$A$2:$AA$19,11,FALSE))/VLOOKUP($B638,Stats!$A$2:$AA$19,25,FALSE),""))</f>
        <v/>
      </c>
      <c r="BM638" s="46">
        <f>IF(ISNUMBER(VLOOKUP($B638,Stats!$A$2:$AA$19,2,FALSE))=FALSE,"",IF(ISNUMBER(AA638),(AA638-VLOOKUP($B638,Stats!$A$2:$AA$19,12,FALSE))/VLOOKUP($B638,Stats!$A$2:$AA$19,26,FALSE),""))</f>
        <v>-0.64558316466599297</v>
      </c>
      <c r="BN638" s="46" t="str">
        <f>IF(ISNUMBER(VLOOKUP($B638,Stats!$A$2:$AA$19,2,FALSE))=FALSE,"",IF(ISNUMBER(#REF!),(#REF!-VLOOKUP($B638,Stats!$A$2:$AA$19,13,FALSE))/VLOOKUP($B638,Stats!$A$2:$AA$19,27,FALSE),""))</f>
        <v/>
      </c>
      <c r="BO638" s="46" t="str">
        <f>IF(ISNUMBER(VLOOKUP($B638,Stats!$A$2:$AA$19,2,FALSE))=FALSE,"",IF(ISNUMBER(#REF!),(#REF!-VLOOKUP($B638,Stats!$A$2:$AA$19,14,FALSE))/VLOOKUP($B638,Stats!$A$2:$AB$19,28,FALSE),""))</f>
        <v/>
      </c>
      <c r="BP638" s="46"/>
      <c r="BQ638" s="46">
        <f>IF(ISNUMBER(VLOOKUP($B638,Stats!$A$2:$AA$19,2,FALSE))=FALSE,"",IF(ISNUMBER(BM638),BM638,(VLOOKUP($B638,Stats!$A$2:$AT$19,46,FALSE)-VLOOKUP($B638,Stats!$A$2:$AA$19,12,FALSE))/VLOOKUP($B638,Stats!$A$2:$AA$19,26,FALSE)))</f>
        <v>-0.64558316466599297</v>
      </c>
      <c r="BR638" s="51">
        <f t="shared" si="127"/>
        <v>-0.64558316466599297</v>
      </c>
      <c r="BS638" s="32" t="str">
        <f t="shared" si="122"/>
        <v>13303_201424</v>
      </c>
      <c r="BT638" s="53">
        <f t="shared" si="123"/>
        <v>-1.2498145653821877</v>
      </c>
    </row>
    <row r="639" spans="1:72" x14ac:dyDescent="0.15">
      <c r="A639" s="16">
        <v>13303</v>
      </c>
      <c r="B639" s="17">
        <v>201425</v>
      </c>
      <c r="C639" s="3">
        <v>0</v>
      </c>
      <c r="D639" s="23">
        <v>-7.9336052890701891E-2</v>
      </c>
      <c r="E639" s="18">
        <v>4.6455372795967426E-2</v>
      </c>
      <c r="F639" s="24">
        <v>8</v>
      </c>
      <c r="G639" s="24">
        <v>2</v>
      </c>
      <c r="H639" s="20">
        <v>1.3827677184239634E-2</v>
      </c>
      <c r="I639" s="20">
        <v>-9.1328826806100882E-2</v>
      </c>
      <c r="J639" s="24">
        <v>6</v>
      </c>
      <c r="K639" s="24">
        <v>2</v>
      </c>
      <c r="L639" s="20">
        <v>2.4796032634778475E-2</v>
      </c>
      <c r="M639" s="20">
        <v>-0.11536430834213307</v>
      </c>
      <c r="N639" s="19">
        <v>0.75760000000000005</v>
      </c>
      <c r="O639" s="19">
        <v>1.06494236716334</v>
      </c>
      <c r="P639" s="25">
        <v>41981</v>
      </c>
      <c r="Q639" s="20">
        <v>-0.1748944033790919</v>
      </c>
      <c r="R639" s="25">
        <v>41983</v>
      </c>
      <c r="S639" s="25">
        <f>IF(ISNUMBER(R639),VLOOKUP(B639,Index!$B$3:$AB$18,27,FALSE),"")</f>
        <v>41982</v>
      </c>
      <c r="T639" s="25">
        <f>IF(ISNUMBER($R639),VLOOKUP($B639,Index!$B$21:$AB$36,27,FALSE),"")</f>
        <v>41982</v>
      </c>
      <c r="U639" s="25">
        <f>IF(ISNUMBER($R639),VLOOKUP($B639,Index!$B$39:$AB$54,27,FALSE),"")</f>
        <v>41982</v>
      </c>
      <c r="W639" s="18">
        <v>-2.3800815867210567</v>
      </c>
      <c r="X639" s="19">
        <v>0.8</v>
      </c>
      <c r="Y639" s="18">
        <v>0.88142872552488993</v>
      </c>
      <c r="Z639" s="19">
        <f t="shared" si="124"/>
        <v>1</v>
      </c>
      <c r="AA639" s="21" t="s">
        <v>25</v>
      </c>
      <c r="AB639" s="28"/>
      <c r="AC639" s="18">
        <v>5.6647883594486235</v>
      </c>
      <c r="AD639" s="19">
        <v>0.64000000000000012</v>
      </c>
      <c r="AE639" s="18">
        <v>0.77691659818043179</v>
      </c>
      <c r="AF639" s="19">
        <f t="shared" si="125"/>
        <v>1</v>
      </c>
      <c r="AG639" s="21" t="s">
        <v>25</v>
      </c>
      <c r="AH639" s="28"/>
      <c r="AK639" t="str">
        <f t="shared" si="133"/>
        <v/>
      </c>
      <c r="AL639" t="str">
        <f t="shared" si="133"/>
        <v/>
      </c>
      <c r="AM639" t="str">
        <f t="shared" si="133"/>
        <v/>
      </c>
      <c r="AN639" t="str">
        <f t="shared" si="133"/>
        <v/>
      </c>
      <c r="AO639" t="str">
        <f t="shared" si="133"/>
        <v/>
      </c>
      <c r="AP639" t="str">
        <f t="shared" si="133"/>
        <v/>
      </c>
      <c r="AQ639" t="str">
        <f t="shared" si="133"/>
        <v/>
      </c>
      <c r="AR639" t="str">
        <f t="shared" si="133"/>
        <v/>
      </c>
      <c r="AS639" t="str">
        <f t="shared" si="133"/>
        <v/>
      </c>
      <c r="AT639" t="str">
        <f t="shared" si="133"/>
        <v/>
      </c>
      <c r="AU639" t="str">
        <f t="shared" si="133"/>
        <v/>
      </c>
      <c r="AV639" t="str">
        <f t="shared" si="133"/>
        <v/>
      </c>
      <c r="AW639" t="str">
        <f t="shared" si="133"/>
        <v/>
      </c>
      <c r="AX639" t="str">
        <f t="shared" si="133"/>
        <v/>
      </c>
      <c r="AZ639" s="46">
        <f>IF(ISNUMBER(VLOOKUP($B639,Stats!$A$2:$AA$19,2,FALSE))=FALSE,"",IF(ISNUMBER(W639),(W639-VLOOKUP($B639,Stats!$A$2:$AA$19,2,FALSE))/VLOOKUP($B639,Stats!$A$2:$AA$19,16,FALSE),""))</f>
        <v>-2.3134016148440124</v>
      </c>
      <c r="BA639" s="46">
        <f>IF(ISNUMBER(VLOOKUP($B639,Stats!$A$2:$AA$19,2,FALSE))=FALSE,"",IF(ISNUMBER(X639),(X639-VLOOKUP($B639,Stats!$A$2:$AA$19,3,FALSE))/VLOOKUP($B639,Stats!$A$2:$AA$19,17,FALSE),""))</f>
        <v>1.1792669212277258</v>
      </c>
      <c r="BB639" s="46"/>
      <c r="BC639" s="46"/>
      <c r="BD639" s="44">
        <f t="shared" si="121"/>
        <v>-0.5670673468081433</v>
      </c>
      <c r="BE639" s="46">
        <f>IF(ISNUMBER(VLOOKUP($B639,Stats!$A$2:$AA$19,2,FALSE))=FALSE,"",IF(ISNUMBER(Y639),(Y639-VLOOKUP($B639,Stats!$A$2:$AA$19,5,FALSE))/VLOOKUP($B639,Stats!$A$2:$AA$19,19,FALSE),""))</f>
        <v>2.6579099803313371</v>
      </c>
      <c r="BF639" s="46"/>
      <c r="BG639" s="46"/>
      <c r="BH639" s="46">
        <f>IF(ISNUMBER(VLOOKUP($B639,Stats!$A$2:$AA$19,2,FALSE))=FALSE,"",IF(ISNUMBER(Z639),(Z639-VLOOKUP($B639,Stats!$A$2:$AA$19,8,FALSE))/VLOOKUP($B639,Stats!$A$2:$AA$19,22,FALSE),""))</f>
        <v>0.47020268241895136</v>
      </c>
      <c r="BI639" s="46" t="str">
        <f>IF(ISNUMBER(VLOOKUP($B639,Stats!$A$2:$AA$19,2,FALSE))=FALSE,"",IF(ISNUMBER(#REF!),(#REF!-VLOOKUP($B639,Stats!$A$2:$AA$19,9,FALSE))/VLOOKUP($B639,Stats!$A$2:$AA$19,23,FALSE),""))</f>
        <v/>
      </c>
      <c r="BJ639" s="46" t="str">
        <f>IF(ISNUMBER(VLOOKUP($B639,Stats!$A$2:$AA$19,2,FALSE))=FALSE,"",IF(ISNUMBER(#REF!),(#REF!-VLOOKUP($B639,Stats!$A$2:$AA$19,10,FALSE))/VLOOKUP($B639,Stats!$A$2:$AA$19,24,FALSE),""))</f>
        <v/>
      </c>
      <c r="BK639" s="44">
        <f t="shared" si="126"/>
        <v>-1.7194761815062505</v>
      </c>
      <c r="BL639" s="46" t="str">
        <f>IF(ISNUMBER(VLOOKUP($B639,Stats!$A$2:$AA$19,2,FALSE))=FALSE,"",IF(ISNUMBER(#REF!),(#REF!-VLOOKUP($B639,Stats!$A$2:$AA$19,11,FALSE))/VLOOKUP($B639,Stats!$A$2:$AA$19,25,FALSE),""))</f>
        <v/>
      </c>
      <c r="BM639" s="46" t="str">
        <f>IF(ISNUMBER(VLOOKUP($B639,Stats!$A$2:$AA$19,2,FALSE))=FALSE,"",IF(ISNUMBER(AA639),(AA639-VLOOKUP($B639,Stats!$A$2:$AA$19,12,FALSE))/VLOOKUP($B639,Stats!$A$2:$AA$19,26,FALSE),""))</f>
        <v/>
      </c>
      <c r="BN639" s="46" t="str">
        <f>IF(ISNUMBER(VLOOKUP($B639,Stats!$A$2:$AA$19,2,FALSE))=FALSE,"",IF(ISNUMBER(#REF!),(#REF!-VLOOKUP($B639,Stats!$A$2:$AA$19,13,FALSE))/VLOOKUP($B639,Stats!$A$2:$AA$19,27,FALSE),""))</f>
        <v/>
      </c>
      <c r="BO639" s="46" t="str">
        <f>IF(ISNUMBER(VLOOKUP($B639,Stats!$A$2:$AA$19,2,FALSE))=FALSE,"",IF(ISNUMBER(#REF!),(#REF!-VLOOKUP($B639,Stats!$A$2:$AA$19,14,FALSE))/VLOOKUP($B639,Stats!$A$2:$AB$19,28,FALSE),""))</f>
        <v/>
      </c>
      <c r="BP639" s="46"/>
      <c r="BQ639" s="46">
        <f>IF(ISNUMBER(VLOOKUP($B639,Stats!$A$2:$AA$19,2,FALSE))=FALSE,"",IF(ISNUMBER(BM639),BM639,(VLOOKUP($B639,Stats!$A$2:$AT$19,46,FALSE)-VLOOKUP($B639,Stats!$A$2:$AA$19,12,FALSE))/VLOOKUP($B639,Stats!$A$2:$AA$19,26,FALSE)))</f>
        <v>-0.79776266374979832</v>
      </c>
      <c r="BR639" s="51">
        <f t="shared" si="127"/>
        <v>-0.79776266374979832</v>
      </c>
      <c r="BS639" s="32" t="str">
        <f t="shared" si="122"/>
        <v>13303_201425</v>
      </c>
      <c r="BT639" s="53">
        <f t="shared" si="123"/>
        <v>-1.3046517110153386</v>
      </c>
    </row>
    <row r="640" spans="1:72" x14ac:dyDescent="0.15">
      <c r="A640" s="16">
        <v>13303</v>
      </c>
      <c r="B640" s="17">
        <v>201426</v>
      </c>
      <c r="C640" s="3">
        <v>0</v>
      </c>
      <c r="D640" s="23">
        <v>0.37860962566844925</v>
      </c>
      <c r="E640" s="18">
        <v>4.8478982101445064E-2</v>
      </c>
      <c r="F640" s="24">
        <v>7</v>
      </c>
      <c r="G640" s="24">
        <v>3</v>
      </c>
      <c r="H640" s="20">
        <v>5.4383436222298576E-2</v>
      </c>
      <c r="I640" s="20">
        <v>-1.4755817977617972E-2</v>
      </c>
      <c r="J640" s="24">
        <v>3</v>
      </c>
      <c r="K640" s="24">
        <v>1</v>
      </c>
      <c r="L640" s="20">
        <v>0.11892361111111116</v>
      </c>
      <c r="M640" s="20">
        <v>-3.1217208814270592E-2</v>
      </c>
      <c r="N640" s="19">
        <v>0.90229999999999999</v>
      </c>
      <c r="O640" s="19">
        <v>1.3762965222696768</v>
      </c>
      <c r="P640" s="25">
        <v>41999</v>
      </c>
      <c r="Q640" s="20">
        <v>-3.1217208814270592E-2</v>
      </c>
      <c r="R640" s="25">
        <v>41991</v>
      </c>
      <c r="S640" s="25">
        <f>IF(ISNUMBER(R640),VLOOKUP(B640,Index!$B$3:$AB$18,27,FALSE),"")</f>
        <v>41997</v>
      </c>
      <c r="T640" s="25">
        <f>IF(ISNUMBER($R640),VLOOKUP($B640,Index!$B$21:$AB$36,27,FALSE),"")</f>
        <v>41996</v>
      </c>
      <c r="U640" s="25">
        <f>IF(ISNUMBER($R640),VLOOKUP($B640,Index!$B$39:$AB$54,27,FALSE),"")</f>
        <v>41996</v>
      </c>
      <c r="W640" s="18">
        <v>11.358288770053477</v>
      </c>
      <c r="X640" s="19">
        <v>0.7</v>
      </c>
      <c r="Y640" s="18">
        <v>0.9198240125226147</v>
      </c>
      <c r="Z640" s="19">
        <f t="shared" si="124"/>
        <v>6</v>
      </c>
      <c r="AA640" s="21">
        <v>12.128234395362476</v>
      </c>
      <c r="AB640" s="28"/>
      <c r="AC640" s="18">
        <v>129.01072378392291</v>
      </c>
      <c r="AD640" s="19">
        <v>0.48999999999999994</v>
      </c>
      <c r="AE640" s="18">
        <v>0.84607621401320321</v>
      </c>
      <c r="AF640" s="19">
        <f t="shared" si="125"/>
        <v>36</v>
      </c>
      <c r="AG640" s="21">
        <v>147.09406954885341</v>
      </c>
      <c r="AH640" s="28"/>
      <c r="AK640" t="str">
        <f t="shared" si="133"/>
        <v/>
      </c>
      <c r="AL640" t="str">
        <f t="shared" si="133"/>
        <v/>
      </c>
      <c r="AM640" t="str">
        <f t="shared" si="133"/>
        <v/>
      </c>
      <c r="AN640" t="str">
        <f t="shared" si="133"/>
        <v/>
      </c>
      <c r="AO640" t="str">
        <f t="shared" si="133"/>
        <v/>
      </c>
      <c r="AP640">
        <f t="shared" si="133"/>
        <v>12.128234395362476</v>
      </c>
      <c r="AQ640" t="str">
        <f t="shared" si="133"/>
        <v/>
      </c>
      <c r="AR640" t="str">
        <f t="shared" si="133"/>
        <v/>
      </c>
      <c r="AS640" t="str">
        <f t="shared" si="133"/>
        <v/>
      </c>
      <c r="AT640" t="str">
        <f t="shared" si="133"/>
        <v/>
      </c>
      <c r="AU640" t="str">
        <f t="shared" si="133"/>
        <v/>
      </c>
      <c r="AV640" t="str">
        <f t="shared" si="133"/>
        <v/>
      </c>
      <c r="AW640" t="str">
        <f t="shared" si="133"/>
        <v/>
      </c>
      <c r="AX640" t="str">
        <f t="shared" si="133"/>
        <v/>
      </c>
      <c r="AZ640" s="46">
        <f>IF(ISNUMBER(VLOOKUP($B640,Stats!$A$2:$AA$19,2,FALSE))=FALSE,"",IF(ISNUMBER(W640),(W640-VLOOKUP($B640,Stats!$A$2:$AA$19,2,FALSE))/VLOOKUP($B640,Stats!$A$2:$AA$19,16,FALSE),""))</f>
        <v>6.0161238645790993</v>
      </c>
      <c r="BA640" s="46">
        <f>IF(ISNUMBER(VLOOKUP($B640,Stats!$A$2:$AA$19,2,FALSE))=FALSE,"",IF(ISNUMBER(X640),(X640-VLOOKUP($B640,Stats!$A$2:$AA$19,3,FALSE))/VLOOKUP($B640,Stats!$A$2:$AA$19,17,FALSE),""))</f>
        <v>0.82927015326520481</v>
      </c>
      <c r="BB640" s="46"/>
      <c r="BC640" s="46"/>
      <c r="BD640" s="44">
        <f t="shared" si="121"/>
        <v>1.9146350766326024</v>
      </c>
      <c r="BE640" s="46">
        <f>IF(ISNUMBER(VLOOKUP($B640,Stats!$A$2:$AA$19,2,FALSE))=FALSE,"",IF(ISNUMBER(Y640),(Y640-VLOOKUP($B640,Stats!$A$2:$AA$19,5,FALSE))/VLOOKUP($B640,Stats!$A$2:$AA$19,19,FALSE),""))</f>
        <v>4.1852888023270554</v>
      </c>
      <c r="BF640" s="46"/>
      <c r="BG640" s="46"/>
      <c r="BH640" s="46">
        <f>IF(ISNUMBER(VLOOKUP($B640,Stats!$A$2:$AA$19,2,FALSE))=FALSE,"",IF(ISNUMBER(Z640),(Z640-VLOOKUP($B640,Stats!$A$2:$AA$19,8,FALSE))/VLOOKUP($B640,Stats!$A$2:$AA$19,22,FALSE),""))</f>
        <v>2.3998241788490771</v>
      </c>
      <c r="BI640" s="46" t="str">
        <f>IF(ISNUMBER(VLOOKUP($B640,Stats!$A$2:$AA$19,2,FALSE))=FALSE,"",IF(ISNUMBER(#REF!),(#REF!-VLOOKUP($B640,Stats!$A$2:$AA$19,9,FALSE))/VLOOKUP($B640,Stats!$A$2:$AA$19,23,FALSE),""))</f>
        <v/>
      </c>
      <c r="BJ640" s="46" t="str">
        <f>IF(ISNUMBER(VLOOKUP($B640,Stats!$A$2:$AA$19,2,FALSE))=FALSE,"",IF(ISNUMBER(#REF!),(#REF!-VLOOKUP($B640,Stats!$A$2:$AA$19,10,FALSE))/VLOOKUP($B640,Stats!$A$2:$AA$19,24,FALSE),""))</f>
        <v/>
      </c>
      <c r="BK640" s="44">
        <f t="shared" si="126"/>
        <v>-1.3800527463452765</v>
      </c>
      <c r="BL640" s="46" t="str">
        <f>IF(ISNUMBER(VLOOKUP($B640,Stats!$A$2:$AA$19,2,FALSE))=FALSE,"",IF(ISNUMBER(#REF!),(#REF!-VLOOKUP($B640,Stats!$A$2:$AA$19,11,FALSE))/VLOOKUP($B640,Stats!$A$2:$AA$19,25,FALSE),""))</f>
        <v/>
      </c>
      <c r="BM640" s="46">
        <f>IF(ISNUMBER(VLOOKUP($B640,Stats!$A$2:$AA$19,2,FALSE))=FALSE,"",IF(ISNUMBER(AA640),(AA640-VLOOKUP($B640,Stats!$A$2:$AA$19,12,FALSE))/VLOOKUP($B640,Stats!$A$2:$AA$19,26,FALSE),""))</f>
        <v>2.2480076979440353</v>
      </c>
      <c r="BN640" s="46" t="str">
        <f>IF(ISNUMBER(VLOOKUP($B640,Stats!$A$2:$AA$19,2,FALSE))=FALSE,"",IF(ISNUMBER(#REF!),(#REF!-VLOOKUP($B640,Stats!$A$2:$AA$19,13,FALSE))/VLOOKUP($B640,Stats!$A$2:$AA$19,27,FALSE),""))</f>
        <v/>
      </c>
      <c r="BO640" s="46" t="str">
        <f>IF(ISNUMBER(VLOOKUP($B640,Stats!$A$2:$AA$19,2,FALSE))=FALSE,"",IF(ISNUMBER(#REF!),(#REF!-VLOOKUP($B640,Stats!$A$2:$AA$19,14,FALSE))/VLOOKUP($B640,Stats!$A$2:$AB$19,28,FALSE),""))</f>
        <v/>
      </c>
      <c r="BP640" s="46"/>
      <c r="BQ640" s="46">
        <f>IF(ISNUMBER(VLOOKUP($B640,Stats!$A$2:$AA$19,2,FALSE))=FALSE,"",IF(ISNUMBER(BM640),BM640,(VLOOKUP($B640,Stats!$A$2:$AT$19,46,FALSE)-VLOOKUP($B640,Stats!$A$2:$AA$19,12,FALSE))/VLOOKUP($B640,Stats!$A$2:$AA$19,26,FALSE)))</f>
        <v>2.2480076979440353</v>
      </c>
      <c r="BR640" s="51">
        <f t="shared" si="127"/>
        <v>2.2480076979440353</v>
      </c>
      <c r="BS640" s="32" t="str">
        <f t="shared" si="122"/>
        <v>13303_201426</v>
      </c>
      <c r="BT640" s="53">
        <f t="shared" si="123"/>
        <v>4.4969071081617518E-3</v>
      </c>
    </row>
    <row r="641" spans="1:72" x14ac:dyDescent="0.15">
      <c r="A641" s="16">
        <v>13303</v>
      </c>
      <c r="B641" s="17">
        <v>201427</v>
      </c>
      <c r="C641" s="3">
        <v>0</v>
      </c>
      <c r="D641" s="23">
        <v>5.7408844065166775E-2</v>
      </c>
      <c r="E641" s="18">
        <v>1.4669227226633082E-2</v>
      </c>
      <c r="F641" s="24">
        <v>3</v>
      </c>
      <c r="G641" s="24">
        <v>0</v>
      </c>
      <c r="H641" s="20">
        <v>1.8851459294543016E-2</v>
      </c>
      <c r="I641" s="20" t="s">
        <v>25</v>
      </c>
      <c r="J641" s="24">
        <v>3</v>
      </c>
      <c r="K641" s="24">
        <v>0</v>
      </c>
      <c r="L641" s="20">
        <v>3.5243267206028994E-2</v>
      </c>
      <c r="M641" s="20">
        <v>6.9585697462797302E-3</v>
      </c>
      <c r="N641" s="19">
        <v>0.95409999999999995</v>
      </c>
      <c r="O641" s="19">
        <v>1.0214109838347072</v>
      </c>
      <c r="P641" s="25">
        <v>42004</v>
      </c>
      <c r="Q641" s="20">
        <v>0</v>
      </c>
      <c r="R641" s="25">
        <v>42002</v>
      </c>
      <c r="S641" s="25">
        <f>IF(ISNUMBER(R641),VLOOKUP(B641,Index!$B$3:$AB$18,27,FALSE),"")</f>
        <v>42002</v>
      </c>
      <c r="T641" s="25">
        <f>IF(ISNUMBER($R641),VLOOKUP($B641,Index!$B$21:$AB$36,27,FALSE),"")</f>
        <v>42003</v>
      </c>
      <c r="U641" s="25">
        <f>IF(ISNUMBER($R641),VLOOKUP($B641,Index!$B$39:$AB$54,27,FALSE),"")</f>
        <v>42003</v>
      </c>
      <c r="W641" s="18">
        <v>6.889061287820013</v>
      </c>
      <c r="X641" s="19">
        <v>1</v>
      </c>
      <c r="Y641" s="18">
        <v>0.27832901730429327</v>
      </c>
      <c r="Z641" s="19">
        <f t="shared" si="124"/>
        <v>0</v>
      </c>
      <c r="AA641" s="21" t="s">
        <v>25</v>
      </c>
      <c r="AB641" s="28"/>
      <c r="AC641" s="18">
        <v>47.459165427340338</v>
      </c>
      <c r="AD641" s="19">
        <v>1</v>
      </c>
      <c r="AE641" s="18">
        <v>7.7467041873573589E-2</v>
      </c>
      <c r="AF641" s="19">
        <f t="shared" si="125"/>
        <v>0</v>
      </c>
      <c r="AG641" s="21" t="s">
        <v>25</v>
      </c>
      <c r="AH641" s="28"/>
      <c r="AK641" t="str">
        <f t="shared" si="133"/>
        <v/>
      </c>
      <c r="AL641" t="str">
        <f t="shared" si="133"/>
        <v/>
      </c>
      <c r="AM641" t="str">
        <f t="shared" si="133"/>
        <v/>
      </c>
      <c r="AN641" t="str">
        <f t="shared" si="133"/>
        <v/>
      </c>
      <c r="AO641" t="str">
        <f t="shared" si="133"/>
        <v/>
      </c>
      <c r="AP641" t="str">
        <f t="shared" si="133"/>
        <v/>
      </c>
      <c r="AQ641" t="str">
        <f t="shared" si="133"/>
        <v/>
      </c>
      <c r="AR641" t="str">
        <f t="shared" si="133"/>
        <v/>
      </c>
      <c r="AS641" t="str">
        <f t="shared" si="133"/>
        <v/>
      </c>
      <c r="AT641" t="str">
        <f t="shared" si="133"/>
        <v/>
      </c>
      <c r="AU641" t="str">
        <f t="shared" si="133"/>
        <v/>
      </c>
      <c r="AV641" t="str">
        <f t="shared" si="133"/>
        <v/>
      </c>
      <c r="AW641" t="str">
        <f t="shared" si="133"/>
        <v/>
      </c>
      <c r="AX641" t="str">
        <f t="shared" si="133"/>
        <v/>
      </c>
      <c r="AZ641" s="46">
        <f>IF(ISNUMBER(VLOOKUP($B641,Stats!$A$2:$AA$19,2,FALSE))=FALSE,"",IF(ISNUMBER(W641),(W641-VLOOKUP($B641,Stats!$A$2:$AA$19,2,FALSE))/VLOOKUP($B641,Stats!$A$2:$AA$19,16,FALSE),""))</f>
        <v>2.5544073563175909</v>
      </c>
      <c r="BA641" s="46">
        <f>IF(ISNUMBER(VLOOKUP($B641,Stats!$A$2:$AA$19,2,FALSE))=FALSE,"",IF(ISNUMBER(X641),(X641-VLOOKUP($B641,Stats!$A$2:$AA$19,3,FALSE))/VLOOKUP($B641,Stats!$A$2:$AA$19,17,FALSE),""))</f>
        <v>1.4327788106821593</v>
      </c>
      <c r="BB641" s="46"/>
      <c r="BC641" s="46"/>
      <c r="BD641" s="44">
        <f t="shared" si="121"/>
        <v>1.9935930834998752</v>
      </c>
      <c r="BE641" s="46">
        <f>IF(ISNUMBER(VLOOKUP($B641,Stats!$A$2:$AA$19,2,FALSE))=FALSE,"",IF(ISNUMBER(Y641),(Y641-VLOOKUP($B641,Stats!$A$2:$AA$19,5,FALSE))/VLOOKUP($B641,Stats!$A$2:$AA$19,19,FALSE),""))</f>
        <v>0.66373865552438316</v>
      </c>
      <c r="BF641" s="46"/>
      <c r="BG641" s="46"/>
      <c r="BH641" s="46">
        <f>IF(ISNUMBER(VLOOKUP($B641,Stats!$A$2:$AA$19,2,FALSE))=FALSE,"",IF(ISNUMBER(Z641),(Z641-VLOOKUP($B641,Stats!$A$2:$AA$19,8,FALSE))/VLOOKUP($B641,Stats!$A$2:$AA$19,22,FALSE),""))</f>
        <v>-1.3068976797370631</v>
      </c>
      <c r="BI641" s="46" t="str">
        <f>IF(ISNUMBER(VLOOKUP($B641,Stats!$A$2:$AA$19,2,FALSE))=FALSE,"",IF(ISNUMBER(#REF!),(#REF!-VLOOKUP($B641,Stats!$A$2:$AA$19,9,FALSE))/VLOOKUP($B641,Stats!$A$2:$AA$19,23,FALSE),""))</f>
        <v/>
      </c>
      <c r="BJ641" s="46" t="str">
        <f>IF(ISNUMBER(VLOOKUP($B641,Stats!$A$2:$AA$19,2,FALSE))=FALSE,"",IF(ISNUMBER(#REF!),(#REF!-VLOOKUP($B641,Stats!$A$2:$AA$19,10,FALSE))/VLOOKUP($B641,Stats!$A$2:$AA$19,24,FALSE),""))</f>
        <v/>
      </c>
      <c r="BK641" s="44">
        <f t="shared" si="126"/>
        <v>-0.85668636278818711</v>
      </c>
      <c r="BL641" s="46" t="str">
        <f>IF(ISNUMBER(VLOOKUP($B641,Stats!$A$2:$AA$19,2,FALSE))=FALSE,"",IF(ISNUMBER(#REF!),(#REF!-VLOOKUP($B641,Stats!$A$2:$AA$19,11,FALSE))/VLOOKUP($B641,Stats!$A$2:$AA$19,25,FALSE),""))</f>
        <v/>
      </c>
      <c r="BM641" s="46" t="str">
        <f>IF(ISNUMBER(VLOOKUP($B641,Stats!$A$2:$AA$19,2,FALSE))=FALSE,"",IF(ISNUMBER(AA641),(AA641-VLOOKUP($B641,Stats!$A$2:$AA$19,12,FALSE))/VLOOKUP($B641,Stats!$A$2:$AA$19,26,FALSE),""))</f>
        <v/>
      </c>
      <c r="BN641" s="46" t="str">
        <f>IF(ISNUMBER(VLOOKUP($B641,Stats!$A$2:$AA$19,2,FALSE))=FALSE,"",IF(ISNUMBER(#REF!),(#REF!-VLOOKUP($B641,Stats!$A$2:$AA$19,13,FALSE))/VLOOKUP($B641,Stats!$A$2:$AA$19,27,FALSE),""))</f>
        <v/>
      </c>
      <c r="BO641" s="46" t="str">
        <f>IF(ISNUMBER(VLOOKUP($B641,Stats!$A$2:$AA$19,2,FALSE))=FALSE,"",IF(ISNUMBER(#REF!),(#REF!-VLOOKUP($B641,Stats!$A$2:$AA$19,14,FALSE))/VLOOKUP($B641,Stats!$A$2:$AB$19,28,FALSE),""))</f>
        <v/>
      </c>
      <c r="BP641" s="46"/>
      <c r="BQ641" s="46">
        <f>IF(ISNUMBER(VLOOKUP($B641,Stats!$A$2:$AA$19,2,FALSE))=FALSE,"",IF(ISNUMBER(BM641),BM641,(VLOOKUP($B641,Stats!$A$2:$AT$19,46,FALSE)-VLOOKUP($B641,Stats!$A$2:$AA$19,12,FALSE))/VLOOKUP($B641,Stats!$A$2:$AA$19,26,FALSE)))</f>
        <v>-0.46642635650749076</v>
      </c>
      <c r="BR641" s="51">
        <f t="shared" si="127"/>
        <v>-0.46642635650749076</v>
      </c>
      <c r="BS641" s="32" t="str">
        <f t="shared" si="122"/>
        <v>13303_201427</v>
      </c>
      <c r="BT641" s="53">
        <f t="shared" si="123"/>
        <v>-0.20857847227443538</v>
      </c>
    </row>
    <row r="642" spans="1:72" x14ac:dyDescent="0.15">
      <c r="A642" s="16">
        <v>13303</v>
      </c>
      <c r="B642" s="17">
        <v>201501</v>
      </c>
      <c r="C642" s="3">
        <v>0</v>
      </c>
      <c r="D642" s="23">
        <v>0.18090346923802536</v>
      </c>
      <c r="E642" s="18">
        <v>4.8669624696050975E-2</v>
      </c>
      <c r="F642" s="24">
        <v>3</v>
      </c>
      <c r="G642" s="24">
        <v>2</v>
      </c>
      <c r="H642" s="20">
        <v>6.422825104919494E-2</v>
      </c>
      <c r="I642" s="20">
        <v>-9.5359937572965792E-3</v>
      </c>
      <c r="J642" s="24">
        <v>3</v>
      </c>
      <c r="K642" s="24">
        <v>2</v>
      </c>
      <c r="L642" s="20">
        <v>0.10030395136778125</v>
      </c>
      <c r="M642" s="20">
        <v>-1.0013060513713645E-2</v>
      </c>
      <c r="N642" s="19">
        <v>1.1485000000000001</v>
      </c>
      <c r="O642" s="19">
        <v>1.0940179081729853</v>
      </c>
      <c r="P642" s="25">
        <v>42011</v>
      </c>
      <c r="Q642" s="20">
        <v>-1.8981279930343931E-2</v>
      </c>
      <c r="R642" s="25">
        <v>42013</v>
      </c>
      <c r="S642" s="25">
        <f>IF(ISNUMBER(R642),VLOOKUP(B642,Index!$B$3:$AB$18,27,FALSE),"")</f>
        <v>42013</v>
      </c>
      <c r="T642" s="25">
        <f>IF(ISNUMBER($R642),VLOOKUP($B642,Index!$B$21:$AB$36,27,FALSE),"")</f>
        <v>42013</v>
      </c>
      <c r="U642" s="25">
        <f>IF(ISNUMBER($R642),VLOOKUP($B642,Index!$B$39:$AB$54,27,FALSE),"")</f>
        <v>42011</v>
      </c>
      <c r="W642" s="18">
        <v>13.025049785137824</v>
      </c>
      <c r="X642" s="19">
        <v>0.6</v>
      </c>
      <c r="Y642" s="18">
        <v>0.92344120143060748</v>
      </c>
      <c r="Z642" s="19">
        <f t="shared" si="124"/>
        <v>0</v>
      </c>
      <c r="AA642" s="21">
        <v>9.530625432104225</v>
      </c>
      <c r="AB642" s="28"/>
      <c r="AC642" s="18">
        <v>169.65192190531889</v>
      </c>
      <c r="AD642" s="19">
        <v>0.36</v>
      </c>
      <c r="AE642" s="18">
        <v>0.85274365249960382</v>
      </c>
      <c r="AF642" s="19">
        <f t="shared" si="125"/>
        <v>0</v>
      </c>
      <c r="AG642" s="21">
        <v>90.832821127071838</v>
      </c>
      <c r="AH642" s="28"/>
      <c r="AK642" t="str">
        <f t="shared" si="133"/>
        <v/>
      </c>
      <c r="AL642" t="str">
        <f t="shared" si="133"/>
        <v/>
      </c>
      <c r="AM642" t="str">
        <f t="shared" si="133"/>
        <v/>
      </c>
      <c r="AN642" t="str">
        <f t="shared" si="133"/>
        <v/>
      </c>
      <c r="AO642" t="str">
        <f t="shared" si="133"/>
        <v/>
      </c>
      <c r="AP642" t="str">
        <f t="shared" si="133"/>
        <v/>
      </c>
      <c r="AQ642" t="str">
        <f t="shared" si="133"/>
        <v/>
      </c>
      <c r="AR642">
        <f t="shared" si="133"/>
        <v>9.530625432104225</v>
      </c>
      <c r="AS642" t="str">
        <f t="shared" si="133"/>
        <v/>
      </c>
      <c r="AT642" t="str">
        <f t="shared" si="133"/>
        <v/>
      </c>
      <c r="AU642" t="str">
        <f t="shared" si="133"/>
        <v/>
      </c>
      <c r="AV642" t="str">
        <f t="shared" si="133"/>
        <v/>
      </c>
      <c r="AW642" t="str">
        <f t="shared" si="133"/>
        <v/>
      </c>
      <c r="AX642" t="str">
        <f t="shared" si="133"/>
        <v/>
      </c>
      <c r="AZ642" s="46">
        <f>IF(ISNUMBER(VLOOKUP($B642,Stats!$A$2:$AA$19,2,FALSE))=FALSE,"",IF(ISNUMBER(W642),(W642-VLOOKUP($B642,Stats!$A$2:$AA$19,2,FALSE))/VLOOKUP($B642,Stats!$A$2:$AA$19,16,FALSE),""))</f>
        <v>5.5134344917888223</v>
      </c>
      <c r="BA642" s="46">
        <f>IF(ISNUMBER(VLOOKUP($B642,Stats!$A$2:$AA$19,2,FALSE))=FALSE,"",IF(ISNUMBER(X642),(X642-VLOOKUP($B642,Stats!$A$2:$AA$19,3,FALSE))/VLOOKUP($B642,Stats!$A$2:$AA$19,17,FALSE),""))</f>
        <v>0.25266102439703397</v>
      </c>
      <c r="BB642" s="46"/>
      <c r="BC642" s="46"/>
      <c r="BD642" s="44">
        <f t="shared" si="121"/>
        <v>1.626330512198517</v>
      </c>
      <c r="BE642" s="46">
        <f>IF(ISNUMBER(VLOOKUP($B642,Stats!$A$2:$AA$19,2,FALSE))=FALSE,"",IF(ISNUMBER(Y642),(Y642-VLOOKUP($B642,Stats!$A$2:$AA$19,5,FALSE))/VLOOKUP($B642,Stats!$A$2:$AA$19,19,FALSE),""))</f>
        <v>4.1314975450615128</v>
      </c>
      <c r="BF642" s="46"/>
      <c r="BG642" s="46"/>
      <c r="BH642" s="46">
        <f>IF(ISNUMBER(VLOOKUP($B642,Stats!$A$2:$AA$19,2,FALSE))=FALSE,"",IF(ISNUMBER(Z642),(Z642-VLOOKUP($B642,Stats!$A$2:$AA$19,8,FALSE))/VLOOKUP($B642,Stats!$A$2:$AA$19,22,FALSE),""))</f>
        <v>-0.58823842946080296</v>
      </c>
      <c r="BI642" s="46" t="str">
        <f>IF(ISNUMBER(VLOOKUP($B642,Stats!$A$2:$AA$19,2,FALSE))=FALSE,"",IF(ISNUMBER(#REF!),(#REF!-VLOOKUP($B642,Stats!$A$2:$AA$19,9,FALSE))/VLOOKUP($B642,Stats!$A$2:$AA$19,23,FALSE),""))</f>
        <v/>
      </c>
      <c r="BJ642" s="46" t="str">
        <f>IF(ISNUMBER(VLOOKUP($B642,Stats!$A$2:$AA$19,2,FALSE))=FALSE,"",IF(ISNUMBER(#REF!),(#REF!-VLOOKUP($B642,Stats!$A$2:$AA$19,10,FALSE))/VLOOKUP($B642,Stats!$A$2:$AA$19,24,FALSE),""))</f>
        <v/>
      </c>
      <c r="BK642" s="44">
        <f t="shared" si="126"/>
        <v>-2.2764715288382407</v>
      </c>
      <c r="BL642" s="46" t="str">
        <f>IF(ISNUMBER(VLOOKUP($B642,Stats!$A$2:$AA$19,2,FALSE))=FALSE,"",IF(ISNUMBER(#REF!),(#REF!-VLOOKUP($B642,Stats!$A$2:$AA$19,11,FALSE))/VLOOKUP($B642,Stats!$A$2:$AA$19,25,FALSE),""))</f>
        <v/>
      </c>
      <c r="BM642" s="46">
        <f>IF(ISNUMBER(VLOOKUP($B642,Stats!$A$2:$AA$19,2,FALSE))=FALSE,"",IF(ISNUMBER(AA642),(AA642-VLOOKUP($B642,Stats!$A$2:$AA$19,12,FALSE))/VLOOKUP($B642,Stats!$A$2:$AA$19,26,FALSE),""))</f>
        <v>0.37580620129269771</v>
      </c>
      <c r="BN642" s="46" t="str">
        <f>IF(ISNUMBER(VLOOKUP($B642,Stats!$A$2:$AA$19,2,FALSE))=FALSE,"",IF(ISNUMBER(#REF!),(#REF!-VLOOKUP($B642,Stats!$A$2:$AA$19,13,FALSE))/VLOOKUP($B642,Stats!$A$2:$AA$19,27,FALSE),""))</f>
        <v/>
      </c>
      <c r="BO642" s="46" t="str">
        <f>IF(ISNUMBER(VLOOKUP($B642,Stats!$A$2:$AA$19,2,FALSE))=FALSE,"",IF(ISNUMBER(#REF!),(#REF!-VLOOKUP($B642,Stats!$A$2:$AA$19,14,FALSE))/VLOOKUP($B642,Stats!$A$2:$AB$19,28,FALSE),""))</f>
        <v/>
      </c>
      <c r="BP642" s="46"/>
      <c r="BQ642" s="46">
        <f>IF(ISNUMBER(VLOOKUP($B642,Stats!$A$2:$AA$19,2,FALSE))=FALSE,"",IF(ISNUMBER(BM642),BM642,(VLOOKUP($B642,Stats!$A$2:$AT$19,46,FALSE)-VLOOKUP($B642,Stats!$A$2:$AA$19,12,FALSE))/VLOOKUP($B642,Stats!$A$2:$AA$19,26,FALSE)))</f>
        <v>0.37580620129269771</v>
      </c>
      <c r="BR642" s="51">
        <f t="shared" si="127"/>
        <v>0.37580620129269771</v>
      </c>
      <c r="BS642" s="32" t="str">
        <f t="shared" si="122"/>
        <v>13303_201501</v>
      </c>
      <c r="BT642" s="53">
        <f t="shared" si="123"/>
        <v>-0.96545557460470133</v>
      </c>
    </row>
    <row r="643" spans="1:72" x14ac:dyDescent="0.15">
      <c r="A643" s="16">
        <v>13303</v>
      </c>
      <c r="B643" s="17">
        <v>201502</v>
      </c>
      <c r="C643" s="3">
        <v>0</v>
      </c>
      <c r="D643" s="23">
        <v>6.1418301233691297E-2</v>
      </c>
      <c r="E643" s="18">
        <v>2.1538782441069413E-2</v>
      </c>
      <c r="F643" s="24">
        <v>7</v>
      </c>
      <c r="G643" s="24">
        <v>3</v>
      </c>
      <c r="H643" s="20">
        <v>1.7939051118538822E-2</v>
      </c>
      <c r="I643" s="20">
        <v>-2.1229329142303282E-2</v>
      </c>
      <c r="J643" s="24">
        <v>4</v>
      </c>
      <c r="K643" s="24">
        <v>2</v>
      </c>
      <c r="L643" s="20">
        <v>3.3396515931040538E-2</v>
      </c>
      <c r="M643" s="20">
        <v>-3.7898287032927969E-2</v>
      </c>
      <c r="N643" s="19">
        <v>1.1959</v>
      </c>
      <c r="O643" s="19">
        <v>1.1032287822878228</v>
      </c>
      <c r="P643" s="25">
        <v>42027</v>
      </c>
      <c r="Q643" s="20">
        <v>-2.080815057848362E-2</v>
      </c>
      <c r="R643" s="25">
        <v>42024</v>
      </c>
      <c r="S643" s="25">
        <f>IF(ISNUMBER(R643),VLOOKUP(B643,Index!$B$3:$AB$18,27,FALSE),"")</f>
        <v>42023</v>
      </c>
      <c r="T643" s="25">
        <f>IF(ISNUMBER($R643),VLOOKUP($B643,Index!$B$21:$AB$36,27,FALSE),"")</f>
        <v>42023</v>
      </c>
      <c r="U643" s="25">
        <f>IF(ISNUMBER($R643),VLOOKUP($B643,Index!$B$39:$AB$54,27,FALSE),"")</f>
        <v>42027</v>
      </c>
      <c r="W643" s="18">
        <v>1.8425490370107389</v>
      </c>
      <c r="X643" s="19">
        <v>0.7</v>
      </c>
      <c r="Y643" s="18">
        <v>0.40866966324372456</v>
      </c>
      <c r="Z643" s="19">
        <f t="shared" si="124"/>
        <v>1</v>
      </c>
      <c r="AA643" s="21">
        <v>2.9516463273386746</v>
      </c>
      <c r="AB643" s="28"/>
      <c r="AC643" s="18">
        <v>3.3949869537892012</v>
      </c>
      <c r="AD643" s="19">
        <v>0.48999999999999994</v>
      </c>
      <c r="AE643" s="18">
        <v>0.16701089365573923</v>
      </c>
      <c r="AF643" s="19">
        <f t="shared" si="125"/>
        <v>1</v>
      </c>
      <c r="AG643" s="21">
        <v>8.712216041691887</v>
      </c>
      <c r="AH643" s="28"/>
      <c r="AK643" t="str">
        <f t="shared" ref="AK643:AX652" si="134">IF($B643=AK$2,$AA643,"")</f>
        <v/>
      </c>
      <c r="AL643" t="str">
        <f t="shared" si="134"/>
        <v/>
      </c>
      <c r="AM643" t="str">
        <f t="shared" si="134"/>
        <v/>
      </c>
      <c r="AN643" t="str">
        <f t="shared" si="134"/>
        <v/>
      </c>
      <c r="AO643" t="str">
        <f t="shared" si="134"/>
        <v/>
      </c>
      <c r="AP643" t="str">
        <f t="shared" si="134"/>
        <v/>
      </c>
      <c r="AQ643" t="str">
        <f t="shared" si="134"/>
        <v/>
      </c>
      <c r="AR643" t="str">
        <f t="shared" si="134"/>
        <v/>
      </c>
      <c r="AS643">
        <f t="shared" si="134"/>
        <v>2.9516463273386746</v>
      </c>
      <c r="AT643" t="str">
        <f t="shared" si="134"/>
        <v/>
      </c>
      <c r="AU643" t="str">
        <f t="shared" si="134"/>
        <v/>
      </c>
      <c r="AV643" t="str">
        <f t="shared" si="134"/>
        <v/>
      </c>
      <c r="AW643" t="str">
        <f t="shared" si="134"/>
        <v/>
      </c>
      <c r="AX643" t="str">
        <f t="shared" si="134"/>
        <v/>
      </c>
      <c r="AZ643" s="46">
        <f>IF(ISNUMBER(VLOOKUP($B643,Stats!$A$2:$AA$19,2,FALSE))=FALSE,"",IF(ISNUMBER(W643),(W643-VLOOKUP($B643,Stats!$A$2:$AA$19,2,FALSE))/VLOOKUP($B643,Stats!$A$2:$AA$19,16,FALSE),""))</f>
        <v>1.6205983206306533</v>
      </c>
      <c r="BA643" s="46">
        <f>IF(ISNUMBER(VLOOKUP($B643,Stats!$A$2:$AA$19,2,FALSE))=FALSE,"",IF(ISNUMBER(X643),(X643-VLOOKUP($B643,Stats!$A$2:$AA$19,3,FALSE))/VLOOKUP($B643,Stats!$A$2:$AA$19,17,FALSE),""))</f>
        <v>0.38056958571220034</v>
      </c>
      <c r="BB643" s="46"/>
      <c r="BC643" s="46"/>
      <c r="BD643" s="44">
        <f t="shared" ref="BD643:BD706" si="135">IF(ISNUMBER(AZ643),MAX(-3,MIN(3,SUM(0,AZ643)))*$AZ$1+MAX(-3,MIN(3,SUM(0,BA643)))*$BA$1+$BB$1*MAX(-3,MIN(3,SUM(0,BC643))),"")</f>
        <v>1.0005839531714269</v>
      </c>
      <c r="BE643" s="46">
        <f>IF(ISNUMBER(VLOOKUP($B643,Stats!$A$2:$AA$19,2,FALSE))=FALSE,"",IF(ISNUMBER(Y643),(Y643-VLOOKUP($B643,Stats!$A$2:$AA$19,5,FALSE))/VLOOKUP($B643,Stats!$A$2:$AA$19,19,FALSE),""))</f>
        <v>0.53391884425915803</v>
      </c>
      <c r="BF643" s="46"/>
      <c r="BG643" s="46"/>
      <c r="BH643" s="46">
        <f>IF(ISNUMBER(VLOOKUP($B643,Stats!$A$2:$AA$19,2,FALSE))=FALSE,"",IF(ISNUMBER(Z643),(Z643-VLOOKUP($B643,Stats!$A$2:$AA$19,8,FALSE))/VLOOKUP($B643,Stats!$A$2:$AA$19,22,FALSE),""))</f>
        <v>0.13953358261751861</v>
      </c>
      <c r="BI643" s="46" t="str">
        <f>IF(ISNUMBER(VLOOKUP($B643,Stats!$A$2:$AA$19,2,FALSE))=FALSE,"",IF(ISNUMBER(#REF!),(#REF!-VLOOKUP($B643,Stats!$A$2:$AA$19,9,FALSE))/VLOOKUP($B643,Stats!$A$2:$AA$19,23,FALSE),""))</f>
        <v/>
      </c>
      <c r="BJ643" s="46" t="str">
        <f>IF(ISNUMBER(VLOOKUP($B643,Stats!$A$2:$AA$19,2,FALSE))=FALSE,"",IF(ISNUMBER(#REF!),(#REF!-VLOOKUP($B643,Stats!$A$2:$AA$19,10,FALSE))/VLOOKUP($B643,Stats!$A$2:$AA$19,24,FALSE),""))</f>
        <v/>
      </c>
      <c r="BK643" s="44">
        <f t="shared" si="126"/>
        <v>-0.33188311619615507</v>
      </c>
      <c r="BL643" s="46" t="str">
        <f>IF(ISNUMBER(VLOOKUP($B643,Stats!$A$2:$AA$19,2,FALSE))=FALSE,"",IF(ISNUMBER(#REF!),(#REF!-VLOOKUP($B643,Stats!$A$2:$AA$19,11,FALSE))/VLOOKUP($B643,Stats!$A$2:$AA$19,25,FALSE),""))</f>
        <v/>
      </c>
      <c r="BM643" s="46">
        <f>IF(ISNUMBER(VLOOKUP($B643,Stats!$A$2:$AA$19,2,FALSE))=FALSE,"",IF(ISNUMBER(AA643),(AA643-VLOOKUP($B643,Stats!$A$2:$AA$19,12,FALSE))/VLOOKUP($B643,Stats!$A$2:$AA$19,26,FALSE),""))</f>
        <v>5.2309624158347875E-2</v>
      </c>
      <c r="BN643" s="46" t="str">
        <f>IF(ISNUMBER(VLOOKUP($B643,Stats!$A$2:$AA$19,2,FALSE))=FALSE,"",IF(ISNUMBER(#REF!),(#REF!-VLOOKUP($B643,Stats!$A$2:$AA$19,13,FALSE))/VLOOKUP($B643,Stats!$A$2:$AA$19,27,FALSE),""))</f>
        <v/>
      </c>
      <c r="BO643" s="46" t="str">
        <f>IF(ISNUMBER(VLOOKUP($B643,Stats!$A$2:$AA$19,2,FALSE))=FALSE,"",IF(ISNUMBER(#REF!),(#REF!-VLOOKUP($B643,Stats!$A$2:$AA$19,14,FALSE))/VLOOKUP($B643,Stats!$A$2:$AB$19,28,FALSE),""))</f>
        <v/>
      </c>
      <c r="BP643" s="46"/>
      <c r="BQ643" s="46">
        <f>IF(ISNUMBER(VLOOKUP($B643,Stats!$A$2:$AA$19,2,FALSE))=FALSE,"",IF(ISNUMBER(BM643),BM643,(VLOOKUP($B643,Stats!$A$2:$AT$19,46,FALSE)-VLOOKUP($B643,Stats!$A$2:$AA$19,12,FALSE))/VLOOKUP($B643,Stats!$A$2:$AA$19,26,FALSE)))</f>
        <v>5.2309624158347875E-2</v>
      </c>
      <c r="BR643" s="51">
        <f t="shared" si="127"/>
        <v>5.2309624158347875E-2</v>
      </c>
      <c r="BS643" s="32" t="str">
        <f t="shared" ref="BS643:BS706" si="136">IF(ISNUMBER(AZ643),CONCATENATE(A643,"_",B643),"")</f>
        <v>13303_201502</v>
      </c>
      <c r="BT643" s="53">
        <f t="shared" ref="BT643:BT706" si="137">IF(ISNUMBER(AZ643),BD643*$BD$1+BK643*$BK$1+$BR$1*BR643,"")</f>
        <v>1.1448845748261936E-2</v>
      </c>
    </row>
    <row r="644" spans="1:72" x14ac:dyDescent="0.15">
      <c r="A644" s="16">
        <v>13303</v>
      </c>
      <c r="B644" s="17">
        <v>201503</v>
      </c>
      <c r="C644" s="3">
        <v>0</v>
      </c>
      <c r="D644" s="23">
        <v>-3.804665941968377E-2</v>
      </c>
      <c r="E644" s="18">
        <v>1.1391601220989223E-2</v>
      </c>
      <c r="F644" s="24">
        <v>4</v>
      </c>
      <c r="G644" s="24">
        <v>6</v>
      </c>
      <c r="H644" s="20">
        <v>7.694026363423756E-3</v>
      </c>
      <c r="I644" s="20">
        <v>-1.1483989759955385E-2</v>
      </c>
      <c r="J644" s="24">
        <v>2</v>
      </c>
      <c r="K644" s="24">
        <v>5</v>
      </c>
      <c r="L644" s="20">
        <v>1.122216377345242E-2</v>
      </c>
      <c r="M644" s="20">
        <v>-2.0622967653602609E-2</v>
      </c>
      <c r="N644" s="19">
        <v>1.2172000000000001</v>
      </c>
      <c r="O644" s="19">
        <v>1.0078661919350833</v>
      </c>
      <c r="P644" s="25">
        <v>42031</v>
      </c>
      <c r="Q644" s="20">
        <v>-6.2931317778508022E-2</v>
      </c>
      <c r="R644" s="25">
        <v>42038</v>
      </c>
      <c r="S644" s="25">
        <f>IF(ISNUMBER(R644),VLOOKUP(B644,Index!$B$3:$AB$18,27,FALSE),"")</f>
        <v>42041</v>
      </c>
      <c r="T644" s="25">
        <f>IF(ISNUMBER($R644),VLOOKUP($B644,Index!$B$21:$AB$36,27,FALSE),"")</f>
        <v>42041</v>
      </c>
      <c r="U644" s="25">
        <f>IF(ISNUMBER($R644),VLOOKUP($B644,Index!$B$39:$AB$54,27,FALSE),"")</f>
        <v>42034</v>
      </c>
      <c r="W644" s="18">
        <v>-1.1413997825905131</v>
      </c>
      <c r="X644" s="19">
        <v>0.4</v>
      </c>
      <c r="Y644" s="18">
        <v>0.21614043632808633</v>
      </c>
      <c r="Z644" s="19">
        <f t="shared" ref="Z644:Z707" si="138">IF(ISNUMBER(B644),ABS(R644-S644),"")</f>
        <v>3</v>
      </c>
      <c r="AA644" s="21" t="s">
        <v>25</v>
      </c>
      <c r="AB644" s="28"/>
      <c r="AC644" s="18">
        <v>1.3027934636976706</v>
      </c>
      <c r="AD644" s="19">
        <v>0.16000000000000003</v>
      </c>
      <c r="AE644" s="18">
        <v>4.6716688216095537E-2</v>
      </c>
      <c r="AF644" s="19">
        <f t="shared" ref="AF644:AF707" si="139">IF(ISNUMBER(B644),(ABS(R644-S644))^2,"")</f>
        <v>9</v>
      </c>
      <c r="AG644" s="21" t="s">
        <v>25</v>
      </c>
      <c r="AH644" s="28"/>
      <c r="AK644" t="str">
        <f t="shared" si="134"/>
        <v/>
      </c>
      <c r="AL644" t="str">
        <f t="shared" si="134"/>
        <v/>
      </c>
      <c r="AM644" t="str">
        <f t="shared" si="134"/>
        <v/>
      </c>
      <c r="AN644" t="str">
        <f t="shared" si="134"/>
        <v/>
      </c>
      <c r="AO644" t="str">
        <f t="shared" si="134"/>
        <v/>
      </c>
      <c r="AP644" t="str">
        <f t="shared" si="134"/>
        <v/>
      </c>
      <c r="AQ644" t="str">
        <f t="shared" si="134"/>
        <v/>
      </c>
      <c r="AR644" t="str">
        <f t="shared" si="134"/>
        <v/>
      </c>
      <c r="AS644" t="str">
        <f t="shared" si="134"/>
        <v/>
      </c>
      <c r="AT644" t="str">
        <f t="shared" si="134"/>
        <v/>
      </c>
      <c r="AU644" t="str">
        <f t="shared" si="134"/>
        <v/>
      </c>
      <c r="AV644" t="str">
        <f t="shared" si="134"/>
        <v/>
      </c>
      <c r="AW644" t="str">
        <f t="shared" si="134"/>
        <v/>
      </c>
      <c r="AX644" t="str">
        <f t="shared" si="134"/>
        <v/>
      </c>
      <c r="AZ644" s="46">
        <f>IF(ISNUMBER(VLOOKUP($B644,Stats!$A$2:$AA$19,2,FALSE))=FALSE,"",IF(ISNUMBER(W644),(W644-VLOOKUP($B644,Stats!$A$2:$AA$19,2,FALSE))/VLOOKUP($B644,Stats!$A$2:$AA$19,16,FALSE),""))</f>
        <v>-0.47377683524612224</v>
      </c>
      <c r="BA644" s="46">
        <f>IF(ISNUMBER(VLOOKUP($B644,Stats!$A$2:$AA$19,2,FALSE))=FALSE,"",IF(ISNUMBER(X644),(X644-VLOOKUP($B644,Stats!$A$2:$AA$19,3,FALSE))/VLOOKUP($B644,Stats!$A$2:$AA$19,17,FALSE),""))</f>
        <v>0.14737287675573754</v>
      </c>
      <c r="BB644" s="46"/>
      <c r="BC644" s="46"/>
      <c r="BD644" s="44">
        <f t="shared" si="135"/>
        <v>-0.16320197924519236</v>
      </c>
      <c r="BE644" s="46">
        <f>IF(ISNUMBER(VLOOKUP($B644,Stats!$A$2:$AA$19,2,FALSE))=FALSE,"",IF(ISNUMBER(Y644),(Y644-VLOOKUP($B644,Stats!$A$2:$AA$19,5,FALSE))/VLOOKUP($B644,Stats!$A$2:$AA$19,19,FALSE),""))</f>
        <v>0.60146091077989505</v>
      </c>
      <c r="BF644" s="46"/>
      <c r="BG644" s="46"/>
      <c r="BH644" s="46">
        <f>IF(ISNUMBER(VLOOKUP($B644,Stats!$A$2:$AA$19,2,FALSE))=FALSE,"",IF(ISNUMBER(Z644),(Z644-VLOOKUP($B644,Stats!$A$2:$AA$19,8,FALSE))/VLOOKUP($B644,Stats!$A$2:$AA$19,22,FALSE),""))</f>
        <v>0.5334146669197517</v>
      </c>
      <c r="BI644" s="46" t="str">
        <f>IF(ISNUMBER(VLOOKUP($B644,Stats!$A$2:$AA$19,2,FALSE))=FALSE,"",IF(ISNUMBER(#REF!),(#REF!-VLOOKUP($B644,Stats!$A$2:$AA$19,9,FALSE))/VLOOKUP($B644,Stats!$A$2:$AA$19,23,FALSE),""))</f>
        <v/>
      </c>
      <c r="BJ644" s="46" t="str">
        <f>IF(ISNUMBER(VLOOKUP($B644,Stats!$A$2:$AA$19,2,FALSE))=FALSE,"",IF(ISNUMBER(#REF!),(#REF!-VLOOKUP($B644,Stats!$A$2:$AA$19,10,FALSE))/VLOOKUP($B644,Stats!$A$2:$AA$19,24,FALSE),""))</f>
        <v/>
      </c>
      <c r="BK644" s="44">
        <f t="shared" si="126"/>
        <v>-0.260998237470001</v>
      </c>
      <c r="BL644" s="46" t="str">
        <f>IF(ISNUMBER(VLOOKUP($B644,Stats!$A$2:$AA$19,2,FALSE))=FALSE,"",IF(ISNUMBER(#REF!),(#REF!-VLOOKUP($B644,Stats!$A$2:$AA$19,11,FALSE))/VLOOKUP($B644,Stats!$A$2:$AA$19,25,FALSE),""))</f>
        <v/>
      </c>
      <c r="BM644" s="46" t="str">
        <f>IF(ISNUMBER(VLOOKUP($B644,Stats!$A$2:$AA$19,2,FALSE))=FALSE,"",IF(ISNUMBER(AA644),(AA644-VLOOKUP($B644,Stats!$A$2:$AA$19,12,FALSE))/VLOOKUP($B644,Stats!$A$2:$AA$19,26,FALSE),""))</f>
        <v/>
      </c>
      <c r="BN644" s="46" t="str">
        <f>IF(ISNUMBER(VLOOKUP($B644,Stats!$A$2:$AA$19,2,FALSE))=FALSE,"",IF(ISNUMBER(#REF!),(#REF!-VLOOKUP($B644,Stats!$A$2:$AA$19,13,FALSE))/VLOOKUP($B644,Stats!$A$2:$AA$19,27,FALSE),""))</f>
        <v/>
      </c>
      <c r="BO644" s="46" t="str">
        <f>IF(ISNUMBER(VLOOKUP($B644,Stats!$A$2:$AA$19,2,FALSE))=FALSE,"",IF(ISNUMBER(#REF!),(#REF!-VLOOKUP($B644,Stats!$A$2:$AA$19,14,FALSE))/VLOOKUP($B644,Stats!$A$2:$AB$19,28,FALSE),""))</f>
        <v/>
      </c>
      <c r="BP644" s="46"/>
      <c r="BQ644" s="46">
        <f>IF(ISNUMBER(VLOOKUP($B644,Stats!$A$2:$AA$19,2,FALSE))=FALSE,"",IF(ISNUMBER(BM644),BM644,(VLOOKUP($B644,Stats!$A$2:$AT$19,46,FALSE)-VLOOKUP($B644,Stats!$A$2:$AA$19,12,FALSE))/VLOOKUP($B644,Stats!$A$2:$AA$19,26,FALSE)))</f>
        <v>-0.53964354662323732</v>
      </c>
      <c r="BR644" s="51">
        <f t="shared" si="127"/>
        <v>-0.53964354662323732</v>
      </c>
      <c r="BS644" s="32" t="str">
        <f t="shared" si="136"/>
        <v>13303_201503</v>
      </c>
      <c r="BT644" s="53">
        <f t="shared" si="137"/>
        <v>-0.29716804765568655</v>
      </c>
    </row>
    <row r="645" spans="1:72" x14ac:dyDescent="0.15">
      <c r="A645" s="16">
        <v>13303</v>
      </c>
      <c r="B645" s="17">
        <v>201504</v>
      </c>
      <c r="C645" s="3">
        <v>0</v>
      </c>
      <c r="D645" s="23">
        <v>6.5803198887343317E-2</v>
      </c>
      <c r="E645" s="18">
        <v>2.7203315817797497E-3</v>
      </c>
      <c r="F645" s="24">
        <v>7</v>
      </c>
      <c r="G645" s="24">
        <v>0</v>
      </c>
      <c r="H645" s="20">
        <v>9.1488103957818433E-3</v>
      </c>
      <c r="I645" s="20" t="s">
        <v>25</v>
      </c>
      <c r="J645" s="24">
        <v>7</v>
      </c>
      <c r="K645" s="24">
        <v>0</v>
      </c>
      <c r="L645" s="20">
        <v>1.3179289687633489E-2</v>
      </c>
      <c r="M645" s="20">
        <v>5.3894297635603827E-3</v>
      </c>
      <c r="N645" s="19">
        <v>1.2261</v>
      </c>
      <c r="O645" s="19">
        <v>1.0600899187273041</v>
      </c>
      <c r="P645" s="25">
        <v>42052</v>
      </c>
      <c r="Q645" s="20">
        <v>0</v>
      </c>
      <c r="R645" s="25">
        <v>42044</v>
      </c>
      <c r="S645" s="25">
        <f>IF(ISNUMBER(R645),VLOOKUP(B645,Index!$B$3:$AB$18,27,FALSE),"")</f>
        <v>42044</v>
      </c>
      <c r="T645" s="25">
        <f>IF(ISNUMBER($R645),VLOOKUP($B645,Index!$B$21:$AB$36,27,FALSE),"")</f>
        <v>42044</v>
      </c>
      <c r="U645" s="25">
        <f>IF(ISNUMBER($R645),VLOOKUP($B645,Index!$B$39:$AB$54,27,FALSE),"")</f>
        <v>42052</v>
      </c>
      <c r="W645" s="18">
        <v>2.6321279554937327</v>
      </c>
      <c r="X645" s="19">
        <v>1</v>
      </c>
      <c r="Y645" s="18">
        <v>5.1614662735875678E-2</v>
      </c>
      <c r="Z645" s="19">
        <f t="shared" si="138"/>
        <v>0</v>
      </c>
      <c r="AA645" s="21" t="s">
        <v>25</v>
      </c>
      <c r="AB645" s="28"/>
      <c r="AC645" s="18">
        <v>6.9280975740916171</v>
      </c>
      <c r="AD645" s="19">
        <v>1</v>
      </c>
      <c r="AE645" s="18">
        <v>2.6640734093381934E-3</v>
      </c>
      <c r="AF645" s="19">
        <f t="shared" si="139"/>
        <v>0</v>
      </c>
      <c r="AG645" s="21" t="s">
        <v>25</v>
      </c>
      <c r="AH645" s="28"/>
      <c r="AK645" t="str">
        <f t="shared" si="134"/>
        <v/>
      </c>
      <c r="AL645" t="str">
        <f t="shared" si="134"/>
        <v/>
      </c>
      <c r="AM645" t="str">
        <f t="shared" si="134"/>
        <v/>
      </c>
      <c r="AN645" t="str">
        <f t="shared" si="134"/>
        <v/>
      </c>
      <c r="AO645" t="str">
        <f t="shared" si="134"/>
        <v/>
      </c>
      <c r="AP645" t="str">
        <f t="shared" si="134"/>
        <v/>
      </c>
      <c r="AQ645" t="str">
        <f t="shared" si="134"/>
        <v/>
      </c>
      <c r="AR645" t="str">
        <f t="shared" si="134"/>
        <v/>
      </c>
      <c r="AS645" t="str">
        <f t="shared" si="134"/>
        <v/>
      </c>
      <c r="AT645" t="str">
        <f t="shared" si="134"/>
        <v/>
      </c>
      <c r="AU645" t="str">
        <f t="shared" si="134"/>
        <v/>
      </c>
      <c r="AV645" t="str">
        <f t="shared" si="134"/>
        <v/>
      </c>
      <c r="AW645" t="str">
        <f t="shared" si="134"/>
        <v/>
      </c>
      <c r="AX645" t="str">
        <f t="shared" si="134"/>
        <v/>
      </c>
      <c r="AZ645" s="46">
        <f>IF(ISNUMBER(VLOOKUP($B645,Stats!$A$2:$AA$19,2,FALSE))=FALSE,"",IF(ISNUMBER(W645),(W645-VLOOKUP($B645,Stats!$A$2:$AA$19,2,FALSE))/VLOOKUP($B645,Stats!$A$2:$AA$19,16,FALSE),""))</f>
        <v>0.58080141473649194</v>
      </c>
      <c r="BA645" s="46">
        <f>IF(ISNUMBER(VLOOKUP($B645,Stats!$A$2:$AA$19,2,FALSE))=FALSE,"",IF(ISNUMBER(X645),(X645-VLOOKUP($B645,Stats!$A$2:$AA$19,3,FALSE))/VLOOKUP($B645,Stats!$A$2:$AA$19,17,FALSE),""))</f>
        <v>0.93772145929647244</v>
      </c>
      <c r="BB645" s="46"/>
      <c r="BC645" s="46"/>
      <c r="BD645" s="44">
        <f t="shared" si="135"/>
        <v>0.75926143701648219</v>
      </c>
      <c r="BE645" s="46">
        <f>IF(ISNUMBER(VLOOKUP($B645,Stats!$A$2:$AA$19,2,FALSE))=FALSE,"",IF(ISNUMBER(Y645),(Y645-VLOOKUP($B645,Stats!$A$2:$AA$19,5,FALSE))/VLOOKUP($B645,Stats!$A$2:$AA$19,19,FALSE),""))</f>
        <v>-0.57671456655566045</v>
      </c>
      <c r="BF645" s="46"/>
      <c r="BG645" s="46"/>
      <c r="BH645" s="46">
        <f>IF(ISNUMBER(VLOOKUP($B645,Stats!$A$2:$AA$19,2,FALSE))=FALSE,"",IF(ISNUMBER(Z645),(Z645-VLOOKUP($B645,Stats!$A$2:$AA$19,8,FALSE))/VLOOKUP($B645,Stats!$A$2:$AA$19,22,FALSE),""))</f>
        <v>-0.5145844845400992</v>
      </c>
      <c r="BI645" s="46" t="str">
        <f>IF(ISNUMBER(VLOOKUP($B645,Stats!$A$2:$AA$19,2,FALSE))=FALSE,"",IF(ISNUMBER(#REF!),(#REF!-VLOOKUP($B645,Stats!$A$2:$AA$19,9,FALSE))/VLOOKUP($B645,Stats!$A$2:$AA$19,23,FALSE),""))</f>
        <v/>
      </c>
      <c r="BJ645" s="46" t="str">
        <f>IF(ISNUMBER(VLOOKUP($B645,Stats!$A$2:$AA$19,2,FALSE))=FALSE,"",IF(ISNUMBER(#REF!),(#REF!-VLOOKUP($B645,Stats!$A$2:$AA$19,10,FALSE))/VLOOKUP($B645,Stats!$A$2:$AA$19,24,FALSE),""))</f>
        <v/>
      </c>
      <c r="BK645" s="44">
        <f t="shared" ref="BK645:BK708" si="140">IF(ISNUMBER(AZ645),(MAX(-3,MIN(3,SUM(0,-BE645)))*$BE$1+MAX(-3,MIN(3,SUM(0,-BF645)))*$BF$1+$BG$1*MAX(-3,MIN(3,SUM(0,-BG645)))+$BH$1*MAX(-3,MIN(3,SUM(0,BH645)))+$BI$1*MAX(-3,MIN(3,SUM(0,BI645)))+$BJ$1*MAX(-3,MIN(3,SUM(0,BJ645)))),"")</f>
        <v>0.24932485122693251</v>
      </c>
      <c r="BL645" s="46" t="str">
        <f>IF(ISNUMBER(VLOOKUP($B645,Stats!$A$2:$AA$19,2,FALSE))=FALSE,"",IF(ISNUMBER(#REF!),(#REF!-VLOOKUP($B645,Stats!$A$2:$AA$19,11,FALSE))/VLOOKUP($B645,Stats!$A$2:$AA$19,25,FALSE),""))</f>
        <v/>
      </c>
      <c r="BM645" s="46" t="str">
        <f>IF(ISNUMBER(VLOOKUP($B645,Stats!$A$2:$AA$19,2,FALSE))=FALSE,"",IF(ISNUMBER(AA645),(AA645-VLOOKUP($B645,Stats!$A$2:$AA$19,12,FALSE))/VLOOKUP($B645,Stats!$A$2:$AA$19,26,FALSE),""))</f>
        <v/>
      </c>
      <c r="BN645" s="46" t="str">
        <f>IF(ISNUMBER(VLOOKUP($B645,Stats!$A$2:$AA$19,2,FALSE))=FALSE,"",IF(ISNUMBER(#REF!),(#REF!-VLOOKUP($B645,Stats!$A$2:$AA$19,13,FALSE))/VLOOKUP($B645,Stats!$A$2:$AA$19,27,FALSE),""))</f>
        <v/>
      </c>
      <c r="BO645" s="46" t="str">
        <f>IF(ISNUMBER(VLOOKUP($B645,Stats!$A$2:$AA$19,2,FALSE))=FALSE,"",IF(ISNUMBER(#REF!),(#REF!-VLOOKUP($B645,Stats!$A$2:$AA$19,14,FALSE))/VLOOKUP($B645,Stats!$A$2:$AB$19,28,FALSE),""))</f>
        <v/>
      </c>
      <c r="BP645" s="46"/>
      <c r="BQ645" s="46">
        <f>IF(ISNUMBER(VLOOKUP($B645,Stats!$A$2:$AA$19,2,FALSE))=FALSE,"",IF(ISNUMBER(BM645),BM645,(VLOOKUP($B645,Stats!$A$2:$AT$19,46,FALSE)-VLOOKUP($B645,Stats!$A$2:$AA$19,12,FALSE))/VLOOKUP($B645,Stats!$A$2:$AA$19,26,FALSE)))</f>
        <v>-0.64096278450557098</v>
      </c>
      <c r="BR645" s="51">
        <f t="shared" si="127"/>
        <v>-0.64096278450557098</v>
      </c>
      <c r="BS645" s="32" t="str">
        <f t="shared" si="136"/>
        <v>13303_201504</v>
      </c>
      <c r="BT645" s="53">
        <f t="shared" si="137"/>
        <v>0.17325464123834178</v>
      </c>
    </row>
    <row r="646" spans="1:72" x14ac:dyDescent="0.15">
      <c r="A646" s="16">
        <v>13303</v>
      </c>
      <c r="B646" s="17">
        <v>201505</v>
      </c>
      <c r="C646" s="3">
        <v>0</v>
      </c>
      <c r="D646" s="23">
        <v>-2.6099013131064552E-3</v>
      </c>
      <c r="E646" s="18">
        <v>4.5129474834871945E-3</v>
      </c>
      <c r="F646" s="24">
        <v>4</v>
      </c>
      <c r="G646" s="24">
        <v>4</v>
      </c>
      <c r="H646" s="20">
        <v>3.343978578341289E-3</v>
      </c>
      <c r="I646" s="20">
        <v>-3.9793766057028834E-3</v>
      </c>
      <c r="J646" s="24">
        <v>3</v>
      </c>
      <c r="K646" s="24">
        <v>3</v>
      </c>
      <c r="L646" s="20">
        <v>6.5896518060526432E-3</v>
      </c>
      <c r="M646" s="20">
        <v>-7.2992700729928028E-3</v>
      </c>
      <c r="N646" s="19">
        <v>1.2373000000000001</v>
      </c>
      <c r="O646" s="19">
        <v>1.0079837067209776</v>
      </c>
      <c r="P646" s="25">
        <v>42062</v>
      </c>
      <c r="Q646" s="20">
        <v>-1.3335488563808284E-2</v>
      </c>
      <c r="R646" s="25">
        <v>42067</v>
      </c>
      <c r="S646" s="25">
        <f>IF(ISNUMBER(R646),VLOOKUP(B646,Index!$B$3:$AB$18,27,FALSE),"")</f>
        <v>42069</v>
      </c>
      <c r="T646" s="25">
        <f>IF(ISNUMBER($R646),VLOOKUP($B646,Index!$B$21:$AB$36,27,FALSE),"")</f>
        <v>42069</v>
      </c>
      <c r="U646" s="25">
        <f>IF(ISNUMBER($R646),VLOOKUP($B646,Index!$B$39:$AB$54,27,FALSE),"")</f>
        <v>42069</v>
      </c>
      <c r="W646" s="18">
        <v>-9.3956447271832388E-2</v>
      </c>
      <c r="X646" s="19">
        <v>0.5</v>
      </c>
      <c r="Y646" s="18">
        <v>8.5627158051267971E-2</v>
      </c>
      <c r="Z646" s="19">
        <f t="shared" si="138"/>
        <v>2</v>
      </c>
      <c r="AA646" s="21" t="s">
        <v>25</v>
      </c>
      <c r="AB646" s="28"/>
      <c r="AC646" s="18">
        <v>8.8278139839446206E-3</v>
      </c>
      <c r="AD646" s="19">
        <v>0.25</v>
      </c>
      <c r="AE646" s="18">
        <v>7.3320101959368257E-3</v>
      </c>
      <c r="AF646" s="19">
        <f t="shared" si="139"/>
        <v>4</v>
      </c>
      <c r="AG646" s="21" t="s">
        <v>25</v>
      </c>
      <c r="AH646" s="28"/>
      <c r="AK646" t="str">
        <f t="shared" si="134"/>
        <v/>
      </c>
      <c r="AL646" t="str">
        <f t="shared" si="134"/>
        <v/>
      </c>
      <c r="AM646" t="str">
        <f t="shared" si="134"/>
        <v/>
      </c>
      <c r="AN646" t="str">
        <f t="shared" si="134"/>
        <v/>
      </c>
      <c r="AO646" t="str">
        <f t="shared" si="134"/>
        <v/>
      </c>
      <c r="AP646" t="str">
        <f t="shared" si="134"/>
        <v/>
      </c>
      <c r="AQ646" t="str">
        <f t="shared" si="134"/>
        <v/>
      </c>
      <c r="AR646" t="str">
        <f t="shared" si="134"/>
        <v/>
      </c>
      <c r="AS646" t="str">
        <f t="shared" si="134"/>
        <v/>
      </c>
      <c r="AT646" t="str">
        <f t="shared" si="134"/>
        <v/>
      </c>
      <c r="AU646" t="str">
        <f t="shared" si="134"/>
        <v/>
      </c>
      <c r="AV646" t="str">
        <f t="shared" si="134"/>
        <v/>
      </c>
      <c r="AW646" t="str">
        <f t="shared" si="134"/>
        <v/>
      </c>
      <c r="AX646" t="str">
        <f t="shared" si="134"/>
        <v/>
      </c>
      <c r="AZ646" s="46">
        <f>IF(ISNUMBER(VLOOKUP($B646,Stats!$A$2:$AA$19,2,FALSE))=FALSE,"",IF(ISNUMBER(W646),(W646-VLOOKUP($B646,Stats!$A$2:$AA$19,2,FALSE))/VLOOKUP($B646,Stats!$A$2:$AA$19,16,FALSE),""))</f>
        <v>-0.4046603066185529</v>
      </c>
      <c r="BA646" s="46">
        <f>IF(ISNUMBER(VLOOKUP($B646,Stats!$A$2:$AA$19,2,FALSE))=FALSE,"",IF(ISNUMBER(X646),(X646-VLOOKUP($B646,Stats!$A$2:$AA$19,3,FALSE))/VLOOKUP($B646,Stats!$A$2:$AA$19,17,FALSE),""))</f>
        <v>-0.52592327303600894</v>
      </c>
      <c r="BB646" s="46"/>
      <c r="BC646" s="46"/>
      <c r="BD646" s="44">
        <f t="shared" si="135"/>
        <v>-0.46529178982728092</v>
      </c>
      <c r="BE646" s="46">
        <f>IF(ISNUMBER(VLOOKUP($B646,Stats!$A$2:$AA$19,2,FALSE))=FALSE,"",IF(ISNUMBER(Y646),(Y646-VLOOKUP($B646,Stats!$A$2:$AA$19,5,FALSE))/VLOOKUP($B646,Stats!$A$2:$AA$19,19,FALSE),""))</f>
        <v>-0.74254596046919952</v>
      </c>
      <c r="BF646" s="46"/>
      <c r="BG646" s="46"/>
      <c r="BH646" s="46">
        <f>IF(ISNUMBER(VLOOKUP($B646,Stats!$A$2:$AA$19,2,FALSE))=FALSE,"",IF(ISNUMBER(Z646),(Z646-VLOOKUP($B646,Stats!$A$2:$AA$19,8,FALSE))/VLOOKUP($B646,Stats!$A$2:$AA$19,22,FALSE),""))</f>
        <v>0.2399595147516661</v>
      </c>
      <c r="BI646" s="46" t="str">
        <f>IF(ISNUMBER(VLOOKUP($B646,Stats!$A$2:$AA$19,2,FALSE))=FALSE,"",IF(ISNUMBER(#REF!),(#REF!-VLOOKUP($B646,Stats!$A$2:$AA$19,9,FALSE))/VLOOKUP($B646,Stats!$A$2:$AA$19,23,FALSE),""))</f>
        <v/>
      </c>
      <c r="BJ646" s="46" t="str">
        <f>IF(ISNUMBER(VLOOKUP($B646,Stats!$A$2:$AA$19,2,FALSE))=FALSE,"",IF(ISNUMBER(#REF!),(#REF!-VLOOKUP($B646,Stats!$A$2:$AA$19,10,FALSE))/VLOOKUP($B646,Stats!$A$2:$AA$19,24,FALSE),""))</f>
        <v/>
      </c>
      <c r="BK646" s="44">
        <f t="shared" si="140"/>
        <v>0.59177002675393942</v>
      </c>
      <c r="BL646" s="46" t="str">
        <f>IF(ISNUMBER(VLOOKUP($B646,Stats!$A$2:$AA$19,2,FALSE))=FALSE,"",IF(ISNUMBER(#REF!),(#REF!-VLOOKUP($B646,Stats!$A$2:$AA$19,11,FALSE))/VLOOKUP($B646,Stats!$A$2:$AA$19,25,FALSE),""))</f>
        <v/>
      </c>
      <c r="BM646" s="46" t="str">
        <f>IF(ISNUMBER(VLOOKUP($B646,Stats!$A$2:$AA$19,2,FALSE))=FALSE,"",IF(ISNUMBER(AA646),(AA646-VLOOKUP($B646,Stats!$A$2:$AA$19,12,FALSE))/VLOOKUP($B646,Stats!$A$2:$AA$19,26,FALSE),""))</f>
        <v/>
      </c>
      <c r="BN646" s="46" t="str">
        <f>IF(ISNUMBER(VLOOKUP($B646,Stats!$A$2:$AA$19,2,FALSE))=FALSE,"",IF(ISNUMBER(#REF!),(#REF!-VLOOKUP($B646,Stats!$A$2:$AA$19,13,FALSE))/VLOOKUP($B646,Stats!$A$2:$AA$19,27,FALSE),""))</f>
        <v/>
      </c>
      <c r="BO646" s="46" t="str">
        <f>IF(ISNUMBER(VLOOKUP($B646,Stats!$A$2:$AA$19,2,FALSE))=FALSE,"",IF(ISNUMBER(#REF!),(#REF!-VLOOKUP($B646,Stats!$A$2:$AA$19,14,FALSE))/VLOOKUP($B646,Stats!$A$2:$AB$19,28,FALSE),""))</f>
        <v/>
      </c>
      <c r="BP646" s="46"/>
      <c r="BQ646" s="46">
        <f>IF(ISNUMBER(VLOOKUP($B646,Stats!$A$2:$AA$19,2,FALSE))=FALSE,"",IF(ISNUMBER(BM646),BM646,(VLOOKUP($B646,Stats!$A$2:$AT$19,46,FALSE)-VLOOKUP($B646,Stats!$A$2:$AA$19,12,FALSE))/VLOOKUP($B646,Stats!$A$2:$AA$19,26,FALSE)))</f>
        <v>-0.36655208107354165</v>
      </c>
      <c r="BR646" s="51">
        <f t="shared" ref="BR646:BR709" si="141">IF(ISNUMBER(AZ646),MAX(-3,MIN(3,SUM(0,BQ646)))*$BM$1+$BN$1*MAX(-3,MIN(3,SUM(0,BN646)))+$BO$1*MAX(-3,MIN(3,SUM(0,BO646))),"")</f>
        <v>-0.36655208107354165</v>
      </c>
      <c r="BS646" s="32" t="str">
        <f t="shared" si="136"/>
        <v>13303_201505</v>
      </c>
      <c r="BT646" s="53">
        <f t="shared" si="137"/>
        <v>0.1886932418721991</v>
      </c>
    </row>
    <row r="647" spans="1:72" x14ac:dyDescent="0.15">
      <c r="A647" s="16">
        <v>13303</v>
      </c>
      <c r="B647" s="17">
        <v>201506</v>
      </c>
      <c r="C647" s="3">
        <v>0</v>
      </c>
      <c r="D647" s="23">
        <v>0.1087578706353749</v>
      </c>
      <c r="E647" s="18">
        <v>1.2205208542191089E-2</v>
      </c>
      <c r="F647" s="24">
        <v>9</v>
      </c>
      <c r="G647" s="24">
        <v>1</v>
      </c>
      <c r="H647" s="20">
        <v>1.1955135861141362E-2</v>
      </c>
      <c r="I647" s="20">
        <v>-3.1612998088516031E-3</v>
      </c>
      <c r="J647" s="24">
        <v>9</v>
      </c>
      <c r="K647" s="24">
        <v>1</v>
      </c>
      <c r="L647" s="20">
        <v>3.406210392902409E-2</v>
      </c>
      <c r="M647" s="20">
        <v>-3.1612998088516031E-3</v>
      </c>
      <c r="N647" s="19">
        <v>1.3602000000000001</v>
      </c>
      <c r="O647" s="19">
        <v>1.1115469477813189</v>
      </c>
      <c r="P647" s="25">
        <v>42082</v>
      </c>
      <c r="Q647" s="20">
        <v>-3.1612998088516031E-3</v>
      </c>
      <c r="R647" s="25">
        <v>42083</v>
      </c>
      <c r="S647" s="25">
        <f>IF(ISNUMBER(R647),VLOOKUP(B647,Index!$B$3:$AB$18,27,FALSE),"")</f>
        <v>42073</v>
      </c>
      <c r="T647" s="25">
        <f>IF(ISNUMBER($R647),VLOOKUP($B647,Index!$B$21:$AB$36,27,FALSE),"")</f>
        <v>42075</v>
      </c>
      <c r="U647" s="25">
        <f>IF(ISNUMBER($R647),VLOOKUP($B647,Index!$B$39:$AB$54,27,FALSE),"")</f>
        <v>42075</v>
      </c>
      <c r="W647" s="18">
        <v>3.2627361190612469</v>
      </c>
      <c r="X647" s="19">
        <v>0.9</v>
      </c>
      <c r="Y647" s="18">
        <v>0.23157754986400292</v>
      </c>
      <c r="Z647" s="19">
        <f t="shared" si="138"/>
        <v>10</v>
      </c>
      <c r="AA647" s="21">
        <v>34.402896660055497</v>
      </c>
      <c r="AB647" s="28"/>
      <c r="AC647" s="18">
        <v>10.645446982626847</v>
      </c>
      <c r="AD647" s="19">
        <v>0.81</v>
      </c>
      <c r="AE647" s="18">
        <v>5.3628161601014759E-2</v>
      </c>
      <c r="AF647" s="19">
        <f t="shared" si="139"/>
        <v>100</v>
      </c>
      <c r="AG647" s="21">
        <v>1183.5592986024576</v>
      </c>
      <c r="AH647" s="28"/>
      <c r="AK647" t="str">
        <f t="shared" si="134"/>
        <v/>
      </c>
      <c r="AL647" t="str">
        <f t="shared" si="134"/>
        <v/>
      </c>
      <c r="AM647" t="str">
        <f t="shared" si="134"/>
        <v/>
      </c>
      <c r="AN647" t="str">
        <f t="shared" si="134"/>
        <v/>
      </c>
      <c r="AO647" t="str">
        <f t="shared" si="134"/>
        <v/>
      </c>
      <c r="AP647" t="str">
        <f t="shared" si="134"/>
        <v/>
      </c>
      <c r="AQ647" t="str">
        <f t="shared" si="134"/>
        <v/>
      </c>
      <c r="AR647" t="str">
        <f t="shared" si="134"/>
        <v/>
      </c>
      <c r="AS647" t="str">
        <f t="shared" si="134"/>
        <v/>
      </c>
      <c r="AT647" t="str">
        <f t="shared" si="134"/>
        <v/>
      </c>
      <c r="AU647" t="str">
        <f t="shared" si="134"/>
        <v/>
      </c>
      <c r="AV647" t="str">
        <f t="shared" si="134"/>
        <v/>
      </c>
      <c r="AW647">
        <f t="shared" si="134"/>
        <v>34.402896660055497</v>
      </c>
      <c r="AX647" t="str">
        <f t="shared" si="134"/>
        <v/>
      </c>
      <c r="AZ647" s="46">
        <f>IF(ISNUMBER(VLOOKUP($B647,Stats!$A$2:$AA$19,2,FALSE))=FALSE,"",IF(ISNUMBER(W647),(W647-VLOOKUP($B647,Stats!$A$2:$AA$19,2,FALSE))/VLOOKUP($B647,Stats!$A$2:$AA$19,16,FALSE),""))</f>
        <v>1.0393863966028785</v>
      </c>
      <c r="BA647" s="46">
        <f>IF(ISNUMBER(VLOOKUP($B647,Stats!$A$2:$AA$19,2,FALSE))=FALSE,"",IF(ISNUMBER(X647),(X647-VLOOKUP($B647,Stats!$A$2:$AA$19,3,FALSE))/VLOOKUP($B647,Stats!$A$2:$AA$19,17,FALSE),""))</f>
        <v>0.77618004453973322</v>
      </c>
      <c r="BB647" s="46"/>
      <c r="BC647" s="46"/>
      <c r="BD647" s="44">
        <f t="shared" si="135"/>
        <v>0.90778322057130589</v>
      </c>
      <c r="BE647" s="46">
        <f>IF(ISNUMBER(VLOOKUP($B647,Stats!$A$2:$AA$19,2,FALSE))=FALSE,"",IF(ISNUMBER(Y647),(Y647-VLOOKUP($B647,Stats!$A$2:$AA$19,5,FALSE))/VLOOKUP($B647,Stats!$A$2:$AA$19,19,FALSE),""))</f>
        <v>0.93105062931678406</v>
      </c>
      <c r="BF647" s="46"/>
      <c r="BG647" s="46"/>
      <c r="BH647" s="46">
        <f>IF(ISNUMBER(VLOOKUP($B647,Stats!$A$2:$AA$19,2,FALSE))=FALSE,"",IF(ISNUMBER(Z647),(Z647-VLOOKUP($B647,Stats!$A$2:$AA$19,8,FALSE))/VLOOKUP($B647,Stats!$A$2:$AA$19,22,FALSE),""))</f>
        <v>1.9327121229589501</v>
      </c>
      <c r="BI647" s="46" t="str">
        <f>IF(ISNUMBER(VLOOKUP($B647,Stats!$A$2:$AA$19,2,FALSE))=FALSE,"",IF(ISNUMBER(#REF!),(#REF!-VLOOKUP($B647,Stats!$A$2:$AA$19,9,FALSE))/VLOOKUP($B647,Stats!$A$2:$AA$19,23,FALSE),""))</f>
        <v/>
      </c>
      <c r="BJ647" s="46" t="str">
        <f>IF(ISNUMBER(VLOOKUP($B647,Stats!$A$2:$AA$19,2,FALSE))=FALSE,"",IF(ISNUMBER(#REF!),(#REF!-VLOOKUP($B647,Stats!$A$2:$AA$19,10,FALSE))/VLOOKUP($B647,Stats!$A$2:$AA$19,24,FALSE),""))</f>
        <v/>
      </c>
      <c r="BK647" s="44">
        <f t="shared" si="140"/>
        <v>-7.1921803634063752E-2</v>
      </c>
      <c r="BL647" s="46" t="str">
        <f>IF(ISNUMBER(VLOOKUP($B647,Stats!$A$2:$AA$19,2,FALSE))=FALSE,"",IF(ISNUMBER(#REF!),(#REF!-VLOOKUP($B647,Stats!$A$2:$AA$19,11,FALSE))/VLOOKUP($B647,Stats!$A$2:$AA$19,25,FALSE),""))</f>
        <v/>
      </c>
      <c r="BM647" s="46">
        <f>IF(ISNUMBER(VLOOKUP($B647,Stats!$A$2:$AA$19,2,FALSE))=FALSE,"",IF(ISNUMBER(AA647),(AA647-VLOOKUP($B647,Stats!$A$2:$AA$19,12,FALSE))/VLOOKUP($B647,Stats!$A$2:$AA$19,26,FALSE),""))</f>
        <v>-8.3418983048316589E-2</v>
      </c>
      <c r="BN647" s="46" t="str">
        <f>IF(ISNUMBER(VLOOKUP($B647,Stats!$A$2:$AA$19,2,FALSE))=FALSE,"",IF(ISNUMBER(#REF!),(#REF!-VLOOKUP($B647,Stats!$A$2:$AA$19,13,FALSE))/VLOOKUP($B647,Stats!$A$2:$AA$19,27,FALSE),""))</f>
        <v/>
      </c>
      <c r="BO647" s="46" t="str">
        <f>IF(ISNUMBER(VLOOKUP($B647,Stats!$A$2:$AA$19,2,FALSE))=FALSE,"",IF(ISNUMBER(#REF!),(#REF!-VLOOKUP($B647,Stats!$A$2:$AA$19,14,FALSE))/VLOOKUP($B647,Stats!$A$2:$AB$19,28,FALSE),""))</f>
        <v/>
      </c>
      <c r="BP647" s="46"/>
      <c r="BQ647" s="46">
        <f>IF(ISNUMBER(VLOOKUP($B647,Stats!$A$2:$AA$19,2,FALSE))=FALSE,"",IF(ISNUMBER(BM647),BM647,(VLOOKUP($B647,Stats!$A$2:$AT$19,46,FALSE)-VLOOKUP($B647,Stats!$A$2:$AA$19,12,FALSE))/VLOOKUP($B647,Stats!$A$2:$AA$19,26,FALSE)))</f>
        <v>-8.3418983048316589E-2</v>
      </c>
      <c r="BR647" s="51">
        <f t="shared" si="141"/>
        <v>-8.3418983048316589E-2</v>
      </c>
      <c r="BS647" s="32" t="str">
        <f t="shared" si="136"/>
        <v>13303_201506</v>
      </c>
      <c r="BT647" s="53">
        <f t="shared" si="137"/>
        <v>0.12171976532415962</v>
      </c>
    </row>
    <row r="648" spans="1:72" x14ac:dyDescent="0.15">
      <c r="A648" s="16">
        <v>13303</v>
      </c>
      <c r="B648" s="17">
        <v>201507</v>
      </c>
      <c r="C648" s="3">
        <v>0</v>
      </c>
      <c r="D648" s="23">
        <v>-2.8468176119182953E-2</v>
      </c>
      <c r="E648" s="18">
        <v>6.7459458021895177E-3</v>
      </c>
      <c r="F648" s="24">
        <v>1</v>
      </c>
      <c r="G648" s="24">
        <v>4</v>
      </c>
      <c r="H648" s="20">
        <v>0</v>
      </c>
      <c r="I648" s="20">
        <v>-7.1764999374153982E-3</v>
      </c>
      <c r="J648" s="24">
        <v>1</v>
      </c>
      <c r="K648" s="24">
        <v>3</v>
      </c>
      <c r="L648" s="20">
        <v>0</v>
      </c>
      <c r="M648" s="20">
        <v>-1.7380277487692108E-2</v>
      </c>
      <c r="N648" s="19">
        <v>1.3523000000000001</v>
      </c>
      <c r="O648" s="19">
        <v>1</v>
      </c>
      <c r="P648" s="25">
        <v>42086</v>
      </c>
      <c r="Q648" s="20">
        <v>-2.5881830954669893E-2</v>
      </c>
      <c r="R648" s="25">
        <v>42090</v>
      </c>
      <c r="S648" s="25">
        <f>IF(ISNUMBER(R648),VLOOKUP(B648,Index!$B$3:$AB$18,27,FALSE),"")</f>
        <v>42088</v>
      </c>
      <c r="T648" s="25">
        <f>IF(ISNUMBER($R648),VLOOKUP($B648,Index!$B$21:$AB$36,27,FALSE),"")</f>
        <v>42089</v>
      </c>
      <c r="U648" s="25">
        <f>IF(ISNUMBER($R648),VLOOKUP($B648,Index!$B$39:$AB$54,27,FALSE),"")</f>
        <v>42089</v>
      </c>
      <c r="W648" s="18">
        <v>-2.0497086805811726</v>
      </c>
      <c r="X648" s="19">
        <v>0.2</v>
      </c>
      <c r="Y648" s="18">
        <v>0.12799532224182342</v>
      </c>
      <c r="Z648" s="19">
        <f t="shared" si="138"/>
        <v>2</v>
      </c>
      <c r="AA648" s="21" t="s">
        <v>25</v>
      </c>
      <c r="AB648" s="28"/>
      <c r="AC648" s="18">
        <v>4.2013056752498112</v>
      </c>
      <c r="AD648" s="19">
        <v>4.0000000000000008E-2</v>
      </c>
      <c r="AE648" s="18">
        <v>1.6382802515788216E-2</v>
      </c>
      <c r="AF648" s="19">
        <f t="shared" si="139"/>
        <v>4</v>
      </c>
      <c r="AG648" s="21" t="s">
        <v>25</v>
      </c>
      <c r="AH648" s="28"/>
      <c r="AK648" t="str">
        <f t="shared" si="134"/>
        <v/>
      </c>
      <c r="AL648" t="str">
        <f t="shared" si="134"/>
        <v/>
      </c>
      <c r="AM648" t="str">
        <f t="shared" si="134"/>
        <v/>
      </c>
      <c r="AN648" t="str">
        <f t="shared" si="134"/>
        <v/>
      </c>
      <c r="AO648" t="str">
        <f t="shared" si="134"/>
        <v/>
      </c>
      <c r="AP648" t="str">
        <f t="shared" si="134"/>
        <v/>
      </c>
      <c r="AQ648" t="str">
        <f t="shared" si="134"/>
        <v/>
      </c>
      <c r="AR648" t="str">
        <f t="shared" si="134"/>
        <v/>
      </c>
      <c r="AS648" t="str">
        <f t="shared" si="134"/>
        <v/>
      </c>
      <c r="AT648" t="str">
        <f t="shared" si="134"/>
        <v/>
      </c>
      <c r="AU648" t="str">
        <f t="shared" si="134"/>
        <v/>
      </c>
      <c r="AV648" t="str">
        <f t="shared" si="134"/>
        <v/>
      </c>
      <c r="AW648" t="str">
        <f t="shared" si="134"/>
        <v/>
      </c>
      <c r="AX648" t="str">
        <f t="shared" si="134"/>
        <v/>
      </c>
      <c r="AZ648" s="46">
        <f>IF(ISNUMBER(VLOOKUP($B648,Stats!$A$2:$AA$19,2,FALSE))=FALSE,"",IF(ISNUMBER(W648),(W648-VLOOKUP($B648,Stats!$A$2:$AA$19,2,FALSE))/VLOOKUP($B648,Stats!$A$2:$AA$19,16,FALSE),""))</f>
        <v>-1.7108507074759354</v>
      </c>
      <c r="BA648" s="46">
        <f>IF(ISNUMBER(VLOOKUP($B648,Stats!$A$2:$AA$19,2,FALSE))=FALSE,"",IF(ISNUMBER(X648),(X648-VLOOKUP($B648,Stats!$A$2:$AA$19,3,FALSE))/VLOOKUP($B648,Stats!$A$2:$AA$19,17,FALSE),""))</f>
        <v>-2.376106364455377</v>
      </c>
      <c r="BB648" s="46"/>
      <c r="BC648" s="46"/>
      <c r="BD648" s="44">
        <f t="shared" si="135"/>
        <v>-2.0434785359656562</v>
      </c>
      <c r="BE648" s="46">
        <f>IF(ISNUMBER(VLOOKUP($B648,Stats!$A$2:$AA$19,2,FALSE))=FALSE,"",IF(ISNUMBER(Y648),(Y648-VLOOKUP($B648,Stats!$A$2:$AA$19,5,FALSE))/VLOOKUP($B648,Stats!$A$2:$AA$19,19,FALSE),""))</f>
        <v>-0.39315958494415387</v>
      </c>
      <c r="BF648" s="46"/>
      <c r="BG648" s="46"/>
      <c r="BH648" s="46">
        <f>IF(ISNUMBER(VLOOKUP($B648,Stats!$A$2:$AA$19,2,FALSE))=FALSE,"",IF(ISNUMBER(Z648),(Z648-VLOOKUP($B648,Stats!$A$2:$AA$19,8,FALSE))/VLOOKUP($B648,Stats!$A$2:$AA$19,22,FALSE),""))</f>
        <v>1.4378520910348771</v>
      </c>
      <c r="BI648" s="46" t="str">
        <f>IF(ISNUMBER(VLOOKUP($B648,Stats!$A$2:$AA$19,2,FALSE))=FALSE,"",IF(ISNUMBER(#REF!),(#REF!-VLOOKUP($B648,Stats!$A$2:$AA$19,9,FALSE))/VLOOKUP($B648,Stats!$A$2:$AA$19,23,FALSE),""))</f>
        <v/>
      </c>
      <c r="BJ648" s="46" t="str">
        <f>IF(ISNUMBER(VLOOKUP($B648,Stats!$A$2:$AA$19,2,FALSE))=FALSE,"",IF(ISNUMBER(#REF!),(#REF!-VLOOKUP($B648,Stats!$A$2:$AA$19,10,FALSE))/VLOOKUP($B648,Stats!$A$2:$AA$19,24,FALSE),""))</f>
        <v/>
      </c>
      <c r="BK648" s="44">
        <f t="shared" si="140"/>
        <v>0.70656733677137074</v>
      </c>
      <c r="BL648" s="46" t="str">
        <f>IF(ISNUMBER(VLOOKUP($B648,Stats!$A$2:$AA$19,2,FALSE))=FALSE,"",IF(ISNUMBER(#REF!),(#REF!-VLOOKUP($B648,Stats!$A$2:$AA$19,11,FALSE))/VLOOKUP($B648,Stats!$A$2:$AA$19,25,FALSE),""))</f>
        <v/>
      </c>
      <c r="BM648" s="46" t="str">
        <f>IF(ISNUMBER(VLOOKUP($B648,Stats!$A$2:$AA$19,2,FALSE))=FALSE,"",IF(ISNUMBER(AA648),(AA648-VLOOKUP($B648,Stats!$A$2:$AA$19,12,FALSE))/VLOOKUP($B648,Stats!$A$2:$AA$19,26,FALSE),""))</f>
        <v/>
      </c>
      <c r="BN648" s="46" t="str">
        <f>IF(ISNUMBER(VLOOKUP($B648,Stats!$A$2:$AA$19,2,FALSE))=FALSE,"",IF(ISNUMBER(#REF!),(#REF!-VLOOKUP($B648,Stats!$A$2:$AA$19,13,FALSE))/VLOOKUP($B648,Stats!$A$2:$AA$19,27,FALSE),""))</f>
        <v/>
      </c>
      <c r="BO648" s="46" t="str">
        <f>IF(ISNUMBER(VLOOKUP($B648,Stats!$A$2:$AA$19,2,FALSE))=FALSE,"",IF(ISNUMBER(#REF!),(#REF!-VLOOKUP($B648,Stats!$A$2:$AA$19,14,FALSE))/VLOOKUP($B648,Stats!$A$2:$AB$19,28,FALSE),""))</f>
        <v/>
      </c>
      <c r="BP648" s="46"/>
      <c r="BQ648" s="46">
        <f>IF(ISNUMBER(VLOOKUP($B648,Stats!$A$2:$AA$19,2,FALSE))=FALSE,"",IF(ISNUMBER(BM648),BM648,(VLOOKUP($B648,Stats!$A$2:$AT$19,46,FALSE)-VLOOKUP($B648,Stats!$A$2:$AA$19,12,FALSE))/VLOOKUP($B648,Stats!$A$2:$AA$19,26,FALSE)))</f>
        <v>-0.49247029718328789</v>
      </c>
      <c r="BR648" s="51">
        <f t="shared" si="141"/>
        <v>-0.49247029718328789</v>
      </c>
      <c r="BS648" s="32" t="str">
        <f t="shared" si="136"/>
        <v>13303_201507</v>
      </c>
      <c r="BT648" s="53">
        <f t="shared" si="137"/>
        <v>-8.3249364566966425E-2</v>
      </c>
    </row>
    <row r="649" spans="1:72" x14ac:dyDescent="0.15">
      <c r="A649">
        <f>ROW()/18</f>
        <v>36.055555555555557</v>
      </c>
      <c r="S649" t="str">
        <f>IF(ISNUMBER(R649),VLOOKUP(B649,Index!$B$3:$AB$18,27,FALSE),"")</f>
        <v/>
      </c>
      <c r="T649" t="str">
        <f>IF(ISNUMBER($R649),VLOOKUP($B649,Index!$B$21:$AB$36,27,FALSE),"")</f>
        <v/>
      </c>
      <c r="U649" t="str">
        <f>IF(ISNUMBER($R649),VLOOKUP($B649,Index!$B$39:$AB$54,27,FALSE),"")</f>
        <v/>
      </c>
      <c r="Z649" t="str">
        <f t="shared" si="138"/>
        <v/>
      </c>
      <c r="AA649" t="s">
        <v>25</v>
      </c>
      <c r="AF649" t="str">
        <f t="shared" si="139"/>
        <v/>
      </c>
      <c r="AG649" t="s">
        <v>25</v>
      </c>
      <c r="AK649" t="str">
        <f t="shared" si="134"/>
        <v/>
      </c>
      <c r="AL649" t="str">
        <f t="shared" si="134"/>
        <v/>
      </c>
      <c r="AM649" t="str">
        <f t="shared" si="134"/>
        <v/>
      </c>
      <c r="AN649" t="str">
        <f t="shared" si="134"/>
        <v/>
      </c>
      <c r="AO649" t="str">
        <f t="shared" si="134"/>
        <v/>
      </c>
      <c r="AP649" t="str">
        <f t="shared" si="134"/>
        <v/>
      </c>
      <c r="AQ649" t="str">
        <f t="shared" si="134"/>
        <v/>
      </c>
      <c r="AR649" t="str">
        <f t="shared" si="134"/>
        <v/>
      </c>
      <c r="AS649" t="str">
        <f t="shared" si="134"/>
        <v/>
      </c>
      <c r="AT649" t="str">
        <f t="shared" si="134"/>
        <v/>
      </c>
      <c r="AU649" t="str">
        <f t="shared" si="134"/>
        <v/>
      </c>
      <c r="AV649" t="str">
        <f t="shared" si="134"/>
        <v/>
      </c>
      <c r="AW649" t="str">
        <f t="shared" si="134"/>
        <v/>
      </c>
      <c r="AX649" t="str">
        <f t="shared" si="134"/>
        <v/>
      </c>
      <c r="AZ649" s="46" t="str">
        <f>IF(ISNUMBER(VLOOKUP($B649,Stats!$A$2:$AA$19,2,FALSE))=FALSE,"",IF(ISNUMBER(W649),(W649-VLOOKUP($B649,Stats!$A$2:$AA$19,2,FALSE))/VLOOKUP($B649,Stats!$A$2:$AA$19,16,FALSE),""))</f>
        <v/>
      </c>
      <c r="BA649" s="46" t="str">
        <f>IF(ISNUMBER(VLOOKUP($B649,Stats!$A$2:$AA$19,2,FALSE))=FALSE,"",IF(ISNUMBER(X649),(X649-VLOOKUP($B649,Stats!$A$2:$AA$19,3,FALSE))/VLOOKUP($B649,Stats!$A$2:$AA$19,17,FALSE),""))</f>
        <v/>
      </c>
      <c r="BB649" s="46"/>
      <c r="BC649" s="46"/>
      <c r="BD649" s="44" t="str">
        <f t="shared" si="135"/>
        <v/>
      </c>
      <c r="BE649" s="46" t="str">
        <f>IF(ISNUMBER(VLOOKUP($B649,Stats!$A$2:$AA$19,2,FALSE))=FALSE,"",IF(ISNUMBER(Y649),(Y649-VLOOKUP($B649,Stats!$A$2:$AA$19,5,FALSE))/VLOOKUP($B649,Stats!$A$2:$AA$19,19,FALSE),""))</f>
        <v/>
      </c>
      <c r="BF649" s="46"/>
      <c r="BG649" s="46"/>
      <c r="BH649" s="46" t="str">
        <f>IF(ISNUMBER(VLOOKUP($B649,Stats!$A$2:$AA$19,2,FALSE))=FALSE,"",IF(ISNUMBER(Z649),(Z649-VLOOKUP($B649,Stats!$A$2:$AA$19,8,FALSE))/VLOOKUP($B649,Stats!$A$2:$AA$19,22,FALSE),""))</f>
        <v/>
      </c>
      <c r="BI649" s="46" t="str">
        <f>IF(ISNUMBER(VLOOKUP($B649,Stats!$A$2:$AA$19,2,FALSE))=FALSE,"",IF(ISNUMBER(#REF!),(#REF!-VLOOKUP($B649,Stats!$A$2:$AA$19,9,FALSE))/VLOOKUP($B649,Stats!$A$2:$AA$19,23,FALSE),""))</f>
        <v/>
      </c>
      <c r="BJ649" s="46" t="str">
        <f>IF(ISNUMBER(VLOOKUP($B649,Stats!$A$2:$AA$19,2,FALSE))=FALSE,"",IF(ISNUMBER(#REF!),(#REF!-VLOOKUP($B649,Stats!$A$2:$AA$19,10,FALSE))/VLOOKUP($B649,Stats!$A$2:$AA$19,24,FALSE),""))</f>
        <v/>
      </c>
      <c r="BK649" s="44" t="str">
        <f t="shared" si="140"/>
        <v/>
      </c>
      <c r="BL649" s="46" t="str">
        <f>IF(ISNUMBER(VLOOKUP($B649,Stats!$A$2:$AA$19,2,FALSE))=FALSE,"",IF(ISNUMBER(#REF!),(#REF!-VLOOKUP($B649,Stats!$A$2:$AA$19,11,FALSE))/VLOOKUP($B649,Stats!$A$2:$AA$19,25,FALSE),""))</f>
        <v/>
      </c>
      <c r="BM649" s="46" t="str">
        <f>IF(ISNUMBER(VLOOKUP($B649,Stats!$A$2:$AA$19,2,FALSE))=FALSE,"",IF(ISNUMBER(AA649),(AA649-VLOOKUP($B649,Stats!$A$2:$AA$19,12,FALSE))/VLOOKUP($B649,Stats!$A$2:$AA$19,26,FALSE),""))</f>
        <v/>
      </c>
      <c r="BN649" s="46" t="str">
        <f>IF(ISNUMBER(VLOOKUP($B649,Stats!$A$2:$AA$19,2,FALSE))=FALSE,"",IF(ISNUMBER(#REF!),(#REF!-VLOOKUP($B649,Stats!$A$2:$AA$19,13,FALSE))/VLOOKUP($B649,Stats!$A$2:$AA$19,27,FALSE),""))</f>
        <v/>
      </c>
      <c r="BO649" s="46" t="str">
        <f>IF(ISNUMBER(VLOOKUP($B649,Stats!$A$2:$AA$19,2,FALSE))=FALSE,"",IF(ISNUMBER(#REF!),(#REF!-VLOOKUP($B649,Stats!$A$2:$AA$19,14,FALSE))/VLOOKUP($B649,Stats!$A$2:$AB$19,28,FALSE),""))</f>
        <v/>
      </c>
      <c r="BP649" s="46"/>
      <c r="BQ649" s="46" t="str">
        <f>IF(ISNUMBER(VLOOKUP($B649,Stats!$A$2:$AA$19,2,FALSE))=FALSE,"",IF(ISNUMBER(BM649),BM649,(VLOOKUP($B649,Stats!$A$2:$AT$19,46,FALSE)-VLOOKUP($B649,Stats!$A$2:$AA$19,12,FALSE))/VLOOKUP($B649,Stats!$A$2:$AA$19,26,FALSE)))</f>
        <v/>
      </c>
      <c r="BR649" s="51" t="str">
        <f t="shared" si="141"/>
        <v/>
      </c>
      <c r="BS649" s="32" t="str">
        <f t="shared" si="136"/>
        <v/>
      </c>
      <c r="BT649" s="53" t="str">
        <f t="shared" si="137"/>
        <v/>
      </c>
    </row>
    <row r="650" spans="1:72" ht="40.5" x14ac:dyDescent="0.15">
      <c r="A650" s="1" t="s">
        <v>39</v>
      </c>
      <c r="B650" s="1" t="s">
        <v>0</v>
      </c>
      <c r="C650" s="3"/>
      <c r="D650" s="4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 t="s">
        <v>15</v>
      </c>
      <c r="J650" s="1" t="s">
        <v>16</v>
      </c>
      <c r="K650" s="1" t="s">
        <v>17</v>
      </c>
      <c r="L650" s="1" t="s">
        <v>18</v>
      </c>
      <c r="M650" s="1" t="s">
        <v>19</v>
      </c>
      <c r="N650" s="1" t="s">
        <v>20</v>
      </c>
      <c r="O650" s="1" t="s">
        <v>21</v>
      </c>
      <c r="P650" s="1" t="s">
        <v>22</v>
      </c>
      <c r="Q650" s="1" t="s">
        <v>23</v>
      </c>
      <c r="R650" s="1" t="s">
        <v>24</v>
      </c>
      <c r="S650" s="1" t="str">
        <f>IF(ISNUMBER(R650),VLOOKUP(B650,Index!$B$3:$AB$18,27,FALSE),"")</f>
        <v/>
      </c>
      <c r="T650" s="1" t="str">
        <f>IF(ISNUMBER($R650),VLOOKUP($B650,Index!$B$21:$AB$36,27,FALSE),"")</f>
        <v/>
      </c>
      <c r="U650" s="1" t="str">
        <f>IF(ISNUMBER($R650),VLOOKUP($B650,Index!$B$39:$AB$54,27,FALSE),"")</f>
        <v/>
      </c>
      <c r="W650" s="1" t="s">
        <v>1</v>
      </c>
      <c r="X650" s="1" t="s">
        <v>2</v>
      </c>
      <c r="Y650" s="1" t="s">
        <v>4</v>
      </c>
      <c r="Z650" s="1" t="str">
        <f t="shared" si="138"/>
        <v/>
      </c>
      <c r="AA650" s="1" t="s">
        <v>8</v>
      </c>
      <c r="AB650" s="27"/>
      <c r="AC650" s="1" t="s">
        <v>33</v>
      </c>
      <c r="AD650" s="1" t="s">
        <v>35</v>
      </c>
      <c r="AE650" s="1" t="s">
        <v>37</v>
      </c>
      <c r="AF650" s="1" t="str">
        <f t="shared" si="139"/>
        <v/>
      </c>
      <c r="AG650" s="1" t="s">
        <v>38</v>
      </c>
      <c r="AH650" s="27"/>
      <c r="AK650" t="str">
        <f t="shared" si="134"/>
        <v/>
      </c>
      <c r="AL650" t="str">
        <f t="shared" si="134"/>
        <v/>
      </c>
      <c r="AM650" t="str">
        <f t="shared" si="134"/>
        <v/>
      </c>
      <c r="AN650" t="str">
        <f t="shared" si="134"/>
        <v/>
      </c>
      <c r="AO650" t="str">
        <f t="shared" si="134"/>
        <v/>
      </c>
      <c r="AP650" t="str">
        <f t="shared" si="134"/>
        <v/>
      </c>
      <c r="AQ650" t="str">
        <f t="shared" si="134"/>
        <v/>
      </c>
      <c r="AR650" t="str">
        <f t="shared" si="134"/>
        <v/>
      </c>
      <c r="AS650" t="str">
        <f t="shared" si="134"/>
        <v/>
      </c>
      <c r="AT650" t="str">
        <f t="shared" si="134"/>
        <v/>
      </c>
      <c r="AU650" t="str">
        <f t="shared" si="134"/>
        <v/>
      </c>
      <c r="AV650" t="str">
        <f t="shared" si="134"/>
        <v/>
      </c>
      <c r="AW650" t="str">
        <f t="shared" si="134"/>
        <v/>
      </c>
      <c r="AX650" t="str">
        <f t="shared" si="134"/>
        <v/>
      </c>
      <c r="AZ650" s="46" t="str">
        <f>IF(ISNUMBER(VLOOKUP($B650,Stats!$A$2:$AA$19,2,FALSE))=FALSE,"",IF(ISNUMBER(W650),(W650-VLOOKUP($B650,Stats!$A$2:$AA$19,2,FALSE))/VLOOKUP($B650,Stats!$A$2:$AA$19,16,FALSE),""))</f>
        <v/>
      </c>
      <c r="BA650" s="46" t="str">
        <f>IF(ISNUMBER(VLOOKUP($B650,Stats!$A$2:$AA$19,2,FALSE))=FALSE,"",IF(ISNUMBER(X650),(X650-VLOOKUP($B650,Stats!$A$2:$AA$19,3,FALSE))/VLOOKUP($B650,Stats!$A$2:$AA$19,17,FALSE),""))</f>
        <v/>
      </c>
      <c r="BB650" s="46"/>
      <c r="BC650" s="46"/>
      <c r="BD650" s="44" t="str">
        <f t="shared" si="135"/>
        <v/>
      </c>
      <c r="BE650" s="46" t="str">
        <f>IF(ISNUMBER(VLOOKUP($B650,Stats!$A$2:$AA$19,2,FALSE))=FALSE,"",IF(ISNUMBER(Y650),(Y650-VLOOKUP($B650,Stats!$A$2:$AA$19,5,FALSE))/VLOOKUP($B650,Stats!$A$2:$AA$19,19,FALSE),""))</f>
        <v/>
      </c>
      <c r="BF650" s="46"/>
      <c r="BG650" s="46"/>
      <c r="BH650" s="46" t="str">
        <f>IF(ISNUMBER(VLOOKUP($B650,Stats!$A$2:$AA$19,2,FALSE))=FALSE,"",IF(ISNUMBER(Z650),(Z650-VLOOKUP($B650,Stats!$A$2:$AA$19,8,FALSE))/VLOOKUP($B650,Stats!$A$2:$AA$19,22,FALSE),""))</f>
        <v/>
      </c>
      <c r="BI650" s="46" t="str">
        <f>IF(ISNUMBER(VLOOKUP($B650,Stats!$A$2:$AA$19,2,FALSE))=FALSE,"",IF(ISNUMBER(#REF!),(#REF!-VLOOKUP($B650,Stats!$A$2:$AA$19,9,FALSE))/VLOOKUP($B650,Stats!$A$2:$AA$19,23,FALSE),""))</f>
        <v/>
      </c>
      <c r="BJ650" s="46" t="str">
        <f>IF(ISNUMBER(VLOOKUP($B650,Stats!$A$2:$AA$19,2,FALSE))=FALSE,"",IF(ISNUMBER(#REF!),(#REF!-VLOOKUP($B650,Stats!$A$2:$AA$19,10,FALSE))/VLOOKUP($B650,Stats!$A$2:$AA$19,24,FALSE),""))</f>
        <v/>
      </c>
      <c r="BK650" s="44" t="str">
        <f t="shared" si="140"/>
        <v/>
      </c>
      <c r="BL650" s="46" t="str">
        <f>IF(ISNUMBER(VLOOKUP($B650,Stats!$A$2:$AA$19,2,FALSE))=FALSE,"",IF(ISNUMBER(#REF!),(#REF!-VLOOKUP($B650,Stats!$A$2:$AA$19,11,FALSE))/VLOOKUP($B650,Stats!$A$2:$AA$19,25,FALSE),""))</f>
        <v/>
      </c>
      <c r="BM650" s="46" t="str">
        <f>IF(ISNUMBER(VLOOKUP($B650,Stats!$A$2:$AA$19,2,FALSE))=FALSE,"",IF(ISNUMBER(AA650),(AA650-VLOOKUP($B650,Stats!$A$2:$AA$19,12,FALSE))/VLOOKUP($B650,Stats!$A$2:$AA$19,26,FALSE),""))</f>
        <v/>
      </c>
      <c r="BN650" s="46" t="str">
        <f>IF(ISNUMBER(VLOOKUP($B650,Stats!$A$2:$AA$19,2,FALSE))=FALSE,"",IF(ISNUMBER(#REF!),(#REF!-VLOOKUP($B650,Stats!$A$2:$AA$19,13,FALSE))/VLOOKUP($B650,Stats!$A$2:$AA$19,27,FALSE),""))</f>
        <v/>
      </c>
      <c r="BO650" s="46" t="str">
        <f>IF(ISNUMBER(VLOOKUP($B650,Stats!$A$2:$AA$19,2,FALSE))=FALSE,"",IF(ISNUMBER(#REF!),(#REF!-VLOOKUP($B650,Stats!$A$2:$AA$19,14,FALSE))/VLOOKUP($B650,Stats!$A$2:$AB$19,28,FALSE),""))</f>
        <v/>
      </c>
      <c r="BP650" s="46"/>
      <c r="BQ650" s="46" t="str">
        <f>IF(ISNUMBER(VLOOKUP($B650,Stats!$A$2:$AA$19,2,FALSE))=FALSE,"",IF(ISNUMBER(BM650),BM650,(VLOOKUP($B650,Stats!$A$2:$AT$19,46,FALSE)-VLOOKUP($B650,Stats!$A$2:$AA$19,12,FALSE))/VLOOKUP($B650,Stats!$A$2:$AA$19,26,FALSE)))</f>
        <v/>
      </c>
      <c r="BR650" s="51" t="str">
        <f t="shared" si="141"/>
        <v/>
      </c>
      <c r="BS650" s="32" t="str">
        <f t="shared" si="136"/>
        <v/>
      </c>
      <c r="BT650" s="53" t="str">
        <f t="shared" si="137"/>
        <v/>
      </c>
    </row>
    <row r="651" spans="1:72" x14ac:dyDescent="0.15">
      <c r="A651" s="5">
        <v>13639</v>
      </c>
      <c r="B651" s="5" t="s">
        <v>40</v>
      </c>
      <c r="C651" s="3">
        <v>0</v>
      </c>
      <c r="D651" s="11">
        <v>0.1292585170340681</v>
      </c>
      <c r="E651" s="6">
        <v>4.9904543952684821E-3</v>
      </c>
      <c r="F651" s="12">
        <v>77</v>
      </c>
      <c r="G651" s="12">
        <v>38</v>
      </c>
      <c r="H651" s="13">
        <v>3.3422839854057359E-3</v>
      </c>
      <c r="I651" s="13">
        <v>-3.5343939349054146E-3</v>
      </c>
      <c r="J651" s="12">
        <v>9</v>
      </c>
      <c r="K651" s="12">
        <v>5</v>
      </c>
      <c r="L651" s="13">
        <v>1.8981018981019115E-2</v>
      </c>
      <c r="M651" s="13">
        <v>-2.1803766105054412E-2</v>
      </c>
      <c r="N651" s="8">
        <v>1.133</v>
      </c>
      <c r="O651" s="8">
        <v>1.1352705410821644</v>
      </c>
      <c r="P651" s="14">
        <v>42082</v>
      </c>
      <c r="Q651" s="13">
        <v>-3.8011695906432719E-2</v>
      </c>
      <c r="R651" s="14">
        <v>41983</v>
      </c>
      <c r="S651" s="14">
        <f>IF(ISNUMBER(R651),VLOOKUP(B651,Index!$B$3:$AB$18,27,FALSE),"")</f>
        <v>42041</v>
      </c>
      <c r="T651" s="14">
        <f>IF(ISNUMBER($R651),VLOOKUP($B651,Index!$B$21:$AB$36,27,FALSE),"")</f>
        <v>41996</v>
      </c>
      <c r="U651" s="14">
        <f>IF(ISNUMBER($R651),VLOOKUP($B651,Index!$B$39:$AB$54,27,FALSE),"")</f>
        <v>42003</v>
      </c>
      <c r="W651" s="6">
        <v>0.2721231937559328</v>
      </c>
      <c r="X651" s="7">
        <v>0.66956521739130437</v>
      </c>
      <c r="Y651" s="6">
        <v>9.4687214689479715E-2</v>
      </c>
      <c r="Z651" s="8" t="str">
        <f t="shared" si="138"/>
        <v/>
      </c>
      <c r="AA651" s="9">
        <v>3.4004932942808712</v>
      </c>
      <c r="AB651" s="28"/>
      <c r="AC651" s="6">
        <v>7.4051032579928941E-2</v>
      </c>
      <c r="AD651" s="7">
        <v>0.4483175803402647</v>
      </c>
      <c r="AE651" s="6">
        <v>8.9656686256516238E-3</v>
      </c>
      <c r="AF651" s="8" t="str">
        <f t="shared" si="139"/>
        <v/>
      </c>
      <c r="AG651" s="9">
        <v>11.563354644449172</v>
      </c>
      <c r="AH651" s="28"/>
      <c r="AK651" t="str">
        <f t="shared" si="134"/>
        <v/>
      </c>
      <c r="AL651" t="str">
        <f t="shared" si="134"/>
        <v/>
      </c>
      <c r="AM651" t="str">
        <f t="shared" si="134"/>
        <v/>
      </c>
      <c r="AN651" t="str">
        <f t="shared" si="134"/>
        <v/>
      </c>
      <c r="AO651" t="str">
        <f t="shared" si="134"/>
        <v/>
      </c>
      <c r="AP651" t="str">
        <f t="shared" si="134"/>
        <v/>
      </c>
      <c r="AQ651" t="str">
        <f t="shared" si="134"/>
        <v/>
      </c>
      <c r="AR651" t="str">
        <f t="shared" si="134"/>
        <v/>
      </c>
      <c r="AS651" t="str">
        <f t="shared" si="134"/>
        <v/>
      </c>
      <c r="AT651" t="str">
        <f t="shared" si="134"/>
        <v/>
      </c>
      <c r="AU651" t="str">
        <f t="shared" si="134"/>
        <v/>
      </c>
      <c r="AV651" t="str">
        <f t="shared" si="134"/>
        <v/>
      </c>
      <c r="AW651" t="str">
        <f t="shared" si="134"/>
        <v/>
      </c>
      <c r="AX651" t="str">
        <f t="shared" si="134"/>
        <v/>
      </c>
      <c r="AZ651" s="46" t="str">
        <f>IF(ISNUMBER(VLOOKUP($B651,Stats!$A$2:$AA$19,2,FALSE))=FALSE,"",IF(ISNUMBER(W651),(W651-VLOOKUP($B651,Stats!$A$2:$AA$19,2,FALSE))/VLOOKUP($B651,Stats!$A$2:$AA$19,16,FALSE),""))</f>
        <v/>
      </c>
      <c r="BA651" s="46" t="str">
        <f>IF(ISNUMBER(VLOOKUP($B651,Stats!$A$2:$AA$19,2,FALSE))=FALSE,"",IF(ISNUMBER(X651),(X651-VLOOKUP($B651,Stats!$A$2:$AA$19,3,FALSE))/VLOOKUP($B651,Stats!$A$2:$AA$19,17,FALSE),""))</f>
        <v/>
      </c>
      <c r="BB651" s="46"/>
      <c r="BC651" s="46"/>
      <c r="BD651" s="44" t="str">
        <f t="shared" si="135"/>
        <v/>
      </c>
      <c r="BE651" s="46" t="str">
        <f>IF(ISNUMBER(VLOOKUP($B651,Stats!$A$2:$AA$19,2,FALSE))=FALSE,"",IF(ISNUMBER(Y651),(Y651-VLOOKUP($B651,Stats!$A$2:$AA$19,5,FALSE))/VLOOKUP($B651,Stats!$A$2:$AA$19,19,FALSE),""))</f>
        <v/>
      </c>
      <c r="BF651" s="46"/>
      <c r="BG651" s="46"/>
      <c r="BH651" s="46" t="str">
        <f>IF(ISNUMBER(VLOOKUP($B651,Stats!$A$2:$AA$19,2,FALSE))=FALSE,"",IF(ISNUMBER(Z651),(Z651-VLOOKUP($B651,Stats!$A$2:$AA$19,8,FALSE))/VLOOKUP($B651,Stats!$A$2:$AA$19,22,FALSE),""))</f>
        <v/>
      </c>
      <c r="BI651" s="46" t="str">
        <f>IF(ISNUMBER(VLOOKUP($B651,Stats!$A$2:$AA$19,2,FALSE))=FALSE,"",IF(ISNUMBER(#REF!),(#REF!-VLOOKUP($B651,Stats!$A$2:$AA$19,9,FALSE))/VLOOKUP($B651,Stats!$A$2:$AA$19,23,FALSE),""))</f>
        <v/>
      </c>
      <c r="BJ651" s="46" t="str">
        <f>IF(ISNUMBER(VLOOKUP($B651,Stats!$A$2:$AA$19,2,FALSE))=FALSE,"",IF(ISNUMBER(#REF!),(#REF!-VLOOKUP($B651,Stats!$A$2:$AA$19,10,FALSE))/VLOOKUP($B651,Stats!$A$2:$AA$19,24,FALSE),""))</f>
        <v/>
      </c>
      <c r="BK651" s="44" t="str">
        <f t="shared" si="140"/>
        <v/>
      </c>
      <c r="BL651" s="46" t="str">
        <f>IF(ISNUMBER(VLOOKUP($B651,Stats!$A$2:$AA$19,2,FALSE))=FALSE,"",IF(ISNUMBER(#REF!),(#REF!-VLOOKUP($B651,Stats!$A$2:$AA$19,11,FALSE))/VLOOKUP($B651,Stats!$A$2:$AA$19,25,FALSE),""))</f>
        <v/>
      </c>
      <c r="BM651" s="46" t="str">
        <f>IF(ISNUMBER(VLOOKUP($B651,Stats!$A$2:$AA$19,2,FALSE))=FALSE,"",IF(ISNUMBER(AA651),(AA651-VLOOKUP($B651,Stats!$A$2:$AA$19,12,FALSE))/VLOOKUP($B651,Stats!$A$2:$AA$19,26,FALSE),""))</f>
        <v/>
      </c>
      <c r="BN651" s="46" t="str">
        <f>IF(ISNUMBER(VLOOKUP($B651,Stats!$A$2:$AA$19,2,FALSE))=FALSE,"",IF(ISNUMBER(#REF!),(#REF!-VLOOKUP($B651,Stats!$A$2:$AA$19,13,FALSE))/VLOOKUP($B651,Stats!$A$2:$AA$19,27,FALSE),""))</f>
        <v/>
      </c>
      <c r="BO651" s="46" t="str">
        <f>IF(ISNUMBER(VLOOKUP($B651,Stats!$A$2:$AA$19,2,FALSE))=FALSE,"",IF(ISNUMBER(#REF!),(#REF!-VLOOKUP($B651,Stats!$A$2:$AA$19,14,FALSE))/VLOOKUP($B651,Stats!$A$2:$AB$19,28,FALSE),""))</f>
        <v/>
      </c>
      <c r="BP651" s="46"/>
      <c r="BQ651" s="46" t="str">
        <f>IF(ISNUMBER(VLOOKUP($B651,Stats!$A$2:$AA$19,2,FALSE))=FALSE,"",IF(ISNUMBER(BM651),BM651,(VLOOKUP($B651,Stats!$A$2:$AT$19,46,FALSE)-VLOOKUP($B651,Stats!$A$2:$AA$19,12,FALSE))/VLOOKUP($B651,Stats!$A$2:$AA$19,26,FALSE)))</f>
        <v/>
      </c>
      <c r="BR651" s="51" t="str">
        <f t="shared" si="141"/>
        <v/>
      </c>
      <c r="BS651" s="32" t="str">
        <f t="shared" si="136"/>
        <v/>
      </c>
      <c r="BT651" s="53" t="str">
        <f t="shared" si="137"/>
        <v/>
      </c>
    </row>
    <row r="652" spans="1:72" x14ac:dyDescent="0.15">
      <c r="A652" s="5">
        <v>13639</v>
      </c>
      <c r="B652" s="5" t="s">
        <v>41</v>
      </c>
      <c r="C652" s="3">
        <v>0</v>
      </c>
      <c r="D652" s="11">
        <v>8.8033078575458657E-3</v>
      </c>
      <c r="E652" s="6">
        <v>3.6951784117519038E-3</v>
      </c>
      <c r="F652" s="15">
        <v>5.5</v>
      </c>
      <c r="G652" s="15">
        <v>2.7142857142857144</v>
      </c>
      <c r="H652" s="13">
        <v>3.2584384799904465E-3</v>
      </c>
      <c r="I652" s="13">
        <v>-2.6896269845188719E-3</v>
      </c>
      <c r="J652" s="12">
        <v>4.2142857142857144</v>
      </c>
      <c r="K652" s="12">
        <v>1.7857142857142858</v>
      </c>
      <c r="L652" s="13">
        <v>6.1602985518396224E-3</v>
      </c>
      <c r="M652" s="13">
        <v>-5.2641234778076362E-3</v>
      </c>
      <c r="N652" s="8">
        <v>1.0542142857142858</v>
      </c>
      <c r="O652" s="8">
        <v>1.0107855687156511</v>
      </c>
      <c r="P652" s="14"/>
      <c r="Q652" s="13">
        <v>-7.832095655903426E-3</v>
      </c>
      <c r="R652" s="14"/>
      <c r="S652" s="14" t="str">
        <f>IF(ISNUMBER(R652),VLOOKUP(B652,Index!$B$3:$AB$18,27,FALSE),"")</f>
        <v/>
      </c>
      <c r="T652" s="14" t="str">
        <f>IF(ISNUMBER($R652),VLOOKUP($B652,Index!$B$21:$AB$36,27,FALSE),"")</f>
        <v/>
      </c>
      <c r="U652" s="14" t="str">
        <f>IF(ISNUMBER($R652),VLOOKUP($B652,Index!$B$39:$AB$54,27,FALSE),"")</f>
        <v/>
      </c>
      <c r="W652" s="6">
        <v>0.322809873946655</v>
      </c>
      <c r="X652" s="8">
        <v>0.68443877551020404</v>
      </c>
      <c r="Y652" s="6">
        <v>7.0111080850917121E-2</v>
      </c>
      <c r="Z652" s="8" t="str">
        <f t="shared" si="138"/>
        <v/>
      </c>
      <c r="AA652" s="9" t="s">
        <v>25</v>
      </c>
      <c r="AB652" s="28"/>
      <c r="AC652" s="6">
        <v>0.10420621471745529</v>
      </c>
      <c r="AD652" s="8">
        <v>0.46845643742190751</v>
      </c>
      <c r="AE652" s="6">
        <v>4.915563658083837E-3</v>
      </c>
      <c r="AF652" s="8" t="str">
        <f t="shared" si="139"/>
        <v/>
      </c>
      <c r="AG652" s="9" t="s">
        <v>25</v>
      </c>
      <c r="AH652" s="28"/>
      <c r="AK652" t="str">
        <f t="shared" si="134"/>
        <v/>
      </c>
      <c r="AL652" t="str">
        <f t="shared" si="134"/>
        <v/>
      </c>
      <c r="AM652" t="str">
        <f t="shared" si="134"/>
        <v/>
      </c>
      <c r="AN652" t="str">
        <f t="shared" si="134"/>
        <v/>
      </c>
      <c r="AO652" t="str">
        <f t="shared" si="134"/>
        <v/>
      </c>
      <c r="AP652" t="str">
        <f t="shared" si="134"/>
        <v/>
      </c>
      <c r="AQ652" t="str">
        <f t="shared" si="134"/>
        <v/>
      </c>
      <c r="AR652" t="str">
        <f t="shared" si="134"/>
        <v/>
      </c>
      <c r="AS652" t="str">
        <f t="shared" si="134"/>
        <v/>
      </c>
      <c r="AT652" t="str">
        <f t="shared" si="134"/>
        <v/>
      </c>
      <c r="AU652" t="str">
        <f t="shared" si="134"/>
        <v/>
      </c>
      <c r="AV652" t="str">
        <f t="shared" si="134"/>
        <v/>
      </c>
      <c r="AW652" t="str">
        <f t="shared" si="134"/>
        <v/>
      </c>
      <c r="AX652" t="str">
        <f t="shared" si="134"/>
        <v/>
      </c>
      <c r="AZ652" s="46" t="str">
        <f>IF(ISNUMBER(VLOOKUP($B652,Stats!$A$2:$AA$19,2,FALSE))=FALSE,"",IF(ISNUMBER(W652),(W652-VLOOKUP($B652,Stats!$A$2:$AA$19,2,FALSE))/VLOOKUP($B652,Stats!$A$2:$AA$19,16,FALSE),""))</f>
        <v/>
      </c>
      <c r="BA652" s="46" t="str">
        <f>IF(ISNUMBER(VLOOKUP($B652,Stats!$A$2:$AA$19,2,FALSE))=FALSE,"",IF(ISNUMBER(X652),(X652-VLOOKUP($B652,Stats!$A$2:$AA$19,3,FALSE))/VLOOKUP($B652,Stats!$A$2:$AA$19,17,FALSE),""))</f>
        <v/>
      </c>
      <c r="BB652" s="46"/>
      <c r="BC652" s="46"/>
      <c r="BD652" s="44" t="str">
        <f t="shared" si="135"/>
        <v/>
      </c>
      <c r="BE652" s="46" t="str">
        <f>IF(ISNUMBER(VLOOKUP($B652,Stats!$A$2:$AA$19,2,FALSE))=FALSE,"",IF(ISNUMBER(Y652),(Y652-VLOOKUP($B652,Stats!$A$2:$AA$19,5,FALSE))/VLOOKUP($B652,Stats!$A$2:$AA$19,19,FALSE),""))</f>
        <v/>
      </c>
      <c r="BF652" s="46"/>
      <c r="BG652" s="46"/>
      <c r="BH652" s="46" t="str">
        <f>IF(ISNUMBER(VLOOKUP($B652,Stats!$A$2:$AA$19,2,FALSE))=FALSE,"",IF(ISNUMBER(Z652),(Z652-VLOOKUP($B652,Stats!$A$2:$AA$19,8,FALSE))/VLOOKUP($B652,Stats!$A$2:$AA$19,22,FALSE),""))</f>
        <v/>
      </c>
      <c r="BI652" s="46" t="str">
        <f>IF(ISNUMBER(VLOOKUP($B652,Stats!$A$2:$AA$19,2,FALSE))=FALSE,"",IF(ISNUMBER(#REF!),(#REF!-VLOOKUP($B652,Stats!$A$2:$AA$19,9,FALSE))/VLOOKUP($B652,Stats!$A$2:$AA$19,23,FALSE),""))</f>
        <v/>
      </c>
      <c r="BJ652" s="46" t="str">
        <f>IF(ISNUMBER(VLOOKUP($B652,Stats!$A$2:$AA$19,2,FALSE))=FALSE,"",IF(ISNUMBER(#REF!),(#REF!-VLOOKUP($B652,Stats!$A$2:$AA$19,10,FALSE))/VLOOKUP($B652,Stats!$A$2:$AA$19,24,FALSE),""))</f>
        <v/>
      </c>
      <c r="BK652" s="44" t="str">
        <f t="shared" si="140"/>
        <v/>
      </c>
      <c r="BL652" s="46" t="str">
        <f>IF(ISNUMBER(VLOOKUP($B652,Stats!$A$2:$AA$19,2,FALSE))=FALSE,"",IF(ISNUMBER(#REF!),(#REF!-VLOOKUP($B652,Stats!$A$2:$AA$19,11,FALSE))/VLOOKUP($B652,Stats!$A$2:$AA$19,25,FALSE),""))</f>
        <v/>
      </c>
      <c r="BM652" s="46" t="str">
        <f>IF(ISNUMBER(VLOOKUP($B652,Stats!$A$2:$AA$19,2,FALSE))=FALSE,"",IF(ISNUMBER(AA652),(AA652-VLOOKUP($B652,Stats!$A$2:$AA$19,12,FALSE))/VLOOKUP($B652,Stats!$A$2:$AA$19,26,FALSE),""))</f>
        <v/>
      </c>
      <c r="BN652" s="46" t="str">
        <f>IF(ISNUMBER(VLOOKUP($B652,Stats!$A$2:$AA$19,2,FALSE))=FALSE,"",IF(ISNUMBER(#REF!),(#REF!-VLOOKUP($B652,Stats!$A$2:$AA$19,13,FALSE))/VLOOKUP($B652,Stats!$A$2:$AA$19,27,FALSE),""))</f>
        <v/>
      </c>
      <c r="BO652" s="46" t="str">
        <f>IF(ISNUMBER(VLOOKUP($B652,Stats!$A$2:$AA$19,2,FALSE))=FALSE,"",IF(ISNUMBER(#REF!),(#REF!-VLOOKUP($B652,Stats!$A$2:$AA$19,14,FALSE))/VLOOKUP($B652,Stats!$A$2:$AB$19,28,FALSE),""))</f>
        <v/>
      </c>
      <c r="BP652" s="46"/>
      <c r="BQ652" s="46" t="str">
        <f>IF(ISNUMBER(VLOOKUP($B652,Stats!$A$2:$AA$19,2,FALSE))=FALSE,"",IF(ISNUMBER(BM652),BM652,(VLOOKUP($B652,Stats!$A$2:$AT$19,46,FALSE)-VLOOKUP($B652,Stats!$A$2:$AA$19,12,FALSE))/VLOOKUP($B652,Stats!$A$2:$AA$19,26,FALSE)))</f>
        <v/>
      </c>
      <c r="BR652" s="51" t="str">
        <f t="shared" si="141"/>
        <v/>
      </c>
      <c r="BS652" s="32" t="str">
        <f t="shared" si="136"/>
        <v/>
      </c>
      <c r="BT652" s="53" t="str">
        <f t="shared" si="137"/>
        <v/>
      </c>
    </row>
    <row r="653" spans="1:72" x14ac:dyDescent="0.15">
      <c r="A653" s="16">
        <v>13639</v>
      </c>
      <c r="B653" s="17">
        <v>201421</v>
      </c>
      <c r="C653" s="3">
        <v>0</v>
      </c>
      <c r="D653" s="23">
        <v>7.0140280561121759E-3</v>
      </c>
      <c r="E653" s="18">
        <v>9.8953271954165889E-4</v>
      </c>
      <c r="F653" s="24">
        <v>6</v>
      </c>
      <c r="G653" s="24">
        <v>1</v>
      </c>
      <c r="H653" s="20">
        <v>1.3318414785958115E-3</v>
      </c>
      <c r="I653" s="20">
        <v>-9.9502487562175279E-4</v>
      </c>
      <c r="J653" s="24">
        <v>6</v>
      </c>
      <c r="K653" s="24">
        <v>1</v>
      </c>
      <c r="L653" s="20">
        <v>2.0040080160319551E-3</v>
      </c>
      <c r="M653" s="20">
        <v>-9.9502487562175279E-4</v>
      </c>
      <c r="N653" s="19">
        <v>1.0049999999999999</v>
      </c>
      <c r="O653" s="19">
        <v>1.0070140280561122</v>
      </c>
      <c r="P653" s="25">
        <v>41927</v>
      </c>
      <c r="Q653" s="20">
        <v>-9.9502487562175279E-4</v>
      </c>
      <c r="R653" s="25">
        <v>41928</v>
      </c>
      <c r="S653" s="25">
        <f>IF(ISNUMBER(R653),VLOOKUP(B653,Index!$B$3:$AB$18,27,FALSE),"")</f>
        <v>41929</v>
      </c>
      <c r="T653" s="25">
        <f>IF(ISNUMBER($R653),VLOOKUP($B653,Index!$B$21:$AB$36,27,FALSE),"")</f>
        <v>41929</v>
      </c>
      <c r="U653" s="25">
        <f>IF(ISNUMBER($R653),VLOOKUP($B653,Index!$B$39:$AB$54,27,FALSE),"")</f>
        <v>41929</v>
      </c>
      <c r="W653" s="18">
        <v>0.25250501002003833</v>
      </c>
      <c r="X653" s="19">
        <v>0.8571428571428571</v>
      </c>
      <c r="Y653" s="18">
        <v>1.87750632780735E-2</v>
      </c>
      <c r="Z653" s="19">
        <f t="shared" si="138"/>
        <v>1</v>
      </c>
      <c r="AA653" s="21">
        <v>7.0490981963937127</v>
      </c>
      <c r="AB653" s="28"/>
      <c r="AC653" s="18">
        <v>6.3758780085219666E-2</v>
      </c>
      <c r="AD653" s="19">
        <v>0.73469387755102034</v>
      </c>
      <c r="AE653" s="18">
        <v>3.5250300109566403E-4</v>
      </c>
      <c r="AF653" s="19">
        <f t="shared" si="139"/>
        <v>1</v>
      </c>
      <c r="AG653" s="21">
        <v>49.689785382401091</v>
      </c>
      <c r="AH653" s="28"/>
      <c r="AK653">
        <f t="shared" ref="AK653:AX662" si="142">IF($B653=AK$2,$AA653,"")</f>
        <v>7.0490981963937127</v>
      </c>
      <c r="AL653" t="str">
        <f t="shared" si="142"/>
        <v/>
      </c>
      <c r="AM653" t="str">
        <f t="shared" si="142"/>
        <v/>
      </c>
      <c r="AN653" t="str">
        <f t="shared" si="142"/>
        <v/>
      </c>
      <c r="AO653" t="str">
        <f t="shared" si="142"/>
        <v/>
      </c>
      <c r="AP653" t="str">
        <f t="shared" si="142"/>
        <v/>
      </c>
      <c r="AQ653" t="str">
        <f t="shared" si="142"/>
        <v/>
      </c>
      <c r="AR653" t="str">
        <f t="shared" si="142"/>
        <v/>
      </c>
      <c r="AS653" t="str">
        <f t="shared" si="142"/>
        <v/>
      </c>
      <c r="AT653" t="str">
        <f t="shared" si="142"/>
        <v/>
      </c>
      <c r="AU653" t="str">
        <f t="shared" si="142"/>
        <v/>
      </c>
      <c r="AV653" t="str">
        <f t="shared" si="142"/>
        <v/>
      </c>
      <c r="AW653" t="str">
        <f t="shared" si="142"/>
        <v/>
      </c>
      <c r="AX653" t="str">
        <f t="shared" si="142"/>
        <v/>
      </c>
      <c r="AZ653" s="46">
        <f>IF(ISNUMBER(VLOOKUP($B653,Stats!$A$2:$AA$19,2,FALSE))=FALSE,"",IF(ISNUMBER(W653),(W653-VLOOKUP($B653,Stats!$A$2:$AA$19,2,FALSE))/VLOOKUP($B653,Stats!$A$2:$AA$19,16,FALSE),""))</f>
        <v>0.98839586712257588</v>
      </c>
      <c r="BA653" s="46">
        <f>IF(ISNUMBER(VLOOKUP($B653,Stats!$A$2:$AA$19,2,FALSE))=FALSE,"",IF(ISNUMBER(X653),(X653-VLOOKUP($B653,Stats!$A$2:$AA$19,3,FALSE))/VLOOKUP($B653,Stats!$A$2:$AA$19,17,FALSE),""))</f>
        <v>1.6157643295583308</v>
      </c>
      <c r="BB653" s="46"/>
      <c r="BC653" s="46"/>
      <c r="BD653" s="44">
        <f t="shared" si="135"/>
        <v>1.3020800983404532</v>
      </c>
      <c r="BE653" s="46">
        <f>IF(ISNUMBER(VLOOKUP($B653,Stats!$A$2:$AA$19,2,FALSE))=FALSE,"",IF(ISNUMBER(Y653),(Y653-VLOOKUP($B653,Stats!$A$2:$AA$19,5,FALSE))/VLOOKUP($B653,Stats!$A$2:$AA$19,19,FALSE),""))</f>
        <v>-1.0177215127141706</v>
      </c>
      <c r="BF653" s="46"/>
      <c r="BG653" s="46"/>
      <c r="BH653" s="46">
        <f>IF(ISNUMBER(VLOOKUP($B653,Stats!$A$2:$AA$19,2,FALSE))=FALSE,"",IF(ISNUMBER(Z653),(Z653-VLOOKUP($B653,Stats!$A$2:$AA$19,8,FALSE))/VLOOKUP($B653,Stats!$A$2:$AA$19,22,FALSE),""))</f>
        <v>-0.11578842912173706</v>
      </c>
      <c r="BI653" s="46" t="str">
        <f>IF(ISNUMBER(VLOOKUP($B653,Stats!$A$2:$AA$19,2,FALSE))=FALSE,"",IF(ISNUMBER(#REF!),(#REF!-VLOOKUP($B653,Stats!$A$2:$AA$19,9,FALSE))/VLOOKUP($B653,Stats!$A$2:$AA$19,23,FALSE),""))</f>
        <v/>
      </c>
      <c r="BJ653" s="46" t="str">
        <f>IF(ISNUMBER(VLOOKUP($B653,Stats!$A$2:$AA$19,2,FALSE))=FALSE,"",IF(ISNUMBER(#REF!),(#REF!-VLOOKUP($B653,Stats!$A$2:$AA$19,10,FALSE))/VLOOKUP($B653,Stats!$A$2:$AA$19,24,FALSE),""))</f>
        <v/>
      </c>
      <c r="BK653" s="44">
        <f t="shared" si="140"/>
        <v>0.67766853016339823</v>
      </c>
      <c r="BL653" s="46" t="str">
        <f>IF(ISNUMBER(VLOOKUP($B653,Stats!$A$2:$AA$19,2,FALSE))=FALSE,"",IF(ISNUMBER(#REF!),(#REF!-VLOOKUP($B653,Stats!$A$2:$AA$19,11,FALSE))/VLOOKUP($B653,Stats!$A$2:$AA$19,25,FALSE),""))</f>
        <v/>
      </c>
      <c r="BM653" s="46">
        <f>IF(ISNUMBER(VLOOKUP($B653,Stats!$A$2:$AA$19,2,FALSE))=FALSE,"",IF(ISNUMBER(AA653),(AA653-VLOOKUP($B653,Stats!$A$2:$AA$19,12,FALSE))/VLOOKUP($B653,Stats!$A$2:$AA$19,26,FALSE),""))</f>
        <v>0.1976268479954926</v>
      </c>
      <c r="BN653" s="46" t="str">
        <f>IF(ISNUMBER(VLOOKUP($B653,Stats!$A$2:$AA$19,2,FALSE))=FALSE,"",IF(ISNUMBER(#REF!),(#REF!-VLOOKUP($B653,Stats!$A$2:$AA$19,13,FALSE))/VLOOKUP($B653,Stats!$A$2:$AA$19,27,FALSE),""))</f>
        <v/>
      </c>
      <c r="BO653" s="46" t="str">
        <f>IF(ISNUMBER(VLOOKUP($B653,Stats!$A$2:$AA$19,2,FALSE))=FALSE,"",IF(ISNUMBER(#REF!),(#REF!-VLOOKUP($B653,Stats!$A$2:$AA$19,14,FALSE))/VLOOKUP($B653,Stats!$A$2:$AB$19,28,FALSE),""))</f>
        <v/>
      </c>
      <c r="BP653" s="46"/>
      <c r="BQ653" s="46">
        <f>IF(ISNUMBER(VLOOKUP($B653,Stats!$A$2:$AA$19,2,FALSE))=FALSE,"",IF(ISNUMBER(BM653),BM653,(VLOOKUP($B653,Stats!$A$2:$AT$19,46,FALSE)-VLOOKUP($B653,Stats!$A$2:$AA$19,12,FALSE))/VLOOKUP($B653,Stats!$A$2:$AA$19,26,FALSE)))</f>
        <v>0.1976268479954926</v>
      </c>
      <c r="BR653" s="51">
        <f t="shared" si="141"/>
        <v>0.1976268479954926</v>
      </c>
      <c r="BS653" s="32" t="str">
        <f t="shared" si="136"/>
        <v>13639_201421</v>
      </c>
      <c r="BT653" s="53">
        <f t="shared" si="137"/>
        <v>0.70654250736522806</v>
      </c>
    </row>
    <row r="654" spans="1:72" x14ac:dyDescent="0.15">
      <c r="A654" s="16">
        <v>13639</v>
      </c>
      <c r="B654" s="17">
        <v>201422</v>
      </c>
      <c r="C654" s="3">
        <v>0</v>
      </c>
      <c r="D654" s="23">
        <v>5.9701492537314049E-3</v>
      </c>
      <c r="E654" s="18">
        <v>1.7017964568016633E-3</v>
      </c>
      <c r="F654" s="24">
        <v>8</v>
      </c>
      <c r="G654" s="24">
        <v>2</v>
      </c>
      <c r="H654" s="20">
        <v>1.24242477351727E-3</v>
      </c>
      <c r="I654" s="20">
        <v>-1.9860992773517716E-3</v>
      </c>
      <c r="J654" s="24">
        <v>6</v>
      </c>
      <c r="K654" s="24">
        <v>2</v>
      </c>
      <c r="L654" s="20">
        <v>2.9850746268658135E-3</v>
      </c>
      <c r="M654" s="20">
        <v>-1.9880715705765661E-3</v>
      </c>
      <c r="N654" s="19">
        <v>1.0109999999999999</v>
      </c>
      <c r="O654" s="19">
        <v>1.0029761904761905</v>
      </c>
      <c r="P654" s="25">
        <v>41942</v>
      </c>
      <c r="Q654" s="20">
        <v>-3.9682539682539542E-3</v>
      </c>
      <c r="R654" s="25">
        <v>41935</v>
      </c>
      <c r="S654" s="25">
        <f>IF(ISNUMBER(R654),VLOOKUP(B654,Index!$B$3:$AB$18,27,FALSE),"")</f>
        <v>41939</v>
      </c>
      <c r="T654" s="25">
        <f>IF(ISNUMBER($R654),VLOOKUP($B654,Index!$B$21:$AB$36,27,FALSE),"")</f>
        <v>41935</v>
      </c>
      <c r="U654" s="25">
        <f>IF(ISNUMBER($R654),VLOOKUP($B654,Index!$B$39:$AB$54,27,FALSE),"")</f>
        <v>41936</v>
      </c>
      <c r="W654" s="18">
        <v>0.17910447761194215</v>
      </c>
      <c r="X654" s="19">
        <v>0.8</v>
      </c>
      <c r="Y654" s="18">
        <v>3.2289317504985614E-2</v>
      </c>
      <c r="Z654" s="19">
        <f t="shared" si="138"/>
        <v>4</v>
      </c>
      <c r="AA654" s="21">
        <v>1.5044776119403194</v>
      </c>
      <c r="AB654" s="28"/>
      <c r="AC654" s="18">
        <v>3.2078413900646689E-2</v>
      </c>
      <c r="AD654" s="19">
        <v>0.64000000000000012</v>
      </c>
      <c r="AE654" s="18">
        <v>1.0426000249377705E-3</v>
      </c>
      <c r="AF654" s="19">
        <f t="shared" si="139"/>
        <v>16</v>
      </c>
      <c r="AG654" s="21">
        <v>2.263452884829646</v>
      </c>
      <c r="AH654" s="28"/>
      <c r="AK654" t="str">
        <f t="shared" si="142"/>
        <v/>
      </c>
      <c r="AL654">
        <f t="shared" si="142"/>
        <v>1.5044776119403194</v>
      </c>
      <c r="AM654" t="str">
        <f t="shared" si="142"/>
        <v/>
      </c>
      <c r="AN654" t="str">
        <f t="shared" si="142"/>
        <v/>
      </c>
      <c r="AO654" t="str">
        <f t="shared" si="142"/>
        <v/>
      </c>
      <c r="AP654" t="str">
        <f t="shared" si="142"/>
        <v/>
      </c>
      <c r="AQ654" t="str">
        <f t="shared" si="142"/>
        <v/>
      </c>
      <c r="AR654" t="str">
        <f t="shared" si="142"/>
        <v/>
      </c>
      <c r="AS654" t="str">
        <f t="shared" si="142"/>
        <v/>
      </c>
      <c r="AT654" t="str">
        <f t="shared" si="142"/>
        <v/>
      </c>
      <c r="AU654" t="str">
        <f t="shared" si="142"/>
        <v/>
      </c>
      <c r="AV654" t="str">
        <f t="shared" si="142"/>
        <v/>
      </c>
      <c r="AW654" t="str">
        <f t="shared" si="142"/>
        <v/>
      </c>
      <c r="AX654" t="str">
        <f t="shared" si="142"/>
        <v/>
      </c>
      <c r="AZ654" s="46">
        <f>IF(ISNUMBER(VLOOKUP($B654,Stats!$A$2:$AA$19,2,FALSE))=FALSE,"",IF(ISNUMBER(W654),(W654-VLOOKUP($B654,Stats!$A$2:$AA$19,2,FALSE))/VLOOKUP($B654,Stats!$A$2:$AA$19,16,FALSE),""))</f>
        <v>-0.52964510556537381</v>
      </c>
      <c r="BA654" s="46">
        <f>IF(ISNUMBER(VLOOKUP($B654,Stats!$A$2:$AA$19,2,FALSE))=FALSE,"",IF(ISNUMBER(X654),(X654-VLOOKUP($B654,Stats!$A$2:$AA$19,3,FALSE))/VLOOKUP($B654,Stats!$A$2:$AA$19,17,FALSE),""))</f>
        <v>1.1714674103671339</v>
      </c>
      <c r="BB654" s="46"/>
      <c r="BC654" s="46"/>
      <c r="BD654" s="44">
        <f t="shared" si="135"/>
        <v>0.32091115240088003</v>
      </c>
      <c r="BE654" s="46">
        <f>IF(ISNUMBER(VLOOKUP($B654,Stats!$A$2:$AA$19,2,FALSE))=FALSE,"",IF(ISNUMBER(Y654),(Y654-VLOOKUP($B654,Stats!$A$2:$AA$19,5,FALSE))/VLOOKUP($B654,Stats!$A$2:$AA$19,19,FALSE),""))</f>
        <v>-1.0494929187272222</v>
      </c>
      <c r="BF654" s="46"/>
      <c r="BG654" s="46"/>
      <c r="BH654" s="46">
        <f>IF(ISNUMBER(VLOOKUP($B654,Stats!$A$2:$AA$19,2,FALSE))=FALSE,"",IF(ISNUMBER(Z654),(Z654-VLOOKUP($B654,Stats!$A$2:$AA$19,8,FALSE))/VLOOKUP($B654,Stats!$A$2:$AA$19,22,FALSE),""))</f>
        <v>0.66359770503354598</v>
      </c>
      <c r="BI654" s="46" t="str">
        <f>IF(ISNUMBER(VLOOKUP($B654,Stats!$A$2:$AA$19,2,FALSE))=FALSE,"",IF(ISNUMBER(#REF!),(#REF!-VLOOKUP($B654,Stats!$A$2:$AA$19,9,FALSE))/VLOOKUP($B654,Stats!$A$2:$AA$19,23,FALSE),""))</f>
        <v/>
      </c>
      <c r="BJ654" s="46" t="str">
        <f>IF(ISNUMBER(VLOOKUP($B654,Stats!$A$2:$AA$19,2,FALSE))=FALSE,"",IF(ISNUMBER(#REF!),(#REF!-VLOOKUP($B654,Stats!$A$2:$AA$19,10,FALSE))/VLOOKUP($B654,Stats!$A$2:$AA$19,24,FALSE),""))</f>
        <v/>
      </c>
      <c r="BK654" s="44">
        <f t="shared" si="140"/>
        <v>0.93372435461911918</v>
      </c>
      <c r="BL654" s="46" t="str">
        <f>IF(ISNUMBER(VLOOKUP($B654,Stats!$A$2:$AA$19,2,FALSE))=FALSE,"",IF(ISNUMBER(#REF!),(#REF!-VLOOKUP($B654,Stats!$A$2:$AA$19,11,FALSE))/VLOOKUP($B654,Stats!$A$2:$AA$19,25,FALSE),""))</f>
        <v/>
      </c>
      <c r="BM654" s="46">
        <f>IF(ISNUMBER(VLOOKUP($B654,Stats!$A$2:$AA$19,2,FALSE))=FALSE,"",IF(ISNUMBER(AA654),(AA654-VLOOKUP($B654,Stats!$A$2:$AA$19,12,FALSE))/VLOOKUP($B654,Stats!$A$2:$AA$19,26,FALSE),""))</f>
        <v>-0.28611245770047899</v>
      </c>
      <c r="BN654" s="46" t="str">
        <f>IF(ISNUMBER(VLOOKUP($B654,Stats!$A$2:$AA$19,2,FALSE))=FALSE,"",IF(ISNUMBER(#REF!),(#REF!-VLOOKUP($B654,Stats!$A$2:$AA$19,13,FALSE))/VLOOKUP($B654,Stats!$A$2:$AA$19,27,FALSE),""))</f>
        <v/>
      </c>
      <c r="BO654" s="46" t="str">
        <f>IF(ISNUMBER(VLOOKUP($B654,Stats!$A$2:$AA$19,2,FALSE))=FALSE,"",IF(ISNUMBER(#REF!),(#REF!-VLOOKUP($B654,Stats!$A$2:$AA$19,14,FALSE))/VLOOKUP($B654,Stats!$A$2:$AB$19,28,FALSE),""))</f>
        <v/>
      </c>
      <c r="BP654" s="46"/>
      <c r="BQ654" s="46">
        <f>IF(ISNUMBER(VLOOKUP($B654,Stats!$A$2:$AA$19,2,FALSE))=FALSE,"",IF(ISNUMBER(BM654),BM654,(VLOOKUP($B654,Stats!$A$2:$AT$19,46,FALSE)-VLOOKUP($B654,Stats!$A$2:$AA$19,12,FALSE))/VLOOKUP($B654,Stats!$A$2:$AA$19,26,FALSE)))</f>
        <v>-0.28611245770047899</v>
      </c>
      <c r="BR654" s="51">
        <f t="shared" si="141"/>
        <v>-0.28611245770047899</v>
      </c>
      <c r="BS654" s="32" t="str">
        <f t="shared" si="136"/>
        <v>13639_201422</v>
      </c>
      <c r="BT654" s="53">
        <f t="shared" si="137"/>
        <v>0.56719435171155164</v>
      </c>
    </row>
    <row r="655" spans="1:72" x14ac:dyDescent="0.15">
      <c r="A655" s="16">
        <v>13639</v>
      </c>
      <c r="B655" s="17">
        <v>201423</v>
      </c>
      <c r="C655" s="3">
        <v>0</v>
      </c>
      <c r="D655" s="23">
        <v>5.9347181008901906E-3</v>
      </c>
      <c r="E655" s="18">
        <v>1.8102136832432406E-3</v>
      </c>
      <c r="F655" s="24">
        <v>7</v>
      </c>
      <c r="G655" s="24">
        <v>3</v>
      </c>
      <c r="H655" s="20">
        <v>1.5496017246601529E-3</v>
      </c>
      <c r="I655" s="20">
        <v>-1.6378480147995662E-3</v>
      </c>
      <c r="J655" s="24">
        <v>5</v>
      </c>
      <c r="K655" s="24">
        <v>2</v>
      </c>
      <c r="L655" s="20">
        <v>2.9644268774702276E-3</v>
      </c>
      <c r="M655" s="20">
        <v>-1.9704433497537144E-3</v>
      </c>
      <c r="N655" s="19">
        <v>1.02</v>
      </c>
      <c r="O655" s="19">
        <v>1.0079051383399209</v>
      </c>
      <c r="P655" s="25">
        <v>41954</v>
      </c>
      <c r="Q655" s="20">
        <v>-2.9411764705883359E-3</v>
      </c>
      <c r="R655" s="25">
        <v>41957</v>
      </c>
      <c r="S655" s="25">
        <f>IF(ISNUMBER(R655),VLOOKUP(B655,Index!$B$3:$AB$18,27,FALSE),"")</f>
        <v>41956</v>
      </c>
      <c r="T655" s="25">
        <f>IF(ISNUMBER($R655),VLOOKUP($B655,Index!$B$21:$AB$36,27,FALSE),"")</f>
        <v>41954</v>
      </c>
      <c r="U655" s="25">
        <f>IF(ISNUMBER($R655),VLOOKUP($B655,Index!$B$39:$AB$54,27,FALSE),"")</f>
        <v>41957</v>
      </c>
      <c r="W655" s="18">
        <v>0.17804154302670572</v>
      </c>
      <c r="X655" s="19">
        <v>0.7</v>
      </c>
      <c r="Y655" s="18">
        <v>3.4346389743907316E-2</v>
      </c>
      <c r="Z655" s="19">
        <f t="shared" si="138"/>
        <v>1</v>
      </c>
      <c r="AA655" s="21">
        <v>2.017804154302596</v>
      </c>
      <c r="AB655" s="28"/>
      <c r="AC655" s="18">
        <v>3.1698791043330302E-2</v>
      </c>
      <c r="AD655" s="19">
        <v>0.48999999999999994</v>
      </c>
      <c r="AE655" s="18">
        <v>1.1796744884403816E-3</v>
      </c>
      <c r="AF655" s="19">
        <f t="shared" si="139"/>
        <v>1</v>
      </c>
      <c r="AG655" s="21">
        <v>4.0715336051208144</v>
      </c>
      <c r="AH655" s="28"/>
      <c r="AK655" t="str">
        <f t="shared" si="142"/>
        <v/>
      </c>
      <c r="AL655" t="str">
        <f t="shared" si="142"/>
        <v/>
      </c>
      <c r="AM655">
        <f t="shared" si="142"/>
        <v>2.017804154302596</v>
      </c>
      <c r="AN655" t="str">
        <f t="shared" si="142"/>
        <v/>
      </c>
      <c r="AO655" t="str">
        <f t="shared" si="142"/>
        <v/>
      </c>
      <c r="AP655" t="str">
        <f t="shared" si="142"/>
        <v/>
      </c>
      <c r="AQ655" t="str">
        <f t="shared" si="142"/>
        <v/>
      </c>
      <c r="AR655" t="str">
        <f t="shared" si="142"/>
        <v/>
      </c>
      <c r="AS655" t="str">
        <f t="shared" si="142"/>
        <v/>
      </c>
      <c r="AT655" t="str">
        <f t="shared" si="142"/>
        <v/>
      </c>
      <c r="AU655" t="str">
        <f t="shared" si="142"/>
        <v/>
      </c>
      <c r="AV655" t="str">
        <f t="shared" si="142"/>
        <v/>
      </c>
      <c r="AW655" t="str">
        <f t="shared" si="142"/>
        <v/>
      </c>
      <c r="AX655" t="str">
        <f t="shared" si="142"/>
        <v/>
      </c>
      <c r="AZ655" s="46">
        <f>IF(ISNUMBER(VLOOKUP($B655,Stats!$A$2:$AA$19,2,FALSE))=FALSE,"",IF(ISNUMBER(W655),(W655-VLOOKUP($B655,Stats!$A$2:$AA$19,2,FALSE))/VLOOKUP($B655,Stats!$A$2:$AA$19,16,FALSE),""))</f>
        <v>0.27219156068322325</v>
      </c>
      <c r="BA655" s="46">
        <f>IF(ISNUMBER(VLOOKUP($B655,Stats!$A$2:$AA$19,2,FALSE))=FALSE,"",IF(ISNUMBER(X655),(X655-VLOOKUP($B655,Stats!$A$2:$AA$19,3,FALSE))/VLOOKUP($B655,Stats!$A$2:$AA$19,17,FALSE),""))</f>
        <v>1.1113184735957777</v>
      </c>
      <c r="BB655" s="46"/>
      <c r="BC655" s="46"/>
      <c r="BD655" s="44">
        <f t="shared" si="135"/>
        <v>0.69175501713950049</v>
      </c>
      <c r="BE655" s="46">
        <f>IF(ISNUMBER(VLOOKUP($B655,Stats!$A$2:$AA$19,2,FALSE))=FALSE,"",IF(ISNUMBER(Y655),(Y655-VLOOKUP($B655,Stats!$A$2:$AA$19,5,FALSE))/VLOOKUP($B655,Stats!$A$2:$AA$19,19,FALSE),""))</f>
        <v>-1.0697393090585967</v>
      </c>
      <c r="BF655" s="46"/>
      <c r="BG655" s="46"/>
      <c r="BH655" s="46">
        <f>IF(ISNUMBER(VLOOKUP($B655,Stats!$A$2:$AA$19,2,FALSE))=FALSE,"",IF(ISNUMBER(Z655),(Z655-VLOOKUP($B655,Stats!$A$2:$AA$19,8,FALSE))/VLOOKUP($B655,Stats!$A$2:$AA$19,22,FALSE),""))</f>
        <v>-0.39509019437688425</v>
      </c>
      <c r="BI655" s="46" t="str">
        <f>IF(ISNUMBER(VLOOKUP($B655,Stats!$A$2:$AA$19,2,FALSE))=FALSE,"",IF(ISNUMBER(#REF!),(#REF!-VLOOKUP($B655,Stats!$A$2:$AA$19,9,FALSE))/VLOOKUP($B655,Stats!$A$2:$AA$19,23,FALSE),""))</f>
        <v/>
      </c>
      <c r="BJ655" s="46" t="str">
        <f>IF(ISNUMBER(VLOOKUP($B655,Stats!$A$2:$AA$19,2,FALSE))=FALSE,"",IF(ISNUMBER(#REF!),(#REF!-VLOOKUP($B655,Stats!$A$2:$AA$19,10,FALSE))/VLOOKUP($B655,Stats!$A$2:$AA$19,24,FALSE),""))</f>
        <v/>
      </c>
      <c r="BK655" s="44">
        <f t="shared" si="140"/>
        <v>0.63029045802795236</v>
      </c>
      <c r="BL655" s="46" t="str">
        <f>IF(ISNUMBER(VLOOKUP($B655,Stats!$A$2:$AA$19,2,FALSE))=FALSE,"",IF(ISNUMBER(#REF!),(#REF!-VLOOKUP($B655,Stats!$A$2:$AA$19,11,FALSE))/VLOOKUP($B655,Stats!$A$2:$AA$19,25,FALSE),""))</f>
        <v/>
      </c>
      <c r="BM655" s="46">
        <f>IF(ISNUMBER(VLOOKUP($B655,Stats!$A$2:$AA$19,2,FALSE))=FALSE,"",IF(ISNUMBER(AA655),(AA655-VLOOKUP($B655,Stats!$A$2:$AA$19,12,FALSE))/VLOOKUP($B655,Stats!$A$2:$AA$19,26,FALSE),""))</f>
        <v>-0.36628114401445228</v>
      </c>
      <c r="BN655" s="46" t="str">
        <f>IF(ISNUMBER(VLOOKUP($B655,Stats!$A$2:$AA$19,2,FALSE))=FALSE,"",IF(ISNUMBER(#REF!),(#REF!-VLOOKUP($B655,Stats!$A$2:$AA$19,13,FALSE))/VLOOKUP($B655,Stats!$A$2:$AA$19,27,FALSE),""))</f>
        <v/>
      </c>
      <c r="BO655" s="46" t="str">
        <f>IF(ISNUMBER(VLOOKUP($B655,Stats!$A$2:$AA$19,2,FALSE))=FALSE,"",IF(ISNUMBER(#REF!),(#REF!-VLOOKUP($B655,Stats!$A$2:$AA$19,14,FALSE))/VLOOKUP($B655,Stats!$A$2:$AB$19,28,FALSE),""))</f>
        <v/>
      </c>
      <c r="BP655" s="46"/>
      <c r="BQ655" s="46">
        <f>IF(ISNUMBER(VLOOKUP($B655,Stats!$A$2:$AA$19,2,FALSE))=FALSE,"",IF(ISNUMBER(BM655),BM655,(VLOOKUP($B655,Stats!$A$2:$AT$19,46,FALSE)-VLOOKUP($B655,Stats!$A$2:$AA$19,12,FALSE))/VLOOKUP($B655,Stats!$A$2:$AA$19,26,FALSE)))</f>
        <v>-0.36628114401445228</v>
      </c>
      <c r="BR655" s="51">
        <f t="shared" si="141"/>
        <v>-0.36628114401445228</v>
      </c>
      <c r="BS655" s="32" t="str">
        <f t="shared" si="136"/>
        <v>13639_201423</v>
      </c>
      <c r="BT655" s="53">
        <f t="shared" si="137"/>
        <v>0.44326904944178108</v>
      </c>
    </row>
    <row r="656" spans="1:72" x14ac:dyDescent="0.15">
      <c r="A656" s="16">
        <v>13639</v>
      </c>
      <c r="B656" s="17">
        <v>201424</v>
      </c>
      <c r="C656" s="3">
        <v>0</v>
      </c>
      <c r="D656" s="23">
        <v>6.8829891838741997E-3</v>
      </c>
      <c r="E656" s="18">
        <v>2.0690392874143783E-3</v>
      </c>
      <c r="F656" s="24">
        <v>6</v>
      </c>
      <c r="G656" s="24">
        <v>4</v>
      </c>
      <c r="H656" s="20">
        <v>2.1269228596300094E-3</v>
      </c>
      <c r="I656" s="20">
        <v>-1.4701311301637821E-3</v>
      </c>
      <c r="J656" s="24">
        <v>3</v>
      </c>
      <c r="K656" s="24">
        <v>2</v>
      </c>
      <c r="L656" s="20">
        <v>3.9138943248533398E-3</v>
      </c>
      <c r="M656" s="20">
        <v>-1.9646365422396617E-3</v>
      </c>
      <c r="N656" s="19">
        <v>1.026</v>
      </c>
      <c r="O656" s="19">
        <v>1.0078585461689586</v>
      </c>
      <c r="P656" s="25">
        <v>41970</v>
      </c>
      <c r="Q656" s="20">
        <v>-2.9469548133596035E-3</v>
      </c>
      <c r="R656" s="25">
        <v>41962</v>
      </c>
      <c r="S656" s="25">
        <f>IF(ISNUMBER(R656),VLOOKUP(B656,Index!$B$3:$AB$18,27,FALSE),"")</f>
        <v>41963</v>
      </c>
      <c r="T656" s="25">
        <f>IF(ISNUMBER($R656),VLOOKUP($B656,Index!$B$21:$AB$36,27,FALSE),"")</f>
        <v>41963</v>
      </c>
      <c r="U656" s="25">
        <f>IF(ISNUMBER($R656),VLOOKUP($B656,Index!$B$39:$AB$54,27,FALSE),"")</f>
        <v>41963</v>
      </c>
      <c r="W656" s="18">
        <v>0.20648967551622599</v>
      </c>
      <c r="X656" s="19">
        <v>0.6</v>
      </c>
      <c r="Y656" s="18">
        <v>3.9257260299607147E-2</v>
      </c>
      <c r="Z656" s="19">
        <f t="shared" si="138"/>
        <v>1</v>
      </c>
      <c r="AA656" s="21">
        <v>2.3356276630612522</v>
      </c>
      <c r="AB656" s="28"/>
      <c r="AC656" s="18">
        <v>4.2637986094796299E-2</v>
      </c>
      <c r="AD656" s="19">
        <v>0.36</v>
      </c>
      <c r="AE656" s="18">
        <v>1.5411324862311113E-3</v>
      </c>
      <c r="AF656" s="19">
        <f t="shared" si="139"/>
        <v>1</v>
      </c>
      <c r="AG656" s="21">
        <v>5.4551565804569666</v>
      </c>
      <c r="AH656" s="28"/>
      <c r="AK656" t="str">
        <f t="shared" si="142"/>
        <v/>
      </c>
      <c r="AL656" t="str">
        <f t="shared" si="142"/>
        <v/>
      </c>
      <c r="AM656" t="str">
        <f t="shared" si="142"/>
        <v/>
      </c>
      <c r="AN656">
        <f t="shared" si="142"/>
        <v>2.3356276630612522</v>
      </c>
      <c r="AO656" t="str">
        <f t="shared" si="142"/>
        <v/>
      </c>
      <c r="AP656" t="str">
        <f t="shared" si="142"/>
        <v/>
      </c>
      <c r="AQ656" t="str">
        <f t="shared" si="142"/>
        <v/>
      </c>
      <c r="AR656" t="str">
        <f t="shared" si="142"/>
        <v/>
      </c>
      <c r="AS656" t="str">
        <f t="shared" si="142"/>
        <v/>
      </c>
      <c r="AT656" t="str">
        <f t="shared" si="142"/>
        <v/>
      </c>
      <c r="AU656" t="str">
        <f t="shared" si="142"/>
        <v/>
      </c>
      <c r="AV656" t="str">
        <f t="shared" si="142"/>
        <v/>
      </c>
      <c r="AW656" t="str">
        <f t="shared" si="142"/>
        <v/>
      </c>
      <c r="AX656" t="str">
        <f t="shared" si="142"/>
        <v/>
      </c>
      <c r="AZ656" s="46">
        <f>IF(ISNUMBER(VLOOKUP($B656,Stats!$A$2:$AA$19,2,FALSE))=FALSE,"",IF(ISNUMBER(W656),(W656-VLOOKUP($B656,Stats!$A$2:$AA$19,2,FALSE))/VLOOKUP($B656,Stats!$A$2:$AA$19,16,FALSE),""))</f>
        <v>-1.0262822557012716</v>
      </c>
      <c r="BA656" s="46">
        <f>IF(ISNUMBER(VLOOKUP($B656,Stats!$A$2:$AA$19,2,FALSE))=FALSE,"",IF(ISNUMBER(X656),(X656-VLOOKUP($B656,Stats!$A$2:$AA$19,3,FALSE))/VLOOKUP($B656,Stats!$A$2:$AA$19,17,FALSE),""))</f>
        <v>-0.93450941971826806</v>
      </c>
      <c r="BB656" s="46"/>
      <c r="BC656" s="46"/>
      <c r="BD656" s="44">
        <f t="shared" si="135"/>
        <v>-0.9803958377097699</v>
      </c>
      <c r="BE656" s="46">
        <f>IF(ISNUMBER(VLOOKUP($B656,Stats!$A$2:$AA$19,2,FALSE))=FALSE,"",IF(ISNUMBER(Y656),(Y656-VLOOKUP($B656,Stats!$A$2:$AA$19,5,FALSE))/VLOOKUP($B656,Stats!$A$2:$AA$19,19,FALSE),""))</f>
        <v>-0.91109783832188129</v>
      </c>
      <c r="BF656" s="46"/>
      <c r="BG656" s="46"/>
      <c r="BH656" s="46">
        <f>IF(ISNUMBER(VLOOKUP($B656,Stats!$A$2:$AA$19,2,FALSE))=FALSE,"",IF(ISNUMBER(Z656),(Z656-VLOOKUP($B656,Stats!$A$2:$AA$19,8,FALSE))/VLOOKUP($B656,Stats!$A$2:$AA$19,22,FALSE),""))</f>
        <v>-0.47935479253396501</v>
      </c>
      <c r="BI656" s="46" t="str">
        <f>IF(ISNUMBER(VLOOKUP($B656,Stats!$A$2:$AA$19,2,FALSE))=FALSE,"",IF(ISNUMBER(#REF!),(#REF!-VLOOKUP($B656,Stats!$A$2:$AA$19,9,FALSE))/VLOOKUP($B656,Stats!$A$2:$AA$19,23,FALSE),""))</f>
        <v/>
      </c>
      <c r="BJ656" s="46" t="str">
        <f>IF(ISNUMBER(VLOOKUP($B656,Stats!$A$2:$AA$19,2,FALSE))=FALSE,"",IF(ISNUMBER(#REF!),(#REF!-VLOOKUP($B656,Stats!$A$2:$AA$19,10,FALSE))/VLOOKUP($B656,Stats!$A$2:$AA$19,24,FALSE),""))</f>
        <v/>
      </c>
      <c r="BK656" s="44">
        <f t="shared" si="140"/>
        <v>0.49396204906512731</v>
      </c>
      <c r="BL656" s="46" t="str">
        <f>IF(ISNUMBER(VLOOKUP($B656,Stats!$A$2:$AA$19,2,FALSE))=FALSE,"",IF(ISNUMBER(#REF!),(#REF!-VLOOKUP($B656,Stats!$A$2:$AA$19,11,FALSE))/VLOOKUP($B656,Stats!$A$2:$AA$19,25,FALSE),""))</f>
        <v/>
      </c>
      <c r="BM656" s="46">
        <f>IF(ISNUMBER(VLOOKUP($B656,Stats!$A$2:$AA$19,2,FALSE))=FALSE,"",IF(ISNUMBER(AA656),(AA656-VLOOKUP($B656,Stats!$A$2:$AA$19,12,FALSE))/VLOOKUP($B656,Stats!$A$2:$AA$19,26,FALSE),""))</f>
        <v>-0.58947691114555545</v>
      </c>
      <c r="BN656" s="46" t="str">
        <f>IF(ISNUMBER(VLOOKUP($B656,Stats!$A$2:$AA$19,2,FALSE))=FALSE,"",IF(ISNUMBER(#REF!),(#REF!-VLOOKUP($B656,Stats!$A$2:$AA$19,13,FALSE))/VLOOKUP($B656,Stats!$A$2:$AA$19,27,FALSE),""))</f>
        <v/>
      </c>
      <c r="BO656" s="46" t="str">
        <f>IF(ISNUMBER(VLOOKUP($B656,Stats!$A$2:$AA$19,2,FALSE))=FALSE,"",IF(ISNUMBER(#REF!),(#REF!-VLOOKUP($B656,Stats!$A$2:$AA$19,14,FALSE))/VLOOKUP($B656,Stats!$A$2:$AB$19,28,FALSE),""))</f>
        <v/>
      </c>
      <c r="BP656" s="46"/>
      <c r="BQ656" s="46">
        <f>IF(ISNUMBER(VLOOKUP($B656,Stats!$A$2:$AA$19,2,FALSE))=FALSE,"",IF(ISNUMBER(BM656),BM656,(VLOOKUP($B656,Stats!$A$2:$AT$19,46,FALSE)-VLOOKUP($B656,Stats!$A$2:$AA$19,12,FALSE))/VLOOKUP($B656,Stats!$A$2:$AA$19,26,FALSE)))</f>
        <v>-0.58947691114555545</v>
      </c>
      <c r="BR656" s="51">
        <f t="shared" si="141"/>
        <v>-0.58947691114555545</v>
      </c>
      <c r="BS656" s="32" t="str">
        <f t="shared" si="136"/>
        <v>13639_201424</v>
      </c>
      <c r="BT656" s="53">
        <f t="shared" si="137"/>
        <v>-1.7597320331988728E-2</v>
      </c>
    </row>
    <row r="657" spans="1:72" x14ac:dyDescent="0.15">
      <c r="A657" s="16">
        <v>13639</v>
      </c>
      <c r="B657" s="17">
        <v>201425</v>
      </c>
      <c r="C657" s="3">
        <v>0</v>
      </c>
      <c r="D657" s="23">
        <v>-1.7578125E-2</v>
      </c>
      <c r="E657" s="18">
        <v>9.5499825760734566E-3</v>
      </c>
      <c r="F657" s="24">
        <v>4</v>
      </c>
      <c r="G657" s="24">
        <v>6</v>
      </c>
      <c r="H657" s="20">
        <v>6.5076153487654276E-3</v>
      </c>
      <c r="I657" s="20">
        <v>-7.2226996239086834E-3</v>
      </c>
      <c r="J657" s="24">
        <v>2</v>
      </c>
      <c r="K657" s="24">
        <v>3</v>
      </c>
      <c r="L657" s="20">
        <v>1.1144883485308954E-2</v>
      </c>
      <c r="M657" s="20">
        <v>-2.1803766105054412E-2</v>
      </c>
      <c r="N657" s="19">
        <v>1.026</v>
      </c>
      <c r="O657" s="19">
        <v>1</v>
      </c>
      <c r="P657" s="25">
        <v>41974</v>
      </c>
      <c r="Q657" s="20">
        <v>-3.801169590643283E-2</v>
      </c>
      <c r="R657" s="25">
        <v>41983</v>
      </c>
      <c r="S657" s="25">
        <f>IF(ISNUMBER(R657),VLOOKUP(B657,Index!$B$3:$AB$18,27,FALSE),"")</f>
        <v>41982</v>
      </c>
      <c r="T657" s="25">
        <f>IF(ISNUMBER($R657),VLOOKUP($B657,Index!$B$21:$AB$36,27,FALSE),"")</f>
        <v>41982</v>
      </c>
      <c r="U657" s="25">
        <f>IF(ISNUMBER($R657),VLOOKUP($B657,Index!$B$39:$AB$54,27,FALSE),"")</f>
        <v>41982</v>
      </c>
      <c r="W657" s="18">
        <v>-0.52734375</v>
      </c>
      <c r="X657" s="19">
        <v>0.4</v>
      </c>
      <c r="Y657" s="18">
        <v>0.18119817933188617</v>
      </c>
      <c r="Z657" s="19">
        <f t="shared" si="138"/>
        <v>1</v>
      </c>
      <c r="AA657" s="21" t="s">
        <v>25</v>
      </c>
      <c r="AB657" s="28"/>
      <c r="AC657" s="18">
        <v>0.2780914306640625</v>
      </c>
      <c r="AD657" s="19">
        <v>0.16000000000000003</v>
      </c>
      <c r="AE657" s="18">
        <v>3.2832780193190379E-2</v>
      </c>
      <c r="AF657" s="19">
        <f t="shared" si="139"/>
        <v>1</v>
      </c>
      <c r="AG657" s="21" t="s">
        <v>25</v>
      </c>
      <c r="AH657" s="28"/>
      <c r="AK657" t="str">
        <f t="shared" si="142"/>
        <v/>
      </c>
      <c r="AL657" t="str">
        <f t="shared" si="142"/>
        <v/>
      </c>
      <c r="AM657" t="str">
        <f t="shared" si="142"/>
        <v/>
      </c>
      <c r="AN657" t="str">
        <f t="shared" si="142"/>
        <v/>
      </c>
      <c r="AO657" t="str">
        <f t="shared" si="142"/>
        <v/>
      </c>
      <c r="AP657" t="str">
        <f t="shared" si="142"/>
        <v/>
      </c>
      <c r="AQ657" t="str">
        <f t="shared" si="142"/>
        <v/>
      </c>
      <c r="AR657" t="str">
        <f t="shared" si="142"/>
        <v/>
      </c>
      <c r="AS657" t="str">
        <f t="shared" si="142"/>
        <v/>
      </c>
      <c r="AT657" t="str">
        <f t="shared" si="142"/>
        <v/>
      </c>
      <c r="AU657" t="str">
        <f t="shared" si="142"/>
        <v/>
      </c>
      <c r="AV657" t="str">
        <f t="shared" si="142"/>
        <v/>
      </c>
      <c r="AW657" t="str">
        <f t="shared" si="142"/>
        <v/>
      </c>
      <c r="AX657" t="str">
        <f t="shared" si="142"/>
        <v/>
      </c>
      <c r="AZ657" s="46">
        <f>IF(ISNUMBER(VLOOKUP($B657,Stats!$A$2:$AA$19,2,FALSE))=FALSE,"",IF(ISNUMBER(W657),(W657-VLOOKUP($B657,Stats!$A$2:$AA$19,2,FALSE))/VLOOKUP($B657,Stats!$A$2:$AA$19,16,FALSE),""))</f>
        <v>-1.0219735932347063</v>
      </c>
      <c r="BA657" s="46">
        <f>IF(ISNUMBER(VLOOKUP($B657,Stats!$A$2:$AA$19,2,FALSE))=FALSE,"",IF(ISNUMBER(X657),(X657-VLOOKUP($B657,Stats!$A$2:$AA$19,3,FALSE))/VLOOKUP($B657,Stats!$A$2:$AA$19,17,FALSE),""))</f>
        <v>-1.4240204331806594</v>
      </c>
      <c r="BB657" s="46"/>
      <c r="BC657" s="46"/>
      <c r="BD657" s="44">
        <f t="shared" si="135"/>
        <v>-1.2229970132076828</v>
      </c>
      <c r="BE657" s="46">
        <f>IF(ISNUMBER(VLOOKUP($B657,Stats!$A$2:$AA$19,2,FALSE))=FALSE,"",IF(ISNUMBER(Y657),(Y657-VLOOKUP($B657,Stats!$A$2:$AA$19,5,FALSE))/VLOOKUP($B657,Stats!$A$2:$AA$19,19,FALSE),""))</f>
        <v>-0.67463558673570123</v>
      </c>
      <c r="BF657" s="46"/>
      <c r="BG657" s="46"/>
      <c r="BH657" s="46">
        <f>IF(ISNUMBER(VLOOKUP($B657,Stats!$A$2:$AA$19,2,FALSE))=FALSE,"",IF(ISNUMBER(Z657),(Z657-VLOOKUP($B657,Stats!$A$2:$AA$19,8,FALSE))/VLOOKUP($B657,Stats!$A$2:$AA$19,22,FALSE),""))</f>
        <v>0.47020268241895136</v>
      </c>
      <c r="BI657" s="46" t="str">
        <f>IF(ISNUMBER(VLOOKUP($B657,Stats!$A$2:$AA$19,2,FALSE))=FALSE,"",IF(ISNUMBER(#REF!),(#REF!-VLOOKUP($B657,Stats!$A$2:$AA$19,9,FALSE))/VLOOKUP($B657,Stats!$A$2:$AA$19,23,FALSE),""))</f>
        <v/>
      </c>
      <c r="BJ657" s="46" t="str">
        <f>IF(ISNUMBER(VLOOKUP($B657,Stats!$A$2:$AA$19,2,FALSE))=FALSE,"",IF(ISNUMBER(#REF!),(#REF!-VLOOKUP($B657,Stats!$A$2:$AA$19,10,FALSE))/VLOOKUP($B657,Stats!$A$2:$AA$19,24,FALSE),""))</f>
        <v/>
      </c>
      <c r="BK657" s="44">
        <f t="shared" si="140"/>
        <v>0.61330571544067625</v>
      </c>
      <c r="BL657" s="46" t="str">
        <f>IF(ISNUMBER(VLOOKUP($B657,Stats!$A$2:$AA$19,2,FALSE))=FALSE,"",IF(ISNUMBER(#REF!),(#REF!-VLOOKUP($B657,Stats!$A$2:$AA$19,11,FALSE))/VLOOKUP($B657,Stats!$A$2:$AA$19,25,FALSE),""))</f>
        <v/>
      </c>
      <c r="BM657" s="46" t="str">
        <f>IF(ISNUMBER(VLOOKUP($B657,Stats!$A$2:$AA$19,2,FALSE))=FALSE,"",IF(ISNUMBER(AA657),(AA657-VLOOKUP($B657,Stats!$A$2:$AA$19,12,FALSE))/VLOOKUP($B657,Stats!$A$2:$AA$19,26,FALSE),""))</f>
        <v/>
      </c>
      <c r="BN657" s="46" t="str">
        <f>IF(ISNUMBER(VLOOKUP($B657,Stats!$A$2:$AA$19,2,FALSE))=FALSE,"",IF(ISNUMBER(#REF!),(#REF!-VLOOKUP($B657,Stats!$A$2:$AA$19,13,FALSE))/VLOOKUP($B657,Stats!$A$2:$AA$19,27,FALSE),""))</f>
        <v/>
      </c>
      <c r="BO657" s="46" t="str">
        <f>IF(ISNUMBER(VLOOKUP($B657,Stats!$A$2:$AA$19,2,FALSE))=FALSE,"",IF(ISNUMBER(#REF!),(#REF!-VLOOKUP($B657,Stats!$A$2:$AA$19,14,FALSE))/VLOOKUP($B657,Stats!$A$2:$AB$19,28,FALSE),""))</f>
        <v/>
      </c>
      <c r="BP657" s="46"/>
      <c r="BQ657" s="46">
        <f>IF(ISNUMBER(VLOOKUP($B657,Stats!$A$2:$AA$19,2,FALSE))=FALSE,"",IF(ISNUMBER(BM657),BM657,(VLOOKUP($B657,Stats!$A$2:$AT$19,46,FALSE)-VLOOKUP($B657,Stats!$A$2:$AA$19,12,FALSE))/VLOOKUP($B657,Stats!$A$2:$AA$19,26,FALSE)))</f>
        <v>-0.79776266374979832</v>
      </c>
      <c r="BR657" s="51">
        <f t="shared" si="141"/>
        <v>-0.79776266374979832</v>
      </c>
      <c r="BS657" s="32" t="str">
        <f t="shared" si="136"/>
        <v>13639_201425</v>
      </c>
      <c r="BT657" s="53">
        <f t="shared" si="137"/>
        <v>-3.6168506127090494E-2</v>
      </c>
    </row>
    <row r="658" spans="1:72" x14ac:dyDescent="0.15">
      <c r="A658" s="16">
        <v>13639</v>
      </c>
      <c r="B658" s="17">
        <v>201426</v>
      </c>
      <c r="C658" s="3">
        <v>0</v>
      </c>
      <c r="D658" s="23">
        <v>1.9880715705765439E-2</v>
      </c>
      <c r="E658" s="18">
        <v>1.0593734522416826E-2</v>
      </c>
      <c r="F658" s="24">
        <v>5</v>
      </c>
      <c r="G658" s="24">
        <v>5</v>
      </c>
      <c r="H658" s="20">
        <v>9.7513727621826533E-3</v>
      </c>
      <c r="I658" s="20">
        <v>-5.7091589055253689E-3</v>
      </c>
      <c r="J658" s="24">
        <v>3</v>
      </c>
      <c r="K658" s="24">
        <v>2</v>
      </c>
      <c r="L658" s="20">
        <v>1.8981018981019115E-2</v>
      </c>
      <c r="M658" s="20">
        <v>-2.0588235294117685E-2</v>
      </c>
      <c r="N658" s="19">
        <v>1.026</v>
      </c>
      <c r="O658" s="19">
        <v>1.0229312063808575</v>
      </c>
      <c r="P658" s="25">
        <v>41999</v>
      </c>
      <c r="Q658" s="20">
        <v>-2.2549019607843168E-2</v>
      </c>
      <c r="R658" s="25">
        <v>41992</v>
      </c>
      <c r="S658" s="25">
        <f>IF(ISNUMBER(R658),VLOOKUP(B658,Index!$B$3:$AB$18,27,FALSE),"")</f>
        <v>41997</v>
      </c>
      <c r="T658" s="25">
        <f>IF(ISNUMBER($R658),VLOOKUP($B658,Index!$B$21:$AB$36,27,FALSE),"")</f>
        <v>41996</v>
      </c>
      <c r="U658" s="25">
        <f>IF(ISNUMBER($R658),VLOOKUP($B658,Index!$B$39:$AB$54,27,FALSE),"")</f>
        <v>41996</v>
      </c>
      <c r="W658" s="18">
        <v>0.59642147117296318</v>
      </c>
      <c r="X658" s="19">
        <v>0.5</v>
      </c>
      <c r="Y658" s="18">
        <v>0.20100198010795958</v>
      </c>
      <c r="Z658" s="19">
        <f t="shared" si="138"/>
        <v>5</v>
      </c>
      <c r="AA658" s="21">
        <v>0.88166652260350953</v>
      </c>
      <c r="AB658" s="28"/>
      <c r="AC658" s="18">
        <v>0.35571857127612178</v>
      </c>
      <c r="AD658" s="19">
        <v>0.25</v>
      </c>
      <c r="AE658" s="18">
        <v>4.0401796007320578E-2</v>
      </c>
      <c r="AF658" s="19">
        <f t="shared" si="139"/>
        <v>25</v>
      </c>
      <c r="AG658" s="21">
        <v>0.77733585707976482</v>
      </c>
      <c r="AH658" s="28"/>
      <c r="AK658" t="str">
        <f t="shared" si="142"/>
        <v/>
      </c>
      <c r="AL658" t="str">
        <f t="shared" si="142"/>
        <v/>
      </c>
      <c r="AM658" t="str">
        <f t="shared" si="142"/>
        <v/>
      </c>
      <c r="AN658" t="str">
        <f t="shared" si="142"/>
        <v/>
      </c>
      <c r="AO658" t="str">
        <f t="shared" si="142"/>
        <v/>
      </c>
      <c r="AP658">
        <f t="shared" si="142"/>
        <v>0.88166652260350953</v>
      </c>
      <c r="AQ658" t="str">
        <f t="shared" si="142"/>
        <v/>
      </c>
      <c r="AR658" t="str">
        <f t="shared" si="142"/>
        <v/>
      </c>
      <c r="AS658" t="str">
        <f t="shared" si="142"/>
        <v/>
      </c>
      <c r="AT658" t="str">
        <f t="shared" si="142"/>
        <v/>
      </c>
      <c r="AU658" t="str">
        <f t="shared" si="142"/>
        <v/>
      </c>
      <c r="AV658" t="str">
        <f t="shared" si="142"/>
        <v/>
      </c>
      <c r="AW658" t="str">
        <f t="shared" si="142"/>
        <v/>
      </c>
      <c r="AX658" t="str">
        <f t="shared" si="142"/>
        <v/>
      </c>
      <c r="AZ658" s="46">
        <f>IF(ISNUMBER(VLOOKUP($B658,Stats!$A$2:$AA$19,2,FALSE))=FALSE,"",IF(ISNUMBER(W658),(W658-VLOOKUP($B658,Stats!$A$2:$AA$19,2,FALSE))/VLOOKUP($B658,Stats!$A$2:$AA$19,16,FALSE),""))</f>
        <v>-0.10175453360765763</v>
      </c>
      <c r="BA658" s="46">
        <f>IF(ISNUMBER(VLOOKUP($B658,Stats!$A$2:$AA$19,2,FALSE))=FALSE,"",IF(ISNUMBER(X658),(X658-VLOOKUP($B658,Stats!$A$2:$AA$19,3,FALSE))/VLOOKUP($B658,Stats!$A$2:$AA$19,17,FALSE),""))</f>
        <v>-0.59756231632346257</v>
      </c>
      <c r="BB658" s="46"/>
      <c r="BC658" s="46"/>
      <c r="BD658" s="44">
        <f t="shared" si="135"/>
        <v>-0.3496584249655601</v>
      </c>
      <c r="BE658" s="46">
        <f>IF(ISNUMBER(VLOOKUP($B658,Stats!$A$2:$AA$19,2,FALSE))=FALSE,"",IF(ISNUMBER(Y658),(Y658-VLOOKUP($B658,Stats!$A$2:$AA$19,5,FALSE))/VLOOKUP($B658,Stats!$A$2:$AA$19,19,FALSE),""))</f>
        <v>-0.26250432194378243</v>
      </c>
      <c r="BF658" s="46"/>
      <c r="BG658" s="46"/>
      <c r="BH658" s="46">
        <f>IF(ISNUMBER(VLOOKUP($B658,Stats!$A$2:$AA$19,2,FALSE))=FALSE,"",IF(ISNUMBER(Z658),(Z658-VLOOKUP($B658,Stats!$A$2:$AA$19,8,FALSE))/VLOOKUP($B658,Stats!$A$2:$AA$19,22,FALSE),""))</f>
        <v>1.8993260880730662</v>
      </c>
      <c r="BI658" s="46" t="str">
        <f>IF(ISNUMBER(VLOOKUP($B658,Stats!$A$2:$AA$19,2,FALSE))=FALSE,"",IF(ISNUMBER(#REF!),(#REF!-VLOOKUP($B658,Stats!$A$2:$AA$19,9,FALSE))/VLOOKUP($B658,Stats!$A$2:$AA$19,23,FALSE),""))</f>
        <v/>
      </c>
      <c r="BJ658" s="46" t="str">
        <f>IF(ISNUMBER(VLOOKUP($B658,Stats!$A$2:$AA$19,2,FALSE))=FALSE,"",IF(ISNUMBER(#REF!),(#REF!-VLOOKUP($B658,Stats!$A$2:$AA$19,10,FALSE))/VLOOKUP($B658,Stats!$A$2:$AA$19,24,FALSE),""))</f>
        <v/>
      </c>
      <c r="BK658" s="44">
        <f t="shared" si="140"/>
        <v>0.75355085178256753</v>
      </c>
      <c r="BL658" s="46" t="str">
        <f>IF(ISNUMBER(VLOOKUP($B658,Stats!$A$2:$AA$19,2,FALSE))=FALSE,"",IF(ISNUMBER(#REF!),(#REF!-VLOOKUP($B658,Stats!$A$2:$AA$19,11,FALSE))/VLOOKUP($B658,Stats!$A$2:$AA$19,25,FALSE),""))</f>
        <v/>
      </c>
      <c r="BM658" s="46">
        <f>IF(ISNUMBER(VLOOKUP($B658,Stats!$A$2:$AA$19,2,FALSE))=FALSE,"",IF(ISNUMBER(AA658),(AA658-VLOOKUP($B658,Stats!$A$2:$AA$19,12,FALSE))/VLOOKUP($B658,Stats!$A$2:$AA$19,26,FALSE),""))</f>
        <v>-0.40897203601280985</v>
      </c>
      <c r="BN658" s="46" t="str">
        <f>IF(ISNUMBER(VLOOKUP($B658,Stats!$A$2:$AA$19,2,FALSE))=FALSE,"",IF(ISNUMBER(#REF!),(#REF!-VLOOKUP($B658,Stats!$A$2:$AA$19,13,FALSE))/VLOOKUP($B658,Stats!$A$2:$AA$19,27,FALSE),""))</f>
        <v/>
      </c>
      <c r="BO658" s="46" t="str">
        <f>IF(ISNUMBER(VLOOKUP($B658,Stats!$A$2:$AA$19,2,FALSE))=FALSE,"",IF(ISNUMBER(#REF!),(#REF!-VLOOKUP($B658,Stats!$A$2:$AA$19,14,FALSE))/VLOOKUP($B658,Stats!$A$2:$AB$19,28,FALSE),""))</f>
        <v/>
      </c>
      <c r="BP658" s="46"/>
      <c r="BQ658" s="46">
        <f>IF(ISNUMBER(VLOOKUP($B658,Stats!$A$2:$AA$19,2,FALSE))=FALSE,"",IF(ISNUMBER(BM658),BM658,(VLOOKUP($B658,Stats!$A$2:$AT$19,46,FALSE)-VLOOKUP($B658,Stats!$A$2:$AA$19,12,FALSE))/VLOOKUP($B658,Stats!$A$2:$AA$19,26,FALSE)))</f>
        <v>-0.40897203601280985</v>
      </c>
      <c r="BR658" s="51">
        <f t="shared" si="141"/>
        <v>-0.40897203601280985</v>
      </c>
      <c r="BS658" s="32" t="str">
        <f t="shared" si="136"/>
        <v>13639_201426</v>
      </c>
      <c r="BT658" s="53">
        <f t="shared" si="137"/>
        <v>0.30040441887386649</v>
      </c>
    </row>
    <row r="659" spans="1:72" x14ac:dyDescent="0.15">
      <c r="A659" s="16">
        <v>13639</v>
      </c>
      <c r="B659" s="17">
        <v>201427</v>
      </c>
      <c r="C659" s="3">
        <v>0</v>
      </c>
      <c r="D659" s="23">
        <v>6.8226120857699524E-3</v>
      </c>
      <c r="E659" s="18">
        <v>3.1342666055506428E-3</v>
      </c>
      <c r="F659" s="24">
        <v>3</v>
      </c>
      <c r="G659" s="24">
        <v>0</v>
      </c>
      <c r="H659" s="20">
        <v>2.2723151548120768E-3</v>
      </c>
      <c r="I659" s="20" t="s">
        <v>25</v>
      </c>
      <c r="J659" s="24">
        <v>3</v>
      </c>
      <c r="K659" s="24">
        <v>0</v>
      </c>
      <c r="L659" s="20">
        <v>5.8479532163742132E-3</v>
      </c>
      <c r="M659" s="20">
        <v>0</v>
      </c>
      <c r="N659" s="19">
        <v>1.0329999999999999</v>
      </c>
      <c r="O659" s="19">
        <v>1.000968992248062</v>
      </c>
      <c r="P659" s="25">
        <v>42004</v>
      </c>
      <c r="Q659" s="20">
        <v>0</v>
      </c>
      <c r="R659" s="25">
        <v>42002</v>
      </c>
      <c r="S659" s="25">
        <f>IF(ISNUMBER(R659),VLOOKUP(B659,Index!$B$3:$AB$18,27,FALSE),"")</f>
        <v>42002</v>
      </c>
      <c r="T659" s="25">
        <f>IF(ISNUMBER($R659),VLOOKUP($B659,Index!$B$21:$AB$36,27,FALSE),"")</f>
        <v>42003</v>
      </c>
      <c r="U659" s="25">
        <f>IF(ISNUMBER($R659),VLOOKUP($B659,Index!$B$39:$AB$54,27,FALSE),"")</f>
        <v>42003</v>
      </c>
      <c r="W659" s="18">
        <v>0.81871345029239428</v>
      </c>
      <c r="X659" s="19">
        <v>1</v>
      </c>
      <c r="Y659" s="18">
        <v>5.9468527606467453E-2</v>
      </c>
      <c r="Z659" s="19">
        <f t="shared" si="138"/>
        <v>0</v>
      </c>
      <c r="AA659" s="21" t="s">
        <v>25</v>
      </c>
      <c r="AB659" s="28"/>
      <c r="AC659" s="18">
        <v>0.67029171368967677</v>
      </c>
      <c r="AD659" s="19">
        <v>1</v>
      </c>
      <c r="AE659" s="18">
        <v>3.5365057756811817E-3</v>
      </c>
      <c r="AF659" s="19">
        <f t="shared" si="139"/>
        <v>0</v>
      </c>
      <c r="AG659" s="21" t="s">
        <v>25</v>
      </c>
      <c r="AH659" s="28"/>
      <c r="AK659" t="str">
        <f t="shared" si="142"/>
        <v/>
      </c>
      <c r="AL659" t="str">
        <f t="shared" si="142"/>
        <v/>
      </c>
      <c r="AM659" t="str">
        <f t="shared" si="142"/>
        <v/>
      </c>
      <c r="AN659" t="str">
        <f t="shared" si="142"/>
        <v/>
      </c>
      <c r="AO659" t="str">
        <f t="shared" si="142"/>
        <v/>
      </c>
      <c r="AP659" t="str">
        <f t="shared" si="142"/>
        <v/>
      </c>
      <c r="AQ659" t="str">
        <f t="shared" si="142"/>
        <v/>
      </c>
      <c r="AR659" t="str">
        <f t="shared" si="142"/>
        <v/>
      </c>
      <c r="AS659" t="str">
        <f t="shared" si="142"/>
        <v/>
      </c>
      <c r="AT659" t="str">
        <f t="shared" si="142"/>
        <v/>
      </c>
      <c r="AU659" t="str">
        <f t="shared" si="142"/>
        <v/>
      </c>
      <c r="AV659" t="str">
        <f t="shared" si="142"/>
        <v/>
      </c>
      <c r="AW659" t="str">
        <f t="shared" si="142"/>
        <v/>
      </c>
      <c r="AX659" t="str">
        <f t="shared" si="142"/>
        <v/>
      </c>
      <c r="AZ659" s="46">
        <f>IF(ISNUMBER(VLOOKUP($B659,Stats!$A$2:$AA$19,2,FALSE))=FALSE,"",IF(ISNUMBER(W659),(W659-VLOOKUP($B659,Stats!$A$2:$AA$19,2,FALSE))/VLOOKUP($B659,Stats!$A$2:$AA$19,16,FALSE),""))</f>
        <v>-2.0466235399602857E-2</v>
      </c>
      <c r="BA659" s="46">
        <f>IF(ISNUMBER(VLOOKUP($B659,Stats!$A$2:$AA$19,2,FALSE))=FALSE,"",IF(ISNUMBER(X659),(X659-VLOOKUP($B659,Stats!$A$2:$AA$19,3,FALSE))/VLOOKUP($B659,Stats!$A$2:$AA$19,17,FALSE),""))</f>
        <v>1.4327788106821593</v>
      </c>
      <c r="BB659" s="46"/>
      <c r="BC659" s="46"/>
      <c r="BD659" s="44">
        <f t="shared" si="135"/>
        <v>0.70615628764127825</v>
      </c>
      <c r="BE659" s="46">
        <f>IF(ISNUMBER(VLOOKUP($B659,Stats!$A$2:$AA$19,2,FALSE))=FALSE,"",IF(ISNUMBER(Y659),(Y659-VLOOKUP($B659,Stats!$A$2:$AA$19,5,FALSE))/VLOOKUP($B659,Stats!$A$2:$AA$19,19,FALSE),""))</f>
        <v>-0.96318490056009021</v>
      </c>
      <c r="BF659" s="46"/>
      <c r="BG659" s="46"/>
      <c r="BH659" s="46">
        <f>IF(ISNUMBER(VLOOKUP($B659,Stats!$A$2:$AA$19,2,FALSE))=FALSE,"",IF(ISNUMBER(Z659),(Z659-VLOOKUP($B659,Stats!$A$2:$AA$19,8,FALSE))/VLOOKUP($B659,Stats!$A$2:$AA$19,22,FALSE),""))</f>
        <v>-1.3068976797370631</v>
      </c>
      <c r="BI659" s="46" t="str">
        <f>IF(ISNUMBER(VLOOKUP($B659,Stats!$A$2:$AA$19,2,FALSE))=FALSE,"",IF(ISNUMBER(#REF!),(#REF!-VLOOKUP($B659,Stats!$A$2:$AA$19,9,FALSE))/VLOOKUP($B659,Stats!$A$2:$AA$19,23,FALSE),""))</f>
        <v/>
      </c>
      <c r="BJ659" s="46" t="str">
        <f>IF(ISNUMBER(VLOOKUP($B659,Stats!$A$2:$AA$19,2,FALSE))=FALSE,"",IF(ISNUMBER(#REF!),(#REF!-VLOOKUP($B659,Stats!$A$2:$AA$19,10,FALSE))/VLOOKUP($B659,Stats!$A$2:$AA$19,24,FALSE),""))</f>
        <v/>
      </c>
      <c r="BK659" s="44">
        <f t="shared" si="140"/>
        <v>0.28216012647094418</v>
      </c>
      <c r="BL659" s="46" t="str">
        <f>IF(ISNUMBER(VLOOKUP($B659,Stats!$A$2:$AA$19,2,FALSE))=FALSE,"",IF(ISNUMBER(#REF!),(#REF!-VLOOKUP($B659,Stats!$A$2:$AA$19,11,FALSE))/VLOOKUP($B659,Stats!$A$2:$AA$19,25,FALSE),""))</f>
        <v/>
      </c>
      <c r="BM659" s="46" t="str">
        <f>IF(ISNUMBER(VLOOKUP($B659,Stats!$A$2:$AA$19,2,FALSE))=FALSE,"",IF(ISNUMBER(AA659),(AA659-VLOOKUP($B659,Stats!$A$2:$AA$19,12,FALSE))/VLOOKUP($B659,Stats!$A$2:$AA$19,26,FALSE),""))</f>
        <v/>
      </c>
      <c r="BN659" s="46" t="str">
        <f>IF(ISNUMBER(VLOOKUP($B659,Stats!$A$2:$AA$19,2,FALSE))=FALSE,"",IF(ISNUMBER(#REF!),(#REF!-VLOOKUP($B659,Stats!$A$2:$AA$19,13,FALSE))/VLOOKUP($B659,Stats!$A$2:$AA$19,27,FALSE),""))</f>
        <v/>
      </c>
      <c r="BO659" s="46" t="str">
        <f>IF(ISNUMBER(VLOOKUP($B659,Stats!$A$2:$AA$19,2,FALSE))=FALSE,"",IF(ISNUMBER(#REF!),(#REF!-VLOOKUP($B659,Stats!$A$2:$AA$19,14,FALSE))/VLOOKUP($B659,Stats!$A$2:$AB$19,28,FALSE),""))</f>
        <v/>
      </c>
      <c r="BP659" s="46"/>
      <c r="BQ659" s="46">
        <f>IF(ISNUMBER(VLOOKUP($B659,Stats!$A$2:$AA$19,2,FALSE))=FALSE,"",IF(ISNUMBER(BM659),BM659,(VLOOKUP($B659,Stats!$A$2:$AT$19,46,FALSE)-VLOOKUP($B659,Stats!$A$2:$AA$19,12,FALSE))/VLOOKUP($B659,Stats!$A$2:$AA$19,26,FALSE)))</f>
        <v>-0.46642635650749076</v>
      </c>
      <c r="BR659" s="51">
        <f t="shared" si="141"/>
        <v>-0.46642635650749076</v>
      </c>
      <c r="BS659" s="32" t="str">
        <f t="shared" si="136"/>
        <v>13639_201427</v>
      </c>
      <c r="BT659" s="53">
        <f t="shared" si="137"/>
        <v>0.21724206210932401</v>
      </c>
    </row>
    <row r="660" spans="1:72" x14ac:dyDescent="0.15">
      <c r="A660" s="16">
        <v>13639</v>
      </c>
      <c r="B660" s="17">
        <v>201501</v>
      </c>
      <c r="C660" s="3">
        <v>0</v>
      </c>
      <c r="D660" s="23">
        <v>1.9361084220717029E-3</v>
      </c>
      <c r="E660" s="18">
        <v>3.166055399760336E-3</v>
      </c>
      <c r="F660" s="24">
        <v>4</v>
      </c>
      <c r="G660" s="24">
        <v>1</v>
      </c>
      <c r="H660" s="20">
        <v>1.6905948591159903E-3</v>
      </c>
      <c r="I660" s="20">
        <v>-4.8076923076924016E-3</v>
      </c>
      <c r="J660" s="24">
        <v>4</v>
      </c>
      <c r="K660" s="24">
        <v>1</v>
      </c>
      <c r="L660" s="20">
        <v>2.9041626331076653E-3</v>
      </c>
      <c r="M660" s="20">
        <v>-4.8076923076924016E-3</v>
      </c>
      <c r="N660" s="19">
        <v>1.04</v>
      </c>
      <c r="O660" s="19">
        <v>1.0067763794772508</v>
      </c>
      <c r="P660" s="25">
        <v>42012</v>
      </c>
      <c r="Q660" s="20">
        <v>-4.8076923076924016E-3</v>
      </c>
      <c r="R660" s="25">
        <v>42013</v>
      </c>
      <c r="S660" s="25">
        <f>IF(ISNUMBER(R660),VLOOKUP(B660,Index!$B$3:$AB$18,27,FALSE),"")</f>
        <v>42013</v>
      </c>
      <c r="T660" s="25">
        <f>IF(ISNUMBER($R660),VLOOKUP($B660,Index!$B$21:$AB$36,27,FALSE),"")</f>
        <v>42013</v>
      </c>
      <c r="U660" s="25">
        <f>IF(ISNUMBER($R660),VLOOKUP($B660,Index!$B$39:$AB$54,27,FALSE),"")</f>
        <v>42011</v>
      </c>
      <c r="W660" s="18">
        <v>0.13939980638916261</v>
      </c>
      <c r="X660" s="19">
        <v>0.8</v>
      </c>
      <c r="Y660" s="18">
        <v>6.0071677569105468E-2</v>
      </c>
      <c r="Z660" s="19">
        <f t="shared" si="138"/>
        <v>0</v>
      </c>
      <c r="AA660" s="21">
        <v>0.40271055179090631</v>
      </c>
      <c r="AB660" s="28"/>
      <c r="AC660" s="18">
        <v>1.943230602133602E-2</v>
      </c>
      <c r="AD660" s="19">
        <v>0.64000000000000012</v>
      </c>
      <c r="AE660" s="18">
        <v>3.6086064459665691E-3</v>
      </c>
      <c r="AF660" s="19">
        <f t="shared" si="139"/>
        <v>0</v>
      </c>
      <c r="AG660" s="21">
        <v>0.16217578852373624</v>
      </c>
      <c r="AH660" s="28"/>
      <c r="AK660" t="str">
        <f t="shared" si="142"/>
        <v/>
      </c>
      <c r="AL660" t="str">
        <f t="shared" si="142"/>
        <v/>
      </c>
      <c r="AM660" t="str">
        <f t="shared" si="142"/>
        <v/>
      </c>
      <c r="AN660" t="str">
        <f t="shared" si="142"/>
        <v/>
      </c>
      <c r="AO660" t="str">
        <f t="shared" si="142"/>
        <v/>
      </c>
      <c r="AP660" t="str">
        <f t="shared" si="142"/>
        <v/>
      </c>
      <c r="AQ660" t="str">
        <f t="shared" si="142"/>
        <v/>
      </c>
      <c r="AR660">
        <f t="shared" si="142"/>
        <v>0.40271055179090631</v>
      </c>
      <c r="AS660" t="str">
        <f t="shared" si="142"/>
        <v/>
      </c>
      <c r="AT660" t="str">
        <f t="shared" si="142"/>
        <v/>
      </c>
      <c r="AU660" t="str">
        <f t="shared" si="142"/>
        <v/>
      </c>
      <c r="AV660" t="str">
        <f t="shared" si="142"/>
        <v/>
      </c>
      <c r="AW660" t="str">
        <f t="shared" si="142"/>
        <v/>
      </c>
      <c r="AX660" t="str">
        <f t="shared" si="142"/>
        <v/>
      </c>
      <c r="AZ660" s="46">
        <f>IF(ISNUMBER(VLOOKUP($B660,Stats!$A$2:$AA$19,2,FALSE))=FALSE,"",IF(ISNUMBER(W660),(W660-VLOOKUP($B660,Stats!$A$2:$AA$19,2,FALSE))/VLOOKUP($B660,Stats!$A$2:$AA$19,16,FALSE),""))</f>
        <v>-0.55077885817958594</v>
      </c>
      <c r="BA660" s="46">
        <f>IF(ISNUMBER(VLOOKUP($B660,Stats!$A$2:$AA$19,2,FALSE))=FALSE,"",IF(ISNUMBER(X660),(X660-VLOOKUP($B660,Stats!$A$2:$AA$19,3,FALSE))/VLOOKUP($B660,Stats!$A$2:$AA$19,17,FALSE),""))</f>
        <v>1.3475254634508442</v>
      </c>
      <c r="BB660" s="46"/>
      <c r="BC660" s="46"/>
      <c r="BD660" s="44">
        <f t="shared" si="135"/>
        <v>0.39837330263562915</v>
      </c>
      <c r="BE660" s="46">
        <f>IF(ISNUMBER(VLOOKUP($B660,Stats!$A$2:$AA$19,2,FALSE))=FALSE,"",IF(ISNUMBER(Y660),(Y660-VLOOKUP($B660,Stats!$A$2:$AA$19,5,FALSE))/VLOOKUP($B660,Stats!$A$2:$AA$19,19,FALSE),""))</f>
        <v>-1.0806542261928911</v>
      </c>
      <c r="BF660" s="46"/>
      <c r="BG660" s="46"/>
      <c r="BH660" s="46">
        <f>IF(ISNUMBER(VLOOKUP($B660,Stats!$A$2:$AA$19,2,FALSE))=FALSE,"",IF(ISNUMBER(Z660),(Z660-VLOOKUP($B660,Stats!$A$2:$AA$19,8,FALSE))/VLOOKUP($B660,Stats!$A$2:$AA$19,22,FALSE),""))</f>
        <v>-0.58823842946080296</v>
      </c>
      <c r="BI660" s="46" t="str">
        <f>IF(ISNUMBER(VLOOKUP($B660,Stats!$A$2:$AA$19,2,FALSE))=FALSE,"",IF(ISNUMBER(#REF!),(#REF!-VLOOKUP($B660,Stats!$A$2:$AA$19,9,FALSE))/VLOOKUP($B660,Stats!$A$2:$AA$19,23,FALSE),""))</f>
        <v/>
      </c>
      <c r="BJ660" s="46" t="str">
        <f>IF(ISNUMBER(VLOOKUP($B660,Stats!$A$2:$AA$19,2,FALSE))=FALSE,"",IF(ISNUMBER(#REF!),(#REF!-VLOOKUP($B660,Stats!$A$2:$AA$19,10,FALSE))/VLOOKUP($B660,Stats!$A$2:$AA$19,24,FALSE),""))</f>
        <v/>
      </c>
      <c r="BK660" s="44">
        <f t="shared" si="140"/>
        <v>0.57998642949678281</v>
      </c>
      <c r="BL660" s="46" t="str">
        <f>IF(ISNUMBER(VLOOKUP($B660,Stats!$A$2:$AA$19,2,FALSE))=FALSE,"",IF(ISNUMBER(#REF!),(#REF!-VLOOKUP($B660,Stats!$A$2:$AA$19,11,FALSE))/VLOOKUP($B660,Stats!$A$2:$AA$19,25,FALSE),""))</f>
        <v/>
      </c>
      <c r="BM660" s="46">
        <f>IF(ISNUMBER(VLOOKUP($B660,Stats!$A$2:$AA$19,2,FALSE))=FALSE,"",IF(ISNUMBER(AA660),(AA660-VLOOKUP($B660,Stats!$A$2:$AA$19,12,FALSE))/VLOOKUP($B660,Stats!$A$2:$AA$19,26,FALSE),""))</f>
        <v>-0.41034872175760367</v>
      </c>
      <c r="BN660" s="46" t="str">
        <f>IF(ISNUMBER(VLOOKUP($B660,Stats!$A$2:$AA$19,2,FALSE))=FALSE,"",IF(ISNUMBER(#REF!),(#REF!-VLOOKUP($B660,Stats!$A$2:$AA$19,13,FALSE))/VLOOKUP($B660,Stats!$A$2:$AA$19,27,FALSE),""))</f>
        <v/>
      </c>
      <c r="BO660" s="46" t="str">
        <f>IF(ISNUMBER(VLOOKUP($B660,Stats!$A$2:$AA$19,2,FALSE))=FALSE,"",IF(ISNUMBER(#REF!),(#REF!-VLOOKUP($B660,Stats!$A$2:$AA$19,14,FALSE))/VLOOKUP($B660,Stats!$A$2:$AB$19,28,FALSE),""))</f>
        <v/>
      </c>
      <c r="BP660" s="46"/>
      <c r="BQ660" s="46">
        <f>IF(ISNUMBER(VLOOKUP($B660,Stats!$A$2:$AA$19,2,FALSE))=FALSE,"",IF(ISNUMBER(BM660),BM660,(VLOOKUP($B660,Stats!$A$2:$AT$19,46,FALSE)-VLOOKUP($B660,Stats!$A$2:$AA$19,12,FALSE))/VLOOKUP($B660,Stats!$A$2:$AA$19,26,FALSE)))</f>
        <v>-0.41034872175760367</v>
      </c>
      <c r="BR660" s="51">
        <f t="shared" si="141"/>
        <v>-0.41034872175760367</v>
      </c>
      <c r="BS660" s="32" t="str">
        <f t="shared" si="136"/>
        <v>13639_201501</v>
      </c>
      <c r="BT660" s="53">
        <f t="shared" si="137"/>
        <v>0.34559677387367477</v>
      </c>
    </row>
    <row r="661" spans="1:72" x14ac:dyDescent="0.15">
      <c r="A661" s="16">
        <v>13639</v>
      </c>
      <c r="B661" s="17">
        <v>201502</v>
      </c>
      <c r="C661" s="3">
        <v>0</v>
      </c>
      <c r="D661" s="23">
        <v>2.0289855072463947E-2</v>
      </c>
      <c r="E661" s="18">
        <v>5.2086767229471108E-3</v>
      </c>
      <c r="F661" s="24">
        <v>8</v>
      </c>
      <c r="G661" s="24">
        <v>2</v>
      </c>
      <c r="H661" s="20">
        <v>4.0722990559736993E-3</v>
      </c>
      <c r="I661" s="20">
        <v>-6.1745169082125795E-3</v>
      </c>
      <c r="J661" s="24">
        <v>5</v>
      </c>
      <c r="K661" s="24">
        <v>1</v>
      </c>
      <c r="L661" s="20">
        <v>6.7437379576107404E-3</v>
      </c>
      <c r="M661" s="20">
        <v>-1.0416666666666741E-2</v>
      </c>
      <c r="N661" s="19">
        <v>1.056</v>
      </c>
      <c r="O661" s="19">
        <v>1.022265246853824</v>
      </c>
      <c r="P661" s="25">
        <v>42023</v>
      </c>
      <c r="Q661" s="20">
        <v>-1.0416666666666741E-2</v>
      </c>
      <c r="R661" s="25">
        <v>42024</v>
      </c>
      <c r="S661" s="25">
        <f>IF(ISNUMBER(R661),VLOOKUP(B661,Index!$B$3:$AB$18,27,FALSE),"")</f>
        <v>42023</v>
      </c>
      <c r="T661" s="25">
        <f>IF(ISNUMBER($R661),VLOOKUP($B661,Index!$B$21:$AB$36,27,FALSE),"")</f>
        <v>42023</v>
      </c>
      <c r="U661" s="25">
        <f>IF(ISNUMBER($R661),VLOOKUP($B661,Index!$B$39:$AB$54,27,FALSE),"")</f>
        <v>42027</v>
      </c>
      <c r="W661" s="18">
        <v>0.60869565217391841</v>
      </c>
      <c r="X661" s="19">
        <v>0.8</v>
      </c>
      <c r="Y661" s="18">
        <v>9.8827692240088152E-2</v>
      </c>
      <c r="Z661" s="19">
        <f t="shared" si="138"/>
        <v>1</v>
      </c>
      <c r="AA661" s="21">
        <v>1.9478260869565251</v>
      </c>
      <c r="AB661" s="28"/>
      <c r="AC661" s="18">
        <v>0.37051039697543187</v>
      </c>
      <c r="AD661" s="19">
        <v>0.64000000000000012</v>
      </c>
      <c r="AE661" s="18">
        <v>9.7669127535015797E-3</v>
      </c>
      <c r="AF661" s="19">
        <f t="shared" si="139"/>
        <v>1</v>
      </c>
      <c r="AG661" s="21">
        <v>3.7940264650283688</v>
      </c>
      <c r="AH661" s="28"/>
      <c r="AK661" t="str">
        <f t="shared" si="142"/>
        <v/>
      </c>
      <c r="AL661" t="str">
        <f t="shared" si="142"/>
        <v/>
      </c>
      <c r="AM661" t="str">
        <f t="shared" si="142"/>
        <v/>
      </c>
      <c r="AN661" t="str">
        <f t="shared" si="142"/>
        <v/>
      </c>
      <c r="AO661" t="str">
        <f t="shared" si="142"/>
        <v/>
      </c>
      <c r="AP661" t="str">
        <f t="shared" si="142"/>
        <v/>
      </c>
      <c r="AQ661" t="str">
        <f t="shared" si="142"/>
        <v/>
      </c>
      <c r="AR661" t="str">
        <f t="shared" si="142"/>
        <v/>
      </c>
      <c r="AS661">
        <f t="shared" si="142"/>
        <v>1.9478260869565251</v>
      </c>
      <c r="AT661" t="str">
        <f t="shared" si="142"/>
        <v/>
      </c>
      <c r="AU661" t="str">
        <f t="shared" si="142"/>
        <v/>
      </c>
      <c r="AV661" t="str">
        <f t="shared" si="142"/>
        <v/>
      </c>
      <c r="AW661" t="str">
        <f t="shared" si="142"/>
        <v/>
      </c>
      <c r="AX661" t="str">
        <f t="shared" si="142"/>
        <v/>
      </c>
      <c r="AZ661" s="46">
        <f>IF(ISNUMBER(VLOOKUP($B661,Stats!$A$2:$AA$19,2,FALSE))=FALSE,"",IF(ISNUMBER(W661),(W661-VLOOKUP($B661,Stats!$A$2:$AA$19,2,FALSE))/VLOOKUP($B661,Stats!$A$2:$AA$19,16,FALSE),""))</f>
        <v>-0.14157647388006062</v>
      </c>
      <c r="BA661" s="46">
        <f>IF(ISNUMBER(VLOOKUP($B661,Stats!$A$2:$AA$19,2,FALSE))=FALSE,"",IF(ISNUMBER(X661),(X661-VLOOKUP($B661,Stats!$A$2:$AA$19,3,FALSE))/VLOOKUP($B661,Stats!$A$2:$AA$19,17,FALSE),""))</f>
        <v>1.2892765556780705</v>
      </c>
      <c r="BB661" s="46"/>
      <c r="BC661" s="46"/>
      <c r="BD661" s="44">
        <f t="shared" si="135"/>
        <v>0.57385004089900493</v>
      </c>
      <c r="BE661" s="46">
        <f>IF(ISNUMBER(VLOOKUP($B661,Stats!$A$2:$AA$19,2,FALSE))=FALSE,"",IF(ISNUMBER(Y661),(Y661-VLOOKUP($B661,Stats!$A$2:$AA$19,5,FALSE))/VLOOKUP($B661,Stats!$A$2:$AA$19,19,FALSE),""))</f>
        <v>-1.0094341851942388</v>
      </c>
      <c r="BF661" s="46"/>
      <c r="BG661" s="46"/>
      <c r="BH661" s="46">
        <f>IF(ISNUMBER(VLOOKUP($B661,Stats!$A$2:$AA$19,2,FALSE))=FALSE,"",IF(ISNUMBER(Z661),(Z661-VLOOKUP($B661,Stats!$A$2:$AA$19,8,FALSE))/VLOOKUP($B661,Stats!$A$2:$AA$19,22,FALSE),""))</f>
        <v>0.13953358261751861</v>
      </c>
      <c r="BI661" s="46" t="str">
        <f>IF(ISNUMBER(VLOOKUP($B661,Stats!$A$2:$AA$19,2,FALSE))=FALSE,"",IF(ISNUMBER(#REF!),(#REF!-VLOOKUP($B661,Stats!$A$2:$AA$19,9,FALSE))/VLOOKUP($B661,Stats!$A$2:$AA$19,23,FALSE),""))</f>
        <v/>
      </c>
      <c r="BJ661" s="46" t="str">
        <f>IF(ISNUMBER(VLOOKUP($B661,Stats!$A$2:$AA$19,2,FALSE))=FALSE,"",IF(ISNUMBER(#REF!),(#REF!-VLOOKUP($B661,Stats!$A$2:$AA$19,10,FALSE))/VLOOKUP($B661,Stats!$A$2:$AA$19,24,FALSE),""))</f>
        <v/>
      </c>
      <c r="BK661" s="44">
        <f t="shared" si="140"/>
        <v>0.74846400442122263</v>
      </c>
      <c r="BL661" s="46" t="str">
        <f>IF(ISNUMBER(VLOOKUP($B661,Stats!$A$2:$AA$19,2,FALSE))=FALSE,"",IF(ISNUMBER(#REF!),(#REF!-VLOOKUP($B661,Stats!$A$2:$AA$19,11,FALSE))/VLOOKUP($B661,Stats!$A$2:$AA$19,25,FALSE),""))</f>
        <v/>
      </c>
      <c r="BM661" s="46">
        <f>IF(ISNUMBER(VLOOKUP($B661,Stats!$A$2:$AA$19,2,FALSE))=FALSE,"",IF(ISNUMBER(AA661),(AA661-VLOOKUP($B661,Stats!$A$2:$AA$19,12,FALSE))/VLOOKUP($B661,Stats!$A$2:$AA$19,26,FALSE),""))</f>
        <v>-9.5225110006346189E-2</v>
      </c>
      <c r="BN661" s="46" t="str">
        <f>IF(ISNUMBER(VLOOKUP($B661,Stats!$A$2:$AA$19,2,FALSE))=FALSE,"",IF(ISNUMBER(#REF!),(#REF!-VLOOKUP($B661,Stats!$A$2:$AA$19,13,FALSE))/VLOOKUP($B661,Stats!$A$2:$AA$19,27,FALSE),""))</f>
        <v/>
      </c>
      <c r="BO661" s="46" t="str">
        <f>IF(ISNUMBER(VLOOKUP($B661,Stats!$A$2:$AA$19,2,FALSE))=FALSE,"",IF(ISNUMBER(#REF!),(#REF!-VLOOKUP($B661,Stats!$A$2:$AA$19,14,FALSE))/VLOOKUP($B661,Stats!$A$2:$AB$19,28,FALSE),""))</f>
        <v/>
      </c>
      <c r="BP661" s="46"/>
      <c r="BQ661" s="46">
        <f>IF(ISNUMBER(VLOOKUP($B661,Stats!$A$2:$AA$19,2,FALSE))=FALSE,"",IF(ISNUMBER(BM661),BM661,(VLOOKUP($B661,Stats!$A$2:$AT$19,46,FALSE)-VLOOKUP($B661,Stats!$A$2:$AA$19,12,FALSE))/VLOOKUP($B661,Stats!$A$2:$AA$19,26,FALSE)))</f>
        <v>-9.5225110006346189E-2</v>
      </c>
      <c r="BR661" s="51">
        <f t="shared" si="141"/>
        <v>-9.5225110006346189E-2</v>
      </c>
      <c r="BS661" s="32" t="str">
        <f t="shared" si="136"/>
        <v>13639_201502</v>
      </c>
      <c r="BT661" s="53">
        <f t="shared" si="137"/>
        <v>0.54480338883126533</v>
      </c>
    </row>
    <row r="662" spans="1:72" x14ac:dyDescent="0.15">
      <c r="A662" s="16">
        <v>13639</v>
      </c>
      <c r="B662" s="17">
        <v>201503</v>
      </c>
      <c r="C662" s="3">
        <v>0</v>
      </c>
      <c r="D662" s="23">
        <v>2.8409090909089496E-3</v>
      </c>
      <c r="E662" s="18">
        <v>3.9312210192489769E-3</v>
      </c>
      <c r="F662" s="24">
        <v>4</v>
      </c>
      <c r="G662" s="24">
        <v>6</v>
      </c>
      <c r="H662" s="20">
        <v>4.2535855472373707E-3</v>
      </c>
      <c r="I662" s="20">
        <v>-2.3512782818967217E-3</v>
      </c>
      <c r="J662" s="24">
        <v>2</v>
      </c>
      <c r="K662" s="24">
        <v>5</v>
      </c>
      <c r="L662" s="20">
        <v>7.575757575757569E-3</v>
      </c>
      <c r="M662" s="20">
        <v>-3.7488284910965897E-3</v>
      </c>
      <c r="N662" s="19">
        <v>1.069</v>
      </c>
      <c r="O662" s="19">
        <v>1.0046992481203008</v>
      </c>
      <c r="P662" s="25">
        <v>42031</v>
      </c>
      <c r="Q662" s="20">
        <v>-1.3096351730589317E-2</v>
      </c>
      <c r="R662" s="25">
        <v>42038</v>
      </c>
      <c r="S662" s="25">
        <f>IF(ISNUMBER(R662),VLOOKUP(B662,Index!$B$3:$AB$18,27,FALSE),"")</f>
        <v>42041</v>
      </c>
      <c r="T662" s="25">
        <f>IF(ISNUMBER($R662),VLOOKUP($B662,Index!$B$21:$AB$36,27,FALSE),"")</f>
        <v>42041</v>
      </c>
      <c r="U662" s="25">
        <f>IF(ISNUMBER($R662),VLOOKUP($B662,Index!$B$39:$AB$54,27,FALSE),"")</f>
        <v>42034</v>
      </c>
      <c r="W662" s="18">
        <v>8.5227272727268488E-2</v>
      </c>
      <c r="X662" s="19">
        <v>0.4</v>
      </c>
      <c r="Y662" s="18">
        <v>7.4589674438132442E-2</v>
      </c>
      <c r="Z662" s="19">
        <f t="shared" si="138"/>
        <v>3</v>
      </c>
      <c r="AA662" s="21">
        <v>0.21692370129869082</v>
      </c>
      <c r="AB662" s="28"/>
      <c r="AC662" s="18">
        <v>7.2636880165282032E-3</v>
      </c>
      <c r="AD662" s="19">
        <v>0.16000000000000003</v>
      </c>
      <c r="AE662" s="18">
        <v>5.563619532786588E-3</v>
      </c>
      <c r="AF662" s="19">
        <f t="shared" si="139"/>
        <v>9</v>
      </c>
      <c r="AG662" s="21">
        <v>4.7055892185123634E-2</v>
      </c>
      <c r="AH662" s="28"/>
      <c r="AK662" t="str">
        <f t="shared" si="142"/>
        <v/>
      </c>
      <c r="AL662" t="str">
        <f t="shared" si="142"/>
        <v/>
      </c>
      <c r="AM662" t="str">
        <f t="shared" si="142"/>
        <v/>
      </c>
      <c r="AN662" t="str">
        <f t="shared" si="142"/>
        <v/>
      </c>
      <c r="AO662" t="str">
        <f t="shared" si="142"/>
        <v/>
      </c>
      <c r="AP662" t="str">
        <f t="shared" si="142"/>
        <v/>
      </c>
      <c r="AQ662" t="str">
        <f t="shared" si="142"/>
        <v/>
      </c>
      <c r="AR662" t="str">
        <f t="shared" si="142"/>
        <v/>
      </c>
      <c r="AS662" t="str">
        <f t="shared" si="142"/>
        <v/>
      </c>
      <c r="AT662">
        <f t="shared" si="142"/>
        <v>0.21692370129869082</v>
      </c>
      <c r="AU662" t="str">
        <f t="shared" si="142"/>
        <v/>
      </c>
      <c r="AV662" t="str">
        <f t="shared" si="142"/>
        <v/>
      </c>
      <c r="AW662" t="str">
        <f t="shared" si="142"/>
        <v/>
      </c>
      <c r="AX662" t="str">
        <f t="shared" si="142"/>
        <v/>
      </c>
      <c r="AZ662" s="46">
        <f>IF(ISNUMBER(VLOOKUP($B662,Stats!$A$2:$AA$19,2,FALSE))=FALSE,"",IF(ISNUMBER(W662),(W662-VLOOKUP($B662,Stats!$A$2:$AA$19,2,FALSE))/VLOOKUP($B662,Stats!$A$2:$AA$19,16,FALSE),""))</f>
        <v>0.72431310042096331</v>
      </c>
      <c r="BA662" s="46">
        <f>IF(ISNUMBER(VLOOKUP($B662,Stats!$A$2:$AA$19,2,FALSE))=FALSE,"",IF(ISNUMBER(X662),(X662-VLOOKUP($B662,Stats!$A$2:$AA$19,3,FALSE))/VLOOKUP($B662,Stats!$A$2:$AA$19,17,FALSE),""))</f>
        <v>0.14737287675573754</v>
      </c>
      <c r="BB662" s="46"/>
      <c r="BC662" s="46"/>
      <c r="BD662" s="44">
        <f t="shared" si="135"/>
        <v>0.43584298858835041</v>
      </c>
      <c r="BE662" s="46">
        <f>IF(ISNUMBER(VLOOKUP($B662,Stats!$A$2:$AA$19,2,FALSE))=FALSE,"",IF(ISNUMBER(Y662),(Y662-VLOOKUP($B662,Stats!$A$2:$AA$19,5,FALSE))/VLOOKUP($B662,Stats!$A$2:$AA$19,19,FALSE),""))</f>
        <v>-0.84547785286903887</v>
      </c>
      <c r="BF662" s="46"/>
      <c r="BG662" s="46"/>
      <c r="BH662" s="46">
        <f>IF(ISNUMBER(VLOOKUP($B662,Stats!$A$2:$AA$19,2,FALSE))=FALSE,"",IF(ISNUMBER(Z662),(Z662-VLOOKUP($B662,Stats!$A$2:$AA$19,8,FALSE))/VLOOKUP($B662,Stats!$A$2:$AA$19,22,FALSE),""))</f>
        <v>0.5334146669197517</v>
      </c>
      <c r="BI662" s="46" t="str">
        <f>IF(ISNUMBER(VLOOKUP($B662,Stats!$A$2:$AA$19,2,FALSE))=FALSE,"",IF(ISNUMBER(#REF!),(#REF!-VLOOKUP($B662,Stats!$A$2:$AA$19,9,FALSE))/VLOOKUP($B662,Stats!$A$2:$AA$19,23,FALSE),""))</f>
        <v/>
      </c>
      <c r="BJ662" s="46" t="str">
        <f>IF(ISNUMBER(VLOOKUP($B662,Stats!$A$2:$AA$19,2,FALSE))=FALSE,"",IF(ISNUMBER(#REF!),(#REF!-VLOOKUP($B662,Stats!$A$2:$AA$19,10,FALSE))/VLOOKUP($B662,Stats!$A$2:$AA$19,24,FALSE),""))</f>
        <v/>
      </c>
      <c r="BK662" s="44">
        <f t="shared" si="140"/>
        <v>0.75185889708425258</v>
      </c>
      <c r="BL662" s="46" t="str">
        <f>IF(ISNUMBER(VLOOKUP($B662,Stats!$A$2:$AA$19,2,FALSE))=FALSE,"",IF(ISNUMBER(#REF!),(#REF!-VLOOKUP($B662,Stats!$A$2:$AA$19,11,FALSE))/VLOOKUP($B662,Stats!$A$2:$AA$19,25,FALSE),""))</f>
        <v/>
      </c>
      <c r="BM662" s="46">
        <f>IF(ISNUMBER(VLOOKUP($B662,Stats!$A$2:$AA$19,2,FALSE))=FALSE,"",IF(ISNUMBER(AA662),(AA662-VLOOKUP($B662,Stats!$A$2:$AA$19,12,FALSE))/VLOOKUP($B662,Stats!$A$2:$AA$19,26,FALSE),""))</f>
        <v>-0.50895598005304754</v>
      </c>
      <c r="BN662" s="46" t="str">
        <f>IF(ISNUMBER(VLOOKUP($B662,Stats!$A$2:$AA$19,2,FALSE))=FALSE,"",IF(ISNUMBER(#REF!),(#REF!-VLOOKUP($B662,Stats!$A$2:$AA$19,13,FALSE))/VLOOKUP($B662,Stats!$A$2:$AA$19,27,FALSE),""))</f>
        <v/>
      </c>
      <c r="BO662" s="46" t="str">
        <f>IF(ISNUMBER(VLOOKUP($B662,Stats!$A$2:$AA$19,2,FALSE))=FALSE,"",IF(ISNUMBER(#REF!),(#REF!-VLOOKUP($B662,Stats!$A$2:$AA$19,14,FALSE))/VLOOKUP($B662,Stats!$A$2:$AB$19,28,FALSE),""))</f>
        <v/>
      </c>
      <c r="BP662" s="46"/>
      <c r="BQ662" s="46">
        <f>IF(ISNUMBER(VLOOKUP($B662,Stats!$A$2:$AA$19,2,FALSE))=FALSE,"",IF(ISNUMBER(BM662),BM662,(VLOOKUP($B662,Stats!$A$2:$AT$19,46,FALSE)-VLOOKUP($B662,Stats!$A$2:$AA$19,12,FALSE))/VLOOKUP($B662,Stats!$A$2:$AA$19,26,FALSE)))</f>
        <v>-0.50895598005304754</v>
      </c>
      <c r="BR662" s="51">
        <f t="shared" si="141"/>
        <v>-0.50895598005304754</v>
      </c>
      <c r="BS662" s="32" t="str">
        <f t="shared" si="136"/>
        <v>13639_201503</v>
      </c>
      <c r="BT662" s="53">
        <f t="shared" si="137"/>
        <v>0.43649273995761206</v>
      </c>
    </row>
    <row r="663" spans="1:72" x14ac:dyDescent="0.15">
      <c r="A663" s="16">
        <v>13639</v>
      </c>
      <c r="B663" s="17">
        <v>201504</v>
      </c>
      <c r="C663" s="3">
        <v>0</v>
      </c>
      <c r="D663" s="23">
        <v>2.738432483474984E-2</v>
      </c>
      <c r="E663" s="18">
        <v>1.9835114843935395E-3</v>
      </c>
      <c r="F663" s="24">
        <v>7</v>
      </c>
      <c r="G663" s="24">
        <v>0</v>
      </c>
      <c r="H663" s="20">
        <v>3.8685774544189311E-3</v>
      </c>
      <c r="I663" s="20" t="s">
        <v>25</v>
      </c>
      <c r="J663" s="24">
        <v>7</v>
      </c>
      <c r="K663" s="24">
        <v>0</v>
      </c>
      <c r="L663" s="20">
        <v>6.5913370998116338E-3</v>
      </c>
      <c r="M663" s="20">
        <v>9.4428706326743495E-4</v>
      </c>
      <c r="N663" s="19">
        <v>1.0880000000000001</v>
      </c>
      <c r="O663" s="19">
        <v>1.0264150943396226</v>
      </c>
      <c r="P663" s="25">
        <v>42052</v>
      </c>
      <c r="Q663" s="20">
        <v>0</v>
      </c>
      <c r="R663" s="25">
        <v>42044</v>
      </c>
      <c r="S663" s="25">
        <f>IF(ISNUMBER(R663),VLOOKUP(B663,Index!$B$3:$AB$18,27,FALSE),"")</f>
        <v>42044</v>
      </c>
      <c r="T663" s="25">
        <f>IF(ISNUMBER($R663),VLOOKUP($B663,Index!$B$21:$AB$36,27,FALSE),"")</f>
        <v>42044</v>
      </c>
      <c r="U663" s="25">
        <f>IF(ISNUMBER($R663),VLOOKUP($B663,Index!$B$39:$AB$54,27,FALSE),"")</f>
        <v>42052</v>
      </c>
      <c r="W663" s="18">
        <v>1.0953729933899936</v>
      </c>
      <c r="X663" s="19">
        <v>1</v>
      </c>
      <c r="Y663" s="18">
        <v>3.7634484334710665E-2</v>
      </c>
      <c r="Z663" s="19">
        <f t="shared" si="138"/>
        <v>0</v>
      </c>
      <c r="AA663" s="21" t="s">
        <v>25</v>
      </c>
      <c r="AB663" s="28"/>
      <c r="AC663" s="18">
        <v>1.1998419946481549</v>
      </c>
      <c r="AD663" s="19">
        <v>1</v>
      </c>
      <c r="AE663" s="18">
        <v>1.4163544111395823E-3</v>
      </c>
      <c r="AF663" s="19">
        <f t="shared" si="139"/>
        <v>0</v>
      </c>
      <c r="AG663" s="21" t="s">
        <v>25</v>
      </c>
      <c r="AH663" s="28"/>
      <c r="AK663" t="str">
        <f t="shared" ref="AK663:AX672" si="143">IF($B663=AK$2,$AA663,"")</f>
        <v/>
      </c>
      <c r="AL663" t="str">
        <f t="shared" si="143"/>
        <v/>
      </c>
      <c r="AM663" t="str">
        <f t="shared" si="143"/>
        <v/>
      </c>
      <c r="AN663" t="str">
        <f t="shared" si="143"/>
        <v/>
      </c>
      <c r="AO663" t="str">
        <f t="shared" si="143"/>
        <v/>
      </c>
      <c r="AP663" t="str">
        <f t="shared" si="143"/>
        <v/>
      </c>
      <c r="AQ663" t="str">
        <f t="shared" si="143"/>
        <v/>
      </c>
      <c r="AR663" t="str">
        <f t="shared" si="143"/>
        <v/>
      </c>
      <c r="AS663" t="str">
        <f t="shared" si="143"/>
        <v/>
      </c>
      <c r="AT663" t="str">
        <f t="shared" si="143"/>
        <v/>
      </c>
      <c r="AU663" t="str">
        <f t="shared" si="143"/>
        <v/>
      </c>
      <c r="AV663" t="str">
        <f t="shared" si="143"/>
        <v/>
      </c>
      <c r="AW663" t="str">
        <f t="shared" si="143"/>
        <v/>
      </c>
      <c r="AX663" t="str">
        <f t="shared" si="143"/>
        <v/>
      </c>
      <c r="AZ663" s="46">
        <f>IF(ISNUMBER(VLOOKUP($B663,Stats!$A$2:$AA$19,2,FALSE))=FALSE,"",IF(ISNUMBER(W663),(W663-VLOOKUP($B663,Stats!$A$2:$AA$19,2,FALSE))/VLOOKUP($B663,Stats!$A$2:$AA$19,16,FALSE),""))</f>
        <v>-0.4132219195020892</v>
      </c>
      <c r="BA663" s="46">
        <f>IF(ISNUMBER(VLOOKUP($B663,Stats!$A$2:$AA$19,2,FALSE))=FALSE,"",IF(ISNUMBER(X663),(X663-VLOOKUP($B663,Stats!$A$2:$AA$19,3,FALSE))/VLOOKUP($B663,Stats!$A$2:$AA$19,17,FALSE),""))</f>
        <v>0.93772145929647244</v>
      </c>
      <c r="BB663" s="46"/>
      <c r="BC663" s="46"/>
      <c r="BD663" s="44">
        <f t="shared" si="135"/>
        <v>0.26224976989719162</v>
      </c>
      <c r="BE663" s="46">
        <f>IF(ISNUMBER(VLOOKUP($B663,Stats!$A$2:$AA$19,2,FALSE))=FALSE,"",IF(ISNUMBER(Y663),(Y663-VLOOKUP($B663,Stats!$A$2:$AA$19,5,FALSE))/VLOOKUP($B663,Stats!$A$2:$AA$19,19,FALSE),""))</f>
        <v>-0.70579533928341331</v>
      </c>
      <c r="BF663" s="46"/>
      <c r="BG663" s="46"/>
      <c r="BH663" s="46">
        <f>IF(ISNUMBER(VLOOKUP($B663,Stats!$A$2:$AA$19,2,FALSE))=FALSE,"",IF(ISNUMBER(Z663),(Z663-VLOOKUP($B663,Stats!$A$2:$AA$19,8,FALSE))/VLOOKUP($B663,Stats!$A$2:$AA$19,22,FALSE),""))</f>
        <v>-0.5145844845400992</v>
      </c>
      <c r="BI663" s="46" t="str">
        <f>IF(ISNUMBER(VLOOKUP($B663,Stats!$A$2:$AA$19,2,FALSE))=FALSE,"",IF(ISNUMBER(#REF!),(#REF!-VLOOKUP($B663,Stats!$A$2:$AA$19,9,FALSE))/VLOOKUP($B663,Stats!$A$2:$AA$19,23,FALSE),""))</f>
        <v/>
      </c>
      <c r="BJ663" s="46" t="str">
        <f>IF(ISNUMBER(VLOOKUP($B663,Stats!$A$2:$AA$19,2,FALSE))=FALSE,"",IF(ISNUMBER(#REF!),(#REF!-VLOOKUP($B663,Stats!$A$2:$AA$19,10,FALSE))/VLOOKUP($B663,Stats!$A$2:$AA$19,24,FALSE),""))</f>
        <v/>
      </c>
      <c r="BK663" s="44">
        <f t="shared" si="140"/>
        <v>0.33968139213635951</v>
      </c>
      <c r="BL663" s="46" t="str">
        <f>IF(ISNUMBER(VLOOKUP($B663,Stats!$A$2:$AA$19,2,FALSE))=FALSE,"",IF(ISNUMBER(#REF!),(#REF!-VLOOKUP($B663,Stats!$A$2:$AA$19,11,FALSE))/VLOOKUP($B663,Stats!$A$2:$AA$19,25,FALSE),""))</f>
        <v/>
      </c>
      <c r="BM663" s="46" t="str">
        <f>IF(ISNUMBER(VLOOKUP($B663,Stats!$A$2:$AA$19,2,FALSE))=FALSE,"",IF(ISNUMBER(AA663),(AA663-VLOOKUP($B663,Stats!$A$2:$AA$19,12,FALSE))/VLOOKUP($B663,Stats!$A$2:$AA$19,26,FALSE),""))</f>
        <v/>
      </c>
      <c r="BN663" s="46" t="str">
        <f>IF(ISNUMBER(VLOOKUP($B663,Stats!$A$2:$AA$19,2,FALSE))=FALSE,"",IF(ISNUMBER(#REF!),(#REF!-VLOOKUP($B663,Stats!$A$2:$AA$19,13,FALSE))/VLOOKUP($B663,Stats!$A$2:$AA$19,27,FALSE),""))</f>
        <v/>
      </c>
      <c r="BO663" s="46" t="str">
        <f>IF(ISNUMBER(VLOOKUP($B663,Stats!$A$2:$AA$19,2,FALSE))=FALSE,"",IF(ISNUMBER(#REF!),(#REF!-VLOOKUP($B663,Stats!$A$2:$AA$19,14,FALSE))/VLOOKUP($B663,Stats!$A$2:$AB$19,28,FALSE),""))</f>
        <v/>
      </c>
      <c r="BP663" s="46"/>
      <c r="BQ663" s="46">
        <f>IF(ISNUMBER(VLOOKUP($B663,Stats!$A$2:$AA$19,2,FALSE))=FALSE,"",IF(ISNUMBER(BM663),BM663,(VLOOKUP($B663,Stats!$A$2:$AT$19,46,FALSE)-VLOOKUP($B663,Stats!$A$2:$AA$19,12,FALSE))/VLOOKUP($B663,Stats!$A$2:$AA$19,26,FALSE)))</f>
        <v>-0.64096278450557098</v>
      </c>
      <c r="BR663" s="51">
        <f t="shared" si="141"/>
        <v>-0.64096278450557098</v>
      </c>
      <c r="BS663" s="32" t="str">
        <f t="shared" si="136"/>
        <v>13639_201504</v>
      </c>
      <c r="BT663" s="53">
        <f t="shared" si="137"/>
        <v>0.12806623236013981</v>
      </c>
    </row>
    <row r="664" spans="1:72" x14ac:dyDescent="0.15">
      <c r="A664" s="16">
        <v>13639</v>
      </c>
      <c r="B664" s="17">
        <v>201505</v>
      </c>
      <c r="C664" s="3">
        <v>0</v>
      </c>
      <c r="D664" s="23">
        <v>5.5147058823530326E-3</v>
      </c>
      <c r="E664" s="18">
        <v>3.6361329570793089E-3</v>
      </c>
      <c r="F664" s="24">
        <v>5</v>
      </c>
      <c r="G664" s="24">
        <v>3</v>
      </c>
      <c r="H664" s="20">
        <v>2.9454114117577479E-3</v>
      </c>
      <c r="I664" s="20">
        <v>-3.0597940405670729E-3</v>
      </c>
      <c r="J664" s="24">
        <v>3</v>
      </c>
      <c r="K664" s="24">
        <v>2</v>
      </c>
      <c r="L664" s="20">
        <v>5.5299539170508005E-3</v>
      </c>
      <c r="M664" s="20">
        <v>-3.6730945821854544E-3</v>
      </c>
      <c r="N664" s="19">
        <v>1.0940000000000001</v>
      </c>
      <c r="O664" s="19">
        <v>1.0045913682277319</v>
      </c>
      <c r="P664" s="25">
        <v>42069</v>
      </c>
      <c r="Q664" s="20">
        <v>-5.499541704857891E-3</v>
      </c>
      <c r="R664" s="25">
        <v>42066</v>
      </c>
      <c r="S664" s="25">
        <f>IF(ISNUMBER(R664),VLOOKUP(B664,Index!$B$3:$AB$18,27,FALSE),"")</f>
        <v>42069</v>
      </c>
      <c r="T664" s="25">
        <f>IF(ISNUMBER($R664),VLOOKUP($B664,Index!$B$21:$AB$36,27,FALSE),"")</f>
        <v>42069</v>
      </c>
      <c r="U664" s="25">
        <f>IF(ISNUMBER($R664),VLOOKUP($B664,Index!$B$39:$AB$54,27,FALSE),"")</f>
        <v>42069</v>
      </c>
      <c r="W664" s="18">
        <v>0.19852941176470915</v>
      </c>
      <c r="X664" s="19">
        <v>0.625</v>
      </c>
      <c r="Y664" s="18">
        <v>6.8990772117443325E-2</v>
      </c>
      <c r="Z664" s="19">
        <f t="shared" si="138"/>
        <v>3</v>
      </c>
      <c r="AA664" s="21">
        <v>1.0027573529411999</v>
      </c>
      <c r="AB664" s="28"/>
      <c r="AC664" s="18">
        <v>3.9413927335641433E-2</v>
      </c>
      <c r="AD664" s="19">
        <v>0.390625</v>
      </c>
      <c r="AE664" s="18">
        <v>4.7597266373609953E-3</v>
      </c>
      <c r="AF664" s="19">
        <f t="shared" si="139"/>
        <v>9</v>
      </c>
      <c r="AG664" s="21">
        <v>1.0055223088776422</v>
      </c>
      <c r="AH664" s="28"/>
      <c r="AK664" t="str">
        <f t="shared" si="143"/>
        <v/>
      </c>
      <c r="AL664" t="str">
        <f t="shared" si="143"/>
        <v/>
      </c>
      <c r="AM664" t="str">
        <f t="shared" si="143"/>
        <v/>
      </c>
      <c r="AN664" t="str">
        <f t="shared" si="143"/>
        <v/>
      </c>
      <c r="AO664" t="str">
        <f t="shared" si="143"/>
        <v/>
      </c>
      <c r="AP664" t="str">
        <f t="shared" si="143"/>
        <v/>
      </c>
      <c r="AQ664" t="str">
        <f t="shared" si="143"/>
        <v/>
      </c>
      <c r="AR664" t="str">
        <f t="shared" si="143"/>
        <v/>
      </c>
      <c r="AS664" t="str">
        <f t="shared" si="143"/>
        <v/>
      </c>
      <c r="AT664" t="str">
        <f t="shared" si="143"/>
        <v/>
      </c>
      <c r="AU664" t="str">
        <f t="shared" si="143"/>
        <v/>
      </c>
      <c r="AV664">
        <f t="shared" si="143"/>
        <v>1.0027573529411999</v>
      </c>
      <c r="AW664" t="str">
        <f t="shared" si="143"/>
        <v/>
      </c>
      <c r="AX664" t="str">
        <f t="shared" si="143"/>
        <v/>
      </c>
      <c r="AZ664" s="46">
        <f>IF(ISNUMBER(VLOOKUP($B664,Stats!$A$2:$AA$19,2,FALSE))=FALSE,"",IF(ISNUMBER(W664),(W664-VLOOKUP($B664,Stats!$A$2:$AA$19,2,FALSE))/VLOOKUP($B664,Stats!$A$2:$AA$19,16,FALSE),""))</f>
        <v>-9.1676953604443528E-2</v>
      </c>
      <c r="BA664" s="46">
        <f>IF(ISNUMBER(VLOOKUP($B664,Stats!$A$2:$AA$19,2,FALSE))=FALSE,"",IF(ISNUMBER(X664),(X664-VLOOKUP($B664,Stats!$A$2:$AA$19,3,FALSE))/VLOOKUP($B664,Stats!$A$2:$AA$19,17,FALSE),""))</f>
        <v>0.35311991189560649</v>
      </c>
      <c r="BB664" s="46"/>
      <c r="BC664" s="46"/>
      <c r="BD664" s="44">
        <f t="shared" si="135"/>
        <v>0.13072147914558147</v>
      </c>
      <c r="BE664" s="46">
        <f>IF(ISNUMBER(VLOOKUP($B664,Stats!$A$2:$AA$19,2,FALSE))=FALSE,"",IF(ISNUMBER(Y664),(Y664-VLOOKUP($B664,Stats!$A$2:$AA$19,5,FALSE))/VLOOKUP($B664,Stats!$A$2:$AA$19,19,FALSE),""))</f>
        <v>-0.88866177936966395</v>
      </c>
      <c r="BF664" s="46"/>
      <c r="BG664" s="46"/>
      <c r="BH664" s="46">
        <f>IF(ISNUMBER(VLOOKUP($B664,Stats!$A$2:$AA$19,2,FALSE))=FALSE,"",IF(ISNUMBER(Z664),(Z664-VLOOKUP($B664,Stats!$A$2:$AA$19,8,FALSE))/VLOOKUP($B664,Stats!$A$2:$AA$19,22,FALSE),""))</f>
        <v>0.6589932942433816</v>
      </c>
      <c r="BI664" s="46" t="str">
        <f>IF(ISNUMBER(VLOOKUP($B664,Stats!$A$2:$AA$19,2,FALSE))=FALSE,"",IF(ISNUMBER(#REF!),(#REF!-VLOOKUP($B664,Stats!$A$2:$AA$19,9,FALSE))/VLOOKUP($B664,Stats!$A$2:$AA$19,23,FALSE),""))</f>
        <v/>
      </c>
      <c r="BJ664" s="46" t="str">
        <f>IF(ISNUMBER(VLOOKUP($B664,Stats!$A$2:$AA$19,2,FALSE))=FALSE,"",IF(ISNUMBER(#REF!),(#REF!-VLOOKUP($B664,Stats!$A$2:$AA$19,10,FALSE))/VLOOKUP($B664,Stats!$A$2:$AA$19,24,FALSE),""))</f>
        <v/>
      </c>
      <c r="BK664" s="44">
        <f t="shared" si="140"/>
        <v>0.81976123383177912</v>
      </c>
      <c r="BL664" s="46" t="str">
        <f>IF(ISNUMBER(VLOOKUP($B664,Stats!$A$2:$AA$19,2,FALSE))=FALSE,"",IF(ISNUMBER(#REF!),(#REF!-VLOOKUP($B664,Stats!$A$2:$AA$19,11,FALSE))/VLOOKUP($B664,Stats!$A$2:$AA$19,25,FALSE),""))</f>
        <v/>
      </c>
      <c r="BM664" s="46">
        <f>IF(ISNUMBER(VLOOKUP($B664,Stats!$A$2:$AA$19,2,FALSE))=FALSE,"",IF(ISNUMBER(AA664),(AA664-VLOOKUP($B664,Stats!$A$2:$AA$19,12,FALSE))/VLOOKUP($B664,Stats!$A$2:$AA$19,26,FALSE),""))</f>
        <v>-0.31039607635746325</v>
      </c>
      <c r="BN664" s="46" t="str">
        <f>IF(ISNUMBER(VLOOKUP($B664,Stats!$A$2:$AA$19,2,FALSE))=FALSE,"",IF(ISNUMBER(#REF!),(#REF!-VLOOKUP($B664,Stats!$A$2:$AA$19,13,FALSE))/VLOOKUP($B664,Stats!$A$2:$AA$19,27,FALSE),""))</f>
        <v/>
      </c>
      <c r="BO664" s="46" t="str">
        <f>IF(ISNUMBER(VLOOKUP($B664,Stats!$A$2:$AA$19,2,FALSE))=FALSE,"",IF(ISNUMBER(#REF!),(#REF!-VLOOKUP($B664,Stats!$A$2:$AA$19,14,FALSE))/VLOOKUP($B664,Stats!$A$2:$AB$19,28,FALSE),""))</f>
        <v/>
      </c>
      <c r="BP664" s="46"/>
      <c r="BQ664" s="46">
        <f>IF(ISNUMBER(VLOOKUP($B664,Stats!$A$2:$AA$19,2,FALSE))=FALSE,"",IF(ISNUMBER(BM664),BM664,(VLOOKUP($B664,Stats!$A$2:$AT$19,46,FALSE)-VLOOKUP($B664,Stats!$A$2:$AA$19,12,FALSE))/VLOOKUP($B664,Stats!$A$2:$AA$19,26,FALSE)))</f>
        <v>-0.31039607635746325</v>
      </c>
      <c r="BR664" s="51">
        <f t="shared" si="141"/>
        <v>-0.31039607635746325</v>
      </c>
      <c r="BS664" s="32" t="str">
        <f t="shared" si="136"/>
        <v>13639_201505</v>
      </c>
      <c r="BT664" s="53">
        <f t="shared" si="137"/>
        <v>0.45592182085669108</v>
      </c>
    </row>
    <row r="665" spans="1:72" x14ac:dyDescent="0.15">
      <c r="A665" s="16">
        <v>13639</v>
      </c>
      <c r="B665" s="17">
        <v>201506</v>
      </c>
      <c r="C665" s="3">
        <v>0</v>
      </c>
      <c r="D665" s="23">
        <v>3.5648994515539156E-2</v>
      </c>
      <c r="E665" s="18">
        <v>3.2176914756738167E-3</v>
      </c>
      <c r="F665" s="24">
        <v>9</v>
      </c>
      <c r="G665" s="24">
        <v>1</v>
      </c>
      <c r="H665" s="20">
        <v>4.0055762891991137E-3</v>
      </c>
      <c r="I665" s="20">
        <v>-9.1407678244981305E-4</v>
      </c>
      <c r="J665" s="24">
        <v>9</v>
      </c>
      <c r="K665" s="24">
        <v>1</v>
      </c>
      <c r="L665" s="20">
        <v>9.0579710144926828E-3</v>
      </c>
      <c r="M665" s="20">
        <v>-9.1407678244981305E-4</v>
      </c>
      <c r="N665" s="19">
        <v>1.133</v>
      </c>
      <c r="O665" s="19">
        <v>1.0365965233302836</v>
      </c>
      <c r="P665" s="25">
        <v>42082</v>
      </c>
      <c r="Q665" s="20">
        <v>0</v>
      </c>
      <c r="R665" s="25">
        <v>42072</v>
      </c>
      <c r="S665" s="25">
        <f>IF(ISNUMBER(R665),VLOOKUP(B665,Index!$B$3:$AB$18,27,FALSE),"")</f>
        <v>42073</v>
      </c>
      <c r="T665" s="25">
        <f>IF(ISNUMBER($R665),VLOOKUP($B665,Index!$B$21:$AB$36,27,FALSE),"")</f>
        <v>42075</v>
      </c>
      <c r="U665" s="25">
        <f>IF(ISNUMBER($R665),VLOOKUP($B665,Index!$B$39:$AB$54,27,FALSE),"")</f>
        <v>42075</v>
      </c>
      <c r="W665" s="18">
        <v>1.0694698354661747</v>
      </c>
      <c r="X665" s="19">
        <v>0.9</v>
      </c>
      <c r="Y665" s="18">
        <v>6.1051403225025218E-2</v>
      </c>
      <c r="Z665" s="19">
        <f t="shared" si="138"/>
        <v>1</v>
      </c>
      <c r="AA665" s="21" t="s">
        <v>25</v>
      </c>
      <c r="AB665" s="28"/>
      <c r="AC665" s="18">
        <v>1.1437657289720469</v>
      </c>
      <c r="AD665" s="19">
        <v>0.81</v>
      </c>
      <c r="AE665" s="18">
        <v>3.7272738357446195E-3</v>
      </c>
      <c r="AF665" s="19">
        <f t="shared" si="139"/>
        <v>1</v>
      </c>
      <c r="AG665" s="21" t="s">
        <v>25</v>
      </c>
      <c r="AH665" s="28"/>
      <c r="AK665" t="str">
        <f t="shared" si="143"/>
        <v/>
      </c>
      <c r="AL665" t="str">
        <f t="shared" si="143"/>
        <v/>
      </c>
      <c r="AM665" t="str">
        <f t="shared" si="143"/>
        <v/>
      </c>
      <c r="AN665" t="str">
        <f t="shared" si="143"/>
        <v/>
      </c>
      <c r="AO665" t="str">
        <f t="shared" si="143"/>
        <v/>
      </c>
      <c r="AP665" t="str">
        <f t="shared" si="143"/>
        <v/>
      </c>
      <c r="AQ665" t="str">
        <f t="shared" si="143"/>
        <v/>
      </c>
      <c r="AR665" t="str">
        <f t="shared" si="143"/>
        <v/>
      </c>
      <c r="AS665" t="str">
        <f t="shared" si="143"/>
        <v/>
      </c>
      <c r="AT665" t="str">
        <f t="shared" si="143"/>
        <v/>
      </c>
      <c r="AU665" t="str">
        <f t="shared" si="143"/>
        <v/>
      </c>
      <c r="AV665" t="str">
        <f t="shared" si="143"/>
        <v/>
      </c>
      <c r="AW665" t="str">
        <f t="shared" si="143"/>
        <v/>
      </c>
      <c r="AX665" t="str">
        <f t="shared" si="143"/>
        <v/>
      </c>
      <c r="AZ665" s="46">
        <f>IF(ISNUMBER(VLOOKUP($B665,Stats!$A$2:$AA$19,2,FALSE))=FALSE,"",IF(ISNUMBER(W665),(W665-VLOOKUP($B665,Stats!$A$2:$AA$19,2,FALSE))/VLOOKUP($B665,Stats!$A$2:$AA$19,16,FALSE),""))</f>
        <v>-0.69178839484593857</v>
      </c>
      <c r="BA665" s="46">
        <f>IF(ISNUMBER(VLOOKUP($B665,Stats!$A$2:$AA$19,2,FALSE))=FALSE,"",IF(ISNUMBER(X665),(X665-VLOOKUP($B665,Stats!$A$2:$AA$19,3,FALSE))/VLOOKUP($B665,Stats!$A$2:$AA$19,17,FALSE),""))</f>
        <v>0.77618004453973322</v>
      </c>
      <c r="BB665" s="46"/>
      <c r="BC665" s="46"/>
      <c r="BD665" s="44">
        <f t="shared" si="135"/>
        <v>4.2195824846897323E-2</v>
      </c>
      <c r="BE665" s="46">
        <f>IF(ISNUMBER(VLOOKUP($B665,Stats!$A$2:$AA$19,2,FALSE))=FALSE,"",IF(ISNUMBER(Y665),(Y665-VLOOKUP($B665,Stats!$A$2:$AA$19,5,FALSE))/VLOOKUP($B665,Stats!$A$2:$AA$19,19,FALSE),""))</f>
        <v>-0.87232935785384258</v>
      </c>
      <c r="BF665" s="46"/>
      <c r="BG665" s="46"/>
      <c r="BH665" s="46">
        <f>IF(ISNUMBER(VLOOKUP($B665,Stats!$A$2:$AA$19,2,FALSE))=FALSE,"",IF(ISNUMBER(Z665),(Z665-VLOOKUP($B665,Stats!$A$2:$AA$19,8,FALSE))/VLOOKUP($B665,Stats!$A$2:$AA$19,22,FALSE),""))</f>
        <v>-0.73808297609062268</v>
      </c>
      <c r="BI665" s="46" t="str">
        <f>IF(ISNUMBER(VLOOKUP($B665,Stats!$A$2:$AA$19,2,FALSE))=FALSE,"",IF(ISNUMBER(#REF!),(#REF!-VLOOKUP($B665,Stats!$A$2:$AA$19,9,FALSE))/VLOOKUP($B665,Stats!$A$2:$AA$19,23,FALSE),""))</f>
        <v/>
      </c>
      <c r="BJ665" s="46" t="str">
        <f>IF(ISNUMBER(VLOOKUP($B665,Stats!$A$2:$AA$19,2,FALSE))=FALSE,"",IF(ISNUMBER(#REF!),(#REF!-VLOOKUP($B665,Stats!$A$2:$AA$19,10,FALSE))/VLOOKUP($B665,Stats!$A$2:$AA$19,24,FALSE),""))</f>
        <v/>
      </c>
      <c r="BK665" s="44">
        <f t="shared" si="140"/>
        <v>0.38920565767050297</v>
      </c>
      <c r="BL665" s="46" t="str">
        <f>IF(ISNUMBER(VLOOKUP($B665,Stats!$A$2:$AA$19,2,FALSE))=FALSE,"",IF(ISNUMBER(#REF!),(#REF!-VLOOKUP($B665,Stats!$A$2:$AA$19,11,FALSE))/VLOOKUP($B665,Stats!$A$2:$AA$19,25,FALSE),""))</f>
        <v/>
      </c>
      <c r="BM665" s="46" t="str">
        <f>IF(ISNUMBER(VLOOKUP($B665,Stats!$A$2:$AA$19,2,FALSE))=FALSE,"",IF(ISNUMBER(AA665),(AA665-VLOOKUP($B665,Stats!$A$2:$AA$19,12,FALSE))/VLOOKUP($B665,Stats!$A$2:$AA$19,26,FALSE),""))</f>
        <v/>
      </c>
      <c r="BN665" s="46" t="str">
        <f>IF(ISNUMBER(VLOOKUP($B665,Stats!$A$2:$AA$19,2,FALSE))=FALSE,"",IF(ISNUMBER(#REF!),(#REF!-VLOOKUP($B665,Stats!$A$2:$AA$19,13,FALSE))/VLOOKUP($B665,Stats!$A$2:$AA$19,27,FALSE),""))</f>
        <v/>
      </c>
      <c r="BO665" s="46" t="str">
        <f>IF(ISNUMBER(VLOOKUP($B665,Stats!$A$2:$AA$19,2,FALSE))=FALSE,"",IF(ISNUMBER(#REF!),(#REF!-VLOOKUP($B665,Stats!$A$2:$AA$19,14,FALSE))/VLOOKUP($B665,Stats!$A$2:$AB$19,28,FALSE),""))</f>
        <v/>
      </c>
      <c r="BP665" s="46"/>
      <c r="BQ665" s="46">
        <f>IF(ISNUMBER(VLOOKUP($B665,Stats!$A$2:$AA$19,2,FALSE))=FALSE,"",IF(ISNUMBER(BM665),BM665,(VLOOKUP($B665,Stats!$A$2:$AT$19,46,FALSE)-VLOOKUP($B665,Stats!$A$2:$AA$19,12,FALSE))/VLOOKUP($B665,Stats!$A$2:$AA$19,26,FALSE)))</f>
        <v>-0.27542471786370909</v>
      </c>
      <c r="BR665" s="51">
        <f t="shared" si="141"/>
        <v>-0.27542471786370909</v>
      </c>
      <c r="BS665" s="32" t="str">
        <f t="shared" si="136"/>
        <v>13639_201506</v>
      </c>
      <c r="BT665" s="53">
        <f t="shared" si="137"/>
        <v>0.1868776159989394</v>
      </c>
    </row>
    <row r="666" spans="1:72" x14ac:dyDescent="0.15">
      <c r="A666" s="16">
        <v>13639</v>
      </c>
      <c r="B666" s="17">
        <v>201507</v>
      </c>
      <c r="C666" s="3">
        <v>0</v>
      </c>
      <c r="D666" s="23">
        <v>-5.2956751985878681E-3</v>
      </c>
      <c r="E666" s="18">
        <v>7.406428543817044E-4</v>
      </c>
      <c r="F666" s="24">
        <v>1</v>
      </c>
      <c r="G666" s="24">
        <v>4</v>
      </c>
      <c r="H666" s="20">
        <v>0</v>
      </c>
      <c r="I666" s="20">
        <v>-1.3264576350746904E-3</v>
      </c>
      <c r="J666" s="24">
        <v>1</v>
      </c>
      <c r="K666" s="24">
        <v>3</v>
      </c>
      <c r="L666" s="20">
        <v>0</v>
      </c>
      <c r="M666" s="20">
        <v>-1.771479185119551E-3</v>
      </c>
      <c r="N666" s="19">
        <v>1.1319999999999999</v>
      </c>
      <c r="O666" s="19">
        <v>1</v>
      </c>
      <c r="P666" s="25">
        <v>42086</v>
      </c>
      <c r="Q666" s="20">
        <v>-4.4169611307419698E-3</v>
      </c>
      <c r="R666" s="25">
        <v>42090</v>
      </c>
      <c r="S666" s="25">
        <f>IF(ISNUMBER(R666),VLOOKUP(B666,Index!$B$3:$AB$18,27,FALSE),"")</f>
        <v>42088</v>
      </c>
      <c r="T666" s="25">
        <f>IF(ISNUMBER($R666),VLOOKUP($B666,Index!$B$21:$AB$36,27,FALSE),"")</f>
        <v>42089</v>
      </c>
      <c r="U666" s="25">
        <f>IF(ISNUMBER($R666),VLOOKUP($B666,Index!$B$39:$AB$54,27,FALSE),"")</f>
        <v>42089</v>
      </c>
      <c r="W666" s="18">
        <v>-0.38128861429832644</v>
      </c>
      <c r="X666" s="19">
        <v>0.2</v>
      </c>
      <c r="Y666" s="18">
        <v>1.4052710115447635E-2</v>
      </c>
      <c r="Z666" s="19">
        <f t="shared" si="138"/>
        <v>2</v>
      </c>
      <c r="AA666" s="21" t="s">
        <v>25</v>
      </c>
      <c r="AB666" s="28"/>
      <c r="AC666" s="18">
        <v>0.14538100739353796</v>
      </c>
      <c r="AD666" s="19">
        <v>4.0000000000000008E-2</v>
      </c>
      <c r="AE666" s="18">
        <v>1.9747866158880428E-4</v>
      </c>
      <c r="AF666" s="19">
        <f t="shared" si="139"/>
        <v>4</v>
      </c>
      <c r="AG666" s="21" t="s">
        <v>25</v>
      </c>
      <c r="AH666" s="28"/>
      <c r="AK666" t="str">
        <f t="shared" si="143"/>
        <v/>
      </c>
      <c r="AL666" t="str">
        <f t="shared" si="143"/>
        <v/>
      </c>
      <c r="AM666" t="str">
        <f t="shared" si="143"/>
        <v/>
      </c>
      <c r="AN666" t="str">
        <f t="shared" si="143"/>
        <v/>
      </c>
      <c r="AO666" t="str">
        <f t="shared" si="143"/>
        <v/>
      </c>
      <c r="AP666" t="str">
        <f t="shared" si="143"/>
        <v/>
      </c>
      <c r="AQ666" t="str">
        <f t="shared" si="143"/>
        <v/>
      </c>
      <c r="AR666" t="str">
        <f t="shared" si="143"/>
        <v/>
      </c>
      <c r="AS666" t="str">
        <f t="shared" si="143"/>
        <v/>
      </c>
      <c r="AT666" t="str">
        <f t="shared" si="143"/>
        <v/>
      </c>
      <c r="AU666" t="str">
        <f t="shared" si="143"/>
        <v/>
      </c>
      <c r="AV666" t="str">
        <f t="shared" si="143"/>
        <v/>
      </c>
      <c r="AW666" t="str">
        <f t="shared" si="143"/>
        <v/>
      </c>
      <c r="AX666" t="str">
        <f t="shared" si="143"/>
        <v/>
      </c>
      <c r="AZ666" s="46">
        <f>IF(ISNUMBER(VLOOKUP($B666,Stats!$A$2:$AA$19,2,FALSE))=FALSE,"",IF(ISNUMBER(W666),(W666-VLOOKUP($B666,Stats!$A$2:$AA$19,2,FALSE))/VLOOKUP($B666,Stats!$A$2:$AA$19,16,FALSE),""))</f>
        <v>-0.86300416071802477</v>
      </c>
      <c r="BA666" s="46">
        <f>IF(ISNUMBER(VLOOKUP($B666,Stats!$A$2:$AA$19,2,FALSE))=FALSE,"",IF(ISNUMBER(X666),(X666-VLOOKUP($B666,Stats!$A$2:$AA$19,3,FALSE))/VLOOKUP($B666,Stats!$A$2:$AA$19,17,FALSE),""))</f>
        <v>-2.376106364455377</v>
      </c>
      <c r="BB666" s="46"/>
      <c r="BC666" s="46"/>
      <c r="BD666" s="44">
        <f t="shared" si="135"/>
        <v>-1.6195552625867009</v>
      </c>
      <c r="BE666" s="46">
        <f>IF(ISNUMBER(VLOOKUP($B666,Stats!$A$2:$AA$19,2,FALSE))=FALSE,"",IF(ISNUMBER(Y666),(Y666-VLOOKUP($B666,Stats!$A$2:$AA$19,5,FALSE))/VLOOKUP($B666,Stats!$A$2:$AA$19,19,FALSE),""))</f>
        <v>-1.1491893941494473</v>
      </c>
      <c r="BF666" s="46"/>
      <c r="BG666" s="46"/>
      <c r="BH666" s="46">
        <f>IF(ISNUMBER(VLOOKUP($B666,Stats!$A$2:$AA$19,2,FALSE))=FALSE,"",IF(ISNUMBER(Z666),(Z666-VLOOKUP($B666,Stats!$A$2:$AA$19,8,FALSE))/VLOOKUP($B666,Stats!$A$2:$AA$19,22,FALSE),""))</f>
        <v>1.4378520910348771</v>
      </c>
      <c r="BI666" s="46" t="str">
        <f>IF(ISNUMBER(VLOOKUP($B666,Stats!$A$2:$AA$19,2,FALSE))=FALSE,"",IF(ISNUMBER(#REF!),(#REF!-VLOOKUP($B666,Stats!$A$2:$AA$19,9,FALSE))/VLOOKUP($B666,Stats!$A$2:$AA$19,23,FALSE),""))</f>
        <v/>
      </c>
      <c r="BJ666" s="46" t="str">
        <f>IF(ISNUMBER(VLOOKUP($B666,Stats!$A$2:$AA$19,2,FALSE))=FALSE,"",IF(ISNUMBER(#REF!),(#REF!-VLOOKUP($B666,Stats!$A$2:$AA$19,10,FALSE))/VLOOKUP($B666,Stats!$A$2:$AA$19,24,FALSE),""))</f>
        <v/>
      </c>
      <c r="BK666" s="44">
        <f t="shared" si="140"/>
        <v>1.2357882032150762</v>
      </c>
      <c r="BL666" s="46" t="str">
        <f>IF(ISNUMBER(VLOOKUP($B666,Stats!$A$2:$AA$19,2,FALSE))=FALSE,"",IF(ISNUMBER(#REF!),(#REF!-VLOOKUP($B666,Stats!$A$2:$AA$19,11,FALSE))/VLOOKUP($B666,Stats!$A$2:$AA$19,25,FALSE),""))</f>
        <v/>
      </c>
      <c r="BM666" s="46" t="str">
        <f>IF(ISNUMBER(VLOOKUP($B666,Stats!$A$2:$AA$19,2,FALSE))=FALSE,"",IF(ISNUMBER(AA666),(AA666-VLOOKUP($B666,Stats!$A$2:$AA$19,12,FALSE))/VLOOKUP($B666,Stats!$A$2:$AA$19,26,FALSE),""))</f>
        <v/>
      </c>
      <c r="BN666" s="46" t="str">
        <f>IF(ISNUMBER(VLOOKUP($B666,Stats!$A$2:$AA$19,2,FALSE))=FALSE,"",IF(ISNUMBER(#REF!),(#REF!-VLOOKUP($B666,Stats!$A$2:$AA$19,13,FALSE))/VLOOKUP($B666,Stats!$A$2:$AA$19,27,FALSE),""))</f>
        <v/>
      </c>
      <c r="BO666" s="46" t="str">
        <f>IF(ISNUMBER(VLOOKUP($B666,Stats!$A$2:$AA$19,2,FALSE))=FALSE,"",IF(ISNUMBER(#REF!),(#REF!-VLOOKUP($B666,Stats!$A$2:$AA$19,14,FALSE))/VLOOKUP($B666,Stats!$A$2:$AB$19,28,FALSE),""))</f>
        <v/>
      </c>
      <c r="BP666" s="46"/>
      <c r="BQ666" s="46">
        <f>IF(ISNUMBER(VLOOKUP($B666,Stats!$A$2:$AA$19,2,FALSE))=FALSE,"",IF(ISNUMBER(BM666),BM666,(VLOOKUP($B666,Stats!$A$2:$AT$19,46,FALSE)-VLOOKUP($B666,Stats!$A$2:$AA$19,12,FALSE))/VLOOKUP($B666,Stats!$A$2:$AA$19,26,FALSE)))</f>
        <v>-0.49247029718328789</v>
      </c>
      <c r="BR666" s="51">
        <f t="shared" si="141"/>
        <v>-0.49247029718328789</v>
      </c>
      <c r="BS666" s="32" t="str">
        <f t="shared" si="136"/>
        <v>13639_201507</v>
      </c>
      <c r="BT666" s="53">
        <f t="shared" si="137"/>
        <v>0.31906780997504791</v>
      </c>
    </row>
    <row r="667" spans="1:72" x14ac:dyDescent="0.15">
      <c r="S667" t="str">
        <f>IF(ISNUMBER(R667),VLOOKUP(B667,Index!$B$3:$AB$18,27,FALSE),"")</f>
        <v/>
      </c>
      <c r="T667" t="str">
        <f>IF(ISNUMBER($R667),VLOOKUP($B667,Index!$B$21:$AB$36,27,FALSE),"")</f>
        <v/>
      </c>
      <c r="U667" t="str">
        <f>IF(ISNUMBER($R667),VLOOKUP($B667,Index!$B$39:$AB$54,27,FALSE),"")</f>
        <v/>
      </c>
      <c r="Z667" t="str">
        <f t="shared" si="138"/>
        <v/>
      </c>
      <c r="AA667" t="s">
        <v>25</v>
      </c>
      <c r="AF667" t="str">
        <f t="shared" si="139"/>
        <v/>
      </c>
      <c r="AG667" t="s">
        <v>25</v>
      </c>
      <c r="AK667" t="str">
        <f t="shared" si="143"/>
        <v/>
      </c>
      <c r="AL667" t="str">
        <f t="shared" si="143"/>
        <v/>
      </c>
      <c r="AM667" t="str">
        <f t="shared" si="143"/>
        <v/>
      </c>
      <c r="AN667" t="str">
        <f t="shared" si="143"/>
        <v/>
      </c>
      <c r="AO667" t="str">
        <f t="shared" si="143"/>
        <v/>
      </c>
      <c r="AP667" t="str">
        <f t="shared" si="143"/>
        <v/>
      </c>
      <c r="AQ667" t="str">
        <f t="shared" si="143"/>
        <v/>
      </c>
      <c r="AR667" t="str">
        <f t="shared" si="143"/>
        <v/>
      </c>
      <c r="AS667" t="str">
        <f t="shared" si="143"/>
        <v/>
      </c>
      <c r="AT667" t="str">
        <f t="shared" si="143"/>
        <v/>
      </c>
      <c r="AU667" t="str">
        <f t="shared" si="143"/>
        <v/>
      </c>
      <c r="AV667" t="str">
        <f t="shared" si="143"/>
        <v/>
      </c>
      <c r="AW667" t="str">
        <f t="shared" si="143"/>
        <v/>
      </c>
      <c r="AX667" t="str">
        <f t="shared" si="143"/>
        <v/>
      </c>
      <c r="AZ667" s="46" t="str">
        <f>IF(ISNUMBER(VLOOKUP($B667,Stats!$A$2:$AA$19,2,FALSE))=FALSE,"",IF(ISNUMBER(W667),(W667-VLOOKUP($B667,Stats!$A$2:$AA$19,2,FALSE))/VLOOKUP($B667,Stats!$A$2:$AA$19,16,FALSE),""))</f>
        <v/>
      </c>
      <c r="BA667" s="46" t="str">
        <f>IF(ISNUMBER(VLOOKUP($B667,Stats!$A$2:$AA$19,2,FALSE))=FALSE,"",IF(ISNUMBER(X667),(X667-VLOOKUP($B667,Stats!$A$2:$AA$19,3,FALSE))/VLOOKUP($B667,Stats!$A$2:$AA$19,17,FALSE),""))</f>
        <v/>
      </c>
      <c r="BB667" s="46"/>
      <c r="BC667" s="46"/>
      <c r="BD667" s="44" t="str">
        <f t="shared" si="135"/>
        <v/>
      </c>
      <c r="BE667" s="46" t="str">
        <f>IF(ISNUMBER(VLOOKUP($B667,Stats!$A$2:$AA$19,2,FALSE))=FALSE,"",IF(ISNUMBER(Y667),(Y667-VLOOKUP($B667,Stats!$A$2:$AA$19,5,FALSE))/VLOOKUP($B667,Stats!$A$2:$AA$19,19,FALSE),""))</f>
        <v/>
      </c>
      <c r="BF667" s="46"/>
      <c r="BG667" s="46"/>
      <c r="BH667" s="46" t="str">
        <f>IF(ISNUMBER(VLOOKUP($B667,Stats!$A$2:$AA$19,2,FALSE))=FALSE,"",IF(ISNUMBER(Z667),(Z667-VLOOKUP($B667,Stats!$A$2:$AA$19,8,FALSE))/VLOOKUP($B667,Stats!$A$2:$AA$19,22,FALSE),""))</f>
        <v/>
      </c>
      <c r="BI667" s="46" t="str">
        <f>IF(ISNUMBER(VLOOKUP($B667,Stats!$A$2:$AA$19,2,FALSE))=FALSE,"",IF(ISNUMBER(#REF!),(#REF!-VLOOKUP($B667,Stats!$A$2:$AA$19,9,FALSE))/VLOOKUP($B667,Stats!$A$2:$AA$19,23,FALSE),""))</f>
        <v/>
      </c>
      <c r="BJ667" s="46" t="str">
        <f>IF(ISNUMBER(VLOOKUP($B667,Stats!$A$2:$AA$19,2,FALSE))=FALSE,"",IF(ISNUMBER(#REF!),(#REF!-VLOOKUP($B667,Stats!$A$2:$AA$19,10,FALSE))/VLOOKUP($B667,Stats!$A$2:$AA$19,24,FALSE),""))</f>
        <v/>
      </c>
      <c r="BK667" s="44" t="str">
        <f t="shared" si="140"/>
        <v/>
      </c>
      <c r="BL667" s="46" t="str">
        <f>IF(ISNUMBER(VLOOKUP($B667,Stats!$A$2:$AA$19,2,FALSE))=FALSE,"",IF(ISNUMBER(#REF!),(#REF!-VLOOKUP($B667,Stats!$A$2:$AA$19,11,FALSE))/VLOOKUP($B667,Stats!$A$2:$AA$19,25,FALSE),""))</f>
        <v/>
      </c>
      <c r="BM667" s="46" t="str">
        <f>IF(ISNUMBER(VLOOKUP($B667,Stats!$A$2:$AA$19,2,FALSE))=FALSE,"",IF(ISNUMBER(AA667),(AA667-VLOOKUP($B667,Stats!$A$2:$AA$19,12,FALSE))/VLOOKUP($B667,Stats!$A$2:$AA$19,26,FALSE),""))</f>
        <v/>
      </c>
      <c r="BN667" s="46" t="str">
        <f>IF(ISNUMBER(VLOOKUP($B667,Stats!$A$2:$AA$19,2,FALSE))=FALSE,"",IF(ISNUMBER(#REF!),(#REF!-VLOOKUP($B667,Stats!$A$2:$AA$19,13,FALSE))/VLOOKUP($B667,Stats!$A$2:$AA$19,27,FALSE),""))</f>
        <v/>
      </c>
      <c r="BO667" s="46" t="str">
        <f>IF(ISNUMBER(VLOOKUP($B667,Stats!$A$2:$AA$19,2,FALSE))=FALSE,"",IF(ISNUMBER(#REF!),(#REF!-VLOOKUP($B667,Stats!$A$2:$AA$19,14,FALSE))/VLOOKUP($B667,Stats!$A$2:$AB$19,28,FALSE),""))</f>
        <v/>
      </c>
      <c r="BP667" s="46"/>
      <c r="BQ667" s="46" t="str">
        <f>IF(ISNUMBER(VLOOKUP($B667,Stats!$A$2:$AA$19,2,FALSE))=FALSE,"",IF(ISNUMBER(BM667),BM667,(VLOOKUP($B667,Stats!$A$2:$AT$19,46,FALSE)-VLOOKUP($B667,Stats!$A$2:$AA$19,12,FALSE))/VLOOKUP($B667,Stats!$A$2:$AA$19,26,FALSE)))</f>
        <v/>
      </c>
      <c r="BR667" s="51" t="str">
        <f t="shared" si="141"/>
        <v/>
      </c>
      <c r="BS667" s="32" t="str">
        <f t="shared" si="136"/>
        <v/>
      </c>
      <c r="BT667" s="53" t="str">
        <f t="shared" si="137"/>
        <v/>
      </c>
    </row>
    <row r="668" spans="1:72" ht="40.5" x14ac:dyDescent="0.15">
      <c r="A668" s="1" t="s">
        <v>29</v>
      </c>
      <c r="B668" s="1" t="s">
        <v>0</v>
      </c>
      <c r="C668" s="3"/>
      <c r="D668" s="4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 t="s">
        <v>15</v>
      </c>
      <c r="J668" s="1" t="s">
        <v>16</v>
      </c>
      <c r="K668" s="1" t="s">
        <v>17</v>
      </c>
      <c r="L668" s="1" t="s">
        <v>18</v>
      </c>
      <c r="M668" s="1" t="s">
        <v>19</v>
      </c>
      <c r="N668" s="1" t="s">
        <v>20</v>
      </c>
      <c r="O668" s="1" t="s">
        <v>21</v>
      </c>
      <c r="P668" s="1" t="s">
        <v>22</v>
      </c>
      <c r="Q668" s="1" t="s">
        <v>23</v>
      </c>
      <c r="R668" s="1" t="s">
        <v>24</v>
      </c>
      <c r="S668" s="1" t="str">
        <f>IF(ISNUMBER(R668),VLOOKUP(B668,Index!$B$3:$AB$18,27,FALSE),"")</f>
        <v/>
      </c>
      <c r="T668" s="1" t="str">
        <f>IF(ISNUMBER($R668),VLOOKUP($B668,Index!$B$21:$AB$36,27,FALSE),"")</f>
        <v/>
      </c>
      <c r="U668" s="1" t="str">
        <f>IF(ISNUMBER($R668),VLOOKUP($B668,Index!$B$39:$AB$54,27,FALSE),"")</f>
        <v/>
      </c>
      <c r="W668" s="1" t="s">
        <v>1</v>
      </c>
      <c r="X668" s="1" t="s">
        <v>2</v>
      </c>
      <c r="Y668" s="1" t="s">
        <v>4</v>
      </c>
      <c r="Z668" s="1" t="str">
        <f t="shared" si="138"/>
        <v/>
      </c>
      <c r="AA668" s="1" t="s">
        <v>8</v>
      </c>
      <c r="AB668" s="27"/>
      <c r="AC668" s="1" t="s">
        <v>33</v>
      </c>
      <c r="AD668" s="1" t="s">
        <v>35</v>
      </c>
      <c r="AE668" s="1" t="s">
        <v>37</v>
      </c>
      <c r="AF668" s="1" t="str">
        <f t="shared" si="139"/>
        <v/>
      </c>
      <c r="AG668" s="1" t="s">
        <v>38</v>
      </c>
      <c r="AH668" s="27"/>
      <c r="AK668" t="str">
        <f t="shared" si="143"/>
        <v/>
      </c>
      <c r="AL668" t="str">
        <f t="shared" si="143"/>
        <v/>
      </c>
      <c r="AM668" t="str">
        <f t="shared" si="143"/>
        <v/>
      </c>
      <c r="AN668" t="str">
        <f t="shared" si="143"/>
        <v/>
      </c>
      <c r="AO668" t="str">
        <f t="shared" si="143"/>
        <v/>
      </c>
      <c r="AP668" t="str">
        <f t="shared" si="143"/>
        <v/>
      </c>
      <c r="AQ668" t="str">
        <f t="shared" si="143"/>
        <v/>
      </c>
      <c r="AR668" t="str">
        <f t="shared" si="143"/>
        <v/>
      </c>
      <c r="AS668" t="str">
        <f t="shared" si="143"/>
        <v/>
      </c>
      <c r="AT668" t="str">
        <f t="shared" si="143"/>
        <v/>
      </c>
      <c r="AU668" t="str">
        <f t="shared" si="143"/>
        <v/>
      </c>
      <c r="AV668" t="str">
        <f t="shared" si="143"/>
        <v/>
      </c>
      <c r="AW668" t="str">
        <f t="shared" si="143"/>
        <v/>
      </c>
      <c r="AX668" t="str">
        <f t="shared" si="143"/>
        <v/>
      </c>
      <c r="AZ668" s="46" t="str">
        <f>IF(ISNUMBER(VLOOKUP($B668,Stats!$A$2:$AA$19,2,FALSE))=FALSE,"",IF(ISNUMBER(W668),(W668-VLOOKUP($B668,Stats!$A$2:$AA$19,2,FALSE))/VLOOKUP($B668,Stats!$A$2:$AA$19,16,FALSE),""))</f>
        <v/>
      </c>
      <c r="BA668" s="46" t="str">
        <f>IF(ISNUMBER(VLOOKUP($B668,Stats!$A$2:$AA$19,2,FALSE))=FALSE,"",IF(ISNUMBER(X668),(X668-VLOOKUP($B668,Stats!$A$2:$AA$19,3,FALSE))/VLOOKUP($B668,Stats!$A$2:$AA$19,17,FALSE),""))</f>
        <v/>
      </c>
      <c r="BB668" s="46"/>
      <c r="BC668" s="46"/>
      <c r="BD668" s="44" t="str">
        <f t="shared" si="135"/>
        <v/>
      </c>
      <c r="BE668" s="46" t="str">
        <f>IF(ISNUMBER(VLOOKUP($B668,Stats!$A$2:$AA$19,2,FALSE))=FALSE,"",IF(ISNUMBER(Y668),(Y668-VLOOKUP($B668,Stats!$A$2:$AA$19,5,FALSE))/VLOOKUP($B668,Stats!$A$2:$AA$19,19,FALSE),""))</f>
        <v/>
      </c>
      <c r="BF668" s="46"/>
      <c r="BG668" s="46"/>
      <c r="BH668" s="46" t="str">
        <f>IF(ISNUMBER(VLOOKUP($B668,Stats!$A$2:$AA$19,2,FALSE))=FALSE,"",IF(ISNUMBER(Z668),(Z668-VLOOKUP($B668,Stats!$A$2:$AA$19,8,FALSE))/VLOOKUP($B668,Stats!$A$2:$AA$19,22,FALSE),""))</f>
        <v/>
      </c>
      <c r="BI668" s="46" t="str">
        <f>IF(ISNUMBER(VLOOKUP($B668,Stats!$A$2:$AA$19,2,FALSE))=FALSE,"",IF(ISNUMBER(#REF!),(#REF!-VLOOKUP($B668,Stats!$A$2:$AA$19,9,FALSE))/VLOOKUP($B668,Stats!$A$2:$AA$19,23,FALSE),""))</f>
        <v/>
      </c>
      <c r="BJ668" s="46" t="str">
        <f>IF(ISNUMBER(VLOOKUP($B668,Stats!$A$2:$AA$19,2,FALSE))=FALSE,"",IF(ISNUMBER(#REF!),(#REF!-VLOOKUP($B668,Stats!$A$2:$AA$19,10,FALSE))/VLOOKUP($B668,Stats!$A$2:$AA$19,24,FALSE),""))</f>
        <v/>
      </c>
      <c r="BK668" s="44" t="str">
        <f t="shared" si="140"/>
        <v/>
      </c>
      <c r="BL668" s="46" t="str">
        <f>IF(ISNUMBER(VLOOKUP($B668,Stats!$A$2:$AA$19,2,FALSE))=FALSE,"",IF(ISNUMBER(#REF!),(#REF!-VLOOKUP($B668,Stats!$A$2:$AA$19,11,FALSE))/VLOOKUP($B668,Stats!$A$2:$AA$19,25,FALSE),""))</f>
        <v/>
      </c>
      <c r="BM668" s="46" t="str">
        <f>IF(ISNUMBER(VLOOKUP($B668,Stats!$A$2:$AA$19,2,FALSE))=FALSE,"",IF(ISNUMBER(AA668),(AA668-VLOOKUP($B668,Stats!$A$2:$AA$19,12,FALSE))/VLOOKUP($B668,Stats!$A$2:$AA$19,26,FALSE),""))</f>
        <v/>
      </c>
      <c r="BN668" s="46" t="str">
        <f>IF(ISNUMBER(VLOOKUP($B668,Stats!$A$2:$AA$19,2,FALSE))=FALSE,"",IF(ISNUMBER(#REF!),(#REF!-VLOOKUP($B668,Stats!$A$2:$AA$19,13,FALSE))/VLOOKUP($B668,Stats!$A$2:$AA$19,27,FALSE),""))</f>
        <v/>
      </c>
      <c r="BO668" s="46" t="str">
        <f>IF(ISNUMBER(VLOOKUP($B668,Stats!$A$2:$AA$19,2,FALSE))=FALSE,"",IF(ISNUMBER(#REF!),(#REF!-VLOOKUP($B668,Stats!$A$2:$AA$19,14,FALSE))/VLOOKUP($B668,Stats!$A$2:$AB$19,28,FALSE),""))</f>
        <v/>
      </c>
      <c r="BP668" s="46"/>
      <c r="BQ668" s="46" t="str">
        <f>IF(ISNUMBER(VLOOKUP($B668,Stats!$A$2:$AA$19,2,FALSE))=FALSE,"",IF(ISNUMBER(BM668),BM668,(VLOOKUP($B668,Stats!$A$2:$AT$19,46,FALSE)-VLOOKUP($B668,Stats!$A$2:$AA$19,12,FALSE))/VLOOKUP($B668,Stats!$A$2:$AA$19,26,FALSE)))</f>
        <v/>
      </c>
      <c r="BR668" s="51" t="str">
        <f t="shared" si="141"/>
        <v/>
      </c>
      <c r="BS668" s="32" t="str">
        <f t="shared" si="136"/>
        <v/>
      </c>
      <c r="BT668" s="53" t="str">
        <f t="shared" si="137"/>
        <v/>
      </c>
    </row>
    <row r="669" spans="1:72" x14ac:dyDescent="0.15">
      <c r="A669" s="5">
        <v>13720</v>
      </c>
      <c r="B669" s="5" t="s">
        <v>30</v>
      </c>
      <c r="C669" s="3">
        <v>0</v>
      </c>
      <c r="D669" s="11">
        <v>0.56020278833967052</v>
      </c>
      <c r="E669" s="6">
        <v>1.5743883335310509E-2</v>
      </c>
      <c r="F669" s="12">
        <v>72</v>
      </c>
      <c r="G669" s="12">
        <v>43</v>
      </c>
      <c r="H669" s="13">
        <v>1.2251301847393141E-2</v>
      </c>
      <c r="I669" s="13">
        <v>-9.8196335526728115E-3</v>
      </c>
      <c r="J669" s="12">
        <v>13</v>
      </c>
      <c r="K669" s="12">
        <v>5</v>
      </c>
      <c r="L669" s="13">
        <v>4.5457977799592264E-2</v>
      </c>
      <c r="M669" s="13">
        <v>-7.0588978766430777E-2</v>
      </c>
      <c r="N669" s="8">
        <v>1.7282999999999999</v>
      </c>
      <c r="O669" s="8">
        <v>1.564638783269962</v>
      </c>
      <c r="P669" s="14">
        <v>42087</v>
      </c>
      <c r="Q669" s="13">
        <v>-8.4273890142964714E-2</v>
      </c>
      <c r="R669" s="14">
        <v>42041</v>
      </c>
      <c r="S669" s="14">
        <f>IF(ISNUMBER(R669),VLOOKUP(B669,Index!$B$3:$AB$18,27,FALSE),"")</f>
        <v>42041</v>
      </c>
      <c r="T669" s="14">
        <f>IF(ISNUMBER($R669),VLOOKUP($B669,Index!$B$21:$AB$36,27,FALSE),"")</f>
        <v>41996</v>
      </c>
      <c r="U669" s="14">
        <f>IF(ISNUMBER($R669),VLOOKUP($B669,Index!$B$39:$AB$54,27,FALSE),"")</f>
        <v>42003</v>
      </c>
      <c r="W669" s="6">
        <v>1.1793742912414116</v>
      </c>
      <c r="X669" s="7">
        <v>0.62608695652173918</v>
      </c>
      <c r="Y669" s="6">
        <v>0.29871918333329794</v>
      </c>
      <c r="Z669" s="8" t="str">
        <f t="shared" si="138"/>
        <v/>
      </c>
      <c r="AA669" s="9">
        <v>6.6474063009234055</v>
      </c>
      <c r="AB669" s="28"/>
      <c r="AC669" s="6">
        <v>1.3909237188411818</v>
      </c>
      <c r="AD669" s="7">
        <v>0.39198487712665414</v>
      </c>
      <c r="AE669" s="6">
        <v>8.9233150491312474E-2</v>
      </c>
      <c r="AF669" s="8" t="str">
        <f t="shared" si="139"/>
        <v/>
      </c>
      <c r="AG669" s="9">
        <v>44.188010529556195</v>
      </c>
      <c r="AH669" s="28"/>
      <c r="AK669" t="str">
        <f t="shared" si="143"/>
        <v/>
      </c>
      <c r="AL669" t="str">
        <f t="shared" si="143"/>
        <v/>
      </c>
      <c r="AM669" t="str">
        <f t="shared" si="143"/>
        <v/>
      </c>
      <c r="AN669" t="str">
        <f t="shared" si="143"/>
        <v/>
      </c>
      <c r="AO669" t="str">
        <f t="shared" si="143"/>
        <v/>
      </c>
      <c r="AP669" t="str">
        <f t="shared" si="143"/>
        <v/>
      </c>
      <c r="AQ669" t="str">
        <f t="shared" si="143"/>
        <v/>
      </c>
      <c r="AR669" t="str">
        <f t="shared" si="143"/>
        <v/>
      </c>
      <c r="AS669" t="str">
        <f t="shared" si="143"/>
        <v/>
      </c>
      <c r="AT669" t="str">
        <f t="shared" si="143"/>
        <v/>
      </c>
      <c r="AU669" t="str">
        <f t="shared" si="143"/>
        <v/>
      </c>
      <c r="AV669" t="str">
        <f t="shared" si="143"/>
        <v/>
      </c>
      <c r="AW669" t="str">
        <f t="shared" si="143"/>
        <v/>
      </c>
      <c r="AX669" t="str">
        <f t="shared" si="143"/>
        <v/>
      </c>
      <c r="AZ669" s="46" t="str">
        <f>IF(ISNUMBER(VLOOKUP($B669,Stats!$A$2:$AA$19,2,FALSE))=FALSE,"",IF(ISNUMBER(W669),(W669-VLOOKUP($B669,Stats!$A$2:$AA$19,2,FALSE))/VLOOKUP($B669,Stats!$A$2:$AA$19,16,FALSE),""))</f>
        <v/>
      </c>
      <c r="BA669" s="46" t="str">
        <f>IF(ISNUMBER(VLOOKUP($B669,Stats!$A$2:$AA$19,2,FALSE))=FALSE,"",IF(ISNUMBER(X669),(X669-VLOOKUP($B669,Stats!$A$2:$AA$19,3,FALSE))/VLOOKUP($B669,Stats!$A$2:$AA$19,17,FALSE),""))</f>
        <v/>
      </c>
      <c r="BB669" s="46"/>
      <c r="BC669" s="46"/>
      <c r="BD669" s="44" t="str">
        <f t="shared" si="135"/>
        <v/>
      </c>
      <c r="BE669" s="46" t="str">
        <f>IF(ISNUMBER(VLOOKUP($B669,Stats!$A$2:$AA$19,2,FALSE))=FALSE,"",IF(ISNUMBER(Y669),(Y669-VLOOKUP($B669,Stats!$A$2:$AA$19,5,FALSE))/VLOOKUP($B669,Stats!$A$2:$AA$19,19,FALSE),""))</f>
        <v/>
      </c>
      <c r="BF669" s="46"/>
      <c r="BG669" s="46"/>
      <c r="BH669" s="46" t="str">
        <f>IF(ISNUMBER(VLOOKUP($B669,Stats!$A$2:$AA$19,2,FALSE))=FALSE,"",IF(ISNUMBER(Z669),(Z669-VLOOKUP($B669,Stats!$A$2:$AA$19,8,FALSE))/VLOOKUP($B669,Stats!$A$2:$AA$19,22,FALSE),""))</f>
        <v/>
      </c>
      <c r="BI669" s="46" t="str">
        <f>IF(ISNUMBER(VLOOKUP($B669,Stats!$A$2:$AA$19,2,FALSE))=FALSE,"",IF(ISNUMBER(#REF!),(#REF!-VLOOKUP($B669,Stats!$A$2:$AA$19,9,FALSE))/VLOOKUP($B669,Stats!$A$2:$AA$19,23,FALSE),""))</f>
        <v/>
      </c>
      <c r="BJ669" s="46" t="str">
        <f>IF(ISNUMBER(VLOOKUP($B669,Stats!$A$2:$AA$19,2,FALSE))=FALSE,"",IF(ISNUMBER(#REF!),(#REF!-VLOOKUP($B669,Stats!$A$2:$AA$19,10,FALSE))/VLOOKUP($B669,Stats!$A$2:$AA$19,24,FALSE),""))</f>
        <v/>
      </c>
      <c r="BK669" s="44" t="str">
        <f t="shared" si="140"/>
        <v/>
      </c>
      <c r="BL669" s="46" t="str">
        <f>IF(ISNUMBER(VLOOKUP($B669,Stats!$A$2:$AA$19,2,FALSE))=FALSE,"",IF(ISNUMBER(#REF!),(#REF!-VLOOKUP($B669,Stats!$A$2:$AA$19,11,FALSE))/VLOOKUP($B669,Stats!$A$2:$AA$19,25,FALSE),""))</f>
        <v/>
      </c>
      <c r="BM669" s="46" t="str">
        <f>IF(ISNUMBER(VLOOKUP($B669,Stats!$A$2:$AA$19,2,FALSE))=FALSE,"",IF(ISNUMBER(AA669),(AA669-VLOOKUP($B669,Stats!$A$2:$AA$19,12,FALSE))/VLOOKUP($B669,Stats!$A$2:$AA$19,26,FALSE),""))</f>
        <v/>
      </c>
      <c r="BN669" s="46" t="str">
        <f>IF(ISNUMBER(VLOOKUP($B669,Stats!$A$2:$AA$19,2,FALSE))=FALSE,"",IF(ISNUMBER(#REF!),(#REF!-VLOOKUP($B669,Stats!$A$2:$AA$19,13,FALSE))/VLOOKUP($B669,Stats!$A$2:$AA$19,27,FALSE),""))</f>
        <v/>
      </c>
      <c r="BO669" s="46" t="str">
        <f>IF(ISNUMBER(VLOOKUP($B669,Stats!$A$2:$AA$19,2,FALSE))=FALSE,"",IF(ISNUMBER(#REF!),(#REF!-VLOOKUP($B669,Stats!$A$2:$AA$19,14,FALSE))/VLOOKUP($B669,Stats!$A$2:$AB$19,28,FALSE),""))</f>
        <v/>
      </c>
      <c r="BP669" s="46"/>
      <c r="BQ669" s="46" t="str">
        <f>IF(ISNUMBER(VLOOKUP($B669,Stats!$A$2:$AA$19,2,FALSE))=FALSE,"",IF(ISNUMBER(BM669),BM669,(VLOOKUP($B669,Stats!$A$2:$AT$19,46,FALSE)-VLOOKUP($B669,Stats!$A$2:$AA$19,12,FALSE))/VLOOKUP($B669,Stats!$A$2:$AA$19,26,FALSE)))</f>
        <v/>
      </c>
      <c r="BR669" s="51" t="str">
        <f t="shared" si="141"/>
        <v/>
      </c>
      <c r="BS669" s="32" t="str">
        <f t="shared" si="136"/>
        <v/>
      </c>
      <c r="BT669" s="53" t="str">
        <f t="shared" si="137"/>
        <v/>
      </c>
    </row>
    <row r="670" spans="1:72" x14ac:dyDescent="0.15">
      <c r="A670" s="5">
        <v>13720</v>
      </c>
      <c r="B670" s="5" t="s">
        <v>31</v>
      </c>
      <c r="C670" s="3">
        <v>0</v>
      </c>
      <c r="D670" s="11">
        <v>3.3467619969222193E-2</v>
      </c>
      <c r="E670" s="6">
        <v>1.3034607895794087E-2</v>
      </c>
      <c r="F670" s="15">
        <v>5.1428571428571432</v>
      </c>
      <c r="G670" s="15">
        <v>3.0714285714285716</v>
      </c>
      <c r="H670" s="13">
        <v>1.110747853611874E-2</v>
      </c>
      <c r="I670" s="13">
        <v>-9.3304370531402409E-3</v>
      </c>
      <c r="J670" s="12">
        <v>4</v>
      </c>
      <c r="K670" s="12">
        <v>2.2142857142857144</v>
      </c>
      <c r="L670" s="13">
        <v>2.2031566825355026E-2</v>
      </c>
      <c r="M670" s="13">
        <v>-1.7775549162284583E-2</v>
      </c>
      <c r="N670" s="8">
        <v>1.4607928571428572</v>
      </c>
      <c r="O670" s="8">
        <v>1.043137505483495</v>
      </c>
      <c r="P670" s="14"/>
      <c r="Q670" s="13">
        <v>-2.5104503624418937E-2</v>
      </c>
      <c r="R670" s="14"/>
      <c r="S670" s="14" t="str">
        <f>IF(ISNUMBER(R670),VLOOKUP(B670,Index!$B$3:$AB$18,27,FALSE),"")</f>
        <v/>
      </c>
      <c r="T670" s="14" t="str">
        <f>IF(ISNUMBER($R670),VLOOKUP($B670,Index!$B$21:$AB$36,27,FALSE),"")</f>
        <v/>
      </c>
      <c r="U670" s="14" t="str">
        <f>IF(ISNUMBER($R670),VLOOKUP($B670,Index!$B$39:$AB$54,27,FALSE),"")</f>
        <v/>
      </c>
      <c r="W670" s="6">
        <v>1.1823175377643966</v>
      </c>
      <c r="X670" s="8">
        <v>0.62517006802721098</v>
      </c>
      <c r="Y670" s="6">
        <v>0.24731429614754405</v>
      </c>
      <c r="Z670" s="8" t="str">
        <f t="shared" si="138"/>
        <v/>
      </c>
      <c r="AA670" s="9" t="s">
        <v>25</v>
      </c>
      <c r="AB670" s="28"/>
      <c r="AC670" s="6">
        <v>1.3978747601052655</v>
      </c>
      <c r="AD670" s="8">
        <v>0.39083761395714761</v>
      </c>
      <c r="AE670" s="6">
        <v>6.1164361078955121E-2</v>
      </c>
      <c r="AF670" s="8" t="str">
        <f t="shared" si="139"/>
        <v/>
      </c>
      <c r="AG670" s="9" t="s">
        <v>25</v>
      </c>
      <c r="AH670" s="28"/>
      <c r="AK670" t="str">
        <f t="shared" si="143"/>
        <v/>
      </c>
      <c r="AL670" t="str">
        <f t="shared" si="143"/>
        <v/>
      </c>
      <c r="AM670" t="str">
        <f t="shared" si="143"/>
        <v/>
      </c>
      <c r="AN670" t="str">
        <f t="shared" si="143"/>
        <v/>
      </c>
      <c r="AO670" t="str">
        <f t="shared" si="143"/>
        <v/>
      </c>
      <c r="AP670" t="str">
        <f t="shared" si="143"/>
        <v/>
      </c>
      <c r="AQ670" t="str">
        <f t="shared" si="143"/>
        <v/>
      </c>
      <c r="AR670" t="str">
        <f t="shared" si="143"/>
        <v/>
      </c>
      <c r="AS670" t="str">
        <f t="shared" si="143"/>
        <v/>
      </c>
      <c r="AT670" t="str">
        <f t="shared" si="143"/>
        <v/>
      </c>
      <c r="AU670" t="str">
        <f t="shared" si="143"/>
        <v/>
      </c>
      <c r="AV670" t="str">
        <f t="shared" si="143"/>
        <v/>
      </c>
      <c r="AW670" t="str">
        <f t="shared" si="143"/>
        <v/>
      </c>
      <c r="AX670" t="str">
        <f t="shared" si="143"/>
        <v/>
      </c>
      <c r="AZ670" s="46" t="str">
        <f>IF(ISNUMBER(VLOOKUP($B670,Stats!$A$2:$AA$19,2,FALSE))=FALSE,"",IF(ISNUMBER(W670),(W670-VLOOKUP($B670,Stats!$A$2:$AA$19,2,FALSE))/VLOOKUP($B670,Stats!$A$2:$AA$19,16,FALSE),""))</f>
        <v/>
      </c>
      <c r="BA670" s="46" t="str">
        <f>IF(ISNUMBER(VLOOKUP($B670,Stats!$A$2:$AA$19,2,FALSE))=FALSE,"",IF(ISNUMBER(X670),(X670-VLOOKUP($B670,Stats!$A$2:$AA$19,3,FALSE))/VLOOKUP($B670,Stats!$A$2:$AA$19,17,FALSE),""))</f>
        <v/>
      </c>
      <c r="BB670" s="46"/>
      <c r="BC670" s="46"/>
      <c r="BD670" s="44" t="str">
        <f t="shared" si="135"/>
        <v/>
      </c>
      <c r="BE670" s="46" t="str">
        <f>IF(ISNUMBER(VLOOKUP($B670,Stats!$A$2:$AA$19,2,FALSE))=FALSE,"",IF(ISNUMBER(Y670),(Y670-VLOOKUP($B670,Stats!$A$2:$AA$19,5,FALSE))/VLOOKUP($B670,Stats!$A$2:$AA$19,19,FALSE),""))</f>
        <v/>
      </c>
      <c r="BF670" s="46"/>
      <c r="BG670" s="46"/>
      <c r="BH670" s="46" t="str">
        <f>IF(ISNUMBER(VLOOKUP($B670,Stats!$A$2:$AA$19,2,FALSE))=FALSE,"",IF(ISNUMBER(Z670),(Z670-VLOOKUP($B670,Stats!$A$2:$AA$19,8,FALSE))/VLOOKUP($B670,Stats!$A$2:$AA$19,22,FALSE),""))</f>
        <v/>
      </c>
      <c r="BI670" s="46" t="str">
        <f>IF(ISNUMBER(VLOOKUP($B670,Stats!$A$2:$AA$19,2,FALSE))=FALSE,"",IF(ISNUMBER(#REF!),(#REF!-VLOOKUP($B670,Stats!$A$2:$AA$19,9,FALSE))/VLOOKUP($B670,Stats!$A$2:$AA$19,23,FALSE),""))</f>
        <v/>
      </c>
      <c r="BJ670" s="46" t="str">
        <f>IF(ISNUMBER(VLOOKUP($B670,Stats!$A$2:$AA$19,2,FALSE))=FALSE,"",IF(ISNUMBER(#REF!),(#REF!-VLOOKUP($B670,Stats!$A$2:$AA$19,10,FALSE))/VLOOKUP($B670,Stats!$A$2:$AA$19,24,FALSE),""))</f>
        <v/>
      </c>
      <c r="BK670" s="44" t="str">
        <f t="shared" si="140"/>
        <v/>
      </c>
      <c r="BL670" s="46" t="str">
        <f>IF(ISNUMBER(VLOOKUP($B670,Stats!$A$2:$AA$19,2,FALSE))=FALSE,"",IF(ISNUMBER(#REF!),(#REF!-VLOOKUP($B670,Stats!$A$2:$AA$19,11,FALSE))/VLOOKUP($B670,Stats!$A$2:$AA$19,25,FALSE),""))</f>
        <v/>
      </c>
      <c r="BM670" s="46" t="str">
        <f>IF(ISNUMBER(VLOOKUP($B670,Stats!$A$2:$AA$19,2,FALSE))=FALSE,"",IF(ISNUMBER(AA670),(AA670-VLOOKUP($B670,Stats!$A$2:$AA$19,12,FALSE))/VLOOKUP($B670,Stats!$A$2:$AA$19,26,FALSE),""))</f>
        <v/>
      </c>
      <c r="BN670" s="46" t="str">
        <f>IF(ISNUMBER(VLOOKUP($B670,Stats!$A$2:$AA$19,2,FALSE))=FALSE,"",IF(ISNUMBER(#REF!),(#REF!-VLOOKUP($B670,Stats!$A$2:$AA$19,13,FALSE))/VLOOKUP($B670,Stats!$A$2:$AA$19,27,FALSE),""))</f>
        <v/>
      </c>
      <c r="BO670" s="46" t="str">
        <f>IF(ISNUMBER(VLOOKUP($B670,Stats!$A$2:$AA$19,2,FALSE))=FALSE,"",IF(ISNUMBER(#REF!),(#REF!-VLOOKUP($B670,Stats!$A$2:$AA$19,14,FALSE))/VLOOKUP($B670,Stats!$A$2:$AB$19,28,FALSE),""))</f>
        <v/>
      </c>
      <c r="BP670" s="46"/>
      <c r="BQ670" s="46" t="str">
        <f>IF(ISNUMBER(VLOOKUP($B670,Stats!$A$2:$AA$19,2,FALSE))=FALSE,"",IF(ISNUMBER(BM670),BM670,(VLOOKUP($B670,Stats!$A$2:$AT$19,46,FALSE)-VLOOKUP($B670,Stats!$A$2:$AA$19,12,FALSE))/VLOOKUP($B670,Stats!$A$2:$AA$19,26,FALSE)))</f>
        <v/>
      </c>
      <c r="BR670" s="51" t="str">
        <f t="shared" si="141"/>
        <v/>
      </c>
      <c r="BS670" s="32" t="str">
        <f t="shared" si="136"/>
        <v/>
      </c>
      <c r="BT670" s="53" t="str">
        <f t="shared" si="137"/>
        <v/>
      </c>
    </row>
    <row r="671" spans="1:72" x14ac:dyDescent="0.15">
      <c r="A671" s="16">
        <v>13720</v>
      </c>
      <c r="B671" s="17">
        <v>201421</v>
      </c>
      <c r="C671" s="3">
        <v>0</v>
      </c>
      <c r="D671" s="23">
        <v>-1.4032228861126317E-2</v>
      </c>
      <c r="E671" s="18">
        <v>4.8733918121923233E-3</v>
      </c>
      <c r="F671" s="24">
        <v>2</v>
      </c>
      <c r="G671" s="24">
        <v>5</v>
      </c>
      <c r="H671" s="20">
        <v>4.4641151321785921E-3</v>
      </c>
      <c r="I671" s="20">
        <v>-4.5928247651533024E-3</v>
      </c>
      <c r="J671" s="24">
        <v>2</v>
      </c>
      <c r="K671" s="24">
        <v>3</v>
      </c>
      <c r="L671" s="20">
        <v>6.2123150009134598E-3</v>
      </c>
      <c r="M671" s="20">
        <v>-9.0793535500272027E-3</v>
      </c>
      <c r="N671" s="19">
        <v>1.1075999999999999</v>
      </c>
      <c r="O671" s="19">
        <v>1.0027159152634437</v>
      </c>
      <c r="P671" s="25">
        <v>41921</v>
      </c>
      <c r="Q671" s="20">
        <v>-1.6702780787287819E-2</v>
      </c>
      <c r="R671" s="25">
        <v>41929</v>
      </c>
      <c r="S671" s="25">
        <f>IF(ISNUMBER(R671),VLOOKUP(B671,Index!$B$3:$AB$18,27,FALSE),"")</f>
        <v>41929</v>
      </c>
      <c r="T671" s="25">
        <f>IF(ISNUMBER($R671),VLOOKUP($B671,Index!$B$21:$AB$36,27,FALSE),"")</f>
        <v>41929</v>
      </c>
      <c r="U671" s="25">
        <f>IF(ISNUMBER($R671),VLOOKUP($B671,Index!$B$39:$AB$54,27,FALSE),"")</f>
        <v>41929</v>
      </c>
      <c r="W671" s="18">
        <v>-0.50516023900054741</v>
      </c>
      <c r="X671" s="19">
        <v>0.2857142857142857</v>
      </c>
      <c r="Y671" s="18">
        <v>9.2466108341659664E-2</v>
      </c>
      <c r="Z671" s="19">
        <f t="shared" si="138"/>
        <v>0</v>
      </c>
      <c r="AA671" s="21" t="s">
        <v>25</v>
      </c>
      <c r="AB671" s="28"/>
      <c r="AC671" s="18">
        <v>0.25518686706709015</v>
      </c>
      <c r="AD671" s="19">
        <v>8.1632653061224483E-2</v>
      </c>
      <c r="AE671" s="18">
        <v>8.5499811918515432E-3</v>
      </c>
      <c r="AF671" s="19">
        <f t="shared" si="139"/>
        <v>0</v>
      </c>
      <c r="AG671" s="21" t="s">
        <v>25</v>
      </c>
      <c r="AH671" s="28"/>
      <c r="AK671" t="str">
        <f t="shared" si="143"/>
        <v/>
      </c>
      <c r="AL671" t="str">
        <f t="shared" si="143"/>
        <v/>
      </c>
      <c r="AM671" t="str">
        <f t="shared" si="143"/>
        <v/>
      </c>
      <c r="AN671" t="str">
        <f t="shared" si="143"/>
        <v/>
      </c>
      <c r="AO671" t="str">
        <f t="shared" si="143"/>
        <v/>
      </c>
      <c r="AP671" t="str">
        <f t="shared" si="143"/>
        <v/>
      </c>
      <c r="AQ671" t="str">
        <f t="shared" si="143"/>
        <v/>
      </c>
      <c r="AR671" t="str">
        <f t="shared" si="143"/>
        <v/>
      </c>
      <c r="AS671" t="str">
        <f t="shared" si="143"/>
        <v/>
      </c>
      <c r="AT671" t="str">
        <f t="shared" si="143"/>
        <v/>
      </c>
      <c r="AU671" t="str">
        <f t="shared" si="143"/>
        <v/>
      </c>
      <c r="AV671" t="str">
        <f t="shared" si="143"/>
        <v/>
      </c>
      <c r="AW671" t="str">
        <f t="shared" si="143"/>
        <v/>
      </c>
      <c r="AX671" t="str">
        <f t="shared" si="143"/>
        <v/>
      </c>
      <c r="AZ671" s="46">
        <f>IF(ISNUMBER(VLOOKUP($B671,Stats!$A$2:$AA$19,2,FALSE))=FALSE,"",IF(ISNUMBER(W671),(W671-VLOOKUP($B671,Stats!$A$2:$AA$19,2,FALSE))/VLOOKUP($B671,Stats!$A$2:$AA$19,16,FALSE),""))</f>
        <v>-0.30636678257473249</v>
      </c>
      <c r="BA671" s="46">
        <f>IF(ISNUMBER(VLOOKUP($B671,Stats!$A$2:$AA$19,2,FALSE))=FALSE,"",IF(ISNUMBER(X671),(X671-VLOOKUP($B671,Stats!$A$2:$AA$19,3,FALSE))/VLOOKUP($B671,Stats!$A$2:$AA$19,17,FALSE),""))</f>
        <v>-0.6967057200847836</v>
      </c>
      <c r="BB671" s="46"/>
      <c r="BC671" s="46"/>
      <c r="BD671" s="44">
        <f t="shared" si="135"/>
        <v>-0.5015362513297581</v>
      </c>
      <c r="BE671" s="46">
        <f>IF(ISNUMBER(VLOOKUP($B671,Stats!$A$2:$AA$19,2,FALSE))=FALSE,"",IF(ISNUMBER(Y671),(Y671-VLOOKUP($B671,Stats!$A$2:$AA$19,5,FALSE))/VLOOKUP($B671,Stats!$A$2:$AA$19,19,FALSE),""))</f>
        <v>0.14018103375561305</v>
      </c>
      <c r="BF671" s="46"/>
      <c r="BG671" s="46"/>
      <c r="BH671" s="46">
        <f>IF(ISNUMBER(VLOOKUP($B671,Stats!$A$2:$AA$19,2,FALSE))=FALSE,"",IF(ISNUMBER(Z671),(Z671-VLOOKUP($B671,Stats!$A$2:$AA$19,8,FALSE))/VLOOKUP($B671,Stats!$A$2:$AA$19,22,FALSE),""))</f>
        <v>-0.61753828864926419</v>
      </c>
      <c r="BI671" s="46" t="str">
        <f>IF(ISNUMBER(VLOOKUP($B671,Stats!$A$2:$AA$19,2,FALSE))=FALSE,"",IF(ISNUMBER(#REF!),(#REF!-VLOOKUP($B671,Stats!$A$2:$AA$19,9,FALSE))/VLOOKUP($B671,Stats!$A$2:$AA$19,23,FALSE),""))</f>
        <v/>
      </c>
      <c r="BJ671" s="46" t="str">
        <f>IF(ISNUMBER(VLOOKUP($B671,Stats!$A$2:$AA$19,2,FALSE))=FALSE,"",IF(ISNUMBER(#REF!),(#REF!-VLOOKUP($B671,Stats!$A$2:$AA$19,10,FALSE))/VLOOKUP($B671,Stats!$A$2:$AA$19,24,FALSE),""))</f>
        <v/>
      </c>
      <c r="BK671" s="44">
        <f t="shared" si="140"/>
        <v>-0.28338821022370841</v>
      </c>
      <c r="BL671" s="46" t="str">
        <f>IF(ISNUMBER(VLOOKUP($B671,Stats!$A$2:$AA$19,2,FALSE))=FALSE,"",IF(ISNUMBER(#REF!),(#REF!-VLOOKUP($B671,Stats!$A$2:$AA$19,11,FALSE))/VLOOKUP($B671,Stats!$A$2:$AA$19,25,FALSE),""))</f>
        <v/>
      </c>
      <c r="BM671" s="46" t="str">
        <f>IF(ISNUMBER(VLOOKUP($B671,Stats!$A$2:$AA$19,2,FALSE))=FALSE,"",IF(ISNUMBER(AA671),(AA671-VLOOKUP($B671,Stats!$A$2:$AA$19,12,FALSE))/VLOOKUP($B671,Stats!$A$2:$AA$19,26,FALSE),""))</f>
        <v/>
      </c>
      <c r="BN671" s="46" t="str">
        <f>IF(ISNUMBER(VLOOKUP($B671,Stats!$A$2:$AA$19,2,FALSE))=FALSE,"",IF(ISNUMBER(#REF!),(#REF!-VLOOKUP($B671,Stats!$A$2:$AA$19,13,FALSE))/VLOOKUP($B671,Stats!$A$2:$AA$19,27,FALSE),""))</f>
        <v/>
      </c>
      <c r="BO671" s="46" t="str">
        <f>IF(ISNUMBER(VLOOKUP($B671,Stats!$A$2:$AA$19,2,FALSE))=FALSE,"",IF(ISNUMBER(#REF!),(#REF!-VLOOKUP($B671,Stats!$A$2:$AA$19,14,FALSE))/VLOOKUP($B671,Stats!$A$2:$AB$19,28,FALSE),""))</f>
        <v/>
      </c>
      <c r="BP671" s="46"/>
      <c r="BQ671" s="46">
        <f>IF(ISNUMBER(VLOOKUP($B671,Stats!$A$2:$AA$19,2,FALSE))=FALSE,"",IF(ISNUMBER(BM671),BM671,(VLOOKUP($B671,Stats!$A$2:$AT$19,46,FALSE)-VLOOKUP($B671,Stats!$A$2:$AA$19,12,FALSE))/VLOOKUP($B671,Stats!$A$2:$AA$19,26,FALSE)))</f>
        <v>-0.81319138310867711</v>
      </c>
      <c r="BR671" s="51">
        <f t="shared" si="141"/>
        <v>-0.81319138310867711</v>
      </c>
      <c r="BS671" s="32" t="str">
        <f t="shared" si="136"/>
        <v>13720_201421</v>
      </c>
      <c r="BT671" s="53">
        <f t="shared" si="137"/>
        <v>-0.43297845302191207</v>
      </c>
    </row>
    <row r="672" spans="1:72" x14ac:dyDescent="0.15">
      <c r="A672" s="16">
        <v>13720</v>
      </c>
      <c r="B672" s="17">
        <v>201422</v>
      </c>
      <c r="C672" s="3">
        <v>0</v>
      </c>
      <c r="D672" s="23">
        <v>3.1861169773207187E-2</v>
      </c>
      <c r="E672" s="18">
        <v>1.1904648351772858E-2</v>
      </c>
      <c r="F672" s="24">
        <v>5</v>
      </c>
      <c r="G672" s="24">
        <v>5</v>
      </c>
      <c r="H672" s="20">
        <v>1.3225547820988216E-2</v>
      </c>
      <c r="I672" s="20">
        <v>-6.8160838415768366E-3</v>
      </c>
      <c r="J672" s="24">
        <v>4</v>
      </c>
      <c r="K672" s="24">
        <v>5</v>
      </c>
      <c r="L672" s="20">
        <v>2.1473843534197457E-2</v>
      </c>
      <c r="M672" s="20">
        <v>-9.4549499443826734E-3</v>
      </c>
      <c r="N672" s="19">
        <v>1.1237999999999999</v>
      </c>
      <c r="O672" s="19">
        <v>1.0273333942773561</v>
      </c>
      <c r="P672" s="25">
        <v>41943</v>
      </c>
      <c r="Q672" s="20">
        <v>-3.3641100649054012E-2</v>
      </c>
      <c r="R672" s="25">
        <v>41939</v>
      </c>
      <c r="S672" s="25">
        <f>IF(ISNUMBER(R672),VLOOKUP(B672,Index!$B$3:$AB$18,27,FALSE),"")</f>
        <v>41939</v>
      </c>
      <c r="T672" s="25">
        <f>IF(ISNUMBER($R672),VLOOKUP($B672,Index!$B$21:$AB$36,27,FALSE),"")</f>
        <v>41935</v>
      </c>
      <c r="U672" s="25">
        <f>IF(ISNUMBER($R672),VLOOKUP($B672,Index!$B$39:$AB$54,27,FALSE),"")</f>
        <v>41936</v>
      </c>
      <c r="W672" s="18">
        <v>0.95583509319621562</v>
      </c>
      <c r="X672" s="19">
        <v>0.5</v>
      </c>
      <c r="Y672" s="18">
        <v>0.22587482120982977</v>
      </c>
      <c r="Z672" s="19">
        <f t="shared" si="138"/>
        <v>0</v>
      </c>
      <c r="AA672" s="21">
        <v>0.94709058736171647</v>
      </c>
      <c r="AB672" s="28"/>
      <c r="AC672" s="18">
        <v>0.91362072538541816</v>
      </c>
      <c r="AD672" s="19">
        <v>0.25</v>
      </c>
      <c r="AE672" s="18">
        <v>5.1019434856572565E-2</v>
      </c>
      <c r="AF672" s="19">
        <f t="shared" si="139"/>
        <v>0</v>
      </c>
      <c r="AG672" s="21">
        <v>0.89698058066916109</v>
      </c>
      <c r="AH672" s="28"/>
      <c r="AK672" t="str">
        <f t="shared" si="143"/>
        <v/>
      </c>
      <c r="AL672">
        <f t="shared" si="143"/>
        <v>0.94709058736171647</v>
      </c>
      <c r="AM672" t="str">
        <f t="shared" si="143"/>
        <v/>
      </c>
      <c r="AN672" t="str">
        <f t="shared" si="143"/>
        <v/>
      </c>
      <c r="AO672" t="str">
        <f t="shared" si="143"/>
        <v/>
      </c>
      <c r="AP672" t="str">
        <f t="shared" si="143"/>
        <v/>
      </c>
      <c r="AQ672" t="str">
        <f t="shared" si="143"/>
        <v/>
      </c>
      <c r="AR672" t="str">
        <f t="shared" si="143"/>
        <v/>
      </c>
      <c r="AS672" t="str">
        <f t="shared" si="143"/>
        <v/>
      </c>
      <c r="AT672" t="str">
        <f t="shared" si="143"/>
        <v/>
      </c>
      <c r="AU672" t="str">
        <f t="shared" si="143"/>
        <v/>
      </c>
      <c r="AV672" t="str">
        <f t="shared" si="143"/>
        <v/>
      </c>
      <c r="AW672" t="str">
        <f t="shared" si="143"/>
        <v/>
      </c>
      <c r="AX672" t="str">
        <f t="shared" si="143"/>
        <v/>
      </c>
      <c r="AZ672" s="46">
        <f>IF(ISNUMBER(VLOOKUP($B672,Stats!$A$2:$AA$19,2,FALSE))=FALSE,"",IF(ISNUMBER(W672),(W672-VLOOKUP($B672,Stats!$A$2:$AA$19,2,FALSE))/VLOOKUP($B672,Stats!$A$2:$AA$19,16,FALSE),""))</f>
        <v>0.52052975195986029</v>
      </c>
      <c r="BA672" s="46">
        <f>IF(ISNUMBER(VLOOKUP($B672,Stats!$A$2:$AA$19,2,FALSE))=FALSE,"",IF(ISNUMBER(X672),(X672-VLOOKUP($B672,Stats!$A$2:$AA$19,3,FALSE))/VLOOKUP($B672,Stats!$A$2:$AA$19,17,FALSE),""))</f>
        <v>-0.89478917776786471</v>
      </c>
      <c r="BB672" s="46"/>
      <c r="BC672" s="46"/>
      <c r="BD672" s="44">
        <f t="shared" si="135"/>
        <v>-0.18712971290400221</v>
      </c>
      <c r="BE672" s="46">
        <f>IF(ISNUMBER(VLOOKUP($B672,Stats!$A$2:$AA$19,2,FALSE))=FALSE,"",IF(ISNUMBER(Y672),(Y672-VLOOKUP($B672,Stats!$A$2:$AA$19,5,FALSE))/VLOOKUP($B672,Stats!$A$2:$AA$19,19,FALSE),""))</f>
        <v>1.2091744184371975</v>
      </c>
      <c r="BF672" s="46"/>
      <c r="BG672" s="46"/>
      <c r="BH672" s="46">
        <f>IF(ISNUMBER(VLOOKUP($B672,Stats!$A$2:$AA$19,2,FALSE))=FALSE,"",IF(ISNUMBER(Z672),(Z672-VLOOKUP($B672,Stats!$A$2:$AA$19,8,FALSE))/VLOOKUP($B672,Stats!$A$2:$AA$19,22,FALSE),""))</f>
        <v>-1.3145151991428841</v>
      </c>
      <c r="BI672" s="46" t="str">
        <f>IF(ISNUMBER(VLOOKUP($B672,Stats!$A$2:$AA$19,2,FALSE))=FALSE,"",IF(ISNUMBER(#REF!),(#REF!-VLOOKUP($B672,Stats!$A$2:$AA$19,9,FALSE))/VLOOKUP($B672,Stats!$A$2:$AA$19,23,FALSE),""))</f>
        <v/>
      </c>
      <c r="BJ672" s="46" t="str">
        <f>IF(ISNUMBER(VLOOKUP($B672,Stats!$A$2:$AA$19,2,FALSE))=FALSE,"",IF(ISNUMBER(#REF!),(#REF!-VLOOKUP($B672,Stats!$A$2:$AA$19,10,FALSE))/VLOOKUP($B672,Stats!$A$2:$AA$19,24,FALSE),""))</f>
        <v/>
      </c>
      <c r="BK672" s="44">
        <f t="shared" si="140"/>
        <v>-1.2407766526489035</v>
      </c>
      <c r="BL672" s="46" t="str">
        <f>IF(ISNUMBER(VLOOKUP($B672,Stats!$A$2:$AA$19,2,FALSE))=FALSE,"",IF(ISNUMBER(#REF!),(#REF!-VLOOKUP($B672,Stats!$A$2:$AA$19,11,FALSE))/VLOOKUP($B672,Stats!$A$2:$AA$19,25,FALSE),""))</f>
        <v/>
      </c>
      <c r="BM672" s="46">
        <f>IF(ISNUMBER(VLOOKUP($B672,Stats!$A$2:$AA$19,2,FALSE))=FALSE,"",IF(ISNUMBER(AA672),(AA672-VLOOKUP($B672,Stats!$A$2:$AA$19,12,FALSE))/VLOOKUP($B672,Stats!$A$2:$AA$19,26,FALSE),""))</f>
        <v>-0.32242223377999313</v>
      </c>
      <c r="BN672" s="46" t="str">
        <f>IF(ISNUMBER(VLOOKUP($B672,Stats!$A$2:$AA$19,2,FALSE))=FALSE,"",IF(ISNUMBER(#REF!),(#REF!-VLOOKUP($B672,Stats!$A$2:$AA$19,13,FALSE))/VLOOKUP($B672,Stats!$A$2:$AA$19,27,FALSE),""))</f>
        <v/>
      </c>
      <c r="BO672" s="46" t="str">
        <f>IF(ISNUMBER(VLOOKUP($B672,Stats!$A$2:$AA$19,2,FALSE))=FALSE,"",IF(ISNUMBER(#REF!),(#REF!-VLOOKUP($B672,Stats!$A$2:$AA$19,14,FALSE))/VLOOKUP($B672,Stats!$A$2:$AB$19,28,FALSE),""))</f>
        <v/>
      </c>
      <c r="BP672" s="46"/>
      <c r="BQ672" s="46">
        <f>IF(ISNUMBER(VLOOKUP($B672,Stats!$A$2:$AA$19,2,FALSE))=FALSE,"",IF(ISNUMBER(BM672),BM672,(VLOOKUP($B672,Stats!$A$2:$AT$19,46,FALSE)-VLOOKUP($B672,Stats!$A$2:$AA$19,12,FALSE))/VLOOKUP($B672,Stats!$A$2:$AA$19,26,FALSE)))</f>
        <v>-0.32242223377999313</v>
      </c>
      <c r="BR672" s="51">
        <f t="shared" si="141"/>
        <v>-0.32242223377999313</v>
      </c>
      <c r="BS672" s="32" t="str">
        <f t="shared" si="136"/>
        <v>13720_201422</v>
      </c>
      <c r="BT672" s="53">
        <f t="shared" si="137"/>
        <v>-0.84637638092614109</v>
      </c>
    </row>
    <row r="673" spans="1:72" x14ac:dyDescent="0.15">
      <c r="A673" s="16">
        <v>13720</v>
      </c>
      <c r="B673" s="17">
        <v>201423</v>
      </c>
      <c r="C673" s="3">
        <v>0</v>
      </c>
      <c r="D673" s="23">
        <v>3.950880939668977E-2</v>
      </c>
      <c r="E673" s="18">
        <v>9.1846131589336261E-3</v>
      </c>
      <c r="F673" s="24">
        <v>7</v>
      </c>
      <c r="G673" s="24">
        <v>3</v>
      </c>
      <c r="H673" s="20">
        <v>7.0659195792495766E-3</v>
      </c>
      <c r="I673" s="20">
        <v>-3.420841406135966E-3</v>
      </c>
      <c r="J673" s="24">
        <v>4</v>
      </c>
      <c r="K673" s="24">
        <v>1</v>
      </c>
      <c r="L673" s="20">
        <v>2.3447908339994772E-2</v>
      </c>
      <c r="M673" s="20">
        <v>-6.3094285968184893E-3</v>
      </c>
      <c r="N673" s="19">
        <v>1.1704000000000001</v>
      </c>
      <c r="O673" s="19">
        <v>1.0400782013685241</v>
      </c>
      <c r="P673" s="25">
        <v>41955</v>
      </c>
      <c r="Q673" s="20">
        <v>-6.3094285968184893E-3</v>
      </c>
      <c r="R673" s="25">
        <v>41947</v>
      </c>
      <c r="S673" s="25">
        <f>IF(ISNUMBER(R673),VLOOKUP(B673,Index!$B$3:$AB$18,27,FALSE),"")</f>
        <v>41956</v>
      </c>
      <c r="T673" s="25">
        <f>IF(ISNUMBER($R673),VLOOKUP($B673,Index!$B$21:$AB$36,27,FALSE),"")</f>
        <v>41954</v>
      </c>
      <c r="U673" s="25">
        <f>IF(ISNUMBER($R673),VLOOKUP($B673,Index!$B$39:$AB$54,27,FALSE),"")</f>
        <v>41957</v>
      </c>
      <c r="W673" s="18">
        <v>1.1852642819006931</v>
      </c>
      <c r="X673" s="19">
        <v>0.7</v>
      </c>
      <c r="Y673" s="18">
        <v>0.17426578205870602</v>
      </c>
      <c r="Z673" s="19">
        <f t="shared" si="138"/>
        <v>9</v>
      </c>
      <c r="AA673" s="21">
        <v>6.2618680583233752</v>
      </c>
      <c r="AB673" s="28"/>
      <c r="AC673" s="18">
        <v>1.4048514179495657</v>
      </c>
      <c r="AD673" s="19">
        <v>0.48999999999999994</v>
      </c>
      <c r="AE673" s="18">
        <v>3.0368562796532425E-2</v>
      </c>
      <c r="AF673" s="19">
        <f t="shared" si="139"/>
        <v>81</v>
      </c>
      <c r="AG673" s="21">
        <v>39.210991579850557</v>
      </c>
      <c r="AH673" s="28"/>
      <c r="AK673" t="str">
        <f t="shared" ref="AK673:AX682" si="144">IF($B673=AK$2,$AA673,"")</f>
        <v/>
      </c>
      <c r="AL673" t="str">
        <f t="shared" si="144"/>
        <v/>
      </c>
      <c r="AM673">
        <f t="shared" si="144"/>
        <v>6.2618680583233752</v>
      </c>
      <c r="AN673" t="str">
        <f t="shared" si="144"/>
        <v/>
      </c>
      <c r="AO673" t="str">
        <f t="shared" si="144"/>
        <v/>
      </c>
      <c r="AP673" t="str">
        <f t="shared" si="144"/>
        <v/>
      </c>
      <c r="AQ673" t="str">
        <f t="shared" si="144"/>
        <v/>
      </c>
      <c r="AR673" t="str">
        <f t="shared" si="144"/>
        <v/>
      </c>
      <c r="AS673" t="str">
        <f t="shared" si="144"/>
        <v/>
      </c>
      <c r="AT673" t="str">
        <f t="shared" si="144"/>
        <v/>
      </c>
      <c r="AU673" t="str">
        <f t="shared" si="144"/>
        <v/>
      </c>
      <c r="AV673" t="str">
        <f t="shared" si="144"/>
        <v/>
      </c>
      <c r="AW673" t="str">
        <f t="shared" si="144"/>
        <v/>
      </c>
      <c r="AX673" t="str">
        <f t="shared" si="144"/>
        <v/>
      </c>
      <c r="AZ673" s="46">
        <f>IF(ISNUMBER(VLOOKUP($B673,Stats!$A$2:$AA$19,2,FALSE))=FALSE,"",IF(ISNUMBER(W673),(W673-VLOOKUP($B673,Stats!$A$2:$AA$19,2,FALSE))/VLOOKUP($B673,Stats!$A$2:$AA$19,16,FALSE),""))</f>
        <v>1.5914277180986738</v>
      </c>
      <c r="BA673" s="46">
        <f>IF(ISNUMBER(VLOOKUP($B673,Stats!$A$2:$AA$19,2,FALSE))=FALSE,"",IF(ISNUMBER(X673),(X673-VLOOKUP($B673,Stats!$A$2:$AA$19,3,FALSE))/VLOOKUP($B673,Stats!$A$2:$AA$19,17,FALSE),""))</f>
        <v>1.1113184735957777</v>
      </c>
      <c r="BB673" s="46"/>
      <c r="BC673" s="46"/>
      <c r="BD673" s="44">
        <f t="shared" si="135"/>
        <v>1.3513730958472259</v>
      </c>
      <c r="BE673" s="46">
        <f>IF(ISNUMBER(VLOOKUP($B673,Stats!$A$2:$AA$19,2,FALSE))=FALSE,"",IF(ISNUMBER(Y673),(Y673-VLOOKUP($B673,Stats!$A$2:$AA$19,5,FALSE))/VLOOKUP($B673,Stats!$A$2:$AA$19,19,FALSE),""))</f>
        <v>0.32402022855065354</v>
      </c>
      <c r="BF673" s="46"/>
      <c r="BG673" s="46"/>
      <c r="BH673" s="46">
        <f>IF(ISNUMBER(VLOOKUP($B673,Stats!$A$2:$AA$19,2,FALSE))=FALSE,"",IF(ISNUMBER(Z673),(Z673-VLOOKUP($B673,Stats!$A$2:$AA$19,8,FALSE))/VLOOKUP($B673,Stats!$A$2:$AA$19,22,FALSE),""))</f>
        <v>3.0936307672906973</v>
      </c>
      <c r="BI673" s="46" t="str">
        <f>IF(ISNUMBER(VLOOKUP($B673,Stats!$A$2:$AA$19,2,FALSE))=FALSE,"",IF(ISNUMBER(#REF!),(#REF!-VLOOKUP($B673,Stats!$A$2:$AA$19,9,FALSE))/VLOOKUP($B673,Stats!$A$2:$AA$19,23,FALSE),""))</f>
        <v/>
      </c>
      <c r="BJ673" s="46" t="str">
        <f>IF(ISNUMBER(VLOOKUP($B673,Stats!$A$2:$AA$19,2,FALSE))=FALSE,"",IF(ISNUMBER(#REF!),(#REF!-VLOOKUP($B673,Stats!$A$2:$AA$19,10,FALSE))/VLOOKUP($B673,Stats!$A$2:$AA$19,24,FALSE),""))</f>
        <v/>
      </c>
      <c r="BK673" s="44">
        <f t="shared" si="140"/>
        <v>0.67318584001454251</v>
      </c>
      <c r="BL673" s="46" t="str">
        <f>IF(ISNUMBER(VLOOKUP($B673,Stats!$A$2:$AA$19,2,FALSE))=FALSE,"",IF(ISNUMBER(#REF!),(#REF!-VLOOKUP($B673,Stats!$A$2:$AA$19,11,FALSE))/VLOOKUP($B673,Stats!$A$2:$AA$19,25,FALSE),""))</f>
        <v/>
      </c>
      <c r="BM673" s="46">
        <f>IF(ISNUMBER(VLOOKUP($B673,Stats!$A$2:$AA$19,2,FALSE))=FALSE,"",IF(ISNUMBER(AA673),(AA673-VLOOKUP($B673,Stats!$A$2:$AA$19,12,FALSE))/VLOOKUP($B673,Stats!$A$2:$AA$19,26,FALSE),""))</f>
        <v>0.41361717106602597</v>
      </c>
      <c r="BN673" s="46" t="str">
        <f>IF(ISNUMBER(VLOOKUP($B673,Stats!$A$2:$AA$19,2,FALSE))=FALSE,"",IF(ISNUMBER(#REF!),(#REF!-VLOOKUP($B673,Stats!$A$2:$AA$19,13,FALSE))/VLOOKUP($B673,Stats!$A$2:$AA$19,27,FALSE),""))</f>
        <v/>
      </c>
      <c r="BO673" s="46" t="str">
        <f>IF(ISNUMBER(VLOOKUP($B673,Stats!$A$2:$AA$19,2,FALSE))=FALSE,"",IF(ISNUMBER(#REF!),(#REF!-VLOOKUP($B673,Stats!$A$2:$AA$19,14,FALSE))/VLOOKUP($B673,Stats!$A$2:$AB$19,28,FALSE),""))</f>
        <v/>
      </c>
      <c r="BP673" s="46"/>
      <c r="BQ673" s="46">
        <f>IF(ISNUMBER(VLOOKUP($B673,Stats!$A$2:$AA$19,2,FALSE))=FALSE,"",IF(ISNUMBER(BM673),BM673,(VLOOKUP($B673,Stats!$A$2:$AT$19,46,FALSE)-VLOOKUP($B673,Stats!$A$2:$AA$19,12,FALSE))/VLOOKUP($B673,Stats!$A$2:$AA$19,26,FALSE)))</f>
        <v>0.41361717106602597</v>
      </c>
      <c r="BR673" s="51">
        <f t="shared" si="141"/>
        <v>0.41361717106602597</v>
      </c>
      <c r="BS673" s="32" t="str">
        <f t="shared" si="136"/>
        <v>13720_201423</v>
      </c>
      <c r="BT673" s="53">
        <f t="shared" si="137"/>
        <v>0.75690955739137589</v>
      </c>
    </row>
    <row r="674" spans="1:72" x14ac:dyDescent="0.15">
      <c r="A674" s="16">
        <v>13720</v>
      </c>
      <c r="B674" s="17">
        <v>201424</v>
      </c>
      <c r="C674" s="3">
        <v>0</v>
      </c>
      <c r="D674" s="23">
        <v>8.1150487930149007E-2</v>
      </c>
      <c r="E674" s="18">
        <v>1.1061398711183877E-2</v>
      </c>
      <c r="F674" s="24">
        <v>7</v>
      </c>
      <c r="G674" s="24">
        <v>3</v>
      </c>
      <c r="H674" s="20">
        <v>1.3787750215538543E-2</v>
      </c>
      <c r="I674" s="20">
        <v>-5.8784189764322647E-3</v>
      </c>
      <c r="J674" s="24">
        <v>7</v>
      </c>
      <c r="K674" s="24">
        <v>3</v>
      </c>
      <c r="L674" s="20">
        <v>2.0476353666895264E-2</v>
      </c>
      <c r="M674" s="20">
        <v>-9.9035480537376097E-3</v>
      </c>
      <c r="N674" s="19">
        <v>1.2629999999999999</v>
      </c>
      <c r="O674" s="19">
        <v>1.0876679297278675</v>
      </c>
      <c r="P674" s="25">
        <v>41971</v>
      </c>
      <c r="Q674" s="20">
        <v>-1.1625904236996276E-2</v>
      </c>
      <c r="R674" s="25">
        <v>41962</v>
      </c>
      <c r="S674" s="25">
        <f>IF(ISNUMBER(R674),VLOOKUP(B674,Index!$B$3:$AB$18,27,FALSE),"")</f>
        <v>41963</v>
      </c>
      <c r="T674" s="25">
        <f>IF(ISNUMBER($R674),VLOOKUP($B674,Index!$B$21:$AB$36,27,FALSE),"")</f>
        <v>41963</v>
      </c>
      <c r="U674" s="25">
        <f>IF(ISNUMBER($R674),VLOOKUP($B674,Index!$B$39:$AB$54,27,FALSE),"")</f>
        <v>41963</v>
      </c>
      <c r="W674" s="18">
        <v>2.4345146379044702</v>
      </c>
      <c r="X674" s="19">
        <v>0.7</v>
      </c>
      <c r="Y674" s="18">
        <v>0.20987528420755247</v>
      </c>
      <c r="Z674" s="19">
        <f t="shared" si="138"/>
        <v>1</v>
      </c>
      <c r="AA674" s="21">
        <v>6.9801441914435927</v>
      </c>
      <c r="AB674" s="28"/>
      <c r="AC674" s="18">
        <v>5.9268615221711336</v>
      </c>
      <c r="AD674" s="19">
        <v>0.48999999999999994</v>
      </c>
      <c r="AE674" s="18">
        <v>4.4047634921200923E-2</v>
      </c>
      <c r="AF674" s="19">
        <f t="shared" si="139"/>
        <v>1</v>
      </c>
      <c r="AG674" s="21">
        <v>48.722412933343726</v>
      </c>
      <c r="AH674" s="28"/>
      <c r="AK674" t="str">
        <f t="shared" si="144"/>
        <v/>
      </c>
      <c r="AL674" t="str">
        <f t="shared" si="144"/>
        <v/>
      </c>
      <c r="AM674" t="str">
        <f t="shared" si="144"/>
        <v/>
      </c>
      <c r="AN674">
        <f t="shared" si="144"/>
        <v>6.9801441914435927</v>
      </c>
      <c r="AO674" t="str">
        <f t="shared" si="144"/>
        <v/>
      </c>
      <c r="AP674" t="str">
        <f t="shared" si="144"/>
        <v/>
      </c>
      <c r="AQ674" t="str">
        <f t="shared" si="144"/>
        <v/>
      </c>
      <c r="AR674" t="str">
        <f t="shared" si="144"/>
        <v/>
      </c>
      <c r="AS674" t="str">
        <f t="shared" si="144"/>
        <v/>
      </c>
      <c r="AT674" t="str">
        <f t="shared" si="144"/>
        <v/>
      </c>
      <c r="AU674" t="str">
        <f t="shared" si="144"/>
        <v/>
      </c>
      <c r="AV674" t="str">
        <f t="shared" si="144"/>
        <v/>
      </c>
      <c r="AW674" t="str">
        <f t="shared" si="144"/>
        <v/>
      </c>
      <c r="AX674" t="str">
        <f t="shared" si="144"/>
        <v/>
      </c>
      <c r="AZ674" s="46">
        <f>IF(ISNUMBER(VLOOKUP($B674,Stats!$A$2:$AA$19,2,FALSE))=FALSE,"",IF(ISNUMBER(W674),(W674-VLOOKUP($B674,Stats!$A$2:$AA$19,2,FALSE))/VLOOKUP($B674,Stats!$A$2:$AA$19,16,FALSE),""))</f>
        <v>1.4693056640846955</v>
      </c>
      <c r="BA674" s="46">
        <f>IF(ISNUMBER(VLOOKUP($B674,Stats!$A$2:$AA$19,2,FALSE))=FALSE,"",IF(ISNUMBER(X674),(X674-VLOOKUP($B674,Stats!$A$2:$AA$19,3,FALSE))/VLOOKUP($B674,Stats!$A$2:$AA$19,17,FALSE),""))</f>
        <v>-0.21041933953921216</v>
      </c>
      <c r="BB674" s="46"/>
      <c r="BC674" s="46"/>
      <c r="BD674" s="44">
        <f t="shared" si="135"/>
        <v>0.62944316227274166</v>
      </c>
      <c r="BE674" s="46">
        <f>IF(ISNUMBER(VLOOKUP($B674,Stats!$A$2:$AA$19,2,FALSE))=FALSE,"",IF(ISNUMBER(Y674),(Y674-VLOOKUP($B674,Stats!$A$2:$AA$19,5,FALSE))/VLOOKUP($B674,Stats!$A$2:$AA$19,19,FALSE),""))</f>
        <v>1.0318387237277318</v>
      </c>
      <c r="BF674" s="46"/>
      <c r="BG674" s="46"/>
      <c r="BH674" s="46">
        <f>IF(ISNUMBER(VLOOKUP($B674,Stats!$A$2:$AA$19,2,FALSE))=FALSE,"",IF(ISNUMBER(Z674),(Z674-VLOOKUP($B674,Stats!$A$2:$AA$19,8,FALSE))/VLOOKUP($B674,Stats!$A$2:$AA$19,22,FALSE),""))</f>
        <v>-0.47935479253396501</v>
      </c>
      <c r="BI674" s="46" t="str">
        <f>IF(ISNUMBER(VLOOKUP($B674,Stats!$A$2:$AA$19,2,FALSE))=FALSE,"",IF(ISNUMBER(#REF!),(#REF!-VLOOKUP($B674,Stats!$A$2:$AA$19,9,FALSE))/VLOOKUP($B674,Stats!$A$2:$AA$19,23,FALSE),""))</f>
        <v/>
      </c>
      <c r="BJ674" s="46" t="str">
        <f>IF(ISNUMBER(VLOOKUP($B674,Stats!$A$2:$AA$19,2,FALSE))=FALSE,"",IF(ISNUMBER(#REF!),(#REF!-VLOOKUP($B674,Stats!$A$2:$AA$19,10,FALSE))/VLOOKUP($B674,Stats!$A$2:$AA$19,24,FALSE),""))</f>
        <v/>
      </c>
      <c r="BK674" s="44">
        <f t="shared" si="140"/>
        <v>-0.86609354436960173</v>
      </c>
      <c r="BL674" s="46" t="str">
        <f>IF(ISNUMBER(VLOOKUP($B674,Stats!$A$2:$AA$19,2,FALSE))=FALSE,"",IF(ISNUMBER(#REF!),(#REF!-VLOOKUP($B674,Stats!$A$2:$AA$19,11,FALSE))/VLOOKUP($B674,Stats!$A$2:$AA$19,25,FALSE),""))</f>
        <v/>
      </c>
      <c r="BM674" s="46">
        <f>IF(ISNUMBER(VLOOKUP($B674,Stats!$A$2:$AA$19,2,FALSE))=FALSE,"",IF(ISNUMBER(AA674),(AA674-VLOOKUP($B674,Stats!$A$2:$AA$19,12,FALSE))/VLOOKUP($B674,Stats!$A$2:$AA$19,26,FALSE),""))</f>
        <v>-0.34343472863679186</v>
      </c>
      <c r="BN674" s="46" t="str">
        <f>IF(ISNUMBER(VLOOKUP($B674,Stats!$A$2:$AA$19,2,FALSE))=FALSE,"",IF(ISNUMBER(#REF!),(#REF!-VLOOKUP($B674,Stats!$A$2:$AA$19,13,FALSE))/VLOOKUP($B674,Stats!$A$2:$AA$19,27,FALSE),""))</f>
        <v/>
      </c>
      <c r="BO674" s="46" t="str">
        <f>IF(ISNUMBER(VLOOKUP($B674,Stats!$A$2:$AA$19,2,FALSE))=FALSE,"",IF(ISNUMBER(#REF!),(#REF!-VLOOKUP($B674,Stats!$A$2:$AA$19,14,FALSE))/VLOOKUP($B674,Stats!$A$2:$AB$19,28,FALSE),""))</f>
        <v/>
      </c>
      <c r="BP674" s="46"/>
      <c r="BQ674" s="46">
        <f>IF(ISNUMBER(VLOOKUP($B674,Stats!$A$2:$AA$19,2,FALSE))=FALSE,"",IF(ISNUMBER(BM674),BM674,(VLOOKUP($B674,Stats!$A$2:$AT$19,46,FALSE)-VLOOKUP($B674,Stats!$A$2:$AA$19,12,FALSE))/VLOOKUP($B674,Stats!$A$2:$AA$19,26,FALSE)))</f>
        <v>-0.34343472863679186</v>
      </c>
      <c r="BR674" s="51">
        <f t="shared" si="141"/>
        <v>-0.34343472863679186</v>
      </c>
      <c r="BS674" s="32" t="str">
        <f t="shared" si="136"/>
        <v>13720_201424</v>
      </c>
      <c r="BT674" s="53">
        <f t="shared" si="137"/>
        <v>-0.46245443989457102</v>
      </c>
    </row>
    <row r="675" spans="1:72" x14ac:dyDescent="0.15">
      <c r="A675" s="16">
        <v>13720</v>
      </c>
      <c r="B675" s="17">
        <v>201425</v>
      </c>
      <c r="C675" s="3">
        <v>0</v>
      </c>
      <c r="D675" s="23">
        <v>0.12826603325415697</v>
      </c>
      <c r="E675" s="18">
        <v>2.784025423428995E-2</v>
      </c>
      <c r="F675" s="24">
        <v>7</v>
      </c>
      <c r="G675" s="24">
        <v>3</v>
      </c>
      <c r="H675" s="20">
        <v>2.6104784969757322E-2</v>
      </c>
      <c r="I675" s="20">
        <v>-1.9278626453871388E-2</v>
      </c>
      <c r="J675" s="24">
        <v>6</v>
      </c>
      <c r="K675" s="24">
        <v>2</v>
      </c>
      <c r="L675" s="20">
        <v>4.5457977799592264E-2</v>
      </c>
      <c r="M675" s="20">
        <v>-4.3096951010620055E-2</v>
      </c>
      <c r="N675" s="19">
        <v>1.4595</v>
      </c>
      <c r="O675" s="19">
        <v>1.1539373814041747</v>
      </c>
      <c r="P675" s="25">
        <v>41981</v>
      </c>
      <c r="Q675" s="20">
        <v>-4.3096951010620055E-2</v>
      </c>
      <c r="R675" s="25">
        <v>41982</v>
      </c>
      <c r="S675" s="25">
        <f>IF(ISNUMBER(R675),VLOOKUP(B675,Index!$B$3:$AB$18,27,FALSE),"")</f>
        <v>41982</v>
      </c>
      <c r="T675" s="25">
        <f>IF(ISNUMBER($R675),VLOOKUP($B675,Index!$B$21:$AB$36,27,FALSE),"")</f>
        <v>41982</v>
      </c>
      <c r="U675" s="25">
        <f>IF(ISNUMBER($R675),VLOOKUP($B675,Index!$B$39:$AB$54,27,FALSE),"")</f>
        <v>41982</v>
      </c>
      <c r="W675" s="18">
        <v>3.8479809976247092</v>
      </c>
      <c r="X675" s="19">
        <v>0.7</v>
      </c>
      <c r="Y675" s="18">
        <v>0.5282316841110194</v>
      </c>
      <c r="Z675" s="19">
        <f t="shared" si="138"/>
        <v>0</v>
      </c>
      <c r="AA675" s="21">
        <v>2.9762205967319906</v>
      </c>
      <c r="AB675" s="28"/>
      <c r="AC675" s="18">
        <v>14.806957758080852</v>
      </c>
      <c r="AD675" s="19">
        <v>0.48999999999999994</v>
      </c>
      <c r="AE675" s="18">
        <v>0.27902871209876379</v>
      </c>
      <c r="AF675" s="19">
        <f t="shared" si="139"/>
        <v>0</v>
      </c>
      <c r="AG675" s="21">
        <v>8.8578890404117256</v>
      </c>
      <c r="AH675" s="28"/>
      <c r="AK675" t="str">
        <f t="shared" si="144"/>
        <v/>
      </c>
      <c r="AL675" t="str">
        <f t="shared" si="144"/>
        <v/>
      </c>
      <c r="AM675" t="str">
        <f t="shared" si="144"/>
        <v/>
      </c>
      <c r="AN675" t="str">
        <f t="shared" si="144"/>
        <v/>
      </c>
      <c r="AO675">
        <f t="shared" si="144"/>
        <v>2.9762205967319906</v>
      </c>
      <c r="AP675" t="str">
        <f t="shared" si="144"/>
        <v/>
      </c>
      <c r="AQ675" t="str">
        <f t="shared" si="144"/>
        <v/>
      </c>
      <c r="AR675" t="str">
        <f t="shared" si="144"/>
        <v/>
      </c>
      <c r="AS675" t="str">
        <f t="shared" si="144"/>
        <v/>
      </c>
      <c r="AT675" t="str">
        <f t="shared" si="144"/>
        <v/>
      </c>
      <c r="AU675" t="str">
        <f t="shared" si="144"/>
        <v/>
      </c>
      <c r="AV675" t="str">
        <f t="shared" si="144"/>
        <v/>
      </c>
      <c r="AW675" t="str">
        <f t="shared" si="144"/>
        <v/>
      </c>
      <c r="AX675" t="str">
        <f t="shared" si="144"/>
        <v/>
      </c>
      <c r="AZ675" s="46">
        <f>IF(ISNUMBER(VLOOKUP($B675,Stats!$A$2:$AA$19,2,FALSE))=FALSE,"",IF(ISNUMBER(W675),(W675-VLOOKUP($B675,Stats!$A$2:$AA$19,2,FALSE))/VLOOKUP($B675,Stats!$A$2:$AA$19,16,FALSE),""))</f>
        <v>2.0277924722779548</v>
      </c>
      <c r="BA675" s="46">
        <f>IF(ISNUMBER(VLOOKUP($B675,Stats!$A$2:$AA$19,2,FALSE))=FALSE,"",IF(ISNUMBER(X675),(X675-VLOOKUP($B675,Stats!$A$2:$AA$19,3,FALSE))/VLOOKUP($B675,Stats!$A$2:$AA$19,17,FALSE),""))</f>
        <v>0.52844508262562895</v>
      </c>
      <c r="BB675" s="46"/>
      <c r="BC675" s="46"/>
      <c r="BD675" s="44">
        <f t="shared" si="135"/>
        <v>1.2781187774517919</v>
      </c>
      <c r="BE675" s="46">
        <f>IF(ISNUMBER(VLOOKUP($B675,Stats!$A$2:$AA$19,2,FALSE))=FALSE,"",IF(ISNUMBER(Y675),(Y675-VLOOKUP($B675,Stats!$A$2:$AA$19,5,FALSE))/VLOOKUP($B675,Stats!$A$2:$AA$19,19,FALSE),""))</f>
        <v>0.97697040826565396</v>
      </c>
      <c r="BF675" s="46"/>
      <c r="BG675" s="46"/>
      <c r="BH675" s="46">
        <f>IF(ISNUMBER(VLOOKUP($B675,Stats!$A$2:$AA$19,2,FALSE))=FALSE,"",IF(ISNUMBER(Z675),(Z675-VLOOKUP($B675,Stats!$A$2:$AA$19,8,FALSE))/VLOOKUP($B675,Stats!$A$2:$AA$19,22,FALSE),""))</f>
        <v>-0.38938659637819406</v>
      </c>
      <c r="BI675" s="46" t="str">
        <f>IF(ISNUMBER(VLOOKUP($B675,Stats!$A$2:$AA$19,2,FALSE))=FALSE,"",IF(ISNUMBER(#REF!),(#REF!-VLOOKUP($B675,Stats!$A$2:$AA$19,9,FALSE))/VLOOKUP($B675,Stats!$A$2:$AA$19,23,FALSE),""))</f>
        <v/>
      </c>
      <c r="BJ675" s="46" t="str">
        <f>IF(ISNUMBER(VLOOKUP($B675,Stats!$A$2:$AA$19,2,FALSE))=FALSE,"",IF(ISNUMBER(#REF!),(#REF!-VLOOKUP($B675,Stats!$A$2:$AA$19,10,FALSE))/VLOOKUP($B675,Stats!$A$2:$AA$19,24,FALSE),""))</f>
        <v/>
      </c>
      <c r="BK675" s="44">
        <f t="shared" si="140"/>
        <v>-0.80069526469941588</v>
      </c>
      <c r="BL675" s="46" t="str">
        <f>IF(ISNUMBER(VLOOKUP($B675,Stats!$A$2:$AA$19,2,FALSE))=FALSE,"",IF(ISNUMBER(#REF!),(#REF!-VLOOKUP($B675,Stats!$A$2:$AA$19,11,FALSE))/VLOOKUP($B675,Stats!$A$2:$AA$19,25,FALSE),""))</f>
        <v/>
      </c>
      <c r="BM675" s="46">
        <f>IF(ISNUMBER(VLOOKUP($B675,Stats!$A$2:$AA$19,2,FALSE))=FALSE,"",IF(ISNUMBER(AA675),(AA675-VLOOKUP($B675,Stats!$A$2:$AA$19,12,FALSE))/VLOOKUP($B675,Stats!$A$2:$AA$19,26,FALSE),""))</f>
        <v>0.3028747722807329</v>
      </c>
      <c r="BN675" s="46" t="str">
        <f>IF(ISNUMBER(VLOOKUP($B675,Stats!$A$2:$AA$19,2,FALSE))=FALSE,"",IF(ISNUMBER(#REF!),(#REF!-VLOOKUP($B675,Stats!$A$2:$AA$19,13,FALSE))/VLOOKUP($B675,Stats!$A$2:$AA$19,27,FALSE),""))</f>
        <v/>
      </c>
      <c r="BO675" s="46" t="str">
        <f>IF(ISNUMBER(VLOOKUP($B675,Stats!$A$2:$AA$19,2,FALSE))=FALSE,"",IF(ISNUMBER(#REF!),(#REF!-VLOOKUP($B675,Stats!$A$2:$AA$19,14,FALSE))/VLOOKUP($B675,Stats!$A$2:$AB$19,28,FALSE),""))</f>
        <v/>
      </c>
      <c r="BP675" s="46"/>
      <c r="BQ675" s="46">
        <f>IF(ISNUMBER(VLOOKUP($B675,Stats!$A$2:$AA$19,2,FALSE))=FALSE,"",IF(ISNUMBER(BM675),BM675,(VLOOKUP($B675,Stats!$A$2:$AT$19,46,FALSE)-VLOOKUP($B675,Stats!$A$2:$AA$19,12,FALSE))/VLOOKUP($B675,Stats!$A$2:$AA$19,26,FALSE)))</f>
        <v>0.3028747722807329</v>
      </c>
      <c r="BR675" s="51">
        <f t="shared" si="141"/>
        <v>0.3028747722807329</v>
      </c>
      <c r="BS675" s="32" t="str">
        <f t="shared" si="136"/>
        <v>13720_201425</v>
      </c>
      <c r="BT675" s="53">
        <f t="shared" si="137"/>
        <v>-0.16421844887314457</v>
      </c>
    </row>
    <row r="676" spans="1:72" x14ac:dyDescent="0.15">
      <c r="A676" s="16">
        <v>13720</v>
      </c>
      <c r="B676" s="17">
        <v>201426</v>
      </c>
      <c r="C676" s="3">
        <v>0</v>
      </c>
      <c r="D676" s="23">
        <v>7.9368421052631533E-2</v>
      </c>
      <c r="E676" s="18">
        <v>2.0829612181366197E-2</v>
      </c>
      <c r="F676" s="24">
        <v>7</v>
      </c>
      <c r="G676" s="24">
        <v>3</v>
      </c>
      <c r="H676" s="20">
        <v>1.8081256068193424E-2</v>
      </c>
      <c r="I676" s="20">
        <v>-1.5987172513643861E-2</v>
      </c>
      <c r="J676" s="24">
        <v>3</v>
      </c>
      <c r="K676" s="24">
        <v>2</v>
      </c>
      <c r="L676" s="20">
        <v>3.2840608004462535E-2</v>
      </c>
      <c r="M676" s="20">
        <v>-2.389878163074044E-2</v>
      </c>
      <c r="N676" s="19">
        <v>1.5381</v>
      </c>
      <c r="O676" s="19">
        <v>1.0724445684005022</v>
      </c>
      <c r="P676" s="25">
        <v>41999</v>
      </c>
      <c r="Q676" s="20">
        <v>-4.6557248414307306E-2</v>
      </c>
      <c r="R676" s="25">
        <v>41997</v>
      </c>
      <c r="S676" s="25">
        <f>IF(ISNUMBER(R676),VLOOKUP(B676,Index!$B$3:$AB$18,27,FALSE),"")</f>
        <v>41997</v>
      </c>
      <c r="T676" s="25">
        <f>IF(ISNUMBER($R676),VLOOKUP($B676,Index!$B$21:$AB$36,27,FALSE),"")</f>
        <v>41996</v>
      </c>
      <c r="U676" s="25">
        <f>IF(ISNUMBER($R676),VLOOKUP($B676,Index!$B$39:$AB$54,27,FALSE),"")</f>
        <v>41996</v>
      </c>
      <c r="W676" s="18">
        <v>2.381052631578946</v>
      </c>
      <c r="X676" s="19">
        <v>0.7</v>
      </c>
      <c r="Y676" s="18">
        <v>0.39521410362663284</v>
      </c>
      <c r="Z676" s="19">
        <f t="shared" si="138"/>
        <v>0</v>
      </c>
      <c r="AA676" s="21">
        <v>1.7047489651093979</v>
      </c>
      <c r="AB676" s="28"/>
      <c r="AC676" s="18">
        <v>5.6694116343490242</v>
      </c>
      <c r="AD676" s="19">
        <v>0.48999999999999994</v>
      </c>
      <c r="AE676" s="18">
        <v>0.15619418770540289</v>
      </c>
      <c r="AF676" s="19">
        <f t="shared" si="139"/>
        <v>0</v>
      </c>
      <c r="AG676" s="21">
        <v>2.9061690340415631</v>
      </c>
      <c r="AH676" s="28"/>
      <c r="AK676" t="str">
        <f t="shared" si="144"/>
        <v/>
      </c>
      <c r="AL676" t="str">
        <f t="shared" si="144"/>
        <v/>
      </c>
      <c r="AM676" t="str">
        <f t="shared" si="144"/>
        <v/>
      </c>
      <c r="AN676" t="str">
        <f t="shared" si="144"/>
        <v/>
      </c>
      <c r="AO676" t="str">
        <f t="shared" si="144"/>
        <v/>
      </c>
      <c r="AP676">
        <f t="shared" si="144"/>
        <v>1.7047489651093979</v>
      </c>
      <c r="AQ676" t="str">
        <f t="shared" si="144"/>
        <v/>
      </c>
      <c r="AR676" t="str">
        <f t="shared" si="144"/>
        <v/>
      </c>
      <c r="AS676" t="str">
        <f t="shared" si="144"/>
        <v/>
      </c>
      <c r="AT676" t="str">
        <f t="shared" si="144"/>
        <v/>
      </c>
      <c r="AU676" t="str">
        <f t="shared" si="144"/>
        <v/>
      </c>
      <c r="AV676" t="str">
        <f t="shared" si="144"/>
        <v/>
      </c>
      <c r="AW676" t="str">
        <f t="shared" si="144"/>
        <v/>
      </c>
      <c r="AX676" t="str">
        <f t="shared" si="144"/>
        <v/>
      </c>
      <c r="AZ676" s="46">
        <f>IF(ISNUMBER(VLOOKUP($B676,Stats!$A$2:$AA$19,2,FALSE))=FALSE,"",IF(ISNUMBER(W676),(W676-VLOOKUP($B676,Stats!$A$2:$AA$19,2,FALSE))/VLOOKUP($B676,Stats!$A$2:$AA$19,16,FALSE),""))</f>
        <v>0.9127679578668908</v>
      </c>
      <c r="BA676" s="46">
        <f>IF(ISNUMBER(VLOOKUP($B676,Stats!$A$2:$AA$19,2,FALSE))=FALSE,"",IF(ISNUMBER(X676),(X676-VLOOKUP($B676,Stats!$A$2:$AA$19,3,FALSE))/VLOOKUP($B676,Stats!$A$2:$AA$19,17,FALSE),""))</f>
        <v>0.82927015326520481</v>
      </c>
      <c r="BB676" s="46"/>
      <c r="BC676" s="46"/>
      <c r="BD676" s="44">
        <f t="shared" si="135"/>
        <v>0.87101905556604775</v>
      </c>
      <c r="BE676" s="46">
        <f>IF(ISNUMBER(VLOOKUP($B676,Stats!$A$2:$AA$19,2,FALSE))=FALSE,"",IF(ISNUMBER(Y676),(Y676-VLOOKUP($B676,Stats!$A$2:$AA$19,5,FALSE))/VLOOKUP($B676,Stats!$A$2:$AA$19,19,FALSE),""))</f>
        <v>0.93920529279170262</v>
      </c>
      <c r="BF676" s="46"/>
      <c r="BG676" s="46"/>
      <c r="BH676" s="46">
        <f>IF(ISNUMBER(VLOOKUP($B676,Stats!$A$2:$AA$19,2,FALSE))=FALSE,"",IF(ISNUMBER(Z676),(Z676-VLOOKUP($B676,Stats!$A$2:$AA$19,8,FALSE))/VLOOKUP($B676,Stats!$A$2:$AA$19,22,FALSE),""))</f>
        <v>-0.60316436580698729</v>
      </c>
      <c r="BI676" s="46" t="str">
        <f>IF(ISNUMBER(VLOOKUP($B676,Stats!$A$2:$AA$19,2,FALSE))=FALSE,"",IF(ISNUMBER(#REF!),(#REF!-VLOOKUP($B676,Stats!$A$2:$AA$19,9,FALSE))/VLOOKUP($B676,Stats!$A$2:$AA$19,23,FALSE),""))</f>
        <v/>
      </c>
      <c r="BJ676" s="46" t="str">
        <f>IF(ISNUMBER(VLOOKUP($B676,Stats!$A$2:$AA$19,2,FALSE))=FALSE,"",IF(ISNUMBER(#REF!),(#REF!-VLOOKUP($B676,Stats!$A$2:$AA$19,10,FALSE))/VLOOKUP($B676,Stats!$A$2:$AA$19,24,FALSE),""))</f>
        <v/>
      </c>
      <c r="BK676" s="44">
        <f t="shared" si="140"/>
        <v>-0.83839301469628802</v>
      </c>
      <c r="BL676" s="46" t="str">
        <f>IF(ISNUMBER(VLOOKUP($B676,Stats!$A$2:$AA$19,2,FALSE))=FALSE,"",IF(ISNUMBER(#REF!),(#REF!-VLOOKUP($B676,Stats!$A$2:$AA$19,11,FALSE))/VLOOKUP($B676,Stats!$A$2:$AA$19,25,FALSE),""))</f>
        <v/>
      </c>
      <c r="BM676" s="46">
        <f>IF(ISNUMBER(VLOOKUP($B676,Stats!$A$2:$AA$19,2,FALSE))=FALSE,"",IF(ISNUMBER(AA676),(AA676-VLOOKUP($B676,Stats!$A$2:$AA$19,12,FALSE))/VLOOKUP($B676,Stats!$A$2:$AA$19,26,FALSE),""))</f>
        <v>-0.2145204136284459</v>
      </c>
      <c r="BN676" s="46" t="str">
        <f>IF(ISNUMBER(VLOOKUP($B676,Stats!$A$2:$AA$19,2,FALSE))=FALSE,"",IF(ISNUMBER(#REF!),(#REF!-VLOOKUP($B676,Stats!$A$2:$AA$19,13,FALSE))/VLOOKUP($B676,Stats!$A$2:$AA$19,27,FALSE),""))</f>
        <v/>
      </c>
      <c r="BO676" s="46" t="str">
        <f>IF(ISNUMBER(VLOOKUP($B676,Stats!$A$2:$AA$19,2,FALSE))=FALSE,"",IF(ISNUMBER(#REF!),(#REF!-VLOOKUP($B676,Stats!$A$2:$AA$19,14,FALSE))/VLOOKUP($B676,Stats!$A$2:$AB$19,28,FALSE),""))</f>
        <v/>
      </c>
      <c r="BP676" s="46"/>
      <c r="BQ676" s="46">
        <f>IF(ISNUMBER(VLOOKUP($B676,Stats!$A$2:$AA$19,2,FALSE))=FALSE,"",IF(ISNUMBER(BM676),BM676,(VLOOKUP($B676,Stats!$A$2:$AT$19,46,FALSE)-VLOOKUP($B676,Stats!$A$2:$AA$19,12,FALSE))/VLOOKUP($B676,Stats!$A$2:$AA$19,26,FALSE)))</f>
        <v>-0.2145204136284459</v>
      </c>
      <c r="BR676" s="51">
        <f t="shared" si="141"/>
        <v>-0.2145204136284459</v>
      </c>
      <c r="BS676" s="32" t="str">
        <f t="shared" si="136"/>
        <v>13720_201426</v>
      </c>
      <c r="BT676" s="53">
        <f t="shared" si="137"/>
        <v>-0.37173608043025236</v>
      </c>
    </row>
    <row r="677" spans="1:72" x14ac:dyDescent="0.15">
      <c r="A677" s="16">
        <v>13720</v>
      </c>
      <c r="B677" s="17">
        <v>201427</v>
      </c>
      <c r="C677" s="3">
        <v>0</v>
      </c>
      <c r="D677" s="23">
        <v>1.6968987712112416E-2</v>
      </c>
      <c r="E677" s="18">
        <v>1.0632102102002021E-2</v>
      </c>
      <c r="F677" s="24">
        <v>2</v>
      </c>
      <c r="G677" s="24">
        <v>1</v>
      </c>
      <c r="H677" s="20">
        <v>1.1581539222838666E-2</v>
      </c>
      <c r="I677" s="20">
        <v>-6.1764514660945791E-3</v>
      </c>
      <c r="J677" s="24">
        <v>2</v>
      </c>
      <c r="K677" s="24">
        <v>1</v>
      </c>
      <c r="L677" s="20">
        <v>1.4396887159533023E-2</v>
      </c>
      <c r="M677" s="20">
        <v>-6.1764514660945791E-3</v>
      </c>
      <c r="N677" s="19">
        <v>1.5642</v>
      </c>
      <c r="O677" s="19">
        <v>1.0232892843124428</v>
      </c>
      <c r="P677" s="25">
        <v>42004</v>
      </c>
      <c r="Q677" s="20">
        <v>0</v>
      </c>
      <c r="R677" s="25">
        <v>42002</v>
      </c>
      <c r="S677" s="25">
        <f>IF(ISNUMBER(R677),VLOOKUP(B677,Index!$B$3:$AB$18,27,FALSE),"")</f>
        <v>42002</v>
      </c>
      <c r="T677" s="25">
        <f>IF(ISNUMBER($R677),VLOOKUP($B677,Index!$B$21:$AB$36,27,FALSE),"")</f>
        <v>42003</v>
      </c>
      <c r="U677" s="25">
        <f>IF(ISNUMBER($R677),VLOOKUP($B677,Index!$B$39:$AB$54,27,FALSE),"")</f>
        <v>42003</v>
      </c>
      <c r="W677" s="18">
        <v>2.0362785254534899</v>
      </c>
      <c r="X677" s="19">
        <v>0.66666666666666663</v>
      </c>
      <c r="Y677" s="18">
        <v>0.20172995374674155</v>
      </c>
      <c r="Z677" s="19">
        <f t="shared" si="138"/>
        <v>0</v>
      </c>
      <c r="AA677" s="21" t="s">
        <v>25</v>
      </c>
      <c r="AB677" s="28"/>
      <c r="AC677" s="18">
        <v>4.1464302332230387</v>
      </c>
      <c r="AD677" s="19">
        <v>0.44444444444444442</v>
      </c>
      <c r="AE677" s="18">
        <v>4.0694974238662487E-2</v>
      </c>
      <c r="AF677" s="19">
        <f t="shared" si="139"/>
        <v>0</v>
      </c>
      <c r="AG677" s="21" t="s">
        <v>25</v>
      </c>
      <c r="AH677" s="28"/>
      <c r="AK677" t="str">
        <f t="shared" si="144"/>
        <v/>
      </c>
      <c r="AL677" t="str">
        <f t="shared" si="144"/>
        <v/>
      </c>
      <c r="AM677" t="str">
        <f t="shared" si="144"/>
        <v/>
      </c>
      <c r="AN677" t="str">
        <f t="shared" si="144"/>
        <v/>
      </c>
      <c r="AO677" t="str">
        <f t="shared" si="144"/>
        <v/>
      </c>
      <c r="AP677" t="str">
        <f t="shared" si="144"/>
        <v/>
      </c>
      <c r="AQ677" t="str">
        <f t="shared" si="144"/>
        <v/>
      </c>
      <c r="AR677" t="str">
        <f t="shared" si="144"/>
        <v/>
      </c>
      <c r="AS677" t="str">
        <f t="shared" si="144"/>
        <v/>
      </c>
      <c r="AT677" t="str">
        <f t="shared" si="144"/>
        <v/>
      </c>
      <c r="AU677" t="str">
        <f t="shared" si="144"/>
        <v/>
      </c>
      <c r="AV677" t="str">
        <f t="shared" si="144"/>
        <v/>
      </c>
      <c r="AW677" t="str">
        <f t="shared" si="144"/>
        <v/>
      </c>
      <c r="AX677" t="str">
        <f t="shared" si="144"/>
        <v/>
      </c>
      <c r="AZ677" s="46">
        <f>IF(ISNUMBER(VLOOKUP($B677,Stats!$A$2:$AA$19,2,FALSE))=FALSE,"",IF(ISNUMBER(W677),(W677-VLOOKUP($B677,Stats!$A$2:$AA$19,2,FALSE))/VLOOKUP($B677,Stats!$A$2:$AA$19,16,FALSE),""))</f>
        <v>0.49599118057383579</v>
      </c>
      <c r="BA677" s="46">
        <f>IF(ISNUMBER(VLOOKUP($B677,Stats!$A$2:$AA$19,2,FALSE))=FALSE,"",IF(ISNUMBER(X677),(X677-VLOOKUP($B677,Stats!$A$2:$AA$19,3,FALSE))/VLOOKUP($B677,Stats!$A$2:$AA$19,17,FALSE),""))</f>
        <v>0.191037174757621</v>
      </c>
      <c r="BB677" s="46"/>
      <c r="BC677" s="46"/>
      <c r="BD677" s="44">
        <f t="shared" si="135"/>
        <v>0.34351417766572839</v>
      </c>
      <c r="BE677" s="46">
        <f>IF(ISNUMBER(VLOOKUP($B677,Stats!$A$2:$AA$19,2,FALSE))=FALSE,"",IF(ISNUMBER(Y677),(Y677-VLOOKUP($B677,Stats!$A$2:$AA$19,5,FALSE))/VLOOKUP($B677,Stats!$A$2:$AA$19,19,FALSE),""))</f>
        <v>9.4331079730995762E-2</v>
      </c>
      <c r="BF677" s="46"/>
      <c r="BG677" s="46"/>
      <c r="BH677" s="46">
        <f>IF(ISNUMBER(VLOOKUP($B677,Stats!$A$2:$AA$19,2,FALSE))=FALSE,"",IF(ISNUMBER(Z677),(Z677-VLOOKUP($B677,Stats!$A$2:$AA$19,8,FALSE))/VLOOKUP($B677,Stats!$A$2:$AA$19,22,FALSE),""))</f>
        <v>-1.3068976797370631</v>
      </c>
      <c r="BI677" s="46" t="str">
        <f>IF(ISNUMBER(VLOOKUP($B677,Stats!$A$2:$AA$19,2,FALSE))=FALSE,"",IF(ISNUMBER(#REF!),(#REF!-VLOOKUP($B677,Stats!$A$2:$AA$19,9,FALSE))/VLOOKUP($B677,Stats!$A$2:$AA$19,23,FALSE),""))</f>
        <v/>
      </c>
      <c r="BJ677" s="46" t="str">
        <f>IF(ISNUMBER(VLOOKUP($B677,Stats!$A$2:$AA$19,2,FALSE))=FALSE,"",IF(ISNUMBER(#REF!),(#REF!-VLOOKUP($B677,Stats!$A$2:$AA$19,10,FALSE))/VLOOKUP($B677,Stats!$A$2:$AA$19,24,FALSE),""))</f>
        <v/>
      </c>
      <c r="BK677" s="44">
        <f t="shared" si="140"/>
        <v>-0.4581010597328159</v>
      </c>
      <c r="BL677" s="46" t="str">
        <f>IF(ISNUMBER(VLOOKUP($B677,Stats!$A$2:$AA$19,2,FALSE))=FALSE,"",IF(ISNUMBER(#REF!),(#REF!-VLOOKUP($B677,Stats!$A$2:$AA$19,11,FALSE))/VLOOKUP($B677,Stats!$A$2:$AA$19,25,FALSE),""))</f>
        <v/>
      </c>
      <c r="BM677" s="46" t="str">
        <f>IF(ISNUMBER(VLOOKUP($B677,Stats!$A$2:$AA$19,2,FALSE))=FALSE,"",IF(ISNUMBER(AA677),(AA677-VLOOKUP($B677,Stats!$A$2:$AA$19,12,FALSE))/VLOOKUP($B677,Stats!$A$2:$AA$19,26,FALSE),""))</f>
        <v/>
      </c>
      <c r="BN677" s="46" t="str">
        <f>IF(ISNUMBER(VLOOKUP($B677,Stats!$A$2:$AA$19,2,FALSE))=FALSE,"",IF(ISNUMBER(#REF!),(#REF!-VLOOKUP($B677,Stats!$A$2:$AA$19,13,FALSE))/VLOOKUP($B677,Stats!$A$2:$AA$19,27,FALSE),""))</f>
        <v/>
      </c>
      <c r="BO677" s="46" t="str">
        <f>IF(ISNUMBER(VLOOKUP($B677,Stats!$A$2:$AA$19,2,FALSE))=FALSE,"",IF(ISNUMBER(#REF!),(#REF!-VLOOKUP($B677,Stats!$A$2:$AA$19,14,FALSE))/VLOOKUP($B677,Stats!$A$2:$AB$19,28,FALSE),""))</f>
        <v/>
      </c>
      <c r="BP677" s="46"/>
      <c r="BQ677" s="46">
        <f>IF(ISNUMBER(VLOOKUP($B677,Stats!$A$2:$AA$19,2,FALSE))=FALSE,"",IF(ISNUMBER(BM677),BM677,(VLOOKUP($B677,Stats!$A$2:$AT$19,46,FALSE)-VLOOKUP($B677,Stats!$A$2:$AA$19,12,FALSE))/VLOOKUP($B677,Stats!$A$2:$AA$19,26,FALSE)))</f>
        <v>-0.46642635650749076</v>
      </c>
      <c r="BR677" s="51">
        <f t="shared" si="141"/>
        <v>-0.46642635650749076</v>
      </c>
      <c r="BS677" s="32" t="str">
        <f t="shared" si="136"/>
        <v>13720_201427</v>
      </c>
      <c r="BT677" s="53">
        <f t="shared" si="137"/>
        <v>-0.29944307160804196</v>
      </c>
    </row>
    <row r="678" spans="1:72" x14ac:dyDescent="0.15">
      <c r="A678" s="16">
        <v>13720</v>
      </c>
      <c r="B678" s="17">
        <v>201501</v>
      </c>
      <c r="C678" s="3">
        <v>0</v>
      </c>
      <c r="D678" s="23">
        <v>-4.3472701700550953E-3</v>
      </c>
      <c r="E678" s="18">
        <v>1.3619801442592167E-2</v>
      </c>
      <c r="F678" s="24">
        <v>3</v>
      </c>
      <c r="G678" s="24">
        <v>2</v>
      </c>
      <c r="H678" s="20">
        <v>6.5120480466078767E-3</v>
      </c>
      <c r="I678" s="20">
        <v>-1.1759740802838647E-2</v>
      </c>
      <c r="J678" s="24">
        <v>3</v>
      </c>
      <c r="K678" s="24">
        <v>2</v>
      </c>
      <c r="L678" s="20">
        <v>1.8092315560670036E-2</v>
      </c>
      <c r="M678" s="20">
        <v>-2.0127915726109835E-2</v>
      </c>
      <c r="N678" s="19">
        <v>1.5948</v>
      </c>
      <c r="O678" s="19">
        <v>1.0014442700156985</v>
      </c>
      <c r="P678" s="25">
        <v>42011</v>
      </c>
      <c r="Q678" s="20">
        <v>-2.3451216453473811E-2</v>
      </c>
      <c r="R678" s="25">
        <v>42013</v>
      </c>
      <c r="S678" s="25">
        <f>IF(ISNUMBER(R678),VLOOKUP(B678,Index!$B$3:$AB$18,27,FALSE),"")</f>
        <v>42013</v>
      </c>
      <c r="T678" s="25">
        <f>IF(ISNUMBER($R678),VLOOKUP($B678,Index!$B$21:$AB$36,27,FALSE),"")</f>
        <v>42013</v>
      </c>
      <c r="U678" s="25">
        <f>IF(ISNUMBER($R678),VLOOKUP($B678,Index!$B$39:$AB$54,27,FALSE),"")</f>
        <v>42011</v>
      </c>
      <c r="W678" s="18">
        <v>-0.31300345224396686</v>
      </c>
      <c r="X678" s="19">
        <v>0.6</v>
      </c>
      <c r="Y678" s="18">
        <v>0.25841756302702967</v>
      </c>
      <c r="Z678" s="19">
        <f t="shared" si="138"/>
        <v>0</v>
      </c>
      <c r="AA678" s="21" t="s">
        <v>25</v>
      </c>
      <c r="AB678" s="28"/>
      <c r="AC678" s="18">
        <v>9.7971161116641239E-2</v>
      </c>
      <c r="AD678" s="19">
        <v>0.36</v>
      </c>
      <c r="AE678" s="18">
        <v>6.6779636880828858E-2</v>
      </c>
      <c r="AF678" s="19">
        <f t="shared" si="139"/>
        <v>0</v>
      </c>
      <c r="AG678" s="21" t="s">
        <v>25</v>
      </c>
      <c r="AH678" s="28"/>
      <c r="AK678" t="str">
        <f t="shared" si="144"/>
        <v/>
      </c>
      <c r="AL678" t="str">
        <f t="shared" si="144"/>
        <v/>
      </c>
      <c r="AM678" t="str">
        <f t="shared" si="144"/>
        <v/>
      </c>
      <c r="AN678" t="str">
        <f t="shared" si="144"/>
        <v/>
      </c>
      <c r="AO678" t="str">
        <f t="shared" si="144"/>
        <v/>
      </c>
      <c r="AP678" t="str">
        <f t="shared" si="144"/>
        <v/>
      </c>
      <c r="AQ678" t="str">
        <f t="shared" si="144"/>
        <v/>
      </c>
      <c r="AR678" t="str">
        <f t="shared" si="144"/>
        <v/>
      </c>
      <c r="AS678" t="str">
        <f t="shared" si="144"/>
        <v/>
      </c>
      <c r="AT678" t="str">
        <f t="shared" si="144"/>
        <v/>
      </c>
      <c r="AU678" t="str">
        <f t="shared" si="144"/>
        <v/>
      </c>
      <c r="AV678" t="str">
        <f t="shared" si="144"/>
        <v/>
      </c>
      <c r="AW678" t="str">
        <f t="shared" si="144"/>
        <v/>
      </c>
      <c r="AX678" t="str">
        <f t="shared" si="144"/>
        <v/>
      </c>
      <c r="AZ678" s="46">
        <f>IF(ISNUMBER(VLOOKUP($B678,Stats!$A$2:$AA$19,2,FALSE))=FALSE,"",IF(ISNUMBER(W678),(W678-VLOOKUP($B678,Stats!$A$2:$AA$19,2,FALSE))/VLOOKUP($B678,Stats!$A$2:$AA$19,16,FALSE),""))</f>
        <v>-0.76368778284359851</v>
      </c>
      <c r="BA678" s="46">
        <f>IF(ISNUMBER(VLOOKUP($B678,Stats!$A$2:$AA$19,2,FALSE))=FALSE,"",IF(ISNUMBER(X678),(X678-VLOOKUP($B678,Stats!$A$2:$AA$19,3,FALSE))/VLOOKUP($B678,Stats!$A$2:$AA$19,17,FALSE),""))</f>
        <v>0.25266102439703397</v>
      </c>
      <c r="BB678" s="46"/>
      <c r="BC678" s="46"/>
      <c r="BD678" s="44">
        <f t="shared" si="135"/>
        <v>-0.25551337922328227</v>
      </c>
      <c r="BE678" s="46">
        <f>IF(ISNUMBER(VLOOKUP($B678,Stats!$A$2:$AA$19,2,FALSE))=FALSE,"",IF(ISNUMBER(Y678),(Y678-VLOOKUP($B678,Stats!$A$2:$AA$19,5,FALSE))/VLOOKUP($B678,Stats!$A$2:$AA$19,19,FALSE),""))</f>
        <v>0.1167575767935458</v>
      </c>
      <c r="BF678" s="46"/>
      <c r="BG678" s="46"/>
      <c r="BH678" s="46">
        <f>IF(ISNUMBER(VLOOKUP($B678,Stats!$A$2:$AA$19,2,FALSE))=FALSE,"",IF(ISNUMBER(Z678),(Z678-VLOOKUP($B678,Stats!$A$2:$AA$19,8,FALSE))/VLOOKUP($B678,Stats!$A$2:$AA$19,22,FALSE),""))</f>
        <v>-0.58823842946080296</v>
      </c>
      <c r="BI678" s="46" t="str">
        <f>IF(ISNUMBER(VLOOKUP($B678,Stats!$A$2:$AA$19,2,FALSE))=FALSE,"",IF(ISNUMBER(#REF!),(#REF!-VLOOKUP($B678,Stats!$A$2:$AA$19,9,FALSE))/VLOOKUP($B678,Stats!$A$2:$AA$19,23,FALSE),""))</f>
        <v/>
      </c>
      <c r="BJ678" s="46" t="str">
        <f>IF(ISNUMBER(VLOOKUP($B678,Stats!$A$2:$AA$19,2,FALSE))=FALSE,"",IF(ISNUMBER(#REF!),(#REF!-VLOOKUP($B678,Stats!$A$2:$AA$19,10,FALSE))/VLOOKUP($B678,Stats!$A$2:$AA$19,24,FALSE),""))</f>
        <v/>
      </c>
      <c r="BK678" s="44">
        <f t="shared" si="140"/>
        <v>-0.25820183259372292</v>
      </c>
      <c r="BL678" s="46" t="str">
        <f>IF(ISNUMBER(VLOOKUP($B678,Stats!$A$2:$AA$19,2,FALSE))=FALSE,"",IF(ISNUMBER(#REF!),(#REF!-VLOOKUP($B678,Stats!$A$2:$AA$19,11,FALSE))/VLOOKUP($B678,Stats!$A$2:$AA$19,25,FALSE),""))</f>
        <v/>
      </c>
      <c r="BM678" s="46" t="str">
        <f>IF(ISNUMBER(VLOOKUP($B678,Stats!$A$2:$AA$19,2,FALSE))=FALSE,"",IF(ISNUMBER(AA678),(AA678-VLOOKUP($B678,Stats!$A$2:$AA$19,12,FALSE))/VLOOKUP($B678,Stats!$A$2:$AA$19,26,FALSE),""))</f>
        <v/>
      </c>
      <c r="BN678" s="46" t="str">
        <f>IF(ISNUMBER(VLOOKUP($B678,Stats!$A$2:$AA$19,2,FALSE))=FALSE,"",IF(ISNUMBER(#REF!),(#REF!-VLOOKUP($B678,Stats!$A$2:$AA$19,13,FALSE))/VLOOKUP($B678,Stats!$A$2:$AA$19,27,FALSE),""))</f>
        <v/>
      </c>
      <c r="BO678" s="46" t="str">
        <f>IF(ISNUMBER(VLOOKUP($B678,Stats!$A$2:$AA$19,2,FALSE))=FALSE,"",IF(ISNUMBER(#REF!),(#REF!-VLOOKUP($B678,Stats!$A$2:$AA$19,14,FALSE))/VLOOKUP($B678,Stats!$A$2:$AB$19,28,FALSE),""))</f>
        <v/>
      </c>
      <c r="BP678" s="46"/>
      <c r="BQ678" s="46">
        <f>IF(ISNUMBER(VLOOKUP($B678,Stats!$A$2:$AA$19,2,FALSE))=FALSE,"",IF(ISNUMBER(BM678),BM678,(VLOOKUP($B678,Stats!$A$2:$AT$19,46,FALSE)-VLOOKUP($B678,Stats!$A$2:$AA$19,12,FALSE))/VLOOKUP($B678,Stats!$A$2:$AA$19,26,FALSE)))</f>
        <v>-0.44163421963286131</v>
      </c>
      <c r="BR678" s="51">
        <f t="shared" si="141"/>
        <v>-0.44163421963286131</v>
      </c>
      <c r="BS678" s="32" t="str">
        <f t="shared" si="136"/>
        <v>13720_201501</v>
      </c>
      <c r="BT678" s="53">
        <f t="shared" si="137"/>
        <v>-0.29435061932746248</v>
      </c>
    </row>
    <row r="679" spans="1:72" x14ac:dyDescent="0.15">
      <c r="A679" s="16">
        <v>13720</v>
      </c>
      <c r="B679" s="17">
        <v>201502</v>
      </c>
      <c r="C679" s="3">
        <v>0</v>
      </c>
      <c r="D679" s="23">
        <v>-1.1236676512135557E-2</v>
      </c>
      <c r="E679" s="18">
        <v>2.7932604696221046E-2</v>
      </c>
      <c r="F679" s="24">
        <v>7</v>
      </c>
      <c r="G679" s="24">
        <v>3</v>
      </c>
      <c r="H679" s="20">
        <v>1.0503281118566228E-2</v>
      </c>
      <c r="I679" s="20">
        <v>-2.7068866494588246E-2</v>
      </c>
      <c r="J679" s="24">
        <v>4</v>
      </c>
      <c r="K679" s="24">
        <v>2</v>
      </c>
      <c r="L679" s="20">
        <v>3.7738410371275233E-2</v>
      </c>
      <c r="M679" s="20">
        <v>-7.0588978766430777E-2</v>
      </c>
      <c r="N679" s="19">
        <v>1.5824</v>
      </c>
      <c r="O679" s="19">
        <v>1.0238095238095237</v>
      </c>
      <c r="P679" s="25">
        <v>42020</v>
      </c>
      <c r="Q679" s="20">
        <v>-7.0588978766430777E-2</v>
      </c>
      <c r="R679" s="25">
        <v>42023</v>
      </c>
      <c r="S679" s="25">
        <f>IF(ISNUMBER(R679),VLOOKUP(B679,Index!$B$3:$AB$18,27,FALSE),"")</f>
        <v>42023</v>
      </c>
      <c r="T679" s="25">
        <f>IF(ISNUMBER($R679),VLOOKUP($B679,Index!$B$21:$AB$36,27,FALSE),"")</f>
        <v>42023</v>
      </c>
      <c r="U679" s="25">
        <f>IF(ISNUMBER($R679),VLOOKUP($B679,Index!$B$39:$AB$54,27,FALSE),"")</f>
        <v>42027</v>
      </c>
      <c r="W679" s="18">
        <v>-0.33710029536406672</v>
      </c>
      <c r="X679" s="19">
        <v>0.7</v>
      </c>
      <c r="Y679" s="18">
        <v>0.529983910927045</v>
      </c>
      <c r="Z679" s="19">
        <f t="shared" si="138"/>
        <v>0</v>
      </c>
      <c r="AA679" s="21" t="s">
        <v>25</v>
      </c>
      <c r="AB679" s="28"/>
      <c r="AC679" s="18">
        <v>0.11363660913454102</v>
      </c>
      <c r="AD679" s="19">
        <v>0.48999999999999994</v>
      </c>
      <c r="AE679" s="18">
        <v>0.28088294584152596</v>
      </c>
      <c r="AF679" s="19">
        <f t="shared" si="139"/>
        <v>0</v>
      </c>
      <c r="AG679" s="21" t="s">
        <v>25</v>
      </c>
      <c r="AH679" s="28"/>
      <c r="AK679" t="str">
        <f t="shared" si="144"/>
        <v/>
      </c>
      <c r="AL679" t="str">
        <f t="shared" si="144"/>
        <v/>
      </c>
      <c r="AM679" t="str">
        <f t="shared" si="144"/>
        <v/>
      </c>
      <c r="AN679" t="str">
        <f t="shared" si="144"/>
        <v/>
      </c>
      <c r="AO679" t="str">
        <f t="shared" si="144"/>
        <v/>
      </c>
      <c r="AP679" t="str">
        <f t="shared" si="144"/>
        <v/>
      </c>
      <c r="AQ679" t="str">
        <f t="shared" si="144"/>
        <v/>
      </c>
      <c r="AR679" t="str">
        <f t="shared" si="144"/>
        <v/>
      </c>
      <c r="AS679" t="str">
        <f t="shared" si="144"/>
        <v/>
      </c>
      <c r="AT679" t="str">
        <f t="shared" si="144"/>
        <v/>
      </c>
      <c r="AU679" t="str">
        <f t="shared" si="144"/>
        <v/>
      </c>
      <c r="AV679" t="str">
        <f t="shared" si="144"/>
        <v/>
      </c>
      <c r="AW679" t="str">
        <f t="shared" si="144"/>
        <v/>
      </c>
      <c r="AX679" t="str">
        <f t="shared" si="144"/>
        <v/>
      </c>
      <c r="AZ679" s="46">
        <f>IF(ISNUMBER(VLOOKUP($B679,Stats!$A$2:$AA$19,2,FALSE))=FALSE,"",IF(ISNUMBER(W679),(W679-VLOOKUP($B679,Stats!$A$2:$AA$19,2,FALSE))/VLOOKUP($B679,Stats!$A$2:$AA$19,16,FALSE),""))</f>
        <v>-1.4923510472482195</v>
      </c>
      <c r="BA679" s="46">
        <f>IF(ISNUMBER(VLOOKUP($B679,Stats!$A$2:$AA$19,2,FALSE))=FALSE,"",IF(ISNUMBER(X679),(X679-VLOOKUP($B679,Stats!$A$2:$AA$19,3,FALSE))/VLOOKUP($B679,Stats!$A$2:$AA$19,17,FALSE),""))</f>
        <v>0.38056958571220034</v>
      </c>
      <c r="BB679" s="46"/>
      <c r="BC679" s="46"/>
      <c r="BD679" s="44">
        <f t="shared" si="135"/>
        <v>-0.55589073076800966</v>
      </c>
      <c r="BE679" s="46">
        <f>IF(ISNUMBER(VLOOKUP($B679,Stats!$A$2:$AA$19,2,FALSE))=FALSE,"",IF(ISNUMBER(Y679),(Y679-VLOOKUP($B679,Stats!$A$2:$AA$19,5,FALSE))/VLOOKUP($B679,Stats!$A$2:$AA$19,19,FALSE),""))</f>
        <v>1.1381969253449349</v>
      </c>
      <c r="BF679" s="46"/>
      <c r="BG679" s="46"/>
      <c r="BH679" s="46">
        <f>IF(ISNUMBER(VLOOKUP($B679,Stats!$A$2:$AA$19,2,FALSE))=FALSE,"",IF(ISNUMBER(Z679),(Z679-VLOOKUP($B679,Stats!$A$2:$AA$19,8,FALSE))/VLOOKUP($B679,Stats!$A$2:$AA$19,22,FALSE),""))</f>
        <v>-0.48836753916131515</v>
      </c>
      <c r="BI679" s="46" t="str">
        <f>IF(ISNUMBER(VLOOKUP($B679,Stats!$A$2:$AA$19,2,FALSE))=FALSE,"",IF(ISNUMBER(#REF!),(#REF!-VLOOKUP($B679,Stats!$A$2:$AA$19,9,FALSE))/VLOOKUP($B679,Stats!$A$2:$AA$19,23,FALSE),""))</f>
        <v/>
      </c>
      <c r="BJ679" s="46" t="str">
        <f>IF(ISNUMBER(VLOOKUP($B679,Stats!$A$2:$AA$19,2,FALSE))=FALSE,"",IF(ISNUMBER(#REF!),(#REF!-VLOOKUP($B679,Stats!$A$2:$AA$19,10,FALSE))/VLOOKUP($B679,Stats!$A$2:$AA$19,24,FALSE),""))</f>
        <v/>
      </c>
      <c r="BK679" s="44">
        <f t="shared" si="140"/>
        <v>-0.94324810948984894</v>
      </c>
      <c r="BL679" s="46" t="str">
        <f>IF(ISNUMBER(VLOOKUP($B679,Stats!$A$2:$AA$19,2,FALSE))=FALSE,"",IF(ISNUMBER(#REF!),(#REF!-VLOOKUP($B679,Stats!$A$2:$AA$19,11,FALSE))/VLOOKUP($B679,Stats!$A$2:$AA$19,25,FALSE),""))</f>
        <v/>
      </c>
      <c r="BM679" s="46" t="str">
        <f>IF(ISNUMBER(VLOOKUP($B679,Stats!$A$2:$AA$19,2,FALSE))=FALSE,"",IF(ISNUMBER(AA679),(AA679-VLOOKUP($B679,Stats!$A$2:$AA$19,12,FALSE))/VLOOKUP($B679,Stats!$A$2:$AA$19,26,FALSE),""))</f>
        <v/>
      </c>
      <c r="BN679" s="46" t="str">
        <f>IF(ISNUMBER(VLOOKUP($B679,Stats!$A$2:$AA$19,2,FALSE))=FALSE,"",IF(ISNUMBER(#REF!),(#REF!-VLOOKUP($B679,Stats!$A$2:$AA$19,13,FALSE))/VLOOKUP($B679,Stats!$A$2:$AA$19,27,FALSE),""))</f>
        <v/>
      </c>
      <c r="BO679" s="46" t="str">
        <f>IF(ISNUMBER(VLOOKUP($B679,Stats!$A$2:$AA$19,2,FALSE))=FALSE,"",IF(ISNUMBER(#REF!),(#REF!-VLOOKUP($B679,Stats!$A$2:$AA$19,14,FALSE))/VLOOKUP($B679,Stats!$A$2:$AB$19,28,FALSE),""))</f>
        <v/>
      </c>
      <c r="BP679" s="46"/>
      <c r="BQ679" s="46">
        <f>IF(ISNUMBER(VLOOKUP($B679,Stats!$A$2:$AA$19,2,FALSE))=FALSE,"",IF(ISNUMBER(BM679),BM679,(VLOOKUP($B679,Stats!$A$2:$AT$19,46,FALSE)-VLOOKUP($B679,Stats!$A$2:$AA$19,12,FALSE))/VLOOKUP($B679,Stats!$A$2:$AA$19,26,FALSE)))</f>
        <v>-0.37901840262580277</v>
      </c>
      <c r="BR679" s="51">
        <f t="shared" si="141"/>
        <v>-0.37901840262580277</v>
      </c>
      <c r="BS679" s="32" t="str">
        <f t="shared" si="136"/>
        <v>13720_201502</v>
      </c>
      <c r="BT679" s="53">
        <f t="shared" si="137"/>
        <v>-0.75293069237267174</v>
      </c>
    </row>
    <row r="680" spans="1:72" x14ac:dyDescent="0.15">
      <c r="A680" s="16">
        <v>13720</v>
      </c>
      <c r="B680" s="17">
        <v>201503</v>
      </c>
      <c r="C680" s="3">
        <v>0</v>
      </c>
      <c r="D680" s="23">
        <v>-5.1626729008377281E-2</v>
      </c>
      <c r="E680" s="18">
        <v>6.9638869363051279E-3</v>
      </c>
      <c r="F680" s="24">
        <v>2</v>
      </c>
      <c r="G680" s="24">
        <v>8</v>
      </c>
      <c r="H680" s="20">
        <v>6.2416263150449902E-3</v>
      </c>
      <c r="I680" s="20">
        <v>-8.1414284318248181E-3</v>
      </c>
      <c r="J680" s="24">
        <v>1</v>
      </c>
      <c r="K680" s="24">
        <v>5</v>
      </c>
      <c r="L680" s="20">
        <v>8.3920778784827288E-3</v>
      </c>
      <c r="M680" s="20">
        <v>-1.4034406933126409E-2</v>
      </c>
      <c r="N680" s="19">
        <v>1.5462</v>
      </c>
      <c r="O680" s="19">
        <v>1</v>
      </c>
      <c r="P680" s="25">
        <v>42030</v>
      </c>
      <c r="Q680" s="20">
        <v>-5.5490880869227821E-2</v>
      </c>
      <c r="R680" s="25">
        <v>42041</v>
      </c>
      <c r="S680" s="25">
        <f>IF(ISNUMBER(R680),VLOOKUP(B680,Index!$B$3:$AB$18,27,FALSE),"")</f>
        <v>42041</v>
      </c>
      <c r="T680" s="25">
        <f>IF(ISNUMBER($R680),VLOOKUP($B680,Index!$B$21:$AB$36,27,FALSE),"")</f>
        <v>42041</v>
      </c>
      <c r="U680" s="25">
        <f>IF(ISNUMBER($R680),VLOOKUP($B680,Index!$B$39:$AB$54,27,FALSE),"")</f>
        <v>42034</v>
      </c>
      <c r="W680" s="18">
        <v>-1.5488018702513184</v>
      </c>
      <c r="X680" s="19">
        <v>0.2</v>
      </c>
      <c r="Y680" s="18">
        <v>0.13213046451969673</v>
      </c>
      <c r="Z680" s="19">
        <f t="shared" si="138"/>
        <v>0</v>
      </c>
      <c r="AA680" s="21" t="s">
        <v>25</v>
      </c>
      <c r="AB680" s="28"/>
      <c r="AC680" s="18">
        <v>2.3987872332939819</v>
      </c>
      <c r="AD680" s="19">
        <v>4.0000000000000008E-2</v>
      </c>
      <c r="AE680" s="18">
        <v>1.7458459654190836E-2</v>
      </c>
      <c r="AF680" s="19">
        <f t="shared" si="139"/>
        <v>0</v>
      </c>
      <c r="AG680" s="21" t="s">
        <v>25</v>
      </c>
      <c r="AH680" s="28"/>
      <c r="AK680" t="str">
        <f t="shared" si="144"/>
        <v/>
      </c>
      <c r="AL680" t="str">
        <f t="shared" si="144"/>
        <v/>
      </c>
      <c r="AM680" t="str">
        <f t="shared" si="144"/>
        <v/>
      </c>
      <c r="AN680" t="str">
        <f t="shared" si="144"/>
        <v/>
      </c>
      <c r="AO680" t="str">
        <f t="shared" si="144"/>
        <v/>
      </c>
      <c r="AP680" t="str">
        <f t="shared" si="144"/>
        <v/>
      </c>
      <c r="AQ680" t="str">
        <f t="shared" si="144"/>
        <v/>
      </c>
      <c r="AR680" t="str">
        <f t="shared" si="144"/>
        <v/>
      </c>
      <c r="AS680" t="str">
        <f t="shared" si="144"/>
        <v/>
      </c>
      <c r="AT680" t="str">
        <f t="shared" si="144"/>
        <v/>
      </c>
      <c r="AU680" t="str">
        <f t="shared" si="144"/>
        <v/>
      </c>
      <c r="AV680" t="str">
        <f t="shared" si="144"/>
        <v/>
      </c>
      <c r="AW680" t="str">
        <f t="shared" si="144"/>
        <v/>
      </c>
      <c r="AX680" t="str">
        <f t="shared" si="144"/>
        <v/>
      </c>
      <c r="AZ680" s="46">
        <f>IF(ISNUMBER(VLOOKUP($B680,Stats!$A$2:$AA$19,2,FALSE))=FALSE,"",IF(ISNUMBER(W680),(W680-VLOOKUP($B680,Stats!$A$2:$AA$19,2,FALSE))/VLOOKUP($B680,Stats!$A$2:$AA$19,16,FALSE),""))</f>
        <v>-0.8717008325035589</v>
      </c>
      <c r="BA680" s="46">
        <f>IF(ISNUMBER(VLOOKUP($B680,Stats!$A$2:$AA$19,2,FALSE))=FALSE,"",IF(ISNUMBER(X680),(X680-VLOOKUP($B680,Stats!$A$2:$AA$19,3,FALSE))/VLOOKUP($B680,Stats!$A$2:$AA$19,17,FALSE),""))</f>
        <v>-1.0521141897083433</v>
      </c>
      <c r="BB680" s="46"/>
      <c r="BC680" s="46"/>
      <c r="BD680" s="44">
        <f t="shared" si="135"/>
        <v>-0.96190751110595107</v>
      </c>
      <c r="BE680" s="46">
        <f>IF(ISNUMBER(VLOOKUP($B680,Stats!$A$2:$AA$19,2,FALSE))=FALSE,"",IF(ISNUMBER(Y680),(Y680-VLOOKUP($B680,Stats!$A$2:$AA$19,5,FALSE))/VLOOKUP($B680,Stats!$A$2:$AA$19,19,FALSE),""))</f>
        <v>-0.25729310170020431</v>
      </c>
      <c r="BF680" s="46"/>
      <c r="BG680" s="46"/>
      <c r="BH680" s="46">
        <f>IF(ISNUMBER(VLOOKUP($B680,Stats!$A$2:$AA$19,2,FALSE))=FALSE,"",IF(ISNUMBER(Z680),(Z680-VLOOKUP($B680,Stats!$A$2:$AA$19,8,FALSE))/VLOOKUP($B680,Stats!$A$2:$AA$19,22,FALSE),""))</f>
        <v>-0.64412337137479436</v>
      </c>
      <c r="BI680" s="46" t="str">
        <f>IF(ISNUMBER(VLOOKUP($B680,Stats!$A$2:$AA$19,2,FALSE))=FALSE,"",IF(ISNUMBER(#REF!),(#REF!-VLOOKUP($B680,Stats!$A$2:$AA$19,9,FALSE))/VLOOKUP($B680,Stats!$A$2:$AA$19,23,FALSE),""))</f>
        <v/>
      </c>
      <c r="BJ680" s="46" t="str">
        <f>IF(ISNUMBER(VLOOKUP($B680,Stats!$A$2:$AA$19,2,FALSE))=FALSE,"",IF(ISNUMBER(#REF!),(#REF!-VLOOKUP($B680,Stats!$A$2:$AA$19,10,FALSE))/VLOOKUP($B680,Stats!$A$2:$AA$19,24,FALSE),""))</f>
        <v/>
      </c>
      <c r="BK680" s="44">
        <f t="shared" si="140"/>
        <v>-1.3131840222295299E-2</v>
      </c>
      <c r="BL680" s="46" t="str">
        <f>IF(ISNUMBER(VLOOKUP($B680,Stats!$A$2:$AA$19,2,FALSE))=FALSE,"",IF(ISNUMBER(#REF!),(#REF!-VLOOKUP($B680,Stats!$A$2:$AA$19,11,FALSE))/VLOOKUP($B680,Stats!$A$2:$AA$19,25,FALSE),""))</f>
        <v/>
      </c>
      <c r="BM680" s="46" t="str">
        <f>IF(ISNUMBER(VLOOKUP($B680,Stats!$A$2:$AA$19,2,FALSE))=FALSE,"",IF(ISNUMBER(AA680),(AA680-VLOOKUP($B680,Stats!$A$2:$AA$19,12,FALSE))/VLOOKUP($B680,Stats!$A$2:$AA$19,26,FALSE),""))</f>
        <v/>
      </c>
      <c r="BN680" s="46" t="str">
        <f>IF(ISNUMBER(VLOOKUP($B680,Stats!$A$2:$AA$19,2,FALSE))=FALSE,"",IF(ISNUMBER(#REF!),(#REF!-VLOOKUP($B680,Stats!$A$2:$AA$19,13,FALSE))/VLOOKUP($B680,Stats!$A$2:$AA$19,27,FALSE),""))</f>
        <v/>
      </c>
      <c r="BO680" s="46" t="str">
        <f>IF(ISNUMBER(VLOOKUP($B680,Stats!$A$2:$AA$19,2,FALSE))=FALSE,"",IF(ISNUMBER(#REF!),(#REF!-VLOOKUP($B680,Stats!$A$2:$AA$19,14,FALSE))/VLOOKUP($B680,Stats!$A$2:$AB$19,28,FALSE),""))</f>
        <v/>
      </c>
      <c r="BP680" s="46"/>
      <c r="BQ680" s="46">
        <f>IF(ISNUMBER(VLOOKUP($B680,Stats!$A$2:$AA$19,2,FALSE))=FALSE,"",IF(ISNUMBER(BM680),BM680,(VLOOKUP($B680,Stats!$A$2:$AT$19,46,FALSE)-VLOOKUP($B680,Stats!$A$2:$AA$19,12,FALSE))/VLOOKUP($B680,Stats!$A$2:$AA$19,26,FALSE)))</f>
        <v>-0.53964354662323732</v>
      </c>
      <c r="BR680" s="51">
        <f t="shared" si="141"/>
        <v>-0.53964354662323732</v>
      </c>
      <c r="BS680" s="32" t="str">
        <f t="shared" si="136"/>
        <v>13720_201503</v>
      </c>
      <c r="BT680" s="53">
        <f t="shared" si="137"/>
        <v>-0.30818931567921487</v>
      </c>
    </row>
    <row r="681" spans="1:72" x14ac:dyDescent="0.15">
      <c r="A681" s="16">
        <v>13720</v>
      </c>
      <c r="B681" s="17">
        <v>201504</v>
      </c>
      <c r="C681" s="3">
        <v>0</v>
      </c>
      <c r="D681" s="23">
        <v>4.3481238016981782E-2</v>
      </c>
      <c r="E681" s="18">
        <v>4.5187701036016169E-3</v>
      </c>
      <c r="F681" s="24">
        <v>7</v>
      </c>
      <c r="G681" s="24">
        <v>0</v>
      </c>
      <c r="H681" s="20">
        <v>6.1075513049097764E-3</v>
      </c>
      <c r="I681" s="20" t="s">
        <v>25</v>
      </c>
      <c r="J681" s="24">
        <v>7</v>
      </c>
      <c r="K681" s="24">
        <v>0</v>
      </c>
      <c r="L681" s="20">
        <v>1.4836997209555669E-2</v>
      </c>
      <c r="M681" s="20">
        <v>4.0056078509920212E-4</v>
      </c>
      <c r="N681" s="19">
        <v>1.5239</v>
      </c>
      <c r="O681" s="19">
        <v>1.0371605526441163</v>
      </c>
      <c r="P681" s="25">
        <v>42052</v>
      </c>
      <c r="Q681" s="20">
        <v>0</v>
      </c>
      <c r="R681" s="25">
        <v>42044</v>
      </c>
      <c r="S681" s="25">
        <f>IF(ISNUMBER(R681),VLOOKUP(B681,Index!$B$3:$AB$18,27,FALSE),"")</f>
        <v>42044</v>
      </c>
      <c r="T681" s="25">
        <f>IF(ISNUMBER($R681),VLOOKUP($B681,Index!$B$21:$AB$36,27,FALSE),"")</f>
        <v>42044</v>
      </c>
      <c r="U681" s="25">
        <f>IF(ISNUMBER($R681),VLOOKUP($B681,Index!$B$39:$AB$54,27,FALSE),"")</f>
        <v>42052</v>
      </c>
      <c r="W681" s="18">
        <v>1.7392495206792715</v>
      </c>
      <c r="X681" s="19">
        <v>1</v>
      </c>
      <c r="Y681" s="18">
        <v>8.5737634500336876E-2</v>
      </c>
      <c r="Z681" s="19">
        <f t="shared" si="138"/>
        <v>0</v>
      </c>
      <c r="AA681" s="21" t="s">
        <v>25</v>
      </c>
      <c r="AB681" s="28"/>
      <c r="AC681" s="18">
        <v>3.0249888951830757</v>
      </c>
      <c r="AD681" s="19">
        <v>1</v>
      </c>
      <c r="AE681" s="18">
        <v>7.3509419697133562E-3</v>
      </c>
      <c r="AF681" s="19">
        <f t="shared" si="139"/>
        <v>0</v>
      </c>
      <c r="AG681" s="21" t="s">
        <v>25</v>
      </c>
      <c r="AH681" s="28"/>
      <c r="AK681" t="str">
        <f t="shared" si="144"/>
        <v/>
      </c>
      <c r="AL681" t="str">
        <f t="shared" si="144"/>
        <v/>
      </c>
      <c r="AM681" t="str">
        <f t="shared" si="144"/>
        <v/>
      </c>
      <c r="AN681" t="str">
        <f t="shared" si="144"/>
        <v/>
      </c>
      <c r="AO681" t="str">
        <f t="shared" si="144"/>
        <v/>
      </c>
      <c r="AP681" t="str">
        <f t="shared" si="144"/>
        <v/>
      </c>
      <c r="AQ681" t="str">
        <f t="shared" si="144"/>
        <v/>
      </c>
      <c r="AR681" t="str">
        <f t="shared" si="144"/>
        <v/>
      </c>
      <c r="AS681" t="str">
        <f t="shared" si="144"/>
        <v/>
      </c>
      <c r="AT681" t="str">
        <f t="shared" si="144"/>
        <v/>
      </c>
      <c r="AU681" t="str">
        <f t="shared" si="144"/>
        <v/>
      </c>
      <c r="AV681" t="str">
        <f t="shared" si="144"/>
        <v/>
      </c>
      <c r="AW681" t="str">
        <f t="shared" si="144"/>
        <v/>
      </c>
      <c r="AX681" t="str">
        <f t="shared" si="144"/>
        <v/>
      </c>
      <c r="AZ681" s="46">
        <f>IF(ISNUMBER(VLOOKUP($B681,Stats!$A$2:$AA$19,2,FALSE))=FALSE,"",IF(ISNUMBER(W681),(W681-VLOOKUP($B681,Stats!$A$2:$AA$19,2,FALSE))/VLOOKUP($B681,Stats!$A$2:$AA$19,16,FALSE),""))</f>
        <v>3.2584617409170198E-3</v>
      </c>
      <c r="BA681" s="46">
        <f>IF(ISNUMBER(VLOOKUP($B681,Stats!$A$2:$AA$19,2,FALSE))=FALSE,"",IF(ISNUMBER(X681),(X681-VLOOKUP($B681,Stats!$A$2:$AA$19,3,FALSE))/VLOOKUP($B681,Stats!$A$2:$AA$19,17,FALSE),""))</f>
        <v>0.93772145929647244</v>
      </c>
      <c r="BB681" s="46"/>
      <c r="BC681" s="46"/>
      <c r="BD681" s="44">
        <f t="shared" si="135"/>
        <v>0.47048996051869474</v>
      </c>
      <c r="BE681" s="46">
        <f>IF(ISNUMBER(VLOOKUP($B681,Stats!$A$2:$AA$19,2,FALSE))=FALSE,"",IF(ISNUMBER(Y681),(Y681-VLOOKUP($B681,Stats!$A$2:$AA$19,5,FALSE))/VLOOKUP($B681,Stats!$A$2:$AA$19,19,FALSE),""))</f>
        <v>-0.26165281006499225</v>
      </c>
      <c r="BF681" s="46"/>
      <c r="BG681" s="46"/>
      <c r="BH681" s="46">
        <f>IF(ISNUMBER(VLOOKUP($B681,Stats!$A$2:$AA$19,2,FALSE))=FALSE,"",IF(ISNUMBER(Z681),(Z681-VLOOKUP($B681,Stats!$A$2:$AA$19,8,FALSE))/VLOOKUP($B681,Stats!$A$2:$AA$19,22,FALSE),""))</f>
        <v>-0.5145844845400992</v>
      </c>
      <c r="BI681" s="46" t="str">
        <f>IF(ISNUMBER(VLOOKUP($B681,Stats!$A$2:$AA$19,2,FALSE))=FALSE,"",IF(ISNUMBER(#REF!),(#REF!-VLOOKUP($B681,Stats!$A$2:$AA$19,9,FALSE))/VLOOKUP($B681,Stats!$A$2:$AA$19,23,FALSE),""))</f>
        <v/>
      </c>
      <c r="BJ681" s="46" t="str">
        <f>IF(ISNUMBER(VLOOKUP($B681,Stats!$A$2:$AA$19,2,FALSE))=FALSE,"",IF(ISNUMBER(#REF!),(#REF!-VLOOKUP($B681,Stats!$A$2:$AA$19,10,FALSE))/VLOOKUP($B681,Stats!$A$2:$AA$19,24,FALSE),""))</f>
        <v/>
      </c>
      <c r="BK681" s="44">
        <f t="shared" si="140"/>
        <v>2.8781621683464792E-2</v>
      </c>
      <c r="BL681" s="46" t="str">
        <f>IF(ISNUMBER(VLOOKUP($B681,Stats!$A$2:$AA$19,2,FALSE))=FALSE,"",IF(ISNUMBER(#REF!),(#REF!-VLOOKUP($B681,Stats!$A$2:$AA$19,11,FALSE))/VLOOKUP($B681,Stats!$A$2:$AA$19,25,FALSE),""))</f>
        <v/>
      </c>
      <c r="BM681" s="46" t="str">
        <f>IF(ISNUMBER(VLOOKUP($B681,Stats!$A$2:$AA$19,2,FALSE))=FALSE,"",IF(ISNUMBER(AA681),(AA681-VLOOKUP($B681,Stats!$A$2:$AA$19,12,FALSE))/VLOOKUP($B681,Stats!$A$2:$AA$19,26,FALSE),""))</f>
        <v/>
      </c>
      <c r="BN681" s="46" t="str">
        <f>IF(ISNUMBER(VLOOKUP($B681,Stats!$A$2:$AA$19,2,FALSE))=FALSE,"",IF(ISNUMBER(#REF!),(#REF!-VLOOKUP($B681,Stats!$A$2:$AA$19,13,FALSE))/VLOOKUP($B681,Stats!$A$2:$AA$19,27,FALSE),""))</f>
        <v/>
      </c>
      <c r="BO681" s="46" t="str">
        <f>IF(ISNUMBER(VLOOKUP($B681,Stats!$A$2:$AA$19,2,FALSE))=FALSE,"",IF(ISNUMBER(#REF!),(#REF!-VLOOKUP($B681,Stats!$A$2:$AA$19,14,FALSE))/VLOOKUP($B681,Stats!$A$2:$AB$19,28,FALSE),""))</f>
        <v/>
      </c>
      <c r="BP681" s="46"/>
      <c r="BQ681" s="46">
        <f>IF(ISNUMBER(VLOOKUP($B681,Stats!$A$2:$AA$19,2,FALSE))=FALSE,"",IF(ISNUMBER(BM681),BM681,(VLOOKUP($B681,Stats!$A$2:$AT$19,46,FALSE)-VLOOKUP($B681,Stats!$A$2:$AA$19,12,FALSE))/VLOOKUP($B681,Stats!$A$2:$AA$19,26,FALSE)))</f>
        <v>-0.64096278450557098</v>
      </c>
      <c r="BR681" s="51">
        <f t="shared" si="141"/>
        <v>-0.64096278450557098</v>
      </c>
      <c r="BS681" s="32" t="str">
        <f t="shared" si="136"/>
        <v>13720_201504</v>
      </c>
      <c r="BT681" s="53">
        <f t="shared" si="137"/>
        <v>-1.6825591787296368E-2</v>
      </c>
    </row>
    <row r="682" spans="1:72" x14ac:dyDescent="0.15">
      <c r="A682" s="16">
        <v>13720</v>
      </c>
      <c r="B682" s="17">
        <v>201505</v>
      </c>
      <c r="C682" s="3">
        <v>0</v>
      </c>
      <c r="D682" s="23">
        <v>-3.609160706083081E-3</v>
      </c>
      <c r="E682" s="18">
        <v>1.2304930309916492E-2</v>
      </c>
      <c r="F682" s="24">
        <v>4</v>
      </c>
      <c r="G682" s="24">
        <v>4</v>
      </c>
      <c r="H682" s="20">
        <v>8.5436607790406183E-3</v>
      </c>
      <c r="I682" s="20">
        <v>-9.3152350168022313E-3</v>
      </c>
      <c r="J682" s="24">
        <v>3</v>
      </c>
      <c r="K682" s="24">
        <v>2</v>
      </c>
      <c r="L682" s="20">
        <v>2.2384105960264966E-2</v>
      </c>
      <c r="M682" s="20">
        <v>-1.867060182214797E-2</v>
      </c>
      <c r="N682" s="19">
        <v>1.5586</v>
      </c>
      <c r="O682" s="19">
        <v>1.0321854304635762</v>
      </c>
      <c r="P682" s="25">
        <v>42065</v>
      </c>
      <c r="Q682" s="20">
        <v>-2.5792377774926267E-2</v>
      </c>
      <c r="R682" s="25">
        <v>42069</v>
      </c>
      <c r="S682" s="25">
        <f>IF(ISNUMBER(R682),VLOOKUP(B682,Index!$B$3:$AB$18,27,FALSE),"")</f>
        <v>42069</v>
      </c>
      <c r="T682" s="25">
        <f>IF(ISNUMBER($R682),VLOOKUP($B682,Index!$B$21:$AB$36,27,FALSE),"")</f>
        <v>42069</v>
      </c>
      <c r="U682" s="25">
        <f>IF(ISNUMBER($R682),VLOOKUP($B682,Index!$B$39:$AB$54,27,FALSE),"")</f>
        <v>42069</v>
      </c>
      <c r="W682" s="18">
        <v>-0.12992978541899092</v>
      </c>
      <c r="X682" s="19">
        <v>0.5</v>
      </c>
      <c r="Y682" s="18">
        <v>0.23346963737386617</v>
      </c>
      <c r="Z682" s="19">
        <f t="shared" si="138"/>
        <v>0</v>
      </c>
      <c r="AA682" s="21" t="s">
        <v>25</v>
      </c>
      <c r="AB682" s="28"/>
      <c r="AC682" s="18">
        <v>1.6881749139025026E-2</v>
      </c>
      <c r="AD682" s="19">
        <v>0.25</v>
      </c>
      <c r="AE682" s="18">
        <v>5.4508071575484568E-2</v>
      </c>
      <c r="AF682" s="19">
        <f t="shared" si="139"/>
        <v>0</v>
      </c>
      <c r="AG682" s="21" t="s">
        <v>25</v>
      </c>
      <c r="AH682" s="28"/>
      <c r="AK682" t="str">
        <f t="shared" si="144"/>
        <v/>
      </c>
      <c r="AL682" t="str">
        <f t="shared" si="144"/>
        <v/>
      </c>
      <c r="AM682" t="str">
        <f t="shared" si="144"/>
        <v/>
      </c>
      <c r="AN682" t="str">
        <f t="shared" si="144"/>
        <v/>
      </c>
      <c r="AO682" t="str">
        <f t="shared" si="144"/>
        <v/>
      </c>
      <c r="AP682" t="str">
        <f t="shared" si="144"/>
        <v/>
      </c>
      <c r="AQ682" t="str">
        <f t="shared" si="144"/>
        <v/>
      </c>
      <c r="AR682" t="str">
        <f t="shared" si="144"/>
        <v/>
      </c>
      <c r="AS682" t="str">
        <f t="shared" si="144"/>
        <v/>
      </c>
      <c r="AT682" t="str">
        <f t="shared" si="144"/>
        <v/>
      </c>
      <c r="AU682" t="str">
        <f t="shared" si="144"/>
        <v/>
      </c>
      <c r="AV682" t="str">
        <f t="shared" si="144"/>
        <v/>
      </c>
      <c r="AW682" t="str">
        <f t="shared" si="144"/>
        <v/>
      </c>
      <c r="AX682" t="str">
        <f t="shared" si="144"/>
        <v/>
      </c>
      <c r="AZ682" s="46">
        <f>IF(ISNUMBER(VLOOKUP($B682,Stats!$A$2:$AA$19,2,FALSE))=FALSE,"",IF(ISNUMBER(W682),(W682-VLOOKUP($B682,Stats!$A$2:$AA$19,2,FALSE))/VLOOKUP($B682,Stats!$A$2:$AA$19,16,FALSE),""))</f>
        <v>-0.44315466675444382</v>
      </c>
      <c r="BA682" s="46">
        <f>IF(ISNUMBER(VLOOKUP($B682,Stats!$A$2:$AA$19,2,FALSE))=FALSE,"",IF(ISNUMBER(X682),(X682-VLOOKUP($B682,Stats!$A$2:$AA$19,3,FALSE))/VLOOKUP($B682,Stats!$A$2:$AA$19,17,FALSE),""))</f>
        <v>-0.52592327303600894</v>
      </c>
      <c r="BB682" s="46"/>
      <c r="BC682" s="46"/>
      <c r="BD682" s="44">
        <f t="shared" si="135"/>
        <v>-0.48453896989522638</v>
      </c>
      <c r="BE682" s="46">
        <f>IF(ISNUMBER(VLOOKUP($B682,Stats!$A$2:$AA$19,2,FALSE))=FALSE,"",IF(ISNUMBER(Y682),(Y682-VLOOKUP($B682,Stats!$A$2:$AA$19,5,FALSE))/VLOOKUP($B682,Stats!$A$2:$AA$19,19,FALSE),""))</f>
        <v>0.55594068322999268</v>
      </c>
      <c r="BF682" s="46"/>
      <c r="BG682" s="46"/>
      <c r="BH682" s="46">
        <f>IF(ISNUMBER(VLOOKUP($B682,Stats!$A$2:$AA$19,2,FALSE))=FALSE,"",IF(ISNUMBER(Z682),(Z682-VLOOKUP($B682,Stats!$A$2:$AA$19,8,FALSE))/VLOOKUP($B682,Stats!$A$2:$AA$19,22,FALSE),""))</f>
        <v>-0.59810804423176478</v>
      </c>
      <c r="BI682" s="46" t="str">
        <f>IF(ISNUMBER(VLOOKUP($B682,Stats!$A$2:$AA$19,2,FALSE))=FALSE,"",IF(ISNUMBER(#REF!),(#REF!-VLOOKUP($B682,Stats!$A$2:$AA$19,9,FALSE))/VLOOKUP($B682,Stats!$A$2:$AA$19,23,FALSE),""))</f>
        <v/>
      </c>
      <c r="BJ682" s="46" t="str">
        <f>IF(ISNUMBER(VLOOKUP($B682,Stats!$A$2:$AA$19,2,FALSE))=FALSE,"",IF(ISNUMBER(#REF!),(#REF!-VLOOKUP($B682,Stats!$A$2:$AA$19,10,FALSE))/VLOOKUP($B682,Stats!$A$2:$AA$19,24,FALSE),""))</f>
        <v/>
      </c>
      <c r="BK682" s="44">
        <f t="shared" si="140"/>
        <v>-0.56859089153052433</v>
      </c>
      <c r="BL682" s="46" t="str">
        <f>IF(ISNUMBER(VLOOKUP($B682,Stats!$A$2:$AA$19,2,FALSE))=FALSE,"",IF(ISNUMBER(#REF!),(#REF!-VLOOKUP($B682,Stats!$A$2:$AA$19,11,FALSE))/VLOOKUP($B682,Stats!$A$2:$AA$19,25,FALSE),""))</f>
        <v/>
      </c>
      <c r="BM682" s="46" t="str">
        <f>IF(ISNUMBER(VLOOKUP($B682,Stats!$A$2:$AA$19,2,FALSE))=FALSE,"",IF(ISNUMBER(AA682),(AA682-VLOOKUP($B682,Stats!$A$2:$AA$19,12,FALSE))/VLOOKUP($B682,Stats!$A$2:$AA$19,26,FALSE),""))</f>
        <v/>
      </c>
      <c r="BN682" s="46" t="str">
        <f>IF(ISNUMBER(VLOOKUP($B682,Stats!$A$2:$AA$19,2,FALSE))=FALSE,"",IF(ISNUMBER(#REF!),(#REF!-VLOOKUP($B682,Stats!$A$2:$AA$19,13,FALSE))/VLOOKUP($B682,Stats!$A$2:$AA$19,27,FALSE),""))</f>
        <v/>
      </c>
      <c r="BO682" s="46" t="str">
        <f>IF(ISNUMBER(VLOOKUP($B682,Stats!$A$2:$AA$19,2,FALSE))=FALSE,"",IF(ISNUMBER(#REF!),(#REF!-VLOOKUP($B682,Stats!$A$2:$AA$19,14,FALSE))/VLOOKUP($B682,Stats!$A$2:$AB$19,28,FALSE),""))</f>
        <v/>
      </c>
      <c r="BP682" s="46"/>
      <c r="BQ682" s="46">
        <f>IF(ISNUMBER(VLOOKUP($B682,Stats!$A$2:$AA$19,2,FALSE))=FALSE,"",IF(ISNUMBER(BM682),BM682,(VLOOKUP($B682,Stats!$A$2:$AT$19,46,FALSE)-VLOOKUP($B682,Stats!$A$2:$AA$19,12,FALSE))/VLOOKUP($B682,Stats!$A$2:$AA$19,26,FALSE)))</f>
        <v>-0.36655208107354165</v>
      </c>
      <c r="BR682" s="51">
        <f t="shared" si="141"/>
        <v>-0.36655208107354165</v>
      </c>
      <c r="BS682" s="32" t="str">
        <f t="shared" si="136"/>
        <v>13720_201505</v>
      </c>
      <c r="BT682" s="53">
        <f t="shared" si="137"/>
        <v>-0.51137274511206821</v>
      </c>
    </row>
    <row r="683" spans="1:72" x14ac:dyDescent="0.15">
      <c r="A683" s="16">
        <v>13720</v>
      </c>
      <c r="B683" s="17">
        <v>201506</v>
      </c>
      <c r="C683" s="3">
        <v>0</v>
      </c>
      <c r="D683" s="23">
        <v>0.11321127502634343</v>
      </c>
      <c r="E683" s="18">
        <v>9.5595739294167641E-3</v>
      </c>
      <c r="F683" s="24">
        <v>9</v>
      </c>
      <c r="G683" s="24">
        <v>1</v>
      </c>
      <c r="H683" s="20">
        <v>1.271166428658415E-2</v>
      </c>
      <c r="I683" s="20">
        <v>-6.1712355463168223E-3</v>
      </c>
      <c r="J683" s="24">
        <v>8</v>
      </c>
      <c r="K683" s="24">
        <v>1</v>
      </c>
      <c r="L683" s="20">
        <v>2.4115551030796434E-2</v>
      </c>
      <c r="M683" s="20">
        <v>-6.1712355463168223E-3</v>
      </c>
      <c r="N683" s="19">
        <v>1.6902999999999999</v>
      </c>
      <c r="O683" s="19">
        <v>1.0980252046251786</v>
      </c>
      <c r="P683" s="25">
        <v>42083</v>
      </c>
      <c r="Q683" s="20">
        <v>-6.1712355463168223E-3</v>
      </c>
      <c r="R683" s="25">
        <v>42073</v>
      </c>
      <c r="S683" s="25">
        <f>IF(ISNUMBER(R683),VLOOKUP(B683,Index!$B$3:$AB$18,27,FALSE),"")</f>
        <v>42073</v>
      </c>
      <c r="T683" s="25">
        <f>IF(ISNUMBER($R683),VLOOKUP($B683,Index!$B$21:$AB$36,27,FALSE),"")</f>
        <v>42075</v>
      </c>
      <c r="U683" s="25">
        <f>IF(ISNUMBER($R683),VLOOKUP($B683,Index!$B$39:$AB$54,27,FALSE),"")</f>
        <v>42075</v>
      </c>
      <c r="W683" s="18">
        <v>3.3963382507903028</v>
      </c>
      <c r="X683" s="19">
        <v>0.9</v>
      </c>
      <c r="Y683" s="18">
        <v>0.18138016246633612</v>
      </c>
      <c r="Z683" s="19">
        <f t="shared" si="138"/>
        <v>0</v>
      </c>
      <c r="AA683" s="21">
        <v>18.344993344794837</v>
      </c>
      <c r="AB683" s="28"/>
      <c r="AC683" s="18">
        <v>11.535113513781335</v>
      </c>
      <c r="AD683" s="19">
        <v>0.81</v>
      </c>
      <c r="AE683" s="18">
        <v>3.2898763336314488E-2</v>
      </c>
      <c r="AF683" s="19">
        <f t="shared" si="139"/>
        <v>0</v>
      </c>
      <c r="AG683" s="21">
        <v>336.53878082056684</v>
      </c>
      <c r="AH683" s="28"/>
      <c r="AK683" t="str">
        <f t="shared" ref="AK683:AX692" si="145">IF($B683=AK$2,$AA683,"")</f>
        <v/>
      </c>
      <c r="AL683" t="str">
        <f t="shared" si="145"/>
        <v/>
      </c>
      <c r="AM683" t="str">
        <f t="shared" si="145"/>
        <v/>
      </c>
      <c r="AN683" t="str">
        <f t="shared" si="145"/>
        <v/>
      </c>
      <c r="AO683" t="str">
        <f t="shared" si="145"/>
        <v/>
      </c>
      <c r="AP683" t="str">
        <f t="shared" si="145"/>
        <v/>
      </c>
      <c r="AQ683" t="str">
        <f t="shared" si="145"/>
        <v/>
      </c>
      <c r="AR683" t="str">
        <f t="shared" si="145"/>
        <v/>
      </c>
      <c r="AS683" t="str">
        <f t="shared" si="145"/>
        <v/>
      </c>
      <c r="AT683" t="str">
        <f t="shared" si="145"/>
        <v/>
      </c>
      <c r="AU683" t="str">
        <f t="shared" si="145"/>
        <v/>
      </c>
      <c r="AV683" t="str">
        <f t="shared" si="145"/>
        <v/>
      </c>
      <c r="AW683">
        <f t="shared" si="145"/>
        <v>18.344993344794837</v>
      </c>
      <c r="AX683" t="str">
        <f t="shared" si="145"/>
        <v/>
      </c>
      <c r="AZ683" s="46">
        <f>IF(ISNUMBER(VLOOKUP($B683,Stats!$A$2:$AA$19,2,FALSE))=FALSE,"",IF(ISNUMBER(W683),(W683-VLOOKUP($B683,Stats!$A$2:$AA$19,2,FALSE))/VLOOKUP($B683,Stats!$A$2:$AA$19,16,FALSE),""))</f>
        <v>1.1448403691839237</v>
      </c>
      <c r="BA683" s="46">
        <f>IF(ISNUMBER(VLOOKUP($B683,Stats!$A$2:$AA$19,2,FALSE))=FALSE,"",IF(ISNUMBER(X683),(X683-VLOOKUP($B683,Stats!$A$2:$AA$19,3,FALSE))/VLOOKUP($B683,Stats!$A$2:$AA$19,17,FALSE),""))</f>
        <v>0.77618004453973322</v>
      </c>
      <c r="BB683" s="46"/>
      <c r="BC683" s="46"/>
      <c r="BD683" s="44">
        <f t="shared" si="135"/>
        <v>0.96051020686182853</v>
      </c>
      <c r="BE683" s="46">
        <f>IF(ISNUMBER(VLOOKUP($B683,Stats!$A$2:$AA$19,2,FALSE))=FALSE,"",IF(ISNUMBER(Y683),(Y683-VLOOKUP($B683,Stats!$A$2:$AA$19,5,FALSE))/VLOOKUP($B683,Stats!$A$2:$AA$19,19,FALSE),""))</f>
        <v>0.4001938333038273</v>
      </c>
      <c r="BF683" s="46"/>
      <c r="BG683" s="46"/>
      <c r="BH683" s="46">
        <f>IF(ISNUMBER(VLOOKUP($B683,Stats!$A$2:$AA$19,2,FALSE))=FALSE,"",IF(ISNUMBER(Z683),(Z683-VLOOKUP($B683,Stats!$A$2:$AA$19,8,FALSE))/VLOOKUP($B683,Stats!$A$2:$AA$19,22,FALSE),""))</f>
        <v>-1.0348379870961308</v>
      </c>
      <c r="BI683" s="46" t="str">
        <f>IF(ISNUMBER(VLOOKUP($B683,Stats!$A$2:$AA$19,2,FALSE))=FALSE,"",IF(ISNUMBER(#REF!),(#REF!-VLOOKUP($B683,Stats!$A$2:$AA$19,9,FALSE))/VLOOKUP($B683,Stats!$A$2:$AA$19,23,FALSE),""))</f>
        <v/>
      </c>
      <c r="BJ683" s="46" t="str">
        <f>IF(ISNUMBER(VLOOKUP($B683,Stats!$A$2:$AA$19,2,FALSE))=FALSE,"",IF(ISNUMBER(#REF!),(#REF!-VLOOKUP($B683,Stats!$A$2:$AA$19,10,FALSE))/VLOOKUP($B683,Stats!$A$2:$AA$19,24,FALSE),""))</f>
        <v/>
      </c>
      <c r="BK683" s="44">
        <f t="shared" si="140"/>
        <v>-0.59058707944151834</v>
      </c>
      <c r="BL683" s="46" t="str">
        <f>IF(ISNUMBER(VLOOKUP($B683,Stats!$A$2:$AA$19,2,FALSE))=FALSE,"",IF(ISNUMBER(#REF!),(#REF!-VLOOKUP($B683,Stats!$A$2:$AA$19,11,FALSE))/VLOOKUP($B683,Stats!$A$2:$AA$19,25,FALSE),""))</f>
        <v/>
      </c>
      <c r="BM683" s="46">
        <f>IF(ISNUMBER(VLOOKUP($B683,Stats!$A$2:$AA$19,2,FALSE))=FALSE,"",IF(ISNUMBER(AA683),(AA683-VLOOKUP($B683,Stats!$A$2:$AA$19,12,FALSE))/VLOOKUP($B683,Stats!$A$2:$AA$19,26,FALSE),""))</f>
        <v>-0.17323496088580032</v>
      </c>
      <c r="BN683" s="46" t="str">
        <f>IF(ISNUMBER(VLOOKUP($B683,Stats!$A$2:$AA$19,2,FALSE))=FALSE,"",IF(ISNUMBER(#REF!),(#REF!-VLOOKUP($B683,Stats!$A$2:$AA$19,13,FALSE))/VLOOKUP($B683,Stats!$A$2:$AA$19,27,FALSE),""))</f>
        <v/>
      </c>
      <c r="BO683" s="46" t="str">
        <f>IF(ISNUMBER(VLOOKUP($B683,Stats!$A$2:$AA$19,2,FALSE))=FALSE,"",IF(ISNUMBER(#REF!),(#REF!-VLOOKUP($B683,Stats!$A$2:$AA$19,14,FALSE))/VLOOKUP($B683,Stats!$A$2:$AB$19,28,FALSE),""))</f>
        <v/>
      </c>
      <c r="BP683" s="46"/>
      <c r="BQ683" s="46">
        <f>IF(ISNUMBER(VLOOKUP($B683,Stats!$A$2:$AA$19,2,FALSE))=FALSE,"",IF(ISNUMBER(BM683),BM683,(VLOOKUP($B683,Stats!$A$2:$AT$19,46,FALSE)-VLOOKUP($B683,Stats!$A$2:$AA$19,12,FALSE))/VLOOKUP($B683,Stats!$A$2:$AA$19,26,FALSE)))</f>
        <v>-0.17323496088580032</v>
      </c>
      <c r="BR683" s="51">
        <f t="shared" si="141"/>
        <v>-0.17323496088580032</v>
      </c>
      <c r="BS683" s="32" t="str">
        <f t="shared" si="136"/>
        <v>13720_201506</v>
      </c>
      <c r="BT683" s="53">
        <f t="shared" si="137"/>
        <v>-0.19689719846970533</v>
      </c>
    </row>
    <row r="684" spans="1:72" x14ac:dyDescent="0.15">
      <c r="A684" s="16">
        <v>13720</v>
      </c>
      <c r="B684" s="17">
        <v>201507</v>
      </c>
      <c r="C684" s="3">
        <v>0</v>
      </c>
      <c r="D684" s="23">
        <v>1.9582322664615903E-2</v>
      </c>
      <c r="E684" s="18">
        <v>1.1258922571323157E-2</v>
      </c>
      <c r="F684" s="24">
        <v>3</v>
      </c>
      <c r="G684" s="24">
        <v>2</v>
      </c>
      <c r="H684" s="20">
        <v>1.057395464616436E-2</v>
      </c>
      <c r="I684" s="20">
        <v>-6.019193028684422E-3</v>
      </c>
      <c r="J684" s="24">
        <v>2</v>
      </c>
      <c r="K684" s="24">
        <v>2</v>
      </c>
      <c r="L684" s="20">
        <v>1.8576584038336508E-2</v>
      </c>
      <c r="M684" s="20">
        <v>-1.1745646010530519E-2</v>
      </c>
      <c r="N684" s="19">
        <v>1.7282999999999999</v>
      </c>
      <c r="O684" s="19">
        <v>1.0038334204565256</v>
      </c>
      <c r="P684" s="25">
        <v>42087</v>
      </c>
      <c r="Q684" s="20">
        <v>-1.2034947636405668E-2</v>
      </c>
      <c r="R684" s="25">
        <v>42089</v>
      </c>
      <c r="S684" s="25">
        <f>IF(ISNUMBER(R684),VLOOKUP(B684,Index!$B$3:$AB$18,27,FALSE),"")</f>
        <v>42088</v>
      </c>
      <c r="T684" s="25">
        <f>IF(ISNUMBER($R684),VLOOKUP($B684,Index!$B$21:$AB$36,27,FALSE),"")</f>
        <v>42089</v>
      </c>
      <c r="U684" s="25">
        <f>IF(ISNUMBER($R684),VLOOKUP($B684,Index!$B$39:$AB$54,27,FALSE),"")</f>
        <v>42089</v>
      </c>
      <c r="W684" s="18">
        <v>1.4099272318523453</v>
      </c>
      <c r="X684" s="19">
        <v>0.6</v>
      </c>
      <c r="Y684" s="18">
        <v>0.21362303594916446</v>
      </c>
      <c r="Z684" s="19">
        <f t="shared" si="138"/>
        <v>1</v>
      </c>
      <c r="AA684" s="21">
        <v>1.6271215510219135</v>
      </c>
      <c r="AB684" s="28"/>
      <c r="AC684" s="18">
        <v>1.9878947991188169</v>
      </c>
      <c r="AD684" s="19">
        <v>0.36</v>
      </c>
      <c r="AE684" s="18">
        <v>4.5634801488138012E-2</v>
      </c>
      <c r="AF684" s="19">
        <f t="shared" si="139"/>
        <v>1</v>
      </c>
      <c r="AG684" s="21">
        <v>2.6475245417999576</v>
      </c>
      <c r="AH684" s="28"/>
      <c r="AK684" t="str">
        <f t="shared" si="145"/>
        <v/>
      </c>
      <c r="AL684" t="str">
        <f t="shared" si="145"/>
        <v/>
      </c>
      <c r="AM684" t="str">
        <f t="shared" si="145"/>
        <v/>
      </c>
      <c r="AN684" t="str">
        <f t="shared" si="145"/>
        <v/>
      </c>
      <c r="AO684" t="str">
        <f t="shared" si="145"/>
        <v/>
      </c>
      <c r="AP684" t="str">
        <f t="shared" si="145"/>
        <v/>
      </c>
      <c r="AQ684" t="str">
        <f t="shared" si="145"/>
        <v/>
      </c>
      <c r="AR684" t="str">
        <f t="shared" si="145"/>
        <v/>
      </c>
      <c r="AS684" t="str">
        <f t="shared" si="145"/>
        <v/>
      </c>
      <c r="AT684" t="str">
        <f t="shared" si="145"/>
        <v/>
      </c>
      <c r="AU684" t="str">
        <f t="shared" si="145"/>
        <v/>
      </c>
      <c r="AV684" t="str">
        <f t="shared" si="145"/>
        <v/>
      </c>
      <c r="AW684" t="str">
        <f t="shared" si="145"/>
        <v/>
      </c>
      <c r="AX684">
        <f t="shared" si="145"/>
        <v>1.6271215510219135</v>
      </c>
      <c r="AZ684" s="46">
        <f>IF(ISNUMBER(VLOOKUP($B684,Stats!$A$2:$AA$19,2,FALSE))=FALSE,"",IF(ISNUMBER(W684),(W684-VLOOKUP($B684,Stats!$A$2:$AA$19,2,FALSE))/VLOOKUP($B684,Stats!$A$2:$AA$19,16,FALSE),""))</f>
        <v>4.7243923890804028E-2</v>
      </c>
      <c r="BA684" s="46">
        <f>IF(ISNUMBER(VLOOKUP($B684,Stats!$A$2:$AA$19,2,FALSE))=FALSE,"",IF(ISNUMBER(X684),(X684-VLOOKUP($B684,Stats!$A$2:$AA$19,3,FALSE))/VLOOKUP($B684,Stats!$A$2:$AA$19,17,FALSE),""))</f>
        <v>-0.37879956534795695</v>
      </c>
      <c r="BB684" s="46"/>
      <c r="BC684" s="46"/>
      <c r="BD684" s="44">
        <f t="shared" si="135"/>
        <v>-0.16577782072857647</v>
      </c>
      <c r="BE684" s="46">
        <f>IF(ISNUMBER(VLOOKUP($B684,Stats!$A$2:$AA$19,2,FALSE))=FALSE,"",IF(ISNUMBER(Y684),(Y684-VLOOKUP($B684,Stats!$A$2:$AA$19,5,FALSE))/VLOOKUP($B684,Stats!$A$2:$AA$19,19,FALSE),""))</f>
        <v>0.17499575965199657</v>
      </c>
      <c r="BF684" s="46"/>
      <c r="BG684" s="46"/>
      <c r="BH684" s="46">
        <f>IF(ISNUMBER(VLOOKUP($B684,Stats!$A$2:$AA$19,2,FALSE))=FALSE,"",IF(ISNUMBER(Z684),(Z684-VLOOKUP($B684,Stats!$A$2:$AA$19,8,FALSE))/VLOOKUP($B684,Stats!$A$2:$AA$19,22,FALSE),""))</f>
        <v>-0.22777854907483192</v>
      </c>
      <c r="BI684" s="46" t="str">
        <f>IF(ISNUMBER(VLOOKUP($B684,Stats!$A$2:$AA$19,2,FALSE))=FALSE,"",IF(ISNUMBER(#REF!),(#REF!-VLOOKUP($B684,Stats!$A$2:$AA$19,9,FALSE))/VLOOKUP($B684,Stats!$A$2:$AA$19,23,FALSE),""))</f>
        <v/>
      </c>
      <c r="BJ684" s="46" t="str">
        <f>IF(ISNUMBER(VLOOKUP($B684,Stats!$A$2:$AA$19,2,FALSE))=FALSE,"",IF(ISNUMBER(#REF!),(#REF!-VLOOKUP($B684,Stats!$A$2:$AA$19,10,FALSE))/VLOOKUP($B684,Stats!$A$2:$AA$19,24,FALSE),""))</f>
        <v/>
      </c>
      <c r="BK684" s="44">
        <f t="shared" si="140"/>
        <v>-0.19083059647884715</v>
      </c>
      <c r="BL684" s="46" t="str">
        <f>IF(ISNUMBER(VLOOKUP($B684,Stats!$A$2:$AA$19,2,FALSE))=FALSE,"",IF(ISNUMBER(#REF!),(#REF!-VLOOKUP($B684,Stats!$A$2:$AA$19,11,FALSE))/VLOOKUP($B684,Stats!$A$2:$AA$19,25,FALSE),""))</f>
        <v/>
      </c>
      <c r="BM684" s="46">
        <f>IF(ISNUMBER(VLOOKUP($B684,Stats!$A$2:$AA$19,2,FALSE))=FALSE,"",IF(ISNUMBER(AA684),(AA684-VLOOKUP($B684,Stats!$A$2:$AA$19,12,FALSE))/VLOOKUP($B684,Stats!$A$2:$AA$19,26,FALSE),""))</f>
        <v>-0.33957787455963501</v>
      </c>
      <c r="BN684" s="46" t="str">
        <f>IF(ISNUMBER(VLOOKUP($B684,Stats!$A$2:$AA$19,2,FALSE))=FALSE,"",IF(ISNUMBER(#REF!),(#REF!-VLOOKUP($B684,Stats!$A$2:$AA$19,13,FALSE))/VLOOKUP($B684,Stats!$A$2:$AA$19,27,FALSE),""))</f>
        <v/>
      </c>
      <c r="BO684" s="46" t="str">
        <f>IF(ISNUMBER(VLOOKUP($B684,Stats!$A$2:$AA$19,2,FALSE))=FALSE,"",IF(ISNUMBER(#REF!),(#REF!-VLOOKUP($B684,Stats!$A$2:$AA$19,14,FALSE))/VLOOKUP($B684,Stats!$A$2:$AB$19,28,FALSE),""))</f>
        <v/>
      </c>
      <c r="BP684" s="46"/>
      <c r="BQ684" s="46">
        <f>IF(ISNUMBER(VLOOKUP($B684,Stats!$A$2:$AA$19,2,FALSE))=FALSE,"",IF(ISNUMBER(BM684),BM684,(VLOOKUP($B684,Stats!$A$2:$AT$19,46,FALSE)-VLOOKUP($B684,Stats!$A$2:$AA$19,12,FALSE))/VLOOKUP($B684,Stats!$A$2:$AA$19,26,FALSE)))</f>
        <v>-0.33957787455963501</v>
      </c>
      <c r="BR684" s="51">
        <f t="shared" si="141"/>
        <v>-0.33957787455963501</v>
      </c>
      <c r="BS684" s="32" t="str">
        <f t="shared" si="136"/>
        <v>13720_201507</v>
      </c>
      <c r="BT684" s="53">
        <f t="shared" si="137"/>
        <v>-0.21556949694495059</v>
      </c>
    </row>
    <row r="685" spans="1:72" x14ac:dyDescent="0.15">
      <c r="S685" t="str">
        <f>IF(ISNUMBER(R685),VLOOKUP(B685,Index!$B$3:$AB$18,27,FALSE),"")</f>
        <v/>
      </c>
      <c r="T685" t="str">
        <f>IF(ISNUMBER($R685),VLOOKUP($B685,Index!$B$21:$AB$36,27,FALSE),"")</f>
        <v/>
      </c>
      <c r="U685" t="str">
        <f>IF(ISNUMBER($R685),VLOOKUP($B685,Index!$B$39:$AB$54,27,FALSE),"")</f>
        <v/>
      </c>
      <c r="Z685" t="str">
        <f t="shared" si="138"/>
        <v/>
      </c>
      <c r="AA685" t="s">
        <v>25</v>
      </c>
      <c r="AF685" t="str">
        <f t="shared" si="139"/>
        <v/>
      </c>
      <c r="AG685" t="s">
        <v>25</v>
      </c>
      <c r="AK685" t="str">
        <f t="shared" si="145"/>
        <v/>
      </c>
      <c r="AL685" t="str">
        <f t="shared" si="145"/>
        <v/>
      </c>
      <c r="AM685" t="str">
        <f t="shared" si="145"/>
        <v/>
      </c>
      <c r="AN685" t="str">
        <f t="shared" si="145"/>
        <v/>
      </c>
      <c r="AO685" t="str">
        <f t="shared" si="145"/>
        <v/>
      </c>
      <c r="AP685" t="str">
        <f t="shared" si="145"/>
        <v/>
      </c>
      <c r="AQ685" t="str">
        <f t="shared" si="145"/>
        <v/>
      </c>
      <c r="AR685" t="str">
        <f t="shared" si="145"/>
        <v/>
      </c>
      <c r="AS685" t="str">
        <f t="shared" si="145"/>
        <v/>
      </c>
      <c r="AT685" t="str">
        <f t="shared" si="145"/>
        <v/>
      </c>
      <c r="AU685" t="str">
        <f t="shared" si="145"/>
        <v/>
      </c>
      <c r="AV685" t="str">
        <f t="shared" si="145"/>
        <v/>
      </c>
      <c r="AW685" t="str">
        <f t="shared" si="145"/>
        <v/>
      </c>
      <c r="AX685" t="str">
        <f t="shared" si="145"/>
        <v/>
      </c>
      <c r="AZ685" s="46" t="str">
        <f>IF(ISNUMBER(VLOOKUP($B685,Stats!$A$2:$AA$19,2,FALSE))=FALSE,"",IF(ISNUMBER(W685),(W685-VLOOKUP($B685,Stats!$A$2:$AA$19,2,FALSE))/VLOOKUP($B685,Stats!$A$2:$AA$19,16,FALSE),""))</f>
        <v/>
      </c>
      <c r="BA685" s="46" t="str">
        <f>IF(ISNUMBER(VLOOKUP($B685,Stats!$A$2:$AA$19,2,FALSE))=FALSE,"",IF(ISNUMBER(X685),(X685-VLOOKUP($B685,Stats!$A$2:$AA$19,3,FALSE))/VLOOKUP($B685,Stats!$A$2:$AA$19,17,FALSE),""))</f>
        <v/>
      </c>
      <c r="BB685" s="46"/>
      <c r="BC685" s="46"/>
      <c r="BD685" s="44" t="str">
        <f t="shared" si="135"/>
        <v/>
      </c>
      <c r="BE685" s="46" t="str">
        <f>IF(ISNUMBER(VLOOKUP($B685,Stats!$A$2:$AA$19,2,FALSE))=FALSE,"",IF(ISNUMBER(Y685),(Y685-VLOOKUP($B685,Stats!$A$2:$AA$19,5,FALSE))/VLOOKUP($B685,Stats!$A$2:$AA$19,19,FALSE),""))</f>
        <v/>
      </c>
      <c r="BF685" s="46"/>
      <c r="BG685" s="46"/>
      <c r="BH685" s="46" t="str">
        <f>IF(ISNUMBER(VLOOKUP($B685,Stats!$A$2:$AA$19,2,FALSE))=FALSE,"",IF(ISNUMBER(Z685),(Z685-VLOOKUP($B685,Stats!$A$2:$AA$19,8,FALSE))/VLOOKUP($B685,Stats!$A$2:$AA$19,22,FALSE),""))</f>
        <v/>
      </c>
      <c r="BI685" s="46" t="str">
        <f>IF(ISNUMBER(VLOOKUP($B685,Stats!$A$2:$AA$19,2,FALSE))=FALSE,"",IF(ISNUMBER(#REF!),(#REF!-VLOOKUP($B685,Stats!$A$2:$AA$19,9,FALSE))/VLOOKUP($B685,Stats!$A$2:$AA$19,23,FALSE),""))</f>
        <v/>
      </c>
      <c r="BJ685" s="46" t="str">
        <f>IF(ISNUMBER(VLOOKUP($B685,Stats!$A$2:$AA$19,2,FALSE))=FALSE,"",IF(ISNUMBER(#REF!),(#REF!-VLOOKUP($B685,Stats!$A$2:$AA$19,10,FALSE))/VLOOKUP($B685,Stats!$A$2:$AA$19,24,FALSE),""))</f>
        <v/>
      </c>
      <c r="BK685" s="44" t="str">
        <f t="shared" si="140"/>
        <v/>
      </c>
      <c r="BL685" s="46" t="str">
        <f>IF(ISNUMBER(VLOOKUP($B685,Stats!$A$2:$AA$19,2,FALSE))=FALSE,"",IF(ISNUMBER(#REF!),(#REF!-VLOOKUP($B685,Stats!$A$2:$AA$19,11,FALSE))/VLOOKUP($B685,Stats!$A$2:$AA$19,25,FALSE),""))</f>
        <v/>
      </c>
      <c r="BM685" s="46" t="str">
        <f>IF(ISNUMBER(VLOOKUP($B685,Stats!$A$2:$AA$19,2,FALSE))=FALSE,"",IF(ISNUMBER(AA685),(AA685-VLOOKUP($B685,Stats!$A$2:$AA$19,12,FALSE))/VLOOKUP($B685,Stats!$A$2:$AA$19,26,FALSE),""))</f>
        <v/>
      </c>
      <c r="BN685" s="46" t="str">
        <f>IF(ISNUMBER(VLOOKUP($B685,Stats!$A$2:$AA$19,2,FALSE))=FALSE,"",IF(ISNUMBER(#REF!),(#REF!-VLOOKUP($B685,Stats!$A$2:$AA$19,13,FALSE))/VLOOKUP($B685,Stats!$A$2:$AA$19,27,FALSE),""))</f>
        <v/>
      </c>
      <c r="BO685" s="46" t="str">
        <f>IF(ISNUMBER(VLOOKUP($B685,Stats!$A$2:$AA$19,2,FALSE))=FALSE,"",IF(ISNUMBER(#REF!),(#REF!-VLOOKUP($B685,Stats!$A$2:$AA$19,14,FALSE))/VLOOKUP($B685,Stats!$A$2:$AB$19,28,FALSE),""))</f>
        <v/>
      </c>
      <c r="BP685" s="46"/>
      <c r="BQ685" s="46" t="str">
        <f>IF(ISNUMBER(VLOOKUP($B685,Stats!$A$2:$AA$19,2,FALSE))=FALSE,"",IF(ISNUMBER(BM685),BM685,(VLOOKUP($B685,Stats!$A$2:$AT$19,46,FALSE)-VLOOKUP($B685,Stats!$A$2:$AA$19,12,FALSE))/VLOOKUP($B685,Stats!$A$2:$AA$19,26,FALSE)))</f>
        <v/>
      </c>
      <c r="BR685" s="51" t="str">
        <f t="shared" si="141"/>
        <v/>
      </c>
      <c r="BS685" s="32" t="str">
        <f t="shared" si="136"/>
        <v/>
      </c>
      <c r="BT685" s="53" t="str">
        <f t="shared" si="137"/>
        <v/>
      </c>
    </row>
    <row r="686" spans="1:72" ht="40.5" x14ac:dyDescent="0.15">
      <c r="A686" s="1" t="s">
        <v>29</v>
      </c>
      <c r="B686" s="1" t="s">
        <v>0</v>
      </c>
      <c r="C686" s="3"/>
      <c r="D686" s="4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 t="s">
        <v>15</v>
      </c>
      <c r="J686" s="1" t="s">
        <v>16</v>
      </c>
      <c r="K686" s="1" t="s">
        <v>17</v>
      </c>
      <c r="L686" s="1" t="s">
        <v>18</v>
      </c>
      <c r="M686" s="1" t="s">
        <v>19</v>
      </c>
      <c r="N686" s="1" t="s">
        <v>20</v>
      </c>
      <c r="O686" s="1" t="s">
        <v>21</v>
      </c>
      <c r="P686" s="1" t="s">
        <v>22</v>
      </c>
      <c r="Q686" s="1" t="s">
        <v>23</v>
      </c>
      <c r="R686" s="1" t="s">
        <v>24</v>
      </c>
      <c r="S686" s="1" t="str">
        <f>IF(ISNUMBER(R686),VLOOKUP(B686,Index!$B$3:$AB$18,27,FALSE),"")</f>
        <v/>
      </c>
      <c r="T686" s="1" t="str">
        <f>IF(ISNUMBER($R686),VLOOKUP($B686,Index!$B$21:$AB$36,27,FALSE),"")</f>
        <v/>
      </c>
      <c r="U686" s="1" t="str">
        <f>IF(ISNUMBER($R686),VLOOKUP($B686,Index!$B$39:$AB$54,27,FALSE),"")</f>
        <v/>
      </c>
      <c r="W686" s="1" t="s">
        <v>1</v>
      </c>
      <c r="X686" s="1" t="s">
        <v>2</v>
      </c>
      <c r="Y686" s="1" t="s">
        <v>4</v>
      </c>
      <c r="Z686" s="1" t="str">
        <f t="shared" si="138"/>
        <v/>
      </c>
      <c r="AA686" s="1" t="s">
        <v>8</v>
      </c>
      <c r="AB686" s="27"/>
      <c r="AC686" s="1" t="s">
        <v>33</v>
      </c>
      <c r="AD686" s="1" t="s">
        <v>35</v>
      </c>
      <c r="AE686" s="1" t="s">
        <v>37</v>
      </c>
      <c r="AF686" s="1" t="str">
        <f t="shared" si="139"/>
        <v/>
      </c>
      <c r="AG686" s="1" t="s">
        <v>38</v>
      </c>
      <c r="AH686" s="27"/>
      <c r="AK686" t="str">
        <f t="shared" si="145"/>
        <v/>
      </c>
      <c r="AL686" t="str">
        <f t="shared" si="145"/>
        <v/>
      </c>
      <c r="AM686" t="str">
        <f t="shared" si="145"/>
        <v/>
      </c>
      <c r="AN686" t="str">
        <f t="shared" si="145"/>
        <v/>
      </c>
      <c r="AO686" t="str">
        <f t="shared" si="145"/>
        <v/>
      </c>
      <c r="AP686" t="str">
        <f t="shared" si="145"/>
        <v/>
      </c>
      <c r="AQ686" t="str">
        <f t="shared" si="145"/>
        <v/>
      </c>
      <c r="AR686" t="str">
        <f t="shared" si="145"/>
        <v/>
      </c>
      <c r="AS686" t="str">
        <f t="shared" si="145"/>
        <v/>
      </c>
      <c r="AT686" t="str">
        <f t="shared" si="145"/>
        <v/>
      </c>
      <c r="AU686" t="str">
        <f t="shared" si="145"/>
        <v/>
      </c>
      <c r="AV686" t="str">
        <f t="shared" si="145"/>
        <v/>
      </c>
      <c r="AW686" t="str">
        <f t="shared" si="145"/>
        <v/>
      </c>
      <c r="AX686" t="str">
        <f t="shared" si="145"/>
        <v/>
      </c>
      <c r="AZ686" s="46" t="str">
        <f>IF(ISNUMBER(VLOOKUP($B686,Stats!$A$2:$AA$19,2,FALSE))=FALSE,"",IF(ISNUMBER(W686),(W686-VLOOKUP($B686,Stats!$A$2:$AA$19,2,FALSE))/VLOOKUP($B686,Stats!$A$2:$AA$19,16,FALSE),""))</f>
        <v/>
      </c>
      <c r="BA686" s="46" t="str">
        <f>IF(ISNUMBER(VLOOKUP($B686,Stats!$A$2:$AA$19,2,FALSE))=FALSE,"",IF(ISNUMBER(X686),(X686-VLOOKUP($B686,Stats!$A$2:$AA$19,3,FALSE))/VLOOKUP($B686,Stats!$A$2:$AA$19,17,FALSE),""))</f>
        <v/>
      </c>
      <c r="BB686" s="46"/>
      <c r="BC686" s="46"/>
      <c r="BD686" s="44" t="str">
        <f t="shared" si="135"/>
        <v/>
      </c>
      <c r="BE686" s="46" t="str">
        <f>IF(ISNUMBER(VLOOKUP($B686,Stats!$A$2:$AA$19,2,FALSE))=FALSE,"",IF(ISNUMBER(Y686),(Y686-VLOOKUP($B686,Stats!$A$2:$AA$19,5,FALSE))/VLOOKUP($B686,Stats!$A$2:$AA$19,19,FALSE),""))</f>
        <v/>
      </c>
      <c r="BF686" s="46"/>
      <c r="BG686" s="46"/>
      <c r="BH686" s="46" t="str">
        <f>IF(ISNUMBER(VLOOKUP($B686,Stats!$A$2:$AA$19,2,FALSE))=FALSE,"",IF(ISNUMBER(Z686),(Z686-VLOOKUP($B686,Stats!$A$2:$AA$19,8,FALSE))/VLOOKUP($B686,Stats!$A$2:$AA$19,22,FALSE),""))</f>
        <v/>
      </c>
      <c r="BI686" s="46" t="str">
        <f>IF(ISNUMBER(VLOOKUP($B686,Stats!$A$2:$AA$19,2,FALSE))=FALSE,"",IF(ISNUMBER(#REF!),(#REF!-VLOOKUP($B686,Stats!$A$2:$AA$19,9,FALSE))/VLOOKUP($B686,Stats!$A$2:$AA$19,23,FALSE),""))</f>
        <v/>
      </c>
      <c r="BJ686" s="46" t="str">
        <f>IF(ISNUMBER(VLOOKUP($B686,Stats!$A$2:$AA$19,2,FALSE))=FALSE,"",IF(ISNUMBER(#REF!),(#REF!-VLOOKUP($B686,Stats!$A$2:$AA$19,10,FALSE))/VLOOKUP($B686,Stats!$A$2:$AA$19,24,FALSE),""))</f>
        <v/>
      </c>
      <c r="BK686" s="44" t="str">
        <f t="shared" si="140"/>
        <v/>
      </c>
      <c r="BL686" s="46" t="str">
        <f>IF(ISNUMBER(VLOOKUP($B686,Stats!$A$2:$AA$19,2,FALSE))=FALSE,"",IF(ISNUMBER(#REF!),(#REF!-VLOOKUP($B686,Stats!$A$2:$AA$19,11,FALSE))/VLOOKUP($B686,Stats!$A$2:$AA$19,25,FALSE),""))</f>
        <v/>
      </c>
      <c r="BM686" s="46" t="str">
        <f>IF(ISNUMBER(VLOOKUP($B686,Stats!$A$2:$AA$19,2,FALSE))=FALSE,"",IF(ISNUMBER(AA686),(AA686-VLOOKUP($B686,Stats!$A$2:$AA$19,12,FALSE))/VLOOKUP($B686,Stats!$A$2:$AA$19,26,FALSE),""))</f>
        <v/>
      </c>
      <c r="BN686" s="46" t="str">
        <f>IF(ISNUMBER(VLOOKUP($B686,Stats!$A$2:$AA$19,2,FALSE))=FALSE,"",IF(ISNUMBER(#REF!),(#REF!-VLOOKUP($B686,Stats!$A$2:$AA$19,13,FALSE))/VLOOKUP($B686,Stats!$A$2:$AA$19,27,FALSE),""))</f>
        <v/>
      </c>
      <c r="BO686" s="46" t="str">
        <f>IF(ISNUMBER(VLOOKUP($B686,Stats!$A$2:$AA$19,2,FALSE))=FALSE,"",IF(ISNUMBER(#REF!),(#REF!-VLOOKUP($B686,Stats!$A$2:$AA$19,14,FALSE))/VLOOKUP($B686,Stats!$A$2:$AB$19,28,FALSE),""))</f>
        <v/>
      </c>
      <c r="BP686" s="46"/>
      <c r="BQ686" s="46" t="str">
        <f>IF(ISNUMBER(VLOOKUP($B686,Stats!$A$2:$AA$19,2,FALSE))=FALSE,"",IF(ISNUMBER(BM686),BM686,(VLOOKUP($B686,Stats!$A$2:$AT$19,46,FALSE)-VLOOKUP($B686,Stats!$A$2:$AA$19,12,FALSE))/VLOOKUP($B686,Stats!$A$2:$AA$19,26,FALSE)))</f>
        <v/>
      </c>
      <c r="BR686" s="51" t="str">
        <f t="shared" si="141"/>
        <v/>
      </c>
      <c r="BS686" s="32" t="str">
        <f t="shared" si="136"/>
        <v/>
      </c>
      <c r="BT686" s="53" t="str">
        <f t="shared" si="137"/>
        <v/>
      </c>
    </row>
    <row r="687" spans="1:72" x14ac:dyDescent="0.15">
      <c r="A687" s="5">
        <v>15769</v>
      </c>
      <c r="B687" s="5" t="s">
        <v>30</v>
      </c>
      <c r="C687" s="3">
        <v>0</v>
      </c>
      <c r="D687" s="11">
        <v>2.49539594843462E-2</v>
      </c>
      <c r="E687" s="6">
        <v>6.2118252684062881E-4</v>
      </c>
      <c r="F687" s="12">
        <v>81</v>
      </c>
      <c r="G687" s="12">
        <v>34</v>
      </c>
      <c r="H687" s="13">
        <v>5.0708823749586916E-4</v>
      </c>
      <c r="I687" s="13">
        <v>-4.8240637600180543E-4</v>
      </c>
      <c r="J687" s="12">
        <v>8</v>
      </c>
      <c r="K687" s="12">
        <v>4</v>
      </c>
      <c r="L687" s="13">
        <v>2.3930050621261412E-3</v>
      </c>
      <c r="M687" s="13">
        <v>-2.8192069843578915E-3</v>
      </c>
      <c r="N687" s="8">
        <v>1.1131</v>
      </c>
      <c r="O687" s="8">
        <v>1.0249539594843462</v>
      </c>
      <c r="P687" s="14">
        <v>42090</v>
      </c>
      <c r="Q687" s="13">
        <v>-2.8192069843580025E-3</v>
      </c>
      <c r="R687" s="14">
        <v>42010</v>
      </c>
      <c r="S687" s="14">
        <f>IF(ISNUMBER(R687),VLOOKUP(B687,Index!$B$3:$AB$18,27,FALSE),"")</f>
        <v>42041</v>
      </c>
      <c r="T687" s="14">
        <f>IF(ISNUMBER($R687),VLOOKUP($B687,Index!$B$21:$AB$36,27,FALSE),"")</f>
        <v>41996</v>
      </c>
      <c r="U687" s="14">
        <f>IF(ISNUMBER($R687),VLOOKUP($B687,Index!$B$39:$AB$54,27,FALSE),"")</f>
        <v>42003</v>
      </c>
      <c r="W687" s="6">
        <v>5.2534651545992003E-2</v>
      </c>
      <c r="X687" s="7">
        <v>0.70434782608695656</v>
      </c>
      <c r="Y687" s="6">
        <v>1.1786109765090392E-2</v>
      </c>
      <c r="Z687" s="8" t="str">
        <f t="shared" si="138"/>
        <v/>
      </c>
      <c r="AA687" s="9">
        <v>8.85141091902792</v>
      </c>
      <c r="AB687" s="28"/>
      <c r="AC687" s="6">
        <v>2.7598896130588001E-3</v>
      </c>
      <c r="AD687" s="7">
        <v>0.49610586011342162</v>
      </c>
      <c r="AE687" s="6">
        <v>1.389123833947591E-4</v>
      </c>
      <c r="AF687" s="8" t="str">
        <f t="shared" si="139"/>
        <v/>
      </c>
      <c r="AG687" s="9">
        <v>78.347475257486693</v>
      </c>
      <c r="AH687" s="28"/>
      <c r="AK687" t="str">
        <f t="shared" si="145"/>
        <v/>
      </c>
      <c r="AL687" t="str">
        <f t="shared" si="145"/>
        <v/>
      </c>
      <c r="AM687" t="str">
        <f t="shared" si="145"/>
        <v/>
      </c>
      <c r="AN687" t="str">
        <f t="shared" si="145"/>
        <v/>
      </c>
      <c r="AO687" t="str">
        <f t="shared" si="145"/>
        <v/>
      </c>
      <c r="AP687" t="str">
        <f t="shared" si="145"/>
        <v/>
      </c>
      <c r="AQ687" t="str">
        <f t="shared" si="145"/>
        <v/>
      </c>
      <c r="AR687" t="str">
        <f t="shared" si="145"/>
        <v/>
      </c>
      <c r="AS687" t="str">
        <f t="shared" si="145"/>
        <v/>
      </c>
      <c r="AT687" t="str">
        <f t="shared" si="145"/>
        <v/>
      </c>
      <c r="AU687" t="str">
        <f t="shared" si="145"/>
        <v/>
      </c>
      <c r="AV687" t="str">
        <f t="shared" si="145"/>
        <v/>
      </c>
      <c r="AW687" t="str">
        <f t="shared" si="145"/>
        <v/>
      </c>
      <c r="AX687" t="str">
        <f t="shared" si="145"/>
        <v/>
      </c>
      <c r="AZ687" s="46" t="str">
        <f>IF(ISNUMBER(VLOOKUP($B687,Stats!$A$2:$AA$19,2,FALSE))=FALSE,"",IF(ISNUMBER(W687),(W687-VLOOKUP($B687,Stats!$A$2:$AA$19,2,FALSE))/VLOOKUP($B687,Stats!$A$2:$AA$19,16,FALSE),""))</f>
        <v/>
      </c>
      <c r="BA687" s="46" t="str">
        <f>IF(ISNUMBER(VLOOKUP($B687,Stats!$A$2:$AA$19,2,FALSE))=FALSE,"",IF(ISNUMBER(X687),(X687-VLOOKUP($B687,Stats!$A$2:$AA$19,3,FALSE))/VLOOKUP($B687,Stats!$A$2:$AA$19,17,FALSE),""))</f>
        <v/>
      </c>
      <c r="BB687" s="46"/>
      <c r="BC687" s="46"/>
      <c r="BD687" s="44" t="str">
        <f t="shared" si="135"/>
        <v/>
      </c>
      <c r="BE687" s="46" t="str">
        <f>IF(ISNUMBER(VLOOKUP($B687,Stats!$A$2:$AA$19,2,FALSE))=FALSE,"",IF(ISNUMBER(Y687),(Y687-VLOOKUP($B687,Stats!$A$2:$AA$19,5,FALSE))/VLOOKUP($B687,Stats!$A$2:$AA$19,19,FALSE),""))</f>
        <v/>
      </c>
      <c r="BF687" s="46"/>
      <c r="BG687" s="46"/>
      <c r="BH687" s="46" t="str">
        <f>IF(ISNUMBER(VLOOKUP($B687,Stats!$A$2:$AA$19,2,FALSE))=FALSE,"",IF(ISNUMBER(Z687),(Z687-VLOOKUP($B687,Stats!$A$2:$AA$19,8,FALSE))/VLOOKUP($B687,Stats!$A$2:$AA$19,22,FALSE),""))</f>
        <v/>
      </c>
      <c r="BI687" s="46" t="str">
        <f>IF(ISNUMBER(VLOOKUP($B687,Stats!$A$2:$AA$19,2,FALSE))=FALSE,"",IF(ISNUMBER(#REF!),(#REF!-VLOOKUP($B687,Stats!$A$2:$AA$19,9,FALSE))/VLOOKUP($B687,Stats!$A$2:$AA$19,23,FALSE),""))</f>
        <v/>
      </c>
      <c r="BJ687" s="46" t="str">
        <f>IF(ISNUMBER(VLOOKUP($B687,Stats!$A$2:$AA$19,2,FALSE))=FALSE,"",IF(ISNUMBER(#REF!),(#REF!-VLOOKUP($B687,Stats!$A$2:$AA$19,10,FALSE))/VLOOKUP($B687,Stats!$A$2:$AA$19,24,FALSE),""))</f>
        <v/>
      </c>
      <c r="BK687" s="44" t="str">
        <f t="shared" si="140"/>
        <v/>
      </c>
      <c r="BL687" s="46" t="str">
        <f>IF(ISNUMBER(VLOOKUP($B687,Stats!$A$2:$AA$19,2,FALSE))=FALSE,"",IF(ISNUMBER(#REF!),(#REF!-VLOOKUP($B687,Stats!$A$2:$AA$19,11,FALSE))/VLOOKUP($B687,Stats!$A$2:$AA$19,25,FALSE),""))</f>
        <v/>
      </c>
      <c r="BM687" s="46" t="str">
        <f>IF(ISNUMBER(VLOOKUP($B687,Stats!$A$2:$AA$19,2,FALSE))=FALSE,"",IF(ISNUMBER(AA687),(AA687-VLOOKUP($B687,Stats!$A$2:$AA$19,12,FALSE))/VLOOKUP($B687,Stats!$A$2:$AA$19,26,FALSE),""))</f>
        <v/>
      </c>
      <c r="BN687" s="46" t="str">
        <f>IF(ISNUMBER(VLOOKUP($B687,Stats!$A$2:$AA$19,2,FALSE))=FALSE,"",IF(ISNUMBER(#REF!),(#REF!-VLOOKUP($B687,Stats!$A$2:$AA$19,13,FALSE))/VLOOKUP($B687,Stats!$A$2:$AA$19,27,FALSE),""))</f>
        <v/>
      </c>
      <c r="BO687" s="46" t="str">
        <f>IF(ISNUMBER(VLOOKUP($B687,Stats!$A$2:$AA$19,2,FALSE))=FALSE,"",IF(ISNUMBER(#REF!),(#REF!-VLOOKUP($B687,Stats!$A$2:$AA$19,14,FALSE))/VLOOKUP($B687,Stats!$A$2:$AB$19,28,FALSE),""))</f>
        <v/>
      </c>
      <c r="BP687" s="46"/>
      <c r="BQ687" s="46" t="str">
        <f>IF(ISNUMBER(VLOOKUP($B687,Stats!$A$2:$AA$19,2,FALSE))=FALSE,"",IF(ISNUMBER(BM687),BM687,(VLOOKUP($B687,Stats!$A$2:$AT$19,46,FALSE)-VLOOKUP($B687,Stats!$A$2:$AA$19,12,FALSE))/VLOOKUP($B687,Stats!$A$2:$AA$19,26,FALSE)))</f>
        <v/>
      </c>
      <c r="BR687" s="51" t="str">
        <f t="shared" si="141"/>
        <v/>
      </c>
      <c r="BS687" s="32" t="str">
        <f t="shared" si="136"/>
        <v/>
      </c>
      <c r="BT687" s="53" t="str">
        <f t="shared" si="137"/>
        <v/>
      </c>
    </row>
    <row r="688" spans="1:72" x14ac:dyDescent="0.15">
      <c r="A688" s="5">
        <v>15769</v>
      </c>
      <c r="B688" s="5" t="s">
        <v>31</v>
      </c>
      <c r="C688" s="3">
        <v>0</v>
      </c>
      <c r="D688" s="11">
        <v>1.7625978265161418E-3</v>
      </c>
      <c r="E688" s="6">
        <v>5.7541684843626149E-4</v>
      </c>
      <c r="F688" s="15">
        <v>5.7857142857142856</v>
      </c>
      <c r="G688" s="15">
        <v>2.4285714285714284</v>
      </c>
      <c r="H688" s="13">
        <v>5.5264485736779691E-4</v>
      </c>
      <c r="I688" s="13">
        <v>-4.4227905974767812E-4</v>
      </c>
      <c r="J688" s="12">
        <v>3.3571428571428572</v>
      </c>
      <c r="K688" s="12">
        <v>1.3571428571428572</v>
      </c>
      <c r="L688" s="13">
        <v>1.0613464413299514E-3</v>
      </c>
      <c r="M688" s="13">
        <v>-6.5685371344338065E-4</v>
      </c>
      <c r="N688" s="8">
        <v>1.1006499999999999</v>
      </c>
      <c r="O688" s="8">
        <v>1.0012935459341055</v>
      </c>
      <c r="P688" s="14"/>
      <c r="Q688" s="13">
        <v>-7.9397350614142576E-4</v>
      </c>
      <c r="R688" s="14"/>
      <c r="S688" s="14" t="str">
        <f>IF(ISNUMBER(R688),VLOOKUP(B688,Index!$B$3:$AB$18,27,FALSE),"")</f>
        <v/>
      </c>
      <c r="T688" s="14" t="str">
        <f>IF(ISNUMBER($R688),VLOOKUP($B688,Index!$B$21:$AB$36,27,FALSE),"")</f>
        <v/>
      </c>
      <c r="U688" s="14" t="str">
        <f>IF(ISNUMBER($R688),VLOOKUP($B688,Index!$B$39:$AB$54,27,FALSE),"")</f>
        <v/>
      </c>
      <c r="W688" s="6">
        <v>6.9672484954793931E-2</v>
      </c>
      <c r="X688" s="8">
        <v>0.71683673469387776</v>
      </c>
      <c r="Y688" s="6">
        <v>1.0917767070566903E-2</v>
      </c>
      <c r="Z688" s="8" t="str">
        <f t="shared" si="138"/>
        <v/>
      </c>
      <c r="AA688" s="9" t="s">
        <v>25</v>
      </c>
      <c r="AB688" s="28"/>
      <c r="AC688" s="6">
        <v>4.8542551597759867E-3</v>
      </c>
      <c r="AD688" s="8">
        <v>0.51385490420658086</v>
      </c>
      <c r="AE688" s="6">
        <v>1.1919763780715502E-4</v>
      </c>
      <c r="AF688" s="8" t="str">
        <f t="shared" si="139"/>
        <v/>
      </c>
      <c r="AG688" s="9" t="s">
        <v>25</v>
      </c>
      <c r="AH688" s="28"/>
      <c r="AK688" t="str">
        <f t="shared" si="145"/>
        <v/>
      </c>
      <c r="AL688" t="str">
        <f t="shared" si="145"/>
        <v/>
      </c>
      <c r="AM688" t="str">
        <f t="shared" si="145"/>
        <v/>
      </c>
      <c r="AN688" t="str">
        <f t="shared" si="145"/>
        <v/>
      </c>
      <c r="AO688" t="str">
        <f t="shared" si="145"/>
        <v/>
      </c>
      <c r="AP688" t="str">
        <f t="shared" si="145"/>
        <v/>
      </c>
      <c r="AQ688" t="str">
        <f t="shared" si="145"/>
        <v/>
      </c>
      <c r="AR688" t="str">
        <f t="shared" si="145"/>
        <v/>
      </c>
      <c r="AS688" t="str">
        <f t="shared" si="145"/>
        <v/>
      </c>
      <c r="AT688" t="str">
        <f t="shared" si="145"/>
        <v/>
      </c>
      <c r="AU688" t="str">
        <f t="shared" si="145"/>
        <v/>
      </c>
      <c r="AV688" t="str">
        <f t="shared" si="145"/>
        <v/>
      </c>
      <c r="AW688" t="str">
        <f t="shared" si="145"/>
        <v/>
      </c>
      <c r="AX688" t="str">
        <f t="shared" si="145"/>
        <v/>
      </c>
      <c r="AZ688" s="46" t="str">
        <f>IF(ISNUMBER(VLOOKUP($B688,Stats!$A$2:$AA$19,2,FALSE))=FALSE,"",IF(ISNUMBER(W688),(W688-VLOOKUP($B688,Stats!$A$2:$AA$19,2,FALSE))/VLOOKUP($B688,Stats!$A$2:$AA$19,16,FALSE),""))</f>
        <v/>
      </c>
      <c r="BA688" s="46" t="str">
        <f>IF(ISNUMBER(VLOOKUP($B688,Stats!$A$2:$AA$19,2,FALSE))=FALSE,"",IF(ISNUMBER(X688),(X688-VLOOKUP($B688,Stats!$A$2:$AA$19,3,FALSE))/VLOOKUP($B688,Stats!$A$2:$AA$19,17,FALSE),""))</f>
        <v/>
      </c>
      <c r="BB688" s="46"/>
      <c r="BC688" s="46"/>
      <c r="BD688" s="44" t="str">
        <f t="shared" si="135"/>
        <v/>
      </c>
      <c r="BE688" s="46" t="str">
        <f>IF(ISNUMBER(VLOOKUP($B688,Stats!$A$2:$AA$19,2,FALSE))=FALSE,"",IF(ISNUMBER(Y688),(Y688-VLOOKUP($B688,Stats!$A$2:$AA$19,5,FALSE))/VLOOKUP($B688,Stats!$A$2:$AA$19,19,FALSE),""))</f>
        <v/>
      </c>
      <c r="BF688" s="46"/>
      <c r="BG688" s="46"/>
      <c r="BH688" s="46" t="str">
        <f>IF(ISNUMBER(VLOOKUP($B688,Stats!$A$2:$AA$19,2,FALSE))=FALSE,"",IF(ISNUMBER(Z688),(Z688-VLOOKUP($B688,Stats!$A$2:$AA$19,8,FALSE))/VLOOKUP($B688,Stats!$A$2:$AA$19,22,FALSE),""))</f>
        <v/>
      </c>
      <c r="BI688" s="46" t="str">
        <f>IF(ISNUMBER(VLOOKUP($B688,Stats!$A$2:$AA$19,2,FALSE))=FALSE,"",IF(ISNUMBER(#REF!),(#REF!-VLOOKUP($B688,Stats!$A$2:$AA$19,9,FALSE))/VLOOKUP($B688,Stats!$A$2:$AA$19,23,FALSE),""))</f>
        <v/>
      </c>
      <c r="BJ688" s="46" t="str">
        <f>IF(ISNUMBER(VLOOKUP($B688,Stats!$A$2:$AA$19,2,FALSE))=FALSE,"",IF(ISNUMBER(#REF!),(#REF!-VLOOKUP($B688,Stats!$A$2:$AA$19,10,FALSE))/VLOOKUP($B688,Stats!$A$2:$AA$19,24,FALSE),""))</f>
        <v/>
      </c>
      <c r="BK688" s="44" t="str">
        <f t="shared" si="140"/>
        <v/>
      </c>
      <c r="BL688" s="46" t="str">
        <f>IF(ISNUMBER(VLOOKUP($B688,Stats!$A$2:$AA$19,2,FALSE))=FALSE,"",IF(ISNUMBER(#REF!),(#REF!-VLOOKUP($B688,Stats!$A$2:$AA$19,11,FALSE))/VLOOKUP($B688,Stats!$A$2:$AA$19,25,FALSE),""))</f>
        <v/>
      </c>
      <c r="BM688" s="46" t="str">
        <f>IF(ISNUMBER(VLOOKUP($B688,Stats!$A$2:$AA$19,2,FALSE))=FALSE,"",IF(ISNUMBER(AA688),(AA688-VLOOKUP($B688,Stats!$A$2:$AA$19,12,FALSE))/VLOOKUP($B688,Stats!$A$2:$AA$19,26,FALSE),""))</f>
        <v/>
      </c>
      <c r="BN688" s="46" t="str">
        <f>IF(ISNUMBER(VLOOKUP($B688,Stats!$A$2:$AA$19,2,FALSE))=FALSE,"",IF(ISNUMBER(#REF!),(#REF!-VLOOKUP($B688,Stats!$A$2:$AA$19,13,FALSE))/VLOOKUP($B688,Stats!$A$2:$AA$19,27,FALSE),""))</f>
        <v/>
      </c>
      <c r="BO688" s="46" t="str">
        <f>IF(ISNUMBER(VLOOKUP($B688,Stats!$A$2:$AA$19,2,FALSE))=FALSE,"",IF(ISNUMBER(#REF!),(#REF!-VLOOKUP($B688,Stats!$A$2:$AA$19,14,FALSE))/VLOOKUP($B688,Stats!$A$2:$AB$19,28,FALSE),""))</f>
        <v/>
      </c>
      <c r="BP688" s="46"/>
      <c r="BQ688" s="46" t="str">
        <f>IF(ISNUMBER(VLOOKUP($B688,Stats!$A$2:$AA$19,2,FALSE))=FALSE,"",IF(ISNUMBER(BM688),BM688,(VLOOKUP($B688,Stats!$A$2:$AT$19,46,FALSE)-VLOOKUP($B688,Stats!$A$2:$AA$19,12,FALSE))/VLOOKUP($B688,Stats!$A$2:$AA$19,26,FALSE)))</f>
        <v/>
      </c>
      <c r="BR688" s="51" t="str">
        <f t="shared" si="141"/>
        <v/>
      </c>
      <c r="BS688" s="32" t="str">
        <f t="shared" si="136"/>
        <v/>
      </c>
      <c r="BT688" s="53" t="str">
        <f t="shared" si="137"/>
        <v/>
      </c>
    </row>
    <row r="689" spans="1:72" x14ac:dyDescent="0.15">
      <c r="A689" s="16">
        <v>15769</v>
      </c>
      <c r="B689" s="17">
        <v>201421</v>
      </c>
      <c r="C689" s="3">
        <v>0</v>
      </c>
      <c r="D689" s="23">
        <v>4.604051565377798E-4</v>
      </c>
      <c r="E689" s="18">
        <v>4.8685990077738012E-4</v>
      </c>
      <c r="F689" s="24">
        <v>4</v>
      </c>
      <c r="G689" s="24">
        <v>3</v>
      </c>
      <c r="H689" s="20">
        <v>3.9128084968675925E-4</v>
      </c>
      <c r="I689" s="20">
        <v>-3.6799381167714379E-4</v>
      </c>
      <c r="J689" s="24">
        <v>3</v>
      </c>
      <c r="K689" s="24">
        <v>2</v>
      </c>
      <c r="L689" s="20">
        <v>9.2081031307533756E-4</v>
      </c>
      <c r="M689" s="20">
        <v>-7.3576749747072956E-4</v>
      </c>
      <c r="N689" s="19">
        <v>1.0872999999999999</v>
      </c>
      <c r="O689" s="19">
        <v>1.001197053406998</v>
      </c>
      <c r="P689" s="25">
        <v>41928</v>
      </c>
      <c r="Q689" s="20">
        <v>-7.3576749747072956E-4</v>
      </c>
      <c r="R689" s="25">
        <v>41929</v>
      </c>
      <c r="S689" s="25">
        <f>IF(ISNUMBER(R689),VLOOKUP(B689,Index!$B$3:$AB$18,27,FALSE),"")</f>
        <v>41929</v>
      </c>
      <c r="T689" s="25">
        <f>IF(ISNUMBER($R689),VLOOKUP($B689,Index!$B$21:$AB$36,27,FALSE),"")</f>
        <v>41929</v>
      </c>
      <c r="U689" s="25">
        <f>IF(ISNUMBER($R689),VLOOKUP($B689,Index!$B$39:$AB$54,27,FALSE),"")</f>
        <v>41929</v>
      </c>
      <c r="W689" s="18">
        <v>1.6574585635360073E-2</v>
      </c>
      <c r="X689" s="19">
        <v>0.5714285714285714</v>
      </c>
      <c r="Y689" s="18">
        <v>9.2375171271606177E-3</v>
      </c>
      <c r="Z689" s="19">
        <f t="shared" si="138"/>
        <v>0</v>
      </c>
      <c r="AA689" s="21">
        <v>0.62574815837946918</v>
      </c>
      <c r="AB689" s="28"/>
      <c r="AC689" s="18">
        <v>2.7471688898388449E-4</v>
      </c>
      <c r="AD689" s="19">
        <v>0.32653061224489793</v>
      </c>
      <c r="AE689" s="18">
        <v>8.5331722674585755E-5</v>
      </c>
      <c r="AF689" s="19">
        <f t="shared" si="139"/>
        <v>0</v>
      </c>
      <c r="AG689" s="21">
        <v>0.39156075771529725</v>
      </c>
      <c r="AH689" s="28"/>
      <c r="AK689">
        <f t="shared" si="145"/>
        <v>0.62574815837946918</v>
      </c>
      <c r="AL689" t="str">
        <f t="shared" si="145"/>
        <v/>
      </c>
      <c r="AM689" t="str">
        <f t="shared" si="145"/>
        <v/>
      </c>
      <c r="AN689" t="str">
        <f t="shared" si="145"/>
        <v/>
      </c>
      <c r="AO689" t="str">
        <f t="shared" si="145"/>
        <v/>
      </c>
      <c r="AP689" t="str">
        <f t="shared" si="145"/>
        <v/>
      </c>
      <c r="AQ689" t="str">
        <f t="shared" si="145"/>
        <v/>
      </c>
      <c r="AR689" t="str">
        <f t="shared" si="145"/>
        <v/>
      </c>
      <c r="AS689" t="str">
        <f t="shared" si="145"/>
        <v/>
      </c>
      <c r="AT689" t="str">
        <f t="shared" si="145"/>
        <v/>
      </c>
      <c r="AU689" t="str">
        <f t="shared" si="145"/>
        <v/>
      </c>
      <c r="AV689" t="str">
        <f t="shared" si="145"/>
        <v/>
      </c>
      <c r="AW689" t="str">
        <f t="shared" si="145"/>
        <v/>
      </c>
      <c r="AX689" t="str">
        <f t="shared" si="145"/>
        <v/>
      </c>
      <c r="AZ689" s="46">
        <f>IF(ISNUMBER(VLOOKUP($B689,Stats!$A$2:$AA$19,2,FALSE))=FALSE,"",IF(ISNUMBER(W689),(W689-VLOOKUP($B689,Stats!$A$2:$AA$19,2,FALSE))/VLOOKUP($B689,Stats!$A$2:$AA$19,16,FALSE),""))</f>
        <v>0.58521794413429751</v>
      </c>
      <c r="BA689" s="46">
        <f>IF(ISNUMBER(VLOOKUP($B689,Stats!$A$2:$AA$19,2,FALSE))=FALSE,"",IF(ISNUMBER(X689),(X689-VLOOKUP($B689,Stats!$A$2:$AA$19,3,FALSE))/VLOOKUP($B689,Stats!$A$2:$AA$19,17,FALSE),""))</f>
        <v>0.45952930473677361</v>
      </c>
      <c r="BB689" s="46"/>
      <c r="BC689" s="46"/>
      <c r="BD689" s="44">
        <f t="shared" si="135"/>
        <v>0.52237362443553559</v>
      </c>
      <c r="BE689" s="46">
        <f>IF(ISNUMBER(VLOOKUP($B689,Stats!$A$2:$AA$19,2,FALSE))=FALSE,"",IF(ISNUMBER(Y689),(Y689-VLOOKUP($B689,Stats!$A$2:$AA$19,5,FALSE))/VLOOKUP($B689,Stats!$A$2:$AA$19,19,FALSE),""))</f>
        <v>-1.16758434836382</v>
      </c>
      <c r="BF689" s="46"/>
      <c r="BG689" s="46"/>
      <c r="BH689" s="46">
        <f>IF(ISNUMBER(VLOOKUP($B689,Stats!$A$2:$AA$19,2,FALSE))=FALSE,"",IF(ISNUMBER(Z689),(Z689-VLOOKUP($B689,Stats!$A$2:$AA$19,8,FALSE))/VLOOKUP($B689,Stats!$A$2:$AA$19,22,FALSE),""))</f>
        <v>-0.61753828864926419</v>
      </c>
      <c r="BI689" s="46" t="str">
        <f>IF(ISNUMBER(VLOOKUP($B689,Stats!$A$2:$AA$19,2,FALSE))=FALSE,"",IF(ISNUMBER(#REF!),(#REF!-VLOOKUP($B689,Stats!$A$2:$AA$19,9,FALSE))/VLOOKUP($B689,Stats!$A$2:$AA$19,23,FALSE),""))</f>
        <v/>
      </c>
      <c r="BJ689" s="46" t="str">
        <f>IF(ISNUMBER(VLOOKUP($B689,Stats!$A$2:$AA$19,2,FALSE))=FALSE,"",IF(ISNUMBER(#REF!),(#REF!-VLOOKUP($B689,Stats!$A$2:$AA$19,10,FALSE))/VLOOKUP($B689,Stats!$A$2:$AA$19,24,FALSE),""))</f>
        <v/>
      </c>
      <c r="BK689" s="44">
        <f t="shared" si="140"/>
        <v>0.6320475572598947</v>
      </c>
      <c r="BL689" s="46" t="str">
        <f>IF(ISNUMBER(VLOOKUP($B689,Stats!$A$2:$AA$19,2,FALSE))=FALSE,"",IF(ISNUMBER(#REF!),(#REF!-VLOOKUP($B689,Stats!$A$2:$AA$19,11,FALSE))/VLOOKUP($B689,Stats!$A$2:$AA$19,25,FALSE),""))</f>
        <v/>
      </c>
      <c r="BM689" s="46">
        <f>IF(ISNUMBER(VLOOKUP($B689,Stats!$A$2:$AA$19,2,FALSE))=FALSE,"",IF(ISNUMBER(AA689),(AA689-VLOOKUP($B689,Stats!$A$2:$AA$19,12,FALSE))/VLOOKUP($B689,Stats!$A$2:$AA$19,26,FALSE),""))</f>
        <v>-0.74497194583004056</v>
      </c>
      <c r="BN689" s="46" t="str">
        <f>IF(ISNUMBER(VLOOKUP($B689,Stats!$A$2:$AA$19,2,FALSE))=FALSE,"",IF(ISNUMBER(#REF!),(#REF!-VLOOKUP($B689,Stats!$A$2:$AA$19,13,FALSE))/VLOOKUP($B689,Stats!$A$2:$AA$19,27,FALSE),""))</f>
        <v/>
      </c>
      <c r="BO689" s="46" t="str">
        <f>IF(ISNUMBER(VLOOKUP($B689,Stats!$A$2:$AA$19,2,FALSE))=FALSE,"",IF(ISNUMBER(#REF!),(#REF!-VLOOKUP($B689,Stats!$A$2:$AA$19,14,FALSE))/VLOOKUP($B689,Stats!$A$2:$AB$19,28,FALSE),""))</f>
        <v/>
      </c>
      <c r="BP689" s="46"/>
      <c r="BQ689" s="46">
        <f>IF(ISNUMBER(VLOOKUP($B689,Stats!$A$2:$AA$19,2,FALSE))=FALSE,"",IF(ISNUMBER(BM689),BM689,(VLOOKUP($B689,Stats!$A$2:$AT$19,46,FALSE)-VLOOKUP($B689,Stats!$A$2:$AA$19,12,FALSE))/VLOOKUP($B689,Stats!$A$2:$AA$19,26,FALSE)))</f>
        <v>-0.74497194583004056</v>
      </c>
      <c r="BR689" s="51">
        <f t="shared" si="141"/>
        <v>-0.74497194583004056</v>
      </c>
      <c r="BS689" s="32" t="str">
        <f t="shared" si="136"/>
        <v>15769_201421</v>
      </c>
      <c r="BT689" s="53">
        <f t="shared" si="137"/>
        <v>0.33470887007703576</v>
      </c>
    </row>
    <row r="690" spans="1:72" x14ac:dyDescent="0.15">
      <c r="A690" s="16">
        <v>15769</v>
      </c>
      <c r="B690" s="17">
        <v>201422</v>
      </c>
      <c r="C690" s="3">
        <v>0</v>
      </c>
      <c r="D690" s="23">
        <v>2.9452369995397465E-3</v>
      </c>
      <c r="E690" s="18">
        <v>9.7011427674301154E-4</v>
      </c>
      <c r="F690" s="24">
        <v>5</v>
      </c>
      <c r="G690" s="24">
        <v>5</v>
      </c>
      <c r="H690" s="20">
        <v>9.9313808274366084E-4</v>
      </c>
      <c r="I690" s="20">
        <v>-4.0402374442494171E-4</v>
      </c>
      <c r="J690" s="24">
        <v>4</v>
      </c>
      <c r="K690" s="24">
        <v>3</v>
      </c>
      <c r="L690" s="20">
        <v>2.3930050621261412E-3</v>
      </c>
      <c r="M690" s="20">
        <v>-7.3509142699634822E-4</v>
      </c>
      <c r="N690" s="19">
        <v>1.0903</v>
      </c>
      <c r="O690" s="19">
        <v>1.001101827196768</v>
      </c>
      <c r="P690" s="25">
        <v>41941</v>
      </c>
      <c r="Q690" s="20">
        <v>-1.4691029290240243E-3</v>
      </c>
      <c r="R690" s="25">
        <v>41935</v>
      </c>
      <c r="S690" s="25">
        <f>IF(ISNUMBER(R690),VLOOKUP(B690,Index!$B$3:$AB$18,27,FALSE),"")</f>
        <v>41939</v>
      </c>
      <c r="T690" s="25">
        <f>IF(ISNUMBER($R690),VLOOKUP($B690,Index!$B$21:$AB$36,27,FALSE),"")</f>
        <v>41935</v>
      </c>
      <c r="U690" s="25">
        <f>IF(ISNUMBER($R690),VLOOKUP($B690,Index!$B$39:$AB$54,27,FALSE),"")</f>
        <v>41936</v>
      </c>
      <c r="W690" s="18">
        <v>8.8357109986192395E-2</v>
      </c>
      <c r="X690" s="19">
        <v>0.5</v>
      </c>
      <c r="Y690" s="18">
        <v>1.8406624230928981E-2</v>
      </c>
      <c r="Z690" s="19">
        <f t="shared" si="138"/>
        <v>4</v>
      </c>
      <c r="AA690" s="21">
        <v>2.0047860101241302</v>
      </c>
      <c r="AB690" s="28"/>
      <c r="AC690" s="18">
        <v>7.8069788851120999E-3</v>
      </c>
      <c r="AD690" s="19">
        <v>0.25</v>
      </c>
      <c r="AE690" s="18">
        <v>3.3880381557862188E-4</v>
      </c>
      <c r="AF690" s="19">
        <f t="shared" si="139"/>
        <v>16</v>
      </c>
      <c r="AG690" s="21">
        <v>4.0191669463894293</v>
      </c>
      <c r="AH690" s="28"/>
      <c r="AK690" t="str">
        <f t="shared" si="145"/>
        <v/>
      </c>
      <c r="AL690">
        <f t="shared" si="145"/>
        <v>2.0047860101241302</v>
      </c>
      <c r="AM690" t="str">
        <f t="shared" si="145"/>
        <v/>
      </c>
      <c r="AN690" t="str">
        <f t="shared" si="145"/>
        <v/>
      </c>
      <c r="AO690" t="str">
        <f t="shared" si="145"/>
        <v/>
      </c>
      <c r="AP690" t="str">
        <f t="shared" si="145"/>
        <v/>
      </c>
      <c r="AQ690" t="str">
        <f t="shared" si="145"/>
        <v/>
      </c>
      <c r="AR690" t="str">
        <f t="shared" si="145"/>
        <v/>
      </c>
      <c r="AS690" t="str">
        <f t="shared" si="145"/>
        <v/>
      </c>
      <c r="AT690" t="str">
        <f t="shared" si="145"/>
        <v/>
      </c>
      <c r="AU690" t="str">
        <f t="shared" si="145"/>
        <v/>
      </c>
      <c r="AV690" t="str">
        <f t="shared" si="145"/>
        <v/>
      </c>
      <c r="AW690" t="str">
        <f t="shared" si="145"/>
        <v/>
      </c>
      <c r="AX690" t="str">
        <f t="shared" si="145"/>
        <v/>
      </c>
      <c r="AZ690" s="46">
        <f>IF(ISNUMBER(VLOOKUP($B690,Stats!$A$2:$AA$19,2,FALSE))=FALSE,"",IF(ISNUMBER(W690),(W690-VLOOKUP($B690,Stats!$A$2:$AA$19,2,FALSE))/VLOOKUP($B690,Stats!$A$2:$AA$19,16,FALSE),""))</f>
        <v>-0.65233964335628425</v>
      </c>
      <c r="BA690" s="46">
        <f>IF(ISNUMBER(VLOOKUP($B690,Stats!$A$2:$AA$19,2,FALSE))=FALSE,"",IF(ISNUMBER(X690),(X690-VLOOKUP($B690,Stats!$A$2:$AA$19,3,FALSE))/VLOOKUP($B690,Stats!$A$2:$AA$19,17,FALSE),""))</f>
        <v>-0.89478917776786471</v>
      </c>
      <c r="BB690" s="46"/>
      <c r="BC690" s="46"/>
      <c r="BD690" s="44">
        <f t="shared" si="135"/>
        <v>-0.77356441056207448</v>
      </c>
      <c r="BE690" s="46">
        <f>IF(ISNUMBER(VLOOKUP($B690,Stats!$A$2:$AA$19,2,FALSE))=FALSE,"",IF(ISNUMBER(Y690),(Y690-VLOOKUP($B690,Stats!$A$2:$AA$19,5,FALSE))/VLOOKUP($B690,Stats!$A$2:$AA$19,19,FALSE),""))</f>
        <v>-1.2114698501083669</v>
      </c>
      <c r="BF690" s="46"/>
      <c r="BG690" s="46"/>
      <c r="BH690" s="46">
        <f>IF(ISNUMBER(VLOOKUP($B690,Stats!$A$2:$AA$19,2,FALSE))=FALSE,"",IF(ISNUMBER(Z690),(Z690-VLOOKUP($B690,Stats!$A$2:$AA$19,8,FALSE))/VLOOKUP($B690,Stats!$A$2:$AA$19,22,FALSE),""))</f>
        <v>0.66359770503354598</v>
      </c>
      <c r="BI690" s="46" t="str">
        <f>IF(ISNUMBER(VLOOKUP($B690,Stats!$A$2:$AA$19,2,FALSE))=FALSE,"",IF(ISNUMBER(#REF!),(#REF!-VLOOKUP($B690,Stats!$A$2:$AA$19,9,FALSE))/VLOOKUP($B690,Stats!$A$2:$AA$19,23,FALSE),""))</f>
        <v/>
      </c>
      <c r="BJ690" s="46" t="str">
        <f>IF(ISNUMBER(VLOOKUP($B690,Stats!$A$2:$AA$19,2,FALSE))=FALSE,"",IF(ISNUMBER(#REF!),(#REF!-VLOOKUP($B690,Stats!$A$2:$AA$19,10,FALSE))/VLOOKUP($B690,Stats!$A$2:$AA$19,24,FALSE),""))</f>
        <v/>
      </c>
      <c r="BK690" s="44">
        <f t="shared" si="140"/>
        <v>1.0471082065859205</v>
      </c>
      <c r="BL690" s="46" t="str">
        <f>IF(ISNUMBER(VLOOKUP($B690,Stats!$A$2:$AA$19,2,FALSE))=FALSE,"",IF(ISNUMBER(#REF!),(#REF!-VLOOKUP($B690,Stats!$A$2:$AA$19,11,FALSE))/VLOOKUP($B690,Stats!$A$2:$AA$19,25,FALSE),""))</f>
        <v/>
      </c>
      <c r="BM690" s="46">
        <f>IF(ISNUMBER(VLOOKUP($B690,Stats!$A$2:$AA$19,2,FALSE))=FALSE,"",IF(ISNUMBER(AA690),(AA690-VLOOKUP($B690,Stats!$A$2:$AA$19,12,FALSE))/VLOOKUP($B690,Stats!$A$2:$AA$19,26,FALSE),""))</f>
        <v>-0.25352094568512751</v>
      </c>
      <c r="BN690" s="46" t="str">
        <f>IF(ISNUMBER(VLOOKUP($B690,Stats!$A$2:$AA$19,2,FALSE))=FALSE,"",IF(ISNUMBER(#REF!),(#REF!-VLOOKUP($B690,Stats!$A$2:$AA$19,13,FALSE))/VLOOKUP($B690,Stats!$A$2:$AA$19,27,FALSE),""))</f>
        <v/>
      </c>
      <c r="BO690" s="46" t="str">
        <f>IF(ISNUMBER(VLOOKUP($B690,Stats!$A$2:$AA$19,2,FALSE))=FALSE,"",IF(ISNUMBER(#REF!),(#REF!-VLOOKUP($B690,Stats!$A$2:$AA$19,14,FALSE))/VLOOKUP($B690,Stats!$A$2:$AB$19,28,FALSE),""))</f>
        <v/>
      </c>
      <c r="BP690" s="46"/>
      <c r="BQ690" s="46">
        <f>IF(ISNUMBER(VLOOKUP($B690,Stats!$A$2:$AA$19,2,FALSE))=FALSE,"",IF(ISNUMBER(BM690),BM690,(VLOOKUP($B690,Stats!$A$2:$AT$19,46,FALSE)-VLOOKUP($B690,Stats!$A$2:$AA$19,12,FALSE))/VLOOKUP($B690,Stats!$A$2:$AA$19,26,FALSE)))</f>
        <v>-0.25352094568512751</v>
      </c>
      <c r="BR690" s="51">
        <f t="shared" si="141"/>
        <v>-0.25352094568512751</v>
      </c>
      <c r="BS690" s="32" t="str">
        <f t="shared" si="136"/>
        <v>15769_201422</v>
      </c>
      <c r="BT690" s="53">
        <f t="shared" si="137"/>
        <v>0.42284785270211189</v>
      </c>
    </row>
    <row r="691" spans="1:72" x14ac:dyDescent="0.15">
      <c r="A691" s="16">
        <v>15769</v>
      </c>
      <c r="B691" s="17">
        <v>201423</v>
      </c>
      <c r="C691" s="3">
        <v>0</v>
      </c>
      <c r="D691" s="23">
        <v>2.7530512985225464E-3</v>
      </c>
      <c r="E691" s="18">
        <v>5.8274296027942057E-4</v>
      </c>
      <c r="F691" s="24">
        <v>8</v>
      </c>
      <c r="G691" s="24">
        <v>2</v>
      </c>
      <c r="H691" s="20">
        <v>5.2704083140528435E-4</v>
      </c>
      <c r="I691" s="20">
        <v>-7.3257589952879787E-4</v>
      </c>
      <c r="J691" s="24">
        <v>4</v>
      </c>
      <c r="K691" s="24">
        <v>1</v>
      </c>
      <c r="L691" s="20">
        <v>1.0094521427916892E-3</v>
      </c>
      <c r="M691" s="20">
        <v>-9.1524803221687545E-4</v>
      </c>
      <c r="N691" s="19">
        <v>1.0927</v>
      </c>
      <c r="O691" s="19">
        <v>1.0017418408507517</v>
      </c>
      <c r="P691" s="25">
        <v>41957</v>
      </c>
      <c r="Q691" s="20">
        <v>-9.1524803221687545E-4</v>
      </c>
      <c r="R691" s="25">
        <v>41955</v>
      </c>
      <c r="S691" s="25">
        <f>IF(ISNUMBER(R691),VLOOKUP(B691,Index!$B$3:$AB$18,27,FALSE),"")</f>
        <v>41956</v>
      </c>
      <c r="T691" s="25">
        <f>IF(ISNUMBER($R691),VLOOKUP($B691,Index!$B$21:$AB$36,27,FALSE),"")</f>
        <v>41954</v>
      </c>
      <c r="U691" s="25">
        <f>IF(ISNUMBER($R691),VLOOKUP($B691,Index!$B$39:$AB$54,27,FALSE),"")</f>
        <v>41957</v>
      </c>
      <c r="W691" s="18">
        <v>8.2591538955676391E-2</v>
      </c>
      <c r="X691" s="19">
        <v>0.8</v>
      </c>
      <c r="Y691" s="18">
        <v>1.1056770269472006E-2</v>
      </c>
      <c r="Z691" s="19">
        <f t="shared" si="138"/>
        <v>1</v>
      </c>
      <c r="AA691" s="21">
        <v>3.0079838487652584</v>
      </c>
      <c r="AB691" s="28"/>
      <c r="AC691" s="18">
        <v>6.8213623070670108E-3</v>
      </c>
      <c r="AD691" s="19">
        <v>0.64000000000000012</v>
      </c>
      <c r="AE691" s="18">
        <v>1.2225216879188004E-4</v>
      </c>
      <c r="AF691" s="19">
        <f t="shared" si="139"/>
        <v>1</v>
      </c>
      <c r="AG691" s="21">
        <v>9.0479668344326569</v>
      </c>
      <c r="AH691" s="28"/>
      <c r="AK691" t="str">
        <f t="shared" si="145"/>
        <v/>
      </c>
      <c r="AL691" t="str">
        <f t="shared" si="145"/>
        <v/>
      </c>
      <c r="AM691">
        <f t="shared" si="145"/>
        <v>3.0079838487652584</v>
      </c>
      <c r="AN691" t="str">
        <f t="shared" si="145"/>
        <v/>
      </c>
      <c r="AO691" t="str">
        <f t="shared" si="145"/>
        <v/>
      </c>
      <c r="AP691" t="str">
        <f t="shared" si="145"/>
        <v/>
      </c>
      <c r="AQ691" t="str">
        <f t="shared" si="145"/>
        <v/>
      </c>
      <c r="AR691" t="str">
        <f t="shared" si="145"/>
        <v/>
      </c>
      <c r="AS691" t="str">
        <f t="shared" si="145"/>
        <v/>
      </c>
      <c r="AT691" t="str">
        <f t="shared" si="145"/>
        <v/>
      </c>
      <c r="AU691" t="str">
        <f t="shared" si="145"/>
        <v/>
      </c>
      <c r="AV691" t="str">
        <f t="shared" si="145"/>
        <v/>
      </c>
      <c r="AW691" t="str">
        <f t="shared" si="145"/>
        <v/>
      </c>
      <c r="AX691" t="str">
        <f t="shared" si="145"/>
        <v/>
      </c>
      <c r="AZ691" s="46">
        <f>IF(ISNUMBER(VLOOKUP($B691,Stats!$A$2:$AA$19,2,FALSE))=FALSE,"",IF(ISNUMBER(W691),(W691-VLOOKUP($B691,Stats!$A$2:$AA$19,2,FALSE))/VLOOKUP($B691,Stats!$A$2:$AA$19,16,FALSE),""))</f>
        <v>0.14717343734664551</v>
      </c>
      <c r="BA691" s="46">
        <f>IF(ISNUMBER(VLOOKUP($B691,Stats!$A$2:$AA$19,2,FALSE))=FALSE,"",IF(ISNUMBER(X691),(X691-VLOOKUP($B691,Stats!$A$2:$AA$19,3,FALSE))/VLOOKUP($B691,Stats!$A$2:$AA$19,17,FALSE),""))</f>
        <v>1.7050365622291381</v>
      </c>
      <c r="BB691" s="46"/>
      <c r="BC691" s="46"/>
      <c r="BD691" s="44">
        <f t="shared" si="135"/>
        <v>0.92610499978789185</v>
      </c>
      <c r="BE691" s="46">
        <f>IF(ISNUMBER(VLOOKUP($B691,Stats!$A$2:$AA$19,2,FALSE))=FALSE,"",IF(ISNUMBER(Y691),(Y691-VLOOKUP($B691,Stats!$A$2:$AA$19,5,FALSE))/VLOOKUP($B691,Stats!$A$2:$AA$19,19,FALSE),""))</f>
        <v>-1.3017309489075872</v>
      </c>
      <c r="BF691" s="46"/>
      <c r="BG691" s="46"/>
      <c r="BH691" s="46">
        <f>IF(ISNUMBER(VLOOKUP($B691,Stats!$A$2:$AA$19,2,FALSE))=FALSE,"",IF(ISNUMBER(Z691),(Z691-VLOOKUP($B691,Stats!$A$2:$AA$19,8,FALSE))/VLOOKUP($B691,Stats!$A$2:$AA$19,22,FALSE),""))</f>
        <v>-0.39509019437688425</v>
      </c>
      <c r="BI691" s="46" t="str">
        <f>IF(ISNUMBER(VLOOKUP($B691,Stats!$A$2:$AA$19,2,FALSE))=FALSE,"",IF(ISNUMBER(#REF!),(#REF!-VLOOKUP($B691,Stats!$A$2:$AA$19,9,FALSE))/VLOOKUP($B691,Stats!$A$2:$AA$19,23,FALSE),""))</f>
        <v/>
      </c>
      <c r="BJ691" s="46" t="str">
        <f>IF(ISNUMBER(VLOOKUP($B691,Stats!$A$2:$AA$19,2,FALSE))=FALSE,"",IF(ISNUMBER(#REF!),(#REF!-VLOOKUP($B691,Stats!$A$2:$AA$19,10,FALSE))/VLOOKUP($B691,Stats!$A$2:$AA$19,24,FALSE),""))</f>
        <v/>
      </c>
      <c r="BK691" s="44">
        <f t="shared" si="140"/>
        <v>0.79268460592224566</v>
      </c>
      <c r="BL691" s="46" t="str">
        <f>IF(ISNUMBER(VLOOKUP($B691,Stats!$A$2:$AA$19,2,FALSE))=FALSE,"",IF(ISNUMBER(#REF!),(#REF!-VLOOKUP($B691,Stats!$A$2:$AA$19,11,FALSE))/VLOOKUP($B691,Stats!$A$2:$AA$19,25,FALSE),""))</f>
        <v/>
      </c>
      <c r="BM691" s="46">
        <f>IF(ISNUMBER(VLOOKUP($B691,Stats!$A$2:$AA$19,2,FALSE))=FALSE,"",IF(ISNUMBER(AA691),(AA691-VLOOKUP($B691,Stats!$A$2:$AA$19,12,FALSE))/VLOOKUP($B691,Stats!$A$2:$AA$19,26,FALSE),""))</f>
        <v>-0.1843235927611071</v>
      </c>
      <c r="BN691" s="46" t="str">
        <f>IF(ISNUMBER(VLOOKUP($B691,Stats!$A$2:$AA$19,2,FALSE))=FALSE,"",IF(ISNUMBER(#REF!),(#REF!-VLOOKUP($B691,Stats!$A$2:$AA$19,13,FALSE))/VLOOKUP($B691,Stats!$A$2:$AA$19,27,FALSE),""))</f>
        <v/>
      </c>
      <c r="BO691" s="46" t="str">
        <f>IF(ISNUMBER(VLOOKUP($B691,Stats!$A$2:$AA$19,2,FALSE))=FALSE,"",IF(ISNUMBER(#REF!),(#REF!-VLOOKUP($B691,Stats!$A$2:$AA$19,14,FALSE))/VLOOKUP($B691,Stats!$A$2:$AB$19,28,FALSE),""))</f>
        <v/>
      </c>
      <c r="BP691" s="46"/>
      <c r="BQ691" s="46">
        <f>IF(ISNUMBER(VLOOKUP($B691,Stats!$A$2:$AA$19,2,FALSE))=FALSE,"",IF(ISNUMBER(BM691),BM691,(VLOOKUP($B691,Stats!$A$2:$AT$19,46,FALSE)-VLOOKUP($B691,Stats!$A$2:$AA$19,12,FALSE))/VLOOKUP($B691,Stats!$A$2:$AA$19,26,FALSE)))</f>
        <v>-0.1843235927611071</v>
      </c>
      <c r="BR691" s="51">
        <f t="shared" si="141"/>
        <v>-0.1843235927611071</v>
      </c>
      <c r="BS691" s="32" t="str">
        <f t="shared" si="136"/>
        <v>15769_201423</v>
      </c>
      <c r="BT691" s="53">
        <f t="shared" si="137"/>
        <v>0.62396704495870436</v>
      </c>
    </row>
    <row r="692" spans="1:72" x14ac:dyDescent="0.15">
      <c r="A692" s="16">
        <v>15769</v>
      </c>
      <c r="B692" s="17">
        <v>201424</v>
      </c>
      <c r="C692" s="3">
        <v>0</v>
      </c>
      <c r="D692" s="23">
        <v>1.6472956895763335E-3</v>
      </c>
      <c r="E692" s="18">
        <v>3.1320438252105929E-4</v>
      </c>
      <c r="F692" s="24">
        <v>7</v>
      </c>
      <c r="G692" s="24">
        <v>3</v>
      </c>
      <c r="H692" s="20">
        <v>3.5275287493779269E-4</v>
      </c>
      <c r="I692" s="20">
        <v>-2.7425094755998786E-4</v>
      </c>
      <c r="J692" s="24">
        <v>3</v>
      </c>
      <c r="K692" s="24">
        <v>1</v>
      </c>
      <c r="L692" s="20">
        <v>4.5716375605753257E-4</v>
      </c>
      <c r="M692" s="20">
        <v>-3.6583135174683701E-4</v>
      </c>
      <c r="N692" s="19">
        <v>1.0947</v>
      </c>
      <c r="O692" s="19">
        <v>1.001555352241537</v>
      </c>
      <c r="P692" s="25">
        <v>41970</v>
      </c>
      <c r="Q692" s="20">
        <v>-3.6583135174683701E-4</v>
      </c>
      <c r="R692" s="25">
        <v>41962</v>
      </c>
      <c r="S692" s="25">
        <f>IF(ISNUMBER(R692),VLOOKUP(B692,Index!$B$3:$AB$18,27,FALSE),"")</f>
        <v>41963</v>
      </c>
      <c r="T692" s="25">
        <f>IF(ISNUMBER($R692),VLOOKUP($B692,Index!$B$21:$AB$36,27,FALSE),"")</f>
        <v>41963</v>
      </c>
      <c r="U692" s="25">
        <f>IF(ISNUMBER($R692),VLOOKUP($B692,Index!$B$39:$AB$54,27,FALSE),"")</f>
        <v>41963</v>
      </c>
      <c r="W692" s="18">
        <v>4.9418870687290006E-2</v>
      </c>
      <c r="X692" s="19">
        <v>0.7</v>
      </c>
      <c r="Y692" s="18">
        <v>5.9426353314790646E-3</v>
      </c>
      <c r="Z692" s="19">
        <f t="shared" si="138"/>
        <v>1</v>
      </c>
      <c r="AA692" s="21">
        <v>4.5028827674570024</v>
      </c>
      <c r="AB692" s="28"/>
      <c r="AC692" s="18">
        <v>2.4422247800070913E-3</v>
      </c>
      <c r="AD692" s="19">
        <v>0.48999999999999994</v>
      </c>
      <c r="AE692" s="18">
        <v>3.5314914682943293E-5</v>
      </c>
      <c r="AF692" s="19">
        <f t="shared" si="139"/>
        <v>1</v>
      </c>
      <c r="AG692" s="21">
        <v>20.275953217461232</v>
      </c>
      <c r="AH692" s="28"/>
      <c r="AK692" t="str">
        <f t="shared" si="145"/>
        <v/>
      </c>
      <c r="AL692" t="str">
        <f t="shared" si="145"/>
        <v/>
      </c>
      <c r="AM692" t="str">
        <f t="shared" si="145"/>
        <v/>
      </c>
      <c r="AN692">
        <f t="shared" si="145"/>
        <v>4.5028827674570024</v>
      </c>
      <c r="AO692" t="str">
        <f t="shared" si="145"/>
        <v/>
      </c>
      <c r="AP692" t="str">
        <f t="shared" si="145"/>
        <v/>
      </c>
      <c r="AQ692" t="str">
        <f t="shared" si="145"/>
        <v/>
      </c>
      <c r="AR692" t="str">
        <f t="shared" si="145"/>
        <v/>
      </c>
      <c r="AS692" t="str">
        <f t="shared" si="145"/>
        <v/>
      </c>
      <c r="AT692" t="str">
        <f t="shared" si="145"/>
        <v/>
      </c>
      <c r="AU692" t="str">
        <f t="shared" si="145"/>
        <v/>
      </c>
      <c r="AV692" t="str">
        <f t="shared" si="145"/>
        <v/>
      </c>
      <c r="AW692" t="str">
        <f t="shared" si="145"/>
        <v/>
      </c>
      <c r="AX692" t="str">
        <f t="shared" si="145"/>
        <v/>
      </c>
      <c r="AZ692" s="46">
        <f>IF(ISNUMBER(VLOOKUP($B692,Stats!$A$2:$AA$19,2,FALSE))=FALSE,"",IF(ISNUMBER(W692),(W692-VLOOKUP($B692,Stats!$A$2:$AA$19,2,FALSE))/VLOOKUP($B692,Stats!$A$2:$AA$19,16,FALSE),""))</f>
        <v>-1.2022156539797093</v>
      </c>
      <c r="BA692" s="46">
        <f>IF(ISNUMBER(VLOOKUP($B692,Stats!$A$2:$AA$19,2,FALSE))=FALSE,"",IF(ISNUMBER(X692),(X692-VLOOKUP($B692,Stats!$A$2:$AA$19,3,FALSE))/VLOOKUP($B692,Stats!$A$2:$AA$19,17,FALSE),""))</f>
        <v>-0.21041933953921216</v>
      </c>
      <c r="BB692" s="46"/>
      <c r="BC692" s="46"/>
      <c r="BD692" s="44">
        <f t="shared" si="135"/>
        <v>-0.70631749675946076</v>
      </c>
      <c r="BE692" s="46">
        <f>IF(ISNUMBER(VLOOKUP($B692,Stats!$A$2:$AA$19,2,FALSE))=FALSE,"",IF(ISNUMBER(Y692),(Y692-VLOOKUP($B692,Stats!$A$2:$AA$19,5,FALSE))/VLOOKUP($B692,Stats!$A$2:$AA$19,19,FALSE),""))</f>
        <v>-1.2904727801889269</v>
      </c>
      <c r="BF692" s="46"/>
      <c r="BG692" s="46"/>
      <c r="BH692" s="46">
        <f>IF(ISNUMBER(VLOOKUP($B692,Stats!$A$2:$AA$19,2,FALSE))=FALSE,"",IF(ISNUMBER(Z692),(Z692-VLOOKUP($B692,Stats!$A$2:$AA$19,8,FALSE))/VLOOKUP($B692,Stats!$A$2:$AA$19,22,FALSE),""))</f>
        <v>-0.47935479253396501</v>
      </c>
      <c r="BI692" s="46" t="str">
        <f>IF(ISNUMBER(VLOOKUP($B692,Stats!$A$2:$AA$19,2,FALSE))=FALSE,"",IF(ISNUMBER(#REF!),(#REF!-VLOOKUP($B692,Stats!$A$2:$AA$19,9,FALSE))/VLOOKUP($B692,Stats!$A$2:$AA$19,23,FALSE),""))</f>
        <v/>
      </c>
      <c r="BJ692" s="46" t="str">
        <f>IF(ISNUMBER(VLOOKUP($B692,Stats!$A$2:$AA$19,2,FALSE))=FALSE,"",IF(ISNUMBER(#REF!),(#REF!-VLOOKUP($B692,Stats!$A$2:$AA$19,10,FALSE))/VLOOKUP($B692,Stats!$A$2:$AA$19,24,FALSE),""))</f>
        <v/>
      </c>
      <c r="BK692" s="44">
        <f t="shared" si="140"/>
        <v>0.7595245083720592</v>
      </c>
      <c r="BL692" s="46" t="str">
        <f>IF(ISNUMBER(VLOOKUP($B692,Stats!$A$2:$AA$19,2,FALSE))=FALSE,"",IF(ISNUMBER(#REF!),(#REF!-VLOOKUP($B692,Stats!$A$2:$AA$19,11,FALSE))/VLOOKUP($B692,Stats!$A$2:$AA$19,25,FALSE),""))</f>
        <v/>
      </c>
      <c r="BM692" s="46">
        <f>IF(ISNUMBER(VLOOKUP($B692,Stats!$A$2:$AA$19,2,FALSE))=FALSE,"",IF(ISNUMBER(AA692),(AA692-VLOOKUP($B692,Stats!$A$2:$AA$19,12,FALSE))/VLOOKUP($B692,Stats!$A$2:$AA$19,26,FALSE),""))</f>
        <v>-0.4746670762186655</v>
      </c>
      <c r="BN692" s="46" t="str">
        <f>IF(ISNUMBER(VLOOKUP($B692,Stats!$A$2:$AA$19,2,FALSE))=FALSE,"",IF(ISNUMBER(#REF!),(#REF!-VLOOKUP($B692,Stats!$A$2:$AA$19,13,FALSE))/VLOOKUP($B692,Stats!$A$2:$AA$19,27,FALSE),""))</f>
        <v/>
      </c>
      <c r="BO692" s="46" t="str">
        <f>IF(ISNUMBER(VLOOKUP($B692,Stats!$A$2:$AA$19,2,FALSE))=FALSE,"",IF(ISNUMBER(#REF!),(#REF!-VLOOKUP($B692,Stats!$A$2:$AA$19,14,FALSE))/VLOOKUP($B692,Stats!$A$2:$AB$19,28,FALSE),""))</f>
        <v/>
      </c>
      <c r="BP692" s="46"/>
      <c r="BQ692" s="46">
        <f>IF(ISNUMBER(VLOOKUP($B692,Stats!$A$2:$AA$19,2,FALSE))=FALSE,"",IF(ISNUMBER(BM692),BM692,(VLOOKUP($B692,Stats!$A$2:$AT$19,46,FALSE)-VLOOKUP($B692,Stats!$A$2:$AA$19,12,FALSE))/VLOOKUP($B692,Stats!$A$2:$AA$19,26,FALSE)))</f>
        <v>-0.4746670762186655</v>
      </c>
      <c r="BR692" s="51">
        <f t="shared" si="141"/>
        <v>-0.4746670762186655</v>
      </c>
      <c r="BS692" s="32" t="str">
        <f t="shared" si="136"/>
        <v>15769_201424</v>
      </c>
      <c r="BT692" s="53">
        <f t="shared" si="137"/>
        <v>0.21951779042761022</v>
      </c>
    </row>
    <row r="693" spans="1:72" x14ac:dyDescent="0.15">
      <c r="A693" s="16">
        <v>15769</v>
      </c>
      <c r="B693" s="17">
        <v>201425</v>
      </c>
      <c r="C693" s="3">
        <v>0</v>
      </c>
      <c r="D693" s="23">
        <v>3.6546368204648516E-4</v>
      </c>
      <c r="E693" s="18">
        <v>8.6818539968504271E-4</v>
      </c>
      <c r="F693" s="24">
        <v>4</v>
      </c>
      <c r="G693" s="24">
        <v>6</v>
      </c>
      <c r="H693" s="20">
        <v>9.1406443574310048E-4</v>
      </c>
      <c r="I693" s="20">
        <v>-5.4791055187897175E-4</v>
      </c>
      <c r="J693" s="24">
        <v>2</v>
      </c>
      <c r="K693" s="24">
        <v>4</v>
      </c>
      <c r="L693" s="20">
        <v>1.6460905349795496E-3</v>
      </c>
      <c r="M693" s="20">
        <v>-1.0955902492466585E-3</v>
      </c>
      <c r="N693" s="19">
        <v>1.0955999999999999</v>
      </c>
      <c r="O693" s="19">
        <v>1</v>
      </c>
      <c r="P693" s="25">
        <v>41974</v>
      </c>
      <c r="Q693" s="20">
        <v>-1.91675794085433E-3</v>
      </c>
      <c r="R693" s="25">
        <v>41978</v>
      </c>
      <c r="S693" s="25">
        <f>IF(ISNUMBER(R693),VLOOKUP(B693,Index!$B$3:$AB$18,27,FALSE),"")</f>
        <v>41982</v>
      </c>
      <c r="T693" s="25">
        <f>IF(ISNUMBER($R693),VLOOKUP($B693,Index!$B$21:$AB$36,27,FALSE),"")</f>
        <v>41982</v>
      </c>
      <c r="U693" s="25">
        <f>IF(ISNUMBER($R693),VLOOKUP($B693,Index!$B$39:$AB$54,27,FALSE),"")</f>
        <v>41982</v>
      </c>
      <c r="W693" s="18">
        <v>1.0963910461394555E-2</v>
      </c>
      <c r="X693" s="19">
        <v>0.4</v>
      </c>
      <c r="Y693" s="18">
        <v>1.6472659765850196E-2</v>
      </c>
      <c r="Z693" s="19">
        <f t="shared" si="138"/>
        <v>4</v>
      </c>
      <c r="AA693" s="21">
        <v>0.19066762383339447</v>
      </c>
      <c r="AB693" s="28"/>
      <c r="AC693" s="18">
        <v>1.2020733260547696E-4</v>
      </c>
      <c r="AD693" s="19">
        <v>0.16000000000000003</v>
      </c>
      <c r="AE693" s="18">
        <v>2.7134851976145987E-4</v>
      </c>
      <c r="AF693" s="19">
        <f t="shared" si="139"/>
        <v>16</v>
      </c>
      <c r="AG693" s="21">
        <v>3.6354142778272813E-2</v>
      </c>
      <c r="AH693" s="28"/>
      <c r="AK693" t="str">
        <f t="shared" ref="AK693:AX702" si="146">IF($B693=AK$2,$AA693,"")</f>
        <v/>
      </c>
      <c r="AL693" t="str">
        <f t="shared" si="146"/>
        <v/>
      </c>
      <c r="AM693" t="str">
        <f t="shared" si="146"/>
        <v/>
      </c>
      <c r="AN693" t="str">
        <f t="shared" si="146"/>
        <v/>
      </c>
      <c r="AO693">
        <f t="shared" si="146"/>
        <v>0.19066762383339447</v>
      </c>
      <c r="AP693" t="str">
        <f t="shared" si="146"/>
        <v/>
      </c>
      <c r="AQ693" t="str">
        <f t="shared" si="146"/>
        <v/>
      </c>
      <c r="AR693" t="str">
        <f t="shared" si="146"/>
        <v/>
      </c>
      <c r="AS693" t="str">
        <f t="shared" si="146"/>
        <v/>
      </c>
      <c r="AT693" t="str">
        <f t="shared" si="146"/>
        <v/>
      </c>
      <c r="AU693" t="str">
        <f t="shared" si="146"/>
        <v/>
      </c>
      <c r="AV693" t="str">
        <f t="shared" si="146"/>
        <v/>
      </c>
      <c r="AW693" t="str">
        <f t="shared" si="146"/>
        <v/>
      </c>
      <c r="AX693" t="str">
        <f t="shared" si="146"/>
        <v/>
      </c>
      <c r="AZ693" s="46">
        <f>IF(ISNUMBER(VLOOKUP($B693,Stats!$A$2:$AA$19,2,FALSE))=FALSE,"",IF(ISNUMBER(W693),(W693-VLOOKUP($B693,Stats!$A$2:$AA$19,2,FALSE))/VLOOKUP($B693,Stats!$A$2:$AA$19,16,FALSE),""))</f>
        <v>-0.64675288840086942</v>
      </c>
      <c r="BA693" s="46">
        <f>IF(ISNUMBER(VLOOKUP($B693,Stats!$A$2:$AA$19,2,FALSE))=FALSE,"",IF(ISNUMBER(X693),(X693-VLOOKUP($B693,Stats!$A$2:$AA$19,3,FALSE))/VLOOKUP($B693,Stats!$A$2:$AA$19,17,FALSE),""))</f>
        <v>-1.4240204331806594</v>
      </c>
      <c r="BB693" s="46"/>
      <c r="BC693" s="46"/>
      <c r="BD693" s="44">
        <f t="shared" si="135"/>
        <v>-1.0353866607907645</v>
      </c>
      <c r="BE693" s="46">
        <f>IF(ISNUMBER(VLOOKUP($B693,Stats!$A$2:$AA$19,2,FALSE))=FALSE,"",IF(ISNUMBER(Y693),(Y693-VLOOKUP($B693,Stats!$A$2:$AA$19,5,FALSE))/VLOOKUP($B693,Stats!$A$2:$AA$19,19,FALSE),""))</f>
        <v>-1.4585992441299045</v>
      </c>
      <c r="BF693" s="46"/>
      <c r="BG693" s="46"/>
      <c r="BH693" s="46">
        <f>IF(ISNUMBER(VLOOKUP($B693,Stats!$A$2:$AA$19,2,FALSE))=FALSE,"",IF(ISNUMBER(Z693),(Z693-VLOOKUP($B693,Stats!$A$2:$AA$19,8,FALSE))/VLOOKUP($B693,Stats!$A$2:$AA$19,22,FALSE),""))</f>
        <v>3.0489705188103873</v>
      </c>
      <c r="BI693" s="46" t="str">
        <f>IF(ISNUMBER(VLOOKUP($B693,Stats!$A$2:$AA$19,2,FALSE))=FALSE,"",IF(ISNUMBER(#REF!),(#REF!-VLOOKUP($B693,Stats!$A$2:$AA$19,9,FALSE))/VLOOKUP($B693,Stats!$A$2:$AA$19,23,FALSE),""))</f>
        <v/>
      </c>
      <c r="BJ693" s="46" t="str">
        <f>IF(ISNUMBER(VLOOKUP($B693,Stats!$A$2:$AA$19,2,FALSE))=FALSE,"",IF(ISNUMBER(#REF!),(#REF!-VLOOKUP($B693,Stats!$A$2:$AA$19,10,FALSE))/VLOOKUP($B693,Stats!$A$2:$AA$19,24,FALSE),""))</f>
        <v/>
      </c>
      <c r="BK693" s="44">
        <f t="shared" si="140"/>
        <v>1.9210194708909329</v>
      </c>
      <c r="BL693" s="46" t="str">
        <f>IF(ISNUMBER(VLOOKUP($B693,Stats!$A$2:$AA$19,2,FALSE))=FALSE,"",IF(ISNUMBER(#REF!),(#REF!-VLOOKUP($B693,Stats!$A$2:$AA$19,11,FALSE))/VLOOKUP($B693,Stats!$A$2:$AA$19,25,FALSE),""))</f>
        <v/>
      </c>
      <c r="BM693" s="46">
        <f>IF(ISNUMBER(VLOOKUP($B693,Stats!$A$2:$AA$19,2,FALSE))=FALSE,"",IF(ISNUMBER(AA693),(AA693-VLOOKUP($B693,Stats!$A$2:$AA$19,12,FALSE))/VLOOKUP($B693,Stats!$A$2:$AA$19,26,FALSE),""))</f>
        <v>-0.73809172078849472</v>
      </c>
      <c r="BN693" s="46" t="str">
        <f>IF(ISNUMBER(VLOOKUP($B693,Stats!$A$2:$AA$19,2,FALSE))=FALSE,"",IF(ISNUMBER(#REF!),(#REF!-VLOOKUP($B693,Stats!$A$2:$AA$19,13,FALSE))/VLOOKUP($B693,Stats!$A$2:$AA$19,27,FALSE),""))</f>
        <v/>
      </c>
      <c r="BO693" s="46" t="str">
        <f>IF(ISNUMBER(VLOOKUP($B693,Stats!$A$2:$AA$19,2,FALSE))=FALSE,"",IF(ISNUMBER(#REF!),(#REF!-VLOOKUP($B693,Stats!$A$2:$AA$19,14,FALSE))/VLOOKUP($B693,Stats!$A$2:$AB$19,28,FALSE),""))</f>
        <v/>
      </c>
      <c r="BP693" s="46"/>
      <c r="BQ693" s="46">
        <f>IF(ISNUMBER(VLOOKUP($B693,Stats!$A$2:$AA$19,2,FALSE))=FALSE,"",IF(ISNUMBER(BM693),BM693,(VLOOKUP($B693,Stats!$A$2:$AT$19,46,FALSE)-VLOOKUP($B693,Stats!$A$2:$AA$19,12,FALSE))/VLOOKUP($B693,Stats!$A$2:$AA$19,26,FALSE)))</f>
        <v>-0.73809172078849472</v>
      </c>
      <c r="BR693" s="51">
        <f t="shared" si="141"/>
        <v>-0.73809172078849472</v>
      </c>
      <c r="BS693" s="32" t="str">
        <f t="shared" si="136"/>
        <v>15769_201425</v>
      </c>
      <c r="BT693" s="53">
        <f t="shared" si="137"/>
        <v>0.79791600621870795</v>
      </c>
    </row>
    <row r="694" spans="1:72" x14ac:dyDescent="0.15">
      <c r="A694" s="16">
        <v>15769</v>
      </c>
      <c r="B694" s="17">
        <v>201426</v>
      </c>
      <c r="C694" s="3">
        <v>0</v>
      </c>
      <c r="D694" s="23">
        <v>2.2833135446158614E-3</v>
      </c>
      <c r="E694" s="18">
        <v>3.5500192406935285E-4</v>
      </c>
      <c r="F694" s="24">
        <v>8</v>
      </c>
      <c r="G694" s="24">
        <v>2</v>
      </c>
      <c r="H694" s="20">
        <v>3.7631365310214493E-4</v>
      </c>
      <c r="I694" s="20">
        <v>-3.6448559524188129E-4</v>
      </c>
      <c r="J694" s="24">
        <v>5</v>
      </c>
      <c r="K694" s="24">
        <v>1</v>
      </c>
      <c r="L694" s="20">
        <v>6.3810391978114112E-4</v>
      </c>
      <c r="M694" s="20">
        <v>-6.3769700282401143E-4</v>
      </c>
      <c r="N694" s="19">
        <v>1.0976999999999999</v>
      </c>
      <c r="O694" s="19">
        <v>1.002282688093499</v>
      </c>
      <c r="P694" s="25">
        <v>41997</v>
      </c>
      <c r="Q694" s="20">
        <v>-6.3769700282401143E-4</v>
      </c>
      <c r="R694" s="25">
        <v>41998</v>
      </c>
      <c r="S694" s="25">
        <f>IF(ISNUMBER(R694),VLOOKUP(B694,Index!$B$3:$AB$18,27,FALSE),"")</f>
        <v>41997</v>
      </c>
      <c r="T694" s="25">
        <f>IF(ISNUMBER($R694),VLOOKUP($B694,Index!$B$21:$AB$36,27,FALSE),"")</f>
        <v>41996</v>
      </c>
      <c r="U694" s="25">
        <f>IF(ISNUMBER($R694),VLOOKUP($B694,Index!$B$39:$AB$54,27,FALSE),"")</f>
        <v>41996</v>
      </c>
      <c r="W694" s="18">
        <v>6.8499406338475843E-2</v>
      </c>
      <c r="X694" s="19">
        <v>0.8</v>
      </c>
      <c r="Y694" s="18">
        <v>6.7356879228078351E-3</v>
      </c>
      <c r="Z694" s="19">
        <f t="shared" si="138"/>
        <v>1</v>
      </c>
      <c r="AA694" s="21">
        <v>3.5805618256073242</v>
      </c>
      <c r="AB694" s="28"/>
      <c r="AC694" s="18">
        <v>4.6921686687236243E-3</v>
      </c>
      <c r="AD694" s="19">
        <v>0.64000000000000012</v>
      </c>
      <c r="AE694" s="18">
        <v>4.5369491793459328E-5</v>
      </c>
      <c r="AF694" s="19">
        <f t="shared" si="139"/>
        <v>1</v>
      </c>
      <c r="AG694" s="21">
        <v>12.820422986996453</v>
      </c>
      <c r="AH694" s="28"/>
      <c r="AK694" t="str">
        <f t="shared" si="146"/>
        <v/>
      </c>
      <c r="AL694" t="str">
        <f t="shared" si="146"/>
        <v/>
      </c>
      <c r="AM694" t="str">
        <f t="shared" si="146"/>
        <v/>
      </c>
      <c r="AN694" t="str">
        <f t="shared" si="146"/>
        <v/>
      </c>
      <c r="AO694" t="str">
        <f t="shared" si="146"/>
        <v/>
      </c>
      <c r="AP694">
        <f t="shared" si="146"/>
        <v>3.5805618256073242</v>
      </c>
      <c r="AQ694" t="str">
        <f t="shared" si="146"/>
        <v/>
      </c>
      <c r="AR694" t="str">
        <f t="shared" si="146"/>
        <v/>
      </c>
      <c r="AS694" t="str">
        <f t="shared" si="146"/>
        <v/>
      </c>
      <c r="AT694" t="str">
        <f t="shared" si="146"/>
        <v/>
      </c>
      <c r="AU694" t="str">
        <f t="shared" si="146"/>
        <v/>
      </c>
      <c r="AV694" t="str">
        <f t="shared" si="146"/>
        <v/>
      </c>
      <c r="AW694" t="str">
        <f t="shared" si="146"/>
        <v/>
      </c>
      <c r="AX694" t="str">
        <f t="shared" si="146"/>
        <v/>
      </c>
      <c r="AZ694" s="46">
        <f>IF(ISNUMBER(VLOOKUP($B694,Stats!$A$2:$AA$19,2,FALSE))=FALSE,"",IF(ISNUMBER(W694),(W694-VLOOKUP($B694,Stats!$A$2:$AA$19,2,FALSE))/VLOOKUP($B694,Stats!$A$2:$AA$19,16,FALSE),""))</f>
        <v>-0.40186629922225781</v>
      </c>
      <c r="BA694" s="46">
        <f>IF(ISNUMBER(VLOOKUP($B694,Stats!$A$2:$AA$19,2,FALSE))=FALSE,"",IF(ISNUMBER(X694),(X694-VLOOKUP($B694,Stats!$A$2:$AA$19,3,FALSE))/VLOOKUP($B694,Stats!$A$2:$AA$19,17,FALSE),""))</f>
        <v>1.5426863880595392</v>
      </c>
      <c r="BB694" s="46"/>
      <c r="BC694" s="46"/>
      <c r="BD694" s="44">
        <f t="shared" si="135"/>
        <v>0.57041004441864063</v>
      </c>
      <c r="BE694" s="46">
        <f>IF(ISNUMBER(VLOOKUP($B694,Stats!$A$2:$AA$19,2,FALSE))=FALSE,"",IF(ISNUMBER(Y694),(Y694-VLOOKUP($B694,Stats!$A$2:$AA$19,5,FALSE))/VLOOKUP($B694,Stats!$A$2:$AA$19,19,FALSE),""))</f>
        <v>-1.4645491114672531</v>
      </c>
      <c r="BF694" s="46"/>
      <c r="BG694" s="46"/>
      <c r="BH694" s="46">
        <f>IF(ISNUMBER(VLOOKUP($B694,Stats!$A$2:$AA$19,2,FALSE))=FALSE,"",IF(ISNUMBER(Z694),(Z694-VLOOKUP($B694,Stats!$A$2:$AA$19,8,FALSE))/VLOOKUP($B694,Stats!$A$2:$AA$19,22,FALSE),""))</f>
        <v>-0.10266627503097653</v>
      </c>
      <c r="BI694" s="46" t="str">
        <f>IF(ISNUMBER(VLOOKUP($B694,Stats!$A$2:$AA$19,2,FALSE))=FALSE,"",IF(ISNUMBER(#REF!),(#REF!-VLOOKUP($B694,Stats!$A$2:$AA$19,9,FALSE))/VLOOKUP($B694,Stats!$A$2:$AA$19,23,FALSE),""))</f>
        <v/>
      </c>
      <c r="BJ694" s="46" t="str">
        <f>IF(ISNUMBER(VLOOKUP($B694,Stats!$A$2:$AA$19,2,FALSE))=FALSE,"",IF(ISNUMBER(#REF!),(#REF!-VLOOKUP($B694,Stats!$A$2:$AA$19,10,FALSE))/VLOOKUP($B694,Stats!$A$2:$AA$19,24,FALSE),""))</f>
        <v/>
      </c>
      <c r="BK694" s="44">
        <f t="shared" si="140"/>
        <v>0.99438449551778407</v>
      </c>
      <c r="BL694" s="46" t="str">
        <f>IF(ISNUMBER(VLOOKUP($B694,Stats!$A$2:$AA$19,2,FALSE))=FALSE,"",IF(ISNUMBER(#REF!),(#REF!-VLOOKUP($B694,Stats!$A$2:$AA$19,11,FALSE))/VLOOKUP($B694,Stats!$A$2:$AA$19,25,FALSE),""))</f>
        <v/>
      </c>
      <c r="BM694" s="46">
        <f>IF(ISNUMBER(VLOOKUP($B694,Stats!$A$2:$AA$19,2,FALSE))=FALSE,"",IF(ISNUMBER(AA694),(AA694-VLOOKUP($B694,Stats!$A$2:$AA$19,12,FALSE))/VLOOKUP($B694,Stats!$A$2:$AA$19,26,FALSE),""))</f>
        <v>0.22863671763385396</v>
      </c>
      <c r="BN694" s="46" t="str">
        <f>IF(ISNUMBER(VLOOKUP($B694,Stats!$A$2:$AA$19,2,FALSE))=FALSE,"",IF(ISNUMBER(#REF!),(#REF!-VLOOKUP($B694,Stats!$A$2:$AA$19,13,FALSE))/VLOOKUP($B694,Stats!$A$2:$AA$19,27,FALSE),""))</f>
        <v/>
      </c>
      <c r="BO694" s="46" t="str">
        <f>IF(ISNUMBER(VLOOKUP($B694,Stats!$A$2:$AA$19,2,FALSE))=FALSE,"",IF(ISNUMBER(#REF!),(#REF!-VLOOKUP($B694,Stats!$A$2:$AA$19,14,FALSE))/VLOOKUP($B694,Stats!$A$2:$AB$19,28,FALSE),""))</f>
        <v/>
      </c>
      <c r="BP694" s="46"/>
      <c r="BQ694" s="46">
        <f>IF(ISNUMBER(VLOOKUP($B694,Stats!$A$2:$AA$19,2,FALSE))=FALSE,"",IF(ISNUMBER(BM694),BM694,(VLOOKUP($B694,Stats!$A$2:$AT$19,46,FALSE)-VLOOKUP($B694,Stats!$A$2:$AA$19,12,FALSE))/VLOOKUP($B694,Stats!$A$2:$AA$19,26,FALSE)))</f>
        <v>0.22863671763385396</v>
      </c>
      <c r="BR694" s="51">
        <f t="shared" si="141"/>
        <v>0.22863671763385396</v>
      </c>
      <c r="BS694" s="32" t="str">
        <f t="shared" si="136"/>
        <v>15769_201426</v>
      </c>
      <c r="BT694" s="53">
        <f t="shared" si="137"/>
        <v>0.75644004972116929</v>
      </c>
    </row>
    <row r="695" spans="1:72" x14ac:dyDescent="0.15">
      <c r="A695" s="16">
        <v>15769</v>
      </c>
      <c r="B695" s="17">
        <v>201427</v>
      </c>
      <c r="C695" s="3">
        <v>0</v>
      </c>
      <c r="D695" s="23">
        <v>1.5491160925824587E-3</v>
      </c>
      <c r="E695" s="18">
        <v>1.8938250947254457E-4</v>
      </c>
      <c r="F695" s="24">
        <v>3</v>
      </c>
      <c r="G695" s="24">
        <v>0</v>
      </c>
      <c r="H695" s="20">
        <v>5.1611756845352608E-4</v>
      </c>
      <c r="I695" s="20" t="s">
        <v>25</v>
      </c>
      <c r="J695" s="24">
        <v>3</v>
      </c>
      <c r="K695" s="24">
        <v>0</v>
      </c>
      <c r="L695" s="20">
        <v>7.2839843394323367E-4</v>
      </c>
      <c r="M695" s="20">
        <v>3.6449790413728422E-4</v>
      </c>
      <c r="N695" s="19">
        <v>1.0991</v>
      </c>
      <c r="O695" s="19">
        <v>1.0011841865549278</v>
      </c>
      <c r="P695" s="25">
        <v>42004</v>
      </c>
      <c r="Q695" s="20">
        <v>0</v>
      </c>
      <c r="R695" s="25">
        <v>42002</v>
      </c>
      <c r="S695" s="25">
        <f>IF(ISNUMBER(R695),VLOOKUP(B695,Index!$B$3:$AB$18,27,FALSE),"")</f>
        <v>42002</v>
      </c>
      <c r="T695" s="25">
        <f>IF(ISNUMBER($R695),VLOOKUP($B695,Index!$B$21:$AB$36,27,FALSE),"")</f>
        <v>42003</v>
      </c>
      <c r="U695" s="25">
        <f>IF(ISNUMBER($R695),VLOOKUP($B695,Index!$B$39:$AB$54,27,FALSE),"")</f>
        <v>42003</v>
      </c>
      <c r="W695" s="18">
        <v>0.18589393110989505</v>
      </c>
      <c r="X695" s="19">
        <v>1</v>
      </c>
      <c r="Y695" s="18">
        <v>3.593280473589925E-3</v>
      </c>
      <c r="Z695" s="19">
        <f t="shared" si="138"/>
        <v>0</v>
      </c>
      <c r="AA695" s="21" t="s">
        <v>25</v>
      </c>
      <c r="AB695" s="28"/>
      <c r="AC695" s="18">
        <v>3.4556553623490409E-2</v>
      </c>
      <c r="AD695" s="19">
        <v>1</v>
      </c>
      <c r="AE695" s="18">
        <v>1.2911664561882636E-5</v>
      </c>
      <c r="AF695" s="19">
        <f t="shared" si="139"/>
        <v>0</v>
      </c>
      <c r="AG695" s="21" t="s">
        <v>25</v>
      </c>
      <c r="AH695" s="28"/>
      <c r="AK695" t="str">
        <f t="shared" si="146"/>
        <v/>
      </c>
      <c r="AL695" t="str">
        <f t="shared" si="146"/>
        <v/>
      </c>
      <c r="AM695" t="str">
        <f t="shared" si="146"/>
        <v/>
      </c>
      <c r="AN695" t="str">
        <f t="shared" si="146"/>
        <v/>
      </c>
      <c r="AO695" t="str">
        <f t="shared" si="146"/>
        <v/>
      </c>
      <c r="AP695" t="str">
        <f t="shared" si="146"/>
        <v/>
      </c>
      <c r="AQ695" t="str">
        <f t="shared" si="146"/>
        <v/>
      </c>
      <c r="AR695" t="str">
        <f t="shared" si="146"/>
        <v/>
      </c>
      <c r="AS695" t="str">
        <f t="shared" si="146"/>
        <v/>
      </c>
      <c r="AT695" t="str">
        <f t="shared" si="146"/>
        <v/>
      </c>
      <c r="AU695" t="str">
        <f t="shared" si="146"/>
        <v/>
      </c>
      <c r="AV695" t="str">
        <f t="shared" si="146"/>
        <v/>
      </c>
      <c r="AW695" t="str">
        <f t="shared" si="146"/>
        <v/>
      </c>
      <c r="AX695" t="str">
        <f t="shared" si="146"/>
        <v/>
      </c>
      <c r="AZ695" s="46">
        <f>IF(ISNUMBER(VLOOKUP($B695,Stats!$A$2:$AA$19,2,FALSE))=FALSE,"",IF(ISNUMBER(W695),(W695-VLOOKUP($B695,Stats!$A$2:$AA$19,2,FALSE))/VLOOKUP($B695,Stats!$A$2:$AA$19,16,FALSE),""))</f>
        <v>-0.28889076590061569</v>
      </c>
      <c r="BA695" s="46">
        <f>IF(ISNUMBER(VLOOKUP($B695,Stats!$A$2:$AA$19,2,FALSE))=FALSE,"",IF(ISNUMBER(X695),(X695-VLOOKUP($B695,Stats!$A$2:$AA$19,3,FALSE))/VLOOKUP($B695,Stats!$A$2:$AA$19,17,FALSE),""))</f>
        <v>1.4327788106821593</v>
      </c>
      <c r="BB695" s="46"/>
      <c r="BC695" s="46"/>
      <c r="BD695" s="44">
        <f t="shared" si="135"/>
        <v>0.5719440223907718</v>
      </c>
      <c r="BE695" s="46">
        <f>IF(ISNUMBER(VLOOKUP($B695,Stats!$A$2:$AA$19,2,FALSE))=FALSE,"",IF(ISNUMBER(Y695),(Y695-VLOOKUP($B695,Stats!$A$2:$AA$19,5,FALSE))/VLOOKUP($B695,Stats!$A$2:$AA$19,19,FALSE),""))</f>
        <v>-1.3785397043806857</v>
      </c>
      <c r="BF695" s="46"/>
      <c r="BG695" s="46"/>
      <c r="BH695" s="46">
        <f>IF(ISNUMBER(VLOOKUP($B695,Stats!$A$2:$AA$19,2,FALSE))=FALSE,"",IF(ISNUMBER(Z695),(Z695-VLOOKUP($B695,Stats!$A$2:$AA$19,8,FALSE))/VLOOKUP($B695,Stats!$A$2:$AA$19,22,FALSE),""))</f>
        <v>-1.3068976797370631</v>
      </c>
      <c r="BI695" s="46" t="str">
        <f>IF(ISNUMBER(VLOOKUP($B695,Stats!$A$2:$AA$19,2,FALSE))=FALSE,"",IF(ISNUMBER(#REF!),(#REF!-VLOOKUP($B695,Stats!$A$2:$AA$19,9,FALSE))/VLOOKUP($B695,Stats!$A$2:$AA$19,23,FALSE),""))</f>
        <v/>
      </c>
      <c r="BJ695" s="46" t="str">
        <f>IF(ISNUMBER(VLOOKUP($B695,Stats!$A$2:$AA$19,2,FALSE))=FALSE,"",IF(ISNUMBER(#REF!),(#REF!-VLOOKUP($B695,Stats!$A$2:$AA$19,10,FALSE))/VLOOKUP($B695,Stats!$A$2:$AA$19,24,FALSE),""))</f>
        <v/>
      </c>
      <c r="BK695" s="44">
        <f t="shared" si="140"/>
        <v>0.57290848914536108</v>
      </c>
      <c r="BL695" s="46" t="str">
        <f>IF(ISNUMBER(VLOOKUP($B695,Stats!$A$2:$AA$19,2,FALSE))=FALSE,"",IF(ISNUMBER(#REF!),(#REF!-VLOOKUP($B695,Stats!$A$2:$AA$19,11,FALSE))/VLOOKUP($B695,Stats!$A$2:$AA$19,25,FALSE),""))</f>
        <v/>
      </c>
      <c r="BM695" s="46" t="str">
        <f>IF(ISNUMBER(VLOOKUP($B695,Stats!$A$2:$AA$19,2,FALSE))=FALSE,"",IF(ISNUMBER(AA695),(AA695-VLOOKUP($B695,Stats!$A$2:$AA$19,12,FALSE))/VLOOKUP($B695,Stats!$A$2:$AA$19,26,FALSE),""))</f>
        <v/>
      </c>
      <c r="BN695" s="46" t="str">
        <f>IF(ISNUMBER(VLOOKUP($B695,Stats!$A$2:$AA$19,2,FALSE))=FALSE,"",IF(ISNUMBER(#REF!),(#REF!-VLOOKUP($B695,Stats!$A$2:$AA$19,13,FALSE))/VLOOKUP($B695,Stats!$A$2:$AA$19,27,FALSE),""))</f>
        <v/>
      </c>
      <c r="BO695" s="46" t="str">
        <f>IF(ISNUMBER(VLOOKUP($B695,Stats!$A$2:$AA$19,2,FALSE))=FALSE,"",IF(ISNUMBER(#REF!),(#REF!-VLOOKUP($B695,Stats!$A$2:$AA$19,14,FALSE))/VLOOKUP($B695,Stats!$A$2:$AB$19,28,FALSE),""))</f>
        <v/>
      </c>
      <c r="BP695" s="46"/>
      <c r="BQ695" s="46">
        <f>IF(ISNUMBER(VLOOKUP($B695,Stats!$A$2:$AA$19,2,FALSE))=FALSE,"",IF(ISNUMBER(BM695),BM695,(VLOOKUP($B695,Stats!$A$2:$AT$19,46,FALSE)-VLOOKUP($B695,Stats!$A$2:$AA$19,12,FALSE))/VLOOKUP($B695,Stats!$A$2:$AA$19,26,FALSE)))</f>
        <v>-0.46642635650749076</v>
      </c>
      <c r="BR695" s="51">
        <f t="shared" si="141"/>
        <v>-0.46642635650749076</v>
      </c>
      <c r="BS695" s="32" t="str">
        <f t="shared" si="136"/>
        <v>15769_201427</v>
      </c>
      <c r="BT695" s="53">
        <f t="shared" si="137"/>
        <v>0.36484862666387285</v>
      </c>
    </row>
    <row r="696" spans="1:72" x14ac:dyDescent="0.15">
      <c r="A696" s="16">
        <v>15769</v>
      </c>
      <c r="B696" s="17">
        <v>201501</v>
      </c>
      <c r="C696" s="3">
        <v>0</v>
      </c>
      <c r="D696" s="23">
        <v>2.7295059594201199E-4</v>
      </c>
      <c r="E696" s="18">
        <v>1.7760884079386871E-3</v>
      </c>
      <c r="F696" s="24">
        <v>3</v>
      </c>
      <c r="G696" s="24">
        <v>2</v>
      </c>
      <c r="H696" s="20">
        <v>1.1238556112559046E-3</v>
      </c>
      <c r="I696" s="20">
        <v>-1.5461657645751692E-3</v>
      </c>
      <c r="J696" s="24">
        <v>1</v>
      </c>
      <c r="K696" s="24">
        <v>1</v>
      </c>
      <c r="L696" s="20">
        <v>1.7327861377109954E-3</v>
      </c>
      <c r="M696" s="20">
        <v>-2.8192069843578915E-3</v>
      </c>
      <c r="N696" s="19">
        <v>1.0995999999999999</v>
      </c>
      <c r="O696" s="19">
        <v>1</v>
      </c>
      <c r="P696" s="25">
        <v>42009</v>
      </c>
      <c r="Q696" s="20">
        <v>-2.8192069843578915E-3</v>
      </c>
      <c r="R696" s="25">
        <v>42010</v>
      </c>
      <c r="S696" s="25">
        <f>IF(ISNUMBER(R696),VLOOKUP(B696,Index!$B$3:$AB$18,27,FALSE),"")</f>
        <v>42013</v>
      </c>
      <c r="T696" s="25">
        <f>IF(ISNUMBER($R696),VLOOKUP($B696,Index!$B$21:$AB$36,27,FALSE),"")</f>
        <v>42013</v>
      </c>
      <c r="U696" s="25">
        <f>IF(ISNUMBER($R696),VLOOKUP($B696,Index!$B$39:$AB$54,27,FALSE),"")</f>
        <v>42011</v>
      </c>
      <c r="W696" s="18">
        <v>1.9652442907824863E-2</v>
      </c>
      <c r="X696" s="19">
        <v>0.6</v>
      </c>
      <c r="Y696" s="18">
        <v>3.3698908169451203E-2</v>
      </c>
      <c r="Z696" s="19">
        <f t="shared" si="138"/>
        <v>3</v>
      </c>
      <c r="AA696" s="21">
        <v>9.6818217838013684E-2</v>
      </c>
      <c r="AB696" s="28"/>
      <c r="AC696" s="18">
        <v>3.8621851224531574E-4</v>
      </c>
      <c r="AD696" s="19">
        <v>0.36</v>
      </c>
      <c r="AE696" s="18">
        <v>1.135616411813105E-3</v>
      </c>
      <c r="AF696" s="19">
        <f t="shared" si="139"/>
        <v>9</v>
      </c>
      <c r="AG696" s="21">
        <v>9.3737673053290709E-3</v>
      </c>
      <c r="AH696" s="28"/>
      <c r="AK696" t="str">
        <f t="shared" si="146"/>
        <v/>
      </c>
      <c r="AL696" t="str">
        <f t="shared" si="146"/>
        <v/>
      </c>
      <c r="AM696" t="str">
        <f t="shared" si="146"/>
        <v/>
      </c>
      <c r="AN696" t="str">
        <f t="shared" si="146"/>
        <v/>
      </c>
      <c r="AO696" t="str">
        <f t="shared" si="146"/>
        <v/>
      </c>
      <c r="AP696" t="str">
        <f t="shared" si="146"/>
        <v/>
      </c>
      <c r="AQ696" t="str">
        <f t="shared" si="146"/>
        <v/>
      </c>
      <c r="AR696">
        <f t="shared" si="146"/>
        <v>9.6818217838013684E-2</v>
      </c>
      <c r="AS696" t="str">
        <f t="shared" si="146"/>
        <v/>
      </c>
      <c r="AT696" t="str">
        <f t="shared" si="146"/>
        <v/>
      </c>
      <c r="AU696" t="str">
        <f t="shared" si="146"/>
        <v/>
      </c>
      <c r="AV696" t="str">
        <f t="shared" si="146"/>
        <v/>
      </c>
      <c r="AW696" t="str">
        <f t="shared" si="146"/>
        <v/>
      </c>
      <c r="AX696" t="str">
        <f t="shared" si="146"/>
        <v/>
      </c>
      <c r="AZ696" s="46">
        <f>IF(ISNUMBER(VLOOKUP($B696,Stats!$A$2:$AA$19,2,FALSE))=FALSE,"",IF(ISNUMBER(W696),(W696-VLOOKUP($B696,Stats!$A$2:$AA$19,2,FALSE))/VLOOKUP($B696,Stats!$A$2:$AA$19,16,FALSE),""))</f>
        <v>-0.6071340720372238</v>
      </c>
      <c r="BA696" s="46">
        <f>IF(ISNUMBER(VLOOKUP($B696,Stats!$A$2:$AA$19,2,FALSE))=FALSE,"",IF(ISNUMBER(X696),(X696-VLOOKUP($B696,Stats!$A$2:$AA$19,3,FALSE))/VLOOKUP($B696,Stats!$A$2:$AA$19,17,FALSE),""))</f>
        <v>0.25266102439703397</v>
      </c>
      <c r="BB696" s="46"/>
      <c r="BC696" s="46"/>
      <c r="BD696" s="44">
        <f t="shared" si="135"/>
        <v>-0.17723652382009492</v>
      </c>
      <c r="BE696" s="46">
        <f>IF(ISNUMBER(VLOOKUP($B696,Stats!$A$2:$AA$19,2,FALSE))=FALSE,"",IF(ISNUMBER(Y696),(Y696-VLOOKUP($B696,Stats!$A$2:$AA$19,5,FALSE))/VLOOKUP($B696,Stats!$A$2:$AA$19,19,FALSE),""))</f>
        <v>-1.2398663282421898</v>
      </c>
      <c r="BF696" s="46"/>
      <c r="BG696" s="46"/>
      <c r="BH696" s="46">
        <f>IF(ISNUMBER(VLOOKUP($B696,Stats!$A$2:$AA$19,2,FALSE))=FALSE,"",IF(ISNUMBER(Z696),(Z696-VLOOKUP($B696,Stats!$A$2:$AA$19,8,FALSE))/VLOOKUP($B696,Stats!$A$2:$AA$19,22,FALSE),""))</f>
        <v>2.9112817186873636</v>
      </c>
      <c r="BI696" s="46" t="str">
        <f>IF(ISNUMBER(VLOOKUP($B696,Stats!$A$2:$AA$19,2,FALSE))=FALSE,"",IF(ISNUMBER(#REF!),(#REF!-VLOOKUP($B696,Stats!$A$2:$AA$19,9,FALSE))/VLOOKUP($B696,Stats!$A$2:$AA$19,23,FALSE),""))</f>
        <v/>
      </c>
      <c r="BJ696" s="46" t="str">
        <f>IF(ISNUMBER(VLOOKUP($B696,Stats!$A$2:$AA$19,2,FALSE))=FALSE,"",IF(ISNUMBER(#REF!),(#REF!-VLOOKUP($B696,Stats!$A$2:$AA$19,10,FALSE))/VLOOKUP($B696,Stats!$A$2:$AA$19,24,FALSE),""))</f>
        <v/>
      </c>
      <c r="BK696" s="44">
        <f t="shared" si="140"/>
        <v>1.7412909453757419</v>
      </c>
      <c r="BL696" s="46" t="str">
        <f>IF(ISNUMBER(VLOOKUP($B696,Stats!$A$2:$AA$19,2,FALSE))=FALSE,"",IF(ISNUMBER(#REF!),(#REF!-VLOOKUP($B696,Stats!$A$2:$AA$19,11,FALSE))/VLOOKUP($B696,Stats!$A$2:$AA$19,25,FALSE),""))</f>
        <v/>
      </c>
      <c r="BM696" s="46">
        <f>IF(ISNUMBER(VLOOKUP($B696,Stats!$A$2:$AA$19,2,FALSE))=FALSE,"",IF(ISNUMBER(AA696),(AA696-VLOOKUP($B696,Stats!$A$2:$AA$19,12,FALSE))/VLOOKUP($B696,Stats!$A$2:$AA$19,26,FALSE),""))</f>
        <v>-0.43669414318337391</v>
      </c>
      <c r="BN696" s="46" t="str">
        <f>IF(ISNUMBER(VLOOKUP($B696,Stats!$A$2:$AA$19,2,FALSE))=FALSE,"",IF(ISNUMBER(#REF!),(#REF!-VLOOKUP($B696,Stats!$A$2:$AA$19,13,FALSE))/VLOOKUP($B696,Stats!$A$2:$AA$19,27,FALSE),""))</f>
        <v/>
      </c>
      <c r="BO696" s="46" t="str">
        <f>IF(ISNUMBER(VLOOKUP($B696,Stats!$A$2:$AA$19,2,FALSE))=FALSE,"",IF(ISNUMBER(#REF!),(#REF!-VLOOKUP($B696,Stats!$A$2:$AA$19,14,FALSE))/VLOOKUP($B696,Stats!$A$2:$AB$19,28,FALSE),""))</f>
        <v/>
      </c>
      <c r="BP696" s="46"/>
      <c r="BQ696" s="46">
        <f>IF(ISNUMBER(VLOOKUP($B696,Stats!$A$2:$AA$19,2,FALSE))=FALSE,"",IF(ISNUMBER(BM696),BM696,(VLOOKUP($B696,Stats!$A$2:$AT$19,46,FALSE)-VLOOKUP($B696,Stats!$A$2:$AA$19,12,FALSE))/VLOOKUP($B696,Stats!$A$2:$AA$19,26,FALSE)))</f>
        <v>-0.43669414318337391</v>
      </c>
      <c r="BR696" s="51">
        <f t="shared" si="141"/>
        <v>-0.43669414318337391</v>
      </c>
      <c r="BS696" s="32" t="str">
        <f t="shared" si="136"/>
        <v>15769_201501</v>
      </c>
      <c r="BT696" s="53">
        <f t="shared" si="137"/>
        <v>0.92198843382475149</v>
      </c>
    </row>
    <row r="697" spans="1:72" x14ac:dyDescent="0.15">
      <c r="A697" s="16">
        <v>15769</v>
      </c>
      <c r="B697" s="17">
        <v>201502</v>
      </c>
      <c r="C697" s="3">
        <v>0</v>
      </c>
      <c r="D697" s="23">
        <v>3.9112243041659056E-3</v>
      </c>
      <c r="E697" s="18">
        <v>3.1471434396784716E-4</v>
      </c>
      <c r="F697" s="24">
        <v>9</v>
      </c>
      <c r="G697" s="24">
        <v>1</v>
      </c>
      <c r="H697" s="20">
        <v>4.4394234772811753E-4</v>
      </c>
      <c r="I697" s="20">
        <v>-9.0678273485633731E-5</v>
      </c>
      <c r="J697" s="24">
        <v>7</v>
      </c>
      <c r="K697" s="24">
        <v>1</v>
      </c>
      <c r="L697" s="20">
        <v>9.988195768637631E-4</v>
      </c>
      <c r="M697" s="20">
        <v>-9.0678273485633731E-5</v>
      </c>
      <c r="N697" s="19">
        <v>1.1036999999999999</v>
      </c>
      <c r="O697" s="19">
        <v>1.0032724297791109</v>
      </c>
      <c r="P697" s="25">
        <v>42027</v>
      </c>
      <c r="Q697" s="20">
        <v>-9.0678273485633731E-5</v>
      </c>
      <c r="R697" s="25">
        <v>42025</v>
      </c>
      <c r="S697" s="25">
        <f>IF(ISNUMBER(R697),VLOOKUP(B697,Index!$B$3:$AB$18,27,FALSE),"")</f>
        <v>42023</v>
      </c>
      <c r="T697" s="25">
        <f>IF(ISNUMBER($R697),VLOOKUP($B697,Index!$B$21:$AB$36,27,FALSE),"")</f>
        <v>42023</v>
      </c>
      <c r="U697" s="25">
        <f>IF(ISNUMBER($R697),VLOOKUP($B697,Index!$B$39:$AB$54,27,FALSE),"")</f>
        <v>42027</v>
      </c>
      <c r="W697" s="18">
        <v>0.11733672912497717</v>
      </c>
      <c r="X697" s="19">
        <v>0.9</v>
      </c>
      <c r="Y697" s="18">
        <v>5.9712848355844214E-3</v>
      </c>
      <c r="Z697" s="19">
        <f t="shared" si="138"/>
        <v>2</v>
      </c>
      <c r="AA697" s="21">
        <v>43.132981626360205</v>
      </c>
      <c r="AB697" s="28"/>
      <c r="AC697" s="18">
        <v>1.3767908001748265E-2</v>
      </c>
      <c r="AD697" s="19">
        <v>0.81</v>
      </c>
      <c r="AE697" s="18">
        <v>3.5656242587680472E-5</v>
      </c>
      <c r="AF697" s="19">
        <f t="shared" si="139"/>
        <v>4</v>
      </c>
      <c r="AG697" s="21">
        <v>1860.4541039799271</v>
      </c>
      <c r="AH697" s="28"/>
      <c r="AK697" t="str">
        <f t="shared" si="146"/>
        <v/>
      </c>
      <c r="AL697" t="str">
        <f t="shared" si="146"/>
        <v/>
      </c>
      <c r="AM697" t="str">
        <f t="shared" si="146"/>
        <v/>
      </c>
      <c r="AN697" t="str">
        <f t="shared" si="146"/>
        <v/>
      </c>
      <c r="AO697" t="str">
        <f t="shared" si="146"/>
        <v/>
      </c>
      <c r="AP697" t="str">
        <f t="shared" si="146"/>
        <v/>
      </c>
      <c r="AQ697" t="str">
        <f t="shared" si="146"/>
        <v/>
      </c>
      <c r="AR697" t="str">
        <f t="shared" si="146"/>
        <v/>
      </c>
      <c r="AS697">
        <f t="shared" si="146"/>
        <v>43.132981626360205</v>
      </c>
      <c r="AT697" t="str">
        <f t="shared" si="146"/>
        <v/>
      </c>
      <c r="AU697" t="str">
        <f t="shared" si="146"/>
        <v/>
      </c>
      <c r="AV697" t="str">
        <f t="shared" si="146"/>
        <v/>
      </c>
      <c r="AW697" t="str">
        <f t="shared" si="146"/>
        <v/>
      </c>
      <c r="AX697" t="str">
        <f t="shared" si="146"/>
        <v/>
      </c>
      <c r="AZ697" s="46">
        <f>IF(ISNUMBER(VLOOKUP($B697,Stats!$A$2:$AA$19,2,FALSE))=FALSE,"",IF(ISNUMBER(W697),(W697-VLOOKUP($B697,Stats!$A$2:$AA$19,2,FALSE))/VLOOKUP($B697,Stats!$A$2:$AA$19,16,FALSE),""))</f>
        <v>-0.8433294697348197</v>
      </c>
      <c r="BA697" s="46">
        <f>IF(ISNUMBER(VLOOKUP($B697,Stats!$A$2:$AA$19,2,FALSE))=FALSE,"",IF(ISNUMBER(X697),(X697-VLOOKUP($B697,Stats!$A$2:$AA$19,3,FALSE))/VLOOKUP($B697,Stats!$A$2:$AA$19,17,FALSE),""))</f>
        <v>2.1979835256439397</v>
      </c>
      <c r="BB697" s="46"/>
      <c r="BC697" s="46"/>
      <c r="BD697" s="44">
        <f t="shared" si="135"/>
        <v>0.67732702795456001</v>
      </c>
      <c r="BE697" s="46">
        <f>IF(ISNUMBER(VLOOKUP($B697,Stats!$A$2:$AA$19,2,FALSE))=FALSE,"",IF(ISNUMBER(Y697),(Y697-VLOOKUP($B697,Stats!$A$2:$AA$19,5,FALSE))/VLOOKUP($B697,Stats!$A$2:$AA$19,19,FALSE),""))</f>
        <v>-1.4719609926751327</v>
      </c>
      <c r="BF697" s="46"/>
      <c r="BG697" s="46"/>
      <c r="BH697" s="46">
        <f>IF(ISNUMBER(VLOOKUP($B697,Stats!$A$2:$AA$19,2,FALSE))=FALSE,"",IF(ISNUMBER(Z697),(Z697-VLOOKUP($B697,Stats!$A$2:$AA$19,8,FALSE))/VLOOKUP($B697,Stats!$A$2:$AA$19,22,FALSE),""))</f>
        <v>0.76743470439635242</v>
      </c>
      <c r="BI697" s="46" t="str">
        <f>IF(ISNUMBER(VLOOKUP($B697,Stats!$A$2:$AA$19,2,FALSE))=FALSE,"",IF(ISNUMBER(#REF!),(#REF!-VLOOKUP($B697,Stats!$A$2:$AA$19,9,FALSE))/VLOOKUP($B697,Stats!$A$2:$AA$19,23,FALSE),""))</f>
        <v/>
      </c>
      <c r="BJ697" s="46" t="str">
        <f>IF(ISNUMBER(VLOOKUP($B697,Stats!$A$2:$AA$19,2,FALSE))=FALSE,"",IF(ISNUMBER(#REF!),(#REF!-VLOOKUP($B697,Stats!$A$2:$AA$19,10,FALSE))/VLOOKUP($B697,Stats!$A$2:$AA$19,24,FALSE),""))</f>
        <v/>
      </c>
      <c r="BK697" s="44">
        <f t="shared" si="140"/>
        <v>1.2606031061914986</v>
      </c>
      <c r="BL697" s="46" t="str">
        <f>IF(ISNUMBER(VLOOKUP($B697,Stats!$A$2:$AA$19,2,FALSE))=FALSE,"",IF(ISNUMBER(#REF!),(#REF!-VLOOKUP($B697,Stats!$A$2:$AA$19,11,FALSE))/VLOOKUP($B697,Stats!$A$2:$AA$19,25,FALSE),""))</f>
        <v/>
      </c>
      <c r="BM697" s="46">
        <f>IF(ISNUMBER(VLOOKUP($B697,Stats!$A$2:$AA$19,2,FALSE))=FALSE,"",IF(ISNUMBER(AA697),(AA697-VLOOKUP($B697,Stats!$A$2:$AA$19,12,FALSE))/VLOOKUP($B697,Stats!$A$2:$AA$19,26,FALSE),""))</f>
        <v>5.9578915035063513</v>
      </c>
      <c r="BN697" s="46" t="str">
        <f>IF(ISNUMBER(VLOOKUP($B697,Stats!$A$2:$AA$19,2,FALSE))=FALSE,"",IF(ISNUMBER(#REF!),(#REF!-VLOOKUP($B697,Stats!$A$2:$AA$19,13,FALSE))/VLOOKUP($B697,Stats!$A$2:$AA$19,27,FALSE),""))</f>
        <v/>
      </c>
      <c r="BO697" s="46" t="str">
        <f>IF(ISNUMBER(VLOOKUP($B697,Stats!$A$2:$AA$19,2,FALSE))=FALSE,"",IF(ISNUMBER(#REF!),(#REF!-VLOOKUP($B697,Stats!$A$2:$AA$19,14,FALSE))/VLOOKUP($B697,Stats!$A$2:$AB$19,28,FALSE),""))</f>
        <v/>
      </c>
      <c r="BP697" s="46"/>
      <c r="BQ697" s="46">
        <f>IF(ISNUMBER(VLOOKUP($B697,Stats!$A$2:$AA$19,2,FALSE))=FALSE,"",IF(ISNUMBER(BM697),BM697,(VLOOKUP($B697,Stats!$A$2:$AT$19,46,FALSE)-VLOOKUP($B697,Stats!$A$2:$AA$19,12,FALSE))/VLOOKUP($B697,Stats!$A$2:$AA$19,26,FALSE)))</f>
        <v>5.9578915035063513</v>
      </c>
      <c r="BR697" s="51">
        <f t="shared" si="141"/>
        <v>3</v>
      </c>
      <c r="BS697" s="32" t="str">
        <f t="shared" si="136"/>
        <v>15769_201502</v>
      </c>
      <c r="BT697" s="53">
        <f t="shared" si="137"/>
        <v>1.4918272693058112</v>
      </c>
    </row>
    <row r="698" spans="1:72" x14ac:dyDescent="0.15">
      <c r="A698" s="16">
        <v>15769</v>
      </c>
      <c r="B698" s="17">
        <v>201503</v>
      </c>
      <c r="C698" s="3">
        <v>0</v>
      </c>
      <c r="D698" s="23">
        <v>1.4496692941923239E-3</v>
      </c>
      <c r="E698" s="18">
        <v>4.2505451425410969E-4</v>
      </c>
      <c r="F698" s="24">
        <v>7</v>
      </c>
      <c r="G698" s="24">
        <v>3</v>
      </c>
      <c r="H698" s="20">
        <v>3.8805124485888749E-4</v>
      </c>
      <c r="I698" s="20">
        <v>-4.2227374638189225E-4</v>
      </c>
      <c r="J698" s="24">
        <v>4</v>
      </c>
      <c r="K698" s="24">
        <v>1</v>
      </c>
      <c r="L698" s="20">
        <v>7.2483464709627299E-4</v>
      </c>
      <c r="M698" s="20">
        <v>-5.4323223177898949E-4</v>
      </c>
      <c r="N698" s="19">
        <v>1.1056999999999999</v>
      </c>
      <c r="O698" s="19">
        <v>1.001086464463558</v>
      </c>
      <c r="P698" s="25">
        <v>42040</v>
      </c>
      <c r="Q698" s="20">
        <v>-5.4323223177898949E-4</v>
      </c>
      <c r="R698" s="25">
        <v>42031</v>
      </c>
      <c r="S698" s="25">
        <f>IF(ISNUMBER(R698),VLOOKUP(B698,Index!$B$3:$AB$18,27,FALSE),"")</f>
        <v>42041</v>
      </c>
      <c r="T698" s="25">
        <f>IF(ISNUMBER($R698),VLOOKUP($B698,Index!$B$21:$AB$36,27,FALSE),"")</f>
        <v>42041</v>
      </c>
      <c r="U698" s="25">
        <f>IF(ISNUMBER($R698),VLOOKUP($B698,Index!$B$39:$AB$54,27,FALSE),"")</f>
        <v>42034</v>
      </c>
      <c r="W698" s="18">
        <v>4.3490078825769718E-2</v>
      </c>
      <c r="X698" s="19">
        <v>0.7</v>
      </c>
      <c r="Y698" s="18">
        <v>8.0648423686769579E-3</v>
      </c>
      <c r="Z698" s="19">
        <f t="shared" si="138"/>
        <v>10</v>
      </c>
      <c r="AA698" s="21">
        <v>2.6685995590595084</v>
      </c>
      <c r="AB698" s="28"/>
      <c r="AC698" s="18">
        <v>1.8913869562716635E-3</v>
      </c>
      <c r="AD698" s="19">
        <v>0.48999999999999994</v>
      </c>
      <c r="AE698" s="18">
        <v>6.5041682431606968E-5</v>
      </c>
      <c r="AF698" s="19">
        <f t="shared" si="139"/>
        <v>100</v>
      </c>
      <c r="AG698" s="21">
        <v>7.1214236066126029</v>
      </c>
      <c r="AH698" s="28"/>
      <c r="AK698" t="str">
        <f t="shared" si="146"/>
        <v/>
      </c>
      <c r="AL698" t="str">
        <f t="shared" si="146"/>
        <v/>
      </c>
      <c r="AM698" t="str">
        <f t="shared" si="146"/>
        <v/>
      </c>
      <c r="AN698" t="str">
        <f t="shared" si="146"/>
        <v/>
      </c>
      <c r="AO698" t="str">
        <f t="shared" si="146"/>
        <v/>
      </c>
      <c r="AP698" t="str">
        <f t="shared" si="146"/>
        <v/>
      </c>
      <c r="AQ698" t="str">
        <f t="shared" si="146"/>
        <v/>
      </c>
      <c r="AR698" t="str">
        <f t="shared" si="146"/>
        <v/>
      </c>
      <c r="AS698" t="str">
        <f t="shared" si="146"/>
        <v/>
      </c>
      <c r="AT698">
        <f t="shared" si="146"/>
        <v>2.6685995590595084</v>
      </c>
      <c r="AU698" t="str">
        <f t="shared" si="146"/>
        <v/>
      </c>
      <c r="AV698" t="str">
        <f t="shared" si="146"/>
        <v/>
      </c>
      <c r="AW698" t="str">
        <f t="shared" si="146"/>
        <v/>
      </c>
      <c r="AX698" t="str">
        <f t="shared" si="146"/>
        <v/>
      </c>
      <c r="AZ698" s="46">
        <f>IF(ISNUMBER(VLOOKUP($B698,Stats!$A$2:$AA$19,2,FALSE))=FALSE,"",IF(ISNUMBER(W698),(W698-VLOOKUP($B698,Stats!$A$2:$AA$19,2,FALSE))/VLOOKUP($B698,Stats!$A$2:$AA$19,16,FALSE),""))</f>
        <v>0.68354691012735647</v>
      </c>
      <c r="BA698" s="46">
        <f>IF(ISNUMBER(VLOOKUP($B698,Stats!$A$2:$AA$19,2,FALSE))=FALSE,"",IF(ISNUMBER(X698),(X698-VLOOKUP($B698,Stats!$A$2:$AA$19,3,FALSE))/VLOOKUP($B698,Stats!$A$2:$AA$19,17,FALSE),""))</f>
        <v>1.9466034764518581</v>
      </c>
      <c r="BB698" s="46"/>
      <c r="BC698" s="46"/>
      <c r="BD698" s="44">
        <f t="shared" si="135"/>
        <v>1.3150751932896072</v>
      </c>
      <c r="BE698" s="46">
        <f>IF(ISNUMBER(VLOOKUP($B698,Stats!$A$2:$AA$19,2,FALSE))=FALSE,"",IF(ISNUMBER(Y698),(Y698-VLOOKUP($B698,Stats!$A$2:$AA$19,5,FALSE))/VLOOKUP($B698,Stats!$A$2:$AA$19,19,FALSE),""))</f>
        <v>-1.5254979176240731</v>
      </c>
      <c r="BF698" s="46"/>
      <c r="BG698" s="46"/>
      <c r="BH698" s="46">
        <f>IF(ISNUMBER(VLOOKUP($B698,Stats!$A$2:$AA$19,2,FALSE))=FALSE,"",IF(ISNUMBER(Z698),(Z698-VLOOKUP($B698,Stats!$A$2:$AA$19,8,FALSE))/VLOOKUP($B698,Stats!$A$2:$AA$19,22,FALSE),""))</f>
        <v>3.2810034229403593</v>
      </c>
      <c r="BI698" s="46" t="str">
        <f>IF(ISNUMBER(VLOOKUP($B698,Stats!$A$2:$AA$19,2,FALSE))=FALSE,"",IF(ISNUMBER(#REF!),(#REF!-VLOOKUP($B698,Stats!$A$2:$AA$19,9,FALSE))/VLOOKUP($B698,Stats!$A$2:$AA$19,23,FALSE),""))</f>
        <v/>
      </c>
      <c r="BJ698" s="46" t="str">
        <f>IF(ISNUMBER(VLOOKUP($B698,Stats!$A$2:$AA$19,2,FALSE))=FALSE,"",IF(ISNUMBER(#REF!),(#REF!-VLOOKUP($B698,Stats!$A$2:$AA$19,10,FALSE))/VLOOKUP($B698,Stats!$A$2:$AA$19,24,FALSE),""))</f>
        <v/>
      </c>
      <c r="BK698" s="44">
        <f t="shared" si="140"/>
        <v>1.967848542336851</v>
      </c>
      <c r="BL698" s="46" t="str">
        <f>IF(ISNUMBER(VLOOKUP($B698,Stats!$A$2:$AA$19,2,FALSE))=FALSE,"",IF(ISNUMBER(#REF!),(#REF!-VLOOKUP($B698,Stats!$A$2:$AA$19,11,FALSE))/VLOOKUP($B698,Stats!$A$2:$AA$19,25,FALSE),""))</f>
        <v/>
      </c>
      <c r="BM698" s="46">
        <f>IF(ISNUMBER(VLOOKUP($B698,Stats!$A$2:$AA$19,2,FALSE))=FALSE,"",IF(ISNUMBER(AA698),(AA698-VLOOKUP($B698,Stats!$A$2:$AA$19,12,FALSE))/VLOOKUP($B698,Stats!$A$2:$AA$19,26,FALSE),""))</f>
        <v>-0.13436146468940044</v>
      </c>
      <c r="BN698" s="46" t="str">
        <f>IF(ISNUMBER(VLOOKUP($B698,Stats!$A$2:$AA$19,2,FALSE))=FALSE,"",IF(ISNUMBER(#REF!),(#REF!-VLOOKUP($B698,Stats!$A$2:$AA$19,13,FALSE))/VLOOKUP($B698,Stats!$A$2:$AA$19,27,FALSE),""))</f>
        <v/>
      </c>
      <c r="BO698" s="46" t="str">
        <f>IF(ISNUMBER(VLOOKUP($B698,Stats!$A$2:$AA$19,2,FALSE))=FALSE,"",IF(ISNUMBER(#REF!),(#REF!-VLOOKUP($B698,Stats!$A$2:$AA$19,14,FALSE))/VLOOKUP($B698,Stats!$A$2:$AB$19,28,FALSE),""))</f>
        <v/>
      </c>
      <c r="BP698" s="46"/>
      <c r="BQ698" s="46">
        <f>IF(ISNUMBER(VLOOKUP($B698,Stats!$A$2:$AA$19,2,FALSE))=FALSE,"",IF(ISNUMBER(BM698),BM698,(VLOOKUP($B698,Stats!$A$2:$AT$19,46,FALSE)-VLOOKUP($B698,Stats!$A$2:$AA$19,12,FALSE))/VLOOKUP($B698,Stats!$A$2:$AA$19,26,FALSE)))</f>
        <v>-0.13436146468940044</v>
      </c>
      <c r="BR698" s="51">
        <f t="shared" si="141"/>
        <v>-0.13436146468940044</v>
      </c>
      <c r="BS698" s="32" t="str">
        <f t="shared" si="136"/>
        <v>15769_201503</v>
      </c>
      <c r="BT698" s="53">
        <f t="shared" si="137"/>
        <v>1.4168518711221518</v>
      </c>
    </row>
    <row r="699" spans="1:72" x14ac:dyDescent="0.15">
      <c r="A699" s="16">
        <v>15769</v>
      </c>
      <c r="B699" s="17">
        <v>201504</v>
      </c>
      <c r="C699" s="3">
        <v>0</v>
      </c>
      <c r="D699" s="23">
        <v>2.2618293675924495E-3</v>
      </c>
      <c r="E699" s="18">
        <v>5.5696798774869296E-4</v>
      </c>
      <c r="F699" s="24">
        <v>5</v>
      </c>
      <c r="G699" s="24">
        <v>2</v>
      </c>
      <c r="H699" s="20">
        <v>6.1474346067593724E-4</v>
      </c>
      <c r="I699" s="20">
        <v>-4.0657347936123855E-4</v>
      </c>
      <c r="J699" s="24">
        <v>2</v>
      </c>
      <c r="K699" s="24">
        <v>1</v>
      </c>
      <c r="L699" s="20">
        <v>1.0856780964445534E-3</v>
      </c>
      <c r="M699" s="20">
        <v>-4.5187528242196517E-4</v>
      </c>
      <c r="N699" s="19">
        <v>1.1077999999999999</v>
      </c>
      <c r="O699" s="19">
        <v>1.0011748757342973</v>
      </c>
      <c r="P699" s="25">
        <v>42052</v>
      </c>
      <c r="Q699" s="20">
        <v>-4.5187528242196517E-4</v>
      </c>
      <c r="R699" s="25">
        <v>42045</v>
      </c>
      <c r="S699" s="25">
        <f>IF(ISNUMBER(R699),VLOOKUP(B699,Index!$B$3:$AB$18,27,FALSE),"")</f>
        <v>42044</v>
      </c>
      <c r="T699" s="25">
        <f>IF(ISNUMBER($R699),VLOOKUP($B699,Index!$B$21:$AB$36,27,FALSE),"")</f>
        <v>42044</v>
      </c>
      <c r="U699" s="25">
        <f>IF(ISNUMBER($R699),VLOOKUP($B699,Index!$B$39:$AB$54,27,FALSE),"")</f>
        <v>42052</v>
      </c>
      <c r="W699" s="18">
        <v>9.0473174703697978E-2</v>
      </c>
      <c r="X699" s="19">
        <v>0.7142857142857143</v>
      </c>
      <c r="Y699" s="18">
        <v>1.0567724550519764E-2</v>
      </c>
      <c r="Z699" s="19">
        <f t="shared" si="138"/>
        <v>1</v>
      </c>
      <c r="AA699" s="21">
        <v>5.005428390483047</v>
      </c>
      <c r="AB699" s="28"/>
      <c r="AC699" s="18">
        <v>8.1853953409658561E-3</v>
      </c>
      <c r="AD699" s="19">
        <v>0.51020408163265307</v>
      </c>
      <c r="AE699" s="18">
        <v>1.1167680217565815E-4</v>
      </c>
      <c r="AF699" s="19">
        <f t="shared" si="139"/>
        <v>1</v>
      </c>
      <c r="AG699" s="21">
        <v>25.054313372253706</v>
      </c>
      <c r="AH699" s="28"/>
      <c r="AK699" t="str">
        <f t="shared" si="146"/>
        <v/>
      </c>
      <c r="AL699" t="str">
        <f t="shared" si="146"/>
        <v/>
      </c>
      <c r="AM699" t="str">
        <f t="shared" si="146"/>
        <v/>
      </c>
      <c r="AN699" t="str">
        <f t="shared" si="146"/>
        <v/>
      </c>
      <c r="AO699" t="str">
        <f t="shared" si="146"/>
        <v/>
      </c>
      <c r="AP699" t="str">
        <f t="shared" si="146"/>
        <v/>
      </c>
      <c r="AQ699" t="str">
        <f t="shared" si="146"/>
        <v/>
      </c>
      <c r="AR699" t="str">
        <f t="shared" si="146"/>
        <v/>
      </c>
      <c r="AS699" t="str">
        <f t="shared" si="146"/>
        <v/>
      </c>
      <c r="AT699" t="str">
        <f t="shared" si="146"/>
        <v/>
      </c>
      <c r="AU699">
        <f t="shared" si="146"/>
        <v>5.005428390483047</v>
      </c>
      <c r="AV699" t="str">
        <f t="shared" si="146"/>
        <v/>
      </c>
      <c r="AW699" t="str">
        <f t="shared" si="146"/>
        <v/>
      </c>
      <c r="AX699" t="str">
        <f t="shared" si="146"/>
        <v/>
      </c>
      <c r="AZ699" s="46">
        <f>IF(ISNUMBER(VLOOKUP($B699,Stats!$A$2:$AA$19,2,FALSE))=FALSE,"",IF(ISNUMBER(W699),(W699-VLOOKUP($B699,Stats!$A$2:$AA$19,2,FALSE))/VLOOKUP($B699,Stats!$A$2:$AA$19,16,FALSE),""))</f>
        <v>-1.0632239647070467</v>
      </c>
      <c r="BA699" s="46">
        <f>IF(ISNUMBER(VLOOKUP($B699,Stats!$A$2:$AA$19,2,FALSE))=FALSE,"",IF(ISNUMBER(X699),(X699-VLOOKUP($B699,Stats!$A$2:$AA$19,3,FALSE))/VLOOKUP($B699,Stats!$A$2:$AA$19,17,FALSE),""))</f>
        <v>-0.99555450083898211</v>
      </c>
      <c r="BB699" s="46"/>
      <c r="BC699" s="46"/>
      <c r="BD699" s="44">
        <f t="shared" si="135"/>
        <v>-1.0293892327730143</v>
      </c>
      <c r="BE699" s="46">
        <f>IF(ISNUMBER(VLOOKUP($B699,Stats!$A$2:$AA$19,2,FALSE))=FALSE,"",IF(ISNUMBER(Y699),(Y699-VLOOKUP($B699,Stats!$A$2:$AA$19,5,FALSE))/VLOOKUP($B699,Stats!$A$2:$AA$19,19,FALSE),""))</f>
        <v>-0.95570618934013951</v>
      </c>
      <c r="BF699" s="46"/>
      <c r="BG699" s="46"/>
      <c r="BH699" s="46">
        <f>IF(ISNUMBER(VLOOKUP($B699,Stats!$A$2:$AA$19,2,FALSE))=FALSE,"",IF(ISNUMBER(Z699),(Z699-VLOOKUP($B699,Stats!$A$2:$AA$19,8,FALSE))/VLOOKUP($B699,Stats!$A$2:$AA$19,22,FALSE),""))</f>
        <v>-6.8611264605346514E-2</v>
      </c>
      <c r="BI699" s="46" t="str">
        <f>IF(ISNUMBER(VLOOKUP($B699,Stats!$A$2:$AA$19,2,FALSE))=FALSE,"",IF(ISNUMBER(#REF!),(#REF!-VLOOKUP($B699,Stats!$A$2:$AA$19,9,FALSE))/VLOOKUP($B699,Stats!$A$2:$AA$19,23,FALSE),""))</f>
        <v/>
      </c>
      <c r="BJ699" s="46" t="str">
        <f>IF(ISNUMBER(VLOOKUP($B699,Stats!$A$2:$AA$19,2,FALSE))=FALSE,"",IF(ISNUMBER(#REF!),(#REF!-VLOOKUP($B699,Stats!$A$2:$AA$19,10,FALSE))/VLOOKUP($B699,Stats!$A$2:$AA$19,24,FALSE),""))</f>
        <v/>
      </c>
      <c r="BK699" s="44">
        <f t="shared" si="140"/>
        <v>0.64841095315649366</v>
      </c>
      <c r="BL699" s="46" t="str">
        <f>IF(ISNUMBER(VLOOKUP($B699,Stats!$A$2:$AA$19,2,FALSE))=FALSE,"",IF(ISNUMBER(#REF!),(#REF!-VLOOKUP($B699,Stats!$A$2:$AA$19,11,FALSE))/VLOOKUP($B699,Stats!$A$2:$AA$19,25,FALSE),""))</f>
        <v/>
      </c>
      <c r="BM699" s="46">
        <f>IF(ISNUMBER(VLOOKUP($B699,Stats!$A$2:$AA$19,2,FALSE))=FALSE,"",IF(ISNUMBER(AA699),(AA699-VLOOKUP($B699,Stats!$A$2:$AA$19,12,FALSE))/VLOOKUP($B699,Stats!$A$2:$AA$19,26,FALSE),""))</f>
        <v>-0.59365371291140512</v>
      </c>
      <c r="BN699" s="46" t="str">
        <f>IF(ISNUMBER(VLOOKUP($B699,Stats!$A$2:$AA$19,2,FALSE))=FALSE,"",IF(ISNUMBER(#REF!),(#REF!-VLOOKUP($B699,Stats!$A$2:$AA$19,13,FALSE))/VLOOKUP($B699,Stats!$A$2:$AA$19,27,FALSE),""))</f>
        <v/>
      </c>
      <c r="BO699" s="46" t="str">
        <f>IF(ISNUMBER(VLOOKUP($B699,Stats!$A$2:$AA$19,2,FALSE))=FALSE,"",IF(ISNUMBER(#REF!),(#REF!-VLOOKUP($B699,Stats!$A$2:$AA$19,14,FALSE))/VLOOKUP($B699,Stats!$A$2:$AB$19,28,FALSE),""))</f>
        <v/>
      </c>
      <c r="BP699" s="46"/>
      <c r="BQ699" s="46">
        <f>IF(ISNUMBER(VLOOKUP($B699,Stats!$A$2:$AA$19,2,FALSE))=FALSE,"",IF(ISNUMBER(BM699),BM699,(VLOOKUP($B699,Stats!$A$2:$AT$19,46,FALSE)-VLOOKUP($B699,Stats!$A$2:$AA$19,12,FALSE))/VLOOKUP($B699,Stats!$A$2:$AA$19,26,FALSE)))</f>
        <v>-0.59365371291140512</v>
      </c>
      <c r="BR699" s="51">
        <f t="shared" si="141"/>
        <v>-0.59365371291140512</v>
      </c>
      <c r="BS699" s="32" t="str">
        <f t="shared" si="136"/>
        <v>15769_201504</v>
      </c>
      <c r="BT699" s="53">
        <f t="shared" si="137"/>
        <v>6.4437982757012291E-2</v>
      </c>
    </row>
    <row r="700" spans="1:72" x14ac:dyDescent="0.15">
      <c r="A700" s="16">
        <v>15769</v>
      </c>
      <c r="B700" s="17">
        <v>201505</v>
      </c>
      <c r="C700" s="3">
        <v>0</v>
      </c>
      <c r="D700" s="23">
        <v>1.6248420292472865E-3</v>
      </c>
      <c r="E700" s="18">
        <v>5.3001388667584123E-4</v>
      </c>
      <c r="F700" s="24">
        <v>6</v>
      </c>
      <c r="G700" s="24">
        <v>2</v>
      </c>
      <c r="H700" s="20">
        <v>3.7590251460432417E-4</v>
      </c>
      <c r="I700" s="20">
        <v>-3.153721647366492E-4</v>
      </c>
      <c r="J700" s="24">
        <v>4</v>
      </c>
      <c r="K700" s="24">
        <v>1</v>
      </c>
      <c r="L700" s="20">
        <v>1.3540350243725907E-3</v>
      </c>
      <c r="M700" s="20">
        <v>-4.5045045045055687E-4</v>
      </c>
      <c r="N700" s="19">
        <v>1.1100000000000001</v>
      </c>
      <c r="O700" s="19">
        <v>1.00063102857658</v>
      </c>
      <c r="P700" s="25">
        <v>42067</v>
      </c>
      <c r="Q700" s="20">
        <v>-4.5045045045055687E-4</v>
      </c>
      <c r="R700" s="25">
        <v>42068</v>
      </c>
      <c r="S700" s="25">
        <f>IF(ISNUMBER(R700),VLOOKUP(B700,Index!$B$3:$AB$18,27,FALSE),"")</f>
        <v>42069</v>
      </c>
      <c r="T700" s="25">
        <f>IF(ISNUMBER($R700),VLOOKUP($B700,Index!$B$21:$AB$36,27,FALSE),"")</f>
        <v>42069</v>
      </c>
      <c r="U700" s="25">
        <f>IF(ISNUMBER($R700),VLOOKUP($B700,Index!$B$39:$AB$54,27,FALSE),"")</f>
        <v>42069</v>
      </c>
      <c r="W700" s="18">
        <v>5.8494313052902314E-2</v>
      </c>
      <c r="X700" s="19">
        <v>0.75</v>
      </c>
      <c r="Y700" s="18">
        <v>1.0056306440484167E-2</v>
      </c>
      <c r="Z700" s="19">
        <f t="shared" si="138"/>
        <v>1</v>
      </c>
      <c r="AA700" s="21">
        <v>3.6071493049281238</v>
      </c>
      <c r="AB700" s="28"/>
      <c r="AC700" s="18">
        <v>3.4215846595309382E-3</v>
      </c>
      <c r="AD700" s="19">
        <v>0.5625</v>
      </c>
      <c r="AE700" s="18">
        <v>1.0112929922492335E-4</v>
      </c>
      <c r="AF700" s="19">
        <f t="shared" si="139"/>
        <v>1</v>
      </c>
      <c r="AG700" s="21">
        <v>13.011526108043446</v>
      </c>
      <c r="AH700" s="28"/>
      <c r="AK700" t="str">
        <f t="shared" si="146"/>
        <v/>
      </c>
      <c r="AL700" t="str">
        <f t="shared" si="146"/>
        <v/>
      </c>
      <c r="AM700" t="str">
        <f t="shared" si="146"/>
        <v/>
      </c>
      <c r="AN700" t="str">
        <f t="shared" si="146"/>
        <v/>
      </c>
      <c r="AO700" t="str">
        <f t="shared" si="146"/>
        <v/>
      </c>
      <c r="AP700" t="str">
        <f t="shared" si="146"/>
        <v/>
      </c>
      <c r="AQ700" t="str">
        <f t="shared" si="146"/>
        <v/>
      </c>
      <c r="AR700" t="str">
        <f t="shared" si="146"/>
        <v/>
      </c>
      <c r="AS700" t="str">
        <f t="shared" si="146"/>
        <v/>
      </c>
      <c r="AT700" t="str">
        <f t="shared" si="146"/>
        <v/>
      </c>
      <c r="AU700" t="str">
        <f t="shared" si="146"/>
        <v/>
      </c>
      <c r="AV700">
        <f t="shared" si="146"/>
        <v>3.6071493049281238</v>
      </c>
      <c r="AW700" t="str">
        <f t="shared" si="146"/>
        <v/>
      </c>
      <c r="AX700" t="str">
        <f t="shared" si="146"/>
        <v/>
      </c>
      <c r="AZ700" s="46">
        <f>IF(ISNUMBER(VLOOKUP($B700,Stats!$A$2:$AA$19,2,FALSE))=FALSE,"",IF(ISNUMBER(W700),(W700-VLOOKUP($B700,Stats!$A$2:$AA$19,2,FALSE))/VLOOKUP($B700,Stats!$A$2:$AA$19,16,FALSE),""))</f>
        <v>-0.24152575271854834</v>
      </c>
      <c r="BA700" s="46">
        <f>IF(ISNUMBER(VLOOKUP($B700,Stats!$A$2:$AA$19,2,FALSE))=FALSE,"",IF(ISNUMBER(X700),(X700-VLOOKUP($B700,Stats!$A$2:$AA$19,3,FALSE))/VLOOKUP($B700,Stats!$A$2:$AA$19,17,FALSE),""))</f>
        <v>1.2321630968272219</v>
      </c>
      <c r="BB700" s="46"/>
      <c r="BC700" s="46"/>
      <c r="BD700" s="44">
        <f t="shared" si="135"/>
        <v>0.49531867205433677</v>
      </c>
      <c r="BE700" s="46">
        <f>IF(ISNUMBER(VLOOKUP($B700,Stats!$A$2:$AA$19,2,FALSE))=FALSE,"",IF(ISNUMBER(Y700),(Y700-VLOOKUP($B700,Stats!$A$2:$AA$19,5,FALSE))/VLOOKUP($B700,Stats!$A$2:$AA$19,19,FALSE),""))</f>
        <v>-1.406277669509723</v>
      </c>
      <c r="BF700" s="46"/>
      <c r="BG700" s="46"/>
      <c r="BH700" s="46">
        <f>IF(ISNUMBER(VLOOKUP($B700,Stats!$A$2:$AA$19,2,FALSE))=FALSE,"",IF(ISNUMBER(Z700),(Z700-VLOOKUP($B700,Stats!$A$2:$AA$19,8,FALSE))/VLOOKUP($B700,Stats!$A$2:$AA$19,22,FALSE),""))</f>
        <v>-0.17907426474004937</v>
      </c>
      <c r="BI700" s="46" t="str">
        <f>IF(ISNUMBER(VLOOKUP($B700,Stats!$A$2:$AA$19,2,FALSE))=FALSE,"",IF(ISNUMBER(#REF!),(#REF!-VLOOKUP($B700,Stats!$A$2:$AA$19,9,FALSE))/VLOOKUP($B700,Stats!$A$2:$AA$19,23,FALSE),""))</f>
        <v/>
      </c>
      <c r="BJ700" s="46" t="str">
        <f>IF(ISNUMBER(VLOOKUP($B700,Stats!$A$2:$AA$19,2,FALSE))=FALSE,"",IF(ISNUMBER(#REF!),(#REF!-VLOOKUP($B700,Stats!$A$2:$AA$19,10,FALSE))/VLOOKUP($B700,Stats!$A$2:$AA$19,24,FALSE),""))</f>
        <v/>
      </c>
      <c r="BK700" s="44">
        <f t="shared" si="140"/>
        <v>0.93067208923479128</v>
      </c>
      <c r="BL700" s="46" t="str">
        <f>IF(ISNUMBER(VLOOKUP($B700,Stats!$A$2:$AA$19,2,FALSE))=FALSE,"",IF(ISNUMBER(#REF!),(#REF!-VLOOKUP($B700,Stats!$A$2:$AA$19,11,FALSE))/VLOOKUP($B700,Stats!$A$2:$AA$19,25,FALSE),""))</f>
        <v/>
      </c>
      <c r="BM700" s="46">
        <f>IF(ISNUMBER(VLOOKUP($B700,Stats!$A$2:$AA$19,2,FALSE))=FALSE,"",IF(ISNUMBER(AA700),(AA700-VLOOKUP($B700,Stats!$A$2:$AA$19,12,FALSE))/VLOOKUP($B700,Stats!$A$2:$AA$19,26,FALSE),""))</f>
        <v>-0.14894187204849382</v>
      </c>
      <c r="BN700" s="46" t="str">
        <f>IF(ISNUMBER(VLOOKUP($B700,Stats!$A$2:$AA$19,2,FALSE))=FALSE,"",IF(ISNUMBER(#REF!),(#REF!-VLOOKUP($B700,Stats!$A$2:$AA$19,13,FALSE))/VLOOKUP($B700,Stats!$A$2:$AA$19,27,FALSE),""))</f>
        <v/>
      </c>
      <c r="BO700" s="46" t="str">
        <f>IF(ISNUMBER(VLOOKUP($B700,Stats!$A$2:$AA$19,2,FALSE))=FALSE,"",IF(ISNUMBER(#REF!),(#REF!-VLOOKUP($B700,Stats!$A$2:$AA$19,14,FALSE))/VLOOKUP($B700,Stats!$A$2:$AB$19,28,FALSE),""))</f>
        <v/>
      </c>
      <c r="BP700" s="46"/>
      <c r="BQ700" s="46">
        <f>IF(ISNUMBER(VLOOKUP($B700,Stats!$A$2:$AA$19,2,FALSE))=FALSE,"",IF(ISNUMBER(BM700),BM700,(VLOOKUP($B700,Stats!$A$2:$AT$19,46,FALSE)-VLOOKUP($B700,Stats!$A$2:$AA$19,12,FALSE))/VLOOKUP($B700,Stats!$A$2:$AA$19,26,FALSE)))</f>
        <v>-0.14894187204849382</v>
      </c>
      <c r="BR700" s="51">
        <f t="shared" si="141"/>
        <v>-0.14894187204849382</v>
      </c>
      <c r="BS700" s="32" t="str">
        <f t="shared" si="136"/>
        <v>15769_201505</v>
      </c>
      <c r="BT700" s="53">
        <f t="shared" si="137"/>
        <v>0.62767861354204335</v>
      </c>
    </row>
    <row r="701" spans="1:72" x14ac:dyDescent="0.15">
      <c r="A701" s="16">
        <v>15769</v>
      </c>
      <c r="B701" s="17">
        <v>201506</v>
      </c>
      <c r="C701" s="3">
        <v>0</v>
      </c>
      <c r="D701" s="23">
        <v>1.9826964671953995E-3</v>
      </c>
      <c r="E701" s="18">
        <v>3.416727741339682E-4</v>
      </c>
      <c r="F701" s="24">
        <v>8</v>
      </c>
      <c r="G701" s="24">
        <v>2</v>
      </c>
      <c r="H701" s="20">
        <v>3.3769494889740459E-4</v>
      </c>
      <c r="I701" s="20">
        <v>-3.6005229581748122E-4</v>
      </c>
      <c r="J701" s="24">
        <v>3</v>
      </c>
      <c r="K701" s="24">
        <v>1</v>
      </c>
      <c r="L701" s="20">
        <v>6.303466906798505E-4</v>
      </c>
      <c r="M701" s="20">
        <v>-3.6023054755041084E-4</v>
      </c>
      <c r="N701" s="19">
        <v>1.1117999999999999</v>
      </c>
      <c r="O701" s="19">
        <v>1.0019826964671954</v>
      </c>
      <c r="P701" s="25">
        <v>42083</v>
      </c>
      <c r="Q701" s="20">
        <v>-3.6023054755041084E-4</v>
      </c>
      <c r="R701" s="25">
        <v>42075</v>
      </c>
      <c r="S701" s="25">
        <f>IF(ISNUMBER(R701),VLOOKUP(B701,Index!$B$3:$AB$18,27,FALSE),"")</f>
        <v>42073</v>
      </c>
      <c r="T701" s="25">
        <f>IF(ISNUMBER($R701),VLOOKUP($B701,Index!$B$21:$AB$36,27,FALSE),"")</f>
        <v>42075</v>
      </c>
      <c r="U701" s="25">
        <f>IF(ISNUMBER($R701),VLOOKUP($B701,Index!$B$39:$AB$54,27,FALSE),"")</f>
        <v>42075</v>
      </c>
      <c r="W701" s="18">
        <v>5.9480894015861985E-2</v>
      </c>
      <c r="X701" s="19">
        <v>0.8</v>
      </c>
      <c r="Y701" s="18">
        <v>6.4827850843896251E-3</v>
      </c>
      <c r="Z701" s="19">
        <f t="shared" si="138"/>
        <v>2</v>
      </c>
      <c r="AA701" s="21">
        <v>5.5039653929347567</v>
      </c>
      <c r="AB701" s="28"/>
      <c r="AC701" s="18">
        <v>3.5379767529262062E-3</v>
      </c>
      <c r="AD701" s="19">
        <v>0.64000000000000012</v>
      </c>
      <c r="AE701" s="18">
        <v>4.2026502450384596E-5</v>
      </c>
      <c r="AF701" s="19">
        <f t="shared" si="139"/>
        <v>4</v>
      </c>
      <c r="AG701" s="21">
        <v>30.29363504662345</v>
      </c>
      <c r="AH701" s="28"/>
      <c r="AK701" t="str">
        <f t="shared" si="146"/>
        <v/>
      </c>
      <c r="AL701" t="str">
        <f t="shared" si="146"/>
        <v/>
      </c>
      <c r="AM701" t="str">
        <f t="shared" si="146"/>
        <v/>
      </c>
      <c r="AN701" t="str">
        <f t="shared" si="146"/>
        <v/>
      </c>
      <c r="AO701" t="str">
        <f t="shared" si="146"/>
        <v/>
      </c>
      <c r="AP701" t="str">
        <f t="shared" si="146"/>
        <v/>
      </c>
      <c r="AQ701" t="str">
        <f t="shared" si="146"/>
        <v/>
      </c>
      <c r="AR701" t="str">
        <f t="shared" si="146"/>
        <v/>
      </c>
      <c r="AS701" t="str">
        <f t="shared" si="146"/>
        <v/>
      </c>
      <c r="AT701" t="str">
        <f t="shared" si="146"/>
        <v/>
      </c>
      <c r="AU701" t="str">
        <f t="shared" si="146"/>
        <v/>
      </c>
      <c r="AV701" t="str">
        <f t="shared" si="146"/>
        <v/>
      </c>
      <c r="AW701">
        <f t="shared" si="146"/>
        <v>5.5039653929347567</v>
      </c>
      <c r="AX701" t="str">
        <f t="shared" si="146"/>
        <v/>
      </c>
      <c r="AZ701" s="46">
        <f>IF(ISNUMBER(VLOOKUP($B701,Stats!$A$2:$AA$19,2,FALSE))=FALSE,"",IF(ISNUMBER(W701),(W701-VLOOKUP($B701,Stats!$A$2:$AA$19,2,FALSE))/VLOOKUP($B701,Stats!$A$2:$AA$19,16,FALSE),""))</f>
        <v>-1.4889863494029532</v>
      </c>
      <c r="BA701" s="46">
        <f>IF(ISNUMBER(VLOOKUP($B701,Stats!$A$2:$AA$19,2,FALSE))=FALSE,"",IF(ISNUMBER(X701),(X701-VLOOKUP($B701,Stats!$A$2:$AA$19,3,FALSE))/VLOOKUP($B701,Stats!$A$2:$AA$19,17,FALSE),""))</f>
        <v>-3.4963065069354378E-2</v>
      </c>
      <c r="BB701" s="46"/>
      <c r="BC701" s="46"/>
      <c r="BD701" s="44">
        <f t="shared" si="135"/>
        <v>-0.76197470723615379</v>
      </c>
      <c r="BE701" s="46">
        <f>IF(ISNUMBER(VLOOKUP($B701,Stats!$A$2:$AA$19,2,FALSE))=FALSE,"",IF(ISNUMBER(Y701),(Y701-VLOOKUP($B701,Stats!$A$2:$AA$19,5,FALSE))/VLOOKUP($B701,Stats!$A$2:$AA$19,19,FALSE),""))</f>
        <v>-1.4494136104565742</v>
      </c>
      <c r="BF701" s="46"/>
      <c r="BG701" s="46"/>
      <c r="BH701" s="46">
        <f>IF(ISNUMBER(VLOOKUP($B701,Stats!$A$2:$AA$19,2,FALSE))=FALSE,"",IF(ISNUMBER(Z701),(Z701-VLOOKUP($B701,Stats!$A$2:$AA$19,8,FALSE))/VLOOKUP($B701,Stats!$A$2:$AA$19,22,FALSE),""))</f>
        <v>-0.44132796508511463</v>
      </c>
      <c r="BI701" s="46" t="str">
        <f>IF(ISNUMBER(VLOOKUP($B701,Stats!$A$2:$AA$19,2,FALSE))=FALSE,"",IF(ISNUMBER(#REF!),(#REF!-VLOOKUP($B701,Stats!$A$2:$AA$19,9,FALSE))/VLOOKUP($B701,Stats!$A$2:$AA$19,23,FALSE),""))</f>
        <v/>
      </c>
      <c r="BJ701" s="46" t="str">
        <f>IF(ISNUMBER(VLOOKUP($B701,Stats!$A$2:$AA$19,2,FALSE))=FALSE,"",IF(ISNUMBER(#REF!),(#REF!-VLOOKUP($B701,Stats!$A$2:$AA$19,10,FALSE))/VLOOKUP($B701,Stats!$A$2:$AA$19,24,FALSE),""))</f>
        <v/>
      </c>
      <c r="BK701" s="44">
        <f t="shared" si="140"/>
        <v>0.88219113779406755</v>
      </c>
      <c r="BL701" s="46" t="str">
        <f>IF(ISNUMBER(VLOOKUP($B701,Stats!$A$2:$AA$19,2,FALSE))=FALSE,"",IF(ISNUMBER(#REF!),(#REF!-VLOOKUP($B701,Stats!$A$2:$AA$19,11,FALSE))/VLOOKUP($B701,Stats!$A$2:$AA$19,25,FALSE),""))</f>
        <v/>
      </c>
      <c r="BM701" s="46">
        <f>IF(ISNUMBER(VLOOKUP($B701,Stats!$A$2:$AA$19,2,FALSE))=FALSE,"",IF(ISNUMBER(AA701),(AA701-VLOOKUP($B701,Stats!$A$2:$AA$19,12,FALSE))/VLOOKUP($B701,Stats!$A$2:$AA$19,26,FALSE),""))</f>
        <v>-0.24505812853675413</v>
      </c>
      <c r="BN701" s="46" t="str">
        <f>IF(ISNUMBER(VLOOKUP($B701,Stats!$A$2:$AA$19,2,FALSE))=FALSE,"",IF(ISNUMBER(#REF!),(#REF!-VLOOKUP($B701,Stats!$A$2:$AA$19,13,FALSE))/VLOOKUP($B701,Stats!$A$2:$AA$19,27,FALSE),""))</f>
        <v/>
      </c>
      <c r="BO701" s="46" t="str">
        <f>IF(ISNUMBER(VLOOKUP($B701,Stats!$A$2:$AA$19,2,FALSE))=FALSE,"",IF(ISNUMBER(#REF!),(#REF!-VLOOKUP($B701,Stats!$A$2:$AA$19,14,FALSE))/VLOOKUP($B701,Stats!$A$2:$AB$19,28,FALSE),""))</f>
        <v/>
      </c>
      <c r="BP701" s="46"/>
      <c r="BQ701" s="46">
        <f>IF(ISNUMBER(VLOOKUP($B701,Stats!$A$2:$AA$19,2,FALSE))=FALSE,"",IF(ISNUMBER(BM701),BM701,(VLOOKUP($B701,Stats!$A$2:$AT$19,46,FALSE)-VLOOKUP($B701,Stats!$A$2:$AA$19,12,FALSE))/VLOOKUP($B701,Stats!$A$2:$AA$19,26,FALSE)))</f>
        <v>-0.24505812853675413</v>
      </c>
      <c r="BR701" s="51">
        <f t="shared" si="141"/>
        <v>-0.24505812853675413</v>
      </c>
      <c r="BS701" s="32" t="str">
        <f t="shared" si="136"/>
        <v>15769_201506</v>
      </c>
      <c r="BT701" s="53">
        <f t="shared" si="137"/>
        <v>0.32790811552185894</v>
      </c>
    </row>
    <row r="702" spans="1:72" x14ac:dyDescent="0.15">
      <c r="A702" s="16">
        <v>15769</v>
      </c>
      <c r="B702" s="17">
        <v>201507</v>
      </c>
      <c r="C702" s="3">
        <v>0</v>
      </c>
      <c r="D702" s="23">
        <v>1.1692750494693982E-3</v>
      </c>
      <c r="E702" s="18">
        <v>3.4583260984070286E-4</v>
      </c>
      <c r="F702" s="24">
        <v>4</v>
      </c>
      <c r="G702" s="24">
        <v>1</v>
      </c>
      <c r="H702" s="20">
        <v>3.8212957905631173E-4</v>
      </c>
      <c r="I702" s="20">
        <v>-3.5955056179770573E-4</v>
      </c>
      <c r="J702" s="24">
        <v>2</v>
      </c>
      <c r="K702" s="24">
        <v>1</v>
      </c>
      <c r="L702" s="20">
        <v>5.3932584269666961E-4</v>
      </c>
      <c r="M702" s="20">
        <v>-3.5955056179770573E-4</v>
      </c>
      <c r="N702" s="19">
        <v>1.1131</v>
      </c>
      <c r="O702" s="19">
        <v>1.000899199712256</v>
      </c>
      <c r="P702" s="25">
        <v>42090</v>
      </c>
      <c r="Q702" s="20">
        <v>-3.5955056179770573E-4</v>
      </c>
      <c r="R702" s="25">
        <v>42088</v>
      </c>
      <c r="S702" s="25">
        <f>IF(ISNUMBER(R702),VLOOKUP(B702,Index!$B$3:$AB$18,27,FALSE),"")</f>
        <v>42088</v>
      </c>
      <c r="T702" s="25">
        <f>IF(ISNUMBER($R702),VLOOKUP($B702,Index!$B$21:$AB$36,27,FALSE),"")</f>
        <v>42089</v>
      </c>
      <c r="U702" s="25">
        <f>IF(ISNUMBER($R702),VLOOKUP($B702,Index!$B$39:$AB$54,27,FALSE),"")</f>
        <v>42089</v>
      </c>
      <c r="W702" s="18">
        <v>8.418780356179667E-2</v>
      </c>
      <c r="X702" s="19">
        <v>0.8</v>
      </c>
      <c r="Y702" s="18">
        <v>6.5617124175418916E-3</v>
      </c>
      <c r="Z702" s="19">
        <f t="shared" si="138"/>
        <v>0</v>
      </c>
      <c r="AA702" s="21">
        <v>3.2520462313371894</v>
      </c>
      <c r="AB702" s="28"/>
      <c r="AC702" s="18">
        <v>7.087586268559664E-3</v>
      </c>
      <c r="AD702" s="19">
        <v>0.64000000000000012</v>
      </c>
      <c r="AE702" s="18">
        <v>4.3056069850523453E-5</v>
      </c>
      <c r="AF702" s="19">
        <f t="shared" si="139"/>
        <v>0</v>
      </c>
      <c r="AG702" s="21">
        <v>10.575804690754417</v>
      </c>
      <c r="AH702" s="28"/>
      <c r="AK702" t="str">
        <f t="shared" si="146"/>
        <v/>
      </c>
      <c r="AL702" t="str">
        <f t="shared" si="146"/>
        <v/>
      </c>
      <c r="AM702" t="str">
        <f t="shared" si="146"/>
        <v/>
      </c>
      <c r="AN702" t="str">
        <f t="shared" si="146"/>
        <v/>
      </c>
      <c r="AO702" t="str">
        <f t="shared" si="146"/>
        <v/>
      </c>
      <c r="AP702" t="str">
        <f t="shared" si="146"/>
        <v/>
      </c>
      <c r="AQ702" t="str">
        <f t="shared" si="146"/>
        <v/>
      </c>
      <c r="AR702" t="str">
        <f t="shared" si="146"/>
        <v/>
      </c>
      <c r="AS702" t="str">
        <f t="shared" si="146"/>
        <v/>
      </c>
      <c r="AT702" t="str">
        <f t="shared" si="146"/>
        <v/>
      </c>
      <c r="AU702" t="str">
        <f t="shared" si="146"/>
        <v/>
      </c>
      <c r="AV702" t="str">
        <f t="shared" si="146"/>
        <v/>
      </c>
      <c r="AW702" t="str">
        <f t="shared" si="146"/>
        <v/>
      </c>
      <c r="AX702">
        <f t="shared" si="146"/>
        <v>3.2520462313371894</v>
      </c>
      <c r="AZ702" s="46">
        <f>IF(ISNUMBER(VLOOKUP($B702,Stats!$A$2:$AA$19,2,FALSE))=FALSE,"",IF(ISNUMBER(W702),(W702-VLOOKUP($B702,Stats!$A$2:$AA$19,2,FALSE))/VLOOKUP($B702,Stats!$A$2:$AA$19,16,FALSE),""))</f>
        <v>-0.62646146894903088</v>
      </c>
      <c r="BA702" s="46">
        <f>IF(ISNUMBER(VLOOKUP($B702,Stats!$A$2:$AA$19,2,FALSE))=FALSE,"",IF(ISNUMBER(X702),(X702-VLOOKUP($B702,Stats!$A$2:$AA$19,3,FALSE))/VLOOKUP($B702,Stats!$A$2:$AA$19,17,FALSE),""))</f>
        <v>0.61985383420575335</v>
      </c>
      <c r="BB702" s="46"/>
      <c r="BC702" s="46"/>
      <c r="BD702" s="44">
        <f t="shared" si="135"/>
        <v>-3.303817371638762E-3</v>
      </c>
      <c r="BE702" s="46">
        <f>IF(ISNUMBER(VLOOKUP($B702,Stats!$A$2:$AA$19,2,FALSE))=FALSE,"",IF(ISNUMBER(Y702),(Y702-VLOOKUP($B702,Stats!$A$2:$AA$19,5,FALSE))/VLOOKUP($B702,Stats!$A$2:$AA$19,19,FALSE),""))</f>
        <v>-1.198893516730239</v>
      </c>
      <c r="BF702" s="46"/>
      <c r="BG702" s="46"/>
      <c r="BH702" s="46">
        <f>IF(ISNUMBER(VLOOKUP($B702,Stats!$A$2:$AA$19,2,FALSE))=FALSE,"",IF(ISNUMBER(Z702),(Z702-VLOOKUP($B702,Stats!$A$2:$AA$19,8,FALSE))/VLOOKUP($B702,Stats!$A$2:$AA$19,22,FALSE),""))</f>
        <v>-1.8934091891845408</v>
      </c>
      <c r="BI702" s="46" t="str">
        <f>IF(ISNUMBER(VLOOKUP($B702,Stats!$A$2:$AA$19,2,FALSE))=FALSE,"",IF(ISNUMBER(#REF!),(#REF!-VLOOKUP($B702,Stats!$A$2:$AA$19,9,FALSE))/VLOOKUP($B702,Stats!$A$2:$AA$19,23,FALSE),""))</f>
        <v/>
      </c>
      <c r="BJ702" s="46" t="str">
        <f>IF(ISNUMBER(VLOOKUP($B702,Stats!$A$2:$AA$19,2,FALSE))=FALSE,"",IF(ISNUMBER(#REF!),(#REF!-VLOOKUP($B702,Stats!$A$2:$AA$19,10,FALSE))/VLOOKUP($B702,Stats!$A$2:$AA$19,24,FALSE),""))</f>
        <v/>
      </c>
      <c r="BK702" s="44">
        <f t="shared" si="140"/>
        <v>0.27120270495580512</v>
      </c>
      <c r="BL702" s="46" t="str">
        <f>IF(ISNUMBER(VLOOKUP($B702,Stats!$A$2:$AA$19,2,FALSE))=FALSE,"",IF(ISNUMBER(#REF!),(#REF!-VLOOKUP($B702,Stats!$A$2:$AA$19,11,FALSE))/VLOOKUP($B702,Stats!$A$2:$AA$19,25,FALSE),""))</f>
        <v/>
      </c>
      <c r="BM702" s="46">
        <f>IF(ISNUMBER(VLOOKUP($B702,Stats!$A$2:$AA$19,2,FALSE))=FALSE,"",IF(ISNUMBER(AA702),(AA702-VLOOKUP($B702,Stats!$A$2:$AA$19,12,FALSE))/VLOOKUP($B702,Stats!$A$2:$AA$19,26,FALSE),""))</f>
        <v>-0.17318796476160511</v>
      </c>
      <c r="BN702" s="46" t="str">
        <f>IF(ISNUMBER(VLOOKUP($B702,Stats!$A$2:$AA$19,2,FALSE))=FALSE,"",IF(ISNUMBER(#REF!),(#REF!-VLOOKUP($B702,Stats!$A$2:$AA$19,13,FALSE))/VLOOKUP($B702,Stats!$A$2:$AA$19,27,FALSE),""))</f>
        <v/>
      </c>
      <c r="BO702" s="46" t="str">
        <f>IF(ISNUMBER(VLOOKUP($B702,Stats!$A$2:$AA$19,2,FALSE))=FALSE,"",IF(ISNUMBER(#REF!),(#REF!-VLOOKUP($B702,Stats!$A$2:$AA$19,14,FALSE))/VLOOKUP($B702,Stats!$A$2:$AB$19,28,FALSE),""))</f>
        <v/>
      </c>
      <c r="BP702" s="46"/>
      <c r="BQ702" s="46">
        <f>IF(ISNUMBER(VLOOKUP($B702,Stats!$A$2:$AA$19,2,FALSE))=FALSE,"",IF(ISNUMBER(BM702),BM702,(VLOOKUP($B702,Stats!$A$2:$AT$19,46,FALSE)-VLOOKUP($B702,Stats!$A$2:$AA$19,12,FALSE))/VLOOKUP($B702,Stats!$A$2:$AA$19,26,FALSE)))</f>
        <v>-0.17318796476160511</v>
      </c>
      <c r="BR702" s="51">
        <f t="shared" si="141"/>
        <v>-0.17318796476160511</v>
      </c>
      <c r="BS702" s="32" t="str">
        <f t="shared" si="136"/>
        <v>15769_201507</v>
      </c>
      <c r="BT702" s="53">
        <f t="shared" si="137"/>
        <v>0.12742326654683428</v>
      </c>
    </row>
    <row r="703" spans="1:72" x14ac:dyDescent="0.15">
      <c r="S703" t="str">
        <f>IF(ISNUMBER(R703),VLOOKUP(B703,Index!$B$3:$AB$18,27,FALSE),"")</f>
        <v/>
      </c>
      <c r="T703" t="str">
        <f>IF(ISNUMBER($R703),VLOOKUP($B703,Index!$B$21:$AB$36,27,FALSE),"")</f>
        <v/>
      </c>
      <c r="U703" t="str">
        <f>IF(ISNUMBER($R703),VLOOKUP($B703,Index!$B$39:$AB$54,27,FALSE),"")</f>
        <v/>
      </c>
      <c r="Z703" t="str">
        <f t="shared" si="138"/>
        <v/>
      </c>
      <c r="AA703" t="s">
        <v>25</v>
      </c>
      <c r="AF703" t="str">
        <f t="shared" si="139"/>
        <v/>
      </c>
      <c r="AG703" t="s">
        <v>25</v>
      </c>
      <c r="AK703" t="str">
        <f t="shared" ref="AK703:AX712" si="147">IF($B703=AK$2,$AA703,"")</f>
        <v/>
      </c>
      <c r="AL703" t="str">
        <f t="shared" si="147"/>
        <v/>
      </c>
      <c r="AM703" t="str">
        <f t="shared" si="147"/>
        <v/>
      </c>
      <c r="AN703" t="str">
        <f t="shared" si="147"/>
        <v/>
      </c>
      <c r="AO703" t="str">
        <f t="shared" si="147"/>
        <v/>
      </c>
      <c r="AP703" t="str">
        <f t="shared" si="147"/>
        <v/>
      </c>
      <c r="AQ703" t="str">
        <f t="shared" si="147"/>
        <v/>
      </c>
      <c r="AR703" t="str">
        <f t="shared" si="147"/>
        <v/>
      </c>
      <c r="AS703" t="str">
        <f t="shared" si="147"/>
        <v/>
      </c>
      <c r="AT703" t="str">
        <f t="shared" si="147"/>
        <v/>
      </c>
      <c r="AU703" t="str">
        <f t="shared" si="147"/>
        <v/>
      </c>
      <c r="AV703" t="str">
        <f t="shared" si="147"/>
        <v/>
      </c>
      <c r="AW703" t="str">
        <f t="shared" si="147"/>
        <v/>
      </c>
      <c r="AX703" t="str">
        <f t="shared" si="147"/>
        <v/>
      </c>
      <c r="AZ703" s="46" t="str">
        <f>IF(ISNUMBER(VLOOKUP($B703,Stats!$A$2:$AA$19,2,FALSE))=FALSE,"",IF(ISNUMBER(W703),(W703-VLOOKUP($B703,Stats!$A$2:$AA$19,2,FALSE))/VLOOKUP($B703,Stats!$A$2:$AA$19,16,FALSE),""))</f>
        <v/>
      </c>
      <c r="BA703" s="46" t="str">
        <f>IF(ISNUMBER(VLOOKUP($B703,Stats!$A$2:$AA$19,2,FALSE))=FALSE,"",IF(ISNUMBER(X703),(X703-VLOOKUP($B703,Stats!$A$2:$AA$19,3,FALSE))/VLOOKUP($B703,Stats!$A$2:$AA$19,17,FALSE),""))</f>
        <v/>
      </c>
      <c r="BB703" s="46"/>
      <c r="BC703" s="46"/>
      <c r="BD703" s="44" t="str">
        <f t="shared" si="135"/>
        <v/>
      </c>
      <c r="BE703" s="46" t="str">
        <f>IF(ISNUMBER(VLOOKUP($B703,Stats!$A$2:$AA$19,2,FALSE))=FALSE,"",IF(ISNUMBER(Y703),(Y703-VLOOKUP($B703,Stats!$A$2:$AA$19,5,FALSE))/VLOOKUP($B703,Stats!$A$2:$AA$19,19,FALSE),""))</f>
        <v/>
      </c>
      <c r="BF703" s="46"/>
      <c r="BG703" s="46"/>
      <c r="BH703" s="46" t="str">
        <f>IF(ISNUMBER(VLOOKUP($B703,Stats!$A$2:$AA$19,2,FALSE))=FALSE,"",IF(ISNUMBER(Z703),(Z703-VLOOKUP($B703,Stats!$A$2:$AA$19,8,FALSE))/VLOOKUP($B703,Stats!$A$2:$AA$19,22,FALSE),""))</f>
        <v/>
      </c>
      <c r="BI703" s="46" t="str">
        <f>IF(ISNUMBER(VLOOKUP($B703,Stats!$A$2:$AA$19,2,FALSE))=FALSE,"",IF(ISNUMBER(#REF!),(#REF!-VLOOKUP($B703,Stats!$A$2:$AA$19,9,FALSE))/VLOOKUP($B703,Stats!$A$2:$AA$19,23,FALSE),""))</f>
        <v/>
      </c>
      <c r="BJ703" s="46" t="str">
        <f>IF(ISNUMBER(VLOOKUP($B703,Stats!$A$2:$AA$19,2,FALSE))=FALSE,"",IF(ISNUMBER(#REF!),(#REF!-VLOOKUP($B703,Stats!$A$2:$AA$19,10,FALSE))/VLOOKUP($B703,Stats!$A$2:$AA$19,24,FALSE),""))</f>
        <v/>
      </c>
      <c r="BK703" s="44" t="str">
        <f t="shared" si="140"/>
        <v/>
      </c>
      <c r="BL703" s="46" t="str">
        <f>IF(ISNUMBER(VLOOKUP($B703,Stats!$A$2:$AA$19,2,FALSE))=FALSE,"",IF(ISNUMBER(#REF!),(#REF!-VLOOKUP($B703,Stats!$A$2:$AA$19,11,FALSE))/VLOOKUP($B703,Stats!$A$2:$AA$19,25,FALSE),""))</f>
        <v/>
      </c>
      <c r="BM703" s="46" t="str">
        <f>IF(ISNUMBER(VLOOKUP($B703,Stats!$A$2:$AA$19,2,FALSE))=FALSE,"",IF(ISNUMBER(AA703),(AA703-VLOOKUP($B703,Stats!$A$2:$AA$19,12,FALSE))/VLOOKUP($B703,Stats!$A$2:$AA$19,26,FALSE),""))</f>
        <v/>
      </c>
      <c r="BN703" s="46" t="str">
        <f>IF(ISNUMBER(VLOOKUP($B703,Stats!$A$2:$AA$19,2,FALSE))=FALSE,"",IF(ISNUMBER(#REF!),(#REF!-VLOOKUP($B703,Stats!$A$2:$AA$19,13,FALSE))/VLOOKUP($B703,Stats!$A$2:$AA$19,27,FALSE),""))</f>
        <v/>
      </c>
      <c r="BO703" s="46" t="str">
        <f>IF(ISNUMBER(VLOOKUP($B703,Stats!$A$2:$AA$19,2,FALSE))=FALSE,"",IF(ISNUMBER(#REF!),(#REF!-VLOOKUP($B703,Stats!$A$2:$AA$19,14,FALSE))/VLOOKUP($B703,Stats!$A$2:$AB$19,28,FALSE),""))</f>
        <v/>
      </c>
      <c r="BP703" s="46"/>
      <c r="BQ703" s="46" t="str">
        <f>IF(ISNUMBER(VLOOKUP($B703,Stats!$A$2:$AA$19,2,FALSE))=FALSE,"",IF(ISNUMBER(BM703),BM703,(VLOOKUP($B703,Stats!$A$2:$AT$19,46,FALSE)-VLOOKUP($B703,Stats!$A$2:$AA$19,12,FALSE))/VLOOKUP($B703,Stats!$A$2:$AA$19,26,FALSE)))</f>
        <v/>
      </c>
      <c r="BR703" s="51" t="str">
        <f t="shared" si="141"/>
        <v/>
      </c>
      <c r="BS703" s="32" t="str">
        <f t="shared" si="136"/>
        <v/>
      </c>
      <c r="BT703" s="53" t="str">
        <f t="shared" si="137"/>
        <v/>
      </c>
    </row>
    <row r="704" spans="1:72" ht="40.5" x14ac:dyDescent="0.15">
      <c r="A704" s="1" t="s">
        <v>29</v>
      </c>
      <c r="B704" s="1" t="s">
        <v>0</v>
      </c>
      <c r="C704" s="3"/>
      <c r="D704" s="4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 t="s">
        <v>15</v>
      </c>
      <c r="J704" s="1" t="s">
        <v>16</v>
      </c>
      <c r="K704" s="1" t="s">
        <v>17</v>
      </c>
      <c r="L704" s="1" t="s">
        <v>18</v>
      </c>
      <c r="M704" s="1" t="s">
        <v>19</v>
      </c>
      <c r="N704" s="1" t="s">
        <v>20</v>
      </c>
      <c r="O704" s="1" t="s">
        <v>21</v>
      </c>
      <c r="P704" s="1" t="s">
        <v>22</v>
      </c>
      <c r="Q704" s="1" t="s">
        <v>23</v>
      </c>
      <c r="R704" s="1" t="s">
        <v>24</v>
      </c>
      <c r="S704" s="1" t="str">
        <f>IF(ISNUMBER(R704),VLOOKUP(B704,Index!$B$3:$AB$18,27,FALSE),"")</f>
        <v/>
      </c>
      <c r="T704" s="1" t="str">
        <f>IF(ISNUMBER($R704),VLOOKUP($B704,Index!$B$21:$AB$36,27,FALSE),"")</f>
        <v/>
      </c>
      <c r="U704" s="1" t="str">
        <f>IF(ISNUMBER($R704),VLOOKUP($B704,Index!$B$39:$AB$54,27,FALSE),"")</f>
        <v/>
      </c>
      <c r="W704" s="1" t="s">
        <v>1</v>
      </c>
      <c r="X704" s="1" t="s">
        <v>2</v>
      </c>
      <c r="Y704" s="1" t="s">
        <v>4</v>
      </c>
      <c r="Z704" s="1" t="str">
        <f t="shared" si="138"/>
        <v/>
      </c>
      <c r="AA704" s="1" t="s">
        <v>8</v>
      </c>
      <c r="AB704" s="27"/>
      <c r="AC704" s="1" t="s">
        <v>33</v>
      </c>
      <c r="AD704" s="1" t="s">
        <v>35</v>
      </c>
      <c r="AE704" s="1" t="s">
        <v>37</v>
      </c>
      <c r="AF704" s="1" t="str">
        <f t="shared" si="139"/>
        <v/>
      </c>
      <c r="AG704" s="1" t="s">
        <v>38</v>
      </c>
      <c r="AH704" s="27"/>
      <c r="AK704" t="str">
        <f t="shared" si="147"/>
        <v/>
      </c>
      <c r="AL704" t="str">
        <f t="shared" si="147"/>
        <v/>
      </c>
      <c r="AM704" t="str">
        <f t="shared" si="147"/>
        <v/>
      </c>
      <c r="AN704" t="str">
        <f t="shared" si="147"/>
        <v/>
      </c>
      <c r="AO704" t="str">
        <f t="shared" si="147"/>
        <v/>
      </c>
      <c r="AP704" t="str">
        <f t="shared" si="147"/>
        <v/>
      </c>
      <c r="AQ704" t="str">
        <f t="shared" si="147"/>
        <v/>
      </c>
      <c r="AR704" t="str">
        <f t="shared" si="147"/>
        <v/>
      </c>
      <c r="AS704" t="str">
        <f t="shared" si="147"/>
        <v/>
      </c>
      <c r="AT704" t="str">
        <f t="shared" si="147"/>
        <v/>
      </c>
      <c r="AU704" t="str">
        <f t="shared" si="147"/>
        <v/>
      </c>
      <c r="AV704" t="str">
        <f t="shared" si="147"/>
        <v/>
      </c>
      <c r="AW704" t="str">
        <f t="shared" si="147"/>
        <v/>
      </c>
      <c r="AX704" t="str">
        <f t="shared" si="147"/>
        <v/>
      </c>
      <c r="AZ704" s="46" t="str">
        <f>IF(ISNUMBER(VLOOKUP($B704,Stats!$A$2:$AA$19,2,FALSE))=FALSE,"",IF(ISNUMBER(W704),(W704-VLOOKUP($B704,Stats!$A$2:$AA$19,2,FALSE))/VLOOKUP($B704,Stats!$A$2:$AA$19,16,FALSE),""))</f>
        <v/>
      </c>
      <c r="BA704" s="46" t="str">
        <f>IF(ISNUMBER(VLOOKUP($B704,Stats!$A$2:$AA$19,2,FALSE))=FALSE,"",IF(ISNUMBER(X704),(X704-VLOOKUP($B704,Stats!$A$2:$AA$19,3,FALSE))/VLOOKUP($B704,Stats!$A$2:$AA$19,17,FALSE),""))</f>
        <v/>
      </c>
      <c r="BB704" s="46"/>
      <c r="BC704" s="46"/>
      <c r="BD704" s="44" t="str">
        <f t="shared" si="135"/>
        <v/>
      </c>
      <c r="BE704" s="46" t="str">
        <f>IF(ISNUMBER(VLOOKUP($B704,Stats!$A$2:$AA$19,2,FALSE))=FALSE,"",IF(ISNUMBER(Y704),(Y704-VLOOKUP($B704,Stats!$A$2:$AA$19,5,FALSE))/VLOOKUP($B704,Stats!$A$2:$AA$19,19,FALSE),""))</f>
        <v/>
      </c>
      <c r="BF704" s="46"/>
      <c r="BG704" s="46"/>
      <c r="BH704" s="46" t="str">
        <f>IF(ISNUMBER(VLOOKUP($B704,Stats!$A$2:$AA$19,2,FALSE))=FALSE,"",IF(ISNUMBER(Z704),(Z704-VLOOKUP($B704,Stats!$A$2:$AA$19,8,FALSE))/VLOOKUP($B704,Stats!$A$2:$AA$19,22,FALSE),""))</f>
        <v/>
      </c>
      <c r="BI704" s="46" t="str">
        <f>IF(ISNUMBER(VLOOKUP($B704,Stats!$A$2:$AA$19,2,FALSE))=FALSE,"",IF(ISNUMBER(#REF!),(#REF!-VLOOKUP($B704,Stats!$A$2:$AA$19,9,FALSE))/VLOOKUP($B704,Stats!$A$2:$AA$19,23,FALSE),""))</f>
        <v/>
      </c>
      <c r="BJ704" s="46" t="str">
        <f>IF(ISNUMBER(VLOOKUP($B704,Stats!$A$2:$AA$19,2,FALSE))=FALSE,"",IF(ISNUMBER(#REF!),(#REF!-VLOOKUP($B704,Stats!$A$2:$AA$19,10,FALSE))/VLOOKUP($B704,Stats!$A$2:$AA$19,24,FALSE),""))</f>
        <v/>
      </c>
      <c r="BK704" s="44" t="str">
        <f t="shared" si="140"/>
        <v/>
      </c>
      <c r="BL704" s="46" t="str">
        <f>IF(ISNUMBER(VLOOKUP($B704,Stats!$A$2:$AA$19,2,FALSE))=FALSE,"",IF(ISNUMBER(#REF!),(#REF!-VLOOKUP($B704,Stats!$A$2:$AA$19,11,FALSE))/VLOOKUP($B704,Stats!$A$2:$AA$19,25,FALSE),""))</f>
        <v/>
      </c>
      <c r="BM704" s="46" t="str">
        <f>IF(ISNUMBER(VLOOKUP($B704,Stats!$A$2:$AA$19,2,FALSE))=FALSE,"",IF(ISNUMBER(AA704),(AA704-VLOOKUP($B704,Stats!$A$2:$AA$19,12,FALSE))/VLOOKUP($B704,Stats!$A$2:$AA$19,26,FALSE),""))</f>
        <v/>
      </c>
      <c r="BN704" s="46" t="str">
        <f>IF(ISNUMBER(VLOOKUP($B704,Stats!$A$2:$AA$19,2,FALSE))=FALSE,"",IF(ISNUMBER(#REF!),(#REF!-VLOOKUP($B704,Stats!$A$2:$AA$19,13,FALSE))/VLOOKUP($B704,Stats!$A$2:$AA$19,27,FALSE),""))</f>
        <v/>
      </c>
      <c r="BO704" s="46" t="str">
        <f>IF(ISNUMBER(VLOOKUP($B704,Stats!$A$2:$AA$19,2,FALSE))=FALSE,"",IF(ISNUMBER(#REF!),(#REF!-VLOOKUP($B704,Stats!$A$2:$AA$19,14,FALSE))/VLOOKUP($B704,Stats!$A$2:$AB$19,28,FALSE),""))</f>
        <v/>
      </c>
      <c r="BP704" s="46"/>
      <c r="BQ704" s="46" t="str">
        <f>IF(ISNUMBER(VLOOKUP($B704,Stats!$A$2:$AA$19,2,FALSE))=FALSE,"",IF(ISNUMBER(BM704),BM704,(VLOOKUP($B704,Stats!$A$2:$AT$19,46,FALSE)-VLOOKUP($B704,Stats!$A$2:$AA$19,12,FALSE))/VLOOKUP($B704,Stats!$A$2:$AA$19,26,FALSE)))</f>
        <v/>
      </c>
      <c r="BR704" s="51" t="str">
        <f t="shared" si="141"/>
        <v/>
      </c>
      <c r="BS704" s="32" t="str">
        <f t="shared" si="136"/>
        <v/>
      </c>
      <c r="BT704" s="53" t="str">
        <f t="shared" si="137"/>
        <v/>
      </c>
    </row>
    <row r="705" spans="1:72" x14ac:dyDescent="0.15">
      <c r="A705" s="5">
        <v>16805</v>
      </c>
      <c r="B705" s="5" t="s">
        <v>30</v>
      </c>
      <c r="C705" s="3">
        <v>0</v>
      </c>
      <c r="D705" s="11">
        <v>0.11609246171967014</v>
      </c>
      <c r="E705" s="6">
        <v>1.8336979077921377E-2</v>
      </c>
      <c r="F705" s="12">
        <v>59</v>
      </c>
      <c r="G705" s="12">
        <v>56</v>
      </c>
      <c r="H705" s="13">
        <v>1.3900131305461732E-2</v>
      </c>
      <c r="I705" s="13">
        <v>-1.2339142652125299E-2</v>
      </c>
      <c r="J705" s="12">
        <v>7</v>
      </c>
      <c r="K705" s="12">
        <v>4</v>
      </c>
      <c r="L705" s="13">
        <v>6.3865546218487612E-2</v>
      </c>
      <c r="M705" s="13">
        <v>-6.317194856299635E-2</v>
      </c>
      <c r="N705" s="8">
        <v>1.5338000000000001</v>
      </c>
      <c r="O705" s="8">
        <v>1.1291224970553593</v>
      </c>
      <c r="P705" s="14">
        <v>42088</v>
      </c>
      <c r="Q705" s="13">
        <v>-0.1272310228657445</v>
      </c>
      <c r="R705" s="14">
        <v>41982</v>
      </c>
      <c r="S705" s="14">
        <f>IF(ISNUMBER(R705),VLOOKUP(B705,Index!$B$3:$AB$18,27,FALSE),"")</f>
        <v>42041</v>
      </c>
      <c r="T705" s="14">
        <f>IF(ISNUMBER($R705),VLOOKUP($B705,Index!$B$21:$AB$36,27,FALSE),"")</f>
        <v>41996</v>
      </c>
      <c r="U705" s="14">
        <f>IF(ISNUMBER($R705),VLOOKUP($B705,Index!$B$39:$AB$54,27,FALSE),"")</f>
        <v>42003</v>
      </c>
      <c r="W705" s="6">
        <v>0.24440518256772661</v>
      </c>
      <c r="X705" s="7">
        <v>0.5130434782608696</v>
      </c>
      <c r="Y705" s="6">
        <v>0.34791971575851444</v>
      </c>
      <c r="Z705" s="8" t="str">
        <f t="shared" si="138"/>
        <v/>
      </c>
      <c r="AA705" s="9">
        <v>0.91245404701471355</v>
      </c>
      <c r="AB705" s="28"/>
      <c r="AC705" s="6">
        <v>5.9733893265963775E-2</v>
      </c>
      <c r="AD705" s="7">
        <v>0.26321361058601139</v>
      </c>
      <c r="AE705" s="6">
        <v>0.12104812861348548</v>
      </c>
      <c r="AF705" s="8" t="str">
        <f t="shared" si="139"/>
        <v/>
      </c>
      <c r="AG705" s="9">
        <v>0.83257238791352906</v>
      </c>
      <c r="AH705" s="28"/>
      <c r="AK705" t="str">
        <f t="shared" si="147"/>
        <v/>
      </c>
      <c r="AL705" t="str">
        <f t="shared" si="147"/>
        <v/>
      </c>
      <c r="AM705" t="str">
        <f t="shared" si="147"/>
        <v/>
      </c>
      <c r="AN705" t="str">
        <f t="shared" si="147"/>
        <v/>
      </c>
      <c r="AO705" t="str">
        <f t="shared" si="147"/>
        <v/>
      </c>
      <c r="AP705" t="str">
        <f t="shared" si="147"/>
        <v/>
      </c>
      <c r="AQ705" t="str">
        <f t="shared" si="147"/>
        <v/>
      </c>
      <c r="AR705" t="str">
        <f t="shared" si="147"/>
        <v/>
      </c>
      <c r="AS705" t="str">
        <f t="shared" si="147"/>
        <v/>
      </c>
      <c r="AT705" t="str">
        <f t="shared" si="147"/>
        <v/>
      </c>
      <c r="AU705" t="str">
        <f t="shared" si="147"/>
        <v/>
      </c>
      <c r="AV705" t="str">
        <f t="shared" si="147"/>
        <v/>
      </c>
      <c r="AW705" t="str">
        <f t="shared" si="147"/>
        <v/>
      </c>
      <c r="AX705" t="str">
        <f t="shared" si="147"/>
        <v/>
      </c>
      <c r="AZ705" s="46" t="str">
        <f>IF(ISNUMBER(VLOOKUP($B705,Stats!$A$2:$AA$19,2,FALSE))=FALSE,"",IF(ISNUMBER(W705),(W705-VLOOKUP($B705,Stats!$A$2:$AA$19,2,FALSE))/VLOOKUP($B705,Stats!$A$2:$AA$19,16,FALSE),""))</f>
        <v/>
      </c>
      <c r="BA705" s="46" t="str">
        <f>IF(ISNUMBER(VLOOKUP($B705,Stats!$A$2:$AA$19,2,FALSE))=FALSE,"",IF(ISNUMBER(X705),(X705-VLOOKUP($B705,Stats!$A$2:$AA$19,3,FALSE))/VLOOKUP($B705,Stats!$A$2:$AA$19,17,FALSE),""))</f>
        <v/>
      </c>
      <c r="BB705" s="46"/>
      <c r="BC705" s="46"/>
      <c r="BD705" s="44" t="str">
        <f t="shared" si="135"/>
        <v/>
      </c>
      <c r="BE705" s="46" t="str">
        <f>IF(ISNUMBER(VLOOKUP($B705,Stats!$A$2:$AA$19,2,FALSE))=FALSE,"",IF(ISNUMBER(Y705),(Y705-VLOOKUP($B705,Stats!$A$2:$AA$19,5,FALSE))/VLOOKUP($B705,Stats!$A$2:$AA$19,19,FALSE),""))</f>
        <v/>
      </c>
      <c r="BF705" s="46"/>
      <c r="BG705" s="46"/>
      <c r="BH705" s="46" t="str">
        <f>IF(ISNUMBER(VLOOKUP($B705,Stats!$A$2:$AA$19,2,FALSE))=FALSE,"",IF(ISNUMBER(Z705),(Z705-VLOOKUP($B705,Stats!$A$2:$AA$19,8,FALSE))/VLOOKUP($B705,Stats!$A$2:$AA$19,22,FALSE),""))</f>
        <v/>
      </c>
      <c r="BI705" s="46" t="str">
        <f>IF(ISNUMBER(VLOOKUP($B705,Stats!$A$2:$AA$19,2,FALSE))=FALSE,"",IF(ISNUMBER(#REF!),(#REF!-VLOOKUP($B705,Stats!$A$2:$AA$19,9,FALSE))/VLOOKUP($B705,Stats!$A$2:$AA$19,23,FALSE),""))</f>
        <v/>
      </c>
      <c r="BJ705" s="46" t="str">
        <f>IF(ISNUMBER(VLOOKUP($B705,Stats!$A$2:$AA$19,2,FALSE))=FALSE,"",IF(ISNUMBER(#REF!),(#REF!-VLOOKUP($B705,Stats!$A$2:$AA$19,10,FALSE))/VLOOKUP($B705,Stats!$A$2:$AA$19,24,FALSE),""))</f>
        <v/>
      </c>
      <c r="BK705" s="44" t="str">
        <f t="shared" si="140"/>
        <v/>
      </c>
      <c r="BL705" s="46" t="str">
        <f>IF(ISNUMBER(VLOOKUP($B705,Stats!$A$2:$AA$19,2,FALSE))=FALSE,"",IF(ISNUMBER(#REF!),(#REF!-VLOOKUP($B705,Stats!$A$2:$AA$19,11,FALSE))/VLOOKUP($B705,Stats!$A$2:$AA$19,25,FALSE),""))</f>
        <v/>
      </c>
      <c r="BM705" s="46" t="str">
        <f>IF(ISNUMBER(VLOOKUP($B705,Stats!$A$2:$AA$19,2,FALSE))=FALSE,"",IF(ISNUMBER(AA705),(AA705-VLOOKUP($B705,Stats!$A$2:$AA$19,12,FALSE))/VLOOKUP($B705,Stats!$A$2:$AA$19,26,FALSE),""))</f>
        <v/>
      </c>
      <c r="BN705" s="46" t="str">
        <f>IF(ISNUMBER(VLOOKUP($B705,Stats!$A$2:$AA$19,2,FALSE))=FALSE,"",IF(ISNUMBER(#REF!),(#REF!-VLOOKUP($B705,Stats!$A$2:$AA$19,13,FALSE))/VLOOKUP($B705,Stats!$A$2:$AA$19,27,FALSE),""))</f>
        <v/>
      </c>
      <c r="BO705" s="46" t="str">
        <f>IF(ISNUMBER(VLOOKUP($B705,Stats!$A$2:$AA$19,2,FALSE))=FALSE,"",IF(ISNUMBER(#REF!),(#REF!-VLOOKUP($B705,Stats!$A$2:$AA$19,14,FALSE))/VLOOKUP($B705,Stats!$A$2:$AB$19,28,FALSE),""))</f>
        <v/>
      </c>
      <c r="BP705" s="46"/>
      <c r="BQ705" s="46" t="str">
        <f>IF(ISNUMBER(VLOOKUP($B705,Stats!$A$2:$AA$19,2,FALSE))=FALSE,"",IF(ISNUMBER(BM705),BM705,(VLOOKUP($B705,Stats!$A$2:$AT$19,46,FALSE)-VLOOKUP($B705,Stats!$A$2:$AA$19,12,FALSE))/VLOOKUP($B705,Stats!$A$2:$AA$19,26,FALSE)))</f>
        <v/>
      </c>
      <c r="BR705" s="51" t="str">
        <f t="shared" si="141"/>
        <v/>
      </c>
      <c r="BS705" s="32" t="str">
        <f t="shared" si="136"/>
        <v/>
      </c>
      <c r="BT705" s="53" t="str">
        <f t="shared" si="137"/>
        <v/>
      </c>
    </row>
    <row r="706" spans="1:72" x14ac:dyDescent="0.15">
      <c r="A706" s="5">
        <v>16805</v>
      </c>
      <c r="B706" s="5" t="s">
        <v>31</v>
      </c>
      <c r="C706" s="3">
        <v>0</v>
      </c>
      <c r="D706" s="11">
        <v>8.835345274005868E-3</v>
      </c>
      <c r="E706" s="6">
        <v>1.7130745929071357E-2</v>
      </c>
      <c r="F706" s="15">
        <v>4.2142857142857144</v>
      </c>
      <c r="G706" s="15">
        <v>4</v>
      </c>
      <c r="H706" s="13">
        <v>1.5495197703371473E-2</v>
      </c>
      <c r="I706" s="13">
        <v>-1.1685861317615922E-2</v>
      </c>
      <c r="J706" s="12">
        <v>2.5714285714285716</v>
      </c>
      <c r="K706" s="12">
        <v>2.4285714285714284</v>
      </c>
      <c r="L706" s="13">
        <v>2.7027374897550964E-2</v>
      </c>
      <c r="M706" s="13">
        <v>-2.4451040668677704E-2</v>
      </c>
      <c r="N706" s="8">
        <v>1.3950642857142856</v>
      </c>
      <c r="O706" s="8">
        <v>1.0282830912992389</v>
      </c>
      <c r="P706" s="14"/>
      <c r="Q706" s="13">
        <v>-3.5229478748781684E-2</v>
      </c>
      <c r="R706" s="14"/>
      <c r="S706" s="14" t="str">
        <f>IF(ISNUMBER(R706),VLOOKUP(B706,Index!$B$3:$AB$18,27,FALSE),"")</f>
        <v/>
      </c>
      <c r="T706" s="14" t="str">
        <f>IF(ISNUMBER($R706),VLOOKUP($B706,Index!$B$21:$AB$36,27,FALSE),"")</f>
        <v/>
      </c>
      <c r="U706" s="14" t="str">
        <f>IF(ISNUMBER($R706),VLOOKUP($B706,Index!$B$39:$AB$54,27,FALSE),"")</f>
        <v/>
      </c>
      <c r="W706" s="6">
        <v>0.43842246695428877</v>
      </c>
      <c r="X706" s="8">
        <v>0.51258503401360545</v>
      </c>
      <c r="Y706" s="6">
        <v>0.32503305092113649</v>
      </c>
      <c r="Z706" s="8" t="str">
        <f t="shared" si="138"/>
        <v/>
      </c>
      <c r="AA706" s="9" t="s">
        <v>25</v>
      </c>
      <c r="AB706" s="28"/>
      <c r="AC706" s="6">
        <v>0.19221425953028443</v>
      </c>
      <c r="AD706" s="8">
        <v>0.26274341709472904</v>
      </c>
      <c r="AE706" s="6">
        <v>0.10564648419110211</v>
      </c>
      <c r="AF706" s="8" t="str">
        <f t="shared" si="139"/>
        <v/>
      </c>
      <c r="AG706" s="9" t="s">
        <v>25</v>
      </c>
      <c r="AH706" s="28"/>
      <c r="AK706" t="str">
        <f t="shared" si="147"/>
        <v/>
      </c>
      <c r="AL706" t="str">
        <f t="shared" si="147"/>
        <v/>
      </c>
      <c r="AM706" t="str">
        <f t="shared" si="147"/>
        <v/>
      </c>
      <c r="AN706" t="str">
        <f t="shared" si="147"/>
        <v/>
      </c>
      <c r="AO706" t="str">
        <f t="shared" si="147"/>
        <v/>
      </c>
      <c r="AP706" t="str">
        <f t="shared" si="147"/>
        <v/>
      </c>
      <c r="AQ706" t="str">
        <f t="shared" si="147"/>
        <v/>
      </c>
      <c r="AR706" t="str">
        <f t="shared" si="147"/>
        <v/>
      </c>
      <c r="AS706" t="str">
        <f t="shared" si="147"/>
        <v/>
      </c>
      <c r="AT706" t="str">
        <f t="shared" si="147"/>
        <v/>
      </c>
      <c r="AU706" t="str">
        <f t="shared" si="147"/>
        <v/>
      </c>
      <c r="AV706" t="str">
        <f t="shared" si="147"/>
        <v/>
      </c>
      <c r="AW706" t="str">
        <f t="shared" si="147"/>
        <v/>
      </c>
      <c r="AX706" t="str">
        <f t="shared" si="147"/>
        <v/>
      </c>
      <c r="AZ706" s="46" t="str">
        <f>IF(ISNUMBER(VLOOKUP($B706,Stats!$A$2:$AA$19,2,FALSE))=FALSE,"",IF(ISNUMBER(W706),(W706-VLOOKUP($B706,Stats!$A$2:$AA$19,2,FALSE))/VLOOKUP($B706,Stats!$A$2:$AA$19,16,FALSE),""))</f>
        <v/>
      </c>
      <c r="BA706" s="46" t="str">
        <f>IF(ISNUMBER(VLOOKUP($B706,Stats!$A$2:$AA$19,2,FALSE))=FALSE,"",IF(ISNUMBER(X706),(X706-VLOOKUP($B706,Stats!$A$2:$AA$19,3,FALSE))/VLOOKUP($B706,Stats!$A$2:$AA$19,17,FALSE),""))</f>
        <v/>
      </c>
      <c r="BB706" s="46"/>
      <c r="BC706" s="46"/>
      <c r="BD706" s="44" t="str">
        <f t="shared" si="135"/>
        <v/>
      </c>
      <c r="BE706" s="46" t="str">
        <f>IF(ISNUMBER(VLOOKUP($B706,Stats!$A$2:$AA$19,2,FALSE))=FALSE,"",IF(ISNUMBER(Y706),(Y706-VLOOKUP($B706,Stats!$A$2:$AA$19,5,FALSE))/VLOOKUP($B706,Stats!$A$2:$AA$19,19,FALSE),""))</f>
        <v/>
      </c>
      <c r="BF706" s="46"/>
      <c r="BG706" s="46"/>
      <c r="BH706" s="46" t="str">
        <f>IF(ISNUMBER(VLOOKUP($B706,Stats!$A$2:$AA$19,2,FALSE))=FALSE,"",IF(ISNUMBER(Z706),(Z706-VLOOKUP($B706,Stats!$A$2:$AA$19,8,FALSE))/VLOOKUP($B706,Stats!$A$2:$AA$19,22,FALSE),""))</f>
        <v/>
      </c>
      <c r="BI706" s="46" t="str">
        <f>IF(ISNUMBER(VLOOKUP($B706,Stats!$A$2:$AA$19,2,FALSE))=FALSE,"",IF(ISNUMBER(#REF!),(#REF!-VLOOKUP($B706,Stats!$A$2:$AA$19,9,FALSE))/VLOOKUP($B706,Stats!$A$2:$AA$19,23,FALSE),""))</f>
        <v/>
      </c>
      <c r="BJ706" s="46" t="str">
        <f>IF(ISNUMBER(VLOOKUP($B706,Stats!$A$2:$AA$19,2,FALSE))=FALSE,"",IF(ISNUMBER(#REF!),(#REF!-VLOOKUP($B706,Stats!$A$2:$AA$19,10,FALSE))/VLOOKUP($B706,Stats!$A$2:$AA$19,24,FALSE),""))</f>
        <v/>
      </c>
      <c r="BK706" s="44" t="str">
        <f t="shared" si="140"/>
        <v/>
      </c>
      <c r="BL706" s="46" t="str">
        <f>IF(ISNUMBER(VLOOKUP($B706,Stats!$A$2:$AA$19,2,FALSE))=FALSE,"",IF(ISNUMBER(#REF!),(#REF!-VLOOKUP($B706,Stats!$A$2:$AA$19,11,FALSE))/VLOOKUP($B706,Stats!$A$2:$AA$19,25,FALSE),""))</f>
        <v/>
      </c>
      <c r="BM706" s="46" t="str">
        <f>IF(ISNUMBER(VLOOKUP($B706,Stats!$A$2:$AA$19,2,FALSE))=FALSE,"",IF(ISNUMBER(AA706),(AA706-VLOOKUP($B706,Stats!$A$2:$AA$19,12,FALSE))/VLOOKUP($B706,Stats!$A$2:$AA$19,26,FALSE),""))</f>
        <v/>
      </c>
      <c r="BN706" s="46" t="str">
        <f>IF(ISNUMBER(VLOOKUP($B706,Stats!$A$2:$AA$19,2,FALSE))=FALSE,"",IF(ISNUMBER(#REF!),(#REF!-VLOOKUP($B706,Stats!$A$2:$AA$19,13,FALSE))/VLOOKUP($B706,Stats!$A$2:$AA$19,27,FALSE),""))</f>
        <v/>
      </c>
      <c r="BO706" s="46" t="str">
        <f>IF(ISNUMBER(VLOOKUP($B706,Stats!$A$2:$AA$19,2,FALSE))=FALSE,"",IF(ISNUMBER(#REF!),(#REF!-VLOOKUP($B706,Stats!$A$2:$AA$19,14,FALSE))/VLOOKUP($B706,Stats!$A$2:$AB$19,28,FALSE),""))</f>
        <v/>
      </c>
      <c r="BP706" s="46"/>
      <c r="BQ706" s="46" t="str">
        <f>IF(ISNUMBER(VLOOKUP($B706,Stats!$A$2:$AA$19,2,FALSE))=FALSE,"",IF(ISNUMBER(BM706),BM706,(VLOOKUP($B706,Stats!$A$2:$AT$19,46,FALSE)-VLOOKUP($B706,Stats!$A$2:$AA$19,12,FALSE))/VLOOKUP($B706,Stats!$A$2:$AA$19,26,FALSE)))</f>
        <v/>
      </c>
      <c r="BR706" s="51" t="str">
        <f t="shared" si="141"/>
        <v/>
      </c>
      <c r="BS706" s="32" t="str">
        <f t="shared" si="136"/>
        <v/>
      </c>
      <c r="BT706" s="53" t="str">
        <f t="shared" si="137"/>
        <v/>
      </c>
    </row>
    <row r="707" spans="1:72" x14ac:dyDescent="0.15">
      <c r="A707" s="16">
        <v>16805</v>
      </c>
      <c r="B707" s="17">
        <v>201421</v>
      </c>
      <c r="C707" s="3">
        <v>0</v>
      </c>
      <c r="D707" s="23">
        <v>-1.855123674911674E-2</v>
      </c>
      <c r="E707" s="18">
        <v>1.401539859606462E-2</v>
      </c>
      <c r="F707" s="24">
        <v>2</v>
      </c>
      <c r="G707" s="24">
        <v>5</v>
      </c>
      <c r="H707" s="20">
        <v>1.6749221352144739E-2</v>
      </c>
      <c r="I707" s="20">
        <v>-1.0303398469445413E-2</v>
      </c>
      <c r="J707" s="24">
        <v>2</v>
      </c>
      <c r="K707" s="24">
        <v>4</v>
      </c>
      <c r="L707" s="20">
        <v>2.4829207375303142E-2</v>
      </c>
      <c r="M707" s="20">
        <v>-2.2148949896064751E-2</v>
      </c>
      <c r="N707" s="19">
        <v>1.3951</v>
      </c>
      <c r="O707" s="19">
        <v>1.0270170789163722</v>
      </c>
      <c r="P707" s="25">
        <v>41925</v>
      </c>
      <c r="Q707" s="20">
        <v>-4.4369579241631429E-2</v>
      </c>
      <c r="R707" s="25">
        <v>41929</v>
      </c>
      <c r="S707" s="25">
        <f>IF(ISNUMBER(R707),VLOOKUP(B707,Index!$B$3:$AB$18,27,FALSE),"")</f>
        <v>41929</v>
      </c>
      <c r="T707" s="25">
        <f>IF(ISNUMBER($R707),VLOOKUP($B707,Index!$B$21:$AB$36,27,FALSE),"")</f>
        <v>41929</v>
      </c>
      <c r="U707" s="25">
        <f>IF(ISNUMBER($R707),VLOOKUP($B707,Index!$B$39:$AB$54,27,FALSE),"")</f>
        <v>41929</v>
      </c>
      <c r="W707" s="18">
        <v>-0.66784452296820263</v>
      </c>
      <c r="X707" s="19">
        <v>0.2857142857142857</v>
      </c>
      <c r="Y707" s="18">
        <v>0.26592349127214249</v>
      </c>
      <c r="Z707" s="19">
        <f t="shared" si="138"/>
        <v>0</v>
      </c>
      <c r="AA707" s="21" t="s">
        <v>25</v>
      </c>
      <c r="AB707" s="28"/>
      <c r="AC707" s="18">
        <v>0.44601630685862614</v>
      </c>
      <c r="AD707" s="19">
        <v>8.1632653061224483E-2</v>
      </c>
      <c r="AE707" s="18">
        <v>7.0715303210365246E-2</v>
      </c>
      <c r="AF707" s="19">
        <f t="shared" si="139"/>
        <v>0</v>
      </c>
      <c r="AG707" s="21" t="s">
        <v>25</v>
      </c>
      <c r="AH707" s="28"/>
      <c r="AK707" t="str">
        <f t="shared" si="147"/>
        <v/>
      </c>
      <c r="AL707" t="str">
        <f t="shared" si="147"/>
        <v/>
      </c>
      <c r="AM707" t="str">
        <f t="shared" si="147"/>
        <v/>
      </c>
      <c r="AN707" t="str">
        <f t="shared" si="147"/>
        <v/>
      </c>
      <c r="AO707" t="str">
        <f t="shared" si="147"/>
        <v/>
      </c>
      <c r="AP707" t="str">
        <f t="shared" si="147"/>
        <v/>
      </c>
      <c r="AQ707" t="str">
        <f t="shared" si="147"/>
        <v/>
      </c>
      <c r="AR707" t="str">
        <f t="shared" si="147"/>
        <v/>
      </c>
      <c r="AS707" t="str">
        <f t="shared" si="147"/>
        <v/>
      </c>
      <c r="AT707" t="str">
        <f t="shared" si="147"/>
        <v/>
      </c>
      <c r="AU707" t="str">
        <f t="shared" si="147"/>
        <v/>
      </c>
      <c r="AV707" t="str">
        <f t="shared" si="147"/>
        <v/>
      </c>
      <c r="AW707" t="str">
        <f t="shared" si="147"/>
        <v/>
      </c>
      <c r="AX707" t="str">
        <f t="shared" si="147"/>
        <v/>
      </c>
      <c r="AZ707" s="46">
        <f>IF(ISNUMBER(VLOOKUP($B707,Stats!$A$2:$AA$19,2,FALSE))=FALSE,"",IF(ISNUMBER(W707),(W707-VLOOKUP($B707,Stats!$A$2:$AA$19,2,FALSE))/VLOOKUP($B707,Stats!$A$2:$AA$19,16,FALSE),""))</f>
        <v>-0.58437548740362133</v>
      </c>
      <c r="BA707" s="46">
        <f>IF(ISNUMBER(VLOOKUP($B707,Stats!$A$2:$AA$19,2,FALSE))=FALSE,"",IF(ISNUMBER(X707),(X707-VLOOKUP($B707,Stats!$A$2:$AA$19,3,FALSE))/VLOOKUP($B707,Stats!$A$2:$AA$19,17,FALSE),""))</f>
        <v>-0.6967057200847836</v>
      </c>
      <c r="BB707" s="46"/>
      <c r="BC707" s="46"/>
      <c r="BD707" s="44">
        <f t="shared" ref="BD707:BD770" si="148">IF(ISNUMBER(AZ707),MAX(-3,MIN(3,SUM(0,AZ707)))*$AZ$1+MAX(-3,MIN(3,SUM(0,BA707)))*$BA$1+$BB$1*MAX(-3,MIN(3,SUM(0,BC707))),"")</f>
        <v>-0.64054060374420252</v>
      </c>
      <c r="BE707" s="46">
        <f>IF(ISNUMBER(VLOOKUP($B707,Stats!$A$2:$AA$19,2,FALSE))=FALSE,"",IF(ISNUMBER(Y707),(Y707-VLOOKUP($B707,Stats!$A$2:$AA$19,5,FALSE))/VLOOKUP($B707,Stats!$A$2:$AA$19,19,FALSE),""))</f>
        <v>2.8657054882654496</v>
      </c>
      <c r="BF707" s="46"/>
      <c r="BG707" s="46"/>
      <c r="BH707" s="46">
        <f>IF(ISNUMBER(VLOOKUP($B707,Stats!$A$2:$AA$19,2,FALSE))=FALSE,"",IF(ISNUMBER(Z707),(Z707-VLOOKUP($B707,Stats!$A$2:$AA$19,8,FALSE))/VLOOKUP($B707,Stats!$A$2:$AA$19,22,FALSE),""))</f>
        <v>-0.61753828864926419</v>
      </c>
      <c r="BI707" s="46" t="str">
        <f>IF(ISNUMBER(VLOOKUP($B707,Stats!$A$2:$AA$19,2,FALSE))=FALSE,"",IF(ISNUMBER(#REF!),(#REF!-VLOOKUP($B707,Stats!$A$2:$AA$19,9,FALSE))/VLOOKUP($B707,Stats!$A$2:$AA$19,23,FALSE),""))</f>
        <v/>
      </c>
      <c r="BJ707" s="46" t="str">
        <f>IF(ISNUMBER(VLOOKUP($B707,Stats!$A$2:$AA$19,2,FALSE))=FALSE,"",IF(ISNUMBER(#REF!),(#REF!-VLOOKUP($B707,Stats!$A$2:$AA$19,10,FALSE))/VLOOKUP($B707,Stats!$A$2:$AA$19,24,FALSE),""))</f>
        <v/>
      </c>
      <c r="BK707" s="44">
        <f t="shared" si="140"/>
        <v>-2.1912553283805938</v>
      </c>
      <c r="BL707" s="46" t="str">
        <f>IF(ISNUMBER(VLOOKUP($B707,Stats!$A$2:$AA$19,2,FALSE))=FALSE,"",IF(ISNUMBER(#REF!),(#REF!-VLOOKUP($B707,Stats!$A$2:$AA$19,11,FALSE))/VLOOKUP($B707,Stats!$A$2:$AA$19,25,FALSE),""))</f>
        <v/>
      </c>
      <c r="BM707" s="46" t="str">
        <f>IF(ISNUMBER(VLOOKUP($B707,Stats!$A$2:$AA$19,2,FALSE))=FALSE,"",IF(ISNUMBER(AA707),(AA707-VLOOKUP($B707,Stats!$A$2:$AA$19,12,FALSE))/VLOOKUP($B707,Stats!$A$2:$AA$19,26,FALSE),""))</f>
        <v/>
      </c>
      <c r="BN707" s="46" t="str">
        <f>IF(ISNUMBER(VLOOKUP($B707,Stats!$A$2:$AA$19,2,FALSE))=FALSE,"",IF(ISNUMBER(#REF!),(#REF!-VLOOKUP($B707,Stats!$A$2:$AA$19,13,FALSE))/VLOOKUP($B707,Stats!$A$2:$AA$19,27,FALSE),""))</f>
        <v/>
      </c>
      <c r="BO707" s="46" t="str">
        <f>IF(ISNUMBER(VLOOKUP($B707,Stats!$A$2:$AA$19,2,FALSE))=FALSE,"",IF(ISNUMBER(#REF!),(#REF!-VLOOKUP($B707,Stats!$A$2:$AA$19,14,FALSE))/VLOOKUP($B707,Stats!$A$2:$AB$19,28,FALSE),""))</f>
        <v/>
      </c>
      <c r="BP707" s="46"/>
      <c r="BQ707" s="46">
        <f>IF(ISNUMBER(VLOOKUP($B707,Stats!$A$2:$AA$19,2,FALSE))=FALSE,"",IF(ISNUMBER(BM707),BM707,(VLOOKUP($B707,Stats!$A$2:$AT$19,46,FALSE)-VLOOKUP($B707,Stats!$A$2:$AA$19,12,FALSE))/VLOOKUP($B707,Stats!$A$2:$AA$19,26,FALSE)))</f>
        <v>-0.81319138310867711</v>
      </c>
      <c r="BR707" s="51">
        <f t="shared" si="141"/>
        <v>-0.81319138310867711</v>
      </c>
      <c r="BS707" s="32" t="str">
        <f t="shared" ref="BS707:BS770" si="149">IF(ISNUMBER(AZ707),CONCATENATE(A707,"_",B707),"")</f>
        <v>16805_201421</v>
      </c>
      <c r="BT707" s="53">
        <f t="shared" ref="BT707:BT770" si="150">IF(ISNUMBER(AZ707),BD707*$BD$1+BK707*$BK$1+$BR$1*BR707,"")</f>
        <v>-1.6054995943989321</v>
      </c>
    </row>
    <row r="708" spans="1:72" x14ac:dyDescent="0.15">
      <c r="A708" s="16">
        <v>16805</v>
      </c>
      <c r="B708" s="17">
        <v>201422</v>
      </c>
      <c r="C708" s="3">
        <v>0</v>
      </c>
      <c r="D708" s="23">
        <v>-3.8778877887788665E-2</v>
      </c>
      <c r="E708" s="18">
        <v>1.7804319715528597E-2</v>
      </c>
      <c r="F708" s="24">
        <v>6</v>
      </c>
      <c r="G708" s="24">
        <v>4</v>
      </c>
      <c r="H708" s="20">
        <v>8.8060315658491008E-3</v>
      </c>
      <c r="I708" s="20">
        <v>-2.2719473871778362E-2</v>
      </c>
      <c r="J708" s="24">
        <v>4</v>
      </c>
      <c r="K708" s="24">
        <v>3</v>
      </c>
      <c r="L708" s="20">
        <v>2.542754275427539E-2</v>
      </c>
      <c r="M708" s="20">
        <v>-2.6985704456845894E-2</v>
      </c>
      <c r="N708" s="19">
        <v>1.3671</v>
      </c>
      <c r="O708" s="19">
        <v>1</v>
      </c>
      <c r="P708" s="25">
        <v>41932</v>
      </c>
      <c r="Q708" s="20">
        <v>-6.8978128885962997E-2</v>
      </c>
      <c r="R708" s="25">
        <v>41935</v>
      </c>
      <c r="S708" s="25">
        <f>IF(ISNUMBER(R708),VLOOKUP(B708,Index!$B$3:$AB$18,27,FALSE),"")</f>
        <v>41939</v>
      </c>
      <c r="T708" s="25">
        <f>IF(ISNUMBER($R708),VLOOKUP($B708,Index!$B$21:$AB$36,27,FALSE),"")</f>
        <v>41935</v>
      </c>
      <c r="U708" s="25">
        <f>IF(ISNUMBER($R708),VLOOKUP($B708,Index!$B$39:$AB$54,27,FALSE),"")</f>
        <v>41936</v>
      </c>
      <c r="W708" s="18">
        <v>-1.16336633663366</v>
      </c>
      <c r="X708" s="19">
        <v>0.6</v>
      </c>
      <c r="Y708" s="18">
        <v>0.33781321494546912</v>
      </c>
      <c r="Z708" s="19">
        <f t="shared" ref="Z708:Z771" si="151">IF(ISNUMBER(B708),ABS(R708-S708),"")</f>
        <v>4</v>
      </c>
      <c r="AA708" s="21" t="s">
        <v>25</v>
      </c>
      <c r="AB708" s="28"/>
      <c r="AC708" s="18">
        <v>1.3534212332124222</v>
      </c>
      <c r="AD708" s="19">
        <v>0.36</v>
      </c>
      <c r="AE708" s="18">
        <v>0.11411776819179373</v>
      </c>
      <c r="AF708" s="19">
        <f t="shared" ref="AF708:AF771" si="152">IF(ISNUMBER(B708),(ABS(R708-S708))^2,"")</f>
        <v>16</v>
      </c>
      <c r="AG708" s="21" t="s">
        <v>25</v>
      </c>
      <c r="AH708" s="28"/>
      <c r="AK708" t="str">
        <f t="shared" si="147"/>
        <v/>
      </c>
      <c r="AL708" t="str">
        <f t="shared" si="147"/>
        <v/>
      </c>
      <c r="AM708" t="str">
        <f t="shared" si="147"/>
        <v/>
      </c>
      <c r="AN708" t="str">
        <f t="shared" si="147"/>
        <v/>
      </c>
      <c r="AO708" t="str">
        <f t="shared" si="147"/>
        <v/>
      </c>
      <c r="AP708" t="str">
        <f t="shared" si="147"/>
        <v/>
      </c>
      <c r="AQ708" t="str">
        <f t="shared" si="147"/>
        <v/>
      </c>
      <c r="AR708" t="str">
        <f t="shared" si="147"/>
        <v/>
      </c>
      <c r="AS708" t="str">
        <f t="shared" si="147"/>
        <v/>
      </c>
      <c r="AT708" t="str">
        <f t="shared" si="147"/>
        <v/>
      </c>
      <c r="AU708" t="str">
        <f t="shared" si="147"/>
        <v/>
      </c>
      <c r="AV708" t="str">
        <f t="shared" si="147"/>
        <v/>
      </c>
      <c r="AW708" t="str">
        <f t="shared" si="147"/>
        <v/>
      </c>
      <c r="AX708" t="str">
        <f t="shared" si="147"/>
        <v/>
      </c>
      <c r="AZ708" s="46">
        <f>IF(ISNUMBER(VLOOKUP($B708,Stats!$A$2:$AA$19,2,FALSE))=FALSE,"",IF(ISNUMBER(W708),(W708-VLOOKUP($B708,Stats!$A$2:$AA$19,2,FALSE))/VLOOKUP($B708,Stats!$A$2:$AA$19,16,FALSE),""))</f>
        <v>-2.3447262518411085</v>
      </c>
      <c r="BA708" s="46">
        <f>IF(ISNUMBER(VLOOKUP($B708,Stats!$A$2:$AA$19,2,FALSE))=FALSE,"",IF(ISNUMBER(X708),(X708-VLOOKUP($B708,Stats!$A$2:$AA$19,3,FALSE))/VLOOKUP($B708,Stats!$A$2:$AA$19,17,FALSE),""))</f>
        <v>-0.20603698172286539</v>
      </c>
      <c r="BB708" s="46"/>
      <c r="BC708" s="46"/>
      <c r="BD708" s="44">
        <f t="shared" si="148"/>
        <v>-1.2753816167819869</v>
      </c>
      <c r="BE708" s="46">
        <f>IF(ISNUMBER(VLOOKUP($B708,Stats!$A$2:$AA$19,2,FALSE))=FALSE,"",IF(ISNUMBER(Y708),(Y708-VLOOKUP($B708,Stats!$A$2:$AA$19,5,FALSE))/VLOOKUP($B708,Stats!$A$2:$AA$19,19,FALSE),""))</f>
        <v>2.5152205265736107</v>
      </c>
      <c r="BF708" s="46"/>
      <c r="BG708" s="46"/>
      <c r="BH708" s="46">
        <f>IF(ISNUMBER(VLOOKUP($B708,Stats!$A$2:$AA$19,2,FALSE))=FALSE,"",IF(ISNUMBER(Z708),(Z708-VLOOKUP($B708,Stats!$A$2:$AA$19,8,FALSE))/VLOOKUP($B708,Stats!$A$2:$AA$19,22,FALSE),""))</f>
        <v>0.66359770503354598</v>
      </c>
      <c r="BI708" s="46" t="str">
        <f>IF(ISNUMBER(VLOOKUP($B708,Stats!$A$2:$AA$19,2,FALSE))=FALSE,"",IF(ISNUMBER(#REF!),(#REF!-VLOOKUP($B708,Stats!$A$2:$AA$19,9,FALSE))/VLOOKUP($B708,Stats!$A$2:$AA$19,23,FALSE),""))</f>
        <v/>
      </c>
      <c r="BJ708" s="46" t="str">
        <f>IF(ISNUMBER(VLOOKUP($B708,Stats!$A$2:$AA$19,2,FALSE))=FALSE,"",IF(ISNUMBER(#REF!),(#REF!-VLOOKUP($B708,Stats!$A$2:$AA$19,10,FALSE))/VLOOKUP($B708,Stats!$A$2:$AA$19,24,FALSE),""))</f>
        <v/>
      </c>
      <c r="BK708" s="44">
        <f t="shared" si="140"/>
        <v>-1.5615750570914637</v>
      </c>
      <c r="BL708" s="46" t="str">
        <f>IF(ISNUMBER(VLOOKUP($B708,Stats!$A$2:$AA$19,2,FALSE))=FALSE,"",IF(ISNUMBER(#REF!),(#REF!-VLOOKUP($B708,Stats!$A$2:$AA$19,11,FALSE))/VLOOKUP($B708,Stats!$A$2:$AA$19,25,FALSE),""))</f>
        <v/>
      </c>
      <c r="BM708" s="46" t="str">
        <f>IF(ISNUMBER(VLOOKUP($B708,Stats!$A$2:$AA$19,2,FALSE))=FALSE,"",IF(ISNUMBER(AA708),(AA708-VLOOKUP($B708,Stats!$A$2:$AA$19,12,FALSE))/VLOOKUP($B708,Stats!$A$2:$AA$19,26,FALSE),""))</f>
        <v/>
      </c>
      <c r="BN708" s="46" t="str">
        <f>IF(ISNUMBER(VLOOKUP($B708,Stats!$A$2:$AA$19,2,FALSE))=FALSE,"",IF(ISNUMBER(#REF!),(#REF!-VLOOKUP($B708,Stats!$A$2:$AA$19,13,FALSE))/VLOOKUP($B708,Stats!$A$2:$AA$19,27,FALSE),""))</f>
        <v/>
      </c>
      <c r="BO708" s="46" t="str">
        <f>IF(ISNUMBER(VLOOKUP($B708,Stats!$A$2:$AA$19,2,FALSE))=FALSE,"",IF(ISNUMBER(#REF!),(#REF!-VLOOKUP($B708,Stats!$A$2:$AA$19,14,FALSE))/VLOOKUP($B708,Stats!$A$2:$AB$19,28,FALSE),""))</f>
        <v/>
      </c>
      <c r="BP708" s="46"/>
      <c r="BQ708" s="46">
        <f>IF(ISNUMBER(VLOOKUP($B708,Stats!$A$2:$AA$19,2,FALSE))=FALSE,"",IF(ISNUMBER(BM708),BM708,(VLOOKUP($B708,Stats!$A$2:$AT$19,46,FALSE)-VLOOKUP($B708,Stats!$A$2:$AA$19,12,FALSE))/VLOOKUP($B708,Stats!$A$2:$AA$19,26,FALSE)))</f>
        <v>-0.38178036496436479</v>
      </c>
      <c r="BR708" s="51">
        <f t="shared" si="141"/>
        <v>-0.38178036496436479</v>
      </c>
      <c r="BS708" s="32" t="str">
        <f t="shared" si="149"/>
        <v>16805_201422</v>
      </c>
      <c r="BT708" s="53">
        <f t="shared" si="150"/>
        <v>-1.2683774306041486</v>
      </c>
    </row>
    <row r="709" spans="1:72" x14ac:dyDescent="0.15">
      <c r="A709" s="16">
        <v>16805</v>
      </c>
      <c r="B709" s="17">
        <v>201423</v>
      </c>
      <c r="C709" s="3">
        <v>0</v>
      </c>
      <c r="D709" s="23">
        <v>-1.2797502926258475E-2</v>
      </c>
      <c r="E709" s="18">
        <v>2.8206554054515644E-2</v>
      </c>
      <c r="F709" s="24">
        <v>3</v>
      </c>
      <c r="G709" s="24">
        <v>7</v>
      </c>
      <c r="H709" s="20">
        <v>2.9697707626001508E-2</v>
      </c>
      <c r="I709" s="20">
        <v>-1.4047355122886176E-2</v>
      </c>
      <c r="J709" s="24">
        <v>1</v>
      </c>
      <c r="K709" s="24">
        <v>4</v>
      </c>
      <c r="L709" s="20">
        <v>4.1409485116024713E-2</v>
      </c>
      <c r="M709" s="20">
        <v>-6.3020481656538396E-2</v>
      </c>
      <c r="N709" s="19">
        <v>1.3329</v>
      </c>
      <c r="O709" s="19">
        <v>1.0167823632618811</v>
      </c>
      <c r="P709" s="25">
        <v>41953</v>
      </c>
      <c r="Q709" s="20">
        <v>-6.3020481656538396E-2</v>
      </c>
      <c r="R709" s="25">
        <v>41954</v>
      </c>
      <c r="S709" s="25">
        <f>IF(ISNUMBER(R709),VLOOKUP(B709,Index!$B$3:$AB$18,27,FALSE),"")</f>
        <v>41956</v>
      </c>
      <c r="T709" s="25">
        <f>IF(ISNUMBER($R709),VLOOKUP($B709,Index!$B$21:$AB$36,27,FALSE),"")</f>
        <v>41954</v>
      </c>
      <c r="U709" s="25">
        <f>IF(ISNUMBER($R709),VLOOKUP($B709,Index!$B$39:$AB$54,27,FALSE),"")</f>
        <v>41957</v>
      </c>
      <c r="W709" s="18">
        <v>-0.38392508778775425</v>
      </c>
      <c r="X709" s="19">
        <v>0.3</v>
      </c>
      <c r="Y709" s="18">
        <v>0.53518173454155982</v>
      </c>
      <c r="Z709" s="19">
        <f t="shared" si="151"/>
        <v>2</v>
      </c>
      <c r="AA709" s="21" t="s">
        <v>25</v>
      </c>
      <c r="AB709" s="28"/>
      <c r="AC709" s="18">
        <v>0.14739847303283482</v>
      </c>
      <c r="AD709" s="19">
        <v>0.09</v>
      </c>
      <c r="AE709" s="18">
        <v>0.28641948898691261</v>
      </c>
      <c r="AF709" s="19">
        <f t="shared" si="152"/>
        <v>4</v>
      </c>
      <c r="AG709" s="21" t="s">
        <v>25</v>
      </c>
      <c r="AH709" s="28"/>
      <c r="AK709" t="str">
        <f t="shared" si="147"/>
        <v/>
      </c>
      <c r="AL709" t="str">
        <f t="shared" si="147"/>
        <v/>
      </c>
      <c r="AM709" t="str">
        <f t="shared" si="147"/>
        <v/>
      </c>
      <c r="AN709" t="str">
        <f t="shared" si="147"/>
        <v/>
      </c>
      <c r="AO709" t="str">
        <f t="shared" si="147"/>
        <v/>
      </c>
      <c r="AP709" t="str">
        <f t="shared" si="147"/>
        <v/>
      </c>
      <c r="AQ709" t="str">
        <f t="shared" si="147"/>
        <v/>
      </c>
      <c r="AR709" t="str">
        <f t="shared" si="147"/>
        <v/>
      </c>
      <c r="AS709" t="str">
        <f t="shared" si="147"/>
        <v/>
      </c>
      <c r="AT709" t="str">
        <f t="shared" si="147"/>
        <v/>
      </c>
      <c r="AU709" t="str">
        <f t="shared" si="147"/>
        <v/>
      </c>
      <c r="AV709" t="str">
        <f t="shared" si="147"/>
        <v/>
      </c>
      <c r="AW709" t="str">
        <f t="shared" si="147"/>
        <v/>
      </c>
      <c r="AX709" t="str">
        <f t="shared" si="147"/>
        <v/>
      </c>
      <c r="AZ709" s="46">
        <f>IF(ISNUMBER(VLOOKUP($B709,Stats!$A$2:$AA$19,2,FALSE))=FALSE,"",IF(ISNUMBER(W709),(W709-VLOOKUP($B709,Stats!$A$2:$AA$19,2,FALSE))/VLOOKUP($B709,Stats!$A$2:$AA$19,16,FALSE),""))</f>
        <v>-0.46385883811950562</v>
      </c>
      <c r="BA709" s="46">
        <f>IF(ISNUMBER(VLOOKUP($B709,Stats!$A$2:$AA$19,2,FALSE))=FALSE,"",IF(ISNUMBER(X709),(X709-VLOOKUP($B709,Stats!$A$2:$AA$19,3,FALSE))/VLOOKUP($B709,Stats!$A$2:$AA$19,17,FALSE),""))</f>
        <v>-1.2635538809376619</v>
      </c>
      <c r="BB709" s="46"/>
      <c r="BC709" s="46"/>
      <c r="BD709" s="44">
        <f t="shared" si="148"/>
        <v>-0.86370635952858377</v>
      </c>
      <c r="BE709" s="46">
        <f>IF(ISNUMBER(VLOOKUP($B709,Stats!$A$2:$AA$19,2,FALSE))=FALSE,"",IF(ISNUMBER(Y709),(Y709-VLOOKUP($B709,Stats!$A$2:$AA$19,5,FALSE))/VLOOKUP($B709,Stats!$A$2:$AA$19,19,FALSE),""))</f>
        <v>3.9191619935788959</v>
      </c>
      <c r="BF709" s="46"/>
      <c r="BG709" s="46"/>
      <c r="BH709" s="46">
        <f>IF(ISNUMBER(VLOOKUP($B709,Stats!$A$2:$AA$19,2,FALSE))=FALSE,"",IF(ISNUMBER(Z709),(Z709-VLOOKUP($B709,Stats!$A$2:$AA$19,8,FALSE))/VLOOKUP($B709,Stats!$A$2:$AA$19,22,FALSE),""))</f>
        <v>4.0999925831563512E-2</v>
      </c>
      <c r="BI709" s="46" t="str">
        <f>IF(ISNUMBER(VLOOKUP($B709,Stats!$A$2:$AA$19,2,FALSE))=FALSE,"",IF(ISNUMBER(#REF!),(#REF!-VLOOKUP($B709,Stats!$A$2:$AA$19,9,FALSE))/VLOOKUP($B709,Stats!$A$2:$AA$19,23,FALSE),""))</f>
        <v/>
      </c>
      <c r="BJ709" s="46" t="str">
        <f>IF(ISNUMBER(VLOOKUP($B709,Stats!$A$2:$AA$19,2,FALSE))=FALSE,"",IF(ISNUMBER(#REF!),(#REF!-VLOOKUP($B709,Stats!$A$2:$AA$19,10,FALSE))/VLOOKUP($B709,Stats!$A$2:$AA$19,24,FALSE),""))</f>
        <v/>
      </c>
      <c r="BK709" s="44">
        <f t="shared" ref="BK709:BK772" si="153">IF(ISNUMBER(AZ709),(MAX(-3,MIN(3,SUM(0,-BE709)))*$BE$1+MAX(-3,MIN(3,SUM(0,-BF709)))*$BF$1+$BG$1*MAX(-3,MIN(3,SUM(0,-BG709)))+$BH$1*MAX(-3,MIN(3,SUM(0,BH709)))+$BI$1*MAX(-3,MIN(3,SUM(0,BI709)))+$BJ$1*MAX(-3,MIN(3,SUM(0,BJ709)))),"")</f>
        <v>-2.0877000222505306</v>
      </c>
      <c r="BL709" s="46" t="str">
        <f>IF(ISNUMBER(VLOOKUP($B709,Stats!$A$2:$AA$19,2,FALSE))=FALSE,"",IF(ISNUMBER(#REF!),(#REF!-VLOOKUP($B709,Stats!$A$2:$AA$19,11,FALSE))/VLOOKUP($B709,Stats!$A$2:$AA$19,25,FALSE),""))</f>
        <v/>
      </c>
      <c r="BM709" s="46" t="str">
        <f>IF(ISNUMBER(VLOOKUP($B709,Stats!$A$2:$AA$19,2,FALSE))=FALSE,"",IF(ISNUMBER(AA709),(AA709-VLOOKUP($B709,Stats!$A$2:$AA$19,12,FALSE))/VLOOKUP($B709,Stats!$A$2:$AA$19,26,FALSE),""))</f>
        <v/>
      </c>
      <c r="BN709" s="46" t="str">
        <f>IF(ISNUMBER(VLOOKUP($B709,Stats!$A$2:$AA$19,2,FALSE))=FALSE,"",IF(ISNUMBER(#REF!),(#REF!-VLOOKUP($B709,Stats!$A$2:$AA$19,13,FALSE))/VLOOKUP($B709,Stats!$A$2:$AA$19,27,FALSE),""))</f>
        <v/>
      </c>
      <c r="BO709" s="46" t="str">
        <f>IF(ISNUMBER(VLOOKUP($B709,Stats!$A$2:$AA$19,2,FALSE))=FALSE,"",IF(ISNUMBER(#REF!),(#REF!-VLOOKUP($B709,Stats!$A$2:$AA$19,14,FALSE))/VLOOKUP($B709,Stats!$A$2:$AB$19,28,FALSE),""))</f>
        <v/>
      </c>
      <c r="BP709" s="46"/>
      <c r="BQ709" s="46">
        <f>IF(ISNUMBER(VLOOKUP($B709,Stats!$A$2:$AA$19,2,FALSE))=FALSE,"",IF(ISNUMBER(BM709),BM709,(VLOOKUP($B709,Stats!$A$2:$AT$19,46,FALSE)-VLOOKUP($B709,Stats!$A$2:$AA$19,12,FALSE))/VLOOKUP($B709,Stats!$A$2:$AA$19,26,FALSE)))</f>
        <v>-0.71825946798524909</v>
      </c>
      <c r="BR709" s="51">
        <f t="shared" si="141"/>
        <v>-0.71825946798524909</v>
      </c>
      <c r="BS709" s="32" t="str">
        <f t="shared" si="149"/>
        <v>16805_201423</v>
      </c>
      <c r="BT709" s="53">
        <f t="shared" si="150"/>
        <v>-1.5690131788530848</v>
      </c>
    </row>
    <row r="710" spans="1:72" x14ac:dyDescent="0.15">
      <c r="A710" s="16">
        <v>16805</v>
      </c>
      <c r="B710" s="17">
        <v>201424</v>
      </c>
      <c r="C710" s="3">
        <v>0</v>
      </c>
      <c r="D710" s="23">
        <v>2.8930519326535675E-2</v>
      </c>
      <c r="E710" s="18">
        <v>6.0237511536951477E-3</v>
      </c>
      <c r="F710" s="24">
        <v>5</v>
      </c>
      <c r="G710" s="24">
        <v>5</v>
      </c>
      <c r="H710" s="20">
        <v>7.3742393989922658E-3</v>
      </c>
      <c r="I710" s="20">
        <v>-1.6296454697493745E-3</v>
      </c>
      <c r="J710" s="24">
        <v>2</v>
      </c>
      <c r="K710" s="24">
        <v>2</v>
      </c>
      <c r="L710" s="20">
        <v>1.5097620741443496E-2</v>
      </c>
      <c r="M710" s="20">
        <v>-3.5041270830088456E-3</v>
      </c>
      <c r="N710" s="19">
        <v>1.3046</v>
      </c>
      <c r="O710" s="19">
        <v>1.0158853761096402</v>
      </c>
      <c r="P710" s="25">
        <v>41970</v>
      </c>
      <c r="Q710" s="20">
        <v>-5.7623423142812991E-3</v>
      </c>
      <c r="R710" s="25">
        <v>41962</v>
      </c>
      <c r="S710" s="25">
        <f>IF(ISNUMBER(R710),VLOOKUP(B710,Index!$B$3:$AB$18,27,FALSE),"")</f>
        <v>41963</v>
      </c>
      <c r="T710" s="25">
        <f>IF(ISNUMBER($R710),VLOOKUP($B710,Index!$B$21:$AB$36,27,FALSE),"")</f>
        <v>41963</v>
      </c>
      <c r="U710" s="25">
        <f>IF(ISNUMBER($R710),VLOOKUP($B710,Index!$B$39:$AB$54,27,FALSE),"")</f>
        <v>41963</v>
      </c>
      <c r="W710" s="18">
        <v>0.86791557979607026</v>
      </c>
      <c r="X710" s="19">
        <v>0.5</v>
      </c>
      <c r="Y710" s="18">
        <v>0.11429264222246201</v>
      </c>
      <c r="Z710" s="19">
        <f t="shared" si="151"/>
        <v>1</v>
      </c>
      <c r="AA710" s="21">
        <v>5.0206179620455256</v>
      </c>
      <c r="AB710" s="28"/>
      <c r="AC710" s="18">
        <v>0.75327745365274879</v>
      </c>
      <c r="AD710" s="19">
        <v>0.25</v>
      </c>
      <c r="AE710" s="18">
        <v>1.3062808066191705E-2</v>
      </c>
      <c r="AF710" s="19">
        <f t="shared" si="152"/>
        <v>1</v>
      </c>
      <c r="AG710" s="21">
        <v>25.206604720814166</v>
      </c>
      <c r="AH710" s="28"/>
      <c r="AK710" t="str">
        <f t="shared" si="147"/>
        <v/>
      </c>
      <c r="AL710" t="str">
        <f t="shared" si="147"/>
        <v/>
      </c>
      <c r="AM710" t="str">
        <f t="shared" si="147"/>
        <v/>
      </c>
      <c r="AN710">
        <f t="shared" si="147"/>
        <v>5.0206179620455256</v>
      </c>
      <c r="AO710" t="str">
        <f t="shared" si="147"/>
        <v/>
      </c>
      <c r="AP710" t="str">
        <f t="shared" si="147"/>
        <v/>
      </c>
      <c r="AQ710" t="str">
        <f t="shared" si="147"/>
        <v/>
      </c>
      <c r="AR710" t="str">
        <f t="shared" si="147"/>
        <v/>
      </c>
      <c r="AS710" t="str">
        <f t="shared" si="147"/>
        <v/>
      </c>
      <c r="AT710" t="str">
        <f t="shared" si="147"/>
        <v/>
      </c>
      <c r="AU710" t="str">
        <f t="shared" si="147"/>
        <v/>
      </c>
      <c r="AV710" t="str">
        <f t="shared" si="147"/>
        <v/>
      </c>
      <c r="AW710" t="str">
        <f t="shared" si="147"/>
        <v/>
      </c>
      <c r="AX710" t="str">
        <f t="shared" si="147"/>
        <v/>
      </c>
      <c r="AZ710" s="46">
        <f>IF(ISNUMBER(VLOOKUP($B710,Stats!$A$2:$AA$19,2,FALSE))=FALSE,"",IF(ISNUMBER(W710),(W710-VLOOKUP($B710,Stats!$A$2:$AA$19,2,FALSE))/VLOOKUP($B710,Stats!$A$2:$AA$19,16,FALSE),""))</f>
        <v>-0.28542588092127691</v>
      </c>
      <c r="BA710" s="46">
        <f>IF(ISNUMBER(VLOOKUP($B710,Stats!$A$2:$AA$19,2,FALSE))=FALSE,"",IF(ISNUMBER(X710),(X710-VLOOKUP($B710,Stats!$A$2:$AA$19,3,FALSE))/VLOOKUP($B710,Stats!$A$2:$AA$19,17,FALSE),""))</f>
        <v>-1.6585994998973241</v>
      </c>
      <c r="BB710" s="46"/>
      <c r="BC710" s="46"/>
      <c r="BD710" s="44">
        <f t="shared" si="148"/>
        <v>-0.97201269040930049</v>
      </c>
      <c r="BE710" s="46">
        <f>IF(ISNUMBER(VLOOKUP($B710,Stats!$A$2:$AA$19,2,FALSE))=FALSE,"",IF(ISNUMBER(Y710),(Y710-VLOOKUP($B710,Stats!$A$2:$AA$19,5,FALSE))/VLOOKUP($B710,Stats!$A$2:$AA$19,19,FALSE),""))</f>
        <v>-5.6621953265740842E-2</v>
      </c>
      <c r="BF710" s="46"/>
      <c r="BG710" s="46"/>
      <c r="BH710" s="46">
        <f>IF(ISNUMBER(VLOOKUP($B710,Stats!$A$2:$AA$19,2,FALSE))=FALSE,"",IF(ISNUMBER(Z710),(Z710-VLOOKUP($B710,Stats!$A$2:$AA$19,8,FALSE))/VLOOKUP($B710,Stats!$A$2:$AA$19,22,FALSE),""))</f>
        <v>-0.47935479253396501</v>
      </c>
      <c r="BI710" s="46" t="str">
        <f>IF(ISNUMBER(VLOOKUP($B710,Stats!$A$2:$AA$19,2,FALSE))=FALSE,"",IF(ISNUMBER(#REF!),(#REF!-VLOOKUP($B710,Stats!$A$2:$AA$19,9,FALSE))/VLOOKUP($B710,Stats!$A$2:$AA$19,23,FALSE),""))</f>
        <v/>
      </c>
      <c r="BJ710" s="46" t="str">
        <f>IF(ISNUMBER(VLOOKUP($B710,Stats!$A$2:$AA$19,2,FALSE))=FALSE,"",IF(ISNUMBER(#REF!),(#REF!-VLOOKUP($B710,Stats!$A$2:$AA$19,10,FALSE))/VLOOKUP($B710,Stats!$A$2:$AA$19,24,FALSE),""))</f>
        <v/>
      </c>
      <c r="BK710" s="44">
        <f t="shared" si="153"/>
        <v>-0.10417107047417092</v>
      </c>
      <c r="BL710" s="46" t="str">
        <f>IF(ISNUMBER(VLOOKUP($B710,Stats!$A$2:$AA$19,2,FALSE))=FALSE,"",IF(ISNUMBER(#REF!),(#REF!-VLOOKUP($B710,Stats!$A$2:$AA$19,11,FALSE))/VLOOKUP($B710,Stats!$A$2:$AA$19,25,FALSE),""))</f>
        <v/>
      </c>
      <c r="BM710" s="46">
        <f>IF(ISNUMBER(VLOOKUP($B710,Stats!$A$2:$AA$19,2,FALSE))=FALSE,"",IF(ISNUMBER(AA710),(AA710-VLOOKUP($B710,Stats!$A$2:$AA$19,12,FALSE))/VLOOKUP($B710,Stats!$A$2:$AA$19,26,FALSE),""))</f>
        <v>-0.44724017474039107</v>
      </c>
      <c r="BN710" s="46" t="str">
        <f>IF(ISNUMBER(VLOOKUP($B710,Stats!$A$2:$AA$19,2,FALSE))=FALSE,"",IF(ISNUMBER(#REF!),(#REF!-VLOOKUP($B710,Stats!$A$2:$AA$19,13,FALSE))/VLOOKUP($B710,Stats!$A$2:$AA$19,27,FALSE),""))</f>
        <v/>
      </c>
      <c r="BO710" s="46" t="str">
        <f>IF(ISNUMBER(VLOOKUP($B710,Stats!$A$2:$AA$19,2,FALSE))=FALSE,"",IF(ISNUMBER(#REF!),(#REF!-VLOOKUP($B710,Stats!$A$2:$AA$19,14,FALSE))/VLOOKUP($B710,Stats!$A$2:$AB$19,28,FALSE),""))</f>
        <v/>
      </c>
      <c r="BP710" s="46"/>
      <c r="BQ710" s="46">
        <f>IF(ISNUMBER(VLOOKUP($B710,Stats!$A$2:$AA$19,2,FALSE))=FALSE,"",IF(ISNUMBER(BM710),BM710,(VLOOKUP($B710,Stats!$A$2:$AT$19,46,FALSE)-VLOOKUP($B710,Stats!$A$2:$AA$19,12,FALSE))/VLOOKUP($B710,Stats!$A$2:$AA$19,26,FALSE)))</f>
        <v>-0.44724017474039107</v>
      </c>
      <c r="BR710" s="51">
        <f t="shared" ref="BR710:BR773" si="154">IF(ISNUMBER(AZ710),MAX(-3,MIN(3,SUM(0,BQ710)))*$BM$1+$BN$1*MAX(-3,MIN(3,SUM(0,BN710)))+$BO$1*MAX(-3,MIN(3,SUM(0,BO710))),"")</f>
        <v>-0.44724017474039107</v>
      </c>
      <c r="BS710" s="32" t="str">
        <f t="shared" si="149"/>
        <v>16805_201424</v>
      </c>
      <c r="BT710" s="53">
        <f t="shared" si="150"/>
        <v>-0.34635321531444091</v>
      </c>
    </row>
    <row r="711" spans="1:72" x14ac:dyDescent="0.15">
      <c r="A711" s="16">
        <v>16805</v>
      </c>
      <c r="B711" s="17">
        <v>201425</v>
      </c>
      <c r="C711" s="3">
        <v>0</v>
      </c>
      <c r="D711" s="23">
        <v>-2.9576707382653389E-2</v>
      </c>
      <c r="E711" s="18">
        <v>2.1689206881377092E-2</v>
      </c>
      <c r="F711" s="24">
        <v>6</v>
      </c>
      <c r="G711" s="24">
        <v>4</v>
      </c>
      <c r="H711" s="20">
        <v>1.1321402154609897E-2</v>
      </c>
      <c r="I711" s="20">
        <v>-2.39408859482729E-2</v>
      </c>
      <c r="J711" s="24">
        <v>3</v>
      </c>
      <c r="K711" s="24">
        <v>3</v>
      </c>
      <c r="L711" s="20">
        <v>2.6609724047306216E-2</v>
      </c>
      <c r="M711" s="20">
        <v>-4.0264377421560416E-2</v>
      </c>
      <c r="N711" s="19">
        <v>1.3163</v>
      </c>
      <c r="O711" s="19">
        <v>1.0310982296725679</v>
      </c>
      <c r="P711" s="25">
        <v>41977</v>
      </c>
      <c r="Q711" s="20">
        <v>-7.4982906632226731E-2</v>
      </c>
      <c r="R711" s="25">
        <v>41982</v>
      </c>
      <c r="S711" s="25">
        <f>IF(ISNUMBER(R711),VLOOKUP(B711,Index!$B$3:$AB$18,27,FALSE),"")</f>
        <v>41982</v>
      </c>
      <c r="T711" s="25">
        <f>IF(ISNUMBER($R711),VLOOKUP($B711,Index!$B$21:$AB$36,27,FALSE),"")</f>
        <v>41982</v>
      </c>
      <c r="U711" s="25">
        <f>IF(ISNUMBER($R711),VLOOKUP($B711,Index!$B$39:$AB$54,27,FALSE),"")</f>
        <v>41982</v>
      </c>
      <c r="W711" s="18">
        <v>-0.88730122147960167</v>
      </c>
      <c r="X711" s="19">
        <v>0.6</v>
      </c>
      <c r="Y711" s="18">
        <v>0.4115237663264944</v>
      </c>
      <c r="Z711" s="19">
        <f t="shared" si="151"/>
        <v>0</v>
      </c>
      <c r="AA711" s="21" t="s">
        <v>25</v>
      </c>
      <c r="AB711" s="28"/>
      <c r="AC711" s="18">
        <v>0.78730345763919307</v>
      </c>
      <c r="AD711" s="19">
        <v>0.36</v>
      </c>
      <c r="AE711" s="18">
        <v>0.16935181025154317</v>
      </c>
      <c r="AF711" s="19">
        <f t="shared" si="152"/>
        <v>0</v>
      </c>
      <c r="AG711" s="21" t="s">
        <v>25</v>
      </c>
      <c r="AH711" s="28"/>
      <c r="AK711" t="str">
        <f t="shared" si="147"/>
        <v/>
      </c>
      <c r="AL711" t="str">
        <f t="shared" si="147"/>
        <v/>
      </c>
      <c r="AM711" t="str">
        <f t="shared" si="147"/>
        <v/>
      </c>
      <c r="AN711" t="str">
        <f t="shared" si="147"/>
        <v/>
      </c>
      <c r="AO711" t="str">
        <f t="shared" si="147"/>
        <v/>
      </c>
      <c r="AP711" t="str">
        <f t="shared" si="147"/>
        <v/>
      </c>
      <c r="AQ711" t="str">
        <f t="shared" si="147"/>
        <v/>
      </c>
      <c r="AR711" t="str">
        <f t="shared" si="147"/>
        <v/>
      </c>
      <c r="AS711" t="str">
        <f t="shared" si="147"/>
        <v/>
      </c>
      <c r="AT711" t="str">
        <f t="shared" si="147"/>
        <v/>
      </c>
      <c r="AU711" t="str">
        <f t="shared" si="147"/>
        <v/>
      </c>
      <c r="AV711" t="str">
        <f t="shared" si="147"/>
        <v/>
      </c>
      <c r="AW711" t="str">
        <f t="shared" si="147"/>
        <v/>
      </c>
      <c r="AX711" t="str">
        <f t="shared" si="147"/>
        <v/>
      </c>
      <c r="AZ711" s="46">
        <f>IF(ISNUMBER(VLOOKUP($B711,Stats!$A$2:$AA$19,2,FALSE))=FALSE,"",IF(ISNUMBER(W711),(W711-VLOOKUP($B711,Stats!$A$2:$AA$19,2,FALSE))/VLOOKUP($B711,Stats!$A$2:$AA$19,16,FALSE),""))</f>
        <v>-1.2728775020570628</v>
      </c>
      <c r="BA711" s="46">
        <f>IF(ISNUMBER(VLOOKUP($B711,Stats!$A$2:$AA$19,2,FALSE))=FALSE,"",IF(ISNUMBER(X711),(X711-VLOOKUP($B711,Stats!$A$2:$AA$19,3,FALSE))/VLOOKUP($B711,Stats!$A$2:$AA$19,17,FALSE),""))</f>
        <v>-0.12237675597646717</v>
      </c>
      <c r="BB711" s="46"/>
      <c r="BC711" s="46"/>
      <c r="BD711" s="44">
        <f t="shared" si="148"/>
        <v>-0.69762712901676505</v>
      </c>
      <c r="BE711" s="46">
        <f>IF(ISNUMBER(VLOOKUP($B711,Stats!$A$2:$AA$19,2,FALSE))=FALSE,"",IF(ISNUMBER(Y711),(Y711-VLOOKUP($B711,Stats!$A$2:$AA$19,5,FALSE))/VLOOKUP($B711,Stats!$A$2:$AA$19,19,FALSE),""))</f>
        <v>0.42153269397427884</v>
      </c>
      <c r="BF711" s="46"/>
      <c r="BG711" s="46"/>
      <c r="BH711" s="46">
        <f>IF(ISNUMBER(VLOOKUP($B711,Stats!$A$2:$AA$19,2,FALSE))=FALSE,"",IF(ISNUMBER(Z711),(Z711-VLOOKUP($B711,Stats!$A$2:$AA$19,8,FALSE))/VLOOKUP($B711,Stats!$A$2:$AA$19,22,FALSE),""))</f>
        <v>-0.38938659637819406</v>
      </c>
      <c r="BI711" s="46" t="str">
        <f>IF(ISNUMBER(VLOOKUP($B711,Stats!$A$2:$AA$19,2,FALSE))=FALSE,"",IF(ISNUMBER(#REF!),(#REF!-VLOOKUP($B711,Stats!$A$2:$AA$19,9,FALSE))/VLOOKUP($B711,Stats!$A$2:$AA$19,23,FALSE),""))</f>
        <v/>
      </c>
      <c r="BJ711" s="46" t="str">
        <f>IF(ISNUMBER(VLOOKUP($B711,Stats!$A$2:$AA$19,2,FALSE))=FALSE,"",IF(ISNUMBER(#REF!),(#REF!-VLOOKUP($B711,Stats!$A$2:$AA$19,10,FALSE))/VLOOKUP($B711,Stats!$A$2:$AA$19,24,FALSE),""))</f>
        <v/>
      </c>
      <c r="BK711" s="44">
        <f t="shared" si="153"/>
        <v>-0.41188886469545338</v>
      </c>
      <c r="BL711" s="46" t="str">
        <f>IF(ISNUMBER(VLOOKUP($B711,Stats!$A$2:$AA$19,2,FALSE))=FALSE,"",IF(ISNUMBER(#REF!),(#REF!-VLOOKUP($B711,Stats!$A$2:$AA$19,11,FALSE))/VLOOKUP($B711,Stats!$A$2:$AA$19,25,FALSE),""))</f>
        <v/>
      </c>
      <c r="BM711" s="46" t="str">
        <f>IF(ISNUMBER(VLOOKUP($B711,Stats!$A$2:$AA$19,2,FALSE))=FALSE,"",IF(ISNUMBER(AA711),(AA711-VLOOKUP($B711,Stats!$A$2:$AA$19,12,FALSE))/VLOOKUP($B711,Stats!$A$2:$AA$19,26,FALSE),""))</f>
        <v/>
      </c>
      <c r="BN711" s="46" t="str">
        <f>IF(ISNUMBER(VLOOKUP($B711,Stats!$A$2:$AA$19,2,FALSE))=FALSE,"",IF(ISNUMBER(#REF!),(#REF!-VLOOKUP($B711,Stats!$A$2:$AA$19,13,FALSE))/VLOOKUP($B711,Stats!$A$2:$AA$19,27,FALSE),""))</f>
        <v/>
      </c>
      <c r="BO711" s="46" t="str">
        <f>IF(ISNUMBER(VLOOKUP($B711,Stats!$A$2:$AA$19,2,FALSE))=FALSE,"",IF(ISNUMBER(#REF!),(#REF!-VLOOKUP($B711,Stats!$A$2:$AA$19,14,FALSE))/VLOOKUP($B711,Stats!$A$2:$AB$19,28,FALSE),""))</f>
        <v/>
      </c>
      <c r="BP711" s="46"/>
      <c r="BQ711" s="46">
        <f>IF(ISNUMBER(VLOOKUP($B711,Stats!$A$2:$AA$19,2,FALSE))=FALSE,"",IF(ISNUMBER(BM711),BM711,(VLOOKUP($B711,Stats!$A$2:$AT$19,46,FALSE)-VLOOKUP($B711,Stats!$A$2:$AA$19,12,FALSE))/VLOOKUP($B711,Stats!$A$2:$AA$19,26,FALSE)))</f>
        <v>-0.79776266374979832</v>
      </c>
      <c r="BR711" s="51">
        <f t="shared" si="154"/>
        <v>-0.79776266374979832</v>
      </c>
      <c r="BS711" s="32" t="str">
        <f t="shared" si="149"/>
        <v>16805_201425</v>
      </c>
      <c r="BT711" s="53">
        <f t="shared" si="150"/>
        <v>-0.54621127737058472</v>
      </c>
    </row>
    <row r="712" spans="1:72" x14ac:dyDescent="0.15">
      <c r="A712" s="16">
        <v>16805</v>
      </c>
      <c r="B712" s="17">
        <v>201426</v>
      </c>
      <c r="C712" s="3">
        <v>0</v>
      </c>
      <c r="D712" s="23">
        <v>8.3676377454084738E-2</v>
      </c>
      <c r="E712" s="18">
        <v>2.2559854713720032E-2</v>
      </c>
      <c r="F712" s="24">
        <v>5</v>
      </c>
      <c r="G712" s="24">
        <v>5</v>
      </c>
      <c r="H712" s="20">
        <v>2.6553118152564847E-2</v>
      </c>
      <c r="I712" s="20">
        <v>-9.962388627578634E-3</v>
      </c>
      <c r="J712" s="24">
        <v>2</v>
      </c>
      <c r="K712" s="24">
        <v>2</v>
      </c>
      <c r="L712" s="20">
        <v>3.9799072642967559E-2</v>
      </c>
      <c r="M712" s="20">
        <v>-2.8684841222288759E-2</v>
      </c>
      <c r="N712" s="19">
        <v>1.3704000000000001</v>
      </c>
      <c r="O712" s="19">
        <v>1.0553715825953023</v>
      </c>
      <c r="P712" s="25">
        <v>41998</v>
      </c>
      <c r="Q712" s="20">
        <v>-3.6120401337792596E-2</v>
      </c>
      <c r="R712" s="25">
        <v>41996</v>
      </c>
      <c r="S712" s="25">
        <f>IF(ISNUMBER(R712),VLOOKUP(B712,Index!$B$3:$AB$18,27,FALSE),"")</f>
        <v>41997</v>
      </c>
      <c r="T712" s="25">
        <f>IF(ISNUMBER($R712),VLOOKUP($B712,Index!$B$21:$AB$36,27,FALSE),"")</f>
        <v>41996</v>
      </c>
      <c r="U712" s="25">
        <f>IF(ISNUMBER($R712),VLOOKUP($B712,Index!$B$39:$AB$54,27,FALSE),"")</f>
        <v>41996</v>
      </c>
      <c r="W712" s="18">
        <v>2.5102913236225421</v>
      </c>
      <c r="X712" s="19">
        <v>0.5</v>
      </c>
      <c r="Y712" s="18">
        <v>0.42804314746704697</v>
      </c>
      <c r="Z712" s="19">
        <f t="shared" si="151"/>
        <v>1</v>
      </c>
      <c r="AA712" s="21">
        <v>2.3165960054417933</v>
      </c>
      <c r="AB712" s="28"/>
      <c r="AC712" s="18">
        <v>6.3015625294546149</v>
      </c>
      <c r="AD712" s="19">
        <v>0.25</v>
      </c>
      <c r="AE712" s="18">
        <v>0.18322093609349613</v>
      </c>
      <c r="AF712" s="19">
        <f t="shared" si="152"/>
        <v>1</v>
      </c>
      <c r="AG712" s="21">
        <v>5.3666170524288734</v>
      </c>
      <c r="AH712" s="28"/>
      <c r="AK712" t="str">
        <f t="shared" si="147"/>
        <v/>
      </c>
      <c r="AL712" t="str">
        <f t="shared" si="147"/>
        <v/>
      </c>
      <c r="AM712" t="str">
        <f t="shared" si="147"/>
        <v/>
      </c>
      <c r="AN712" t="str">
        <f t="shared" si="147"/>
        <v/>
      </c>
      <c r="AO712" t="str">
        <f t="shared" si="147"/>
        <v/>
      </c>
      <c r="AP712">
        <f t="shared" si="147"/>
        <v>2.3165960054417933</v>
      </c>
      <c r="AQ712" t="str">
        <f t="shared" si="147"/>
        <v/>
      </c>
      <c r="AR712" t="str">
        <f t="shared" si="147"/>
        <v/>
      </c>
      <c r="AS712" t="str">
        <f t="shared" si="147"/>
        <v/>
      </c>
      <c r="AT712" t="str">
        <f t="shared" si="147"/>
        <v/>
      </c>
      <c r="AU712" t="str">
        <f t="shared" si="147"/>
        <v/>
      </c>
      <c r="AV712" t="str">
        <f t="shared" si="147"/>
        <v/>
      </c>
      <c r="AW712" t="str">
        <f t="shared" si="147"/>
        <v/>
      </c>
      <c r="AX712" t="str">
        <f t="shared" si="147"/>
        <v/>
      </c>
      <c r="AZ712" s="46">
        <f>IF(ISNUMBER(VLOOKUP($B712,Stats!$A$2:$AA$19,2,FALSE))=FALSE,"",IF(ISNUMBER(W712),(W712-VLOOKUP($B712,Stats!$A$2:$AA$19,2,FALSE))/VLOOKUP($B712,Stats!$A$2:$AA$19,16,FALSE),""))</f>
        <v>0.98623723418343445</v>
      </c>
      <c r="BA712" s="46">
        <f>IF(ISNUMBER(VLOOKUP($B712,Stats!$A$2:$AA$19,2,FALSE))=FALSE,"",IF(ISNUMBER(X712),(X712-VLOOKUP($B712,Stats!$A$2:$AA$19,3,FALSE))/VLOOKUP($B712,Stats!$A$2:$AA$19,17,FALSE),""))</f>
        <v>-0.59756231632346257</v>
      </c>
      <c r="BB712" s="46"/>
      <c r="BC712" s="46"/>
      <c r="BD712" s="44">
        <f t="shared" si="148"/>
        <v>0.19433745892998594</v>
      </c>
      <c r="BE712" s="46">
        <f>IF(ISNUMBER(VLOOKUP($B712,Stats!$A$2:$AA$19,2,FALSE))=FALSE,"",IF(ISNUMBER(Y712),(Y712-VLOOKUP($B712,Stats!$A$2:$AA$19,5,FALSE))/VLOOKUP($B712,Stats!$A$2:$AA$19,19,FALSE),""))</f>
        <v>1.142338737351384</v>
      </c>
      <c r="BF712" s="46"/>
      <c r="BG712" s="46"/>
      <c r="BH712" s="46">
        <f>IF(ISNUMBER(VLOOKUP($B712,Stats!$A$2:$AA$19,2,FALSE))=FALSE,"",IF(ISNUMBER(Z712),(Z712-VLOOKUP($B712,Stats!$A$2:$AA$19,8,FALSE))/VLOOKUP($B712,Stats!$A$2:$AA$19,22,FALSE),""))</f>
        <v>-0.10266627503097653</v>
      </c>
      <c r="BI712" s="46" t="str">
        <f>IF(ISNUMBER(VLOOKUP($B712,Stats!$A$2:$AA$19,2,FALSE))=FALSE,"",IF(ISNUMBER(#REF!),(#REF!-VLOOKUP($B712,Stats!$A$2:$AA$19,9,FALSE))/VLOOKUP($B712,Stats!$A$2:$AA$19,23,FALSE),""))</f>
        <v/>
      </c>
      <c r="BJ712" s="46" t="str">
        <f>IF(ISNUMBER(VLOOKUP($B712,Stats!$A$2:$AA$19,2,FALSE))=FALSE,"",IF(ISNUMBER(#REF!),(#REF!-VLOOKUP($B712,Stats!$A$2:$AA$19,10,FALSE))/VLOOKUP($B712,Stats!$A$2:$AA$19,24,FALSE),""))</f>
        <v/>
      </c>
      <c r="BK712" s="44">
        <f t="shared" si="153"/>
        <v>-0.83043699865526177</v>
      </c>
      <c r="BL712" s="46" t="str">
        <f>IF(ISNUMBER(VLOOKUP($B712,Stats!$A$2:$AA$19,2,FALSE))=FALSE,"",IF(ISNUMBER(#REF!),(#REF!-VLOOKUP($B712,Stats!$A$2:$AA$19,11,FALSE))/VLOOKUP($B712,Stats!$A$2:$AA$19,25,FALSE),""))</f>
        <v/>
      </c>
      <c r="BM712" s="46">
        <f>IF(ISNUMBER(VLOOKUP($B712,Stats!$A$2:$AA$19,2,FALSE))=FALSE,"",IF(ISNUMBER(AA712),(AA712-VLOOKUP($B712,Stats!$A$2:$AA$19,12,FALSE))/VLOOKUP($B712,Stats!$A$2:$AA$19,26,FALSE),""))</f>
        <v>-6.9972743189157527E-2</v>
      </c>
      <c r="BN712" s="46" t="str">
        <f>IF(ISNUMBER(VLOOKUP($B712,Stats!$A$2:$AA$19,2,FALSE))=FALSE,"",IF(ISNUMBER(#REF!),(#REF!-VLOOKUP($B712,Stats!$A$2:$AA$19,13,FALSE))/VLOOKUP($B712,Stats!$A$2:$AA$19,27,FALSE),""))</f>
        <v/>
      </c>
      <c r="BO712" s="46" t="str">
        <f>IF(ISNUMBER(VLOOKUP($B712,Stats!$A$2:$AA$19,2,FALSE))=FALSE,"",IF(ISNUMBER(#REF!),(#REF!-VLOOKUP($B712,Stats!$A$2:$AA$19,14,FALSE))/VLOOKUP($B712,Stats!$A$2:$AB$19,28,FALSE),""))</f>
        <v/>
      </c>
      <c r="BP712" s="46"/>
      <c r="BQ712" s="46">
        <f>IF(ISNUMBER(VLOOKUP($B712,Stats!$A$2:$AA$19,2,FALSE))=FALSE,"",IF(ISNUMBER(BM712),BM712,(VLOOKUP($B712,Stats!$A$2:$AT$19,46,FALSE)-VLOOKUP($B712,Stats!$A$2:$AA$19,12,FALSE))/VLOOKUP($B712,Stats!$A$2:$AA$19,26,FALSE)))</f>
        <v>-6.9972743189157527E-2</v>
      </c>
      <c r="BR712" s="51">
        <f t="shared" si="154"/>
        <v>-6.9972743189157527E-2</v>
      </c>
      <c r="BS712" s="32" t="str">
        <f t="shared" si="149"/>
        <v>16805_201426</v>
      </c>
      <c r="BT712" s="53">
        <f t="shared" si="150"/>
        <v>-0.47338925604499138</v>
      </c>
    </row>
    <row r="713" spans="1:72" x14ac:dyDescent="0.15">
      <c r="A713" s="16">
        <v>16805</v>
      </c>
      <c r="B713" s="17">
        <v>201427</v>
      </c>
      <c r="C713" s="3">
        <v>0</v>
      </c>
      <c r="D713" s="23">
        <v>4.3100299510556717E-3</v>
      </c>
      <c r="E713" s="18">
        <v>2.6903872190193745E-2</v>
      </c>
      <c r="F713" s="24">
        <v>1</v>
      </c>
      <c r="G713" s="24">
        <v>2</v>
      </c>
      <c r="H713" s="20">
        <v>3.2707854335088715E-2</v>
      </c>
      <c r="I713" s="20">
        <v>-1.3844312557473371E-2</v>
      </c>
      <c r="J713" s="24">
        <v>1</v>
      </c>
      <c r="K713" s="24">
        <v>1</v>
      </c>
      <c r="L713" s="20">
        <v>3.2707854335088715E-2</v>
      </c>
      <c r="M713" s="20">
        <v>-1.5048579151143215E-2</v>
      </c>
      <c r="N713" s="19">
        <v>1.3924000000000001</v>
      </c>
      <c r="O713" s="19">
        <v>1.0327078543350887</v>
      </c>
      <c r="P713" s="25">
        <v>42003</v>
      </c>
      <c r="Q713" s="20">
        <v>-1.2640045963803526E-2</v>
      </c>
      <c r="R713" s="25">
        <v>42004</v>
      </c>
      <c r="S713" s="25">
        <f>IF(ISNUMBER(R713),VLOOKUP(B713,Index!$B$3:$AB$18,27,FALSE),"")</f>
        <v>42002</v>
      </c>
      <c r="T713" s="25">
        <f>IF(ISNUMBER($R713),VLOOKUP($B713,Index!$B$21:$AB$36,27,FALSE),"")</f>
        <v>42003</v>
      </c>
      <c r="U713" s="25">
        <f>IF(ISNUMBER($R713),VLOOKUP($B713,Index!$B$39:$AB$54,27,FALSE),"")</f>
        <v>42003</v>
      </c>
      <c r="W713" s="18">
        <v>0.5172035941266806</v>
      </c>
      <c r="X713" s="19">
        <v>0.33333333333333331</v>
      </c>
      <c r="Y713" s="18">
        <v>0.51046508399445001</v>
      </c>
      <c r="Z713" s="19">
        <f t="shared" si="151"/>
        <v>2</v>
      </c>
      <c r="AA713" s="21">
        <v>0.34098214226419926</v>
      </c>
      <c r="AB713" s="28"/>
      <c r="AC713" s="18">
        <v>0.26749955777755619</v>
      </c>
      <c r="AD713" s="19">
        <v>0.1111111111111111</v>
      </c>
      <c r="AE713" s="18">
        <v>0.26057460197746091</v>
      </c>
      <c r="AF713" s="19">
        <f t="shared" si="152"/>
        <v>4</v>
      </c>
      <c r="AG713" s="21">
        <v>0.11626882134308263</v>
      </c>
      <c r="AH713" s="28"/>
      <c r="AK713" t="str">
        <f t="shared" ref="AK713:AX722" si="155">IF($B713=AK$2,$AA713,"")</f>
        <v/>
      </c>
      <c r="AL713" t="str">
        <f t="shared" si="155"/>
        <v/>
      </c>
      <c r="AM713" t="str">
        <f t="shared" si="155"/>
        <v/>
      </c>
      <c r="AN713" t="str">
        <f t="shared" si="155"/>
        <v/>
      </c>
      <c r="AO713" t="str">
        <f t="shared" si="155"/>
        <v/>
      </c>
      <c r="AP713" t="str">
        <f t="shared" si="155"/>
        <v/>
      </c>
      <c r="AQ713">
        <f t="shared" si="155"/>
        <v>0.34098214226419926</v>
      </c>
      <c r="AR713" t="str">
        <f t="shared" si="155"/>
        <v/>
      </c>
      <c r="AS713" t="str">
        <f t="shared" si="155"/>
        <v/>
      </c>
      <c r="AT713" t="str">
        <f t="shared" si="155"/>
        <v/>
      </c>
      <c r="AU713" t="str">
        <f t="shared" si="155"/>
        <v/>
      </c>
      <c r="AV713" t="str">
        <f t="shared" si="155"/>
        <v/>
      </c>
      <c r="AW713" t="str">
        <f t="shared" si="155"/>
        <v/>
      </c>
      <c r="AX713" t="str">
        <f t="shared" si="155"/>
        <v/>
      </c>
      <c r="AZ713" s="46">
        <f>IF(ISNUMBER(VLOOKUP($B713,Stats!$A$2:$AA$19,2,FALSE))=FALSE,"",IF(ISNUMBER(W713),(W713-VLOOKUP($B713,Stats!$A$2:$AA$19,2,FALSE))/VLOOKUP($B713,Stats!$A$2:$AA$19,16,FALSE),""))</f>
        <v>-0.14835837388367099</v>
      </c>
      <c r="BA713" s="46">
        <f>IF(ISNUMBER(VLOOKUP($B713,Stats!$A$2:$AA$19,2,FALSE))=FALSE,"",IF(ISNUMBER(X713),(X713-VLOOKUP($B713,Stats!$A$2:$AA$19,3,FALSE))/VLOOKUP($B713,Stats!$A$2:$AA$19,17,FALSE),""))</f>
        <v>-1.0507044611669172</v>
      </c>
      <c r="BB713" s="46"/>
      <c r="BC713" s="46"/>
      <c r="BD713" s="44">
        <f t="shared" si="148"/>
        <v>-0.59953141752529404</v>
      </c>
      <c r="BE713" s="46">
        <f>IF(ISNUMBER(VLOOKUP($B713,Stats!$A$2:$AA$19,2,FALSE))=FALSE,"",IF(ISNUMBER(Y713),(Y713-VLOOKUP($B713,Stats!$A$2:$AA$19,5,FALSE))/VLOOKUP($B713,Stats!$A$2:$AA$19,19,FALSE),""))</f>
        <v>2.3893476753910883</v>
      </c>
      <c r="BF713" s="46"/>
      <c r="BG713" s="46"/>
      <c r="BH713" s="46">
        <f>IF(ISNUMBER(VLOOKUP($B713,Stats!$A$2:$AA$19,2,FALSE))=FALSE,"",IF(ISNUMBER(Z713),(Z713-VLOOKUP($B713,Stats!$A$2:$AA$19,8,FALSE))/VLOOKUP($B713,Stats!$A$2:$AA$19,22,FALSE),""))</f>
        <v>2.129215320919934</v>
      </c>
      <c r="BI713" s="46" t="str">
        <f>IF(ISNUMBER(VLOOKUP($B713,Stats!$A$2:$AA$19,2,FALSE))=FALSE,"",IF(ISNUMBER(#REF!),(#REF!-VLOOKUP($B713,Stats!$A$2:$AA$19,9,FALSE))/VLOOKUP($B713,Stats!$A$2:$AA$19,23,FALSE),""))</f>
        <v/>
      </c>
      <c r="BJ713" s="46" t="str">
        <f>IF(ISNUMBER(VLOOKUP($B713,Stats!$A$2:$AA$19,2,FALSE))=FALSE,"",IF(ISNUMBER(#REF!),(#REF!-VLOOKUP($B713,Stats!$A$2:$AA$19,10,FALSE))/VLOOKUP($B713,Stats!$A$2:$AA$19,24,FALSE),""))</f>
        <v/>
      </c>
      <c r="BK713" s="44">
        <f t="shared" si="153"/>
        <v>-1.0337787764977815</v>
      </c>
      <c r="BL713" s="46" t="str">
        <f>IF(ISNUMBER(VLOOKUP($B713,Stats!$A$2:$AA$19,2,FALSE))=FALSE,"",IF(ISNUMBER(#REF!),(#REF!-VLOOKUP($B713,Stats!$A$2:$AA$19,11,FALSE))/VLOOKUP($B713,Stats!$A$2:$AA$19,25,FALSE),""))</f>
        <v/>
      </c>
      <c r="BM713" s="46">
        <f>IF(ISNUMBER(VLOOKUP($B713,Stats!$A$2:$AA$19,2,FALSE))=FALSE,"",IF(ISNUMBER(AA713),(AA713-VLOOKUP($B713,Stats!$A$2:$AA$19,12,FALSE))/VLOOKUP($B713,Stats!$A$2:$AA$19,26,FALSE),""))</f>
        <v>-0.44422280980282791</v>
      </c>
      <c r="BN713" s="46" t="str">
        <f>IF(ISNUMBER(VLOOKUP($B713,Stats!$A$2:$AA$19,2,FALSE))=FALSE,"",IF(ISNUMBER(#REF!),(#REF!-VLOOKUP($B713,Stats!$A$2:$AA$19,13,FALSE))/VLOOKUP($B713,Stats!$A$2:$AA$19,27,FALSE),""))</f>
        <v/>
      </c>
      <c r="BO713" s="46" t="str">
        <f>IF(ISNUMBER(VLOOKUP($B713,Stats!$A$2:$AA$19,2,FALSE))=FALSE,"",IF(ISNUMBER(#REF!),(#REF!-VLOOKUP($B713,Stats!$A$2:$AA$19,14,FALSE))/VLOOKUP($B713,Stats!$A$2:$AB$19,28,FALSE),""))</f>
        <v/>
      </c>
      <c r="BP713" s="46"/>
      <c r="BQ713" s="46">
        <f>IF(ISNUMBER(VLOOKUP($B713,Stats!$A$2:$AA$19,2,FALSE))=FALSE,"",IF(ISNUMBER(BM713),BM713,(VLOOKUP($B713,Stats!$A$2:$AT$19,46,FALSE)-VLOOKUP($B713,Stats!$A$2:$AA$19,12,FALSE))/VLOOKUP($B713,Stats!$A$2:$AA$19,26,FALSE)))</f>
        <v>-0.44422280980282791</v>
      </c>
      <c r="BR713" s="51">
        <f t="shared" si="154"/>
        <v>-0.44422280980282791</v>
      </c>
      <c r="BS713" s="32" t="str">
        <f t="shared" si="149"/>
        <v>16805_201427</v>
      </c>
      <c r="BT713" s="53">
        <f t="shared" si="150"/>
        <v>-0.82901811136429326</v>
      </c>
    </row>
    <row r="714" spans="1:72" x14ac:dyDescent="0.15">
      <c r="A714" s="16">
        <v>16805</v>
      </c>
      <c r="B714" s="17">
        <v>201501</v>
      </c>
      <c r="C714" s="3">
        <v>0</v>
      </c>
      <c r="D714" s="23">
        <v>3.3022985161478058E-2</v>
      </c>
      <c r="E714" s="18">
        <v>1.0371489875135495E-2</v>
      </c>
      <c r="F714" s="24">
        <v>4</v>
      </c>
      <c r="G714" s="24">
        <v>1</v>
      </c>
      <c r="H714" s="20">
        <v>9.2581837751992135E-3</v>
      </c>
      <c r="I714" s="20">
        <v>-4.2242428581656943E-3</v>
      </c>
      <c r="J714" s="24">
        <v>2</v>
      </c>
      <c r="K714" s="24">
        <v>1</v>
      </c>
      <c r="L714" s="20">
        <v>2.0038784744667026E-2</v>
      </c>
      <c r="M714" s="20">
        <v>-4.2242428581656943E-3</v>
      </c>
      <c r="N714" s="19">
        <v>1.4201999999999999</v>
      </c>
      <c r="O714" s="19">
        <v>1.0320470896010463</v>
      </c>
      <c r="P714" s="25">
        <v>42013</v>
      </c>
      <c r="Q714" s="20">
        <v>-4.2242428581656943E-3</v>
      </c>
      <c r="R714" s="25">
        <v>42011</v>
      </c>
      <c r="S714" s="25">
        <f>IF(ISNUMBER(R714),VLOOKUP(B714,Index!$B$3:$AB$18,27,FALSE),"")</f>
        <v>42013</v>
      </c>
      <c r="T714" s="25">
        <f>IF(ISNUMBER($R714),VLOOKUP($B714,Index!$B$21:$AB$36,27,FALSE),"")</f>
        <v>42013</v>
      </c>
      <c r="U714" s="25">
        <f>IF(ISNUMBER($R714),VLOOKUP($B714,Index!$B$39:$AB$54,27,FALSE),"")</f>
        <v>42011</v>
      </c>
      <c r="W714" s="18">
        <v>2.3776549316264202</v>
      </c>
      <c r="X714" s="19">
        <v>0.8</v>
      </c>
      <c r="Y714" s="18">
        <v>0.19678518440882106</v>
      </c>
      <c r="Z714" s="19">
        <f t="shared" si="151"/>
        <v>2</v>
      </c>
      <c r="AA714" s="21">
        <v>7.8174920974637638</v>
      </c>
      <c r="AB714" s="28"/>
      <c r="AC714" s="18">
        <v>5.653242973887437</v>
      </c>
      <c r="AD714" s="19">
        <v>0.64000000000000012</v>
      </c>
      <c r="AE714" s="18">
        <v>3.8724408802813713E-2</v>
      </c>
      <c r="AF714" s="19">
        <f t="shared" si="152"/>
        <v>4</v>
      </c>
      <c r="AG714" s="21">
        <v>61.113182693908399</v>
      </c>
      <c r="AH714" s="28"/>
      <c r="AK714" t="str">
        <f t="shared" si="155"/>
        <v/>
      </c>
      <c r="AL714" t="str">
        <f t="shared" si="155"/>
        <v/>
      </c>
      <c r="AM714" t="str">
        <f t="shared" si="155"/>
        <v/>
      </c>
      <c r="AN714" t="str">
        <f t="shared" si="155"/>
        <v/>
      </c>
      <c r="AO714" t="str">
        <f t="shared" si="155"/>
        <v/>
      </c>
      <c r="AP714" t="str">
        <f t="shared" si="155"/>
        <v/>
      </c>
      <c r="AQ714" t="str">
        <f t="shared" si="155"/>
        <v/>
      </c>
      <c r="AR714">
        <f t="shared" si="155"/>
        <v>7.8174920974637638</v>
      </c>
      <c r="AS714" t="str">
        <f t="shared" si="155"/>
        <v/>
      </c>
      <c r="AT714" t="str">
        <f t="shared" si="155"/>
        <v/>
      </c>
      <c r="AU714" t="str">
        <f t="shared" si="155"/>
        <v/>
      </c>
      <c r="AV714" t="str">
        <f t="shared" si="155"/>
        <v/>
      </c>
      <c r="AW714" t="str">
        <f t="shared" si="155"/>
        <v/>
      </c>
      <c r="AX714" t="str">
        <f t="shared" si="155"/>
        <v/>
      </c>
      <c r="AZ714" s="46">
        <f>IF(ISNUMBER(VLOOKUP($B714,Stats!$A$2:$AA$19,2,FALSE))=FALSE,"",IF(ISNUMBER(W714),(W714-VLOOKUP($B714,Stats!$A$2:$AA$19,2,FALSE))/VLOOKUP($B714,Stats!$A$2:$AA$19,16,FALSE),""))</f>
        <v>0.5025833419022373</v>
      </c>
      <c r="BA714" s="46">
        <f>IF(ISNUMBER(VLOOKUP($B714,Stats!$A$2:$AA$19,2,FALSE))=FALSE,"",IF(ISNUMBER(X714),(X714-VLOOKUP($B714,Stats!$A$2:$AA$19,3,FALSE))/VLOOKUP($B714,Stats!$A$2:$AA$19,17,FALSE),""))</f>
        <v>1.3475254634508442</v>
      </c>
      <c r="BB714" s="46"/>
      <c r="BC714" s="46"/>
      <c r="BD714" s="44">
        <f t="shared" si="148"/>
        <v>0.92505440267654082</v>
      </c>
      <c r="BE714" s="46">
        <f>IF(ISNUMBER(VLOOKUP($B714,Stats!$A$2:$AA$19,2,FALSE))=FALSE,"",IF(ISNUMBER(Y714),(Y714-VLOOKUP($B714,Stats!$A$2:$AA$19,5,FALSE))/VLOOKUP($B714,Stats!$A$2:$AA$19,19,FALSE),""))</f>
        <v>-0.25531637590373463</v>
      </c>
      <c r="BF714" s="46"/>
      <c r="BG714" s="46"/>
      <c r="BH714" s="46">
        <f>IF(ISNUMBER(VLOOKUP($B714,Stats!$A$2:$AA$19,2,FALSE))=FALSE,"",IF(ISNUMBER(Z714),(Z714-VLOOKUP($B714,Stats!$A$2:$AA$19,8,FALSE))/VLOOKUP($B714,Stats!$A$2:$AA$19,22,FALSE),""))</f>
        <v>1.7447750026379747</v>
      </c>
      <c r="BI714" s="46" t="str">
        <f>IF(ISNUMBER(VLOOKUP($B714,Stats!$A$2:$AA$19,2,FALSE))=FALSE,"",IF(ISNUMBER(#REF!),(#REF!-VLOOKUP($B714,Stats!$A$2:$AA$19,9,FALSE))/VLOOKUP($B714,Stats!$A$2:$AA$19,23,FALSE),""))</f>
        <v/>
      </c>
      <c r="BJ714" s="46" t="str">
        <f>IF(ISNUMBER(VLOOKUP($B714,Stats!$A$2:$AA$19,2,FALSE))=FALSE,"",IF(ISNUMBER(#REF!),(#REF!-VLOOKUP($B714,Stats!$A$2:$AA$19,10,FALSE))/VLOOKUP($B714,Stats!$A$2:$AA$19,24,FALSE),""))</f>
        <v/>
      </c>
      <c r="BK714" s="44">
        <f t="shared" si="153"/>
        <v>0.70215396392400664</v>
      </c>
      <c r="BL714" s="46" t="str">
        <f>IF(ISNUMBER(VLOOKUP($B714,Stats!$A$2:$AA$19,2,FALSE))=FALSE,"",IF(ISNUMBER(#REF!),(#REF!-VLOOKUP($B714,Stats!$A$2:$AA$19,11,FALSE))/VLOOKUP($B714,Stats!$A$2:$AA$19,25,FALSE),""))</f>
        <v/>
      </c>
      <c r="BM714" s="46">
        <f>IF(ISNUMBER(VLOOKUP($B714,Stats!$A$2:$AA$19,2,FALSE))=FALSE,"",IF(ISNUMBER(AA714),(AA714-VLOOKUP($B714,Stats!$A$2:$AA$19,12,FALSE))/VLOOKUP($B714,Stats!$A$2:$AA$19,26,FALSE),""))</f>
        <v>0.22826010533009503</v>
      </c>
      <c r="BN714" s="46" t="str">
        <f>IF(ISNUMBER(VLOOKUP($B714,Stats!$A$2:$AA$19,2,FALSE))=FALSE,"",IF(ISNUMBER(#REF!),(#REF!-VLOOKUP($B714,Stats!$A$2:$AA$19,13,FALSE))/VLOOKUP($B714,Stats!$A$2:$AA$19,27,FALSE),""))</f>
        <v/>
      </c>
      <c r="BO714" s="46" t="str">
        <f>IF(ISNUMBER(VLOOKUP($B714,Stats!$A$2:$AA$19,2,FALSE))=FALSE,"",IF(ISNUMBER(#REF!),(#REF!-VLOOKUP($B714,Stats!$A$2:$AA$19,14,FALSE))/VLOOKUP($B714,Stats!$A$2:$AB$19,28,FALSE),""))</f>
        <v/>
      </c>
      <c r="BP714" s="46"/>
      <c r="BQ714" s="46">
        <f>IF(ISNUMBER(VLOOKUP($B714,Stats!$A$2:$AA$19,2,FALSE))=FALSE,"",IF(ISNUMBER(BM714),BM714,(VLOOKUP($B714,Stats!$A$2:$AT$19,46,FALSE)-VLOOKUP($B714,Stats!$A$2:$AA$19,12,FALSE))/VLOOKUP($B714,Stats!$A$2:$AA$19,26,FALSE)))</f>
        <v>0.22826010533009503</v>
      </c>
      <c r="BR714" s="51">
        <f t="shared" si="154"/>
        <v>0.22826010533009503</v>
      </c>
      <c r="BS714" s="32" t="str">
        <f t="shared" si="149"/>
        <v>16805_201501</v>
      </c>
      <c r="BT714" s="53">
        <f t="shared" si="150"/>
        <v>0.6519552799557311</v>
      </c>
    </row>
    <row r="715" spans="1:72" x14ac:dyDescent="0.15">
      <c r="A715" s="16">
        <v>16805</v>
      </c>
      <c r="B715" s="17">
        <v>201502</v>
      </c>
      <c r="C715" s="3">
        <v>0</v>
      </c>
      <c r="D715" s="23">
        <v>-3.640332347556674E-2</v>
      </c>
      <c r="E715" s="18">
        <v>2.5142371385491687E-2</v>
      </c>
      <c r="F715" s="24">
        <v>5</v>
      </c>
      <c r="G715" s="24">
        <v>5</v>
      </c>
      <c r="H715" s="20">
        <v>1.3907640296242852E-2</v>
      </c>
      <c r="I715" s="20">
        <v>-2.0726327663963318E-2</v>
      </c>
      <c r="J715" s="24">
        <v>2</v>
      </c>
      <c r="K715" s="24">
        <v>3</v>
      </c>
      <c r="L715" s="20">
        <v>1.8751875187518863E-2</v>
      </c>
      <c r="M715" s="20">
        <v>-6.317194856299635E-2</v>
      </c>
      <c r="N715" s="19">
        <v>1.4452</v>
      </c>
      <c r="O715" s="19">
        <v>1</v>
      </c>
      <c r="P715" s="25">
        <v>42016</v>
      </c>
      <c r="Q715" s="20">
        <v>-7.7497924162745702E-2</v>
      </c>
      <c r="R715" s="25">
        <v>42023</v>
      </c>
      <c r="S715" s="25">
        <f>IF(ISNUMBER(R715),VLOOKUP(B715,Index!$B$3:$AB$18,27,FALSE),"")</f>
        <v>42023</v>
      </c>
      <c r="T715" s="25">
        <f>IF(ISNUMBER($R715),VLOOKUP($B715,Index!$B$21:$AB$36,27,FALSE),"")</f>
        <v>42023</v>
      </c>
      <c r="U715" s="25">
        <f>IF(ISNUMBER($R715),VLOOKUP($B715,Index!$B$39:$AB$54,27,FALSE),"")</f>
        <v>42027</v>
      </c>
      <c r="W715" s="18">
        <v>-1.0920997042670022</v>
      </c>
      <c r="X715" s="19">
        <v>0.5</v>
      </c>
      <c r="Y715" s="18">
        <v>0.47704295613598241</v>
      </c>
      <c r="Z715" s="19">
        <f t="shared" si="151"/>
        <v>0</v>
      </c>
      <c r="AA715" s="21" t="s">
        <v>25</v>
      </c>
      <c r="AB715" s="28"/>
      <c r="AC715" s="18">
        <v>1.1926817640600738</v>
      </c>
      <c r="AD715" s="19">
        <v>0.25</v>
      </c>
      <c r="AE715" s="18">
        <v>0.22756998199895684</v>
      </c>
      <c r="AF715" s="19">
        <f t="shared" si="152"/>
        <v>0</v>
      </c>
      <c r="AG715" s="21" t="s">
        <v>25</v>
      </c>
      <c r="AH715" s="28"/>
      <c r="AK715" t="str">
        <f t="shared" si="155"/>
        <v/>
      </c>
      <c r="AL715" t="str">
        <f t="shared" si="155"/>
        <v/>
      </c>
      <c r="AM715" t="str">
        <f t="shared" si="155"/>
        <v/>
      </c>
      <c r="AN715" t="str">
        <f t="shared" si="155"/>
        <v/>
      </c>
      <c r="AO715" t="str">
        <f t="shared" si="155"/>
        <v/>
      </c>
      <c r="AP715" t="str">
        <f t="shared" si="155"/>
        <v/>
      </c>
      <c r="AQ715" t="str">
        <f t="shared" si="155"/>
        <v/>
      </c>
      <c r="AR715" t="str">
        <f t="shared" si="155"/>
        <v/>
      </c>
      <c r="AS715" t="str">
        <f t="shared" si="155"/>
        <v/>
      </c>
      <c r="AT715" t="str">
        <f t="shared" si="155"/>
        <v/>
      </c>
      <c r="AU715" t="str">
        <f t="shared" si="155"/>
        <v/>
      </c>
      <c r="AV715" t="str">
        <f t="shared" si="155"/>
        <v/>
      </c>
      <c r="AW715" t="str">
        <f t="shared" si="155"/>
        <v/>
      </c>
      <c r="AX715" t="str">
        <f t="shared" si="155"/>
        <v/>
      </c>
      <c r="AZ715" s="46">
        <f>IF(ISNUMBER(VLOOKUP($B715,Stats!$A$2:$AA$19,2,FALSE))=FALSE,"",IF(ISNUMBER(W715),(W715-VLOOKUP($B715,Stats!$A$2:$AA$19,2,FALSE))/VLOOKUP($B715,Stats!$A$2:$AA$19,16,FALSE),""))</f>
        <v>-2.5706322633063126</v>
      </c>
      <c r="BA715" s="46">
        <f>IF(ISNUMBER(VLOOKUP($B715,Stats!$A$2:$AA$19,2,FALSE))=FALSE,"",IF(ISNUMBER(X715),(X715-VLOOKUP($B715,Stats!$A$2:$AA$19,3,FALSE))/VLOOKUP($B715,Stats!$A$2:$AA$19,17,FALSE),""))</f>
        <v>-1.4368443542195379</v>
      </c>
      <c r="BB715" s="46"/>
      <c r="BC715" s="46"/>
      <c r="BD715" s="44">
        <f t="shared" si="148"/>
        <v>-2.0037383087629252</v>
      </c>
      <c r="BE715" s="46">
        <f>IF(ISNUMBER(VLOOKUP($B715,Stats!$A$2:$AA$19,2,FALSE))=FALSE,"",IF(ISNUMBER(Y715),(Y715-VLOOKUP($B715,Stats!$A$2:$AA$19,5,FALSE))/VLOOKUP($B715,Stats!$A$2:$AA$19,19,FALSE),""))</f>
        <v>0.87449287423049493</v>
      </c>
      <c r="BF715" s="46"/>
      <c r="BG715" s="46"/>
      <c r="BH715" s="46">
        <f>IF(ISNUMBER(VLOOKUP($B715,Stats!$A$2:$AA$19,2,FALSE))=FALSE,"",IF(ISNUMBER(Z715),(Z715-VLOOKUP($B715,Stats!$A$2:$AA$19,8,FALSE))/VLOOKUP($B715,Stats!$A$2:$AA$19,22,FALSE),""))</f>
        <v>-0.48836753916131515</v>
      </c>
      <c r="BI715" s="46" t="str">
        <f>IF(ISNUMBER(VLOOKUP($B715,Stats!$A$2:$AA$19,2,FALSE))=FALSE,"",IF(ISNUMBER(#REF!),(#REF!-VLOOKUP($B715,Stats!$A$2:$AA$19,9,FALSE))/VLOOKUP($B715,Stats!$A$2:$AA$19,23,FALSE),""))</f>
        <v/>
      </c>
      <c r="BJ715" s="46" t="str">
        <f>IF(ISNUMBER(VLOOKUP($B715,Stats!$A$2:$AA$19,2,FALSE))=FALSE,"",IF(ISNUMBER(#REF!),(#REF!-VLOOKUP($B715,Stats!$A$2:$AA$19,10,FALSE))/VLOOKUP($B715,Stats!$A$2:$AA$19,24,FALSE),""))</f>
        <v/>
      </c>
      <c r="BK715" s="44">
        <f t="shared" si="153"/>
        <v>-0.75865527370974095</v>
      </c>
      <c r="BL715" s="46" t="str">
        <f>IF(ISNUMBER(VLOOKUP($B715,Stats!$A$2:$AA$19,2,FALSE))=FALSE,"",IF(ISNUMBER(#REF!),(#REF!-VLOOKUP($B715,Stats!$A$2:$AA$19,11,FALSE))/VLOOKUP($B715,Stats!$A$2:$AA$19,25,FALSE),""))</f>
        <v/>
      </c>
      <c r="BM715" s="46" t="str">
        <f>IF(ISNUMBER(VLOOKUP($B715,Stats!$A$2:$AA$19,2,FALSE))=FALSE,"",IF(ISNUMBER(AA715),(AA715-VLOOKUP($B715,Stats!$A$2:$AA$19,12,FALSE))/VLOOKUP($B715,Stats!$A$2:$AA$19,26,FALSE),""))</f>
        <v/>
      </c>
      <c r="BN715" s="46" t="str">
        <f>IF(ISNUMBER(VLOOKUP($B715,Stats!$A$2:$AA$19,2,FALSE))=FALSE,"",IF(ISNUMBER(#REF!),(#REF!-VLOOKUP($B715,Stats!$A$2:$AA$19,13,FALSE))/VLOOKUP($B715,Stats!$A$2:$AA$19,27,FALSE),""))</f>
        <v/>
      </c>
      <c r="BO715" s="46" t="str">
        <f>IF(ISNUMBER(VLOOKUP($B715,Stats!$A$2:$AA$19,2,FALSE))=FALSE,"",IF(ISNUMBER(#REF!),(#REF!-VLOOKUP($B715,Stats!$A$2:$AA$19,14,FALSE))/VLOOKUP($B715,Stats!$A$2:$AB$19,28,FALSE),""))</f>
        <v/>
      </c>
      <c r="BP715" s="46"/>
      <c r="BQ715" s="46">
        <f>IF(ISNUMBER(VLOOKUP($B715,Stats!$A$2:$AA$19,2,FALSE))=FALSE,"",IF(ISNUMBER(BM715),BM715,(VLOOKUP($B715,Stats!$A$2:$AT$19,46,FALSE)-VLOOKUP($B715,Stats!$A$2:$AA$19,12,FALSE))/VLOOKUP($B715,Stats!$A$2:$AA$19,26,FALSE)))</f>
        <v>-0.37901840262580277</v>
      </c>
      <c r="BR715" s="51">
        <f t="shared" si="154"/>
        <v>-0.37901840262580277</v>
      </c>
      <c r="BS715" s="32" t="str">
        <f t="shared" si="149"/>
        <v>16805_201502</v>
      </c>
      <c r="BT715" s="53">
        <f t="shared" si="150"/>
        <v>-0.93174450650359009</v>
      </c>
    </row>
    <row r="716" spans="1:72" x14ac:dyDescent="0.15">
      <c r="A716" s="16">
        <v>16805</v>
      </c>
      <c r="B716" s="17">
        <v>201503</v>
      </c>
      <c r="C716" s="3">
        <v>0</v>
      </c>
      <c r="D716" s="23">
        <v>-4.6474241870661404E-2</v>
      </c>
      <c r="E716" s="18">
        <v>1.2825948386827511E-2</v>
      </c>
      <c r="F716" s="24">
        <v>3</v>
      </c>
      <c r="G716" s="24">
        <v>7</v>
      </c>
      <c r="H716" s="20">
        <v>1.0818426463721739E-2</v>
      </c>
      <c r="I716" s="20">
        <v>-1.1312403586380224E-2</v>
      </c>
      <c r="J716" s="24">
        <v>2</v>
      </c>
      <c r="K716" s="24">
        <v>4</v>
      </c>
      <c r="L716" s="20">
        <v>1.4979905005480409E-2</v>
      </c>
      <c r="M716" s="20">
        <v>-2.7500372633775694E-2</v>
      </c>
      <c r="N716" s="19">
        <v>1.389</v>
      </c>
      <c r="O716" s="19">
        <v>1</v>
      </c>
      <c r="P716" s="25">
        <v>42030</v>
      </c>
      <c r="Q716" s="20">
        <v>-6.0547156227501842E-2</v>
      </c>
      <c r="R716" s="25">
        <v>42041</v>
      </c>
      <c r="S716" s="25">
        <f>IF(ISNUMBER(R716),VLOOKUP(B716,Index!$B$3:$AB$18,27,FALSE),"")</f>
        <v>42041</v>
      </c>
      <c r="T716" s="25">
        <f>IF(ISNUMBER($R716),VLOOKUP($B716,Index!$B$21:$AB$36,27,FALSE),"")</f>
        <v>42041</v>
      </c>
      <c r="U716" s="25">
        <f>IF(ISNUMBER($R716),VLOOKUP($B716,Index!$B$39:$AB$54,27,FALSE),"")</f>
        <v>42034</v>
      </c>
      <c r="W716" s="18">
        <v>-1.3942272561198421</v>
      </c>
      <c r="X716" s="19">
        <v>0.3</v>
      </c>
      <c r="Y716" s="18">
        <v>0.24335526032482382</v>
      </c>
      <c r="Z716" s="19">
        <f t="shared" si="151"/>
        <v>0</v>
      </c>
      <c r="AA716" s="21" t="s">
        <v>25</v>
      </c>
      <c r="AB716" s="28"/>
      <c r="AC716" s="18">
        <v>1.9438696417074639</v>
      </c>
      <c r="AD716" s="19">
        <v>0.09</v>
      </c>
      <c r="AE716" s="18">
        <v>5.9221782727762774E-2</v>
      </c>
      <c r="AF716" s="19">
        <f t="shared" si="152"/>
        <v>0</v>
      </c>
      <c r="AG716" s="21" t="s">
        <v>25</v>
      </c>
      <c r="AH716" s="28"/>
      <c r="AK716" t="str">
        <f t="shared" si="155"/>
        <v/>
      </c>
      <c r="AL716" t="str">
        <f t="shared" si="155"/>
        <v/>
      </c>
      <c r="AM716" t="str">
        <f t="shared" si="155"/>
        <v/>
      </c>
      <c r="AN716" t="str">
        <f t="shared" si="155"/>
        <v/>
      </c>
      <c r="AO716" t="str">
        <f t="shared" si="155"/>
        <v/>
      </c>
      <c r="AP716" t="str">
        <f t="shared" si="155"/>
        <v/>
      </c>
      <c r="AQ716" t="str">
        <f t="shared" si="155"/>
        <v/>
      </c>
      <c r="AR716" t="str">
        <f t="shared" si="155"/>
        <v/>
      </c>
      <c r="AS716" t="str">
        <f t="shared" si="155"/>
        <v/>
      </c>
      <c r="AT716" t="str">
        <f t="shared" si="155"/>
        <v/>
      </c>
      <c r="AU716" t="str">
        <f t="shared" si="155"/>
        <v/>
      </c>
      <c r="AV716" t="str">
        <f t="shared" si="155"/>
        <v/>
      </c>
      <c r="AW716" t="str">
        <f t="shared" si="155"/>
        <v/>
      </c>
      <c r="AX716" t="str">
        <f t="shared" si="155"/>
        <v/>
      </c>
      <c r="AZ716" s="46">
        <f>IF(ISNUMBER(VLOOKUP($B716,Stats!$A$2:$AA$19,2,FALSE))=FALSE,"",IF(ISNUMBER(W716),(W716-VLOOKUP($B716,Stats!$A$2:$AA$19,2,FALSE))/VLOOKUP($B716,Stats!$A$2:$AA$19,16,FALSE),""))</f>
        <v>-0.72072235155641651</v>
      </c>
      <c r="BA716" s="46">
        <f>IF(ISNUMBER(VLOOKUP($B716,Stats!$A$2:$AA$19,2,FALSE))=FALSE,"",IF(ISNUMBER(X716),(X716-VLOOKUP($B716,Stats!$A$2:$AA$19,3,FALSE))/VLOOKUP($B716,Stats!$A$2:$AA$19,17,FALSE),""))</f>
        <v>-0.45237065647630298</v>
      </c>
      <c r="BB716" s="46"/>
      <c r="BC716" s="46"/>
      <c r="BD716" s="44">
        <f t="shared" si="148"/>
        <v>-0.58654650401635977</v>
      </c>
      <c r="BE716" s="46">
        <f>IF(ISNUMBER(VLOOKUP($B716,Stats!$A$2:$AA$19,2,FALSE))=FALSE,"",IF(ISNUMBER(Y716),(Y716-VLOOKUP($B716,Stats!$A$2:$AA$19,5,FALSE))/VLOOKUP($B716,Stats!$A$2:$AA$19,19,FALSE),""))</f>
        <v>0.87965216359262499</v>
      </c>
      <c r="BF716" s="46"/>
      <c r="BG716" s="46"/>
      <c r="BH716" s="46">
        <f>IF(ISNUMBER(VLOOKUP($B716,Stats!$A$2:$AA$19,2,FALSE))=FALSE,"",IF(ISNUMBER(Z716),(Z716-VLOOKUP($B716,Stats!$A$2:$AA$19,8,FALSE))/VLOOKUP($B716,Stats!$A$2:$AA$19,22,FALSE),""))</f>
        <v>-0.64412337137479436</v>
      </c>
      <c r="BI716" s="46" t="str">
        <f>IF(ISNUMBER(VLOOKUP($B716,Stats!$A$2:$AA$19,2,FALSE))=FALSE,"",IF(ISNUMBER(#REF!),(#REF!-VLOOKUP($B716,Stats!$A$2:$AA$19,9,FALSE))/VLOOKUP($B716,Stats!$A$2:$AA$19,23,FALSE),""))</f>
        <v/>
      </c>
      <c r="BJ716" s="46" t="str">
        <f>IF(ISNUMBER(VLOOKUP($B716,Stats!$A$2:$AA$19,2,FALSE))=FALSE,"",IF(ISNUMBER(#REF!),(#REF!-VLOOKUP($B716,Stats!$A$2:$AA$19,10,FALSE))/VLOOKUP($B716,Stats!$A$2:$AA$19,24,FALSE),""))</f>
        <v/>
      </c>
      <c r="BK716" s="44">
        <f t="shared" si="153"/>
        <v>-0.8089935259272758</v>
      </c>
      <c r="BL716" s="46" t="str">
        <f>IF(ISNUMBER(VLOOKUP($B716,Stats!$A$2:$AA$19,2,FALSE))=FALSE,"",IF(ISNUMBER(#REF!),(#REF!-VLOOKUP($B716,Stats!$A$2:$AA$19,11,FALSE))/VLOOKUP($B716,Stats!$A$2:$AA$19,25,FALSE),""))</f>
        <v/>
      </c>
      <c r="BM716" s="46" t="str">
        <f>IF(ISNUMBER(VLOOKUP($B716,Stats!$A$2:$AA$19,2,FALSE))=FALSE,"",IF(ISNUMBER(AA716),(AA716-VLOOKUP($B716,Stats!$A$2:$AA$19,12,FALSE))/VLOOKUP($B716,Stats!$A$2:$AA$19,26,FALSE),""))</f>
        <v/>
      </c>
      <c r="BN716" s="46" t="str">
        <f>IF(ISNUMBER(VLOOKUP($B716,Stats!$A$2:$AA$19,2,FALSE))=FALSE,"",IF(ISNUMBER(#REF!),(#REF!-VLOOKUP($B716,Stats!$A$2:$AA$19,13,FALSE))/VLOOKUP($B716,Stats!$A$2:$AA$19,27,FALSE),""))</f>
        <v/>
      </c>
      <c r="BO716" s="46" t="str">
        <f>IF(ISNUMBER(VLOOKUP($B716,Stats!$A$2:$AA$19,2,FALSE))=FALSE,"",IF(ISNUMBER(#REF!),(#REF!-VLOOKUP($B716,Stats!$A$2:$AA$19,14,FALSE))/VLOOKUP($B716,Stats!$A$2:$AB$19,28,FALSE),""))</f>
        <v/>
      </c>
      <c r="BP716" s="46"/>
      <c r="BQ716" s="46">
        <f>IF(ISNUMBER(VLOOKUP($B716,Stats!$A$2:$AA$19,2,FALSE))=FALSE,"",IF(ISNUMBER(BM716),BM716,(VLOOKUP($B716,Stats!$A$2:$AT$19,46,FALSE)-VLOOKUP($B716,Stats!$A$2:$AA$19,12,FALSE))/VLOOKUP($B716,Stats!$A$2:$AA$19,26,FALSE)))</f>
        <v>-0.53964354662323732</v>
      </c>
      <c r="BR716" s="51">
        <f t="shared" si="154"/>
        <v>-0.53964354662323732</v>
      </c>
      <c r="BS716" s="32" t="str">
        <f t="shared" si="149"/>
        <v>16805_201503</v>
      </c>
      <c r="BT716" s="53">
        <f t="shared" si="150"/>
        <v>-0.71063412568428497</v>
      </c>
    </row>
    <row r="717" spans="1:72" x14ac:dyDescent="0.15">
      <c r="A717" s="16">
        <v>16805</v>
      </c>
      <c r="B717" s="17">
        <v>201504</v>
      </c>
      <c r="C717" s="3">
        <v>0</v>
      </c>
      <c r="D717" s="23">
        <v>4.0539504942907367E-2</v>
      </c>
      <c r="E717" s="18">
        <v>7.90701809335706E-3</v>
      </c>
      <c r="F717" s="24">
        <v>6</v>
      </c>
      <c r="G717" s="24">
        <v>1</v>
      </c>
      <c r="H717" s="20">
        <v>8.1804141313088028E-3</v>
      </c>
      <c r="I717" s="20">
        <v>-9.042838531688302E-3</v>
      </c>
      <c r="J717" s="24">
        <v>6</v>
      </c>
      <c r="K717" s="24">
        <v>1</v>
      </c>
      <c r="L717" s="20">
        <v>1.344371866929972E-2</v>
      </c>
      <c r="M717" s="20">
        <v>-9.042838531688302E-3</v>
      </c>
      <c r="N717" s="19">
        <v>1.3577999999999999</v>
      </c>
      <c r="O717" s="19">
        <v>1.0500348000928001</v>
      </c>
      <c r="P717" s="25">
        <v>42052</v>
      </c>
      <c r="Q717" s="20">
        <v>0</v>
      </c>
      <c r="R717" s="25">
        <v>42044</v>
      </c>
      <c r="S717" s="25">
        <f>IF(ISNUMBER(R717),VLOOKUP(B717,Index!$B$3:$AB$18,27,FALSE),"")</f>
        <v>42044</v>
      </c>
      <c r="T717" s="25">
        <f>IF(ISNUMBER($R717),VLOOKUP($B717,Index!$B$21:$AB$36,27,FALSE),"")</f>
        <v>42044</v>
      </c>
      <c r="U717" s="25">
        <f>IF(ISNUMBER($R717),VLOOKUP($B717,Index!$B$39:$AB$54,27,FALSE),"")</f>
        <v>42052</v>
      </c>
      <c r="W717" s="18">
        <v>1.6215801977162947</v>
      </c>
      <c r="X717" s="19">
        <v>0.8571428571428571</v>
      </c>
      <c r="Y717" s="18">
        <v>0.15002512005102123</v>
      </c>
      <c r="Z717" s="19">
        <f t="shared" si="151"/>
        <v>0</v>
      </c>
      <c r="AA717" s="21" t="s">
        <v>25</v>
      </c>
      <c r="AB717" s="28"/>
      <c r="AC717" s="18">
        <v>2.6295223376256174</v>
      </c>
      <c r="AD717" s="19">
        <v>0.73469387755102034</v>
      </c>
      <c r="AE717" s="18">
        <v>2.250753664632333E-2</v>
      </c>
      <c r="AF717" s="19">
        <f t="shared" si="152"/>
        <v>0</v>
      </c>
      <c r="AG717" s="21" t="s">
        <v>25</v>
      </c>
      <c r="AH717" s="28"/>
      <c r="AK717" t="str">
        <f t="shared" si="155"/>
        <v/>
      </c>
      <c r="AL717" t="str">
        <f t="shared" si="155"/>
        <v/>
      </c>
      <c r="AM717" t="str">
        <f t="shared" si="155"/>
        <v/>
      </c>
      <c r="AN717" t="str">
        <f t="shared" si="155"/>
        <v/>
      </c>
      <c r="AO717" t="str">
        <f t="shared" si="155"/>
        <v/>
      </c>
      <c r="AP717" t="str">
        <f t="shared" si="155"/>
        <v/>
      </c>
      <c r="AQ717" t="str">
        <f t="shared" si="155"/>
        <v/>
      </c>
      <c r="AR717" t="str">
        <f t="shared" si="155"/>
        <v/>
      </c>
      <c r="AS717" t="str">
        <f t="shared" si="155"/>
        <v/>
      </c>
      <c r="AT717" t="str">
        <f t="shared" si="155"/>
        <v/>
      </c>
      <c r="AU717" t="str">
        <f t="shared" si="155"/>
        <v/>
      </c>
      <c r="AV717" t="str">
        <f t="shared" si="155"/>
        <v/>
      </c>
      <c r="AW717" t="str">
        <f t="shared" si="155"/>
        <v/>
      </c>
      <c r="AX717" t="str">
        <f t="shared" si="155"/>
        <v/>
      </c>
      <c r="AZ717" s="46">
        <f>IF(ISNUMBER(VLOOKUP($B717,Stats!$A$2:$AA$19,2,FALSE))=FALSE,"",IF(ISNUMBER(W717),(W717-VLOOKUP($B717,Stats!$A$2:$AA$19,2,FALSE))/VLOOKUP($B717,Stats!$A$2:$AA$19,16,FALSE),""))</f>
        <v>-7.2853902060488321E-2</v>
      </c>
      <c r="BA717" s="46">
        <f>IF(ISNUMBER(VLOOKUP($B717,Stats!$A$2:$AA$19,2,FALSE))=FALSE,"",IF(ISNUMBER(X717),(X717-VLOOKUP($B717,Stats!$A$2:$AA$19,3,FALSE))/VLOOKUP($B717,Stats!$A$2:$AA$19,17,FALSE),""))</f>
        <v>-2.8916520771255196E-2</v>
      </c>
      <c r="BB717" s="46"/>
      <c r="BC717" s="46"/>
      <c r="BD717" s="44">
        <f t="shared" si="148"/>
        <v>-5.088521141587176E-2</v>
      </c>
      <c r="BE717" s="46">
        <f>IF(ISNUMBER(VLOOKUP($B717,Stats!$A$2:$AA$19,2,FALSE))=FALSE,"",IF(ISNUMBER(Y717),(Y717-VLOOKUP($B717,Stats!$A$2:$AA$19,5,FALSE))/VLOOKUP($B717,Stats!$A$2:$AA$19,19,FALSE),""))</f>
        <v>0.33192175482861963</v>
      </c>
      <c r="BF717" s="46"/>
      <c r="BG717" s="46"/>
      <c r="BH717" s="46">
        <f>IF(ISNUMBER(VLOOKUP($B717,Stats!$A$2:$AA$19,2,FALSE))=FALSE,"",IF(ISNUMBER(Z717),(Z717-VLOOKUP($B717,Stats!$A$2:$AA$19,8,FALSE))/VLOOKUP($B717,Stats!$A$2:$AA$19,22,FALSE),""))</f>
        <v>-0.5145844845400992</v>
      </c>
      <c r="BI717" s="46" t="str">
        <f>IF(ISNUMBER(VLOOKUP($B717,Stats!$A$2:$AA$19,2,FALSE))=FALSE,"",IF(ISNUMBER(#REF!),(#REF!-VLOOKUP($B717,Stats!$A$2:$AA$19,9,FALSE))/VLOOKUP($B717,Stats!$A$2:$AA$19,23,FALSE),""))</f>
        <v/>
      </c>
      <c r="BJ717" s="46" t="str">
        <f>IF(ISNUMBER(VLOOKUP($B717,Stats!$A$2:$AA$19,2,FALSE))=FALSE,"",IF(ISNUMBER(#REF!),(#REF!-VLOOKUP($B717,Stats!$A$2:$AA$19,10,FALSE))/VLOOKUP($B717,Stats!$A$2:$AA$19,24,FALSE),""))</f>
        <v/>
      </c>
      <c r="BK717" s="44">
        <f t="shared" si="153"/>
        <v>-0.38672057374206348</v>
      </c>
      <c r="BL717" s="46" t="str">
        <f>IF(ISNUMBER(VLOOKUP($B717,Stats!$A$2:$AA$19,2,FALSE))=FALSE,"",IF(ISNUMBER(#REF!),(#REF!-VLOOKUP($B717,Stats!$A$2:$AA$19,11,FALSE))/VLOOKUP($B717,Stats!$A$2:$AA$19,25,FALSE),""))</f>
        <v/>
      </c>
      <c r="BM717" s="46" t="str">
        <f>IF(ISNUMBER(VLOOKUP($B717,Stats!$A$2:$AA$19,2,FALSE))=FALSE,"",IF(ISNUMBER(AA717),(AA717-VLOOKUP($B717,Stats!$A$2:$AA$19,12,FALSE))/VLOOKUP($B717,Stats!$A$2:$AA$19,26,FALSE),""))</f>
        <v/>
      </c>
      <c r="BN717" s="46" t="str">
        <f>IF(ISNUMBER(VLOOKUP($B717,Stats!$A$2:$AA$19,2,FALSE))=FALSE,"",IF(ISNUMBER(#REF!),(#REF!-VLOOKUP($B717,Stats!$A$2:$AA$19,13,FALSE))/VLOOKUP($B717,Stats!$A$2:$AA$19,27,FALSE),""))</f>
        <v/>
      </c>
      <c r="BO717" s="46" t="str">
        <f>IF(ISNUMBER(VLOOKUP($B717,Stats!$A$2:$AA$19,2,FALSE))=FALSE,"",IF(ISNUMBER(#REF!),(#REF!-VLOOKUP($B717,Stats!$A$2:$AA$19,14,FALSE))/VLOOKUP($B717,Stats!$A$2:$AB$19,28,FALSE),""))</f>
        <v/>
      </c>
      <c r="BP717" s="46"/>
      <c r="BQ717" s="46">
        <f>IF(ISNUMBER(VLOOKUP($B717,Stats!$A$2:$AA$19,2,FALSE))=FALSE,"",IF(ISNUMBER(BM717),BM717,(VLOOKUP($B717,Stats!$A$2:$AT$19,46,FALSE)-VLOOKUP($B717,Stats!$A$2:$AA$19,12,FALSE))/VLOOKUP($B717,Stats!$A$2:$AA$19,26,FALSE)))</f>
        <v>-0.64096278450557098</v>
      </c>
      <c r="BR717" s="51">
        <f t="shared" si="154"/>
        <v>-0.64096278450557098</v>
      </c>
      <c r="BS717" s="32" t="str">
        <f t="shared" si="149"/>
        <v>16805_201504</v>
      </c>
      <c r="BT717" s="53">
        <f t="shared" si="150"/>
        <v>-0.37040194342952659</v>
      </c>
    </row>
    <row r="718" spans="1:72" x14ac:dyDescent="0.15">
      <c r="A718" s="16">
        <v>16805</v>
      </c>
      <c r="B718" s="17">
        <v>201505</v>
      </c>
      <c r="C718" s="3">
        <v>0</v>
      </c>
      <c r="D718" s="23">
        <v>-1.3256738842243321E-3</v>
      </c>
      <c r="E718" s="18">
        <v>8.4447832380403851E-3</v>
      </c>
      <c r="F718" s="24">
        <v>4</v>
      </c>
      <c r="G718" s="24">
        <v>4</v>
      </c>
      <c r="H718" s="20">
        <v>6.9521649286037879E-3</v>
      </c>
      <c r="I718" s="20">
        <v>-7.2213733977391503E-3</v>
      </c>
      <c r="J718" s="24">
        <v>2</v>
      </c>
      <c r="K718" s="24">
        <v>2</v>
      </c>
      <c r="L718" s="20">
        <v>1.0781868857268728E-2</v>
      </c>
      <c r="M718" s="20">
        <v>-1.0666860169799119E-2</v>
      </c>
      <c r="N718" s="19">
        <v>1.3781000000000001</v>
      </c>
      <c r="O718" s="19">
        <v>1.0074566854302216</v>
      </c>
      <c r="P718" s="25">
        <v>42065</v>
      </c>
      <c r="Q718" s="20">
        <v>-1.6036572092010704E-2</v>
      </c>
      <c r="R718" s="25">
        <v>42069</v>
      </c>
      <c r="S718" s="25">
        <f>IF(ISNUMBER(R718),VLOOKUP(B718,Index!$B$3:$AB$18,27,FALSE),"")</f>
        <v>42069</v>
      </c>
      <c r="T718" s="25">
        <f>IF(ISNUMBER($R718),VLOOKUP($B718,Index!$B$21:$AB$36,27,FALSE),"")</f>
        <v>42069</v>
      </c>
      <c r="U718" s="25">
        <f>IF(ISNUMBER($R718),VLOOKUP($B718,Index!$B$39:$AB$54,27,FALSE),"")</f>
        <v>42069</v>
      </c>
      <c r="W718" s="18">
        <v>-4.7724259832075955E-2</v>
      </c>
      <c r="X718" s="19">
        <v>0.5</v>
      </c>
      <c r="Y718" s="18">
        <v>0.16022849627171701</v>
      </c>
      <c r="Z718" s="19">
        <f t="shared" si="151"/>
        <v>0</v>
      </c>
      <c r="AA718" s="21" t="s">
        <v>25</v>
      </c>
      <c r="AB718" s="28"/>
      <c r="AC718" s="18">
        <v>2.2776049765194984E-3</v>
      </c>
      <c r="AD718" s="19">
        <v>0.25</v>
      </c>
      <c r="AE718" s="18">
        <v>2.5673171017495632E-2</v>
      </c>
      <c r="AF718" s="19">
        <f t="shared" si="152"/>
        <v>0</v>
      </c>
      <c r="AG718" s="21" t="s">
        <v>25</v>
      </c>
      <c r="AH718" s="28"/>
      <c r="AK718" t="str">
        <f t="shared" si="155"/>
        <v/>
      </c>
      <c r="AL718" t="str">
        <f t="shared" si="155"/>
        <v/>
      </c>
      <c r="AM718" t="str">
        <f t="shared" si="155"/>
        <v/>
      </c>
      <c r="AN718" t="str">
        <f t="shared" si="155"/>
        <v/>
      </c>
      <c r="AO718" t="str">
        <f t="shared" si="155"/>
        <v/>
      </c>
      <c r="AP718" t="str">
        <f t="shared" si="155"/>
        <v/>
      </c>
      <c r="AQ718" t="str">
        <f t="shared" si="155"/>
        <v/>
      </c>
      <c r="AR718" t="str">
        <f t="shared" si="155"/>
        <v/>
      </c>
      <c r="AS718" t="str">
        <f t="shared" si="155"/>
        <v/>
      </c>
      <c r="AT718" t="str">
        <f t="shared" si="155"/>
        <v/>
      </c>
      <c r="AU718" t="str">
        <f t="shared" si="155"/>
        <v/>
      </c>
      <c r="AV718" t="str">
        <f t="shared" si="155"/>
        <v/>
      </c>
      <c r="AW718" t="str">
        <f t="shared" si="155"/>
        <v/>
      </c>
      <c r="AX718" t="str">
        <f t="shared" si="155"/>
        <v/>
      </c>
      <c r="AZ718" s="46">
        <f>IF(ISNUMBER(VLOOKUP($B718,Stats!$A$2:$AA$19,2,FALSE))=FALSE,"",IF(ISNUMBER(W718),(W718-VLOOKUP($B718,Stats!$A$2:$AA$19,2,FALSE))/VLOOKUP($B718,Stats!$A$2:$AA$19,16,FALSE),""))</f>
        <v>-0.35518815405112242</v>
      </c>
      <c r="BA718" s="46">
        <f>IF(ISNUMBER(VLOOKUP($B718,Stats!$A$2:$AA$19,2,FALSE))=FALSE,"",IF(ISNUMBER(X718),(X718-VLOOKUP($B718,Stats!$A$2:$AA$19,3,FALSE))/VLOOKUP($B718,Stats!$A$2:$AA$19,17,FALSE),""))</f>
        <v>-0.52592327303600894</v>
      </c>
      <c r="BB718" s="46"/>
      <c r="BC718" s="46"/>
      <c r="BD718" s="44">
        <f t="shared" si="148"/>
        <v>-0.44055571354356571</v>
      </c>
      <c r="BE718" s="46">
        <f>IF(ISNUMBER(VLOOKUP($B718,Stats!$A$2:$AA$19,2,FALSE))=FALSE,"",IF(ISNUMBER(Y718),(Y718-VLOOKUP($B718,Stats!$A$2:$AA$19,5,FALSE))/VLOOKUP($B718,Stats!$A$2:$AA$19,19,FALSE),""))</f>
        <v>-8.7329396696838396E-2</v>
      </c>
      <c r="BF718" s="46"/>
      <c r="BG718" s="46"/>
      <c r="BH718" s="46">
        <f>IF(ISNUMBER(VLOOKUP($B718,Stats!$A$2:$AA$19,2,FALSE))=FALSE,"",IF(ISNUMBER(Z718),(Z718-VLOOKUP($B718,Stats!$A$2:$AA$19,8,FALSE))/VLOOKUP($B718,Stats!$A$2:$AA$19,22,FALSE),""))</f>
        <v>-0.59810804423176478</v>
      </c>
      <c r="BI718" s="46" t="str">
        <f>IF(ISNUMBER(VLOOKUP($B718,Stats!$A$2:$AA$19,2,FALSE))=FALSE,"",IF(ISNUMBER(#REF!),(#REF!-VLOOKUP($B718,Stats!$A$2:$AA$19,9,FALSE))/VLOOKUP($B718,Stats!$A$2:$AA$19,23,FALSE),""))</f>
        <v/>
      </c>
      <c r="BJ718" s="46" t="str">
        <f>IF(ISNUMBER(VLOOKUP($B718,Stats!$A$2:$AA$19,2,FALSE))=FALSE,"",IF(ISNUMBER(#REF!),(#REF!-VLOOKUP($B718,Stats!$A$2:$AA$19,10,FALSE))/VLOOKUP($B718,Stats!$A$2:$AA$19,24,FALSE),""))</f>
        <v/>
      </c>
      <c r="BK718" s="44">
        <f t="shared" si="153"/>
        <v>-0.11830183558174256</v>
      </c>
      <c r="BL718" s="46" t="str">
        <f>IF(ISNUMBER(VLOOKUP($B718,Stats!$A$2:$AA$19,2,FALSE))=FALSE,"",IF(ISNUMBER(#REF!),(#REF!-VLOOKUP($B718,Stats!$A$2:$AA$19,11,FALSE))/VLOOKUP($B718,Stats!$A$2:$AA$19,25,FALSE),""))</f>
        <v/>
      </c>
      <c r="BM718" s="46" t="str">
        <f>IF(ISNUMBER(VLOOKUP($B718,Stats!$A$2:$AA$19,2,FALSE))=FALSE,"",IF(ISNUMBER(AA718),(AA718-VLOOKUP($B718,Stats!$A$2:$AA$19,12,FALSE))/VLOOKUP($B718,Stats!$A$2:$AA$19,26,FALSE),""))</f>
        <v/>
      </c>
      <c r="BN718" s="46" t="str">
        <f>IF(ISNUMBER(VLOOKUP($B718,Stats!$A$2:$AA$19,2,FALSE))=FALSE,"",IF(ISNUMBER(#REF!),(#REF!-VLOOKUP($B718,Stats!$A$2:$AA$19,13,FALSE))/VLOOKUP($B718,Stats!$A$2:$AA$19,27,FALSE),""))</f>
        <v/>
      </c>
      <c r="BO718" s="46" t="str">
        <f>IF(ISNUMBER(VLOOKUP($B718,Stats!$A$2:$AA$19,2,FALSE))=FALSE,"",IF(ISNUMBER(#REF!),(#REF!-VLOOKUP($B718,Stats!$A$2:$AA$19,14,FALSE))/VLOOKUP($B718,Stats!$A$2:$AB$19,28,FALSE),""))</f>
        <v/>
      </c>
      <c r="BP718" s="46"/>
      <c r="BQ718" s="46">
        <f>IF(ISNUMBER(VLOOKUP($B718,Stats!$A$2:$AA$19,2,FALSE))=FALSE,"",IF(ISNUMBER(BM718),BM718,(VLOOKUP($B718,Stats!$A$2:$AT$19,46,FALSE)-VLOOKUP($B718,Stats!$A$2:$AA$19,12,FALSE))/VLOOKUP($B718,Stats!$A$2:$AA$19,26,FALSE)))</f>
        <v>-0.36655208107354165</v>
      </c>
      <c r="BR718" s="51">
        <f t="shared" si="154"/>
        <v>-0.36655208107354165</v>
      </c>
      <c r="BS718" s="32" t="str">
        <f t="shared" si="149"/>
        <v>16805_201505</v>
      </c>
      <c r="BT718" s="53">
        <f t="shared" si="150"/>
        <v>-0.23240266027246703</v>
      </c>
    </row>
    <row r="719" spans="1:72" x14ac:dyDescent="0.15">
      <c r="A719" s="16">
        <v>16805</v>
      </c>
      <c r="B719" s="17">
        <v>201506</v>
      </c>
      <c r="C719" s="3">
        <v>0</v>
      </c>
      <c r="D719" s="23">
        <v>0.10840707964601748</v>
      </c>
      <c r="E719" s="18">
        <v>2.0803846563982938E-2</v>
      </c>
      <c r="F719" s="24">
        <v>7</v>
      </c>
      <c r="G719" s="24">
        <v>3</v>
      </c>
      <c r="H719" s="20">
        <v>1.7855369843025874E-2</v>
      </c>
      <c r="I719" s="20">
        <v>-6.548504519820697E-3</v>
      </c>
      <c r="J719" s="24">
        <v>6</v>
      </c>
      <c r="K719" s="24">
        <v>2</v>
      </c>
      <c r="L719" s="20">
        <v>6.3865546218487612E-2</v>
      </c>
      <c r="M719" s="20">
        <v>-1.5379581151832467E-2</v>
      </c>
      <c r="N719" s="19">
        <v>1.528</v>
      </c>
      <c r="O719" s="19">
        <v>1.1099811128868227</v>
      </c>
      <c r="P719" s="25">
        <v>42081</v>
      </c>
      <c r="Q719" s="20">
        <v>-1.6361256544502711E-2</v>
      </c>
      <c r="R719" s="25">
        <v>42083</v>
      </c>
      <c r="S719" s="25">
        <f>IF(ISNUMBER(R719),VLOOKUP(B719,Index!$B$3:$AB$18,27,FALSE),"")</f>
        <v>42073</v>
      </c>
      <c r="T719" s="25">
        <f>IF(ISNUMBER($R719),VLOOKUP($B719,Index!$B$21:$AB$36,27,FALSE),"")</f>
        <v>42075</v>
      </c>
      <c r="U719" s="25">
        <f>IF(ISNUMBER($R719),VLOOKUP($B719,Index!$B$39:$AB$54,27,FALSE),"")</f>
        <v>42075</v>
      </c>
      <c r="W719" s="18">
        <v>3.2522123893805244</v>
      </c>
      <c r="X719" s="19">
        <v>0.7</v>
      </c>
      <c r="Y719" s="18">
        <v>0.39472523540912363</v>
      </c>
      <c r="Z719" s="19">
        <f t="shared" si="151"/>
        <v>10</v>
      </c>
      <c r="AA719" s="21">
        <v>6.6258407079645503</v>
      </c>
      <c r="AB719" s="28"/>
      <c r="AC719" s="18">
        <v>10.57688542564018</v>
      </c>
      <c r="AD719" s="19">
        <v>0.48999999999999994</v>
      </c>
      <c r="AE719" s="18">
        <v>0.15580801146878806</v>
      </c>
      <c r="AF719" s="19">
        <f t="shared" si="152"/>
        <v>100</v>
      </c>
      <c r="AG719" s="21">
        <v>43.901765087320172</v>
      </c>
      <c r="AH719" s="28"/>
      <c r="AK719" t="str">
        <f t="shared" si="155"/>
        <v/>
      </c>
      <c r="AL719" t="str">
        <f t="shared" si="155"/>
        <v/>
      </c>
      <c r="AM719" t="str">
        <f t="shared" si="155"/>
        <v/>
      </c>
      <c r="AN719" t="str">
        <f t="shared" si="155"/>
        <v/>
      </c>
      <c r="AO719" t="str">
        <f t="shared" si="155"/>
        <v/>
      </c>
      <c r="AP719" t="str">
        <f t="shared" si="155"/>
        <v/>
      </c>
      <c r="AQ719" t="str">
        <f t="shared" si="155"/>
        <v/>
      </c>
      <c r="AR719" t="str">
        <f t="shared" si="155"/>
        <v/>
      </c>
      <c r="AS719" t="str">
        <f t="shared" si="155"/>
        <v/>
      </c>
      <c r="AT719" t="str">
        <f t="shared" si="155"/>
        <v/>
      </c>
      <c r="AU719" t="str">
        <f t="shared" si="155"/>
        <v/>
      </c>
      <c r="AV719" t="str">
        <f t="shared" si="155"/>
        <v/>
      </c>
      <c r="AW719">
        <f t="shared" si="155"/>
        <v>6.6258407079645503</v>
      </c>
      <c r="AX719" t="str">
        <f t="shared" si="155"/>
        <v/>
      </c>
      <c r="AZ719" s="46">
        <f>IF(ISNUMBER(VLOOKUP($B719,Stats!$A$2:$AA$19,2,FALSE))=FALSE,"",IF(ISNUMBER(W719),(W719-VLOOKUP($B719,Stats!$A$2:$AA$19,2,FALSE))/VLOOKUP($B719,Stats!$A$2:$AA$19,16,FALSE),""))</f>
        <v>1.0310798741931024</v>
      </c>
      <c r="BA719" s="46">
        <f>IF(ISNUMBER(VLOOKUP($B719,Stats!$A$2:$AA$19,2,FALSE))=FALSE,"",IF(ISNUMBER(X719),(X719-VLOOKUP($B719,Stats!$A$2:$AA$19,3,FALSE))/VLOOKUP($B719,Stats!$A$2:$AA$19,17,FALSE),""))</f>
        <v>-0.84610617467844285</v>
      </c>
      <c r="BB719" s="46"/>
      <c r="BC719" s="46"/>
      <c r="BD719" s="44">
        <f t="shared" si="148"/>
        <v>9.2486849757329792E-2</v>
      </c>
      <c r="BE719" s="46">
        <f>IF(ISNUMBER(VLOOKUP($B719,Stats!$A$2:$AA$19,2,FALSE))=FALSE,"",IF(ISNUMBER(Y719),(Y719-VLOOKUP($B719,Stats!$A$2:$AA$19,5,FALSE))/VLOOKUP($B719,Stats!$A$2:$AA$19,19,FALSE),""))</f>
        <v>2.6564005352650319</v>
      </c>
      <c r="BF719" s="46"/>
      <c r="BG719" s="46"/>
      <c r="BH719" s="46">
        <f>IF(ISNUMBER(VLOOKUP($B719,Stats!$A$2:$AA$19,2,FALSE))=FALSE,"",IF(ISNUMBER(Z719),(Z719-VLOOKUP($B719,Stats!$A$2:$AA$19,8,FALSE))/VLOOKUP($B719,Stats!$A$2:$AA$19,22,FALSE),""))</f>
        <v>1.9327121229589501</v>
      </c>
      <c r="BI719" s="46" t="str">
        <f>IF(ISNUMBER(VLOOKUP($B719,Stats!$A$2:$AA$19,2,FALSE))=FALSE,"",IF(ISNUMBER(#REF!),(#REF!-VLOOKUP($B719,Stats!$A$2:$AA$19,9,FALSE))/VLOOKUP($B719,Stats!$A$2:$AA$19,23,FALSE),""))</f>
        <v/>
      </c>
      <c r="BJ719" s="46" t="str">
        <f>IF(ISNUMBER(VLOOKUP($B719,Stats!$A$2:$AA$19,2,FALSE))=FALSE,"",IF(ISNUMBER(#REF!),(#REF!-VLOOKUP($B719,Stats!$A$2:$AA$19,10,FALSE))/VLOOKUP($B719,Stats!$A$2:$AA$19,24,FALSE),""))</f>
        <v/>
      </c>
      <c r="BK719" s="44">
        <f t="shared" si="153"/>
        <v>-1.2796667377978372</v>
      </c>
      <c r="BL719" s="46" t="str">
        <f>IF(ISNUMBER(VLOOKUP($B719,Stats!$A$2:$AA$19,2,FALSE))=FALSE,"",IF(ISNUMBER(#REF!),(#REF!-VLOOKUP($B719,Stats!$A$2:$AA$19,11,FALSE))/VLOOKUP($B719,Stats!$A$2:$AA$19,25,FALSE),""))</f>
        <v/>
      </c>
      <c r="BM719" s="46">
        <f>IF(ISNUMBER(VLOOKUP($B719,Stats!$A$2:$AA$19,2,FALSE))=FALSE,"",IF(ISNUMBER(AA719),(AA719-VLOOKUP($B719,Stats!$A$2:$AA$19,12,FALSE))/VLOOKUP($B719,Stats!$A$2:$AA$19,26,FALSE),""))</f>
        <v>-0.23878319173754101</v>
      </c>
      <c r="BN719" s="46" t="str">
        <f>IF(ISNUMBER(VLOOKUP($B719,Stats!$A$2:$AA$19,2,FALSE))=FALSE,"",IF(ISNUMBER(#REF!),(#REF!-VLOOKUP($B719,Stats!$A$2:$AA$19,13,FALSE))/VLOOKUP($B719,Stats!$A$2:$AA$19,27,FALSE),""))</f>
        <v/>
      </c>
      <c r="BO719" s="46" t="str">
        <f>IF(ISNUMBER(VLOOKUP($B719,Stats!$A$2:$AA$19,2,FALSE))=FALSE,"",IF(ISNUMBER(#REF!),(#REF!-VLOOKUP($B719,Stats!$A$2:$AA$19,14,FALSE))/VLOOKUP($B719,Stats!$A$2:$AB$19,28,FALSE),""))</f>
        <v/>
      </c>
      <c r="BP719" s="46"/>
      <c r="BQ719" s="46">
        <f>IF(ISNUMBER(VLOOKUP($B719,Stats!$A$2:$AA$19,2,FALSE))=FALSE,"",IF(ISNUMBER(BM719),BM719,(VLOOKUP($B719,Stats!$A$2:$AT$19,46,FALSE)-VLOOKUP($B719,Stats!$A$2:$AA$19,12,FALSE))/VLOOKUP($B719,Stats!$A$2:$AA$19,26,FALSE)))</f>
        <v>-0.23878319173754101</v>
      </c>
      <c r="BR719" s="51">
        <f t="shared" si="154"/>
        <v>-0.23878319173754101</v>
      </c>
      <c r="BS719" s="32" t="str">
        <f t="shared" si="149"/>
        <v>16805_201506</v>
      </c>
      <c r="BT719" s="53">
        <f t="shared" si="150"/>
        <v>-0.79705931107474448</v>
      </c>
    </row>
    <row r="720" spans="1:72" x14ac:dyDescent="0.15">
      <c r="A720" s="16">
        <v>16805</v>
      </c>
      <c r="B720" s="17">
        <v>201507</v>
      </c>
      <c r="C720" s="3">
        <v>0</v>
      </c>
      <c r="D720" s="23">
        <v>8.715901530272907E-3</v>
      </c>
      <c r="E720" s="18">
        <v>1.7132028159069026E-2</v>
      </c>
      <c r="F720" s="24">
        <v>2</v>
      </c>
      <c r="G720" s="24">
        <v>3</v>
      </c>
      <c r="H720" s="20">
        <v>1.675099382384726E-2</v>
      </c>
      <c r="I720" s="20">
        <v>-8.0789078216812662E-3</v>
      </c>
      <c r="J720" s="24">
        <v>1</v>
      </c>
      <c r="K720" s="24">
        <v>2</v>
      </c>
      <c r="L720" s="20">
        <v>3.0641042870581892E-2</v>
      </c>
      <c r="M720" s="20">
        <v>-1.267166456577995E-2</v>
      </c>
      <c r="N720" s="19">
        <v>1.5338000000000001</v>
      </c>
      <c r="O720" s="19">
        <v>1.0175811052876003</v>
      </c>
      <c r="P720" s="25">
        <v>42088</v>
      </c>
      <c r="Q720" s="20">
        <v>-1.267166456577995E-2</v>
      </c>
      <c r="R720" s="25">
        <v>42087</v>
      </c>
      <c r="S720" s="25">
        <f>IF(ISNUMBER(R720),VLOOKUP(B720,Index!$B$3:$AB$18,27,FALSE),"")</f>
        <v>42088</v>
      </c>
      <c r="T720" s="25">
        <f>IF(ISNUMBER($R720),VLOOKUP($B720,Index!$B$21:$AB$36,27,FALSE),"")</f>
        <v>42089</v>
      </c>
      <c r="U720" s="25">
        <f>IF(ISNUMBER($R720),VLOOKUP($B720,Index!$B$39:$AB$54,27,FALSE),"")</f>
        <v>42089</v>
      </c>
      <c r="W720" s="18">
        <v>0.62754491017964931</v>
      </c>
      <c r="X720" s="19">
        <v>0.4</v>
      </c>
      <c r="Y720" s="18">
        <v>0.32505737952479752</v>
      </c>
      <c r="Z720" s="19">
        <f t="shared" si="151"/>
        <v>1</v>
      </c>
      <c r="AA720" s="21">
        <v>0.6878260930146739</v>
      </c>
      <c r="AB720" s="28"/>
      <c r="AC720" s="18">
        <v>0.39381261429238412</v>
      </c>
      <c r="AD720" s="19">
        <v>0.16000000000000003</v>
      </c>
      <c r="AE720" s="18">
        <v>0.10566229998352825</v>
      </c>
      <c r="AF720" s="19">
        <f t="shared" si="152"/>
        <v>1</v>
      </c>
      <c r="AG720" s="21">
        <v>0.47310473423183086</v>
      </c>
      <c r="AH720" s="28"/>
      <c r="AK720" t="str">
        <f t="shared" si="155"/>
        <v/>
      </c>
      <c r="AL720" t="str">
        <f t="shared" si="155"/>
        <v/>
      </c>
      <c r="AM720" t="str">
        <f t="shared" si="155"/>
        <v/>
      </c>
      <c r="AN720" t="str">
        <f t="shared" si="155"/>
        <v/>
      </c>
      <c r="AO720" t="str">
        <f t="shared" si="155"/>
        <v/>
      </c>
      <c r="AP720" t="str">
        <f t="shared" si="155"/>
        <v/>
      </c>
      <c r="AQ720" t="str">
        <f t="shared" si="155"/>
        <v/>
      </c>
      <c r="AR720" t="str">
        <f t="shared" si="155"/>
        <v/>
      </c>
      <c r="AS720" t="str">
        <f t="shared" si="155"/>
        <v/>
      </c>
      <c r="AT720" t="str">
        <f t="shared" si="155"/>
        <v/>
      </c>
      <c r="AU720" t="str">
        <f t="shared" si="155"/>
        <v/>
      </c>
      <c r="AV720" t="str">
        <f t="shared" si="155"/>
        <v/>
      </c>
      <c r="AW720" t="str">
        <f t="shared" si="155"/>
        <v/>
      </c>
      <c r="AX720">
        <f t="shared" si="155"/>
        <v>0.6878260930146739</v>
      </c>
      <c r="AZ720" s="46">
        <f>IF(ISNUMBER(VLOOKUP($B720,Stats!$A$2:$AA$19,2,FALSE))=FALSE,"",IF(ISNUMBER(W720),(W720-VLOOKUP($B720,Stats!$A$2:$AA$19,2,FALSE))/VLOOKUP($B720,Stats!$A$2:$AA$19,16,FALSE),""))</f>
        <v>-0.35034188982607345</v>
      </c>
      <c r="BA720" s="46">
        <f>IF(ISNUMBER(VLOOKUP($B720,Stats!$A$2:$AA$19,2,FALSE))=FALSE,"",IF(ISNUMBER(X720),(X720-VLOOKUP($B720,Stats!$A$2:$AA$19,3,FALSE))/VLOOKUP($B720,Stats!$A$2:$AA$19,17,FALSE),""))</f>
        <v>-1.3774529649016667</v>
      </c>
      <c r="BB720" s="46"/>
      <c r="BC720" s="46"/>
      <c r="BD720" s="44">
        <f t="shared" si="148"/>
        <v>-0.8638974273638701</v>
      </c>
      <c r="BE720" s="46">
        <f>IF(ISNUMBER(VLOOKUP($B720,Stats!$A$2:$AA$19,2,FALSE))=FALSE,"",IF(ISNUMBER(Y720),(Y720-VLOOKUP($B720,Stats!$A$2:$AA$19,5,FALSE))/VLOOKUP($B720,Stats!$A$2:$AA$19,19,FALSE),""))</f>
        <v>0.91438275403617286</v>
      </c>
      <c r="BF720" s="46"/>
      <c r="BG720" s="46"/>
      <c r="BH720" s="46">
        <f>IF(ISNUMBER(VLOOKUP($B720,Stats!$A$2:$AA$19,2,FALSE))=FALSE,"",IF(ISNUMBER(Z720),(Z720-VLOOKUP($B720,Stats!$A$2:$AA$19,8,FALSE))/VLOOKUP($B720,Stats!$A$2:$AA$19,22,FALSE),""))</f>
        <v>-0.22777854907483192</v>
      </c>
      <c r="BI720" s="46" t="str">
        <f>IF(ISNUMBER(VLOOKUP($B720,Stats!$A$2:$AA$19,2,FALSE))=FALSE,"",IF(ISNUMBER(#REF!),(#REF!-VLOOKUP($B720,Stats!$A$2:$AA$19,9,FALSE))/VLOOKUP($B720,Stats!$A$2:$AA$19,23,FALSE),""))</f>
        <v/>
      </c>
      <c r="BJ720" s="46" t="str">
        <f>IF(ISNUMBER(VLOOKUP($B720,Stats!$A$2:$AA$19,2,FALSE))=FALSE,"",IF(ISNUMBER(#REF!),(#REF!-VLOOKUP($B720,Stats!$A$2:$AA$19,10,FALSE))/VLOOKUP($B720,Stats!$A$2:$AA$19,24,FALSE),""))</f>
        <v/>
      </c>
      <c r="BK720" s="44">
        <f t="shared" si="153"/>
        <v>-0.70840149254777052</v>
      </c>
      <c r="BL720" s="46" t="str">
        <f>IF(ISNUMBER(VLOOKUP($B720,Stats!$A$2:$AA$19,2,FALSE))=FALSE,"",IF(ISNUMBER(#REF!),(#REF!-VLOOKUP($B720,Stats!$A$2:$AA$19,11,FALSE))/VLOOKUP($B720,Stats!$A$2:$AA$19,25,FALSE),""))</f>
        <v/>
      </c>
      <c r="BM720" s="46">
        <f>IF(ISNUMBER(VLOOKUP($B720,Stats!$A$2:$AA$19,2,FALSE))=FALSE,"",IF(ISNUMBER(AA720),(AA720-VLOOKUP($B720,Stats!$A$2:$AA$19,12,FALSE))/VLOOKUP($B720,Stats!$A$2:$AA$19,26,FALSE),""))</f>
        <v>-0.43576035515387385</v>
      </c>
      <c r="BN720" s="46" t="str">
        <f>IF(ISNUMBER(VLOOKUP($B720,Stats!$A$2:$AA$19,2,FALSE))=FALSE,"",IF(ISNUMBER(#REF!),(#REF!-VLOOKUP($B720,Stats!$A$2:$AA$19,13,FALSE))/VLOOKUP($B720,Stats!$A$2:$AA$19,27,FALSE),""))</f>
        <v/>
      </c>
      <c r="BO720" s="46" t="str">
        <f>IF(ISNUMBER(VLOOKUP($B720,Stats!$A$2:$AA$19,2,FALSE))=FALSE,"",IF(ISNUMBER(#REF!),(#REF!-VLOOKUP($B720,Stats!$A$2:$AA$19,14,FALSE))/VLOOKUP($B720,Stats!$A$2:$AB$19,28,FALSE),""))</f>
        <v/>
      </c>
      <c r="BP720" s="46"/>
      <c r="BQ720" s="46">
        <f>IF(ISNUMBER(VLOOKUP($B720,Stats!$A$2:$AA$19,2,FALSE))=FALSE,"",IF(ISNUMBER(BM720),BM720,(VLOOKUP($B720,Stats!$A$2:$AT$19,46,FALSE)-VLOOKUP($B720,Stats!$A$2:$AA$19,12,FALSE))/VLOOKUP($B720,Stats!$A$2:$AA$19,26,FALSE)))</f>
        <v>-0.43576035515387385</v>
      </c>
      <c r="BR720" s="51">
        <f t="shared" si="154"/>
        <v>-0.43576035515387385</v>
      </c>
      <c r="BS720" s="32" t="str">
        <f t="shared" si="149"/>
        <v>16805_201507</v>
      </c>
      <c r="BT720" s="53">
        <f t="shared" si="150"/>
        <v>-0.68497245203221113</v>
      </c>
    </row>
    <row r="721" spans="1:72" x14ac:dyDescent="0.15">
      <c r="S721" t="str">
        <f>IF(ISNUMBER(R721),VLOOKUP(B721,Index!$B$3:$AB$18,27,FALSE),"")</f>
        <v/>
      </c>
      <c r="T721" t="str">
        <f>IF(ISNUMBER($R721),VLOOKUP($B721,Index!$B$21:$AB$36,27,FALSE),"")</f>
        <v/>
      </c>
      <c r="U721" t="str">
        <f>IF(ISNUMBER($R721),VLOOKUP($B721,Index!$B$39:$AB$54,27,FALSE),"")</f>
        <v/>
      </c>
      <c r="Z721" t="str">
        <f t="shared" si="151"/>
        <v/>
      </c>
      <c r="AA721" t="s">
        <v>25</v>
      </c>
      <c r="AF721" t="str">
        <f t="shared" si="152"/>
        <v/>
      </c>
      <c r="AG721" t="s">
        <v>25</v>
      </c>
      <c r="AK721" t="str">
        <f t="shared" si="155"/>
        <v/>
      </c>
      <c r="AL721" t="str">
        <f t="shared" si="155"/>
        <v/>
      </c>
      <c r="AM721" t="str">
        <f t="shared" si="155"/>
        <v/>
      </c>
      <c r="AN721" t="str">
        <f t="shared" si="155"/>
        <v/>
      </c>
      <c r="AO721" t="str">
        <f t="shared" si="155"/>
        <v/>
      </c>
      <c r="AP721" t="str">
        <f t="shared" si="155"/>
        <v/>
      </c>
      <c r="AQ721" t="str">
        <f t="shared" si="155"/>
        <v/>
      </c>
      <c r="AR721" t="str">
        <f t="shared" si="155"/>
        <v/>
      </c>
      <c r="AS721" t="str">
        <f t="shared" si="155"/>
        <v/>
      </c>
      <c r="AT721" t="str">
        <f t="shared" si="155"/>
        <v/>
      </c>
      <c r="AU721" t="str">
        <f t="shared" si="155"/>
        <v/>
      </c>
      <c r="AV721" t="str">
        <f t="shared" si="155"/>
        <v/>
      </c>
      <c r="AW721" t="str">
        <f t="shared" si="155"/>
        <v/>
      </c>
      <c r="AX721" t="str">
        <f t="shared" si="155"/>
        <v/>
      </c>
      <c r="AZ721" s="46" t="str">
        <f>IF(ISNUMBER(VLOOKUP($B721,Stats!$A$2:$AA$19,2,FALSE))=FALSE,"",IF(ISNUMBER(W721),(W721-VLOOKUP($B721,Stats!$A$2:$AA$19,2,FALSE))/VLOOKUP($B721,Stats!$A$2:$AA$19,16,FALSE),""))</f>
        <v/>
      </c>
      <c r="BA721" s="46" t="str">
        <f>IF(ISNUMBER(VLOOKUP($B721,Stats!$A$2:$AA$19,2,FALSE))=FALSE,"",IF(ISNUMBER(X721),(X721-VLOOKUP($B721,Stats!$A$2:$AA$19,3,FALSE))/VLOOKUP($B721,Stats!$A$2:$AA$19,17,FALSE),""))</f>
        <v/>
      </c>
      <c r="BB721" s="46"/>
      <c r="BC721" s="46"/>
      <c r="BD721" s="44" t="str">
        <f t="shared" si="148"/>
        <v/>
      </c>
      <c r="BE721" s="46" t="str">
        <f>IF(ISNUMBER(VLOOKUP($B721,Stats!$A$2:$AA$19,2,FALSE))=FALSE,"",IF(ISNUMBER(Y721),(Y721-VLOOKUP($B721,Stats!$A$2:$AA$19,5,FALSE))/VLOOKUP($B721,Stats!$A$2:$AA$19,19,FALSE),""))</f>
        <v/>
      </c>
      <c r="BF721" s="46"/>
      <c r="BG721" s="46"/>
      <c r="BH721" s="46" t="str">
        <f>IF(ISNUMBER(VLOOKUP($B721,Stats!$A$2:$AA$19,2,FALSE))=FALSE,"",IF(ISNUMBER(Z721),(Z721-VLOOKUP($B721,Stats!$A$2:$AA$19,8,FALSE))/VLOOKUP($B721,Stats!$A$2:$AA$19,22,FALSE),""))</f>
        <v/>
      </c>
      <c r="BI721" s="46" t="str">
        <f>IF(ISNUMBER(VLOOKUP($B721,Stats!$A$2:$AA$19,2,FALSE))=FALSE,"",IF(ISNUMBER(#REF!),(#REF!-VLOOKUP($B721,Stats!$A$2:$AA$19,9,FALSE))/VLOOKUP($B721,Stats!$A$2:$AA$19,23,FALSE),""))</f>
        <v/>
      </c>
      <c r="BJ721" s="46" t="str">
        <f>IF(ISNUMBER(VLOOKUP($B721,Stats!$A$2:$AA$19,2,FALSE))=FALSE,"",IF(ISNUMBER(#REF!),(#REF!-VLOOKUP($B721,Stats!$A$2:$AA$19,10,FALSE))/VLOOKUP($B721,Stats!$A$2:$AA$19,24,FALSE),""))</f>
        <v/>
      </c>
      <c r="BK721" s="44" t="str">
        <f t="shared" si="153"/>
        <v/>
      </c>
      <c r="BL721" s="46" t="str">
        <f>IF(ISNUMBER(VLOOKUP($B721,Stats!$A$2:$AA$19,2,FALSE))=FALSE,"",IF(ISNUMBER(#REF!),(#REF!-VLOOKUP($B721,Stats!$A$2:$AA$19,11,FALSE))/VLOOKUP($B721,Stats!$A$2:$AA$19,25,FALSE),""))</f>
        <v/>
      </c>
      <c r="BM721" s="46" t="str">
        <f>IF(ISNUMBER(VLOOKUP($B721,Stats!$A$2:$AA$19,2,FALSE))=FALSE,"",IF(ISNUMBER(AA721),(AA721-VLOOKUP($B721,Stats!$A$2:$AA$19,12,FALSE))/VLOOKUP($B721,Stats!$A$2:$AA$19,26,FALSE),""))</f>
        <v/>
      </c>
      <c r="BN721" s="46" t="str">
        <f>IF(ISNUMBER(VLOOKUP($B721,Stats!$A$2:$AA$19,2,FALSE))=FALSE,"",IF(ISNUMBER(#REF!),(#REF!-VLOOKUP($B721,Stats!$A$2:$AA$19,13,FALSE))/VLOOKUP($B721,Stats!$A$2:$AA$19,27,FALSE),""))</f>
        <v/>
      </c>
      <c r="BO721" s="46" t="str">
        <f>IF(ISNUMBER(VLOOKUP($B721,Stats!$A$2:$AA$19,2,FALSE))=FALSE,"",IF(ISNUMBER(#REF!),(#REF!-VLOOKUP($B721,Stats!$A$2:$AA$19,14,FALSE))/VLOOKUP($B721,Stats!$A$2:$AB$19,28,FALSE),""))</f>
        <v/>
      </c>
      <c r="BP721" s="46"/>
      <c r="BQ721" s="46" t="str">
        <f>IF(ISNUMBER(VLOOKUP($B721,Stats!$A$2:$AA$19,2,FALSE))=FALSE,"",IF(ISNUMBER(BM721),BM721,(VLOOKUP($B721,Stats!$A$2:$AT$19,46,FALSE)-VLOOKUP($B721,Stats!$A$2:$AA$19,12,FALSE))/VLOOKUP($B721,Stats!$A$2:$AA$19,26,FALSE)))</f>
        <v/>
      </c>
      <c r="BR721" s="51" t="str">
        <f t="shared" si="154"/>
        <v/>
      </c>
      <c r="BS721" s="32" t="str">
        <f t="shared" si="149"/>
        <v/>
      </c>
      <c r="BT721" s="53" t="str">
        <f t="shared" si="150"/>
        <v/>
      </c>
    </row>
    <row r="722" spans="1:72" ht="40.5" x14ac:dyDescent="0.15">
      <c r="A722" s="1" t="s">
        <v>39</v>
      </c>
      <c r="B722" s="1" t="s">
        <v>0</v>
      </c>
      <c r="C722" s="3"/>
      <c r="D722" s="4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 t="s">
        <v>15</v>
      </c>
      <c r="J722" s="1" t="s">
        <v>16</v>
      </c>
      <c r="K722" s="1" t="s">
        <v>17</v>
      </c>
      <c r="L722" s="1" t="s">
        <v>18</v>
      </c>
      <c r="M722" s="1" t="s">
        <v>19</v>
      </c>
      <c r="N722" s="1" t="s">
        <v>20</v>
      </c>
      <c r="O722" s="1" t="s">
        <v>21</v>
      </c>
      <c r="P722" s="1" t="s">
        <v>22</v>
      </c>
      <c r="Q722" s="1" t="s">
        <v>23</v>
      </c>
      <c r="R722" s="1" t="s">
        <v>24</v>
      </c>
      <c r="S722" s="1" t="str">
        <f>IF(ISNUMBER(R722),VLOOKUP(B722,Index!$B$3:$AB$18,27,FALSE),"")</f>
        <v/>
      </c>
      <c r="T722" s="1" t="str">
        <f>IF(ISNUMBER($R722),VLOOKUP($B722,Index!$B$21:$AB$36,27,FALSE),"")</f>
        <v/>
      </c>
      <c r="U722" s="1" t="str">
        <f>IF(ISNUMBER($R722),VLOOKUP($B722,Index!$B$39:$AB$54,27,FALSE),"")</f>
        <v/>
      </c>
      <c r="W722" s="1" t="s">
        <v>1</v>
      </c>
      <c r="X722" s="1" t="s">
        <v>2</v>
      </c>
      <c r="Y722" s="1" t="s">
        <v>4</v>
      </c>
      <c r="Z722" s="1" t="str">
        <f t="shared" si="151"/>
        <v/>
      </c>
      <c r="AA722" s="1" t="s">
        <v>8</v>
      </c>
      <c r="AB722" s="27"/>
      <c r="AC722" s="1" t="s">
        <v>32</v>
      </c>
      <c r="AD722" s="1" t="s">
        <v>34</v>
      </c>
      <c r="AE722" s="1" t="s">
        <v>36</v>
      </c>
      <c r="AF722" s="1" t="str">
        <f t="shared" si="152"/>
        <v/>
      </c>
      <c r="AG722" s="1" t="s">
        <v>38</v>
      </c>
      <c r="AH722" s="27"/>
      <c r="AK722" t="str">
        <f t="shared" si="155"/>
        <v/>
      </c>
      <c r="AL722" t="str">
        <f t="shared" si="155"/>
        <v/>
      </c>
      <c r="AM722" t="str">
        <f t="shared" si="155"/>
        <v/>
      </c>
      <c r="AN722" t="str">
        <f t="shared" si="155"/>
        <v/>
      </c>
      <c r="AO722" t="str">
        <f t="shared" si="155"/>
        <v/>
      </c>
      <c r="AP722" t="str">
        <f t="shared" si="155"/>
        <v/>
      </c>
      <c r="AQ722" t="str">
        <f t="shared" si="155"/>
        <v/>
      </c>
      <c r="AR722" t="str">
        <f t="shared" si="155"/>
        <v/>
      </c>
      <c r="AS722" t="str">
        <f t="shared" si="155"/>
        <v/>
      </c>
      <c r="AT722" t="str">
        <f t="shared" si="155"/>
        <v/>
      </c>
      <c r="AU722" t="str">
        <f t="shared" si="155"/>
        <v/>
      </c>
      <c r="AV722" t="str">
        <f t="shared" si="155"/>
        <v/>
      </c>
      <c r="AW722" t="str">
        <f t="shared" si="155"/>
        <v/>
      </c>
      <c r="AX722" t="str">
        <f t="shared" si="155"/>
        <v/>
      </c>
      <c r="AZ722" s="46" t="str">
        <f>IF(ISNUMBER(VLOOKUP($B722,Stats!$A$2:$AA$19,2,FALSE))=FALSE,"",IF(ISNUMBER(W722),(W722-VLOOKUP($B722,Stats!$A$2:$AA$19,2,FALSE))/VLOOKUP($B722,Stats!$A$2:$AA$19,16,FALSE),""))</f>
        <v/>
      </c>
      <c r="BA722" s="46" t="str">
        <f>IF(ISNUMBER(VLOOKUP($B722,Stats!$A$2:$AA$19,2,FALSE))=FALSE,"",IF(ISNUMBER(X722),(X722-VLOOKUP($B722,Stats!$A$2:$AA$19,3,FALSE))/VLOOKUP($B722,Stats!$A$2:$AA$19,17,FALSE),""))</f>
        <v/>
      </c>
      <c r="BB722" s="46"/>
      <c r="BC722" s="46"/>
      <c r="BD722" s="44" t="str">
        <f t="shared" si="148"/>
        <v/>
      </c>
      <c r="BE722" s="46" t="str">
        <f>IF(ISNUMBER(VLOOKUP($B722,Stats!$A$2:$AA$19,2,FALSE))=FALSE,"",IF(ISNUMBER(Y722),(Y722-VLOOKUP($B722,Stats!$A$2:$AA$19,5,FALSE))/VLOOKUP($B722,Stats!$A$2:$AA$19,19,FALSE),""))</f>
        <v/>
      </c>
      <c r="BF722" s="46"/>
      <c r="BG722" s="46"/>
      <c r="BH722" s="46" t="str">
        <f>IF(ISNUMBER(VLOOKUP($B722,Stats!$A$2:$AA$19,2,FALSE))=FALSE,"",IF(ISNUMBER(Z722),(Z722-VLOOKUP($B722,Stats!$A$2:$AA$19,8,FALSE))/VLOOKUP($B722,Stats!$A$2:$AA$19,22,FALSE),""))</f>
        <v/>
      </c>
      <c r="BI722" s="46" t="str">
        <f>IF(ISNUMBER(VLOOKUP($B722,Stats!$A$2:$AA$19,2,FALSE))=FALSE,"",IF(ISNUMBER(#REF!),(#REF!-VLOOKUP($B722,Stats!$A$2:$AA$19,9,FALSE))/VLOOKUP($B722,Stats!$A$2:$AA$19,23,FALSE),""))</f>
        <v/>
      </c>
      <c r="BJ722" s="46" t="str">
        <f>IF(ISNUMBER(VLOOKUP($B722,Stats!$A$2:$AA$19,2,FALSE))=FALSE,"",IF(ISNUMBER(#REF!),(#REF!-VLOOKUP($B722,Stats!$A$2:$AA$19,10,FALSE))/VLOOKUP($B722,Stats!$A$2:$AA$19,24,FALSE),""))</f>
        <v/>
      </c>
      <c r="BK722" s="44" t="str">
        <f t="shared" si="153"/>
        <v/>
      </c>
      <c r="BL722" s="46" t="str">
        <f>IF(ISNUMBER(VLOOKUP($B722,Stats!$A$2:$AA$19,2,FALSE))=FALSE,"",IF(ISNUMBER(#REF!),(#REF!-VLOOKUP($B722,Stats!$A$2:$AA$19,11,FALSE))/VLOOKUP($B722,Stats!$A$2:$AA$19,25,FALSE),""))</f>
        <v/>
      </c>
      <c r="BM722" s="46" t="str">
        <f>IF(ISNUMBER(VLOOKUP($B722,Stats!$A$2:$AA$19,2,FALSE))=FALSE,"",IF(ISNUMBER(AA722),(AA722-VLOOKUP($B722,Stats!$A$2:$AA$19,12,FALSE))/VLOOKUP($B722,Stats!$A$2:$AA$19,26,FALSE),""))</f>
        <v/>
      </c>
      <c r="BN722" s="46" t="str">
        <f>IF(ISNUMBER(VLOOKUP($B722,Stats!$A$2:$AA$19,2,FALSE))=FALSE,"",IF(ISNUMBER(#REF!),(#REF!-VLOOKUP($B722,Stats!$A$2:$AA$19,13,FALSE))/VLOOKUP($B722,Stats!$A$2:$AA$19,27,FALSE),""))</f>
        <v/>
      </c>
      <c r="BO722" s="46" t="str">
        <f>IF(ISNUMBER(VLOOKUP($B722,Stats!$A$2:$AA$19,2,FALSE))=FALSE,"",IF(ISNUMBER(#REF!),(#REF!-VLOOKUP($B722,Stats!$A$2:$AA$19,14,FALSE))/VLOOKUP($B722,Stats!$A$2:$AB$19,28,FALSE),""))</f>
        <v/>
      </c>
      <c r="BP722" s="46"/>
      <c r="BQ722" s="46" t="str">
        <f>IF(ISNUMBER(VLOOKUP($B722,Stats!$A$2:$AA$19,2,FALSE))=FALSE,"",IF(ISNUMBER(BM722),BM722,(VLOOKUP($B722,Stats!$A$2:$AT$19,46,FALSE)-VLOOKUP($B722,Stats!$A$2:$AA$19,12,FALSE))/VLOOKUP($B722,Stats!$A$2:$AA$19,26,FALSE)))</f>
        <v/>
      </c>
      <c r="BR722" s="51" t="str">
        <f t="shared" si="154"/>
        <v/>
      </c>
      <c r="BS722" s="32" t="str">
        <f t="shared" si="149"/>
        <v/>
      </c>
      <c r="BT722" s="53" t="str">
        <f t="shared" si="150"/>
        <v/>
      </c>
    </row>
    <row r="723" spans="1:72" x14ac:dyDescent="0.15">
      <c r="A723" s="5">
        <v>18333</v>
      </c>
      <c r="B723" s="5" t="s">
        <v>40</v>
      </c>
      <c r="C723" s="3">
        <v>0</v>
      </c>
      <c r="D723" s="11">
        <v>0.40131896413060941</v>
      </c>
      <c r="E723" s="6">
        <v>2.6684702309503094E-2</v>
      </c>
      <c r="F723" s="12">
        <v>66</v>
      </c>
      <c r="G723" s="12">
        <v>49</v>
      </c>
      <c r="H723" s="13">
        <v>2.0112224387149474E-2</v>
      </c>
      <c r="I723" s="13">
        <v>-1.9374504638520321E-2</v>
      </c>
      <c r="J723" s="12">
        <v>6</v>
      </c>
      <c r="K723" s="12">
        <v>4</v>
      </c>
      <c r="L723" s="13">
        <v>0.10031072683058628</v>
      </c>
      <c r="M723" s="13">
        <v>-6.2808911869819739E-2</v>
      </c>
      <c r="N723" s="8">
        <v>1.7455000000000001</v>
      </c>
      <c r="O723" s="8">
        <v>1.4038121280360303</v>
      </c>
      <c r="P723" s="14">
        <v>42086</v>
      </c>
      <c r="Q723" s="13">
        <v>-0.13629992992291595</v>
      </c>
      <c r="R723" s="14">
        <v>42023</v>
      </c>
      <c r="S723" s="14">
        <f>IF(ISNUMBER(R723),VLOOKUP(B723,Index!$B$3:$AB$18,27,FALSE),"")</f>
        <v>42041</v>
      </c>
      <c r="T723" s="14">
        <f>IF(ISNUMBER($R723),VLOOKUP($B723,Index!$B$21:$AB$36,27,FALSE),"")</f>
        <v>41996</v>
      </c>
      <c r="U723" s="14">
        <f>IF(ISNUMBER($R723),VLOOKUP($B723,Index!$B$39:$AB$54,27,FALSE),"")</f>
        <v>42003</v>
      </c>
      <c r="W723" s="6">
        <v>0.84488202974865145</v>
      </c>
      <c r="X723" s="7">
        <v>0.57391304347826089</v>
      </c>
      <c r="Y723" s="6">
        <v>0.5063066278895112</v>
      </c>
      <c r="Z723" s="8" t="str">
        <f t="shared" si="151"/>
        <v/>
      </c>
      <c r="AA723" s="9">
        <v>2.9443812946754577</v>
      </c>
      <c r="AB723" s="28">
        <v>0</v>
      </c>
      <c r="AC723" s="6">
        <v>0.71382564419220118</v>
      </c>
      <c r="AD723" s="7">
        <v>0.32937618147448017</v>
      </c>
      <c r="AE723" s="6">
        <v>0.25634640144484794</v>
      </c>
      <c r="AF723" s="8" t="str">
        <f t="shared" si="152"/>
        <v/>
      </c>
      <c r="AG723" s="9">
        <v>8.669381208434725</v>
      </c>
      <c r="AH723" s="28"/>
      <c r="AK723" t="str">
        <f t="shared" ref="AK723:AX732" si="156">IF($B723=AK$2,$AA723,"")</f>
        <v/>
      </c>
      <c r="AL723" t="str">
        <f t="shared" si="156"/>
        <v/>
      </c>
      <c r="AM723" t="str">
        <f t="shared" si="156"/>
        <v/>
      </c>
      <c r="AN723" t="str">
        <f t="shared" si="156"/>
        <v/>
      </c>
      <c r="AO723" t="str">
        <f t="shared" si="156"/>
        <v/>
      </c>
      <c r="AP723" t="str">
        <f t="shared" si="156"/>
        <v/>
      </c>
      <c r="AQ723" t="str">
        <f t="shared" si="156"/>
        <v/>
      </c>
      <c r="AR723" t="str">
        <f t="shared" si="156"/>
        <v/>
      </c>
      <c r="AS723" t="str">
        <f t="shared" si="156"/>
        <v/>
      </c>
      <c r="AT723" t="str">
        <f t="shared" si="156"/>
        <v/>
      </c>
      <c r="AU723" t="str">
        <f t="shared" si="156"/>
        <v/>
      </c>
      <c r="AV723" t="str">
        <f t="shared" si="156"/>
        <v/>
      </c>
      <c r="AW723" t="str">
        <f t="shared" si="156"/>
        <v/>
      </c>
      <c r="AX723" t="str">
        <f t="shared" si="156"/>
        <v/>
      </c>
      <c r="AZ723" s="46" t="str">
        <f>IF(ISNUMBER(VLOOKUP($B723,Stats!$A$2:$AA$19,2,FALSE))=FALSE,"",IF(ISNUMBER(W723),(W723-VLOOKUP($B723,Stats!$A$2:$AA$19,2,FALSE))/VLOOKUP($B723,Stats!$A$2:$AA$19,16,FALSE),""))</f>
        <v/>
      </c>
      <c r="BA723" s="46" t="str">
        <f>IF(ISNUMBER(VLOOKUP($B723,Stats!$A$2:$AA$19,2,FALSE))=FALSE,"",IF(ISNUMBER(X723),(X723-VLOOKUP($B723,Stats!$A$2:$AA$19,3,FALSE))/VLOOKUP($B723,Stats!$A$2:$AA$19,17,FALSE),""))</f>
        <v/>
      </c>
      <c r="BB723" s="46"/>
      <c r="BC723" s="46"/>
      <c r="BD723" s="44" t="str">
        <f t="shared" si="148"/>
        <v/>
      </c>
      <c r="BE723" s="46" t="str">
        <f>IF(ISNUMBER(VLOOKUP($B723,Stats!$A$2:$AA$19,2,FALSE))=FALSE,"",IF(ISNUMBER(Y723),(Y723-VLOOKUP($B723,Stats!$A$2:$AA$19,5,FALSE))/VLOOKUP($B723,Stats!$A$2:$AA$19,19,FALSE),""))</f>
        <v/>
      </c>
      <c r="BF723" s="46"/>
      <c r="BG723" s="46"/>
      <c r="BH723" s="46" t="str">
        <f>IF(ISNUMBER(VLOOKUP($B723,Stats!$A$2:$AA$19,2,FALSE))=FALSE,"",IF(ISNUMBER(Z723),(Z723-VLOOKUP($B723,Stats!$A$2:$AA$19,8,FALSE))/VLOOKUP($B723,Stats!$A$2:$AA$19,22,FALSE),""))</f>
        <v/>
      </c>
      <c r="BI723" s="46" t="str">
        <f>IF(ISNUMBER(VLOOKUP($B723,Stats!$A$2:$AA$19,2,FALSE))=FALSE,"",IF(ISNUMBER(#REF!),(#REF!-VLOOKUP($B723,Stats!$A$2:$AA$19,9,FALSE))/VLOOKUP($B723,Stats!$A$2:$AA$19,23,FALSE),""))</f>
        <v/>
      </c>
      <c r="BJ723" s="46" t="str">
        <f>IF(ISNUMBER(VLOOKUP($B723,Stats!$A$2:$AA$19,2,FALSE))=FALSE,"",IF(ISNUMBER(#REF!),(#REF!-VLOOKUP($B723,Stats!$A$2:$AA$19,10,FALSE))/VLOOKUP($B723,Stats!$A$2:$AA$19,24,FALSE),""))</f>
        <v/>
      </c>
      <c r="BK723" s="44" t="str">
        <f t="shared" si="153"/>
        <v/>
      </c>
      <c r="BL723" s="46" t="str">
        <f>IF(ISNUMBER(VLOOKUP($B723,Stats!$A$2:$AA$19,2,FALSE))=FALSE,"",IF(ISNUMBER(#REF!),(#REF!-VLOOKUP($B723,Stats!$A$2:$AA$19,11,FALSE))/VLOOKUP($B723,Stats!$A$2:$AA$19,25,FALSE),""))</f>
        <v/>
      </c>
      <c r="BM723" s="46" t="str">
        <f>IF(ISNUMBER(VLOOKUP($B723,Stats!$A$2:$AA$19,2,FALSE))=FALSE,"",IF(ISNUMBER(AA723),(AA723-VLOOKUP($B723,Stats!$A$2:$AA$19,12,FALSE))/VLOOKUP($B723,Stats!$A$2:$AA$19,26,FALSE),""))</f>
        <v/>
      </c>
      <c r="BN723" s="46" t="str">
        <f>IF(ISNUMBER(VLOOKUP($B723,Stats!$A$2:$AA$19,2,FALSE))=FALSE,"",IF(ISNUMBER(#REF!),(#REF!-VLOOKUP($B723,Stats!$A$2:$AA$19,13,FALSE))/VLOOKUP($B723,Stats!$A$2:$AA$19,27,FALSE),""))</f>
        <v/>
      </c>
      <c r="BO723" s="46" t="str">
        <f>IF(ISNUMBER(VLOOKUP($B723,Stats!$A$2:$AA$19,2,FALSE))=FALSE,"",IF(ISNUMBER(#REF!),(#REF!-VLOOKUP($B723,Stats!$A$2:$AA$19,14,FALSE))/VLOOKUP($B723,Stats!$A$2:$AB$19,28,FALSE),""))</f>
        <v/>
      </c>
      <c r="BP723" s="46"/>
      <c r="BQ723" s="46" t="str">
        <f>IF(ISNUMBER(VLOOKUP($B723,Stats!$A$2:$AA$19,2,FALSE))=FALSE,"",IF(ISNUMBER(BM723),BM723,(VLOOKUP($B723,Stats!$A$2:$AT$19,46,FALSE)-VLOOKUP($B723,Stats!$A$2:$AA$19,12,FALSE))/VLOOKUP($B723,Stats!$A$2:$AA$19,26,FALSE)))</f>
        <v/>
      </c>
      <c r="BR723" s="51" t="str">
        <f t="shared" si="154"/>
        <v/>
      </c>
      <c r="BS723" s="32" t="str">
        <f t="shared" si="149"/>
        <v/>
      </c>
      <c r="BT723" s="53" t="str">
        <f t="shared" si="150"/>
        <v/>
      </c>
    </row>
    <row r="724" spans="1:72" x14ac:dyDescent="0.15">
      <c r="A724" s="5">
        <v>18333</v>
      </c>
      <c r="B724" s="5" t="s">
        <v>41</v>
      </c>
      <c r="C724" s="3">
        <v>0</v>
      </c>
      <c r="D724" s="11">
        <v>2.7837609644189465E-2</v>
      </c>
      <c r="E724" s="6">
        <v>2.4335817797660402E-2</v>
      </c>
      <c r="F724" s="15">
        <v>4.7142857142857144</v>
      </c>
      <c r="G724" s="15">
        <v>3.5</v>
      </c>
      <c r="H724" s="13">
        <v>1.8967086172077059E-2</v>
      </c>
      <c r="I724" s="13">
        <v>-1.9880143204657481E-2</v>
      </c>
      <c r="J724" s="12">
        <v>2.7857142857142856</v>
      </c>
      <c r="K724" s="12">
        <v>2.1428571428571428</v>
      </c>
      <c r="L724" s="13">
        <v>3.7072925205696113E-2</v>
      </c>
      <c r="M724" s="13">
        <v>-3.2376057039930614E-2</v>
      </c>
      <c r="N724" s="8">
        <v>1.4457285714285715</v>
      </c>
      <c r="O724" s="8">
        <v>1.0546710721184078</v>
      </c>
      <c r="P724" s="14"/>
      <c r="Q724" s="13">
        <v>-5.1114914666269474E-2</v>
      </c>
      <c r="R724" s="14"/>
      <c r="S724" s="14" t="str">
        <f>IF(ISNUMBER(R724),VLOOKUP(B724,Index!$B$3:$AB$18,27,FALSE),"")</f>
        <v/>
      </c>
      <c r="T724" s="14" t="str">
        <f>IF(ISNUMBER($R724),VLOOKUP($B724,Index!$B$21:$AB$36,27,FALSE),"")</f>
        <v/>
      </c>
      <c r="U724" s="14" t="str">
        <f>IF(ISNUMBER($R724),VLOOKUP($B724,Index!$B$39:$AB$54,27,FALSE),"")</f>
        <v/>
      </c>
      <c r="W724" s="6">
        <v>0.67165033449208256</v>
      </c>
      <c r="X724" s="8">
        <v>0.56284013605442174</v>
      </c>
      <c r="Y724" s="6">
        <v>0.46173967778081726</v>
      </c>
      <c r="Z724" s="8" t="str">
        <f t="shared" si="151"/>
        <v/>
      </c>
      <c r="AA724" s="9">
        <v>1.4029294309913474</v>
      </c>
      <c r="AB724" s="28">
        <v>0</v>
      </c>
      <c r="AC724" s="6">
        <v>0.45111417182332636</v>
      </c>
      <c r="AD724" s="8">
        <v>0.31678901875375998</v>
      </c>
      <c r="AE724" s="6">
        <v>0.21320353003713294</v>
      </c>
      <c r="AF724" s="8" t="str">
        <f t="shared" si="152"/>
        <v/>
      </c>
      <c r="AG724" s="9">
        <v>1.9682109883417056</v>
      </c>
      <c r="AH724" s="28"/>
      <c r="AK724" t="str">
        <f t="shared" si="156"/>
        <v/>
      </c>
      <c r="AL724" t="str">
        <f t="shared" si="156"/>
        <v/>
      </c>
      <c r="AM724" t="str">
        <f t="shared" si="156"/>
        <v/>
      </c>
      <c r="AN724" t="str">
        <f t="shared" si="156"/>
        <v/>
      </c>
      <c r="AO724" t="str">
        <f t="shared" si="156"/>
        <v/>
      </c>
      <c r="AP724" t="str">
        <f t="shared" si="156"/>
        <v/>
      </c>
      <c r="AQ724" t="str">
        <f t="shared" si="156"/>
        <v/>
      </c>
      <c r="AR724" t="str">
        <f t="shared" si="156"/>
        <v/>
      </c>
      <c r="AS724" t="str">
        <f t="shared" si="156"/>
        <v/>
      </c>
      <c r="AT724" t="str">
        <f t="shared" si="156"/>
        <v/>
      </c>
      <c r="AU724" t="str">
        <f t="shared" si="156"/>
        <v/>
      </c>
      <c r="AV724" t="str">
        <f t="shared" si="156"/>
        <v/>
      </c>
      <c r="AW724" t="str">
        <f t="shared" si="156"/>
        <v/>
      </c>
      <c r="AX724" t="str">
        <f t="shared" si="156"/>
        <v/>
      </c>
      <c r="AZ724" s="46" t="str">
        <f>IF(ISNUMBER(VLOOKUP($B724,Stats!$A$2:$AA$19,2,FALSE))=FALSE,"",IF(ISNUMBER(W724),(W724-VLOOKUP($B724,Stats!$A$2:$AA$19,2,FALSE))/VLOOKUP($B724,Stats!$A$2:$AA$19,16,FALSE),""))</f>
        <v/>
      </c>
      <c r="BA724" s="46" t="str">
        <f>IF(ISNUMBER(VLOOKUP($B724,Stats!$A$2:$AA$19,2,FALSE))=FALSE,"",IF(ISNUMBER(X724),(X724-VLOOKUP($B724,Stats!$A$2:$AA$19,3,FALSE))/VLOOKUP($B724,Stats!$A$2:$AA$19,17,FALSE),""))</f>
        <v/>
      </c>
      <c r="BB724" s="46"/>
      <c r="BC724" s="46"/>
      <c r="BD724" s="44" t="str">
        <f t="shared" si="148"/>
        <v/>
      </c>
      <c r="BE724" s="46" t="str">
        <f>IF(ISNUMBER(VLOOKUP($B724,Stats!$A$2:$AA$19,2,FALSE))=FALSE,"",IF(ISNUMBER(Y724),(Y724-VLOOKUP($B724,Stats!$A$2:$AA$19,5,FALSE))/VLOOKUP($B724,Stats!$A$2:$AA$19,19,FALSE),""))</f>
        <v/>
      </c>
      <c r="BF724" s="46"/>
      <c r="BG724" s="46"/>
      <c r="BH724" s="46" t="str">
        <f>IF(ISNUMBER(VLOOKUP($B724,Stats!$A$2:$AA$19,2,FALSE))=FALSE,"",IF(ISNUMBER(Z724),(Z724-VLOOKUP($B724,Stats!$A$2:$AA$19,8,FALSE))/VLOOKUP($B724,Stats!$A$2:$AA$19,22,FALSE),""))</f>
        <v/>
      </c>
      <c r="BI724" s="46" t="str">
        <f>IF(ISNUMBER(VLOOKUP($B724,Stats!$A$2:$AA$19,2,FALSE))=FALSE,"",IF(ISNUMBER(#REF!),(#REF!-VLOOKUP($B724,Stats!$A$2:$AA$19,9,FALSE))/VLOOKUP($B724,Stats!$A$2:$AA$19,23,FALSE),""))</f>
        <v/>
      </c>
      <c r="BJ724" s="46" t="str">
        <f>IF(ISNUMBER(VLOOKUP($B724,Stats!$A$2:$AA$19,2,FALSE))=FALSE,"",IF(ISNUMBER(#REF!),(#REF!-VLOOKUP($B724,Stats!$A$2:$AA$19,10,FALSE))/VLOOKUP($B724,Stats!$A$2:$AA$19,24,FALSE),""))</f>
        <v/>
      </c>
      <c r="BK724" s="44" t="str">
        <f t="shared" si="153"/>
        <v/>
      </c>
      <c r="BL724" s="46" t="str">
        <f>IF(ISNUMBER(VLOOKUP($B724,Stats!$A$2:$AA$19,2,FALSE))=FALSE,"",IF(ISNUMBER(#REF!),(#REF!-VLOOKUP($B724,Stats!$A$2:$AA$19,11,FALSE))/VLOOKUP($B724,Stats!$A$2:$AA$19,25,FALSE),""))</f>
        <v/>
      </c>
      <c r="BM724" s="46" t="str">
        <f>IF(ISNUMBER(VLOOKUP($B724,Stats!$A$2:$AA$19,2,FALSE))=FALSE,"",IF(ISNUMBER(AA724),(AA724-VLOOKUP($B724,Stats!$A$2:$AA$19,12,FALSE))/VLOOKUP($B724,Stats!$A$2:$AA$19,26,FALSE),""))</f>
        <v/>
      </c>
      <c r="BN724" s="46" t="str">
        <f>IF(ISNUMBER(VLOOKUP($B724,Stats!$A$2:$AA$19,2,FALSE))=FALSE,"",IF(ISNUMBER(#REF!),(#REF!-VLOOKUP($B724,Stats!$A$2:$AA$19,13,FALSE))/VLOOKUP($B724,Stats!$A$2:$AA$19,27,FALSE),""))</f>
        <v/>
      </c>
      <c r="BO724" s="46" t="str">
        <f>IF(ISNUMBER(VLOOKUP($B724,Stats!$A$2:$AA$19,2,FALSE))=FALSE,"",IF(ISNUMBER(#REF!),(#REF!-VLOOKUP($B724,Stats!$A$2:$AA$19,14,FALSE))/VLOOKUP($B724,Stats!$A$2:$AB$19,28,FALSE),""))</f>
        <v/>
      </c>
      <c r="BP724" s="46"/>
      <c r="BQ724" s="46" t="str">
        <f>IF(ISNUMBER(VLOOKUP($B724,Stats!$A$2:$AA$19,2,FALSE))=FALSE,"",IF(ISNUMBER(BM724),BM724,(VLOOKUP($B724,Stats!$A$2:$AT$19,46,FALSE)-VLOOKUP($B724,Stats!$A$2:$AA$19,12,FALSE))/VLOOKUP($B724,Stats!$A$2:$AA$19,26,FALSE)))</f>
        <v/>
      </c>
      <c r="BR724" s="51" t="str">
        <f t="shared" si="154"/>
        <v/>
      </c>
      <c r="BS724" s="32" t="str">
        <f t="shared" si="149"/>
        <v/>
      </c>
      <c r="BT724" s="53" t="str">
        <f t="shared" si="150"/>
        <v/>
      </c>
    </row>
    <row r="725" spans="1:72" x14ac:dyDescent="0.15">
      <c r="A725" s="16">
        <v>18333</v>
      </c>
      <c r="B725" s="17">
        <v>201421</v>
      </c>
      <c r="C725" s="3">
        <v>0</v>
      </c>
      <c r="D725" s="23">
        <v>2.4851214412095812E-2</v>
      </c>
      <c r="E725" s="18">
        <v>1.6000185306564215E-2</v>
      </c>
      <c r="F725" s="24">
        <v>5</v>
      </c>
      <c r="G725" s="24">
        <v>2</v>
      </c>
      <c r="H725" s="20">
        <v>1.157596670890837E-2</v>
      </c>
      <c r="I725" s="20">
        <v>-1.6201201748794525E-2</v>
      </c>
      <c r="J725" s="24">
        <v>4</v>
      </c>
      <c r="K725" s="24">
        <v>1</v>
      </c>
      <c r="L725" s="20">
        <v>2.7954052534340246E-2</v>
      </c>
      <c r="M725" s="20">
        <v>-2.1842577424136089E-2</v>
      </c>
      <c r="N725" s="19">
        <v>1.2879</v>
      </c>
      <c r="O725" s="19">
        <v>1.0357889657391024</v>
      </c>
      <c r="P725" s="25">
        <v>41928</v>
      </c>
      <c r="Q725" s="20">
        <v>-2.1842577424136089E-2</v>
      </c>
      <c r="R725" s="25">
        <v>41926</v>
      </c>
      <c r="S725" s="25">
        <f>IF(ISNUMBER(R725),VLOOKUP(B725,Index!$B$3:$AB$18,27,FALSE),"")</f>
        <v>41929</v>
      </c>
      <c r="T725" s="25">
        <f>IF(ISNUMBER($R725),VLOOKUP($B725,Index!$B$21:$AB$36,27,FALSE),"")</f>
        <v>41929</v>
      </c>
      <c r="U725" s="25">
        <f>IF(ISNUMBER($R725),VLOOKUP($B725,Index!$B$39:$AB$54,27,FALSE),"")</f>
        <v>41929</v>
      </c>
      <c r="W725" s="18">
        <v>0.89464371883544924</v>
      </c>
      <c r="X725" s="19">
        <v>0.7142857142857143</v>
      </c>
      <c r="Y725" s="18">
        <v>0.30358217132101423</v>
      </c>
      <c r="Z725" s="19">
        <f t="shared" si="151"/>
        <v>3</v>
      </c>
      <c r="AA725" s="21">
        <v>1.1377418483880557</v>
      </c>
      <c r="AB725" s="28">
        <v>0</v>
      </c>
      <c r="AC725" s="18">
        <v>0.80038738365172235</v>
      </c>
      <c r="AD725" s="19">
        <v>0.51020408163265307</v>
      </c>
      <c r="AE725" s="18">
        <v>9.2162134743981633E-2</v>
      </c>
      <c r="AF725" s="19">
        <f t="shared" si="152"/>
        <v>9</v>
      </c>
      <c r="AG725" s="21">
        <v>1.2944565135734696</v>
      </c>
      <c r="AH725" s="28"/>
      <c r="AK725">
        <f t="shared" si="156"/>
        <v>1.1377418483880557</v>
      </c>
      <c r="AL725" t="str">
        <f t="shared" si="156"/>
        <v/>
      </c>
      <c r="AM725" t="str">
        <f t="shared" si="156"/>
        <v/>
      </c>
      <c r="AN725" t="str">
        <f t="shared" si="156"/>
        <v/>
      </c>
      <c r="AO725" t="str">
        <f t="shared" si="156"/>
        <v/>
      </c>
      <c r="AP725" t="str">
        <f t="shared" si="156"/>
        <v/>
      </c>
      <c r="AQ725" t="str">
        <f t="shared" si="156"/>
        <v/>
      </c>
      <c r="AR725" t="str">
        <f t="shared" si="156"/>
        <v/>
      </c>
      <c r="AS725" t="str">
        <f t="shared" si="156"/>
        <v/>
      </c>
      <c r="AT725" t="str">
        <f t="shared" si="156"/>
        <v/>
      </c>
      <c r="AU725" t="str">
        <f t="shared" si="156"/>
        <v/>
      </c>
      <c r="AV725" t="str">
        <f t="shared" si="156"/>
        <v/>
      </c>
      <c r="AW725" t="str">
        <f t="shared" si="156"/>
        <v/>
      </c>
      <c r="AX725" t="str">
        <f t="shared" si="156"/>
        <v/>
      </c>
      <c r="AZ725" s="46">
        <f>IF(ISNUMBER(VLOOKUP($B725,Stats!$A$2:$AA$19,2,FALSE))=FALSE,"",IF(ISNUMBER(W725),(W725-VLOOKUP($B725,Stats!$A$2:$AA$19,2,FALSE))/VLOOKUP($B725,Stats!$A$2:$AA$19,16,FALSE),""))</f>
        <v>2.0857369648881146</v>
      </c>
      <c r="BA725" s="46">
        <f>IF(ISNUMBER(VLOOKUP($B725,Stats!$A$2:$AA$19,2,FALSE))=FALSE,"",IF(ISNUMBER(X725),(X725-VLOOKUP($B725,Stats!$A$2:$AA$19,3,FALSE))/VLOOKUP($B725,Stats!$A$2:$AA$19,17,FALSE),""))</f>
        <v>1.0376468171475526</v>
      </c>
      <c r="BB725" s="46"/>
      <c r="BC725" s="46"/>
      <c r="BD725" s="44">
        <f t="shared" si="148"/>
        <v>1.5616918910178335</v>
      </c>
      <c r="BE725" s="46">
        <f>IF(ISNUMBER(VLOOKUP($B725,Stats!$A$2:$AA$19,2,FALSE))=FALSE,"",IF(ISNUMBER(Y725),(Y725-VLOOKUP($B725,Stats!$A$2:$AA$19,5,FALSE))/VLOOKUP($B725,Stats!$A$2:$AA$19,19,FALSE),""))</f>
        <v>3.457433852107402</v>
      </c>
      <c r="BF725" s="46"/>
      <c r="BG725" s="46"/>
      <c r="BH725" s="46">
        <f>IF(ISNUMBER(VLOOKUP($B725,Stats!$A$2:$AA$19,2,FALSE))=FALSE,"",IF(ISNUMBER(Z725),(Z725-VLOOKUP($B725,Stats!$A$2:$AA$19,8,FALSE))/VLOOKUP($B725,Stats!$A$2:$AA$19,22,FALSE),""))</f>
        <v>0.88771128993331716</v>
      </c>
      <c r="BI725" s="46" t="str">
        <f>IF(ISNUMBER(VLOOKUP($B725,Stats!$A$2:$AA$19,2,FALSE))=FALSE,"",IF(ISNUMBER(#REF!),(#REF!-VLOOKUP($B725,Stats!$A$2:$AA$19,9,FALSE))/VLOOKUP($B725,Stats!$A$2:$AA$19,23,FALSE),""))</f>
        <v/>
      </c>
      <c r="BJ725" s="46" t="str">
        <f>IF(ISNUMBER(VLOOKUP($B725,Stats!$A$2:$AA$19,2,FALSE))=FALSE,"",IF(ISNUMBER(#REF!),(#REF!-VLOOKUP($B725,Stats!$A$2:$AA$19,10,FALSE))/VLOOKUP($B725,Stats!$A$2:$AA$19,24,FALSE),""))</f>
        <v/>
      </c>
      <c r="BK725" s="44">
        <f t="shared" si="153"/>
        <v>-1.8336866130200045</v>
      </c>
      <c r="BL725" s="46" t="str">
        <f>IF(ISNUMBER(VLOOKUP($B725,Stats!$A$2:$AA$19,2,FALSE))=FALSE,"",IF(ISNUMBER(#REF!),(#REF!-VLOOKUP($B725,Stats!$A$2:$AA$19,11,FALSE))/VLOOKUP($B725,Stats!$A$2:$AA$19,25,FALSE),""))</f>
        <v/>
      </c>
      <c r="BM725" s="46">
        <f>IF(ISNUMBER(VLOOKUP($B725,Stats!$A$2:$AA$19,2,FALSE))=FALSE,"",IF(ISNUMBER(AA725),(AA725-VLOOKUP($B725,Stats!$A$2:$AA$19,12,FALSE))/VLOOKUP($B725,Stats!$A$2:$AA$19,26,FALSE),""))</f>
        <v>-0.66983908964249683</v>
      </c>
      <c r="BN725" s="46" t="str">
        <f>IF(ISNUMBER(VLOOKUP($B725,Stats!$A$2:$AA$19,2,FALSE))=FALSE,"",IF(ISNUMBER(#REF!),(#REF!-VLOOKUP($B725,Stats!$A$2:$AA$19,13,FALSE))/VLOOKUP($B725,Stats!$A$2:$AA$19,27,FALSE),""))</f>
        <v/>
      </c>
      <c r="BO725" s="46" t="str">
        <f>IF(ISNUMBER(VLOOKUP($B725,Stats!$A$2:$AA$19,2,FALSE))=FALSE,"",IF(ISNUMBER(#REF!),(#REF!-VLOOKUP($B725,Stats!$A$2:$AA$19,14,FALSE))/VLOOKUP($B725,Stats!$A$2:$AB$19,28,FALSE),""))</f>
        <v/>
      </c>
      <c r="BP725" s="46"/>
      <c r="BQ725" s="46">
        <f>IF(ISNUMBER(VLOOKUP($B725,Stats!$A$2:$AA$19,2,FALSE))=FALSE,"",IF(ISNUMBER(BM725),BM725,(VLOOKUP($B725,Stats!$A$2:$AT$19,46,FALSE)-VLOOKUP($B725,Stats!$A$2:$AA$19,12,FALSE))/VLOOKUP($B725,Stats!$A$2:$AA$19,26,FALSE)))</f>
        <v>-0.66983908964249683</v>
      </c>
      <c r="BR725" s="51">
        <f t="shared" si="154"/>
        <v>-0.66983908964249683</v>
      </c>
      <c r="BS725" s="32" t="str">
        <f t="shared" si="149"/>
        <v>18333_201421</v>
      </c>
      <c r="BT725" s="53">
        <f t="shared" si="150"/>
        <v>-0.92184140753693522</v>
      </c>
    </row>
    <row r="726" spans="1:72" x14ac:dyDescent="0.15">
      <c r="A726" s="16">
        <v>18333</v>
      </c>
      <c r="B726" s="17">
        <v>201422</v>
      </c>
      <c r="C726" s="3">
        <v>0</v>
      </c>
      <c r="D726" s="23">
        <v>4.198383426194785E-2</v>
      </c>
      <c r="E726" s="18">
        <v>1.6450673447643973E-2</v>
      </c>
      <c r="F726" s="24">
        <v>7</v>
      </c>
      <c r="G726" s="24">
        <v>3</v>
      </c>
      <c r="H726" s="20">
        <v>1.3010025679295292E-2</v>
      </c>
      <c r="I726" s="20">
        <v>-1.6213625687500881E-2</v>
      </c>
      <c r="J726" s="24">
        <v>4</v>
      </c>
      <c r="K726" s="24">
        <v>2</v>
      </c>
      <c r="L726" s="20">
        <v>2.6279177616324034E-2</v>
      </c>
      <c r="M726" s="20">
        <v>-2.1439509954058189E-2</v>
      </c>
      <c r="N726" s="19">
        <v>1.3278000000000001</v>
      </c>
      <c r="O726" s="19">
        <v>1.0190330007674597</v>
      </c>
      <c r="P726" s="25">
        <v>41943</v>
      </c>
      <c r="Q726" s="20">
        <v>-4.2343032159265048E-2</v>
      </c>
      <c r="R726" s="25">
        <v>41935</v>
      </c>
      <c r="S726" s="25">
        <f>IF(ISNUMBER(R726),VLOOKUP(B726,Index!$B$3:$AB$18,27,FALSE),"")</f>
        <v>41939</v>
      </c>
      <c r="T726" s="25">
        <f>IF(ISNUMBER($R726),VLOOKUP($B726,Index!$B$21:$AB$36,27,FALSE),"")</f>
        <v>41935</v>
      </c>
      <c r="U726" s="25">
        <f>IF(ISNUMBER($R726),VLOOKUP($B726,Index!$B$39:$AB$54,27,FALSE),"")</f>
        <v>41936</v>
      </c>
      <c r="W726" s="18">
        <v>1.2595150278584355</v>
      </c>
      <c r="X726" s="19">
        <v>0.7</v>
      </c>
      <c r="Y726" s="18">
        <v>0.31212958282925801</v>
      </c>
      <c r="Z726" s="19">
        <f t="shared" si="151"/>
        <v>4</v>
      </c>
      <c r="AA726" s="21">
        <v>0.99151695381742744</v>
      </c>
      <c r="AB726" s="28">
        <v>0</v>
      </c>
      <c r="AC726" s="18">
        <v>1.5863781054012356</v>
      </c>
      <c r="AD726" s="19">
        <v>0.48999999999999994</v>
      </c>
      <c r="AE726" s="18">
        <v>9.7424876477166633E-2</v>
      </c>
      <c r="AF726" s="19">
        <f t="shared" si="152"/>
        <v>16</v>
      </c>
      <c r="AG726" s="21">
        <v>0.98310586970739056</v>
      </c>
      <c r="AH726" s="28"/>
      <c r="AK726" t="str">
        <f t="shared" si="156"/>
        <v/>
      </c>
      <c r="AL726">
        <f t="shared" si="156"/>
        <v>0.99151695381742744</v>
      </c>
      <c r="AM726" t="str">
        <f t="shared" si="156"/>
        <v/>
      </c>
      <c r="AN726" t="str">
        <f t="shared" si="156"/>
        <v/>
      </c>
      <c r="AO726" t="str">
        <f t="shared" si="156"/>
        <v/>
      </c>
      <c r="AP726" t="str">
        <f t="shared" si="156"/>
        <v/>
      </c>
      <c r="AQ726" t="str">
        <f t="shared" si="156"/>
        <v/>
      </c>
      <c r="AR726" t="str">
        <f t="shared" si="156"/>
        <v/>
      </c>
      <c r="AS726" t="str">
        <f t="shared" si="156"/>
        <v/>
      </c>
      <c r="AT726" t="str">
        <f t="shared" si="156"/>
        <v/>
      </c>
      <c r="AU726" t="str">
        <f t="shared" si="156"/>
        <v/>
      </c>
      <c r="AV726" t="str">
        <f t="shared" si="156"/>
        <v/>
      </c>
      <c r="AW726" t="str">
        <f t="shared" si="156"/>
        <v/>
      </c>
      <c r="AX726" t="str">
        <f t="shared" si="156"/>
        <v/>
      </c>
      <c r="AZ726" s="46">
        <f>IF(ISNUMBER(VLOOKUP($B726,Stats!$A$2:$AA$19,2,FALSE))=FALSE,"",IF(ISNUMBER(W726),(W726-VLOOKUP($B726,Stats!$A$2:$AA$19,2,FALSE))/VLOOKUP($B726,Stats!$A$2:$AA$19,16,FALSE),""))</f>
        <v>0.93111873315673621</v>
      </c>
      <c r="BA726" s="46">
        <f>IF(ISNUMBER(VLOOKUP($B726,Stats!$A$2:$AA$19,2,FALSE))=FALSE,"",IF(ISNUMBER(X726),(X726-VLOOKUP($B726,Stats!$A$2:$AA$19,3,FALSE))/VLOOKUP($B726,Stats!$A$2:$AA$19,17,FALSE),""))</f>
        <v>0.48271521432213388</v>
      </c>
      <c r="BB726" s="46"/>
      <c r="BC726" s="46"/>
      <c r="BD726" s="44">
        <f t="shared" si="148"/>
        <v>0.70691697373943507</v>
      </c>
      <c r="BE726" s="46">
        <f>IF(ISNUMBER(VLOOKUP($B726,Stats!$A$2:$AA$19,2,FALSE))=FALSE,"",IF(ISNUMBER(Y726),(Y726-VLOOKUP($B726,Stats!$A$2:$AA$19,5,FALSE))/VLOOKUP($B726,Stats!$A$2:$AA$19,19,FALSE),""))</f>
        <v>2.2155556247580233</v>
      </c>
      <c r="BF726" s="46"/>
      <c r="BG726" s="46"/>
      <c r="BH726" s="46">
        <f>IF(ISNUMBER(VLOOKUP($B726,Stats!$A$2:$AA$19,2,FALSE))=FALSE,"",IF(ISNUMBER(Z726),(Z726-VLOOKUP($B726,Stats!$A$2:$AA$19,8,FALSE))/VLOOKUP($B726,Stats!$A$2:$AA$19,22,FALSE),""))</f>
        <v>0.66359770503354598</v>
      </c>
      <c r="BI726" s="46" t="str">
        <f>IF(ISNUMBER(VLOOKUP($B726,Stats!$A$2:$AA$19,2,FALSE))=FALSE,"",IF(ISNUMBER(#REF!),(#REF!-VLOOKUP($B726,Stats!$A$2:$AA$19,9,FALSE))/VLOOKUP($B726,Stats!$A$2:$AA$19,23,FALSE),""))</f>
        <v/>
      </c>
      <c r="BJ726" s="46" t="str">
        <f>IF(ISNUMBER(VLOOKUP($B726,Stats!$A$2:$AA$19,2,FALSE))=FALSE,"",IF(ISNUMBER(#REF!),(#REF!-VLOOKUP($B726,Stats!$A$2:$AA$19,10,FALSE))/VLOOKUP($B726,Stats!$A$2:$AA$19,24,FALSE),""))</f>
        <v/>
      </c>
      <c r="BK726" s="44">
        <f t="shared" si="153"/>
        <v>-1.3518096258205525</v>
      </c>
      <c r="BL726" s="46" t="str">
        <f>IF(ISNUMBER(VLOOKUP($B726,Stats!$A$2:$AA$19,2,FALSE))=FALSE,"",IF(ISNUMBER(#REF!),(#REF!-VLOOKUP($B726,Stats!$A$2:$AA$19,11,FALSE))/VLOOKUP($B726,Stats!$A$2:$AA$19,25,FALSE),""))</f>
        <v/>
      </c>
      <c r="BM726" s="46">
        <f>IF(ISNUMBER(VLOOKUP($B726,Stats!$A$2:$AA$19,2,FALSE))=FALSE,"",IF(ISNUMBER(AA726),(AA726-VLOOKUP($B726,Stats!$A$2:$AA$19,12,FALSE))/VLOOKUP($B726,Stats!$A$2:$AA$19,26,FALSE),""))</f>
        <v>-0.31952817391332716</v>
      </c>
      <c r="BN726" s="46" t="str">
        <f>IF(ISNUMBER(VLOOKUP($B726,Stats!$A$2:$AA$19,2,FALSE))=FALSE,"",IF(ISNUMBER(#REF!),(#REF!-VLOOKUP($B726,Stats!$A$2:$AA$19,13,FALSE))/VLOOKUP($B726,Stats!$A$2:$AA$19,27,FALSE),""))</f>
        <v/>
      </c>
      <c r="BO726" s="46" t="str">
        <f>IF(ISNUMBER(VLOOKUP($B726,Stats!$A$2:$AA$19,2,FALSE))=FALSE,"",IF(ISNUMBER(#REF!),(#REF!-VLOOKUP($B726,Stats!$A$2:$AA$19,14,FALSE))/VLOOKUP($B726,Stats!$A$2:$AB$19,28,FALSE),""))</f>
        <v/>
      </c>
      <c r="BP726" s="46"/>
      <c r="BQ726" s="46">
        <f>IF(ISNUMBER(VLOOKUP($B726,Stats!$A$2:$AA$19,2,FALSE))=FALSE,"",IF(ISNUMBER(BM726),BM726,(VLOOKUP($B726,Stats!$A$2:$AT$19,46,FALSE)-VLOOKUP($B726,Stats!$A$2:$AA$19,12,FALSE))/VLOOKUP($B726,Stats!$A$2:$AA$19,26,FALSE)))</f>
        <v>-0.31952817391332716</v>
      </c>
      <c r="BR726" s="51">
        <f t="shared" si="154"/>
        <v>-0.31952817391332716</v>
      </c>
      <c r="BS726" s="32" t="str">
        <f t="shared" si="149"/>
        <v>18333_201422</v>
      </c>
      <c r="BT726" s="53">
        <f t="shared" si="150"/>
        <v>-0.73360801552710986</v>
      </c>
    </row>
    <row r="727" spans="1:72" x14ac:dyDescent="0.15">
      <c r="A727" s="16">
        <v>18333</v>
      </c>
      <c r="B727" s="17">
        <v>201423</v>
      </c>
      <c r="C727" s="3">
        <v>0</v>
      </c>
      <c r="D727" s="23">
        <v>-7.3730983581864806E-2</v>
      </c>
      <c r="E727" s="18">
        <v>1.7068546373048225E-2</v>
      </c>
      <c r="F727" s="24">
        <v>3</v>
      </c>
      <c r="G727" s="24">
        <v>7</v>
      </c>
      <c r="H727" s="20">
        <v>1.0069867110373387E-2</v>
      </c>
      <c r="I727" s="20">
        <v>-1.5026109725636418E-2</v>
      </c>
      <c r="J727" s="24">
        <v>1</v>
      </c>
      <c r="K727" s="24">
        <v>3</v>
      </c>
      <c r="L727" s="20">
        <v>1.9865502048388217E-2</v>
      </c>
      <c r="M727" s="20">
        <v>-3.3522637640006292E-2</v>
      </c>
      <c r="N727" s="19">
        <v>1.3202</v>
      </c>
      <c r="O727" s="19">
        <v>1</v>
      </c>
      <c r="P727" s="25">
        <v>41946</v>
      </c>
      <c r="Q727" s="20">
        <v>-7.1883048023026808E-2</v>
      </c>
      <c r="R727" s="25">
        <v>41956</v>
      </c>
      <c r="S727" s="25">
        <f>IF(ISNUMBER(R727),VLOOKUP(B727,Index!$B$3:$AB$18,27,FALSE),"")</f>
        <v>41956</v>
      </c>
      <c r="T727" s="25">
        <f>IF(ISNUMBER($R727),VLOOKUP($B727,Index!$B$21:$AB$36,27,FALSE),"")</f>
        <v>41954</v>
      </c>
      <c r="U727" s="25">
        <f>IF(ISNUMBER($R727),VLOOKUP($B727,Index!$B$39:$AB$54,27,FALSE),"")</f>
        <v>41957</v>
      </c>
      <c r="W727" s="18">
        <v>-2.2119295074559444</v>
      </c>
      <c r="X727" s="19">
        <v>0.3</v>
      </c>
      <c r="Y727" s="18">
        <v>0.32385289732223049</v>
      </c>
      <c r="Z727" s="19">
        <f t="shared" si="151"/>
        <v>0</v>
      </c>
      <c r="AA727" s="21" t="s">
        <v>25</v>
      </c>
      <c r="AB727" s="28">
        <v>0</v>
      </c>
      <c r="AC727" s="18">
        <v>4.8926321459542965</v>
      </c>
      <c r="AD727" s="19">
        <v>0.09</v>
      </c>
      <c r="AE727" s="18">
        <v>0.10488069910400316</v>
      </c>
      <c r="AF727" s="19">
        <f t="shared" si="152"/>
        <v>0</v>
      </c>
      <c r="AG727" s="21" t="s">
        <v>25</v>
      </c>
      <c r="AH727" s="28"/>
      <c r="AK727" t="str">
        <f t="shared" si="156"/>
        <v/>
      </c>
      <c r="AL727" t="str">
        <f t="shared" si="156"/>
        <v/>
      </c>
      <c r="AM727" t="str">
        <f t="shared" si="156"/>
        <v/>
      </c>
      <c r="AN727" t="str">
        <f t="shared" si="156"/>
        <v/>
      </c>
      <c r="AO727" t="str">
        <f t="shared" si="156"/>
        <v/>
      </c>
      <c r="AP727" t="str">
        <f t="shared" si="156"/>
        <v/>
      </c>
      <c r="AQ727" t="str">
        <f t="shared" si="156"/>
        <v/>
      </c>
      <c r="AR727" t="str">
        <f t="shared" si="156"/>
        <v/>
      </c>
      <c r="AS727" t="str">
        <f t="shared" si="156"/>
        <v/>
      </c>
      <c r="AT727" t="str">
        <f t="shared" si="156"/>
        <v/>
      </c>
      <c r="AU727" t="str">
        <f t="shared" si="156"/>
        <v/>
      </c>
      <c r="AV727" t="str">
        <f t="shared" si="156"/>
        <v/>
      </c>
      <c r="AW727" t="str">
        <f t="shared" si="156"/>
        <v/>
      </c>
      <c r="AX727" t="str">
        <f t="shared" si="156"/>
        <v/>
      </c>
      <c r="AZ727" s="46">
        <f>IF(ISNUMBER(VLOOKUP($B727,Stats!$A$2:$AA$19,2,FALSE))=FALSE,"",IF(ISNUMBER(W727),(W727-VLOOKUP($B727,Stats!$A$2:$AA$19,2,FALSE))/VLOOKUP($B727,Stats!$A$2:$AA$19,16,FALSE),""))</f>
        <v>-2.8581351319981656</v>
      </c>
      <c r="BA727" s="46">
        <f>IF(ISNUMBER(VLOOKUP($B727,Stats!$A$2:$AA$19,2,FALSE))=FALSE,"",IF(ISNUMBER(X727),(X727-VLOOKUP($B727,Stats!$A$2:$AA$19,3,FALSE))/VLOOKUP($B727,Stats!$A$2:$AA$19,17,FALSE),""))</f>
        <v>-1.2635538809376619</v>
      </c>
      <c r="BB727" s="46"/>
      <c r="BC727" s="46"/>
      <c r="BD727" s="44">
        <f t="shared" si="148"/>
        <v>-2.0608445064679137</v>
      </c>
      <c r="BE727" s="46">
        <f>IF(ISNUMBER(VLOOKUP($B727,Stats!$A$2:$AA$19,2,FALSE))=FALSE,"",IF(ISNUMBER(Y727),(Y727-VLOOKUP($B727,Stats!$A$2:$AA$19,5,FALSE))/VLOOKUP($B727,Stats!$A$2:$AA$19,19,FALSE),""))</f>
        <v>1.8140815070682312</v>
      </c>
      <c r="BF727" s="46"/>
      <c r="BG727" s="46"/>
      <c r="BH727" s="46">
        <f>IF(ISNUMBER(VLOOKUP($B727,Stats!$A$2:$AA$19,2,FALSE))=FALSE,"",IF(ISNUMBER(Z727),(Z727-VLOOKUP($B727,Stats!$A$2:$AA$19,8,FALSE))/VLOOKUP($B727,Stats!$A$2:$AA$19,22,FALSE),""))</f>
        <v>-0.83118031458533193</v>
      </c>
      <c r="BI727" s="46" t="str">
        <f>IF(ISNUMBER(VLOOKUP($B727,Stats!$A$2:$AA$19,2,FALSE))=FALSE,"",IF(ISNUMBER(#REF!),(#REF!-VLOOKUP($B727,Stats!$A$2:$AA$19,9,FALSE))/VLOOKUP($B727,Stats!$A$2:$AA$19,23,FALSE),""))</f>
        <v/>
      </c>
      <c r="BJ727" s="46" t="str">
        <f>IF(ISNUMBER(VLOOKUP($B727,Stats!$A$2:$AA$19,2,FALSE))=FALSE,"",IF(ISNUMBER(#REF!),(#REF!-VLOOKUP($B727,Stats!$A$2:$AA$19,10,FALSE))/VLOOKUP($B727,Stats!$A$2:$AA$19,24,FALSE),""))</f>
        <v/>
      </c>
      <c r="BK727" s="44">
        <f t="shared" si="153"/>
        <v>-1.5192111493233613</v>
      </c>
      <c r="BL727" s="46" t="str">
        <f>IF(ISNUMBER(VLOOKUP($B727,Stats!$A$2:$AA$19,2,FALSE))=FALSE,"",IF(ISNUMBER(#REF!),(#REF!-VLOOKUP($B727,Stats!$A$2:$AA$19,11,FALSE))/VLOOKUP($B727,Stats!$A$2:$AA$19,25,FALSE),""))</f>
        <v/>
      </c>
      <c r="BM727" s="46" t="str">
        <f>IF(ISNUMBER(VLOOKUP($B727,Stats!$A$2:$AA$19,2,FALSE))=FALSE,"",IF(ISNUMBER(AA727),(AA727-VLOOKUP($B727,Stats!$A$2:$AA$19,12,FALSE))/VLOOKUP($B727,Stats!$A$2:$AA$19,26,FALSE),""))</f>
        <v/>
      </c>
      <c r="BN727" s="46" t="str">
        <f>IF(ISNUMBER(VLOOKUP($B727,Stats!$A$2:$AA$19,2,FALSE))=FALSE,"",IF(ISNUMBER(#REF!),(#REF!-VLOOKUP($B727,Stats!$A$2:$AA$19,13,FALSE))/VLOOKUP($B727,Stats!$A$2:$AA$19,27,FALSE),""))</f>
        <v/>
      </c>
      <c r="BO727" s="46" t="str">
        <f>IF(ISNUMBER(VLOOKUP($B727,Stats!$A$2:$AA$19,2,FALSE))=FALSE,"",IF(ISNUMBER(#REF!),(#REF!-VLOOKUP($B727,Stats!$A$2:$AA$19,14,FALSE))/VLOOKUP($B727,Stats!$A$2:$AB$19,28,FALSE),""))</f>
        <v/>
      </c>
      <c r="BP727" s="46"/>
      <c r="BQ727" s="46">
        <f>IF(ISNUMBER(VLOOKUP($B727,Stats!$A$2:$AA$19,2,FALSE))=FALSE,"",IF(ISNUMBER(BM727),BM727,(VLOOKUP($B727,Stats!$A$2:$AT$19,46,FALSE)-VLOOKUP($B727,Stats!$A$2:$AA$19,12,FALSE))/VLOOKUP($B727,Stats!$A$2:$AA$19,26,FALSE)))</f>
        <v>-0.71825946798524909</v>
      </c>
      <c r="BR727" s="51">
        <f t="shared" si="154"/>
        <v>-0.71825946798524909</v>
      </c>
      <c r="BS727" s="32" t="str">
        <f t="shared" si="149"/>
        <v>18333_201423</v>
      </c>
      <c r="BT727" s="53">
        <f t="shared" si="150"/>
        <v>-1.4673474844846495</v>
      </c>
    </row>
    <row r="728" spans="1:72" x14ac:dyDescent="0.15">
      <c r="A728" s="16">
        <v>18333</v>
      </c>
      <c r="B728" s="17">
        <v>201424</v>
      </c>
      <c r="C728" s="3">
        <v>0</v>
      </c>
      <c r="D728" s="23">
        <v>9.2121310675664647E-2</v>
      </c>
      <c r="E728" s="18">
        <v>2.3159671028800781E-2</v>
      </c>
      <c r="F728" s="24">
        <v>6</v>
      </c>
      <c r="G728" s="24">
        <v>4</v>
      </c>
      <c r="H728" s="20">
        <v>2.2962547278471097E-2</v>
      </c>
      <c r="I728" s="20">
        <v>-1.1723627243136026E-2</v>
      </c>
      <c r="J728" s="24">
        <v>3</v>
      </c>
      <c r="K728" s="24">
        <v>2</v>
      </c>
      <c r="L728" s="20">
        <v>5.7738697377635928E-2</v>
      </c>
      <c r="M728" s="20">
        <v>-2.0239988434292311E-2</v>
      </c>
      <c r="N728" s="19">
        <v>1.3834</v>
      </c>
      <c r="O728" s="19">
        <v>1.1145665485014502</v>
      </c>
      <c r="P728" s="25">
        <v>41968</v>
      </c>
      <c r="Q728" s="20">
        <v>-3.7805406968338895E-2</v>
      </c>
      <c r="R728" s="25">
        <v>41970</v>
      </c>
      <c r="S728" s="25">
        <f>IF(ISNUMBER(R728),VLOOKUP(B728,Index!$B$3:$AB$18,27,FALSE),"")</f>
        <v>41963</v>
      </c>
      <c r="T728" s="25">
        <f>IF(ISNUMBER($R728),VLOOKUP($B728,Index!$B$21:$AB$36,27,FALSE),"")</f>
        <v>41963</v>
      </c>
      <c r="U728" s="25">
        <f>IF(ISNUMBER($R728),VLOOKUP($B728,Index!$B$39:$AB$54,27,FALSE),"")</f>
        <v>41963</v>
      </c>
      <c r="W728" s="18">
        <v>2.7636393202699394</v>
      </c>
      <c r="X728" s="19">
        <v>0.6</v>
      </c>
      <c r="Y728" s="18">
        <v>0.43942386186735322</v>
      </c>
      <c r="Z728" s="19">
        <f t="shared" si="151"/>
        <v>7</v>
      </c>
      <c r="AA728" s="21">
        <v>2.436723158484023</v>
      </c>
      <c r="AB728" s="28">
        <v>0</v>
      </c>
      <c r="AC728" s="18">
        <v>7.6377022925420928</v>
      </c>
      <c r="AD728" s="19">
        <v>0.36</v>
      </c>
      <c r="AE728" s="18">
        <v>0.19309333037841872</v>
      </c>
      <c r="AF728" s="19">
        <f t="shared" si="152"/>
        <v>49</v>
      </c>
      <c r="AG728" s="21">
        <v>5.9376197510923534</v>
      </c>
      <c r="AH728" s="28"/>
      <c r="AK728" t="str">
        <f t="shared" si="156"/>
        <v/>
      </c>
      <c r="AL728" t="str">
        <f t="shared" si="156"/>
        <v/>
      </c>
      <c r="AM728" t="str">
        <f t="shared" si="156"/>
        <v/>
      </c>
      <c r="AN728">
        <f t="shared" si="156"/>
        <v>2.436723158484023</v>
      </c>
      <c r="AO728" t="str">
        <f t="shared" si="156"/>
        <v/>
      </c>
      <c r="AP728" t="str">
        <f t="shared" si="156"/>
        <v/>
      </c>
      <c r="AQ728" t="str">
        <f t="shared" si="156"/>
        <v/>
      </c>
      <c r="AR728" t="str">
        <f t="shared" si="156"/>
        <v/>
      </c>
      <c r="AS728" t="str">
        <f t="shared" si="156"/>
        <v/>
      </c>
      <c r="AT728" t="str">
        <f t="shared" si="156"/>
        <v/>
      </c>
      <c r="AU728" t="str">
        <f t="shared" si="156"/>
        <v/>
      </c>
      <c r="AV728" t="str">
        <f t="shared" si="156"/>
        <v/>
      </c>
      <c r="AW728" t="str">
        <f t="shared" si="156"/>
        <v/>
      </c>
      <c r="AX728" t="str">
        <f t="shared" si="156"/>
        <v/>
      </c>
      <c r="AZ728" s="46">
        <f>IF(ISNUMBER(VLOOKUP($B728,Stats!$A$2:$AA$19,2,FALSE))=FALSE,"",IF(ISNUMBER(W728),(W728-VLOOKUP($B728,Stats!$A$2:$AA$19,2,FALSE))/VLOOKUP($B728,Stats!$A$2:$AA$19,16,FALSE),""))</f>
        <v>1.8379548467824667</v>
      </c>
      <c r="BA728" s="46">
        <f>IF(ISNUMBER(VLOOKUP($B728,Stats!$A$2:$AA$19,2,FALSE))=FALSE,"",IF(ISNUMBER(X728),(X728-VLOOKUP($B728,Stats!$A$2:$AA$19,3,FALSE))/VLOOKUP($B728,Stats!$A$2:$AA$19,17,FALSE),""))</f>
        <v>-0.93450941971826806</v>
      </c>
      <c r="BB728" s="46"/>
      <c r="BC728" s="46"/>
      <c r="BD728" s="44">
        <f t="shared" si="148"/>
        <v>0.45172271353209931</v>
      </c>
      <c r="BE728" s="46">
        <f>IF(ISNUMBER(VLOOKUP($B728,Stats!$A$2:$AA$19,2,FALSE))=FALSE,"",IF(ISNUMBER(Y728),(Y728-VLOOKUP($B728,Stats!$A$2:$AA$19,5,FALSE))/VLOOKUP($B728,Stats!$A$2:$AA$19,19,FALSE),""))</f>
        <v>3.6458551921305324</v>
      </c>
      <c r="BF728" s="46"/>
      <c r="BG728" s="46"/>
      <c r="BH728" s="46">
        <f>IF(ISNUMBER(VLOOKUP($B728,Stats!$A$2:$AA$19,2,FALSE))=FALSE,"",IF(ISNUMBER(Z728),(Z728-VLOOKUP($B728,Stats!$A$2:$AA$19,8,FALSE))/VLOOKUP($B728,Stats!$A$2:$AA$19,22,FALSE),""))</f>
        <v>1.6504367540409932</v>
      </c>
      <c r="BI728" s="46" t="str">
        <f>IF(ISNUMBER(VLOOKUP($B728,Stats!$A$2:$AA$19,2,FALSE))=FALSE,"",IF(ISNUMBER(#REF!),(#REF!-VLOOKUP($B728,Stats!$A$2:$AA$19,9,FALSE))/VLOOKUP($B728,Stats!$A$2:$AA$19,23,FALSE),""))</f>
        <v/>
      </c>
      <c r="BJ728" s="46" t="str">
        <f>IF(ISNUMBER(VLOOKUP($B728,Stats!$A$2:$AA$19,2,FALSE))=FALSE,"",IF(ISNUMBER(#REF!),(#REF!-VLOOKUP($B728,Stats!$A$2:$AA$19,10,FALSE))/VLOOKUP($B728,Stats!$A$2:$AA$19,24,FALSE),""))</f>
        <v/>
      </c>
      <c r="BK728" s="44">
        <f t="shared" si="153"/>
        <v>-1.6048689737877018</v>
      </c>
      <c r="BL728" s="46" t="str">
        <f>IF(ISNUMBER(VLOOKUP($B728,Stats!$A$2:$AA$19,2,FALSE))=FALSE,"",IF(ISNUMBER(#REF!),(#REF!-VLOOKUP($B728,Stats!$A$2:$AA$19,11,FALSE))/VLOOKUP($B728,Stats!$A$2:$AA$19,25,FALSE),""))</f>
        <v/>
      </c>
      <c r="BM728" s="46">
        <f>IF(ISNUMBER(VLOOKUP($B728,Stats!$A$2:$AA$19,2,FALSE))=FALSE,"",IF(ISNUMBER(AA728),(AA728-VLOOKUP($B728,Stats!$A$2:$AA$19,12,FALSE))/VLOOKUP($B728,Stats!$A$2:$AA$19,26,FALSE),""))</f>
        <v>-0.58412140079617436</v>
      </c>
      <c r="BN728" s="46" t="str">
        <f>IF(ISNUMBER(VLOOKUP($B728,Stats!$A$2:$AA$19,2,FALSE))=FALSE,"",IF(ISNUMBER(#REF!),(#REF!-VLOOKUP($B728,Stats!$A$2:$AA$19,13,FALSE))/VLOOKUP($B728,Stats!$A$2:$AA$19,27,FALSE),""))</f>
        <v/>
      </c>
      <c r="BO728" s="46" t="str">
        <f>IF(ISNUMBER(VLOOKUP($B728,Stats!$A$2:$AA$19,2,FALSE))=FALSE,"",IF(ISNUMBER(#REF!),(#REF!-VLOOKUP($B728,Stats!$A$2:$AA$19,14,FALSE))/VLOOKUP($B728,Stats!$A$2:$AB$19,28,FALSE),""))</f>
        <v/>
      </c>
      <c r="BP728" s="46"/>
      <c r="BQ728" s="46">
        <f>IF(ISNUMBER(VLOOKUP($B728,Stats!$A$2:$AA$19,2,FALSE))=FALSE,"",IF(ISNUMBER(BM728),BM728,(VLOOKUP($B728,Stats!$A$2:$AT$19,46,FALSE)-VLOOKUP($B728,Stats!$A$2:$AA$19,12,FALSE))/VLOOKUP($B728,Stats!$A$2:$AA$19,26,FALSE)))</f>
        <v>-0.58412140079617436</v>
      </c>
      <c r="BR728" s="51">
        <f t="shared" si="154"/>
        <v>-0.58412140079617436</v>
      </c>
      <c r="BS728" s="32" t="str">
        <f t="shared" si="149"/>
        <v>18333_201424</v>
      </c>
      <c r="BT728" s="53">
        <f t="shared" si="150"/>
        <v>-0.98940112172543593</v>
      </c>
    </row>
    <row r="729" spans="1:72" x14ac:dyDescent="0.15">
      <c r="A729" s="16">
        <v>18333</v>
      </c>
      <c r="B729" s="17">
        <v>201425</v>
      </c>
      <c r="C729" s="3">
        <v>0</v>
      </c>
      <c r="D729" s="23">
        <v>2.9705181655747426E-2</v>
      </c>
      <c r="E729" s="18">
        <v>3.3932786012609288E-2</v>
      </c>
      <c r="F729" s="24">
        <v>7</v>
      </c>
      <c r="G729" s="24">
        <v>3</v>
      </c>
      <c r="H729" s="20">
        <v>2.1110107039345256E-2</v>
      </c>
      <c r="I729" s="20">
        <v>-3.7743905649037734E-2</v>
      </c>
      <c r="J729" s="24">
        <v>3</v>
      </c>
      <c r="K729" s="24">
        <v>1</v>
      </c>
      <c r="L729" s="20">
        <v>4.9436703231544588E-2</v>
      </c>
      <c r="M729" s="20">
        <v>-5.7182603602284221E-2</v>
      </c>
      <c r="N729" s="19">
        <v>1.4227000000000001</v>
      </c>
      <c r="O729" s="19">
        <v>1.0718752354403678</v>
      </c>
      <c r="P729" s="25">
        <v>41977</v>
      </c>
      <c r="Q729" s="20">
        <v>-9.4889997891333344E-2</v>
      </c>
      <c r="R729" s="25">
        <v>41982</v>
      </c>
      <c r="S729" s="25">
        <f>IF(ISNUMBER(R729),VLOOKUP(B729,Index!$B$3:$AB$18,27,FALSE),"")</f>
        <v>41982</v>
      </c>
      <c r="T729" s="25">
        <f>IF(ISNUMBER($R729),VLOOKUP($B729,Index!$B$21:$AB$36,27,FALSE),"")</f>
        <v>41982</v>
      </c>
      <c r="U729" s="25">
        <f>IF(ISNUMBER($R729),VLOOKUP($B729,Index!$B$39:$AB$54,27,FALSE),"")</f>
        <v>41982</v>
      </c>
      <c r="W729" s="18">
        <v>0.89115544967242277</v>
      </c>
      <c r="X729" s="19">
        <v>0.7</v>
      </c>
      <c r="Y729" s="18">
        <v>0.64382934692969052</v>
      </c>
      <c r="Z729" s="19">
        <f t="shared" si="151"/>
        <v>0</v>
      </c>
      <c r="AA729" s="21">
        <v>0.31304860697505094</v>
      </c>
      <c r="AB729" s="28">
        <v>0</v>
      </c>
      <c r="AC729" s="18">
        <v>0.79415803548085806</v>
      </c>
      <c r="AD729" s="19">
        <v>0.48999999999999994</v>
      </c>
      <c r="AE729" s="18">
        <v>0.41451622796791177</v>
      </c>
      <c r="AF729" s="19">
        <f t="shared" si="152"/>
        <v>0</v>
      </c>
      <c r="AG729" s="21">
        <v>9.7999430329019907E-2</v>
      </c>
      <c r="AH729" s="28"/>
      <c r="AK729" t="str">
        <f t="shared" si="156"/>
        <v/>
      </c>
      <c r="AL729" t="str">
        <f t="shared" si="156"/>
        <v/>
      </c>
      <c r="AM729" t="str">
        <f t="shared" si="156"/>
        <v/>
      </c>
      <c r="AN729" t="str">
        <f t="shared" si="156"/>
        <v/>
      </c>
      <c r="AO729">
        <f t="shared" si="156"/>
        <v>0.31304860697505094</v>
      </c>
      <c r="AP729" t="str">
        <f t="shared" si="156"/>
        <v/>
      </c>
      <c r="AQ729" t="str">
        <f t="shared" si="156"/>
        <v/>
      </c>
      <c r="AR729" t="str">
        <f t="shared" si="156"/>
        <v/>
      </c>
      <c r="AS729" t="str">
        <f t="shared" si="156"/>
        <v/>
      </c>
      <c r="AT729" t="str">
        <f t="shared" si="156"/>
        <v/>
      </c>
      <c r="AU729" t="str">
        <f t="shared" si="156"/>
        <v/>
      </c>
      <c r="AV729" t="str">
        <f t="shared" si="156"/>
        <v/>
      </c>
      <c r="AW729" t="str">
        <f t="shared" si="156"/>
        <v/>
      </c>
      <c r="AX729" t="str">
        <f t="shared" si="156"/>
        <v/>
      </c>
      <c r="AZ729" s="46">
        <f>IF(ISNUMBER(VLOOKUP($B729,Stats!$A$2:$AA$19,2,FALSE))=FALSE,"",IF(ISNUMBER(W729),(W729-VLOOKUP($B729,Stats!$A$2:$AA$19,2,FALSE))/VLOOKUP($B729,Stats!$A$2:$AA$19,16,FALSE),""))</f>
        <v>-3.3226249288091689E-2</v>
      </c>
      <c r="BA729" s="46">
        <f>IF(ISNUMBER(VLOOKUP($B729,Stats!$A$2:$AA$19,2,FALSE))=FALSE,"",IF(ISNUMBER(X729),(X729-VLOOKUP($B729,Stats!$A$2:$AA$19,3,FALSE))/VLOOKUP($B729,Stats!$A$2:$AA$19,17,FALSE),""))</f>
        <v>0.52844508262562895</v>
      </c>
      <c r="BB729" s="46"/>
      <c r="BC729" s="46"/>
      <c r="BD729" s="44">
        <f t="shared" si="148"/>
        <v>0.24760941666876862</v>
      </c>
      <c r="BE729" s="46">
        <f>IF(ISNUMBER(VLOOKUP($B729,Stats!$A$2:$AA$19,2,FALSE))=FALSE,"",IF(ISNUMBER(Y729),(Y729-VLOOKUP($B729,Stats!$A$2:$AA$19,5,FALSE))/VLOOKUP($B729,Stats!$A$2:$AA$19,19,FALSE),""))</f>
        <v>1.527124183881565</v>
      </c>
      <c r="BF729" s="46"/>
      <c r="BG729" s="46"/>
      <c r="BH729" s="46">
        <f>IF(ISNUMBER(VLOOKUP($B729,Stats!$A$2:$AA$19,2,FALSE))=FALSE,"",IF(ISNUMBER(Z729),(Z729-VLOOKUP($B729,Stats!$A$2:$AA$19,8,FALSE))/VLOOKUP($B729,Stats!$A$2:$AA$19,22,FALSE),""))</f>
        <v>-0.38938659637819406</v>
      </c>
      <c r="BI729" s="46" t="str">
        <f>IF(ISNUMBER(VLOOKUP($B729,Stats!$A$2:$AA$19,2,FALSE))=FALSE,"",IF(ISNUMBER(#REF!),(#REF!-VLOOKUP($B729,Stats!$A$2:$AA$19,9,FALSE))/VLOOKUP($B729,Stats!$A$2:$AA$19,23,FALSE),""))</f>
        <v/>
      </c>
      <c r="BJ729" s="46" t="str">
        <f>IF(ISNUMBER(VLOOKUP($B729,Stats!$A$2:$AA$19,2,FALSE))=FALSE,"",IF(ISNUMBER(#REF!),(#REF!-VLOOKUP($B729,Stats!$A$2:$AA$19,10,FALSE))/VLOOKUP($B729,Stats!$A$2:$AA$19,24,FALSE),""))</f>
        <v/>
      </c>
      <c r="BK729" s="44">
        <f t="shared" si="153"/>
        <v>-1.1858029076305536</v>
      </c>
      <c r="BL729" s="46" t="str">
        <f>IF(ISNUMBER(VLOOKUP($B729,Stats!$A$2:$AA$19,2,FALSE))=FALSE,"",IF(ISNUMBER(#REF!),(#REF!-VLOOKUP($B729,Stats!$A$2:$AA$19,11,FALSE))/VLOOKUP($B729,Stats!$A$2:$AA$19,25,FALSE),""))</f>
        <v/>
      </c>
      <c r="BM729" s="46">
        <f>IF(ISNUMBER(VLOOKUP($B729,Stats!$A$2:$AA$19,2,FALSE))=FALSE,"",IF(ISNUMBER(AA729),(AA729-VLOOKUP($B729,Stats!$A$2:$AA$19,12,FALSE))/VLOOKUP($B729,Stats!$A$2:$AA$19,26,FALSE),""))</f>
        <v>-0.6923577124681396</v>
      </c>
      <c r="BN729" s="46" t="str">
        <f>IF(ISNUMBER(VLOOKUP($B729,Stats!$A$2:$AA$19,2,FALSE))=FALSE,"",IF(ISNUMBER(#REF!),(#REF!-VLOOKUP($B729,Stats!$A$2:$AA$19,13,FALSE))/VLOOKUP($B729,Stats!$A$2:$AA$19,27,FALSE),""))</f>
        <v/>
      </c>
      <c r="BO729" s="46" t="str">
        <f>IF(ISNUMBER(VLOOKUP($B729,Stats!$A$2:$AA$19,2,FALSE))=FALSE,"",IF(ISNUMBER(#REF!),(#REF!-VLOOKUP($B729,Stats!$A$2:$AA$19,14,FALSE))/VLOOKUP($B729,Stats!$A$2:$AB$19,28,FALSE),""))</f>
        <v/>
      </c>
      <c r="BP729" s="46"/>
      <c r="BQ729" s="46">
        <f>IF(ISNUMBER(VLOOKUP($B729,Stats!$A$2:$AA$19,2,FALSE))=FALSE,"",IF(ISNUMBER(BM729),BM729,(VLOOKUP($B729,Stats!$A$2:$AT$19,46,FALSE)-VLOOKUP($B729,Stats!$A$2:$AA$19,12,FALSE))/VLOOKUP($B729,Stats!$A$2:$AA$19,26,FALSE)))</f>
        <v>-0.6923577124681396</v>
      </c>
      <c r="BR729" s="51">
        <f t="shared" si="154"/>
        <v>-0.6923577124681396</v>
      </c>
      <c r="BS729" s="32" t="str">
        <f t="shared" si="149"/>
        <v>18333_201425</v>
      </c>
      <c r="BT729" s="53">
        <f t="shared" si="150"/>
        <v>-0.80043140373820632</v>
      </c>
    </row>
    <row r="730" spans="1:72" x14ac:dyDescent="0.15">
      <c r="A730" s="16">
        <v>18333</v>
      </c>
      <c r="B730" s="17">
        <v>201426</v>
      </c>
      <c r="C730" s="3">
        <v>0</v>
      </c>
      <c r="D730" s="23">
        <v>-2.6462294844913581E-2</v>
      </c>
      <c r="E730" s="18">
        <v>3.0588129866174384E-2</v>
      </c>
      <c r="F730" s="24">
        <v>4</v>
      </c>
      <c r="G730" s="24">
        <v>6</v>
      </c>
      <c r="H730" s="20">
        <v>2.9086774675541938E-2</v>
      </c>
      <c r="I730" s="20">
        <v>-2.3152232714063286E-2</v>
      </c>
      <c r="J730" s="24">
        <v>1</v>
      </c>
      <c r="K730" s="24">
        <v>3</v>
      </c>
      <c r="L730" s="20">
        <v>3.8565368299267266E-2</v>
      </c>
      <c r="M730" s="20">
        <v>-4.3762197868188024E-2</v>
      </c>
      <c r="N730" s="19">
        <v>1.427</v>
      </c>
      <c r="O730" s="19">
        <v>1</v>
      </c>
      <c r="P730" s="25">
        <v>41988</v>
      </c>
      <c r="Q730" s="20">
        <v>-0.11955150665732306</v>
      </c>
      <c r="R730" s="25">
        <v>41996</v>
      </c>
      <c r="S730" s="25">
        <f>IF(ISNUMBER(R730),VLOOKUP(B730,Index!$B$3:$AB$18,27,FALSE),"")</f>
        <v>41997</v>
      </c>
      <c r="T730" s="25">
        <f>IF(ISNUMBER($R730),VLOOKUP($B730,Index!$B$21:$AB$36,27,FALSE),"")</f>
        <v>41996</v>
      </c>
      <c r="U730" s="25">
        <f>IF(ISNUMBER($R730),VLOOKUP($B730,Index!$B$39:$AB$54,27,FALSE),"")</f>
        <v>41996</v>
      </c>
      <c r="W730" s="18">
        <v>-0.79386884534740743</v>
      </c>
      <c r="X730" s="19">
        <v>0.4</v>
      </c>
      <c r="Y730" s="18">
        <v>0.58036895845279468</v>
      </c>
      <c r="Z730" s="19">
        <f t="shared" si="151"/>
        <v>1</v>
      </c>
      <c r="AA730" s="21" t="s">
        <v>25</v>
      </c>
      <c r="AB730" s="28">
        <v>0</v>
      </c>
      <c r="AC730" s="18">
        <v>0.63022774361322587</v>
      </c>
      <c r="AD730" s="19">
        <v>0.16000000000000003</v>
      </c>
      <c r="AE730" s="18">
        <v>0.3368281279355817</v>
      </c>
      <c r="AF730" s="19">
        <f t="shared" si="152"/>
        <v>1</v>
      </c>
      <c r="AG730" s="21" t="s">
        <v>25</v>
      </c>
      <c r="AH730" s="28"/>
      <c r="AK730" t="str">
        <f t="shared" si="156"/>
        <v/>
      </c>
      <c r="AL730" t="str">
        <f t="shared" si="156"/>
        <v/>
      </c>
      <c r="AM730" t="str">
        <f t="shared" si="156"/>
        <v/>
      </c>
      <c r="AN730" t="str">
        <f t="shared" si="156"/>
        <v/>
      </c>
      <c r="AO730" t="str">
        <f t="shared" si="156"/>
        <v/>
      </c>
      <c r="AP730" t="str">
        <f t="shared" si="156"/>
        <v/>
      </c>
      <c r="AQ730" t="str">
        <f t="shared" si="156"/>
        <v/>
      </c>
      <c r="AR730" t="str">
        <f t="shared" si="156"/>
        <v/>
      </c>
      <c r="AS730" t="str">
        <f t="shared" si="156"/>
        <v/>
      </c>
      <c r="AT730" t="str">
        <f t="shared" si="156"/>
        <v/>
      </c>
      <c r="AU730" t="str">
        <f t="shared" si="156"/>
        <v/>
      </c>
      <c r="AV730" t="str">
        <f t="shared" si="156"/>
        <v/>
      </c>
      <c r="AW730" t="str">
        <f t="shared" si="156"/>
        <v/>
      </c>
      <c r="AX730" t="str">
        <f t="shared" si="156"/>
        <v/>
      </c>
      <c r="AZ730" s="46">
        <f>IF(ISNUMBER(VLOOKUP($B730,Stats!$A$2:$AA$19,2,FALSE))=FALSE,"",IF(ISNUMBER(W730),(W730-VLOOKUP($B730,Stats!$A$2:$AA$19,2,FALSE))/VLOOKUP($B730,Stats!$A$2:$AA$19,16,FALSE),""))</f>
        <v>-0.89210316534863709</v>
      </c>
      <c r="BA730" s="46">
        <f>IF(ISNUMBER(VLOOKUP($B730,Stats!$A$2:$AA$19,2,FALSE))=FALSE,"",IF(ISNUMBER(X730),(X730-VLOOKUP($B730,Stats!$A$2:$AA$19,3,FALSE))/VLOOKUP($B730,Stats!$A$2:$AA$19,17,FALSE),""))</f>
        <v>-1.3109785511177963</v>
      </c>
      <c r="BB730" s="46"/>
      <c r="BC730" s="46"/>
      <c r="BD730" s="44">
        <f t="shared" si="148"/>
        <v>-1.1015408582332167</v>
      </c>
      <c r="BE730" s="46">
        <f>IF(ISNUMBER(VLOOKUP($B730,Stats!$A$2:$AA$19,2,FALSE))=FALSE,"",IF(ISNUMBER(Y730),(Y730-VLOOKUP($B730,Stats!$A$2:$AA$19,5,FALSE))/VLOOKUP($B730,Stats!$A$2:$AA$19,19,FALSE),""))</f>
        <v>2.0848720268159475</v>
      </c>
      <c r="BF730" s="46"/>
      <c r="BG730" s="46"/>
      <c r="BH730" s="46">
        <f>IF(ISNUMBER(VLOOKUP($B730,Stats!$A$2:$AA$19,2,FALSE))=FALSE,"",IF(ISNUMBER(Z730),(Z730-VLOOKUP($B730,Stats!$A$2:$AA$19,8,FALSE))/VLOOKUP($B730,Stats!$A$2:$AA$19,22,FALSE),""))</f>
        <v>-0.10266627503097653</v>
      </c>
      <c r="BI730" s="46" t="str">
        <f>IF(ISNUMBER(VLOOKUP($B730,Stats!$A$2:$AA$19,2,FALSE))=FALSE,"",IF(ISNUMBER(#REF!),(#REF!-VLOOKUP($B730,Stats!$A$2:$AA$19,9,FALSE))/VLOOKUP($B730,Stats!$A$2:$AA$19,23,FALSE),""))</f>
        <v/>
      </c>
      <c r="BJ730" s="46" t="str">
        <f>IF(ISNUMBER(VLOOKUP($B730,Stats!$A$2:$AA$19,2,FALSE))=FALSE,"",IF(ISNUMBER(#REF!),(#REF!-VLOOKUP($B730,Stats!$A$2:$AA$19,10,FALSE))/VLOOKUP($B730,Stats!$A$2:$AA$19,24,FALSE),""))</f>
        <v/>
      </c>
      <c r="BK730" s="44">
        <f t="shared" si="153"/>
        <v>-1.4902103012804562</v>
      </c>
      <c r="BL730" s="46" t="str">
        <f>IF(ISNUMBER(VLOOKUP($B730,Stats!$A$2:$AA$19,2,FALSE))=FALSE,"",IF(ISNUMBER(#REF!),(#REF!-VLOOKUP($B730,Stats!$A$2:$AA$19,11,FALSE))/VLOOKUP($B730,Stats!$A$2:$AA$19,25,FALSE),""))</f>
        <v/>
      </c>
      <c r="BM730" s="46" t="str">
        <f>IF(ISNUMBER(VLOOKUP($B730,Stats!$A$2:$AA$19,2,FALSE))=FALSE,"",IF(ISNUMBER(AA730),(AA730-VLOOKUP($B730,Stats!$A$2:$AA$19,12,FALSE))/VLOOKUP($B730,Stats!$A$2:$AA$19,26,FALSE),""))</f>
        <v/>
      </c>
      <c r="BN730" s="46" t="str">
        <f>IF(ISNUMBER(VLOOKUP($B730,Stats!$A$2:$AA$19,2,FALSE))=FALSE,"",IF(ISNUMBER(#REF!),(#REF!-VLOOKUP($B730,Stats!$A$2:$AA$19,13,FALSE))/VLOOKUP($B730,Stats!$A$2:$AA$19,27,FALSE),""))</f>
        <v/>
      </c>
      <c r="BO730" s="46" t="str">
        <f>IF(ISNUMBER(VLOOKUP($B730,Stats!$A$2:$AA$19,2,FALSE))=FALSE,"",IF(ISNUMBER(#REF!),(#REF!-VLOOKUP($B730,Stats!$A$2:$AA$19,14,FALSE))/VLOOKUP($B730,Stats!$A$2:$AB$19,28,FALSE),""))</f>
        <v/>
      </c>
      <c r="BP730" s="46"/>
      <c r="BQ730" s="46">
        <f>IF(ISNUMBER(VLOOKUP($B730,Stats!$A$2:$AA$19,2,FALSE))=FALSE,"",IF(ISNUMBER(BM730),BM730,(VLOOKUP($B730,Stats!$A$2:$AT$19,46,FALSE)-VLOOKUP($B730,Stats!$A$2:$AA$19,12,FALSE))/VLOOKUP($B730,Stats!$A$2:$AA$19,26,FALSE)))</f>
        <v>-0.61108963630174951</v>
      </c>
      <c r="BR730" s="51">
        <f t="shared" si="154"/>
        <v>-0.61108963630174951</v>
      </c>
      <c r="BS730" s="32" t="str">
        <f t="shared" si="149"/>
        <v>18333_201426</v>
      </c>
      <c r="BT730" s="53">
        <f t="shared" si="150"/>
        <v>-1.2366522796752668</v>
      </c>
    </row>
    <row r="731" spans="1:72" x14ac:dyDescent="0.15">
      <c r="A731" s="16">
        <v>18333</v>
      </c>
      <c r="B731" s="17">
        <v>201427</v>
      </c>
      <c r="C731" s="3">
        <v>0</v>
      </c>
      <c r="D731" s="23">
        <v>-5.1838098774600883E-2</v>
      </c>
      <c r="E731" s="18">
        <v>2.6526091076444974E-2</v>
      </c>
      <c r="F731" s="24">
        <v>1</v>
      </c>
      <c r="G731" s="24">
        <v>2</v>
      </c>
      <c r="H731" s="20">
        <v>8.9299826141930883E-3</v>
      </c>
      <c r="I731" s="20">
        <v>-3.0486973692574026E-2</v>
      </c>
      <c r="J731" s="24">
        <v>1</v>
      </c>
      <c r="K731" s="24">
        <v>2</v>
      </c>
      <c r="L731" s="20">
        <v>8.9299826141930883E-3</v>
      </c>
      <c r="M731" s="20">
        <v>-4.4115425290829458E-2</v>
      </c>
      <c r="N731" s="19">
        <v>1.3238000000000001</v>
      </c>
      <c r="O731" s="19">
        <v>1</v>
      </c>
      <c r="P731" s="25">
        <v>42002</v>
      </c>
      <c r="Q731" s="20">
        <v>-4.4115425290829458E-2</v>
      </c>
      <c r="R731" s="25">
        <v>42003</v>
      </c>
      <c r="S731" s="25">
        <f>IF(ISNUMBER(R731),VLOOKUP(B731,Index!$B$3:$AB$18,27,FALSE),"")</f>
        <v>42002</v>
      </c>
      <c r="T731" s="25">
        <f>IF(ISNUMBER($R731),VLOOKUP($B731,Index!$B$21:$AB$36,27,FALSE),"")</f>
        <v>42003</v>
      </c>
      <c r="U731" s="25">
        <f>IF(ISNUMBER($R731),VLOOKUP($B731,Index!$B$39:$AB$54,27,FALSE),"")</f>
        <v>42003</v>
      </c>
      <c r="W731" s="18">
        <v>-6.2205718529521059</v>
      </c>
      <c r="X731" s="19">
        <v>0.33333333333333331</v>
      </c>
      <c r="Y731" s="18">
        <v>0.50329719133580242</v>
      </c>
      <c r="Z731" s="19">
        <f t="shared" si="151"/>
        <v>1</v>
      </c>
      <c r="AA731" s="21" t="s">
        <v>25</v>
      </c>
      <c r="AB731" s="28">
        <v>0</v>
      </c>
      <c r="AC731" s="18">
        <v>38.695514177739994</v>
      </c>
      <c r="AD731" s="19">
        <v>0.1111111111111111</v>
      </c>
      <c r="AE731" s="18">
        <v>0.25330806280650731</v>
      </c>
      <c r="AF731" s="19">
        <f t="shared" si="152"/>
        <v>1</v>
      </c>
      <c r="AG731" s="21" t="s">
        <v>25</v>
      </c>
      <c r="AH731" s="28"/>
      <c r="AK731" t="str">
        <f t="shared" si="156"/>
        <v/>
      </c>
      <c r="AL731" t="str">
        <f t="shared" si="156"/>
        <v/>
      </c>
      <c r="AM731" t="str">
        <f t="shared" si="156"/>
        <v/>
      </c>
      <c r="AN731" t="str">
        <f t="shared" si="156"/>
        <v/>
      </c>
      <c r="AO731" t="str">
        <f t="shared" si="156"/>
        <v/>
      </c>
      <c r="AP731" t="str">
        <f t="shared" si="156"/>
        <v/>
      </c>
      <c r="AQ731" t="str">
        <f t="shared" si="156"/>
        <v/>
      </c>
      <c r="AR731" t="str">
        <f t="shared" si="156"/>
        <v/>
      </c>
      <c r="AS731" t="str">
        <f t="shared" si="156"/>
        <v/>
      </c>
      <c r="AT731" t="str">
        <f t="shared" si="156"/>
        <v/>
      </c>
      <c r="AU731" t="str">
        <f t="shared" si="156"/>
        <v/>
      </c>
      <c r="AV731" t="str">
        <f t="shared" si="156"/>
        <v/>
      </c>
      <c r="AW731" t="str">
        <f t="shared" si="156"/>
        <v/>
      </c>
      <c r="AX731" t="str">
        <f t="shared" si="156"/>
        <v/>
      </c>
      <c r="AZ731" s="46">
        <f>IF(ISNUMBER(VLOOKUP($B731,Stats!$A$2:$AA$19,2,FALSE))=FALSE,"",IF(ISNUMBER(W731),(W731-VLOOKUP($B731,Stats!$A$2:$AA$19,2,FALSE))/VLOOKUP($B731,Stats!$A$2:$AA$19,16,FALSE),""))</f>
        <v>-3.0063362904621203</v>
      </c>
      <c r="BA731" s="46">
        <f>IF(ISNUMBER(VLOOKUP($B731,Stats!$A$2:$AA$19,2,FALSE))=FALSE,"",IF(ISNUMBER(X731),(X731-VLOOKUP($B731,Stats!$A$2:$AA$19,3,FALSE))/VLOOKUP($B731,Stats!$A$2:$AA$19,17,FALSE),""))</f>
        <v>-1.0507044611669172</v>
      </c>
      <c r="BB731" s="46"/>
      <c r="BC731" s="46"/>
      <c r="BD731" s="44">
        <f t="shared" si="148"/>
        <v>-2.0253522305834588</v>
      </c>
      <c r="BE731" s="46">
        <f>IF(ISNUMBER(VLOOKUP($B731,Stats!$A$2:$AA$19,2,FALSE))=FALSE,"",IF(ISNUMBER(Y731),(Y731-VLOOKUP($B731,Stats!$A$2:$AA$19,5,FALSE))/VLOOKUP($B731,Stats!$A$2:$AA$19,19,FALSE),""))</f>
        <v>2.3360643558209842</v>
      </c>
      <c r="BF731" s="46"/>
      <c r="BG731" s="46"/>
      <c r="BH731" s="46">
        <f>IF(ISNUMBER(VLOOKUP($B731,Stats!$A$2:$AA$19,2,FALSE))=FALSE,"",IF(ISNUMBER(Z731),(Z731-VLOOKUP($B731,Stats!$A$2:$AA$19,8,FALSE))/VLOOKUP($B731,Stats!$A$2:$AA$19,22,FALSE),""))</f>
        <v>0.41115882059143566</v>
      </c>
      <c r="BI731" s="46" t="str">
        <f>IF(ISNUMBER(VLOOKUP($B731,Stats!$A$2:$AA$19,2,FALSE))=FALSE,"",IF(ISNUMBER(#REF!),(#REF!-VLOOKUP($B731,Stats!$A$2:$AA$19,9,FALSE))/VLOOKUP($B731,Stats!$A$2:$AA$19,23,FALSE),""))</f>
        <v/>
      </c>
      <c r="BJ731" s="46" t="str">
        <f>IF(ISNUMBER(VLOOKUP($B731,Stats!$A$2:$AA$19,2,FALSE))=FALSE,"",IF(ISNUMBER(#REF!),(#REF!-VLOOKUP($B731,Stats!$A$2:$AA$19,10,FALSE))/VLOOKUP($B731,Stats!$A$2:$AA$19,24,FALSE),""))</f>
        <v/>
      </c>
      <c r="BK731" s="44">
        <f t="shared" si="153"/>
        <v>-1.511897402897258</v>
      </c>
      <c r="BL731" s="46" t="str">
        <f>IF(ISNUMBER(VLOOKUP($B731,Stats!$A$2:$AA$19,2,FALSE))=FALSE,"",IF(ISNUMBER(#REF!),(#REF!-VLOOKUP($B731,Stats!$A$2:$AA$19,11,FALSE))/VLOOKUP($B731,Stats!$A$2:$AA$19,25,FALSE),""))</f>
        <v/>
      </c>
      <c r="BM731" s="46" t="str">
        <f>IF(ISNUMBER(VLOOKUP($B731,Stats!$A$2:$AA$19,2,FALSE))=FALSE,"",IF(ISNUMBER(AA731),(AA731-VLOOKUP($B731,Stats!$A$2:$AA$19,12,FALSE))/VLOOKUP($B731,Stats!$A$2:$AA$19,26,FALSE),""))</f>
        <v/>
      </c>
      <c r="BN731" s="46" t="str">
        <f>IF(ISNUMBER(VLOOKUP($B731,Stats!$A$2:$AA$19,2,FALSE))=FALSE,"",IF(ISNUMBER(#REF!),(#REF!-VLOOKUP($B731,Stats!$A$2:$AA$19,13,FALSE))/VLOOKUP($B731,Stats!$A$2:$AA$19,27,FALSE),""))</f>
        <v/>
      </c>
      <c r="BO731" s="46" t="str">
        <f>IF(ISNUMBER(VLOOKUP($B731,Stats!$A$2:$AA$19,2,FALSE))=FALSE,"",IF(ISNUMBER(#REF!),(#REF!-VLOOKUP($B731,Stats!$A$2:$AA$19,14,FALSE))/VLOOKUP($B731,Stats!$A$2:$AB$19,28,FALSE),""))</f>
        <v/>
      </c>
      <c r="BP731" s="46"/>
      <c r="BQ731" s="46">
        <f>IF(ISNUMBER(VLOOKUP($B731,Stats!$A$2:$AA$19,2,FALSE))=FALSE,"",IF(ISNUMBER(BM731),BM731,(VLOOKUP($B731,Stats!$A$2:$AT$19,46,FALSE)-VLOOKUP($B731,Stats!$A$2:$AA$19,12,FALSE))/VLOOKUP($B731,Stats!$A$2:$AA$19,26,FALSE)))</f>
        <v>-0.46642635650749076</v>
      </c>
      <c r="BR731" s="51">
        <f t="shared" si="154"/>
        <v>-0.46642635650749076</v>
      </c>
      <c r="BS731" s="32" t="str">
        <f t="shared" si="149"/>
        <v>18333_201427</v>
      </c>
      <c r="BT731" s="53">
        <f t="shared" si="150"/>
        <v>-1.4054941591565449</v>
      </c>
    </row>
    <row r="732" spans="1:72" x14ac:dyDescent="0.15">
      <c r="A732" s="16">
        <v>18333</v>
      </c>
      <c r="B732" s="17">
        <v>201501</v>
      </c>
      <c r="C732" s="3">
        <v>0</v>
      </c>
      <c r="D732" s="23">
        <v>-4.2296545782093409E-3</v>
      </c>
      <c r="E732" s="18">
        <v>2.1140534341259815E-2</v>
      </c>
      <c r="F732" s="24">
        <v>2</v>
      </c>
      <c r="G732" s="24">
        <v>3</v>
      </c>
      <c r="H732" s="20">
        <v>2.1407429128971422E-2</v>
      </c>
      <c r="I732" s="20">
        <v>-1.538712333072878E-2</v>
      </c>
      <c r="J732" s="24">
        <v>2</v>
      </c>
      <c r="K732" s="24">
        <v>3</v>
      </c>
      <c r="L732" s="20">
        <v>2.7462778677775246E-2</v>
      </c>
      <c r="M732" s="20">
        <v>-2.2148809970718553E-2</v>
      </c>
      <c r="N732" s="19">
        <v>1.3319000000000001</v>
      </c>
      <c r="O732" s="19">
        <v>1.0274627786777752</v>
      </c>
      <c r="P732" s="25">
        <v>42010</v>
      </c>
      <c r="Q732" s="20">
        <v>-4.5498911329679426E-2</v>
      </c>
      <c r="R732" s="25">
        <v>42013</v>
      </c>
      <c r="S732" s="25">
        <f>IF(ISNUMBER(R732),VLOOKUP(B732,Index!$B$3:$AB$18,27,FALSE),"")</f>
        <v>42013</v>
      </c>
      <c r="T732" s="25">
        <f>IF(ISNUMBER($R732),VLOOKUP($B732,Index!$B$21:$AB$36,27,FALSE),"")</f>
        <v>42013</v>
      </c>
      <c r="U732" s="25">
        <f>IF(ISNUMBER($R732),VLOOKUP($B732,Index!$B$39:$AB$54,27,FALSE),"")</f>
        <v>42011</v>
      </c>
      <c r="W732" s="18">
        <v>-0.30453512963107254</v>
      </c>
      <c r="X732" s="19">
        <v>0.4</v>
      </c>
      <c r="Y732" s="18">
        <v>0.40111343682833017</v>
      </c>
      <c r="Z732" s="19">
        <f t="shared" si="151"/>
        <v>0</v>
      </c>
      <c r="AA732" s="21" t="s">
        <v>25</v>
      </c>
      <c r="AB732" s="28">
        <v>0</v>
      </c>
      <c r="AC732" s="18">
        <v>9.2741645179414162E-2</v>
      </c>
      <c r="AD732" s="19">
        <v>0.16000000000000003</v>
      </c>
      <c r="AE732" s="18">
        <v>0.16089198920423481</v>
      </c>
      <c r="AF732" s="19">
        <f t="shared" si="152"/>
        <v>0</v>
      </c>
      <c r="AG732" s="21" t="s">
        <v>25</v>
      </c>
      <c r="AH732" s="28"/>
      <c r="AK732" t="str">
        <f t="shared" si="156"/>
        <v/>
      </c>
      <c r="AL732" t="str">
        <f t="shared" si="156"/>
        <v/>
      </c>
      <c r="AM732" t="str">
        <f t="shared" si="156"/>
        <v/>
      </c>
      <c r="AN732" t="str">
        <f t="shared" si="156"/>
        <v/>
      </c>
      <c r="AO732" t="str">
        <f t="shared" si="156"/>
        <v/>
      </c>
      <c r="AP732" t="str">
        <f t="shared" si="156"/>
        <v/>
      </c>
      <c r="AQ732" t="str">
        <f t="shared" si="156"/>
        <v/>
      </c>
      <c r="AR732" t="str">
        <f t="shared" si="156"/>
        <v/>
      </c>
      <c r="AS732" t="str">
        <f t="shared" si="156"/>
        <v/>
      </c>
      <c r="AT732" t="str">
        <f t="shared" si="156"/>
        <v/>
      </c>
      <c r="AU732" t="str">
        <f t="shared" si="156"/>
        <v/>
      </c>
      <c r="AV732" t="str">
        <f t="shared" si="156"/>
        <v/>
      </c>
      <c r="AW732" t="str">
        <f t="shared" si="156"/>
        <v/>
      </c>
      <c r="AX732" t="str">
        <f t="shared" si="156"/>
        <v/>
      </c>
      <c r="AZ732" s="46">
        <f>IF(ISNUMBER(VLOOKUP($B732,Stats!$A$2:$AA$19,2,FALSE))=FALSE,"",IF(ISNUMBER(W732),(W732-VLOOKUP($B732,Stats!$A$2:$AA$19,2,FALSE))/VLOOKUP($B732,Stats!$A$2:$AA$19,16,FALSE),""))</f>
        <v>-0.75970244138813092</v>
      </c>
      <c r="BA732" s="46">
        <f>IF(ISNUMBER(VLOOKUP($B732,Stats!$A$2:$AA$19,2,FALSE))=FALSE,"",IF(ISNUMBER(X732),(X732-VLOOKUP($B732,Stats!$A$2:$AA$19,3,FALSE))/VLOOKUP($B732,Stats!$A$2:$AA$19,17,FALSE),""))</f>
        <v>-0.84220341465677562</v>
      </c>
      <c r="BB732" s="46"/>
      <c r="BC732" s="46"/>
      <c r="BD732" s="44">
        <f t="shared" si="148"/>
        <v>-0.80095292802245321</v>
      </c>
      <c r="BE732" s="46">
        <f>IF(ISNUMBER(VLOOKUP($B732,Stats!$A$2:$AA$19,2,FALSE))=FALSE,"",IF(ISNUMBER(Y732),(Y732-VLOOKUP($B732,Stats!$A$2:$AA$19,5,FALSE))/VLOOKUP($B732,Stats!$A$2:$AA$19,19,FALSE),""))</f>
        <v>0.9782109068319278</v>
      </c>
      <c r="BF732" s="46"/>
      <c r="BG732" s="46"/>
      <c r="BH732" s="46">
        <f>IF(ISNUMBER(VLOOKUP($B732,Stats!$A$2:$AA$19,2,FALSE))=FALSE,"",IF(ISNUMBER(Z732),(Z732-VLOOKUP($B732,Stats!$A$2:$AA$19,8,FALSE))/VLOOKUP($B732,Stats!$A$2:$AA$19,22,FALSE),""))</f>
        <v>-0.58823842946080296</v>
      </c>
      <c r="BI732" s="46" t="str">
        <f>IF(ISNUMBER(VLOOKUP($B732,Stats!$A$2:$AA$19,2,FALSE))=FALSE,"",IF(ISNUMBER(#REF!),(#REF!-VLOOKUP($B732,Stats!$A$2:$AA$19,9,FALSE))/VLOOKUP($B732,Stats!$A$2:$AA$19,23,FALSE),""))</f>
        <v/>
      </c>
      <c r="BJ732" s="46" t="str">
        <f>IF(ISNUMBER(VLOOKUP($B732,Stats!$A$2:$AA$19,2,FALSE))=FALSE,"",IF(ISNUMBER(#REF!),(#REF!-VLOOKUP($B732,Stats!$A$2:$AA$19,10,FALSE))/VLOOKUP($B732,Stats!$A$2:$AA$19,24,FALSE),""))</f>
        <v/>
      </c>
      <c r="BK732" s="44">
        <f t="shared" si="153"/>
        <v>-0.86121916362059037</v>
      </c>
      <c r="BL732" s="46" t="str">
        <f>IF(ISNUMBER(VLOOKUP($B732,Stats!$A$2:$AA$19,2,FALSE))=FALSE,"",IF(ISNUMBER(#REF!),(#REF!-VLOOKUP($B732,Stats!$A$2:$AA$19,11,FALSE))/VLOOKUP($B732,Stats!$A$2:$AA$19,25,FALSE),""))</f>
        <v/>
      </c>
      <c r="BM732" s="46" t="str">
        <f>IF(ISNUMBER(VLOOKUP($B732,Stats!$A$2:$AA$19,2,FALSE))=FALSE,"",IF(ISNUMBER(AA732),(AA732-VLOOKUP($B732,Stats!$A$2:$AA$19,12,FALSE))/VLOOKUP($B732,Stats!$A$2:$AA$19,26,FALSE),""))</f>
        <v/>
      </c>
      <c r="BN732" s="46" t="str">
        <f>IF(ISNUMBER(VLOOKUP($B732,Stats!$A$2:$AA$19,2,FALSE))=FALSE,"",IF(ISNUMBER(#REF!),(#REF!-VLOOKUP($B732,Stats!$A$2:$AA$19,13,FALSE))/VLOOKUP($B732,Stats!$A$2:$AA$19,27,FALSE),""))</f>
        <v/>
      </c>
      <c r="BO732" s="46" t="str">
        <f>IF(ISNUMBER(VLOOKUP($B732,Stats!$A$2:$AA$19,2,FALSE))=FALSE,"",IF(ISNUMBER(#REF!),(#REF!-VLOOKUP($B732,Stats!$A$2:$AA$19,14,FALSE))/VLOOKUP($B732,Stats!$A$2:$AB$19,28,FALSE),""))</f>
        <v/>
      </c>
      <c r="BP732" s="46"/>
      <c r="BQ732" s="46">
        <f>IF(ISNUMBER(VLOOKUP($B732,Stats!$A$2:$AA$19,2,FALSE))=FALSE,"",IF(ISNUMBER(BM732),BM732,(VLOOKUP($B732,Stats!$A$2:$AT$19,46,FALSE)-VLOOKUP($B732,Stats!$A$2:$AA$19,12,FALSE))/VLOOKUP($B732,Stats!$A$2:$AA$19,26,FALSE)))</f>
        <v>-0.44163421963286131</v>
      </c>
      <c r="BR732" s="51">
        <f t="shared" si="154"/>
        <v>-0.44163421963286131</v>
      </c>
      <c r="BS732" s="32" t="str">
        <f t="shared" si="149"/>
        <v>18333_201501</v>
      </c>
      <c r="BT732" s="53">
        <f t="shared" si="150"/>
        <v>-0.76524892770341713</v>
      </c>
    </row>
    <row r="733" spans="1:72" x14ac:dyDescent="0.15">
      <c r="A733" s="16">
        <v>18333</v>
      </c>
      <c r="B733" s="17">
        <v>201502</v>
      </c>
      <c r="C733" s="3">
        <v>0</v>
      </c>
      <c r="D733" s="23">
        <v>3.4924880044049367E-2</v>
      </c>
      <c r="E733" s="18">
        <v>2.6731636124234622E-2</v>
      </c>
      <c r="F733" s="24">
        <v>8</v>
      </c>
      <c r="G733" s="24">
        <v>2</v>
      </c>
      <c r="H733" s="20">
        <v>1.4307355092175483E-2</v>
      </c>
      <c r="I733" s="20">
        <v>-3.8388339281034189E-2</v>
      </c>
      <c r="J733" s="24">
        <v>4</v>
      </c>
      <c r="K733" s="24">
        <v>1</v>
      </c>
      <c r="L733" s="20">
        <v>3.4401622718052804E-2</v>
      </c>
      <c r="M733" s="20">
        <v>-6.2808911869819739E-2</v>
      </c>
      <c r="N733" s="19">
        <v>1.3157000000000001</v>
      </c>
      <c r="O733" s="19">
        <v>1.0192114028972037</v>
      </c>
      <c r="P733" s="25">
        <v>42027</v>
      </c>
      <c r="Q733" s="20">
        <v>-6.2808911869819739E-2</v>
      </c>
      <c r="R733" s="25">
        <v>42023</v>
      </c>
      <c r="S733" s="25">
        <f>IF(ISNUMBER(R733),VLOOKUP(B733,Index!$B$3:$AB$18,27,FALSE),"")</f>
        <v>42023</v>
      </c>
      <c r="T733" s="25">
        <f>IF(ISNUMBER($R733),VLOOKUP($B733,Index!$B$21:$AB$36,27,FALSE),"")</f>
        <v>42023</v>
      </c>
      <c r="U733" s="25">
        <f>IF(ISNUMBER($R733),VLOOKUP($B733,Index!$B$39:$AB$54,27,FALSE),"")</f>
        <v>42027</v>
      </c>
      <c r="W733" s="18">
        <v>1.047746401321481</v>
      </c>
      <c r="X733" s="19">
        <v>0.8</v>
      </c>
      <c r="Y733" s="18">
        <v>0.50719713441250314</v>
      </c>
      <c r="Z733" s="19">
        <f t="shared" si="151"/>
        <v>0</v>
      </c>
      <c r="AA733" s="21">
        <v>0.55604975479333363</v>
      </c>
      <c r="AB733" s="28">
        <v>0</v>
      </c>
      <c r="AC733" s="18">
        <v>1.0977725214821139</v>
      </c>
      <c r="AD733" s="19">
        <v>0.64000000000000012</v>
      </c>
      <c r="AE733" s="18">
        <v>0.2572489331562548</v>
      </c>
      <c r="AF733" s="19">
        <f t="shared" si="152"/>
        <v>0</v>
      </c>
      <c r="AG733" s="21">
        <v>0.30919132980572644</v>
      </c>
      <c r="AH733" s="28"/>
      <c r="AK733" t="str">
        <f t="shared" ref="AK733:AX742" si="157">IF($B733=AK$2,$AA733,"")</f>
        <v/>
      </c>
      <c r="AL733" t="str">
        <f t="shared" si="157"/>
        <v/>
      </c>
      <c r="AM733" t="str">
        <f t="shared" si="157"/>
        <v/>
      </c>
      <c r="AN733" t="str">
        <f t="shared" si="157"/>
        <v/>
      </c>
      <c r="AO733" t="str">
        <f t="shared" si="157"/>
        <v/>
      </c>
      <c r="AP733" t="str">
        <f t="shared" si="157"/>
        <v/>
      </c>
      <c r="AQ733" t="str">
        <f t="shared" si="157"/>
        <v/>
      </c>
      <c r="AR733" t="str">
        <f t="shared" si="157"/>
        <v/>
      </c>
      <c r="AS733">
        <f t="shared" si="157"/>
        <v>0.55604975479333363</v>
      </c>
      <c r="AT733" t="str">
        <f t="shared" si="157"/>
        <v/>
      </c>
      <c r="AU733" t="str">
        <f t="shared" si="157"/>
        <v/>
      </c>
      <c r="AV733" t="str">
        <f t="shared" si="157"/>
        <v/>
      </c>
      <c r="AW733" t="str">
        <f t="shared" si="157"/>
        <v/>
      </c>
      <c r="AX733" t="str">
        <f t="shared" si="157"/>
        <v/>
      </c>
      <c r="AZ733" s="46">
        <f>IF(ISNUMBER(VLOOKUP($B733,Stats!$A$2:$AA$19,2,FALSE))=FALSE,"",IF(ISNUMBER(W733),(W733-VLOOKUP($B733,Stats!$A$2:$AA$19,2,FALSE))/VLOOKUP($B733,Stats!$A$2:$AA$19,16,FALSE),""))</f>
        <v>0.48547060737522352</v>
      </c>
      <c r="BA733" s="46">
        <f>IF(ISNUMBER(VLOOKUP($B733,Stats!$A$2:$AA$19,2,FALSE))=FALSE,"",IF(ISNUMBER(X733),(X733-VLOOKUP($B733,Stats!$A$2:$AA$19,3,FALSE))/VLOOKUP($B733,Stats!$A$2:$AA$19,17,FALSE),""))</f>
        <v>1.2892765556780705</v>
      </c>
      <c r="BB733" s="46"/>
      <c r="BC733" s="46"/>
      <c r="BD733" s="44">
        <f t="shared" si="148"/>
        <v>0.88737358152664703</v>
      </c>
      <c r="BE733" s="46">
        <f>IF(ISNUMBER(VLOOKUP($B733,Stats!$A$2:$AA$19,2,FALSE))=FALSE,"",IF(ISNUMBER(Y733),(Y733-VLOOKUP($B733,Stats!$A$2:$AA$19,5,FALSE))/VLOOKUP($B733,Stats!$A$2:$AA$19,19,FALSE),""))</f>
        <v>1.0246937725884513</v>
      </c>
      <c r="BF733" s="46"/>
      <c r="BG733" s="46"/>
      <c r="BH733" s="46">
        <f>IF(ISNUMBER(VLOOKUP($B733,Stats!$A$2:$AA$19,2,FALSE))=FALSE,"",IF(ISNUMBER(Z733),(Z733-VLOOKUP($B733,Stats!$A$2:$AA$19,8,FALSE))/VLOOKUP($B733,Stats!$A$2:$AA$19,22,FALSE),""))</f>
        <v>-0.48836753916131515</v>
      </c>
      <c r="BI733" s="46" t="str">
        <f>IF(ISNUMBER(VLOOKUP($B733,Stats!$A$2:$AA$19,2,FALSE))=FALSE,"",IF(ISNUMBER(#REF!),(#REF!-VLOOKUP($B733,Stats!$A$2:$AA$19,9,FALSE))/VLOOKUP($B733,Stats!$A$2:$AA$19,23,FALSE),""))</f>
        <v/>
      </c>
      <c r="BJ733" s="46" t="str">
        <f>IF(ISNUMBER(VLOOKUP($B733,Stats!$A$2:$AA$19,2,FALSE))=FALSE,"",IF(ISNUMBER(#REF!),(#REF!-VLOOKUP($B733,Stats!$A$2:$AA$19,10,FALSE))/VLOOKUP($B733,Stats!$A$2:$AA$19,24,FALSE),""))</f>
        <v/>
      </c>
      <c r="BK733" s="44">
        <f t="shared" si="153"/>
        <v>-0.86379590256031036</v>
      </c>
      <c r="BL733" s="46" t="str">
        <f>IF(ISNUMBER(VLOOKUP($B733,Stats!$A$2:$AA$19,2,FALSE))=FALSE,"",IF(ISNUMBER(#REF!),(#REF!-VLOOKUP($B733,Stats!$A$2:$AA$19,11,FALSE))/VLOOKUP($B733,Stats!$A$2:$AA$19,25,FALSE),""))</f>
        <v/>
      </c>
      <c r="BM733" s="46">
        <f>IF(ISNUMBER(VLOOKUP($B733,Stats!$A$2:$AA$19,2,FALSE))=FALSE,"",IF(ISNUMBER(AA733),(AA733-VLOOKUP($B733,Stats!$A$2:$AA$19,12,FALSE))/VLOOKUP($B733,Stats!$A$2:$AA$19,26,FALSE),""))</f>
        <v>-0.29977901609638397</v>
      </c>
      <c r="BN733" s="46" t="str">
        <f>IF(ISNUMBER(VLOOKUP($B733,Stats!$A$2:$AA$19,2,FALSE))=FALSE,"",IF(ISNUMBER(#REF!),(#REF!-VLOOKUP($B733,Stats!$A$2:$AA$19,13,FALSE))/VLOOKUP($B733,Stats!$A$2:$AA$19,27,FALSE),""))</f>
        <v/>
      </c>
      <c r="BO733" s="46" t="str">
        <f>IF(ISNUMBER(VLOOKUP($B733,Stats!$A$2:$AA$19,2,FALSE))=FALSE,"",IF(ISNUMBER(#REF!),(#REF!-VLOOKUP($B733,Stats!$A$2:$AA$19,14,FALSE))/VLOOKUP($B733,Stats!$A$2:$AB$19,28,FALSE),""))</f>
        <v/>
      </c>
      <c r="BP733" s="46"/>
      <c r="BQ733" s="46">
        <f>IF(ISNUMBER(VLOOKUP($B733,Stats!$A$2:$AA$19,2,FALSE))=FALSE,"",IF(ISNUMBER(BM733),BM733,(VLOOKUP($B733,Stats!$A$2:$AT$19,46,FALSE)-VLOOKUP($B733,Stats!$A$2:$AA$19,12,FALSE))/VLOOKUP($B733,Stats!$A$2:$AA$19,26,FALSE)))</f>
        <v>-0.29977901609638397</v>
      </c>
      <c r="BR733" s="51">
        <f t="shared" si="154"/>
        <v>-0.29977901609638397</v>
      </c>
      <c r="BS733" s="32" t="str">
        <f t="shared" si="149"/>
        <v>18333_201502</v>
      </c>
      <c r="BT733" s="53">
        <f t="shared" si="150"/>
        <v>-0.4007586284501336</v>
      </c>
    </row>
    <row r="734" spans="1:72" x14ac:dyDescent="0.15">
      <c r="A734" s="16">
        <v>18333</v>
      </c>
      <c r="B734" s="17">
        <v>201503</v>
      </c>
      <c r="C734" s="3">
        <v>0</v>
      </c>
      <c r="D734" s="23">
        <v>-2.3181576347191757E-2</v>
      </c>
      <c r="E734" s="18">
        <v>1.7674250676395869E-2</v>
      </c>
      <c r="F734" s="24">
        <v>5</v>
      </c>
      <c r="G734" s="24">
        <v>5</v>
      </c>
      <c r="H734" s="20">
        <v>1.2837397721899801E-2</v>
      </c>
      <c r="I734" s="20">
        <v>-1.7241241123865336E-2</v>
      </c>
      <c r="J734" s="24">
        <v>2</v>
      </c>
      <c r="K734" s="24">
        <v>4</v>
      </c>
      <c r="L734" s="20">
        <v>2.4282725642558178E-2</v>
      </c>
      <c r="M734" s="20">
        <v>-2.7201198950917993E-2</v>
      </c>
      <c r="N734" s="19">
        <v>1.3709</v>
      </c>
      <c r="O734" s="19">
        <v>1.0242827256425582</v>
      </c>
      <c r="P734" s="25">
        <v>42031</v>
      </c>
      <c r="Q734" s="20">
        <v>-7.3601283828142128E-2</v>
      </c>
      <c r="R734" s="25">
        <v>42039</v>
      </c>
      <c r="S734" s="25">
        <f>IF(ISNUMBER(R734),VLOOKUP(B734,Index!$B$3:$AB$18,27,FALSE),"")</f>
        <v>42041</v>
      </c>
      <c r="T734" s="25">
        <f>IF(ISNUMBER($R734),VLOOKUP($B734,Index!$B$21:$AB$36,27,FALSE),"")</f>
        <v>42041</v>
      </c>
      <c r="U734" s="25">
        <f>IF(ISNUMBER($R734),VLOOKUP($B734,Index!$B$39:$AB$54,27,FALSE),"")</f>
        <v>42034</v>
      </c>
      <c r="W734" s="18">
        <v>-0.69544729041575271</v>
      </c>
      <c r="X734" s="19">
        <v>0.5</v>
      </c>
      <c r="Y734" s="18">
        <v>0.33534532844509513</v>
      </c>
      <c r="Z734" s="19">
        <f t="shared" si="151"/>
        <v>2</v>
      </c>
      <c r="AA734" s="21" t="s">
        <v>25</v>
      </c>
      <c r="AB734" s="28">
        <v>0</v>
      </c>
      <c r="AC734" s="18">
        <v>0.48364693374661227</v>
      </c>
      <c r="AD734" s="19">
        <v>0.25</v>
      </c>
      <c r="AE734" s="18">
        <v>0.11245648930994873</v>
      </c>
      <c r="AF734" s="19">
        <f t="shared" si="152"/>
        <v>4</v>
      </c>
      <c r="AG734" s="21" t="s">
        <v>25</v>
      </c>
      <c r="AH734" s="28"/>
      <c r="AK734" t="str">
        <f t="shared" si="157"/>
        <v/>
      </c>
      <c r="AL734" t="str">
        <f t="shared" si="157"/>
        <v/>
      </c>
      <c r="AM734" t="str">
        <f t="shared" si="157"/>
        <v/>
      </c>
      <c r="AN734" t="str">
        <f t="shared" si="157"/>
        <v/>
      </c>
      <c r="AO734" t="str">
        <f t="shared" si="157"/>
        <v/>
      </c>
      <c r="AP734" t="str">
        <f t="shared" si="157"/>
        <v/>
      </c>
      <c r="AQ734" t="str">
        <f t="shared" si="157"/>
        <v/>
      </c>
      <c r="AR734" t="str">
        <f t="shared" si="157"/>
        <v/>
      </c>
      <c r="AS734" t="str">
        <f t="shared" si="157"/>
        <v/>
      </c>
      <c r="AT734" t="str">
        <f t="shared" si="157"/>
        <v/>
      </c>
      <c r="AU734" t="str">
        <f t="shared" si="157"/>
        <v/>
      </c>
      <c r="AV734" t="str">
        <f t="shared" si="157"/>
        <v/>
      </c>
      <c r="AW734" t="str">
        <f t="shared" si="157"/>
        <v/>
      </c>
      <c r="AX734" t="str">
        <f t="shared" si="157"/>
        <v/>
      </c>
      <c r="AZ734" s="46">
        <f>IF(ISNUMBER(VLOOKUP($B734,Stats!$A$2:$AA$19,2,FALSE))=FALSE,"",IF(ISNUMBER(W734),(W734-VLOOKUP($B734,Stats!$A$2:$AA$19,2,FALSE))/VLOOKUP($B734,Stats!$A$2:$AA$19,16,FALSE),""))</f>
        <v>-3.8199297359664437E-2</v>
      </c>
      <c r="BA734" s="46">
        <f>IF(ISNUMBER(VLOOKUP($B734,Stats!$A$2:$AA$19,2,FALSE))=FALSE,"",IF(ISNUMBER(X734),(X734-VLOOKUP($B734,Stats!$A$2:$AA$19,3,FALSE))/VLOOKUP($B734,Stats!$A$2:$AA$19,17,FALSE),""))</f>
        <v>0.74711640998777773</v>
      </c>
      <c r="BB734" s="46"/>
      <c r="BC734" s="46"/>
      <c r="BD734" s="44">
        <f t="shared" si="148"/>
        <v>0.35445855631405665</v>
      </c>
      <c r="BE734" s="46">
        <f>IF(ISNUMBER(VLOOKUP($B734,Stats!$A$2:$AA$19,2,FALSE))=FALSE,"",IF(ISNUMBER(Y734),(Y734-VLOOKUP($B734,Stats!$A$2:$AA$19,5,FALSE))/VLOOKUP($B734,Stats!$A$2:$AA$19,19,FALSE),""))</f>
        <v>1.8199791081936432</v>
      </c>
      <c r="BF734" s="46"/>
      <c r="BG734" s="46"/>
      <c r="BH734" s="46">
        <f>IF(ISNUMBER(VLOOKUP($B734,Stats!$A$2:$AA$19,2,FALSE))=FALSE,"",IF(ISNUMBER(Z734),(Z734-VLOOKUP($B734,Stats!$A$2:$AA$19,8,FALSE))/VLOOKUP($B734,Stats!$A$2:$AA$19,22,FALSE),""))</f>
        <v>0.14090198748823632</v>
      </c>
      <c r="BI734" s="46" t="str">
        <f>IF(ISNUMBER(VLOOKUP($B734,Stats!$A$2:$AA$19,2,FALSE))=FALSE,"",IF(ISNUMBER(#REF!),(#REF!-VLOOKUP($B734,Stats!$A$2:$AA$19,9,FALSE))/VLOOKUP($B734,Stats!$A$2:$AA$19,23,FALSE),""))</f>
        <v/>
      </c>
      <c r="BJ734" s="46" t="str">
        <f>IF(ISNUMBER(VLOOKUP($B734,Stats!$A$2:$AA$19,2,FALSE))=FALSE,"",IF(ISNUMBER(#REF!),(#REF!-VLOOKUP($B734,Stats!$A$2:$AA$19,10,FALSE))/VLOOKUP($B734,Stats!$A$2:$AA$19,24,FALSE),""))</f>
        <v/>
      </c>
      <c r="BK734" s="44">
        <f t="shared" si="153"/>
        <v>-1.2317147794890793</v>
      </c>
      <c r="BL734" s="46" t="str">
        <f>IF(ISNUMBER(VLOOKUP($B734,Stats!$A$2:$AA$19,2,FALSE))=FALSE,"",IF(ISNUMBER(#REF!),(#REF!-VLOOKUP($B734,Stats!$A$2:$AA$19,11,FALSE))/VLOOKUP($B734,Stats!$A$2:$AA$19,25,FALSE),""))</f>
        <v/>
      </c>
      <c r="BM734" s="46" t="str">
        <f>IF(ISNUMBER(VLOOKUP($B734,Stats!$A$2:$AA$19,2,FALSE))=FALSE,"",IF(ISNUMBER(AA734),(AA734-VLOOKUP($B734,Stats!$A$2:$AA$19,12,FALSE))/VLOOKUP($B734,Stats!$A$2:$AA$19,26,FALSE),""))</f>
        <v/>
      </c>
      <c r="BN734" s="46" t="str">
        <f>IF(ISNUMBER(VLOOKUP($B734,Stats!$A$2:$AA$19,2,FALSE))=FALSE,"",IF(ISNUMBER(#REF!),(#REF!-VLOOKUP($B734,Stats!$A$2:$AA$19,13,FALSE))/VLOOKUP($B734,Stats!$A$2:$AA$19,27,FALSE),""))</f>
        <v/>
      </c>
      <c r="BO734" s="46" t="str">
        <f>IF(ISNUMBER(VLOOKUP($B734,Stats!$A$2:$AA$19,2,FALSE))=FALSE,"",IF(ISNUMBER(#REF!),(#REF!-VLOOKUP($B734,Stats!$A$2:$AA$19,14,FALSE))/VLOOKUP($B734,Stats!$A$2:$AB$19,28,FALSE),""))</f>
        <v/>
      </c>
      <c r="BP734" s="46"/>
      <c r="BQ734" s="46">
        <f>IF(ISNUMBER(VLOOKUP($B734,Stats!$A$2:$AA$19,2,FALSE))=FALSE,"",IF(ISNUMBER(BM734),BM734,(VLOOKUP($B734,Stats!$A$2:$AT$19,46,FALSE)-VLOOKUP($B734,Stats!$A$2:$AA$19,12,FALSE))/VLOOKUP($B734,Stats!$A$2:$AA$19,26,FALSE)))</f>
        <v>-0.53964354662323732</v>
      </c>
      <c r="BR734" s="51">
        <f t="shared" si="154"/>
        <v>-0.53964354662323732</v>
      </c>
      <c r="BS734" s="32" t="str">
        <f t="shared" si="149"/>
        <v>18333_201503</v>
      </c>
      <c r="BT734" s="53">
        <f t="shared" si="150"/>
        <v>-0.77606586575528369</v>
      </c>
    </row>
    <row r="735" spans="1:72" x14ac:dyDescent="0.15">
      <c r="A735" s="16">
        <v>18333</v>
      </c>
      <c r="B735" s="17">
        <v>201504</v>
      </c>
      <c r="C735" s="3">
        <v>0</v>
      </c>
      <c r="D735" s="23">
        <v>0.26742919389978215</v>
      </c>
      <c r="E735" s="18">
        <v>4.6493691982906926E-2</v>
      </c>
      <c r="F735" s="24">
        <v>6</v>
      </c>
      <c r="G735" s="24">
        <v>1</v>
      </c>
      <c r="H735" s="20">
        <v>4.3469996770153653E-2</v>
      </c>
      <c r="I735" s="20">
        <v>-1.3616557734204671E-2</v>
      </c>
      <c r="J735" s="24">
        <v>6</v>
      </c>
      <c r="K735" s="24">
        <v>1</v>
      </c>
      <c r="L735" s="20">
        <v>0.10031072683058628</v>
      </c>
      <c r="M735" s="20">
        <v>-1.3616557734204671E-2</v>
      </c>
      <c r="N735" s="19">
        <v>1.6289</v>
      </c>
      <c r="O735" s="19">
        <v>1.2849254555494203</v>
      </c>
      <c r="P735" s="25">
        <v>42052</v>
      </c>
      <c r="Q735" s="20">
        <v>0</v>
      </c>
      <c r="R735" s="25">
        <v>42044</v>
      </c>
      <c r="S735" s="25">
        <f>IF(ISNUMBER(R735),VLOOKUP(B735,Index!$B$3:$AB$18,27,FALSE),"")</f>
        <v>42044</v>
      </c>
      <c r="T735" s="25">
        <f>IF(ISNUMBER($R735),VLOOKUP($B735,Index!$B$21:$AB$36,27,FALSE),"")</f>
        <v>42044</v>
      </c>
      <c r="U735" s="25">
        <f>IF(ISNUMBER($R735),VLOOKUP($B735,Index!$B$39:$AB$54,27,FALSE),"")</f>
        <v>42052</v>
      </c>
      <c r="W735" s="18">
        <v>10.697167755991286</v>
      </c>
      <c r="X735" s="19">
        <v>0.8571428571428571</v>
      </c>
      <c r="Y735" s="18">
        <v>0.88215578097777747</v>
      </c>
      <c r="Z735" s="19">
        <f t="shared" si="151"/>
        <v>0</v>
      </c>
      <c r="AA735" s="21" t="s">
        <v>25</v>
      </c>
      <c r="AB735" s="28">
        <v>0</v>
      </c>
      <c r="AC735" s="18">
        <v>114.42939799981964</v>
      </c>
      <c r="AD735" s="19">
        <v>0.73469387755102034</v>
      </c>
      <c r="AE735" s="18">
        <v>0.77819882191251255</v>
      </c>
      <c r="AF735" s="19">
        <f t="shared" si="152"/>
        <v>0</v>
      </c>
      <c r="AG735" s="21" t="s">
        <v>25</v>
      </c>
      <c r="AH735" s="28"/>
      <c r="AK735" t="str">
        <f t="shared" si="157"/>
        <v/>
      </c>
      <c r="AL735" t="str">
        <f t="shared" si="157"/>
        <v/>
      </c>
      <c r="AM735" t="str">
        <f t="shared" si="157"/>
        <v/>
      </c>
      <c r="AN735" t="str">
        <f t="shared" si="157"/>
        <v/>
      </c>
      <c r="AO735" t="str">
        <f t="shared" si="157"/>
        <v/>
      </c>
      <c r="AP735" t="str">
        <f t="shared" si="157"/>
        <v/>
      </c>
      <c r="AQ735" t="str">
        <f t="shared" si="157"/>
        <v/>
      </c>
      <c r="AR735" t="str">
        <f t="shared" si="157"/>
        <v/>
      </c>
      <c r="AS735" t="str">
        <f t="shared" si="157"/>
        <v/>
      </c>
      <c r="AT735" t="str">
        <f t="shared" si="157"/>
        <v/>
      </c>
      <c r="AU735" t="str">
        <f t="shared" si="157"/>
        <v/>
      </c>
      <c r="AV735" t="str">
        <f t="shared" si="157"/>
        <v/>
      </c>
      <c r="AW735" t="str">
        <f t="shared" si="157"/>
        <v/>
      </c>
      <c r="AX735" t="str">
        <f t="shared" si="157"/>
        <v/>
      </c>
      <c r="AZ735" s="46">
        <f>IF(ISNUMBER(VLOOKUP($B735,Stats!$A$2:$AA$19,2,FALSE))=FALSE,"",IF(ISNUMBER(W735),(W735-VLOOKUP($B735,Stats!$A$2:$AA$19,2,FALSE))/VLOOKUP($B735,Stats!$A$2:$AA$19,16,FALSE),""))</f>
        <v>5.7975327420801808</v>
      </c>
      <c r="BA735" s="46">
        <f>IF(ISNUMBER(VLOOKUP($B735,Stats!$A$2:$AA$19,2,FALSE))=FALSE,"",IF(ISNUMBER(X735),(X735-VLOOKUP($B735,Stats!$A$2:$AA$19,3,FALSE))/VLOOKUP($B735,Stats!$A$2:$AA$19,17,FALSE),""))</f>
        <v>-2.8916520771255196E-2</v>
      </c>
      <c r="BB735" s="46"/>
      <c r="BC735" s="46"/>
      <c r="BD735" s="44">
        <f t="shared" si="148"/>
        <v>1.4855417396143724</v>
      </c>
      <c r="BE735" s="46">
        <f>IF(ISNUMBER(VLOOKUP($B735,Stats!$A$2:$AA$19,2,FALSE))=FALSE,"",IF(ISNUMBER(Y735),(Y735-VLOOKUP($B735,Stats!$A$2:$AA$19,5,FALSE))/VLOOKUP($B735,Stats!$A$2:$AA$19,19,FALSE),""))</f>
        <v>7.0917776549672702</v>
      </c>
      <c r="BF735" s="46"/>
      <c r="BG735" s="46"/>
      <c r="BH735" s="46">
        <f>IF(ISNUMBER(VLOOKUP($B735,Stats!$A$2:$AA$19,2,FALSE))=FALSE,"",IF(ISNUMBER(Z735),(Z735-VLOOKUP($B735,Stats!$A$2:$AA$19,8,FALSE))/VLOOKUP($B735,Stats!$A$2:$AA$19,22,FALSE),""))</f>
        <v>-0.5145844845400992</v>
      </c>
      <c r="BI735" s="46" t="str">
        <f>IF(ISNUMBER(VLOOKUP($B735,Stats!$A$2:$AA$19,2,FALSE))=FALSE,"",IF(ISNUMBER(#REF!),(#REF!-VLOOKUP($B735,Stats!$A$2:$AA$19,9,FALSE))/VLOOKUP($B735,Stats!$A$2:$AA$19,23,FALSE),""))</f>
        <v/>
      </c>
      <c r="BJ735" s="46" t="str">
        <f>IF(ISNUMBER(VLOOKUP($B735,Stats!$A$2:$AA$19,2,FALSE))=FALSE,"",IF(ISNUMBER(#REF!),(#REF!-VLOOKUP($B735,Stats!$A$2:$AA$19,10,FALSE))/VLOOKUP($B735,Stats!$A$2:$AA$19,24,FALSE),""))</f>
        <v/>
      </c>
      <c r="BK735" s="44">
        <f t="shared" si="153"/>
        <v>-2.2543753453620292</v>
      </c>
      <c r="BL735" s="46" t="str">
        <f>IF(ISNUMBER(VLOOKUP($B735,Stats!$A$2:$AA$19,2,FALSE))=FALSE,"",IF(ISNUMBER(#REF!),(#REF!-VLOOKUP($B735,Stats!$A$2:$AA$19,11,FALSE))/VLOOKUP($B735,Stats!$A$2:$AA$19,25,FALSE),""))</f>
        <v/>
      </c>
      <c r="BM735" s="46" t="str">
        <f>IF(ISNUMBER(VLOOKUP($B735,Stats!$A$2:$AA$19,2,FALSE))=FALSE,"",IF(ISNUMBER(AA735),(AA735-VLOOKUP($B735,Stats!$A$2:$AA$19,12,FALSE))/VLOOKUP($B735,Stats!$A$2:$AA$19,26,FALSE),""))</f>
        <v/>
      </c>
      <c r="BN735" s="46" t="str">
        <f>IF(ISNUMBER(VLOOKUP($B735,Stats!$A$2:$AA$19,2,FALSE))=FALSE,"",IF(ISNUMBER(#REF!),(#REF!-VLOOKUP($B735,Stats!$A$2:$AA$19,13,FALSE))/VLOOKUP($B735,Stats!$A$2:$AA$19,27,FALSE),""))</f>
        <v/>
      </c>
      <c r="BO735" s="46" t="str">
        <f>IF(ISNUMBER(VLOOKUP($B735,Stats!$A$2:$AA$19,2,FALSE))=FALSE,"",IF(ISNUMBER(#REF!),(#REF!-VLOOKUP($B735,Stats!$A$2:$AA$19,14,FALSE))/VLOOKUP($B735,Stats!$A$2:$AB$19,28,FALSE),""))</f>
        <v/>
      </c>
      <c r="BP735" s="46"/>
      <c r="BQ735" s="46">
        <f>IF(ISNUMBER(VLOOKUP($B735,Stats!$A$2:$AA$19,2,FALSE))=FALSE,"",IF(ISNUMBER(BM735),BM735,(VLOOKUP($B735,Stats!$A$2:$AT$19,46,FALSE)-VLOOKUP($B735,Stats!$A$2:$AA$19,12,FALSE))/VLOOKUP($B735,Stats!$A$2:$AA$19,26,FALSE)))</f>
        <v>-0.64096278450557098</v>
      </c>
      <c r="BR735" s="51">
        <f t="shared" si="154"/>
        <v>-0.64096278450557098</v>
      </c>
      <c r="BS735" s="32" t="str">
        <f t="shared" si="149"/>
        <v>18333_201504</v>
      </c>
      <c r="BT735" s="53">
        <f t="shared" si="150"/>
        <v>-1.1837094161954573</v>
      </c>
    </row>
    <row r="736" spans="1:72" x14ac:dyDescent="0.15">
      <c r="A736" s="16">
        <v>18333</v>
      </c>
      <c r="B736" s="17">
        <v>201505</v>
      </c>
      <c r="C736" s="3">
        <v>0</v>
      </c>
      <c r="D736" s="23">
        <v>-6.2557554177665953E-2</v>
      </c>
      <c r="E736" s="18">
        <v>3.2229071249044984E-2</v>
      </c>
      <c r="F736" s="24">
        <v>3</v>
      </c>
      <c r="G736" s="24">
        <v>5</v>
      </c>
      <c r="H736" s="20">
        <v>2.1791996437803645E-2</v>
      </c>
      <c r="I736" s="20">
        <v>-2.5208603707729482E-2</v>
      </c>
      <c r="J736" s="24">
        <v>2</v>
      </c>
      <c r="K736" s="24">
        <v>2</v>
      </c>
      <c r="L736" s="20">
        <v>4.4719932498215043E-2</v>
      </c>
      <c r="M736" s="20">
        <v>-5.6848179753207662E-2</v>
      </c>
      <c r="N736" s="19">
        <v>1.6095999999999999</v>
      </c>
      <c r="O736" s="19">
        <v>1.0477120354097507</v>
      </c>
      <c r="P736" s="25">
        <v>42067</v>
      </c>
      <c r="Q736" s="20">
        <v>-5.131709741550694E-2</v>
      </c>
      <c r="R736" s="25">
        <v>42069</v>
      </c>
      <c r="S736" s="25">
        <f>IF(ISNUMBER(R736),VLOOKUP(B736,Index!$B$3:$AB$18,27,FALSE),"")</f>
        <v>42069</v>
      </c>
      <c r="T736" s="25">
        <f>IF(ISNUMBER($R736),VLOOKUP($B736,Index!$B$21:$AB$36,27,FALSE),"")</f>
        <v>42069</v>
      </c>
      <c r="U736" s="25">
        <f>IF(ISNUMBER($R736),VLOOKUP($B736,Index!$B$39:$AB$54,27,FALSE),"")</f>
        <v>42069</v>
      </c>
      <c r="W736" s="18">
        <v>-2.2520719503959743</v>
      </c>
      <c r="X736" s="19">
        <v>0.375</v>
      </c>
      <c r="Y736" s="18">
        <v>0.61150363211297976</v>
      </c>
      <c r="Z736" s="19">
        <f t="shared" si="151"/>
        <v>0</v>
      </c>
      <c r="AA736" s="21" t="s">
        <v>25</v>
      </c>
      <c r="AB736" s="28">
        <v>0</v>
      </c>
      <c r="AC736" s="18">
        <v>5.0718280697603273</v>
      </c>
      <c r="AD736" s="19">
        <v>0.140625</v>
      </c>
      <c r="AE736" s="18">
        <v>0.37393669208736646</v>
      </c>
      <c r="AF736" s="19">
        <f t="shared" si="152"/>
        <v>0</v>
      </c>
      <c r="AG736" s="21" t="s">
        <v>25</v>
      </c>
      <c r="AH736" s="28"/>
      <c r="AK736" t="str">
        <f t="shared" si="157"/>
        <v/>
      </c>
      <c r="AL736" t="str">
        <f t="shared" si="157"/>
        <v/>
      </c>
      <c r="AM736" t="str">
        <f t="shared" si="157"/>
        <v/>
      </c>
      <c r="AN736" t="str">
        <f t="shared" si="157"/>
        <v/>
      </c>
      <c r="AO736" t="str">
        <f t="shared" si="157"/>
        <v/>
      </c>
      <c r="AP736" t="str">
        <f t="shared" si="157"/>
        <v/>
      </c>
      <c r="AQ736" t="str">
        <f t="shared" si="157"/>
        <v/>
      </c>
      <c r="AR736" t="str">
        <f t="shared" si="157"/>
        <v/>
      </c>
      <c r="AS736" t="str">
        <f t="shared" si="157"/>
        <v/>
      </c>
      <c r="AT736" t="str">
        <f t="shared" si="157"/>
        <v/>
      </c>
      <c r="AU736" t="str">
        <f t="shared" si="157"/>
        <v/>
      </c>
      <c r="AV736" t="str">
        <f t="shared" si="157"/>
        <v/>
      </c>
      <c r="AW736" t="str">
        <f t="shared" si="157"/>
        <v/>
      </c>
      <c r="AX736" t="str">
        <f t="shared" si="157"/>
        <v/>
      </c>
      <c r="AZ736" s="46">
        <f>IF(ISNUMBER(VLOOKUP($B736,Stats!$A$2:$AA$19,2,FALSE))=FALSE,"",IF(ISNUMBER(W736),(W736-VLOOKUP($B736,Stats!$A$2:$AA$19,2,FALSE))/VLOOKUP($B736,Stats!$A$2:$AA$19,16,FALSE),""))</f>
        <v>-2.714017171201665</v>
      </c>
      <c r="BA736" s="46">
        <f>IF(ISNUMBER(VLOOKUP($B736,Stats!$A$2:$AA$19,2,FALSE))=FALSE,"",IF(ISNUMBER(X736),(X736-VLOOKUP($B736,Stats!$A$2:$AA$19,3,FALSE))/VLOOKUP($B736,Stats!$A$2:$AA$19,17,FALSE),""))</f>
        <v>-1.4049664579676244</v>
      </c>
      <c r="BB736" s="46"/>
      <c r="BC736" s="46"/>
      <c r="BD736" s="44">
        <f t="shared" si="148"/>
        <v>-2.0594918145846446</v>
      </c>
      <c r="BE736" s="46">
        <f>IF(ISNUMBER(VLOOKUP($B736,Stats!$A$2:$AA$19,2,FALSE))=FALSE,"",IF(ISNUMBER(Y736),(Y736-VLOOKUP($B736,Stats!$A$2:$AA$19,5,FALSE))/VLOOKUP($B736,Stats!$A$2:$AA$19,19,FALSE),""))</f>
        <v>3.8761778388981356</v>
      </c>
      <c r="BF736" s="46"/>
      <c r="BG736" s="46"/>
      <c r="BH736" s="46">
        <f>IF(ISNUMBER(VLOOKUP($B736,Stats!$A$2:$AA$19,2,FALSE))=FALSE,"",IF(ISNUMBER(Z736),(Z736-VLOOKUP($B736,Stats!$A$2:$AA$19,8,FALSE))/VLOOKUP($B736,Stats!$A$2:$AA$19,22,FALSE),""))</f>
        <v>-0.59810804423176478</v>
      </c>
      <c r="BI736" s="46" t="str">
        <f>IF(ISNUMBER(VLOOKUP($B736,Stats!$A$2:$AA$19,2,FALSE))=FALSE,"",IF(ISNUMBER(#REF!),(#REF!-VLOOKUP($B736,Stats!$A$2:$AA$19,9,FALSE))/VLOOKUP($B736,Stats!$A$2:$AA$19,23,FALSE),""))</f>
        <v/>
      </c>
      <c r="BJ736" s="46" t="str">
        <f>IF(ISNUMBER(VLOOKUP($B736,Stats!$A$2:$AA$19,2,FALSE))=FALSE,"",IF(ISNUMBER(#REF!),(#REF!-VLOOKUP($B736,Stats!$A$2:$AA$19,10,FALSE))/VLOOKUP($B736,Stats!$A$2:$AA$19,24,FALSE),""))</f>
        <v/>
      </c>
      <c r="BK736" s="44">
        <f t="shared" si="153"/>
        <v>-2.2794324132695292</v>
      </c>
      <c r="BL736" s="46" t="str">
        <f>IF(ISNUMBER(VLOOKUP($B736,Stats!$A$2:$AA$19,2,FALSE))=FALSE,"",IF(ISNUMBER(#REF!),(#REF!-VLOOKUP($B736,Stats!$A$2:$AA$19,11,FALSE))/VLOOKUP($B736,Stats!$A$2:$AA$19,25,FALSE),""))</f>
        <v/>
      </c>
      <c r="BM736" s="46" t="str">
        <f>IF(ISNUMBER(VLOOKUP($B736,Stats!$A$2:$AA$19,2,FALSE))=FALSE,"",IF(ISNUMBER(AA736),(AA736-VLOOKUP($B736,Stats!$A$2:$AA$19,12,FALSE))/VLOOKUP($B736,Stats!$A$2:$AA$19,26,FALSE),""))</f>
        <v/>
      </c>
      <c r="BN736" s="46" t="str">
        <f>IF(ISNUMBER(VLOOKUP($B736,Stats!$A$2:$AA$19,2,FALSE))=FALSE,"",IF(ISNUMBER(#REF!),(#REF!-VLOOKUP($B736,Stats!$A$2:$AA$19,13,FALSE))/VLOOKUP($B736,Stats!$A$2:$AA$19,27,FALSE),""))</f>
        <v/>
      </c>
      <c r="BO736" s="46" t="str">
        <f>IF(ISNUMBER(VLOOKUP($B736,Stats!$A$2:$AA$19,2,FALSE))=FALSE,"",IF(ISNUMBER(#REF!),(#REF!-VLOOKUP($B736,Stats!$A$2:$AA$19,14,FALSE))/VLOOKUP($B736,Stats!$A$2:$AB$19,28,FALSE),""))</f>
        <v/>
      </c>
      <c r="BP736" s="46"/>
      <c r="BQ736" s="46">
        <f>IF(ISNUMBER(VLOOKUP($B736,Stats!$A$2:$AA$19,2,FALSE))=FALSE,"",IF(ISNUMBER(BM736),BM736,(VLOOKUP($B736,Stats!$A$2:$AT$19,46,FALSE)-VLOOKUP($B736,Stats!$A$2:$AA$19,12,FALSE))/VLOOKUP($B736,Stats!$A$2:$AA$19,26,FALSE)))</f>
        <v>-0.36655208107354165</v>
      </c>
      <c r="BR736" s="51">
        <f t="shared" si="154"/>
        <v>-0.36655208107354165</v>
      </c>
      <c r="BS736" s="32" t="str">
        <f t="shared" si="149"/>
        <v>18333_201505</v>
      </c>
      <c r="BT736" s="53">
        <f t="shared" si="150"/>
        <v>-1.8528682270933547</v>
      </c>
    </row>
    <row r="737" spans="1:72" x14ac:dyDescent="0.15">
      <c r="A737" s="16">
        <v>18333</v>
      </c>
      <c r="B737" s="17">
        <v>201506</v>
      </c>
      <c r="C737" s="3">
        <v>0</v>
      </c>
      <c r="D737" s="23">
        <v>0.13817943680419131</v>
      </c>
      <c r="E737" s="18">
        <v>2.3787441734128705E-2</v>
      </c>
      <c r="F737" s="24">
        <v>6</v>
      </c>
      <c r="G737" s="24">
        <v>4</v>
      </c>
      <c r="H737" s="20">
        <v>2.8276047554504708E-2</v>
      </c>
      <c r="I737" s="20">
        <v>-9.2211760792658415E-3</v>
      </c>
      <c r="J737" s="24">
        <v>4</v>
      </c>
      <c r="K737" s="24">
        <v>3</v>
      </c>
      <c r="L737" s="20">
        <v>5.114457831325292E-2</v>
      </c>
      <c r="M737" s="20">
        <v>-1.6327031671986236E-2</v>
      </c>
      <c r="N737" s="19">
        <v>1.7448999999999999</v>
      </c>
      <c r="O737" s="19">
        <v>1.1205368610326227</v>
      </c>
      <c r="P737" s="25">
        <v>42082</v>
      </c>
      <c r="Q737" s="20">
        <v>-3.2592683525656696E-2</v>
      </c>
      <c r="R737" s="25">
        <v>42076</v>
      </c>
      <c r="S737" s="25">
        <f>IF(ISNUMBER(R737),VLOOKUP(B737,Index!$B$3:$AB$18,27,FALSE),"")</f>
        <v>42073</v>
      </c>
      <c r="T737" s="25">
        <f>IF(ISNUMBER($R737),VLOOKUP($B737,Index!$B$21:$AB$36,27,FALSE),"")</f>
        <v>42075</v>
      </c>
      <c r="U737" s="25">
        <f>IF(ISNUMBER($R737),VLOOKUP($B737,Index!$B$39:$AB$54,27,FALSE),"")</f>
        <v>42075</v>
      </c>
      <c r="W737" s="18">
        <v>4.1453831041257398</v>
      </c>
      <c r="X737" s="19">
        <v>0.6</v>
      </c>
      <c r="Y737" s="18">
        <v>0.45133497353035307</v>
      </c>
      <c r="Z737" s="19">
        <f t="shared" si="151"/>
        <v>3</v>
      </c>
      <c r="AA737" s="21">
        <v>4.2395845280864206</v>
      </c>
      <c r="AB737" s="28">
        <v>0</v>
      </c>
      <c r="AC737" s="18">
        <v>17.184201079971153</v>
      </c>
      <c r="AD737" s="19">
        <v>0.36</v>
      </c>
      <c r="AE737" s="18">
        <v>0.20370325833164452</v>
      </c>
      <c r="AF737" s="19">
        <f t="shared" si="152"/>
        <v>9</v>
      </c>
      <c r="AG737" s="21">
        <v>17.974076970789756</v>
      </c>
      <c r="AH737" s="28"/>
      <c r="AK737" t="str">
        <f t="shared" si="157"/>
        <v/>
      </c>
      <c r="AL737" t="str">
        <f t="shared" si="157"/>
        <v/>
      </c>
      <c r="AM737" t="str">
        <f t="shared" si="157"/>
        <v/>
      </c>
      <c r="AN737" t="str">
        <f t="shared" si="157"/>
        <v/>
      </c>
      <c r="AO737" t="str">
        <f t="shared" si="157"/>
        <v/>
      </c>
      <c r="AP737" t="str">
        <f t="shared" si="157"/>
        <v/>
      </c>
      <c r="AQ737" t="str">
        <f t="shared" si="157"/>
        <v/>
      </c>
      <c r="AR737" t="str">
        <f t="shared" si="157"/>
        <v/>
      </c>
      <c r="AS737" t="str">
        <f t="shared" si="157"/>
        <v/>
      </c>
      <c r="AT737" t="str">
        <f t="shared" si="157"/>
        <v/>
      </c>
      <c r="AU737" t="str">
        <f t="shared" si="157"/>
        <v/>
      </c>
      <c r="AV737" t="str">
        <f t="shared" si="157"/>
        <v/>
      </c>
      <c r="AW737">
        <f t="shared" si="157"/>
        <v>4.2395845280864206</v>
      </c>
      <c r="AX737" t="str">
        <f t="shared" si="157"/>
        <v/>
      </c>
      <c r="AZ737" s="46">
        <f>IF(ISNUMBER(VLOOKUP($B737,Stats!$A$2:$AA$19,2,FALSE))=FALSE,"",IF(ISNUMBER(W737),(W737-VLOOKUP($B737,Stats!$A$2:$AA$19,2,FALSE))/VLOOKUP($B737,Stats!$A$2:$AA$19,16,FALSE),""))</f>
        <v>1.7360716197885087</v>
      </c>
      <c r="BA737" s="46">
        <f>IF(ISNUMBER(VLOOKUP($B737,Stats!$A$2:$AA$19,2,FALSE))=FALSE,"",IF(ISNUMBER(X737),(X737-VLOOKUP($B737,Stats!$A$2:$AA$19,3,FALSE))/VLOOKUP($B737,Stats!$A$2:$AA$19,17,FALSE),""))</f>
        <v>-1.6572492842875306</v>
      </c>
      <c r="BB737" s="46"/>
      <c r="BC737" s="46"/>
      <c r="BD737" s="44">
        <f t="shared" si="148"/>
        <v>3.9411167750489029E-2</v>
      </c>
      <c r="BE737" s="46">
        <f>IF(ISNUMBER(VLOOKUP($B737,Stats!$A$2:$AA$19,2,FALSE))=FALSE,"",IF(ISNUMBER(Y737),(Y737-VLOOKUP($B737,Stats!$A$2:$AA$19,5,FALSE))/VLOOKUP($B737,Stats!$A$2:$AA$19,19,FALSE),""))</f>
        <v>3.2550704214903292</v>
      </c>
      <c r="BF737" s="46"/>
      <c r="BG737" s="46"/>
      <c r="BH737" s="46">
        <f>IF(ISNUMBER(VLOOKUP($B737,Stats!$A$2:$AA$19,2,FALSE))=FALSE,"",IF(ISNUMBER(Z737),(Z737-VLOOKUP($B737,Stats!$A$2:$AA$19,8,FALSE))/VLOOKUP($B737,Stats!$A$2:$AA$19,22,FALSE),""))</f>
        <v>-0.14457295407960652</v>
      </c>
      <c r="BI737" s="46" t="str">
        <f>IF(ISNUMBER(VLOOKUP($B737,Stats!$A$2:$AA$19,2,FALSE))=FALSE,"",IF(ISNUMBER(#REF!),(#REF!-VLOOKUP($B737,Stats!$A$2:$AA$19,9,FALSE))/VLOOKUP($B737,Stats!$A$2:$AA$19,23,FALSE),""))</f>
        <v/>
      </c>
      <c r="BJ737" s="46" t="str">
        <f>IF(ISNUMBER(VLOOKUP($B737,Stats!$A$2:$AA$19,2,FALSE))=FALSE,"",IF(ISNUMBER(#REF!),(#REF!-VLOOKUP($B737,Stats!$A$2:$AA$19,10,FALSE))/VLOOKUP($B737,Stats!$A$2:$AA$19,24,FALSE),""))</f>
        <v/>
      </c>
      <c r="BK737" s="44">
        <f t="shared" si="153"/>
        <v>-2.1433718862238815</v>
      </c>
      <c r="BL737" s="46" t="str">
        <f>IF(ISNUMBER(VLOOKUP($B737,Stats!$A$2:$AA$19,2,FALSE))=FALSE,"",IF(ISNUMBER(#REF!),(#REF!-VLOOKUP($B737,Stats!$A$2:$AA$19,11,FALSE))/VLOOKUP($B737,Stats!$A$2:$AA$19,25,FALSE),""))</f>
        <v/>
      </c>
      <c r="BM737" s="46">
        <f>IF(ISNUMBER(VLOOKUP($B737,Stats!$A$2:$AA$19,2,FALSE))=FALSE,"",IF(ISNUMBER(AA737),(AA737-VLOOKUP($B737,Stats!$A$2:$AA$19,12,FALSE))/VLOOKUP($B737,Stats!$A$2:$AA$19,26,FALSE),""))</f>
        <v>-0.25213013547974239</v>
      </c>
      <c r="BN737" s="46" t="str">
        <f>IF(ISNUMBER(VLOOKUP($B737,Stats!$A$2:$AA$19,2,FALSE))=FALSE,"",IF(ISNUMBER(#REF!),(#REF!-VLOOKUP($B737,Stats!$A$2:$AA$19,13,FALSE))/VLOOKUP($B737,Stats!$A$2:$AA$19,27,FALSE),""))</f>
        <v/>
      </c>
      <c r="BO737" s="46" t="str">
        <f>IF(ISNUMBER(VLOOKUP($B737,Stats!$A$2:$AA$19,2,FALSE))=FALSE,"",IF(ISNUMBER(#REF!),(#REF!-VLOOKUP($B737,Stats!$A$2:$AA$19,14,FALSE))/VLOOKUP($B737,Stats!$A$2:$AB$19,28,FALSE),""))</f>
        <v/>
      </c>
      <c r="BP737" s="46"/>
      <c r="BQ737" s="46">
        <f>IF(ISNUMBER(VLOOKUP($B737,Stats!$A$2:$AA$19,2,FALSE))=FALSE,"",IF(ISNUMBER(BM737),BM737,(VLOOKUP($B737,Stats!$A$2:$AT$19,46,FALSE)-VLOOKUP($B737,Stats!$A$2:$AA$19,12,FALSE))/VLOOKUP($B737,Stats!$A$2:$AA$19,26,FALSE)))</f>
        <v>-0.25213013547974239</v>
      </c>
      <c r="BR737" s="51">
        <f t="shared" si="154"/>
        <v>-0.25213013547974239</v>
      </c>
      <c r="BS737" s="32" t="str">
        <f t="shared" si="149"/>
        <v>18333_201506</v>
      </c>
      <c r="BT737" s="53">
        <f t="shared" si="150"/>
        <v>-1.3285669252801795</v>
      </c>
    </row>
    <row r="738" spans="1:72" x14ac:dyDescent="0.15">
      <c r="A738" s="16">
        <v>18333</v>
      </c>
      <c r="B738" s="17">
        <v>201507</v>
      </c>
      <c r="C738" s="3">
        <v>0</v>
      </c>
      <c r="D738" s="23">
        <v>2.5316455696202667E-3</v>
      </c>
      <c r="E738" s="18">
        <v>8.9187399479888699E-3</v>
      </c>
      <c r="F738" s="24">
        <v>3</v>
      </c>
      <c r="G738" s="24">
        <v>2</v>
      </c>
      <c r="H738" s="20">
        <v>6.7037125974416982E-3</v>
      </c>
      <c r="I738" s="20">
        <v>-8.711287147633584E-3</v>
      </c>
      <c r="J738" s="24">
        <v>2</v>
      </c>
      <c r="K738" s="24">
        <v>2</v>
      </c>
      <c r="L738" s="20">
        <v>7.9291044776117481E-3</v>
      </c>
      <c r="M738" s="20">
        <v>-1.2209168394379133E-2</v>
      </c>
      <c r="N738" s="19">
        <v>1.7455000000000001</v>
      </c>
      <c r="O738" s="19">
        <v>1</v>
      </c>
      <c r="P738" s="25">
        <v>42086</v>
      </c>
      <c r="Q738" s="20">
        <v>-1.7358922944714972E-2</v>
      </c>
      <c r="R738" s="25">
        <v>42088</v>
      </c>
      <c r="S738" s="25">
        <f>IF(ISNUMBER(R738),VLOOKUP(B738,Index!$B$3:$AB$18,27,FALSE),"")</f>
        <v>42088</v>
      </c>
      <c r="T738" s="25">
        <f>IF(ISNUMBER($R738),VLOOKUP($B738,Index!$B$21:$AB$36,27,FALSE),"")</f>
        <v>42089</v>
      </c>
      <c r="U738" s="25">
        <f>IF(ISNUMBER($R738),VLOOKUP($B738,Index!$B$39:$AB$54,27,FALSE),"")</f>
        <v>42089</v>
      </c>
      <c r="W738" s="18">
        <v>0.18227848101265923</v>
      </c>
      <c r="X738" s="19">
        <v>0.6</v>
      </c>
      <c r="Y738" s="18">
        <v>0.16922119256625898</v>
      </c>
      <c r="Z738" s="19">
        <f t="shared" si="151"/>
        <v>0</v>
      </c>
      <c r="AA738" s="21">
        <v>0.14584116639512137</v>
      </c>
      <c r="AB738" s="28">
        <v>0</v>
      </c>
      <c r="AC738" s="18">
        <v>3.3225444640282369E-2</v>
      </c>
      <c r="AD738" s="19">
        <v>0.36</v>
      </c>
      <c r="AE738" s="18">
        <v>2.8635812013546903E-2</v>
      </c>
      <c r="AF738" s="19">
        <f t="shared" si="152"/>
        <v>0</v>
      </c>
      <c r="AG738" s="21">
        <v>2.1269645815489482E-2</v>
      </c>
      <c r="AH738" s="28"/>
      <c r="AK738" t="str">
        <f t="shared" si="157"/>
        <v/>
      </c>
      <c r="AL738" t="str">
        <f t="shared" si="157"/>
        <v/>
      </c>
      <c r="AM738" t="str">
        <f t="shared" si="157"/>
        <v/>
      </c>
      <c r="AN738" t="str">
        <f t="shared" si="157"/>
        <v/>
      </c>
      <c r="AO738" t="str">
        <f t="shared" si="157"/>
        <v/>
      </c>
      <c r="AP738" t="str">
        <f t="shared" si="157"/>
        <v/>
      </c>
      <c r="AQ738" t="str">
        <f t="shared" si="157"/>
        <v/>
      </c>
      <c r="AR738" t="str">
        <f t="shared" si="157"/>
        <v/>
      </c>
      <c r="AS738" t="str">
        <f t="shared" si="157"/>
        <v/>
      </c>
      <c r="AT738" t="str">
        <f t="shared" si="157"/>
        <v/>
      </c>
      <c r="AU738" t="str">
        <f t="shared" si="157"/>
        <v/>
      </c>
      <c r="AV738" t="str">
        <f t="shared" si="157"/>
        <v/>
      </c>
      <c r="AW738" t="str">
        <f t="shared" si="157"/>
        <v/>
      </c>
      <c r="AX738">
        <f t="shared" si="157"/>
        <v>0.14584116639512137</v>
      </c>
      <c r="AZ738" s="46">
        <f>IF(ISNUMBER(VLOOKUP($B738,Stats!$A$2:$AA$19,2,FALSE))=FALSE,"",IF(ISNUMBER(W738),(W738-VLOOKUP($B738,Stats!$A$2:$AA$19,2,FALSE))/VLOOKUP($B738,Stats!$A$2:$AA$19,16,FALSE),""))</f>
        <v>-0.576614404755451</v>
      </c>
      <c r="BA738" s="46">
        <f>IF(ISNUMBER(VLOOKUP($B738,Stats!$A$2:$AA$19,2,FALSE))=FALSE,"",IF(ISNUMBER(X738),(X738-VLOOKUP($B738,Stats!$A$2:$AA$19,3,FALSE))/VLOOKUP($B738,Stats!$A$2:$AA$19,17,FALSE),""))</f>
        <v>-0.37879956534795695</v>
      </c>
      <c r="BB738" s="46"/>
      <c r="BC738" s="46"/>
      <c r="BD738" s="44">
        <f t="shared" si="148"/>
        <v>-0.47770698505170395</v>
      </c>
      <c r="BE738" s="46">
        <f>IF(ISNUMBER(VLOOKUP($B738,Stats!$A$2:$AA$19,2,FALSE))=FALSE,"",IF(ISNUMBER(Y738),(Y738-VLOOKUP($B738,Stats!$A$2:$AA$19,5,FALSE))/VLOOKUP($B738,Stats!$A$2:$AA$19,19,FALSE),""))</f>
        <v>-0.11961849005389265</v>
      </c>
      <c r="BF738" s="46"/>
      <c r="BG738" s="46"/>
      <c r="BH738" s="46">
        <f>IF(ISNUMBER(VLOOKUP($B738,Stats!$A$2:$AA$19,2,FALSE))=FALSE,"",IF(ISNUMBER(Z738),(Z738-VLOOKUP($B738,Stats!$A$2:$AA$19,8,FALSE))/VLOOKUP($B738,Stats!$A$2:$AA$19,22,FALSE),""))</f>
        <v>-1.8934091891845408</v>
      </c>
      <c r="BI738" s="46" t="str">
        <f>IF(ISNUMBER(VLOOKUP($B738,Stats!$A$2:$AA$19,2,FALSE))=FALSE,"",IF(ISNUMBER(#REF!),(#REF!-VLOOKUP($B738,Stats!$A$2:$AA$19,9,FALSE))/VLOOKUP($B738,Stats!$A$2:$AA$19,23,FALSE),""))</f>
        <v/>
      </c>
      <c r="BJ738" s="46" t="str">
        <f>IF(ISNUMBER(VLOOKUP($B738,Stats!$A$2:$AA$19,2,FALSE))=FALSE,"",IF(ISNUMBER(#REF!),(#REF!-VLOOKUP($B738,Stats!$A$2:$AA$19,10,FALSE))/VLOOKUP($B738,Stats!$A$2:$AA$19,24,FALSE),""))</f>
        <v/>
      </c>
      <c r="BK738" s="44">
        <f t="shared" si="153"/>
        <v>-0.48428981371763735</v>
      </c>
      <c r="BL738" s="46" t="str">
        <f>IF(ISNUMBER(VLOOKUP($B738,Stats!$A$2:$AA$19,2,FALSE))=FALSE,"",IF(ISNUMBER(#REF!),(#REF!-VLOOKUP($B738,Stats!$A$2:$AA$19,11,FALSE))/VLOOKUP($B738,Stats!$A$2:$AA$19,25,FALSE),""))</f>
        <v/>
      </c>
      <c r="BM738" s="46">
        <f>IF(ISNUMBER(VLOOKUP($B738,Stats!$A$2:$AA$19,2,FALSE))=FALSE,"",IF(ISNUMBER(AA738),(AA738-VLOOKUP($B738,Stats!$A$2:$AA$19,12,FALSE))/VLOOKUP($B738,Stats!$A$2:$AA$19,26,FALSE),""))</f>
        <v>-0.49125881864857673</v>
      </c>
      <c r="BN738" s="46" t="str">
        <f>IF(ISNUMBER(VLOOKUP($B738,Stats!$A$2:$AA$19,2,FALSE))=FALSE,"",IF(ISNUMBER(#REF!),(#REF!-VLOOKUP($B738,Stats!$A$2:$AA$19,13,FALSE))/VLOOKUP($B738,Stats!$A$2:$AA$19,27,FALSE),""))</f>
        <v/>
      </c>
      <c r="BO738" s="46" t="str">
        <f>IF(ISNUMBER(VLOOKUP($B738,Stats!$A$2:$AA$19,2,FALSE))=FALSE,"",IF(ISNUMBER(#REF!),(#REF!-VLOOKUP($B738,Stats!$A$2:$AA$19,14,FALSE))/VLOOKUP($B738,Stats!$A$2:$AB$19,28,FALSE),""))</f>
        <v/>
      </c>
      <c r="BP738" s="46"/>
      <c r="BQ738" s="46">
        <f>IF(ISNUMBER(VLOOKUP($B738,Stats!$A$2:$AA$19,2,FALSE))=FALSE,"",IF(ISNUMBER(BM738),BM738,(VLOOKUP($B738,Stats!$A$2:$AT$19,46,FALSE)-VLOOKUP($B738,Stats!$A$2:$AA$19,12,FALSE))/VLOOKUP($B738,Stats!$A$2:$AA$19,26,FALSE)))</f>
        <v>-0.49125881864857673</v>
      </c>
      <c r="BR738" s="51">
        <f t="shared" si="154"/>
        <v>-0.49125881864857673</v>
      </c>
      <c r="BS738" s="32" t="str">
        <f t="shared" si="149"/>
        <v>18333_201507</v>
      </c>
      <c r="BT738" s="53">
        <f t="shared" si="150"/>
        <v>-0.48436704897063854</v>
      </c>
    </row>
    <row r="739" spans="1:72" x14ac:dyDescent="0.15">
      <c r="S739" t="str">
        <f>IF(ISNUMBER(R739),VLOOKUP(B739,Index!$B$3:$AB$18,27,FALSE),"")</f>
        <v/>
      </c>
      <c r="T739" t="str">
        <f>IF(ISNUMBER($R739),VLOOKUP($B739,Index!$B$21:$AB$36,27,FALSE),"")</f>
        <v/>
      </c>
      <c r="U739" t="str">
        <f>IF(ISNUMBER($R739),VLOOKUP($B739,Index!$B$39:$AB$54,27,FALSE),"")</f>
        <v/>
      </c>
      <c r="Z739" t="str">
        <f t="shared" si="151"/>
        <v/>
      </c>
      <c r="AF739" t="str">
        <f t="shared" si="152"/>
        <v/>
      </c>
      <c r="AK739" t="str">
        <f t="shared" si="157"/>
        <v/>
      </c>
      <c r="AL739" t="str">
        <f t="shared" si="157"/>
        <v/>
      </c>
      <c r="AM739" t="str">
        <f t="shared" si="157"/>
        <v/>
      </c>
      <c r="AN739" t="str">
        <f t="shared" si="157"/>
        <v/>
      </c>
      <c r="AO739" t="str">
        <f t="shared" si="157"/>
        <v/>
      </c>
      <c r="AP739" t="str">
        <f t="shared" si="157"/>
        <v/>
      </c>
      <c r="AQ739" t="str">
        <f t="shared" si="157"/>
        <v/>
      </c>
      <c r="AR739" t="str">
        <f t="shared" si="157"/>
        <v/>
      </c>
      <c r="AS739" t="str">
        <f t="shared" si="157"/>
        <v/>
      </c>
      <c r="AT739" t="str">
        <f t="shared" si="157"/>
        <v/>
      </c>
      <c r="AU739" t="str">
        <f t="shared" si="157"/>
        <v/>
      </c>
      <c r="AV739" t="str">
        <f t="shared" si="157"/>
        <v/>
      </c>
      <c r="AW739" t="str">
        <f t="shared" si="157"/>
        <v/>
      </c>
      <c r="AX739" t="str">
        <f t="shared" si="157"/>
        <v/>
      </c>
      <c r="AZ739" s="46" t="str">
        <f>IF(ISNUMBER(VLOOKUP($B739,Stats!$A$2:$AA$19,2,FALSE))=FALSE,"",IF(ISNUMBER(W739),(W739-VLOOKUP($B739,Stats!$A$2:$AA$19,2,FALSE))/VLOOKUP($B739,Stats!$A$2:$AA$19,16,FALSE),""))</f>
        <v/>
      </c>
      <c r="BA739" s="46" t="str">
        <f>IF(ISNUMBER(VLOOKUP($B739,Stats!$A$2:$AA$19,2,FALSE))=FALSE,"",IF(ISNUMBER(X739),(X739-VLOOKUP($B739,Stats!$A$2:$AA$19,3,FALSE))/VLOOKUP($B739,Stats!$A$2:$AA$19,17,FALSE),""))</f>
        <v/>
      </c>
      <c r="BB739" s="46"/>
      <c r="BC739" s="46"/>
      <c r="BD739" s="44" t="str">
        <f t="shared" si="148"/>
        <v/>
      </c>
      <c r="BE739" s="46" t="str">
        <f>IF(ISNUMBER(VLOOKUP($B739,Stats!$A$2:$AA$19,2,FALSE))=FALSE,"",IF(ISNUMBER(Y739),(Y739-VLOOKUP($B739,Stats!$A$2:$AA$19,5,FALSE))/VLOOKUP($B739,Stats!$A$2:$AA$19,19,FALSE),""))</f>
        <v/>
      </c>
      <c r="BF739" s="46"/>
      <c r="BG739" s="46"/>
      <c r="BH739" s="46" t="str">
        <f>IF(ISNUMBER(VLOOKUP($B739,Stats!$A$2:$AA$19,2,FALSE))=FALSE,"",IF(ISNUMBER(Z739),(Z739-VLOOKUP($B739,Stats!$A$2:$AA$19,8,FALSE))/VLOOKUP($B739,Stats!$A$2:$AA$19,22,FALSE),""))</f>
        <v/>
      </c>
      <c r="BI739" s="46" t="str">
        <f>IF(ISNUMBER(VLOOKUP($B739,Stats!$A$2:$AA$19,2,FALSE))=FALSE,"",IF(ISNUMBER(#REF!),(#REF!-VLOOKUP($B739,Stats!$A$2:$AA$19,9,FALSE))/VLOOKUP($B739,Stats!$A$2:$AA$19,23,FALSE),""))</f>
        <v/>
      </c>
      <c r="BJ739" s="46" t="str">
        <f>IF(ISNUMBER(VLOOKUP($B739,Stats!$A$2:$AA$19,2,FALSE))=FALSE,"",IF(ISNUMBER(#REF!),(#REF!-VLOOKUP($B739,Stats!$A$2:$AA$19,10,FALSE))/VLOOKUP($B739,Stats!$A$2:$AA$19,24,FALSE),""))</f>
        <v/>
      </c>
      <c r="BK739" s="44" t="str">
        <f t="shared" si="153"/>
        <v/>
      </c>
      <c r="BL739" s="46" t="str">
        <f>IF(ISNUMBER(VLOOKUP($B739,Stats!$A$2:$AA$19,2,FALSE))=FALSE,"",IF(ISNUMBER(#REF!),(#REF!-VLOOKUP($B739,Stats!$A$2:$AA$19,11,FALSE))/VLOOKUP($B739,Stats!$A$2:$AA$19,25,FALSE),""))</f>
        <v/>
      </c>
      <c r="BM739" s="46" t="str">
        <f>IF(ISNUMBER(VLOOKUP($B739,Stats!$A$2:$AA$19,2,FALSE))=FALSE,"",IF(ISNUMBER(AA739),(AA739-VLOOKUP($B739,Stats!$A$2:$AA$19,12,FALSE))/VLOOKUP($B739,Stats!$A$2:$AA$19,26,FALSE),""))</f>
        <v/>
      </c>
      <c r="BN739" s="46" t="str">
        <f>IF(ISNUMBER(VLOOKUP($B739,Stats!$A$2:$AA$19,2,FALSE))=FALSE,"",IF(ISNUMBER(#REF!),(#REF!-VLOOKUP($B739,Stats!$A$2:$AA$19,13,FALSE))/VLOOKUP($B739,Stats!$A$2:$AA$19,27,FALSE),""))</f>
        <v/>
      </c>
      <c r="BO739" s="46" t="str">
        <f>IF(ISNUMBER(VLOOKUP($B739,Stats!$A$2:$AA$19,2,FALSE))=FALSE,"",IF(ISNUMBER(#REF!),(#REF!-VLOOKUP($B739,Stats!$A$2:$AA$19,14,FALSE))/VLOOKUP($B739,Stats!$A$2:$AB$19,28,FALSE),""))</f>
        <v/>
      </c>
      <c r="BP739" s="46"/>
      <c r="BQ739" s="46" t="str">
        <f>IF(ISNUMBER(VLOOKUP($B739,Stats!$A$2:$AA$19,2,FALSE))=FALSE,"",IF(ISNUMBER(BM739),BM739,(VLOOKUP($B739,Stats!$A$2:$AT$19,46,FALSE)-VLOOKUP($B739,Stats!$A$2:$AA$19,12,FALSE))/VLOOKUP($B739,Stats!$A$2:$AA$19,26,FALSE)))</f>
        <v/>
      </c>
      <c r="BR739" s="51" t="str">
        <f t="shared" si="154"/>
        <v/>
      </c>
      <c r="BS739" s="32" t="str">
        <f t="shared" si="149"/>
        <v/>
      </c>
      <c r="BT739" s="53" t="str">
        <f t="shared" si="150"/>
        <v/>
      </c>
    </row>
    <row r="740" spans="1:72" ht="40.5" x14ac:dyDescent="0.15">
      <c r="A740" s="1" t="s">
        <v>29</v>
      </c>
      <c r="B740" s="1" t="s">
        <v>0</v>
      </c>
      <c r="C740" s="3"/>
      <c r="D740" s="4" t="s">
        <v>10</v>
      </c>
      <c r="E740" s="1" t="s">
        <v>11</v>
      </c>
      <c r="F740" s="1" t="s">
        <v>12</v>
      </c>
      <c r="G740" s="1" t="s">
        <v>13</v>
      </c>
      <c r="H740" s="1" t="s">
        <v>14</v>
      </c>
      <c r="I740" s="1" t="s">
        <v>15</v>
      </c>
      <c r="J740" s="1" t="s">
        <v>16</v>
      </c>
      <c r="K740" s="1" t="s">
        <v>17</v>
      </c>
      <c r="L740" s="1" t="s">
        <v>18</v>
      </c>
      <c r="M740" s="1" t="s">
        <v>19</v>
      </c>
      <c r="N740" s="1" t="s">
        <v>20</v>
      </c>
      <c r="O740" s="1" t="s">
        <v>21</v>
      </c>
      <c r="P740" s="1" t="s">
        <v>22</v>
      </c>
      <c r="Q740" s="1" t="s">
        <v>23</v>
      </c>
      <c r="R740" s="1" t="s">
        <v>24</v>
      </c>
      <c r="S740" s="1" t="str">
        <f>IF(ISNUMBER(R740),VLOOKUP(B740,Index!$B$3:$AB$18,27,FALSE),"")</f>
        <v/>
      </c>
      <c r="T740" s="1" t="str">
        <f>IF(ISNUMBER($R740),VLOOKUP($B740,Index!$B$21:$AB$36,27,FALSE),"")</f>
        <v/>
      </c>
      <c r="U740" s="1" t="str">
        <f>IF(ISNUMBER($R740),VLOOKUP($B740,Index!$B$39:$AB$54,27,FALSE),"")</f>
        <v/>
      </c>
      <c r="W740" s="1" t="s">
        <v>1</v>
      </c>
      <c r="X740" s="1" t="s">
        <v>2</v>
      </c>
      <c r="Y740" s="1" t="s">
        <v>4</v>
      </c>
      <c r="Z740" s="1" t="str">
        <f t="shared" si="151"/>
        <v/>
      </c>
      <c r="AA740" s="1" t="s">
        <v>8</v>
      </c>
      <c r="AB740" s="27"/>
      <c r="AC740" s="1" t="s">
        <v>33</v>
      </c>
      <c r="AD740" s="1" t="s">
        <v>35</v>
      </c>
      <c r="AE740" s="1" t="s">
        <v>37</v>
      </c>
      <c r="AF740" s="1" t="str">
        <f t="shared" si="152"/>
        <v/>
      </c>
      <c r="AG740" s="1" t="s">
        <v>38</v>
      </c>
      <c r="AH740" s="27"/>
      <c r="AK740" t="str">
        <f t="shared" si="157"/>
        <v/>
      </c>
      <c r="AL740" t="str">
        <f t="shared" si="157"/>
        <v/>
      </c>
      <c r="AM740" t="str">
        <f t="shared" si="157"/>
        <v/>
      </c>
      <c r="AN740" t="str">
        <f t="shared" si="157"/>
        <v/>
      </c>
      <c r="AO740" t="str">
        <f t="shared" si="157"/>
        <v/>
      </c>
      <c r="AP740" t="str">
        <f t="shared" si="157"/>
        <v/>
      </c>
      <c r="AQ740" t="str">
        <f t="shared" si="157"/>
        <v/>
      </c>
      <c r="AR740" t="str">
        <f t="shared" si="157"/>
        <v/>
      </c>
      <c r="AS740" t="str">
        <f t="shared" si="157"/>
        <v/>
      </c>
      <c r="AT740" t="str">
        <f t="shared" si="157"/>
        <v/>
      </c>
      <c r="AU740" t="str">
        <f t="shared" si="157"/>
        <v/>
      </c>
      <c r="AV740" t="str">
        <f t="shared" si="157"/>
        <v/>
      </c>
      <c r="AW740" t="str">
        <f t="shared" si="157"/>
        <v/>
      </c>
      <c r="AX740" t="str">
        <f t="shared" si="157"/>
        <v/>
      </c>
      <c r="AZ740" s="46" t="str">
        <f>IF(ISNUMBER(VLOOKUP($B740,Stats!$A$2:$AA$19,2,FALSE))=FALSE,"",IF(ISNUMBER(W740),(W740-VLOOKUP($B740,Stats!$A$2:$AA$19,2,FALSE))/VLOOKUP($B740,Stats!$A$2:$AA$19,16,FALSE),""))</f>
        <v/>
      </c>
      <c r="BA740" s="46" t="str">
        <f>IF(ISNUMBER(VLOOKUP($B740,Stats!$A$2:$AA$19,2,FALSE))=FALSE,"",IF(ISNUMBER(X740),(X740-VLOOKUP($B740,Stats!$A$2:$AA$19,3,FALSE))/VLOOKUP($B740,Stats!$A$2:$AA$19,17,FALSE),""))</f>
        <v/>
      </c>
      <c r="BB740" s="46"/>
      <c r="BC740" s="46"/>
      <c r="BD740" s="44" t="str">
        <f t="shared" si="148"/>
        <v/>
      </c>
      <c r="BE740" s="46" t="str">
        <f>IF(ISNUMBER(VLOOKUP($B740,Stats!$A$2:$AA$19,2,FALSE))=FALSE,"",IF(ISNUMBER(Y740),(Y740-VLOOKUP($B740,Stats!$A$2:$AA$19,5,FALSE))/VLOOKUP($B740,Stats!$A$2:$AA$19,19,FALSE),""))</f>
        <v/>
      </c>
      <c r="BF740" s="46"/>
      <c r="BG740" s="46"/>
      <c r="BH740" s="46" t="str">
        <f>IF(ISNUMBER(VLOOKUP($B740,Stats!$A$2:$AA$19,2,FALSE))=FALSE,"",IF(ISNUMBER(Z740),(Z740-VLOOKUP($B740,Stats!$A$2:$AA$19,8,FALSE))/VLOOKUP($B740,Stats!$A$2:$AA$19,22,FALSE),""))</f>
        <v/>
      </c>
      <c r="BI740" s="46" t="str">
        <f>IF(ISNUMBER(VLOOKUP($B740,Stats!$A$2:$AA$19,2,FALSE))=FALSE,"",IF(ISNUMBER(#REF!),(#REF!-VLOOKUP($B740,Stats!$A$2:$AA$19,9,FALSE))/VLOOKUP($B740,Stats!$A$2:$AA$19,23,FALSE),""))</f>
        <v/>
      </c>
      <c r="BJ740" s="46" t="str">
        <f>IF(ISNUMBER(VLOOKUP($B740,Stats!$A$2:$AA$19,2,FALSE))=FALSE,"",IF(ISNUMBER(#REF!),(#REF!-VLOOKUP($B740,Stats!$A$2:$AA$19,10,FALSE))/VLOOKUP($B740,Stats!$A$2:$AA$19,24,FALSE),""))</f>
        <v/>
      </c>
      <c r="BK740" s="44" t="str">
        <f t="shared" si="153"/>
        <v/>
      </c>
      <c r="BL740" s="46" t="str">
        <f>IF(ISNUMBER(VLOOKUP($B740,Stats!$A$2:$AA$19,2,FALSE))=FALSE,"",IF(ISNUMBER(#REF!),(#REF!-VLOOKUP($B740,Stats!$A$2:$AA$19,11,FALSE))/VLOOKUP($B740,Stats!$A$2:$AA$19,25,FALSE),""))</f>
        <v/>
      </c>
      <c r="BM740" s="46" t="str">
        <f>IF(ISNUMBER(VLOOKUP($B740,Stats!$A$2:$AA$19,2,FALSE))=FALSE,"",IF(ISNUMBER(AA740),(AA740-VLOOKUP($B740,Stats!$A$2:$AA$19,12,FALSE))/VLOOKUP($B740,Stats!$A$2:$AA$19,26,FALSE),""))</f>
        <v/>
      </c>
      <c r="BN740" s="46" t="str">
        <f>IF(ISNUMBER(VLOOKUP($B740,Stats!$A$2:$AA$19,2,FALSE))=FALSE,"",IF(ISNUMBER(#REF!),(#REF!-VLOOKUP($B740,Stats!$A$2:$AA$19,13,FALSE))/VLOOKUP($B740,Stats!$A$2:$AA$19,27,FALSE),""))</f>
        <v/>
      </c>
      <c r="BO740" s="46" t="str">
        <f>IF(ISNUMBER(VLOOKUP($B740,Stats!$A$2:$AA$19,2,FALSE))=FALSE,"",IF(ISNUMBER(#REF!),(#REF!-VLOOKUP($B740,Stats!$A$2:$AA$19,14,FALSE))/VLOOKUP($B740,Stats!$A$2:$AB$19,28,FALSE),""))</f>
        <v/>
      </c>
      <c r="BP740" s="46"/>
      <c r="BQ740" s="46" t="str">
        <f>IF(ISNUMBER(VLOOKUP($B740,Stats!$A$2:$AA$19,2,FALSE))=FALSE,"",IF(ISNUMBER(BM740),BM740,(VLOOKUP($B740,Stats!$A$2:$AT$19,46,FALSE)-VLOOKUP($B740,Stats!$A$2:$AA$19,12,FALSE))/VLOOKUP($B740,Stats!$A$2:$AA$19,26,FALSE)))</f>
        <v/>
      </c>
      <c r="BR740" s="51" t="str">
        <f t="shared" si="154"/>
        <v/>
      </c>
      <c r="BS740" s="32" t="str">
        <f t="shared" si="149"/>
        <v/>
      </c>
      <c r="BT740" s="53" t="str">
        <f t="shared" si="150"/>
        <v/>
      </c>
    </row>
    <row r="741" spans="1:72" x14ac:dyDescent="0.15">
      <c r="A741" s="5">
        <v>19515</v>
      </c>
      <c r="B741" s="5" t="s">
        <v>30</v>
      </c>
      <c r="C741" s="3">
        <v>0</v>
      </c>
      <c r="D741" s="11">
        <v>8.6300599700150027E-2</v>
      </c>
      <c r="E741" s="6">
        <v>3.7408234644490945E-3</v>
      </c>
      <c r="F741" s="12">
        <v>74</v>
      </c>
      <c r="G741" s="12">
        <v>41</v>
      </c>
      <c r="H741" s="13">
        <v>2.9110599674434883E-3</v>
      </c>
      <c r="I741" s="13">
        <v>-3.2149415114013993E-3</v>
      </c>
      <c r="J741" s="12">
        <v>15</v>
      </c>
      <c r="K741" s="12">
        <v>4</v>
      </c>
      <c r="L741" s="13">
        <v>1.0596399099775056E-2</v>
      </c>
      <c r="M741" s="13">
        <v>-1.0379019553331315E-2</v>
      </c>
      <c r="N741" s="8">
        <v>1.1593</v>
      </c>
      <c r="O741" s="8">
        <v>1.08630059970015</v>
      </c>
      <c r="P741" s="14">
        <v>42090</v>
      </c>
      <c r="Q741" s="13">
        <v>-2.3386511965192147E-2</v>
      </c>
      <c r="R741" s="14">
        <v>42044</v>
      </c>
      <c r="S741" s="14">
        <f>IF(ISNUMBER(R741),VLOOKUP(B741,Index!$B$3:$AB$18,27,FALSE),"")</f>
        <v>42041</v>
      </c>
      <c r="T741" s="14">
        <f>IF(ISNUMBER($R741),VLOOKUP($B741,Index!$B$21:$AB$36,27,FALSE),"")</f>
        <v>41996</v>
      </c>
      <c r="U741" s="14">
        <f>IF(ISNUMBER($R741),VLOOKUP($B741,Index!$B$39:$AB$54,27,FALSE),"")</f>
        <v>42003</v>
      </c>
      <c r="W741" s="6">
        <v>0.18168547305294744</v>
      </c>
      <c r="X741" s="7">
        <v>0.64347826086956517</v>
      </c>
      <c r="Y741" s="6">
        <v>7.0977134833566324E-2</v>
      </c>
      <c r="Z741" s="8" t="str">
        <f t="shared" si="151"/>
        <v/>
      </c>
      <c r="AA741" s="9">
        <v>3.6901868833025424</v>
      </c>
      <c r="AB741" s="28"/>
      <c r="AC741" s="6">
        <v>3.3009611118473288E-2</v>
      </c>
      <c r="AD741" s="7">
        <v>0.41406427221172015</v>
      </c>
      <c r="AE741" s="6">
        <v>5.0377536691822537E-3</v>
      </c>
      <c r="AF741" s="8" t="str">
        <f t="shared" si="152"/>
        <v/>
      </c>
      <c r="AG741" s="9">
        <v>13.617479233698132</v>
      </c>
      <c r="AH741" s="28"/>
      <c r="AK741" t="str">
        <f t="shared" si="157"/>
        <v/>
      </c>
      <c r="AL741" t="str">
        <f t="shared" si="157"/>
        <v/>
      </c>
      <c r="AM741" t="str">
        <f t="shared" si="157"/>
        <v/>
      </c>
      <c r="AN741" t="str">
        <f t="shared" si="157"/>
        <v/>
      </c>
      <c r="AO741" t="str">
        <f t="shared" si="157"/>
        <v/>
      </c>
      <c r="AP741" t="str">
        <f t="shared" si="157"/>
        <v/>
      </c>
      <c r="AQ741" t="str">
        <f t="shared" si="157"/>
        <v/>
      </c>
      <c r="AR741" t="str">
        <f t="shared" si="157"/>
        <v/>
      </c>
      <c r="AS741" t="str">
        <f t="shared" si="157"/>
        <v/>
      </c>
      <c r="AT741" t="str">
        <f t="shared" si="157"/>
        <v/>
      </c>
      <c r="AU741" t="str">
        <f t="shared" si="157"/>
        <v/>
      </c>
      <c r="AV741" t="str">
        <f t="shared" si="157"/>
        <v/>
      </c>
      <c r="AW741" t="str">
        <f t="shared" si="157"/>
        <v/>
      </c>
      <c r="AX741" t="str">
        <f t="shared" si="157"/>
        <v/>
      </c>
      <c r="AZ741" s="46" t="str">
        <f>IF(ISNUMBER(VLOOKUP($B741,Stats!$A$2:$AA$19,2,FALSE))=FALSE,"",IF(ISNUMBER(W741),(W741-VLOOKUP($B741,Stats!$A$2:$AA$19,2,FALSE))/VLOOKUP($B741,Stats!$A$2:$AA$19,16,FALSE),""))</f>
        <v/>
      </c>
      <c r="BA741" s="46" t="str">
        <f>IF(ISNUMBER(VLOOKUP($B741,Stats!$A$2:$AA$19,2,FALSE))=FALSE,"",IF(ISNUMBER(X741),(X741-VLOOKUP($B741,Stats!$A$2:$AA$19,3,FALSE))/VLOOKUP($B741,Stats!$A$2:$AA$19,17,FALSE),""))</f>
        <v/>
      </c>
      <c r="BB741" s="46"/>
      <c r="BC741" s="46"/>
      <c r="BD741" s="44" t="str">
        <f t="shared" si="148"/>
        <v/>
      </c>
      <c r="BE741" s="46" t="str">
        <f>IF(ISNUMBER(VLOOKUP($B741,Stats!$A$2:$AA$19,2,FALSE))=FALSE,"",IF(ISNUMBER(Y741),(Y741-VLOOKUP($B741,Stats!$A$2:$AA$19,5,FALSE))/VLOOKUP($B741,Stats!$A$2:$AA$19,19,FALSE),""))</f>
        <v/>
      </c>
      <c r="BF741" s="46"/>
      <c r="BG741" s="46"/>
      <c r="BH741" s="46" t="str">
        <f>IF(ISNUMBER(VLOOKUP($B741,Stats!$A$2:$AA$19,2,FALSE))=FALSE,"",IF(ISNUMBER(Z741),(Z741-VLOOKUP($B741,Stats!$A$2:$AA$19,8,FALSE))/VLOOKUP($B741,Stats!$A$2:$AA$19,22,FALSE),""))</f>
        <v/>
      </c>
      <c r="BI741" s="46" t="str">
        <f>IF(ISNUMBER(VLOOKUP($B741,Stats!$A$2:$AA$19,2,FALSE))=FALSE,"",IF(ISNUMBER(#REF!),(#REF!-VLOOKUP($B741,Stats!$A$2:$AA$19,9,FALSE))/VLOOKUP($B741,Stats!$A$2:$AA$19,23,FALSE),""))</f>
        <v/>
      </c>
      <c r="BJ741" s="46" t="str">
        <f>IF(ISNUMBER(VLOOKUP($B741,Stats!$A$2:$AA$19,2,FALSE))=FALSE,"",IF(ISNUMBER(#REF!),(#REF!-VLOOKUP($B741,Stats!$A$2:$AA$19,10,FALSE))/VLOOKUP($B741,Stats!$A$2:$AA$19,24,FALSE),""))</f>
        <v/>
      </c>
      <c r="BK741" s="44" t="str">
        <f t="shared" si="153"/>
        <v/>
      </c>
      <c r="BL741" s="46" t="str">
        <f>IF(ISNUMBER(VLOOKUP($B741,Stats!$A$2:$AA$19,2,FALSE))=FALSE,"",IF(ISNUMBER(#REF!),(#REF!-VLOOKUP($B741,Stats!$A$2:$AA$19,11,FALSE))/VLOOKUP($B741,Stats!$A$2:$AA$19,25,FALSE),""))</f>
        <v/>
      </c>
      <c r="BM741" s="46" t="str">
        <f>IF(ISNUMBER(VLOOKUP($B741,Stats!$A$2:$AA$19,2,FALSE))=FALSE,"",IF(ISNUMBER(AA741),(AA741-VLOOKUP($B741,Stats!$A$2:$AA$19,12,FALSE))/VLOOKUP($B741,Stats!$A$2:$AA$19,26,FALSE),""))</f>
        <v/>
      </c>
      <c r="BN741" s="46" t="str">
        <f>IF(ISNUMBER(VLOOKUP($B741,Stats!$A$2:$AA$19,2,FALSE))=FALSE,"",IF(ISNUMBER(#REF!),(#REF!-VLOOKUP($B741,Stats!$A$2:$AA$19,13,FALSE))/VLOOKUP($B741,Stats!$A$2:$AA$19,27,FALSE),""))</f>
        <v/>
      </c>
      <c r="BO741" s="46" t="str">
        <f>IF(ISNUMBER(VLOOKUP($B741,Stats!$A$2:$AA$19,2,FALSE))=FALSE,"",IF(ISNUMBER(#REF!),(#REF!-VLOOKUP($B741,Stats!$A$2:$AA$19,14,FALSE))/VLOOKUP($B741,Stats!$A$2:$AB$19,28,FALSE),""))</f>
        <v/>
      </c>
      <c r="BP741" s="46"/>
      <c r="BQ741" s="46" t="str">
        <f>IF(ISNUMBER(VLOOKUP($B741,Stats!$A$2:$AA$19,2,FALSE))=FALSE,"",IF(ISNUMBER(BM741),BM741,(VLOOKUP($B741,Stats!$A$2:$AT$19,46,FALSE)-VLOOKUP($B741,Stats!$A$2:$AA$19,12,FALSE))/VLOOKUP($B741,Stats!$A$2:$AA$19,26,FALSE)))</f>
        <v/>
      </c>
      <c r="BR741" s="51" t="str">
        <f t="shared" si="154"/>
        <v/>
      </c>
      <c r="BS741" s="32" t="str">
        <f t="shared" si="149"/>
        <v/>
      </c>
      <c r="BT741" s="53" t="str">
        <f t="shared" si="150"/>
        <v/>
      </c>
    </row>
    <row r="742" spans="1:72" x14ac:dyDescent="0.15">
      <c r="A742" s="5">
        <v>19515</v>
      </c>
      <c r="B742" s="5" t="s">
        <v>31</v>
      </c>
      <c r="C742" s="3">
        <v>0</v>
      </c>
      <c r="D742" s="11">
        <v>5.9894277891751379E-3</v>
      </c>
      <c r="E742" s="6">
        <v>3.5579675634689356E-3</v>
      </c>
      <c r="F742" s="15">
        <v>5.2857142857142856</v>
      </c>
      <c r="G742" s="15">
        <v>2.9285714285714284</v>
      </c>
      <c r="H742" s="13">
        <v>3.0541783544294492E-3</v>
      </c>
      <c r="I742" s="13">
        <v>-2.8844516737757575E-3</v>
      </c>
      <c r="J742" s="12">
        <v>3.7857142857142856</v>
      </c>
      <c r="K742" s="12">
        <v>1.8571428571428572</v>
      </c>
      <c r="L742" s="13">
        <v>5.4217042501210856E-3</v>
      </c>
      <c r="M742" s="13">
        <v>-4.806512914264165E-3</v>
      </c>
      <c r="N742" s="8">
        <v>1.0977071428571428</v>
      </c>
      <c r="O742" s="8">
        <v>1.0085335456418967</v>
      </c>
      <c r="P742" s="14"/>
      <c r="Q742" s="13">
        <v>-6.7035210703482329E-3</v>
      </c>
      <c r="R742" s="14"/>
      <c r="S742" s="14" t="str">
        <f>IF(ISNUMBER(R742),VLOOKUP(B742,Index!$B$3:$AB$18,27,FALSE),"")</f>
        <v/>
      </c>
      <c r="T742" s="14" t="str">
        <f>IF(ISNUMBER($R742),VLOOKUP($B742,Index!$B$21:$AB$36,27,FALSE),"")</f>
        <v/>
      </c>
      <c r="U742" s="14" t="str">
        <f>IF(ISNUMBER($R742),VLOOKUP($B742,Index!$B$39:$AB$54,27,FALSE),"")</f>
        <v/>
      </c>
      <c r="W742" s="6">
        <v>0.27451958629219592</v>
      </c>
      <c r="X742" s="8">
        <v>0.65552721088435362</v>
      </c>
      <c r="Y742" s="6">
        <v>6.7507688049369213E-2</v>
      </c>
      <c r="Z742" s="8" t="str">
        <f t="shared" si="151"/>
        <v/>
      </c>
      <c r="AA742" s="9" t="s">
        <v>25</v>
      </c>
      <c r="AB742" s="28"/>
      <c r="AC742" s="6">
        <v>7.5361003258038406E-2</v>
      </c>
      <c r="AD742" s="8">
        <v>0.4297159242098198</v>
      </c>
      <c r="AE742" s="6">
        <v>4.5572879457709469E-3</v>
      </c>
      <c r="AF742" s="8" t="str">
        <f t="shared" si="152"/>
        <v/>
      </c>
      <c r="AG742" s="9" t="s">
        <v>25</v>
      </c>
      <c r="AH742" s="28"/>
      <c r="AK742" t="str">
        <f t="shared" si="157"/>
        <v/>
      </c>
      <c r="AL742" t="str">
        <f t="shared" si="157"/>
        <v/>
      </c>
      <c r="AM742" t="str">
        <f t="shared" si="157"/>
        <v/>
      </c>
      <c r="AN742" t="str">
        <f t="shared" si="157"/>
        <v/>
      </c>
      <c r="AO742" t="str">
        <f t="shared" si="157"/>
        <v/>
      </c>
      <c r="AP742" t="str">
        <f t="shared" si="157"/>
        <v/>
      </c>
      <c r="AQ742" t="str">
        <f t="shared" si="157"/>
        <v/>
      </c>
      <c r="AR742" t="str">
        <f t="shared" si="157"/>
        <v/>
      </c>
      <c r="AS742" t="str">
        <f t="shared" si="157"/>
        <v/>
      </c>
      <c r="AT742" t="str">
        <f t="shared" si="157"/>
        <v/>
      </c>
      <c r="AU742" t="str">
        <f t="shared" si="157"/>
        <v/>
      </c>
      <c r="AV742" t="str">
        <f t="shared" si="157"/>
        <v/>
      </c>
      <c r="AW742" t="str">
        <f t="shared" si="157"/>
        <v/>
      </c>
      <c r="AX742" t="str">
        <f t="shared" si="157"/>
        <v/>
      </c>
      <c r="AZ742" s="46" t="str">
        <f>IF(ISNUMBER(VLOOKUP($B742,Stats!$A$2:$AA$19,2,FALSE))=FALSE,"",IF(ISNUMBER(W742),(W742-VLOOKUP($B742,Stats!$A$2:$AA$19,2,FALSE))/VLOOKUP($B742,Stats!$A$2:$AA$19,16,FALSE),""))</f>
        <v/>
      </c>
      <c r="BA742" s="46" t="str">
        <f>IF(ISNUMBER(VLOOKUP($B742,Stats!$A$2:$AA$19,2,FALSE))=FALSE,"",IF(ISNUMBER(X742),(X742-VLOOKUP($B742,Stats!$A$2:$AA$19,3,FALSE))/VLOOKUP($B742,Stats!$A$2:$AA$19,17,FALSE),""))</f>
        <v/>
      </c>
      <c r="BB742" s="46"/>
      <c r="BC742" s="46"/>
      <c r="BD742" s="44" t="str">
        <f t="shared" si="148"/>
        <v/>
      </c>
      <c r="BE742" s="46" t="str">
        <f>IF(ISNUMBER(VLOOKUP($B742,Stats!$A$2:$AA$19,2,FALSE))=FALSE,"",IF(ISNUMBER(Y742),(Y742-VLOOKUP($B742,Stats!$A$2:$AA$19,5,FALSE))/VLOOKUP($B742,Stats!$A$2:$AA$19,19,FALSE),""))</f>
        <v/>
      </c>
      <c r="BF742" s="46"/>
      <c r="BG742" s="46"/>
      <c r="BH742" s="46" t="str">
        <f>IF(ISNUMBER(VLOOKUP($B742,Stats!$A$2:$AA$19,2,FALSE))=FALSE,"",IF(ISNUMBER(Z742),(Z742-VLOOKUP($B742,Stats!$A$2:$AA$19,8,FALSE))/VLOOKUP($B742,Stats!$A$2:$AA$19,22,FALSE),""))</f>
        <v/>
      </c>
      <c r="BI742" s="46" t="str">
        <f>IF(ISNUMBER(VLOOKUP($B742,Stats!$A$2:$AA$19,2,FALSE))=FALSE,"",IF(ISNUMBER(#REF!),(#REF!-VLOOKUP($B742,Stats!$A$2:$AA$19,9,FALSE))/VLOOKUP($B742,Stats!$A$2:$AA$19,23,FALSE),""))</f>
        <v/>
      </c>
      <c r="BJ742" s="46" t="str">
        <f>IF(ISNUMBER(VLOOKUP($B742,Stats!$A$2:$AA$19,2,FALSE))=FALSE,"",IF(ISNUMBER(#REF!),(#REF!-VLOOKUP($B742,Stats!$A$2:$AA$19,10,FALSE))/VLOOKUP($B742,Stats!$A$2:$AA$19,24,FALSE),""))</f>
        <v/>
      </c>
      <c r="BK742" s="44" t="str">
        <f t="shared" si="153"/>
        <v/>
      </c>
      <c r="BL742" s="46" t="str">
        <f>IF(ISNUMBER(VLOOKUP($B742,Stats!$A$2:$AA$19,2,FALSE))=FALSE,"",IF(ISNUMBER(#REF!),(#REF!-VLOOKUP($B742,Stats!$A$2:$AA$19,11,FALSE))/VLOOKUP($B742,Stats!$A$2:$AA$19,25,FALSE),""))</f>
        <v/>
      </c>
      <c r="BM742" s="46" t="str">
        <f>IF(ISNUMBER(VLOOKUP($B742,Stats!$A$2:$AA$19,2,FALSE))=FALSE,"",IF(ISNUMBER(AA742),(AA742-VLOOKUP($B742,Stats!$A$2:$AA$19,12,FALSE))/VLOOKUP($B742,Stats!$A$2:$AA$19,26,FALSE),""))</f>
        <v/>
      </c>
      <c r="BN742" s="46" t="str">
        <f>IF(ISNUMBER(VLOOKUP($B742,Stats!$A$2:$AA$19,2,FALSE))=FALSE,"",IF(ISNUMBER(#REF!),(#REF!-VLOOKUP($B742,Stats!$A$2:$AA$19,13,FALSE))/VLOOKUP($B742,Stats!$A$2:$AA$19,27,FALSE),""))</f>
        <v/>
      </c>
      <c r="BO742" s="46" t="str">
        <f>IF(ISNUMBER(VLOOKUP($B742,Stats!$A$2:$AA$19,2,FALSE))=FALSE,"",IF(ISNUMBER(#REF!),(#REF!-VLOOKUP($B742,Stats!$A$2:$AA$19,14,FALSE))/VLOOKUP($B742,Stats!$A$2:$AB$19,28,FALSE),""))</f>
        <v/>
      </c>
      <c r="BP742" s="46"/>
      <c r="BQ742" s="46" t="str">
        <f>IF(ISNUMBER(VLOOKUP($B742,Stats!$A$2:$AA$19,2,FALSE))=FALSE,"",IF(ISNUMBER(BM742),BM742,(VLOOKUP($B742,Stats!$A$2:$AT$19,46,FALSE)-VLOOKUP($B742,Stats!$A$2:$AA$19,12,FALSE))/VLOOKUP($B742,Stats!$A$2:$AA$19,26,FALSE)))</f>
        <v/>
      </c>
      <c r="BR742" s="51" t="str">
        <f t="shared" si="154"/>
        <v/>
      </c>
      <c r="BS742" s="32" t="str">
        <f t="shared" si="149"/>
        <v/>
      </c>
      <c r="BT742" s="53" t="str">
        <f t="shared" si="150"/>
        <v/>
      </c>
    </row>
    <row r="743" spans="1:72" x14ac:dyDescent="0.15">
      <c r="A743" s="16">
        <v>19515</v>
      </c>
      <c r="B743" s="17">
        <v>201421</v>
      </c>
      <c r="C743" s="3">
        <v>0</v>
      </c>
      <c r="D743" s="23">
        <v>-7.5899550224887147E-3</v>
      </c>
      <c r="E743" s="18">
        <v>1.5596685711690285E-3</v>
      </c>
      <c r="F743" s="24">
        <v>3</v>
      </c>
      <c r="G743" s="24">
        <v>4</v>
      </c>
      <c r="H743" s="20">
        <v>4.3784583611812994E-4</v>
      </c>
      <c r="I743" s="20">
        <v>-2.230072583439463E-3</v>
      </c>
      <c r="J743" s="24">
        <v>2</v>
      </c>
      <c r="K743" s="24">
        <v>3</v>
      </c>
      <c r="L743" s="20">
        <v>9.3703148425805516E-4</v>
      </c>
      <c r="M743" s="20">
        <v>-3.4813699661272457E-3</v>
      </c>
      <c r="N743" s="19">
        <v>1.0682</v>
      </c>
      <c r="O743" s="19">
        <v>1.0009370314842581</v>
      </c>
      <c r="P743" s="25">
        <v>41921</v>
      </c>
      <c r="Q743" s="20">
        <v>-8.5190039318481237E-3</v>
      </c>
      <c r="R743" s="25">
        <v>41928</v>
      </c>
      <c r="S743" s="25">
        <f>IF(ISNUMBER(R743),VLOOKUP(B743,Index!$B$3:$AB$18,27,FALSE),"")</f>
        <v>41929</v>
      </c>
      <c r="T743" s="25">
        <f>IF(ISNUMBER($R743),VLOOKUP($B743,Index!$B$21:$AB$36,27,FALSE),"")</f>
        <v>41929</v>
      </c>
      <c r="U743" s="25">
        <f>IF(ISNUMBER($R743),VLOOKUP($B743,Index!$B$39:$AB$54,27,FALSE),"")</f>
        <v>41929</v>
      </c>
      <c r="W743" s="18">
        <v>-0.27323838080959373</v>
      </c>
      <c r="X743" s="19">
        <v>0.42857142857142855</v>
      </c>
      <c r="Y743" s="18">
        <v>2.9592630479247328E-2</v>
      </c>
      <c r="Z743" s="19">
        <f t="shared" si="151"/>
        <v>1</v>
      </c>
      <c r="AA743" s="21" t="s">
        <v>25</v>
      </c>
      <c r="AB743" s="28"/>
      <c r="AC743" s="18">
        <v>7.4659212747448564E-2</v>
      </c>
      <c r="AD743" s="19">
        <v>0.18367346938775508</v>
      </c>
      <c r="AE743" s="18">
        <v>8.757237786812779E-4</v>
      </c>
      <c r="AF743" s="19">
        <f t="shared" si="152"/>
        <v>1</v>
      </c>
      <c r="AG743" s="21" t="s">
        <v>25</v>
      </c>
      <c r="AH743" s="28"/>
      <c r="AK743" t="str">
        <f t="shared" ref="AK743:AX752" si="158">IF($B743=AK$2,$AA743,"")</f>
        <v/>
      </c>
      <c r="AL743" t="str">
        <f t="shared" si="158"/>
        <v/>
      </c>
      <c r="AM743" t="str">
        <f t="shared" si="158"/>
        <v/>
      </c>
      <c r="AN743" t="str">
        <f t="shared" si="158"/>
        <v/>
      </c>
      <c r="AO743" t="str">
        <f t="shared" si="158"/>
        <v/>
      </c>
      <c r="AP743" t="str">
        <f t="shared" si="158"/>
        <v/>
      </c>
      <c r="AQ743" t="str">
        <f t="shared" si="158"/>
        <v/>
      </c>
      <c r="AR743" t="str">
        <f t="shared" si="158"/>
        <v/>
      </c>
      <c r="AS743" t="str">
        <f t="shared" si="158"/>
        <v/>
      </c>
      <c r="AT743" t="str">
        <f t="shared" si="158"/>
        <v/>
      </c>
      <c r="AU743" t="str">
        <f t="shared" si="158"/>
        <v/>
      </c>
      <c r="AV743" t="str">
        <f t="shared" si="158"/>
        <v/>
      </c>
      <c r="AW743" t="str">
        <f t="shared" si="158"/>
        <v/>
      </c>
      <c r="AX743" t="str">
        <f t="shared" si="158"/>
        <v/>
      </c>
      <c r="AZ743" s="46">
        <f>IF(ISNUMBER(VLOOKUP($B743,Stats!$A$2:$AA$19,2,FALSE))=FALSE,"",IF(ISNUMBER(W743),(W743-VLOOKUP($B743,Stats!$A$2:$AA$19,2,FALSE))/VLOOKUP($B743,Stats!$A$2:$AA$19,16,FALSE),""))</f>
        <v>8.9960962458066132E-2</v>
      </c>
      <c r="BA743" s="46">
        <f>IF(ISNUMBER(VLOOKUP($B743,Stats!$A$2:$AA$19,2,FALSE))=FALSE,"",IF(ISNUMBER(X743),(X743-VLOOKUP($B743,Stats!$A$2:$AA$19,3,FALSE))/VLOOKUP($B743,Stats!$A$2:$AA$19,17,FALSE),""))</f>
        <v>-0.11858820767400501</v>
      </c>
      <c r="BB743" s="46"/>
      <c r="BC743" s="46"/>
      <c r="BD743" s="44">
        <f t="shared" si="148"/>
        <v>-1.4313622607969437E-2</v>
      </c>
      <c r="BE743" s="46">
        <f>IF(ISNUMBER(VLOOKUP($B743,Stats!$A$2:$AA$19,2,FALSE))=FALSE,"",IF(ISNUMBER(Y743),(Y743-VLOOKUP($B743,Stats!$A$2:$AA$19,5,FALSE))/VLOOKUP($B743,Stats!$A$2:$AA$19,19,FALSE),""))</f>
        <v>-0.84774579045322174</v>
      </c>
      <c r="BF743" s="46"/>
      <c r="BG743" s="46"/>
      <c r="BH743" s="46">
        <f>IF(ISNUMBER(VLOOKUP($B743,Stats!$A$2:$AA$19,2,FALSE))=FALSE,"",IF(ISNUMBER(Z743),(Z743-VLOOKUP($B743,Stats!$A$2:$AA$19,8,FALSE))/VLOOKUP($B743,Stats!$A$2:$AA$19,22,FALSE),""))</f>
        <v>-0.11578842912173706</v>
      </c>
      <c r="BI743" s="46" t="str">
        <f>IF(ISNUMBER(VLOOKUP($B743,Stats!$A$2:$AA$19,2,FALSE))=FALSE,"",IF(ISNUMBER(#REF!),(#REF!-VLOOKUP($B743,Stats!$A$2:$AA$19,9,FALSE))/VLOOKUP($B743,Stats!$A$2:$AA$19,23,FALSE),""))</f>
        <v/>
      </c>
      <c r="BJ743" s="46" t="str">
        <f>IF(ISNUMBER(VLOOKUP($B743,Stats!$A$2:$AA$19,2,FALSE))=FALSE,"",IF(ISNUMBER(#REF!),(#REF!-VLOOKUP($B743,Stats!$A$2:$AA$19,10,FALSE))/VLOOKUP($B743,Stats!$A$2:$AA$19,24,FALSE),""))</f>
        <v/>
      </c>
      <c r="BK743" s="44">
        <f t="shared" si="153"/>
        <v>0.55868552458073406</v>
      </c>
      <c r="BL743" s="46" t="str">
        <f>IF(ISNUMBER(VLOOKUP($B743,Stats!$A$2:$AA$19,2,FALSE))=FALSE,"",IF(ISNUMBER(#REF!),(#REF!-VLOOKUP($B743,Stats!$A$2:$AA$19,11,FALSE))/VLOOKUP($B743,Stats!$A$2:$AA$19,25,FALSE),""))</f>
        <v/>
      </c>
      <c r="BM743" s="46" t="str">
        <f>IF(ISNUMBER(VLOOKUP($B743,Stats!$A$2:$AA$19,2,FALSE))=FALSE,"",IF(ISNUMBER(AA743),(AA743-VLOOKUP($B743,Stats!$A$2:$AA$19,12,FALSE))/VLOOKUP($B743,Stats!$A$2:$AA$19,26,FALSE),""))</f>
        <v/>
      </c>
      <c r="BN743" s="46" t="str">
        <f>IF(ISNUMBER(VLOOKUP($B743,Stats!$A$2:$AA$19,2,FALSE))=FALSE,"",IF(ISNUMBER(#REF!),(#REF!-VLOOKUP($B743,Stats!$A$2:$AA$19,13,FALSE))/VLOOKUP($B743,Stats!$A$2:$AA$19,27,FALSE),""))</f>
        <v/>
      </c>
      <c r="BO743" s="46" t="str">
        <f>IF(ISNUMBER(VLOOKUP($B743,Stats!$A$2:$AA$19,2,FALSE))=FALSE,"",IF(ISNUMBER(#REF!),(#REF!-VLOOKUP($B743,Stats!$A$2:$AA$19,14,FALSE))/VLOOKUP($B743,Stats!$A$2:$AB$19,28,FALSE),""))</f>
        <v/>
      </c>
      <c r="BP743" s="46"/>
      <c r="BQ743" s="46">
        <f>IF(ISNUMBER(VLOOKUP($B743,Stats!$A$2:$AA$19,2,FALSE))=FALSE,"",IF(ISNUMBER(BM743),BM743,(VLOOKUP($B743,Stats!$A$2:$AT$19,46,FALSE)-VLOOKUP($B743,Stats!$A$2:$AA$19,12,FALSE))/VLOOKUP($B743,Stats!$A$2:$AA$19,26,FALSE)))</f>
        <v>-0.81319138310867711</v>
      </c>
      <c r="BR743" s="51">
        <f t="shared" si="154"/>
        <v>-0.81319138310867711</v>
      </c>
      <c r="BS743" s="32" t="str">
        <f t="shared" si="149"/>
        <v>19515_201421</v>
      </c>
      <c r="BT743" s="53">
        <f t="shared" si="150"/>
        <v>0.1697103136051111</v>
      </c>
    </row>
    <row r="744" spans="1:72" x14ac:dyDescent="0.15">
      <c r="A744" s="16">
        <v>19515</v>
      </c>
      <c r="B744" s="17">
        <v>201422</v>
      </c>
      <c r="C744" s="3">
        <v>0</v>
      </c>
      <c r="D744" s="23">
        <v>1.5296006042866628E-2</v>
      </c>
      <c r="E744" s="18">
        <v>2.6909230622698811E-3</v>
      </c>
      <c r="F744" s="24">
        <v>6</v>
      </c>
      <c r="G744" s="24">
        <v>4</v>
      </c>
      <c r="H744" s="20">
        <v>3.2420297679596199E-3</v>
      </c>
      <c r="I744" s="20">
        <v>-1.0569791532589745E-3</v>
      </c>
      <c r="J744" s="24">
        <v>5</v>
      </c>
      <c r="K744" s="24">
        <v>3</v>
      </c>
      <c r="L744" s="20">
        <v>4.5961917268548813E-3</v>
      </c>
      <c r="M744" s="20">
        <v>-2.3536057239690322E-3</v>
      </c>
      <c r="N744" s="19">
        <v>1.0759000000000001</v>
      </c>
      <c r="O744" s="19">
        <v>1.0115644979315532</v>
      </c>
      <c r="P744" s="25">
        <v>41942</v>
      </c>
      <c r="Q744" s="20">
        <v>-3.6667920270778698E-3</v>
      </c>
      <c r="R744" s="25">
        <v>41935</v>
      </c>
      <c r="S744" s="25">
        <f>IF(ISNUMBER(R744),VLOOKUP(B744,Index!$B$3:$AB$18,27,FALSE),"")</f>
        <v>41939</v>
      </c>
      <c r="T744" s="25">
        <f>IF(ISNUMBER($R744),VLOOKUP($B744,Index!$B$21:$AB$36,27,FALSE),"")</f>
        <v>41935</v>
      </c>
      <c r="U744" s="25">
        <f>IF(ISNUMBER($R744),VLOOKUP($B744,Index!$B$39:$AB$54,27,FALSE),"")</f>
        <v>41936</v>
      </c>
      <c r="W744" s="18">
        <v>0.45888018128599883</v>
      </c>
      <c r="X744" s="19">
        <v>0.6</v>
      </c>
      <c r="Y744" s="18">
        <v>5.1056675310287576E-2</v>
      </c>
      <c r="Z744" s="19">
        <f t="shared" si="151"/>
        <v>4</v>
      </c>
      <c r="AA744" s="21">
        <v>4.1714953915879107</v>
      </c>
      <c r="AB744" s="28"/>
      <c r="AC744" s="18">
        <v>0.21057102077707116</v>
      </c>
      <c r="AD744" s="19">
        <v>0.36</v>
      </c>
      <c r="AE744" s="18">
        <v>2.606784093740129E-3</v>
      </c>
      <c r="AF744" s="19">
        <f t="shared" si="152"/>
        <v>16</v>
      </c>
      <c r="AG744" s="21">
        <v>17.401373802039178</v>
      </c>
      <c r="AH744" s="28"/>
      <c r="AK744" t="str">
        <f t="shared" si="158"/>
        <v/>
      </c>
      <c r="AL744">
        <f t="shared" si="158"/>
        <v>4.1714953915879107</v>
      </c>
      <c r="AM744" t="str">
        <f t="shared" si="158"/>
        <v/>
      </c>
      <c r="AN744" t="str">
        <f t="shared" si="158"/>
        <v/>
      </c>
      <c r="AO744" t="str">
        <f t="shared" si="158"/>
        <v/>
      </c>
      <c r="AP744" t="str">
        <f t="shared" si="158"/>
        <v/>
      </c>
      <c r="AQ744" t="str">
        <f t="shared" si="158"/>
        <v/>
      </c>
      <c r="AR744" t="str">
        <f t="shared" si="158"/>
        <v/>
      </c>
      <c r="AS744" t="str">
        <f t="shared" si="158"/>
        <v/>
      </c>
      <c r="AT744" t="str">
        <f t="shared" si="158"/>
        <v/>
      </c>
      <c r="AU744" t="str">
        <f t="shared" si="158"/>
        <v/>
      </c>
      <c r="AV744" t="str">
        <f t="shared" si="158"/>
        <v/>
      </c>
      <c r="AW744" t="str">
        <f t="shared" si="158"/>
        <v/>
      </c>
      <c r="AX744" t="str">
        <f t="shared" si="158"/>
        <v/>
      </c>
      <c r="AZ744" s="46">
        <f>IF(ISNUMBER(VLOOKUP($B744,Stats!$A$2:$AA$19,2,FALSE))=FALSE,"",IF(ISNUMBER(W744),(W744-VLOOKUP($B744,Stats!$A$2:$AA$19,2,FALSE))/VLOOKUP($B744,Stats!$A$2:$AA$19,16,FALSE),""))</f>
        <v>-0.15137572381335956</v>
      </c>
      <c r="BA744" s="46">
        <f>IF(ISNUMBER(VLOOKUP($B744,Stats!$A$2:$AA$19,2,FALSE))=FALSE,"",IF(ISNUMBER(X744),(X744-VLOOKUP($B744,Stats!$A$2:$AA$19,3,FALSE))/VLOOKUP($B744,Stats!$A$2:$AA$19,17,FALSE),""))</f>
        <v>-0.20603698172286539</v>
      </c>
      <c r="BB744" s="46"/>
      <c r="BC744" s="46"/>
      <c r="BD744" s="44">
        <f t="shared" si="148"/>
        <v>-0.17870635276811248</v>
      </c>
      <c r="BE744" s="46">
        <f>IF(ISNUMBER(VLOOKUP($B744,Stats!$A$2:$AA$19,2,FALSE))=FALSE,"",IF(ISNUMBER(Y744),(Y744-VLOOKUP($B744,Stats!$A$2:$AA$19,5,FALSE))/VLOOKUP($B744,Stats!$A$2:$AA$19,19,FALSE),""))</f>
        <v>-0.83052395013986757</v>
      </c>
      <c r="BF744" s="46"/>
      <c r="BG744" s="46"/>
      <c r="BH744" s="46">
        <f>IF(ISNUMBER(VLOOKUP($B744,Stats!$A$2:$AA$19,2,FALSE))=FALSE,"",IF(ISNUMBER(Z744),(Z744-VLOOKUP($B744,Stats!$A$2:$AA$19,8,FALSE))/VLOOKUP($B744,Stats!$A$2:$AA$19,22,FALSE),""))</f>
        <v>0.66359770503354598</v>
      </c>
      <c r="BI744" s="46" t="str">
        <f>IF(ISNUMBER(VLOOKUP($B744,Stats!$A$2:$AA$19,2,FALSE))=FALSE,"",IF(ISNUMBER(#REF!),(#REF!-VLOOKUP($B744,Stats!$A$2:$AA$19,9,FALSE))/VLOOKUP($B744,Stats!$A$2:$AA$19,23,FALSE),""))</f>
        <v/>
      </c>
      <c r="BJ744" s="46" t="str">
        <f>IF(ISNUMBER(VLOOKUP($B744,Stats!$A$2:$AA$19,2,FALSE))=FALSE,"",IF(ISNUMBER(#REF!),(#REF!-VLOOKUP($B744,Stats!$A$2:$AA$19,10,FALSE))/VLOOKUP($B744,Stats!$A$2:$AA$19,24,FALSE),""))</f>
        <v/>
      </c>
      <c r="BK744" s="44">
        <f t="shared" si="153"/>
        <v>0.78044607660797105</v>
      </c>
      <c r="BL744" s="46" t="str">
        <f>IF(ISNUMBER(VLOOKUP($B744,Stats!$A$2:$AA$19,2,FALSE))=FALSE,"",IF(ISNUMBER(#REF!),(#REF!-VLOOKUP($B744,Stats!$A$2:$AA$19,11,FALSE))/VLOOKUP($B744,Stats!$A$2:$AA$19,25,FALSE),""))</f>
        <v/>
      </c>
      <c r="BM744" s="46">
        <f>IF(ISNUMBER(VLOOKUP($B744,Stats!$A$2:$AA$19,2,FALSE))=FALSE,"",IF(ISNUMBER(AA744),(AA744-VLOOKUP($B744,Stats!$A$2:$AA$19,12,FALSE))/VLOOKUP($B744,Stats!$A$2:$AA$19,26,FALSE),""))</f>
        <v>-0.11237533410615178</v>
      </c>
      <c r="BN744" s="46" t="str">
        <f>IF(ISNUMBER(VLOOKUP($B744,Stats!$A$2:$AA$19,2,FALSE))=FALSE,"",IF(ISNUMBER(#REF!),(#REF!-VLOOKUP($B744,Stats!$A$2:$AA$19,13,FALSE))/VLOOKUP($B744,Stats!$A$2:$AA$19,27,FALSE),""))</f>
        <v/>
      </c>
      <c r="BO744" s="46" t="str">
        <f>IF(ISNUMBER(VLOOKUP($B744,Stats!$A$2:$AA$19,2,FALSE))=FALSE,"",IF(ISNUMBER(#REF!),(#REF!-VLOOKUP($B744,Stats!$A$2:$AA$19,14,FALSE))/VLOOKUP($B744,Stats!$A$2:$AB$19,28,FALSE),""))</f>
        <v/>
      </c>
      <c r="BP744" s="46"/>
      <c r="BQ744" s="46">
        <f>IF(ISNUMBER(VLOOKUP($B744,Stats!$A$2:$AA$19,2,FALSE))=FALSE,"",IF(ISNUMBER(BM744),BM744,(VLOOKUP($B744,Stats!$A$2:$AT$19,46,FALSE)-VLOOKUP($B744,Stats!$A$2:$AA$19,12,FALSE))/VLOOKUP($B744,Stats!$A$2:$AA$19,26,FALSE)))</f>
        <v>-0.11237533410615178</v>
      </c>
      <c r="BR744" s="51">
        <f t="shared" si="154"/>
        <v>-0.11237533410615178</v>
      </c>
      <c r="BS744" s="32" t="str">
        <f t="shared" si="149"/>
        <v>19515_201422</v>
      </c>
      <c r="BT744" s="53">
        <f t="shared" si="150"/>
        <v>0.41005130858992977</v>
      </c>
    </row>
    <row r="745" spans="1:72" x14ac:dyDescent="0.15">
      <c r="A745" s="16">
        <v>19515</v>
      </c>
      <c r="B745" s="17">
        <v>201423</v>
      </c>
      <c r="C745" s="3">
        <v>0</v>
      </c>
      <c r="D745" s="23">
        <v>-7.9047707616478613E-3</v>
      </c>
      <c r="E745" s="18">
        <v>4.7956664900163882E-3</v>
      </c>
      <c r="F745" s="24">
        <v>4</v>
      </c>
      <c r="G745" s="24">
        <v>6</v>
      </c>
      <c r="H745" s="20">
        <v>3.8718405166416892E-3</v>
      </c>
      <c r="I745" s="20">
        <v>-3.8861100786767113E-3</v>
      </c>
      <c r="J745" s="24">
        <v>1</v>
      </c>
      <c r="K745" s="24">
        <v>2</v>
      </c>
      <c r="L745" s="20">
        <v>5.7121453319599613E-3</v>
      </c>
      <c r="M745" s="20">
        <v>-1.0379019553331315E-2</v>
      </c>
      <c r="N745" s="19">
        <v>1.0790999999999999</v>
      </c>
      <c r="O745" s="19">
        <v>1.0011132758140828</v>
      </c>
      <c r="P745" s="25">
        <v>41953</v>
      </c>
      <c r="Q745" s="20">
        <v>-1.1398387545176525E-2</v>
      </c>
      <c r="R745" s="25">
        <v>41957</v>
      </c>
      <c r="S745" s="25">
        <f>IF(ISNUMBER(R745),VLOOKUP(B745,Index!$B$3:$AB$18,27,FALSE),"")</f>
        <v>41956</v>
      </c>
      <c r="T745" s="25">
        <f>IF(ISNUMBER($R745),VLOOKUP($B745,Index!$B$21:$AB$36,27,FALSE),"")</f>
        <v>41954</v>
      </c>
      <c r="U745" s="25">
        <f>IF(ISNUMBER($R745),VLOOKUP($B745,Index!$B$39:$AB$54,27,FALSE),"")</f>
        <v>41957</v>
      </c>
      <c r="W745" s="18">
        <v>-0.23714312284943584</v>
      </c>
      <c r="X745" s="19">
        <v>0.4</v>
      </c>
      <c r="Y745" s="18">
        <v>9.0991374041981571E-2</v>
      </c>
      <c r="Z745" s="19">
        <f t="shared" si="151"/>
        <v>1</v>
      </c>
      <c r="AA745" s="21" t="s">
        <v>25</v>
      </c>
      <c r="AB745" s="28"/>
      <c r="AC745" s="18">
        <v>5.6236860714782622E-2</v>
      </c>
      <c r="AD745" s="19">
        <v>0.16000000000000003</v>
      </c>
      <c r="AE745" s="18">
        <v>8.2794301500477979E-3</v>
      </c>
      <c r="AF745" s="19">
        <f t="shared" si="152"/>
        <v>1</v>
      </c>
      <c r="AG745" s="21" t="s">
        <v>25</v>
      </c>
      <c r="AH745" s="28"/>
      <c r="AK745" t="str">
        <f t="shared" si="158"/>
        <v/>
      </c>
      <c r="AL745" t="str">
        <f t="shared" si="158"/>
        <v/>
      </c>
      <c r="AM745" t="str">
        <f t="shared" si="158"/>
        <v/>
      </c>
      <c r="AN745" t="str">
        <f t="shared" si="158"/>
        <v/>
      </c>
      <c r="AO745" t="str">
        <f t="shared" si="158"/>
        <v/>
      </c>
      <c r="AP745" t="str">
        <f t="shared" si="158"/>
        <v/>
      </c>
      <c r="AQ745" t="str">
        <f t="shared" si="158"/>
        <v/>
      </c>
      <c r="AR745" t="str">
        <f t="shared" si="158"/>
        <v/>
      </c>
      <c r="AS745" t="str">
        <f t="shared" si="158"/>
        <v/>
      </c>
      <c r="AT745" t="str">
        <f t="shared" si="158"/>
        <v/>
      </c>
      <c r="AU745" t="str">
        <f t="shared" si="158"/>
        <v/>
      </c>
      <c r="AV745" t="str">
        <f t="shared" si="158"/>
        <v/>
      </c>
      <c r="AW745" t="str">
        <f t="shared" si="158"/>
        <v/>
      </c>
      <c r="AX745" t="str">
        <f t="shared" si="158"/>
        <v/>
      </c>
      <c r="AZ745" s="46">
        <f>IF(ISNUMBER(VLOOKUP($B745,Stats!$A$2:$AA$19,2,FALSE))=FALSE,"",IF(ISNUMBER(W745),(W745-VLOOKUP($B745,Stats!$A$2:$AA$19,2,FALSE))/VLOOKUP($B745,Stats!$A$2:$AA$19,16,FALSE),""))</f>
        <v>-0.27160734504897172</v>
      </c>
      <c r="BA745" s="46">
        <f>IF(ISNUMBER(VLOOKUP($B745,Stats!$A$2:$AA$19,2,FALSE))=FALSE,"",IF(ISNUMBER(X745),(X745-VLOOKUP($B745,Stats!$A$2:$AA$19,3,FALSE))/VLOOKUP($B745,Stats!$A$2:$AA$19,17,FALSE),""))</f>
        <v>-0.66983579230430179</v>
      </c>
      <c r="BB745" s="46"/>
      <c r="BC745" s="46"/>
      <c r="BD745" s="44">
        <f t="shared" si="148"/>
        <v>-0.47072156867663673</v>
      </c>
      <c r="BE745" s="46">
        <f>IF(ISNUMBER(VLOOKUP($B745,Stats!$A$2:$AA$19,2,FALSE))=FALSE,"",IF(ISNUMBER(Y745),(Y745-VLOOKUP($B745,Stats!$A$2:$AA$19,5,FALSE))/VLOOKUP($B745,Stats!$A$2:$AA$19,19,FALSE),""))</f>
        <v>-0.50548952339956454</v>
      </c>
      <c r="BF745" s="46"/>
      <c r="BG745" s="46"/>
      <c r="BH745" s="46">
        <f>IF(ISNUMBER(VLOOKUP($B745,Stats!$A$2:$AA$19,2,FALSE))=FALSE,"",IF(ISNUMBER(Z745),(Z745-VLOOKUP($B745,Stats!$A$2:$AA$19,8,FALSE))/VLOOKUP($B745,Stats!$A$2:$AA$19,22,FALSE),""))</f>
        <v>-0.39509019437688425</v>
      </c>
      <c r="BI745" s="46" t="str">
        <f>IF(ISNUMBER(VLOOKUP($B745,Stats!$A$2:$AA$19,2,FALSE))=FALSE,"",IF(ISNUMBER(#REF!),(#REF!-VLOOKUP($B745,Stats!$A$2:$AA$19,9,FALSE))/VLOOKUP($B745,Stats!$A$2:$AA$19,23,FALSE),""))</f>
        <v/>
      </c>
      <c r="BJ745" s="46" t="str">
        <f>IF(ISNUMBER(VLOOKUP($B745,Stats!$A$2:$AA$19,2,FALSE))=FALSE,"",IF(ISNUMBER(#REF!),(#REF!-VLOOKUP($B745,Stats!$A$2:$AA$19,10,FALSE))/VLOOKUP($B745,Stats!$A$2:$AA$19,24,FALSE),""))</f>
        <v/>
      </c>
      <c r="BK745" s="44">
        <f t="shared" si="153"/>
        <v>0.23531560806662988</v>
      </c>
      <c r="BL745" s="46" t="str">
        <f>IF(ISNUMBER(VLOOKUP($B745,Stats!$A$2:$AA$19,2,FALSE))=FALSE,"",IF(ISNUMBER(#REF!),(#REF!-VLOOKUP($B745,Stats!$A$2:$AA$19,11,FALSE))/VLOOKUP($B745,Stats!$A$2:$AA$19,25,FALSE),""))</f>
        <v/>
      </c>
      <c r="BM745" s="46" t="str">
        <f>IF(ISNUMBER(VLOOKUP($B745,Stats!$A$2:$AA$19,2,FALSE))=FALSE,"",IF(ISNUMBER(AA745),(AA745-VLOOKUP($B745,Stats!$A$2:$AA$19,12,FALSE))/VLOOKUP($B745,Stats!$A$2:$AA$19,26,FALSE),""))</f>
        <v/>
      </c>
      <c r="BN745" s="46" t="str">
        <f>IF(ISNUMBER(VLOOKUP($B745,Stats!$A$2:$AA$19,2,FALSE))=FALSE,"",IF(ISNUMBER(#REF!),(#REF!-VLOOKUP($B745,Stats!$A$2:$AA$19,13,FALSE))/VLOOKUP($B745,Stats!$A$2:$AA$19,27,FALSE),""))</f>
        <v/>
      </c>
      <c r="BO745" s="46" t="str">
        <f>IF(ISNUMBER(VLOOKUP($B745,Stats!$A$2:$AA$19,2,FALSE))=FALSE,"",IF(ISNUMBER(#REF!),(#REF!-VLOOKUP($B745,Stats!$A$2:$AA$19,14,FALSE))/VLOOKUP($B745,Stats!$A$2:$AB$19,28,FALSE),""))</f>
        <v/>
      </c>
      <c r="BP745" s="46"/>
      <c r="BQ745" s="46">
        <f>IF(ISNUMBER(VLOOKUP($B745,Stats!$A$2:$AA$19,2,FALSE))=FALSE,"",IF(ISNUMBER(BM745),BM745,(VLOOKUP($B745,Stats!$A$2:$AT$19,46,FALSE)-VLOOKUP($B745,Stats!$A$2:$AA$19,12,FALSE))/VLOOKUP($B745,Stats!$A$2:$AA$19,26,FALSE)))</f>
        <v>-0.71825946798524909</v>
      </c>
      <c r="BR745" s="51">
        <f t="shared" si="154"/>
        <v>-0.71825946798524909</v>
      </c>
      <c r="BS745" s="32" t="str">
        <f t="shared" si="149"/>
        <v>19515_201423</v>
      </c>
      <c r="BT745" s="53">
        <f t="shared" si="150"/>
        <v>-9.6606842492399245E-2</v>
      </c>
    </row>
    <row r="746" spans="1:72" x14ac:dyDescent="0.15">
      <c r="A746" s="16">
        <v>19515</v>
      </c>
      <c r="B746" s="17">
        <v>201424</v>
      </c>
      <c r="C746" s="3">
        <v>0</v>
      </c>
      <c r="D746" s="23">
        <v>1.3685789276340454E-2</v>
      </c>
      <c r="E746" s="18">
        <v>1.6924050837327906E-3</v>
      </c>
      <c r="F746" s="24">
        <v>9</v>
      </c>
      <c r="G746" s="24">
        <v>1</v>
      </c>
      <c r="H746" s="20">
        <v>1.751492640556999E-3</v>
      </c>
      <c r="I746" s="20">
        <v>-2.148328040351144E-3</v>
      </c>
      <c r="J746" s="24">
        <v>6</v>
      </c>
      <c r="K746" s="24">
        <v>1</v>
      </c>
      <c r="L746" s="20">
        <v>4.010819886204553E-3</v>
      </c>
      <c r="M746" s="20">
        <v>-2.148328040351144E-3</v>
      </c>
      <c r="N746" s="19">
        <v>1.0813999999999999</v>
      </c>
      <c r="O746" s="19">
        <v>1.013210906024548</v>
      </c>
      <c r="P746" s="25">
        <v>41971</v>
      </c>
      <c r="Q746" s="20">
        <v>-2.148328040351144E-3</v>
      </c>
      <c r="R746" s="25">
        <v>41963</v>
      </c>
      <c r="S746" s="25">
        <f>IF(ISNUMBER(R746),VLOOKUP(B746,Index!$B$3:$AB$18,27,FALSE),"")</f>
        <v>41963</v>
      </c>
      <c r="T746" s="25">
        <f>IF(ISNUMBER($R746),VLOOKUP($B746,Index!$B$21:$AB$36,27,FALSE),"")</f>
        <v>41963</v>
      </c>
      <c r="U746" s="25">
        <f>IF(ISNUMBER($R746),VLOOKUP($B746,Index!$B$39:$AB$54,27,FALSE),"")</f>
        <v>41963</v>
      </c>
      <c r="W746" s="18">
        <v>0.41057367829021363</v>
      </c>
      <c r="X746" s="19">
        <v>0.9</v>
      </c>
      <c r="Y746" s="18">
        <v>3.2111128729461598E-2</v>
      </c>
      <c r="Z746" s="19">
        <f t="shared" si="151"/>
        <v>0</v>
      </c>
      <c r="AA746" s="21">
        <v>6.3704373909784806</v>
      </c>
      <c r="AB746" s="28"/>
      <c r="AC746" s="18">
        <v>0.16857074530475583</v>
      </c>
      <c r="AD746" s="19">
        <v>0.81</v>
      </c>
      <c r="AE746" s="18">
        <v>1.031124588280054E-3</v>
      </c>
      <c r="AF746" s="19">
        <f t="shared" si="152"/>
        <v>0</v>
      </c>
      <c r="AG746" s="21">
        <v>40.582472552376714</v>
      </c>
      <c r="AH746" s="28"/>
      <c r="AK746" t="str">
        <f t="shared" si="158"/>
        <v/>
      </c>
      <c r="AL746" t="str">
        <f t="shared" si="158"/>
        <v/>
      </c>
      <c r="AM746" t="str">
        <f t="shared" si="158"/>
        <v/>
      </c>
      <c r="AN746">
        <f t="shared" si="158"/>
        <v>6.3704373909784806</v>
      </c>
      <c r="AO746" t="str">
        <f t="shared" si="158"/>
        <v/>
      </c>
      <c r="AP746" t="str">
        <f t="shared" si="158"/>
        <v/>
      </c>
      <c r="AQ746" t="str">
        <f t="shared" si="158"/>
        <v/>
      </c>
      <c r="AR746" t="str">
        <f t="shared" si="158"/>
        <v/>
      </c>
      <c r="AS746" t="str">
        <f t="shared" si="158"/>
        <v/>
      </c>
      <c r="AT746" t="str">
        <f t="shared" si="158"/>
        <v/>
      </c>
      <c r="AU746" t="str">
        <f t="shared" si="158"/>
        <v/>
      </c>
      <c r="AV746" t="str">
        <f t="shared" si="158"/>
        <v/>
      </c>
      <c r="AW746" t="str">
        <f t="shared" si="158"/>
        <v/>
      </c>
      <c r="AX746" t="str">
        <f t="shared" si="158"/>
        <v/>
      </c>
      <c r="AZ746" s="46">
        <f>IF(ISNUMBER(VLOOKUP($B746,Stats!$A$2:$AA$19,2,FALSE))=FALSE,"",IF(ISNUMBER(W746),(W746-VLOOKUP($B746,Stats!$A$2:$AA$19,2,FALSE))/VLOOKUP($B746,Stats!$A$2:$AA$19,16,FALSE),""))</f>
        <v>-0.79768985636011047</v>
      </c>
      <c r="BA746" s="46">
        <f>IF(ISNUMBER(VLOOKUP($B746,Stats!$A$2:$AA$19,2,FALSE))=FALSE,"",IF(ISNUMBER(X746),(X746-VLOOKUP($B746,Stats!$A$2:$AA$19,3,FALSE))/VLOOKUP($B746,Stats!$A$2:$AA$19,17,FALSE),""))</f>
        <v>1.2377608208189006</v>
      </c>
      <c r="BB746" s="46"/>
      <c r="BC746" s="46"/>
      <c r="BD746" s="44">
        <f t="shared" si="148"/>
        <v>0.22003548222939506</v>
      </c>
      <c r="BE746" s="46">
        <f>IF(ISNUMBER(VLOOKUP($B746,Stats!$A$2:$AA$19,2,FALSE))=FALSE,"",IF(ISNUMBER(Y746),(Y746-VLOOKUP($B746,Stats!$A$2:$AA$19,5,FALSE))/VLOOKUP($B746,Stats!$A$2:$AA$19,19,FALSE),""))</f>
        <v>-0.99247540903119857</v>
      </c>
      <c r="BF746" s="46"/>
      <c r="BG746" s="46"/>
      <c r="BH746" s="46">
        <f>IF(ISNUMBER(VLOOKUP($B746,Stats!$A$2:$AA$19,2,FALSE))=FALSE,"",IF(ISNUMBER(Z746),(Z746-VLOOKUP($B746,Stats!$A$2:$AA$19,8,FALSE))/VLOOKUP($B746,Stats!$A$2:$AA$19,22,FALSE),""))</f>
        <v>-0.83432005029645806</v>
      </c>
      <c r="BI746" s="46" t="str">
        <f>IF(ISNUMBER(VLOOKUP($B746,Stats!$A$2:$AA$19,2,FALSE))=FALSE,"",IF(ISNUMBER(#REF!),(#REF!-VLOOKUP($B746,Stats!$A$2:$AA$19,9,FALSE))/VLOOKUP($B746,Stats!$A$2:$AA$19,23,FALSE),""))</f>
        <v/>
      </c>
      <c r="BJ746" s="46" t="str">
        <f>IF(ISNUMBER(VLOOKUP($B746,Stats!$A$2:$AA$19,2,FALSE))=FALSE,"",IF(ISNUMBER(#REF!),(#REF!-VLOOKUP($B746,Stats!$A$2:$AA$19,10,FALSE))/VLOOKUP($B746,Stats!$A$2:$AA$19,24,FALSE),""))</f>
        <v/>
      </c>
      <c r="BK746" s="44">
        <f t="shared" si="153"/>
        <v>0.4444367712329016</v>
      </c>
      <c r="BL746" s="46" t="str">
        <f>IF(ISNUMBER(VLOOKUP($B746,Stats!$A$2:$AA$19,2,FALSE))=FALSE,"",IF(ISNUMBER(#REF!),(#REF!-VLOOKUP($B746,Stats!$A$2:$AA$19,11,FALSE))/VLOOKUP($B746,Stats!$A$2:$AA$19,25,FALSE),""))</f>
        <v/>
      </c>
      <c r="BM746" s="46">
        <f>IF(ISNUMBER(VLOOKUP($B746,Stats!$A$2:$AA$19,2,FALSE))=FALSE,"",IF(ISNUMBER(AA746),(AA746-VLOOKUP($B746,Stats!$A$2:$AA$19,12,FALSE))/VLOOKUP($B746,Stats!$A$2:$AA$19,26,FALSE),""))</f>
        <v>-0.3757338045384811</v>
      </c>
      <c r="BN746" s="46" t="str">
        <f>IF(ISNUMBER(VLOOKUP($B746,Stats!$A$2:$AA$19,2,FALSE))=FALSE,"",IF(ISNUMBER(#REF!),(#REF!-VLOOKUP($B746,Stats!$A$2:$AA$19,13,FALSE))/VLOOKUP($B746,Stats!$A$2:$AA$19,27,FALSE),""))</f>
        <v/>
      </c>
      <c r="BO746" s="46" t="str">
        <f>IF(ISNUMBER(VLOOKUP($B746,Stats!$A$2:$AA$19,2,FALSE))=FALSE,"",IF(ISNUMBER(#REF!),(#REF!-VLOOKUP($B746,Stats!$A$2:$AA$19,14,FALSE))/VLOOKUP($B746,Stats!$A$2:$AB$19,28,FALSE),""))</f>
        <v/>
      </c>
      <c r="BP746" s="46"/>
      <c r="BQ746" s="46">
        <f>IF(ISNUMBER(VLOOKUP($B746,Stats!$A$2:$AA$19,2,FALSE))=FALSE,"",IF(ISNUMBER(BM746),BM746,(VLOOKUP($B746,Stats!$A$2:$AT$19,46,FALSE)-VLOOKUP($B746,Stats!$A$2:$AA$19,12,FALSE))/VLOOKUP($B746,Stats!$A$2:$AA$19,26,FALSE)))</f>
        <v>-0.3757338045384811</v>
      </c>
      <c r="BR746" s="51">
        <f t="shared" si="154"/>
        <v>-0.3757338045384811</v>
      </c>
      <c r="BS746" s="32" t="str">
        <f t="shared" si="149"/>
        <v>19515_201424</v>
      </c>
      <c r="BT746" s="53">
        <f t="shared" si="150"/>
        <v>0.23552239827792376</v>
      </c>
    </row>
    <row r="747" spans="1:72" x14ac:dyDescent="0.15">
      <c r="A747" s="16">
        <v>19515</v>
      </c>
      <c r="B747" s="17">
        <v>201425</v>
      </c>
      <c r="C747" s="3">
        <v>0</v>
      </c>
      <c r="D747" s="23">
        <v>-2.5892361753282467E-3</v>
      </c>
      <c r="E747" s="18">
        <v>5.4302561879652151E-3</v>
      </c>
      <c r="F747" s="24">
        <v>4</v>
      </c>
      <c r="G747" s="24">
        <v>6</v>
      </c>
      <c r="H747" s="20">
        <v>4.9716382883110422E-3</v>
      </c>
      <c r="I747" s="20">
        <v>-3.7243993431857283E-3</v>
      </c>
      <c r="J747" s="24">
        <v>3</v>
      </c>
      <c r="K747" s="24">
        <v>4</v>
      </c>
      <c r="L747" s="20">
        <v>1.0596399099775056E-2</v>
      </c>
      <c r="M747" s="20">
        <v>-5.9044048734769872E-3</v>
      </c>
      <c r="N747" s="19">
        <v>1.0786</v>
      </c>
      <c r="O747" s="19">
        <v>1.0030689110015811</v>
      </c>
      <c r="P747" s="25">
        <v>41985</v>
      </c>
      <c r="Q747" s="20">
        <v>-1.3577606249418728E-2</v>
      </c>
      <c r="R747" s="25">
        <v>41982</v>
      </c>
      <c r="S747" s="25">
        <f>IF(ISNUMBER(R747),VLOOKUP(B747,Index!$B$3:$AB$18,27,FALSE),"")</f>
        <v>41982</v>
      </c>
      <c r="T747" s="25">
        <f>IF(ISNUMBER($R747),VLOOKUP($B747,Index!$B$21:$AB$36,27,FALSE),"")</f>
        <v>41982</v>
      </c>
      <c r="U747" s="25">
        <f>IF(ISNUMBER($R747),VLOOKUP($B747,Index!$B$39:$AB$54,27,FALSE),"")</f>
        <v>41982</v>
      </c>
      <c r="W747" s="18">
        <v>-7.76770852598474E-2</v>
      </c>
      <c r="X747" s="19">
        <v>0.4</v>
      </c>
      <c r="Y747" s="18">
        <v>0.10303186699316103</v>
      </c>
      <c r="Z747" s="19">
        <f t="shared" si="151"/>
        <v>0</v>
      </c>
      <c r="AA747" s="21" t="s">
        <v>25</v>
      </c>
      <c r="AB747" s="28"/>
      <c r="AC747" s="18">
        <v>6.0337295744656025E-3</v>
      </c>
      <c r="AD747" s="19">
        <v>0.16000000000000003</v>
      </c>
      <c r="AE747" s="18">
        <v>1.0615565616096424E-2</v>
      </c>
      <c r="AF747" s="19">
        <f t="shared" si="152"/>
        <v>0</v>
      </c>
      <c r="AG747" s="21" t="s">
        <v>25</v>
      </c>
      <c r="AH747" s="28"/>
      <c r="AK747" t="str">
        <f t="shared" si="158"/>
        <v/>
      </c>
      <c r="AL747" t="str">
        <f t="shared" si="158"/>
        <v/>
      </c>
      <c r="AM747" t="str">
        <f t="shared" si="158"/>
        <v/>
      </c>
      <c r="AN747" t="str">
        <f t="shared" si="158"/>
        <v/>
      </c>
      <c r="AO747" t="str">
        <f t="shared" si="158"/>
        <v/>
      </c>
      <c r="AP747" t="str">
        <f t="shared" si="158"/>
        <v/>
      </c>
      <c r="AQ747" t="str">
        <f t="shared" si="158"/>
        <v/>
      </c>
      <c r="AR747" t="str">
        <f t="shared" si="158"/>
        <v/>
      </c>
      <c r="AS747" t="str">
        <f t="shared" si="158"/>
        <v/>
      </c>
      <c r="AT747" t="str">
        <f t="shared" si="158"/>
        <v/>
      </c>
      <c r="AU747" t="str">
        <f t="shared" si="158"/>
        <v/>
      </c>
      <c r="AV747" t="str">
        <f t="shared" si="158"/>
        <v/>
      </c>
      <c r="AW747" t="str">
        <f t="shared" si="158"/>
        <v/>
      </c>
      <c r="AX747" t="str">
        <f t="shared" si="158"/>
        <v/>
      </c>
      <c r="AZ747" s="46">
        <f>IF(ISNUMBER(VLOOKUP($B747,Stats!$A$2:$AA$19,2,FALSE))=FALSE,"",IF(ISNUMBER(W747),(W747-VLOOKUP($B747,Stats!$A$2:$AA$19,2,FALSE))/VLOOKUP($B747,Stats!$A$2:$AA$19,16,FALSE),""))</f>
        <v>-0.70853899945711896</v>
      </c>
      <c r="BA747" s="46">
        <f>IF(ISNUMBER(VLOOKUP($B747,Stats!$A$2:$AA$19,2,FALSE))=FALSE,"",IF(ISNUMBER(X747),(X747-VLOOKUP($B747,Stats!$A$2:$AA$19,3,FALSE))/VLOOKUP($B747,Stats!$A$2:$AA$19,17,FALSE),""))</f>
        <v>-1.4240204331806594</v>
      </c>
      <c r="BB747" s="46"/>
      <c r="BC747" s="46"/>
      <c r="BD747" s="44">
        <f t="shared" si="148"/>
        <v>-1.0662797163188893</v>
      </c>
      <c r="BE747" s="46">
        <f>IF(ISNUMBER(VLOOKUP($B747,Stats!$A$2:$AA$19,2,FALSE))=FALSE,"",IF(ISNUMBER(Y747),(Y747-VLOOKUP($B747,Stats!$A$2:$AA$19,5,FALSE))/VLOOKUP($B747,Stats!$A$2:$AA$19,19,FALSE),""))</f>
        <v>-1.0466456327050422</v>
      </c>
      <c r="BF747" s="46"/>
      <c r="BG747" s="46"/>
      <c r="BH747" s="46">
        <f>IF(ISNUMBER(VLOOKUP($B747,Stats!$A$2:$AA$19,2,FALSE))=FALSE,"",IF(ISNUMBER(Z747),(Z747-VLOOKUP($B747,Stats!$A$2:$AA$19,8,FALSE))/VLOOKUP($B747,Stats!$A$2:$AA$19,22,FALSE),""))</f>
        <v>-0.38938659637819406</v>
      </c>
      <c r="BI747" s="46" t="str">
        <f>IF(ISNUMBER(VLOOKUP($B747,Stats!$A$2:$AA$19,2,FALSE))=FALSE,"",IF(ISNUMBER(#REF!),(#REF!-VLOOKUP($B747,Stats!$A$2:$AA$19,9,FALSE))/VLOOKUP($B747,Stats!$A$2:$AA$19,23,FALSE),""))</f>
        <v/>
      </c>
      <c r="BJ747" s="46" t="str">
        <f>IF(ISNUMBER(VLOOKUP($B747,Stats!$A$2:$AA$19,2,FALSE))=FALSE,"",IF(ISNUMBER(#REF!),(#REF!-VLOOKUP($B747,Stats!$A$2:$AA$19,10,FALSE))/VLOOKUP($B747,Stats!$A$2:$AA$19,24,FALSE),""))</f>
        <v/>
      </c>
      <c r="BK747" s="44">
        <f t="shared" si="153"/>
        <v>0.61583596398007134</v>
      </c>
      <c r="BL747" s="46" t="str">
        <f>IF(ISNUMBER(VLOOKUP($B747,Stats!$A$2:$AA$19,2,FALSE))=FALSE,"",IF(ISNUMBER(#REF!),(#REF!-VLOOKUP($B747,Stats!$A$2:$AA$19,11,FALSE))/VLOOKUP($B747,Stats!$A$2:$AA$19,25,FALSE),""))</f>
        <v/>
      </c>
      <c r="BM747" s="46" t="str">
        <f>IF(ISNUMBER(VLOOKUP($B747,Stats!$A$2:$AA$19,2,FALSE))=FALSE,"",IF(ISNUMBER(AA747),(AA747-VLOOKUP($B747,Stats!$A$2:$AA$19,12,FALSE))/VLOOKUP($B747,Stats!$A$2:$AA$19,26,FALSE),""))</f>
        <v/>
      </c>
      <c r="BN747" s="46" t="str">
        <f>IF(ISNUMBER(VLOOKUP($B747,Stats!$A$2:$AA$19,2,FALSE))=FALSE,"",IF(ISNUMBER(#REF!),(#REF!-VLOOKUP($B747,Stats!$A$2:$AA$19,13,FALSE))/VLOOKUP($B747,Stats!$A$2:$AA$19,27,FALSE),""))</f>
        <v/>
      </c>
      <c r="BO747" s="46" t="str">
        <f>IF(ISNUMBER(VLOOKUP($B747,Stats!$A$2:$AA$19,2,FALSE))=FALSE,"",IF(ISNUMBER(#REF!),(#REF!-VLOOKUP($B747,Stats!$A$2:$AA$19,14,FALSE))/VLOOKUP($B747,Stats!$A$2:$AB$19,28,FALSE),""))</f>
        <v/>
      </c>
      <c r="BP747" s="46"/>
      <c r="BQ747" s="46">
        <f>IF(ISNUMBER(VLOOKUP($B747,Stats!$A$2:$AA$19,2,FALSE))=FALSE,"",IF(ISNUMBER(BM747),BM747,(VLOOKUP($B747,Stats!$A$2:$AT$19,46,FALSE)-VLOOKUP($B747,Stats!$A$2:$AA$19,12,FALSE))/VLOOKUP($B747,Stats!$A$2:$AA$19,26,FALSE)))</f>
        <v>-0.79776266374979832</v>
      </c>
      <c r="BR747" s="51">
        <f t="shared" si="154"/>
        <v>-0.79776266374979832</v>
      </c>
      <c r="BS747" s="32" t="str">
        <f t="shared" si="149"/>
        <v>19515_201425</v>
      </c>
      <c r="BT747" s="53">
        <f t="shared" si="150"/>
        <v>-3.3068976256947213E-3</v>
      </c>
    </row>
    <row r="748" spans="1:72" x14ac:dyDescent="0.15">
      <c r="A748" s="16">
        <v>19515</v>
      </c>
      <c r="B748" s="17">
        <v>201426</v>
      </c>
      <c r="C748" s="3">
        <v>0</v>
      </c>
      <c r="D748" s="23">
        <v>-1.1125533098461649E-3</v>
      </c>
      <c r="E748" s="18">
        <v>3.8922552597821626E-3</v>
      </c>
      <c r="F748" s="24">
        <v>5</v>
      </c>
      <c r="G748" s="24">
        <v>5</v>
      </c>
      <c r="H748" s="20">
        <v>2.4393017837488705E-3</v>
      </c>
      <c r="I748" s="20">
        <v>-2.648238037087758E-3</v>
      </c>
      <c r="J748" s="24">
        <v>3</v>
      </c>
      <c r="K748" s="24">
        <v>4</v>
      </c>
      <c r="L748" s="20">
        <v>4.6685340802989916E-3</v>
      </c>
      <c r="M748" s="20">
        <v>-9.7276264591439343E-3</v>
      </c>
      <c r="N748" s="19">
        <v>1.0822000000000001</v>
      </c>
      <c r="O748" s="19">
        <v>1.0002772899528607</v>
      </c>
      <c r="P748" s="25">
        <v>41990</v>
      </c>
      <c r="Q748" s="20">
        <v>-1.2289780077619716E-2</v>
      </c>
      <c r="R748" s="25">
        <v>41996</v>
      </c>
      <c r="S748" s="25">
        <f>IF(ISNUMBER(R748),VLOOKUP(B748,Index!$B$3:$AB$18,27,FALSE),"")</f>
        <v>41997</v>
      </c>
      <c r="T748" s="25">
        <f>IF(ISNUMBER($R748),VLOOKUP($B748,Index!$B$21:$AB$36,27,FALSE),"")</f>
        <v>41996</v>
      </c>
      <c r="U748" s="25">
        <f>IF(ISNUMBER($R748),VLOOKUP($B748,Index!$B$39:$AB$54,27,FALSE),"")</f>
        <v>41996</v>
      </c>
      <c r="W748" s="18">
        <v>-3.3376599295384946E-2</v>
      </c>
      <c r="X748" s="19">
        <v>0.5</v>
      </c>
      <c r="Y748" s="18">
        <v>7.3850351134092024E-2</v>
      </c>
      <c r="Z748" s="19">
        <f t="shared" si="151"/>
        <v>1</v>
      </c>
      <c r="AA748" s="21" t="s">
        <v>25</v>
      </c>
      <c r="AB748" s="28"/>
      <c r="AC748" s="18">
        <v>1.1139973805246908E-3</v>
      </c>
      <c r="AD748" s="19">
        <v>0.25</v>
      </c>
      <c r="AE748" s="18">
        <v>5.4538743626286867E-3</v>
      </c>
      <c r="AF748" s="19">
        <f t="shared" si="152"/>
        <v>1</v>
      </c>
      <c r="AG748" s="21" t="s">
        <v>25</v>
      </c>
      <c r="AH748" s="28"/>
      <c r="AK748" t="str">
        <f t="shared" si="158"/>
        <v/>
      </c>
      <c r="AL748" t="str">
        <f t="shared" si="158"/>
        <v/>
      </c>
      <c r="AM748" t="str">
        <f t="shared" si="158"/>
        <v/>
      </c>
      <c r="AN748" t="str">
        <f t="shared" si="158"/>
        <v/>
      </c>
      <c r="AO748" t="str">
        <f t="shared" si="158"/>
        <v/>
      </c>
      <c r="AP748" t="str">
        <f t="shared" si="158"/>
        <v/>
      </c>
      <c r="AQ748" t="str">
        <f t="shared" si="158"/>
        <v/>
      </c>
      <c r="AR748" t="str">
        <f t="shared" si="158"/>
        <v/>
      </c>
      <c r="AS748" t="str">
        <f t="shared" si="158"/>
        <v/>
      </c>
      <c r="AT748" t="str">
        <f t="shared" si="158"/>
        <v/>
      </c>
      <c r="AU748" t="str">
        <f t="shared" si="158"/>
        <v/>
      </c>
      <c r="AV748" t="str">
        <f t="shared" si="158"/>
        <v/>
      </c>
      <c r="AW748" t="str">
        <f t="shared" si="158"/>
        <v/>
      </c>
      <c r="AX748" t="str">
        <f t="shared" si="158"/>
        <v/>
      </c>
      <c r="AZ748" s="46">
        <f>IF(ISNUMBER(VLOOKUP($B748,Stats!$A$2:$AA$19,2,FALSE))=FALSE,"",IF(ISNUMBER(W748),(W748-VLOOKUP($B748,Stats!$A$2:$AA$19,2,FALSE))/VLOOKUP($B748,Stats!$A$2:$AA$19,16,FALSE),""))</f>
        <v>-0.45978050656671959</v>
      </c>
      <c r="BA748" s="46">
        <f>IF(ISNUMBER(VLOOKUP($B748,Stats!$A$2:$AA$19,2,FALSE))=FALSE,"",IF(ISNUMBER(X748),(X748-VLOOKUP($B748,Stats!$A$2:$AA$19,3,FALSE))/VLOOKUP($B748,Stats!$A$2:$AA$19,17,FALSE),""))</f>
        <v>-0.59756231632346257</v>
      </c>
      <c r="BB748" s="46"/>
      <c r="BC748" s="46"/>
      <c r="BD748" s="44">
        <f t="shared" si="148"/>
        <v>-0.52867141144509111</v>
      </c>
      <c r="BE748" s="46">
        <f>IF(ISNUMBER(VLOOKUP($B748,Stats!$A$2:$AA$19,2,FALSE))=FALSE,"",IF(ISNUMBER(Y748),(Y748-VLOOKUP($B748,Stats!$A$2:$AA$19,5,FALSE))/VLOOKUP($B748,Stats!$A$2:$AA$19,19,FALSE),""))</f>
        <v>-1.0492694955014685</v>
      </c>
      <c r="BF748" s="46"/>
      <c r="BG748" s="46"/>
      <c r="BH748" s="46">
        <f>IF(ISNUMBER(VLOOKUP($B748,Stats!$A$2:$AA$19,2,FALSE))=FALSE,"",IF(ISNUMBER(Z748),(Z748-VLOOKUP($B748,Stats!$A$2:$AA$19,8,FALSE))/VLOOKUP($B748,Stats!$A$2:$AA$19,22,FALSE),""))</f>
        <v>-0.10266627503097653</v>
      </c>
      <c r="BI748" s="46" t="str">
        <f>IF(ISNUMBER(VLOOKUP($B748,Stats!$A$2:$AA$19,2,FALSE))=FALSE,"",IF(ISNUMBER(#REF!),(#REF!-VLOOKUP($B748,Stats!$A$2:$AA$19,9,FALSE))/VLOOKUP($B748,Stats!$A$2:$AA$19,23,FALSE),""))</f>
        <v/>
      </c>
      <c r="BJ748" s="46" t="str">
        <f>IF(ISNUMBER(VLOOKUP($B748,Stats!$A$2:$AA$19,2,FALSE))=FALSE,"",IF(ISNUMBER(#REF!),(#REF!-VLOOKUP($B748,Stats!$A$2:$AA$19,10,FALSE))/VLOOKUP($B748,Stats!$A$2:$AA$19,24,FALSE),""))</f>
        <v/>
      </c>
      <c r="BK748" s="44">
        <f t="shared" si="153"/>
        <v>0.70368876434173488</v>
      </c>
      <c r="BL748" s="46" t="str">
        <f>IF(ISNUMBER(VLOOKUP($B748,Stats!$A$2:$AA$19,2,FALSE))=FALSE,"",IF(ISNUMBER(#REF!),(#REF!-VLOOKUP($B748,Stats!$A$2:$AA$19,11,FALSE))/VLOOKUP($B748,Stats!$A$2:$AA$19,25,FALSE),""))</f>
        <v/>
      </c>
      <c r="BM748" s="46" t="str">
        <f>IF(ISNUMBER(VLOOKUP($B748,Stats!$A$2:$AA$19,2,FALSE))=FALSE,"",IF(ISNUMBER(AA748),(AA748-VLOOKUP($B748,Stats!$A$2:$AA$19,12,FALSE))/VLOOKUP($B748,Stats!$A$2:$AA$19,26,FALSE),""))</f>
        <v/>
      </c>
      <c r="BN748" s="46" t="str">
        <f>IF(ISNUMBER(VLOOKUP($B748,Stats!$A$2:$AA$19,2,FALSE))=FALSE,"",IF(ISNUMBER(#REF!),(#REF!-VLOOKUP($B748,Stats!$A$2:$AA$19,13,FALSE))/VLOOKUP($B748,Stats!$A$2:$AA$19,27,FALSE),""))</f>
        <v/>
      </c>
      <c r="BO748" s="46" t="str">
        <f>IF(ISNUMBER(VLOOKUP($B748,Stats!$A$2:$AA$19,2,FALSE))=FALSE,"",IF(ISNUMBER(#REF!),(#REF!-VLOOKUP($B748,Stats!$A$2:$AA$19,14,FALSE))/VLOOKUP($B748,Stats!$A$2:$AB$19,28,FALSE),""))</f>
        <v/>
      </c>
      <c r="BP748" s="46"/>
      <c r="BQ748" s="46">
        <f>IF(ISNUMBER(VLOOKUP($B748,Stats!$A$2:$AA$19,2,FALSE))=FALSE,"",IF(ISNUMBER(BM748),BM748,(VLOOKUP($B748,Stats!$A$2:$AT$19,46,FALSE)-VLOOKUP($B748,Stats!$A$2:$AA$19,12,FALSE))/VLOOKUP($B748,Stats!$A$2:$AA$19,26,FALSE)))</f>
        <v>-0.61108963630174951</v>
      </c>
      <c r="BR748" s="51">
        <f t="shared" si="154"/>
        <v>-0.61108963630174951</v>
      </c>
      <c r="BS748" s="32" t="str">
        <f t="shared" si="149"/>
        <v>19515_201426</v>
      </c>
      <c r="BT748" s="53">
        <f t="shared" si="150"/>
        <v>0.19426104905567282</v>
      </c>
    </row>
    <row r="749" spans="1:72" x14ac:dyDescent="0.15">
      <c r="A749" s="16">
        <v>19515</v>
      </c>
      <c r="B749" s="17">
        <v>201427</v>
      </c>
      <c r="C749" s="3">
        <v>0</v>
      </c>
      <c r="D749" s="23">
        <v>3.527009467235942E-3</v>
      </c>
      <c r="E749" s="18">
        <v>5.5298031235129115E-3</v>
      </c>
      <c r="F749" s="24">
        <v>2</v>
      </c>
      <c r="G749" s="24">
        <v>1</v>
      </c>
      <c r="H749" s="20">
        <v>4.1387056010873113E-3</v>
      </c>
      <c r="I749" s="20">
        <v>-4.7239718414225917E-3</v>
      </c>
      <c r="J749" s="24">
        <v>1</v>
      </c>
      <c r="K749" s="24">
        <v>1</v>
      </c>
      <c r="L749" s="20">
        <v>6.2354583527222118E-3</v>
      </c>
      <c r="M749" s="20">
        <v>-4.7239718414225917E-3</v>
      </c>
      <c r="N749" s="19">
        <v>1.0811999999999999</v>
      </c>
      <c r="O749" s="19">
        <v>1.0014820303816228</v>
      </c>
      <c r="P749" s="25">
        <v>42004</v>
      </c>
      <c r="Q749" s="20">
        <v>-4.7239718414225917E-3</v>
      </c>
      <c r="R749" s="25">
        <v>42003</v>
      </c>
      <c r="S749" s="25">
        <f>IF(ISNUMBER(R749),VLOOKUP(B749,Index!$B$3:$AB$18,27,FALSE),"")</f>
        <v>42002</v>
      </c>
      <c r="T749" s="25">
        <f>IF(ISNUMBER($R749),VLOOKUP($B749,Index!$B$21:$AB$36,27,FALSE),"")</f>
        <v>42003</v>
      </c>
      <c r="U749" s="25">
        <f>IF(ISNUMBER($R749),VLOOKUP($B749,Index!$B$39:$AB$54,27,FALSE),"")</f>
        <v>42003</v>
      </c>
      <c r="W749" s="18">
        <v>0.42324113606831304</v>
      </c>
      <c r="X749" s="19">
        <v>0.66666666666666663</v>
      </c>
      <c r="Y749" s="18">
        <v>0.10492063729568524</v>
      </c>
      <c r="Z749" s="19">
        <f t="shared" si="151"/>
        <v>1</v>
      </c>
      <c r="AA749" s="21">
        <v>0.74661949428000973</v>
      </c>
      <c r="AB749" s="28"/>
      <c r="AC749" s="18">
        <v>0.17913305926039627</v>
      </c>
      <c r="AD749" s="19">
        <v>0.44444444444444442</v>
      </c>
      <c r="AE749" s="18">
        <v>1.1008340130532736E-2</v>
      </c>
      <c r="AF749" s="19">
        <f t="shared" si="152"/>
        <v>1</v>
      </c>
      <c r="AG749" s="21">
        <v>0.55744066923893754</v>
      </c>
      <c r="AH749" s="28"/>
      <c r="AK749" t="str">
        <f t="shared" si="158"/>
        <v/>
      </c>
      <c r="AL749" t="str">
        <f t="shared" si="158"/>
        <v/>
      </c>
      <c r="AM749" t="str">
        <f t="shared" si="158"/>
        <v/>
      </c>
      <c r="AN749" t="str">
        <f t="shared" si="158"/>
        <v/>
      </c>
      <c r="AO749" t="str">
        <f t="shared" si="158"/>
        <v/>
      </c>
      <c r="AP749" t="str">
        <f t="shared" si="158"/>
        <v/>
      </c>
      <c r="AQ749">
        <f t="shared" si="158"/>
        <v>0.74661949428000973</v>
      </c>
      <c r="AR749" t="str">
        <f t="shared" si="158"/>
        <v/>
      </c>
      <c r="AS749" t="str">
        <f t="shared" si="158"/>
        <v/>
      </c>
      <c r="AT749" t="str">
        <f t="shared" si="158"/>
        <v/>
      </c>
      <c r="AU749" t="str">
        <f t="shared" si="158"/>
        <v/>
      </c>
      <c r="AV749" t="str">
        <f t="shared" si="158"/>
        <v/>
      </c>
      <c r="AW749" t="str">
        <f t="shared" si="158"/>
        <v/>
      </c>
      <c r="AX749" t="str">
        <f t="shared" si="158"/>
        <v/>
      </c>
      <c r="AZ749" s="46">
        <f>IF(ISNUMBER(VLOOKUP($B749,Stats!$A$2:$AA$19,2,FALSE))=FALSE,"",IF(ISNUMBER(W749),(W749-VLOOKUP($B749,Stats!$A$2:$AA$19,2,FALSE))/VLOOKUP($B749,Stats!$A$2:$AA$19,16,FALSE),""))</f>
        <v>-0.18821464873691976</v>
      </c>
      <c r="BA749" s="46">
        <f>IF(ISNUMBER(VLOOKUP($B749,Stats!$A$2:$AA$19,2,FALSE))=FALSE,"",IF(ISNUMBER(X749),(X749-VLOOKUP($B749,Stats!$A$2:$AA$19,3,FALSE))/VLOOKUP($B749,Stats!$A$2:$AA$19,17,FALSE),""))</f>
        <v>0.191037174757621</v>
      </c>
      <c r="BB749" s="46"/>
      <c r="BC749" s="46"/>
      <c r="BD749" s="44">
        <f t="shared" si="148"/>
        <v>1.4112630103506191E-3</v>
      </c>
      <c r="BE749" s="46">
        <f>IF(ISNUMBER(VLOOKUP($B749,Stats!$A$2:$AA$19,2,FALSE))=FALSE,"",IF(ISNUMBER(Y749),(Y749-VLOOKUP($B749,Stats!$A$2:$AA$19,5,FALSE))/VLOOKUP($B749,Stats!$A$2:$AA$19,19,FALSE),""))</f>
        <v>-0.62531163696088909</v>
      </c>
      <c r="BF749" s="46"/>
      <c r="BG749" s="46"/>
      <c r="BH749" s="46">
        <f>IF(ISNUMBER(VLOOKUP($B749,Stats!$A$2:$AA$19,2,FALSE))=FALSE,"",IF(ISNUMBER(Z749),(Z749-VLOOKUP($B749,Stats!$A$2:$AA$19,8,FALSE))/VLOOKUP($B749,Stats!$A$2:$AA$19,22,FALSE),""))</f>
        <v>0.41115882059143566</v>
      </c>
      <c r="BI749" s="46" t="str">
        <f>IF(ISNUMBER(VLOOKUP($B749,Stats!$A$2:$AA$19,2,FALSE))=FALSE,"",IF(ISNUMBER(#REF!),(#REF!-VLOOKUP($B749,Stats!$A$2:$AA$19,9,FALSE))/VLOOKUP($B749,Stats!$A$2:$AA$19,23,FALSE),""))</f>
        <v/>
      </c>
      <c r="BJ749" s="46" t="str">
        <f>IF(ISNUMBER(VLOOKUP($B749,Stats!$A$2:$AA$19,2,FALSE))=FALSE,"",IF(ISNUMBER(#REF!),(#REF!-VLOOKUP($B749,Stats!$A$2:$AA$19,10,FALSE))/VLOOKUP($B749,Stats!$A$2:$AA$19,24,FALSE),""))</f>
        <v/>
      </c>
      <c r="BK749" s="44">
        <f t="shared" si="153"/>
        <v>0.56106579205005302</v>
      </c>
      <c r="BL749" s="46" t="str">
        <f>IF(ISNUMBER(VLOOKUP($B749,Stats!$A$2:$AA$19,2,FALSE))=FALSE,"",IF(ISNUMBER(#REF!),(#REF!-VLOOKUP($B749,Stats!$A$2:$AA$19,11,FALSE))/VLOOKUP($B749,Stats!$A$2:$AA$19,25,FALSE),""))</f>
        <v/>
      </c>
      <c r="BM749" s="46">
        <f>IF(ISNUMBER(VLOOKUP($B749,Stats!$A$2:$AA$19,2,FALSE))=FALSE,"",IF(ISNUMBER(AA749),(AA749-VLOOKUP($B749,Stats!$A$2:$AA$19,12,FALSE))/VLOOKUP($B749,Stats!$A$2:$AA$19,26,FALSE),""))</f>
        <v>-0.41118335788375004</v>
      </c>
      <c r="BN749" s="46" t="str">
        <f>IF(ISNUMBER(VLOOKUP($B749,Stats!$A$2:$AA$19,2,FALSE))=FALSE,"",IF(ISNUMBER(#REF!),(#REF!-VLOOKUP($B749,Stats!$A$2:$AA$19,13,FALSE))/VLOOKUP($B749,Stats!$A$2:$AA$19,27,FALSE),""))</f>
        <v/>
      </c>
      <c r="BO749" s="46" t="str">
        <f>IF(ISNUMBER(VLOOKUP($B749,Stats!$A$2:$AA$19,2,FALSE))=FALSE,"",IF(ISNUMBER(#REF!),(#REF!-VLOOKUP($B749,Stats!$A$2:$AA$19,14,FALSE))/VLOOKUP($B749,Stats!$A$2:$AB$19,28,FALSE),""))</f>
        <v/>
      </c>
      <c r="BP749" s="46"/>
      <c r="BQ749" s="46">
        <f>IF(ISNUMBER(VLOOKUP($B749,Stats!$A$2:$AA$19,2,FALSE))=FALSE,"",IF(ISNUMBER(BM749),BM749,(VLOOKUP($B749,Stats!$A$2:$AT$19,46,FALSE)-VLOOKUP($B749,Stats!$A$2:$AA$19,12,FALSE))/VLOOKUP($B749,Stats!$A$2:$AA$19,26,FALSE)))</f>
        <v>-0.41118335788375004</v>
      </c>
      <c r="BR749" s="51">
        <f t="shared" si="154"/>
        <v>-0.41118335788375004</v>
      </c>
      <c r="BS749" s="32" t="str">
        <f t="shared" si="149"/>
        <v>19515_201427</v>
      </c>
      <c r="BT749" s="53">
        <f t="shared" si="150"/>
        <v>0.25468505625535187</v>
      </c>
    </row>
    <row r="750" spans="1:72" x14ac:dyDescent="0.15">
      <c r="A750" s="16">
        <v>19515</v>
      </c>
      <c r="B750" s="17">
        <v>201501</v>
      </c>
      <c r="C750" s="3">
        <v>0</v>
      </c>
      <c r="D750" s="23">
        <v>4.5320014798373442E-3</v>
      </c>
      <c r="E750" s="18">
        <v>5.663735317868744E-3</v>
      </c>
      <c r="F750" s="24">
        <v>3</v>
      </c>
      <c r="G750" s="24">
        <v>2</v>
      </c>
      <c r="H750" s="20">
        <v>4.6076122072965147E-3</v>
      </c>
      <c r="I750" s="20">
        <v>-4.6174835386292301E-3</v>
      </c>
      <c r="J750" s="24">
        <v>3</v>
      </c>
      <c r="K750" s="24">
        <v>2</v>
      </c>
      <c r="L750" s="20">
        <v>8.3240843507215168E-3</v>
      </c>
      <c r="M750" s="20">
        <v>-4.6524356869185324E-3</v>
      </c>
      <c r="N750" s="19">
        <v>1.0962000000000001</v>
      </c>
      <c r="O750" s="19">
        <v>1.0055035773252614</v>
      </c>
      <c r="P750" s="25">
        <v>42011</v>
      </c>
      <c r="Q750" s="20">
        <v>-9.213647144681647E-3</v>
      </c>
      <c r="R750" s="25">
        <v>42013</v>
      </c>
      <c r="S750" s="25">
        <f>IF(ISNUMBER(R750),VLOOKUP(B750,Index!$B$3:$AB$18,27,FALSE),"")</f>
        <v>42013</v>
      </c>
      <c r="T750" s="25">
        <f>IF(ISNUMBER($R750),VLOOKUP($B750,Index!$B$21:$AB$36,27,FALSE),"")</f>
        <v>42013</v>
      </c>
      <c r="U750" s="25">
        <f>IF(ISNUMBER($R750),VLOOKUP($B750,Index!$B$39:$AB$54,27,FALSE),"")</f>
        <v>42011</v>
      </c>
      <c r="W750" s="18">
        <v>0.32630410654828879</v>
      </c>
      <c r="X750" s="19">
        <v>0.6</v>
      </c>
      <c r="Y750" s="18">
        <v>0.1074618220128179</v>
      </c>
      <c r="Z750" s="19">
        <f t="shared" si="151"/>
        <v>0</v>
      </c>
      <c r="AA750" s="21">
        <v>0.49187921011858277</v>
      </c>
      <c r="AB750" s="28"/>
      <c r="AC750" s="18">
        <v>0.106474369950277</v>
      </c>
      <c r="AD750" s="19">
        <v>0.36</v>
      </c>
      <c r="AE750" s="18">
        <v>1.1548043190314553E-2</v>
      </c>
      <c r="AF750" s="19">
        <f t="shared" si="152"/>
        <v>0</v>
      </c>
      <c r="AG750" s="21">
        <v>0.24194515734688091</v>
      </c>
      <c r="AH750" s="28"/>
      <c r="AK750" t="str">
        <f t="shared" si="158"/>
        <v/>
      </c>
      <c r="AL750" t="str">
        <f t="shared" si="158"/>
        <v/>
      </c>
      <c r="AM750" t="str">
        <f t="shared" si="158"/>
        <v/>
      </c>
      <c r="AN750" t="str">
        <f t="shared" si="158"/>
        <v/>
      </c>
      <c r="AO750" t="str">
        <f t="shared" si="158"/>
        <v/>
      </c>
      <c r="AP750" t="str">
        <f t="shared" si="158"/>
        <v/>
      </c>
      <c r="AQ750" t="str">
        <f t="shared" si="158"/>
        <v/>
      </c>
      <c r="AR750">
        <f t="shared" si="158"/>
        <v>0.49187921011858277</v>
      </c>
      <c r="AS750" t="str">
        <f t="shared" si="158"/>
        <v/>
      </c>
      <c r="AT750" t="str">
        <f t="shared" si="158"/>
        <v/>
      </c>
      <c r="AU750" t="str">
        <f t="shared" si="158"/>
        <v/>
      </c>
      <c r="AV750" t="str">
        <f t="shared" si="158"/>
        <v/>
      </c>
      <c r="AW750" t="str">
        <f t="shared" si="158"/>
        <v/>
      </c>
      <c r="AX750" t="str">
        <f t="shared" si="158"/>
        <v/>
      </c>
      <c r="AZ750" s="46">
        <f>IF(ISNUMBER(VLOOKUP($B750,Stats!$A$2:$AA$19,2,FALSE))=FALSE,"",IF(ISNUMBER(W750),(W750-VLOOKUP($B750,Stats!$A$2:$AA$19,2,FALSE))/VLOOKUP($B750,Stats!$A$2:$AA$19,16,FALSE),""))</f>
        <v>-0.46281840961387505</v>
      </c>
      <c r="BA750" s="46">
        <f>IF(ISNUMBER(VLOOKUP($B750,Stats!$A$2:$AA$19,2,FALSE))=FALSE,"",IF(ISNUMBER(X750),(X750-VLOOKUP($B750,Stats!$A$2:$AA$19,3,FALSE))/VLOOKUP($B750,Stats!$A$2:$AA$19,17,FALSE),""))</f>
        <v>0.25266102439703397</v>
      </c>
      <c r="BB750" s="46"/>
      <c r="BC750" s="46"/>
      <c r="BD750" s="44">
        <f t="shared" si="148"/>
        <v>-0.10507869260842054</v>
      </c>
      <c r="BE750" s="46">
        <f>IF(ISNUMBER(VLOOKUP($B750,Stats!$A$2:$AA$19,2,FALSE))=FALSE,"",IF(ISNUMBER(Y750),(Y750-VLOOKUP($B750,Stats!$A$2:$AA$19,5,FALSE))/VLOOKUP($B750,Stats!$A$2:$AA$19,19,FALSE),""))</f>
        <v>-0.79456047551525977</v>
      </c>
      <c r="BF750" s="46"/>
      <c r="BG750" s="46"/>
      <c r="BH750" s="46">
        <f>IF(ISNUMBER(VLOOKUP($B750,Stats!$A$2:$AA$19,2,FALSE))=FALSE,"",IF(ISNUMBER(Z750),(Z750-VLOOKUP($B750,Stats!$A$2:$AA$19,8,FALSE))/VLOOKUP($B750,Stats!$A$2:$AA$19,22,FALSE),""))</f>
        <v>-0.58823842946080296</v>
      </c>
      <c r="BI750" s="46" t="str">
        <f>IF(ISNUMBER(VLOOKUP($B750,Stats!$A$2:$AA$19,2,FALSE))=FALSE,"",IF(ISNUMBER(#REF!),(#REF!-VLOOKUP($B750,Stats!$A$2:$AA$19,9,FALSE))/VLOOKUP($B750,Stats!$A$2:$AA$19,23,FALSE),""))</f>
        <v/>
      </c>
      <c r="BJ750" s="46" t="str">
        <f>IF(ISNUMBER(VLOOKUP($B750,Stats!$A$2:$AA$19,2,FALSE))=FALSE,"",IF(ISNUMBER(#REF!),(#REF!-VLOOKUP($B750,Stats!$A$2:$AA$19,10,FALSE))/VLOOKUP($B750,Stats!$A$2:$AA$19,24,FALSE),""))</f>
        <v/>
      </c>
      <c r="BK750" s="44">
        <f t="shared" si="153"/>
        <v>0.37972080402244091</v>
      </c>
      <c r="BL750" s="46" t="str">
        <f>IF(ISNUMBER(VLOOKUP($B750,Stats!$A$2:$AA$19,2,FALSE))=FALSE,"",IF(ISNUMBER(#REF!),(#REF!-VLOOKUP($B750,Stats!$A$2:$AA$19,11,FALSE))/VLOOKUP($B750,Stats!$A$2:$AA$19,25,FALSE),""))</f>
        <v/>
      </c>
      <c r="BM750" s="46">
        <f>IF(ISNUMBER(VLOOKUP($B750,Stats!$A$2:$AA$19,2,FALSE))=FALSE,"",IF(ISNUMBER(AA750),(AA750-VLOOKUP($B750,Stats!$A$2:$AA$19,12,FALSE))/VLOOKUP($B750,Stats!$A$2:$AA$19,26,FALSE),""))</f>
        <v>-0.40266894158378952</v>
      </c>
      <c r="BN750" s="46" t="str">
        <f>IF(ISNUMBER(VLOOKUP($B750,Stats!$A$2:$AA$19,2,FALSE))=FALSE,"",IF(ISNUMBER(#REF!),(#REF!-VLOOKUP($B750,Stats!$A$2:$AA$19,13,FALSE))/VLOOKUP($B750,Stats!$A$2:$AA$19,27,FALSE),""))</f>
        <v/>
      </c>
      <c r="BO750" s="46" t="str">
        <f>IF(ISNUMBER(VLOOKUP($B750,Stats!$A$2:$AA$19,2,FALSE))=FALSE,"",IF(ISNUMBER(#REF!),(#REF!-VLOOKUP($B750,Stats!$A$2:$AA$19,14,FALSE))/VLOOKUP($B750,Stats!$A$2:$AB$19,28,FALSE),""))</f>
        <v/>
      </c>
      <c r="BP750" s="46"/>
      <c r="BQ750" s="46">
        <f>IF(ISNUMBER(VLOOKUP($B750,Stats!$A$2:$AA$19,2,FALSE))=FALSE,"",IF(ISNUMBER(BM750),BM750,(VLOOKUP($B750,Stats!$A$2:$AT$19,46,FALSE)-VLOOKUP($B750,Stats!$A$2:$AA$19,12,FALSE))/VLOOKUP($B750,Stats!$A$2:$AA$19,26,FALSE)))</f>
        <v>-0.40266894158378952</v>
      </c>
      <c r="BR750" s="51">
        <f t="shared" si="154"/>
        <v>-0.40266894158378952</v>
      </c>
      <c r="BS750" s="32" t="str">
        <f t="shared" si="149"/>
        <v>19515_201501</v>
      </c>
      <c r="BT750" s="53">
        <f t="shared" si="150"/>
        <v>0.1262829555750225</v>
      </c>
    </row>
    <row r="751" spans="1:72" x14ac:dyDescent="0.15">
      <c r="A751" s="16">
        <v>19515</v>
      </c>
      <c r="B751" s="17">
        <v>201502</v>
      </c>
      <c r="C751" s="3">
        <v>0</v>
      </c>
      <c r="D751" s="23">
        <v>1.1601141699659312E-2</v>
      </c>
      <c r="E751" s="18">
        <v>4.8759291538377388E-3</v>
      </c>
      <c r="F751" s="24">
        <v>7</v>
      </c>
      <c r="G751" s="24">
        <v>3</v>
      </c>
      <c r="H751" s="20">
        <v>3.5874707855218751E-3</v>
      </c>
      <c r="I751" s="20">
        <v>-4.4880670569934873E-3</v>
      </c>
      <c r="J751" s="24">
        <v>3</v>
      </c>
      <c r="K751" s="24">
        <v>1</v>
      </c>
      <c r="L751" s="20">
        <v>8.2720588235292158E-3</v>
      </c>
      <c r="M751" s="20">
        <v>-8.7463556851310464E-3</v>
      </c>
      <c r="N751" s="19">
        <v>1.1032</v>
      </c>
      <c r="O751" s="19">
        <v>1.015557396667587</v>
      </c>
      <c r="P751" s="25">
        <v>42026</v>
      </c>
      <c r="Q751" s="20">
        <v>-8.7463556851310464E-3</v>
      </c>
      <c r="R751" s="25">
        <v>42023</v>
      </c>
      <c r="S751" s="25">
        <f>IF(ISNUMBER(R751),VLOOKUP(B751,Index!$B$3:$AB$18,27,FALSE),"")</f>
        <v>42023</v>
      </c>
      <c r="T751" s="25">
        <f>IF(ISNUMBER($R751),VLOOKUP($B751,Index!$B$21:$AB$36,27,FALSE),"")</f>
        <v>42023</v>
      </c>
      <c r="U751" s="25">
        <f>IF(ISNUMBER($R751),VLOOKUP($B751,Index!$B$39:$AB$54,27,FALSE),"")</f>
        <v>42027</v>
      </c>
      <c r="W751" s="18">
        <v>0.34803425098977936</v>
      </c>
      <c r="X751" s="19">
        <v>0.7</v>
      </c>
      <c r="Y751" s="18">
        <v>9.2514251014468737E-2</v>
      </c>
      <c r="Z751" s="19">
        <f t="shared" si="151"/>
        <v>0</v>
      </c>
      <c r="AA751" s="21">
        <v>1.3263972009944038</v>
      </c>
      <c r="AB751" s="28"/>
      <c r="AC751" s="18">
        <v>0.12112783986201674</v>
      </c>
      <c r="AD751" s="19">
        <v>0.48999999999999994</v>
      </c>
      <c r="AE751" s="18">
        <v>8.5588866407681295E-3</v>
      </c>
      <c r="AF751" s="19">
        <f t="shared" si="152"/>
        <v>0</v>
      </c>
      <c r="AG751" s="21">
        <v>1.7593295348057889</v>
      </c>
      <c r="AH751" s="28"/>
      <c r="AK751" t="str">
        <f t="shared" si="158"/>
        <v/>
      </c>
      <c r="AL751" t="str">
        <f t="shared" si="158"/>
        <v/>
      </c>
      <c r="AM751" t="str">
        <f t="shared" si="158"/>
        <v/>
      </c>
      <c r="AN751" t="str">
        <f t="shared" si="158"/>
        <v/>
      </c>
      <c r="AO751" t="str">
        <f t="shared" si="158"/>
        <v/>
      </c>
      <c r="AP751" t="str">
        <f t="shared" si="158"/>
        <v/>
      </c>
      <c r="AQ751" t="str">
        <f t="shared" si="158"/>
        <v/>
      </c>
      <c r="AR751" t="str">
        <f t="shared" si="158"/>
        <v/>
      </c>
      <c r="AS751">
        <f t="shared" si="158"/>
        <v>1.3263972009944038</v>
      </c>
      <c r="AT751" t="str">
        <f t="shared" si="158"/>
        <v/>
      </c>
      <c r="AU751" t="str">
        <f t="shared" si="158"/>
        <v/>
      </c>
      <c r="AV751" t="str">
        <f t="shared" si="158"/>
        <v/>
      </c>
      <c r="AW751" t="str">
        <f t="shared" si="158"/>
        <v/>
      </c>
      <c r="AX751" t="str">
        <f t="shared" si="158"/>
        <v/>
      </c>
      <c r="AZ751" s="46">
        <f>IF(ISNUMBER(VLOOKUP($B751,Stats!$A$2:$AA$19,2,FALSE))=FALSE,"",IF(ISNUMBER(W751),(W751-VLOOKUP($B751,Stats!$A$2:$AA$19,2,FALSE))/VLOOKUP($B751,Stats!$A$2:$AA$19,16,FALSE),""))</f>
        <v>-0.51385000063241659</v>
      </c>
      <c r="BA751" s="46">
        <f>IF(ISNUMBER(VLOOKUP($B751,Stats!$A$2:$AA$19,2,FALSE))=FALSE,"",IF(ISNUMBER(X751),(X751-VLOOKUP($B751,Stats!$A$2:$AA$19,3,FALSE))/VLOOKUP($B751,Stats!$A$2:$AA$19,17,FALSE),""))</f>
        <v>0.38056958571220034</v>
      </c>
      <c r="BB751" s="46"/>
      <c r="BC751" s="46"/>
      <c r="BD751" s="44">
        <f t="shared" si="148"/>
        <v>-6.6640207460108125E-2</v>
      </c>
      <c r="BE751" s="46">
        <f>IF(ISNUMBER(VLOOKUP($B751,Stats!$A$2:$AA$19,2,FALSE))=FALSE,"",IF(ISNUMBER(Y751),(Y751-VLOOKUP($B751,Stats!$A$2:$AA$19,5,FALSE))/VLOOKUP($B751,Stats!$A$2:$AA$19,19,FALSE),""))</f>
        <v>-1.0408820507312202</v>
      </c>
      <c r="BF751" s="46"/>
      <c r="BG751" s="46"/>
      <c r="BH751" s="46">
        <f>IF(ISNUMBER(VLOOKUP($B751,Stats!$A$2:$AA$19,2,FALSE))=FALSE,"",IF(ISNUMBER(Z751),(Z751-VLOOKUP($B751,Stats!$A$2:$AA$19,8,FALSE))/VLOOKUP($B751,Stats!$A$2:$AA$19,22,FALSE),""))</f>
        <v>-0.48836753916131515</v>
      </c>
      <c r="BI751" s="46" t="str">
        <f>IF(ISNUMBER(VLOOKUP($B751,Stats!$A$2:$AA$19,2,FALSE))=FALSE,"",IF(ISNUMBER(#REF!),(#REF!-VLOOKUP($B751,Stats!$A$2:$AA$19,9,FALSE))/VLOOKUP($B751,Stats!$A$2:$AA$19,23,FALSE),""))</f>
        <v/>
      </c>
      <c r="BJ751" s="46" t="str">
        <f>IF(ISNUMBER(VLOOKUP($B751,Stats!$A$2:$AA$19,2,FALSE))=FALSE,"",IF(ISNUMBER(#REF!),(#REF!-VLOOKUP($B751,Stats!$A$2:$AA$19,10,FALSE))/VLOOKUP($B751,Stats!$A$2:$AA$19,24,FALSE),""))</f>
        <v/>
      </c>
      <c r="BK751" s="44">
        <f t="shared" si="153"/>
        <v>0.58210717376345955</v>
      </c>
      <c r="BL751" s="46" t="str">
        <f>IF(ISNUMBER(VLOOKUP($B751,Stats!$A$2:$AA$19,2,FALSE))=FALSE,"",IF(ISNUMBER(#REF!),(#REF!-VLOOKUP($B751,Stats!$A$2:$AA$19,11,FALSE))/VLOOKUP($B751,Stats!$A$2:$AA$19,25,FALSE),""))</f>
        <v/>
      </c>
      <c r="BM751" s="46">
        <f>IF(ISNUMBER(VLOOKUP($B751,Stats!$A$2:$AA$19,2,FALSE))=FALSE,"",IF(ISNUMBER(AA751),(AA751-VLOOKUP($B751,Stats!$A$2:$AA$19,12,FALSE))/VLOOKUP($B751,Stats!$A$2:$AA$19,26,FALSE),""))</f>
        <v>-0.18655853984213086</v>
      </c>
      <c r="BN751" s="46" t="str">
        <f>IF(ISNUMBER(VLOOKUP($B751,Stats!$A$2:$AA$19,2,FALSE))=FALSE,"",IF(ISNUMBER(#REF!),(#REF!-VLOOKUP($B751,Stats!$A$2:$AA$19,13,FALSE))/VLOOKUP($B751,Stats!$A$2:$AA$19,27,FALSE),""))</f>
        <v/>
      </c>
      <c r="BO751" s="46" t="str">
        <f>IF(ISNUMBER(VLOOKUP($B751,Stats!$A$2:$AA$19,2,FALSE))=FALSE,"",IF(ISNUMBER(#REF!),(#REF!-VLOOKUP($B751,Stats!$A$2:$AA$19,14,FALSE))/VLOOKUP($B751,Stats!$A$2:$AB$19,28,FALSE),""))</f>
        <v/>
      </c>
      <c r="BP751" s="46"/>
      <c r="BQ751" s="46">
        <f>IF(ISNUMBER(VLOOKUP($B751,Stats!$A$2:$AA$19,2,FALSE))=FALSE,"",IF(ISNUMBER(BM751),BM751,(VLOOKUP($B751,Stats!$A$2:$AT$19,46,FALSE)-VLOOKUP($B751,Stats!$A$2:$AA$19,12,FALSE))/VLOOKUP($B751,Stats!$A$2:$AA$19,26,FALSE)))</f>
        <v>-0.18655853984213086</v>
      </c>
      <c r="BR751" s="51">
        <f t="shared" si="154"/>
        <v>-0.18655853984213086</v>
      </c>
      <c r="BS751" s="32" t="str">
        <f t="shared" si="149"/>
        <v>19515_201502</v>
      </c>
      <c r="BT751" s="53">
        <f t="shared" si="150"/>
        <v>0.29862455479762795</v>
      </c>
    </row>
    <row r="752" spans="1:72" x14ac:dyDescent="0.15">
      <c r="A752" s="16">
        <v>19515</v>
      </c>
      <c r="B752" s="17">
        <v>201503</v>
      </c>
      <c r="C752" s="3">
        <v>0</v>
      </c>
      <c r="D752" s="23">
        <v>-1.4198598343496904E-2</v>
      </c>
      <c r="E752" s="18">
        <v>3.293239776222734E-3</v>
      </c>
      <c r="F752" s="24">
        <v>5</v>
      </c>
      <c r="G752" s="24">
        <v>5</v>
      </c>
      <c r="H752" s="20">
        <v>1.2207647694461698E-3</v>
      </c>
      <c r="I752" s="20">
        <v>-4.0690014074100224E-3</v>
      </c>
      <c r="J752" s="24">
        <v>3</v>
      </c>
      <c r="K752" s="24">
        <v>3</v>
      </c>
      <c r="L752" s="20">
        <v>1.7293164649130333E-3</v>
      </c>
      <c r="M752" s="20">
        <v>-8.201202843083566E-3</v>
      </c>
      <c r="N752" s="19">
        <v>1.1024</v>
      </c>
      <c r="O752" s="19">
        <v>1.0016354715609668</v>
      </c>
      <c r="P752" s="25">
        <v>42031</v>
      </c>
      <c r="Q752" s="20">
        <v>-1.7507256894049417E-2</v>
      </c>
      <c r="R752" s="25">
        <v>42041</v>
      </c>
      <c r="S752" s="25">
        <f>IF(ISNUMBER(R752),VLOOKUP(B752,Index!$B$3:$AB$18,27,FALSE),"")</f>
        <v>42041</v>
      </c>
      <c r="T752" s="25">
        <f>IF(ISNUMBER($R752),VLOOKUP($B752,Index!$B$21:$AB$36,27,FALSE),"")</f>
        <v>42041</v>
      </c>
      <c r="U752" s="25">
        <f>IF(ISNUMBER($R752),VLOOKUP($B752,Index!$B$39:$AB$54,27,FALSE),"")</f>
        <v>42034</v>
      </c>
      <c r="W752" s="18">
        <v>-0.42595795030490713</v>
      </c>
      <c r="X752" s="19">
        <v>0.5</v>
      </c>
      <c r="Y752" s="18">
        <v>6.2484831443562386E-2</v>
      </c>
      <c r="Z752" s="19">
        <f t="shared" si="151"/>
        <v>0</v>
      </c>
      <c r="AA752" s="21" t="s">
        <v>25</v>
      </c>
      <c r="AB752" s="28"/>
      <c r="AC752" s="18">
        <v>0.18144017542795773</v>
      </c>
      <c r="AD752" s="19">
        <v>0.25</v>
      </c>
      <c r="AE752" s="18">
        <v>3.9043541605304028E-3</v>
      </c>
      <c r="AF752" s="19">
        <f t="shared" si="152"/>
        <v>0</v>
      </c>
      <c r="AG752" s="21" t="s">
        <v>25</v>
      </c>
      <c r="AH752" s="28"/>
      <c r="AK752" t="str">
        <f t="shared" si="158"/>
        <v/>
      </c>
      <c r="AL752" t="str">
        <f t="shared" si="158"/>
        <v/>
      </c>
      <c r="AM752" t="str">
        <f t="shared" si="158"/>
        <v/>
      </c>
      <c r="AN752" t="str">
        <f t="shared" si="158"/>
        <v/>
      </c>
      <c r="AO752" t="str">
        <f t="shared" si="158"/>
        <v/>
      </c>
      <c r="AP752" t="str">
        <f t="shared" si="158"/>
        <v/>
      </c>
      <c r="AQ752" t="str">
        <f t="shared" si="158"/>
        <v/>
      </c>
      <c r="AR752" t="str">
        <f t="shared" si="158"/>
        <v/>
      </c>
      <c r="AS752" t="str">
        <f t="shared" si="158"/>
        <v/>
      </c>
      <c r="AT752" t="str">
        <f t="shared" si="158"/>
        <v/>
      </c>
      <c r="AU752" t="str">
        <f t="shared" si="158"/>
        <v/>
      </c>
      <c r="AV752" t="str">
        <f t="shared" si="158"/>
        <v/>
      </c>
      <c r="AW752" t="str">
        <f t="shared" si="158"/>
        <v/>
      </c>
      <c r="AX752" t="str">
        <f t="shared" si="158"/>
        <v/>
      </c>
      <c r="AZ752" s="46">
        <f>IF(ISNUMBER(VLOOKUP($B752,Stats!$A$2:$AA$19,2,FALSE))=FALSE,"",IF(ISNUMBER(W752),(W752-VLOOKUP($B752,Stats!$A$2:$AA$19,2,FALSE))/VLOOKUP($B752,Stats!$A$2:$AA$19,16,FALSE),""))</f>
        <v>0.22502045207976229</v>
      </c>
      <c r="BA752" s="46">
        <f>IF(ISNUMBER(VLOOKUP($B752,Stats!$A$2:$AA$19,2,FALSE))=FALSE,"",IF(ISNUMBER(X752),(X752-VLOOKUP($B752,Stats!$A$2:$AA$19,3,FALSE))/VLOOKUP($B752,Stats!$A$2:$AA$19,17,FALSE),""))</f>
        <v>0.74711640998777773</v>
      </c>
      <c r="BB752" s="46"/>
      <c r="BC752" s="46"/>
      <c r="BD752" s="44">
        <f t="shared" si="148"/>
        <v>0.48606843103377001</v>
      </c>
      <c r="BE752" s="46">
        <f>IF(ISNUMBER(VLOOKUP($B752,Stats!$A$2:$AA$19,2,FALSE))=FALSE,"",IF(ISNUMBER(Y752),(Y752-VLOOKUP($B752,Stats!$A$2:$AA$19,5,FALSE))/VLOOKUP($B752,Stats!$A$2:$AA$19,19,FALSE),""))</f>
        <v>-0.96921414593360289</v>
      </c>
      <c r="BF752" s="46"/>
      <c r="BG752" s="46"/>
      <c r="BH752" s="46">
        <f>IF(ISNUMBER(VLOOKUP($B752,Stats!$A$2:$AA$19,2,FALSE))=FALSE,"",IF(ISNUMBER(Z752),(Z752-VLOOKUP($B752,Stats!$A$2:$AA$19,8,FALSE))/VLOOKUP($B752,Stats!$A$2:$AA$19,22,FALSE),""))</f>
        <v>-0.64412337137479436</v>
      </c>
      <c r="BI752" s="46" t="str">
        <f>IF(ISNUMBER(VLOOKUP($B752,Stats!$A$2:$AA$19,2,FALSE))=FALSE,"",IF(ISNUMBER(#REF!),(#REF!-VLOOKUP($B752,Stats!$A$2:$AA$19,9,FALSE))/VLOOKUP($B752,Stats!$A$2:$AA$19,23,FALSE),""))</f>
        <v/>
      </c>
      <c r="BJ752" s="46" t="str">
        <f>IF(ISNUMBER(VLOOKUP($B752,Stats!$A$2:$AA$19,2,FALSE))=FALSE,"",IF(ISNUMBER(#REF!),(#REF!-VLOOKUP($B752,Stats!$A$2:$AA$19,10,FALSE))/VLOOKUP($B752,Stats!$A$2:$AA$19,24,FALSE),""))</f>
        <v/>
      </c>
      <c r="BK752" s="44">
        <f t="shared" si="153"/>
        <v>0.48521289074108365</v>
      </c>
      <c r="BL752" s="46" t="str">
        <f>IF(ISNUMBER(VLOOKUP($B752,Stats!$A$2:$AA$19,2,FALSE))=FALSE,"",IF(ISNUMBER(#REF!),(#REF!-VLOOKUP($B752,Stats!$A$2:$AA$19,11,FALSE))/VLOOKUP($B752,Stats!$A$2:$AA$19,25,FALSE),""))</f>
        <v/>
      </c>
      <c r="BM752" s="46" t="str">
        <f>IF(ISNUMBER(VLOOKUP($B752,Stats!$A$2:$AA$19,2,FALSE))=FALSE,"",IF(ISNUMBER(AA752),(AA752-VLOOKUP($B752,Stats!$A$2:$AA$19,12,FALSE))/VLOOKUP($B752,Stats!$A$2:$AA$19,26,FALSE),""))</f>
        <v/>
      </c>
      <c r="BN752" s="46" t="str">
        <f>IF(ISNUMBER(VLOOKUP($B752,Stats!$A$2:$AA$19,2,FALSE))=FALSE,"",IF(ISNUMBER(#REF!),(#REF!-VLOOKUP($B752,Stats!$A$2:$AA$19,13,FALSE))/VLOOKUP($B752,Stats!$A$2:$AA$19,27,FALSE),""))</f>
        <v/>
      </c>
      <c r="BO752" s="46" t="str">
        <f>IF(ISNUMBER(VLOOKUP($B752,Stats!$A$2:$AA$19,2,FALSE))=FALSE,"",IF(ISNUMBER(#REF!),(#REF!-VLOOKUP($B752,Stats!$A$2:$AA$19,14,FALSE))/VLOOKUP($B752,Stats!$A$2:$AB$19,28,FALSE),""))</f>
        <v/>
      </c>
      <c r="BP752" s="46"/>
      <c r="BQ752" s="46">
        <f>IF(ISNUMBER(VLOOKUP($B752,Stats!$A$2:$AA$19,2,FALSE))=FALSE,"",IF(ISNUMBER(BM752),BM752,(VLOOKUP($B752,Stats!$A$2:$AT$19,46,FALSE)-VLOOKUP($B752,Stats!$A$2:$AA$19,12,FALSE))/VLOOKUP($B752,Stats!$A$2:$AA$19,26,FALSE)))</f>
        <v>-0.53964354662323732</v>
      </c>
      <c r="BR752" s="51">
        <f t="shared" si="154"/>
        <v>-0.53964354662323732</v>
      </c>
      <c r="BS752" s="32" t="str">
        <f t="shared" si="149"/>
        <v>19515_201503</v>
      </c>
      <c r="BT752" s="53">
        <f t="shared" si="150"/>
        <v>0.28041271132675671</v>
      </c>
    </row>
    <row r="753" spans="1:72" x14ac:dyDescent="0.15">
      <c r="A753" s="16">
        <v>19515</v>
      </c>
      <c r="B753" s="17">
        <v>201504</v>
      </c>
      <c r="C753" s="3">
        <v>0</v>
      </c>
      <c r="D753" s="23">
        <v>1.5972671036838859E-2</v>
      </c>
      <c r="E753" s="18">
        <v>3.6885035552346236E-3</v>
      </c>
      <c r="F753" s="24">
        <v>6</v>
      </c>
      <c r="G753" s="24">
        <v>1</v>
      </c>
      <c r="H753" s="20">
        <v>3.527987000421192E-3</v>
      </c>
      <c r="I753" s="20">
        <v>-5.26267196011454E-3</v>
      </c>
      <c r="J753" s="24">
        <v>6</v>
      </c>
      <c r="K753" s="24">
        <v>1</v>
      </c>
      <c r="L753" s="20">
        <v>5.3905893101873215E-3</v>
      </c>
      <c r="M753" s="20">
        <v>-5.26267196011454E-3</v>
      </c>
      <c r="N753" s="19">
        <v>1.1004</v>
      </c>
      <c r="O753" s="19">
        <v>1.0213476888806388</v>
      </c>
      <c r="P753" s="25">
        <v>42052</v>
      </c>
      <c r="Q753" s="20">
        <v>0</v>
      </c>
      <c r="R753" s="25">
        <v>42044</v>
      </c>
      <c r="S753" s="25">
        <f>IF(ISNUMBER(R753),VLOOKUP(B753,Index!$B$3:$AB$18,27,FALSE),"")</f>
        <v>42044</v>
      </c>
      <c r="T753" s="25">
        <f>IF(ISNUMBER($R753),VLOOKUP($B753,Index!$B$21:$AB$36,27,FALSE),"")</f>
        <v>42044</v>
      </c>
      <c r="U753" s="25">
        <f>IF(ISNUMBER($R753),VLOOKUP($B753,Index!$B$39:$AB$54,27,FALSE),"")</f>
        <v>42052</v>
      </c>
      <c r="W753" s="18">
        <v>0.63890684147355437</v>
      </c>
      <c r="X753" s="19">
        <v>0.8571428571428571</v>
      </c>
      <c r="Y753" s="18">
        <v>6.9984434353020569E-2</v>
      </c>
      <c r="Z753" s="19">
        <f t="shared" si="151"/>
        <v>0</v>
      </c>
      <c r="AA753" s="21" t="s">
        <v>25</v>
      </c>
      <c r="AB753" s="28"/>
      <c r="AC753" s="18">
        <v>0.4082019520817135</v>
      </c>
      <c r="AD753" s="19">
        <v>0.73469387755102034</v>
      </c>
      <c r="AE753" s="18">
        <v>4.8978210517122457E-3</v>
      </c>
      <c r="AF753" s="19">
        <f t="shared" si="152"/>
        <v>0</v>
      </c>
      <c r="AG753" s="21" t="s">
        <v>25</v>
      </c>
      <c r="AH753" s="28"/>
      <c r="AK753" t="str">
        <f t="shared" ref="AK753:AX762" si="159">IF($B753=AK$2,$AA753,"")</f>
        <v/>
      </c>
      <c r="AL753" t="str">
        <f t="shared" si="159"/>
        <v/>
      </c>
      <c r="AM753" t="str">
        <f t="shared" si="159"/>
        <v/>
      </c>
      <c r="AN753" t="str">
        <f t="shared" si="159"/>
        <v/>
      </c>
      <c r="AO753" t="str">
        <f t="shared" si="159"/>
        <v/>
      </c>
      <c r="AP753" t="str">
        <f t="shared" si="159"/>
        <v/>
      </c>
      <c r="AQ753" t="str">
        <f t="shared" si="159"/>
        <v/>
      </c>
      <c r="AR753" t="str">
        <f t="shared" si="159"/>
        <v/>
      </c>
      <c r="AS753" t="str">
        <f t="shared" si="159"/>
        <v/>
      </c>
      <c r="AT753" t="str">
        <f t="shared" si="159"/>
        <v/>
      </c>
      <c r="AU753" t="str">
        <f t="shared" si="159"/>
        <v/>
      </c>
      <c r="AV753" t="str">
        <f t="shared" si="159"/>
        <v/>
      </c>
      <c r="AW753" t="str">
        <f t="shared" si="159"/>
        <v/>
      </c>
      <c r="AX753" t="str">
        <f t="shared" si="159"/>
        <v/>
      </c>
      <c r="AZ753" s="46">
        <f>IF(ISNUMBER(VLOOKUP($B753,Stats!$A$2:$AA$19,2,FALSE))=FALSE,"",IF(ISNUMBER(W753),(W753-VLOOKUP($B753,Stats!$A$2:$AA$19,2,FALSE))/VLOOKUP($B753,Stats!$A$2:$AA$19,16,FALSE),""))</f>
        <v>-0.70847914494412678</v>
      </c>
      <c r="BA753" s="46">
        <f>IF(ISNUMBER(VLOOKUP($B753,Stats!$A$2:$AA$19,2,FALSE))=FALSE,"",IF(ISNUMBER(X753),(X753-VLOOKUP($B753,Stats!$A$2:$AA$19,3,FALSE))/VLOOKUP($B753,Stats!$A$2:$AA$19,17,FALSE),""))</f>
        <v>-2.8916520771255196E-2</v>
      </c>
      <c r="BB753" s="46"/>
      <c r="BC753" s="46"/>
      <c r="BD753" s="44">
        <f t="shared" si="148"/>
        <v>-0.36869783285769098</v>
      </c>
      <c r="BE753" s="46">
        <f>IF(ISNUMBER(VLOOKUP($B753,Stats!$A$2:$AA$19,2,FALSE))=FALSE,"",IF(ISNUMBER(Y753),(Y753-VLOOKUP($B753,Stats!$A$2:$AA$19,5,FALSE))/VLOOKUP($B753,Stats!$A$2:$AA$19,19,FALSE),""))</f>
        <v>-0.40710411902547655</v>
      </c>
      <c r="BF753" s="46"/>
      <c r="BG753" s="46"/>
      <c r="BH753" s="46">
        <f>IF(ISNUMBER(VLOOKUP($B753,Stats!$A$2:$AA$19,2,FALSE))=FALSE,"",IF(ISNUMBER(Z753),(Z753-VLOOKUP($B753,Stats!$A$2:$AA$19,8,FALSE))/VLOOKUP($B753,Stats!$A$2:$AA$19,22,FALSE),""))</f>
        <v>-0.5145844845400992</v>
      </c>
      <c r="BI753" s="46" t="str">
        <f>IF(ISNUMBER(VLOOKUP($B753,Stats!$A$2:$AA$19,2,FALSE))=FALSE,"",IF(ISNUMBER(#REF!),(#REF!-VLOOKUP($B753,Stats!$A$2:$AA$19,9,FALSE))/VLOOKUP($B753,Stats!$A$2:$AA$19,23,FALSE),""))</f>
        <v/>
      </c>
      <c r="BJ753" s="46" t="str">
        <f>IF(ISNUMBER(VLOOKUP($B753,Stats!$A$2:$AA$19,2,FALSE))=FALSE,"",IF(ISNUMBER(#REF!),(#REF!-VLOOKUP($B753,Stats!$A$2:$AA$19,10,FALSE))/VLOOKUP($B753,Stats!$A$2:$AA$19,24,FALSE),""))</f>
        <v/>
      </c>
      <c r="BK753" s="44">
        <f t="shared" si="153"/>
        <v>0.13059753795580378</v>
      </c>
      <c r="BL753" s="46" t="str">
        <f>IF(ISNUMBER(VLOOKUP($B753,Stats!$A$2:$AA$19,2,FALSE))=FALSE,"",IF(ISNUMBER(#REF!),(#REF!-VLOOKUP($B753,Stats!$A$2:$AA$19,11,FALSE))/VLOOKUP($B753,Stats!$A$2:$AA$19,25,FALSE),""))</f>
        <v/>
      </c>
      <c r="BM753" s="46" t="str">
        <f>IF(ISNUMBER(VLOOKUP($B753,Stats!$A$2:$AA$19,2,FALSE))=FALSE,"",IF(ISNUMBER(AA753),(AA753-VLOOKUP($B753,Stats!$A$2:$AA$19,12,FALSE))/VLOOKUP($B753,Stats!$A$2:$AA$19,26,FALSE),""))</f>
        <v/>
      </c>
      <c r="BN753" s="46" t="str">
        <f>IF(ISNUMBER(VLOOKUP($B753,Stats!$A$2:$AA$19,2,FALSE))=FALSE,"",IF(ISNUMBER(#REF!),(#REF!-VLOOKUP($B753,Stats!$A$2:$AA$19,13,FALSE))/VLOOKUP($B753,Stats!$A$2:$AA$19,27,FALSE),""))</f>
        <v/>
      </c>
      <c r="BO753" s="46" t="str">
        <f>IF(ISNUMBER(VLOOKUP($B753,Stats!$A$2:$AA$19,2,FALSE))=FALSE,"",IF(ISNUMBER(#REF!),(#REF!-VLOOKUP($B753,Stats!$A$2:$AA$19,14,FALSE))/VLOOKUP($B753,Stats!$A$2:$AB$19,28,FALSE),""))</f>
        <v/>
      </c>
      <c r="BP753" s="46"/>
      <c r="BQ753" s="46">
        <f>IF(ISNUMBER(VLOOKUP($B753,Stats!$A$2:$AA$19,2,FALSE))=FALSE,"",IF(ISNUMBER(BM753),BM753,(VLOOKUP($B753,Stats!$A$2:$AT$19,46,FALSE)-VLOOKUP($B753,Stats!$A$2:$AA$19,12,FALSE))/VLOOKUP($B753,Stats!$A$2:$AA$19,26,FALSE)))</f>
        <v>-0.64096278450557098</v>
      </c>
      <c r="BR753" s="51">
        <f t="shared" si="154"/>
        <v>-0.64096278450557098</v>
      </c>
      <c r="BS753" s="32" t="str">
        <f t="shared" si="149"/>
        <v>19515_201504</v>
      </c>
      <c r="BT753" s="53">
        <f t="shared" si="150"/>
        <v>-0.12357360069917013</v>
      </c>
    </row>
    <row r="754" spans="1:72" x14ac:dyDescent="0.15">
      <c r="A754" s="16">
        <v>19515</v>
      </c>
      <c r="B754" s="17">
        <v>201505</v>
      </c>
      <c r="C754" s="3">
        <v>0</v>
      </c>
      <c r="D754" s="23">
        <v>1.3449654671028544E-2</v>
      </c>
      <c r="E754" s="18">
        <v>2.7399265507122932E-3</v>
      </c>
      <c r="F754" s="24">
        <v>5</v>
      </c>
      <c r="G754" s="24">
        <v>3</v>
      </c>
      <c r="H754" s="20">
        <v>3.5956846188347049E-3</v>
      </c>
      <c r="I754" s="20">
        <v>-1.5270003922909596E-3</v>
      </c>
      <c r="J754" s="24">
        <v>2</v>
      </c>
      <c r="K754" s="24">
        <v>1</v>
      </c>
      <c r="L754" s="20">
        <v>4.362050163576825E-3</v>
      </c>
      <c r="M754" s="20">
        <v>-2.0581655480984562E-3</v>
      </c>
      <c r="N754" s="19">
        <v>1.1174999999999999</v>
      </c>
      <c r="O754" s="19">
        <v>1.0111292073832789</v>
      </c>
      <c r="P754" s="25">
        <v>42068</v>
      </c>
      <c r="Q754" s="20">
        <v>-2.0581655480984562E-3</v>
      </c>
      <c r="R754" s="25">
        <v>42069</v>
      </c>
      <c r="S754" s="25">
        <f>IF(ISNUMBER(R754),VLOOKUP(B754,Index!$B$3:$AB$18,27,FALSE),"")</f>
        <v>42069</v>
      </c>
      <c r="T754" s="25">
        <f>IF(ISNUMBER($R754),VLOOKUP($B754,Index!$B$21:$AB$36,27,FALSE),"")</f>
        <v>42069</v>
      </c>
      <c r="U754" s="25">
        <f>IF(ISNUMBER($R754),VLOOKUP($B754,Index!$B$39:$AB$54,27,FALSE),"")</f>
        <v>42069</v>
      </c>
      <c r="W754" s="18">
        <v>0.48418756815702751</v>
      </c>
      <c r="X754" s="19">
        <v>0.625</v>
      </c>
      <c r="Y754" s="18">
        <v>5.1986451130918133E-2</v>
      </c>
      <c r="Z754" s="19">
        <f t="shared" si="151"/>
        <v>0</v>
      </c>
      <c r="AA754" s="21">
        <v>6.5347778673366239</v>
      </c>
      <c r="AB754" s="28"/>
      <c r="AC754" s="18">
        <v>0.23443760115781617</v>
      </c>
      <c r="AD754" s="19">
        <v>0.390625</v>
      </c>
      <c r="AE754" s="18">
        <v>2.7025911011873392E-3</v>
      </c>
      <c r="AF754" s="19">
        <f t="shared" si="152"/>
        <v>0</v>
      </c>
      <c r="AG754" s="21">
        <v>42.703321775432592</v>
      </c>
      <c r="AH754" s="28"/>
      <c r="AK754" t="str">
        <f t="shared" si="159"/>
        <v/>
      </c>
      <c r="AL754" t="str">
        <f t="shared" si="159"/>
        <v/>
      </c>
      <c r="AM754" t="str">
        <f t="shared" si="159"/>
        <v/>
      </c>
      <c r="AN754" t="str">
        <f t="shared" si="159"/>
        <v/>
      </c>
      <c r="AO754" t="str">
        <f t="shared" si="159"/>
        <v/>
      </c>
      <c r="AP754" t="str">
        <f t="shared" si="159"/>
        <v/>
      </c>
      <c r="AQ754" t="str">
        <f t="shared" si="159"/>
        <v/>
      </c>
      <c r="AR754" t="str">
        <f t="shared" si="159"/>
        <v/>
      </c>
      <c r="AS754" t="str">
        <f t="shared" si="159"/>
        <v/>
      </c>
      <c r="AT754" t="str">
        <f t="shared" si="159"/>
        <v/>
      </c>
      <c r="AU754" t="str">
        <f t="shared" si="159"/>
        <v/>
      </c>
      <c r="AV754">
        <f t="shared" si="159"/>
        <v>6.5347778673366239</v>
      </c>
      <c r="AW754" t="str">
        <f t="shared" si="159"/>
        <v/>
      </c>
      <c r="AX754" t="str">
        <f t="shared" si="159"/>
        <v/>
      </c>
      <c r="AZ754" s="46">
        <f>IF(ISNUMBER(VLOOKUP($B754,Stats!$A$2:$AA$19,2,FALSE))=FALSE,"",IF(ISNUMBER(W754),(W754-VLOOKUP($B754,Stats!$A$2:$AA$19,2,FALSE))/VLOOKUP($B754,Stats!$A$2:$AA$19,16,FALSE),""))</f>
        <v>0.21400020938047445</v>
      </c>
      <c r="BA754" s="46">
        <f>IF(ISNUMBER(VLOOKUP($B754,Stats!$A$2:$AA$19,2,FALSE))=FALSE,"",IF(ISNUMBER(X754),(X754-VLOOKUP($B754,Stats!$A$2:$AA$19,3,FALSE))/VLOOKUP($B754,Stats!$A$2:$AA$19,17,FALSE),""))</f>
        <v>0.35311991189560649</v>
      </c>
      <c r="BB754" s="46"/>
      <c r="BC754" s="46"/>
      <c r="BD754" s="44">
        <f t="shared" si="148"/>
        <v>0.28356006063804046</v>
      </c>
      <c r="BE754" s="46">
        <f>IF(ISNUMBER(VLOOKUP($B754,Stats!$A$2:$AA$19,2,FALSE))=FALSE,"",IF(ISNUMBER(Y754),(Y754-VLOOKUP($B754,Stats!$A$2:$AA$19,5,FALSE))/VLOOKUP($B754,Stats!$A$2:$AA$19,19,FALSE),""))</f>
        <v>-1.0380091373640983</v>
      </c>
      <c r="BF754" s="46"/>
      <c r="BG754" s="46"/>
      <c r="BH754" s="46">
        <f>IF(ISNUMBER(VLOOKUP($B754,Stats!$A$2:$AA$19,2,FALSE))=FALSE,"",IF(ISNUMBER(Z754),(Z754-VLOOKUP($B754,Stats!$A$2:$AA$19,8,FALSE))/VLOOKUP($B754,Stats!$A$2:$AA$19,22,FALSE),""))</f>
        <v>-0.59810804423176478</v>
      </c>
      <c r="BI754" s="46" t="str">
        <f>IF(ISNUMBER(VLOOKUP($B754,Stats!$A$2:$AA$19,2,FALSE))=FALSE,"",IF(ISNUMBER(#REF!),(#REF!-VLOOKUP($B754,Stats!$A$2:$AA$19,9,FALSE))/VLOOKUP($B754,Stats!$A$2:$AA$19,23,FALSE),""))</f>
        <v/>
      </c>
      <c r="BJ754" s="46" t="str">
        <f>IF(ISNUMBER(VLOOKUP($B754,Stats!$A$2:$AA$19,2,FALSE))=FALSE,"",IF(ISNUMBER(#REF!),(#REF!-VLOOKUP($B754,Stats!$A$2:$AA$19,10,FALSE))/VLOOKUP($B754,Stats!$A$2:$AA$19,24,FALSE),""))</f>
        <v/>
      </c>
      <c r="BK754" s="44">
        <f t="shared" si="153"/>
        <v>0.54717398288533936</v>
      </c>
      <c r="BL754" s="46" t="str">
        <f>IF(ISNUMBER(VLOOKUP($B754,Stats!$A$2:$AA$19,2,FALSE))=FALSE,"",IF(ISNUMBER(#REF!),(#REF!-VLOOKUP($B754,Stats!$A$2:$AA$19,11,FALSE))/VLOOKUP($B754,Stats!$A$2:$AA$19,25,FALSE),""))</f>
        <v/>
      </c>
      <c r="BM754" s="46">
        <f>IF(ISNUMBER(VLOOKUP($B754,Stats!$A$2:$AA$19,2,FALSE))=FALSE,"",IF(ISNUMBER(AA754),(AA754-VLOOKUP($B754,Stats!$A$2:$AA$19,12,FALSE))/VLOOKUP($B754,Stats!$A$2:$AA$19,26,FALSE),""))</f>
        <v>3.2550756085018971E-2</v>
      </c>
      <c r="BN754" s="46" t="str">
        <f>IF(ISNUMBER(VLOOKUP($B754,Stats!$A$2:$AA$19,2,FALSE))=FALSE,"",IF(ISNUMBER(#REF!),(#REF!-VLOOKUP($B754,Stats!$A$2:$AA$19,13,FALSE))/VLOOKUP($B754,Stats!$A$2:$AA$19,27,FALSE),""))</f>
        <v/>
      </c>
      <c r="BO754" s="46" t="str">
        <f>IF(ISNUMBER(VLOOKUP($B754,Stats!$A$2:$AA$19,2,FALSE))=FALSE,"",IF(ISNUMBER(#REF!),(#REF!-VLOOKUP($B754,Stats!$A$2:$AA$19,14,FALSE))/VLOOKUP($B754,Stats!$A$2:$AB$19,28,FALSE),""))</f>
        <v/>
      </c>
      <c r="BP754" s="46"/>
      <c r="BQ754" s="46">
        <f>IF(ISNUMBER(VLOOKUP($B754,Stats!$A$2:$AA$19,2,FALSE))=FALSE,"",IF(ISNUMBER(BM754),BM754,(VLOOKUP($B754,Stats!$A$2:$AT$19,46,FALSE)-VLOOKUP($B754,Stats!$A$2:$AA$19,12,FALSE))/VLOOKUP($B754,Stats!$A$2:$AA$19,26,FALSE)))</f>
        <v>3.2550756085018971E-2</v>
      </c>
      <c r="BR754" s="51">
        <f t="shared" si="154"/>
        <v>3.2550756085018971E-2</v>
      </c>
      <c r="BS754" s="32" t="str">
        <f t="shared" si="149"/>
        <v>19515_201505</v>
      </c>
      <c r="BT754" s="53">
        <f t="shared" si="150"/>
        <v>0.39152655307581546</v>
      </c>
    </row>
    <row r="755" spans="1:72" x14ac:dyDescent="0.15">
      <c r="A755" s="16">
        <v>19515</v>
      </c>
      <c r="B755" s="17">
        <v>201506</v>
      </c>
      <c r="C755" s="3">
        <v>0</v>
      </c>
      <c r="D755" s="23">
        <v>2.4300573888091925E-2</v>
      </c>
      <c r="E755" s="18">
        <v>1.6491917152416059E-3</v>
      </c>
      <c r="F755" s="24">
        <v>10</v>
      </c>
      <c r="G755" s="24">
        <v>0</v>
      </c>
      <c r="H755" s="20">
        <v>2.405107114829619E-3</v>
      </c>
      <c r="I755" s="20" t="s">
        <v>25</v>
      </c>
      <c r="J755" s="24">
        <v>10</v>
      </c>
      <c r="K755" s="24">
        <v>0</v>
      </c>
      <c r="L755" s="20">
        <v>4.7661076787290924E-3</v>
      </c>
      <c r="M755" s="20">
        <v>0</v>
      </c>
      <c r="N755" s="19">
        <v>1.1423000000000001</v>
      </c>
      <c r="O755" s="19">
        <v>1.0241169087322934</v>
      </c>
      <c r="P755" s="25">
        <v>42083</v>
      </c>
      <c r="Q755" s="20">
        <v>0</v>
      </c>
      <c r="R755" s="25">
        <v>42072</v>
      </c>
      <c r="S755" s="25">
        <f>IF(ISNUMBER(R755),VLOOKUP(B755,Index!$B$3:$AB$18,27,FALSE),"")</f>
        <v>42073</v>
      </c>
      <c r="T755" s="25">
        <f>IF(ISNUMBER($R755),VLOOKUP($B755,Index!$B$21:$AB$36,27,FALSE),"")</f>
        <v>42075</v>
      </c>
      <c r="U755" s="25">
        <f>IF(ISNUMBER($R755),VLOOKUP($B755,Index!$B$39:$AB$54,27,FALSE),"")</f>
        <v>42075</v>
      </c>
      <c r="W755" s="18">
        <v>0.72901721664275776</v>
      </c>
      <c r="X755" s="19">
        <v>1</v>
      </c>
      <c r="Y755" s="18">
        <v>3.1291212710659808E-2</v>
      </c>
      <c r="Z755" s="19">
        <f t="shared" si="151"/>
        <v>1</v>
      </c>
      <c r="AA755" s="21" t="s">
        <v>25</v>
      </c>
      <c r="AB755" s="28"/>
      <c r="AC755" s="18">
        <v>0.53146610216155366</v>
      </c>
      <c r="AD755" s="19">
        <v>1</v>
      </c>
      <c r="AE755" s="18">
        <v>9.7913999290375787E-4</v>
      </c>
      <c r="AF755" s="19">
        <f t="shared" si="152"/>
        <v>1</v>
      </c>
      <c r="AG755" s="21" t="s">
        <v>25</v>
      </c>
      <c r="AH755" s="28"/>
      <c r="AK755" t="str">
        <f t="shared" si="159"/>
        <v/>
      </c>
      <c r="AL755" t="str">
        <f t="shared" si="159"/>
        <v/>
      </c>
      <c r="AM755" t="str">
        <f t="shared" si="159"/>
        <v/>
      </c>
      <c r="AN755" t="str">
        <f t="shared" si="159"/>
        <v/>
      </c>
      <c r="AO755" t="str">
        <f t="shared" si="159"/>
        <v/>
      </c>
      <c r="AP755" t="str">
        <f t="shared" si="159"/>
        <v/>
      </c>
      <c r="AQ755" t="str">
        <f t="shared" si="159"/>
        <v/>
      </c>
      <c r="AR755" t="str">
        <f t="shared" si="159"/>
        <v/>
      </c>
      <c r="AS755" t="str">
        <f t="shared" si="159"/>
        <v/>
      </c>
      <c r="AT755" t="str">
        <f t="shared" si="159"/>
        <v/>
      </c>
      <c r="AU755" t="str">
        <f t="shared" si="159"/>
        <v/>
      </c>
      <c r="AV755" t="str">
        <f t="shared" si="159"/>
        <v/>
      </c>
      <c r="AW755" t="str">
        <f t="shared" si="159"/>
        <v/>
      </c>
      <c r="AX755" t="str">
        <f t="shared" si="159"/>
        <v/>
      </c>
      <c r="AZ755" s="46">
        <f>IF(ISNUMBER(VLOOKUP($B755,Stats!$A$2:$AA$19,2,FALSE))=FALSE,"",IF(ISNUMBER(W755),(W755-VLOOKUP($B755,Stats!$A$2:$AA$19,2,FALSE))/VLOOKUP($B755,Stats!$A$2:$AA$19,16,FALSE),""))</f>
        <v>-0.9605122592477342</v>
      </c>
      <c r="BA755" s="46">
        <f>IF(ISNUMBER(VLOOKUP($B755,Stats!$A$2:$AA$19,2,FALSE))=FALSE,"",IF(ISNUMBER(X755),(X755-VLOOKUP($B755,Stats!$A$2:$AA$19,3,FALSE))/VLOOKUP($B755,Stats!$A$2:$AA$19,17,FALSE),""))</f>
        <v>1.5873231541488209</v>
      </c>
      <c r="BB755" s="46"/>
      <c r="BC755" s="46"/>
      <c r="BD755" s="44">
        <f t="shared" si="148"/>
        <v>0.31340544745054333</v>
      </c>
      <c r="BE755" s="46">
        <f>IF(ISNUMBER(VLOOKUP($B755,Stats!$A$2:$AA$19,2,FALSE))=FALSE,"",IF(ISNUMBER(Y755),(Y755-VLOOKUP($B755,Stats!$A$2:$AA$19,5,FALSE))/VLOOKUP($B755,Stats!$A$2:$AA$19,19,FALSE),""))</f>
        <v>-1.1870548884882424</v>
      </c>
      <c r="BF755" s="46"/>
      <c r="BG755" s="46"/>
      <c r="BH755" s="46">
        <f>IF(ISNUMBER(VLOOKUP($B755,Stats!$A$2:$AA$19,2,FALSE))=FALSE,"",IF(ISNUMBER(Z755),(Z755-VLOOKUP($B755,Stats!$A$2:$AA$19,8,FALSE))/VLOOKUP($B755,Stats!$A$2:$AA$19,22,FALSE),""))</f>
        <v>-0.73808297609062268</v>
      </c>
      <c r="BI755" s="46" t="str">
        <f>IF(ISNUMBER(VLOOKUP($B755,Stats!$A$2:$AA$19,2,FALSE))=FALSE,"",IF(ISNUMBER(#REF!),(#REF!-VLOOKUP($B755,Stats!$A$2:$AA$19,9,FALSE))/VLOOKUP($B755,Stats!$A$2:$AA$19,23,FALSE),""))</f>
        <v/>
      </c>
      <c r="BJ755" s="46" t="str">
        <f>IF(ISNUMBER(VLOOKUP($B755,Stats!$A$2:$AA$19,2,FALSE))=FALSE,"",IF(ISNUMBER(#REF!),(#REF!-VLOOKUP($B755,Stats!$A$2:$AA$19,10,FALSE))/VLOOKUP($B755,Stats!$A$2:$AA$19,24,FALSE),""))</f>
        <v/>
      </c>
      <c r="BK755" s="44">
        <f t="shared" si="153"/>
        <v>0.60951352911458279</v>
      </c>
      <c r="BL755" s="46" t="str">
        <f>IF(ISNUMBER(VLOOKUP($B755,Stats!$A$2:$AA$19,2,FALSE))=FALSE,"",IF(ISNUMBER(#REF!),(#REF!-VLOOKUP($B755,Stats!$A$2:$AA$19,11,FALSE))/VLOOKUP($B755,Stats!$A$2:$AA$19,25,FALSE),""))</f>
        <v/>
      </c>
      <c r="BM755" s="46" t="str">
        <f>IF(ISNUMBER(VLOOKUP($B755,Stats!$A$2:$AA$19,2,FALSE))=FALSE,"",IF(ISNUMBER(AA755),(AA755-VLOOKUP($B755,Stats!$A$2:$AA$19,12,FALSE))/VLOOKUP($B755,Stats!$A$2:$AA$19,26,FALSE),""))</f>
        <v/>
      </c>
      <c r="BN755" s="46" t="str">
        <f>IF(ISNUMBER(VLOOKUP($B755,Stats!$A$2:$AA$19,2,FALSE))=FALSE,"",IF(ISNUMBER(#REF!),(#REF!-VLOOKUP($B755,Stats!$A$2:$AA$19,13,FALSE))/VLOOKUP($B755,Stats!$A$2:$AA$19,27,FALSE),""))</f>
        <v/>
      </c>
      <c r="BO755" s="46" t="str">
        <f>IF(ISNUMBER(VLOOKUP($B755,Stats!$A$2:$AA$19,2,FALSE))=FALSE,"",IF(ISNUMBER(#REF!),(#REF!-VLOOKUP($B755,Stats!$A$2:$AA$19,14,FALSE))/VLOOKUP($B755,Stats!$A$2:$AB$19,28,FALSE),""))</f>
        <v/>
      </c>
      <c r="BP755" s="46"/>
      <c r="BQ755" s="46">
        <f>IF(ISNUMBER(VLOOKUP($B755,Stats!$A$2:$AA$19,2,FALSE))=FALSE,"",IF(ISNUMBER(BM755),BM755,(VLOOKUP($B755,Stats!$A$2:$AT$19,46,FALSE)-VLOOKUP($B755,Stats!$A$2:$AA$19,12,FALSE))/VLOOKUP($B755,Stats!$A$2:$AA$19,26,FALSE)))</f>
        <v>-0.27542471786370909</v>
      </c>
      <c r="BR755" s="51">
        <f t="shared" si="154"/>
        <v>-0.27542471786370909</v>
      </c>
      <c r="BS755" s="32" t="str">
        <f t="shared" si="149"/>
        <v>19515_201506</v>
      </c>
      <c r="BT755" s="53">
        <f t="shared" si="150"/>
        <v>0.37330426338611644</v>
      </c>
    </row>
    <row r="756" spans="1:72" x14ac:dyDescent="0.15">
      <c r="A756" s="16">
        <v>19515</v>
      </c>
      <c r="B756" s="17">
        <v>201507</v>
      </c>
      <c r="C756" s="3">
        <v>0</v>
      </c>
      <c r="D756" s="23">
        <v>1.4882255099360808E-2</v>
      </c>
      <c r="E756" s="18">
        <v>2.3100420409989807E-3</v>
      </c>
      <c r="F756" s="24">
        <v>5</v>
      </c>
      <c r="G756" s="24">
        <v>0</v>
      </c>
      <c r="H756" s="20">
        <v>2.9610160312385503E-3</v>
      </c>
      <c r="I756" s="20" t="s">
        <v>25</v>
      </c>
      <c r="J756" s="24">
        <v>5</v>
      </c>
      <c r="K756" s="24">
        <v>0</v>
      </c>
      <c r="L756" s="20">
        <v>6.3030727479644888E-3</v>
      </c>
      <c r="M756" s="20">
        <v>3.4797738147007706E-4</v>
      </c>
      <c r="N756" s="19">
        <v>1.1593</v>
      </c>
      <c r="O756" s="19">
        <v>1.00852544584602</v>
      </c>
      <c r="P756" s="25">
        <v>42090</v>
      </c>
      <c r="Q756" s="20">
        <v>0</v>
      </c>
      <c r="R756" s="25">
        <v>42086</v>
      </c>
      <c r="S756" s="25">
        <f>IF(ISNUMBER(R756),VLOOKUP(B756,Index!$B$3:$AB$18,27,FALSE),"")</f>
        <v>42088</v>
      </c>
      <c r="T756" s="25">
        <f>IF(ISNUMBER($R756),VLOOKUP($B756,Index!$B$21:$AB$36,27,FALSE),"")</f>
        <v>42089</v>
      </c>
      <c r="U756" s="25">
        <f>IF(ISNUMBER($R756),VLOOKUP($B756,Index!$B$39:$AB$54,27,FALSE),"")</f>
        <v>42089</v>
      </c>
      <c r="W756" s="18">
        <v>1.0715223671539782</v>
      </c>
      <c r="X756" s="19">
        <v>1</v>
      </c>
      <c r="Y756" s="18">
        <v>4.3829966041805064E-2</v>
      </c>
      <c r="Z756" s="19">
        <f t="shared" si="151"/>
        <v>2</v>
      </c>
      <c r="AA756" s="21" t="s">
        <v>25</v>
      </c>
      <c r="AB756" s="28"/>
      <c r="AC756" s="18">
        <v>1.1481601833112649</v>
      </c>
      <c r="AD756" s="19">
        <v>1</v>
      </c>
      <c r="AE756" s="18">
        <v>1.9210659232257851E-3</v>
      </c>
      <c r="AF756" s="19">
        <f t="shared" si="152"/>
        <v>4</v>
      </c>
      <c r="AG756" s="21" t="s">
        <v>25</v>
      </c>
      <c r="AH756" s="28"/>
      <c r="AK756" t="str">
        <f t="shared" si="159"/>
        <v/>
      </c>
      <c r="AL756" t="str">
        <f t="shared" si="159"/>
        <v/>
      </c>
      <c r="AM756" t="str">
        <f t="shared" si="159"/>
        <v/>
      </c>
      <c r="AN756" t="str">
        <f t="shared" si="159"/>
        <v/>
      </c>
      <c r="AO756" t="str">
        <f t="shared" si="159"/>
        <v/>
      </c>
      <c r="AP756" t="str">
        <f t="shared" si="159"/>
        <v/>
      </c>
      <c r="AQ756" t="str">
        <f t="shared" si="159"/>
        <v/>
      </c>
      <c r="AR756" t="str">
        <f t="shared" si="159"/>
        <v/>
      </c>
      <c r="AS756" t="str">
        <f t="shared" si="159"/>
        <v/>
      </c>
      <c r="AT756" t="str">
        <f t="shared" si="159"/>
        <v/>
      </c>
      <c r="AU756" t="str">
        <f t="shared" si="159"/>
        <v/>
      </c>
      <c r="AV756" t="str">
        <f t="shared" si="159"/>
        <v/>
      </c>
      <c r="AW756" t="str">
        <f t="shared" si="159"/>
        <v/>
      </c>
      <c r="AX756" t="str">
        <f t="shared" si="159"/>
        <v/>
      </c>
      <c r="AZ756" s="46">
        <f>IF(ISNUMBER(VLOOKUP($B756,Stats!$A$2:$AA$19,2,FALSE))=FALSE,"",IF(ISNUMBER(W756),(W756-VLOOKUP($B756,Stats!$A$2:$AA$19,2,FALSE))/VLOOKUP($B756,Stats!$A$2:$AA$19,16,FALSE),""))</f>
        <v>-0.12472439616172398</v>
      </c>
      <c r="BA756" s="46">
        <f>IF(ISNUMBER(VLOOKUP($B756,Stats!$A$2:$AA$19,2,FALSE))=FALSE,"",IF(ISNUMBER(X756),(X756-VLOOKUP($B756,Stats!$A$2:$AA$19,3,FALSE))/VLOOKUP($B756,Stats!$A$2:$AA$19,17,FALSE),""))</f>
        <v>1.6185072337594633</v>
      </c>
      <c r="BB756" s="46"/>
      <c r="BC756" s="46"/>
      <c r="BD756" s="44">
        <f t="shared" si="148"/>
        <v>0.74689141879886967</v>
      </c>
      <c r="BE756" s="46">
        <f>IF(ISNUMBER(VLOOKUP($B756,Stats!$A$2:$AA$19,2,FALSE))=FALSE,"",IF(ISNUMBER(Y756),(Y756-VLOOKUP($B756,Stats!$A$2:$AA$19,5,FALSE))/VLOOKUP($B756,Stats!$A$2:$AA$19,19,FALSE),""))</f>
        <v>-0.95161192338116107</v>
      </c>
      <c r="BF756" s="46"/>
      <c r="BG756" s="46"/>
      <c r="BH756" s="46">
        <f>IF(ISNUMBER(VLOOKUP($B756,Stats!$A$2:$AA$19,2,FALSE))=FALSE,"",IF(ISNUMBER(Z756),(Z756-VLOOKUP($B756,Stats!$A$2:$AA$19,8,FALSE))/VLOOKUP($B756,Stats!$A$2:$AA$19,22,FALSE),""))</f>
        <v>1.4378520910348771</v>
      </c>
      <c r="BI756" s="46" t="str">
        <f>IF(ISNUMBER(VLOOKUP($B756,Stats!$A$2:$AA$19,2,FALSE))=FALSE,"",IF(ISNUMBER(#REF!),(#REF!-VLOOKUP($B756,Stats!$A$2:$AA$19,9,FALSE))/VLOOKUP($B756,Stats!$A$2:$AA$19,23,FALSE),""))</f>
        <v/>
      </c>
      <c r="BJ756" s="46" t="str">
        <f>IF(ISNUMBER(VLOOKUP($B756,Stats!$A$2:$AA$19,2,FALSE))=FALSE,"",IF(ISNUMBER(#REF!),(#REF!-VLOOKUP($B756,Stats!$A$2:$AA$19,10,FALSE))/VLOOKUP($B756,Stats!$A$2:$AA$19,24,FALSE),""))</f>
        <v/>
      </c>
      <c r="BK756" s="44">
        <f t="shared" si="153"/>
        <v>1.0974839736772759</v>
      </c>
      <c r="BL756" s="46" t="str">
        <f>IF(ISNUMBER(VLOOKUP($B756,Stats!$A$2:$AA$19,2,FALSE))=FALSE,"",IF(ISNUMBER(#REF!),(#REF!-VLOOKUP($B756,Stats!$A$2:$AA$19,11,FALSE))/VLOOKUP($B756,Stats!$A$2:$AA$19,25,FALSE),""))</f>
        <v/>
      </c>
      <c r="BM756" s="46" t="str">
        <f>IF(ISNUMBER(VLOOKUP($B756,Stats!$A$2:$AA$19,2,FALSE))=FALSE,"",IF(ISNUMBER(AA756),(AA756-VLOOKUP($B756,Stats!$A$2:$AA$19,12,FALSE))/VLOOKUP($B756,Stats!$A$2:$AA$19,26,FALSE),""))</f>
        <v/>
      </c>
      <c r="BN756" s="46" t="str">
        <f>IF(ISNUMBER(VLOOKUP($B756,Stats!$A$2:$AA$19,2,FALSE))=FALSE,"",IF(ISNUMBER(#REF!),(#REF!-VLOOKUP($B756,Stats!$A$2:$AA$19,13,FALSE))/VLOOKUP($B756,Stats!$A$2:$AA$19,27,FALSE),""))</f>
        <v/>
      </c>
      <c r="BO756" s="46" t="str">
        <f>IF(ISNUMBER(VLOOKUP($B756,Stats!$A$2:$AA$19,2,FALSE))=FALSE,"",IF(ISNUMBER(#REF!),(#REF!-VLOOKUP($B756,Stats!$A$2:$AA$19,14,FALSE))/VLOOKUP($B756,Stats!$A$2:$AB$19,28,FALSE),""))</f>
        <v/>
      </c>
      <c r="BP756" s="46"/>
      <c r="BQ756" s="46">
        <f>IF(ISNUMBER(VLOOKUP($B756,Stats!$A$2:$AA$19,2,FALSE))=FALSE,"",IF(ISNUMBER(BM756),BM756,(VLOOKUP($B756,Stats!$A$2:$AT$19,46,FALSE)-VLOOKUP($B756,Stats!$A$2:$AA$19,12,FALSE))/VLOOKUP($B756,Stats!$A$2:$AA$19,26,FALSE)))</f>
        <v>-0.49247029718328789</v>
      </c>
      <c r="BR756" s="51">
        <f t="shared" si="154"/>
        <v>-0.49247029718328789</v>
      </c>
      <c r="BS756" s="32" t="str">
        <f t="shared" si="149"/>
        <v>19515_201507</v>
      </c>
      <c r="BT756" s="53">
        <f t="shared" si="150"/>
        <v>0.70937460852948186</v>
      </c>
    </row>
    <row r="757" spans="1:72" x14ac:dyDescent="0.15">
      <c r="S757" t="str">
        <f>IF(ISNUMBER(R757),VLOOKUP(B757,Index!$B$3:$AB$18,27,FALSE),"")</f>
        <v/>
      </c>
      <c r="T757" t="str">
        <f>IF(ISNUMBER($R757),VLOOKUP($B757,Index!$B$21:$AB$36,27,FALSE),"")</f>
        <v/>
      </c>
      <c r="U757" t="str">
        <f>IF(ISNUMBER($R757),VLOOKUP($B757,Index!$B$39:$AB$54,27,FALSE),"")</f>
        <v/>
      </c>
      <c r="Z757" t="str">
        <f t="shared" si="151"/>
        <v/>
      </c>
      <c r="AA757" t="s">
        <v>25</v>
      </c>
      <c r="AF757" t="str">
        <f t="shared" si="152"/>
        <v/>
      </c>
      <c r="AG757" t="s">
        <v>25</v>
      </c>
      <c r="AK757" t="str">
        <f t="shared" si="159"/>
        <v/>
      </c>
      <c r="AL757" t="str">
        <f t="shared" si="159"/>
        <v/>
      </c>
      <c r="AM757" t="str">
        <f t="shared" si="159"/>
        <v/>
      </c>
      <c r="AN757" t="str">
        <f t="shared" si="159"/>
        <v/>
      </c>
      <c r="AO757" t="str">
        <f t="shared" si="159"/>
        <v/>
      </c>
      <c r="AP757" t="str">
        <f t="shared" si="159"/>
        <v/>
      </c>
      <c r="AQ757" t="str">
        <f t="shared" si="159"/>
        <v/>
      </c>
      <c r="AR757" t="str">
        <f t="shared" si="159"/>
        <v/>
      </c>
      <c r="AS757" t="str">
        <f t="shared" si="159"/>
        <v/>
      </c>
      <c r="AT757" t="str">
        <f t="shared" si="159"/>
        <v/>
      </c>
      <c r="AU757" t="str">
        <f t="shared" si="159"/>
        <v/>
      </c>
      <c r="AV757" t="str">
        <f t="shared" si="159"/>
        <v/>
      </c>
      <c r="AW757" t="str">
        <f t="shared" si="159"/>
        <v/>
      </c>
      <c r="AX757" t="str">
        <f t="shared" si="159"/>
        <v/>
      </c>
      <c r="AZ757" s="46" t="str">
        <f>IF(ISNUMBER(VLOOKUP($B757,Stats!$A$2:$AA$19,2,FALSE))=FALSE,"",IF(ISNUMBER(W757),(W757-VLOOKUP($B757,Stats!$A$2:$AA$19,2,FALSE))/VLOOKUP($B757,Stats!$A$2:$AA$19,16,FALSE),""))</f>
        <v/>
      </c>
      <c r="BA757" s="46" t="str">
        <f>IF(ISNUMBER(VLOOKUP($B757,Stats!$A$2:$AA$19,2,FALSE))=FALSE,"",IF(ISNUMBER(X757),(X757-VLOOKUP($B757,Stats!$A$2:$AA$19,3,FALSE))/VLOOKUP($B757,Stats!$A$2:$AA$19,17,FALSE),""))</f>
        <v/>
      </c>
      <c r="BB757" s="46"/>
      <c r="BC757" s="46"/>
      <c r="BD757" s="44" t="str">
        <f t="shared" si="148"/>
        <v/>
      </c>
      <c r="BE757" s="46" t="str">
        <f>IF(ISNUMBER(VLOOKUP($B757,Stats!$A$2:$AA$19,2,FALSE))=FALSE,"",IF(ISNUMBER(Y757),(Y757-VLOOKUP($B757,Stats!$A$2:$AA$19,5,FALSE))/VLOOKUP($B757,Stats!$A$2:$AA$19,19,FALSE),""))</f>
        <v/>
      </c>
      <c r="BF757" s="46"/>
      <c r="BG757" s="46"/>
      <c r="BH757" s="46" t="str">
        <f>IF(ISNUMBER(VLOOKUP($B757,Stats!$A$2:$AA$19,2,FALSE))=FALSE,"",IF(ISNUMBER(Z757),(Z757-VLOOKUP($B757,Stats!$A$2:$AA$19,8,FALSE))/VLOOKUP($B757,Stats!$A$2:$AA$19,22,FALSE),""))</f>
        <v/>
      </c>
      <c r="BI757" s="46" t="str">
        <f>IF(ISNUMBER(VLOOKUP($B757,Stats!$A$2:$AA$19,2,FALSE))=FALSE,"",IF(ISNUMBER(#REF!),(#REF!-VLOOKUP($B757,Stats!$A$2:$AA$19,9,FALSE))/VLOOKUP($B757,Stats!$A$2:$AA$19,23,FALSE),""))</f>
        <v/>
      </c>
      <c r="BJ757" s="46" t="str">
        <f>IF(ISNUMBER(VLOOKUP($B757,Stats!$A$2:$AA$19,2,FALSE))=FALSE,"",IF(ISNUMBER(#REF!),(#REF!-VLOOKUP($B757,Stats!$A$2:$AA$19,10,FALSE))/VLOOKUP($B757,Stats!$A$2:$AA$19,24,FALSE),""))</f>
        <v/>
      </c>
      <c r="BK757" s="44" t="str">
        <f t="shared" si="153"/>
        <v/>
      </c>
      <c r="BL757" s="46" t="str">
        <f>IF(ISNUMBER(VLOOKUP($B757,Stats!$A$2:$AA$19,2,FALSE))=FALSE,"",IF(ISNUMBER(#REF!),(#REF!-VLOOKUP($B757,Stats!$A$2:$AA$19,11,FALSE))/VLOOKUP($B757,Stats!$A$2:$AA$19,25,FALSE),""))</f>
        <v/>
      </c>
      <c r="BM757" s="46" t="str">
        <f>IF(ISNUMBER(VLOOKUP($B757,Stats!$A$2:$AA$19,2,FALSE))=FALSE,"",IF(ISNUMBER(AA757),(AA757-VLOOKUP($B757,Stats!$A$2:$AA$19,12,FALSE))/VLOOKUP($B757,Stats!$A$2:$AA$19,26,FALSE),""))</f>
        <v/>
      </c>
      <c r="BN757" s="46" t="str">
        <f>IF(ISNUMBER(VLOOKUP($B757,Stats!$A$2:$AA$19,2,FALSE))=FALSE,"",IF(ISNUMBER(#REF!),(#REF!-VLOOKUP($B757,Stats!$A$2:$AA$19,13,FALSE))/VLOOKUP($B757,Stats!$A$2:$AA$19,27,FALSE),""))</f>
        <v/>
      </c>
      <c r="BO757" s="46" t="str">
        <f>IF(ISNUMBER(VLOOKUP($B757,Stats!$A$2:$AA$19,2,FALSE))=FALSE,"",IF(ISNUMBER(#REF!),(#REF!-VLOOKUP($B757,Stats!$A$2:$AA$19,14,FALSE))/VLOOKUP($B757,Stats!$A$2:$AB$19,28,FALSE),""))</f>
        <v/>
      </c>
      <c r="BP757" s="46"/>
      <c r="BQ757" s="46" t="str">
        <f>IF(ISNUMBER(VLOOKUP($B757,Stats!$A$2:$AA$19,2,FALSE))=FALSE,"",IF(ISNUMBER(BM757),BM757,(VLOOKUP($B757,Stats!$A$2:$AT$19,46,FALSE)-VLOOKUP($B757,Stats!$A$2:$AA$19,12,FALSE))/VLOOKUP($B757,Stats!$A$2:$AA$19,26,FALSE)))</f>
        <v/>
      </c>
      <c r="BR757" s="51" t="str">
        <f t="shared" si="154"/>
        <v/>
      </c>
      <c r="BS757" s="32" t="str">
        <f t="shared" si="149"/>
        <v/>
      </c>
      <c r="BT757" s="53" t="str">
        <f t="shared" si="150"/>
        <v/>
      </c>
    </row>
    <row r="758" spans="1:72" ht="40.5" x14ac:dyDescent="0.15">
      <c r="A758" s="1" t="s">
        <v>29</v>
      </c>
      <c r="B758" s="1" t="s">
        <v>0</v>
      </c>
      <c r="C758" s="3"/>
      <c r="D758" s="4" t="s">
        <v>10</v>
      </c>
      <c r="E758" s="1" t="s">
        <v>11</v>
      </c>
      <c r="F758" s="1" t="s">
        <v>12</v>
      </c>
      <c r="G758" s="1" t="s">
        <v>13</v>
      </c>
      <c r="H758" s="1" t="s">
        <v>14</v>
      </c>
      <c r="I758" s="1" t="s">
        <v>15</v>
      </c>
      <c r="J758" s="1" t="s">
        <v>16</v>
      </c>
      <c r="K758" s="1" t="s">
        <v>17</v>
      </c>
      <c r="L758" s="1" t="s">
        <v>18</v>
      </c>
      <c r="M758" s="1" t="s">
        <v>19</v>
      </c>
      <c r="N758" s="1" t="s">
        <v>20</v>
      </c>
      <c r="O758" s="1" t="s">
        <v>21</v>
      </c>
      <c r="P758" s="1" t="s">
        <v>22</v>
      </c>
      <c r="Q758" s="1" t="s">
        <v>23</v>
      </c>
      <c r="R758" s="1" t="s">
        <v>24</v>
      </c>
      <c r="S758" s="1" t="str">
        <f>IF(ISNUMBER(R758),VLOOKUP(B758,Index!$B$3:$AB$18,27,FALSE),"")</f>
        <v/>
      </c>
      <c r="T758" s="1" t="str">
        <f>IF(ISNUMBER($R758),VLOOKUP($B758,Index!$B$21:$AB$36,27,FALSE),"")</f>
        <v/>
      </c>
      <c r="U758" s="1" t="str">
        <f>IF(ISNUMBER($R758),VLOOKUP($B758,Index!$B$39:$AB$54,27,FALSE),"")</f>
        <v/>
      </c>
      <c r="W758" s="1" t="s">
        <v>1</v>
      </c>
      <c r="X758" s="1" t="s">
        <v>2</v>
      </c>
      <c r="Y758" s="1" t="s">
        <v>4</v>
      </c>
      <c r="Z758" s="1" t="str">
        <f t="shared" si="151"/>
        <v/>
      </c>
      <c r="AA758" s="1" t="s">
        <v>8</v>
      </c>
      <c r="AB758" s="27"/>
      <c r="AC758" s="1" t="s">
        <v>33</v>
      </c>
      <c r="AD758" s="1" t="s">
        <v>35</v>
      </c>
      <c r="AE758" s="1" t="s">
        <v>37</v>
      </c>
      <c r="AF758" s="1" t="str">
        <f t="shared" si="152"/>
        <v/>
      </c>
      <c r="AG758" s="1" t="s">
        <v>38</v>
      </c>
      <c r="AH758" s="27"/>
      <c r="AK758" t="str">
        <f t="shared" si="159"/>
        <v/>
      </c>
      <c r="AL758" t="str">
        <f t="shared" si="159"/>
        <v/>
      </c>
      <c r="AM758" t="str">
        <f t="shared" si="159"/>
        <v/>
      </c>
      <c r="AN758" t="str">
        <f t="shared" si="159"/>
        <v/>
      </c>
      <c r="AO758" t="str">
        <f t="shared" si="159"/>
        <v/>
      </c>
      <c r="AP758" t="str">
        <f t="shared" si="159"/>
        <v/>
      </c>
      <c r="AQ758" t="str">
        <f t="shared" si="159"/>
        <v/>
      </c>
      <c r="AR758" t="str">
        <f t="shared" si="159"/>
        <v/>
      </c>
      <c r="AS758" t="str">
        <f t="shared" si="159"/>
        <v/>
      </c>
      <c r="AT758" t="str">
        <f t="shared" si="159"/>
        <v/>
      </c>
      <c r="AU758" t="str">
        <f t="shared" si="159"/>
        <v/>
      </c>
      <c r="AV758" t="str">
        <f t="shared" si="159"/>
        <v/>
      </c>
      <c r="AW758" t="str">
        <f t="shared" si="159"/>
        <v/>
      </c>
      <c r="AX758" t="str">
        <f t="shared" si="159"/>
        <v/>
      </c>
      <c r="AZ758" s="46" t="str">
        <f>IF(ISNUMBER(VLOOKUP($B758,Stats!$A$2:$AA$19,2,FALSE))=FALSE,"",IF(ISNUMBER(W758),(W758-VLOOKUP($B758,Stats!$A$2:$AA$19,2,FALSE))/VLOOKUP($B758,Stats!$A$2:$AA$19,16,FALSE),""))</f>
        <v/>
      </c>
      <c r="BA758" s="46" t="str">
        <f>IF(ISNUMBER(VLOOKUP($B758,Stats!$A$2:$AA$19,2,FALSE))=FALSE,"",IF(ISNUMBER(X758),(X758-VLOOKUP($B758,Stats!$A$2:$AA$19,3,FALSE))/VLOOKUP($B758,Stats!$A$2:$AA$19,17,FALSE),""))</f>
        <v/>
      </c>
      <c r="BB758" s="46"/>
      <c r="BC758" s="46"/>
      <c r="BD758" s="44" t="str">
        <f t="shared" si="148"/>
        <v/>
      </c>
      <c r="BE758" s="46" t="str">
        <f>IF(ISNUMBER(VLOOKUP($B758,Stats!$A$2:$AA$19,2,FALSE))=FALSE,"",IF(ISNUMBER(Y758),(Y758-VLOOKUP($B758,Stats!$A$2:$AA$19,5,FALSE))/VLOOKUP($B758,Stats!$A$2:$AA$19,19,FALSE),""))</f>
        <v/>
      </c>
      <c r="BF758" s="46"/>
      <c r="BG758" s="46"/>
      <c r="BH758" s="46" t="str">
        <f>IF(ISNUMBER(VLOOKUP($B758,Stats!$A$2:$AA$19,2,FALSE))=FALSE,"",IF(ISNUMBER(Z758),(Z758-VLOOKUP($B758,Stats!$A$2:$AA$19,8,FALSE))/VLOOKUP($B758,Stats!$A$2:$AA$19,22,FALSE),""))</f>
        <v/>
      </c>
      <c r="BI758" s="46" t="str">
        <f>IF(ISNUMBER(VLOOKUP($B758,Stats!$A$2:$AA$19,2,FALSE))=FALSE,"",IF(ISNUMBER(#REF!),(#REF!-VLOOKUP($B758,Stats!$A$2:$AA$19,9,FALSE))/VLOOKUP($B758,Stats!$A$2:$AA$19,23,FALSE),""))</f>
        <v/>
      </c>
      <c r="BJ758" s="46" t="str">
        <f>IF(ISNUMBER(VLOOKUP($B758,Stats!$A$2:$AA$19,2,FALSE))=FALSE,"",IF(ISNUMBER(#REF!),(#REF!-VLOOKUP($B758,Stats!$A$2:$AA$19,10,FALSE))/VLOOKUP($B758,Stats!$A$2:$AA$19,24,FALSE),""))</f>
        <v/>
      </c>
      <c r="BK758" s="44" t="str">
        <f t="shared" si="153"/>
        <v/>
      </c>
      <c r="BL758" s="46" t="str">
        <f>IF(ISNUMBER(VLOOKUP($B758,Stats!$A$2:$AA$19,2,FALSE))=FALSE,"",IF(ISNUMBER(#REF!),(#REF!-VLOOKUP($B758,Stats!$A$2:$AA$19,11,FALSE))/VLOOKUP($B758,Stats!$A$2:$AA$19,25,FALSE),""))</f>
        <v/>
      </c>
      <c r="BM758" s="46" t="str">
        <f>IF(ISNUMBER(VLOOKUP($B758,Stats!$A$2:$AA$19,2,FALSE))=FALSE,"",IF(ISNUMBER(AA758),(AA758-VLOOKUP($B758,Stats!$A$2:$AA$19,12,FALSE))/VLOOKUP($B758,Stats!$A$2:$AA$19,26,FALSE),""))</f>
        <v/>
      </c>
      <c r="BN758" s="46" t="str">
        <f>IF(ISNUMBER(VLOOKUP($B758,Stats!$A$2:$AA$19,2,FALSE))=FALSE,"",IF(ISNUMBER(#REF!),(#REF!-VLOOKUP($B758,Stats!$A$2:$AA$19,13,FALSE))/VLOOKUP($B758,Stats!$A$2:$AA$19,27,FALSE),""))</f>
        <v/>
      </c>
      <c r="BO758" s="46" t="str">
        <f>IF(ISNUMBER(VLOOKUP($B758,Stats!$A$2:$AA$19,2,FALSE))=FALSE,"",IF(ISNUMBER(#REF!),(#REF!-VLOOKUP($B758,Stats!$A$2:$AA$19,14,FALSE))/VLOOKUP($B758,Stats!$A$2:$AB$19,28,FALSE),""))</f>
        <v/>
      </c>
      <c r="BP758" s="46"/>
      <c r="BQ758" s="46" t="str">
        <f>IF(ISNUMBER(VLOOKUP($B758,Stats!$A$2:$AA$19,2,FALSE))=FALSE,"",IF(ISNUMBER(BM758),BM758,(VLOOKUP($B758,Stats!$A$2:$AT$19,46,FALSE)-VLOOKUP($B758,Stats!$A$2:$AA$19,12,FALSE))/VLOOKUP($B758,Stats!$A$2:$AA$19,26,FALSE)))</f>
        <v/>
      </c>
      <c r="BR758" s="51" t="str">
        <f t="shared" si="154"/>
        <v/>
      </c>
      <c r="BS758" s="32" t="str">
        <f t="shared" si="149"/>
        <v/>
      </c>
      <c r="BT758" s="53" t="str">
        <f t="shared" si="150"/>
        <v/>
      </c>
    </row>
    <row r="759" spans="1:72" x14ac:dyDescent="0.15">
      <c r="A759" s="5">
        <v>20460</v>
      </c>
      <c r="B759" s="5" t="s">
        <v>30</v>
      </c>
      <c r="C759" s="3">
        <v>0</v>
      </c>
      <c r="D759" s="11">
        <v>0.48324514991181666</v>
      </c>
      <c r="E759" s="6">
        <v>1.3029646401702299E-2</v>
      </c>
      <c r="F759" s="12">
        <v>73</v>
      </c>
      <c r="G759" s="12">
        <v>42</v>
      </c>
      <c r="H759" s="13">
        <v>1.1044349324709733E-2</v>
      </c>
      <c r="I759" s="13">
        <v>-9.5632027393930362E-3</v>
      </c>
      <c r="J759" s="12">
        <v>12</v>
      </c>
      <c r="K759" s="12">
        <v>6</v>
      </c>
      <c r="L759" s="13">
        <v>4.1149068322981375E-2</v>
      </c>
      <c r="M759" s="13">
        <v>-3.8433111603843328E-2</v>
      </c>
      <c r="N759" s="8">
        <v>1.6819999999999999</v>
      </c>
      <c r="O759" s="8">
        <v>1.4832451499118167</v>
      </c>
      <c r="P759" s="14">
        <v>42090</v>
      </c>
      <c r="Q759" s="13">
        <v>-7.0381231671554301E-2</v>
      </c>
      <c r="R759" s="14">
        <v>41996</v>
      </c>
      <c r="S759" s="14">
        <f>IF(ISNUMBER(R759),VLOOKUP(B759,Index!$B$3:$AB$18,27,FALSE),"")</f>
        <v>42041</v>
      </c>
      <c r="T759" s="14">
        <f>IF(ISNUMBER($R759),VLOOKUP($B759,Index!$B$21:$AB$36,27,FALSE),"")</f>
        <v>41996</v>
      </c>
      <c r="U759" s="14">
        <f>IF(ISNUMBER($R759),VLOOKUP($B759,Index!$B$39:$AB$54,27,FALSE),"")</f>
        <v>42003</v>
      </c>
      <c r="W759" s="6">
        <v>1.0173582103406666</v>
      </c>
      <c r="X759" s="7">
        <v>0.63478260869565217</v>
      </c>
      <c r="Y759" s="6">
        <v>0.24722015841597894</v>
      </c>
      <c r="Z759" s="8" t="str">
        <f t="shared" si="151"/>
        <v/>
      </c>
      <c r="AA759" s="9">
        <v>6.8661081716637238</v>
      </c>
      <c r="AB759" s="28"/>
      <c r="AC759" s="6">
        <v>1.0350177281475641</v>
      </c>
      <c r="AD759" s="7">
        <v>0.40294896030245747</v>
      </c>
      <c r="AE759" s="6">
        <v>6.1117806727221724E-2</v>
      </c>
      <c r="AF759" s="8" t="str">
        <f t="shared" si="152"/>
        <v/>
      </c>
      <c r="AG759" s="9">
        <v>47.143441424987365</v>
      </c>
      <c r="AH759" s="28"/>
      <c r="AK759" t="str">
        <f t="shared" si="159"/>
        <v/>
      </c>
      <c r="AL759" t="str">
        <f t="shared" si="159"/>
        <v/>
      </c>
      <c r="AM759" t="str">
        <f t="shared" si="159"/>
        <v/>
      </c>
      <c r="AN759" t="str">
        <f t="shared" si="159"/>
        <v/>
      </c>
      <c r="AO759" t="str">
        <f t="shared" si="159"/>
        <v/>
      </c>
      <c r="AP759" t="str">
        <f t="shared" si="159"/>
        <v/>
      </c>
      <c r="AQ759" t="str">
        <f t="shared" si="159"/>
        <v/>
      </c>
      <c r="AR759" t="str">
        <f t="shared" si="159"/>
        <v/>
      </c>
      <c r="AS759" t="str">
        <f t="shared" si="159"/>
        <v/>
      </c>
      <c r="AT759" t="str">
        <f t="shared" si="159"/>
        <v/>
      </c>
      <c r="AU759" t="str">
        <f t="shared" si="159"/>
        <v/>
      </c>
      <c r="AV759" t="str">
        <f t="shared" si="159"/>
        <v/>
      </c>
      <c r="AW759" t="str">
        <f t="shared" si="159"/>
        <v/>
      </c>
      <c r="AX759" t="str">
        <f t="shared" si="159"/>
        <v/>
      </c>
      <c r="AZ759" s="46" t="str">
        <f>IF(ISNUMBER(VLOOKUP($B759,Stats!$A$2:$AA$19,2,FALSE))=FALSE,"",IF(ISNUMBER(W759),(W759-VLOOKUP($B759,Stats!$A$2:$AA$19,2,FALSE))/VLOOKUP($B759,Stats!$A$2:$AA$19,16,FALSE),""))</f>
        <v/>
      </c>
      <c r="BA759" s="46" t="str">
        <f>IF(ISNUMBER(VLOOKUP($B759,Stats!$A$2:$AA$19,2,FALSE))=FALSE,"",IF(ISNUMBER(X759),(X759-VLOOKUP($B759,Stats!$A$2:$AA$19,3,FALSE))/VLOOKUP($B759,Stats!$A$2:$AA$19,17,FALSE),""))</f>
        <v/>
      </c>
      <c r="BB759" s="46"/>
      <c r="BC759" s="46"/>
      <c r="BD759" s="44" t="str">
        <f t="shared" si="148"/>
        <v/>
      </c>
      <c r="BE759" s="46" t="str">
        <f>IF(ISNUMBER(VLOOKUP($B759,Stats!$A$2:$AA$19,2,FALSE))=FALSE,"",IF(ISNUMBER(Y759),(Y759-VLOOKUP($B759,Stats!$A$2:$AA$19,5,FALSE))/VLOOKUP($B759,Stats!$A$2:$AA$19,19,FALSE),""))</f>
        <v/>
      </c>
      <c r="BF759" s="46"/>
      <c r="BG759" s="46"/>
      <c r="BH759" s="46" t="str">
        <f>IF(ISNUMBER(VLOOKUP($B759,Stats!$A$2:$AA$19,2,FALSE))=FALSE,"",IF(ISNUMBER(Z759),(Z759-VLOOKUP($B759,Stats!$A$2:$AA$19,8,FALSE))/VLOOKUP($B759,Stats!$A$2:$AA$19,22,FALSE),""))</f>
        <v/>
      </c>
      <c r="BI759" s="46" t="str">
        <f>IF(ISNUMBER(VLOOKUP($B759,Stats!$A$2:$AA$19,2,FALSE))=FALSE,"",IF(ISNUMBER(#REF!),(#REF!-VLOOKUP($B759,Stats!$A$2:$AA$19,9,FALSE))/VLOOKUP($B759,Stats!$A$2:$AA$19,23,FALSE),""))</f>
        <v/>
      </c>
      <c r="BJ759" s="46" t="str">
        <f>IF(ISNUMBER(VLOOKUP($B759,Stats!$A$2:$AA$19,2,FALSE))=FALSE,"",IF(ISNUMBER(#REF!),(#REF!-VLOOKUP($B759,Stats!$A$2:$AA$19,10,FALSE))/VLOOKUP($B759,Stats!$A$2:$AA$19,24,FALSE),""))</f>
        <v/>
      </c>
      <c r="BK759" s="44" t="str">
        <f t="shared" si="153"/>
        <v/>
      </c>
      <c r="BL759" s="46" t="str">
        <f>IF(ISNUMBER(VLOOKUP($B759,Stats!$A$2:$AA$19,2,FALSE))=FALSE,"",IF(ISNUMBER(#REF!),(#REF!-VLOOKUP($B759,Stats!$A$2:$AA$19,11,FALSE))/VLOOKUP($B759,Stats!$A$2:$AA$19,25,FALSE),""))</f>
        <v/>
      </c>
      <c r="BM759" s="46" t="str">
        <f>IF(ISNUMBER(VLOOKUP($B759,Stats!$A$2:$AA$19,2,FALSE))=FALSE,"",IF(ISNUMBER(AA759),(AA759-VLOOKUP($B759,Stats!$A$2:$AA$19,12,FALSE))/VLOOKUP($B759,Stats!$A$2:$AA$19,26,FALSE),""))</f>
        <v/>
      </c>
      <c r="BN759" s="46" t="str">
        <f>IF(ISNUMBER(VLOOKUP($B759,Stats!$A$2:$AA$19,2,FALSE))=FALSE,"",IF(ISNUMBER(#REF!),(#REF!-VLOOKUP($B759,Stats!$A$2:$AA$19,13,FALSE))/VLOOKUP($B759,Stats!$A$2:$AA$19,27,FALSE),""))</f>
        <v/>
      </c>
      <c r="BO759" s="46" t="str">
        <f>IF(ISNUMBER(VLOOKUP($B759,Stats!$A$2:$AA$19,2,FALSE))=FALSE,"",IF(ISNUMBER(#REF!),(#REF!-VLOOKUP($B759,Stats!$A$2:$AA$19,14,FALSE))/VLOOKUP($B759,Stats!$A$2:$AB$19,28,FALSE),""))</f>
        <v/>
      </c>
      <c r="BP759" s="46"/>
      <c r="BQ759" s="46" t="str">
        <f>IF(ISNUMBER(VLOOKUP($B759,Stats!$A$2:$AA$19,2,FALSE))=FALSE,"",IF(ISNUMBER(BM759),BM759,(VLOOKUP($B759,Stats!$A$2:$AT$19,46,FALSE)-VLOOKUP($B759,Stats!$A$2:$AA$19,12,FALSE))/VLOOKUP($B759,Stats!$A$2:$AA$19,26,FALSE)))</f>
        <v/>
      </c>
      <c r="BR759" s="51" t="str">
        <f t="shared" si="154"/>
        <v/>
      </c>
      <c r="BS759" s="32" t="str">
        <f t="shared" si="149"/>
        <v/>
      </c>
      <c r="BT759" s="53" t="str">
        <f t="shared" si="150"/>
        <v/>
      </c>
    </row>
    <row r="760" spans="1:72" x14ac:dyDescent="0.15">
      <c r="A760" s="5">
        <v>20460</v>
      </c>
      <c r="B760" s="5" t="s">
        <v>31</v>
      </c>
      <c r="C760" s="3">
        <v>0</v>
      </c>
      <c r="D760" s="11">
        <v>2.9375011372812398E-2</v>
      </c>
      <c r="E760" s="6">
        <v>1.2466173421872272E-2</v>
      </c>
      <c r="F760" s="15">
        <v>5.2142857142857144</v>
      </c>
      <c r="G760" s="15">
        <v>3</v>
      </c>
      <c r="H760" s="13">
        <v>1.1404862608089419E-2</v>
      </c>
      <c r="I760" s="13">
        <v>-8.5946263588398721E-3</v>
      </c>
      <c r="J760" s="12">
        <v>3.5</v>
      </c>
      <c r="K760" s="12">
        <v>1.7142857142857142</v>
      </c>
      <c r="L760" s="13">
        <v>2.0838536896245978E-2</v>
      </c>
      <c r="M760" s="13">
        <v>-1.5775838984036093E-2</v>
      </c>
      <c r="N760" s="8">
        <v>1.3776428571428572</v>
      </c>
      <c r="O760" s="8">
        <v>1.0343554928809102</v>
      </c>
      <c r="P760" s="14"/>
      <c r="Q760" s="13">
        <v>-2.0179271013634797E-2</v>
      </c>
      <c r="R760" s="14"/>
      <c r="S760" s="14" t="str">
        <f>IF(ISNUMBER(R760),VLOOKUP(B760,Index!$B$3:$AB$18,27,FALSE),"")</f>
        <v/>
      </c>
      <c r="T760" s="14" t="str">
        <f>IF(ISNUMBER($R760),VLOOKUP($B760,Index!$B$21:$AB$36,27,FALSE),"")</f>
        <v/>
      </c>
      <c r="U760" s="14" t="str">
        <f>IF(ISNUMBER($R760),VLOOKUP($B760,Index!$B$39:$AB$54,27,FALSE),"")</f>
        <v/>
      </c>
      <c r="W760" s="6">
        <v>1.0733466978424526</v>
      </c>
      <c r="X760" s="8">
        <v>0.6204931972789115</v>
      </c>
      <c r="Y760" s="6">
        <v>0.23652901031862891</v>
      </c>
      <c r="Z760" s="8" t="str">
        <f t="shared" si="151"/>
        <v/>
      </c>
      <c r="AA760" s="9" t="s">
        <v>25</v>
      </c>
      <c r="AB760" s="28"/>
      <c r="AC760" s="6">
        <v>1.1520731337692973</v>
      </c>
      <c r="AD760" s="8">
        <v>0.3850118078694062</v>
      </c>
      <c r="AE760" s="6">
        <v>5.5945972722310063E-2</v>
      </c>
      <c r="AF760" s="8" t="str">
        <f t="shared" si="152"/>
        <v/>
      </c>
      <c r="AG760" s="9" t="s">
        <v>25</v>
      </c>
      <c r="AH760" s="28"/>
      <c r="AK760" t="str">
        <f t="shared" si="159"/>
        <v/>
      </c>
      <c r="AL760" t="str">
        <f t="shared" si="159"/>
        <v/>
      </c>
      <c r="AM760" t="str">
        <f t="shared" si="159"/>
        <v/>
      </c>
      <c r="AN760" t="str">
        <f t="shared" si="159"/>
        <v/>
      </c>
      <c r="AO760" t="str">
        <f t="shared" si="159"/>
        <v/>
      </c>
      <c r="AP760" t="str">
        <f t="shared" si="159"/>
        <v/>
      </c>
      <c r="AQ760" t="str">
        <f t="shared" si="159"/>
        <v/>
      </c>
      <c r="AR760" t="str">
        <f t="shared" si="159"/>
        <v/>
      </c>
      <c r="AS760" t="str">
        <f t="shared" si="159"/>
        <v/>
      </c>
      <c r="AT760" t="str">
        <f t="shared" si="159"/>
        <v/>
      </c>
      <c r="AU760" t="str">
        <f t="shared" si="159"/>
        <v/>
      </c>
      <c r="AV760" t="str">
        <f t="shared" si="159"/>
        <v/>
      </c>
      <c r="AW760" t="str">
        <f t="shared" si="159"/>
        <v/>
      </c>
      <c r="AX760" t="str">
        <f t="shared" si="159"/>
        <v/>
      </c>
      <c r="AZ760" s="46" t="str">
        <f>IF(ISNUMBER(VLOOKUP($B760,Stats!$A$2:$AA$19,2,FALSE))=FALSE,"",IF(ISNUMBER(W760),(W760-VLOOKUP($B760,Stats!$A$2:$AA$19,2,FALSE))/VLOOKUP($B760,Stats!$A$2:$AA$19,16,FALSE),""))</f>
        <v/>
      </c>
      <c r="BA760" s="46" t="str">
        <f>IF(ISNUMBER(VLOOKUP($B760,Stats!$A$2:$AA$19,2,FALSE))=FALSE,"",IF(ISNUMBER(X760),(X760-VLOOKUP($B760,Stats!$A$2:$AA$19,3,FALSE))/VLOOKUP($B760,Stats!$A$2:$AA$19,17,FALSE),""))</f>
        <v/>
      </c>
      <c r="BB760" s="46"/>
      <c r="BC760" s="46"/>
      <c r="BD760" s="44" t="str">
        <f t="shared" si="148"/>
        <v/>
      </c>
      <c r="BE760" s="46" t="str">
        <f>IF(ISNUMBER(VLOOKUP($B760,Stats!$A$2:$AA$19,2,FALSE))=FALSE,"",IF(ISNUMBER(Y760),(Y760-VLOOKUP($B760,Stats!$A$2:$AA$19,5,FALSE))/VLOOKUP($B760,Stats!$A$2:$AA$19,19,FALSE),""))</f>
        <v/>
      </c>
      <c r="BF760" s="46"/>
      <c r="BG760" s="46"/>
      <c r="BH760" s="46" t="str">
        <f>IF(ISNUMBER(VLOOKUP($B760,Stats!$A$2:$AA$19,2,FALSE))=FALSE,"",IF(ISNUMBER(Z760),(Z760-VLOOKUP($B760,Stats!$A$2:$AA$19,8,FALSE))/VLOOKUP($B760,Stats!$A$2:$AA$19,22,FALSE),""))</f>
        <v/>
      </c>
      <c r="BI760" s="46" t="str">
        <f>IF(ISNUMBER(VLOOKUP($B760,Stats!$A$2:$AA$19,2,FALSE))=FALSE,"",IF(ISNUMBER(#REF!),(#REF!-VLOOKUP($B760,Stats!$A$2:$AA$19,9,FALSE))/VLOOKUP($B760,Stats!$A$2:$AA$19,23,FALSE),""))</f>
        <v/>
      </c>
      <c r="BJ760" s="46" t="str">
        <f>IF(ISNUMBER(VLOOKUP($B760,Stats!$A$2:$AA$19,2,FALSE))=FALSE,"",IF(ISNUMBER(#REF!),(#REF!-VLOOKUP($B760,Stats!$A$2:$AA$19,10,FALSE))/VLOOKUP($B760,Stats!$A$2:$AA$19,24,FALSE),""))</f>
        <v/>
      </c>
      <c r="BK760" s="44" t="str">
        <f t="shared" si="153"/>
        <v/>
      </c>
      <c r="BL760" s="46" t="str">
        <f>IF(ISNUMBER(VLOOKUP($B760,Stats!$A$2:$AA$19,2,FALSE))=FALSE,"",IF(ISNUMBER(#REF!),(#REF!-VLOOKUP($B760,Stats!$A$2:$AA$19,11,FALSE))/VLOOKUP($B760,Stats!$A$2:$AA$19,25,FALSE),""))</f>
        <v/>
      </c>
      <c r="BM760" s="46" t="str">
        <f>IF(ISNUMBER(VLOOKUP($B760,Stats!$A$2:$AA$19,2,FALSE))=FALSE,"",IF(ISNUMBER(AA760),(AA760-VLOOKUP($B760,Stats!$A$2:$AA$19,12,FALSE))/VLOOKUP($B760,Stats!$A$2:$AA$19,26,FALSE),""))</f>
        <v/>
      </c>
      <c r="BN760" s="46" t="str">
        <f>IF(ISNUMBER(VLOOKUP($B760,Stats!$A$2:$AA$19,2,FALSE))=FALSE,"",IF(ISNUMBER(#REF!),(#REF!-VLOOKUP($B760,Stats!$A$2:$AA$19,13,FALSE))/VLOOKUP($B760,Stats!$A$2:$AA$19,27,FALSE),""))</f>
        <v/>
      </c>
      <c r="BO760" s="46" t="str">
        <f>IF(ISNUMBER(VLOOKUP($B760,Stats!$A$2:$AA$19,2,FALSE))=FALSE,"",IF(ISNUMBER(#REF!),(#REF!-VLOOKUP($B760,Stats!$A$2:$AA$19,14,FALSE))/VLOOKUP($B760,Stats!$A$2:$AB$19,28,FALSE),""))</f>
        <v/>
      </c>
      <c r="BP760" s="46"/>
      <c r="BQ760" s="46" t="str">
        <f>IF(ISNUMBER(VLOOKUP($B760,Stats!$A$2:$AA$19,2,FALSE))=FALSE,"",IF(ISNUMBER(BM760),BM760,(VLOOKUP($B760,Stats!$A$2:$AT$19,46,FALSE)-VLOOKUP($B760,Stats!$A$2:$AA$19,12,FALSE))/VLOOKUP($B760,Stats!$A$2:$AA$19,26,FALSE)))</f>
        <v/>
      </c>
      <c r="BR760" s="51" t="str">
        <f t="shared" si="154"/>
        <v/>
      </c>
      <c r="BS760" s="32" t="str">
        <f t="shared" si="149"/>
        <v/>
      </c>
      <c r="BT760" s="53" t="str">
        <f t="shared" si="150"/>
        <v/>
      </c>
    </row>
    <row r="761" spans="1:72" x14ac:dyDescent="0.15">
      <c r="A761" s="16">
        <v>20460</v>
      </c>
      <c r="B761" s="17">
        <v>201421</v>
      </c>
      <c r="C761" s="3">
        <v>0</v>
      </c>
      <c r="D761" s="23">
        <v>4.4091710758378255E-3</v>
      </c>
      <c r="E761" s="18">
        <v>7.3721068625408137E-3</v>
      </c>
      <c r="F761" s="24">
        <v>3</v>
      </c>
      <c r="G761" s="24">
        <v>4</v>
      </c>
      <c r="H761" s="20">
        <v>7.8972960723060481E-3</v>
      </c>
      <c r="I761" s="20">
        <v>-4.7752546702884147E-3</v>
      </c>
      <c r="J761" s="24">
        <v>2</v>
      </c>
      <c r="K761" s="24">
        <v>2</v>
      </c>
      <c r="L761" s="20">
        <v>1.2280701754386003E-2</v>
      </c>
      <c r="M761" s="20">
        <v>-1.2110726643598579E-2</v>
      </c>
      <c r="N761" s="19">
        <v>1.1559999999999999</v>
      </c>
      <c r="O761" s="19">
        <v>1.0194003527336861</v>
      </c>
      <c r="P761" s="25">
        <v>41927</v>
      </c>
      <c r="Q761" s="20">
        <v>-1.4705882352941124E-2</v>
      </c>
      <c r="R761" s="25">
        <v>41929</v>
      </c>
      <c r="S761" s="25">
        <f>IF(ISNUMBER(R761),VLOOKUP(B761,Index!$B$3:$AB$18,27,FALSE),"")</f>
        <v>41929</v>
      </c>
      <c r="T761" s="25">
        <f>IF(ISNUMBER($R761),VLOOKUP($B761,Index!$B$21:$AB$36,27,FALSE),"")</f>
        <v>41929</v>
      </c>
      <c r="U761" s="25">
        <f>IF(ISNUMBER($R761),VLOOKUP($B761,Index!$B$39:$AB$54,27,FALSE),"")</f>
        <v>41929</v>
      </c>
      <c r="W761" s="18">
        <v>0.15873015873016172</v>
      </c>
      <c r="X761" s="19">
        <v>0.42857142857142855</v>
      </c>
      <c r="Y761" s="18">
        <v>0.13987589303872089</v>
      </c>
      <c r="Z761" s="19">
        <f t="shared" si="151"/>
        <v>0</v>
      </c>
      <c r="AA761" s="21">
        <v>0.29982363315697319</v>
      </c>
      <c r="AB761" s="28"/>
      <c r="AC761" s="18">
        <v>2.5195263290502333E-2</v>
      </c>
      <c r="AD761" s="19">
        <v>0.18367346938775508</v>
      </c>
      <c r="AE761" s="18">
        <v>1.9565265453379686E-2</v>
      </c>
      <c r="AF761" s="19">
        <f t="shared" si="152"/>
        <v>0</v>
      </c>
      <c r="AG761" s="21">
        <v>8.9894210999447235E-2</v>
      </c>
      <c r="AH761" s="28"/>
      <c r="AK761">
        <f t="shared" si="159"/>
        <v>0.29982363315697319</v>
      </c>
      <c r="AL761" t="str">
        <f t="shared" si="159"/>
        <v/>
      </c>
      <c r="AM761" t="str">
        <f t="shared" si="159"/>
        <v/>
      </c>
      <c r="AN761" t="str">
        <f t="shared" si="159"/>
        <v/>
      </c>
      <c r="AO761" t="str">
        <f t="shared" si="159"/>
        <v/>
      </c>
      <c r="AP761" t="str">
        <f t="shared" si="159"/>
        <v/>
      </c>
      <c r="AQ761" t="str">
        <f t="shared" si="159"/>
        <v/>
      </c>
      <c r="AR761" t="str">
        <f t="shared" si="159"/>
        <v/>
      </c>
      <c r="AS761" t="str">
        <f t="shared" si="159"/>
        <v/>
      </c>
      <c r="AT761" t="str">
        <f t="shared" si="159"/>
        <v/>
      </c>
      <c r="AU761" t="str">
        <f t="shared" si="159"/>
        <v/>
      </c>
      <c r="AV761" t="str">
        <f t="shared" si="159"/>
        <v/>
      </c>
      <c r="AW761" t="str">
        <f t="shared" si="159"/>
        <v/>
      </c>
      <c r="AX761" t="str">
        <f t="shared" si="159"/>
        <v/>
      </c>
      <c r="AZ761" s="46">
        <f>IF(ISNUMBER(VLOOKUP($B761,Stats!$A$2:$AA$19,2,FALSE))=FALSE,"",IF(ISNUMBER(W761),(W761-VLOOKUP($B761,Stats!$A$2:$AA$19,2,FALSE))/VLOOKUP($B761,Stats!$A$2:$AA$19,16,FALSE),""))</f>
        <v>0.82814544638861287</v>
      </c>
      <c r="BA761" s="46">
        <f>IF(ISNUMBER(VLOOKUP($B761,Stats!$A$2:$AA$19,2,FALSE))=FALSE,"",IF(ISNUMBER(X761),(X761-VLOOKUP($B761,Stats!$A$2:$AA$19,3,FALSE))/VLOOKUP($B761,Stats!$A$2:$AA$19,17,FALSE),""))</f>
        <v>-0.11858820767400501</v>
      </c>
      <c r="BB761" s="46"/>
      <c r="BC761" s="46"/>
      <c r="BD761" s="44">
        <f t="shared" si="148"/>
        <v>0.35477861935730393</v>
      </c>
      <c r="BE761" s="46">
        <f>IF(ISNUMBER(VLOOKUP($B761,Stats!$A$2:$AA$19,2,FALSE))=FALSE,"",IF(ISNUMBER(Y761),(Y761-VLOOKUP($B761,Stats!$A$2:$AA$19,5,FALSE))/VLOOKUP($B761,Stats!$A$2:$AA$19,19,FALSE),""))</f>
        <v>0.88512786387510811</v>
      </c>
      <c r="BF761" s="46"/>
      <c r="BG761" s="46"/>
      <c r="BH761" s="46">
        <f>IF(ISNUMBER(VLOOKUP($B761,Stats!$A$2:$AA$19,2,FALSE))=FALSE,"",IF(ISNUMBER(Z761),(Z761-VLOOKUP($B761,Stats!$A$2:$AA$19,8,FALSE))/VLOOKUP($B761,Stats!$A$2:$AA$19,22,FALSE),""))</f>
        <v>-0.61753828864926419</v>
      </c>
      <c r="BI761" s="46" t="str">
        <f>IF(ISNUMBER(VLOOKUP($B761,Stats!$A$2:$AA$19,2,FALSE))=FALSE,"",IF(ISNUMBER(#REF!),(#REF!-VLOOKUP($B761,Stats!$A$2:$AA$19,9,FALSE))/VLOOKUP($B761,Stats!$A$2:$AA$19,23,FALSE),""))</f>
        <v/>
      </c>
      <c r="BJ761" s="46" t="str">
        <f>IF(ISNUMBER(VLOOKUP($B761,Stats!$A$2:$AA$19,2,FALSE))=FALSE,"",IF(ISNUMBER(#REF!),(#REF!-VLOOKUP($B761,Stats!$A$2:$AA$19,10,FALSE))/VLOOKUP($B761,Stats!$A$2:$AA$19,24,FALSE),""))</f>
        <v/>
      </c>
      <c r="BK761" s="44">
        <f t="shared" si="153"/>
        <v>-0.80485099130735493</v>
      </c>
      <c r="BL761" s="46" t="str">
        <f>IF(ISNUMBER(VLOOKUP($B761,Stats!$A$2:$AA$19,2,FALSE))=FALSE,"",IF(ISNUMBER(#REF!),(#REF!-VLOOKUP($B761,Stats!$A$2:$AA$19,11,FALSE))/VLOOKUP($B761,Stats!$A$2:$AA$19,25,FALSE),""))</f>
        <v/>
      </c>
      <c r="BM761" s="46">
        <f>IF(ISNUMBER(VLOOKUP($B761,Stats!$A$2:$AA$19,2,FALSE))=FALSE,"",IF(ISNUMBER(AA761),(AA761-VLOOKUP($B761,Stats!$A$2:$AA$19,12,FALSE))/VLOOKUP($B761,Stats!$A$2:$AA$19,26,FALSE),""))</f>
        <v>-0.79279995808762249</v>
      </c>
      <c r="BN761" s="46" t="str">
        <f>IF(ISNUMBER(VLOOKUP($B761,Stats!$A$2:$AA$19,2,FALSE))=FALSE,"",IF(ISNUMBER(#REF!),(#REF!-VLOOKUP($B761,Stats!$A$2:$AA$19,13,FALSE))/VLOOKUP($B761,Stats!$A$2:$AA$19,27,FALSE),""))</f>
        <v/>
      </c>
      <c r="BO761" s="46" t="str">
        <f>IF(ISNUMBER(VLOOKUP($B761,Stats!$A$2:$AA$19,2,FALSE))=FALSE,"",IF(ISNUMBER(#REF!),(#REF!-VLOOKUP($B761,Stats!$A$2:$AA$19,14,FALSE))/VLOOKUP($B761,Stats!$A$2:$AB$19,28,FALSE),""))</f>
        <v/>
      </c>
      <c r="BP761" s="46"/>
      <c r="BQ761" s="46">
        <f>IF(ISNUMBER(VLOOKUP($B761,Stats!$A$2:$AA$19,2,FALSE))=FALSE,"",IF(ISNUMBER(BM761),BM761,(VLOOKUP($B761,Stats!$A$2:$AT$19,46,FALSE)-VLOOKUP($B761,Stats!$A$2:$AA$19,12,FALSE))/VLOOKUP($B761,Stats!$A$2:$AA$19,26,FALSE)))</f>
        <v>-0.79279995808762249</v>
      </c>
      <c r="BR761" s="51">
        <f t="shared" si="154"/>
        <v>-0.79279995808762249</v>
      </c>
      <c r="BS761" s="32" t="str">
        <f t="shared" si="149"/>
        <v>20460_201421</v>
      </c>
      <c r="BT761" s="53">
        <f t="shared" si="150"/>
        <v>-0.57051486253047667</v>
      </c>
    </row>
    <row r="762" spans="1:72" x14ac:dyDescent="0.15">
      <c r="A762" s="16">
        <v>20460</v>
      </c>
      <c r="B762" s="17">
        <v>201422</v>
      </c>
      <c r="C762" s="3">
        <v>0</v>
      </c>
      <c r="D762" s="23">
        <v>4.8287971905179861E-2</v>
      </c>
      <c r="E762" s="18">
        <v>7.5750424967472706E-3</v>
      </c>
      <c r="F762" s="24">
        <v>7</v>
      </c>
      <c r="G762" s="24">
        <v>3</v>
      </c>
      <c r="H762" s="20">
        <v>8.1335247185936321E-3</v>
      </c>
      <c r="I762" s="20">
        <v>-3.1361785352598259E-3</v>
      </c>
      <c r="J762" s="24">
        <v>6</v>
      </c>
      <c r="K762" s="24">
        <v>2</v>
      </c>
      <c r="L762" s="20">
        <v>1.8340611353711678E-2</v>
      </c>
      <c r="M762" s="20">
        <v>-5.2356020942407877E-3</v>
      </c>
      <c r="N762" s="19">
        <v>1.1990000000000001</v>
      </c>
      <c r="O762" s="19">
        <v>1.0462478184991275</v>
      </c>
      <c r="P762" s="25">
        <v>41941</v>
      </c>
      <c r="Q762" s="20">
        <v>-5.2356020942407877E-3</v>
      </c>
      <c r="R762" s="25">
        <v>41933</v>
      </c>
      <c r="S762" s="25">
        <f>IF(ISNUMBER(R762),VLOOKUP(B762,Index!$B$3:$AB$18,27,FALSE),"")</f>
        <v>41939</v>
      </c>
      <c r="T762" s="25">
        <f>IF(ISNUMBER($R762),VLOOKUP($B762,Index!$B$21:$AB$36,27,FALSE),"")</f>
        <v>41935</v>
      </c>
      <c r="U762" s="25">
        <f>IF(ISNUMBER($R762),VLOOKUP($B762,Index!$B$39:$AB$54,27,FALSE),"")</f>
        <v>41936</v>
      </c>
      <c r="W762" s="18">
        <v>1.4486391571553958</v>
      </c>
      <c r="X762" s="19">
        <v>0.7</v>
      </c>
      <c r="Y762" s="18">
        <v>0.14372632597373999</v>
      </c>
      <c r="Z762" s="19">
        <f t="shared" si="151"/>
        <v>6</v>
      </c>
      <c r="AA762" s="21">
        <v>9.2230026338894415</v>
      </c>
      <c r="AB762" s="28"/>
      <c r="AC762" s="18">
        <v>2.0985554076438957</v>
      </c>
      <c r="AD762" s="19">
        <v>0.48999999999999994</v>
      </c>
      <c r="AE762" s="18">
        <v>2.0657256777909767E-2</v>
      </c>
      <c r="AF762" s="19">
        <f t="shared" si="152"/>
        <v>36</v>
      </c>
      <c r="AG762" s="21">
        <v>85.063777584731582</v>
      </c>
      <c r="AH762" s="28"/>
      <c r="AK762" t="str">
        <f t="shared" si="159"/>
        <v/>
      </c>
      <c r="AL762">
        <f t="shared" si="159"/>
        <v>9.2230026338894415</v>
      </c>
      <c r="AM762" t="str">
        <f t="shared" si="159"/>
        <v/>
      </c>
      <c r="AN762" t="str">
        <f t="shared" si="159"/>
        <v/>
      </c>
      <c r="AO762" t="str">
        <f t="shared" si="159"/>
        <v/>
      </c>
      <c r="AP762" t="str">
        <f t="shared" si="159"/>
        <v/>
      </c>
      <c r="AQ762" t="str">
        <f t="shared" si="159"/>
        <v/>
      </c>
      <c r="AR762" t="str">
        <f t="shared" si="159"/>
        <v/>
      </c>
      <c r="AS762" t="str">
        <f t="shared" si="159"/>
        <v/>
      </c>
      <c r="AT762" t="str">
        <f t="shared" si="159"/>
        <v/>
      </c>
      <c r="AU762" t="str">
        <f t="shared" si="159"/>
        <v/>
      </c>
      <c r="AV762" t="str">
        <f t="shared" si="159"/>
        <v/>
      </c>
      <c r="AW762" t="str">
        <f t="shared" si="159"/>
        <v/>
      </c>
      <c r="AX762" t="str">
        <f t="shared" si="159"/>
        <v/>
      </c>
      <c r="AZ762" s="46">
        <f>IF(ISNUMBER(VLOOKUP($B762,Stats!$A$2:$AA$19,2,FALSE))=FALSE,"",IF(ISNUMBER(W762),(W762-VLOOKUP($B762,Stats!$A$2:$AA$19,2,FALSE))/VLOOKUP($B762,Stats!$A$2:$AA$19,16,FALSE),""))</f>
        <v>1.186823093914575</v>
      </c>
      <c r="BA762" s="46">
        <f>IF(ISNUMBER(VLOOKUP($B762,Stats!$A$2:$AA$19,2,FALSE))=FALSE,"",IF(ISNUMBER(X762),(X762-VLOOKUP($B762,Stats!$A$2:$AA$19,3,FALSE))/VLOOKUP($B762,Stats!$A$2:$AA$19,17,FALSE),""))</f>
        <v>0.48271521432213388</v>
      </c>
      <c r="BB762" s="46"/>
      <c r="BC762" s="46"/>
      <c r="BD762" s="44">
        <f t="shared" si="148"/>
        <v>0.8347691541183544</v>
      </c>
      <c r="BE762" s="46">
        <f>IF(ISNUMBER(VLOOKUP($B762,Stats!$A$2:$AA$19,2,FALSE))=FALSE,"",IF(ISNUMBER(Y762),(Y762-VLOOKUP($B762,Stats!$A$2:$AA$19,5,FALSE))/VLOOKUP($B762,Stats!$A$2:$AA$19,19,FALSE),""))</f>
        <v>0.25070325486360018</v>
      </c>
      <c r="BF762" s="46"/>
      <c r="BG762" s="46"/>
      <c r="BH762" s="46">
        <f>IF(ISNUMBER(VLOOKUP($B762,Stats!$A$2:$AA$19,2,FALSE))=FALSE,"",IF(ISNUMBER(Z762),(Z762-VLOOKUP($B762,Stats!$A$2:$AA$19,8,FALSE))/VLOOKUP($B762,Stats!$A$2:$AA$19,22,FALSE),""))</f>
        <v>1.652654157121761</v>
      </c>
      <c r="BI762" s="46" t="str">
        <f>IF(ISNUMBER(VLOOKUP($B762,Stats!$A$2:$AA$19,2,FALSE))=FALSE,"",IF(ISNUMBER(#REF!),(#REF!-VLOOKUP($B762,Stats!$A$2:$AA$19,9,FALSE))/VLOOKUP($B762,Stats!$A$2:$AA$19,23,FALSE),""))</f>
        <v/>
      </c>
      <c r="BJ762" s="46" t="str">
        <f>IF(ISNUMBER(VLOOKUP($B762,Stats!$A$2:$AA$19,2,FALSE))=FALSE,"",IF(ISNUMBER(#REF!),(#REF!-VLOOKUP($B762,Stats!$A$2:$AA$19,10,FALSE))/VLOOKUP($B762,Stats!$A$2:$AA$19,24,FALSE),""))</f>
        <v/>
      </c>
      <c r="BK762" s="44">
        <f t="shared" si="153"/>
        <v>0.32030396873200817</v>
      </c>
      <c r="BL762" s="46" t="str">
        <f>IF(ISNUMBER(VLOOKUP($B762,Stats!$A$2:$AA$19,2,FALSE))=FALSE,"",IF(ISNUMBER(#REF!),(#REF!-VLOOKUP($B762,Stats!$A$2:$AA$19,11,FALSE))/VLOOKUP($B762,Stats!$A$2:$AA$19,25,FALSE),""))</f>
        <v/>
      </c>
      <c r="BM762" s="46">
        <f>IF(ISNUMBER(VLOOKUP($B762,Stats!$A$2:$AA$19,2,FALSE))=FALSE,"",IF(ISNUMBER(AA762),(AA762-VLOOKUP($B762,Stats!$A$2:$AA$19,12,FALSE))/VLOOKUP($B762,Stats!$A$2:$AA$19,26,FALSE),""))</f>
        <v>0.21669421495750207</v>
      </c>
      <c r="BN762" s="46" t="str">
        <f>IF(ISNUMBER(VLOOKUP($B762,Stats!$A$2:$AA$19,2,FALSE))=FALSE,"",IF(ISNUMBER(#REF!),(#REF!-VLOOKUP($B762,Stats!$A$2:$AA$19,13,FALSE))/VLOOKUP($B762,Stats!$A$2:$AA$19,27,FALSE),""))</f>
        <v/>
      </c>
      <c r="BO762" s="46" t="str">
        <f>IF(ISNUMBER(VLOOKUP($B762,Stats!$A$2:$AA$19,2,FALSE))=FALSE,"",IF(ISNUMBER(#REF!),(#REF!-VLOOKUP($B762,Stats!$A$2:$AA$19,14,FALSE))/VLOOKUP($B762,Stats!$A$2:$AB$19,28,FALSE),""))</f>
        <v/>
      </c>
      <c r="BP762" s="46"/>
      <c r="BQ762" s="46">
        <f>IF(ISNUMBER(VLOOKUP($B762,Stats!$A$2:$AA$19,2,FALSE))=FALSE,"",IF(ISNUMBER(BM762),BM762,(VLOOKUP($B762,Stats!$A$2:$AT$19,46,FALSE)-VLOOKUP($B762,Stats!$A$2:$AA$19,12,FALSE))/VLOOKUP($B762,Stats!$A$2:$AA$19,26,FALSE)))</f>
        <v>0.21669421495750207</v>
      </c>
      <c r="BR762" s="51">
        <f t="shared" si="154"/>
        <v>0.21669421495750207</v>
      </c>
      <c r="BS762" s="32" t="str">
        <f t="shared" si="149"/>
        <v>20460_201422</v>
      </c>
      <c r="BT762" s="53">
        <f t="shared" si="150"/>
        <v>0.4024750550543762</v>
      </c>
    </row>
    <row r="763" spans="1:72" x14ac:dyDescent="0.15">
      <c r="A763" s="16">
        <v>20460</v>
      </c>
      <c r="B763" s="17">
        <v>201423</v>
      </c>
      <c r="C763" s="3">
        <v>0</v>
      </c>
      <c r="D763" s="23">
        <v>-6.7001675041875597E-3</v>
      </c>
      <c r="E763" s="18">
        <v>9.5035318157770683E-3</v>
      </c>
      <c r="F763" s="24">
        <v>5</v>
      </c>
      <c r="G763" s="24">
        <v>5</v>
      </c>
      <c r="H763" s="20">
        <v>6.7140588329798858E-3</v>
      </c>
      <c r="I763" s="20">
        <v>-7.9763133167565226E-3</v>
      </c>
      <c r="J763" s="24">
        <v>2</v>
      </c>
      <c r="K763" s="24">
        <v>2</v>
      </c>
      <c r="L763" s="20">
        <v>9.3220338983051043E-3</v>
      </c>
      <c r="M763" s="20">
        <v>-2.1558872305140975E-2</v>
      </c>
      <c r="N763" s="19">
        <v>1.206</v>
      </c>
      <c r="O763" s="19">
        <v>1.0024937655860349</v>
      </c>
      <c r="P763" s="25">
        <v>41953</v>
      </c>
      <c r="Q763" s="20">
        <v>-2.1558872305140975E-2</v>
      </c>
      <c r="R763" s="25">
        <v>41954</v>
      </c>
      <c r="S763" s="25">
        <f>IF(ISNUMBER(R763),VLOOKUP(B763,Index!$B$3:$AB$18,27,FALSE),"")</f>
        <v>41956</v>
      </c>
      <c r="T763" s="25">
        <f>IF(ISNUMBER($R763),VLOOKUP($B763,Index!$B$21:$AB$36,27,FALSE),"")</f>
        <v>41954</v>
      </c>
      <c r="U763" s="25">
        <f>IF(ISNUMBER($R763),VLOOKUP($B763,Index!$B$39:$AB$54,27,FALSE),"")</f>
        <v>41957</v>
      </c>
      <c r="W763" s="18">
        <v>-0.20100502512562679</v>
      </c>
      <c r="X763" s="19">
        <v>0.5</v>
      </c>
      <c r="Y763" s="18">
        <v>0.18031683812238755</v>
      </c>
      <c r="Z763" s="19">
        <f t="shared" si="151"/>
        <v>2</v>
      </c>
      <c r="AA763" s="21" t="s">
        <v>25</v>
      </c>
      <c r="AB763" s="28"/>
      <c r="AC763" s="18">
        <v>4.0403020125753857E-2</v>
      </c>
      <c r="AD763" s="19">
        <v>0.25</v>
      </c>
      <c r="AE763" s="18">
        <v>3.2514162110455318E-2</v>
      </c>
      <c r="AF763" s="19">
        <f t="shared" si="152"/>
        <v>4</v>
      </c>
      <c r="AG763" s="21" t="s">
        <v>25</v>
      </c>
      <c r="AH763" s="28"/>
      <c r="AK763" t="str">
        <f t="shared" ref="AK763:AX772" si="160">IF($B763=AK$2,$AA763,"")</f>
        <v/>
      </c>
      <c r="AL763" t="str">
        <f t="shared" si="160"/>
        <v/>
      </c>
      <c r="AM763" t="str">
        <f t="shared" si="160"/>
        <v/>
      </c>
      <c r="AN763" t="str">
        <f t="shared" si="160"/>
        <v/>
      </c>
      <c r="AO763" t="str">
        <f t="shared" si="160"/>
        <v/>
      </c>
      <c r="AP763" t="str">
        <f t="shared" si="160"/>
        <v/>
      </c>
      <c r="AQ763" t="str">
        <f t="shared" si="160"/>
        <v/>
      </c>
      <c r="AR763" t="str">
        <f t="shared" si="160"/>
        <v/>
      </c>
      <c r="AS763" t="str">
        <f t="shared" si="160"/>
        <v/>
      </c>
      <c r="AT763" t="str">
        <f t="shared" si="160"/>
        <v/>
      </c>
      <c r="AU763" t="str">
        <f t="shared" si="160"/>
        <v/>
      </c>
      <c r="AV763" t="str">
        <f t="shared" si="160"/>
        <v/>
      </c>
      <c r="AW763" t="str">
        <f t="shared" si="160"/>
        <v/>
      </c>
      <c r="AX763" t="str">
        <f t="shared" si="160"/>
        <v/>
      </c>
      <c r="AZ763" s="46">
        <f>IF(ISNUMBER(VLOOKUP($B763,Stats!$A$2:$AA$19,2,FALSE))=FALSE,"",IF(ISNUMBER(W763),(W763-VLOOKUP($B763,Stats!$A$2:$AA$19,2,FALSE))/VLOOKUP($B763,Stats!$A$2:$AA$19,16,FALSE),""))</f>
        <v>-0.22427453241731962</v>
      </c>
      <c r="BA763" s="46">
        <f>IF(ISNUMBER(VLOOKUP($B763,Stats!$A$2:$AA$19,2,FALSE))=FALSE,"",IF(ISNUMBER(X763),(X763-VLOOKUP($B763,Stats!$A$2:$AA$19,3,FALSE))/VLOOKUP($B763,Stats!$A$2:$AA$19,17,FALSE),""))</f>
        <v>-7.6117703670941991E-2</v>
      </c>
      <c r="BB763" s="46"/>
      <c r="BC763" s="46"/>
      <c r="BD763" s="44">
        <f t="shared" si="148"/>
        <v>-0.1501961180441308</v>
      </c>
      <c r="BE763" s="46">
        <f>IF(ISNUMBER(VLOOKUP($B763,Stats!$A$2:$AA$19,2,FALSE))=FALSE,"",IF(ISNUMBER(Y763),(Y763-VLOOKUP($B763,Stats!$A$2:$AA$19,5,FALSE))/VLOOKUP($B763,Stats!$A$2:$AA$19,19,FALSE),""))</f>
        <v>0.38429576978792362</v>
      </c>
      <c r="BF763" s="46"/>
      <c r="BG763" s="46"/>
      <c r="BH763" s="46">
        <f>IF(ISNUMBER(VLOOKUP($B763,Stats!$A$2:$AA$19,2,FALSE))=FALSE,"",IF(ISNUMBER(Z763),(Z763-VLOOKUP($B763,Stats!$A$2:$AA$19,8,FALSE))/VLOOKUP($B763,Stats!$A$2:$AA$19,22,FALSE),""))</f>
        <v>4.0999925831563512E-2</v>
      </c>
      <c r="BI763" s="46" t="str">
        <f>IF(ISNUMBER(VLOOKUP($B763,Stats!$A$2:$AA$19,2,FALSE))=FALSE,"",IF(ISNUMBER(#REF!),(#REF!-VLOOKUP($B763,Stats!$A$2:$AA$19,9,FALSE))/VLOOKUP($B763,Stats!$A$2:$AA$19,23,FALSE),""))</f>
        <v/>
      </c>
      <c r="BJ763" s="46" t="str">
        <f>IF(ISNUMBER(VLOOKUP($B763,Stats!$A$2:$AA$19,2,FALSE))=FALSE,"",IF(ISNUMBER(#REF!),(#REF!-VLOOKUP($B763,Stats!$A$2:$AA$19,10,FALSE))/VLOOKUP($B763,Stats!$A$2:$AA$19,24,FALSE),""))</f>
        <v/>
      </c>
      <c r="BK763" s="44">
        <f t="shared" si="153"/>
        <v>-0.25670706110207747</v>
      </c>
      <c r="BL763" s="46" t="str">
        <f>IF(ISNUMBER(VLOOKUP($B763,Stats!$A$2:$AA$19,2,FALSE))=FALSE,"",IF(ISNUMBER(#REF!),(#REF!-VLOOKUP($B763,Stats!$A$2:$AA$19,11,FALSE))/VLOOKUP($B763,Stats!$A$2:$AA$19,25,FALSE),""))</f>
        <v/>
      </c>
      <c r="BM763" s="46" t="str">
        <f>IF(ISNUMBER(VLOOKUP($B763,Stats!$A$2:$AA$19,2,FALSE))=FALSE,"",IF(ISNUMBER(AA763),(AA763-VLOOKUP($B763,Stats!$A$2:$AA$19,12,FALSE))/VLOOKUP($B763,Stats!$A$2:$AA$19,26,FALSE),""))</f>
        <v/>
      </c>
      <c r="BN763" s="46" t="str">
        <f>IF(ISNUMBER(VLOOKUP($B763,Stats!$A$2:$AA$19,2,FALSE))=FALSE,"",IF(ISNUMBER(#REF!),(#REF!-VLOOKUP($B763,Stats!$A$2:$AA$19,13,FALSE))/VLOOKUP($B763,Stats!$A$2:$AA$19,27,FALSE),""))</f>
        <v/>
      </c>
      <c r="BO763" s="46" t="str">
        <f>IF(ISNUMBER(VLOOKUP($B763,Stats!$A$2:$AA$19,2,FALSE))=FALSE,"",IF(ISNUMBER(#REF!),(#REF!-VLOOKUP($B763,Stats!$A$2:$AA$19,14,FALSE))/VLOOKUP($B763,Stats!$A$2:$AB$19,28,FALSE),""))</f>
        <v/>
      </c>
      <c r="BP763" s="46"/>
      <c r="BQ763" s="46">
        <f>IF(ISNUMBER(VLOOKUP($B763,Stats!$A$2:$AA$19,2,FALSE))=FALSE,"",IF(ISNUMBER(BM763),BM763,(VLOOKUP($B763,Stats!$A$2:$AT$19,46,FALSE)-VLOOKUP($B763,Stats!$A$2:$AA$19,12,FALSE))/VLOOKUP($B763,Stats!$A$2:$AA$19,26,FALSE)))</f>
        <v>-0.71825946798524909</v>
      </c>
      <c r="BR763" s="51">
        <f t="shared" si="154"/>
        <v>-0.71825946798524909</v>
      </c>
      <c r="BS763" s="32" t="str">
        <f t="shared" si="149"/>
        <v>20460_201423</v>
      </c>
      <c r="BT763" s="53">
        <f t="shared" si="150"/>
        <v>-0.32771535386712247</v>
      </c>
    </row>
    <row r="764" spans="1:72" x14ac:dyDescent="0.15">
      <c r="A764" s="16">
        <v>20460</v>
      </c>
      <c r="B764" s="17">
        <v>201424</v>
      </c>
      <c r="C764" s="3">
        <v>0</v>
      </c>
      <c r="D764" s="23">
        <v>6.1551433389544608E-2</v>
      </c>
      <c r="E764" s="18">
        <v>6.3836948306277676E-3</v>
      </c>
      <c r="F764" s="24">
        <v>9</v>
      </c>
      <c r="G764" s="24">
        <v>1</v>
      </c>
      <c r="H764" s="20">
        <v>6.7681767530660191E-3</v>
      </c>
      <c r="I764" s="20">
        <v>-8.2169268693521591E-4</v>
      </c>
      <c r="J764" s="24">
        <v>6</v>
      </c>
      <c r="K764" s="24">
        <v>1</v>
      </c>
      <c r="L764" s="20">
        <v>1.9392917369308815E-2</v>
      </c>
      <c r="M764" s="20">
        <v>-8.2169268693521591E-4</v>
      </c>
      <c r="N764" s="19">
        <v>1.2589999999999999</v>
      </c>
      <c r="O764" s="19">
        <v>1.0413564929693961</v>
      </c>
      <c r="P764" s="25">
        <v>41971</v>
      </c>
      <c r="Q764" s="20">
        <v>-8.2169268693521591E-4</v>
      </c>
      <c r="R764" s="25">
        <v>41963</v>
      </c>
      <c r="S764" s="25">
        <f>IF(ISNUMBER(R764),VLOOKUP(B764,Index!$B$3:$AB$18,27,FALSE),"")</f>
        <v>41963</v>
      </c>
      <c r="T764" s="25">
        <f>IF(ISNUMBER($R764),VLOOKUP($B764,Index!$B$21:$AB$36,27,FALSE),"")</f>
        <v>41963</v>
      </c>
      <c r="U764" s="25">
        <f>IF(ISNUMBER($R764),VLOOKUP($B764,Index!$B$39:$AB$54,27,FALSE),"")</f>
        <v>41963</v>
      </c>
      <c r="W764" s="18">
        <v>1.8465430016863382</v>
      </c>
      <c r="X764" s="19">
        <v>0.9</v>
      </c>
      <c r="Y764" s="18">
        <v>0.12112209331335934</v>
      </c>
      <c r="Z764" s="19">
        <f t="shared" si="151"/>
        <v>0</v>
      </c>
      <c r="AA764" s="21">
        <v>74.908094435063973</v>
      </c>
      <c r="AB764" s="28"/>
      <c r="AC764" s="18">
        <v>3.409721057076792</v>
      </c>
      <c r="AD764" s="19">
        <v>0.81</v>
      </c>
      <c r="AE764" s="18">
        <v>1.4670561488610127E-2</v>
      </c>
      <c r="AF764" s="19">
        <f t="shared" si="152"/>
        <v>0</v>
      </c>
      <c r="AG764" s="21">
        <v>5611.2226118924618</v>
      </c>
      <c r="AH764" s="28"/>
      <c r="AK764" t="str">
        <f t="shared" si="160"/>
        <v/>
      </c>
      <c r="AL764" t="str">
        <f t="shared" si="160"/>
        <v/>
      </c>
      <c r="AM764" t="str">
        <f t="shared" si="160"/>
        <v/>
      </c>
      <c r="AN764">
        <f t="shared" si="160"/>
        <v>74.908094435063973</v>
      </c>
      <c r="AO764" t="str">
        <f t="shared" si="160"/>
        <v/>
      </c>
      <c r="AP764" t="str">
        <f t="shared" si="160"/>
        <v/>
      </c>
      <c r="AQ764" t="str">
        <f t="shared" si="160"/>
        <v/>
      </c>
      <c r="AR764" t="str">
        <f t="shared" si="160"/>
        <v/>
      </c>
      <c r="AS764" t="str">
        <f t="shared" si="160"/>
        <v/>
      </c>
      <c r="AT764" t="str">
        <f t="shared" si="160"/>
        <v/>
      </c>
      <c r="AU764" t="str">
        <f t="shared" si="160"/>
        <v/>
      </c>
      <c r="AV764" t="str">
        <f t="shared" si="160"/>
        <v/>
      </c>
      <c r="AW764" t="str">
        <f t="shared" si="160"/>
        <v/>
      </c>
      <c r="AX764" t="str">
        <f t="shared" si="160"/>
        <v/>
      </c>
      <c r="AZ764" s="46">
        <f>IF(ISNUMBER(VLOOKUP($B764,Stats!$A$2:$AA$19,2,FALSE))=FALSE,"",IF(ISNUMBER(W764),(W764-VLOOKUP($B764,Stats!$A$2:$AA$19,2,FALSE))/VLOOKUP($B764,Stats!$A$2:$AA$19,16,FALSE),""))</f>
        <v>0.81072466194461756</v>
      </c>
      <c r="BA764" s="46">
        <f>IF(ISNUMBER(VLOOKUP($B764,Stats!$A$2:$AA$19,2,FALSE))=FALSE,"",IF(ISNUMBER(X764),(X764-VLOOKUP($B764,Stats!$A$2:$AA$19,3,FALSE))/VLOOKUP($B764,Stats!$A$2:$AA$19,17,FALSE),""))</f>
        <v>1.2377608208189006</v>
      </c>
      <c r="BB764" s="46"/>
      <c r="BC764" s="46"/>
      <c r="BD764" s="44">
        <f t="shared" si="148"/>
        <v>1.0242427413817592</v>
      </c>
      <c r="BE764" s="46">
        <f>IF(ISNUMBER(VLOOKUP($B764,Stats!$A$2:$AA$19,2,FALSE))=FALSE,"",IF(ISNUMBER(Y764),(Y764-VLOOKUP($B764,Stats!$A$2:$AA$19,5,FALSE))/VLOOKUP($B764,Stats!$A$2:$AA$19,19,FALSE),""))</f>
        <v>2.1149374283998306E-2</v>
      </c>
      <c r="BF764" s="46"/>
      <c r="BG764" s="46"/>
      <c r="BH764" s="46">
        <f>IF(ISNUMBER(VLOOKUP($B764,Stats!$A$2:$AA$19,2,FALSE))=FALSE,"",IF(ISNUMBER(Z764),(Z764-VLOOKUP($B764,Stats!$A$2:$AA$19,8,FALSE))/VLOOKUP($B764,Stats!$A$2:$AA$19,22,FALSE),""))</f>
        <v>-0.83432005029645806</v>
      </c>
      <c r="BI764" s="46" t="str">
        <f>IF(ISNUMBER(VLOOKUP($B764,Stats!$A$2:$AA$19,2,FALSE))=FALSE,"",IF(ISNUMBER(#REF!),(#REF!-VLOOKUP($B764,Stats!$A$2:$AA$19,9,FALSE))/VLOOKUP($B764,Stats!$A$2:$AA$19,23,FALSE),""))</f>
        <v/>
      </c>
      <c r="BJ764" s="46" t="str">
        <f>IF(ISNUMBER(VLOOKUP($B764,Stats!$A$2:$AA$19,2,FALSE))=FALSE,"",IF(ISNUMBER(#REF!),(#REF!-VLOOKUP($B764,Stats!$A$2:$AA$19,10,FALSE))/VLOOKUP($B764,Stats!$A$2:$AA$19,24,FALSE),""))</f>
        <v/>
      </c>
      <c r="BK764" s="44">
        <f t="shared" si="153"/>
        <v>-0.26510057708773621</v>
      </c>
      <c r="BL764" s="46" t="str">
        <f>IF(ISNUMBER(VLOOKUP($B764,Stats!$A$2:$AA$19,2,FALSE))=FALSE,"",IF(ISNUMBER(#REF!),(#REF!-VLOOKUP($B764,Stats!$A$2:$AA$19,11,FALSE))/VLOOKUP($B764,Stats!$A$2:$AA$19,25,FALSE),""))</f>
        <v/>
      </c>
      <c r="BM764" s="46">
        <f>IF(ISNUMBER(VLOOKUP($B764,Stats!$A$2:$AA$19,2,FALSE))=FALSE,"",IF(ISNUMBER(AA764),(AA764-VLOOKUP($B764,Stats!$A$2:$AA$19,12,FALSE))/VLOOKUP($B764,Stats!$A$2:$AA$19,26,FALSE),""))</f>
        <v>3.2550326315618712</v>
      </c>
      <c r="BN764" s="46" t="str">
        <f>IF(ISNUMBER(VLOOKUP($B764,Stats!$A$2:$AA$19,2,FALSE))=FALSE,"",IF(ISNUMBER(#REF!),(#REF!-VLOOKUP($B764,Stats!$A$2:$AA$19,13,FALSE))/VLOOKUP($B764,Stats!$A$2:$AA$19,27,FALSE),""))</f>
        <v/>
      </c>
      <c r="BO764" s="46" t="str">
        <f>IF(ISNUMBER(VLOOKUP($B764,Stats!$A$2:$AA$19,2,FALSE))=FALSE,"",IF(ISNUMBER(#REF!),(#REF!-VLOOKUP($B764,Stats!$A$2:$AA$19,14,FALSE))/VLOOKUP($B764,Stats!$A$2:$AB$19,28,FALSE),""))</f>
        <v/>
      </c>
      <c r="BP764" s="46"/>
      <c r="BQ764" s="46">
        <f>IF(ISNUMBER(VLOOKUP($B764,Stats!$A$2:$AA$19,2,FALSE))=FALSE,"",IF(ISNUMBER(BM764),BM764,(VLOOKUP($B764,Stats!$A$2:$AT$19,46,FALSE)-VLOOKUP($B764,Stats!$A$2:$AA$19,12,FALSE))/VLOOKUP($B764,Stats!$A$2:$AA$19,26,FALSE)))</f>
        <v>3.2550326315618712</v>
      </c>
      <c r="BR764" s="51">
        <f t="shared" si="154"/>
        <v>3</v>
      </c>
      <c r="BS764" s="32" t="str">
        <f t="shared" si="149"/>
        <v>20460_201424</v>
      </c>
      <c r="BT764" s="53">
        <f t="shared" si="150"/>
        <v>0.64578820202371023</v>
      </c>
    </row>
    <row r="765" spans="1:72" x14ac:dyDescent="0.15">
      <c r="A765" s="16">
        <v>20460</v>
      </c>
      <c r="B765" s="17">
        <v>201425</v>
      </c>
      <c r="C765" s="3">
        <v>0</v>
      </c>
      <c r="D765" s="23">
        <v>8.0222398729150379E-2</v>
      </c>
      <c r="E765" s="18">
        <v>1.8513160574053014E-2</v>
      </c>
      <c r="F765" s="24">
        <v>8</v>
      </c>
      <c r="G765" s="24">
        <v>2</v>
      </c>
      <c r="H765" s="20">
        <v>1.418945291583984E-2</v>
      </c>
      <c r="I765" s="20">
        <v>-1.7255749344034566E-2</v>
      </c>
      <c r="J765" s="24">
        <v>6</v>
      </c>
      <c r="K765" s="24">
        <v>1</v>
      </c>
      <c r="L765" s="20">
        <v>4.1149068322981375E-2</v>
      </c>
      <c r="M765" s="20">
        <v>-3.157894736842104E-2</v>
      </c>
      <c r="N765" s="19">
        <v>1.3640000000000001</v>
      </c>
      <c r="O765" s="19">
        <v>1.0808240887480192</v>
      </c>
      <c r="P765" s="25">
        <v>41984</v>
      </c>
      <c r="Q765" s="20">
        <v>-3.157894736842104E-2</v>
      </c>
      <c r="R765" s="25">
        <v>41982</v>
      </c>
      <c r="S765" s="25">
        <f>IF(ISNUMBER(R765),VLOOKUP(B765,Index!$B$3:$AB$18,27,FALSE),"")</f>
        <v>41982</v>
      </c>
      <c r="T765" s="25">
        <f>IF(ISNUMBER($R765),VLOOKUP($B765,Index!$B$21:$AB$36,27,FALSE),"")</f>
        <v>41982</v>
      </c>
      <c r="U765" s="25">
        <f>IF(ISNUMBER($R765),VLOOKUP($B765,Index!$B$39:$AB$54,27,FALSE),"")</f>
        <v>41982</v>
      </c>
      <c r="W765" s="18">
        <v>2.4066719618745114</v>
      </c>
      <c r="X765" s="19">
        <v>0.8</v>
      </c>
      <c r="Y765" s="18">
        <v>0.35126252461462715</v>
      </c>
      <c r="Z765" s="19">
        <f t="shared" si="151"/>
        <v>0</v>
      </c>
      <c r="AA765" s="21">
        <v>2.5403759597564295</v>
      </c>
      <c r="AB765" s="28"/>
      <c r="AC765" s="18">
        <v>5.7920699320729092</v>
      </c>
      <c r="AD765" s="19">
        <v>0.64000000000000012</v>
      </c>
      <c r="AE765" s="18">
        <v>0.12338536119864155</v>
      </c>
      <c r="AF765" s="19">
        <f t="shared" si="152"/>
        <v>0</v>
      </c>
      <c r="AG765" s="21">
        <v>6.4535100169084005</v>
      </c>
      <c r="AH765" s="28"/>
      <c r="AK765" t="str">
        <f t="shared" si="160"/>
        <v/>
      </c>
      <c r="AL765" t="str">
        <f t="shared" si="160"/>
        <v/>
      </c>
      <c r="AM765" t="str">
        <f t="shared" si="160"/>
        <v/>
      </c>
      <c r="AN765" t="str">
        <f t="shared" si="160"/>
        <v/>
      </c>
      <c r="AO765">
        <f t="shared" si="160"/>
        <v>2.5403759597564295</v>
      </c>
      <c r="AP765" t="str">
        <f t="shared" si="160"/>
        <v/>
      </c>
      <c r="AQ765" t="str">
        <f t="shared" si="160"/>
        <v/>
      </c>
      <c r="AR765" t="str">
        <f t="shared" si="160"/>
        <v/>
      </c>
      <c r="AS765" t="str">
        <f t="shared" si="160"/>
        <v/>
      </c>
      <c r="AT765" t="str">
        <f t="shared" si="160"/>
        <v/>
      </c>
      <c r="AU765" t="str">
        <f t="shared" si="160"/>
        <v/>
      </c>
      <c r="AV765" t="str">
        <f t="shared" si="160"/>
        <v/>
      </c>
      <c r="AW765" t="str">
        <f t="shared" si="160"/>
        <v/>
      </c>
      <c r="AX765" t="str">
        <f t="shared" si="160"/>
        <v/>
      </c>
      <c r="AZ765" s="46">
        <f>IF(ISNUMBER(VLOOKUP($B765,Stats!$A$2:$AA$19,2,FALSE))=FALSE,"",IF(ISNUMBER(W765),(W765-VLOOKUP($B765,Stats!$A$2:$AA$19,2,FALSE))/VLOOKUP($B765,Stats!$A$2:$AA$19,16,FALSE),""))</f>
        <v>1.0231458138707001</v>
      </c>
      <c r="BA765" s="46">
        <f>IF(ISNUMBER(VLOOKUP($B765,Stats!$A$2:$AA$19,2,FALSE))=FALSE,"",IF(ISNUMBER(X765),(X765-VLOOKUP($B765,Stats!$A$2:$AA$19,3,FALSE))/VLOOKUP($B765,Stats!$A$2:$AA$19,17,FALSE),""))</f>
        <v>1.1792669212277258</v>
      </c>
      <c r="BB765" s="46"/>
      <c r="BC765" s="46"/>
      <c r="BD765" s="44">
        <f t="shared" si="148"/>
        <v>1.101206367549213</v>
      </c>
      <c r="BE765" s="46">
        <f>IF(ISNUMBER(VLOOKUP($B765,Stats!$A$2:$AA$19,2,FALSE))=FALSE,"",IF(ISNUMBER(Y765),(Y765-VLOOKUP($B765,Stats!$A$2:$AA$19,5,FALSE))/VLOOKUP($B765,Stats!$A$2:$AA$19,19,FALSE),""))</f>
        <v>0.13473667368543268</v>
      </c>
      <c r="BF765" s="46"/>
      <c r="BG765" s="46"/>
      <c r="BH765" s="46">
        <f>IF(ISNUMBER(VLOOKUP($B765,Stats!$A$2:$AA$19,2,FALSE))=FALSE,"",IF(ISNUMBER(Z765),(Z765-VLOOKUP($B765,Stats!$A$2:$AA$19,8,FALSE))/VLOOKUP($B765,Stats!$A$2:$AA$19,22,FALSE),""))</f>
        <v>-0.38938659637819406</v>
      </c>
      <c r="BI765" s="46" t="str">
        <f>IF(ISNUMBER(VLOOKUP($B765,Stats!$A$2:$AA$19,2,FALSE))=FALSE,"",IF(ISNUMBER(#REF!),(#REF!-VLOOKUP($B765,Stats!$A$2:$AA$19,9,FALSE))/VLOOKUP($B765,Stats!$A$2:$AA$19,23,FALSE),""))</f>
        <v/>
      </c>
      <c r="BJ765" s="46" t="str">
        <f>IF(ISNUMBER(VLOOKUP($B765,Stats!$A$2:$AA$19,2,FALSE))=FALSE,"",IF(ISNUMBER(#REF!),(#REF!-VLOOKUP($B765,Stats!$A$2:$AA$19,10,FALSE))/VLOOKUP($B765,Stats!$A$2:$AA$19,24,FALSE),""))</f>
        <v/>
      </c>
      <c r="BK765" s="44">
        <f t="shared" si="153"/>
        <v>-0.2111316504932611</v>
      </c>
      <c r="BL765" s="46" t="str">
        <f>IF(ISNUMBER(VLOOKUP($B765,Stats!$A$2:$AA$19,2,FALSE))=FALSE,"",IF(ISNUMBER(#REF!),(#REF!-VLOOKUP($B765,Stats!$A$2:$AA$19,11,FALSE))/VLOOKUP($B765,Stats!$A$2:$AA$19,25,FALSE),""))</f>
        <v/>
      </c>
      <c r="BM765" s="46">
        <f>IF(ISNUMBER(VLOOKUP($B765,Stats!$A$2:$AA$19,2,FALSE))=FALSE,"",IF(ISNUMBER(AA765),(AA765-VLOOKUP($B765,Stats!$A$2:$AA$19,12,FALSE))/VLOOKUP($B765,Stats!$A$2:$AA$19,26,FALSE),""))</f>
        <v>0.13999879480349658</v>
      </c>
      <c r="BN765" s="46" t="str">
        <f>IF(ISNUMBER(VLOOKUP($B765,Stats!$A$2:$AA$19,2,FALSE))=FALSE,"",IF(ISNUMBER(#REF!),(#REF!-VLOOKUP($B765,Stats!$A$2:$AA$19,13,FALSE))/VLOOKUP($B765,Stats!$A$2:$AA$19,27,FALSE),""))</f>
        <v/>
      </c>
      <c r="BO765" s="46" t="str">
        <f>IF(ISNUMBER(VLOOKUP($B765,Stats!$A$2:$AA$19,2,FALSE))=FALSE,"",IF(ISNUMBER(#REF!),(#REF!-VLOOKUP($B765,Stats!$A$2:$AA$19,14,FALSE))/VLOOKUP($B765,Stats!$A$2:$AB$19,28,FALSE),""))</f>
        <v/>
      </c>
      <c r="BP765" s="46"/>
      <c r="BQ765" s="46">
        <f>IF(ISNUMBER(VLOOKUP($B765,Stats!$A$2:$AA$19,2,FALSE))=FALSE,"",IF(ISNUMBER(BM765),BM765,(VLOOKUP($B765,Stats!$A$2:$AT$19,46,FALSE)-VLOOKUP($B765,Stats!$A$2:$AA$19,12,FALSE))/VLOOKUP($B765,Stats!$A$2:$AA$19,26,FALSE)))</f>
        <v>0.13999879480349658</v>
      </c>
      <c r="BR765" s="51">
        <f t="shared" si="154"/>
        <v>0.13999879480349658</v>
      </c>
      <c r="BS765" s="32" t="str">
        <f t="shared" si="149"/>
        <v>20460_201425</v>
      </c>
      <c r="BT765" s="53">
        <f t="shared" si="150"/>
        <v>0.12156204217458524</v>
      </c>
    </row>
    <row r="766" spans="1:72" x14ac:dyDescent="0.15">
      <c r="A766" s="16">
        <v>20460</v>
      </c>
      <c r="B766" s="17">
        <v>201426</v>
      </c>
      <c r="C766" s="3">
        <v>0</v>
      </c>
      <c r="D766" s="23">
        <v>-3.6764705882352922E-2</v>
      </c>
      <c r="E766" s="18">
        <v>1.3081581411147415E-2</v>
      </c>
      <c r="F766" s="24">
        <v>4</v>
      </c>
      <c r="G766" s="24">
        <v>6</v>
      </c>
      <c r="H766" s="20">
        <v>8.1929158530767987E-3</v>
      </c>
      <c r="I766" s="20">
        <v>-1.1563711822383768E-2</v>
      </c>
      <c r="J766" s="24">
        <v>3</v>
      </c>
      <c r="K766" s="24">
        <v>6</v>
      </c>
      <c r="L766" s="20">
        <v>1.2618296529968376E-2</v>
      </c>
      <c r="M766" s="20">
        <v>-3.1084154662623154E-2</v>
      </c>
      <c r="N766" s="19">
        <v>1.36</v>
      </c>
      <c r="O766" s="19">
        <v>1</v>
      </c>
      <c r="P766" s="25">
        <v>41988</v>
      </c>
      <c r="Q766" s="20">
        <v>-6.7647058823529505E-2</v>
      </c>
      <c r="R766" s="25">
        <v>41996</v>
      </c>
      <c r="S766" s="25">
        <f>IF(ISNUMBER(R766),VLOOKUP(B766,Index!$B$3:$AB$18,27,FALSE),"")</f>
        <v>41997</v>
      </c>
      <c r="T766" s="25">
        <f>IF(ISNUMBER($R766),VLOOKUP($B766,Index!$B$21:$AB$36,27,FALSE),"")</f>
        <v>41996</v>
      </c>
      <c r="U766" s="25">
        <f>IF(ISNUMBER($R766),VLOOKUP($B766,Index!$B$39:$AB$54,27,FALSE),"")</f>
        <v>41996</v>
      </c>
      <c r="W766" s="18">
        <v>-1.1029411764705876</v>
      </c>
      <c r="X766" s="19">
        <v>0.4</v>
      </c>
      <c r="Y766" s="18">
        <v>0.24820555593687249</v>
      </c>
      <c r="Z766" s="19">
        <f t="shared" si="151"/>
        <v>1</v>
      </c>
      <c r="AA766" s="21" t="s">
        <v>25</v>
      </c>
      <c r="AB766" s="28"/>
      <c r="AC766" s="18">
        <v>1.216479238754324</v>
      </c>
      <c r="AD766" s="19">
        <v>0.16000000000000003</v>
      </c>
      <c r="AE766" s="18">
        <v>6.1605997997931941E-2</v>
      </c>
      <c r="AF766" s="19">
        <f t="shared" si="152"/>
        <v>1</v>
      </c>
      <c r="AG766" s="21" t="s">
        <v>25</v>
      </c>
      <c r="AH766" s="28"/>
      <c r="AK766" t="str">
        <f t="shared" si="160"/>
        <v/>
      </c>
      <c r="AL766" t="str">
        <f t="shared" si="160"/>
        <v/>
      </c>
      <c r="AM766" t="str">
        <f t="shared" si="160"/>
        <v/>
      </c>
      <c r="AN766" t="str">
        <f t="shared" si="160"/>
        <v/>
      </c>
      <c r="AO766" t="str">
        <f t="shared" si="160"/>
        <v/>
      </c>
      <c r="AP766" t="str">
        <f t="shared" si="160"/>
        <v/>
      </c>
      <c r="AQ766" t="str">
        <f t="shared" si="160"/>
        <v/>
      </c>
      <c r="AR766" t="str">
        <f t="shared" si="160"/>
        <v/>
      </c>
      <c r="AS766" t="str">
        <f t="shared" si="160"/>
        <v/>
      </c>
      <c r="AT766" t="str">
        <f t="shared" si="160"/>
        <v/>
      </c>
      <c r="AU766" t="str">
        <f t="shared" si="160"/>
        <v/>
      </c>
      <c r="AV766" t="str">
        <f t="shared" si="160"/>
        <v/>
      </c>
      <c r="AW766" t="str">
        <f t="shared" si="160"/>
        <v/>
      </c>
      <c r="AX766" t="str">
        <f t="shared" si="160"/>
        <v/>
      </c>
      <c r="AZ766" s="46">
        <f>IF(ISNUMBER(VLOOKUP($B766,Stats!$A$2:$AA$19,2,FALSE))=FALSE,"",IF(ISNUMBER(W766),(W766-VLOOKUP($B766,Stats!$A$2:$AA$19,2,FALSE))/VLOOKUP($B766,Stats!$A$2:$AA$19,16,FALSE),""))</f>
        <v>-1.0678038021937339</v>
      </c>
      <c r="BA766" s="46">
        <f>IF(ISNUMBER(VLOOKUP($B766,Stats!$A$2:$AA$19,2,FALSE))=FALSE,"",IF(ISNUMBER(X766),(X766-VLOOKUP($B766,Stats!$A$2:$AA$19,3,FALSE))/VLOOKUP($B766,Stats!$A$2:$AA$19,17,FALSE),""))</f>
        <v>-1.3109785511177963</v>
      </c>
      <c r="BB766" s="46"/>
      <c r="BC766" s="46"/>
      <c r="BD766" s="44">
        <f t="shared" si="148"/>
        <v>-1.1893911766557652</v>
      </c>
      <c r="BE766" s="46">
        <f>IF(ISNUMBER(VLOOKUP($B766,Stats!$A$2:$AA$19,2,FALSE))=FALSE,"",IF(ISNUMBER(Y766),(Y766-VLOOKUP($B766,Stats!$A$2:$AA$19,5,FALSE))/VLOOKUP($B766,Stats!$A$2:$AA$19,19,FALSE),""))</f>
        <v>2.9573175051641473E-2</v>
      </c>
      <c r="BF766" s="46"/>
      <c r="BG766" s="46"/>
      <c r="BH766" s="46">
        <f>IF(ISNUMBER(VLOOKUP($B766,Stats!$A$2:$AA$19,2,FALSE))=FALSE,"",IF(ISNUMBER(Z766),(Z766-VLOOKUP($B766,Stats!$A$2:$AA$19,8,FALSE))/VLOOKUP($B766,Stats!$A$2:$AA$19,22,FALSE),""))</f>
        <v>-0.10266627503097653</v>
      </c>
      <c r="BI766" s="46" t="str">
        <f>IF(ISNUMBER(VLOOKUP($B766,Stats!$A$2:$AA$19,2,FALSE))=FALSE,"",IF(ISNUMBER(#REF!),(#REF!-VLOOKUP($B766,Stats!$A$2:$AA$19,9,FALSE))/VLOOKUP($B766,Stats!$A$2:$AA$19,23,FALSE),""))</f>
        <v/>
      </c>
      <c r="BJ766" s="46" t="str">
        <f>IF(ISNUMBER(VLOOKUP($B766,Stats!$A$2:$AA$19,2,FALSE))=FALSE,"",IF(ISNUMBER(#REF!),(#REF!-VLOOKUP($B766,Stats!$A$2:$AA$19,10,FALSE))/VLOOKUP($B766,Stats!$A$2:$AA$19,24,FALSE),""))</f>
        <v/>
      </c>
      <c r="BK766" s="44">
        <f t="shared" si="153"/>
        <v>-5.1501105045441989E-2</v>
      </c>
      <c r="BL766" s="46" t="str">
        <f>IF(ISNUMBER(VLOOKUP($B766,Stats!$A$2:$AA$19,2,FALSE))=FALSE,"",IF(ISNUMBER(#REF!),(#REF!-VLOOKUP($B766,Stats!$A$2:$AA$19,11,FALSE))/VLOOKUP($B766,Stats!$A$2:$AA$19,25,FALSE),""))</f>
        <v/>
      </c>
      <c r="BM766" s="46" t="str">
        <f>IF(ISNUMBER(VLOOKUP($B766,Stats!$A$2:$AA$19,2,FALSE))=FALSE,"",IF(ISNUMBER(AA766),(AA766-VLOOKUP($B766,Stats!$A$2:$AA$19,12,FALSE))/VLOOKUP($B766,Stats!$A$2:$AA$19,26,FALSE),""))</f>
        <v/>
      </c>
      <c r="BN766" s="46" t="str">
        <f>IF(ISNUMBER(VLOOKUP($B766,Stats!$A$2:$AA$19,2,FALSE))=FALSE,"",IF(ISNUMBER(#REF!),(#REF!-VLOOKUP($B766,Stats!$A$2:$AA$19,13,FALSE))/VLOOKUP($B766,Stats!$A$2:$AA$19,27,FALSE),""))</f>
        <v/>
      </c>
      <c r="BO766" s="46" t="str">
        <f>IF(ISNUMBER(VLOOKUP($B766,Stats!$A$2:$AA$19,2,FALSE))=FALSE,"",IF(ISNUMBER(#REF!),(#REF!-VLOOKUP($B766,Stats!$A$2:$AA$19,14,FALSE))/VLOOKUP($B766,Stats!$A$2:$AB$19,28,FALSE),""))</f>
        <v/>
      </c>
      <c r="BP766" s="46"/>
      <c r="BQ766" s="46">
        <f>IF(ISNUMBER(VLOOKUP($B766,Stats!$A$2:$AA$19,2,FALSE))=FALSE,"",IF(ISNUMBER(BM766),BM766,(VLOOKUP($B766,Stats!$A$2:$AT$19,46,FALSE)-VLOOKUP($B766,Stats!$A$2:$AA$19,12,FALSE))/VLOOKUP($B766,Stats!$A$2:$AA$19,26,FALSE)))</f>
        <v>-0.61108963630174951</v>
      </c>
      <c r="BR766" s="51">
        <f t="shared" si="154"/>
        <v>-0.61108963630174951</v>
      </c>
      <c r="BS766" s="32" t="str">
        <f t="shared" si="149"/>
        <v>20460_201426</v>
      </c>
      <c r="BT766" s="53">
        <f t="shared" si="150"/>
        <v>-0.39099682561876814</v>
      </c>
    </row>
    <row r="767" spans="1:72" x14ac:dyDescent="0.15">
      <c r="A767" s="16">
        <v>20460</v>
      </c>
      <c r="B767" s="17">
        <v>201427</v>
      </c>
      <c r="C767" s="3">
        <v>0</v>
      </c>
      <c r="D767" s="23">
        <v>-1.2213740458015265E-2</v>
      </c>
      <c r="E767" s="18">
        <v>1.6605330763156394E-2</v>
      </c>
      <c r="F767" s="24">
        <v>1</v>
      </c>
      <c r="G767" s="24">
        <v>2</v>
      </c>
      <c r="H767" s="20">
        <v>1.2519561815336422E-2</v>
      </c>
      <c r="I767" s="20">
        <v>-1.2253224532771778E-2</v>
      </c>
      <c r="J767" s="24">
        <v>1</v>
      </c>
      <c r="K767" s="24">
        <v>2</v>
      </c>
      <c r="L767" s="20">
        <v>1.2519561815336422E-2</v>
      </c>
      <c r="M767" s="20">
        <v>-2.0689655172413723E-2</v>
      </c>
      <c r="N767" s="19">
        <v>1.3049999999999999</v>
      </c>
      <c r="O767" s="19">
        <v>1</v>
      </c>
      <c r="P767" s="25">
        <v>42002</v>
      </c>
      <c r="Q767" s="20">
        <v>-2.0689655172413723E-2</v>
      </c>
      <c r="R767" s="25">
        <v>42003</v>
      </c>
      <c r="S767" s="25">
        <f>IF(ISNUMBER(R767),VLOOKUP(B767,Index!$B$3:$AB$18,27,FALSE),"")</f>
        <v>42002</v>
      </c>
      <c r="T767" s="25">
        <f>IF(ISNUMBER($R767),VLOOKUP($B767,Index!$B$21:$AB$36,27,FALSE),"")</f>
        <v>42003</v>
      </c>
      <c r="U767" s="25">
        <f>IF(ISNUMBER($R767),VLOOKUP($B767,Index!$B$39:$AB$54,27,FALSE),"")</f>
        <v>42003</v>
      </c>
      <c r="W767" s="18">
        <v>-1.4656488549618318</v>
      </c>
      <c r="X767" s="19">
        <v>0.33333333333333331</v>
      </c>
      <c r="Y767" s="18">
        <v>0.31506399907221727</v>
      </c>
      <c r="Z767" s="19">
        <f t="shared" si="151"/>
        <v>1</v>
      </c>
      <c r="AA767" s="21" t="s">
        <v>25</v>
      </c>
      <c r="AB767" s="28"/>
      <c r="AC767" s="18">
        <v>2.1481265660509288</v>
      </c>
      <c r="AD767" s="19">
        <v>0.1111111111111111</v>
      </c>
      <c r="AE767" s="18">
        <v>9.9265323511378123E-2</v>
      </c>
      <c r="AF767" s="19">
        <f t="shared" si="152"/>
        <v>1</v>
      </c>
      <c r="AG767" s="21" t="s">
        <v>25</v>
      </c>
      <c r="AH767" s="28"/>
      <c r="AK767" t="str">
        <f t="shared" si="160"/>
        <v/>
      </c>
      <c r="AL767" t="str">
        <f t="shared" si="160"/>
        <v/>
      </c>
      <c r="AM767" t="str">
        <f t="shared" si="160"/>
        <v/>
      </c>
      <c r="AN767" t="str">
        <f t="shared" si="160"/>
        <v/>
      </c>
      <c r="AO767" t="str">
        <f t="shared" si="160"/>
        <v/>
      </c>
      <c r="AP767" t="str">
        <f t="shared" si="160"/>
        <v/>
      </c>
      <c r="AQ767" t="str">
        <f t="shared" si="160"/>
        <v/>
      </c>
      <c r="AR767" t="str">
        <f t="shared" si="160"/>
        <v/>
      </c>
      <c r="AS767" t="str">
        <f t="shared" si="160"/>
        <v/>
      </c>
      <c r="AT767" t="str">
        <f t="shared" si="160"/>
        <v/>
      </c>
      <c r="AU767" t="str">
        <f t="shared" si="160"/>
        <v/>
      </c>
      <c r="AV767" t="str">
        <f t="shared" si="160"/>
        <v/>
      </c>
      <c r="AW767" t="str">
        <f t="shared" si="160"/>
        <v/>
      </c>
      <c r="AX767" t="str">
        <f t="shared" si="160"/>
        <v/>
      </c>
      <c r="AZ767" s="46">
        <f>IF(ISNUMBER(VLOOKUP($B767,Stats!$A$2:$AA$19,2,FALSE))=FALSE,"",IF(ISNUMBER(W767),(W767-VLOOKUP($B767,Stats!$A$2:$AA$19,2,FALSE))/VLOOKUP($B767,Stats!$A$2:$AA$19,16,FALSE),""))</f>
        <v>-0.98942951907676446</v>
      </c>
      <c r="BA767" s="46">
        <f>IF(ISNUMBER(VLOOKUP($B767,Stats!$A$2:$AA$19,2,FALSE))=FALSE,"",IF(ISNUMBER(X767),(X767-VLOOKUP($B767,Stats!$A$2:$AA$19,3,FALSE))/VLOOKUP($B767,Stats!$A$2:$AA$19,17,FALSE),""))</f>
        <v>-1.0507044611669172</v>
      </c>
      <c r="BB767" s="46"/>
      <c r="BC767" s="46"/>
      <c r="BD767" s="44">
        <f t="shared" si="148"/>
        <v>-1.0200669901218409</v>
      </c>
      <c r="BE767" s="46">
        <f>IF(ISNUMBER(VLOOKUP($B767,Stats!$A$2:$AA$19,2,FALSE))=FALSE,"",IF(ISNUMBER(Y767),(Y767-VLOOKUP($B767,Stats!$A$2:$AA$19,5,FALSE))/VLOOKUP($B767,Stats!$A$2:$AA$19,19,FALSE),""))</f>
        <v>0.93681218859142967</v>
      </c>
      <c r="BF767" s="46"/>
      <c r="BG767" s="46"/>
      <c r="BH767" s="46">
        <f>IF(ISNUMBER(VLOOKUP($B767,Stats!$A$2:$AA$19,2,FALSE))=FALSE,"",IF(ISNUMBER(Z767),(Z767-VLOOKUP($B767,Stats!$A$2:$AA$19,8,FALSE))/VLOOKUP($B767,Stats!$A$2:$AA$19,22,FALSE),""))</f>
        <v>0.41115882059143566</v>
      </c>
      <c r="BI767" s="46" t="str">
        <f>IF(ISNUMBER(VLOOKUP($B767,Stats!$A$2:$AA$19,2,FALSE))=FALSE,"",IF(ISNUMBER(#REF!),(#REF!-VLOOKUP($B767,Stats!$A$2:$AA$19,9,FALSE))/VLOOKUP($B767,Stats!$A$2:$AA$19,23,FALSE),""))</f>
        <v/>
      </c>
      <c r="BJ767" s="46" t="str">
        <f>IF(ISNUMBER(VLOOKUP($B767,Stats!$A$2:$AA$19,2,FALSE))=FALSE,"",IF(ISNUMBER(#REF!),(#REF!-VLOOKUP($B767,Stats!$A$2:$AA$19,10,FALSE))/VLOOKUP($B767,Stats!$A$2:$AA$19,24,FALSE),""))</f>
        <v/>
      </c>
      <c r="BK767" s="44">
        <f t="shared" si="153"/>
        <v>-0.5324208858365701</v>
      </c>
      <c r="BL767" s="46" t="str">
        <f>IF(ISNUMBER(VLOOKUP($B767,Stats!$A$2:$AA$19,2,FALSE))=FALSE,"",IF(ISNUMBER(#REF!),(#REF!-VLOOKUP($B767,Stats!$A$2:$AA$19,11,FALSE))/VLOOKUP($B767,Stats!$A$2:$AA$19,25,FALSE),""))</f>
        <v/>
      </c>
      <c r="BM767" s="46" t="str">
        <f>IF(ISNUMBER(VLOOKUP($B767,Stats!$A$2:$AA$19,2,FALSE))=FALSE,"",IF(ISNUMBER(AA767),(AA767-VLOOKUP($B767,Stats!$A$2:$AA$19,12,FALSE))/VLOOKUP($B767,Stats!$A$2:$AA$19,26,FALSE),""))</f>
        <v/>
      </c>
      <c r="BN767" s="46" t="str">
        <f>IF(ISNUMBER(VLOOKUP($B767,Stats!$A$2:$AA$19,2,FALSE))=FALSE,"",IF(ISNUMBER(#REF!),(#REF!-VLOOKUP($B767,Stats!$A$2:$AA$19,13,FALSE))/VLOOKUP($B767,Stats!$A$2:$AA$19,27,FALSE),""))</f>
        <v/>
      </c>
      <c r="BO767" s="46" t="str">
        <f>IF(ISNUMBER(VLOOKUP($B767,Stats!$A$2:$AA$19,2,FALSE))=FALSE,"",IF(ISNUMBER(#REF!),(#REF!-VLOOKUP($B767,Stats!$A$2:$AA$19,14,FALSE))/VLOOKUP($B767,Stats!$A$2:$AB$19,28,FALSE),""))</f>
        <v/>
      </c>
      <c r="BP767" s="46"/>
      <c r="BQ767" s="46">
        <f>IF(ISNUMBER(VLOOKUP($B767,Stats!$A$2:$AA$19,2,FALSE))=FALSE,"",IF(ISNUMBER(BM767),BM767,(VLOOKUP($B767,Stats!$A$2:$AT$19,46,FALSE)-VLOOKUP($B767,Stats!$A$2:$AA$19,12,FALSE))/VLOOKUP($B767,Stats!$A$2:$AA$19,26,FALSE)))</f>
        <v>-0.46642635650749076</v>
      </c>
      <c r="BR767" s="51">
        <f t="shared" si="154"/>
        <v>-0.46642635650749076</v>
      </c>
      <c r="BS767" s="32" t="str">
        <f t="shared" si="149"/>
        <v>20460_201427</v>
      </c>
      <c r="BT767" s="53">
        <f t="shared" si="150"/>
        <v>-0.61675120082780843</v>
      </c>
    </row>
    <row r="768" spans="1:72" x14ac:dyDescent="0.15">
      <c r="A768" s="16">
        <v>20460</v>
      </c>
      <c r="B768" s="17">
        <v>201501</v>
      </c>
      <c r="C768" s="3">
        <v>0</v>
      </c>
      <c r="D768" s="23">
        <v>4.5595054095826759E-2</v>
      </c>
      <c r="E768" s="18">
        <v>1.7929077692094918E-2</v>
      </c>
      <c r="F768" s="24">
        <v>3</v>
      </c>
      <c r="G768" s="24">
        <v>2</v>
      </c>
      <c r="H768" s="20">
        <v>1.9810192142428591E-2</v>
      </c>
      <c r="I768" s="20">
        <v>-7.0046510243333415E-3</v>
      </c>
      <c r="J768" s="24">
        <v>2</v>
      </c>
      <c r="K768" s="24">
        <v>1</v>
      </c>
      <c r="L768" s="20">
        <v>3.0257186081694476E-2</v>
      </c>
      <c r="M768" s="20">
        <v>-1.0241404535479171E-2</v>
      </c>
      <c r="N768" s="19">
        <v>1.367</v>
      </c>
      <c r="O768" s="19">
        <v>1.0301431801055012</v>
      </c>
      <c r="P768" s="25">
        <v>42012</v>
      </c>
      <c r="Q768" s="20">
        <v>-1.0241404535479171E-2</v>
      </c>
      <c r="R768" s="25">
        <v>42013</v>
      </c>
      <c r="S768" s="25">
        <f>IF(ISNUMBER(R768),VLOOKUP(B768,Index!$B$3:$AB$18,27,FALSE),"")</f>
        <v>42013</v>
      </c>
      <c r="T768" s="25">
        <f>IF(ISNUMBER($R768),VLOOKUP($B768,Index!$B$21:$AB$36,27,FALSE),"")</f>
        <v>42013</v>
      </c>
      <c r="U768" s="25">
        <f>IF(ISNUMBER($R768),VLOOKUP($B768,Index!$B$39:$AB$54,27,FALSE),"")</f>
        <v>42011</v>
      </c>
      <c r="W768" s="18">
        <v>3.2828438948995267</v>
      </c>
      <c r="X768" s="19">
        <v>0.6</v>
      </c>
      <c r="Y768" s="18">
        <v>0.34018033111881002</v>
      </c>
      <c r="Z768" s="19">
        <f t="shared" si="151"/>
        <v>0</v>
      </c>
      <c r="AA768" s="21">
        <v>4.4520313534996472</v>
      </c>
      <c r="AB768" s="28"/>
      <c r="AC768" s="18">
        <v>10.777064038279095</v>
      </c>
      <c r="AD768" s="19">
        <v>0.36</v>
      </c>
      <c r="AE768" s="18">
        <v>0.11572265768010323</v>
      </c>
      <c r="AF768" s="19">
        <f t="shared" si="152"/>
        <v>0</v>
      </c>
      <c r="AG768" s="21">
        <v>19.820583172543902</v>
      </c>
      <c r="AH768" s="28"/>
      <c r="AK768" t="str">
        <f t="shared" si="160"/>
        <v/>
      </c>
      <c r="AL768" t="str">
        <f t="shared" si="160"/>
        <v/>
      </c>
      <c r="AM768" t="str">
        <f t="shared" si="160"/>
        <v/>
      </c>
      <c r="AN768" t="str">
        <f t="shared" si="160"/>
        <v/>
      </c>
      <c r="AO768" t="str">
        <f t="shared" si="160"/>
        <v/>
      </c>
      <c r="AP768" t="str">
        <f t="shared" si="160"/>
        <v/>
      </c>
      <c r="AQ768" t="str">
        <f t="shared" si="160"/>
        <v/>
      </c>
      <c r="AR768">
        <f t="shared" si="160"/>
        <v>4.4520313534996472</v>
      </c>
      <c r="AS768" t="str">
        <f t="shared" si="160"/>
        <v/>
      </c>
      <c r="AT768" t="str">
        <f t="shared" si="160"/>
        <v/>
      </c>
      <c r="AU768" t="str">
        <f t="shared" si="160"/>
        <v/>
      </c>
      <c r="AV768" t="str">
        <f t="shared" si="160"/>
        <v/>
      </c>
      <c r="AW768" t="str">
        <f t="shared" si="160"/>
        <v/>
      </c>
      <c r="AX768" t="str">
        <f t="shared" si="160"/>
        <v/>
      </c>
      <c r="AZ768" s="46">
        <f>IF(ISNUMBER(VLOOKUP($B768,Stats!$A$2:$AA$19,2,FALSE))=FALSE,"",IF(ISNUMBER(W768),(W768-VLOOKUP($B768,Stats!$A$2:$AA$19,2,FALSE))/VLOOKUP($B768,Stats!$A$2:$AA$19,16,FALSE),""))</f>
        <v>0.92858117704271215</v>
      </c>
      <c r="BA768" s="46">
        <f>IF(ISNUMBER(VLOOKUP($B768,Stats!$A$2:$AA$19,2,FALSE))=FALSE,"",IF(ISNUMBER(X768),(X768-VLOOKUP($B768,Stats!$A$2:$AA$19,3,FALSE))/VLOOKUP($B768,Stats!$A$2:$AA$19,17,FALSE),""))</f>
        <v>0.25266102439703397</v>
      </c>
      <c r="BB768" s="46"/>
      <c r="BC768" s="46"/>
      <c r="BD768" s="44">
        <f t="shared" si="148"/>
        <v>0.59062110071987306</v>
      </c>
      <c r="BE768" s="46">
        <f>IF(ISNUMBER(VLOOKUP($B768,Stats!$A$2:$AA$19,2,FALSE))=FALSE,"",IF(ISNUMBER(Y768),(Y768-VLOOKUP($B768,Stats!$A$2:$AA$19,5,FALSE))/VLOOKUP($B768,Stats!$A$2:$AA$19,19,FALSE),""))</f>
        <v>0.61035845654917487</v>
      </c>
      <c r="BF768" s="46"/>
      <c r="BG768" s="46"/>
      <c r="BH768" s="46">
        <f>IF(ISNUMBER(VLOOKUP($B768,Stats!$A$2:$AA$19,2,FALSE))=FALSE,"",IF(ISNUMBER(Z768),(Z768-VLOOKUP($B768,Stats!$A$2:$AA$19,8,FALSE))/VLOOKUP($B768,Stats!$A$2:$AA$19,22,FALSE),""))</f>
        <v>-0.58823842946080296</v>
      </c>
      <c r="BI768" s="46" t="str">
        <f>IF(ISNUMBER(VLOOKUP($B768,Stats!$A$2:$AA$19,2,FALSE))=FALSE,"",IF(ISNUMBER(#REF!),(#REF!-VLOOKUP($B768,Stats!$A$2:$AA$19,9,FALSE))/VLOOKUP($B768,Stats!$A$2:$AA$19,23,FALSE),""))</f>
        <v/>
      </c>
      <c r="BJ768" s="46" t="str">
        <f>IF(ISNUMBER(VLOOKUP($B768,Stats!$A$2:$AA$19,2,FALSE))=FALSE,"",IF(ISNUMBER(#REF!),(#REF!-VLOOKUP($B768,Stats!$A$2:$AA$19,10,FALSE))/VLOOKUP($B768,Stats!$A$2:$AA$19,24,FALSE),""))</f>
        <v/>
      </c>
      <c r="BK768" s="44">
        <f t="shared" si="153"/>
        <v>-0.60372244842266332</v>
      </c>
      <c r="BL768" s="46" t="str">
        <f>IF(ISNUMBER(VLOOKUP($B768,Stats!$A$2:$AA$19,2,FALSE))=FALSE,"",IF(ISNUMBER(#REF!),(#REF!-VLOOKUP($B768,Stats!$A$2:$AA$19,11,FALSE))/VLOOKUP($B768,Stats!$A$2:$AA$19,25,FALSE),""))</f>
        <v/>
      </c>
      <c r="BM768" s="46">
        <f>IF(ISNUMBER(VLOOKUP($B768,Stats!$A$2:$AA$19,2,FALSE))=FALSE,"",IF(ISNUMBER(AA768),(AA768-VLOOKUP($B768,Stats!$A$2:$AA$19,12,FALSE))/VLOOKUP($B768,Stats!$A$2:$AA$19,26,FALSE),""))</f>
        <v>-6.1595087985325446E-2</v>
      </c>
      <c r="BN768" s="46" t="str">
        <f>IF(ISNUMBER(VLOOKUP($B768,Stats!$A$2:$AA$19,2,FALSE))=FALSE,"",IF(ISNUMBER(#REF!),(#REF!-VLOOKUP($B768,Stats!$A$2:$AA$19,13,FALSE))/VLOOKUP($B768,Stats!$A$2:$AA$19,27,FALSE),""))</f>
        <v/>
      </c>
      <c r="BO768" s="46" t="str">
        <f>IF(ISNUMBER(VLOOKUP($B768,Stats!$A$2:$AA$19,2,FALSE))=FALSE,"",IF(ISNUMBER(#REF!),(#REF!-VLOOKUP($B768,Stats!$A$2:$AA$19,14,FALSE))/VLOOKUP($B768,Stats!$A$2:$AB$19,28,FALSE),""))</f>
        <v/>
      </c>
      <c r="BP768" s="46"/>
      <c r="BQ768" s="46">
        <f>IF(ISNUMBER(VLOOKUP($B768,Stats!$A$2:$AA$19,2,FALSE))=FALSE,"",IF(ISNUMBER(BM768),BM768,(VLOOKUP($B768,Stats!$A$2:$AT$19,46,FALSE)-VLOOKUP($B768,Stats!$A$2:$AA$19,12,FALSE))/VLOOKUP($B768,Stats!$A$2:$AA$19,26,FALSE)))</f>
        <v>-6.1595087985325446E-2</v>
      </c>
      <c r="BR768" s="51">
        <f t="shared" si="154"/>
        <v>-6.1595087985325446E-2</v>
      </c>
      <c r="BS768" s="32" t="str">
        <f t="shared" si="149"/>
        <v>20460_201501</v>
      </c>
      <c r="BT768" s="53">
        <f t="shared" si="150"/>
        <v>-0.25642826650668848</v>
      </c>
    </row>
    <row r="769" spans="1:72" x14ac:dyDescent="0.15">
      <c r="A769" s="16">
        <v>20460</v>
      </c>
      <c r="B769" s="17">
        <v>201502</v>
      </c>
      <c r="C769" s="3">
        <v>0</v>
      </c>
      <c r="D769" s="23">
        <v>3.0303030303030276E-2</v>
      </c>
      <c r="E769" s="18">
        <v>2.0671027497539709E-2</v>
      </c>
      <c r="F769" s="24">
        <v>7</v>
      </c>
      <c r="G769" s="24">
        <v>3</v>
      </c>
      <c r="H769" s="20">
        <v>1.4804580720479712E-2</v>
      </c>
      <c r="I769" s="20">
        <v>-2.3931841404852272E-2</v>
      </c>
      <c r="J769" s="24">
        <v>4</v>
      </c>
      <c r="K769" s="24">
        <v>1</v>
      </c>
      <c r="L769" s="20">
        <v>2.9208301306687279E-2</v>
      </c>
      <c r="M769" s="20">
        <v>-3.8433111603843328E-2</v>
      </c>
      <c r="N769" s="19">
        <v>1.3939999999999999</v>
      </c>
      <c r="O769" s="19">
        <v>1.0520754716981131</v>
      </c>
      <c r="P769" s="25">
        <v>42027</v>
      </c>
      <c r="Q769" s="20">
        <v>-3.8433111603843328E-2</v>
      </c>
      <c r="R769" s="25">
        <v>42023</v>
      </c>
      <c r="S769" s="25">
        <f>IF(ISNUMBER(R769),VLOOKUP(B769,Index!$B$3:$AB$18,27,FALSE),"")</f>
        <v>42023</v>
      </c>
      <c r="T769" s="25">
        <f>IF(ISNUMBER($R769),VLOOKUP($B769,Index!$B$21:$AB$36,27,FALSE),"")</f>
        <v>42023</v>
      </c>
      <c r="U769" s="25">
        <f>IF(ISNUMBER($R769),VLOOKUP($B769,Index!$B$39:$AB$54,27,FALSE),"")</f>
        <v>42027</v>
      </c>
      <c r="W769" s="18">
        <v>0.90909090909090828</v>
      </c>
      <c r="X769" s="19">
        <v>0.7</v>
      </c>
      <c r="Y769" s="18">
        <v>0.39220517080917661</v>
      </c>
      <c r="Z769" s="19">
        <f t="shared" si="151"/>
        <v>0</v>
      </c>
      <c r="AA769" s="21">
        <v>0.78846153846153744</v>
      </c>
      <c r="AB769" s="28"/>
      <c r="AC769" s="18">
        <v>0.82644628099173412</v>
      </c>
      <c r="AD769" s="19">
        <v>0.48999999999999994</v>
      </c>
      <c r="AE769" s="18">
        <v>0.1538248960094554</v>
      </c>
      <c r="AF769" s="19">
        <f t="shared" si="152"/>
        <v>0</v>
      </c>
      <c r="AG769" s="21">
        <v>0.62167159763313451</v>
      </c>
      <c r="AH769" s="28"/>
      <c r="AK769" t="str">
        <f t="shared" si="160"/>
        <v/>
      </c>
      <c r="AL769" t="str">
        <f t="shared" si="160"/>
        <v/>
      </c>
      <c r="AM769" t="str">
        <f t="shared" si="160"/>
        <v/>
      </c>
      <c r="AN769" t="str">
        <f t="shared" si="160"/>
        <v/>
      </c>
      <c r="AO769" t="str">
        <f t="shared" si="160"/>
        <v/>
      </c>
      <c r="AP769" t="str">
        <f t="shared" si="160"/>
        <v/>
      </c>
      <c r="AQ769" t="str">
        <f t="shared" si="160"/>
        <v/>
      </c>
      <c r="AR769" t="str">
        <f t="shared" si="160"/>
        <v/>
      </c>
      <c r="AS769">
        <f t="shared" si="160"/>
        <v>0.78846153846153744</v>
      </c>
      <c r="AT769" t="str">
        <f t="shared" si="160"/>
        <v/>
      </c>
      <c r="AU769" t="str">
        <f t="shared" si="160"/>
        <v/>
      </c>
      <c r="AV769" t="str">
        <f t="shared" si="160"/>
        <v/>
      </c>
      <c r="AW769" t="str">
        <f t="shared" si="160"/>
        <v/>
      </c>
      <c r="AX769" t="str">
        <f t="shared" si="160"/>
        <v/>
      </c>
      <c r="AZ769" s="46">
        <f>IF(ISNUMBER(VLOOKUP($B769,Stats!$A$2:$AA$19,2,FALSE))=FALSE,"",IF(ISNUMBER(W769),(W769-VLOOKUP($B769,Stats!$A$2:$AA$19,2,FALSE))/VLOOKUP($B769,Stats!$A$2:$AA$19,16,FALSE),""))</f>
        <v>0.2874444751524674</v>
      </c>
      <c r="BA769" s="46">
        <f>IF(ISNUMBER(VLOOKUP($B769,Stats!$A$2:$AA$19,2,FALSE))=FALSE,"",IF(ISNUMBER(X769),(X769-VLOOKUP($B769,Stats!$A$2:$AA$19,3,FALSE))/VLOOKUP($B769,Stats!$A$2:$AA$19,17,FALSE),""))</f>
        <v>0.38056958571220034</v>
      </c>
      <c r="BB769" s="46"/>
      <c r="BC769" s="46"/>
      <c r="BD769" s="44">
        <f t="shared" si="148"/>
        <v>0.33400703043233387</v>
      </c>
      <c r="BE769" s="46">
        <f>IF(ISNUMBER(VLOOKUP($B769,Stats!$A$2:$AA$19,2,FALSE))=FALSE,"",IF(ISNUMBER(Y769),(Y769-VLOOKUP($B769,Stats!$A$2:$AA$19,5,FALSE))/VLOOKUP($B769,Stats!$A$2:$AA$19,19,FALSE),""))</f>
        <v>0.45190760415839754</v>
      </c>
      <c r="BF769" s="46"/>
      <c r="BG769" s="46"/>
      <c r="BH769" s="46">
        <f>IF(ISNUMBER(VLOOKUP($B769,Stats!$A$2:$AA$19,2,FALSE))=FALSE,"",IF(ISNUMBER(Z769),(Z769-VLOOKUP($B769,Stats!$A$2:$AA$19,8,FALSE))/VLOOKUP($B769,Stats!$A$2:$AA$19,22,FALSE),""))</f>
        <v>-0.48836753916131515</v>
      </c>
      <c r="BI769" s="46" t="str">
        <f>IF(ISNUMBER(VLOOKUP($B769,Stats!$A$2:$AA$19,2,FALSE))=FALSE,"",IF(ISNUMBER(#REF!),(#REF!-VLOOKUP($B769,Stats!$A$2:$AA$19,9,FALSE))/VLOOKUP($B769,Stats!$A$2:$AA$19,23,FALSE),""))</f>
        <v/>
      </c>
      <c r="BJ769" s="46" t="str">
        <f>IF(ISNUMBER(VLOOKUP($B769,Stats!$A$2:$AA$19,2,FALSE))=FALSE,"",IF(ISNUMBER(#REF!),(#REF!-VLOOKUP($B769,Stats!$A$2:$AA$19,10,FALSE))/VLOOKUP($B769,Stats!$A$2:$AA$19,24,FALSE),""))</f>
        <v/>
      </c>
      <c r="BK769" s="44">
        <f t="shared" si="153"/>
        <v>-0.46284558465927278</v>
      </c>
      <c r="BL769" s="46" t="str">
        <f>IF(ISNUMBER(VLOOKUP($B769,Stats!$A$2:$AA$19,2,FALSE))=FALSE,"",IF(ISNUMBER(#REF!),(#REF!-VLOOKUP($B769,Stats!$A$2:$AA$19,11,FALSE))/VLOOKUP($B769,Stats!$A$2:$AA$19,25,FALSE),""))</f>
        <v/>
      </c>
      <c r="BM769" s="46">
        <f>IF(ISNUMBER(VLOOKUP($B769,Stats!$A$2:$AA$19,2,FALSE))=FALSE,"",IF(ISNUMBER(AA769),(AA769-VLOOKUP($B769,Stats!$A$2:$AA$19,12,FALSE))/VLOOKUP($B769,Stats!$A$2:$AA$19,26,FALSE),""))</f>
        <v>-0.26562069836095237</v>
      </c>
      <c r="BN769" s="46" t="str">
        <f>IF(ISNUMBER(VLOOKUP($B769,Stats!$A$2:$AA$19,2,FALSE))=FALSE,"",IF(ISNUMBER(#REF!),(#REF!-VLOOKUP($B769,Stats!$A$2:$AA$19,13,FALSE))/VLOOKUP($B769,Stats!$A$2:$AA$19,27,FALSE),""))</f>
        <v/>
      </c>
      <c r="BO769" s="46" t="str">
        <f>IF(ISNUMBER(VLOOKUP($B769,Stats!$A$2:$AA$19,2,FALSE))=FALSE,"",IF(ISNUMBER(#REF!),(#REF!-VLOOKUP($B769,Stats!$A$2:$AA$19,14,FALSE))/VLOOKUP($B769,Stats!$A$2:$AB$19,28,FALSE),""))</f>
        <v/>
      </c>
      <c r="BP769" s="46"/>
      <c r="BQ769" s="46">
        <f>IF(ISNUMBER(VLOOKUP($B769,Stats!$A$2:$AA$19,2,FALSE))=FALSE,"",IF(ISNUMBER(BM769),BM769,(VLOOKUP($B769,Stats!$A$2:$AT$19,46,FALSE)-VLOOKUP($B769,Stats!$A$2:$AA$19,12,FALSE))/VLOOKUP($B769,Stats!$A$2:$AA$19,26,FALSE)))</f>
        <v>-0.26562069836095237</v>
      </c>
      <c r="BR769" s="51">
        <f t="shared" si="154"/>
        <v>-0.26562069836095237</v>
      </c>
      <c r="BS769" s="32" t="str">
        <f t="shared" si="149"/>
        <v>20460_201502</v>
      </c>
      <c r="BT769" s="53">
        <f t="shared" si="150"/>
        <v>-0.26403008438128733</v>
      </c>
    </row>
    <row r="770" spans="1:72" x14ac:dyDescent="0.15">
      <c r="A770" s="16">
        <v>20460</v>
      </c>
      <c r="B770" s="17">
        <v>201503</v>
      </c>
      <c r="C770" s="3">
        <v>0</v>
      </c>
      <c r="D770" s="23">
        <v>-2.9411764705882248E-2</v>
      </c>
      <c r="E770" s="18">
        <v>1.1735041828897104E-2</v>
      </c>
      <c r="F770" s="24">
        <v>3</v>
      </c>
      <c r="G770" s="24">
        <v>7</v>
      </c>
      <c r="H770" s="20">
        <v>1.2053927906368425E-2</v>
      </c>
      <c r="I770" s="20">
        <v>-9.3357278977130708E-3</v>
      </c>
      <c r="J770" s="24">
        <v>1</v>
      </c>
      <c r="K770" s="24">
        <v>3</v>
      </c>
      <c r="L770" s="20">
        <v>1.6081871345029031E-2</v>
      </c>
      <c r="M770" s="20">
        <v>-1.865136298421799E-2</v>
      </c>
      <c r="N770" s="19">
        <v>1.41</v>
      </c>
      <c r="O770" s="19">
        <v>1</v>
      </c>
      <c r="P770" s="25">
        <v>42030</v>
      </c>
      <c r="Q770" s="20">
        <v>-4.042553191489362E-2</v>
      </c>
      <c r="R770" s="25">
        <v>42041</v>
      </c>
      <c r="S770" s="25">
        <f>IF(ISNUMBER(R770),VLOOKUP(B770,Index!$B$3:$AB$18,27,FALSE),"")</f>
        <v>42041</v>
      </c>
      <c r="T770" s="25">
        <f>IF(ISNUMBER($R770),VLOOKUP($B770,Index!$B$21:$AB$36,27,FALSE),"")</f>
        <v>42041</v>
      </c>
      <c r="U770" s="25">
        <f>IF(ISNUMBER($R770),VLOOKUP($B770,Index!$B$39:$AB$54,27,FALSE),"")</f>
        <v>42034</v>
      </c>
      <c r="W770" s="18">
        <v>-0.88235294117646745</v>
      </c>
      <c r="X770" s="19">
        <v>0.3</v>
      </c>
      <c r="Y770" s="18">
        <v>0.22265676369997675</v>
      </c>
      <c r="Z770" s="19">
        <f t="shared" si="151"/>
        <v>0</v>
      </c>
      <c r="AA770" s="21" t="s">
        <v>25</v>
      </c>
      <c r="AB770" s="28"/>
      <c r="AC770" s="18">
        <v>0.77854671280276266</v>
      </c>
      <c r="AD770" s="19">
        <v>0.09</v>
      </c>
      <c r="AE770" s="18">
        <v>4.9576034421347281E-2</v>
      </c>
      <c r="AF770" s="19">
        <f t="shared" si="152"/>
        <v>0</v>
      </c>
      <c r="AG770" s="21" t="s">
        <v>25</v>
      </c>
      <c r="AH770" s="28"/>
      <c r="AK770" t="str">
        <f t="shared" si="160"/>
        <v/>
      </c>
      <c r="AL770" t="str">
        <f t="shared" si="160"/>
        <v/>
      </c>
      <c r="AM770" t="str">
        <f t="shared" si="160"/>
        <v/>
      </c>
      <c r="AN770" t="str">
        <f t="shared" si="160"/>
        <v/>
      </c>
      <c r="AO770" t="str">
        <f t="shared" si="160"/>
        <v/>
      </c>
      <c r="AP770" t="str">
        <f t="shared" si="160"/>
        <v/>
      </c>
      <c r="AQ770" t="str">
        <f t="shared" si="160"/>
        <v/>
      </c>
      <c r="AR770" t="str">
        <f t="shared" si="160"/>
        <v/>
      </c>
      <c r="AS770" t="str">
        <f t="shared" si="160"/>
        <v/>
      </c>
      <c r="AT770" t="str">
        <f t="shared" si="160"/>
        <v/>
      </c>
      <c r="AU770" t="str">
        <f t="shared" si="160"/>
        <v/>
      </c>
      <c r="AV770" t="str">
        <f t="shared" si="160"/>
        <v/>
      </c>
      <c r="AW770" t="str">
        <f t="shared" si="160"/>
        <v/>
      </c>
      <c r="AX770" t="str">
        <f t="shared" si="160"/>
        <v/>
      </c>
      <c r="AZ770" s="46">
        <f>IF(ISNUMBER(VLOOKUP($B770,Stats!$A$2:$AA$19,2,FALSE))=FALSE,"",IF(ISNUMBER(W770),(W770-VLOOKUP($B770,Stats!$A$2:$AA$19,2,FALSE))/VLOOKUP($B770,Stats!$A$2:$AA$19,16,FALSE),""))</f>
        <v>-0.22075664282576957</v>
      </c>
      <c r="BA770" s="46">
        <f>IF(ISNUMBER(VLOOKUP($B770,Stats!$A$2:$AA$19,2,FALSE))=FALSE,"",IF(ISNUMBER(X770),(X770-VLOOKUP($B770,Stats!$A$2:$AA$19,3,FALSE))/VLOOKUP($B770,Stats!$A$2:$AA$19,17,FALSE),""))</f>
        <v>-0.45237065647630298</v>
      </c>
      <c r="BB770" s="46"/>
      <c r="BC770" s="46"/>
      <c r="BD770" s="44">
        <f t="shared" si="148"/>
        <v>-0.33656364965103625</v>
      </c>
      <c r="BE770" s="46">
        <f>IF(ISNUMBER(VLOOKUP($B770,Stats!$A$2:$AA$19,2,FALSE))=FALSE,"",IF(ISNUMBER(Y770),(Y770-VLOOKUP($B770,Stats!$A$2:$AA$19,5,FALSE))/VLOOKUP($B770,Stats!$A$2:$AA$19,19,FALSE),""))</f>
        <v>0.66807112569590543</v>
      </c>
      <c r="BF770" s="46"/>
      <c r="BG770" s="46"/>
      <c r="BH770" s="46">
        <f>IF(ISNUMBER(VLOOKUP($B770,Stats!$A$2:$AA$19,2,FALSE))=FALSE,"",IF(ISNUMBER(Z770),(Z770-VLOOKUP($B770,Stats!$A$2:$AA$19,8,FALSE))/VLOOKUP($B770,Stats!$A$2:$AA$19,22,FALSE),""))</f>
        <v>-0.64412337137479436</v>
      </c>
      <c r="BI770" s="46" t="str">
        <f>IF(ISNUMBER(VLOOKUP($B770,Stats!$A$2:$AA$19,2,FALSE))=FALSE,"",IF(ISNUMBER(#REF!),(#REF!-VLOOKUP($B770,Stats!$A$2:$AA$19,9,FALSE))/VLOOKUP($B770,Stats!$A$2:$AA$19,23,FALSE),""))</f>
        <v/>
      </c>
      <c r="BJ770" s="46" t="str">
        <f>IF(ISNUMBER(VLOOKUP($B770,Stats!$A$2:$AA$19,2,FALSE))=FALSE,"",IF(ISNUMBER(#REF!),(#REF!-VLOOKUP($B770,Stats!$A$2:$AA$19,10,FALSE))/VLOOKUP($B770,Stats!$A$2:$AA$19,24,FALSE),""))</f>
        <v/>
      </c>
      <c r="BK770" s="44">
        <f t="shared" si="153"/>
        <v>-0.66088679939957207</v>
      </c>
      <c r="BL770" s="46" t="str">
        <f>IF(ISNUMBER(VLOOKUP($B770,Stats!$A$2:$AA$19,2,FALSE))=FALSE,"",IF(ISNUMBER(#REF!),(#REF!-VLOOKUP($B770,Stats!$A$2:$AA$19,11,FALSE))/VLOOKUP($B770,Stats!$A$2:$AA$19,25,FALSE),""))</f>
        <v/>
      </c>
      <c r="BM770" s="46" t="str">
        <f>IF(ISNUMBER(VLOOKUP($B770,Stats!$A$2:$AA$19,2,FALSE))=FALSE,"",IF(ISNUMBER(AA770),(AA770-VLOOKUP($B770,Stats!$A$2:$AA$19,12,FALSE))/VLOOKUP($B770,Stats!$A$2:$AA$19,26,FALSE),""))</f>
        <v/>
      </c>
      <c r="BN770" s="46" t="str">
        <f>IF(ISNUMBER(VLOOKUP($B770,Stats!$A$2:$AA$19,2,FALSE))=FALSE,"",IF(ISNUMBER(#REF!),(#REF!-VLOOKUP($B770,Stats!$A$2:$AA$19,13,FALSE))/VLOOKUP($B770,Stats!$A$2:$AA$19,27,FALSE),""))</f>
        <v/>
      </c>
      <c r="BO770" s="46" t="str">
        <f>IF(ISNUMBER(VLOOKUP($B770,Stats!$A$2:$AA$19,2,FALSE))=FALSE,"",IF(ISNUMBER(#REF!),(#REF!-VLOOKUP($B770,Stats!$A$2:$AA$19,14,FALSE))/VLOOKUP($B770,Stats!$A$2:$AB$19,28,FALSE),""))</f>
        <v/>
      </c>
      <c r="BP770" s="46"/>
      <c r="BQ770" s="46">
        <f>IF(ISNUMBER(VLOOKUP($B770,Stats!$A$2:$AA$19,2,FALSE))=FALSE,"",IF(ISNUMBER(BM770),BM770,(VLOOKUP($B770,Stats!$A$2:$AT$19,46,FALSE)-VLOOKUP($B770,Stats!$A$2:$AA$19,12,FALSE))/VLOOKUP($B770,Stats!$A$2:$AA$19,26,FALSE)))</f>
        <v>-0.53964354662323732</v>
      </c>
      <c r="BR770" s="51">
        <f t="shared" si="154"/>
        <v>-0.53964354662323732</v>
      </c>
      <c r="BS770" s="32" t="str">
        <f t="shared" si="149"/>
        <v>20460_201503</v>
      </c>
      <c r="BT770" s="53">
        <f t="shared" si="150"/>
        <v>-0.57177351889459793</v>
      </c>
    </row>
    <row r="771" spans="1:72" x14ac:dyDescent="0.15">
      <c r="A771" s="16">
        <v>20460</v>
      </c>
      <c r="B771" s="17">
        <v>201504</v>
      </c>
      <c r="C771" s="3">
        <v>0</v>
      </c>
      <c r="D771" s="23">
        <v>7.3170731707317138E-2</v>
      </c>
      <c r="E771" s="18">
        <v>8.6784936490563527E-3</v>
      </c>
      <c r="F771" s="24">
        <v>7</v>
      </c>
      <c r="G771" s="24">
        <v>0</v>
      </c>
      <c r="H771" s="20">
        <v>1.017114844534325E-2</v>
      </c>
      <c r="I771" s="20" t="s">
        <v>25</v>
      </c>
      <c r="J771" s="24">
        <v>7</v>
      </c>
      <c r="K771" s="24">
        <v>0</v>
      </c>
      <c r="L771" s="20">
        <v>2.4193548387096753E-2</v>
      </c>
      <c r="M771" s="20">
        <v>7.158196134573469E-4</v>
      </c>
      <c r="N771" s="19">
        <v>1.452</v>
      </c>
      <c r="O771" s="19">
        <v>1.0715867158671586</v>
      </c>
      <c r="P771" s="25">
        <v>42052</v>
      </c>
      <c r="Q771" s="20">
        <v>0</v>
      </c>
      <c r="R771" s="25">
        <v>42044</v>
      </c>
      <c r="S771" s="25">
        <f>IF(ISNUMBER(R771),VLOOKUP(B771,Index!$B$3:$AB$18,27,FALSE),"")</f>
        <v>42044</v>
      </c>
      <c r="T771" s="25">
        <f>IF(ISNUMBER($R771),VLOOKUP($B771,Index!$B$21:$AB$36,27,FALSE),"")</f>
        <v>42044</v>
      </c>
      <c r="U771" s="25">
        <f>IF(ISNUMBER($R771),VLOOKUP($B771,Index!$B$39:$AB$54,27,FALSE),"")</f>
        <v>42052</v>
      </c>
      <c r="W771" s="18">
        <v>2.9268292682926855</v>
      </c>
      <c r="X771" s="19">
        <v>1</v>
      </c>
      <c r="Y771" s="18">
        <v>0.16466283954194438</v>
      </c>
      <c r="Z771" s="19">
        <f t="shared" si="151"/>
        <v>0</v>
      </c>
      <c r="AA771" s="21" t="s">
        <v>25</v>
      </c>
      <c r="AB771" s="28"/>
      <c r="AC771" s="18">
        <v>8.5663295657346978</v>
      </c>
      <c r="AD771" s="19">
        <v>1</v>
      </c>
      <c r="AE771" s="18">
        <v>2.7113850726016124E-2</v>
      </c>
      <c r="AF771" s="19">
        <f t="shared" si="152"/>
        <v>0</v>
      </c>
      <c r="AG771" s="21" t="s">
        <v>25</v>
      </c>
      <c r="AH771" s="28"/>
      <c r="AK771" t="str">
        <f t="shared" si="160"/>
        <v/>
      </c>
      <c r="AL771" t="str">
        <f t="shared" si="160"/>
        <v/>
      </c>
      <c r="AM771" t="str">
        <f t="shared" si="160"/>
        <v/>
      </c>
      <c r="AN771" t="str">
        <f t="shared" si="160"/>
        <v/>
      </c>
      <c r="AO771" t="str">
        <f t="shared" si="160"/>
        <v/>
      </c>
      <c r="AP771" t="str">
        <f t="shared" si="160"/>
        <v/>
      </c>
      <c r="AQ771" t="str">
        <f t="shared" si="160"/>
        <v/>
      </c>
      <c r="AR771" t="str">
        <f t="shared" si="160"/>
        <v/>
      </c>
      <c r="AS771" t="str">
        <f t="shared" si="160"/>
        <v/>
      </c>
      <c r="AT771" t="str">
        <f t="shared" si="160"/>
        <v/>
      </c>
      <c r="AU771" t="str">
        <f t="shared" si="160"/>
        <v/>
      </c>
      <c r="AV771" t="str">
        <f t="shared" si="160"/>
        <v/>
      </c>
      <c r="AW771" t="str">
        <f t="shared" si="160"/>
        <v/>
      </c>
      <c r="AX771" t="str">
        <f t="shared" si="160"/>
        <v/>
      </c>
      <c r="AZ771" s="46">
        <f>IF(ISNUMBER(VLOOKUP($B771,Stats!$A$2:$AA$19,2,FALSE))=FALSE,"",IF(ISNUMBER(W771),(W771-VLOOKUP($B771,Stats!$A$2:$AA$19,2,FALSE))/VLOOKUP($B771,Stats!$A$2:$AA$19,16,FALSE),""))</f>
        <v>0.77142385538368685</v>
      </c>
      <c r="BA771" s="46">
        <f>IF(ISNUMBER(VLOOKUP($B771,Stats!$A$2:$AA$19,2,FALSE))=FALSE,"",IF(ISNUMBER(X771),(X771-VLOOKUP($B771,Stats!$A$2:$AA$19,3,FALSE))/VLOOKUP($B771,Stats!$A$2:$AA$19,17,FALSE),""))</f>
        <v>0.93772145929647244</v>
      </c>
      <c r="BB771" s="46"/>
      <c r="BC771" s="46"/>
      <c r="BD771" s="44">
        <f t="shared" ref="BD771:BD834" si="161">IF(ISNUMBER(AZ771),MAX(-3,MIN(3,SUM(0,AZ771)))*$AZ$1+MAX(-3,MIN(3,SUM(0,BA771)))*$BA$1+$BB$1*MAX(-3,MIN(3,SUM(0,BC771))),"")</f>
        <v>0.85457265734007959</v>
      </c>
      <c r="BE771" s="46">
        <f>IF(ISNUMBER(VLOOKUP($B771,Stats!$A$2:$AA$19,2,FALSE))=FALSE,"",IF(ISNUMBER(Y771),(Y771-VLOOKUP($B771,Stats!$A$2:$AA$19,5,FALSE))/VLOOKUP($B771,Stats!$A$2:$AA$19,19,FALSE),""))</f>
        <v>0.46707368841932395</v>
      </c>
      <c r="BF771" s="46"/>
      <c r="BG771" s="46"/>
      <c r="BH771" s="46">
        <f>IF(ISNUMBER(VLOOKUP($B771,Stats!$A$2:$AA$19,2,FALSE))=FALSE,"",IF(ISNUMBER(Z771),(Z771-VLOOKUP($B771,Stats!$A$2:$AA$19,8,FALSE))/VLOOKUP($B771,Stats!$A$2:$AA$19,22,FALSE),""))</f>
        <v>-0.5145844845400992</v>
      </c>
      <c r="BI771" s="46" t="str">
        <f>IF(ISNUMBER(VLOOKUP($B771,Stats!$A$2:$AA$19,2,FALSE))=FALSE,"",IF(ISNUMBER(#REF!),(#REF!-VLOOKUP($B771,Stats!$A$2:$AA$19,9,FALSE))/VLOOKUP($B771,Stats!$A$2:$AA$19,23,FALSE),""))</f>
        <v/>
      </c>
      <c r="BJ771" s="46" t="str">
        <f>IF(ISNUMBER(VLOOKUP($B771,Stats!$A$2:$AA$19,2,FALSE))=FALSE,"",IF(ISNUMBER(#REF!),(#REF!-VLOOKUP($B771,Stats!$A$2:$AA$19,10,FALSE))/VLOOKUP($B771,Stats!$A$2:$AA$19,24,FALSE),""))</f>
        <v/>
      </c>
      <c r="BK771" s="44">
        <f t="shared" si="153"/>
        <v>-0.48132692725555648</v>
      </c>
      <c r="BL771" s="46" t="str">
        <f>IF(ISNUMBER(VLOOKUP($B771,Stats!$A$2:$AA$19,2,FALSE))=FALSE,"",IF(ISNUMBER(#REF!),(#REF!-VLOOKUP($B771,Stats!$A$2:$AA$19,11,FALSE))/VLOOKUP($B771,Stats!$A$2:$AA$19,25,FALSE),""))</f>
        <v/>
      </c>
      <c r="BM771" s="46" t="str">
        <f>IF(ISNUMBER(VLOOKUP($B771,Stats!$A$2:$AA$19,2,FALSE))=FALSE,"",IF(ISNUMBER(AA771),(AA771-VLOOKUP($B771,Stats!$A$2:$AA$19,12,FALSE))/VLOOKUP($B771,Stats!$A$2:$AA$19,26,FALSE),""))</f>
        <v/>
      </c>
      <c r="BN771" s="46" t="str">
        <f>IF(ISNUMBER(VLOOKUP($B771,Stats!$A$2:$AA$19,2,FALSE))=FALSE,"",IF(ISNUMBER(#REF!),(#REF!-VLOOKUP($B771,Stats!$A$2:$AA$19,13,FALSE))/VLOOKUP($B771,Stats!$A$2:$AA$19,27,FALSE),""))</f>
        <v/>
      </c>
      <c r="BO771" s="46" t="str">
        <f>IF(ISNUMBER(VLOOKUP($B771,Stats!$A$2:$AA$19,2,FALSE))=FALSE,"",IF(ISNUMBER(#REF!),(#REF!-VLOOKUP($B771,Stats!$A$2:$AA$19,14,FALSE))/VLOOKUP($B771,Stats!$A$2:$AB$19,28,FALSE),""))</f>
        <v/>
      </c>
      <c r="BP771" s="46"/>
      <c r="BQ771" s="46">
        <f>IF(ISNUMBER(VLOOKUP($B771,Stats!$A$2:$AA$19,2,FALSE))=FALSE,"",IF(ISNUMBER(BM771),BM771,(VLOOKUP($B771,Stats!$A$2:$AT$19,46,FALSE)-VLOOKUP($B771,Stats!$A$2:$AA$19,12,FALSE))/VLOOKUP($B771,Stats!$A$2:$AA$19,26,FALSE)))</f>
        <v>-0.64096278450557098</v>
      </c>
      <c r="BR771" s="51">
        <f t="shared" si="154"/>
        <v>-0.64096278450557098</v>
      </c>
      <c r="BS771" s="32" t="str">
        <f t="shared" ref="BS771:BS834" si="162">IF(ISNUMBER(AZ771),CONCATENATE(A771,"_",B771),"")</f>
        <v>20460_201504</v>
      </c>
      <c r="BT771" s="53">
        <f t="shared" ref="BT771:BT834" si="163">IF(ISNUMBER(AZ771),BD771*$BD$1+BK771*$BK$1+$BR$1*BR771,"")</f>
        <v>-0.24607418178643214</v>
      </c>
    </row>
    <row r="772" spans="1:72" x14ac:dyDescent="0.15">
      <c r="A772" s="16">
        <v>20460</v>
      </c>
      <c r="B772" s="17">
        <v>201505</v>
      </c>
      <c r="C772" s="3">
        <v>0</v>
      </c>
      <c r="D772" s="23">
        <v>2.4104683195592447E-2</v>
      </c>
      <c r="E772" s="18">
        <v>1.1289484410714064E-2</v>
      </c>
      <c r="F772" s="24">
        <v>5</v>
      </c>
      <c r="G772" s="24">
        <v>3</v>
      </c>
      <c r="H772" s="20">
        <v>9.8674044736664964E-3</v>
      </c>
      <c r="I772" s="20">
        <v>-8.3457136848674365E-3</v>
      </c>
      <c r="J772" s="24">
        <v>3</v>
      </c>
      <c r="K772" s="24">
        <v>1</v>
      </c>
      <c r="L772" s="20">
        <v>2.0124913254684129E-2</v>
      </c>
      <c r="M772" s="20">
        <v>-1.6118200134318306E-2</v>
      </c>
      <c r="N772" s="19">
        <v>1.4890000000000001</v>
      </c>
      <c r="O772" s="19">
        <v>1.0333102012491326</v>
      </c>
      <c r="P772" s="25">
        <v>42065</v>
      </c>
      <c r="Q772" s="20">
        <v>-1.6118200134318306E-2</v>
      </c>
      <c r="R772" s="25">
        <v>42066</v>
      </c>
      <c r="S772" s="25">
        <f>IF(ISNUMBER(R772),VLOOKUP(B772,Index!$B$3:$AB$18,27,FALSE),"")</f>
        <v>42069</v>
      </c>
      <c r="T772" s="25">
        <f>IF(ISNUMBER($R772),VLOOKUP($B772,Index!$B$21:$AB$36,27,FALSE),"")</f>
        <v>42069</v>
      </c>
      <c r="U772" s="25">
        <f>IF(ISNUMBER($R772),VLOOKUP($B772,Index!$B$39:$AB$54,27,FALSE),"")</f>
        <v>42069</v>
      </c>
      <c r="W772" s="18">
        <v>0.86776859504132808</v>
      </c>
      <c r="X772" s="19">
        <v>0.625</v>
      </c>
      <c r="Y772" s="18">
        <v>0.2142029060809216</v>
      </c>
      <c r="Z772" s="19">
        <f t="shared" ref="Z772:Z835" si="164">IF(ISNUMBER(B772),ABS(R772-S772),"")</f>
        <v>3</v>
      </c>
      <c r="AA772" s="21">
        <v>1.4954947199265507</v>
      </c>
      <c r="AB772" s="28"/>
      <c r="AC772" s="18">
        <v>0.75302233454000045</v>
      </c>
      <c r="AD772" s="19">
        <v>0.390625</v>
      </c>
      <c r="AE772" s="18">
        <v>4.5882884973512117E-2</v>
      </c>
      <c r="AF772" s="19">
        <f t="shared" ref="AF772:AF835" si="165">IF(ISNUMBER(B772),(ABS(R772-S772))^2,"")</f>
        <v>9</v>
      </c>
      <c r="AG772" s="21">
        <v>2.2365044573281923</v>
      </c>
      <c r="AH772" s="28"/>
      <c r="AK772" t="str">
        <f t="shared" si="160"/>
        <v/>
      </c>
      <c r="AL772" t="str">
        <f t="shared" si="160"/>
        <v/>
      </c>
      <c r="AM772" t="str">
        <f t="shared" si="160"/>
        <v/>
      </c>
      <c r="AN772" t="str">
        <f t="shared" si="160"/>
        <v/>
      </c>
      <c r="AO772" t="str">
        <f t="shared" si="160"/>
        <v/>
      </c>
      <c r="AP772" t="str">
        <f t="shared" si="160"/>
        <v/>
      </c>
      <c r="AQ772" t="str">
        <f t="shared" si="160"/>
        <v/>
      </c>
      <c r="AR772" t="str">
        <f t="shared" si="160"/>
        <v/>
      </c>
      <c r="AS772" t="str">
        <f t="shared" si="160"/>
        <v/>
      </c>
      <c r="AT772" t="str">
        <f t="shared" si="160"/>
        <v/>
      </c>
      <c r="AU772" t="str">
        <f t="shared" si="160"/>
        <v/>
      </c>
      <c r="AV772">
        <f t="shared" si="160"/>
        <v>1.4954947199265507</v>
      </c>
      <c r="AW772" t="str">
        <f t="shared" si="160"/>
        <v/>
      </c>
      <c r="AX772" t="str">
        <f t="shared" si="160"/>
        <v/>
      </c>
      <c r="AZ772" s="46">
        <f>IF(ISNUMBER(VLOOKUP($B772,Stats!$A$2:$AA$19,2,FALSE))=FALSE,"",IF(ISNUMBER(W772),(W772-VLOOKUP($B772,Stats!$A$2:$AA$19,2,FALSE))/VLOOKUP($B772,Stats!$A$2:$AA$19,16,FALSE),""))</f>
        <v>0.62446270607110832</v>
      </c>
      <c r="BA772" s="46">
        <f>IF(ISNUMBER(VLOOKUP($B772,Stats!$A$2:$AA$19,2,FALSE))=FALSE,"",IF(ISNUMBER(X772),(X772-VLOOKUP($B772,Stats!$A$2:$AA$19,3,FALSE))/VLOOKUP($B772,Stats!$A$2:$AA$19,17,FALSE),""))</f>
        <v>0.35311991189560649</v>
      </c>
      <c r="BB772" s="46"/>
      <c r="BC772" s="46"/>
      <c r="BD772" s="44">
        <f t="shared" si="161"/>
        <v>0.48879130898335743</v>
      </c>
      <c r="BE772" s="46">
        <f>IF(ISNUMBER(VLOOKUP($B772,Stats!$A$2:$AA$19,2,FALSE))=FALSE,"",IF(ISNUMBER(Y772),(Y772-VLOOKUP($B772,Stats!$A$2:$AA$19,5,FALSE))/VLOOKUP($B772,Stats!$A$2:$AA$19,19,FALSE),""))</f>
        <v>0.38672278749218925</v>
      </c>
      <c r="BF772" s="46"/>
      <c r="BG772" s="46"/>
      <c r="BH772" s="46">
        <f>IF(ISNUMBER(VLOOKUP($B772,Stats!$A$2:$AA$19,2,FALSE))=FALSE,"",IF(ISNUMBER(Z772),(Z772-VLOOKUP($B772,Stats!$A$2:$AA$19,8,FALSE))/VLOOKUP($B772,Stats!$A$2:$AA$19,22,FALSE),""))</f>
        <v>0.6589932942433816</v>
      </c>
      <c r="BI772" s="46" t="str">
        <f>IF(ISNUMBER(VLOOKUP($B772,Stats!$A$2:$AA$19,2,FALSE))=FALSE,"",IF(ISNUMBER(#REF!),(#REF!-VLOOKUP($B772,Stats!$A$2:$AA$19,9,FALSE))/VLOOKUP($B772,Stats!$A$2:$AA$19,23,FALSE),""))</f>
        <v/>
      </c>
      <c r="BJ772" s="46" t="str">
        <f>IF(ISNUMBER(VLOOKUP($B772,Stats!$A$2:$AA$19,2,FALSE))=FALSE,"",IF(ISNUMBER(#REF!),(#REF!-VLOOKUP($B772,Stats!$A$2:$AA$19,10,FALSE))/VLOOKUP($B772,Stats!$A$2:$AA$19,24,FALSE),""))</f>
        <v/>
      </c>
      <c r="BK772" s="44">
        <f t="shared" si="153"/>
        <v>-7.3007962971517987E-2</v>
      </c>
      <c r="BL772" s="46" t="str">
        <f>IF(ISNUMBER(VLOOKUP($B772,Stats!$A$2:$AA$19,2,FALSE))=FALSE,"",IF(ISNUMBER(#REF!),(#REF!-VLOOKUP($B772,Stats!$A$2:$AA$19,11,FALSE))/VLOOKUP($B772,Stats!$A$2:$AA$19,25,FALSE),""))</f>
        <v/>
      </c>
      <c r="BM772" s="46">
        <f>IF(ISNUMBER(VLOOKUP($B772,Stats!$A$2:$AA$19,2,FALSE))=FALSE,"",IF(ISNUMBER(AA772),(AA772-VLOOKUP($B772,Stats!$A$2:$AA$19,12,FALSE))/VLOOKUP($B772,Stats!$A$2:$AA$19,26,FALSE),""))</f>
        <v>-0.27984978340826899</v>
      </c>
      <c r="BN772" s="46" t="str">
        <f>IF(ISNUMBER(VLOOKUP($B772,Stats!$A$2:$AA$19,2,FALSE))=FALSE,"",IF(ISNUMBER(#REF!),(#REF!-VLOOKUP($B772,Stats!$A$2:$AA$19,13,FALSE))/VLOOKUP($B772,Stats!$A$2:$AA$19,27,FALSE),""))</f>
        <v/>
      </c>
      <c r="BO772" s="46" t="str">
        <f>IF(ISNUMBER(VLOOKUP($B772,Stats!$A$2:$AA$19,2,FALSE))=FALSE,"",IF(ISNUMBER(#REF!),(#REF!-VLOOKUP($B772,Stats!$A$2:$AA$19,14,FALSE))/VLOOKUP($B772,Stats!$A$2:$AB$19,28,FALSE),""))</f>
        <v/>
      </c>
      <c r="BP772" s="46"/>
      <c r="BQ772" s="46">
        <f>IF(ISNUMBER(VLOOKUP($B772,Stats!$A$2:$AA$19,2,FALSE))=FALSE,"",IF(ISNUMBER(BM772),BM772,(VLOOKUP($B772,Stats!$A$2:$AT$19,46,FALSE)-VLOOKUP($B772,Stats!$A$2:$AA$19,12,FALSE))/VLOOKUP($B772,Stats!$A$2:$AA$19,26,FALSE)))</f>
        <v>-0.27984978340826899</v>
      </c>
      <c r="BR772" s="51">
        <f t="shared" si="154"/>
        <v>-0.27984978340826899</v>
      </c>
      <c r="BS772" s="32" t="str">
        <f t="shared" si="162"/>
        <v>20460_201505</v>
      </c>
      <c r="BT772" s="53">
        <f t="shared" si="163"/>
        <v>-2.0164726678931003E-3</v>
      </c>
    </row>
    <row r="773" spans="1:72" x14ac:dyDescent="0.15">
      <c r="A773" s="16">
        <v>20460</v>
      </c>
      <c r="B773" s="17">
        <v>201506</v>
      </c>
      <c r="C773" s="3">
        <v>0</v>
      </c>
      <c r="D773" s="23">
        <v>0.10558170813718881</v>
      </c>
      <c r="E773" s="18">
        <v>1.077657385257309E-2</v>
      </c>
      <c r="F773" s="24">
        <v>8</v>
      </c>
      <c r="G773" s="24">
        <v>2</v>
      </c>
      <c r="H773" s="20">
        <v>1.3384642338619301E-2</v>
      </c>
      <c r="I773" s="20">
        <v>-2.8421778061937242E-3</v>
      </c>
      <c r="J773" s="24">
        <v>5</v>
      </c>
      <c r="K773" s="24">
        <v>1</v>
      </c>
      <c r="L773" s="20">
        <v>2.9936305732483959E-2</v>
      </c>
      <c r="M773" s="20">
        <v>-3.0562347188263228E-3</v>
      </c>
      <c r="N773" s="19">
        <v>1.6439999999999999</v>
      </c>
      <c r="O773" s="19">
        <v>1.0945406125166444</v>
      </c>
      <c r="P773" s="25">
        <v>42083</v>
      </c>
      <c r="Q773" s="20">
        <v>-3.0562347188263228E-3</v>
      </c>
      <c r="R773" s="25">
        <v>42082</v>
      </c>
      <c r="S773" s="25">
        <f>IF(ISNUMBER(R773),VLOOKUP(B773,Index!$B$3:$AB$18,27,FALSE),"")</f>
        <v>42073</v>
      </c>
      <c r="T773" s="25">
        <f>IF(ISNUMBER($R773),VLOOKUP($B773,Index!$B$21:$AB$36,27,FALSE),"")</f>
        <v>42075</v>
      </c>
      <c r="U773" s="25">
        <f>IF(ISNUMBER($R773),VLOOKUP($B773,Index!$B$39:$AB$54,27,FALSE),"")</f>
        <v>42075</v>
      </c>
      <c r="W773" s="18">
        <v>3.1674512441156644</v>
      </c>
      <c r="X773" s="19">
        <v>0.8</v>
      </c>
      <c r="Y773" s="18">
        <v>0.20447111248287941</v>
      </c>
      <c r="Z773" s="19">
        <f t="shared" si="164"/>
        <v>9</v>
      </c>
      <c r="AA773" s="21">
        <v>34.546334902489122</v>
      </c>
      <c r="AB773" s="28"/>
      <c r="AC773" s="18">
        <v>10.03274738384987</v>
      </c>
      <c r="AD773" s="19">
        <v>0.64000000000000012</v>
      </c>
      <c r="AE773" s="18">
        <v>4.1808435839986328E-2</v>
      </c>
      <c r="AF773" s="19">
        <f t="shared" si="165"/>
        <v>81</v>
      </c>
      <c r="AG773" s="21">
        <v>1193.4492551949381</v>
      </c>
      <c r="AH773" s="28"/>
      <c r="AK773" t="str">
        <f t="shared" ref="AK773:AX782" si="166">IF($B773=AK$2,$AA773,"")</f>
        <v/>
      </c>
      <c r="AL773" t="str">
        <f t="shared" si="166"/>
        <v/>
      </c>
      <c r="AM773" t="str">
        <f t="shared" si="166"/>
        <v/>
      </c>
      <c r="AN773" t="str">
        <f t="shared" si="166"/>
        <v/>
      </c>
      <c r="AO773" t="str">
        <f t="shared" si="166"/>
        <v/>
      </c>
      <c r="AP773" t="str">
        <f t="shared" si="166"/>
        <v/>
      </c>
      <c r="AQ773" t="str">
        <f t="shared" si="166"/>
        <v/>
      </c>
      <c r="AR773" t="str">
        <f t="shared" si="166"/>
        <v/>
      </c>
      <c r="AS773" t="str">
        <f t="shared" si="166"/>
        <v/>
      </c>
      <c r="AT773" t="str">
        <f t="shared" si="166"/>
        <v/>
      </c>
      <c r="AU773" t="str">
        <f t="shared" si="166"/>
        <v/>
      </c>
      <c r="AV773" t="str">
        <f t="shared" si="166"/>
        <v/>
      </c>
      <c r="AW773">
        <f t="shared" si="166"/>
        <v>34.546334902489122</v>
      </c>
      <c r="AX773" t="str">
        <f t="shared" si="166"/>
        <v/>
      </c>
      <c r="AZ773" s="46">
        <f>IF(ISNUMBER(VLOOKUP($B773,Stats!$A$2:$AA$19,2,FALSE))=FALSE,"",IF(ISNUMBER(W773),(W773-VLOOKUP($B773,Stats!$A$2:$AA$19,2,FALSE))/VLOOKUP($B773,Stats!$A$2:$AA$19,16,FALSE),""))</f>
        <v>0.96417675391336355</v>
      </c>
      <c r="BA773" s="46">
        <f>IF(ISNUMBER(VLOOKUP($B773,Stats!$A$2:$AA$19,2,FALSE))=FALSE,"",IF(ISNUMBER(X773),(X773-VLOOKUP($B773,Stats!$A$2:$AA$19,3,FALSE))/VLOOKUP($B773,Stats!$A$2:$AA$19,17,FALSE),""))</f>
        <v>-3.4963065069354378E-2</v>
      </c>
      <c r="BB773" s="46"/>
      <c r="BC773" s="46"/>
      <c r="BD773" s="44">
        <f t="shared" si="161"/>
        <v>0.46460684442200456</v>
      </c>
      <c r="BE773" s="46">
        <f>IF(ISNUMBER(VLOOKUP($B773,Stats!$A$2:$AA$19,2,FALSE))=FALSE,"",IF(ISNUMBER(Y773),(Y773-VLOOKUP($B773,Stats!$A$2:$AA$19,5,FALSE))/VLOOKUP($B773,Stats!$A$2:$AA$19,19,FALSE),""))</f>
        <v>0.64438956495752808</v>
      </c>
      <c r="BF773" s="46"/>
      <c r="BG773" s="46"/>
      <c r="BH773" s="46">
        <f>IF(ISNUMBER(VLOOKUP($B773,Stats!$A$2:$AA$19,2,FALSE))=FALSE,"",IF(ISNUMBER(Z773),(Z773-VLOOKUP($B773,Stats!$A$2:$AA$19,8,FALSE))/VLOOKUP($B773,Stats!$A$2:$AA$19,22,FALSE),""))</f>
        <v>1.635957111953442</v>
      </c>
      <c r="BI773" s="46" t="str">
        <f>IF(ISNUMBER(VLOOKUP($B773,Stats!$A$2:$AA$19,2,FALSE))=FALSE,"",IF(ISNUMBER(#REF!),(#REF!-VLOOKUP($B773,Stats!$A$2:$AA$19,9,FALSE))/VLOOKUP($B773,Stats!$A$2:$AA$19,23,FALSE),""))</f>
        <v/>
      </c>
      <c r="BJ773" s="46" t="str">
        <f>IF(ISNUMBER(VLOOKUP($B773,Stats!$A$2:$AA$19,2,FALSE))=FALSE,"",IF(ISNUMBER(#REF!),(#REF!-VLOOKUP($B773,Stats!$A$2:$AA$19,10,FALSE))/VLOOKUP($B773,Stats!$A$2:$AA$19,24,FALSE),""))</f>
        <v/>
      </c>
      <c r="BK773" s="44">
        <f t="shared" ref="BK773:BK836" si="167">IF(ISNUMBER(AZ773),(MAX(-3,MIN(3,SUM(0,-BE773)))*$BE$1+MAX(-3,MIN(3,SUM(0,-BF773)))*$BF$1+$BG$1*MAX(-3,MIN(3,SUM(0,-BG773)))+$BH$1*MAX(-3,MIN(3,SUM(0,BH773)))+$BI$1*MAX(-3,MIN(3,SUM(0,BI773)))+$BJ$1*MAX(-3,MIN(3,SUM(0,BJ773)))),"")</f>
        <v>3.9714438115762918E-2</v>
      </c>
      <c r="BL773" s="46" t="str">
        <f>IF(ISNUMBER(VLOOKUP($B773,Stats!$A$2:$AA$19,2,FALSE))=FALSE,"",IF(ISNUMBER(#REF!),(#REF!-VLOOKUP($B773,Stats!$A$2:$AA$19,11,FALSE))/VLOOKUP($B773,Stats!$A$2:$AA$19,25,FALSE),""))</f>
        <v/>
      </c>
      <c r="BM773" s="46">
        <f>IF(ISNUMBER(VLOOKUP($B773,Stats!$A$2:$AA$19,2,FALSE))=FALSE,"",IF(ISNUMBER(AA773),(AA773-VLOOKUP($B773,Stats!$A$2:$AA$19,12,FALSE))/VLOOKUP($B773,Stats!$A$2:$AA$19,26,FALSE),""))</f>
        <v>-8.2616696115176164E-2</v>
      </c>
      <c r="BN773" s="46" t="str">
        <f>IF(ISNUMBER(VLOOKUP($B773,Stats!$A$2:$AA$19,2,FALSE))=FALSE,"",IF(ISNUMBER(#REF!),(#REF!-VLOOKUP($B773,Stats!$A$2:$AA$19,13,FALSE))/VLOOKUP($B773,Stats!$A$2:$AA$19,27,FALSE),""))</f>
        <v/>
      </c>
      <c r="BO773" s="46" t="str">
        <f>IF(ISNUMBER(VLOOKUP($B773,Stats!$A$2:$AA$19,2,FALSE))=FALSE,"",IF(ISNUMBER(#REF!),(#REF!-VLOOKUP($B773,Stats!$A$2:$AA$19,14,FALSE))/VLOOKUP($B773,Stats!$A$2:$AB$19,28,FALSE),""))</f>
        <v/>
      </c>
      <c r="BP773" s="46"/>
      <c r="BQ773" s="46">
        <f>IF(ISNUMBER(VLOOKUP($B773,Stats!$A$2:$AA$19,2,FALSE))=FALSE,"",IF(ISNUMBER(BM773),BM773,(VLOOKUP($B773,Stats!$A$2:$AT$19,46,FALSE)-VLOOKUP($B773,Stats!$A$2:$AA$19,12,FALSE))/VLOOKUP($B773,Stats!$A$2:$AA$19,26,FALSE)))</f>
        <v>-8.2616696115176164E-2</v>
      </c>
      <c r="BR773" s="51">
        <f t="shared" si="154"/>
        <v>-8.2616696115176164E-2</v>
      </c>
      <c r="BS773" s="32" t="str">
        <f t="shared" si="162"/>
        <v>20460_201506</v>
      </c>
      <c r="BT773" s="53">
        <f t="shared" si="163"/>
        <v>0.10022669253082345</v>
      </c>
    </row>
    <row r="774" spans="1:72" x14ac:dyDescent="0.15">
      <c r="A774" s="16">
        <v>20460</v>
      </c>
      <c r="B774" s="17">
        <v>201507</v>
      </c>
      <c r="C774" s="3">
        <v>0</v>
      </c>
      <c r="D774" s="23">
        <v>2.3114355231143469E-2</v>
      </c>
      <c r="E774" s="18">
        <v>1.4412280221286839E-2</v>
      </c>
      <c r="F774" s="24">
        <v>3</v>
      </c>
      <c r="G774" s="24">
        <v>2</v>
      </c>
      <c r="H774" s="20">
        <v>1.5161193525147443E-2</v>
      </c>
      <c r="I774" s="20">
        <v>-1.1082532297368275E-2</v>
      </c>
      <c r="J774" s="24">
        <v>1</v>
      </c>
      <c r="K774" s="24">
        <v>1</v>
      </c>
      <c r="L774" s="20">
        <v>1.6314199395770279E-2</v>
      </c>
      <c r="M774" s="20">
        <v>-1.1997600479904058E-2</v>
      </c>
      <c r="N774" s="19">
        <v>1.6819999999999999</v>
      </c>
      <c r="O774" s="19">
        <v>1.008998200359928</v>
      </c>
      <c r="P774" s="25">
        <v>42090</v>
      </c>
      <c r="Q774" s="20">
        <v>-1.1997600479904058E-2</v>
      </c>
      <c r="R774" s="25">
        <v>42087</v>
      </c>
      <c r="S774" s="25">
        <f>IF(ISNUMBER(R774),VLOOKUP(B774,Index!$B$3:$AB$18,27,FALSE),"")</f>
        <v>42088</v>
      </c>
      <c r="T774" s="25">
        <f>IF(ISNUMBER($R774),VLOOKUP($B774,Index!$B$21:$AB$36,27,FALSE),"")</f>
        <v>42089</v>
      </c>
      <c r="U774" s="25">
        <f>IF(ISNUMBER($R774),VLOOKUP($B774,Index!$B$39:$AB$54,27,FALSE),"")</f>
        <v>42089</v>
      </c>
      <c r="W774" s="18">
        <v>1.6642335766423295</v>
      </c>
      <c r="X774" s="19">
        <v>0.6</v>
      </c>
      <c r="Y774" s="18">
        <v>0.27345379065517172</v>
      </c>
      <c r="Z774" s="19">
        <f t="shared" si="164"/>
        <v>1</v>
      </c>
      <c r="AA774" s="21">
        <v>1.9265815085158018</v>
      </c>
      <c r="AB774" s="28"/>
      <c r="AC774" s="18">
        <v>2.7696733976237207</v>
      </c>
      <c r="AD774" s="19">
        <v>0.36</v>
      </c>
      <c r="AE774" s="18">
        <v>7.4776975623682476E-2</v>
      </c>
      <c r="AF774" s="19">
        <f t="shared" si="165"/>
        <v>1</v>
      </c>
      <c r="AG774" s="21">
        <v>3.7117163089550225</v>
      </c>
      <c r="AH774" s="28"/>
      <c r="AK774" t="str">
        <f t="shared" si="166"/>
        <v/>
      </c>
      <c r="AL774" t="str">
        <f t="shared" si="166"/>
        <v/>
      </c>
      <c r="AM774" t="str">
        <f t="shared" si="166"/>
        <v/>
      </c>
      <c r="AN774" t="str">
        <f t="shared" si="166"/>
        <v/>
      </c>
      <c r="AO774" t="str">
        <f t="shared" si="166"/>
        <v/>
      </c>
      <c r="AP774" t="str">
        <f t="shared" si="166"/>
        <v/>
      </c>
      <c r="AQ774" t="str">
        <f t="shared" si="166"/>
        <v/>
      </c>
      <c r="AR774" t="str">
        <f t="shared" si="166"/>
        <v/>
      </c>
      <c r="AS774" t="str">
        <f t="shared" si="166"/>
        <v/>
      </c>
      <c r="AT774" t="str">
        <f t="shared" si="166"/>
        <v/>
      </c>
      <c r="AU774" t="str">
        <f t="shared" si="166"/>
        <v/>
      </c>
      <c r="AV774" t="str">
        <f t="shared" si="166"/>
        <v/>
      </c>
      <c r="AW774" t="str">
        <f t="shared" si="166"/>
        <v/>
      </c>
      <c r="AX774">
        <f t="shared" si="166"/>
        <v>1.9265815085158018</v>
      </c>
      <c r="AZ774" s="46">
        <f>IF(ISNUMBER(VLOOKUP($B774,Stats!$A$2:$AA$19,2,FALSE))=FALSE,"",IF(ISNUMBER(W774),(W774-VLOOKUP($B774,Stats!$A$2:$AA$19,2,FALSE))/VLOOKUP($B774,Stats!$A$2:$AA$19,16,FALSE),""))</f>
        <v>0.17647562075548442</v>
      </c>
      <c r="BA774" s="46">
        <f>IF(ISNUMBER(VLOOKUP($B774,Stats!$A$2:$AA$19,2,FALSE))=FALSE,"",IF(ISNUMBER(X774),(X774-VLOOKUP($B774,Stats!$A$2:$AA$19,3,FALSE))/VLOOKUP($B774,Stats!$A$2:$AA$19,17,FALSE),""))</f>
        <v>-0.37879956534795695</v>
      </c>
      <c r="BB774" s="46"/>
      <c r="BC774" s="46"/>
      <c r="BD774" s="44">
        <f t="shared" si="161"/>
        <v>-0.10116197229623626</v>
      </c>
      <c r="BE774" s="46">
        <f>IF(ISNUMBER(VLOOKUP($B774,Stats!$A$2:$AA$19,2,FALSE))=FALSE,"",IF(ISNUMBER(Y774),(Y774-VLOOKUP($B774,Stats!$A$2:$AA$19,5,FALSE))/VLOOKUP($B774,Stats!$A$2:$AA$19,19,FALSE),""))</f>
        <v>0.5719836224089232</v>
      </c>
      <c r="BF774" s="46"/>
      <c r="BG774" s="46"/>
      <c r="BH774" s="46">
        <f>IF(ISNUMBER(VLOOKUP($B774,Stats!$A$2:$AA$19,2,FALSE))=FALSE,"",IF(ISNUMBER(Z774),(Z774-VLOOKUP($B774,Stats!$A$2:$AA$19,8,FALSE))/VLOOKUP($B774,Stats!$A$2:$AA$19,22,FALSE),""))</f>
        <v>-0.22777854907483192</v>
      </c>
      <c r="BI774" s="46" t="str">
        <f>IF(ISNUMBER(VLOOKUP($B774,Stats!$A$2:$AA$19,2,FALSE))=FALSE,"",IF(ISNUMBER(#REF!),(#REF!-VLOOKUP($B774,Stats!$A$2:$AA$19,9,FALSE))/VLOOKUP($B774,Stats!$A$2:$AA$19,23,FALSE),""))</f>
        <v/>
      </c>
      <c r="BJ774" s="46" t="str">
        <f>IF(ISNUMBER(VLOOKUP($B774,Stats!$A$2:$AA$19,2,FALSE))=FALSE,"",IF(ISNUMBER(#REF!),(#REF!-VLOOKUP($B774,Stats!$A$2:$AA$19,10,FALSE))/VLOOKUP($B774,Stats!$A$2:$AA$19,24,FALSE),""))</f>
        <v/>
      </c>
      <c r="BK774" s="44">
        <f t="shared" si="167"/>
        <v>-0.46872210040869577</v>
      </c>
      <c r="BL774" s="46" t="str">
        <f>IF(ISNUMBER(VLOOKUP($B774,Stats!$A$2:$AA$19,2,FALSE))=FALSE,"",IF(ISNUMBER(#REF!),(#REF!-VLOOKUP($B774,Stats!$A$2:$AA$19,11,FALSE))/VLOOKUP($B774,Stats!$A$2:$AA$19,25,FALSE),""))</f>
        <v/>
      </c>
      <c r="BM774" s="46">
        <f>IF(ISNUMBER(VLOOKUP($B774,Stats!$A$2:$AA$19,2,FALSE))=FALSE,"",IF(ISNUMBER(AA774),(AA774-VLOOKUP($B774,Stats!$A$2:$AA$19,12,FALSE))/VLOOKUP($B774,Stats!$A$2:$AA$19,26,FALSE),""))</f>
        <v>-0.30891361305930365</v>
      </c>
      <c r="BN774" s="46" t="str">
        <f>IF(ISNUMBER(VLOOKUP($B774,Stats!$A$2:$AA$19,2,FALSE))=FALSE,"",IF(ISNUMBER(#REF!),(#REF!-VLOOKUP($B774,Stats!$A$2:$AA$19,13,FALSE))/VLOOKUP($B774,Stats!$A$2:$AA$19,27,FALSE),""))</f>
        <v/>
      </c>
      <c r="BO774" s="46" t="str">
        <f>IF(ISNUMBER(VLOOKUP($B774,Stats!$A$2:$AA$19,2,FALSE))=FALSE,"",IF(ISNUMBER(#REF!),(#REF!-VLOOKUP($B774,Stats!$A$2:$AA$19,14,FALSE))/VLOOKUP($B774,Stats!$A$2:$AB$19,28,FALSE),""))</f>
        <v/>
      </c>
      <c r="BP774" s="46"/>
      <c r="BQ774" s="46">
        <f>IF(ISNUMBER(VLOOKUP($B774,Stats!$A$2:$AA$19,2,FALSE))=FALSE,"",IF(ISNUMBER(BM774),BM774,(VLOOKUP($B774,Stats!$A$2:$AT$19,46,FALSE)-VLOOKUP($B774,Stats!$A$2:$AA$19,12,FALSE))/VLOOKUP($B774,Stats!$A$2:$AA$19,26,FALSE)))</f>
        <v>-0.30891361305930365</v>
      </c>
      <c r="BR774" s="51">
        <f t="shared" ref="BR774:BR837" si="168">IF(ISNUMBER(AZ774),MAX(-3,MIN(3,SUM(0,BQ774)))*$BM$1+$BN$1*MAX(-3,MIN(3,SUM(0,BN774)))+$BO$1*MAX(-3,MIN(3,SUM(0,BO774))),"")</f>
        <v>-0.30891361305930365</v>
      </c>
      <c r="BS774" s="32" t="str">
        <f t="shared" si="162"/>
        <v>20460_201507</v>
      </c>
      <c r="BT774" s="53">
        <f t="shared" si="163"/>
        <v>-0.36324837731632542</v>
      </c>
    </row>
    <row r="775" spans="1:72" x14ac:dyDescent="0.15">
      <c r="S775" t="str">
        <f>IF(ISNUMBER(R775),VLOOKUP(B775,Index!$B$3:$AB$18,27,FALSE),"")</f>
        <v/>
      </c>
      <c r="T775" t="str">
        <f>IF(ISNUMBER($R775),VLOOKUP($B775,Index!$B$21:$AB$36,27,FALSE),"")</f>
        <v/>
      </c>
      <c r="U775" t="str">
        <f>IF(ISNUMBER($R775),VLOOKUP($B775,Index!$B$39:$AB$54,27,FALSE),"")</f>
        <v/>
      </c>
      <c r="Z775" t="str">
        <f t="shared" si="164"/>
        <v/>
      </c>
      <c r="AA775" t="s">
        <v>25</v>
      </c>
      <c r="AF775" t="str">
        <f t="shared" si="165"/>
        <v/>
      </c>
      <c r="AG775" t="s">
        <v>25</v>
      </c>
      <c r="AK775" t="str">
        <f t="shared" si="166"/>
        <v/>
      </c>
      <c r="AL775" t="str">
        <f t="shared" si="166"/>
        <v/>
      </c>
      <c r="AM775" t="str">
        <f t="shared" si="166"/>
        <v/>
      </c>
      <c r="AN775" t="str">
        <f t="shared" si="166"/>
        <v/>
      </c>
      <c r="AO775" t="str">
        <f t="shared" si="166"/>
        <v/>
      </c>
      <c r="AP775" t="str">
        <f t="shared" si="166"/>
        <v/>
      </c>
      <c r="AQ775" t="str">
        <f t="shared" si="166"/>
        <v/>
      </c>
      <c r="AR775" t="str">
        <f t="shared" si="166"/>
        <v/>
      </c>
      <c r="AS775" t="str">
        <f t="shared" si="166"/>
        <v/>
      </c>
      <c r="AT775" t="str">
        <f t="shared" si="166"/>
        <v/>
      </c>
      <c r="AU775" t="str">
        <f t="shared" si="166"/>
        <v/>
      </c>
      <c r="AV775" t="str">
        <f t="shared" si="166"/>
        <v/>
      </c>
      <c r="AW775" t="str">
        <f t="shared" si="166"/>
        <v/>
      </c>
      <c r="AX775" t="str">
        <f t="shared" si="166"/>
        <v/>
      </c>
      <c r="AZ775" s="46" t="str">
        <f>IF(ISNUMBER(VLOOKUP($B775,Stats!$A$2:$AA$19,2,FALSE))=FALSE,"",IF(ISNUMBER(W775),(W775-VLOOKUP($B775,Stats!$A$2:$AA$19,2,FALSE))/VLOOKUP($B775,Stats!$A$2:$AA$19,16,FALSE),""))</f>
        <v/>
      </c>
      <c r="BA775" s="46" t="str">
        <f>IF(ISNUMBER(VLOOKUP($B775,Stats!$A$2:$AA$19,2,FALSE))=FALSE,"",IF(ISNUMBER(X775),(X775-VLOOKUP($B775,Stats!$A$2:$AA$19,3,FALSE))/VLOOKUP($B775,Stats!$A$2:$AA$19,17,FALSE),""))</f>
        <v/>
      </c>
      <c r="BB775" s="46"/>
      <c r="BC775" s="46"/>
      <c r="BD775" s="44" t="str">
        <f t="shared" si="161"/>
        <v/>
      </c>
      <c r="BE775" s="46" t="str">
        <f>IF(ISNUMBER(VLOOKUP($B775,Stats!$A$2:$AA$19,2,FALSE))=FALSE,"",IF(ISNUMBER(Y775),(Y775-VLOOKUP($B775,Stats!$A$2:$AA$19,5,FALSE))/VLOOKUP($B775,Stats!$A$2:$AA$19,19,FALSE),""))</f>
        <v/>
      </c>
      <c r="BF775" s="46"/>
      <c r="BG775" s="46"/>
      <c r="BH775" s="46" t="str">
        <f>IF(ISNUMBER(VLOOKUP($B775,Stats!$A$2:$AA$19,2,FALSE))=FALSE,"",IF(ISNUMBER(Z775),(Z775-VLOOKUP($B775,Stats!$A$2:$AA$19,8,FALSE))/VLOOKUP($B775,Stats!$A$2:$AA$19,22,FALSE),""))</f>
        <v/>
      </c>
      <c r="BI775" s="46" t="str">
        <f>IF(ISNUMBER(VLOOKUP($B775,Stats!$A$2:$AA$19,2,FALSE))=FALSE,"",IF(ISNUMBER(#REF!),(#REF!-VLOOKUP($B775,Stats!$A$2:$AA$19,9,FALSE))/VLOOKUP($B775,Stats!$A$2:$AA$19,23,FALSE),""))</f>
        <v/>
      </c>
      <c r="BJ775" s="46" t="str">
        <f>IF(ISNUMBER(VLOOKUP($B775,Stats!$A$2:$AA$19,2,FALSE))=FALSE,"",IF(ISNUMBER(#REF!),(#REF!-VLOOKUP($B775,Stats!$A$2:$AA$19,10,FALSE))/VLOOKUP($B775,Stats!$A$2:$AA$19,24,FALSE),""))</f>
        <v/>
      </c>
      <c r="BK775" s="44" t="str">
        <f t="shared" si="167"/>
        <v/>
      </c>
      <c r="BL775" s="46" t="str">
        <f>IF(ISNUMBER(VLOOKUP($B775,Stats!$A$2:$AA$19,2,FALSE))=FALSE,"",IF(ISNUMBER(#REF!),(#REF!-VLOOKUP($B775,Stats!$A$2:$AA$19,11,FALSE))/VLOOKUP($B775,Stats!$A$2:$AA$19,25,FALSE),""))</f>
        <v/>
      </c>
      <c r="BM775" s="46" t="str">
        <f>IF(ISNUMBER(VLOOKUP($B775,Stats!$A$2:$AA$19,2,FALSE))=FALSE,"",IF(ISNUMBER(AA775),(AA775-VLOOKUP($B775,Stats!$A$2:$AA$19,12,FALSE))/VLOOKUP($B775,Stats!$A$2:$AA$19,26,FALSE),""))</f>
        <v/>
      </c>
      <c r="BN775" s="46" t="str">
        <f>IF(ISNUMBER(VLOOKUP($B775,Stats!$A$2:$AA$19,2,FALSE))=FALSE,"",IF(ISNUMBER(#REF!),(#REF!-VLOOKUP($B775,Stats!$A$2:$AA$19,13,FALSE))/VLOOKUP($B775,Stats!$A$2:$AA$19,27,FALSE),""))</f>
        <v/>
      </c>
      <c r="BO775" s="46" t="str">
        <f>IF(ISNUMBER(VLOOKUP($B775,Stats!$A$2:$AA$19,2,FALSE))=FALSE,"",IF(ISNUMBER(#REF!),(#REF!-VLOOKUP($B775,Stats!$A$2:$AA$19,14,FALSE))/VLOOKUP($B775,Stats!$A$2:$AB$19,28,FALSE),""))</f>
        <v/>
      </c>
      <c r="BP775" s="46"/>
      <c r="BQ775" s="46" t="str">
        <f>IF(ISNUMBER(VLOOKUP($B775,Stats!$A$2:$AA$19,2,FALSE))=FALSE,"",IF(ISNUMBER(BM775),BM775,(VLOOKUP($B775,Stats!$A$2:$AT$19,46,FALSE)-VLOOKUP($B775,Stats!$A$2:$AA$19,12,FALSE))/VLOOKUP($B775,Stats!$A$2:$AA$19,26,FALSE)))</f>
        <v/>
      </c>
      <c r="BR775" s="51" t="str">
        <f t="shared" si="168"/>
        <v/>
      </c>
      <c r="BS775" s="32" t="str">
        <f t="shared" si="162"/>
        <v/>
      </c>
      <c r="BT775" s="53" t="str">
        <f t="shared" si="163"/>
        <v/>
      </c>
    </row>
    <row r="776" spans="1:72" ht="40.5" x14ac:dyDescent="0.15">
      <c r="A776" s="1" t="s">
        <v>29</v>
      </c>
      <c r="B776" s="1" t="s">
        <v>0</v>
      </c>
      <c r="C776" s="3"/>
      <c r="D776" s="4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 t="s">
        <v>15</v>
      </c>
      <c r="J776" s="1" t="s">
        <v>16</v>
      </c>
      <c r="K776" s="1" t="s">
        <v>17</v>
      </c>
      <c r="L776" s="1" t="s">
        <v>18</v>
      </c>
      <c r="M776" s="1" t="s">
        <v>19</v>
      </c>
      <c r="N776" s="1" t="s">
        <v>20</v>
      </c>
      <c r="O776" s="1" t="s">
        <v>21</v>
      </c>
      <c r="P776" s="1" t="s">
        <v>22</v>
      </c>
      <c r="Q776" s="1" t="s">
        <v>23</v>
      </c>
      <c r="R776" s="1" t="s">
        <v>24</v>
      </c>
      <c r="S776" s="1" t="str">
        <f>IF(ISNUMBER(R776),VLOOKUP(B776,Index!$B$3:$AB$18,27,FALSE),"")</f>
        <v/>
      </c>
      <c r="T776" s="1" t="str">
        <f>IF(ISNUMBER($R776),VLOOKUP($B776,Index!$B$21:$AB$36,27,FALSE),"")</f>
        <v/>
      </c>
      <c r="U776" s="1" t="str">
        <f>IF(ISNUMBER($R776),VLOOKUP($B776,Index!$B$39:$AB$54,27,FALSE),"")</f>
        <v/>
      </c>
      <c r="W776" s="1" t="s">
        <v>1</v>
      </c>
      <c r="X776" s="1" t="s">
        <v>2</v>
      </c>
      <c r="Y776" s="1" t="s">
        <v>4</v>
      </c>
      <c r="Z776" s="1" t="str">
        <f t="shared" si="164"/>
        <v/>
      </c>
      <c r="AA776" s="1" t="s">
        <v>8</v>
      </c>
      <c r="AB776" s="27"/>
      <c r="AC776" s="1" t="s">
        <v>33</v>
      </c>
      <c r="AD776" s="1" t="s">
        <v>35</v>
      </c>
      <c r="AE776" s="1" t="s">
        <v>37</v>
      </c>
      <c r="AF776" s="1" t="str">
        <f t="shared" si="165"/>
        <v/>
      </c>
      <c r="AG776" s="1" t="s">
        <v>38</v>
      </c>
      <c r="AH776" s="27"/>
      <c r="AK776" t="str">
        <f t="shared" si="166"/>
        <v/>
      </c>
      <c r="AL776" t="str">
        <f t="shared" si="166"/>
        <v/>
      </c>
      <c r="AM776" t="str">
        <f t="shared" si="166"/>
        <v/>
      </c>
      <c r="AN776" t="str">
        <f t="shared" si="166"/>
        <v/>
      </c>
      <c r="AO776" t="str">
        <f t="shared" si="166"/>
        <v/>
      </c>
      <c r="AP776" t="str">
        <f t="shared" si="166"/>
        <v/>
      </c>
      <c r="AQ776" t="str">
        <f t="shared" si="166"/>
        <v/>
      </c>
      <c r="AR776" t="str">
        <f t="shared" si="166"/>
        <v/>
      </c>
      <c r="AS776" t="str">
        <f t="shared" si="166"/>
        <v/>
      </c>
      <c r="AT776" t="str">
        <f t="shared" si="166"/>
        <v/>
      </c>
      <c r="AU776" t="str">
        <f t="shared" si="166"/>
        <v/>
      </c>
      <c r="AV776" t="str">
        <f t="shared" si="166"/>
        <v/>
      </c>
      <c r="AW776" t="str">
        <f t="shared" si="166"/>
        <v/>
      </c>
      <c r="AX776" t="str">
        <f t="shared" si="166"/>
        <v/>
      </c>
      <c r="AZ776" s="46" t="str">
        <f>IF(ISNUMBER(VLOOKUP($B776,Stats!$A$2:$AA$19,2,FALSE))=FALSE,"",IF(ISNUMBER(W776),(W776-VLOOKUP($B776,Stats!$A$2:$AA$19,2,FALSE))/VLOOKUP($B776,Stats!$A$2:$AA$19,16,FALSE),""))</f>
        <v/>
      </c>
      <c r="BA776" s="46" t="str">
        <f>IF(ISNUMBER(VLOOKUP($B776,Stats!$A$2:$AA$19,2,FALSE))=FALSE,"",IF(ISNUMBER(X776),(X776-VLOOKUP($B776,Stats!$A$2:$AA$19,3,FALSE))/VLOOKUP($B776,Stats!$A$2:$AA$19,17,FALSE),""))</f>
        <v/>
      </c>
      <c r="BB776" s="46"/>
      <c r="BC776" s="46"/>
      <c r="BD776" s="44" t="str">
        <f t="shared" si="161"/>
        <v/>
      </c>
      <c r="BE776" s="46" t="str">
        <f>IF(ISNUMBER(VLOOKUP($B776,Stats!$A$2:$AA$19,2,FALSE))=FALSE,"",IF(ISNUMBER(Y776),(Y776-VLOOKUP($B776,Stats!$A$2:$AA$19,5,FALSE))/VLOOKUP($B776,Stats!$A$2:$AA$19,19,FALSE),""))</f>
        <v/>
      </c>
      <c r="BF776" s="46"/>
      <c r="BG776" s="46"/>
      <c r="BH776" s="46" t="str">
        <f>IF(ISNUMBER(VLOOKUP($B776,Stats!$A$2:$AA$19,2,FALSE))=FALSE,"",IF(ISNUMBER(Z776),(Z776-VLOOKUP($B776,Stats!$A$2:$AA$19,8,FALSE))/VLOOKUP($B776,Stats!$A$2:$AA$19,22,FALSE),""))</f>
        <v/>
      </c>
      <c r="BI776" s="46" t="str">
        <f>IF(ISNUMBER(VLOOKUP($B776,Stats!$A$2:$AA$19,2,FALSE))=FALSE,"",IF(ISNUMBER(#REF!),(#REF!-VLOOKUP($B776,Stats!$A$2:$AA$19,9,FALSE))/VLOOKUP($B776,Stats!$A$2:$AA$19,23,FALSE),""))</f>
        <v/>
      </c>
      <c r="BJ776" s="46" t="str">
        <f>IF(ISNUMBER(VLOOKUP($B776,Stats!$A$2:$AA$19,2,FALSE))=FALSE,"",IF(ISNUMBER(#REF!),(#REF!-VLOOKUP($B776,Stats!$A$2:$AA$19,10,FALSE))/VLOOKUP($B776,Stats!$A$2:$AA$19,24,FALSE),""))</f>
        <v/>
      </c>
      <c r="BK776" s="44" t="str">
        <f t="shared" si="167"/>
        <v/>
      </c>
      <c r="BL776" s="46" t="str">
        <f>IF(ISNUMBER(VLOOKUP($B776,Stats!$A$2:$AA$19,2,FALSE))=FALSE,"",IF(ISNUMBER(#REF!),(#REF!-VLOOKUP($B776,Stats!$A$2:$AA$19,11,FALSE))/VLOOKUP($B776,Stats!$A$2:$AA$19,25,FALSE),""))</f>
        <v/>
      </c>
      <c r="BM776" s="46" t="str">
        <f>IF(ISNUMBER(VLOOKUP($B776,Stats!$A$2:$AA$19,2,FALSE))=FALSE,"",IF(ISNUMBER(AA776),(AA776-VLOOKUP($B776,Stats!$A$2:$AA$19,12,FALSE))/VLOOKUP($B776,Stats!$A$2:$AA$19,26,FALSE),""))</f>
        <v/>
      </c>
      <c r="BN776" s="46" t="str">
        <f>IF(ISNUMBER(VLOOKUP($B776,Stats!$A$2:$AA$19,2,FALSE))=FALSE,"",IF(ISNUMBER(#REF!),(#REF!-VLOOKUP($B776,Stats!$A$2:$AA$19,13,FALSE))/VLOOKUP($B776,Stats!$A$2:$AA$19,27,FALSE),""))</f>
        <v/>
      </c>
      <c r="BO776" s="46" t="str">
        <f>IF(ISNUMBER(VLOOKUP($B776,Stats!$A$2:$AA$19,2,FALSE))=FALSE,"",IF(ISNUMBER(#REF!),(#REF!-VLOOKUP($B776,Stats!$A$2:$AA$19,14,FALSE))/VLOOKUP($B776,Stats!$A$2:$AB$19,28,FALSE),""))</f>
        <v/>
      </c>
      <c r="BP776" s="46"/>
      <c r="BQ776" s="46" t="str">
        <f>IF(ISNUMBER(VLOOKUP($B776,Stats!$A$2:$AA$19,2,FALSE))=FALSE,"",IF(ISNUMBER(BM776),BM776,(VLOOKUP($B776,Stats!$A$2:$AT$19,46,FALSE)-VLOOKUP($B776,Stats!$A$2:$AA$19,12,FALSE))/VLOOKUP($B776,Stats!$A$2:$AA$19,26,FALSE)))</f>
        <v/>
      </c>
      <c r="BR776" s="51" t="str">
        <f t="shared" si="168"/>
        <v/>
      </c>
      <c r="BS776" s="32" t="str">
        <f t="shared" si="162"/>
        <v/>
      </c>
      <c r="BT776" s="53" t="str">
        <f t="shared" si="163"/>
        <v/>
      </c>
    </row>
    <row r="777" spans="1:72" x14ac:dyDescent="0.15">
      <c r="A777" s="5">
        <v>20469</v>
      </c>
      <c r="B777" s="5" t="s">
        <v>30</v>
      </c>
      <c r="C777" s="3">
        <v>0</v>
      </c>
      <c r="D777" s="11">
        <v>1.0361351139041637</v>
      </c>
      <c r="E777" s="6">
        <v>2.4977009750849204E-2</v>
      </c>
      <c r="F777" s="12">
        <v>71</v>
      </c>
      <c r="G777" s="12">
        <v>44</v>
      </c>
      <c r="H777" s="13">
        <v>2.1532565488834893E-2</v>
      </c>
      <c r="I777" s="13">
        <v>-1.772691565478017E-2</v>
      </c>
      <c r="J777" s="12">
        <v>12</v>
      </c>
      <c r="K777" s="12">
        <v>6</v>
      </c>
      <c r="L777" s="13">
        <v>8.0438756855575777E-2</v>
      </c>
      <c r="M777" s="13">
        <v>-7.374301675977657E-2</v>
      </c>
      <c r="N777" s="8">
        <v>2.5920000000000001</v>
      </c>
      <c r="O777" s="8">
        <v>2.0361351139041637</v>
      </c>
      <c r="P777" s="14">
        <v>42090</v>
      </c>
      <c r="Q777" s="13">
        <v>-0.13489896231567466</v>
      </c>
      <c r="R777" s="14">
        <v>41996</v>
      </c>
      <c r="S777" s="14">
        <f>IF(ISNUMBER(R777),VLOOKUP(B777,Index!$B$3:$AB$18,27,FALSE),"")</f>
        <v>42041</v>
      </c>
      <c r="T777" s="14">
        <f>IF(ISNUMBER($R777),VLOOKUP($B777,Index!$B$21:$AB$36,27,FALSE),"")</f>
        <v>41996</v>
      </c>
      <c r="U777" s="14">
        <f>IF(ISNUMBER($R777),VLOOKUP($B777,Index!$B$39:$AB$54,27,FALSE),"")</f>
        <v>42003</v>
      </c>
      <c r="W777" s="6">
        <v>2.1813370819035027</v>
      </c>
      <c r="X777" s="7">
        <v>0.61739130434782608</v>
      </c>
      <c r="Y777" s="6">
        <v>0.47390543971750931</v>
      </c>
      <c r="Z777" s="8" t="str">
        <f t="shared" si="164"/>
        <v/>
      </c>
      <c r="AA777" s="9">
        <v>7.6808234557025159</v>
      </c>
      <c r="AB777" s="28"/>
      <c r="AC777" s="6">
        <v>4.758231464887289</v>
      </c>
      <c r="AD777" s="7">
        <v>0.38117202268431</v>
      </c>
      <c r="AE777" s="6">
        <v>0.22458636579384586</v>
      </c>
      <c r="AF777" s="8" t="str">
        <f t="shared" si="165"/>
        <v/>
      </c>
      <c r="AG777" s="9">
        <v>58.995048957669937</v>
      </c>
      <c r="AH777" s="28"/>
      <c r="AK777" t="str">
        <f t="shared" si="166"/>
        <v/>
      </c>
      <c r="AL777" t="str">
        <f t="shared" si="166"/>
        <v/>
      </c>
      <c r="AM777" t="str">
        <f t="shared" si="166"/>
        <v/>
      </c>
      <c r="AN777" t="str">
        <f t="shared" si="166"/>
        <v/>
      </c>
      <c r="AO777" t="str">
        <f t="shared" si="166"/>
        <v/>
      </c>
      <c r="AP777" t="str">
        <f t="shared" si="166"/>
        <v/>
      </c>
      <c r="AQ777" t="str">
        <f t="shared" si="166"/>
        <v/>
      </c>
      <c r="AR777" t="str">
        <f t="shared" si="166"/>
        <v/>
      </c>
      <c r="AS777" t="str">
        <f t="shared" si="166"/>
        <v/>
      </c>
      <c r="AT777" t="str">
        <f t="shared" si="166"/>
        <v/>
      </c>
      <c r="AU777" t="str">
        <f t="shared" si="166"/>
        <v/>
      </c>
      <c r="AV777" t="str">
        <f t="shared" si="166"/>
        <v/>
      </c>
      <c r="AW777" t="str">
        <f t="shared" si="166"/>
        <v/>
      </c>
      <c r="AX777" t="str">
        <f t="shared" si="166"/>
        <v/>
      </c>
      <c r="AZ777" s="46" t="str">
        <f>IF(ISNUMBER(VLOOKUP($B777,Stats!$A$2:$AA$19,2,FALSE))=FALSE,"",IF(ISNUMBER(W777),(W777-VLOOKUP($B777,Stats!$A$2:$AA$19,2,FALSE))/VLOOKUP($B777,Stats!$A$2:$AA$19,16,FALSE),""))</f>
        <v/>
      </c>
      <c r="BA777" s="46" t="str">
        <f>IF(ISNUMBER(VLOOKUP($B777,Stats!$A$2:$AA$19,2,FALSE))=FALSE,"",IF(ISNUMBER(X777),(X777-VLOOKUP($B777,Stats!$A$2:$AA$19,3,FALSE))/VLOOKUP($B777,Stats!$A$2:$AA$19,17,FALSE),""))</f>
        <v/>
      </c>
      <c r="BB777" s="46"/>
      <c r="BC777" s="46"/>
      <c r="BD777" s="44" t="str">
        <f t="shared" si="161"/>
        <v/>
      </c>
      <c r="BE777" s="46" t="str">
        <f>IF(ISNUMBER(VLOOKUP($B777,Stats!$A$2:$AA$19,2,FALSE))=FALSE,"",IF(ISNUMBER(Y777),(Y777-VLOOKUP($B777,Stats!$A$2:$AA$19,5,FALSE))/VLOOKUP($B777,Stats!$A$2:$AA$19,19,FALSE),""))</f>
        <v/>
      </c>
      <c r="BF777" s="46"/>
      <c r="BG777" s="46"/>
      <c r="BH777" s="46" t="str">
        <f>IF(ISNUMBER(VLOOKUP($B777,Stats!$A$2:$AA$19,2,FALSE))=FALSE,"",IF(ISNUMBER(Z777),(Z777-VLOOKUP($B777,Stats!$A$2:$AA$19,8,FALSE))/VLOOKUP($B777,Stats!$A$2:$AA$19,22,FALSE),""))</f>
        <v/>
      </c>
      <c r="BI777" s="46" t="str">
        <f>IF(ISNUMBER(VLOOKUP($B777,Stats!$A$2:$AA$19,2,FALSE))=FALSE,"",IF(ISNUMBER(#REF!),(#REF!-VLOOKUP($B777,Stats!$A$2:$AA$19,9,FALSE))/VLOOKUP($B777,Stats!$A$2:$AA$19,23,FALSE),""))</f>
        <v/>
      </c>
      <c r="BJ777" s="46" t="str">
        <f>IF(ISNUMBER(VLOOKUP($B777,Stats!$A$2:$AA$19,2,FALSE))=FALSE,"",IF(ISNUMBER(#REF!),(#REF!-VLOOKUP($B777,Stats!$A$2:$AA$19,10,FALSE))/VLOOKUP($B777,Stats!$A$2:$AA$19,24,FALSE),""))</f>
        <v/>
      </c>
      <c r="BK777" s="44" t="str">
        <f t="shared" si="167"/>
        <v/>
      </c>
      <c r="BL777" s="46" t="str">
        <f>IF(ISNUMBER(VLOOKUP($B777,Stats!$A$2:$AA$19,2,FALSE))=FALSE,"",IF(ISNUMBER(#REF!),(#REF!-VLOOKUP($B777,Stats!$A$2:$AA$19,11,FALSE))/VLOOKUP($B777,Stats!$A$2:$AA$19,25,FALSE),""))</f>
        <v/>
      </c>
      <c r="BM777" s="46" t="str">
        <f>IF(ISNUMBER(VLOOKUP($B777,Stats!$A$2:$AA$19,2,FALSE))=FALSE,"",IF(ISNUMBER(AA777),(AA777-VLOOKUP($B777,Stats!$A$2:$AA$19,12,FALSE))/VLOOKUP($B777,Stats!$A$2:$AA$19,26,FALSE),""))</f>
        <v/>
      </c>
      <c r="BN777" s="46" t="str">
        <f>IF(ISNUMBER(VLOOKUP($B777,Stats!$A$2:$AA$19,2,FALSE))=FALSE,"",IF(ISNUMBER(#REF!),(#REF!-VLOOKUP($B777,Stats!$A$2:$AA$19,13,FALSE))/VLOOKUP($B777,Stats!$A$2:$AA$19,27,FALSE),""))</f>
        <v/>
      </c>
      <c r="BO777" s="46" t="str">
        <f>IF(ISNUMBER(VLOOKUP($B777,Stats!$A$2:$AA$19,2,FALSE))=FALSE,"",IF(ISNUMBER(#REF!),(#REF!-VLOOKUP($B777,Stats!$A$2:$AA$19,14,FALSE))/VLOOKUP($B777,Stats!$A$2:$AB$19,28,FALSE),""))</f>
        <v/>
      </c>
      <c r="BP777" s="46"/>
      <c r="BQ777" s="46" t="str">
        <f>IF(ISNUMBER(VLOOKUP($B777,Stats!$A$2:$AA$19,2,FALSE))=FALSE,"",IF(ISNUMBER(BM777),BM777,(VLOOKUP($B777,Stats!$A$2:$AT$19,46,FALSE)-VLOOKUP($B777,Stats!$A$2:$AA$19,12,FALSE))/VLOOKUP($B777,Stats!$A$2:$AA$19,26,FALSE)))</f>
        <v/>
      </c>
      <c r="BR777" s="51" t="str">
        <f t="shared" si="168"/>
        <v/>
      </c>
      <c r="BS777" s="32" t="str">
        <f t="shared" si="162"/>
        <v/>
      </c>
      <c r="BT777" s="53" t="str">
        <f t="shared" si="163"/>
        <v/>
      </c>
    </row>
    <row r="778" spans="1:72" x14ac:dyDescent="0.15">
      <c r="A778" s="5">
        <v>20469</v>
      </c>
      <c r="B778" s="5" t="s">
        <v>31</v>
      </c>
      <c r="C778" s="3">
        <v>0</v>
      </c>
      <c r="D778" s="11">
        <v>5.5042086125821295E-2</v>
      </c>
      <c r="E778" s="6">
        <v>2.3866597893981555E-2</v>
      </c>
      <c r="F778" s="15">
        <v>5.0714285714285712</v>
      </c>
      <c r="G778" s="15">
        <v>3.1428571428571428</v>
      </c>
      <c r="H778" s="13">
        <v>2.1907015347375425E-2</v>
      </c>
      <c r="I778" s="13">
        <v>-1.6357447369531434E-2</v>
      </c>
      <c r="J778" s="12">
        <v>3.4285714285714284</v>
      </c>
      <c r="K778" s="12">
        <v>1.8571428571428572</v>
      </c>
      <c r="L778" s="13">
        <v>4.0213523671231717E-2</v>
      </c>
      <c r="M778" s="13">
        <v>-3.0512689935589192E-2</v>
      </c>
      <c r="N778" s="8">
        <v>1.8557857142857144</v>
      </c>
      <c r="O778" s="8">
        <v>1.0658229429782227</v>
      </c>
      <c r="P778" s="14"/>
      <c r="Q778" s="13">
        <v>-3.8968920817484112E-2</v>
      </c>
      <c r="R778" s="14"/>
      <c r="S778" s="14" t="str">
        <f>IF(ISNUMBER(R778),VLOOKUP(B778,Index!$B$3:$AB$18,27,FALSE),"")</f>
        <v/>
      </c>
      <c r="T778" s="14" t="str">
        <f>IF(ISNUMBER($R778),VLOOKUP($B778,Index!$B$21:$AB$36,27,FALSE),"")</f>
        <v/>
      </c>
      <c r="U778" s="14" t="str">
        <f>IF(ISNUMBER($R778),VLOOKUP($B778,Index!$B$39:$AB$54,27,FALSE),"")</f>
        <v/>
      </c>
      <c r="W778" s="6">
        <v>1.9846818649120972</v>
      </c>
      <c r="X778" s="8">
        <v>0.60620748299319727</v>
      </c>
      <c r="Y778" s="6">
        <v>0.45283685606615726</v>
      </c>
      <c r="Z778" s="8" t="str">
        <f t="shared" si="164"/>
        <v/>
      </c>
      <c r="AA778" s="9" t="s">
        <v>25</v>
      </c>
      <c r="AB778" s="28"/>
      <c r="AC778" s="6">
        <v>3.93896210491096</v>
      </c>
      <c r="AD778" s="8">
        <v>0.36748751243694755</v>
      </c>
      <c r="AE778" s="6">
        <v>0.20506121821188161</v>
      </c>
      <c r="AF778" s="8" t="str">
        <f t="shared" si="165"/>
        <v/>
      </c>
      <c r="AG778" s="9" t="s">
        <v>25</v>
      </c>
      <c r="AH778" s="28"/>
      <c r="AK778" t="str">
        <f t="shared" si="166"/>
        <v/>
      </c>
      <c r="AL778" t="str">
        <f t="shared" si="166"/>
        <v/>
      </c>
      <c r="AM778" t="str">
        <f t="shared" si="166"/>
        <v/>
      </c>
      <c r="AN778" t="str">
        <f t="shared" si="166"/>
        <v/>
      </c>
      <c r="AO778" t="str">
        <f t="shared" si="166"/>
        <v/>
      </c>
      <c r="AP778" t="str">
        <f t="shared" si="166"/>
        <v/>
      </c>
      <c r="AQ778" t="str">
        <f t="shared" si="166"/>
        <v/>
      </c>
      <c r="AR778" t="str">
        <f t="shared" si="166"/>
        <v/>
      </c>
      <c r="AS778" t="str">
        <f t="shared" si="166"/>
        <v/>
      </c>
      <c r="AT778" t="str">
        <f t="shared" si="166"/>
        <v/>
      </c>
      <c r="AU778" t="str">
        <f t="shared" si="166"/>
        <v/>
      </c>
      <c r="AV778" t="str">
        <f t="shared" si="166"/>
        <v/>
      </c>
      <c r="AW778" t="str">
        <f t="shared" si="166"/>
        <v/>
      </c>
      <c r="AX778" t="str">
        <f t="shared" si="166"/>
        <v/>
      </c>
      <c r="AZ778" s="46" t="str">
        <f>IF(ISNUMBER(VLOOKUP($B778,Stats!$A$2:$AA$19,2,FALSE))=FALSE,"",IF(ISNUMBER(W778),(W778-VLOOKUP($B778,Stats!$A$2:$AA$19,2,FALSE))/VLOOKUP($B778,Stats!$A$2:$AA$19,16,FALSE),""))</f>
        <v/>
      </c>
      <c r="BA778" s="46" t="str">
        <f>IF(ISNUMBER(VLOOKUP($B778,Stats!$A$2:$AA$19,2,FALSE))=FALSE,"",IF(ISNUMBER(X778),(X778-VLOOKUP($B778,Stats!$A$2:$AA$19,3,FALSE))/VLOOKUP($B778,Stats!$A$2:$AA$19,17,FALSE),""))</f>
        <v/>
      </c>
      <c r="BB778" s="46"/>
      <c r="BC778" s="46"/>
      <c r="BD778" s="44" t="str">
        <f t="shared" si="161"/>
        <v/>
      </c>
      <c r="BE778" s="46" t="str">
        <f>IF(ISNUMBER(VLOOKUP($B778,Stats!$A$2:$AA$19,2,FALSE))=FALSE,"",IF(ISNUMBER(Y778),(Y778-VLOOKUP($B778,Stats!$A$2:$AA$19,5,FALSE))/VLOOKUP($B778,Stats!$A$2:$AA$19,19,FALSE),""))</f>
        <v/>
      </c>
      <c r="BF778" s="46"/>
      <c r="BG778" s="46"/>
      <c r="BH778" s="46" t="str">
        <f>IF(ISNUMBER(VLOOKUP($B778,Stats!$A$2:$AA$19,2,FALSE))=FALSE,"",IF(ISNUMBER(Z778),(Z778-VLOOKUP($B778,Stats!$A$2:$AA$19,8,FALSE))/VLOOKUP($B778,Stats!$A$2:$AA$19,22,FALSE),""))</f>
        <v/>
      </c>
      <c r="BI778" s="46" t="str">
        <f>IF(ISNUMBER(VLOOKUP($B778,Stats!$A$2:$AA$19,2,FALSE))=FALSE,"",IF(ISNUMBER(#REF!),(#REF!-VLOOKUP($B778,Stats!$A$2:$AA$19,9,FALSE))/VLOOKUP($B778,Stats!$A$2:$AA$19,23,FALSE),""))</f>
        <v/>
      </c>
      <c r="BJ778" s="46" t="str">
        <f>IF(ISNUMBER(VLOOKUP($B778,Stats!$A$2:$AA$19,2,FALSE))=FALSE,"",IF(ISNUMBER(#REF!),(#REF!-VLOOKUP($B778,Stats!$A$2:$AA$19,10,FALSE))/VLOOKUP($B778,Stats!$A$2:$AA$19,24,FALSE),""))</f>
        <v/>
      </c>
      <c r="BK778" s="44" t="str">
        <f t="shared" si="167"/>
        <v/>
      </c>
      <c r="BL778" s="46" t="str">
        <f>IF(ISNUMBER(VLOOKUP($B778,Stats!$A$2:$AA$19,2,FALSE))=FALSE,"",IF(ISNUMBER(#REF!),(#REF!-VLOOKUP($B778,Stats!$A$2:$AA$19,11,FALSE))/VLOOKUP($B778,Stats!$A$2:$AA$19,25,FALSE),""))</f>
        <v/>
      </c>
      <c r="BM778" s="46" t="str">
        <f>IF(ISNUMBER(VLOOKUP($B778,Stats!$A$2:$AA$19,2,FALSE))=FALSE,"",IF(ISNUMBER(AA778),(AA778-VLOOKUP($B778,Stats!$A$2:$AA$19,12,FALSE))/VLOOKUP($B778,Stats!$A$2:$AA$19,26,FALSE),""))</f>
        <v/>
      </c>
      <c r="BN778" s="46" t="str">
        <f>IF(ISNUMBER(VLOOKUP($B778,Stats!$A$2:$AA$19,2,FALSE))=FALSE,"",IF(ISNUMBER(#REF!),(#REF!-VLOOKUP($B778,Stats!$A$2:$AA$19,13,FALSE))/VLOOKUP($B778,Stats!$A$2:$AA$19,27,FALSE),""))</f>
        <v/>
      </c>
      <c r="BO778" s="46" t="str">
        <f>IF(ISNUMBER(VLOOKUP($B778,Stats!$A$2:$AA$19,2,FALSE))=FALSE,"",IF(ISNUMBER(#REF!),(#REF!-VLOOKUP($B778,Stats!$A$2:$AA$19,14,FALSE))/VLOOKUP($B778,Stats!$A$2:$AB$19,28,FALSE),""))</f>
        <v/>
      </c>
      <c r="BP778" s="46"/>
      <c r="BQ778" s="46" t="str">
        <f>IF(ISNUMBER(VLOOKUP($B778,Stats!$A$2:$AA$19,2,FALSE))=FALSE,"",IF(ISNUMBER(BM778),BM778,(VLOOKUP($B778,Stats!$A$2:$AT$19,46,FALSE)-VLOOKUP($B778,Stats!$A$2:$AA$19,12,FALSE))/VLOOKUP($B778,Stats!$A$2:$AA$19,26,FALSE)))</f>
        <v/>
      </c>
      <c r="BR778" s="51" t="str">
        <f t="shared" si="168"/>
        <v/>
      </c>
      <c r="BS778" s="32" t="str">
        <f t="shared" si="162"/>
        <v/>
      </c>
      <c r="BT778" s="53" t="str">
        <f t="shared" si="163"/>
        <v/>
      </c>
    </row>
    <row r="779" spans="1:72" x14ac:dyDescent="0.15">
      <c r="A779" s="16">
        <v>20469</v>
      </c>
      <c r="B779" s="17">
        <v>201421</v>
      </c>
      <c r="C779" s="3">
        <v>0</v>
      </c>
      <c r="D779" s="23">
        <v>7.0699135899450205E-3</v>
      </c>
      <c r="E779" s="18">
        <v>1.58988358629449E-2</v>
      </c>
      <c r="F779" s="24">
        <v>3</v>
      </c>
      <c r="G779" s="24">
        <v>4</v>
      </c>
      <c r="H779" s="20">
        <v>1.6856121694052078E-2</v>
      </c>
      <c r="I779" s="20">
        <v>-1.0659063268547986E-2</v>
      </c>
      <c r="J779" s="24">
        <v>2</v>
      </c>
      <c r="K779" s="24">
        <v>2</v>
      </c>
      <c r="L779" s="20">
        <v>2.6418026418026486E-2</v>
      </c>
      <c r="M779" s="20">
        <v>-2.5641025641025661E-2</v>
      </c>
      <c r="N779" s="19">
        <v>1.3260000000000001</v>
      </c>
      <c r="O779" s="19">
        <v>1.0416339355852318</v>
      </c>
      <c r="P779" s="25">
        <v>41927</v>
      </c>
      <c r="Q779" s="20">
        <v>-3.3182503770739058E-2</v>
      </c>
      <c r="R779" s="25">
        <v>41929</v>
      </c>
      <c r="S779" s="25">
        <f>IF(ISNUMBER(R779),VLOOKUP(B779,Index!$B$3:$AB$18,27,FALSE),"")</f>
        <v>41929</v>
      </c>
      <c r="T779" s="25">
        <f>IF(ISNUMBER($R779),VLOOKUP($B779,Index!$B$21:$AB$36,27,FALSE),"")</f>
        <v>41929</v>
      </c>
      <c r="U779" s="25">
        <f>IF(ISNUMBER($R779),VLOOKUP($B779,Index!$B$39:$AB$54,27,FALSE),"")</f>
        <v>41929</v>
      </c>
      <c r="W779" s="18">
        <v>0.25451688923802074</v>
      </c>
      <c r="X779" s="19">
        <v>0.42857142857142855</v>
      </c>
      <c r="Y779" s="18">
        <v>0.30165920083244707</v>
      </c>
      <c r="Z779" s="19">
        <f t="shared" si="164"/>
        <v>0</v>
      </c>
      <c r="AA779" s="21">
        <v>0.21306148682425224</v>
      </c>
      <c r="AB779" s="28"/>
      <c r="AC779" s="18">
        <v>6.4778846907398921E-2</v>
      </c>
      <c r="AD779" s="19">
        <v>0.18367346938775508</v>
      </c>
      <c r="AE779" s="18">
        <v>9.0998273446870642E-2</v>
      </c>
      <c r="AF779" s="19">
        <f t="shared" si="165"/>
        <v>0</v>
      </c>
      <c r="AG779" s="21">
        <v>4.5395197167761012E-2</v>
      </c>
      <c r="AH779" s="28"/>
      <c r="AK779">
        <f t="shared" si="166"/>
        <v>0.21306148682425224</v>
      </c>
      <c r="AL779" t="str">
        <f t="shared" si="166"/>
        <v/>
      </c>
      <c r="AM779" t="str">
        <f t="shared" si="166"/>
        <v/>
      </c>
      <c r="AN779" t="str">
        <f t="shared" si="166"/>
        <v/>
      </c>
      <c r="AO779" t="str">
        <f t="shared" si="166"/>
        <v/>
      </c>
      <c r="AP779" t="str">
        <f t="shared" si="166"/>
        <v/>
      </c>
      <c r="AQ779" t="str">
        <f t="shared" si="166"/>
        <v/>
      </c>
      <c r="AR779" t="str">
        <f t="shared" si="166"/>
        <v/>
      </c>
      <c r="AS779" t="str">
        <f t="shared" si="166"/>
        <v/>
      </c>
      <c r="AT779" t="str">
        <f t="shared" si="166"/>
        <v/>
      </c>
      <c r="AU779" t="str">
        <f t="shared" si="166"/>
        <v/>
      </c>
      <c r="AV779" t="str">
        <f t="shared" si="166"/>
        <v/>
      </c>
      <c r="AW779" t="str">
        <f t="shared" si="166"/>
        <v/>
      </c>
      <c r="AX779" t="str">
        <f t="shared" si="166"/>
        <v/>
      </c>
      <c r="AZ779" s="46">
        <f>IF(ISNUMBER(VLOOKUP($B779,Stats!$A$2:$AA$19,2,FALSE))=FALSE,"",IF(ISNUMBER(W779),(W779-VLOOKUP($B779,Stats!$A$2:$AA$19,2,FALSE))/VLOOKUP($B779,Stats!$A$2:$AA$19,16,FALSE),""))</f>
        <v>0.99183393699645905</v>
      </c>
      <c r="BA779" s="46">
        <f>IF(ISNUMBER(VLOOKUP($B779,Stats!$A$2:$AA$19,2,FALSE))=FALSE,"",IF(ISNUMBER(X779),(X779-VLOOKUP($B779,Stats!$A$2:$AA$19,3,FALSE))/VLOOKUP($B779,Stats!$A$2:$AA$19,17,FALSE),""))</f>
        <v>-0.11858820767400501</v>
      </c>
      <c r="BB779" s="46"/>
      <c r="BC779" s="46"/>
      <c r="BD779" s="44">
        <f t="shared" si="161"/>
        <v>0.43662286466122702</v>
      </c>
      <c r="BE779" s="46">
        <f>IF(ISNUMBER(VLOOKUP($B779,Stats!$A$2:$AA$19,2,FALSE))=FALSE,"",IF(ISNUMBER(Y779),(Y779-VLOOKUP($B779,Stats!$A$2:$AA$19,5,FALSE))/VLOOKUP($B779,Stats!$A$2:$AA$19,19,FALSE),""))</f>
        <v>3.4272183432409329</v>
      </c>
      <c r="BF779" s="46"/>
      <c r="BG779" s="46"/>
      <c r="BH779" s="46">
        <f>IF(ISNUMBER(VLOOKUP($B779,Stats!$A$2:$AA$19,2,FALSE))=FALSE,"",IF(ISNUMBER(Z779),(Z779-VLOOKUP($B779,Stats!$A$2:$AA$19,8,FALSE))/VLOOKUP($B779,Stats!$A$2:$AA$19,22,FALSE),""))</f>
        <v>-0.61753828864926419</v>
      </c>
      <c r="BI779" s="46" t="str">
        <f>IF(ISNUMBER(VLOOKUP($B779,Stats!$A$2:$AA$19,2,FALSE))=FALSE,"",IF(ISNUMBER(#REF!),(#REF!-VLOOKUP($B779,Stats!$A$2:$AA$19,9,FALSE))/VLOOKUP($B779,Stats!$A$2:$AA$19,23,FALSE),""))</f>
        <v/>
      </c>
      <c r="BJ779" s="46" t="str">
        <f>IF(ISNUMBER(VLOOKUP($B779,Stats!$A$2:$AA$19,2,FALSE))=FALSE,"",IF(ISNUMBER(#REF!),(#REF!-VLOOKUP($B779,Stats!$A$2:$AA$19,10,FALSE))/VLOOKUP($B779,Stats!$A$2:$AA$19,24,FALSE),""))</f>
        <v/>
      </c>
      <c r="BK779" s="44">
        <f t="shared" si="167"/>
        <v>-2.2852614865947789</v>
      </c>
      <c r="BL779" s="46" t="str">
        <f>IF(ISNUMBER(VLOOKUP($B779,Stats!$A$2:$AA$19,2,FALSE))=FALSE,"",IF(ISNUMBER(#REF!),(#REF!-VLOOKUP($B779,Stats!$A$2:$AA$19,11,FALSE))/VLOOKUP($B779,Stats!$A$2:$AA$19,25,FALSE),""))</f>
        <v/>
      </c>
      <c r="BM779" s="46">
        <f>IF(ISNUMBER(VLOOKUP($B779,Stats!$A$2:$AA$19,2,FALSE))=FALSE,"",IF(ISNUMBER(AA779),(AA779-VLOOKUP($B779,Stats!$A$2:$AA$19,12,FALSE))/VLOOKUP($B779,Stats!$A$2:$AA$19,26,FALSE),""))</f>
        <v>-0.80553192723128431</v>
      </c>
      <c r="BN779" s="46" t="str">
        <f>IF(ISNUMBER(VLOOKUP($B779,Stats!$A$2:$AA$19,2,FALSE))=FALSE,"",IF(ISNUMBER(#REF!),(#REF!-VLOOKUP($B779,Stats!$A$2:$AA$19,13,FALSE))/VLOOKUP($B779,Stats!$A$2:$AA$19,27,FALSE),""))</f>
        <v/>
      </c>
      <c r="BO779" s="46" t="str">
        <f>IF(ISNUMBER(VLOOKUP($B779,Stats!$A$2:$AA$19,2,FALSE))=FALSE,"",IF(ISNUMBER(#REF!),(#REF!-VLOOKUP($B779,Stats!$A$2:$AA$19,14,FALSE))/VLOOKUP($B779,Stats!$A$2:$AB$19,28,FALSE),""))</f>
        <v/>
      </c>
      <c r="BP779" s="46"/>
      <c r="BQ779" s="46">
        <f>IF(ISNUMBER(VLOOKUP($B779,Stats!$A$2:$AA$19,2,FALSE))=FALSE,"",IF(ISNUMBER(BM779),BM779,(VLOOKUP($B779,Stats!$A$2:$AT$19,46,FALSE)-VLOOKUP($B779,Stats!$A$2:$AA$19,12,FALSE))/VLOOKUP($B779,Stats!$A$2:$AA$19,26,FALSE)))</f>
        <v>-0.80553192723128431</v>
      </c>
      <c r="BR779" s="51">
        <f t="shared" si="168"/>
        <v>-0.80553192723128431</v>
      </c>
      <c r="BS779" s="32" t="str">
        <f t="shared" si="162"/>
        <v>20469_201421</v>
      </c>
      <c r="BT779" s="53">
        <f t="shared" si="163"/>
        <v>-1.4449387044708788</v>
      </c>
    </row>
    <row r="780" spans="1:72" x14ac:dyDescent="0.15">
      <c r="A780" s="16">
        <v>20469</v>
      </c>
      <c r="B780" s="17">
        <v>201422</v>
      </c>
      <c r="C780" s="3">
        <v>0</v>
      </c>
      <c r="D780" s="23">
        <v>0.10452418096723859</v>
      </c>
      <c r="E780" s="18">
        <v>1.6705779237966834E-2</v>
      </c>
      <c r="F780" s="24">
        <v>7</v>
      </c>
      <c r="G780" s="24">
        <v>3</v>
      </c>
      <c r="H780" s="20">
        <v>1.7399113521337668E-2</v>
      </c>
      <c r="I780" s="20">
        <v>-6.8821964889322906E-3</v>
      </c>
      <c r="J780" s="24">
        <v>6</v>
      </c>
      <c r="K780" s="24">
        <v>2</v>
      </c>
      <c r="L780" s="20">
        <v>4.0926640926641111E-2</v>
      </c>
      <c r="M780" s="20">
        <v>-1.1538461538461608E-2</v>
      </c>
      <c r="N780" s="19">
        <v>1.429</v>
      </c>
      <c r="O780" s="19">
        <v>1.0992307692307692</v>
      </c>
      <c r="P780" s="25">
        <v>41941</v>
      </c>
      <c r="Q780" s="20">
        <v>-1.1538461538461608E-2</v>
      </c>
      <c r="R780" s="25">
        <v>41933</v>
      </c>
      <c r="S780" s="25">
        <f>IF(ISNUMBER(R780),VLOOKUP(B780,Index!$B$3:$AB$18,27,FALSE),"")</f>
        <v>41939</v>
      </c>
      <c r="T780" s="25">
        <f>IF(ISNUMBER($R780),VLOOKUP($B780,Index!$B$21:$AB$36,27,FALSE),"")</f>
        <v>41935</v>
      </c>
      <c r="U780" s="25">
        <f>IF(ISNUMBER($R780),VLOOKUP($B780,Index!$B$39:$AB$54,27,FALSE),"")</f>
        <v>41936</v>
      </c>
      <c r="W780" s="18">
        <v>3.1357254290171577</v>
      </c>
      <c r="X780" s="19">
        <v>0.7</v>
      </c>
      <c r="Y780" s="18">
        <v>0.31696987487956352</v>
      </c>
      <c r="Z780" s="19">
        <f t="shared" si="164"/>
        <v>6</v>
      </c>
      <c r="AA780" s="21">
        <v>9.0587623504939554</v>
      </c>
      <c r="AB780" s="28"/>
      <c r="AC780" s="18">
        <v>9.8327739661848383</v>
      </c>
      <c r="AD780" s="19">
        <v>0.48999999999999994</v>
      </c>
      <c r="AE780" s="18">
        <v>0.10046990158116616</v>
      </c>
      <c r="AF780" s="19">
        <f t="shared" si="165"/>
        <v>36</v>
      </c>
      <c r="AG780" s="21">
        <v>82.061175322726768</v>
      </c>
      <c r="AH780" s="28"/>
      <c r="AK780" t="str">
        <f t="shared" si="166"/>
        <v/>
      </c>
      <c r="AL780">
        <f t="shared" si="166"/>
        <v>9.0587623504939554</v>
      </c>
      <c r="AM780" t="str">
        <f t="shared" si="166"/>
        <v/>
      </c>
      <c r="AN780" t="str">
        <f t="shared" si="166"/>
        <v/>
      </c>
      <c r="AO780" t="str">
        <f t="shared" si="166"/>
        <v/>
      </c>
      <c r="AP780" t="str">
        <f t="shared" si="166"/>
        <v/>
      </c>
      <c r="AQ780" t="str">
        <f t="shared" si="166"/>
        <v/>
      </c>
      <c r="AR780" t="str">
        <f t="shared" si="166"/>
        <v/>
      </c>
      <c r="AS780" t="str">
        <f t="shared" si="166"/>
        <v/>
      </c>
      <c r="AT780" t="str">
        <f t="shared" si="166"/>
        <v/>
      </c>
      <c r="AU780" t="str">
        <f t="shared" si="166"/>
        <v/>
      </c>
      <c r="AV780" t="str">
        <f t="shared" si="166"/>
        <v/>
      </c>
      <c r="AW780" t="str">
        <f t="shared" si="166"/>
        <v/>
      </c>
      <c r="AX780" t="str">
        <f t="shared" si="166"/>
        <v/>
      </c>
      <c r="AZ780" s="46">
        <f>IF(ISNUMBER(VLOOKUP($B780,Stats!$A$2:$AA$19,2,FALSE))=FALSE,"",IF(ISNUMBER(W780),(W780-VLOOKUP($B780,Stats!$A$2:$AA$19,2,FALSE))/VLOOKUP($B780,Stats!$A$2:$AA$19,16,FALSE),""))</f>
        <v>3.4678398964420079</v>
      </c>
      <c r="BA780" s="46">
        <f>IF(ISNUMBER(VLOOKUP($B780,Stats!$A$2:$AA$19,2,FALSE))=FALSE,"",IF(ISNUMBER(X780),(X780-VLOOKUP($B780,Stats!$A$2:$AA$19,3,FALSE))/VLOOKUP($B780,Stats!$A$2:$AA$19,17,FALSE),""))</f>
        <v>0.48271521432213388</v>
      </c>
      <c r="BB780" s="46"/>
      <c r="BC780" s="46"/>
      <c r="BD780" s="44">
        <f t="shared" si="161"/>
        <v>1.741357607161067</v>
      </c>
      <c r="BE780" s="46">
        <f>IF(ISNUMBER(VLOOKUP($B780,Stats!$A$2:$AA$19,2,FALSE))=FALSE,"",IF(ISNUMBER(Y780),(Y780-VLOOKUP($B780,Stats!$A$2:$AA$19,5,FALSE))/VLOOKUP($B780,Stats!$A$2:$AA$19,19,FALSE),""))</f>
        <v>2.2720299441008103</v>
      </c>
      <c r="BF780" s="46"/>
      <c r="BG780" s="46"/>
      <c r="BH780" s="46">
        <f>IF(ISNUMBER(VLOOKUP($B780,Stats!$A$2:$AA$19,2,FALSE))=FALSE,"",IF(ISNUMBER(Z780),(Z780-VLOOKUP($B780,Stats!$A$2:$AA$19,8,FALSE))/VLOOKUP($B780,Stats!$A$2:$AA$19,22,FALSE),""))</f>
        <v>1.652654157121761</v>
      </c>
      <c r="BI780" s="46" t="str">
        <f>IF(ISNUMBER(VLOOKUP($B780,Stats!$A$2:$AA$19,2,FALSE))=FALSE,"",IF(ISNUMBER(#REF!),(#REF!-VLOOKUP($B780,Stats!$A$2:$AA$19,9,FALSE))/VLOOKUP($B780,Stats!$A$2:$AA$19,23,FALSE),""))</f>
        <v/>
      </c>
      <c r="BJ780" s="46" t="str">
        <f>IF(ISNUMBER(VLOOKUP($B780,Stats!$A$2:$AA$19,2,FALSE))=FALSE,"",IF(ISNUMBER(#REF!),(#REF!-VLOOKUP($B780,Stats!$A$2:$AA$19,10,FALSE))/VLOOKUP($B780,Stats!$A$2:$AA$19,24,FALSE),""))</f>
        <v/>
      </c>
      <c r="BK780" s="44">
        <f t="shared" si="167"/>
        <v>-1.0946247137340388</v>
      </c>
      <c r="BL780" s="46" t="str">
        <f>IF(ISNUMBER(VLOOKUP($B780,Stats!$A$2:$AA$19,2,FALSE))=FALSE,"",IF(ISNUMBER(#REF!),(#REF!-VLOOKUP($B780,Stats!$A$2:$AA$19,11,FALSE))/VLOOKUP($B780,Stats!$A$2:$AA$19,25,FALSE),""))</f>
        <v/>
      </c>
      <c r="BM780" s="46">
        <f>IF(ISNUMBER(VLOOKUP($B780,Stats!$A$2:$AA$19,2,FALSE))=FALSE,"",IF(ISNUMBER(AA780),(AA780-VLOOKUP($B780,Stats!$A$2:$AA$19,12,FALSE))/VLOOKUP($B780,Stats!$A$2:$AA$19,26,FALSE),""))</f>
        <v>0.20599513577130357</v>
      </c>
      <c r="BN780" s="46" t="str">
        <f>IF(ISNUMBER(VLOOKUP($B780,Stats!$A$2:$AA$19,2,FALSE))=FALSE,"",IF(ISNUMBER(#REF!),(#REF!-VLOOKUP($B780,Stats!$A$2:$AA$19,13,FALSE))/VLOOKUP($B780,Stats!$A$2:$AA$19,27,FALSE),""))</f>
        <v/>
      </c>
      <c r="BO780" s="46" t="str">
        <f>IF(ISNUMBER(VLOOKUP($B780,Stats!$A$2:$AA$19,2,FALSE))=FALSE,"",IF(ISNUMBER(#REF!),(#REF!-VLOOKUP($B780,Stats!$A$2:$AA$19,14,FALSE))/VLOOKUP($B780,Stats!$A$2:$AB$19,28,FALSE),""))</f>
        <v/>
      </c>
      <c r="BP780" s="46"/>
      <c r="BQ780" s="46">
        <f>IF(ISNUMBER(VLOOKUP($B780,Stats!$A$2:$AA$19,2,FALSE))=FALSE,"",IF(ISNUMBER(BM780),BM780,(VLOOKUP($B780,Stats!$A$2:$AT$19,46,FALSE)-VLOOKUP($B780,Stats!$A$2:$AA$19,12,FALSE))/VLOOKUP($B780,Stats!$A$2:$AA$19,26,FALSE)))</f>
        <v>0.20599513577130357</v>
      </c>
      <c r="BR780" s="51">
        <f t="shared" si="168"/>
        <v>0.20599513577130357</v>
      </c>
      <c r="BS780" s="32" t="str">
        <f t="shared" si="162"/>
        <v>20469_201422</v>
      </c>
      <c r="BT780" s="53">
        <f t="shared" si="163"/>
        <v>-0.2673042796539491</v>
      </c>
    </row>
    <row r="781" spans="1:72" x14ac:dyDescent="0.15">
      <c r="A781" s="16">
        <v>20469</v>
      </c>
      <c r="B781" s="17">
        <v>201423</v>
      </c>
      <c r="C781" s="3">
        <v>0</v>
      </c>
      <c r="D781" s="23">
        <v>-1.6949152542372947E-2</v>
      </c>
      <c r="E781" s="18">
        <v>1.997135302762534E-2</v>
      </c>
      <c r="F781" s="24">
        <v>5</v>
      </c>
      <c r="G781" s="24">
        <v>5</v>
      </c>
      <c r="H781" s="20">
        <v>1.3642790624398594E-2</v>
      </c>
      <c r="I781" s="20">
        <v>-1.6694201382413464E-2</v>
      </c>
      <c r="J781" s="24">
        <v>2</v>
      </c>
      <c r="K781" s="24">
        <v>2</v>
      </c>
      <c r="L781" s="20">
        <v>2.0334059549745875E-2</v>
      </c>
      <c r="M781" s="20">
        <v>-4.6398891966758948E-2</v>
      </c>
      <c r="N781" s="19">
        <v>1.444</v>
      </c>
      <c r="O781" s="19">
        <v>1.0048712595685456</v>
      </c>
      <c r="P781" s="25">
        <v>41953</v>
      </c>
      <c r="Q781" s="20">
        <v>-4.6398891966758948E-2</v>
      </c>
      <c r="R781" s="25">
        <v>41954</v>
      </c>
      <c r="S781" s="25">
        <f>IF(ISNUMBER(R781),VLOOKUP(B781,Index!$B$3:$AB$18,27,FALSE),"")</f>
        <v>41956</v>
      </c>
      <c r="T781" s="25">
        <f>IF(ISNUMBER($R781),VLOOKUP($B781,Index!$B$21:$AB$36,27,FALSE),"")</f>
        <v>41954</v>
      </c>
      <c r="U781" s="25">
        <f>IF(ISNUMBER($R781),VLOOKUP($B781,Index!$B$39:$AB$54,27,FALSE),"")</f>
        <v>41957</v>
      </c>
      <c r="W781" s="18">
        <v>-0.50847457627118842</v>
      </c>
      <c r="X781" s="19">
        <v>0.5</v>
      </c>
      <c r="Y781" s="18">
        <v>0.37892978113557446</v>
      </c>
      <c r="Z781" s="19">
        <f t="shared" si="164"/>
        <v>2</v>
      </c>
      <c r="AA781" s="21" t="s">
        <v>25</v>
      </c>
      <c r="AB781" s="28"/>
      <c r="AC781" s="18">
        <v>0.25854639471416463</v>
      </c>
      <c r="AD781" s="19">
        <v>0.25</v>
      </c>
      <c r="AE781" s="18">
        <v>0.14358777903145437</v>
      </c>
      <c r="AF781" s="19">
        <f t="shared" si="165"/>
        <v>4</v>
      </c>
      <c r="AG781" s="21" t="s">
        <v>25</v>
      </c>
      <c r="AH781" s="28"/>
      <c r="AK781" t="str">
        <f t="shared" si="166"/>
        <v/>
      </c>
      <c r="AL781" t="str">
        <f t="shared" si="166"/>
        <v/>
      </c>
      <c r="AM781" t="str">
        <f t="shared" si="166"/>
        <v/>
      </c>
      <c r="AN781" t="str">
        <f t="shared" si="166"/>
        <v/>
      </c>
      <c r="AO781" t="str">
        <f t="shared" si="166"/>
        <v/>
      </c>
      <c r="AP781" t="str">
        <f t="shared" si="166"/>
        <v/>
      </c>
      <c r="AQ781" t="str">
        <f t="shared" si="166"/>
        <v/>
      </c>
      <c r="AR781" t="str">
        <f t="shared" si="166"/>
        <v/>
      </c>
      <c r="AS781" t="str">
        <f t="shared" si="166"/>
        <v/>
      </c>
      <c r="AT781" t="str">
        <f t="shared" si="166"/>
        <v/>
      </c>
      <c r="AU781" t="str">
        <f t="shared" si="166"/>
        <v/>
      </c>
      <c r="AV781" t="str">
        <f t="shared" si="166"/>
        <v/>
      </c>
      <c r="AW781" t="str">
        <f t="shared" si="166"/>
        <v/>
      </c>
      <c r="AX781" t="str">
        <f t="shared" si="166"/>
        <v/>
      </c>
      <c r="AZ781" s="46">
        <f>IF(ISNUMBER(VLOOKUP($B781,Stats!$A$2:$AA$19,2,FALSE))=FALSE,"",IF(ISNUMBER(W781),(W781-VLOOKUP($B781,Stats!$A$2:$AA$19,2,FALSE))/VLOOKUP($B781,Stats!$A$2:$AA$19,16,FALSE),""))</f>
        <v>-0.62699076738733983</v>
      </c>
      <c r="BA781" s="46">
        <f>IF(ISNUMBER(VLOOKUP($B781,Stats!$A$2:$AA$19,2,FALSE))=FALSE,"",IF(ISNUMBER(X781),(X781-VLOOKUP($B781,Stats!$A$2:$AA$19,3,FALSE))/VLOOKUP($B781,Stats!$A$2:$AA$19,17,FALSE),""))</f>
        <v>-7.6117703670941991E-2</v>
      </c>
      <c r="BB781" s="46"/>
      <c r="BC781" s="46"/>
      <c r="BD781" s="44">
        <f t="shared" si="161"/>
        <v>-0.35155423552914089</v>
      </c>
      <c r="BE781" s="46">
        <f>IF(ISNUMBER(VLOOKUP($B781,Stats!$A$2:$AA$19,2,FALSE))=FALSE,"",IF(ISNUMBER(Y781),(Y781-VLOOKUP($B781,Stats!$A$2:$AA$19,5,FALSE))/VLOOKUP($B781,Stats!$A$2:$AA$19,19,FALSE),""))</f>
        <v>2.3627111919652095</v>
      </c>
      <c r="BF781" s="46"/>
      <c r="BG781" s="46"/>
      <c r="BH781" s="46">
        <f>IF(ISNUMBER(VLOOKUP($B781,Stats!$A$2:$AA$19,2,FALSE))=FALSE,"",IF(ISNUMBER(Z781),(Z781-VLOOKUP($B781,Stats!$A$2:$AA$19,8,FALSE))/VLOOKUP($B781,Stats!$A$2:$AA$19,22,FALSE),""))</f>
        <v>4.0999925831563512E-2</v>
      </c>
      <c r="BI781" s="46" t="str">
        <f>IF(ISNUMBER(VLOOKUP($B781,Stats!$A$2:$AA$19,2,FALSE))=FALSE,"",IF(ISNUMBER(#REF!),(#REF!-VLOOKUP($B781,Stats!$A$2:$AA$19,9,FALSE))/VLOOKUP($B781,Stats!$A$2:$AA$19,23,FALSE),""))</f>
        <v/>
      </c>
      <c r="BJ781" s="46" t="str">
        <f>IF(ISNUMBER(VLOOKUP($B781,Stats!$A$2:$AA$19,2,FALSE))=FALSE,"",IF(ISNUMBER(#REF!),(#REF!-VLOOKUP($B781,Stats!$A$2:$AA$19,10,FALSE))/VLOOKUP($B781,Stats!$A$2:$AA$19,24,FALSE),""))</f>
        <v/>
      </c>
      <c r="BK781" s="44">
        <f t="shared" si="167"/>
        <v>-1.6415978566261775</v>
      </c>
      <c r="BL781" s="46" t="str">
        <f>IF(ISNUMBER(VLOOKUP($B781,Stats!$A$2:$AA$19,2,FALSE))=FALSE,"",IF(ISNUMBER(#REF!),(#REF!-VLOOKUP($B781,Stats!$A$2:$AA$19,11,FALSE))/VLOOKUP($B781,Stats!$A$2:$AA$19,25,FALSE),""))</f>
        <v/>
      </c>
      <c r="BM781" s="46" t="str">
        <f>IF(ISNUMBER(VLOOKUP($B781,Stats!$A$2:$AA$19,2,FALSE))=FALSE,"",IF(ISNUMBER(AA781),(AA781-VLOOKUP($B781,Stats!$A$2:$AA$19,12,FALSE))/VLOOKUP($B781,Stats!$A$2:$AA$19,26,FALSE),""))</f>
        <v/>
      </c>
      <c r="BN781" s="46" t="str">
        <f>IF(ISNUMBER(VLOOKUP($B781,Stats!$A$2:$AA$19,2,FALSE))=FALSE,"",IF(ISNUMBER(#REF!),(#REF!-VLOOKUP($B781,Stats!$A$2:$AA$19,13,FALSE))/VLOOKUP($B781,Stats!$A$2:$AA$19,27,FALSE),""))</f>
        <v/>
      </c>
      <c r="BO781" s="46" t="str">
        <f>IF(ISNUMBER(VLOOKUP($B781,Stats!$A$2:$AA$19,2,FALSE))=FALSE,"",IF(ISNUMBER(#REF!),(#REF!-VLOOKUP($B781,Stats!$A$2:$AA$19,14,FALSE))/VLOOKUP($B781,Stats!$A$2:$AB$19,28,FALSE),""))</f>
        <v/>
      </c>
      <c r="BP781" s="46"/>
      <c r="BQ781" s="46">
        <f>IF(ISNUMBER(VLOOKUP($B781,Stats!$A$2:$AA$19,2,FALSE))=FALSE,"",IF(ISNUMBER(BM781),BM781,(VLOOKUP($B781,Stats!$A$2:$AT$19,46,FALSE)-VLOOKUP($B781,Stats!$A$2:$AA$19,12,FALSE))/VLOOKUP($B781,Stats!$A$2:$AA$19,26,FALSE)))</f>
        <v>-0.71825946798524909</v>
      </c>
      <c r="BR781" s="51">
        <f t="shared" si="168"/>
        <v>-0.71825946798524909</v>
      </c>
      <c r="BS781" s="32" t="str">
        <f t="shared" si="162"/>
        <v>20469_201423</v>
      </c>
      <c r="BT781" s="53">
        <f t="shared" si="163"/>
        <v>-1.1989214546785845</v>
      </c>
    </row>
    <row r="782" spans="1:72" x14ac:dyDescent="0.15">
      <c r="A782" s="16">
        <v>20469</v>
      </c>
      <c r="B782" s="17">
        <v>201424</v>
      </c>
      <c r="C782" s="3">
        <v>0</v>
      </c>
      <c r="D782" s="23">
        <v>0.12859195402298851</v>
      </c>
      <c r="E782" s="18">
        <v>1.3204390577191952E-2</v>
      </c>
      <c r="F782" s="24">
        <v>8</v>
      </c>
      <c r="G782" s="24">
        <v>2</v>
      </c>
      <c r="H782" s="20">
        <v>1.5564814914778263E-2</v>
      </c>
      <c r="I782" s="20">
        <v>-1.0215668231847164E-3</v>
      </c>
      <c r="J782" s="24">
        <v>6</v>
      </c>
      <c r="K782" s="24">
        <v>2</v>
      </c>
      <c r="L782" s="20">
        <v>4.0229885057471382E-2</v>
      </c>
      <c r="M782" s="20">
        <v>-1.3614703880190371E-3</v>
      </c>
      <c r="N782" s="19">
        <v>1.571</v>
      </c>
      <c r="O782" s="19">
        <v>1.0849447513812154</v>
      </c>
      <c r="P782" s="25">
        <v>41971</v>
      </c>
      <c r="Q782" s="20">
        <v>-2.0422055820287222E-3</v>
      </c>
      <c r="R782" s="25">
        <v>41963</v>
      </c>
      <c r="S782" s="25">
        <f>IF(ISNUMBER(R782),VLOOKUP(B782,Index!$B$3:$AB$18,27,FALSE),"")</f>
        <v>41963</v>
      </c>
      <c r="T782" s="25">
        <f>IF(ISNUMBER($R782),VLOOKUP($B782,Index!$B$21:$AB$36,27,FALSE),"")</f>
        <v>41963</v>
      </c>
      <c r="U782" s="25">
        <f>IF(ISNUMBER($R782),VLOOKUP($B782,Index!$B$39:$AB$54,27,FALSE),"")</f>
        <v>41963</v>
      </c>
      <c r="W782" s="18">
        <v>3.8577586206896552</v>
      </c>
      <c r="X782" s="19">
        <v>0.8</v>
      </c>
      <c r="Y782" s="18">
        <v>0.25053569603035175</v>
      </c>
      <c r="Z782" s="19">
        <f t="shared" si="164"/>
        <v>0</v>
      </c>
      <c r="AA782" s="21">
        <v>62.967193486585991</v>
      </c>
      <c r="AB782" s="28"/>
      <c r="AC782" s="18">
        <v>14.882301575505352</v>
      </c>
      <c r="AD782" s="19">
        <v>0.64000000000000012</v>
      </c>
      <c r="AE782" s="18">
        <v>6.276813498541281E-2</v>
      </c>
      <c r="AF782" s="19">
        <f t="shared" si="165"/>
        <v>0</v>
      </c>
      <c r="AG782" s="21">
        <v>3964.8674555771572</v>
      </c>
      <c r="AH782" s="28"/>
      <c r="AK782" t="str">
        <f t="shared" si="166"/>
        <v/>
      </c>
      <c r="AL782" t="str">
        <f t="shared" si="166"/>
        <v/>
      </c>
      <c r="AM782" t="str">
        <f t="shared" si="166"/>
        <v/>
      </c>
      <c r="AN782">
        <f t="shared" si="166"/>
        <v>62.967193486585991</v>
      </c>
      <c r="AO782" t="str">
        <f t="shared" si="166"/>
        <v/>
      </c>
      <c r="AP782" t="str">
        <f t="shared" si="166"/>
        <v/>
      </c>
      <c r="AQ782" t="str">
        <f t="shared" si="166"/>
        <v/>
      </c>
      <c r="AR782" t="str">
        <f t="shared" si="166"/>
        <v/>
      </c>
      <c r="AS782" t="str">
        <f t="shared" si="166"/>
        <v/>
      </c>
      <c r="AT782" t="str">
        <f t="shared" si="166"/>
        <v/>
      </c>
      <c r="AU782" t="str">
        <f t="shared" si="166"/>
        <v/>
      </c>
      <c r="AV782" t="str">
        <f t="shared" si="166"/>
        <v/>
      </c>
      <c r="AW782" t="str">
        <f t="shared" si="166"/>
        <v/>
      </c>
      <c r="AX782" t="str">
        <f t="shared" si="166"/>
        <v/>
      </c>
      <c r="AZ782" s="46">
        <f>IF(ISNUMBER(VLOOKUP($B782,Stats!$A$2:$AA$19,2,FALSE))=FALSE,"",IF(ISNUMBER(W782),(W782-VLOOKUP($B782,Stats!$A$2:$AA$19,2,FALSE))/VLOOKUP($B782,Stats!$A$2:$AA$19,16,FALSE),""))</f>
        <v>3.0634666588248662</v>
      </c>
      <c r="BA782" s="46">
        <f>IF(ISNUMBER(VLOOKUP($B782,Stats!$A$2:$AA$19,2,FALSE))=FALSE,"",IF(ISNUMBER(X782),(X782-VLOOKUP($B782,Stats!$A$2:$AA$19,3,FALSE))/VLOOKUP($B782,Stats!$A$2:$AA$19,17,FALSE),""))</f>
        <v>0.51367074063984464</v>
      </c>
      <c r="BB782" s="46"/>
      <c r="BC782" s="46"/>
      <c r="BD782" s="44">
        <f t="shared" si="161"/>
        <v>1.7568353703199224</v>
      </c>
      <c r="BE782" s="46">
        <f>IF(ISNUMBER(VLOOKUP($B782,Stats!$A$2:$AA$19,2,FALSE))=FALSE,"",IF(ISNUMBER(Y782),(Y782-VLOOKUP($B782,Stats!$A$2:$AA$19,5,FALSE))/VLOOKUP($B782,Stats!$A$2:$AA$19,19,FALSE),""))</f>
        <v>1.4948648387244381</v>
      </c>
      <c r="BF782" s="46"/>
      <c r="BG782" s="46"/>
      <c r="BH782" s="46">
        <f>IF(ISNUMBER(VLOOKUP($B782,Stats!$A$2:$AA$19,2,FALSE))=FALSE,"",IF(ISNUMBER(Z782),(Z782-VLOOKUP($B782,Stats!$A$2:$AA$19,8,FALSE))/VLOOKUP($B782,Stats!$A$2:$AA$19,22,FALSE),""))</f>
        <v>-0.83432005029645806</v>
      </c>
      <c r="BI782" s="46" t="str">
        <f>IF(ISNUMBER(VLOOKUP($B782,Stats!$A$2:$AA$19,2,FALSE))=FALSE,"",IF(ISNUMBER(#REF!),(#REF!-VLOOKUP($B782,Stats!$A$2:$AA$19,9,FALSE))/VLOOKUP($B782,Stats!$A$2:$AA$19,23,FALSE),""))</f>
        <v/>
      </c>
      <c r="BJ782" s="46" t="str">
        <f>IF(ISNUMBER(VLOOKUP($B782,Stats!$A$2:$AA$19,2,FALSE))=FALSE,"",IF(ISNUMBER(#REF!),(#REF!-VLOOKUP($B782,Stats!$A$2:$AA$19,10,FALSE))/VLOOKUP($B782,Stats!$A$2:$AA$19,24,FALSE),""))</f>
        <v/>
      </c>
      <c r="BK782" s="44">
        <f t="shared" si="167"/>
        <v>-1.2967014021960441</v>
      </c>
      <c r="BL782" s="46" t="str">
        <f>IF(ISNUMBER(VLOOKUP($B782,Stats!$A$2:$AA$19,2,FALSE))=FALSE,"",IF(ISNUMBER(#REF!),(#REF!-VLOOKUP($B782,Stats!$A$2:$AA$19,11,FALSE))/VLOOKUP($B782,Stats!$A$2:$AA$19,25,FALSE),""))</f>
        <v/>
      </c>
      <c r="BM782" s="46">
        <f>IF(ISNUMBER(VLOOKUP($B782,Stats!$A$2:$AA$19,2,FALSE))=FALSE,"",IF(ISNUMBER(AA782),(AA782-VLOOKUP($B782,Stats!$A$2:$AA$19,12,FALSE))/VLOOKUP($B782,Stats!$A$2:$AA$19,26,FALSE),""))</f>
        <v>2.622466181958178</v>
      </c>
      <c r="BN782" s="46" t="str">
        <f>IF(ISNUMBER(VLOOKUP($B782,Stats!$A$2:$AA$19,2,FALSE))=FALSE,"",IF(ISNUMBER(#REF!),(#REF!-VLOOKUP($B782,Stats!$A$2:$AA$19,13,FALSE))/VLOOKUP($B782,Stats!$A$2:$AA$19,27,FALSE),""))</f>
        <v/>
      </c>
      <c r="BO782" s="46" t="str">
        <f>IF(ISNUMBER(VLOOKUP($B782,Stats!$A$2:$AA$19,2,FALSE))=FALSE,"",IF(ISNUMBER(#REF!),(#REF!-VLOOKUP($B782,Stats!$A$2:$AA$19,14,FALSE))/VLOOKUP($B782,Stats!$A$2:$AB$19,28,FALSE),""))</f>
        <v/>
      </c>
      <c r="BP782" s="46"/>
      <c r="BQ782" s="46">
        <f>IF(ISNUMBER(VLOOKUP($B782,Stats!$A$2:$AA$19,2,FALSE))=FALSE,"",IF(ISNUMBER(BM782),BM782,(VLOOKUP($B782,Stats!$A$2:$AT$19,46,FALSE)-VLOOKUP($B782,Stats!$A$2:$AA$19,12,FALSE))/VLOOKUP($B782,Stats!$A$2:$AA$19,26,FALSE)))</f>
        <v>2.622466181958178</v>
      </c>
      <c r="BR782" s="51">
        <f t="shared" si="168"/>
        <v>2.622466181958178</v>
      </c>
      <c r="BS782" s="32" t="str">
        <f t="shared" si="162"/>
        <v>20469_201424</v>
      </c>
      <c r="BT782" s="53">
        <f t="shared" si="163"/>
        <v>9.7839469137993573E-2</v>
      </c>
    </row>
    <row r="783" spans="1:72" x14ac:dyDescent="0.15">
      <c r="A783" s="16">
        <v>20469</v>
      </c>
      <c r="B783" s="17">
        <v>201425</v>
      </c>
      <c r="C783" s="3">
        <v>0</v>
      </c>
      <c r="D783" s="23">
        <v>0.15786123488224058</v>
      </c>
      <c r="E783" s="18">
        <v>3.5903610075393472E-2</v>
      </c>
      <c r="F783" s="24">
        <v>8</v>
      </c>
      <c r="G783" s="24">
        <v>2</v>
      </c>
      <c r="H783" s="20">
        <v>2.7514523578588912E-2</v>
      </c>
      <c r="I783" s="20">
        <v>-3.3345626392353167E-2</v>
      </c>
      <c r="J783" s="24">
        <v>6</v>
      </c>
      <c r="K783" s="24">
        <v>1</v>
      </c>
      <c r="L783" s="20">
        <v>8.0438756855575777E-2</v>
      </c>
      <c r="M783" s="20">
        <v>-6.0137457044673548E-2</v>
      </c>
      <c r="N783" s="19">
        <v>1.831</v>
      </c>
      <c r="O783" s="19">
        <v>1.1618020304568528</v>
      </c>
      <c r="P783" s="25">
        <v>41984</v>
      </c>
      <c r="Q783" s="20">
        <v>-6.0137457044673548E-2</v>
      </c>
      <c r="R783" s="25">
        <v>41982</v>
      </c>
      <c r="S783" s="25">
        <f>IF(ISNUMBER(R783),VLOOKUP(B783,Index!$B$3:$AB$18,27,FALSE),"")</f>
        <v>41982</v>
      </c>
      <c r="T783" s="25">
        <f>IF(ISNUMBER($R783),VLOOKUP($B783,Index!$B$21:$AB$36,27,FALSE),"")</f>
        <v>41982</v>
      </c>
      <c r="U783" s="25">
        <f>IF(ISNUMBER($R783),VLOOKUP($B783,Index!$B$39:$AB$54,27,FALSE),"")</f>
        <v>41982</v>
      </c>
      <c r="W783" s="18">
        <v>4.7358370464672168</v>
      </c>
      <c r="X783" s="19">
        <v>0.8</v>
      </c>
      <c r="Y783" s="18">
        <v>0.68122310436487876</v>
      </c>
      <c r="Z783" s="19">
        <f t="shared" si="164"/>
        <v>0</v>
      </c>
      <c r="AA783" s="21">
        <v>2.6250068200418286</v>
      </c>
      <c r="AB783" s="28"/>
      <c r="AC783" s="18">
        <v>22.428152530691332</v>
      </c>
      <c r="AD783" s="19">
        <v>0.64000000000000012</v>
      </c>
      <c r="AE783" s="18">
        <v>0.46406491792052251</v>
      </c>
      <c r="AF783" s="19">
        <f t="shared" si="165"/>
        <v>0</v>
      </c>
      <c r="AG783" s="21">
        <v>6.8906608052661129</v>
      </c>
      <c r="AH783" s="28"/>
      <c r="AK783" t="str">
        <f t="shared" ref="AK783:AX792" si="169">IF($B783=AK$2,$AA783,"")</f>
        <v/>
      </c>
      <c r="AL783" t="str">
        <f t="shared" si="169"/>
        <v/>
      </c>
      <c r="AM783" t="str">
        <f t="shared" si="169"/>
        <v/>
      </c>
      <c r="AN783" t="str">
        <f t="shared" si="169"/>
        <v/>
      </c>
      <c r="AO783">
        <f t="shared" si="169"/>
        <v>2.6250068200418286</v>
      </c>
      <c r="AP783" t="str">
        <f t="shared" si="169"/>
        <v/>
      </c>
      <c r="AQ783" t="str">
        <f t="shared" si="169"/>
        <v/>
      </c>
      <c r="AR783" t="str">
        <f t="shared" si="169"/>
        <v/>
      </c>
      <c r="AS783" t="str">
        <f t="shared" si="169"/>
        <v/>
      </c>
      <c r="AT783" t="str">
        <f t="shared" si="169"/>
        <v/>
      </c>
      <c r="AU783" t="str">
        <f t="shared" si="169"/>
        <v/>
      </c>
      <c r="AV783" t="str">
        <f t="shared" si="169"/>
        <v/>
      </c>
      <c r="AW783" t="str">
        <f t="shared" si="169"/>
        <v/>
      </c>
      <c r="AX783" t="str">
        <f t="shared" si="169"/>
        <v/>
      </c>
      <c r="AZ783" s="46">
        <f>IF(ISNUMBER(VLOOKUP($B783,Stats!$A$2:$AA$19,2,FALSE))=FALSE,"",IF(ISNUMBER(W783),(W783-VLOOKUP($B783,Stats!$A$2:$AA$19,2,FALSE))/VLOOKUP($B783,Stats!$A$2:$AA$19,16,FALSE),""))</f>
        <v>2.6466615631471582</v>
      </c>
      <c r="BA783" s="46">
        <f>IF(ISNUMBER(VLOOKUP($B783,Stats!$A$2:$AA$19,2,FALSE))=FALSE,"",IF(ISNUMBER(X783),(X783-VLOOKUP($B783,Stats!$A$2:$AA$19,3,FALSE))/VLOOKUP($B783,Stats!$A$2:$AA$19,17,FALSE),""))</f>
        <v>1.1792669212277258</v>
      </c>
      <c r="BB783" s="46"/>
      <c r="BC783" s="46"/>
      <c r="BD783" s="44">
        <f t="shared" si="161"/>
        <v>1.912964242187442</v>
      </c>
      <c r="BE783" s="46">
        <f>IF(ISNUMBER(VLOOKUP($B783,Stats!$A$2:$AA$19,2,FALSE))=FALSE,"",IF(ISNUMBER(Y783),(Y783-VLOOKUP($B783,Stats!$A$2:$AA$19,5,FALSE))/VLOOKUP($B783,Stats!$A$2:$AA$19,19,FALSE),""))</f>
        <v>1.7050890002611532</v>
      </c>
      <c r="BF783" s="46"/>
      <c r="BG783" s="46"/>
      <c r="BH783" s="46">
        <f>IF(ISNUMBER(VLOOKUP($B783,Stats!$A$2:$AA$19,2,FALSE))=FALSE,"",IF(ISNUMBER(Z783),(Z783-VLOOKUP($B783,Stats!$A$2:$AA$19,8,FALSE))/VLOOKUP($B783,Stats!$A$2:$AA$19,22,FALSE),""))</f>
        <v>-0.38938659637819406</v>
      </c>
      <c r="BI783" s="46" t="str">
        <f>IF(ISNUMBER(VLOOKUP($B783,Stats!$A$2:$AA$19,2,FALSE))=FALSE,"",IF(ISNUMBER(#REF!),(#REF!-VLOOKUP($B783,Stats!$A$2:$AA$19,9,FALSE))/VLOOKUP($B783,Stats!$A$2:$AA$19,23,FALSE),""))</f>
        <v/>
      </c>
      <c r="BJ783" s="46" t="str">
        <f>IF(ISNUMBER(VLOOKUP($B783,Stats!$A$2:$AA$19,2,FALSE))=FALSE,"",IF(ISNUMBER(#REF!),(#REF!-VLOOKUP($B783,Stats!$A$2:$AA$19,10,FALSE))/VLOOKUP($B783,Stats!$A$2:$AA$19,24,FALSE),""))</f>
        <v/>
      </c>
      <c r="BK783" s="44">
        <f t="shared" si="167"/>
        <v>-1.3103782790962653</v>
      </c>
      <c r="BL783" s="46" t="str">
        <f>IF(ISNUMBER(VLOOKUP($B783,Stats!$A$2:$AA$19,2,FALSE))=FALSE,"",IF(ISNUMBER(#REF!),(#REF!-VLOOKUP($B783,Stats!$A$2:$AA$19,11,FALSE))/VLOOKUP($B783,Stats!$A$2:$AA$19,25,FALSE),""))</f>
        <v/>
      </c>
      <c r="BM783" s="46">
        <f>IF(ISNUMBER(VLOOKUP($B783,Stats!$A$2:$AA$19,2,FALSE))=FALSE,"",IF(ISNUMBER(AA783),(AA783-VLOOKUP($B783,Stats!$A$2:$AA$19,12,FALSE))/VLOOKUP($B783,Stats!$A$2:$AA$19,26,FALSE),""))</f>
        <v>0.17162550974801641</v>
      </c>
      <c r="BN783" s="46" t="str">
        <f>IF(ISNUMBER(VLOOKUP($B783,Stats!$A$2:$AA$19,2,FALSE))=FALSE,"",IF(ISNUMBER(#REF!),(#REF!-VLOOKUP($B783,Stats!$A$2:$AA$19,13,FALSE))/VLOOKUP($B783,Stats!$A$2:$AA$19,27,FALSE),""))</f>
        <v/>
      </c>
      <c r="BO783" s="46" t="str">
        <f>IF(ISNUMBER(VLOOKUP($B783,Stats!$A$2:$AA$19,2,FALSE))=FALSE,"",IF(ISNUMBER(#REF!),(#REF!-VLOOKUP($B783,Stats!$A$2:$AA$19,14,FALSE))/VLOOKUP($B783,Stats!$A$2:$AB$19,28,FALSE),""))</f>
        <v/>
      </c>
      <c r="BP783" s="46"/>
      <c r="BQ783" s="46">
        <f>IF(ISNUMBER(VLOOKUP($B783,Stats!$A$2:$AA$19,2,FALSE))=FALSE,"",IF(ISNUMBER(BM783),BM783,(VLOOKUP($B783,Stats!$A$2:$AT$19,46,FALSE)-VLOOKUP($B783,Stats!$A$2:$AA$19,12,FALSE))/VLOOKUP($B783,Stats!$A$2:$AA$19,26,FALSE)))</f>
        <v>0.17162550974801641</v>
      </c>
      <c r="BR783" s="51">
        <f t="shared" si="168"/>
        <v>0.17162550974801641</v>
      </c>
      <c r="BS783" s="32" t="str">
        <f t="shared" si="162"/>
        <v>20469_201425</v>
      </c>
      <c r="BT783" s="53">
        <f t="shared" si="163"/>
        <v>-0.36930901707066743</v>
      </c>
    </row>
    <row r="784" spans="1:72" x14ac:dyDescent="0.15">
      <c r="A784" s="16">
        <v>20469</v>
      </c>
      <c r="B784" s="17">
        <v>201426</v>
      </c>
      <c r="C784" s="3">
        <v>0</v>
      </c>
      <c r="D784" s="23">
        <v>-7.2017592083562398E-2</v>
      </c>
      <c r="E784" s="18">
        <v>2.5691094642911333E-2</v>
      </c>
      <c r="F784" s="24">
        <v>4</v>
      </c>
      <c r="G784" s="24">
        <v>6</v>
      </c>
      <c r="H784" s="20">
        <v>1.6076728826728781E-2</v>
      </c>
      <c r="I784" s="20">
        <v>-2.2624559161242137E-2</v>
      </c>
      <c r="J784" s="24">
        <v>3</v>
      </c>
      <c r="K784" s="24">
        <v>6</v>
      </c>
      <c r="L784" s="20">
        <v>2.5883838383838231E-2</v>
      </c>
      <c r="M784" s="20">
        <v>-6.1260210035005813E-2</v>
      </c>
      <c r="N784" s="19">
        <v>1.819</v>
      </c>
      <c r="O784" s="19">
        <v>1</v>
      </c>
      <c r="P784" s="25">
        <v>41988</v>
      </c>
      <c r="Q784" s="20">
        <v>-0.12919186366135238</v>
      </c>
      <c r="R784" s="25">
        <v>41996</v>
      </c>
      <c r="S784" s="25">
        <f>IF(ISNUMBER(R784),VLOOKUP(B784,Index!$B$3:$AB$18,27,FALSE),"")</f>
        <v>41997</v>
      </c>
      <c r="T784" s="25">
        <f>IF(ISNUMBER($R784),VLOOKUP($B784,Index!$B$21:$AB$36,27,FALSE),"")</f>
        <v>41996</v>
      </c>
      <c r="U784" s="25">
        <f>IF(ISNUMBER($R784),VLOOKUP($B784,Index!$B$39:$AB$54,27,FALSE),"")</f>
        <v>41996</v>
      </c>
      <c r="W784" s="18">
        <v>-2.160527762506872</v>
      </c>
      <c r="X784" s="19">
        <v>0.4</v>
      </c>
      <c r="Y784" s="18">
        <v>0.48745424792730019</v>
      </c>
      <c r="Z784" s="19">
        <f t="shared" si="164"/>
        <v>1</v>
      </c>
      <c r="AA784" s="21" t="s">
        <v>25</v>
      </c>
      <c r="AB784" s="28"/>
      <c r="AC784" s="18">
        <v>4.6678802125629506</v>
      </c>
      <c r="AD784" s="19">
        <v>0.16000000000000003</v>
      </c>
      <c r="AE784" s="18">
        <v>0.23761164382236985</v>
      </c>
      <c r="AF784" s="19">
        <f t="shared" si="165"/>
        <v>1</v>
      </c>
      <c r="AG784" s="21" t="s">
        <v>25</v>
      </c>
      <c r="AH784" s="28"/>
      <c r="AK784" t="str">
        <f t="shared" si="169"/>
        <v/>
      </c>
      <c r="AL784" t="str">
        <f t="shared" si="169"/>
        <v/>
      </c>
      <c r="AM784" t="str">
        <f t="shared" si="169"/>
        <v/>
      </c>
      <c r="AN784" t="str">
        <f t="shared" si="169"/>
        <v/>
      </c>
      <c r="AO784" t="str">
        <f t="shared" si="169"/>
        <v/>
      </c>
      <c r="AP784" t="str">
        <f t="shared" si="169"/>
        <v/>
      </c>
      <c r="AQ784" t="str">
        <f t="shared" si="169"/>
        <v/>
      </c>
      <c r="AR784" t="str">
        <f t="shared" si="169"/>
        <v/>
      </c>
      <c r="AS784" t="str">
        <f t="shared" si="169"/>
        <v/>
      </c>
      <c r="AT784" t="str">
        <f t="shared" si="169"/>
        <v/>
      </c>
      <c r="AU784" t="str">
        <f t="shared" si="169"/>
        <v/>
      </c>
      <c r="AV784" t="str">
        <f t="shared" si="169"/>
        <v/>
      </c>
      <c r="AW784" t="str">
        <f t="shared" si="169"/>
        <v/>
      </c>
      <c r="AX784" t="str">
        <f t="shared" si="169"/>
        <v/>
      </c>
      <c r="AZ784" s="46">
        <f>IF(ISNUMBER(VLOOKUP($B784,Stats!$A$2:$AA$19,2,FALSE))=FALSE,"",IF(ISNUMBER(W784),(W784-VLOOKUP($B784,Stats!$A$2:$AA$19,2,FALSE))/VLOOKUP($B784,Stats!$A$2:$AA$19,16,FALSE),""))</f>
        <v>-1.6690178804974605</v>
      </c>
      <c r="BA784" s="46">
        <f>IF(ISNUMBER(VLOOKUP($B784,Stats!$A$2:$AA$19,2,FALSE))=FALSE,"",IF(ISNUMBER(X784),(X784-VLOOKUP($B784,Stats!$A$2:$AA$19,3,FALSE))/VLOOKUP($B784,Stats!$A$2:$AA$19,17,FALSE),""))</f>
        <v>-1.3109785511177963</v>
      </c>
      <c r="BB784" s="46"/>
      <c r="BC784" s="46"/>
      <c r="BD784" s="44">
        <f t="shared" si="161"/>
        <v>-1.4899982158076284</v>
      </c>
      <c r="BE784" s="46">
        <f>IF(ISNUMBER(VLOOKUP($B784,Stats!$A$2:$AA$19,2,FALSE))=FALSE,"",IF(ISNUMBER(Y784),(Y784-VLOOKUP($B784,Stats!$A$2:$AA$19,5,FALSE))/VLOOKUP($B784,Stats!$A$2:$AA$19,19,FALSE),""))</f>
        <v>1.5099516821644692</v>
      </c>
      <c r="BF784" s="46"/>
      <c r="BG784" s="46"/>
      <c r="BH784" s="46">
        <f>IF(ISNUMBER(VLOOKUP($B784,Stats!$A$2:$AA$19,2,FALSE))=FALSE,"",IF(ISNUMBER(Z784),(Z784-VLOOKUP($B784,Stats!$A$2:$AA$19,8,FALSE))/VLOOKUP($B784,Stats!$A$2:$AA$19,22,FALSE),""))</f>
        <v>-0.10266627503097653</v>
      </c>
      <c r="BI784" s="46" t="str">
        <f>IF(ISNUMBER(VLOOKUP($B784,Stats!$A$2:$AA$19,2,FALSE))=FALSE,"",IF(ISNUMBER(#REF!),(#REF!-VLOOKUP($B784,Stats!$A$2:$AA$19,9,FALSE))/VLOOKUP($B784,Stats!$A$2:$AA$19,23,FALSE),""))</f>
        <v/>
      </c>
      <c r="BJ784" s="46" t="str">
        <f>IF(ISNUMBER(VLOOKUP($B784,Stats!$A$2:$AA$19,2,FALSE))=FALSE,"",IF(ISNUMBER(#REF!),(#REF!-VLOOKUP($B784,Stats!$A$2:$AA$19,10,FALSE))/VLOOKUP($B784,Stats!$A$2:$AA$19,24,FALSE),""))</f>
        <v/>
      </c>
      <c r="BK784" s="44">
        <f t="shared" si="167"/>
        <v>-1.0877660600244214</v>
      </c>
      <c r="BL784" s="46" t="str">
        <f>IF(ISNUMBER(VLOOKUP($B784,Stats!$A$2:$AA$19,2,FALSE))=FALSE,"",IF(ISNUMBER(#REF!),(#REF!-VLOOKUP($B784,Stats!$A$2:$AA$19,11,FALSE))/VLOOKUP($B784,Stats!$A$2:$AA$19,25,FALSE),""))</f>
        <v/>
      </c>
      <c r="BM784" s="46" t="str">
        <f>IF(ISNUMBER(VLOOKUP($B784,Stats!$A$2:$AA$19,2,FALSE))=FALSE,"",IF(ISNUMBER(AA784),(AA784-VLOOKUP($B784,Stats!$A$2:$AA$19,12,FALSE))/VLOOKUP($B784,Stats!$A$2:$AA$19,26,FALSE),""))</f>
        <v/>
      </c>
      <c r="BN784" s="46" t="str">
        <f>IF(ISNUMBER(VLOOKUP($B784,Stats!$A$2:$AA$19,2,FALSE))=FALSE,"",IF(ISNUMBER(#REF!),(#REF!-VLOOKUP($B784,Stats!$A$2:$AA$19,13,FALSE))/VLOOKUP($B784,Stats!$A$2:$AA$19,27,FALSE),""))</f>
        <v/>
      </c>
      <c r="BO784" s="46" t="str">
        <f>IF(ISNUMBER(VLOOKUP($B784,Stats!$A$2:$AA$19,2,FALSE))=FALSE,"",IF(ISNUMBER(#REF!),(#REF!-VLOOKUP($B784,Stats!$A$2:$AA$19,14,FALSE))/VLOOKUP($B784,Stats!$A$2:$AB$19,28,FALSE),""))</f>
        <v/>
      </c>
      <c r="BP784" s="46"/>
      <c r="BQ784" s="46">
        <f>IF(ISNUMBER(VLOOKUP($B784,Stats!$A$2:$AA$19,2,FALSE))=FALSE,"",IF(ISNUMBER(BM784),BM784,(VLOOKUP($B784,Stats!$A$2:$AT$19,46,FALSE)-VLOOKUP($B784,Stats!$A$2:$AA$19,12,FALSE))/VLOOKUP($B784,Stats!$A$2:$AA$19,26,FALSE)))</f>
        <v>-0.61108963630174951</v>
      </c>
      <c r="BR784" s="51">
        <f t="shared" si="168"/>
        <v>-0.61108963630174951</v>
      </c>
      <c r="BS784" s="32" t="str">
        <f t="shared" si="162"/>
        <v>20469_201426</v>
      </c>
      <c r="BT784" s="53">
        <f t="shared" si="163"/>
        <v>-1.0728772064365284</v>
      </c>
    </row>
    <row r="785" spans="1:72" x14ac:dyDescent="0.15">
      <c r="A785" s="16">
        <v>20469</v>
      </c>
      <c r="B785" s="17">
        <v>201427</v>
      </c>
      <c r="C785" s="3">
        <v>0</v>
      </c>
      <c r="D785" s="23">
        <v>-2.4881516587677788E-2</v>
      </c>
      <c r="E785" s="18">
        <v>3.1817140720427274E-2</v>
      </c>
      <c r="F785" s="24">
        <v>1</v>
      </c>
      <c r="G785" s="24">
        <v>2</v>
      </c>
      <c r="H785" s="20">
        <v>2.3631840796019876E-2</v>
      </c>
      <c r="I785" s="20">
        <v>-2.3850710900473859E-2</v>
      </c>
      <c r="J785" s="24">
        <v>1</v>
      </c>
      <c r="K785" s="24">
        <v>2</v>
      </c>
      <c r="L785" s="20">
        <v>2.3631840796019876E-2</v>
      </c>
      <c r="M785" s="20">
        <v>-3.9999999999999925E-2</v>
      </c>
      <c r="N785" s="19">
        <v>1.675</v>
      </c>
      <c r="O785" s="19">
        <v>1</v>
      </c>
      <c r="P785" s="25">
        <v>42002</v>
      </c>
      <c r="Q785" s="20">
        <v>-3.9999999999999925E-2</v>
      </c>
      <c r="R785" s="25">
        <v>42003</v>
      </c>
      <c r="S785" s="25">
        <f>IF(ISNUMBER(R785),VLOOKUP(B785,Index!$B$3:$AB$18,27,FALSE),"")</f>
        <v>42002</v>
      </c>
      <c r="T785" s="25">
        <f>IF(ISNUMBER($R785),VLOOKUP($B785,Index!$B$21:$AB$36,27,FALSE),"")</f>
        <v>42003</v>
      </c>
      <c r="U785" s="25">
        <f>IF(ISNUMBER($R785),VLOOKUP($B785,Index!$B$39:$AB$54,27,FALSE),"")</f>
        <v>42003</v>
      </c>
      <c r="W785" s="18">
        <v>-2.9857819905213345</v>
      </c>
      <c r="X785" s="19">
        <v>0.33333333333333331</v>
      </c>
      <c r="Y785" s="18">
        <v>0.60368779986384491</v>
      </c>
      <c r="Z785" s="19">
        <f t="shared" si="164"/>
        <v>1</v>
      </c>
      <c r="AA785" s="21" t="s">
        <v>25</v>
      </c>
      <c r="AB785" s="28"/>
      <c r="AC785" s="18">
        <v>8.9148940949215429</v>
      </c>
      <c r="AD785" s="19">
        <v>0.1111111111111111</v>
      </c>
      <c r="AE785" s="18">
        <v>0.36443895970444967</v>
      </c>
      <c r="AF785" s="19">
        <f t="shared" si="165"/>
        <v>1</v>
      </c>
      <c r="AG785" s="21" t="s">
        <v>25</v>
      </c>
      <c r="AH785" s="28"/>
      <c r="AK785" t="str">
        <f t="shared" si="169"/>
        <v/>
      </c>
      <c r="AL785" t="str">
        <f t="shared" si="169"/>
        <v/>
      </c>
      <c r="AM785" t="str">
        <f t="shared" si="169"/>
        <v/>
      </c>
      <c r="AN785" t="str">
        <f t="shared" si="169"/>
        <v/>
      </c>
      <c r="AO785" t="str">
        <f t="shared" si="169"/>
        <v/>
      </c>
      <c r="AP785" t="str">
        <f t="shared" si="169"/>
        <v/>
      </c>
      <c r="AQ785" t="str">
        <f t="shared" si="169"/>
        <v/>
      </c>
      <c r="AR785" t="str">
        <f t="shared" si="169"/>
        <v/>
      </c>
      <c r="AS785" t="str">
        <f t="shared" si="169"/>
        <v/>
      </c>
      <c r="AT785" t="str">
        <f t="shared" si="169"/>
        <v/>
      </c>
      <c r="AU785" t="str">
        <f t="shared" si="169"/>
        <v/>
      </c>
      <c r="AV785" t="str">
        <f t="shared" si="169"/>
        <v/>
      </c>
      <c r="AW785" t="str">
        <f t="shared" si="169"/>
        <v/>
      </c>
      <c r="AX785" t="str">
        <f t="shared" si="169"/>
        <v/>
      </c>
      <c r="AZ785" s="46">
        <f>IF(ISNUMBER(VLOOKUP($B785,Stats!$A$2:$AA$19,2,FALSE))=FALSE,"",IF(ISNUMBER(W785),(W785-VLOOKUP($B785,Stats!$A$2:$AA$19,2,FALSE))/VLOOKUP($B785,Stats!$A$2:$AA$19,16,FALSE),""))</f>
        <v>-1.6342279344902384</v>
      </c>
      <c r="BA785" s="46">
        <f>IF(ISNUMBER(VLOOKUP($B785,Stats!$A$2:$AA$19,2,FALSE))=FALSE,"",IF(ISNUMBER(X785),(X785-VLOOKUP($B785,Stats!$A$2:$AA$19,3,FALSE))/VLOOKUP($B785,Stats!$A$2:$AA$19,17,FALSE),""))</f>
        <v>-1.0507044611669172</v>
      </c>
      <c r="BB785" s="46"/>
      <c r="BC785" s="46"/>
      <c r="BD785" s="44">
        <f t="shared" si="161"/>
        <v>-1.3424661978285779</v>
      </c>
      <c r="BE785" s="46">
        <f>IF(ISNUMBER(VLOOKUP($B785,Stats!$A$2:$AA$19,2,FALSE))=FALSE,"",IF(ISNUMBER(Y785),(Y785-VLOOKUP($B785,Stats!$A$2:$AA$19,5,FALSE))/VLOOKUP($B785,Stats!$A$2:$AA$19,19,FALSE),""))</f>
        <v>3.0823290016208227</v>
      </c>
      <c r="BF785" s="46"/>
      <c r="BG785" s="46"/>
      <c r="BH785" s="46">
        <f>IF(ISNUMBER(VLOOKUP($B785,Stats!$A$2:$AA$19,2,FALSE))=FALSE,"",IF(ISNUMBER(Z785),(Z785-VLOOKUP($B785,Stats!$A$2:$AA$19,8,FALSE))/VLOOKUP($B785,Stats!$A$2:$AA$19,22,FALSE),""))</f>
        <v>0.41115882059143566</v>
      </c>
      <c r="BI785" s="46" t="str">
        <f>IF(ISNUMBER(VLOOKUP($B785,Stats!$A$2:$AA$19,2,FALSE))=FALSE,"",IF(ISNUMBER(#REF!),(#REF!-VLOOKUP($B785,Stats!$A$2:$AA$19,9,FALSE))/VLOOKUP($B785,Stats!$A$2:$AA$19,23,FALSE),""))</f>
        <v/>
      </c>
      <c r="BJ785" s="46" t="str">
        <f>IF(ISNUMBER(VLOOKUP($B785,Stats!$A$2:$AA$19,2,FALSE))=FALSE,"",IF(ISNUMBER(#REF!),(#REF!-VLOOKUP($B785,Stats!$A$2:$AA$19,10,FALSE))/VLOOKUP($B785,Stats!$A$2:$AA$19,24,FALSE),""))</f>
        <v/>
      </c>
      <c r="BK785" s="44">
        <f t="shared" si="167"/>
        <v>-1.9766523538225689</v>
      </c>
      <c r="BL785" s="46" t="str">
        <f>IF(ISNUMBER(VLOOKUP($B785,Stats!$A$2:$AA$19,2,FALSE))=FALSE,"",IF(ISNUMBER(#REF!),(#REF!-VLOOKUP($B785,Stats!$A$2:$AA$19,11,FALSE))/VLOOKUP($B785,Stats!$A$2:$AA$19,25,FALSE),""))</f>
        <v/>
      </c>
      <c r="BM785" s="46" t="str">
        <f>IF(ISNUMBER(VLOOKUP($B785,Stats!$A$2:$AA$19,2,FALSE))=FALSE,"",IF(ISNUMBER(AA785),(AA785-VLOOKUP($B785,Stats!$A$2:$AA$19,12,FALSE))/VLOOKUP($B785,Stats!$A$2:$AA$19,26,FALSE),""))</f>
        <v/>
      </c>
      <c r="BN785" s="46" t="str">
        <f>IF(ISNUMBER(VLOOKUP($B785,Stats!$A$2:$AA$19,2,FALSE))=FALSE,"",IF(ISNUMBER(#REF!),(#REF!-VLOOKUP($B785,Stats!$A$2:$AA$19,13,FALSE))/VLOOKUP($B785,Stats!$A$2:$AA$19,27,FALSE),""))</f>
        <v/>
      </c>
      <c r="BO785" s="46" t="str">
        <f>IF(ISNUMBER(VLOOKUP($B785,Stats!$A$2:$AA$19,2,FALSE))=FALSE,"",IF(ISNUMBER(#REF!),(#REF!-VLOOKUP($B785,Stats!$A$2:$AA$19,14,FALSE))/VLOOKUP($B785,Stats!$A$2:$AB$19,28,FALSE),""))</f>
        <v/>
      </c>
      <c r="BP785" s="46"/>
      <c r="BQ785" s="46">
        <f>IF(ISNUMBER(VLOOKUP($B785,Stats!$A$2:$AA$19,2,FALSE))=FALSE,"",IF(ISNUMBER(BM785),BM785,(VLOOKUP($B785,Stats!$A$2:$AT$19,46,FALSE)-VLOOKUP($B785,Stats!$A$2:$AA$19,12,FALSE))/VLOOKUP($B785,Stats!$A$2:$AA$19,26,FALSE)))</f>
        <v>-0.46642635650749076</v>
      </c>
      <c r="BR785" s="51">
        <f t="shared" si="168"/>
        <v>-0.46642635650749076</v>
      </c>
      <c r="BS785" s="32" t="str">
        <f t="shared" si="162"/>
        <v>20469_201427</v>
      </c>
      <c r="BT785" s="53">
        <f t="shared" si="163"/>
        <v>-1.5477699231607551</v>
      </c>
    </row>
    <row r="786" spans="1:72" x14ac:dyDescent="0.15">
      <c r="A786" s="16">
        <v>20469</v>
      </c>
      <c r="B786" s="17">
        <v>201501</v>
      </c>
      <c r="C786" s="3">
        <v>0</v>
      </c>
      <c r="D786" s="23">
        <v>8.8699878493317286E-2</v>
      </c>
      <c r="E786" s="18">
        <v>3.4851513102552668E-2</v>
      </c>
      <c r="F786" s="24">
        <v>3</v>
      </c>
      <c r="G786" s="24">
        <v>2</v>
      </c>
      <c r="H786" s="20">
        <v>3.8255712326016322E-2</v>
      </c>
      <c r="I786" s="20">
        <v>-1.3340118135376722E-2</v>
      </c>
      <c r="J786" s="24">
        <v>2</v>
      </c>
      <c r="K786" s="24">
        <v>1</v>
      </c>
      <c r="L786" s="20">
        <v>5.8892128279883327E-2</v>
      </c>
      <c r="M786" s="20">
        <v>-1.9157088122605304E-2</v>
      </c>
      <c r="N786" s="19">
        <v>1.827</v>
      </c>
      <c r="O786" s="19">
        <v>1.0572916666666667</v>
      </c>
      <c r="P786" s="25">
        <v>42012</v>
      </c>
      <c r="Q786" s="20">
        <v>-1.9157088122605304E-2</v>
      </c>
      <c r="R786" s="25">
        <v>42013</v>
      </c>
      <c r="S786" s="25">
        <f>IF(ISNUMBER(R786),VLOOKUP(B786,Index!$B$3:$AB$18,27,FALSE),"")</f>
        <v>42013</v>
      </c>
      <c r="T786" s="25">
        <f>IF(ISNUMBER($R786),VLOOKUP($B786,Index!$B$21:$AB$36,27,FALSE),"")</f>
        <v>42013</v>
      </c>
      <c r="U786" s="25">
        <f>IF(ISNUMBER($R786),VLOOKUP($B786,Index!$B$39:$AB$54,27,FALSE),"")</f>
        <v>42011</v>
      </c>
      <c r="W786" s="18">
        <v>6.3863912515188455</v>
      </c>
      <c r="X786" s="19">
        <v>0.6</v>
      </c>
      <c r="Y786" s="18">
        <v>0.66126096784360722</v>
      </c>
      <c r="Z786" s="19">
        <f t="shared" si="164"/>
        <v>0</v>
      </c>
      <c r="AA786" s="21">
        <v>4.6301336573511769</v>
      </c>
      <c r="AB786" s="28"/>
      <c r="AC786" s="18">
        <v>40.785993217476445</v>
      </c>
      <c r="AD786" s="19">
        <v>0.36</v>
      </c>
      <c r="AE786" s="18">
        <v>0.43726606759346415</v>
      </c>
      <c r="AF786" s="19">
        <f t="shared" si="165"/>
        <v>0</v>
      </c>
      <c r="AG786" s="21">
        <v>21.438137684936187</v>
      </c>
      <c r="AH786" s="28"/>
      <c r="AK786" t="str">
        <f t="shared" si="169"/>
        <v/>
      </c>
      <c r="AL786" t="str">
        <f t="shared" si="169"/>
        <v/>
      </c>
      <c r="AM786" t="str">
        <f t="shared" si="169"/>
        <v/>
      </c>
      <c r="AN786" t="str">
        <f t="shared" si="169"/>
        <v/>
      </c>
      <c r="AO786" t="str">
        <f t="shared" si="169"/>
        <v/>
      </c>
      <c r="AP786" t="str">
        <f t="shared" si="169"/>
        <v/>
      </c>
      <c r="AQ786" t="str">
        <f t="shared" si="169"/>
        <v/>
      </c>
      <c r="AR786">
        <f t="shared" si="169"/>
        <v>4.6301336573511769</v>
      </c>
      <c r="AS786" t="str">
        <f t="shared" si="169"/>
        <v/>
      </c>
      <c r="AT786" t="str">
        <f t="shared" si="169"/>
        <v/>
      </c>
      <c r="AU786" t="str">
        <f t="shared" si="169"/>
        <v/>
      </c>
      <c r="AV786" t="str">
        <f t="shared" si="169"/>
        <v/>
      </c>
      <c r="AW786" t="str">
        <f t="shared" si="169"/>
        <v/>
      </c>
      <c r="AX786" t="str">
        <f t="shared" si="169"/>
        <v/>
      </c>
      <c r="AZ786" s="46">
        <f>IF(ISNUMBER(VLOOKUP($B786,Stats!$A$2:$AA$19,2,FALSE))=FALSE,"",IF(ISNUMBER(W786),(W786-VLOOKUP($B786,Stats!$A$2:$AA$19,2,FALSE))/VLOOKUP($B786,Stats!$A$2:$AA$19,16,FALSE),""))</f>
        <v>2.3891651090375592</v>
      </c>
      <c r="BA786" s="46">
        <f>IF(ISNUMBER(VLOOKUP($B786,Stats!$A$2:$AA$19,2,FALSE))=FALSE,"",IF(ISNUMBER(X786),(X786-VLOOKUP($B786,Stats!$A$2:$AA$19,3,FALSE))/VLOOKUP($B786,Stats!$A$2:$AA$19,17,FALSE),""))</f>
        <v>0.25266102439703397</v>
      </c>
      <c r="BB786" s="46"/>
      <c r="BC786" s="46"/>
      <c r="BD786" s="44">
        <f t="shared" si="161"/>
        <v>1.3209130667172966</v>
      </c>
      <c r="BE786" s="46">
        <f>IF(ISNUMBER(VLOOKUP($B786,Stats!$A$2:$AA$19,2,FALSE))=FALSE,"",IF(ISNUMBER(Y786),(Y786-VLOOKUP($B786,Stats!$A$2:$AA$19,5,FALSE))/VLOOKUP($B786,Stats!$A$2:$AA$19,19,FALSE),""))</f>
        <v>2.5487185250580353</v>
      </c>
      <c r="BF786" s="46"/>
      <c r="BG786" s="46"/>
      <c r="BH786" s="46">
        <f>IF(ISNUMBER(VLOOKUP($B786,Stats!$A$2:$AA$19,2,FALSE))=FALSE,"",IF(ISNUMBER(Z786),(Z786-VLOOKUP($B786,Stats!$A$2:$AA$19,8,FALSE))/VLOOKUP($B786,Stats!$A$2:$AA$19,22,FALSE),""))</f>
        <v>-0.58823842946080296</v>
      </c>
      <c r="BI786" s="46" t="str">
        <f>IF(ISNUMBER(VLOOKUP($B786,Stats!$A$2:$AA$19,2,FALSE))=FALSE,"",IF(ISNUMBER(#REF!),(#REF!-VLOOKUP($B786,Stats!$A$2:$AA$19,9,FALSE))/VLOOKUP($B786,Stats!$A$2:$AA$19,23,FALSE),""))</f>
        <v/>
      </c>
      <c r="BJ786" s="46" t="str">
        <f>IF(ISNUMBER(VLOOKUP($B786,Stats!$A$2:$AA$19,2,FALSE))=FALSE,"",IF(ISNUMBER(#REF!),(#REF!-VLOOKUP($B786,Stats!$A$2:$AA$19,10,FALSE))/VLOOKUP($B786,Stats!$A$2:$AA$19,24,FALSE),""))</f>
        <v/>
      </c>
      <c r="BK786" s="44">
        <f t="shared" si="167"/>
        <v>-1.9605744963788654</v>
      </c>
      <c r="BL786" s="46" t="str">
        <f>IF(ISNUMBER(VLOOKUP($B786,Stats!$A$2:$AA$19,2,FALSE))=FALSE,"",IF(ISNUMBER(#REF!),(#REF!-VLOOKUP($B786,Stats!$A$2:$AA$19,11,FALSE))/VLOOKUP($B786,Stats!$A$2:$AA$19,25,FALSE),""))</f>
        <v/>
      </c>
      <c r="BM786" s="46">
        <f>IF(ISNUMBER(VLOOKUP($B786,Stats!$A$2:$AA$19,2,FALSE))=FALSE,"",IF(ISNUMBER(AA786),(AA786-VLOOKUP($B786,Stats!$A$2:$AA$19,12,FALSE))/VLOOKUP($B786,Stats!$A$2:$AA$19,26,FALSE),""))</f>
        <v>-4.6255768456671537E-2</v>
      </c>
      <c r="BN786" s="46" t="str">
        <f>IF(ISNUMBER(VLOOKUP($B786,Stats!$A$2:$AA$19,2,FALSE))=FALSE,"",IF(ISNUMBER(#REF!),(#REF!-VLOOKUP($B786,Stats!$A$2:$AA$19,13,FALSE))/VLOOKUP($B786,Stats!$A$2:$AA$19,27,FALSE),""))</f>
        <v/>
      </c>
      <c r="BO786" s="46" t="str">
        <f>IF(ISNUMBER(VLOOKUP($B786,Stats!$A$2:$AA$19,2,FALSE))=FALSE,"",IF(ISNUMBER(#REF!),(#REF!-VLOOKUP($B786,Stats!$A$2:$AA$19,14,FALSE))/VLOOKUP($B786,Stats!$A$2:$AB$19,28,FALSE),""))</f>
        <v/>
      </c>
      <c r="BP786" s="46"/>
      <c r="BQ786" s="46">
        <f>IF(ISNUMBER(VLOOKUP($B786,Stats!$A$2:$AA$19,2,FALSE))=FALSE,"",IF(ISNUMBER(BM786),BM786,(VLOOKUP($B786,Stats!$A$2:$AT$19,46,FALSE)-VLOOKUP($B786,Stats!$A$2:$AA$19,12,FALSE))/VLOOKUP($B786,Stats!$A$2:$AA$19,26,FALSE)))</f>
        <v>-4.6255768456671537E-2</v>
      </c>
      <c r="BR786" s="51">
        <f t="shared" si="168"/>
        <v>-4.6255768456671537E-2</v>
      </c>
      <c r="BS786" s="32" t="str">
        <f t="shared" si="162"/>
        <v>20469_201501</v>
      </c>
      <c r="BT786" s="53">
        <f t="shared" si="163"/>
        <v>-0.92141323817519416</v>
      </c>
    </row>
    <row r="787" spans="1:72" x14ac:dyDescent="0.15">
      <c r="A787" s="16">
        <v>20469</v>
      </c>
      <c r="B787" s="17">
        <v>201502</v>
      </c>
      <c r="C787" s="3">
        <v>0</v>
      </c>
      <c r="D787" s="23">
        <v>5.5245535714285809E-2</v>
      </c>
      <c r="E787" s="18">
        <v>3.9902728446091988E-2</v>
      </c>
      <c r="F787" s="24">
        <v>7</v>
      </c>
      <c r="G787" s="24">
        <v>3</v>
      </c>
      <c r="H787" s="20">
        <v>2.8420360938218221E-2</v>
      </c>
      <c r="I787" s="20">
        <v>-4.5914872372103899E-2</v>
      </c>
      <c r="J787" s="24">
        <v>4</v>
      </c>
      <c r="K787" s="24">
        <v>1</v>
      </c>
      <c r="L787" s="20">
        <v>5.7901085645355899E-2</v>
      </c>
      <c r="M787" s="20">
        <v>-7.374301675977657E-2</v>
      </c>
      <c r="N787" s="19">
        <v>1.891</v>
      </c>
      <c r="O787" s="19">
        <v>1.0994186046511629</v>
      </c>
      <c r="P787" s="25">
        <v>42027</v>
      </c>
      <c r="Q787" s="20">
        <v>-7.374301675977657E-2</v>
      </c>
      <c r="R787" s="25">
        <v>42023</v>
      </c>
      <c r="S787" s="25">
        <f>IF(ISNUMBER(R787),VLOOKUP(B787,Index!$B$3:$AB$18,27,FALSE),"")</f>
        <v>42023</v>
      </c>
      <c r="T787" s="25">
        <f>IF(ISNUMBER($R787),VLOOKUP($B787,Index!$B$21:$AB$36,27,FALSE),"")</f>
        <v>42023</v>
      </c>
      <c r="U787" s="25">
        <f>IF(ISNUMBER($R787),VLOOKUP($B787,Index!$B$39:$AB$54,27,FALSE),"")</f>
        <v>42027</v>
      </c>
      <c r="W787" s="18">
        <v>1.6573660714285743</v>
      </c>
      <c r="X787" s="19">
        <v>0.7</v>
      </c>
      <c r="Y787" s="18">
        <v>0.75710104046905202</v>
      </c>
      <c r="Z787" s="19">
        <f t="shared" si="164"/>
        <v>0</v>
      </c>
      <c r="AA787" s="21">
        <v>0.7491629464285724</v>
      </c>
      <c r="AB787" s="28"/>
      <c r="AC787" s="18">
        <v>2.746862294722586</v>
      </c>
      <c r="AD787" s="19">
        <v>0.48999999999999994</v>
      </c>
      <c r="AE787" s="18">
        <v>0.57320198547932111</v>
      </c>
      <c r="AF787" s="19">
        <f t="shared" si="165"/>
        <v>0</v>
      </c>
      <c r="AG787" s="21">
        <v>0.56124512030154006</v>
      </c>
      <c r="AH787" s="28"/>
      <c r="AK787" t="str">
        <f t="shared" si="169"/>
        <v/>
      </c>
      <c r="AL787" t="str">
        <f t="shared" si="169"/>
        <v/>
      </c>
      <c r="AM787" t="str">
        <f t="shared" si="169"/>
        <v/>
      </c>
      <c r="AN787" t="str">
        <f t="shared" si="169"/>
        <v/>
      </c>
      <c r="AO787" t="str">
        <f t="shared" si="169"/>
        <v/>
      </c>
      <c r="AP787" t="str">
        <f t="shared" si="169"/>
        <v/>
      </c>
      <c r="AQ787" t="str">
        <f t="shared" si="169"/>
        <v/>
      </c>
      <c r="AR787" t="str">
        <f t="shared" si="169"/>
        <v/>
      </c>
      <c r="AS787">
        <f t="shared" si="169"/>
        <v>0.7491629464285724</v>
      </c>
      <c r="AT787" t="str">
        <f t="shared" si="169"/>
        <v/>
      </c>
      <c r="AU787" t="str">
        <f t="shared" si="169"/>
        <v/>
      </c>
      <c r="AV787" t="str">
        <f t="shared" si="169"/>
        <v/>
      </c>
      <c r="AW787" t="str">
        <f t="shared" si="169"/>
        <v/>
      </c>
      <c r="AX787" t="str">
        <f t="shared" si="169"/>
        <v/>
      </c>
      <c r="AZ787" s="46">
        <f>IF(ISNUMBER(VLOOKUP($B787,Stats!$A$2:$AA$19,2,FALSE))=FALSE,"",IF(ISNUMBER(W787),(W787-VLOOKUP($B787,Stats!$A$2:$AA$19,2,FALSE))/VLOOKUP($B787,Stats!$A$2:$AA$19,16,FALSE),""))</f>
        <v>1.3561222018859675</v>
      </c>
      <c r="BA787" s="46">
        <f>IF(ISNUMBER(VLOOKUP($B787,Stats!$A$2:$AA$19,2,FALSE))=FALSE,"",IF(ISNUMBER(X787),(X787-VLOOKUP($B787,Stats!$A$2:$AA$19,3,FALSE))/VLOOKUP($B787,Stats!$A$2:$AA$19,17,FALSE),""))</f>
        <v>0.38056958571220034</v>
      </c>
      <c r="BB787" s="46"/>
      <c r="BC787" s="46"/>
      <c r="BD787" s="44">
        <f t="shared" si="161"/>
        <v>0.868345893799084</v>
      </c>
      <c r="BE787" s="46">
        <f>IF(ISNUMBER(VLOOKUP($B787,Stats!$A$2:$AA$19,2,FALSE))=FALSE,"",IF(ISNUMBER(Y787),(Y787-VLOOKUP($B787,Stats!$A$2:$AA$19,5,FALSE))/VLOOKUP($B787,Stats!$A$2:$AA$19,19,FALSE),""))</f>
        <v>2.2694894638735588</v>
      </c>
      <c r="BF787" s="46"/>
      <c r="BG787" s="46"/>
      <c r="BH787" s="46">
        <f>IF(ISNUMBER(VLOOKUP($B787,Stats!$A$2:$AA$19,2,FALSE))=FALSE,"",IF(ISNUMBER(Z787),(Z787-VLOOKUP($B787,Stats!$A$2:$AA$19,8,FALSE))/VLOOKUP($B787,Stats!$A$2:$AA$19,22,FALSE),""))</f>
        <v>-0.48836753916131515</v>
      </c>
      <c r="BI787" s="46" t="str">
        <f>IF(ISNUMBER(VLOOKUP($B787,Stats!$A$2:$AA$19,2,FALSE))=FALSE,"",IF(ISNUMBER(#REF!),(#REF!-VLOOKUP($B787,Stats!$A$2:$AA$19,9,FALSE))/VLOOKUP($B787,Stats!$A$2:$AA$19,23,FALSE),""))</f>
        <v/>
      </c>
      <c r="BJ787" s="46" t="str">
        <f>IF(ISNUMBER(VLOOKUP($B787,Stats!$A$2:$AA$19,2,FALSE))=FALSE,"",IF(ISNUMBER(#REF!),(#REF!-VLOOKUP($B787,Stats!$A$2:$AA$19,10,FALSE))/VLOOKUP($B787,Stats!$A$2:$AA$19,24,FALSE),""))</f>
        <v/>
      </c>
      <c r="BK787" s="44">
        <f t="shared" si="167"/>
        <v>-1.7351528864598857</v>
      </c>
      <c r="BL787" s="46" t="str">
        <f>IF(ISNUMBER(VLOOKUP($B787,Stats!$A$2:$AA$19,2,FALSE))=FALSE,"",IF(ISNUMBER(#REF!),(#REF!-VLOOKUP($B787,Stats!$A$2:$AA$19,11,FALSE))/VLOOKUP($B787,Stats!$A$2:$AA$19,25,FALSE),""))</f>
        <v/>
      </c>
      <c r="BM787" s="46">
        <f>IF(ISNUMBER(VLOOKUP($B787,Stats!$A$2:$AA$19,2,FALSE))=FALSE,"",IF(ISNUMBER(AA787),(AA787-VLOOKUP($B787,Stats!$A$2:$AA$19,12,FALSE))/VLOOKUP($B787,Stats!$A$2:$AA$19,26,FALSE),""))</f>
        <v>-0.27139654058388163</v>
      </c>
      <c r="BN787" s="46" t="str">
        <f>IF(ISNUMBER(VLOOKUP($B787,Stats!$A$2:$AA$19,2,FALSE))=FALSE,"",IF(ISNUMBER(#REF!),(#REF!-VLOOKUP($B787,Stats!$A$2:$AA$19,13,FALSE))/VLOOKUP($B787,Stats!$A$2:$AA$19,27,FALSE),""))</f>
        <v/>
      </c>
      <c r="BO787" s="46" t="str">
        <f>IF(ISNUMBER(VLOOKUP($B787,Stats!$A$2:$AA$19,2,FALSE))=FALSE,"",IF(ISNUMBER(#REF!),(#REF!-VLOOKUP($B787,Stats!$A$2:$AA$19,14,FALSE))/VLOOKUP($B787,Stats!$A$2:$AB$19,28,FALSE),""))</f>
        <v/>
      </c>
      <c r="BP787" s="46"/>
      <c r="BQ787" s="46">
        <f>IF(ISNUMBER(VLOOKUP($B787,Stats!$A$2:$AA$19,2,FALSE))=FALSE,"",IF(ISNUMBER(BM787),BM787,(VLOOKUP($B787,Stats!$A$2:$AT$19,46,FALSE)-VLOOKUP($B787,Stats!$A$2:$AA$19,12,FALSE))/VLOOKUP($B787,Stats!$A$2:$AA$19,26,FALSE)))</f>
        <v>-0.27139654058388163</v>
      </c>
      <c r="BR787" s="51">
        <f t="shared" si="168"/>
        <v>-0.27139654058388163</v>
      </c>
      <c r="BS787" s="32" t="str">
        <f t="shared" si="162"/>
        <v>20469_201502</v>
      </c>
      <c r="BT787" s="53">
        <f t="shared" si="163"/>
        <v>-0.92170186123289088</v>
      </c>
    </row>
    <row r="788" spans="1:72" x14ac:dyDescent="0.15">
      <c r="A788" s="16">
        <v>20469</v>
      </c>
      <c r="B788" s="17">
        <v>201503</v>
      </c>
      <c r="C788" s="3">
        <v>0</v>
      </c>
      <c r="D788" s="23">
        <v>-5.7112638815441596E-2</v>
      </c>
      <c r="E788" s="18">
        <v>2.2182527848027746E-2</v>
      </c>
      <c r="F788" s="24">
        <v>3</v>
      </c>
      <c r="G788" s="24">
        <v>7</v>
      </c>
      <c r="H788" s="20">
        <v>2.2581507173577469E-2</v>
      </c>
      <c r="I788" s="20">
        <v>-1.7737504343561694E-2</v>
      </c>
      <c r="J788" s="24">
        <v>1</v>
      </c>
      <c r="K788" s="24">
        <v>3</v>
      </c>
      <c r="L788" s="20">
        <v>3.073545554335877E-2</v>
      </c>
      <c r="M788" s="20">
        <v>-3.5468501852832124E-2</v>
      </c>
      <c r="N788" s="19">
        <v>1.931</v>
      </c>
      <c r="O788" s="19">
        <v>1</v>
      </c>
      <c r="P788" s="25">
        <v>42030</v>
      </c>
      <c r="Q788" s="20">
        <v>-7.6644225789746279E-2</v>
      </c>
      <c r="R788" s="25">
        <v>42041</v>
      </c>
      <c r="S788" s="25">
        <f>IF(ISNUMBER(R788),VLOOKUP(B788,Index!$B$3:$AB$18,27,FALSE),"")</f>
        <v>42041</v>
      </c>
      <c r="T788" s="25">
        <f>IF(ISNUMBER($R788),VLOOKUP($B788,Index!$B$21:$AB$36,27,FALSE),"")</f>
        <v>42041</v>
      </c>
      <c r="U788" s="25">
        <f>IF(ISNUMBER($R788),VLOOKUP($B788,Index!$B$39:$AB$54,27,FALSE),"")</f>
        <v>42034</v>
      </c>
      <c r="W788" s="18">
        <v>-1.7133791644632479</v>
      </c>
      <c r="X788" s="19">
        <v>0.3</v>
      </c>
      <c r="Y788" s="18">
        <v>0.42088387355928658</v>
      </c>
      <c r="Z788" s="19">
        <f t="shared" si="164"/>
        <v>0</v>
      </c>
      <c r="AA788" s="21" t="s">
        <v>25</v>
      </c>
      <c r="AB788" s="28"/>
      <c r="AC788" s="18">
        <v>2.9356681612167774</v>
      </c>
      <c r="AD788" s="19">
        <v>0.09</v>
      </c>
      <c r="AE788" s="18">
        <v>0.17714323502226953</v>
      </c>
      <c r="AF788" s="19">
        <f t="shared" si="165"/>
        <v>0</v>
      </c>
      <c r="AG788" s="21" t="s">
        <v>25</v>
      </c>
      <c r="AH788" s="28"/>
      <c r="AK788" t="str">
        <f t="shared" si="169"/>
        <v/>
      </c>
      <c r="AL788" t="str">
        <f t="shared" si="169"/>
        <v/>
      </c>
      <c r="AM788" t="str">
        <f t="shared" si="169"/>
        <v/>
      </c>
      <c r="AN788" t="str">
        <f t="shared" si="169"/>
        <v/>
      </c>
      <c r="AO788" t="str">
        <f t="shared" si="169"/>
        <v/>
      </c>
      <c r="AP788" t="str">
        <f t="shared" si="169"/>
        <v/>
      </c>
      <c r="AQ788" t="str">
        <f t="shared" si="169"/>
        <v/>
      </c>
      <c r="AR788" t="str">
        <f t="shared" si="169"/>
        <v/>
      </c>
      <c r="AS788" t="str">
        <f t="shared" si="169"/>
        <v/>
      </c>
      <c r="AT788" t="str">
        <f t="shared" si="169"/>
        <v/>
      </c>
      <c r="AU788" t="str">
        <f t="shared" si="169"/>
        <v/>
      </c>
      <c r="AV788" t="str">
        <f t="shared" si="169"/>
        <v/>
      </c>
      <c r="AW788" t="str">
        <f t="shared" si="169"/>
        <v/>
      </c>
      <c r="AX788" t="str">
        <f t="shared" si="169"/>
        <v/>
      </c>
      <c r="AZ788" s="46">
        <f>IF(ISNUMBER(VLOOKUP($B788,Stats!$A$2:$AA$19,2,FALSE))=FALSE,"",IF(ISNUMBER(W788),(W788-VLOOKUP($B788,Stats!$A$2:$AA$19,2,FALSE))/VLOOKUP($B788,Stats!$A$2:$AA$19,16,FALSE),""))</f>
        <v>-1.03244928410489</v>
      </c>
      <c r="BA788" s="46">
        <f>IF(ISNUMBER(VLOOKUP($B788,Stats!$A$2:$AA$19,2,FALSE))=FALSE,"",IF(ISNUMBER(X788),(X788-VLOOKUP($B788,Stats!$A$2:$AA$19,3,FALSE))/VLOOKUP($B788,Stats!$A$2:$AA$19,17,FALSE),""))</f>
        <v>-0.45237065647630298</v>
      </c>
      <c r="BB788" s="46"/>
      <c r="BC788" s="46"/>
      <c r="BD788" s="44">
        <f t="shared" si="161"/>
        <v>-0.74240997029059652</v>
      </c>
      <c r="BE788" s="46">
        <f>IF(ISNUMBER(VLOOKUP($B788,Stats!$A$2:$AA$19,2,FALSE))=FALSE,"",IF(ISNUMBER(Y788),(Y788-VLOOKUP($B788,Stats!$A$2:$AA$19,5,FALSE))/VLOOKUP($B788,Stats!$A$2:$AA$19,19,FALSE),""))</f>
        <v>2.6943582712537384</v>
      </c>
      <c r="BF788" s="46"/>
      <c r="BG788" s="46"/>
      <c r="BH788" s="46">
        <f>IF(ISNUMBER(VLOOKUP($B788,Stats!$A$2:$AA$19,2,FALSE))=FALSE,"",IF(ISNUMBER(Z788),(Z788-VLOOKUP($B788,Stats!$A$2:$AA$19,8,FALSE))/VLOOKUP($B788,Stats!$A$2:$AA$19,22,FALSE),""))</f>
        <v>-0.64412337137479436</v>
      </c>
      <c r="BI788" s="46" t="str">
        <f>IF(ISNUMBER(VLOOKUP($B788,Stats!$A$2:$AA$19,2,FALSE))=FALSE,"",IF(ISNUMBER(#REF!),(#REF!-VLOOKUP($B788,Stats!$A$2:$AA$19,9,FALSE))/VLOOKUP($B788,Stats!$A$2:$AA$19,23,FALSE),""))</f>
        <v/>
      </c>
      <c r="BJ788" s="46" t="str">
        <f>IF(ISNUMBER(VLOOKUP($B788,Stats!$A$2:$AA$19,2,FALSE))=FALSE,"",IF(ISNUMBER(#REF!),(#REF!-VLOOKUP($B788,Stats!$A$2:$AA$19,10,FALSE))/VLOOKUP($B788,Stats!$A$2:$AA$19,24,FALSE),""))</f>
        <v/>
      </c>
      <c r="BK788" s="44">
        <f t="shared" si="167"/>
        <v>-2.0792878012900551</v>
      </c>
      <c r="BL788" s="46" t="str">
        <f>IF(ISNUMBER(VLOOKUP($B788,Stats!$A$2:$AA$19,2,FALSE))=FALSE,"",IF(ISNUMBER(#REF!),(#REF!-VLOOKUP($B788,Stats!$A$2:$AA$19,11,FALSE))/VLOOKUP($B788,Stats!$A$2:$AA$19,25,FALSE),""))</f>
        <v/>
      </c>
      <c r="BM788" s="46" t="str">
        <f>IF(ISNUMBER(VLOOKUP($B788,Stats!$A$2:$AA$19,2,FALSE))=FALSE,"",IF(ISNUMBER(AA788),(AA788-VLOOKUP($B788,Stats!$A$2:$AA$19,12,FALSE))/VLOOKUP($B788,Stats!$A$2:$AA$19,26,FALSE),""))</f>
        <v/>
      </c>
      <c r="BN788" s="46" t="str">
        <f>IF(ISNUMBER(VLOOKUP($B788,Stats!$A$2:$AA$19,2,FALSE))=FALSE,"",IF(ISNUMBER(#REF!),(#REF!-VLOOKUP($B788,Stats!$A$2:$AA$19,13,FALSE))/VLOOKUP($B788,Stats!$A$2:$AA$19,27,FALSE),""))</f>
        <v/>
      </c>
      <c r="BO788" s="46" t="str">
        <f>IF(ISNUMBER(VLOOKUP($B788,Stats!$A$2:$AA$19,2,FALSE))=FALSE,"",IF(ISNUMBER(#REF!),(#REF!-VLOOKUP($B788,Stats!$A$2:$AA$19,14,FALSE))/VLOOKUP($B788,Stats!$A$2:$AB$19,28,FALSE),""))</f>
        <v/>
      </c>
      <c r="BP788" s="46"/>
      <c r="BQ788" s="46">
        <f>IF(ISNUMBER(VLOOKUP($B788,Stats!$A$2:$AA$19,2,FALSE))=FALSE,"",IF(ISNUMBER(BM788),BM788,(VLOOKUP($B788,Stats!$A$2:$AT$19,46,FALSE)-VLOOKUP($B788,Stats!$A$2:$AA$19,12,FALSE))/VLOOKUP($B788,Stats!$A$2:$AA$19,26,FALSE)))</f>
        <v>-0.53964354662323732</v>
      </c>
      <c r="BR788" s="51">
        <f t="shared" si="168"/>
        <v>-0.53964354662323732</v>
      </c>
      <c r="BS788" s="32" t="str">
        <f t="shared" si="162"/>
        <v>20469_201503</v>
      </c>
      <c r="BT788" s="53">
        <f t="shared" si="163"/>
        <v>-1.5039833841567998</v>
      </c>
    </row>
    <row r="789" spans="1:72" x14ac:dyDescent="0.15">
      <c r="A789" s="16">
        <v>20469</v>
      </c>
      <c r="B789" s="17">
        <v>201504</v>
      </c>
      <c r="C789" s="3">
        <v>0</v>
      </c>
      <c r="D789" s="23">
        <v>0.13684800897364013</v>
      </c>
      <c r="E789" s="18">
        <v>1.60566887016272E-2</v>
      </c>
      <c r="F789" s="24">
        <v>7</v>
      </c>
      <c r="G789" s="24">
        <v>0</v>
      </c>
      <c r="H789" s="20">
        <v>1.8599586252490332E-2</v>
      </c>
      <c r="I789" s="20" t="s">
        <v>25</v>
      </c>
      <c r="J789" s="24">
        <v>7</v>
      </c>
      <c r="K789" s="24">
        <v>0</v>
      </c>
      <c r="L789" s="20">
        <v>4.5328911000552807E-2</v>
      </c>
      <c r="M789" s="20">
        <v>1.0576414595451222E-3</v>
      </c>
      <c r="N789" s="19">
        <v>2.0270000000000001</v>
      </c>
      <c r="O789" s="19">
        <v>1.133668903803132</v>
      </c>
      <c r="P789" s="25">
        <v>42052</v>
      </c>
      <c r="Q789" s="20">
        <v>0</v>
      </c>
      <c r="R789" s="25">
        <v>42044</v>
      </c>
      <c r="S789" s="25">
        <f>IF(ISNUMBER(R789),VLOOKUP(B789,Index!$B$3:$AB$18,27,FALSE),"")</f>
        <v>42044</v>
      </c>
      <c r="T789" s="25">
        <f>IF(ISNUMBER($R789),VLOOKUP($B789,Index!$B$21:$AB$36,27,FALSE),"")</f>
        <v>42044</v>
      </c>
      <c r="U789" s="25">
        <f>IF(ISNUMBER($R789),VLOOKUP($B789,Index!$B$39:$AB$54,27,FALSE),"")</f>
        <v>42052</v>
      </c>
      <c r="W789" s="18">
        <v>5.4739203589456054</v>
      </c>
      <c r="X789" s="19">
        <v>1</v>
      </c>
      <c r="Y789" s="18">
        <v>0.30465424786460232</v>
      </c>
      <c r="Z789" s="19">
        <f t="shared" si="164"/>
        <v>0</v>
      </c>
      <c r="AA789" s="21" t="s">
        <v>25</v>
      </c>
      <c r="AB789" s="28"/>
      <c r="AC789" s="18">
        <v>29.963804096079183</v>
      </c>
      <c r="AD789" s="19">
        <v>1</v>
      </c>
      <c r="AE789" s="18">
        <v>9.2814210741946554E-2</v>
      </c>
      <c r="AF789" s="19">
        <f t="shared" si="165"/>
        <v>0</v>
      </c>
      <c r="AG789" s="21" t="s">
        <v>25</v>
      </c>
      <c r="AH789" s="28"/>
      <c r="AK789" t="str">
        <f t="shared" si="169"/>
        <v/>
      </c>
      <c r="AL789" t="str">
        <f t="shared" si="169"/>
        <v/>
      </c>
      <c r="AM789" t="str">
        <f t="shared" si="169"/>
        <v/>
      </c>
      <c r="AN789" t="str">
        <f t="shared" si="169"/>
        <v/>
      </c>
      <c r="AO789" t="str">
        <f t="shared" si="169"/>
        <v/>
      </c>
      <c r="AP789" t="str">
        <f t="shared" si="169"/>
        <v/>
      </c>
      <c r="AQ789" t="str">
        <f t="shared" si="169"/>
        <v/>
      </c>
      <c r="AR789" t="str">
        <f t="shared" si="169"/>
        <v/>
      </c>
      <c r="AS789" t="str">
        <f t="shared" si="169"/>
        <v/>
      </c>
      <c r="AT789" t="str">
        <f t="shared" si="169"/>
        <v/>
      </c>
      <c r="AU789" t="str">
        <f t="shared" si="169"/>
        <v/>
      </c>
      <c r="AV789" t="str">
        <f t="shared" si="169"/>
        <v/>
      </c>
      <c r="AW789" t="str">
        <f t="shared" si="169"/>
        <v/>
      </c>
      <c r="AX789" t="str">
        <f t="shared" si="169"/>
        <v/>
      </c>
      <c r="AZ789" s="46">
        <f>IF(ISNUMBER(VLOOKUP($B789,Stats!$A$2:$AA$19,2,FALSE))=FALSE,"",IF(ISNUMBER(W789),(W789-VLOOKUP($B789,Stats!$A$2:$AA$19,2,FALSE))/VLOOKUP($B789,Stats!$A$2:$AA$19,16,FALSE),""))</f>
        <v>2.4189656177178729</v>
      </c>
      <c r="BA789" s="46">
        <f>IF(ISNUMBER(VLOOKUP($B789,Stats!$A$2:$AA$19,2,FALSE))=FALSE,"",IF(ISNUMBER(X789),(X789-VLOOKUP($B789,Stats!$A$2:$AA$19,3,FALSE))/VLOOKUP($B789,Stats!$A$2:$AA$19,17,FALSE),""))</f>
        <v>0.93772145929647244</v>
      </c>
      <c r="BB789" s="46"/>
      <c r="BC789" s="46"/>
      <c r="BD789" s="44">
        <f t="shared" si="161"/>
        <v>1.6783435385071725</v>
      </c>
      <c r="BE789" s="46">
        <f>IF(ISNUMBER(VLOOKUP($B789,Stats!$A$2:$AA$19,2,FALSE))=FALSE,"",IF(ISNUMBER(Y789),(Y789-VLOOKUP($B789,Stats!$A$2:$AA$19,5,FALSE))/VLOOKUP($B789,Stats!$A$2:$AA$19,19,FALSE),""))</f>
        <v>1.7596322411792253</v>
      </c>
      <c r="BF789" s="46"/>
      <c r="BG789" s="46"/>
      <c r="BH789" s="46">
        <f>IF(ISNUMBER(VLOOKUP($B789,Stats!$A$2:$AA$19,2,FALSE))=FALSE,"",IF(ISNUMBER(Z789),(Z789-VLOOKUP($B789,Stats!$A$2:$AA$19,8,FALSE))/VLOOKUP($B789,Stats!$A$2:$AA$19,22,FALSE),""))</f>
        <v>-0.5145844845400992</v>
      </c>
      <c r="BI789" s="46" t="str">
        <f>IF(ISNUMBER(VLOOKUP($B789,Stats!$A$2:$AA$19,2,FALSE))=FALSE,"",IF(ISNUMBER(#REF!),(#REF!-VLOOKUP($B789,Stats!$A$2:$AA$19,9,FALSE))/VLOOKUP($B789,Stats!$A$2:$AA$19,23,FALSE),""))</f>
        <v/>
      </c>
      <c r="BJ789" s="46" t="str">
        <f>IF(ISNUMBER(VLOOKUP($B789,Stats!$A$2:$AA$19,2,FALSE))=FALSE,"",IF(ISNUMBER(#REF!),(#REF!-VLOOKUP($B789,Stats!$A$2:$AA$19,10,FALSE))/VLOOKUP($B789,Stats!$A$2:$AA$19,24,FALSE),""))</f>
        <v/>
      </c>
      <c r="BK789" s="44">
        <f t="shared" si="167"/>
        <v>-1.3861179141874875</v>
      </c>
      <c r="BL789" s="46" t="str">
        <f>IF(ISNUMBER(VLOOKUP($B789,Stats!$A$2:$AA$19,2,FALSE))=FALSE,"",IF(ISNUMBER(#REF!),(#REF!-VLOOKUP($B789,Stats!$A$2:$AA$19,11,FALSE))/VLOOKUP($B789,Stats!$A$2:$AA$19,25,FALSE),""))</f>
        <v/>
      </c>
      <c r="BM789" s="46" t="str">
        <f>IF(ISNUMBER(VLOOKUP($B789,Stats!$A$2:$AA$19,2,FALSE))=FALSE,"",IF(ISNUMBER(AA789),(AA789-VLOOKUP($B789,Stats!$A$2:$AA$19,12,FALSE))/VLOOKUP($B789,Stats!$A$2:$AA$19,26,FALSE),""))</f>
        <v/>
      </c>
      <c r="BN789" s="46" t="str">
        <f>IF(ISNUMBER(VLOOKUP($B789,Stats!$A$2:$AA$19,2,FALSE))=FALSE,"",IF(ISNUMBER(#REF!),(#REF!-VLOOKUP($B789,Stats!$A$2:$AA$19,13,FALSE))/VLOOKUP($B789,Stats!$A$2:$AA$19,27,FALSE),""))</f>
        <v/>
      </c>
      <c r="BO789" s="46" t="str">
        <f>IF(ISNUMBER(VLOOKUP($B789,Stats!$A$2:$AA$19,2,FALSE))=FALSE,"",IF(ISNUMBER(#REF!),(#REF!-VLOOKUP($B789,Stats!$A$2:$AA$19,14,FALSE))/VLOOKUP($B789,Stats!$A$2:$AB$19,28,FALSE),""))</f>
        <v/>
      </c>
      <c r="BP789" s="46"/>
      <c r="BQ789" s="46">
        <f>IF(ISNUMBER(VLOOKUP($B789,Stats!$A$2:$AA$19,2,FALSE))=FALSE,"",IF(ISNUMBER(BM789),BM789,(VLOOKUP($B789,Stats!$A$2:$AT$19,46,FALSE)-VLOOKUP($B789,Stats!$A$2:$AA$19,12,FALSE))/VLOOKUP($B789,Stats!$A$2:$AA$19,26,FALSE)))</f>
        <v>-0.64096278450557098</v>
      </c>
      <c r="BR789" s="51">
        <f t="shared" si="168"/>
        <v>-0.64096278450557098</v>
      </c>
      <c r="BS789" s="32" t="str">
        <f t="shared" si="162"/>
        <v>20469_201504</v>
      </c>
      <c r="BT789" s="53">
        <f t="shared" si="163"/>
        <v>-0.62419459771217212</v>
      </c>
    </row>
    <row r="790" spans="1:72" x14ac:dyDescent="0.15">
      <c r="A790" s="16">
        <v>20469</v>
      </c>
      <c r="B790" s="17">
        <v>201505</v>
      </c>
      <c r="C790" s="3">
        <v>0</v>
      </c>
      <c r="D790" s="23">
        <v>4.0453872718302808E-2</v>
      </c>
      <c r="E790" s="18">
        <v>2.0173983500589628E-2</v>
      </c>
      <c r="F790" s="24">
        <v>5</v>
      </c>
      <c r="G790" s="24">
        <v>3</v>
      </c>
      <c r="H790" s="20">
        <v>1.7431274827737254E-2</v>
      </c>
      <c r="I790" s="20">
        <v>-1.5326356718485664E-2</v>
      </c>
      <c r="J790" s="24">
        <v>3</v>
      </c>
      <c r="K790" s="24">
        <v>1</v>
      </c>
      <c r="L790" s="20">
        <v>3.6054081121682513E-2</v>
      </c>
      <c r="M790" s="20">
        <v>-2.8341993386868269E-2</v>
      </c>
      <c r="N790" s="19">
        <v>2.117</v>
      </c>
      <c r="O790" s="19">
        <v>1.060090135202804</v>
      </c>
      <c r="P790" s="25">
        <v>42065</v>
      </c>
      <c r="Q790" s="20">
        <v>-2.8341993386868269E-2</v>
      </c>
      <c r="R790" s="25">
        <v>42066</v>
      </c>
      <c r="S790" s="25">
        <f>IF(ISNUMBER(R790),VLOOKUP(B790,Index!$B$3:$AB$18,27,FALSE),"")</f>
        <v>42069</v>
      </c>
      <c r="T790" s="25">
        <f>IF(ISNUMBER($R790),VLOOKUP($B790,Index!$B$21:$AB$36,27,FALSE),"")</f>
        <v>42069</v>
      </c>
      <c r="U790" s="25">
        <f>IF(ISNUMBER($R790),VLOOKUP($B790,Index!$B$39:$AB$54,27,FALSE),"")</f>
        <v>42069</v>
      </c>
      <c r="W790" s="18">
        <v>1.4563394178589011</v>
      </c>
      <c r="X790" s="19">
        <v>0.625</v>
      </c>
      <c r="Y790" s="18">
        <v>0.38277442404312034</v>
      </c>
      <c r="Z790" s="19">
        <f t="shared" si="164"/>
        <v>3</v>
      </c>
      <c r="AA790" s="21">
        <v>1.4273474757441145</v>
      </c>
      <c r="AB790" s="28"/>
      <c r="AC790" s="18">
        <v>2.1209245000096031</v>
      </c>
      <c r="AD790" s="19">
        <v>0.390625</v>
      </c>
      <c r="AE790" s="18">
        <v>0.1465162597015425</v>
      </c>
      <c r="AF790" s="19">
        <f t="shared" si="165"/>
        <v>9</v>
      </c>
      <c r="AG790" s="21">
        <v>2.0373208165130956</v>
      </c>
      <c r="AH790" s="28"/>
      <c r="AK790" t="str">
        <f t="shared" si="169"/>
        <v/>
      </c>
      <c r="AL790" t="str">
        <f t="shared" si="169"/>
        <v/>
      </c>
      <c r="AM790" t="str">
        <f t="shared" si="169"/>
        <v/>
      </c>
      <c r="AN790" t="str">
        <f t="shared" si="169"/>
        <v/>
      </c>
      <c r="AO790" t="str">
        <f t="shared" si="169"/>
        <v/>
      </c>
      <c r="AP790" t="str">
        <f t="shared" si="169"/>
        <v/>
      </c>
      <c r="AQ790" t="str">
        <f t="shared" si="169"/>
        <v/>
      </c>
      <c r="AR790" t="str">
        <f t="shared" si="169"/>
        <v/>
      </c>
      <c r="AS790" t="str">
        <f t="shared" si="169"/>
        <v/>
      </c>
      <c r="AT790" t="str">
        <f t="shared" si="169"/>
        <v/>
      </c>
      <c r="AU790" t="str">
        <f t="shared" si="169"/>
        <v/>
      </c>
      <c r="AV790">
        <f t="shared" si="169"/>
        <v>1.4273474757441145</v>
      </c>
      <c r="AW790" t="str">
        <f t="shared" si="169"/>
        <v/>
      </c>
      <c r="AX790" t="str">
        <f t="shared" si="169"/>
        <v/>
      </c>
      <c r="AZ790" s="46">
        <f>IF(ISNUMBER(VLOOKUP($B790,Stats!$A$2:$AA$19,2,FALSE))=FALSE,"",IF(ISNUMBER(W790),(W790-VLOOKUP($B790,Stats!$A$2:$AA$19,2,FALSE))/VLOOKUP($B790,Stats!$A$2:$AA$19,16,FALSE),""))</f>
        <v>1.2542807431499632</v>
      </c>
      <c r="BA790" s="46">
        <f>IF(ISNUMBER(VLOOKUP($B790,Stats!$A$2:$AA$19,2,FALSE))=FALSE,"",IF(ISNUMBER(X790),(X790-VLOOKUP($B790,Stats!$A$2:$AA$19,3,FALSE))/VLOOKUP($B790,Stats!$A$2:$AA$19,17,FALSE),""))</f>
        <v>0.35311991189560649</v>
      </c>
      <c r="BB790" s="46"/>
      <c r="BC790" s="46"/>
      <c r="BD790" s="44">
        <f t="shared" si="161"/>
        <v>0.80370032752278486</v>
      </c>
      <c r="BE790" s="46">
        <f>IF(ISNUMBER(VLOOKUP($B790,Stats!$A$2:$AA$19,2,FALSE))=FALSE,"",IF(ISNUMBER(Y790),(Y790-VLOOKUP($B790,Stats!$A$2:$AA$19,5,FALSE))/VLOOKUP($B790,Stats!$A$2:$AA$19,19,FALSE),""))</f>
        <v>1.8672706353430866</v>
      </c>
      <c r="BF790" s="46"/>
      <c r="BG790" s="46"/>
      <c r="BH790" s="46">
        <f>IF(ISNUMBER(VLOOKUP($B790,Stats!$A$2:$AA$19,2,FALSE))=FALSE,"",IF(ISNUMBER(Z790),(Z790-VLOOKUP($B790,Stats!$A$2:$AA$19,8,FALSE))/VLOOKUP($B790,Stats!$A$2:$AA$19,22,FALSE),""))</f>
        <v>0.6589932942433816</v>
      </c>
      <c r="BI790" s="46" t="str">
        <f>IF(ISNUMBER(VLOOKUP($B790,Stats!$A$2:$AA$19,2,FALSE))=FALSE,"",IF(ISNUMBER(#REF!),(#REF!-VLOOKUP($B790,Stats!$A$2:$AA$19,9,FALSE))/VLOOKUP($B790,Stats!$A$2:$AA$19,23,FALSE),""))</f>
        <v/>
      </c>
      <c r="BJ790" s="46" t="str">
        <f>IF(ISNUMBER(VLOOKUP($B790,Stats!$A$2:$AA$19,2,FALSE))=FALSE,"",IF(ISNUMBER(#REF!),(#REF!-VLOOKUP($B790,Stats!$A$2:$AA$19,10,FALSE))/VLOOKUP($B790,Stats!$A$2:$AA$19,24,FALSE),""))</f>
        <v/>
      </c>
      <c r="BK790" s="44">
        <f t="shared" si="167"/>
        <v>-1.1093914564671459</v>
      </c>
      <c r="BL790" s="46" t="str">
        <f>IF(ISNUMBER(VLOOKUP($B790,Stats!$A$2:$AA$19,2,FALSE))=FALSE,"",IF(ISNUMBER(#REF!),(#REF!-VLOOKUP($B790,Stats!$A$2:$AA$19,11,FALSE))/VLOOKUP($B790,Stats!$A$2:$AA$19,25,FALSE),""))</f>
        <v/>
      </c>
      <c r="BM790" s="46">
        <f>IF(ISNUMBER(VLOOKUP($B790,Stats!$A$2:$AA$19,2,FALSE))=FALSE,"",IF(ISNUMBER(AA790),(AA790-VLOOKUP($B790,Stats!$A$2:$AA$19,12,FALSE))/VLOOKUP($B790,Stats!$A$2:$AA$19,26,FALSE),""))</f>
        <v>-0.28407443902392243</v>
      </c>
      <c r="BN790" s="46" t="str">
        <f>IF(ISNUMBER(VLOOKUP($B790,Stats!$A$2:$AA$19,2,FALSE))=FALSE,"",IF(ISNUMBER(#REF!),(#REF!-VLOOKUP($B790,Stats!$A$2:$AA$19,13,FALSE))/VLOOKUP($B790,Stats!$A$2:$AA$19,27,FALSE),""))</f>
        <v/>
      </c>
      <c r="BO790" s="46" t="str">
        <f>IF(ISNUMBER(VLOOKUP($B790,Stats!$A$2:$AA$19,2,FALSE))=FALSE,"",IF(ISNUMBER(#REF!),(#REF!-VLOOKUP($B790,Stats!$A$2:$AA$19,14,FALSE))/VLOOKUP($B790,Stats!$A$2:$AB$19,28,FALSE),""))</f>
        <v/>
      </c>
      <c r="BP790" s="46"/>
      <c r="BQ790" s="46">
        <f>IF(ISNUMBER(VLOOKUP($B790,Stats!$A$2:$AA$19,2,FALSE))=FALSE,"",IF(ISNUMBER(BM790),BM790,(VLOOKUP($B790,Stats!$A$2:$AT$19,46,FALSE)-VLOOKUP($B790,Stats!$A$2:$AA$19,12,FALSE))/VLOOKUP($B790,Stats!$A$2:$AA$19,26,FALSE)))</f>
        <v>-0.28407443902392243</v>
      </c>
      <c r="BR790" s="51">
        <f t="shared" si="168"/>
        <v>-0.28407443902392243</v>
      </c>
      <c r="BS790" s="32" t="str">
        <f t="shared" si="162"/>
        <v>20469_201505</v>
      </c>
      <c r="BT790" s="53">
        <f t="shared" si="163"/>
        <v>-0.56170969618051503</v>
      </c>
    </row>
    <row r="791" spans="1:72" x14ac:dyDescent="0.15">
      <c r="A791" s="16">
        <v>20469</v>
      </c>
      <c r="B791" s="17">
        <v>201506</v>
      </c>
      <c r="C791" s="3">
        <v>0</v>
      </c>
      <c r="D791" s="23">
        <v>0.18587008060692267</v>
      </c>
      <c r="E791" s="18">
        <v>1.8211198707848531E-2</v>
      </c>
      <c r="F791" s="24">
        <v>7</v>
      </c>
      <c r="G791" s="24">
        <v>3</v>
      </c>
      <c r="H791" s="20">
        <v>2.617084791588201E-2</v>
      </c>
      <c r="I791" s="20">
        <v>-3.2658478368121266E-3</v>
      </c>
      <c r="J791" s="24">
        <v>4</v>
      </c>
      <c r="K791" s="24">
        <v>2</v>
      </c>
      <c r="L791" s="20">
        <v>5.0086355785837755E-2</v>
      </c>
      <c r="M791" s="20">
        <v>-5.2419354838709742E-3</v>
      </c>
      <c r="N791" s="19">
        <v>2.5009999999999999</v>
      </c>
      <c r="O791" s="19">
        <v>1.1648812296227296</v>
      </c>
      <c r="P791" s="25">
        <v>42083</v>
      </c>
      <c r="Q791" s="20">
        <v>-5.2419354838709742E-3</v>
      </c>
      <c r="R791" s="25">
        <v>42082</v>
      </c>
      <c r="S791" s="25">
        <f>IF(ISNUMBER(R791),VLOOKUP(B791,Index!$B$3:$AB$18,27,FALSE),"")</f>
        <v>42073</v>
      </c>
      <c r="T791" s="25">
        <f>IF(ISNUMBER($R791),VLOOKUP($B791,Index!$B$21:$AB$36,27,FALSE),"")</f>
        <v>42075</v>
      </c>
      <c r="U791" s="25">
        <f>IF(ISNUMBER($R791),VLOOKUP($B791,Index!$B$39:$AB$54,27,FALSE),"")</f>
        <v>42075</v>
      </c>
      <c r="W791" s="18">
        <v>5.5761024182076806</v>
      </c>
      <c r="X791" s="19">
        <v>0.7</v>
      </c>
      <c r="Y791" s="18">
        <v>0.34553320103230001</v>
      </c>
      <c r="Z791" s="19">
        <f t="shared" si="164"/>
        <v>9</v>
      </c>
      <c r="AA791" s="21">
        <v>35.45829230039751</v>
      </c>
      <c r="AB791" s="28"/>
      <c r="AC791" s="18">
        <v>31.092918178341542</v>
      </c>
      <c r="AD791" s="19">
        <v>0.48999999999999994</v>
      </c>
      <c r="AE791" s="18">
        <v>0.11939319301562785</v>
      </c>
      <c r="AF791" s="19">
        <f t="shared" si="165"/>
        <v>81</v>
      </c>
      <c r="AG791" s="21">
        <v>1257.2904928604294</v>
      </c>
      <c r="AH791" s="28"/>
      <c r="AK791" t="str">
        <f t="shared" si="169"/>
        <v/>
      </c>
      <c r="AL791" t="str">
        <f t="shared" si="169"/>
        <v/>
      </c>
      <c r="AM791" t="str">
        <f t="shared" si="169"/>
        <v/>
      </c>
      <c r="AN791" t="str">
        <f t="shared" si="169"/>
        <v/>
      </c>
      <c r="AO791" t="str">
        <f t="shared" si="169"/>
        <v/>
      </c>
      <c r="AP791" t="str">
        <f t="shared" si="169"/>
        <v/>
      </c>
      <c r="AQ791" t="str">
        <f t="shared" si="169"/>
        <v/>
      </c>
      <c r="AR791" t="str">
        <f t="shared" si="169"/>
        <v/>
      </c>
      <c r="AS791" t="str">
        <f t="shared" si="169"/>
        <v/>
      </c>
      <c r="AT791" t="str">
        <f t="shared" si="169"/>
        <v/>
      </c>
      <c r="AU791" t="str">
        <f t="shared" si="169"/>
        <v/>
      </c>
      <c r="AV791" t="str">
        <f t="shared" si="169"/>
        <v/>
      </c>
      <c r="AW791">
        <f t="shared" si="169"/>
        <v>35.45829230039751</v>
      </c>
      <c r="AX791" t="str">
        <f t="shared" si="169"/>
        <v/>
      </c>
      <c r="AZ791" s="46">
        <f>IF(ISNUMBER(VLOOKUP($B791,Stats!$A$2:$AA$19,2,FALSE))=FALSE,"",IF(ISNUMBER(W791),(W791-VLOOKUP($B791,Stats!$A$2:$AA$19,2,FALSE))/VLOOKUP($B791,Stats!$A$2:$AA$19,16,FALSE),""))</f>
        <v>2.8653577574104907</v>
      </c>
      <c r="BA791" s="46">
        <f>IF(ISNUMBER(VLOOKUP($B791,Stats!$A$2:$AA$19,2,FALSE))=FALSE,"",IF(ISNUMBER(X791),(X791-VLOOKUP($B791,Stats!$A$2:$AA$19,3,FALSE))/VLOOKUP($B791,Stats!$A$2:$AA$19,17,FALSE),""))</f>
        <v>-0.84610617467844285</v>
      </c>
      <c r="BB791" s="46"/>
      <c r="BC791" s="46"/>
      <c r="BD791" s="44">
        <f t="shared" si="161"/>
        <v>1.009625791366024</v>
      </c>
      <c r="BE791" s="46">
        <f>IF(ISNUMBER(VLOOKUP($B791,Stats!$A$2:$AA$19,2,FALSE))=FALSE,"",IF(ISNUMBER(Y791),(Y791-VLOOKUP($B791,Stats!$A$2:$AA$19,5,FALSE))/VLOOKUP($B791,Stats!$A$2:$AA$19,19,FALSE),""))</f>
        <v>2.1361757364769254</v>
      </c>
      <c r="BF791" s="46"/>
      <c r="BG791" s="46"/>
      <c r="BH791" s="46">
        <f>IF(ISNUMBER(VLOOKUP($B791,Stats!$A$2:$AA$19,2,FALSE))=FALSE,"",IF(ISNUMBER(Z791),(Z791-VLOOKUP($B791,Stats!$A$2:$AA$19,8,FALSE))/VLOOKUP($B791,Stats!$A$2:$AA$19,22,FALSE),""))</f>
        <v>1.635957111953442</v>
      </c>
      <c r="BI791" s="46" t="str">
        <f>IF(ISNUMBER(VLOOKUP($B791,Stats!$A$2:$AA$19,2,FALSE))=FALSE,"",IF(ISNUMBER(#REF!),(#REF!-VLOOKUP($B791,Stats!$A$2:$AA$19,9,FALSE))/VLOOKUP($B791,Stats!$A$2:$AA$19,23,FALSE),""))</f>
        <v/>
      </c>
      <c r="BJ791" s="46" t="str">
        <f>IF(ISNUMBER(VLOOKUP($B791,Stats!$A$2:$AA$19,2,FALSE))=FALSE,"",IF(ISNUMBER(#REF!),(#REF!-VLOOKUP($B791,Stats!$A$2:$AA$19,10,FALSE))/VLOOKUP($B791,Stats!$A$2:$AA$19,24,FALSE),""))</f>
        <v/>
      </c>
      <c r="BK791" s="44">
        <f t="shared" si="167"/>
        <v>-1.0045358819478152</v>
      </c>
      <c r="BL791" s="46" t="str">
        <f>IF(ISNUMBER(VLOOKUP($B791,Stats!$A$2:$AA$19,2,FALSE))=FALSE,"",IF(ISNUMBER(#REF!),(#REF!-VLOOKUP($B791,Stats!$A$2:$AA$19,11,FALSE))/VLOOKUP($B791,Stats!$A$2:$AA$19,25,FALSE),""))</f>
        <v/>
      </c>
      <c r="BM791" s="46">
        <f>IF(ISNUMBER(VLOOKUP($B791,Stats!$A$2:$AA$19,2,FALSE))=FALSE,"",IF(ISNUMBER(AA791),(AA791-VLOOKUP($B791,Stats!$A$2:$AA$19,12,FALSE))/VLOOKUP($B791,Stats!$A$2:$AA$19,26,FALSE),""))</f>
        <v>-7.7515884145444885E-2</v>
      </c>
      <c r="BN791" s="46" t="str">
        <f>IF(ISNUMBER(VLOOKUP($B791,Stats!$A$2:$AA$19,2,FALSE))=FALSE,"",IF(ISNUMBER(#REF!),(#REF!-VLOOKUP($B791,Stats!$A$2:$AA$19,13,FALSE))/VLOOKUP($B791,Stats!$A$2:$AA$19,27,FALSE),""))</f>
        <v/>
      </c>
      <c r="BO791" s="46" t="str">
        <f>IF(ISNUMBER(VLOOKUP($B791,Stats!$A$2:$AA$19,2,FALSE))=FALSE,"",IF(ISNUMBER(#REF!),(#REF!-VLOOKUP($B791,Stats!$A$2:$AA$19,14,FALSE))/VLOOKUP($B791,Stats!$A$2:$AB$19,28,FALSE),""))</f>
        <v/>
      </c>
      <c r="BP791" s="46"/>
      <c r="BQ791" s="46">
        <f>IF(ISNUMBER(VLOOKUP($B791,Stats!$A$2:$AA$19,2,FALSE))=FALSE,"",IF(ISNUMBER(BM791),BM791,(VLOOKUP($B791,Stats!$A$2:$AT$19,46,FALSE)-VLOOKUP($B791,Stats!$A$2:$AA$19,12,FALSE))/VLOOKUP($B791,Stats!$A$2:$AA$19,26,FALSE)))</f>
        <v>-7.7515884145444885E-2</v>
      </c>
      <c r="BR791" s="51">
        <f t="shared" si="168"/>
        <v>-7.7515884145444885E-2</v>
      </c>
      <c r="BS791" s="32" t="str">
        <f t="shared" si="162"/>
        <v>20469_201506</v>
      </c>
      <c r="BT791" s="53">
        <f t="shared" si="163"/>
        <v>-0.41629954772457323</v>
      </c>
    </row>
    <row r="792" spans="1:72" x14ac:dyDescent="0.15">
      <c r="A792" s="16">
        <v>20469</v>
      </c>
      <c r="B792" s="17">
        <v>201507</v>
      </c>
      <c r="C792" s="3">
        <v>0</v>
      </c>
      <c r="D792" s="23">
        <v>3.6385445821671469E-2</v>
      </c>
      <c r="E792" s="18">
        <v>2.3561526064542936E-2</v>
      </c>
      <c r="F792" s="24">
        <v>3</v>
      </c>
      <c r="G792" s="24">
        <v>2</v>
      </c>
      <c r="H792" s="20">
        <v>2.4552991473430152E-2</v>
      </c>
      <c r="I792" s="20">
        <v>-1.834163934995231E-2</v>
      </c>
      <c r="J792" s="24">
        <v>1</v>
      </c>
      <c r="K792" s="24">
        <v>1</v>
      </c>
      <c r="L792" s="20">
        <v>2.6128266033254244E-2</v>
      </c>
      <c r="M792" s="20">
        <v>-1.9945248337896015E-2</v>
      </c>
      <c r="N792" s="19">
        <v>2.5920000000000001</v>
      </c>
      <c r="O792" s="19">
        <v>1.013687915526007</v>
      </c>
      <c r="P792" s="25">
        <v>42090</v>
      </c>
      <c r="Q792" s="20">
        <v>-1.9945248337896015E-2</v>
      </c>
      <c r="R792" s="25">
        <v>42087</v>
      </c>
      <c r="S792" s="25">
        <f>IF(ISNUMBER(R792),VLOOKUP(B792,Index!$B$3:$AB$18,27,FALSE),"")</f>
        <v>42088</v>
      </c>
      <c r="T792" s="25">
        <f>IF(ISNUMBER($R792),VLOOKUP($B792,Index!$B$21:$AB$36,27,FALSE),"")</f>
        <v>42089</v>
      </c>
      <c r="U792" s="25">
        <f>IF(ISNUMBER($R792),VLOOKUP($B792,Index!$B$39:$AB$54,27,FALSE),"")</f>
        <v>42089</v>
      </c>
      <c r="W792" s="18">
        <v>2.6197520991603458</v>
      </c>
      <c r="X792" s="19">
        <v>0.6</v>
      </c>
      <c r="Y792" s="18">
        <v>0.44704852508027471</v>
      </c>
      <c r="Z792" s="19">
        <f t="shared" si="164"/>
        <v>1</v>
      </c>
      <c r="AA792" s="21">
        <v>1.8242663718826224</v>
      </c>
      <c r="AB792" s="28"/>
      <c r="AC792" s="18">
        <v>6.8631010610550387</v>
      </c>
      <c r="AD792" s="19">
        <v>0.36</v>
      </c>
      <c r="AE792" s="18">
        <v>0.19985238377644901</v>
      </c>
      <c r="AF792" s="19">
        <f t="shared" si="165"/>
        <v>1</v>
      </c>
      <c r="AG792" s="21">
        <v>3.3279477955817862</v>
      </c>
      <c r="AH792" s="28"/>
      <c r="AK792" t="str">
        <f t="shared" si="169"/>
        <v/>
      </c>
      <c r="AL792" t="str">
        <f t="shared" si="169"/>
        <v/>
      </c>
      <c r="AM792" t="str">
        <f t="shared" si="169"/>
        <v/>
      </c>
      <c r="AN792" t="str">
        <f t="shared" si="169"/>
        <v/>
      </c>
      <c r="AO792" t="str">
        <f t="shared" si="169"/>
        <v/>
      </c>
      <c r="AP792" t="str">
        <f t="shared" si="169"/>
        <v/>
      </c>
      <c r="AQ792" t="str">
        <f t="shared" si="169"/>
        <v/>
      </c>
      <c r="AR792" t="str">
        <f t="shared" si="169"/>
        <v/>
      </c>
      <c r="AS792" t="str">
        <f t="shared" si="169"/>
        <v/>
      </c>
      <c r="AT792" t="str">
        <f t="shared" si="169"/>
        <v/>
      </c>
      <c r="AU792" t="str">
        <f t="shared" si="169"/>
        <v/>
      </c>
      <c r="AV792" t="str">
        <f t="shared" si="169"/>
        <v/>
      </c>
      <c r="AW792" t="str">
        <f t="shared" si="169"/>
        <v/>
      </c>
      <c r="AX792">
        <f t="shared" si="169"/>
        <v>1.8242663718826224</v>
      </c>
      <c r="AZ792" s="46">
        <f>IF(ISNUMBER(VLOOKUP($B792,Stats!$A$2:$AA$19,2,FALSE))=FALSE,"",IF(ISNUMBER(W792),(W792-VLOOKUP($B792,Stats!$A$2:$AA$19,2,FALSE))/VLOOKUP($B792,Stats!$A$2:$AA$19,16,FALSE),""))</f>
        <v>0.66204463065420593</v>
      </c>
      <c r="BA792" s="46">
        <f>IF(ISNUMBER(VLOOKUP($B792,Stats!$A$2:$AA$19,2,FALSE))=FALSE,"",IF(ISNUMBER(X792),(X792-VLOOKUP($B792,Stats!$A$2:$AA$19,3,FALSE))/VLOOKUP($B792,Stats!$A$2:$AA$19,17,FALSE),""))</f>
        <v>-0.37879956534795695</v>
      </c>
      <c r="BB792" s="46"/>
      <c r="BC792" s="46"/>
      <c r="BD792" s="44">
        <f t="shared" si="161"/>
        <v>0.14162253265312449</v>
      </c>
      <c r="BE792" s="46">
        <f>IF(ISNUMBER(VLOOKUP($B792,Stats!$A$2:$AA$19,2,FALSE))=FALSE,"",IF(ISNUMBER(Y792),(Y792-VLOOKUP($B792,Stats!$A$2:$AA$19,5,FALSE))/VLOOKUP($B792,Stats!$A$2:$AA$19,19,FALSE),""))</f>
        <v>1.7238160360882804</v>
      </c>
      <c r="BF792" s="46"/>
      <c r="BG792" s="46"/>
      <c r="BH792" s="46">
        <f>IF(ISNUMBER(VLOOKUP($B792,Stats!$A$2:$AA$19,2,FALSE))=FALSE,"",IF(ISNUMBER(Z792),(Z792-VLOOKUP($B792,Stats!$A$2:$AA$19,8,FALSE))/VLOOKUP($B792,Stats!$A$2:$AA$19,22,FALSE),""))</f>
        <v>-0.22777854907483192</v>
      </c>
      <c r="BI792" s="46" t="str">
        <f>IF(ISNUMBER(VLOOKUP($B792,Stats!$A$2:$AA$19,2,FALSE))=FALSE,"",IF(ISNUMBER(#REF!),(#REF!-VLOOKUP($B792,Stats!$A$2:$AA$19,9,FALSE))/VLOOKUP($B792,Stats!$A$2:$AA$19,23,FALSE),""))</f>
        <v/>
      </c>
      <c r="BJ792" s="46" t="str">
        <f>IF(ISNUMBER(VLOOKUP($B792,Stats!$A$2:$AA$19,2,FALSE))=FALSE,"",IF(ISNUMBER(#REF!),(#REF!-VLOOKUP($B792,Stats!$A$2:$AA$19,10,FALSE))/VLOOKUP($B792,Stats!$A$2:$AA$19,24,FALSE),""))</f>
        <v/>
      </c>
      <c r="BK792" s="44">
        <f t="shared" si="167"/>
        <v>-1.2750047899842458</v>
      </c>
      <c r="BL792" s="46" t="str">
        <f>IF(ISNUMBER(VLOOKUP($B792,Stats!$A$2:$AA$19,2,FALSE))=FALSE,"",IF(ISNUMBER(#REF!),(#REF!-VLOOKUP($B792,Stats!$A$2:$AA$19,11,FALSE))/VLOOKUP($B792,Stats!$A$2:$AA$19,25,FALSE),""))</f>
        <v/>
      </c>
      <c r="BM792" s="46">
        <f>IF(ISNUMBER(VLOOKUP($B792,Stats!$A$2:$AA$19,2,FALSE))=FALSE,"",IF(ISNUMBER(AA792),(AA792-VLOOKUP($B792,Stats!$A$2:$AA$19,12,FALSE))/VLOOKUP($B792,Stats!$A$2:$AA$19,26,FALSE),""))</f>
        <v>-0.31939053335081202</v>
      </c>
      <c r="BN792" s="46" t="str">
        <f>IF(ISNUMBER(VLOOKUP($B792,Stats!$A$2:$AA$19,2,FALSE))=FALSE,"",IF(ISNUMBER(#REF!),(#REF!-VLOOKUP($B792,Stats!$A$2:$AA$19,13,FALSE))/VLOOKUP($B792,Stats!$A$2:$AA$19,27,FALSE),""))</f>
        <v/>
      </c>
      <c r="BO792" s="46" t="str">
        <f>IF(ISNUMBER(VLOOKUP($B792,Stats!$A$2:$AA$19,2,FALSE))=FALSE,"",IF(ISNUMBER(#REF!),(#REF!-VLOOKUP($B792,Stats!$A$2:$AA$19,14,FALSE))/VLOOKUP($B792,Stats!$A$2:$AB$19,28,FALSE),""))</f>
        <v/>
      </c>
      <c r="BP792" s="46"/>
      <c r="BQ792" s="46">
        <f>IF(ISNUMBER(VLOOKUP($B792,Stats!$A$2:$AA$19,2,FALSE))=FALSE,"",IF(ISNUMBER(BM792),BM792,(VLOOKUP($B792,Stats!$A$2:$AT$19,46,FALSE)-VLOOKUP($B792,Stats!$A$2:$AA$19,12,FALSE))/VLOOKUP($B792,Stats!$A$2:$AA$19,26,FALSE)))</f>
        <v>-0.31939053335081202</v>
      </c>
      <c r="BR792" s="51">
        <f t="shared" si="168"/>
        <v>-0.31939053335081202</v>
      </c>
      <c r="BS792" s="32" t="str">
        <f t="shared" si="162"/>
        <v>20469_201507</v>
      </c>
      <c r="BT792" s="53">
        <f t="shared" si="163"/>
        <v>-0.80055647413008491</v>
      </c>
    </row>
    <row r="793" spans="1:72" x14ac:dyDescent="0.15">
      <c r="S793" t="str">
        <f>IF(ISNUMBER(R793),VLOOKUP(B793,Index!$B$3:$AB$18,27,FALSE),"")</f>
        <v/>
      </c>
      <c r="T793" t="str">
        <f>IF(ISNUMBER($R793),VLOOKUP($B793,Index!$B$21:$AB$36,27,FALSE),"")</f>
        <v/>
      </c>
      <c r="U793" t="str">
        <f>IF(ISNUMBER($R793),VLOOKUP($B793,Index!$B$39:$AB$54,27,FALSE),"")</f>
        <v/>
      </c>
      <c r="Z793" t="str">
        <f t="shared" si="164"/>
        <v/>
      </c>
      <c r="AA793" t="s">
        <v>25</v>
      </c>
      <c r="AF793" t="str">
        <f t="shared" si="165"/>
        <v/>
      </c>
      <c r="AG793" t="s">
        <v>25</v>
      </c>
      <c r="AK793" t="str">
        <f t="shared" ref="AK793:AX802" si="170">IF($B793=AK$2,$AA793,"")</f>
        <v/>
      </c>
      <c r="AL793" t="str">
        <f t="shared" si="170"/>
        <v/>
      </c>
      <c r="AM793" t="str">
        <f t="shared" si="170"/>
        <v/>
      </c>
      <c r="AN793" t="str">
        <f t="shared" si="170"/>
        <v/>
      </c>
      <c r="AO793" t="str">
        <f t="shared" si="170"/>
        <v/>
      </c>
      <c r="AP793" t="str">
        <f t="shared" si="170"/>
        <v/>
      </c>
      <c r="AQ793" t="str">
        <f t="shared" si="170"/>
        <v/>
      </c>
      <c r="AR793" t="str">
        <f t="shared" si="170"/>
        <v/>
      </c>
      <c r="AS793" t="str">
        <f t="shared" si="170"/>
        <v/>
      </c>
      <c r="AT793" t="str">
        <f t="shared" si="170"/>
        <v/>
      </c>
      <c r="AU793" t="str">
        <f t="shared" si="170"/>
        <v/>
      </c>
      <c r="AV793" t="str">
        <f t="shared" si="170"/>
        <v/>
      </c>
      <c r="AW793" t="str">
        <f t="shared" si="170"/>
        <v/>
      </c>
      <c r="AX793" t="str">
        <f t="shared" si="170"/>
        <v/>
      </c>
      <c r="AZ793" s="46" t="str">
        <f>IF(ISNUMBER(VLOOKUP($B793,Stats!$A$2:$AA$19,2,FALSE))=FALSE,"",IF(ISNUMBER(W793),(W793-VLOOKUP($B793,Stats!$A$2:$AA$19,2,FALSE))/VLOOKUP($B793,Stats!$A$2:$AA$19,16,FALSE),""))</f>
        <v/>
      </c>
      <c r="BA793" s="46" t="str">
        <f>IF(ISNUMBER(VLOOKUP($B793,Stats!$A$2:$AA$19,2,FALSE))=FALSE,"",IF(ISNUMBER(X793),(X793-VLOOKUP($B793,Stats!$A$2:$AA$19,3,FALSE))/VLOOKUP($B793,Stats!$A$2:$AA$19,17,FALSE),""))</f>
        <v/>
      </c>
      <c r="BB793" s="46"/>
      <c r="BC793" s="46"/>
      <c r="BD793" s="44" t="str">
        <f t="shared" si="161"/>
        <v/>
      </c>
      <c r="BE793" s="46" t="str">
        <f>IF(ISNUMBER(VLOOKUP($B793,Stats!$A$2:$AA$19,2,FALSE))=FALSE,"",IF(ISNUMBER(Y793),(Y793-VLOOKUP($B793,Stats!$A$2:$AA$19,5,FALSE))/VLOOKUP($B793,Stats!$A$2:$AA$19,19,FALSE),""))</f>
        <v/>
      </c>
      <c r="BF793" s="46"/>
      <c r="BG793" s="46"/>
      <c r="BH793" s="46" t="str">
        <f>IF(ISNUMBER(VLOOKUP($B793,Stats!$A$2:$AA$19,2,FALSE))=FALSE,"",IF(ISNUMBER(Z793),(Z793-VLOOKUP($B793,Stats!$A$2:$AA$19,8,FALSE))/VLOOKUP($B793,Stats!$A$2:$AA$19,22,FALSE),""))</f>
        <v/>
      </c>
      <c r="BI793" s="46" t="str">
        <f>IF(ISNUMBER(VLOOKUP($B793,Stats!$A$2:$AA$19,2,FALSE))=FALSE,"",IF(ISNUMBER(#REF!),(#REF!-VLOOKUP($B793,Stats!$A$2:$AA$19,9,FALSE))/VLOOKUP($B793,Stats!$A$2:$AA$19,23,FALSE),""))</f>
        <v/>
      </c>
      <c r="BJ793" s="46" t="str">
        <f>IF(ISNUMBER(VLOOKUP($B793,Stats!$A$2:$AA$19,2,FALSE))=FALSE,"",IF(ISNUMBER(#REF!),(#REF!-VLOOKUP($B793,Stats!$A$2:$AA$19,10,FALSE))/VLOOKUP($B793,Stats!$A$2:$AA$19,24,FALSE),""))</f>
        <v/>
      </c>
      <c r="BK793" s="44" t="str">
        <f t="shared" si="167"/>
        <v/>
      </c>
      <c r="BL793" s="46" t="str">
        <f>IF(ISNUMBER(VLOOKUP($B793,Stats!$A$2:$AA$19,2,FALSE))=FALSE,"",IF(ISNUMBER(#REF!),(#REF!-VLOOKUP($B793,Stats!$A$2:$AA$19,11,FALSE))/VLOOKUP($B793,Stats!$A$2:$AA$19,25,FALSE),""))</f>
        <v/>
      </c>
      <c r="BM793" s="46" t="str">
        <f>IF(ISNUMBER(VLOOKUP($B793,Stats!$A$2:$AA$19,2,FALSE))=FALSE,"",IF(ISNUMBER(AA793),(AA793-VLOOKUP($B793,Stats!$A$2:$AA$19,12,FALSE))/VLOOKUP($B793,Stats!$A$2:$AA$19,26,FALSE),""))</f>
        <v/>
      </c>
      <c r="BN793" s="46" t="str">
        <f>IF(ISNUMBER(VLOOKUP($B793,Stats!$A$2:$AA$19,2,FALSE))=FALSE,"",IF(ISNUMBER(#REF!),(#REF!-VLOOKUP($B793,Stats!$A$2:$AA$19,13,FALSE))/VLOOKUP($B793,Stats!$A$2:$AA$19,27,FALSE),""))</f>
        <v/>
      </c>
      <c r="BO793" s="46" t="str">
        <f>IF(ISNUMBER(VLOOKUP($B793,Stats!$A$2:$AA$19,2,FALSE))=FALSE,"",IF(ISNUMBER(#REF!),(#REF!-VLOOKUP($B793,Stats!$A$2:$AA$19,14,FALSE))/VLOOKUP($B793,Stats!$A$2:$AB$19,28,FALSE),""))</f>
        <v/>
      </c>
      <c r="BP793" s="46"/>
      <c r="BQ793" s="46" t="str">
        <f>IF(ISNUMBER(VLOOKUP($B793,Stats!$A$2:$AA$19,2,FALSE))=FALSE,"",IF(ISNUMBER(BM793),BM793,(VLOOKUP($B793,Stats!$A$2:$AT$19,46,FALSE)-VLOOKUP($B793,Stats!$A$2:$AA$19,12,FALSE))/VLOOKUP($B793,Stats!$A$2:$AA$19,26,FALSE)))</f>
        <v/>
      </c>
      <c r="BR793" s="51" t="str">
        <f t="shared" si="168"/>
        <v/>
      </c>
      <c r="BS793" s="32" t="str">
        <f t="shared" si="162"/>
        <v/>
      </c>
      <c r="BT793" s="53" t="str">
        <f t="shared" si="163"/>
        <v/>
      </c>
    </row>
    <row r="794" spans="1:72" ht="40.5" x14ac:dyDescent="0.15">
      <c r="A794" s="1" t="s">
        <v>29</v>
      </c>
      <c r="B794" s="1" t="s">
        <v>0</v>
      </c>
      <c r="C794" s="3"/>
      <c r="D794" s="4" t="s">
        <v>10</v>
      </c>
      <c r="E794" s="1" t="s">
        <v>11</v>
      </c>
      <c r="F794" s="1" t="s">
        <v>12</v>
      </c>
      <c r="G794" s="1" t="s">
        <v>13</v>
      </c>
      <c r="H794" s="1" t="s">
        <v>14</v>
      </c>
      <c r="I794" s="1" t="s">
        <v>15</v>
      </c>
      <c r="J794" s="1" t="s">
        <v>16</v>
      </c>
      <c r="K794" s="1" t="s">
        <v>17</v>
      </c>
      <c r="L794" s="1" t="s">
        <v>18</v>
      </c>
      <c r="M794" s="1" t="s">
        <v>19</v>
      </c>
      <c r="N794" s="1" t="s">
        <v>20</v>
      </c>
      <c r="O794" s="1" t="s">
        <v>21</v>
      </c>
      <c r="P794" s="1" t="s">
        <v>22</v>
      </c>
      <c r="Q794" s="1" t="s">
        <v>23</v>
      </c>
      <c r="R794" s="1" t="s">
        <v>24</v>
      </c>
      <c r="S794" s="1" t="str">
        <f>IF(ISNUMBER(R794),VLOOKUP(B794,Index!$B$3:$AB$18,27,FALSE),"")</f>
        <v/>
      </c>
      <c r="T794" s="1" t="str">
        <f>IF(ISNUMBER($R794),VLOOKUP($B794,Index!$B$21:$AB$36,27,FALSE),"")</f>
        <v/>
      </c>
      <c r="U794" s="1" t="str">
        <f>IF(ISNUMBER($R794),VLOOKUP($B794,Index!$B$39:$AB$54,27,FALSE),"")</f>
        <v/>
      </c>
      <c r="W794" s="1" t="s">
        <v>1</v>
      </c>
      <c r="X794" s="1" t="s">
        <v>2</v>
      </c>
      <c r="Y794" s="1" t="s">
        <v>4</v>
      </c>
      <c r="Z794" s="1" t="str">
        <f t="shared" si="164"/>
        <v/>
      </c>
      <c r="AA794" s="1" t="s">
        <v>8</v>
      </c>
      <c r="AB794" s="27"/>
      <c r="AC794" s="1" t="s">
        <v>33</v>
      </c>
      <c r="AD794" s="1" t="s">
        <v>35</v>
      </c>
      <c r="AE794" s="1" t="s">
        <v>37</v>
      </c>
      <c r="AF794" s="1" t="str">
        <f t="shared" si="165"/>
        <v/>
      </c>
      <c r="AG794" s="1" t="s">
        <v>38</v>
      </c>
      <c r="AH794" s="27"/>
      <c r="AK794" t="str">
        <f t="shared" si="170"/>
        <v/>
      </c>
      <c r="AL794" t="str">
        <f t="shared" si="170"/>
        <v/>
      </c>
      <c r="AM794" t="str">
        <f t="shared" si="170"/>
        <v/>
      </c>
      <c r="AN794" t="str">
        <f t="shared" si="170"/>
        <v/>
      </c>
      <c r="AO794" t="str">
        <f t="shared" si="170"/>
        <v/>
      </c>
      <c r="AP794" t="str">
        <f t="shared" si="170"/>
        <v/>
      </c>
      <c r="AQ794" t="str">
        <f t="shared" si="170"/>
        <v/>
      </c>
      <c r="AR794" t="str">
        <f t="shared" si="170"/>
        <v/>
      </c>
      <c r="AS794" t="str">
        <f t="shared" si="170"/>
        <v/>
      </c>
      <c r="AT794" t="str">
        <f t="shared" si="170"/>
        <v/>
      </c>
      <c r="AU794" t="str">
        <f t="shared" si="170"/>
        <v/>
      </c>
      <c r="AV794" t="str">
        <f t="shared" si="170"/>
        <v/>
      </c>
      <c r="AW794" t="str">
        <f t="shared" si="170"/>
        <v/>
      </c>
      <c r="AX794" t="str">
        <f t="shared" si="170"/>
        <v/>
      </c>
      <c r="AZ794" s="46" t="str">
        <f>IF(ISNUMBER(VLOOKUP($B794,Stats!$A$2:$AA$19,2,FALSE))=FALSE,"",IF(ISNUMBER(W794),(W794-VLOOKUP($B794,Stats!$A$2:$AA$19,2,FALSE))/VLOOKUP($B794,Stats!$A$2:$AA$19,16,FALSE),""))</f>
        <v/>
      </c>
      <c r="BA794" s="46" t="str">
        <f>IF(ISNUMBER(VLOOKUP($B794,Stats!$A$2:$AA$19,2,FALSE))=FALSE,"",IF(ISNUMBER(X794),(X794-VLOOKUP($B794,Stats!$A$2:$AA$19,3,FALSE))/VLOOKUP($B794,Stats!$A$2:$AA$19,17,FALSE),""))</f>
        <v/>
      </c>
      <c r="BB794" s="46"/>
      <c r="BC794" s="46"/>
      <c r="BD794" s="44" t="str">
        <f t="shared" si="161"/>
        <v/>
      </c>
      <c r="BE794" s="46" t="str">
        <f>IF(ISNUMBER(VLOOKUP($B794,Stats!$A$2:$AA$19,2,FALSE))=FALSE,"",IF(ISNUMBER(Y794),(Y794-VLOOKUP($B794,Stats!$A$2:$AA$19,5,FALSE))/VLOOKUP($B794,Stats!$A$2:$AA$19,19,FALSE),""))</f>
        <v/>
      </c>
      <c r="BF794" s="46"/>
      <c r="BG794" s="46"/>
      <c r="BH794" s="46" t="str">
        <f>IF(ISNUMBER(VLOOKUP($B794,Stats!$A$2:$AA$19,2,FALSE))=FALSE,"",IF(ISNUMBER(Z794),(Z794-VLOOKUP($B794,Stats!$A$2:$AA$19,8,FALSE))/VLOOKUP($B794,Stats!$A$2:$AA$19,22,FALSE),""))</f>
        <v/>
      </c>
      <c r="BI794" s="46" t="str">
        <f>IF(ISNUMBER(VLOOKUP($B794,Stats!$A$2:$AA$19,2,FALSE))=FALSE,"",IF(ISNUMBER(#REF!),(#REF!-VLOOKUP($B794,Stats!$A$2:$AA$19,9,FALSE))/VLOOKUP($B794,Stats!$A$2:$AA$19,23,FALSE),""))</f>
        <v/>
      </c>
      <c r="BJ794" s="46" t="str">
        <f>IF(ISNUMBER(VLOOKUP($B794,Stats!$A$2:$AA$19,2,FALSE))=FALSE,"",IF(ISNUMBER(#REF!),(#REF!-VLOOKUP($B794,Stats!$A$2:$AA$19,10,FALSE))/VLOOKUP($B794,Stats!$A$2:$AA$19,24,FALSE),""))</f>
        <v/>
      </c>
      <c r="BK794" s="44" t="str">
        <f t="shared" si="167"/>
        <v/>
      </c>
      <c r="BL794" s="46" t="str">
        <f>IF(ISNUMBER(VLOOKUP($B794,Stats!$A$2:$AA$19,2,FALSE))=FALSE,"",IF(ISNUMBER(#REF!),(#REF!-VLOOKUP($B794,Stats!$A$2:$AA$19,11,FALSE))/VLOOKUP($B794,Stats!$A$2:$AA$19,25,FALSE),""))</f>
        <v/>
      </c>
      <c r="BM794" s="46" t="str">
        <f>IF(ISNUMBER(VLOOKUP($B794,Stats!$A$2:$AA$19,2,FALSE))=FALSE,"",IF(ISNUMBER(AA794),(AA794-VLOOKUP($B794,Stats!$A$2:$AA$19,12,FALSE))/VLOOKUP($B794,Stats!$A$2:$AA$19,26,FALSE),""))</f>
        <v/>
      </c>
      <c r="BN794" s="46" t="str">
        <f>IF(ISNUMBER(VLOOKUP($B794,Stats!$A$2:$AA$19,2,FALSE))=FALSE,"",IF(ISNUMBER(#REF!),(#REF!-VLOOKUP($B794,Stats!$A$2:$AA$19,13,FALSE))/VLOOKUP($B794,Stats!$A$2:$AA$19,27,FALSE),""))</f>
        <v/>
      </c>
      <c r="BO794" s="46" t="str">
        <f>IF(ISNUMBER(VLOOKUP($B794,Stats!$A$2:$AA$19,2,FALSE))=FALSE,"",IF(ISNUMBER(#REF!),(#REF!-VLOOKUP($B794,Stats!$A$2:$AA$19,14,FALSE))/VLOOKUP($B794,Stats!$A$2:$AB$19,28,FALSE),""))</f>
        <v/>
      </c>
      <c r="BP794" s="46"/>
      <c r="BQ794" s="46" t="str">
        <f>IF(ISNUMBER(VLOOKUP($B794,Stats!$A$2:$AA$19,2,FALSE))=FALSE,"",IF(ISNUMBER(BM794),BM794,(VLOOKUP($B794,Stats!$A$2:$AT$19,46,FALSE)-VLOOKUP($B794,Stats!$A$2:$AA$19,12,FALSE))/VLOOKUP($B794,Stats!$A$2:$AA$19,26,FALSE)))</f>
        <v/>
      </c>
      <c r="BR794" s="51" t="str">
        <f t="shared" si="168"/>
        <v/>
      </c>
      <c r="BS794" s="32" t="str">
        <f t="shared" si="162"/>
        <v/>
      </c>
      <c r="BT794" s="53" t="str">
        <f t="shared" si="163"/>
        <v/>
      </c>
    </row>
    <row r="795" spans="1:72" x14ac:dyDescent="0.15">
      <c r="A795" s="5">
        <v>20785</v>
      </c>
      <c r="B795" s="5" t="s">
        <v>30</v>
      </c>
      <c r="C795" s="3">
        <v>0</v>
      </c>
      <c r="D795" s="11">
        <v>4.6089518198232371E-2</v>
      </c>
      <c r="E795" s="6">
        <v>1.8584722295242849E-3</v>
      </c>
      <c r="F795" s="12">
        <v>81</v>
      </c>
      <c r="G795" s="12">
        <v>34</v>
      </c>
      <c r="H795" s="13">
        <v>1.2406949228654092E-3</v>
      </c>
      <c r="I795" s="13">
        <v>-1.6244621661810588E-3</v>
      </c>
      <c r="J795" s="12">
        <v>21</v>
      </c>
      <c r="K795" s="12">
        <v>7</v>
      </c>
      <c r="L795" s="13">
        <v>8.4317032040472917E-3</v>
      </c>
      <c r="M795" s="13">
        <v>-6.9165342555379539E-3</v>
      </c>
      <c r="N795" s="8">
        <v>1.1031</v>
      </c>
      <c r="O795" s="8">
        <v>1.0482752066901073</v>
      </c>
      <c r="P795" s="14">
        <v>42083</v>
      </c>
      <c r="Q795" s="13">
        <v>-2.3283747574609936E-2</v>
      </c>
      <c r="R795" s="14">
        <v>41991</v>
      </c>
      <c r="S795" s="14">
        <f>IF(ISNUMBER(R795),VLOOKUP(B795,Index!$B$3:$AB$18,27,FALSE),"")</f>
        <v>42041</v>
      </c>
      <c r="T795" s="14">
        <f>IF(ISNUMBER($R795),VLOOKUP($B795,Index!$B$21:$AB$36,27,FALSE),"")</f>
        <v>41996</v>
      </c>
      <c r="U795" s="14">
        <f>IF(ISNUMBER($R795),VLOOKUP($B795,Index!$B$39:$AB$54,27,FALSE),"")</f>
        <v>42003</v>
      </c>
      <c r="W795" s="6">
        <v>9.7030564627857627E-2</v>
      </c>
      <c r="X795" s="7">
        <v>0.70434782608695656</v>
      </c>
      <c r="Y795" s="6">
        <v>3.52620312808078E-2</v>
      </c>
      <c r="Z795" s="8" t="str">
        <f t="shared" si="164"/>
        <v/>
      </c>
      <c r="AA795" s="9">
        <v>1.9794716486486601</v>
      </c>
      <c r="AB795" s="28"/>
      <c r="AC795" s="6">
        <v>9.4149304720008552E-3</v>
      </c>
      <c r="AD795" s="7">
        <v>0.49610586011342162</v>
      </c>
      <c r="AE795" s="6">
        <v>1.2434108500486679E-3</v>
      </c>
      <c r="AF795" s="8" t="str">
        <f t="shared" si="165"/>
        <v/>
      </c>
      <c r="AG795" s="9">
        <v>3.9183080078038444</v>
      </c>
      <c r="AH795" s="28"/>
      <c r="AK795" t="str">
        <f t="shared" si="170"/>
        <v/>
      </c>
      <c r="AL795" t="str">
        <f t="shared" si="170"/>
        <v/>
      </c>
      <c r="AM795" t="str">
        <f t="shared" si="170"/>
        <v/>
      </c>
      <c r="AN795" t="str">
        <f t="shared" si="170"/>
        <v/>
      </c>
      <c r="AO795" t="str">
        <f t="shared" si="170"/>
        <v/>
      </c>
      <c r="AP795" t="str">
        <f t="shared" si="170"/>
        <v/>
      </c>
      <c r="AQ795" t="str">
        <f t="shared" si="170"/>
        <v/>
      </c>
      <c r="AR795" t="str">
        <f t="shared" si="170"/>
        <v/>
      </c>
      <c r="AS795" t="str">
        <f t="shared" si="170"/>
        <v/>
      </c>
      <c r="AT795" t="str">
        <f t="shared" si="170"/>
        <v/>
      </c>
      <c r="AU795" t="str">
        <f t="shared" si="170"/>
        <v/>
      </c>
      <c r="AV795" t="str">
        <f t="shared" si="170"/>
        <v/>
      </c>
      <c r="AW795" t="str">
        <f t="shared" si="170"/>
        <v/>
      </c>
      <c r="AX795" t="str">
        <f t="shared" si="170"/>
        <v/>
      </c>
      <c r="AZ795" s="46" t="str">
        <f>IF(ISNUMBER(VLOOKUP($B795,Stats!$A$2:$AA$19,2,FALSE))=FALSE,"",IF(ISNUMBER(W795),(W795-VLOOKUP($B795,Stats!$A$2:$AA$19,2,FALSE))/VLOOKUP($B795,Stats!$A$2:$AA$19,16,FALSE),""))</f>
        <v/>
      </c>
      <c r="BA795" s="46" t="str">
        <f>IF(ISNUMBER(VLOOKUP($B795,Stats!$A$2:$AA$19,2,FALSE))=FALSE,"",IF(ISNUMBER(X795),(X795-VLOOKUP($B795,Stats!$A$2:$AA$19,3,FALSE))/VLOOKUP($B795,Stats!$A$2:$AA$19,17,FALSE),""))</f>
        <v/>
      </c>
      <c r="BB795" s="46"/>
      <c r="BC795" s="46"/>
      <c r="BD795" s="44" t="str">
        <f t="shared" si="161"/>
        <v/>
      </c>
      <c r="BE795" s="46" t="str">
        <f>IF(ISNUMBER(VLOOKUP($B795,Stats!$A$2:$AA$19,2,FALSE))=FALSE,"",IF(ISNUMBER(Y795),(Y795-VLOOKUP($B795,Stats!$A$2:$AA$19,5,FALSE))/VLOOKUP($B795,Stats!$A$2:$AA$19,19,FALSE),""))</f>
        <v/>
      </c>
      <c r="BF795" s="46"/>
      <c r="BG795" s="46"/>
      <c r="BH795" s="46" t="str">
        <f>IF(ISNUMBER(VLOOKUP($B795,Stats!$A$2:$AA$19,2,FALSE))=FALSE,"",IF(ISNUMBER(Z795),(Z795-VLOOKUP($B795,Stats!$A$2:$AA$19,8,FALSE))/VLOOKUP($B795,Stats!$A$2:$AA$19,22,FALSE),""))</f>
        <v/>
      </c>
      <c r="BI795" s="46" t="str">
        <f>IF(ISNUMBER(VLOOKUP($B795,Stats!$A$2:$AA$19,2,FALSE))=FALSE,"",IF(ISNUMBER(#REF!),(#REF!-VLOOKUP($B795,Stats!$A$2:$AA$19,9,FALSE))/VLOOKUP($B795,Stats!$A$2:$AA$19,23,FALSE),""))</f>
        <v/>
      </c>
      <c r="BJ795" s="46" t="str">
        <f>IF(ISNUMBER(VLOOKUP($B795,Stats!$A$2:$AA$19,2,FALSE))=FALSE,"",IF(ISNUMBER(#REF!),(#REF!-VLOOKUP($B795,Stats!$A$2:$AA$19,10,FALSE))/VLOOKUP($B795,Stats!$A$2:$AA$19,24,FALSE),""))</f>
        <v/>
      </c>
      <c r="BK795" s="44" t="str">
        <f t="shared" si="167"/>
        <v/>
      </c>
      <c r="BL795" s="46" t="str">
        <f>IF(ISNUMBER(VLOOKUP($B795,Stats!$A$2:$AA$19,2,FALSE))=FALSE,"",IF(ISNUMBER(#REF!),(#REF!-VLOOKUP($B795,Stats!$A$2:$AA$19,11,FALSE))/VLOOKUP($B795,Stats!$A$2:$AA$19,25,FALSE),""))</f>
        <v/>
      </c>
      <c r="BM795" s="46" t="str">
        <f>IF(ISNUMBER(VLOOKUP($B795,Stats!$A$2:$AA$19,2,FALSE))=FALSE,"",IF(ISNUMBER(AA795),(AA795-VLOOKUP($B795,Stats!$A$2:$AA$19,12,FALSE))/VLOOKUP($B795,Stats!$A$2:$AA$19,26,FALSE),""))</f>
        <v/>
      </c>
      <c r="BN795" s="46" t="str">
        <f>IF(ISNUMBER(VLOOKUP($B795,Stats!$A$2:$AA$19,2,FALSE))=FALSE,"",IF(ISNUMBER(#REF!),(#REF!-VLOOKUP($B795,Stats!$A$2:$AA$19,13,FALSE))/VLOOKUP($B795,Stats!$A$2:$AA$19,27,FALSE),""))</f>
        <v/>
      </c>
      <c r="BO795" s="46" t="str">
        <f>IF(ISNUMBER(VLOOKUP($B795,Stats!$A$2:$AA$19,2,FALSE))=FALSE,"",IF(ISNUMBER(#REF!),(#REF!-VLOOKUP($B795,Stats!$A$2:$AA$19,14,FALSE))/VLOOKUP($B795,Stats!$A$2:$AB$19,28,FALSE),""))</f>
        <v/>
      </c>
      <c r="BP795" s="46"/>
      <c r="BQ795" s="46" t="str">
        <f>IF(ISNUMBER(VLOOKUP($B795,Stats!$A$2:$AA$19,2,FALSE))=FALSE,"",IF(ISNUMBER(BM795),BM795,(VLOOKUP($B795,Stats!$A$2:$AT$19,46,FALSE)-VLOOKUP($B795,Stats!$A$2:$AA$19,12,FALSE))/VLOOKUP($B795,Stats!$A$2:$AA$19,26,FALSE)))</f>
        <v/>
      </c>
      <c r="BR795" s="51" t="str">
        <f t="shared" si="168"/>
        <v/>
      </c>
      <c r="BS795" s="32" t="str">
        <f t="shared" si="162"/>
        <v/>
      </c>
      <c r="BT795" s="53" t="str">
        <f t="shared" si="163"/>
        <v/>
      </c>
    </row>
    <row r="796" spans="1:72" x14ac:dyDescent="0.15">
      <c r="A796" s="5">
        <v>20785</v>
      </c>
      <c r="B796" s="5" t="s">
        <v>31</v>
      </c>
      <c r="C796" s="3">
        <v>0</v>
      </c>
      <c r="D796" s="11">
        <v>3.2454993360834634E-3</v>
      </c>
      <c r="E796" s="6">
        <v>1.477709057964433E-3</v>
      </c>
      <c r="F796" s="15">
        <v>5.7857142857142856</v>
      </c>
      <c r="G796" s="15">
        <v>2.4285714285714284</v>
      </c>
      <c r="H796" s="13">
        <v>1.3247032167523021E-3</v>
      </c>
      <c r="I796" s="13">
        <v>-1.1705010272815828E-3</v>
      </c>
      <c r="J796" s="12">
        <v>4.2857142857142856</v>
      </c>
      <c r="K796" s="12">
        <v>1.6428571428571428</v>
      </c>
      <c r="L796" s="13">
        <v>2.6828647256406579E-3</v>
      </c>
      <c r="M796" s="13">
        <v>-2.0529990358850408E-3</v>
      </c>
      <c r="N796" s="8">
        <v>1.0839785714285715</v>
      </c>
      <c r="O796" s="8">
        <v>1.0049566401766616</v>
      </c>
      <c r="P796" s="14"/>
      <c r="Q796" s="13">
        <v>-2.9013671538834656E-3</v>
      </c>
      <c r="R796" s="14"/>
      <c r="S796" s="14" t="str">
        <f>IF(ISNUMBER(R796),VLOOKUP(B796,Index!$B$3:$AB$18,27,FALSE),"")</f>
        <v/>
      </c>
      <c r="T796" s="14" t="str">
        <f>IF(ISNUMBER($R796),VLOOKUP($B796,Index!$B$21:$AB$36,27,FALSE),"")</f>
        <v/>
      </c>
      <c r="U796" s="14" t="str">
        <f>IF(ISNUMBER($R796),VLOOKUP($B796,Index!$B$39:$AB$54,27,FALSE),"")</f>
        <v/>
      </c>
      <c r="W796" s="6">
        <v>0.11406827759050979</v>
      </c>
      <c r="X796" s="8">
        <v>0.71887755102040807</v>
      </c>
      <c r="Y796" s="6">
        <v>2.8037558053376325E-2</v>
      </c>
      <c r="Z796" s="8" t="str">
        <f t="shared" si="164"/>
        <v/>
      </c>
      <c r="AA796" s="9" t="s">
        <v>25</v>
      </c>
      <c r="AB796" s="28"/>
      <c r="AC796" s="6">
        <v>1.3011571952465597E-2</v>
      </c>
      <c r="AD796" s="8">
        <v>0.51678493336109943</v>
      </c>
      <c r="AE796" s="6">
        <v>7.8610466159644758E-4</v>
      </c>
      <c r="AF796" s="8" t="str">
        <f t="shared" si="165"/>
        <v/>
      </c>
      <c r="AG796" s="9" t="s">
        <v>25</v>
      </c>
      <c r="AH796" s="28"/>
      <c r="AK796" t="str">
        <f t="shared" si="170"/>
        <v/>
      </c>
      <c r="AL796" t="str">
        <f t="shared" si="170"/>
        <v/>
      </c>
      <c r="AM796" t="str">
        <f t="shared" si="170"/>
        <v/>
      </c>
      <c r="AN796" t="str">
        <f t="shared" si="170"/>
        <v/>
      </c>
      <c r="AO796" t="str">
        <f t="shared" si="170"/>
        <v/>
      </c>
      <c r="AP796" t="str">
        <f t="shared" si="170"/>
        <v/>
      </c>
      <c r="AQ796" t="str">
        <f t="shared" si="170"/>
        <v/>
      </c>
      <c r="AR796" t="str">
        <f t="shared" si="170"/>
        <v/>
      </c>
      <c r="AS796" t="str">
        <f t="shared" si="170"/>
        <v/>
      </c>
      <c r="AT796" t="str">
        <f t="shared" si="170"/>
        <v/>
      </c>
      <c r="AU796" t="str">
        <f t="shared" si="170"/>
        <v/>
      </c>
      <c r="AV796" t="str">
        <f t="shared" si="170"/>
        <v/>
      </c>
      <c r="AW796" t="str">
        <f t="shared" si="170"/>
        <v/>
      </c>
      <c r="AX796" t="str">
        <f t="shared" si="170"/>
        <v/>
      </c>
      <c r="AZ796" s="46" t="str">
        <f>IF(ISNUMBER(VLOOKUP($B796,Stats!$A$2:$AA$19,2,FALSE))=FALSE,"",IF(ISNUMBER(W796),(W796-VLOOKUP($B796,Stats!$A$2:$AA$19,2,FALSE))/VLOOKUP($B796,Stats!$A$2:$AA$19,16,FALSE),""))</f>
        <v/>
      </c>
      <c r="BA796" s="46" t="str">
        <f>IF(ISNUMBER(VLOOKUP($B796,Stats!$A$2:$AA$19,2,FALSE))=FALSE,"",IF(ISNUMBER(X796),(X796-VLOOKUP($B796,Stats!$A$2:$AA$19,3,FALSE))/VLOOKUP($B796,Stats!$A$2:$AA$19,17,FALSE),""))</f>
        <v/>
      </c>
      <c r="BB796" s="46"/>
      <c r="BC796" s="46"/>
      <c r="BD796" s="44" t="str">
        <f t="shared" si="161"/>
        <v/>
      </c>
      <c r="BE796" s="46" t="str">
        <f>IF(ISNUMBER(VLOOKUP($B796,Stats!$A$2:$AA$19,2,FALSE))=FALSE,"",IF(ISNUMBER(Y796),(Y796-VLOOKUP($B796,Stats!$A$2:$AA$19,5,FALSE))/VLOOKUP($B796,Stats!$A$2:$AA$19,19,FALSE),""))</f>
        <v/>
      </c>
      <c r="BF796" s="46"/>
      <c r="BG796" s="46"/>
      <c r="BH796" s="46" t="str">
        <f>IF(ISNUMBER(VLOOKUP($B796,Stats!$A$2:$AA$19,2,FALSE))=FALSE,"",IF(ISNUMBER(Z796),(Z796-VLOOKUP($B796,Stats!$A$2:$AA$19,8,FALSE))/VLOOKUP($B796,Stats!$A$2:$AA$19,22,FALSE),""))</f>
        <v/>
      </c>
      <c r="BI796" s="46" t="str">
        <f>IF(ISNUMBER(VLOOKUP($B796,Stats!$A$2:$AA$19,2,FALSE))=FALSE,"",IF(ISNUMBER(#REF!),(#REF!-VLOOKUP($B796,Stats!$A$2:$AA$19,9,FALSE))/VLOOKUP($B796,Stats!$A$2:$AA$19,23,FALSE),""))</f>
        <v/>
      </c>
      <c r="BJ796" s="46" t="str">
        <f>IF(ISNUMBER(VLOOKUP($B796,Stats!$A$2:$AA$19,2,FALSE))=FALSE,"",IF(ISNUMBER(#REF!),(#REF!-VLOOKUP($B796,Stats!$A$2:$AA$19,10,FALSE))/VLOOKUP($B796,Stats!$A$2:$AA$19,24,FALSE),""))</f>
        <v/>
      </c>
      <c r="BK796" s="44" t="str">
        <f t="shared" si="167"/>
        <v/>
      </c>
      <c r="BL796" s="46" t="str">
        <f>IF(ISNUMBER(VLOOKUP($B796,Stats!$A$2:$AA$19,2,FALSE))=FALSE,"",IF(ISNUMBER(#REF!),(#REF!-VLOOKUP($B796,Stats!$A$2:$AA$19,11,FALSE))/VLOOKUP($B796,Stats!$A$2:$AA$19,25,FALSE),""))</f>
        <v/>
      </c>
      <c r="BM796" s="46" t="str">
        <f>IF(ISNUMBER(VLOOKUP($B796,Stats!$A$2:$AA$19,2,FALSE))=FALSE,"",IF(ISNUMBER(AA796),(AA796-VLOOKUP($B796,Stats!$A$2:$AA$19,12,FALSE))/VLOOKUP($B796,Stats!$A$2:$AA$19,26,FALSE),""))</f>
        <v/>
      </c>
      <c r="BN796" s="46" t="str">
        <f>IF(ISNUMBER(VLOOKUP($B796,Stats!$A$2:$AA$19,2,FALSE))=FALSE,"",IF(ISNUMBER(#REF!),(#REF!-VLOOKUP($B796,Stats!$A$2:$AA$19,13,FALSE))/VLOOKUP($B796,Stats!$A$2:$AA$19,27,FALSE),""))</f>
        <v/>
      </c>
      <c r="BO796" s="46" t="str">
        <f>IF(ISNUMBER(VLOOKUP($B796,Stats!$A$2:$AA$19,2,FALSE))=FALSE,"",IF(ISNUMBER(#REF!),(#REF!-VLOOKUP($B796,Stats!$A$2:$AA$19,14,FALSE))/VLOOKUP($B796,Stats!$A$2:$AB$19,28,FALSE),""))</f>
        <v/>
      </c>
      <c r="BP796" s="46"/>
      <c r="BQ796" s="46" t="str">
        <f>IF(ISNUMBER(VLOOKUP($B796,Stats!$A$2:$AA$19,2,FALSE))=FALSE,"",IF(ISNUMBER(BM796),BM796,(VLOOKUP($B796,Stats!$A$2:$AT$19,46,FALSE)-VLOOKUP($B796,Stats!$A$2:$AA$19,12,FALSE))/VLOOKUP($B796,Stats!$A$2:$AA$19,26,FALSE)))</f>
        <v/>
      </c>
      <c r="BR796" s="51" t="str">
        <f t="shared" si="168"/>
        <v/>
      </c>
      <c r="BS796" s="32" t="str">
        <f t="shared" si="162"/>
        <v/>
      </c>
      <c r="BT796" s="53" t="str">
        <f t="shared" si="163"/>
        <v/>
      </c>
    </row>
    <row r="797" spans="1:72" x14ac:dyDescent="0.15">
      <c r="A797" s="16">
        <v>20785</v>
      </c>
      <c r="B797" s="17">
        <v>201421</v>
      </c>
      <c r="C797" s="3">
        <v>0</v>
      </c>
      <c r="D797" s="23">
        <v>7.7924546232062131E-3</v>
      </c>
      <c r="E797" s="18">
        <v>8.4835858152470026E-4</v>
      </c>
      <c r="F797" s="24">
        <v>6</v>
      </c>
      <c r="G797" s="24">
        <v>1</v>
      </c>
      <c r="H797" s="20">
        <v>1.3580068278267188E-3</v>
      </c>
      <c r="I797" s="20">
        <v>-3.7950664136621182E-4</v>
      </c>
      <c r="J797" s="24">
        <v>5</v>
      </c>
      <c r="K797" s="24">
        <v>1</v>
      </c>
      <c r="L797" s="20">
        <v>1.8944775978024797E-3</v>
      </c>
      <c r="M797" s="20">
        <v>-3.7950664136621182E-4</v>
      </c>
      <c r="N797" s="19">
        <v>1.0605</v>
      </c>
      <c r="O797" s="19">
        <v>1.0077924546232062</v>
      </c>
      <c r="P797" s="25">
        <v>41929</v>
      </c>
      <c r="Q797" s="20">
        <v>-3.7950664136621182E-4</v>
      </c>
      <c r="R797" s="25">
        <v>41922</v>
      </c>
      <c r="S797" s="25">
        <f>IF(ISNUMBER(R797),VLOOKUP(B797,Index!$B$3:$AB$18,27,FALSE),"")</f>
        <v>41929</v>
      </c>
      <c r="T797" s="25">
        <f>IF(ISNUMBER($R797),VLOOKUP($B797,Index!$B$21:$AB$36,27,FALSE),"")</f>
        <v>41929</v>
      </c>
      <c r="U797" s="25">
        <f>IF(ISNUMBER($R797),VLOOKUP($B797,Index!$B$39:$AB$54,27,FALSE),"")</f>
        <v>41929</v>
      </c>
      <c r="W797" s="18">
        <v>0.28052836643542367</v>
      </c>
      <c r="X797" s="19">
        <v>0.8571428571428571</v>
      </c>
      <c r="Y797" s="18">
        <v>1.6096472341006168E-2</v>
      </c>
      <c r="Z797" s="19">
        <f t="shared" si="164"/>
        <v>7</v>
      </c>
      <c r="AA797" s="21">
        <v>20.533117932149025</v>
      </c>
      <c r="AB797" s="28"/>
      <c r="AC797" s="18">
        <v>7.8696164374927338E-2</v>
      </c>
      <c r="AD797" s="19">
        <v>0.73469387755102034</v>
      </c>
      <c r="AE797" s="18">
        <v>2.5909642182477661E-4</v>
      </c>
      <c r="AF797" s="19">
        <f t="shared" si="165"/>
        <v>49</v>
      </c>
      <c r="AG797" s="21">
        <v>421.60893201553989</v>
      </c>
      <c r="AH797" s="28"/>
      <c r="AK797">
        <f t="shared" si="170"/>
        <v>20.533117932149025</v>
      </c>
      <c r="AL797" t="str">
        <f t="shared" si="170"/>
        <v/>
      </c>
      <c r="AM797" t="str">
        <f t="shared" si="170"/>
        <v/>
      </c>
      <c r="AN797" t="str">
        <f t="shared" si="170"/>
        <v/>
      </c>
      <c r="AO797" t="str">
        <f t="shared" si="170"/>
        <v/>
      </c>
      <c r="AP797" t="str">
        <f t="shared" si="170"/>
        <v/>
      </c>
      <c r="AQ797" t="str">
        <f t="shared" si="170"/>
        <v/>
      </c>
      <c r="AR797" t="str">
        <f t="shared" si="170"/>
        <v/>
      </c>
      <c r="AS797" t="str">
        <f t="shared" si="170"/>
        <v/>
      </c>
      <c r="AT797" t="str">
        <f t="shared" si="170"/>
        <v/>
      </c>
      <c r="AU797" t="str">
        <f t="shared" si="170"/>
        <v/>
      </c>
      <c r="AV797" t="str">
        <f t="shared" si="170"/>
        <v/>
      </c>
      <c r="AW797" t="str">
        <f t="shared" si="170"/>
        <v/>
      </c>
      <c r="AX797" t="str">
        <f t="shared" si="170"/>
        <v/>
      </c>
      <c r="AZ797" s="46">
        <f>IF(ISNUMBER(VLOOKUP($B797,Stats!$A$2:$AA$19,2,FALSE))=FALSE,"",IF(ISNUMBER(W797),(W797-VLOOKUP($B797,Stats!$A$2:$AA$19,2,FALSE))/VLOOKUP($B797,Stats!$A$2:$AA$19,16,FALSE),""))</f>
        <v>1.0362845557653495</v>
      </c>
      <c r="BA797" s="46">
        <f>IF(ISNUMBER(VLOOKUP($B797,Stats!$A$2:$AA$19,2,FALSE))=FALSE,"",IF(ISNUMBER(X797),(X797-VLOOKUP($B797,Stats!$A$2:$AA$19,3,FALSE))/VLOOKUP($B797,Stats!$A$2:$AA$19,17,FALSE),""))</f>
        <v>1.6157643295583308</v>
      </c>
      <c r="BB797" s="46"/>
      <c r="BC797" s="46"/>
      <c r="BD797" s="44">
        <f t="shared" si="161"/>
        <v>1.3260244426618402</v>
      </c>
      <c r="BE797" s="46">
        <f>IF(ISNUMBER(VLOOKUP($B797,Stats!$A$2:$AA$19,2,FALSE))=FALSE,"",IF(ISNUMBER(Y797),(Y797-VLOOKUP($B797,Stats!$A$2:$AA$19,5,FALSE))/VLOOKUP($B797,Stats!$A$2:$AA$19,19,FALSE),""))</f>
        <v>-1.0598100360117424</v>
      </c>
      <c r="BF797" s="46"/>
      <c r="BG797" s="46"/>
      <c r="BH797" s="46">
        <f>IF(ISNUMBER(VLOOKUP($B797,Stats!$A$2:$AA$19,2,FALSE))=FALSE,"",IF(ISNUMBER(Z797),(Z797-VLOOKUP($B797,Stats!$A$2:$AA$19,8,FALSE))/VLOOKUP($B797,Stats!$A$2:$AA$19,22,FALSE),""))</f>
        <v>2.8947107280434259</v>
      </c>
      <c r="BI797" s="46" t="str">
        <f>IF(ISNUMBER(VLOOKUP($B797,Stats!$A$2:$AA$19,2,FALSE))=FALSE,"",IF(ISNUMBER(#REF!),(#REF!-VLOOKUP($B797,Stats!$A$2:$AA$19,9,FALSE))/VLOOKUP($B797,Stats!$A$2:$AA$19,23,FALSE),""))</f>
        <v/>
      </c>
      <c r="BJ797" s="46" t="str">
        <f>IF(ISNUMBER(VLOOKUP($B797,Stats!$A$2:$AA$19,2,FALSE))=FALSE,"",IF(ISNUMBER(#REF!),(#REF!-VLOOKUP($B797,Stats!$A$2:$AA$19,10,FALSE))/VLOOKUP($B797,Stats!$A$2:$AA$19,24,FALSE),""))</f>
        <v/>
      </c>
      <c r="BK797" s="44">
        <f t="shared" si="167"/>
        <v>1.6102802436212476</v>
      </c>
      <c r="BL797" s="46" t="str">
        <f>IF(ISNUMBER(VLOOKUP($B797,Stats!$A$2:$AA$19,2,FALSE))=FALSE,"",IF(ISNUMBER(#REF!),(#REF!-VLOOKUP($B797,Stats!$A$2:$AA$19,11,FALSE))/VLOOKUP($B797,Stats!$A$2:$AA$19,25,FALSE),""))</f>
        <v/>
      </c>
      <c r="BM797" s="46">
        <f>IF(ISNUMBER(VLOOKUP($B797,Stats!$A$2:$AA$19,2,FALSE))=FALSE,"",IF(ISNUMBER(AA797),(AA797-VLOOKUP($B797,Stats!$A$2:$AA$19,12,FALSE))/VLOOKUP($B797,Stats!$A$2:$AA$19,26,FALSE),""))</f>
        <v>2.1763483350113089</v>
      </c>
      <c r="BN797" s="46" t="str">
        <f>IF(ISNUMBER(VLOOKUP($B797,Stats!$A$2:$AA$19,2,FALSE))=FALSE,"",IF(ISNUMBER(#REF!),(#REF!-VLOOKUP($B797,Stats!$A$2:$AA$19,13,FALSE))/VLOOKUP($B797,Stats!$A$2:$AA$19,27,FALSE),""))</f>
        <v/>
      </c>
      <c r="BO797" s="46" t="str">
        <f>IF(ISNUMBER(VLOOKUP($B797,Stats!$A$2:$AA$19,2,FALSE))=FALSE,"",IF(ISNUMBER(#REF!),(#REF!-VLOOKUP($B797,Stats!$A$2:$AA$19,14,FALSE))/VLOOKUP($B797,Stats!$A$2:$AB$19,28,FALSE),""))</f>
        <v/>
      </c>
      <c r="BP797" s="46"/>
      <c r="BQ797" s="46">
        <f>IF(ISNUMBER(VLOOKUP($B797,Stats!$A$2:$AA$19,2,FALSE))=FALSE,"",IF(ISNUMBER(BM797),BM797,(VLOOKUP($B797,Stats!$A$2:$AT$19,46,FALSE)-VLOOKUP($B797,Stats!$A$2:$AA$19,12,FALSE))/VLOOKUP($B797,Stats!$A$2:$AA$19,26,FALSE)))</f>
        <v>2.1763483350113089</v>
      </c>
      <c r="BR797" s="51">
        <f t="shared" si="168"/>
        <v>2.1763483350113089</v>
      </c>
      <c r="BS797" s="32" t="str">
        <f t="shared" si="162"/>
        <v>20785_201421</v>
      </c>
      <c r="BT797" s="53">
        <f t="shared" si="163"/>
        <v>1.6666427017073784</v>
      </c>
    </row>
    <row r="798" spans="1:72" x14ac:dyDescent="0.15">
      <c r="A798" s="16">
        <v>20785</v>
      </c>
      <c r="B798" s="17">
        <v>201422</v>
      </c>
      <c r="C798" s="3">
        <v>0</v>
      </c>
      <c r="D798" s="23">
        <v>9.8066949552098048E-3</v>
      </c>
      <c r="E798" s="18">
        <v>8.4694978588091736E-4</v>
      </c>
      <c r="F798" s="24">
        <v>10</v>
      </c>
      <c r="G798" s="24">
        <v>0</v>
      </c>
      <c r="H798" s="20">
        <v>9.7669084772489256E-4</v>
      </c>
      <c r="I798" s="20" t="s">
        <v>25</v>
      </c>
      <c r="J798" s="24">
        <v>10</v>
      </c>
      <c r="K798" s="24">
        <v>0</v>
      </c>
      <c r="L798" s="20">
        <v>2.4360535931791105E-3</v>
      </c>
      <c r="M798" s="20">
        <v>0</v>
      </c>
      <c r="N798" s="19">
        <v>1.0709</v>
      </c>
      <c r="O798" s="19">
        <v>1.0080956415325237</v>
      </c>
      <c r="P798" s="25">
        <v>41943</v>
      </c>
      <c r="Q798" s="20">
        <v>0</v>
      </c>
      <c r="R798" s="25">
        <v>41932</v>
      </c>
      <c r="S798" s="25">
        <f>IF(ISNUMBER(R798),VLOOKUP(B798,Index!$B$3:$AB$18,27,FALSE),"")</f>
        <v>41939</v>
      </c>
      <c r="T798" s="25">
        <f>IF(ISNUMBER($R798),VLOOKUP($B798,Index!$B$21:$AB$36,27,FALSE),"")</f>
        <v>41935</v>
      </c>
      <c r="U798" s="25">
        <f>IF(ISNUMBER($R798),VLOOKUP($B798,Index!$B$39:$AB$54,27,FALSE),"")</f>
        <v>41936</v>
      </c>
      <c r="W798" s="18">
        <v>0.29420084865629414</v>
      </c>
      <c r="X798" s="19">
        <v>1</v>
      </c>
      <c r="Y798" s="18">
        <v>1.6069742323053703E-2</v>
      </c>
      <c r="Z798" s="19">
        <f t="shared" si="164"/>
        <v>7</v>
      </c>
      <c r="AA798" s="21" t="s">
        <v>25</v>
      </c>
      <c r="AB798" s="28"/>
      <c r="AC798" s="18">
        <v>8.6554139350083686E-2</v>
      </c>
      <c r="AD798" s="19">
        <v>1</v>
      </c>
      <c r="AE798" s="18">
        <v>2.5823661832934341E-4</v>
      </c>
      <c r="AF798" s="19">
        <f t="shared" si="165"/>
        <v>49</v>
      </c>
      <c r="AG798" s="21" t="s">
        <v>25</v>
      </c>
      <c r="AH798" s="28"/>
      <c r="AK798" t="str">
        <f t="shared" si="170"/>
        <v/>
      </c>
      <c r="AL798" t="str">
        <f t="shared" si="170"/>
        <v/>
      </c>
      <c r="AM798" t="str">
        <f t="shared" si="170"/>
        <v/>
      </c>
      <c r="AN798" t="str">
        <f t="shared" si="170"/>
        <v/>
      </c>
      <c r="AO798" t="str">
        <f t="shared" si="170"/>
        <v/>
      </c>
      <c r="AP798" t="str">
        <f t="shared" si="170"/>
        <v/>
      </c>
      <c r="AQ798" t="str">
        <f t="shared" si="170"/>
        <v/>
      </c>
      <c r="AR798" t="str">
        <f t="shared" si="170"/>
        <v/>
      </c>
      <c r="AS798" t="str">
        <f t="shared" si="170"/>
        <v/>
      </c>
      <c r="AT798" t="str">
        <f t="shared" si="170"/>
        <v/>
      </c>
      <c r="AU798" t="str">
        <f t="shared" si="170"/>
        <v/>
      </c>
      <c r="AV798" t="str">
        <f t="shared" si="170"/>
        <v/>
      </c>
      <c r="AW798" t="str">
        <f t="shared" si="170"/>
        <v/>
      </c>
      <c r="AX798" t="str">
        <f t="shared" si="170"/>
        <v/>
      </c>
      <c r="AZ798" s="46">
        <f>IF(ISNUMBER(VLOOKUP($B798,Stats!$A$2:$AA$19,2,FALSE))=FALSE,"",IF(ISNUMBER(W798),(W798-VLOOKUP($B798,Stats!$A$2:$AA$19,2,FALSE))/VLOOKUP($B798,Stats!$A$2:$AA$19,16,FALSE),""))</f>
        <v>-0.37402961592453893</v>
      </c>
      <c r="BA798" s="46">
        <f>IF(ISNUMBER(VLOOKUP($B798,Stats!$A$2:$AA$19,2,FALSE))=FALSE,"",IF(ISNUMBER(X798),(X798-VLOOKUP($B798,Stats!$A$2:$AA$19,3,FALSE))/VLOOKUP($B798,Stats!$A$2:$AA$19,17,FALSE),""))</f>
        <v>2.5489718024571326</v>
      </c>
      <c r="BB798" s="46"/>
      <c r="BC798" s="46"/>
      <c r="BD798" s="44">
        <f t="shared" si="161"/>
        <v>1.0874710932662968</v>
      </c>
      <c r="BE798" s="46">
        <f>IF(ISNUMBER(VLOOKUP($B798,Stats!$A$2:$AA$19,2,FALSE))=FALSE,"",IF(ISNUMBER(Y798),(Y798-VLOOKUP($B798,Stats!$A$2:$AA$19,5,FALSE))/VLOOKUP($B798,Stats!$A$2:$AA$19,19,FALSE),""))</f>
        <v>-1.2387355220471914</v>
      </c>
      <c r="BF798" s="46"/>
      <c r="BG798" s="46"/>
      <c r="BH798" s="46">
        <f>IF(ISNUMBER(VLOOKUP($B798,Stats!$A$2:$AA$19,2,FALSE))=FALSE,"",IF(ISNUMBER(Z798),(Z798-VLOOKUP($B798,Stats!$A$2:$AA$19,8,FALSE))/VLOOKUP($B798,Stats!$A$2:$AA$19,22,FALSE),""))</f>
        <v>2.1471823831658687</v>
      </c>
      <c r="BI798" s="46" t="str">
        <f>IF(ISNUMBER(VLOOKUP($B798,Stats!$A$2:$AA$19,2,FALSE))=FALSE,"",IF(ISNUMBER(#REF!),(#REF!-VLOOKUP($B798,Stats!$A$2:$AA$19,9,FALSE))/VLOOKUP($B798,Stats!$A$2:$AA$19,23,FALSE),""))</f>
        <v/>
      </c>
      <c r="BJ798" s="46" t="str">
        <f>IF(ISNUMBER(VLOOKUP($B798,Stats!$A$2:$AA$19,2,FALSE))=FALSE,"",IF(ISNUMBER(#REF!),(#REF!-VLOOKUP($B798,Stats!$A$2:$AA$19,10,FALSE))/VLOOKUP($B798,Stats!$A$2:$AA$19,24,FALSE),""))</f>
        <v/>
      </c>
      <c r="BK798" s="44">
        <f t="shared" si="167"/>
        <v>1.5112695803827947</v>
      </c>
      <c r="BL798" s="46" t="str">
        <f>IF(ISNUMBER(VLOOKUP($B798,Stats!$A$2:$AA$19,2,FALSE))=FALSE,"",IF(ISNUMBER(#REF!),(#REF!-VLOOKUP($B798,Stats!$A$2:$AA$19,11,FALSE))/VLOOKUP($B798,Stats!$A$2:$AA$19,25,FALSE),""))</f>
        <v/>
      </c>
      <c r="BM798" s="46" t="str">
        <f>IF(ISNUMBER(VLOOKUP($B798,Stats!$A$2:$AA$19,2,FALSE))=FALSE,"",IF(ISNUMBER(AA798),(AA798-VLOOKUP($B798,Stats!$A$2:$AA$19,12,FALSE))/VLOOKUP($B798,Stats!$A$2:$AA$19,26,FALSE),""))</f>
        <v/>
      </c>
      <c r="BN798" s="46" t="str">
        <f>IF(ISNUMBER(VLOOKUP($B798,Stats!$A$2:$AA$19,2,FALSE))=FALSE,"",IF(ISNUMBER(#REF!),(#REF!-VLOOKUP($B798,Stats!$A$2:$AA$19,13,FALSE))/VLOOKUP($B798,Stats!$A$2:$AA$19,27,FALSE),""))</f>
        <v/>
      </c>
      <c r="BO798" s="46" t="str">
        <f>IF(ISNUMBER(VLOOKUP($B798,Stats!$A$2:$AA$19,2,FALSE))=FALSE,"",IF(ISNUMBER(#REF!),(#REF!-VLOOKUP($B798,Stats!$A$2:$AA$19,14,FALSE))/VLOOKUP($B798,Stats!$A$2:$AB$19,28,FALSE),""))</f>
        <v/>
      </c>
      <c r="BP798" s="46"/>
      <c r="BQ798" s="46">
        <f>IF(ISNUMBER(VLOOKUP($B798,Stats!$A$2:$AA$19,2,FALSE))=FALSE,"",IF(ISNUMBER(BM798),BM798,(VLOOKUP($B798,Stats!$A$2:$AT$19,46,FALSE)-VLOOKUP($B798,Stats!$A$2:$AA$19,12,FALSE))/VLOOKUP($B798,Stats!$A$2:$AA$19,26,FALSE)))</f>
        <v>-0.38178036496436479</v>
      </c>
      <c r="BR798" s="51">
        <f t="shared" si="168"/>
        <v>-0.38178036496436479</v>
      </c>
      <c r="BS798" s="32" t="str">
        <f t="shared" si="162"/>
        <v>20785_201422</v>
      </c>
      <c r="BT798" s="53">
        <f t="shared" si="163"/>
        <v>1.0478998938900632</v>
      </c>
    </row>
    <row r="799" spans="1:72" x14ac:dyDescent="0.15">
      <c r="A799" s="16">
        <v>20785</v>
      </c>
      <c r="B799" s="17">
        <v>201423</v>
      </c>
      <c r="C799" s="3">
        <v>0</v>
      </c>
      <c r="D799" s="23">
        <v>3.735176020170039E-3</v>
      </c>
      <c r="E799" s="18">
        <v>1.4371370211706325E-3</v>
      </c>
      <c r="F799" s="24">
        <v>7</v>
      </c>
      <c r="G799" s="24">
        <v>3</v>
      </c>
      <c r="H799" s="20">
        <v>1.0640247480189213E-3</v>
      </c>
      <c r="I799" s="20">
        <v>-1.2366535272229455E-3</v>
      </c>
      <c r="J799" s="24">
        <v>6</v>
      </c>
      <c r="K799" s="24">
        <v>2</v>
      </c>
      <c r="L799" s="20">
        <v>1.9556714471968828E-3</v>
      </c>
      <c r="M799" s="20">
        <v>-2.8735632183907178E-3</v>
      </c>
      <c r="N799" s="19">
        <v>1.0788</v>
      </c>
      <c r="O799" s="19">
        <v>1.0058741258741259</v>
      </c>
      <c r="P799" s="25">
        <v>41950</v>
      </c>
      <c r="Q799" s="20">
        <v>-3.615127919911032E-3</v>
      </c>
      <c r="R799" s="25">
        <v>41957</v>
      </c>
      <c r="S799" s="25">
        <f>IF(ISNUMBER(R799),VLOOKUP(B799,Index!$B$3:$AB$18,27,FALSE),"")</f>
        <v>41956</v>
      </c>
      <c r="T799" s="25">
        <f>IF(ISNUMBER($R799),VLOOKUP($B799,Index!$B$21:$AB$36,27,FALSE),"")</f>
        <v>41954</v>
      </c>
      <c r="U799" s="25">
        <f>IF(ISNUMBER($R799),VLOOKUP($B799,Index!$B$39:$AB$54,27,FALSE),"")</f>
        <v>41957</v>
      </c>
      <c r="W799" s="18">
        <v>0.11205528060510117</v>
      </c>
      <c r="X799" s="19">
        <v>0.7</v>
      </c>
      <c r="Y799" s="18">
        <v>2.7267757779892935E-2</v>
      </c>
      <c r="Z799" s="19">
        <f t="shared" si="164"/>
        <v>1</v>
      </c>
      <c r="AA799" s="21">
        <v>1.0332071514254912</v>
      </c>
      <c r="AB799" s="28"/>
      <c r="AC799" s="18">
        <v>1.2556385911487963E-2</v>
      </c>
      <c r="AD799" s="19">
        <v>0.48999999999999994</v>
      </c>
      <c r="AE799" s="18">
        <v>7.4353061434291167E-4</v>
      </c>
      <c r="AF799" s="19">
        <f t="shared" si="165"/>
        <v>1</v>
      </c>
      <c r="AG799" s="21">
        <v>1.0675170177567781</v>
      </c>
      <c r="AH799" s="28"/>
      <c r="AK799" t="str">
        <f t="shared" si="170"/>
        <v/>
      </c>
      <c r="AL799" t="str">
        <f t="shared" si="170"/>
        <v/>
      </c>
      <c r="AM799">
        <f t="shared" si="170"/>
        <v>1.0332071514254912</v>
      </c>
      <c r="AN799" t="str">
        <f t="shared" si="170"/>
        <v/>
      </c>
      <c r="AO799" t="str">
        <f t="shared" si="170"/>
        <v/>
      </c>
      <c r="AP799" t="str">
        <f t="shared" si="170"/>
        <v/>
      </c>
      <c r="AQ799" t="str">
        <f t="shared" si="170"/>
        <v/>
      </c>
      <c r="AR799" t="str">
        <f t="shared" si="170"/>
        <v/>
      </c>
      <c r="AS799" t="str">
        <f t="shared" si="170"/>
        <v/>
      </c>
      <c r="AT799" t="str">
        <f t="shared" si="170"/>
        <v/>
      </c>
      <c r="AU799" t="str">
        <f t="shared" si="170"/>
        <v/>
      </c>
      <c r="AV799" t="str">
        <f t="shared" si="170"/>
        <v/>
      </c>
      <c r="AW799" t="str">
        <f t="shared" si="170"/>
        <v/>
      </c>
      <c r="AX799" t="str">
        <f t="shared" si="170"/>
        <v/>
      </c>
      <c r="AZ799" s="46">
        <f>IF(ISNUMBER(VLOOKUP($B799,Stats!$A$2:$AA$19,2,FALSE))=FALSE,"",IF(ISNUMBER(W799),(W799-VLOOKUP($B799,Stats!$A$2:$AA$19,2,FALSE))/VLOOKUP($B799,Stats!$A$2:$AA$19,16,FALSE),""))</f>
        <v>0.18576433866021447</v>
      </c>
      <c r="BA799" s="46">
        <f>IF(ISNUMBER(VLOOKUP($B799,Stats!$A$2:$AA$19,2,FALSE))=FALSE,"",IF(ISNUMBER(X799),(X799-VLOOKUP($B799,Stats!$A$2:$AA$19,3,FALSE))/VLOOKUP($B799,Stats!$A$2:$AA$19,17,FALSE),""))</f>
        <v>1.1113184735957777</v>
      </c>
      <c r="BB799" s="46"/>
      <c r="BC799" s="46"/>
      <c r="BD799" s="44">
        <f t="shared" si="161"/>
        <v>0.64854140612799616</v>
      </c>
      <c r="BE799" s="46">
        <f>IF(ISNUMBER(VLOOKUP($B799,Stats!$A$2:$AA$19,2,FALSE))=FALSE,"",IF(ISNUMBER(Y799),(Y799-VLOOKUP($B799,Stats!$A$2:$AA$19,5,FALSE))/VLOOKUP($B799,Stats!$A$2:$AA$19,19,FALSE),""))</f>
        <v>-1.1402506988656211</v>
      </c>
      <c r="BF799" s="46"/>
      <c r="BG799" s="46"/>
      <c r="BH799" s="46">
        <f>IF(ISNUMBER(VLOOKUP($B799,Stats!$A$2:$AA$19,2,FALSE))=FALSE,"",IF(ISNUMBER(Z799),(Z799-VLOOKUP($B799,Stats!$A$2:$AA$19,8,FALSE))/VLOOKUP($B799,Stats!$A$2:$AA$19,22,FALSE),""))</f>
        <v>-0.39509019437688425</v>
      </c>
      <c r="BI799" s="46" t="str">
        <f>IF(ISNUMBER(VLOOKUP($B799,Stats!$A$2:$AA$19,2,FALSE))=FALSE,"",IF(ISNUMBER(#REF!),(#REF!-VLOOKUP($B799,Stats!$A$2:$AA$19,9,FALSE))/VLOOKUP($B799,Stats!$A$2:$AA$19,23,FALSE),""))</f>
        <v/>
      </c>
      <c r="BJ799" s="46" t="str">
        <f>IF(ISNUMBER(VLOOKUP($B799,Stats!$A$2:$AA$19,2,FALSE))=FALSE,"",IF(ISNUMBER(#REF!),(#REF!-VLOOKUP($B799,Stats!$A$2:$AA$19,10,FALSE))/VLOOKUP($B799,Stats!$A$2:$AA$19,24,FALSE),""))</f>
        <v/>
      </c>
      <c r="BK799" s="44">
        <f t="shared" si="167"/>
        <v>0.67964843089286942</v>
      </c>
      <c r="BL799" s="46" t="str">
        <f>IF(ISNUMBER(VLOOKUP($B799,Stats!$A$2:$AA$19,2,FALSE))=FALSE,"",IF(ISNUMBER(#REF!),(#REF!-VLOOKUP($B799,Stats!$A$2:$AA$19,11,FALSE))/VLOOKUP($B799,Stats!$A$2:$AA$19,25,FALSE),""))</f>
        <v/>
      </c>
      <c r="BM799" s="46">
        <f>IF(ISNUMBER(VLOOKUP($B799,Stats!$A$2:$AA$19,2,FALSE))=FALSE,"",IF(ISNUMBER(AA799),(AA799-VLOOKUP($B799,Stats!$A$2:$AA$19,12,FALSE))/VLOOKUP($B799,Stats!$A$2:$AA$19,26,FALSE),""))</f>
        <v>-0.54721280784959303</v>
      </c>
      <c r="BN799" s="46" t="str">
        <f>IF(ISNUMBER(VLOOKUP($B799,Stats!$A$2:$AA$19,2,FALSE))=FALSE,"",IF(ISNUMBER(#REF!),(#REF!-VLOOKUP($B799,Stats!$A$2:$AA$19,13,FALSE))/VLOOKUP($B799,Stats!$A$2:$AA$19,27,FALSE),""))</f>
        <v/>
      </c>
      <c r="BO799" s="46" t="str">
        <f>IF(ISNUMBER(VLOOKUP($B799,Stats!$A$2:$AA$19,2,FALSE))=FALSE,"",IF(ISNUMBER(#REF!),(#REF!-VLOOKUP($B799,Stats!$A$2:$AA$19,14,FALSE))/VLOOKUP($B799,Stats!$A$2:$AB$19,28,FALSE),""))</f>
        <v/>
      </c>
      <c r="BP799" s="46"/>
      <c r="BQ799" s="46">
        <f>IF(ISNUMBER(VLOOKUP($B799,Stats!$A$2:$AA$19,2,FALSE))=FALSE,"",IF(ISNUMBER(BM799),BM799,(VLOOKUP($B799,Stats!$A$2:$AT$19,46,FALSE)-VLOOKUP($B799,Stats!$A$2:$AA$19,12,FALSE))/VLOOKUP($B799,Stats!$A$2:$AA$19,26,FALSE)))</f>
        <v>-0.54721280784959303</v>
      </c>
      <c r="BR799" s="51">
        <f t="shared" si="168"/>
        <v>-0.54721280784959303</v>
      </c>
      <c r="BS799" s="32" t="str">
        <f t="shared" si="162"/>
        <v>20785_201423</v>
      </c>
      <c r="BT799" s="53">
        <f t="shared" si="163"/>
        <v>0.42805477819140225</v>
      </c>
    </row>
    <row r="800" spans="1:72" x14ac:dyDescent="0.15">
      <c r="A800" s="16">
        <v>20785</v>
      </c>
      <c r="B800" s="17">
        <v>201424</v>
      </c>
      <c r="C800" s="3">
        <v>0</v>
      </c>
      <c r="D800" s="23">
        <v>6.8843613359383937E-3</v>
      </c>
      <c r="E800" s="18">
        <v>1.4270885179341374E-3</v>
      </c>
      <c r="F800" s="24">
        <v>7</v>
      </c>
      <c r="G800" s="24">
        <v>3</v>
      </c>
      <c r="H800" s="20">
        <v>1.3138941130202181E-3</v>
      </c>
      <c r="I800" s="20">
        <v>-7.7499198514915013E-4</v>
      </c>
      <c r="J800" s="24">
        <v>3</v>
      </c>
      <c r="K800" s="24">
        <v>1</v>
      </c>
      <c r="L800" s="20">
        <v>3.3373505145082305E-3</v>
      </c>
      <c r="M800" s="20">
        <v>-1.7667844522968323E-3</v>
      </c>
      <c r="N800" s="19">
        <v>1.0823</v>
      </c>
      <c r="O800" s="19">
        <v>1.006416217221499</v>
      </c>
      <c r="P800" s="25">
        <v>41971</v>
      </c>
      <c r="Q800" s="20">
        <v>-1.7667844522968323E-3</v>
      </c>
      <c r="R800" s="25">
        <v>41961</v>
      </c>
      <c r="S800" s="25">
        <f>IF(ISNUMBER(R800),VLOOKUP(B800,Index!$B$3:$AB$18,27,FALSE),"")</f>
        <v>41963</v>
      </c>
      <c r="T800" s="25">
        <f>IF(ISNUMBER($R800),VLOOKUP($B800,Index!$B$21:$AB$36,27,FALSE),"")</f>
        <v>41963</v>
      </c>
      <c r="U800" s="25">
        <f>IF(ISNUMBER($R800),VLOOKUP($B800,Index!$B$39:$AB$54,27,FALSE),"")</f>
        <v>41963</v>
      </c>
      <c r="W800" s="18">
        <v>0.20653084007815181</v>
      </c>
      <c r="X800" s="19">
        <v>0.7</v>
      </c>
      <c r="Y800" s="18">
        <v>2.7077100836075545E-2</v>
      </c>
      <c r="Z800" s="19">
        <f t="shared" si="164"/>
        <v>2</v>
      </c>
      <c r="AA800" s="21">
        <v>3.8965485161411033</v>
      </c>
      <c r="AB800" s="28"/>
      <c r="AC800" s="18">
        <v>4.265498790338712E-2</v>
      </c>
      <c r="AD800" s="19">
        <v>0.48999999999999994</v>
      </c>
      <c r="AE800" s="18">
        <v>7.3316938968700303E-4</v>
      </c>
      <c r="AF800" s="19">
        <f t="shared" si="165"/>
        <v>4</v>
      </c>
      <c r="AG800" s="21">
        <v>15.183090338641435</v>
      </c>
      <c r="AH800" s="28"/>
      <c r="AK800" t="str">
        <f t="shared" si="170"/>
        <v/>
      </c>
      <c r="AL800" t="str">
        <f t="shared" si="170"/>
        <v/>
      </c>
      <c r="AM800" t="str">
        <f t="shared" si="170"/>
        <v/>
      </c>
      <c r="AN800">
        <f t="shared" si="170"/>
        <v>3.8965485161411033</v>
      </c>
      <c r="AO800" t="str">
        <f t="shared" si="170"/>
        <v/>
      </c>
      <c r="AP800" t="str">
        <f t="shared" si="170"/>
        <v/>
      </c>
      <c r="AQ800" t="str">
        <f t="shared" si="170"/>
        <v/>
      </c>
      <c r="AR800" t="str">
        <f t="shared" si="170"/>
        <v/>
      </c>
      <c r="AS800" t="str">
        <f t="shared" si="170"/>
        <v/>
      </c>
      <c r="AT800" t="str">
        <f t="shared" si="170"/>
        <v/>
      </c>
      <c r="AU800" t="str">
        <f t="shared" si="170"/>
        <v/>
      </c>
      <c r="AV800" t="str">
        <f t="shared" si="170"/>
        <v/>
      </c>
      <c r="AW800" t="str">
        <f t="shared" si="170"/>
        <v/>
      </c>
      <c r="AX800" t="str">
        <f t="shared" si="170"/>
        <v/>
      </c>
      <c r="AZ800" s="46">
        <f>IF(ISNUMBER(VLOOKUP($B800,Stats!$A$2:$AA$19,2,FALSE))=FALSE,"",IF(ISNUMBER(W800),(W800-VLOOKUP($B800,Stats!$A$2:$AA$19,2,FALSE))/VLOOKUP($B800,Stats!$A$2:$AA$19,16,FALSE),""))</f>
        <v>-1.0262361476974569</v>
      </c>
      <c r="BA800" s="46">
        <f>IF(ISNUMBER(VLOOKUP($B800,Stats!$A$2:$AA$19,2,FALSE))=FALSE,"",IF(ISNUMBER(X800),(X800-VLOOKUP($B800,Stats!$A$2:$AA$19,3,FALSE))/VLOOKUP($B800,Stats!$A$2:$AA$19,17,FALSE),""))</f>
        <v>-0.21041933953921216</v>
      </c>
      <c r="BB800" s="46"/>
      <c r="BC800" s="46"/>
      <c r="BD800" s="44">
        <f t="shared" si="161"/>
        <v>-0.61832774361833454</v>
      </c>
      <c r="BE800" s="46">
        <f>IF(ISNUMBER(VLOOKUP($B800,Stats!$A$2:$AA$19,2,FALSE))=FALSE,"",IF(ISNUMBER(Y800),(Y800-VLOOKUP($B800,Stats!$A$2:$AA$19,5,FALSE))/VLOOKUP($B800,Stats!$A$2:$AA$19,19,FALSE),""))</f>
        <v>-1.0498011043148014</v>
      </c>
      <c r="BF800" s="46"/>
      <c r="BG800" s="46"/>
      <c r="BH800" s="46">
        <f>IF(ISNUMBER(VLOOKUP($B800,Stats!$A$2:$AA$19,2,FALSE))=FALSE,"",IF(ISNUMBER(Z800),(Z800-VLOOKUP($B800,Stats!$A$2:$AA$19,8,FALSE))/VLOOKUP($B800,Stats!$A$2:$AA$19,22,FALSE),""))</f>
        <v>-0.12438953477147197</v>
      </c>
      <c r="BI800" s="46" t="str">
        <f>IF(ISNUMBER(VLOOKUP($B800,Stats!$A$2:$AA$19,2,FALSE))=FALSE,"",IF(ISNUMBER(#REF!),(#REF!-VLOOKUP($B800,Stats!$A$2:$AA$19,9,FALSE))/VLOOKUP($B800,Stats!$A$2:$AA$19,23,FALSE),""))</f>
        <v/>
      </c>
      <c r="BJ800" s="46" t="str">
        <f>IF(ISNUMBER(VLOOKUP($B800,Stats!$A$2:$AA$19,2,FALSE))=FALSE,"",IF(ISNUMBER(#REF!),(#REF!-VLOOKUP($B800,Stats!$A$2:$AA$19,10,FALSE))/VLOOKUP($B800,Stats!$A$2:$AA$19,24,FALSE),""))</f>
        <v/>
      </c>
      <c r="BK800" s="44">
        <f t="shared" si="167"/>
        <v>0.69754391258891946</v>
      </c>
      <c r="BL800" s="46" t="str">
        <f>IF(ISNUMBER(VLOOKUP($B800,Stats!$A$2:$AA$19,2,FALSE))=FALSE,"",IF(ISNUMBER(#REF!),(#REF!-VLOOKUP($B800,Stats!$A$2:$AA$19,11,FALSE))/VLOOKUP($B800,Stats!$A$2:$AA$19,25,FALSE),""))</f>
        <v/>
      </c>
      <c r="BM800" s="46">
        <f>IF(ISNUMBER(VLOOKUP($B800,Stats!$A$2:$AA$19,2,FALSE))=FALSE,"",IF(ISNUMBER(AA800),(AA800-VLOOKUP($B800,Stats!$A$2:$AA$19,12,FALSE))/VLOOKUP($B800,Stats!$A$2:$AA$19,26,FALSE),""))</f>
        <v>-0.50678749211382457</v>
      </c>
      <c r="BN800" s="46" t="str">
        <f>IF(ISNUMBER(VLOOKUP($B800,Stats!$A$2:$AA$19,2,FALSE))=FALSE,"",IF(ISNUMBER(#REF!),(#REF!-VLOOKUP($B800,Stats!$A$2:$AA$19,13,FALSE))/VLOOKUP($B800,Stats!$A$2:$AA$19,27,FALSE),""))</f>
        <v/>
      </c>
      <c r="BO800" s="46" t="str">
        <f>IF(ISNUMBER(VLOOKUP($B800,Stats!$A$2:$AA$19,2,FALSE))=FALSE,"",IF(ISNUMBER(#REF!),(#REF!-VLOOKUP($B800,Stats!$A$2:$AA$19,14,FALSE))/VLOOKUP($B800,Stats!$A$2:$AB$19,28,FALSE),""))</f>
        <v/>
      </c>
      <c r="BP800" s="46"/>
      <c r="BQ800" s="46">
        <f>IF(ISNUMBER(VLOOKUP($B800,Stats!$A$2:$AA$19,2,FALSE))=FALSE,"",IF(ISNUMBER(BM800),BM800,(VLOOKUP($B800,Stats!$A$2:$AT$19,46,FALSE)-VLOOKUP($B800,Stats!$A$2:$AA$19,12,FALSE))/VLOOKUP($B800,Stats!$A$2:$AA$19,26,FALSE)))</f>
        <v>-0.50678749211382457</v>
      </c>
      <c r="BR800" s="51">
        <f t="shared" si="168"/>
        <v>-0.50678749211382457</v>
      </c>
      <c r="BS800" s="32" t="str">
        <f t="shared" si="162"/>
        <v>20785_201424</v>
      </c>
      <c r="BT800" s="53">
        <f t="shared" si="163"/>
        <v>0.19350330040691982</v>
      </c>
    </row>
    <row r="801" spans="1:72" x14ac:dyDescent="0.15">
      <c r="A801" s="16">
        <v>20785</v>
      </c>
      <c r="B801" s="17">
        <v>201425</v>
      </c>
      <c r="C801" s="3">
        <v>0</v>
      </c>
      <c r="D801" s="23">
        <v>-1.6261664972743284E-2</v>
      </c>
      <c r="E801" s="18">
        <v>2.9455610947346869E-3</v>
      </c>
      <c r="F801" s="24">
        <v>2</v>
      </c>
      <c r="G801" s="24">
        <v>8</v>
      </c>
      <c r="H801" s="20">
        <v>2.7764705882352692E-3</v>
      </c>
      <c r="I801" s="20">
        <v>-2.7369683296109282E-3</v>
      </c>
      <c r="J801" s="24">
        <v>1</v>
      </c>
      <c r="K801" s="24">
        <v>7</v>
      </c>
      <c r="L801" s="20">
        <v>3.482352941176492E-3</v>
      </c>
      <c r="M801" s="20">
        <v>-6.9165342555379539E-3</v>
      </c>
      <c r="N801" s="19">
        <v>1.0810999999999999</v>
      </c>
      <c r="O801" s="19">
        <v>1</v>
      </c>
      <c r="P801" s="25">
        <v>41974</v>
      </c>
      <c r="Q801" s="20">
        <v>-1.7204698917768879E-2</v>
      </c>
      <c r="R801" s="25">
        <v>41982</v>
      </c>
      <c r="S801" s="25">
        <f>IF(ISNUMBER(R801),VLOOKUP(B801,Index!$B$3:$AB$18,27,FALSE),"")</f>
        <v>41982</v>
      </c>
      <c r="T801" s="25">
        <f>IF(ISNUMBER($R801),VLOOKUP($B801,Index!$B$21:$AB$36,27,FALSE),"")</f>
        <v>41982</v>
      </c>
      <c r="U801" s="25">
        <f>IF(ISNUMBER($R801),VLOOKUP($B801,Index!$B$39:$AB$54,27,FALSE),"")</f>
        <v>41982</v>
      </c>
      <c r="W801" s="18">
        <v>-0.48784994918229851</v>
      </c>
      <c r="X801" s="19">
        <v>0.2</v>
      </c>
      <c r="Y801" s="18">
        <v>5.5888092279243691E-2</v>
      </c>
      <c r="Z801" s="19">
        <f t="shared" si="164"/>
        <v>0</v>
      </c>
      <c r="AA801" s="21" t="s">
        <v>25</v>
      </c>
      <c r="AB801" s="28"/>
      <c r="AC801" s="18">
        <v>0.23799757291717125</v>
      </c>
      <c r="AD801" s="19">
        <v>4.0000000000000008E-2</v>
      </c>
      <c r="AE801" s="18">
        <v>3.1234788586132585E-3</v>
      </c>
      <c r="AF801" s="19">
        <f t="shared" si="165"/>
        <v>0</v>
      </c>
      <c r="AG801" s="21" t="s">
        <v>25</v>
      </c>
      <c r="AH801" s="28"/>
      <c r="AK801" t="str">
        <f t="shared" si="170"/>
        <v/>
      </c>
      <c r="AL801" t="str">
        <f t="shared" si="170"/>
        <v/>
      </c>
      <c r="AM801" t="str">
        <f t="shared" si="170"/>
        <v/>
      </c>
      <c r="AN801" t="str">
        <f t="shared" si="170"/>
        <v/>
      </c>
      <c r="AO801" t="str">
        <f t="shared" si="170"/>
        <v/>
      </c>
      <c r="AP801" t="str">
        <f t="shared" si="170"/>
        <v/>
      </c>
      <c r="AQ801" t="str">
        <f t="shared" si="170"/>
        <v/>
      </c>
      <c r="AR801" t="str">
        <f t="shared" si="170"/>
        <v/>
      </c>
      <c r="AS801" t="str">
        <f t="shared" si="170"/>
        <v/>
      </c>
      <c r="AT801" t="str">
        <f t="shared" si="170"/>
        <v/>
      </c>
      <c r="AU801" t="str">
        <f t="shared" si="170"/>
        <v/>
      </c>
      <c r="AV801" t="str">
        <f t="shared" si="170"/>
        <v/>
      </c>
      <c r="AW801" t="str">
        <f t="shared" si="170"/>
        <v/>
      </c>
      <c r="AX801" t="str">
        <f t="shared" si="170"/>
        <v/>
      </c>
      <c r="AZ801" s="46">
        <f>IF(ISNUMBER(VLOOKUP($B801,Stats!$A$2:$AA$19,2,FALSE))=FALSE,"",IF(ISNUMBER(W801),(W801-VLOOKUP($B801,Stats!$A$2:$AA$19,2,FALSE))/VLOOKUP($B801,Stats!$A$2:$AA$19,16,FALSE),""))</f>
        <v>-0.99444492725457978</v>
      </c>
      <c r="BA801" s="46">
        <f>IF(ISNUMBER(VLOOKUP($B801,Stats!$A$2:$AA$19,2,FALSE))=FALSE,"",IF(ISNUMBER(X801),(X801-VLOOKUP($B801,Stats!$A$2:$AA$19,3,FALSE))/VLOOKUP($B801,Stats!$A$2:$AA$19,17,FALSE),""))</f>
        <v>-2.725664110384852</v>
      </c>
      <c r="BB801" s="46"/>
      <c r="BC801" s="46"/>
      <c r="BD801" s="44">
        <f t="shared" si="161"/>
        <v>-1.860054518819716</v>
      </c>
      <c r="BE801" s="46">
        <f>IF(ISNUMBER(VLOOKUP($B801,Stats!$A$2:$AA$19,2,FALSE))=FALSE,"",IF(ISNUMBER(Y801),(Y801-VLOOKUP($B801,Stats!$A$2:$AA$19,5,FALSE))/VLOOKUP($B801,Stats!$A$2:$AA$19,19,FALSE),""))</f>
        <v>-1.2710128476056739</v>
      </c>
      <c r="BF801" s="46"/>
      <c r="BG801" s="46"/>
      <c r="BH801" s="46">
        <f>IF(ISNUMBER(VLOOKUP($B801,Stats!$A$2:$AA$19,2,FALSE))=FALSE,"",IF(ISNUMBER(Z801),(Z801-VLOOKUP($B801,Stats!$A$2:$AA$19,8,FALSE))/VLOOKUP($B801,Stats!$A$2:$AA$19,22,FALSE),""))</f>
        <v>-0.38938659637819406</v>
      </c>
      <c r="BI801" s="46" t="str">
        <f>IF(ISNUMBER(VLOOKUP($B801,Stats!$A$2:$AA$19,2,FALSE))=FALSE,"",IF(ISNUMBER(#REF!),(#REF!-VLOOKUP($B801,Stats!$A$2:$AA$19,9,FALSE))/VLOOKUP($B801,Stats!$A$2:$AA$19,23,FALSE),""))</f>
        <v/>
      </c>
      <c r="BJ801" s="46" t="str">
        <f>IF(ISNUMBER(VLOOKUP($B801,Stats!$A$2:$AA$19,2,FALSE))=FALSE,"",IF(ISNUMBER(#REF!),(#REF!-VLOOKUP($B801,Stats!$A$2:$AA$19,10,FALSE))/VLOOKUP($B801,Stats!$A$2:$AA$19,24,FALSE),""))</f>
        <v/>
      </c>
      <c r="BK801" s="44">
        <f t="shared" si="167"/>
        <v>0.7728930144105135</v>
      </c>
      <c r="BL801" s="46" t="str">
        <f>IF(ISNUMBER(VLOOKUP($B801,Stats!$A$2:$AA$19,2,FALSE))=FALSE,"",IF(ISNUMBER(#REF!),(#REF!-VLOOKUP($B801,Stats!$A$2:$AA$19,11,FALSE))/VLOOKUP($B801,Stats!$A$2:$AA$19,25,FALSE),""))</f>
        <v/>
      </c>
      <c r="BM801" s="46" t="str">
        <f>IF(ISNUMBER(VLOOKUP($B801,Stats!$A$2:$AA$19,2,FALSE))=FALSE,"",IF(ISNUMBER(AA801),(AA801-VLOOKUP($B801,Stats!$A$2:$AA$19,12,FALSE))/VLOOKUP($B801,Stats!$A$2:$AA$19,26,FALSE),""))</f>
        <v/>
      </c>
      <c r="BN801" s="46" t="str">
        <f>IF(ISNUMBER(VLOOKUP($B801,Stats!$A$2:$AA$19,2,FALSE))=FALSE,"",IF(ISNUMBER(#REF!),(#REF!-VLOOKUP($B801,Stats!$A$2:$AA$19,13,FALSE))/VLOOKUP($B801,Stats!$A$2:$AA$19,27,FALSE),""))</f>
        <v/>
      </c>
      <c r="BO801" s="46" t="str">
        <f>IF(ISNUMBER(VLOOKUP($B801,Stats!$A$2:$AA$19,2,FALSE))=FALSE,"",IF(ISNUMBER(#REF!),(#REF!-VLOOKUP($B801,Stats!$A$2:$AA$19,14,FALSE))/VLOOKUP($B801,Stats!$A$2:$AB$19,28,FALSE),""))</f>
        <v/>
      </c>
      <c r="BP801" s="46"/>
      <c r="BQ801" s="46">
        <f>IF(ISNUMBER(VLOOKUP($B801,Stats!$A$2:$AA$19,2,FALSE))=FALSE,"",IF(ISNUMBER(BM801),BM801,(VLOOKUP($B801,Stats!$A$2:$AT$19,46,FALSE)-VLOOKUP($B801,Stats!$A$2:$AA$19,12,FALSE))/VLOOKUP($B801,Stats!$A$2:$AA$19,26,FALSE)))</f>
        <v>-0.79776266374979832</v>
      </c>
      <c r="BR801" s="51">
        <f t="shared" si="168"/>
        <v>-0.79776266374979832</v>
      </c>
      <c r="BS801" s="32" t="str">
        <f t="shared" si="162"/>
        <v>20785_201425</v>
      </c>
      <c r="BT801" s="53">
        <f t="shared" si="163"/>
        <v>-6.7827627867594775E-2</v>
      </c>
    </row>
    <row r="802" spans="1:72" x14ac:dyDescent="0.15">
      <c r="A802" s="16">
        <v>20785</v>
      </c>
      <c r="B802" s="17">
        <v>201426</v>
      </c>
      <c r="C802" s="3">
        <v>0</v>
      </c>
      <c r="D802" s="23">
        <v>1.1176857330703616E-2</v>
      </c>
      <c r="E802" s="18">
        <v>3.7220770497502077E-3</v>
      </c>
      <c r="F802" s="24">
        <v>5</v>
      </c>
      <c r="G802" s="24">
        <v>5</v>
      </c>
      <c r="H802" s="20">
        <v>4.0196347939917224E-3</v>
      </c>
      <c r="I802" s="20">
        <v>-1.782989842583027E-3</v>
      </c>
      <c r="J802" s="24">
        <v>5</v>
      </c>
      <c r="K802" s="24">
        <v>4</v>
      </c>
      <c r="L802" s="20">
        <v>8.4317032040472917E-3</v>
      </c>
      <c r="M802" s="20">
        <v>-3.9529411764706035E-3</v>
      </c>
      <c r="N802" s="19">
        <v>1.0785</v>
      </c>
      <c r="O802" s="19">
        <v>1.0150588235294118</v>
      </c>
      <c r="P802" s="25">
        <v>41998</v>
      </c>
      <c r="Q802" s="20">
        <v>-5.0823529411765378E-3</v>
      </c>
      <c r="R802" s="25">
        <v>41991</v>
      </c>
      <c r="S802" s="25">
        <f>IF(ISNUMBER(R802),VLOOKUP(B802,Index!$B$3:$AB$18,27,FALSE),"")</f>
        <v>41997</v>
      </c>
      <c r="T802" s="25">
        <f>IF(ISNUMBER($R802),VLOOKUP($B802,Index!$B$21:$AB$36,27,FALSE),"")</f>
        <v>41996</v>
      </c>
      <c r="U802" s="25">
        <f>IF(ISNUMBER($R802),VLOOKUP($B802,Index!$B$39:$AB$54,27,FALSE),"")</f>
        <v>41996</v>
      </c>
      <c r="W802" s="18">
        <v>0.33530571992110847</v>
      </c>
      <c r="X802" s="19">
        <v>0.5</v>
      </c>
      <c r="Y802" s="18">
        <v>7.0621446623103074E-2</v>
      </c>
      <c r="Z802" s="19">
        <f t="shared" si="164"/>
        <v>6</v>
      </c>
      <c r="AA802" s="21">
        <v>2.1991501692356361</v>
      </c>
      <c r="AB802" s="28"/>
      <c r="AC802" s="18">
        <v>0.11242992581181284</v>
      </c>
      <c r="AD802" s="19">
        <v>0.25</v>
      </c>
      <c r="AE802" s="18">
        <v>4.9873887231397969E-3</v>
      </c>
      <c r="AF802" s="19">
        <f t="shared" si="165"/>
        <v>36</v>
      </c>
      <c r="AG802" s="21">
        <v>4.8362614668491268</v>
      </c>
      <c r="AH802" s="28"/>
      <c r="AK802" t="str">
        <f t="shared" si="170"/>
        <v/>
      </c>
      <c r="AL802" t="str">
        <f t="shared" si="170"/>
        <v/>
      </c>
      <c r="AM802" t="str">
        <f t="shared" si="170"/>
        <v/>
      </c>
      <c r="AN802" t="str">
        <f t="shared" si="170"/>
        <v/>
      </c>
      <c r="AO802" t="str">
        <f t="shared" si="170"/>
        <v/>
      </c>
      <c r="AP802">
        <f t="shared" si="170"/>
        <v>2.1991501692356361</v>
      </c>
      <c r="AQ802" t="str">
        <f t="shared" si="170"/>
        <v/>
      </c>
      <c r="AR802" t="str">
        <f t="shared" si="170"/>
        <v/>
      </c>
      <c r="AS802" t="str">
        <f t="shared" si="170"/>
        <v/>
      </c>
      <c r="AT802" t="str">
        <f t="shared" si="170"/>
        <v/>
      </c>
      <c r="AU802" t="str">
        <f t="shared" si="170"/>
        <v/>
      </c>
      <c r="AV802" t="str">
        <f t="shared" si="170"/>
        <v/>
      </c>
      <c r="AW802" t="str">
        <f t="shared" si="170"/>
        <v/>
      </c>
      <c r="AX802" t="str">
        <f t="shared" si="170"/>
        <v/>
      </c>
      <c r="AZ802" s="46">
        <f>IF(ISNUMBER(VLOOKUP($B802,Stats!$A$2:$AA$19,2,FALSE))=FALSE,"",IF(ISNUMBER(W802),(W802-VLOOKUP($B802,Stats!$A$2:$AA$19,2,FALSE))/VLOOKUP($B802,Stats!$A$2:$AA$19,16,FALSE),""))</f>
        <v>-0.25019293836072531</v>
      </c>
      <c r="BA802" s="46">
        <f>IF(ISNUMBER(VLOOKUP($B802,Stats!$A$2:$AA$19,2,FALSE))=FALSE,"",IF(ISNUMBER(X802),(X802-VLOOKUP($B802,Stats!$A$2:$AA$19,3,FALSE))/VLOOKUP($B802,Stats!$A$2:$AA$19,17,FALSE),""))</f>
        <v>-0.59756231632346257</v>
      </c>
      <c r="BB802" s="46"/>
      <c r="BC802" s="46"/>
      <c r="BD802" s="44">
        <f t="shared" si="161"/>
        <v>-0.42387762734209394</v>
      </c>
      <c r="BE802" s="46">
        <f>IF(ISNUMBER(VLOOKUP($B802,Stats!$A$2:$AA$19,2,FALSE))=FALSE,"",IF(ISNUMBER(Y802),(Y802-VLOOKUP($B802,Stats!$A$2:$AA$19,5,FALSE))/VLOOKUP($B802,Stats!$A$2:$AA$19,19,FALSE),""))</f>
        <v>-1.0692487095979826</v>
      </c>
      <c r="BF802" s="46"/>
      <c r="BG802" s="46"/>
      <c r="BH802" s="46">
        <f>IF(ISNUMBER(VLOOKUP($B802,Stats!$A$2:$AA$19,2,FALSE))=FALSE,"",IF(ISNUMBER(Z802),(Z802-VLOOKUP($B802,Stats!$A$2:$AA$19,8,FALSE))/VLOOKUP($B802,Stats!$A$2:$AA$19,22,FALSE),""))</f>
        <v>2.3998241788490771</v>
      </c>
      <c r="BI802" s="46" t="str">
        <f>IF(ISNUMBER(VLOOKUP($B802,Stats!$A$2:$AA$19,2,FALSE))=FALSE,"",IF(ISNUMBER(#REF!),(#REF!-VLOOKUP($B802,Stats!$A$2:$AA$19,9,FALSE))/VLOOKUP($B802,Stats!$A$2:$AA$19,23,FALSE),""))</f>
        <v/>
      </c>
      <c r="BJ802" s="46" t="str">
        <f>IF(ISNUMBER(VLOOKUP($B802,Stats!$A$2:$AA$19,2,FALSE))=FALSE,"",IF(ISNUMBER(#REF!),(#REF!-VLOOKUP($B802,Stats!$A$2:$AA$19,10,FALSE))/VLOOKUP($B802,Stats!$A$2:$AA$19,24,FALSE),""))</f>
        <v/>
      </c>
      <c r="BK802" s="44">
        <f t="shared" si="167"/>
        <v>1.468421350373311</v>
      </c>
      <c r="BL802" s="46" t="str">
        <f>IF(ISNUMBER(VLOOKUP($B802,Stats!$A$2:$AA$19,2,FALSE))=FALSE,"",IF(ISNUMBER(#REF!),(#REF!-VLOOKUP($B802,Stats!$A$2:$AA$19,11,FALSE))/VLOOKUP($B802,Stats!$A$2:$AA$19,25,FALSE),""))</f>
        <v/>
      </c>
      <c r="BM802" s="46">
        <f>IF(ISNUMBER(VLOOKUP($B802,Stats!$A$2:$AA$19,2,FALSE))=FALSE,"",IF(ISNUMBER(AA802),(AA802-VLOOKUP($B802,Stats!$A$2:$AA$19,12,FALSE))/VLOOKUP($B802,Stats!$A$2:$AA$19,26,FALSE),""))</f>
        <v>-9.7719093023867026E-2</v>
      </c>
      <c r="BN802" s="46" t="str">
        <f>IF(ISNUMBER(VLOOKUP($B802,Stats!$A$2:$AA$19,2,FALSE))=FALSE,"",IF(ISNUMBER(#REF!),(#REF!-VLOOKUP($B802,Stats!$A$2:$AA$19,13,FALSE))/VLOOKUP($B802,Stats!$A$2:$AA$19,27,FALSE),""))</f>
        <v/>
      </c>
      <c r="BO802" s="46" t="str">
        <f>IF(ISNUMBER(VLOOKUP($B802,Stats!$A$2:$AA$19,2,FALSE))=FALSE,"",IF(ISNUMBER(#REF!),(#REF!-VLOOKUP($B802,Stats!$A$2:$AA$19,14,FALSE))/VLOOKUP($B802,Stats!$A$2:$AB$19,28,FALSE),""))</f>
        <v/>
      </c>
      <c r="BP802" s="46"/>
      <c r="BQ802" s="46">
        <f>IF(ISNUMBER(VLOOKUP($B802,Stats!$A$2:$AA$19,2,FALSE))=FALSE,"",IF(ISNUMBER(BM802),BM802,(VLOOKUP($B802,Stats!$A$2:$AT$19,46,FALSE)-VLOOKUP($B802,Stats!$A$2:$AA$19,12,FALSE))/VLOOKUP($B802,Stats!$A$2:$AA$19,26,FALSE)))</f>
        <v>-9.7719093023867026E-2</v>
      </c>
      <c r="BR802" s="51">
        <f t="shared" si="168"/>
        <v>-9.7719093023867026E-2</v>
      </c>
      <c r="BS802" s="32" t="str">
        <f t="shared" si="162"/>
        <v>20785_201426</v>
      </c>
      <c r="BT802" s="53">
        <f t="shared" si="163"/>
        <v>0.77673346615079442</v>
      </c>
    </row>
    <row r="803" spans="1:72" x14ac:dyDescent="0.15">
      <c r="A803" s="16">
        <v>20785</v>
      </c>
      <c r="B803" s="17">
        <v>201427</v>
      </c>
      <c r="C803" s="3">
        <v>0</v>
      </c>
      <c r="D803" s="23">
        <v>2.9723202675089322E-3</v>
      </c>
      <c r="E803" s="18">
        <v>5.6652941108190796E-4</v>
      </c>
      <c r="F803" s="24">
        <v>3</v>
      </c>
      <c r="G803" s="24">
        <v>0</v>
      </c>
      <c r="H803" s="20">
        <v>9.8990030031761056E-4</v>
      </c>
      <c r="I803" s="20" t="s">
        <v>25</v>
      </c>
      <c r="J803" s="24">
        <v>3</v>
      </c>
      <c r="K803" s="24">
        <v>0</v>
      </c>
      <c r="L803" s="20">
        <v>1.4839547393805663E-3</v>
      </c>
      <c r="M803" s="20">
        <v>3.7154003343853326E-4</v>
      </c>
      <c r="N803" s="19">
        <v>1.0798000000000001</v>
      </c>
      <c r="O803" s="19">
        <v>1.0025998142989787</v>
      </c>
      <c r="P803" s="25">
        <v>42004</v>
      </c>
      <c r="Q803" s="20">
        <v>0</v>
      </c>
      <c r="R803" s="25">
        <v>42002</v>
      </c>
      <c r="S803" s="25">
        <f>IF(ISNUMBER(R803),VLOOKUP(B803,Index!$B$3:$AB$18,27,FALSE),"")</f>
        <v>42002</v>
      </c>
      <c r="T803" s="25">
        <f>IF(ISNUMBER($R803),VLOOKUP($B803,Index!$B$21:$AB$36,27,FALSE),"")</f>
        <v>42003</v>
      </c>
      <c r="U803" s="25">
        <f>IF(ISNUMBER($R803),VLOOKUP($B803,Index!$B$39:$AB$54,27,FALSE),"")</f>
        <v>42003</v>
      </c>
      <c r="W803" s="18">
        <v>0.35667843210107186</v>
      </c>
      <c r="X803" s="19">
        <v>1</v>
      </c>
      <c r="Y803" s="18">
        <v>1.0749139802955995E-2</v>
      </c>
      <c r="Z803" s="19">
        <f t="shared" si="164"/>
        <v>0</v>
      </c>
      <c r="AA803" s="21" t="s">
        <v>25</v>
      </c>
      <c r="AB803" s="28"/>
      <c r="AC803" s="18">
        <v>0.12721950392607892</v>
      </c>
      <c r="AD803" s="19">
        <v>1</v>
      </c>
      <c r="AE803" s="18">
        <v>1.1554400650349284E-4</v>
      </c>
      <c r="AF803" s="19">
        <f t="shared" si="165"/>
        <v>0</v>
      </c>
      <c r="AG803" s="21" t="s">
        <v>25</v>
      </c>
      <c r="AH803" s="28"/>
      <c r="AK803" t="str">
        <f t="shared" ref="AK803:AX812" si="171">IF($B803=AK$2,$AA803,"")</f>
        <v/>
      </c>
      <c r="AL803" t="str">
        <f t="shared" si="171"/>
        <v/>
      </c>
      <c r="AM803" t="str">
        <f t="shared" si="171"/>
        <v/>
      </c>
      <c r="AN803" t="str">
        <f t="shared" si="171"/>
        <v/>
      </c>
      <c r="AO803" t="str">
        <f t="shared" si="171"/>
        <v/>
      </c>
      <c r="AP803" t="str">
        <f t="shared" si="171"/>
        <v/>
      </c>
      <c r="AQ803" t="str">
        <f t="shared" si="171"/>
        <v/>
      </c>
      <c r="AR803" t="str">
        <f t="shared" si="171"/>
        <v/>
      </c>
      <c r="AS803" t="str">
        <f t="shared" si="171"/>
        <v/>
      </c>
      <c r="AT803" t="str">
        <f t="shared" si="171"/>
        <v/>
      </c>
      <c r="AU803" t="str">
        <f t="shared" si="171"/>
        <v/>
      </c>
      <c r="AV803" t="str">
        <f t="shared" si="171"/>
        <v/>
      </c>
      <c r="AW803" t="str">
        <f t="shared" si="171"/>
        <v/>
      </c>
      <c r="AX803" t="str">
        <f t="shared" si="171"/>
        <v/>
      </c>
      <c r="AZ803" s="46">
        <f>IF(ISNUMBER(VLOOKUP($B803,Stats!$A$2:$AA$19,2,FALSE))=FALSE,"",IF(ISNUMBER(W803),(W803-VLOOKUP($B803,Stats!$A$2:$AA$19,2,FALSE))/VLOOKUP($B803,Stats!$A$2:$AA$19,16,FALSE),""))</f>
        <v>-0.2164487060308003</v>
      </c>
      <c r="BA803" s="46">
        <f>IF(ISNUMBER(VLOOKUP($B803,Stats!$A$2:$AA$19,2,FALSE))=FALSE,"",IF(ISNUMBER(X803),(X803-VLOOKUP($B803,Stats!$A$2:$AA$19,3,FALSE))/VLOOKUP($B803,Stats!$A$2:$AA$19,17,FALSE),""))</f>
        <v>1.4327788106821593</v>
      </c>
      <c r="BB803" s="46"/>
      <c r="BC803" s="46"/>
      <c r="BD803" s="44">
        <f t="shared" si="161"/>
        <v>0.60816505232567952</v>
      </c>
      <c r="BE803" s="46">
        <f>IF(ISNUMBER(VLOOKUP($B803,Stats!$A$2:$AA$19,2,FALSE))=FALSE,"",IF(ISNUMBER(Y803),(Y803-VLOOKUP($B803,Stats!$A$2:$AA$19,5,FALSE))/VLOOKUP($B803,Stats!$A$2:$AA$19,19,FALSE),""))</f>
        <v>-1.3253458358891808</v>
      </c>
      <c r="BF803" s="46"/>
      <c r="BG803" s="46"/>
      <c r="BH803" s="46">
        <f>IF(ISNUMBER(VLOOKUP($B803,Stats!$A$2:$AA$19,2,FALSE))=FALSE,"",IF(ISNUMBER(Z803),(Z803-VLOOKUP($B803,Stats!$A$2:$AA$19,8,FALSE))/VLOOKUP($B803,Stats!$A$2:$AA$19,22,FALSE),""))</f>
        <v>-1.3068976797370631</v>
      </c>
      <c r="BI803" s="46" t="str">
        <f>IF(ISNUMBER(VLOOKUP($B803,Stats!$A$2:$AA$19,2,FALSE))=FALSE,"",IF(ISNUMBER(#REF!),(#REF!-VLOOKUP($B803,Stats!$A$2:$AA$19,9,FALSE))/VLOOKUP($B803,Stats!$A$2:$AA$19,23,FALSE),""))</f>
        <v/>
      </c>
      <c r="BJ803" s="46" t="str">
        <f>IF(ISNUMBER(VLOOKUP($B803,Stats!$A$2:$AA$19,2,FALSE))=FALSE,"",IF(ISNUMBER(#REF!),(#REF!-VLOOKUP($B803,Stats!$A$2:$AA$19,10,FALSE))/VLOOKUP($B803,Stats!$A$2:$AA$19,24,FALSE),""))</f>
        <v/>
      </c>
      <c r="BK803" s="44">
        <f t="shared" si="167"/>
        <v>0.53567278120130757</v>
      </c>
      <c r="BL803" s="46" t="str">
        <f>IF(ISNUMBER(VLOOKUP($B803,Stats!$A$2:$AA$19,2,FALSE))=FALSE,"",IF(ISNUMBER(#REF!),(#REF!-VLOOKUP($B803,Stats!$A$2:$AA$19,11,FALSE))/VLOOKUP($B803,Stats!$A$2:$AA$19,25,FALSE),""))</f>
        <v/>
      </c>
      <c r="BM803" s="46" t="str">
        <f>IF(ISNUMBER(VLOOKUP($B803,Stats!$A$2:$AA$19,2,FALSE))=FALSE,"",IF(ISNUMBER(AA803),(AA803-VLOOKUP($B803,Stats!$A$2:$AA$19,12,FALSE))/VLOOKUP($B803,Stats!$A$2:$AA$19,26,FALSE),""))</f>
        <v/>
      </c>
      <c r="BN803" s="46" t="str">
        <f>IF(ISNUMBER(VLOOKUP($B803,Stats!$A$2:$AA$19,2,FALSE))=FALSE,"",IF(ISNUMBER(#REF!),(#REF!-VLOOKUP($B803,Stats!$A$2:$AA$19,13,FALSE))/VLOOKUP($B803,Stats!$A$2:$AA$19,27,FALSE),""))</f>
        <v/>
      </c>
      <c r="BO803" s="46" t="str">
        <f>IF(ISNUMBER(VLOOKUP($B803,Stats!$A$2:$AA$19,2,FALSE))=FALSE,"",IF(ISNUMBER(#REF!),(#REF!-VLOOKUP($B803,Stats!$A$2:$AA$19,14,FALSE))/VLOOKUP($B803,Stats!$A$2:$AB$19,28,FALSE),""))</f>
        <v/>
      </c>
      <c r="BP803" s="46"/>
      <c r="BQ803" s="46">
        <f>IF(ISNUMBER(VLOOKUP($B803,Stats!$A$2:$AA$19,2,FALSE))=FALSE,"",IF(ISNUMBER(BM803),BM803,(VLOOKUP($B803,Stats!$A$2:$AT$19,46,FALSE)-VLOOKUP($B803,Stats!$A$2:$AA$19,12,FALSE))/VLOOKUP($B803,Stats!$A$2:$AA$19,26,FALSE)))</f>
        <v>-0.46642635650749076</v>
      </c>
      <c r="BR803" s="51">
        <f t="shared" si="168"/>
        <v>-0.46642635650749076</v>
      </c>
      <c r="BS803" s="32" t="str">
        <f t="shared" si="162"/>
        <v>20785_201427</v>
      </c>
      <c r="BT803" s="53">
        <f t="shared" si="163"/>
        <v>0.34975140788442227</v>
      </c>
    </row>
    <row r="804" spans="1:72" x14ac:dyDescent="0.15">
      <c r="A804" s="16">
        <v>20785</v>
      </c>
      <c r="B804" s="17">
        <v>201501</v>
      </c>
      <c r="C804" s="3">
        <v>0</v>
      </c>
      <c r="D804" s="23">
        <v>-2.2226338210781238E-3</v>
      </c>
      <c r="E804" s="18">
        <v>1.8251613625183156E-3</v>
      </c>
      <c r="F804" s="24">
        <v>3</v>
      </c>
      <c r="G804" s="24">
        <v>2</v>
      </c>
      <c r="H804" s="20">
        <v>8.0405643739767108E-4</v>
      </c>
      <c r="I804" s="20">
        <v>-2.3150563387031586E-3</v>
      </c>
      <c r="J804" s="24">
        <v>1</v>
      </c>
      <c r="K804" s="24">
        <v>1</v>
      </c>
      <c r="L804" s="20">
        <v>1.3924990716673857E-3</v>
      </c>
      <c r="M804" s="20">
        <v>-3.054141601110727E-3</v>
      </c>
      <c r="N804" s="19">
        <v>1.0805</v>
      </c>
      <c r="O804" s="19">
        <v>1</v>
      </c>
      <c r="P804" s="25">
        <v>42009</v>
      </c>
      <c r="Q804" s="20">
        <v>-3.239241092087064E-3</v>
      </c>
      <c r="R804" s="25">
        <v>42012</v>
      </c>
      <c r="S804" s="25">
        <f>IF(ISNUMBER(R804),VLOOKUP(B804,Index!$B$3:$AB$18,27,FALSE),"")</f>
        <v>42013</v>
      </c>
      <c r="T804" s="25">
        <f>IF(ISNUMBER($R804),VLOOKUP($B804,Index!$B$21:$AB$36,27,FALSE),"")</f>
        <v>42013</v>
      </c>
      <c r="U804" s="25">
        <f>IF(ISNUMBER($R804),VLOOKUP($B804,Index!$B$39:$AB$54,27,FALSE),"")</f>
        <v>42011</v>
      </c>
      <c r="W804" s="18">
        <v>-0.16002963511762491</v>
      </c>
      <c r="X804" s="19">
        <v>0.6</v>
      </c>
      <c r="Y804" s="18">
        <v>3.4630002017364901E-2</v>
      </c>
      <c r="Z804" s="19">
        <f t="shared" si="164"/>
        <v>1</v>
      </c>
      <c r="AA804" s="21" t="s">
        <v>25</v>
      </c>
      <c r="AB804" s="28"/>
      <c r="AC804" s="18">
        <v>2.5609484115880168E-2</v>
      </c>
      <c r="AD804" s="19">
        <v>0.36</v>
      </c>
      <c r="AE804" s="18">
        <v>1.1992370397226971E-3</v>
      </c>
      <c r="AF804" s="19">
        <f t="shared" si="165"/>
        <v>1</v>
      </c>
      <c r="AG804" s="21" t="s">
        <v>25</v>
      </c>
      <c r="AH804" s="28"/>
      <c r="AK804" t="str">
        <f t="shared" si="171"/>
        <v/>
      </c>
      <c r="AL804" t="str">
        <f t="shared" si="171"/>
        <v/>
      </c>
      <c r="AM804" t="str">
        <f t="shared" si="171"/>
        <v/>
      </c>
      <c r="AN804" t="str">
        <f t="shared" si="171"/>
        <v/>
      </c>
      <c r="AO804" t="str">
        <f t="shared" si="171"/>
        <v/>
      </c>
      <c r="AP804" t="str">
        <f t="shared" si="171"/>
        <v/>
      </c>
      <c r="AQ804" t="str">
        <f t="shared" si="171"/>
        <v/>
      </c>
      <c r="AR804" t="str">
        <f t="shared" si="171"/>
        <v/>
      </c>
      <c r="AS804" t="str">
        <f t="shared" si="171"/>
        <v/>
      </c>
      <c r="AT804" t="str">
        <f t="shared" si="171"/>
        <v/>
      </c>
      <c r="AU804" t="str">
        <f t="shared" si="171"/>
        <v/>
      </c>
      <c r="AV804" t="str">
        <f t="shared" si="171"/>
        <v/>
      </c>
      <c r="AW804" t="str">
        <f t="shared" si="171"/>
        <v/>
      </c>
      <c r="AX804" t="str">
        <f t="shared" si="171"/>
        <v/>
      </c>
      <c r="AZ804" s="46">
        <f>IF(ISNUMBER(VLOOKUP($B804,Stats!$A$2:$AA$19,2,FALSE))=FALSE,"",IF(ISNUMBER(W804),(W804-VLOOKUP($B804,Stats!$A$2:$AA$19,2,FALSE))/VLOOKUP($B804,Stats!$A$2:$AA$19,16,FALSE),""))</f>
        <v>-0.69169561593365458</v>
      </c>
      <c r="BA804" s="46">
        <f>IF(ISNUMBER(VLOOKUP($B804,Stats!$A$2:$AA$19,2,FALSE))=FALSE,"",IF(ISNUMBER(X804),(X804-VLOOKUP($B804,Stats!$A$2:$AA$19,3,FALSE))/VLOOKUP($B804,Stats!$A$2:$AA$19,17,FALSE),""))</f>
        <v>0.25266102439703397</v>
      </c>
      <c r="BB804" s="46"/>
      <c r="BC804" s="46"/>
      <c r="BD804" s="44">
        <f t="shared" si="161"/>
        <v>-0.21951729576831031</v>
      </c>
      <c r="BE804" s="46">
        <f>IF(ISNUMBER(VLOOKUP($B804,Stats!$A$2:$AA$19,2,FALSE))=FALSE,"",IF(ISNUMBER(Y804),(Y804-VLOOKUP($B804,Stats!$A$2:$AA$19,5,FALSE))/VLOOKUP($B804,Stats!$A$2:$AA$19,19,FALSE),""))</f>
        <v>-1.2342453255145258</v>
      </c>
      <c r="BF804" s="46"/>
      <c r="BG804" s="46"/>
      <c r="BH804" s="46">
        <f>IF(ISNUMBER(VLOOKUP($B804,Stats!$A$2:$AA$19,2,FALSE))=FALSE,"",IF(ISNUMBER(Z804),(Z804-VLOOKUP($B804,Stats!$A$2:$AA$19,8,FALSE))/VLOOKUP($B804,Stats!$A$2:$AA$19,22,FALSE),""))</f>
        <v>0.57826828658858598</v>
      </c>
      <c r="BI804" s="46" t="str">
        <f>IF(ISNUMBER(VLOOKUP($B804,Stats!$A$2:$AA$19,2,FALSE))=FALSE,"",IF(ISNUMBER(#REF!),(#REF!-VLOOKUP($B804,Stats!$A$2:$AA$19,9,FALSE))/VLOOKUP($B804,Stats!$A$2:$AA$19,23,FALSE),""))</f>
        <v/>
      </c>
      <c r="BJ804" s="46" t="str">
        <f>IF(ISNUMBER(VLOOKUP($B804,Stats!$A$2:$AA$19,2,FALSE))=FALSE,"",IF(ISNUMBER(#REF!),(#REF!-VLOOKUP($B804,Stats!$A$2:$AA$19,10,FALSE))/VLOOKUP($B804,Stats!$A$2:$AA$19,24,FALSE),""))</f>
        <v/>
      </c>
      <c r="BK804" s="44">
        <f t="shared" si="167"/>
        <v>1.0374522138367439</v>
      </c>
      <c r="BL804" s="46" t="str">
        <f>IF(ISNUMBER(VLOOKUP($B804,Stats!$A$2:$AA$19,2,FALSE))=FALSE,"",IF(ISNUMBER(#REF!),(#REF!-VLOOKUP($B804,Stats!$A$2:$AA$19,11,FALSE))/VLOOKUP($B804,Stats!$A$2:$AA$19,25,FALSE),""))</f>
        <v/>
      </c>
      <c r="BM804" s="46" t="str">
        <f>IF(ISNUMBER(VLOOKUP($B804,Stats!$A$2:$AA$19,2,FALSE))=FALSE,"",IF(ISNUMBER(AA804),(AA804-VLOOKUP($B804,Stats!$A$2:$AA$19,12,FALSE))/VLOOKUP($B804,Stats!$A$2:$AA$19,26,FALSE),""))</f>
        <v/>
      </c>
      <c r="BN804" s="46" t="str">
        <f>IF(ISNUMBER(VLOOKUP($B804,Stats!$A$2:$AA$19,2,FALSE))=FALSE,"",IF(ISNUMBER(#REF!),(#REF!-VLOOKUP($B804,Stats!$A$2:$AA$19,13,FALSE))/VLOOKUP($B804,Stats!$A$2:$AA$19,27,FALSE),""))</f>
        <v/>
      </c>
      <c r="BO804" s="46" t="str">
        <f>IF(ISNUMBER(VLOOKUP($B804,Stats!$A$2:$AA$19,2,FALSE))=FALSE,"",IF(ISNUMBER(#REF!),(#REF!-VLOOKUP($B804,Stats!$A$2:$AA$19,14,FALSE))/VLOOKUP($B804,Stats!$A$2:$AB$19,28,FALSE),""))</f>
        <v/>
      </c>
      <c r="BP804" s="46"/>
      <c r="BQ804" s="46">
        <f>IF(ISNUMBER(VLOOKUP($B804,Stats!$A$2:$AA$19,2,FALSE))=FALSE,"",IF(ISNUMBER(BM804),BM804,(VLOOKUP($B804,Stats!$A$2:$AT$19,46,FALSE)-VLOOKUP($B804,Stats!$A$2:$AA$19,12,FALSE))/VLOOKUP($B804,Stats!$A$2:$AA$19,26,FALSE)))</f>
        <v>-0.44163421963286131</v>
      </c>
      <c r="BR804" s="51">
        <f t="shared" si="168"/>
        <v>-0.44163421963286131</v>
      </c>
      <c r="BS804" s="32" t="str">
        <f t="shared" si="162"/>
        <v>20785_201501</v>
      </c>
      <c r="BT804" s="53">
        <f t="shared" si="163"/>
        <v>0.49024102522181195</v>
      </c>
    </row>
    <row r="805" spans="1:72" x14ac:dyDescent="0.15">
      <c r="A805" s="16">
        <v>20785</v>
      </c>
      <c r="B805" s="17">
        <v>201502</v>
      </c>
      <c r="C805" s="3">
        <v>0</v>
      </c>
      <c r="D805" s="23">
        <v>5.1048821236310271E-3</v>
      </c>
      <c r="E805" s="18">
        <v>9.3693718370693399E-4</v>
      </c>
      <c r="F805" s="24">
        <v>8</v>
      </c>
      <c r="G805" s="24">
        <v>2</v>
      </c>
      <c r="H805" s="20">
        <v>8.1115989445293413E-4</v>
      </c>
      <c r="I805" s="20">
        <v>-6.9606865819044073E-4</v>
      </c>
      <c r="J805" s="24">
        <v>4</v>
      </c>
      <c r="K805" s="24">
        <v>1</v>
      </c>
      <c r="L805" s="20">
        <v>1.9471488178024465E-3</v>
      </c>
      <c r="M805" s="20">
        <v>-1.2994245405604232E-3</v>
      </c>
      <c r="N805" s="19">
        <v>1.0829</v>
      </c>
      <c r="O805" s="19">
        <v>1.0064126394052044</v>
      </c>
      <c r="P805" s="25">
        <v>42027</v>
      </c>
      <c r="Q805" s="20">
        <v>-9.2712775820458226E-5</v>
      </c>
      <c r="R805" s="25">
        <v>42023</v>
      </c>
      <c r="S805" s="25">
        <f>IF(ISNUMBER(R805),VLOOKUP(B805,Index!$B$3:$AB$18,27,FALSE),"")</f>
        <v>42023</v>
      </c>
      <c r="T805" s="25">
        <f>IF(ISNUMBER($R805),VLOOKUP($B805,Index!$B$21:$AB$36,27,FALSE),"")</f>
        <v>42023</v>
      </c>
      <c r="U805" s="25">
        <f>IF(ISNUMBER($R805),VLOOKUP($B805,Index!$B$39:$AB$54,27,FALSE),"")</f>
        <v>42027</v>
      </c>
      <c r="W805" s="18">
        <v>0.15314646370893081</v>
      </c>
      <c r="X805" s="19">
        <v>0.8</v>
      </c>
      <c r="Y805" s="18">
        <v>1.7777133150105085E-2</v>
      </c>
      <c r="Z805" s="19">
        <f t="shared" si="164"/>
        <v>0</v>
      </c>
      <c r="AA805" s="21">
        <v>55.061258585513855</v>
      </c>
      <c r="AB805" s="28"/>
      <c r="AC805" s="18">
        <v>2.3453839346550862E-2</v>
      </c>
      <c r="AD805" s="19">
        <v>0.64000000000000012</v>
      </c>
      <c r="AE805" s="18">
        <v>3.1602646303656516E-4</v>
      </c>
      <c r="AF805" s="19">
        <f t="shared" si="165"/>
        <v>0</v>
      </c>
      <c r="AG805" s="21">
        <v>3031.7421970208234</v>
      </c>
      <c r="AH805" s="28"/>
      <c r="AK805" t="str">
        <f t="shared" si="171"/>
        <v/>
      </c>
      <c r="AL805" t="str">
        <f t="shared" si="171"/>
        <v/>
      </c>
      <c r="AM805" t="str">
        <f t="shared" si="171"/>
        <v/>
      </c>
      <c r="AN805" t="str">
        <f t="shared" si="171"/>
        <v/>
      </c>
      <c r="AO805" t="str">
        <f t="shared" si="171"/>
        <v/>
      </c>
      <c r="AP805" t="str">
        <f t="shared" si="171"/>
        <v/>
      </c>
      <c r="AQ805" t="str">
        <f t="shared" si="171"/>
        <v/>
      </c>
      <c r="AR805" t="str">
        <f t="shared" si="171"/>
        <v/>
      </c>
      <c r="AS805">
        <f t="shared" si="171"/>
        <v>55.061258585513855</v>
      </c>
      <c r="AT805" t="str">
        <f t="shared" si="171"/>
        <v/>
      </c>
      <c r="AU805" t="str">
        <f t="shared" si="171"/>
        <v/>
      </c>
      <c r="AV805" t="str">
        <f t="shared" si="171"/>
        <v/>
      </c>
      <c r="AW805" t="str">
        <f t="shared" si="171"/>
        <v/>
      </c>
      <c r="AX805" t="str">
        <f t="shared" si="171"/>
        <v/>
      </c>
      <c r="AZ805" s="46">
        <f>IF(ISNUMBER(VLOOKUP($B805,Stats!$A$2:$AA$19,2,FALSE))=FALSE,"",IF(ISNUMBER(W805),(W805-VLOOKUP($B805,Stats!$A$2:$AA$19,2,FALSE))/VLOOKUP($B805,Stats!$A$2:$AA$19,16,FALSE),""))</f>
        <v>-0.79218643081508033</v>
      </c>
      <c r="BA805" s="46">
        <f>IF(ISNUMBER(VLOOKUP($B805,Stats!$A$2:$AA$19,2,FALSE))=FALSE,"",IF(ISNUMBER(X805),(X805-VLOOKUP($B805,Stats!$A$2:$AA$19,3,FALSE))/VLOOKUP($B805,Stats!$A$2:$AA$19,17,FALSE),""))</f>
        <v>1.2892765556780705</v>
      </c>
      <c r="BB805" s="46"/>
      <c r="BC805" s="46"/>
      <c r="BD805" s="44">
        <f t="shared" si="161"/>
        <v>0.2485450624314951</v>
      </c>
      <c r="BE805" s="46">
        <f>IF(ISNUMBER(VLOOKUP($B805,Stats!$A$2:$AA$19,2,FALSE))=FALSE,"",IF(ISNUMBER(Y805),(Y805-VLOOKUP($B805,Stats!$A$2:$AA$19,5,FALSE))/VLOOKUP($B805,Stats!$A$2:$AA$19,19,FALSE),""))</f>
        <v>-1.4131549125870708</v>
      </c>
      <c r="BF805" s="46"/>
      <c r="BG805" s="46"/>
      <c r="BH805" s="46">
        <f>IF(ISNUMBER(VLOOKUP($B805,Stats!$A$2:$AA$19,2,FALSE))=FALSE,"",IF(ISNUMBER(Z805),(Z805-VLOOKUP($B805,Stats!$A$2:$AA$19,8,FALSE))/VLOOKUP($B805,Stats!$A$2:$AA$19,22,FALSE),""))</f>
        <v>-0.48836753916131515</v>
      </c>
      <c r="BI805" s="46" t="str">
        <f>IF(ISNUMBER(VLOOKUP($B805,Stats!$A$2:$AA$19,2,FALSE))=FALSE,"",IF(ISNUMBER(#REF!),(#REF!-VLOOKUP($B805,Stats!$A$2:$AA$19,9,FALSE))/VLOOKUP($B805,Stats!$A$2:$AA$19,23,FALSE),""))</f>
        <v/>
      </c>
      <c r="BJ805" s="46" t="str">
        <f>IF(ISNUMBER(VLOOKUP($B805,Stats!$A$2:$AA$19,2,FALSE))=FALSE,"",IF(ISNUMBER(#REF!),(#REF!-VLOOKUP($B805,Stats!$A$2:$AA$19,10,FALSE))/VLOOKUP($B805,Stats!$A$2:$AA$19,24,FALSE),""))</f>
        <v/>
      </c>
      <c r="BK805" s="44">
        <f t="shared" si="167"/>
        <v>0.84269817706255501</v>
      </c>
      <c r="BL805" s="46" t="str">
        <f>IF(ISNUMBER(VLOOKUP($B805,Stats!$A$2:$AA$19,2,FALSE))=FALSE,"",IF(ISNUMBER(#REF!),(#REF!-VLOOKUP($B805,Stats!$A$2:$AA$19,11,FALSE))/VLOOKUP($B805,Stats!$A$2:$AA$19,25,FALSE),""))</f>
        <v/>
      </c>
      <c r="BM805" s="46">
        <f>IF(ISNUMBER(VLOOKUP($B805,Stats!$A$2:$AA$19,2,FALSE))=FALSE,"",IF(ISNUMBER(AA805),(AA805-VLOOKUP($B805,Stats!$A$2:$AA$19,12,FALSE))/VLOOKUP($B805,Stats!$A$2:$AA$19,26,FALSE),""))</f>
        <v>7.7110292660420203</v>
      </c>
      <c r="BN805" s="46" t="str">
        <f>IF(ISNUMBER(VLOOKUP($B805,Stats!$A$2:$AA$19,2,FALSE))=FALSE,"",IF(ISNUMBER(#REF!),(#REF!-VLOOKUP($B805,Stats!$A$2:$AA$19,13,FALSE))/VLOOKUP($B805,Stats!$A$2:$AA$19,27,FALSE),""))</f>
        <v/>
      </c>
      <c r="BO805" s="46" t="str">
        <f>IF(ISNUMBER(VLOOKUP($B805,Stats!$A$2:$AA$19,2,FALSE))=FALSE,"",IF(ISNUMBER(#REF!),(#REF!-VLOOKUP($B805,Stats!$A$2:$AA$19,14,FALSE))/VLOOKUP($B805,Stats!$A$2:$AB$19,28,FALSE),""))</f>
        <v/>
      </c>
      <c r="BP805" s="46"/>
      <c r="BQ805" s="46">
        <f>IF(ISNUMBER(VLOOKUP($B805,Stats!$A$2:$AA$19,2,FALSE))=FALSE,"",IF(ISNUMBER(BM805),BM805,(VLOOKUP($B805,Stats!$A$2:$AT$19,46,FALSE)-VLOOKUP($B805,Stats!$A$2:$AA$19,12,FALSE))/VLOOKUP($B805,Stats!$A$2:$AA$19,26,FALSE)))</f>
        <v>7.7110292660420203</v>
      </c>
      <c r="BR805" s="51">
        <f t="shared" si="168"/>
        <v>3</v>
      </c>
      <c r="BS805" s="32" t="str">
        <f t="shared" si="162"/>
        <v>20785_201502</v>
      </c>
      <c r="BT805" s="53">
        <f t="shared" si="163"/>
        <v>1.1553279187238321</v>
      </c>
    </row>
    <row r="806" spans="1:72" x14ac:dyDescent="0.15">
      <c r="A806" s="16">
        <v>20785</v>
      </c>
      <c r="B806" s="17">
        <v>201503</v>
      </c>
      <c r="C806" s="3">
        <v>0</v>
      </c>
      <c r="D806" s="23">
        <v>1.2928248222365823E-3</v>
      </c>
      <c r="E806" s="18">
        <v>1.2347313003054792E-3</v>
      </c>
      <c r="F806" s="24">
        <v>6</v>
      </c>
      <c r="G806" s="24">
        <v>4</v>
      </c>
      <c r="H806" s="20">
        <v>8.7749449584695327E-4</v>
      </c>
      <c r="I806" s="20">
        <v>-9.9150833584682463E-4</v>
      </c>
      <c r="J806" s="24">
        <v>4</v>
      </c>
      <c r="K806" s="24">
        <v>2</v>
      </c>
      <c r="L806" s="20">
        <v>2.3090422092915119E-3</v>
      </c>
      <c r="M806" s="20">
        <v>-2.214226404650077E-3</v>
      </c>
      <c r="N806" s="19">
        <v>1.0851999999999999</v>
      </c>
      <c r="O806" s="19">
        <v>1.0008300285898735</v>
      </c>
      <c r="P806" s="25">
        <v>42040</v>
      </c>
      <c r="Q806" s="20">
        <v>-2.5823111684959432E-3</v>
      </c>
      <c r="R806" s="25">
        <v>42034</v>
      </c>
      <c r="S806" s="25">
        <f>IF(ISNUMBER(R806),VLOOKUP(B806,Index!$B$3:$AB$18,27,FALSE),"")</f>
        <v>42041</v>
      </c>
      <c r="T806" s="25">
        <f>IF(ISNUMBER($R806),VLOOKUP($B806,Index!$B$21:$AB$36,27,FALSE),"")</f>
        <v>42041</v>
      </c>
      <c r="U806" s="25">
        <f>IF(ISNUMBER($R806),VLOOKUP($B806,Index!$B$39:$AB$54,27,FALSE),"")</f>
        <v>42034</v>
      </c>
      <c r="W806" s="18">
        <v>3.878474466709747E-2</v>
      </c>
      <c r="X806" s="19">
        <v>0.6</v>
      </c>
      <c r="Y806" s="18">
        <v>2.3427379243600027E-2</v>
      </c>
      <c r="Z806" s="19">
        <f t="shared" si="164"/>
        <v>7</v>
      </c>
      <c r="AA806" s="21">
        <v>0.50064641241108943</v>
      </c>
      <c r="AB806" s="28"/>
      <c r="AC806" s="18">
        <v>1.5042564188919457E-3</v>
      </c>
      <c r="AD806" s="19">
        <v>0.36</v>
      </c>
      <c r="AE806" s="18">
        <v>5.4884209822346139E-4</v>
      </c>
      <c r="AF806" s="19">
        <f t="shared" si="165"/>
        <v>49</v>
      </c>
      <c r="AG806" s="21">
        <v>0.25064683026009466</v>
      </c>
      <c r="AH806" s="28"/>
      <c r="AK806" t="str">
        <f t="shared" si="171"/>
        <v/>
      </c>
      <c r="AL806" t="str">
        <f t="shared" si="171"/>
        <v/>
      </c>
      <c r="AM806" t="str">
        <f t="shared" si="171"/>
        <v/>
      </c>
      <c r="AN806" t="str">
        <f t="shared" si="171"/>
        <v/>
      </c>
      <c r="AO806" t="str">
        <f t="shared" si="171"/>
        <v/>
      </c>
      <c r="AP806" t="str">
        <f t="shared" si="171"/>
        <v/>
      </c>
      <c r="AQ806" t="str">
        <f t="shared" si="171"/>
        <v/>
      </c>
      <c r="AR806" t="str">
        <f t="shared" si="171"/>
        <v/>
      </c>
      <c r="AS806" t="str">
        <f t="shared" si="171"/>
        <v/>
      </c>
      <c r="AT806">
        <f t="shared" si="171"/>
        <v>0.50064641241108943</v>
      </c>
      <c r="AU806" t="str">
        <f t="shared" si="171"/>
        <v/>
      </c>
      <c r="AV806" t="str">
        <f t="shared" si="171"/>
        <v/>
      </c>
      <c r="AW806" t="str">
        <f t="shared" si="171"/>
        <v/>
      </c>
      <c r="AX806" t="str">
        <f t="shared" si="171"/>
        <v/>
      </c>
      <c r="AZ806" s="46">
        <f>IF(ISNUMBER(VLOOKUP($B806,Stats!$A$2:$AA$19,2,FALSE))=FALSE,"",IF(ISNUMBER(W806),(W806-VLOOKUP($B806,Stats!$A$2:$AA$19,2,FALSE))/VLOOKUP($B806,Stats!$A$2:$AA$19,16,FALSE),""))</f>
        <v>0.67895104419156449</v>
      </c>
      <c r="BA806" s="46">
        <f>IF(ISNUMBER(VLOOKUP($B806,Stats!$A$2:$AA$19,2,FALSE))=FALSE,"",IF(ISNUMBER(X806),(X806-VLOOKUP($B806,Stats!$A$2:$AA$19,3,FALSE))/VLOOKUP($B806,Stats!$A$2:$AA$19,17,FALSE),""))</f>
        <v>1.3468599432198178</v>
      </c>
      <c r="BB806" s="46"/>
      <c r="BC806" s="46"/>
      <c r="BD806" s="44">
        <f t="shared" si="161"/>
        <v>1.0129054937056912</v>
      </c>
      <c r="BE806" s="46">
        <f>IF(ISNUMBER(VLOOKUP($B806,Stats!$A$2:$AA$19,2,FALSE))=FALSE,"",IF(ISNUMBER(Y806),(Y806-VLOOKUP($B806,Stats!$A$2:$AA$19,5,FALSE))/VLOOKUP($B806,Stats!$A$2:$AA$19,19,FALSE),""))</f>
        <v>-1.3684613194770874</v>
      </c>
      <c r="BF806" s="46"/>
      <c r="BG806" s="46"/>
      <c r="BH806" s="46">
        <f>IF(ISNUMBER(VLOOKUP($B806,Stats!$A$2:$AA$19,2,FALSE))=FALSE,"",IF(ISNUMBER(Z806),(Z806-VLOOKUP($B806,Stats!$A$2:$AA$19,8,FALSE))/VLOOKUP($B806,Stats!$A$2:$AA$19,22,FALSE),""))</f>
        <v>2.1034653846458133</v>
      </c>
      <c r="BI806" s="46" t="str">
        <f>IF(ISNUMBER(VLOOKUP($B806,Stats!$A$2:$AA$19,2,FALSE))=FALSE,"",IF(ISNUMBER(#REF!),(#REF!-VLOOKUP($B806,Stats!$A$2:$AA$19,9,FALSE))/VLOOKUP($B806,Stats!$A$2:$AA$19,23,FALSE),""))</f>
        <v/>
      </c>
      <c r="BJ806" s="46" t="str">
        <f>IF(ISNUMBER(VLOOKUP($B806,Stats!$A$2:$AA$19,2,FALSE))=FALSE,"",IF(ISNUMBER(#REF!),(#REF!-VLOOKUP($B806,Stats!$A$2:$AA$19,10,FALSE))/VLOOKUP($B806,Stats!$A$2:$AA$19,24,FALSE),""))</f>
        <v/>
      </c>
      <c r="BK806" s="44">
        <f t="shared" si="167"/>
        <v>1.5889625390277051</v>
      </c>
      <c r="BL806" s="46" t="str">
        <f>IF(ISNUMBER(VLOOKUP($B806,Stats!$A$2:$AA$19,2,FALSE))=FALSE,"",IF(ISNUMBER(#REF!),(#REF!-VLOOKUP($B806,Stats!$A$2:$AA$19,11,FALSE))/VLOOKUP($B806,Stats!$A$2:$AA$19,25,FALSE),""))</f>
        <v/>
      </c>
      <c r="BM806" s="46">
        <f>IF(ISNUMBER(VLOOKUP($B806,Stats!$A$2:$AA$19,2,FALSE))=FALSE,"",IF(ISNUMBER(AA806),(AA806-VLOOKUP($B806,Stats!$A$2:$AA$19,12,FALSE))/VLOOKUP($B806,Stats!$A$2:$AA$19,26,FALSE),""))</f>
        <v>-0.46560564435088891</v>
      </c>
      <c r="BN806" s="46" t="str">
        <f>IF(ISNUMBER(VLOOKUP($B806,Stats!$A$2:$AA$19,2,FALSE))=FALSE,"",IF(ISNUMBER(#REF!),(#REF!-VLOOKUP($B806,Stats!$A$2:$AA$19,13,FALSE))/VLOOKUP($B806,Stats!$A$2:$AA$19,27,FALSE),""))</f>
        <v/>
      </c>
      <c r="BO806" s="46" t="str">
        <f>IF(ISNUMBER(VLOOKUP($B806,Stats!$A$2:$AA$19,2,FALSE))=FALSE,"",IF(ISNUMBER(#REF!),(#REF!-VLOOKUP($B806,Stats!$A$2:$AA$19,14,FALSE))/VLOOKUP($B806,Stats!$A$2:$AB$19,28,FALSE),""))</f>
        <v/>
      </c>
      <c r="BP806" s="46"/>
      <c r="BQ806" s="46">
        <f>IF(ISNUMBER(VLOOKUP($B806,Stats!$A$2:$AA$19,2,FALSE))=FALSE,"",IF(ISNUMBER(BM806),BM806,(VLOOKUP($B806,Stats!$A$2:$AT$19,46,FALSE)-VLOOKUP($B806,Stats!$A$2:$AA$19,12,FALSE))/VLOOKUP($B806,Stats!$A$2:$AA$19,26,FALSE)))</f>
        <v>-0.46560564435088891</v>
      </c>
      <c r="BR806" s="51">
        <f t="shared" si="168"/>
        <v>-0.46560564435088891</v>
      </c>
      <c r="BS806" s="32" t="str">
        <f t="shared" si="162"/>
        <v>20785_201503</v>
      </c>
      <c r="BT806" s="53">
        <f t="shared" si="163"/>
        <v>1.0628374932875835</v>
      </c>
    </row>
    <row r="807" spans="1:72" x14ac:dyDescent="0.15">
      <c r="A807" s="16">
        <v>20785</v>
      </c>
      <c r="B807" s="17">
        <v>201504</v>
      </c>
      <c r="C807" s="3">
        <v>0</v>
      </c>
      <c r="D807" s="23">
        <v>7.1935811122383342E-3</v>
      </c>
      <c r="E807" s="18">
        <v>1.4770637937647295E-3</v>
      </c>
      <c r="F807" s="24">
        <v>6</v>
      </c>
      <c r="G807" s="24">
        <v>1</v>
      </c>
      <c r="H807" s="20">
        <v>1.3806886272168157E-3</v>
      </c>
      <c r="I807" s="20">
        <v>-1.1060927274402221E-3</v>
      </c>
      <c r="J807" s="24">
        <v>5</v>
      </c>
      <c r="K807" s="24">
        <v>1</v>
      </c>
      <c r="L807" s="20">
        <v>3.3195020746887849E-3</v>
      </c>
      <c r="M807" s="20">
        <v>-1.1060927274402221E-3</v>
      </c>
      <c r="N807" s="19">
        <v>1.0921000000000001</v>
      </c>
      <c r="O807" s="19">
        <v>1.006636556364642</v>
      </c>
      <c r="P807" s="25">
        <v>42052</v>
      </c>
      <c r="Q807" s="20">
        <v>-1.1060927274402221E-3</v>
      </c>
      <c r="R807" s="25">
        <v>42045</v>
      </c>
      <c r="S807" s="25">
        <f>IF(ISNUMBER(R807),VLOOKUP(B807,Index!$B$3:$AB$18,27,FALSE),"")</f>
        <v>42044</v>
      </c>
      <c r="T807" s="25">
        <f>IF(ISNUMBER($R807),VLOOKUP($B807,Index!$B$21:$AB$36,27,FALSE),"")</f>
        <v>42044</v>
      </c>
      <c r="U807" s="25">
        <f>IF(ISNUMBER($R807),VLOOKUP($B807,Index!$B$39:$AB$54,27,FALSE),"")</f>
        <v>42052</v>
      </c>
      <c r="W807" s="18">
        <v>0.28774324448953337</v>
      </c>
      <c r="X807" s="19">
        <v>0.8571428571428571</v>
      </c>
      <c r="Y807" s="18">
        <v>2.8025315025994552E-2</v>
      </c>
      <c r="Z807" s="19">
        <f t="shared" si="164"/>
        <v>1</v>
      </c>
      <c r="AA807" s="21">
        <v>6.5035967905566991</v>
      </c>
      <c r="AB807" s="28"/>
      <c r="AC807" s="18">
        <v>8.2796174749363377E-2</v>
      </c>
      <c r="AD807" s="19">
        <v>0.73469387755102034</v>
      </c>
      <c r="AE807" s="18">
        <v>7.8541828230623608E-4</v>
      </c>
      <c r="AF807" s="19">
        <f t="shared" si="165"/>
        <v>1</v>
      </c>
      <c r="AG807" s="21">
        <v>42.296771214139397</v>
      </c>
      <c r="AH807" s="28"/>
      <c r="AK807" t="str">
        <f t="shared" si="171"/>
        <v/>
      </c>
      <c r="AL807" t="str">
        <f t="shared" si="171"/>
        <v/>
      </c>
      <c r="AM807" t="str">
        <f t="shared" si="171"/>
        <v/>
      </c>
      <c r="AN807" t="str">
        <f t="shared" si="171"/>
        <v/>
      </c>
      <c r="AO807" t="str">
        <f t="shared" si="171"/>
        <v/>
      </c>
      <c r="AP807" t="str">
        <f t="shared" si="171"/>
        <v/>
      </c>
      <c r="AQ807" t="str">
        <f t="shared" si="171"/>
        <v/>
      </c>
      <c r="AR807" t="str">
        <f t="shared" si="171"/>
        <v/>
      </c>
      <c r="AS807" t="str">
        <f t="shared" si="171"/>
        <v/>
      </c>
      <c r="AT807" t="str">
        <f t="shared" si="171"/>
        <v/>
      </c>
      <c r="AU807">
        <f t="shared" si="171"/>
        <v>6.5035967905566991</v>
      </c>
      <c r="AV807" t="str">
        <f t="shared" si="171"/>
        <v/>
      </c>
      <c r="AW807" t="str">
        <f t="shared" si="171"/>
        <v/>
      </c>
      <c r="AX807" t="str">
        <f t="shared" si="171"/>
        <v/>
      </c>
      <c r="AZ807" s="46">
        <f>IF(ISNUMBER(VLOOKUP($B807,Stats!$A$2:$AA$19,2,FALSE))=FALSE,"",IF(ISNUMBER(W807),(W807-VLOOKUP($B807,Stats!$A$2:$AA$19,2,FALSE))/VLOOKUP($B807,Stats!$A$2:$AA$19,16,FALSE),""))</f>
        <v>-0.93562323632185562</v>
      </c>
      <c r="BA807" s="46">
        <f>IF(ISNUMBER(VLOOKUP($B807,Stats!$A$2:$AA$19,2,FALSE))=FALSE,"",IF(ISNUMBER(X807),(X807-VLOOKUP($B807,Stats!$A$2:$AA$19,3,FALSE))/VLOOKUP($B807,Stats!$A$2:$AA$19,17,FALSE),""))</f>
        <v>-2.8916520771255196E-2</v>
      </c>
      <c r="BB807" s="46"/>
      <c r="BC807" s="46"/>
      <c r="BD807" s="44">
        <f t="shared" si="161"/>
        <v>-0.4822698785465554</v>
      </c>
      <c r="BE807" s="46">
        <f>IF(ISNUMBER(VLOOKUP($B807,Stats!$A$2:$AA$19,2,FALSE))=FALSE,"",IF(ISNUMBER(Y807),(Y807-VLOOKUP($B807,Stats!$A$2:$AA$19,5,FALSE))/VLOOKUP($B807,Stats!$A$2:$AA$19,19,FALSE),""))</f>
        <v>-0.79451802679486327</v>
      </c>
      <c r="BF807" s="46"/>
      <c r="BG807" s="46"/>
      <c r="BH807" s="46">
        <f>IF(ISNUMBER(VLOOKUP($B807,Stats!$A$2:$AA$19,2,FALSE))=FALSE,"",IF(ISNUMBER(Z807),(Z807-VLOOKUP($B807,Stats!$A$2:$AA$19,8,FALSE))/VLOOKUP($B807,Stats!$A$2:$AA$19,22,FALSE),""))</f>
        <v>-6.8611264605346514E-2</v>
      </c>
      <c r="BI807" s="46" t="str">
        <f>IF(ISNUMBER(VLOOKUP($B807,Stats!$A$2:$AA$19,2,FALSE))=FALSE,"",IF(ISNUMBER(#REF!),(#REF!-VLOOKUP($B807,Stats!$A$2:$AA$19,9,FALSE))/VLOOKUP($B807,Stats!$A$2:$AA$19,23,FALSE),""))</f>
        <v/>
      </c>
      <c r="BJ807" s="46" t="str">
        <f>IF(ISNUMBER(VLOOKUP($B807,Stats!$A$2:$AA$19,2,FALSE))=FALSE,"",IF(ISNUMBER(#REF!),(#REF!-VLOOKUP($B807,Stats!$A$2:$AA$19,10,FALSE))/VLOOKUP($B807,Stats!$A$2:$AA$19,24,FALSE),""))</f>
        <v/>
      </c>
      <c r="BK807" s="44">
        <f t="shared" si="167"/>
        <v>0.53557923937480034</v>
      </c>
      <c r="BL807" s="46" t="str">
        <f>IF(ISNUMBER(VLOOKUP($B807,Stats!$A$2:$AA$19,2,FALSE))=FALSE,"",IF(ISNUMBER(#REF!),(#REF!-VLOOKUP($B807,Stats!$A$2:$AA$19,11,FALSE))/VLOOKUP($B807,Stats!$A$2:$AA$19,25,FALSE),""))</f>
        <v/>
      </c>
      <c r="BM807" s="46">
        <f>IF(ISNUMBER(VLOOKUP($B807,Stats!$A$2:$AA$19,2,FALSE))=FALSE,"",IF(ISNUMBER(AA807),(AA807-VLOOKUP($B807,Stats!$A$2:$AA$19,12,FALSE))/VLOOKUP($B807,Stats!$A$2:$AA$19,26,FALSE),""))</f>
        <v>-0.57620026378474098</v>
      </c>
      <c r="BN807" s="46" t="str">
        <f>IF(ISNUMBER(VLOOKUP($B807,Stats!$A$2:$AA$19,2,FALSE))=FALSE,"",IF(ISNUMBER(#REF!),(#REF!-VLOOKUP($B807,Stats!$A$2:$AA$19,13,FALSE))/VLOOKUP($B807,Stats!$A$2:$AA$19,27,FALSE),""))</f>
        <v/>
      </c>
      <c r="BO807" s="46" t="str">
        <f>IF(ISNUMBER(VLOOKUP($B807,Stats!$A$2:$AA$19,2,FALSE))=FALSE,"",IF(ISNUMBER(#REF!),(#REF!-VLOOKUP($B807,Stats!$A$2:$AA$19,14,FALSE))/VLOOKUP($B807,Stats!$A$2:$AB$19,28,FALSE),""))</f>
        <v/>
      </c>
      <c r="BP807" s="46"/>
      <c r="BQ807" s="46">
        <f>IF(ISNUMBER(VLOOKUP($B807,Stats!$A$2:$AA$19,2,FALSE))=FALSE,"",IF(ISNUMBER(BM807),BM807,(VLOOKUP($B807,Stats!$A$2:$AT$19,46,FALSE)-VLOOKUP($B807,Stats!$A$2:$AA$19,12,FALSE))/VLOOKUP($B807,Stats!$A$2:$AA$19,26,FALSE)))</f>
        <v>-0.57620026378474098</v>
      </c>
      <c r="BR807" s="51">
        <f t="shared" si="168"/>
        <v>-0.57620026378474098</v>
      </c>
      <c r="BS807" s="32" t="str">
        <f t="shared" si="162"/>
        <v>20785_201504</v>
      </c>
      <c r="BT807" s="53">
        <f t="shared" si="163"/>
        <v>0.10965351515862093</v>
      </c>
    </row>
    <row r="808" spans="1:72" x14ac:dyDescent="0.15">
      <c r="A808" s="16">
        <v>20785</v>
      </c>
      <c r="B808" s="17">
        <v>201505</v>
      </c>
      <c r="C808" s="3">
        <v>0</v>
      </c>
      <c r="D808" s="23">
        <v>4.7614687299697422E-3</v>
      </c>
      <c r="E808" s="18">
        <v>1.501313802811897E-3</v>
      </c>
      <c r="F808" s="24">
        <v>6</v>
      </c>
      <c r="G808" s="24">
        <v>2</v>
      </c>
      <c r="H808" s="20">
        <v>1.2031783237451317E-3</v>
      </c>
      <c r="I808" s="20">
        <v>-1.229802881424269E-3</v>
      </c>
      <c r="J808" s="24">
        <v>3</v>
      </c>
      <c r="K808" s="24">
        <v>1</v>
      </c>
      <c r="L808" s="20">
        <v>3.2024887912893707E-3</v>
      </c>
      <c r="M808" s="20">
        <v>-2.0949084616086466E-3</v>
      </c>
      <c r="N808" s="19">
        <v>1.0979000000000001</v>
      </c>
      <c r="O808" s="19">
        <v>1.0045749839875562</v>
      </c>
      <c r="P808" s="25">
        <v>42062</v>
      </c>
      <c r="Q808" s="20">
        <v>-2.0949084616086466E-3</v>
      </c>
      <c r="R808" s="25">
        <v>42065</v>
      </c>
      <c r="S808" s="25">
        <f>IF(ISNUMBER(R808),VLOOKUP(B808,Index!$B$3:$AB$18,27,FALSE),"")</f>
        <v>42069</v>
      </c>
      <c r="T808" s="25">
        <f>IF(ISNUMBER($R808),VLOOKUP($B808,Index!$B$21:$AB$36,27,FALSE),"")</f>
        <v>42069</v>
      </c>
      <c r="U808" s="25">
        <f>IF(ISNUMBER($R808),VLOOKUP($B808,Index!$B$39:$AB$54,27,FALSE),"")</f>
        <v>42069</v>
      </c>
      <c r="W808" s="18">
        <v>0.17141287427891072</v>
      </c>
      <c r="X808" s="19">
        <v>0.75</v>
      </c>
      <c r="Y808" s="18">
        <v>2.8485426597206986E-2</v>
      </c>
      <c r="Z808" s="19">
        <f t="shared" si="164"/>
        <v>4</v>
      </c>
      <c r="AA808" s="21">
        <v>2.2728767472319467</v>
      </c>
      <c r="AB808" s="28"/>
      <c r="AC808" s="18">
        <v>2.9382373468557651E-2</v>
      </c>
      <c r="AD808" s="19">
        <v>0.5625</v>
      </c>
      <c r="AE808" s="18">
        <v>8.114195284248672E-4</v>
      </c>
      <c r="AF808" s="19">
        <f t="shared" si="165"/>
        <v>16</v>
      </c>
      <c r="AG808" s="21">
        <v>5.1659687081076742</v>
      </c>
      <c r="AH808" s="28"/>
      <c r="AK808" t="str">
        <f t="shared" si="171"/>
        <v/>
      </c>
      <c r="AL808" t="str">
        <f t="shared" si="171"/>
        <v/>
      </c>
      <c r="AM808" t="str">
        <f t="shared" si="171"/>
        <v/>
      </c>
      <c r="AN808" t="str">
        <f t="shared" si="171"/>
        <v/>
      </c>
      <c r="AO808" t="str">
        <f t="shared" si="171"/>
        <v/>
      </c>
      <c r="AP808" t="str">
        <f t="shared" si="171"/>
        <v/>
      </c>
      <c r="AQ808" t="str">
        <f t="shared" si="171"/>
        <v/>
      </c>
      <c r="AR808" t="str">
        <f t="shared" si="171"/>
        <v/>
      </c>
      <c r="AS808" t="str">
        <f t="shared" si="171"/>
        <v/>
      </c>
      <c r="AT808" t="str">
        <f t="shared" si="171"/>
        <v/>
      </c>
      <c r="AU808" t="str">
        <f t="shared" si="171"/>
        <v/>
      </c>
      <c r="AV808">
        <f t="shared" si="171"/>
        <v>2.2728767472319467</v>
      </c>
      <c r="AW808" t="str">
        <f t="shared" si="171"/>
        <v/>
      </c>
      <c r="AX808" t="str">
        <f t="shared" si="171"/>
        <v/>
      </c>
      <c r="AZ808" s="46">
        <f>IF(ISNUMBER(VLOOKUP($B808,Stats!$A$2:$AA$19,2,FALSE))=FALSE,"",IF(ISNUMBER(W808),(W808-VLOOKUP($B808,Stats!$A$2:$AA$19,2,FALSE))/VLOOKUP($B808,Stats!$A$2:$AA$19,16,FALSE),""))</f>
        <v>-0.12069382591544868</v>
      </c>
      <c r="BA808" s="46">
        <f>IF(ISNUMBER(VLOOKUP($B808,Stats!$A$2:$AA$19,2,FALSE))=FALSE,"",IF(ISNUMBER(X808),(X808-VLOOKUP($B808,Stats!$A$2:$AA$19,3,FALSE))/VLOOKUP($B808,Stats!$A$2:$AA$19,17,FALSE),""))</f>
        <v>1.2321630968272219</v>
      </c>
      <c r="BB808" s="46"/>
      <c r="BC808" s="46"/>
      <c r="BD808" s="44">
        <f t="shared" si="161"/>
        <v>0.55573463545588664</v>
      </c>
      <c r="BE808" s="46">
        <f>IF(ISNUMBER(VLOOKUP($B808,Stats!$A$2:$AA$19,2,FALSE))=FALSE,"",IF(ISNUMBER(Y808),(Y808-VLOOKUP($B808,Stats!$A$2:$AA$19,5,FALSE))/VLOOKUP($B808,Stats!$A$2:$AA$19,19,FALSE),""))</f>
        <v>-1.2444164339008694</v>
      </c>
      <c r="BF808" s="46"/>
      <c r="BG808" s="46"/>
      <c r="BH808" s="46">
        <f>IF(ISNUMBER(VLOOKUP($B808,Stats!$A$2:$AA$19,2,FALSE))=FALSE,"",IF(ISNUMBER(Z808),(Z808-VLOOKUP($B808,Stats!$A$2:$AA$19,8,FALSE))/VLOOKUP($B808,Stats!$A$2:$AA$19,22,FALSE),""))</f>
        <v>1.078027073735097</v>
      </c>
      <c r="BI808" s="46" t="str">
        <f>IF(ISNUMBER(VLOOKUP($B808,Stats!$A$2:$AA$19,2,FALSE))=FALSE,"",IF(ISNUMBER(#REF!),(#REF!-VLOOKUP($B808,Stats!$A$2:$AA$19,9,FALSE))/VLOOKUP($B808,Stats!$A$2:$AA$19,23,FALSE),""))</f>
        <v/>
      </c>
      <c r="BJ808" s="46" t="str">
        <f>IF(ISNUMBER(VLOOKUP($B808,Stats!$A$2:$AA$19,2,FALSE))=FALSE,"",IF(ISNUMBER(#REF!),(#REF!-VLOOKUP($B808,Stats!$A$2:$AA$19,10,FALSE))/VLOOKUP($B808,Stats!$A$2:$AA$19,24,FALSE),""))</f>
        <v/>
      </c>
      <c r="BK808" s="44">
        <f t="shared" si="167"/>
        <v>1.1944996258511376</v>
      </c>
      <c r="BL808" s="46" t="str">
        <f>IF(ISNUMBER(VLOOKUP($B808,Stats!$A$2:$AA$19,2,FALSE))=FALSE,"",IF(ISNUMBER(#REF!),(#REF!-VLOOKUP($B808,Stats!$A$2:$AA$19,11,FALSE))/VLOOKUP($B808,Stats!$A$2:$AA$19,25,FALSE),""))</f>
        <v/>
      </c>
      <c r="BM808" s="46">
        <f>IF(ISNUMBER(VLOOKUP($B808,Stats!$A$2:$AA$19,2,FALSE))=FALSE,"",IF(ISNUMBER(AA808),(AA808-VLOOKUP($B808,Stats!$A$2:$AA$19,12,FALSE))/VLOOKUP($B808,Stats!$A$2:$AA$19,26,FALSE),""))</f>
        <v>-0.23165749938322741</v>
      </c>
      <c r="BN808" s="46" t="str">
        <f>IF(ISNUMBER(VLOOKUP($B808,Stats!$A$2:$AA$19,2,FALSE))=FALSE,"",IF(ISNUMBER(#REF!),(#REF!-VLOOKUP($B808,Stats!$A$2:$AA$19,13,FALSE))/VLOOKUP($B808,Stats!$A$2:$AA$19,27,FALSE),""))</f>
        <v/>
      </c>
      <c r="BO808" s="46" t="str">
        <f>IF(ISNUMBER(VLOOKUP($B808,Stats!$A$2:$AA$19,2,FALSE))=FALSE,"",IF(ISNUMBER(#REF!),(#REF!-VLOOKUP($B808,Stats!$A$2:$AA$19,14,FALSE))/VLOOKUP($B808,Stats!$A$2:$AB$19,28,FALSE),""))</f>
        <v/>
      </c>
      <c r="BP808" s="46"/>
      <c r="BQ808" s="46">
        <f>IF(ISNUMBER(VLOOKUP($B808,Stats!$A$2:$AA$19,2,FALSE))=FALSE,"",IF(ISNUMBER(BM808),BM808,(VLOOKUP($B808,Stats!$A$2:$AT$19,46,FALSE)-VLOOKUP($B808,Stats!$A$2:$AA$19,12,FALSE))/VLOOKUP($B808,Stats!$A$2:$AA$19,26,FALSE)))</f>
        <v>-0.23165749938322741</v>
      </c>
      <c r="BR808" s="51">
        <f t="shared" si="168"/>
        <v>-0.23165749938322741</v>
      </c>
      <c r="BS808" s="32" t="str">
        <f t="shared" si="162"/>
        <v>20785_201505</v>
      </c>
      <c r="BT808" s="53">
        <f t="shared" si="163"/>
        <v>0.78151520272521435</v>
      </c>
    </row>
    <row r="809" spans="1:72" x14ac:dyDescent="0.15">
      <c r="A809" s="16">
        <v>20785</v>
      </c>
      <c r="B809" s="17">
        <v>201506</v>
      </c>
      <c r="C809" s="3">
        <v>0</v>
      </c>
      <c r="D809" s="23">
        <v>5.2857012667457681E-3</v>
      </c>
      <c r="E809" s="18">
        <v>1.051991079848102E-3</v>
      </c>
      <c r="F809" s="24">
        <v>9</v>
      </c>
      <c r="G809" s="24">
        <v>1</v>
      </c>
      <c r="H809" s="20">
        <v>7.8892316239182532E-4</v>
      </c>
      <c r="I809" s="20">
        <v>-1.8221574344022828E-3</v>
      </c>
      <c r="J809" s="24">
        <v>8</v>
      </c>
      <c r="K809" s="24">
        <v>1</v>
      </c>
      <c r="L809" s="20">
        <v>1.9134396355353633E-3</v>
      </c>
      <c r="M809" s="20">
        <v>-1.8221574344022828E-3</v>
      </c>
      <c r="N809" s="19">
        <v>1.1031</v>
      </c>
      <c r="O809" s="19">
        <v>1.0050109329446064</v>
      </c>
      <c r="P809" s="25">
        <v>42083</v>
      </c>
      <c r="Q809" s="20">
        <v>-1.8221574344022828E-3</v>
      </c>
      <c r="R809" s="25">
        <v>42073</v>
      </c>
      <c r="S809" s="25">
        <f>IF(ISNUMBER(R809),VLOOKUP(B809,Index!$B$3:$AB$18,27,FALSE),"")</f>
        <v>42073</v>
      </c>
      <c r="T809" s="25">
        <f>IF(ISNUMBER($R809),VLOOKUP($B809,Index!$B$21:$AB$36,27,FALSE),"")</f>
        <v>42075</v>
      </c>
      <c r="U809" s="25">
        <f>IF(ISNUMBER($R809),VLOOKUP($B809,Index!$B$39:$AB$54,27,FALSE),"")</f>
        <v>42075</v>
      </c>
      <c r="W809" s="18">
        <v>0.15857103800237304</v>
      </c>
      <c r="X809" s="19">
        <v>0.9</v>
      </c>
      <c r="Y809" s="18">
        <v>1.9960127343000376E-2</v>
      </c>
      <c r="Z809" s="19">
        <f t="shared" si="164"/>
        <v>0</v>
      </c>
      <c r="AA809" s="21">
        <v>2.9007928551901565</v>
      </c>
      <c r="AB809" s="28"/>
      <c r="AC809" s="18">
        <v>2.5144774093150035E-2</v>
      </c>
      <c r="AD809" s="19">
        <v>0.81</v>
      </c>
      <c r="AE809" s="18">
        <v>3.9840668354879127E-4</v>
      </c>
      <c r="AF809" s="19">
        <f t="shared" si="165"/>
        <v>0</v>
      </c>
      <c r="AG809" s="21">
        <v>8.41459918872226</v>
      </c>
      <c r="AH809" s="28"/>
      <c r="AK809" t="str">
        <f t="shared" si="171"/>
        <v/>
      </c>
      <c r="AL809" t="str">
        <f t="shared" si="171"/>
        <v/>
      </c>
      <c r="AM809" t="str">
        <f t="shared" si="171"/>
        <v/>
      </c>
      <c r="AN809" t="str">
        <f t="shared" si="171"/>
        <v/>
      </c>
      <c r="AO809" t="str">
        <f t="shared" si="171"/>
        <v/>
      </c>
      <c r="AP809" t="str">
        <f t="shared" si="171"/>
        <v/>
      </c>
      <c r="AQ809" t="str">
        <f t="shared" si="171"/>
        <v/>
      </c>
      <c r="AR809" t="str">
        <f t="shared" si="171"/>
        <v/>
      </c>
      <c r="AS809" t="str">
        <f t="shared" si="171"/>
        <v/>
      </c>
      <c r="AT809" t="str">
        <f t="shared" si="171"/>
        <v/>
      </c>
      <c r="AU809" t="str">
        <f t="shared" si="171"/>
        <v/>
      </c>
      <c r="AV809" t="str">
        <f t="shared" si="171"/>
        <v/>
      </c>
      <c r="AW809">
        <f t="shared" si="171"/>
        <v>2.9007928551901565</v>
      </c>
      <c r="AX809" t="str">
        <f t="shared" si="171"/>
        <v/>
      </c>
      <c r="AZ809" s="46">
        <f>IF(ISNUMBER(VLOOKUP($B809,Stats!$A$2:$AA$19,2,FALSE))=FALSE,"",IF(ISNUMBER(W809),(W809-VLOOKUP($B809,Stats!$A$2:$AA$19,2,FALSE))/VLOOKUP($B809,Stats!$A$2:$AA$19,16,FALSE),""))</f>
        <v>-1.4107731563066277</v>
      </c>
      <c r="BA809" s="46">
        <f>IF(ISNUMBER(VLOOKUP($B809,Stats!$A$2:$AA$19,2,FALSE))=FALSE,"",IF(ISNUMBER(X809),(X809-VLOOKUP($B809,Stats!$A$2:$AA$19,3,FALSE))/VLOOKUP($B809,Stats!$A$2:$AA$19,17,FALSE),""))</f>
        <v>0.77618004453973322</v>
      </c>
      <c r="BB809" s="46"/>
      <c r="BC809" s="46"/>
      <c r="BD809" s="44">
        <f t="shared" si="161"/>
        <v>-0.31729655588344724</v>
      </c>
      <c r="BE809" s="46">
        <f>IF(ISNUMBER(VLOOKUP($B809,Stats!$A$2:$AA$19,2,FALSE))=FALSE,"",IF(ISNUMBER(Y809),(Y809-VLOOKUP($B809,Stats!$A$2:$AA$19,5,FALSE))/VLOOKUP($B809,Stats!$A$2:$AA$19,19,FALSE),""))</f>
        <v>-1.3068855009058236</v>
      </c>
      <c r="BF809" s="46"/>
      <c r="BG809" s="46"/>
      <c r="BH809" s="46">
        <f>IF(ISNUMBER(VLOOKUP($B809,Stats!$A$2:$AA$19,2,FALSE))=FALSE,"",IF(ISNUMBER(Z809),(Z809-VLOOKUP($B809,Stats!$A$2:$AA$19,8,FALSE))/VLOOKUP($B809,Stats!$A$2:$AA$19,22,FALSE),""))</f>
        <v>-1.0348379870961308</v>
      </c>
      <c r="BI809" s="46" t="str">
        <f>IF(ISNUMBER(VLOOKUP($B809,Stats!$A$2:$AA$19,2,FALSE))=FALSE,"",IF(ISNUMBER(#REF!),(#REF!-VLOOKUP($B809,Stats!$A$2:$AA$19,9,FALSE))/VLOOKUP($B809,Stats!$A$2:$AA$19,23,FALSE),""))</f>
        <v/>
      </c>
      <c r="BJ809" s="46" t="str">
        <f>IF(ISNUMBER(VLOOKUP($B809,Stats!$A$2:$AA$19,2,FALSE))=FALSE,"",IF(ISNUMBER(#REF!),(#REF!-VLOOKUP($B809,Stats!$A$2:$AA$19,10,FALSE))/VLOOKUP($B809,Stats!$A$2:$AA$19,24,FALSE),""))</f>
        <v/>
      </c>
      <c r="BK809" s="44">
        <f t="shared" si="167"/>
        <v>0.60436845450523724</v>
      </c>
      <c r="BL809" s="46" t="str">
        <f>IF(ISNUMBER(VLOOKUP($B809,Stats!$A$2:$AA$19,2,FALSE))=FALSE,"",IF(ISNUMBER(#REF!),(#REF!-VLOOKUP($B809,Stats!$A$2:$AA$19,11,FALSE))/VLOOKUP($B809,Stats!$A$2:$AA$19,25,FALSE),""))</f>
        <v/>
      </c>
      <c r="BM809" s="46">
        <f>IF(ISNUMBER(VLOOKUP($B809,Stats!$A$2:$AA$19,2,FALSE))=FALSE,"",IF(ISNUMBER(AA809),(AA809-VLOOKUP($B809,Stats!$A$2:$AA$19,12,FALSE))/VLOOKUP($B809,Stats!$A$2:$AA$19,26,FALSE),""))</f>
        <v>-0.25961834118512755</v>
      </c>
      <c r="BN809" s="46" t="str">
        <f>IF(ISNUMBER(VLOOKUP($B809,Stats!$A$2:$AA$19,2,FALSE))=FALSE,"",IF(ISNUMBER(#REF!),(#REF!-VLOOKUP($B809,Stats!$A$2:$AA$19,13,FALSE))/VLOOKUP($B809,Stats!$A$2:$AA$19,27,FALSE),""))</f>
        <v/>
      </c>
      <c r="BO809" s="46" t="str">
        <f>IF(ISNUMBER(VLOOKUP($B809,Stats!$A$2:$AA$19,2,FALSE))=FALSE,"",IF(ISNUMBER(#REF!),(#REF!-VLOOKUP($B809,Stats!$A$2:$AA$19,14,FALSE))/VLOOKUP($B809,Stats!$A$2:$AB$19,28,FALSE),""))</f>
        <v/>
      </c>
      <c r="BP809" s="46"/>
      <c r="BQ809" s="46">
        <f>IF(ISNUMBER(VLOOKUP($B809,Stats!$A$2:$AA$19,2,FALSE))=FALSE,"",IF(ISNUMBER(BM809),BM809,(VLOOKUP($B809,Stats!$A$2:$AT$19,46,FALSE)-VLOOKUP($B809,Stats!$A$2:$AA$19,12,FALSE))/VLOOKUP($B809,Stats!$A$2:$AA$19,26,FALSE)))</f>
        <v>-0.25961834118512755</v>
      </c>
      <c r="BR809" s="51">
        <f t="shared" si="168"/>
        <v>-0.25961834118512755</v>
      </c>
      <c r="BS809" s="32" t="str">
        <f t="shared" si="162"/>
        <v>20785_201506</v>
      </c>
      <c r="BT809" s="53">
        <f t="shared" si="163"/>
        <v>0.24723809328942734</v>
      </c>
    </row>
    <row r="810" spans="1:72" x14ac:dyDescent="0.15">
      <c r="A810" s="16">
        <v>20785</v>
      </c>
      <c r="B810" s="17">
        <v>201507</v>
      </c>
      <c r="C810" s="3">
        <v>0</v>
      </c>
      <c r="D810" s="23">
        <v>-2.0850330885685553E-3</v>
      </c>
      <c r="E810" s="18">
        <v>8.6702682646941495E-4</v>
      </c>
      <c r="F810" s="24">
        <v>3</v>
      </c>
      <c r="G810" s="24">
        <v>2</v>
      </c>
      <c r="H810" s="20">
        <v>1.8172187434554546E-4</v>
      </c>
      <c r="I810" s="20">
        <v>-1.3152176800027005E-3</v>
      </c>
      <c r="J810" s="24">
        <v>2</v>
      </c>
      <c r="K810" s="24">
        <v>1</v>
      </c>
      <c r="L810" s="20">
        <v>4.5442152140329206E-4</v>
      </c>
      <c r="M810" s="20">
        <v>-1.6332456219944058E-3</v>
      </c>
      <c r="N810" s="19">
        <v>1.1021000000000001</v>
      </c>
      <c r="O810" s="19">
        <v>1.0000907441016333</v>
      </c>
      <c r="P810" s="25">
        <v>42088</v>
      </c>
      <c r="Q810" s="20">
        <v>-1.6332456219944058E-3</v>
      </c>
      <c r="R810" s="25">
        <v>42089</v>
      </c>
      <c r="S810" s="25">
        <f>IF(ISNUMBER(R810),VLOOKUP(B810,Index!$B$3:$AB$18,27,FALSE),"")</f>
        <v>42088</v>
      </c>
      <c r="T810" s="25">
        <f>IF(ISNUMBER($R810),VLOOKUP($B810,Index!$B$21:$AB$36,27,FALSE),"")</f>
        <v>42089</v>
      </c>
      <c r="U810" s="25">
        <f>IF(ISNUMBER($R810),VLOOKUP($B810,Index!$B$39:$AB$54,27,FALSE),"")</f>
        <v>42089</v>
      </c>
      <c r="W810" s="18">
        <v>-0.15012238237693598</v>
      </c>
      <c r="X810" s="19">
        <v>0.6</v>
      </c>
      <c r="Y810" s="18">
        <v>1.6450677384665501E-2</v>
      </c>
      <c r="Z810" s="19">
        <f t="shared" si="164"/>
        <v>1</v>
      </c>
      <c r="AA810" s="21" t="s">
        <v>25</v>
      </c>
      <c r="AB810" s="28"/>
      <c r="AC810" s="18">
        <v>2.2536729690526978E-2</v>
      </c>
      <c r="AD810" s="19">
        <v>0.36</v>
      </c>
      <c r="AE810" s="18">
        <v>2.7062478641434496E-4</v>
      </c>
      <c r="AF810" s="19">
        <f t="shared" si="165"/>
        <v>1</v>
      </c>
      <c r="AG810" s="21" t="s">
        <v>25</v>
      </c>
      <c r="AH810" s="28"/>
      <c r="AK810" t="str">
        <f t="shared" si="171"/>
        <v/>
      </c>
      <c r="AL810" t="str">
        <f t="shared" si="171"/>
        <v/>
      </c>
      <c r="AM810" t="str">
        <f t="shared" si="171"/>
        <v/>
      </c>
      <c r="AN810" t="str">
        <f t="shared" si="171"/>
        <v/>
      </c>
      <c r="AO810" t="str">
        <f t="shared" si="171"/>
        <v/>
      </c>
      <c r="AP810" t="str">
        <f t="shared" si="171"/>
        <v/>
      </c>
      <c r="AQ810" t="str">
        <f t="shared" si="171"/>
        <v/>
      </c>
      <c r="AR810" t="str">
        <f t="shared" si="171"/>
        <v/>
      </c>
      <c r="AS810" t="str">
        <f t="shared" si="171"/>
        <v/>
      </c>
      <c r="AT810" t="str">
        <f t="shared" si="171"/>
        <v/>
      </c>
      <c r="AU810" t="str">
        <f t="shared" si="171"/>
        <v/>
      </c>
      <c r="AV810" t="str">
        <f t="shared" si="171"/>
        <v/>
      </c>
      <c r="AW810" t="str">
        <f t="shared" si="171"/>
        <v/>
      </c>
      <c r="AX810" t="str">
        <f t="shared" si="171"/>
        <v/>
      </c>
      <c r="AZ810" s="46">
        <f>IF(ISNUMBER(VLOOKUP($B810,Stats!$A$2:$AA$19,2,FALSE))=FALSE,"",IF(ISNUMBER(W810),(W810-VLOOKUP($B810,Stats!$A$2:$AA$19,2,FALSE))/VLOOKUP($B810,Stats!$A$2:$AA$19,16,FALSE),""))</f>
        <v>-0.74553165159251866</v>
      </c>
      <c r="BA810" s="46">
        <f>IF(ISNUMBER(VLOOKUP($B810,Stats!$A$2:$AA$19,2,FALSE))=FALSE,"",IF(ISNUMBER(X810),(X810-VLOOKUP($B810,Stats!$A$2:$AA$19,3,FALSE))/VLOOKUP($B810,Stats!$A$2:$AA$19,17,FALSE),""))</f>
        <v>-0.37879956534795695</v>
      </c>
      <c r="BB810" s="46"/>
      <c r="BC810" s="46"/>
      <c r="BD810" s="44">
        <f t="shared" si="161"/>
        <v>-0.56216560847023778</v>
      </c>
      <c r="BE810" s="46">
        <f>IF(ISNUMBER(VLOOKUP($B810,Stats!$A$2:$AA$19,2,FALSE))=FALSE,"",IF(ISNUMBER(Y810),(Y810-VLOOKUP($B810,Stats!$A$2:$AA$19,5,FALSE))/VLOOKUP($B810,Stats!$A$2:$AA$19,19,FALSE),""))</f>
        <v>-1.1332784482513794</v>
      </c>
      <c r="BF810" s="46"/>
      <c r="BG810" s="46"/>
      <c r="BH810" s="46">
        <f>IF(ISNUMBER(VLOOKUP($B810,Stats!$A$2:$AA$19,2,FALSE))=FALSE,"",IF(ISNUMBER(Z810),(Z810-VLOOKUP($B810,Stats!$A$2:$AA$19,8,FALSE))/VLOOKUP($B810,Stats!$A$2:$AA$19,22,FALSE),""))</f>
        <v>-0.22777854907483192</v>
      </c>
      <c r="BI810" s="46" t="str">
        <f>IF(ISNUMBER(VLOOKUP($B810,Stats!$A$2:$AA$19,2,FALSE))=FALSE,"",IF(ISNUMBER(#REF!),(#REF!-VLOOKUP($B810,Stats!$A$2:$AA$19,9,FALSE))/VLOOKUP($B810,Stats!$A$2:$AA$19,23,FALSE),""))</f>
        <v/>
      </c>
      <c r="BJ810" s="46" t="str">
        <f>IF(ISNUMBER(VLOOKUP($B810,Stats!$A$2:$AA$19,2,FALSE))=FALSE,"",IF(ISNUMBER(#REF!),(#REF!-VLOOKUP($B810,Stats!$A$2:$AA$19,10,FALSE))/VLOOKUP($B810,Stats!$A$2:$AA$19,24,FALSE),""))</f>
        <v/>
      </c>
      <c r="BK810" s="44">
        <f t="shared" si="167"/>
        <v>0.72496134905351595</v>
      </c>
      <c r="BL810" s="46" t="str">
        <f>IF(ISNUMBER(VLOOKUP($B810,Stats!$A$2:$AA$19,2,FALSE))=FALSE,"",IF(ISNUMBER(#REF!),(#REF!-VLOOKUP($B810,Stats!$A$2:$AA$19,11,FALSE))/VLOOKUP($B810,Stats!$A$2:$AA$19,25,FALSE),""))</f>
        <v/>
      </c>
      <c r="BM810" s="46" t="str">
        <f>IF(ISNUMBER(VLOOKUP($B810,Stats!$A$2:$AA$19,2,FALSE))=FALSE,"",IF(ISNUMBER(AA810),(AA810-VLOOKUP($B810,Stats!$A$2:$AA$19,12,FALSE))/VLOOKUP($B810,Stats!$A$2:$AA$19,26,FALSE),""))</f>
        <v/>
      </c>
      <c r="BN810" s="46" t="str">
        <f>IF(ISNUMBER(VLOOKUP($B810,Stats!$A$2:$AA$19,2,FALSE))=FALSE,"",IF(ISNUMBER(#REF!),(#REF!-VLOOKUP($B810,Stats!$A$2:$AA$19,13,FALSE))/VLOOKUP($B810,Stats!$A$2:$AA$19,27,FALSE),""))</f>
        <v/>
      </c>
      <c r="BO810" s="46" t="str">
        <f>IF(ISNUMBER(VLOOKUP($B810,Stats!$A$2:$AA$19,2,FALSE))=FALSE,"",IF(ISNUMBER(#REF!),(#REF!-VLOOKUP($B810,Stats!$A$2:$AA$19,14,FALSE))/VLOOKUP($B810,Stats!$A$2:$AB$19,28,FALSE),""))</f>
        <v/>
      </c>
      <c r="BP810" s="46"/>
      <c r="BQ810" s="46">
        <f>IF(ISNUMBER(VLOOKUP($B810,Stats!$A$2:$AA$19,2,FALSE))=FALSE,"",IF(ISNUMBER(BM810),BM810,(VLOOKUP($B810,Stats!$A$2:$AT$19,46,FALSE)-VLOOKUP($B810,Stats!$A$2:$AA$19,12,FALSE))/VLOOKUP($B810,Stats!$A$2:$AA$19,26,FALSE)))</f>
        <v>-0.49247029718328789</v>
      </c>
      <c r="BR810" s="51">
        <f t="shared" si="168"/>
        <v>-0.49247029718328789</v>
      </c>
      <c r="BS810" s="32" t="str">
        <f t="shared" si="162"/>
        <v>20785_201507</v>
      </c>
      <c r="BT810" s="53">
        <f t="shared" si="163"/>
        <v>0.2240496283014044</v>
      </c>
    </row>
    <row r="811" spans="1:72" x14ac:dyDescent="0.15">
      <c r="S811" t="str">
        <f>IF(ISNUMBER(R811),VLOOKUP(B811,Index!$B$3:$AB$18,27,FALSE),"")</f>
        <v/>
      </c>
      <c r="T811" t="str">
        <f>IF(ISNUMBER($R811),VLOOKUP($B811,Index!$B$21:$AB$36,27,FALSE),"")</f>
        <v/>
      </c>
      <c r="U811" t="str">
        <f>IF(ISNUMBER($R811),VLOOKUP($B811,Index!$B$39:$AB$54,27,FALSE),"")</f>
        <v/>
      </c>
      <c r="Z811" t="str">
        <f t="shared" si="164"/>
        <v/>
      </c>
      <c r="AA811" t="s">
        <v>25</v>
      </c>
      <c r="AF811" t="str">
        <f t="shared" si="165"/>
        <v/>
      </c>
      <c r="AG811" t="s">
        <v>25</v>
      </c>
      <c r="AK811" t="str">
        <f t="shared" si="171"/>
        <v/>
      </c>
      <c r="AL811" t="str">
        <f t="shared" si="171"/>
        <v/>
      </c>
      <c r="AM811" t="str">
        <f t="shared" si="171"/>
        <v/>
      </c>
      <c r="AN811" t="str">
        <f t="shared" si="171"/>
        <v/>
      </c>
      <c r="AO811" t="str">
        <f t="shared" si="171"/>
        <v/>
      </c>
      <c r="AP811" t="str">
        <f t="shared" si="171"/>
        <v/>
      </c>
      <c r="AQ811" t="str">
        <f t="shared" si="171"/>
        <v/>
      </c>
      <c r="AR811" t="str">
        <f t="shared" si="171"/>
        <v/>
      </c>
      <c r="AS811" t="str">
        <f t="shared" si="171"/>
        <v/>
      </c>
      <c r="AT811" t="str">
        <f t="shared" si="171"/>
        <v/>
      </c>
      <c r="AU811" t="str">
        <f t="shared" si="171"/>
        <v/>
      </c>
      <c r="AV811" t="str">
        <f t="shared" si="171"/>
        <v/>
      </c>
      <c r="AW811" t="str">
        <f t="shared" si="171"/>
        <v/>
      </c>
      <c r="AX811" t="str">
        <f t="shared" si="171"/>
        <v/>
      </c>
      <c r="AZ811" s="46" t="str">
        <f>IF(ISNUMBER(VLOOKUP($B811,Stats!$A$2:$AA$19,2,FALSE))=FALSE,"",IF(ISNUMBER(W811),(W811-VLOOKUP($B811,Stats!$A$2:$AA$19,2,FALSE))/VLOOKUP($B811,Stats!$A$2:$AA$19,16,FALSE),""))</f>
        <v/>
      </c>
      <c r="BA811" s="46" t="str">
        <f>IF(ISNUMBER(VLOOKUP($B811,Stats!$A$2:$AA$19,2,FALSE))=FALSE,"",IF(ISNUMBER(X811),(X811-VLOOKUP($B811,Stats!$A$2:$AA$19,3,FALSE))/VLOOKUP($B811,Stats!$A$2:$AA$19,17,FALSE),""))</f>
        <v/>
      </c>
      <c r="BB811" s="46"/>
      <c r="BC811" s="46"/>
      <c r="BD811" s="44" t="str">
        <f t="shared" si="161"/>
        <v/>
      </c>
      <c r="BE811" s="46" t="str">
        <f>IF(ISNUMBER(VLOOKUP($B811,Stats!$A$2:$AA$19,2,FALSE))=FALSE,"",IF(ISNUMBER(Y811),(Y811-VLOOKUP($B811,Stats!$A$2:$AA$19,5,FALSE))/VLOOKUP($B811,Stats!$A$2:$AA$19,19,FALSE),""))</f>
        <v/>
      </c>
      <c r="BF811" s="46"/>
      <c r="BG811" s="46"/>
      <c r="BH811" s="46" t="str">
        <f>IF(ISNUMBER(VLOOKUP($B811,Stats!$A$2:$AA$19,2,FALSE))=FALSE,"",IF(ISNUMBER(Z811),(Z811-VLOOKUP($B811,Stats!$A$2:$AA$19,8,FALSE))/VLOOKUP($B811,Stats!$A$2:$AA$19,22,FALSE),""))</f>
        <v/>
      </c>
      <c r="BI811" s="46" t="str">
        <f>IF(ISNUMBER(VLOOKUP($B811,Stats!$A$2:$AA$19,2,FALSE))=FALSE,"",IF(ISNUMBER(#REF!),(#REF!-VLOOKUP($B811,Stats!$A$2:$AA$19,9,FALSE))/VLOOKUP($B811,Stats!$A$2:$AA$19,23,FALSE),""))</f>
        <v/>
      </c>
      <c r="BJ811" s="46" t="str">
        <f>IF(ISNUMBER(VLOOKUP($B811,Stats!$A$2:$AA$19,2,FALSE))=FALSE,"",IF(ISNUMBER(#REF!),(#REF!-VLOOKUP($B811,Stats!$A$2:$AA$19,10,FALSE))/VLOOKUP($B811,Stats!$A$2:$AA$19,24,FALSE),""))</f>
        <v/>
      </c>
      <c r="BK811" s="44" t="str">
        <f t="shared" si="167"/>
        <v/>
      </c>
      <c r="BL811" s="46" t="str">
        <f>IF(ISNUMBER(VLOOKUP($B811,Stats!$A$2:$AA$19,2,FALSE))=FALSE,"",IF(ISNUMBER(#REF!),(#REF!-VLOOKUP($B811,Stats!$A$2:$AA$19,11,FALSE))/VLOOKUP($B811,Stats!$A$2:$AA$19,25,FALSE),""))</f>
        <v/>
      </c>
      <c r="BM811" s="46" t="str">
        <f>IF(ISNUMBER(VLOOKUP($B811,Stats!$A$2:$AA$19,2,FALSE))=FALSE,"",IF(ISNUMBER(AA811),(AA811-VLOOKUP($B811,Stats!$A$2:$AA$19,12,FALSE))/VLOOKUP($B811,Stats!$A$2:$AA$19,26,FALSE),""))</f>
        <v/>
      </c>
      <c r="BN811" s="46" t="str">
        <f>IF(ISNUMBER(VLOOKUP($B811,Stats!$A$2:$AA$19,2,FALSE))=FALSE,"",IF(ISNUMBER(#REF!),(#REF!-VLOOKUP($B811,Stats!$A$2:$AA$19,13,FALSE))/VLOOKUP($B811,Stats!$A$2:$AA$19,27,FALSE),""))</f>
        <v/>
      </c>
      <c r="BO811" s="46" t="str">
        <f>IF(ISNUMBER(VLOOKUP($B811,Stats!$A$2:$AA$19,2,FALSE))=FALSE,"",IF(ISNUMBER(#REF!),(#REF!-VLOOKUP($B811,Stats!$A$2:$AA$19,14,FALSE))/VLOOKUP($B811,Stats!$A$2:$AB$19,28,FALSE),""))</f>
        <v/>
      </c>
      <c r="BP811" s="46"/>
      <c r="BQ811" s="46" t="str">
        <f>IF(ISNUMBER(VLOOKUP($B811,Stats!$A$2:$AA$19,2,FALSE))=FALSE,"",IF(ISNUMBER(BM811),BM811,(VLOOKUP($B811,Stats!$A$2:$AT$19,46,FALSE)-VLOOKUP($B811,Stats!$A$2:$AA$19,12,FALSE))/VLOOKUP($B811,Stats!$A$2:$AA$19,26,FALSE)))</f>
        <v/>
      </c>
      <c r="BR811" s="51" t="str">
        <f t="shared" si="168"/>
        <v/>
      </c>
      <c r="BS811" s="32" t="str">
        <f t="shared" si="162"/>
        <v/>
      </c>
      <c r="BT811" s="53" t="str">
        <f t="shared" si="163"/>
        <v/>
      </c>
    </row>
    <row r="812" spans="1:72" ht="40.5" x14ac:dyDescent="0.15">
      <c r="A812" s="1" t="s">
        <v>29</v>
      </c>
      <c r="B812" s="1" t="s">
        <v>0</v>
      </c>
      <c r="C812" s="3"/>
      <c r="D812" s="4" t="s">
        <v>10</v>
      </c>
      <c r="E812" s="1" t="s">
        <v>11</v>
      </c>
      <c r="F812" s="1" t="s">
        <v>12</v>
      </c>
      <c r="G812" s="1" t="s">
        <v>13</v>
      </c>
      <c r="H812" s="1" t="s">
        <v>14</v>
      </c>
      <c r="I812" s="1" t="s">
        <v>15</v>
      </c>
      <c r="J812" s="1" t="s">
        <v>16</v>
      </c>
      <c r="K812" s="1" t="s">
        <v>17</v>
      </c>
      <c r="L812" s="1" t="s">
        <v>18</v>
      </c>
      <c r="M812" s="1" t="s">
        <v>19</v>
      </c>
      <c r="N812" s="1" t="s">
        <v>20</v>
      </c>
      <c r="O812" s="1" t="s">
        <v>21</v>
      </c>
      <c r="P812" s="1" t="s">
        <v>22</v>
      </c>
      <c r="Q812" s="1" t="s">
        <v>23</v>
      </c>
      <c r="R812" s="1" t="s">
        <v>24</v>
      </c>
      <c r="S812" s="1" t="str">
        <f>IF(ISNUMBER(R812),VLOOKUP(B812,Index!$B$3:$AB$18,27,FALSE),"")</f>
        <v/>
      </c>
      <c r="T812" s="1" t="str">
        <f>IF(ISNUMBER($R812),VLOOKUP($B812,Index!$B$21:$AB$36,27,FALSE),"")</f>
        <v/>
      </c>
      <c r="U812" s="1" t="str">
        <f>IF(ISNUMBER($R812),VLOOKUP($B812,Index!$B$39:$AB$54,27,FALSE),"")</f>
        <v/>
      </c>
      <c r="W812" s="1" t="s">
        <v>1</v>
      </c>
      <c r="X812" s="1" t="s">
        <v>2</v>
      </c>
      <c r="Y812" s="1" t="s">
        <v>4</v>
      </c>
      <c r="Z812" s="1" t="str">
        <f t="shared" si="164"/>
        <v/>
      </c>
      <c r="AA812" s="1" t="s">
        <v>8</v>
      </c>
      <c r="AB812" s="27"/>
      <c r="AC812" s="1" t="s">
        <v>33</v>
      </c>
      <c r="AD812" s="1" t="s">
        <v>35</v>
      </c>
      <c r="AE812" s="1" t="s">
        <v>37</v>
      </c>
      <c r="AF812" s="1" t="str">
        <f t="shared" si="165"/>
        <v/>
      </c>
      <c r="AG812" s="1" t="s">
        <v>38</v>
      </c>
      <c r="AH812" s="27"/>
      <c r="AK812" t="str">
        <f t="shared" si="171"/>
        <v/>
      </c>
      <c r="AL812" t="str">
        <f t="shared" si="171"/>
        <v/>
      </c>
      <c r="AM812" t="str">
        <f t="shared" si="171"/>
        <v/>
      </c>
      <c r="AN812" t="str">
        <f t="shared" si="171"/>
        <v/>
      </c>
      <c r="AO812" t="str">
        <f t="shared" si="171"/>
        <v/>
      </c>
      <c r="AP812" t="str">
        <f t="shared" si="171"/>
        <v/>
      </c>
      <c r="AQ812" t="str">
        <f t="shared" si="171"/>
        <v/>
      </c>
      <c r="AR812" t="str">
        <f t="shared" si="171"/>
        <v/>
      </c>
      <c r="AS812" t="str">
        <f t="shared" si="171"/>
        <v/>
      </c>
      <c r="AT812" t="str">
        <f t="shared" si="171"/>
        <v/>
      </c>
      <c r="AU812" t="str">
        <f t="shared" si="171"/>
        <v/>
      </c>
      <c r="AV812" t="str">
        <f t="shared" si="171"/>
        <v/>
      </c>
      <c r="AW812" t="str">
        <f t="shared" si="171"/>
        <v/>
      </c>
      <c r="AX812" t="str">
        <f t="shared" si="171"/>
        <v/>
      </c>
      <c r="AZ812" s="46" t="str">
        <f>IF(ISNUMBER(VLOOKUP($B812,Stats!$A$2:$AA$19,2,FALSE))=FALSE,"",IF(ISNUMBER(W812),(W812-VLOOKUP($B812,Stats!$A$2:$AA$19,2,FALSE))/VLOOKUP($B812,Stats!$A$2:$AA$19,16,FALSE),""))</f>
        <v/>
      </c>
      <c r="BA812" s="46" t="str">
        <f>IF(ISNUMBER(VLOOKUP($B812,Stats!$A$2:$AA$19,2,FALSE))=FALSE,"",IF(ISNUMBER(X812),(X812-VLOOKUP($B812,Stats!$A$2:$AA$19,3,FALSE))/VLOOKUP($B812,Stats!$A$2:$AA$19,17,FALSE),""))</f>
        <v/>
      </c>
      <c r="BB812" s="46"/>
      <c r="BC812" s="46"/>
      <c r="BD812" s="44" t="str">
        <f t="shared" si="161"/>
        <v/>
      </c>
      <c r="BE812" s="46" t="str">
        <f>IF(ISNUMBER(VLOOKUP($B812,Stats!$A$2:$AA$19,2,FALSE))=FALSE,"",IF(ISNUMBER(Y812),(Y812-VLOOKUP($B812,Stats!$A$2:$AA$19,5,FALSE))/VLOOKUP($B812,Stats!$A$2:$AA$19,19,FALSE),""))</f>
        <v/>
      </c>
      <c r="BF812" s="46"/>
      <c r="BG812" s="46"/>
      <c r="BH812" s="46" t="str">
        <f>IF(ISNUMBER(VLOOKUP($B812,Stats!$A$2:$AA$19,2,FALSE))=FALSE,"",IF(ISNUMBER(Z812),(Z812-VLOOKUP($B812,Stats!$A$2:$AA$19,8,FALSE))/VLOOKUP($B812,Stats!$A$2:$AA$19,22,FALSE),""))</f>
        <v/>
      </c>
      <c r="BI812" s="46" t="str">
        <f>IF(ISNUMBER(VLOOKUP($B812,Stats!$A$2:$AA$19,2,FALSE))=FALSE,"",IF(ISNUMBER(#REF!),(#REF!-VLOOKUP($B812,Stats!$A$2:$AA$19,9,FALSE))/VLOOKUP($B812,Stats!$A$2:$AA$19,23,FALSE),""))</f>
        <v/>
      </c>
      <c r="BJ812" s="46" t="str">
        <f>IF(ISNUMBER(VLOOKUP($B812,Stats!$A$2:$AA$19,2,FALSE))=FALSE,"",IF(ISNUMBER(#REF!),(#REF!-VLOOKUP($B812,Stats!$A$2:$AA$19,10,FALSE))/VLOOKUP($B812,Stats!$A$2:$AA$19,24,FALSE),""))</f>
        <v/>
      </c>
      <c r="BK812" s="44" t="str">
        <f t="shared" si="167"/>
        <v/>
      </c>
      <c r="BL812" s="46" t="str">
        <f>IF(ISNUMBER(VLOOKUP($B812,Stats!$A$2:$AA$19,2,FALSE))=FALSE,"",IF(ISNUMBER(#REF!),(#REF!-VLOOKUP($B812,Stats!$A$2:$AA$19,11,FALSE))/VLOOKUP($B812,Stats!$A$2:$AA$19,25,FALSE),""))</f>
        <v/>
      </c>
      <c r="BM812" s="46" t="str">
        <f>IF(ISNUMBER(VLOOKUP($B812,Stats!$A$2:$AA$19,2,FALSE))=FALSE,"",IF(ISNUMBER(AA812),(AA812-VLOOKUP($B812,Stats!$A$2:$AA$19,12,FALSE))/VLOOKUP($B812,Stats!$A$2:$AA$19,26,FALSE),""))</f>
        <v/>
      </c>
      <c r="BN812" s="46" t="str">
        <f>IF(ISNUMBER(VLOOKUP($B812,Stats!$A$2:$AA$19,2,FALSE))=FALSE,"",IF(ISNUMBER(#REF!),(#REF!-VLOOKUP($B812,Stats!$A$2:$AA$19,13,FALSE))/VLOOKUP($B812,Stats!$A$2:$AA$19,27,FALSE),""))</f>
        <v/>
      </c>
      <c r="BO812" s="46" t="str">
        <f>IF(ISNUMBER(VLOOKUP($B812,Stats!$A$2:$AA$19,2,FALSE))=FALSE,"",IF(ISNUMBER(#REF!),(#REF!-VLOOKUP($B812,Stats!$A$2:$AA$19,14,FALSE))/VLOOKUP($B812,Stats!$A$2:$AB$19,28,FALSE),""))</f>
        <v/>
      </c>
      <c r="BP812" s="46"/>
      <c r="BQ812" s="46" t="str">
        <f>IF(ISNUMBER(VLOOKUP($B812,Stats!$A$2:$AA$19,2,FALSE))=FALSE,"",IF(ISNUMBER(BM812),BM812,(VLOOKUP($B812,Stats!$A$2:$AT$19,46,FALSE)-VLOOKUP($B812,Stats!$A$2:$AA$19,12,FALSE))/VLOOKUP($B812,Stats!$A$2:$AA$19,26,FALSE)))</f>
        <v/>
      </c>
      <c r="BR812" s="51" t="str">
        <f t="shared" si="168"/>
        <v/>
      </c>
      <c r="BS812" s="32" t="str">
        <f t="shared" si="162"/>
        <v/>
      </c>
      <c r="BT812" s="53" t="str">
        <f t="shared" si="163"/>
        <v/>
      </c>
    </row>
    <row r="813" spans="1:72" x14ac:dyDescent="0.15">
      <c r="A813" s="5">
        <v>20997</v>
      </c>
      <c r="B813" s="5" t="s">
        <v>30</v>
      </c>
      <c r="C813" s="3">
        <v>0</v>
      </c>
      <c r="D813" s="11">
        <v>7.4598677998111373E-2</v>
      </c>
      <c r="E813" s="6">
        <v>6.3466704057619306E-3</v>
      </c>
      <c r="F813" s="12">
        <v>76</v>
      </c>
      <c r="G813" s="12">
        <v>39</v>
      </c>
      <c r="H813" s="13">
        <v>3.6005545448790002E-3</v>
      </c>
      <c r="I813" s="13">
        <v>-5.112175587908563E-3</v>
      </c>
      <c r="J813" s="12">
        <v>7</v>
      </c>
      <c r="K813" s="12">
        <v>4</v>
      </c>
      <c r="L813" s="13">
        <v>2.57633587786259E-2</v>
      </c>
      <c r="M813" s="13">
        <v>-2.4390243902438935E-2</v>
      </c>
      <c r="N813" s="8">
        <v>1.1379999999999999</v>
      </c>
      <c r="O813" s="8">
        <v>1.0745986779981114</v>
      </c>
      <c r="P813" s="14">
        <v>42090</v>
      </c>
      <c r="Q813" s="13">
        <v>-6.5420560747663781E-2</v>
      </c>
      <c r="R813" s="14">
        <v>41991</v>
      </c>
      <c r="S813" s="14">
        <f>IF(ISNUMBER(R813),VLOOKUP(B813,Index!$B$3:$AB$18,27,FALSE),"")</f>
        <v>42041</v>
      </c>
      <c r="T813" s="14">
        <f>IF(ISNUMBER($R813),VLOOKUP($B813,Index!$B$21:$AB$36,27,FALSE),"")</f>
        <v>41996</v>
      </c>
      <c r="U813" s="14">
        <f>IF(ISNUMBER($R813),VLOOKUP($B813,Index!$B$39:$AB$54,27,FALSE),"")</f>
        <v>42003</v>
      </c>
      <c r="W813" s="6">
        <v>0.15704984841707659</v>
      </c>
      <c r="X813" s="7">
        <v>0.66086956521739126</v>
      </c>
      <c r="Y813" s="6">
        <v>0.12041960424355642</v>
      </c>
      <c r="Z813" s="8" t="str">
        <f t="shared" si="164"/>
        <v/>
      </c>
      <c r="AA813" s="9">
        <v>1.140294077971127</v>
      </c>
      <c r="AB813" s="28"/>
      <c r="AC813" s="6">
        <v>2.4664654887826733E-2</v>
      </c>
      <c r="AD813" s="7">
        <v>0.43674858223062374</v>
      </c>
      <c r="AE813" s="6">
        <v>1.4500881086174753E-2</v>
      </c>
      <c r="AF813" s="8" t="str">
        <f t="shared" si="165"/>
        <v/>
      </c>
      <c r="AG813" s="9">
        <v>1.3002705842560227</v>
      </c>
      <c r="AH813" s="28"/>
      <c r="AK813" t="str">
        <f t="shared" ref="AK813:AX822" si="172">IF($B813=AK$2,$AA813,"")</f>
        <v/>
      </c>
      <c r="AL813" t="str">
        <f t="shared" si="172"/>
        <v/>
      </c>
      <c r="AM813" t="str">
        <f t="shared" si="172"/>
        <v/>
      </c>
      <c r="AN813" t="str">
        <f t="shared" si="172"/>
        <v/>
      </c>
      <c r="AO813" t="str">
        <f t="shared" si="172"/>
        <v/>
      </c>
      <c r="AP813" t="str">
        <f t="shared" si="172"/>
        <v/>
      </c>
      <c r="AQ813" t="str">
        <f t="shared" si="172"/>
        <v/>
      </c>
      <c r="AR813" t="str">
        <f t="shared" si="172"/>
        <v/>
      </c>
      <c r="AS813" t="str">
        <f t="shared" si="172"/>
        <v/>
      </c>
      <c r="AT813" t="str">
        <f t="shared" si="172"/>
        <v/>
      </c>
      <c r="AU813" t="str">
        <f t="shared" si="172"/>
        <v/>
      </c>
      <c r="AV813" t="str">
        <f t="shared" si="172"/>
        <v/>
      </c>
      <c r="AW813" t="str">
        <f t="shared" si="172"/>
        <v/>
      </c>
      <c r="AX813" t="str">
        <f t="shared" si="172"/>
        <v/>
      </c>
      <c r="AZ813" s="46" t="str">
        <f>IF(ISNUMBER(VLOOKUP($B813,Stats!$A$2:$AA$19,2,FALSE))=FALSE,"",IF(ISNUMBER(W813),(W813-VLOOKUP($B813,Stats!$A$2:$AA$19,2,FALSE))/VLOOKUP($B813,Stats!$A$2:$AA$19,16,FALSE),""))</f>
        <v/>
      </c>
      <c r="BA813" s="46" t="str">
        <f>IF(ISNUMBER(VLOOKUP($B813,Stats!$A$2:$AA$19,2,FALSE))=FALSE,"",IF(ISNUMBER(X813),(X813-VLOOKUP($B813,Stats!$A$2:$AA$19,3,FALSE))/VLOOKUP($B813,Stats!$A$2:$AA$19,17,FALSE),""))</f>
        <v/>
      </c>
      <c r="BB813" s="46"/>
      <c r="BC813" s="46"/>
      <c r="BD813" s="44" t="str">
        <f t="shared" si="161"/>
        <v/>
      </c>
      <c r="BE813" s="46" t="str">
        <f>IF(ISNUMBER(VLOOKUP($B813,Stats!$A$2:$AA$19,2,FALSE))=FALSE,"",IF(ISNUMBER(Y813),(Y813-VLOOKUP($B813,Stats!$A$2:$AA$19,5,FALSE))/VLOOKUP($B813,Stats!$A$2:$AA$19,19,FALSE),""))</f>
        <v/>
      </c>
      <c r="BF813" s="46"/>
      <c r="BG813" s="46"/>
      <c r="BH813" s="46" t="str">
        <f>IF(ISNUMBER(VLOOKUP($B813,Stats!$A$2:$AA$19,2,FALSE))=FALSE,"",IF(ISNUMBER(Z813),(Z813-VLOOKUP($B813,Stats!$A$2:$AA$19,8,FALSE))/VLOOKUP($B813,Stats!$A$2:$AA$19,22,FALSE),""))</f>
        <v/>
      </c>
      <c r="BI813" s="46" t="str">
        <f>IF(ISNUMBER(VLOOKUP($B813,Stats!$A$2:$AA$19,2,FALSE))=FALSE,"",IF(ISNUMBER(#REF!),(#REF!-VLOOKUP($B813,Stats!$A$2:$AA$19,9,FALSE))/VLOOKUP($B813,Stats!$A$2:$AA$19,23,FALSE),""))</f>
        <v/>
      </c>
      <c r="BJ813" s="46" t="str">
        <f>IF(ISNUMBER(VLOOKUP($B813,Stats!$A$2:$AA$19,2,FALSE))=FALSE,"",IF(ISNUMBER(#REF!),(#REF!-VLOOKUP($B813,Stats!$A$2:$AA$19,10,FALSE))/VLOOKUP($B813,Stats!$A$2:$AA$19,24,FALSE),""))</f>
        <v/>
      </c>
      <c r="BK813" s="44" t="str">
        <f t="shared" si="167"/>
        <v/>
      </c>
      <c r="BL813" s="46" t="str">
        <f>IF(ISNUMBER(VLOOKUP($B813,Stats!$A$2:$AA$19,2,FALSE))=FALSE,"",IF(ISNUMBER(#REF!),(#REF!-VLOOKUP($B813,Stats!$A$2:$AA$19,11,FALSE))/VLOOKUP($B813,Stats!$A$2:$AA$19,25,FALSE),""))</f>
        <v/>
      </c>
      <c r="BM813" s="46" t="str">
        <f>IF(ISNUMBER(VLOOKUP($B813,Stats!$A$2:$AA$19,2,FALSE))=FALSE,"",IF(ISNUMBER(AA813),(AA813-VLOOKUP($B813,Stats!$A$2:$AA$19,12,FALSE))/VLOOKUP($B813,Stats!$A$2:$AA$19,26,FALSE),""))</f>
        <v/>
      </c>
      <c r="BN813" s="46" t="str">
        <f>IF(ISNUMBER(VLOOKUP($B813,Stats!$A$2:$AA$19,2,FALSE))=FALSE,"",IF(ISNUMBER(#REF!),(#REF!-VLOOKUP($B813,Stats!$A$2:$AA$19,13,FALSE))/VLOOKUP($B813,Stats!$A$2:$AA$19,27,FALSE),""))</f>
        <v/>
      </c>
      <c r="BO813" s="46" t="str">
        <f>IF(ISNUMBER(VLOOKUP($B813,Stats!$A$2:$AA$19,2,FALSE))=FALSE,"",IF(ISNUMBER(#REF!),(#REF!-VLOOKUP($B813,Stats!$A$2:$AA$19,14,FALSE))/VLOOKUP($B813,Stats!$A$2:$AB$19,28,FALSE),""))</f>
        <v/>
      </c>
      <c r="BP813" s="46"/>
      <c r="BQ813" s="46" t="str">
        <f>IF(ISNUMBER(VLOOKUP($B813,Stats!$A$2:$AA$19,2,FALSE))=FALSE,"",IF(ISNUMBER(BM813),BM813,(VLOOKUP($B813,Stats!$A$2:$AT$19,46,FALSE)-VLOOKUP($B813,Stats!$A$2:$AA$19,12,FALSE))/VLOOKUP($B813,Stats!$A$2:$AA$19,26,FALSE)))</f>
        <v/>
      </c>
      <c r="BR813" s="51" t="str">
        <f t="shared" si="168"/>
        <v/>
      </c>
      <c r="BS813" s="32" t="str">
        <f t="shared" si="162"/>
        <v/>
      </c>
      <c r="BT813" s="53" t="str">
        <f t="shared" si="163"/>
        <v/>
      </c>
    </row>
    <row r="814" spans="1:72" x14ac:dyDescent="0.15">
      <c r="A814" s="5">
        <v>20997</v>
      </c>
      <c r="B814" s="5" t="s">
        <v>31</v>
      </c>
      <c r="C814" s="3">
        <v>0</v>
      </c>
      <c r="D814" s="11">
        <v>5.2219013693248851E-3</v>
      </c>
      <c r="E814" s="6">
        <v>5.2086709115302882E-3</v>
      </c>
      <c r="F814" s="15">
        <v>5.4285714285714288</v>
      </c>
      <c r="G814" s="15">
        <v>2.7857142857142856</v>
      </c>
      <c r="H814" s="13">
        <v>3.7309836668946669E-3</v>
      </c>
      <c r="I814" s="13">
        <v>-4.6434024104397304E-3</v>
      </c>
      <c r="J814" s="12">
        <v>3.7857142857142856</v>
      </c>
      <c r="K814" s="12">
        <v>1.6428571428571428</v>
      </c>
      <c r="L814" s="13">
        <v>8.5871252132796293E-3</v>
      </c>
      <c r="M814" s="13">
        <v>-6.9632934363947031E-3</v>
      </c>
      <c r="N814" s="8">
        <v>1.0787857142857142</v>
      </c>
      <c r="O814" s="8">
        <v>1.0105861138361172</v>
      </c>
      <c r="P814" s="14"/>
      <c r="Q814" s="13">
        <v>-9.4093794822324873E-3</v>
      </c>
      <c r="R814" s="14"/>
      <c r="S814" s="14" t="str">
        <f>IF(ISNUMBER(R814),VLOOKUP(B814,Index!$B$3:$AB$18,27,FALSE),"")</f>
        <v/>
      </c>
      <c r="T814" s="14" t="str">
        <f>IF(ISNUMBER($R814),VLOOKUP($B814,Index!$B$21:$AB$36,27,FALSE),"")</f>
        <v/>
      </c>
      <c r="U814" s="14" t="str">
        <f>IF(ISNUMBER($R814),VLOOKUP($B814,Index!$B$39:$AB$54,27,FALSE),"")</f>
        <v/>
      </c>
      <c r="W814" s="6">
        <v>0.20636782261178127</v>
      </c>
      <c r="X814" s="8">
        <v>0.65799319727891148</v>
      </c>
      <c r="Y814" s="6">
        <v>9.8827581976206585E-2</v>
      </c>
      <c r="Z814" s="8" t="str">
        <f t="shared" si="164"/>
        <v/>
      </c>
      <c r="AA814" s="9" t="s">
        <v>25</v>
      </c>
      <c r="AB814" s="28"/>
      <c r="AC814" s="6">
        <v>4.2587678209527621E-2</v>
      </c>
      <c r="AD814" s="8">
        <v>0.4329550476653245</v>
      </c>
      <c r="AE814" s="6">
        <v>9.7668909592638336E-3</v>
      </c>
      <c r="AF814" s="8" t="str">
        <f t="shared" si="165"/>
        <v/>
      </c>
      <c r="AG814" s="9" t="s">
        <v>25</v>
      </c>
      <c r="AH814" s="28"/>
      <c r="AK814" t="str">
        <f t="shared" si="172"/>
        <v/>
      </c>
      <c r="AL814" t="str">
        <f t="shared" si="172"/>
        <v/>
      </c>
      <c r="AM814" t="str">
        <f t="shared" si="172"/>
        <v/>
      </c>
      <c r="AN814" t="str">
        <f t="shared" si="172"/>
        <v/>
      </c>
      <c r="AO814" t="str">
        <f t="shared" si="172"/>
        <v/>
      </c>
      <c r="AP814" t="str">
        <f t="shared" si="172"/>
        <v/>
      </c>
      <c r="AQ814" t="str">
        <f t="shared" si="172"/>
        <v/>
      </c>
      <c r="AR814" t="str">
        <f t="shared" si="172"/>
        <v/>
      </c>
      <c r="AS814" t="str">
        <f t="shared" si="172"/>
        <v/>
      </c>
      <c r="AT814" t="str">
        <f t="shared" si="172"/>
        <v/>
      </c>
      <c r="AU814" t="str">
        <f t="shared" si="172"/>
        <v/>
      </c>
      <c r="AV814" t="str">
        <f t="shared" si="172"/>
        <v/>
      </c>
      <c r="AW814" t="str">
        <f t="shared" si="172"/>
        <v/>
      </c>
      <c r="AX814" t="str">
        <f t="shared" si="172"/>
        <v/>
      </c>
      <c r="AZ814" s="46" t="str">
        <f>IF(ISNUMBER(VLOOKUP($B814,Stats!$A$2:$AA$19,2,FALSE))=FALSE,"",IF(ISNUMBER(W814),(W814-VLOOKUP($B814,Stats!$A$2:$AA$19,2,FALSE))/VLOOKUP($B814,Stats!$A$2:$AA$19,16,FALSE),""))</f>
        <v/>
      </c>
      <c r="BA814" s="46" t="str">
        <f>IF(ISNUMBER(VLOOKUP($B814,Stats!$A$2:$AA$19,2,FALSE))=FALSE,"",IF(ISNUMBER(X814),(X814-VLOOKUP($B814,Stats!$A$2:$AA$19,3,FALSE))/VLOOKUP($B814,Stats!$A$2:$AA$19,17,FALSE),""))</f>
        <v/>
      </c>
      <c r="BB814" s="46"/>
      <c r="BC814" s="46"/>
      <c r="BD814" s="44" t="str">
        <f t="shared" si="161"/>
        <v/>
      </c>
      <c r="BE814" s="46" t="str">
        <f>IF(ISNUMBER(VLOOKUP($B814,Stats!$A$2:$AA$19,2,FALSE))=FALSE,"",IF(ISNUMBER(Y814),(Y814-VLOOKUP($B814,Stats!$A$2:$AA$19,5,FALSE))/VLOOKUP($B814,Stats!$A$2:$AA$19,19,FALSE),""))</f>
        <v/>
      </c>
      <c r="BF814" s="46"/>
      <c r="BG814" s="46"/>
      <c r="BH814" s="46" t="str">
        <f>IF(ISNUMBER(VLOOKUP($B814,Stats!$A$2:$AA$19,2,FALSE))=FALSE,"",IF(ISNUMBER(Z814),(Z814-VLOOKUP($B814,Stats!$A$2:$AA$19,8,FALSE))/VLOOKUP($B814,Stats!$A$2:$AA$19,22,FALSE),""))</f>
        <v/>
      </c>
      <c r="BI814" s="46" t="str">
        <f>IF(ISNUMBER(VLOOKUP($B814,Stats!$A$2:$AA$19,2,FALSE))=FALSE,"",IF(ISNUMBER(#REF!),(#REF!-VLOOKUP($B814,Stats!$A$2:$AA$19,9,FALSE))/VLOOKUP($B814,Stats!$A$2:$AA$19,23,FALSE),""))</f>
        <v/>
      </c>
      <c r="BJ814" s="46" t="str">
        <f>IF(ISNUMBER(VLOOKUP($B814,Stats!$A$2:$AA$19,2,FALSE))=FALSE,"",IF(ISNUMBER(#REF!),(#REF!-VLOOKUP($B814,Stats!$A$2:$AA$19,10,FALSE))/VLOOKUP($B814,Stats!$A$2:$AA$19,24,FALSE),""))</f>
        <v/>
      </c>
      <c r="BK814" s="44" t="str">
        <f t="shared" si="167"/>
        <v/>
      </c>
      <c r="BL814" s="46" t="str">
        <f>IF(ISNUMBER(VLOOKUP($B814,Stats!$A$2:$AA$19,2,FALSE))=FALSE,"",IF(ISNUMBER(#REF!),(#REF!-VLOOKUP($B814,Stats!$A$2:$AA$19,11,FALSE))/VLOOKUP($B814,Stats!$A$2:$AA$19,25,FALSE),""))</f>
        <v/>
      </c>
      <c r="BM814" s="46" t="str">
        <f>IF(ISNUMBER(VLOOKUP($B814,Stats!$A$2:$AA$19,2,FALSE))=FALSE,"",IF(ISNUMBER(AA814),(AA814-VLOOKUP($B814,Stats!$A$2:$AA$19,12,FALSE))/VLOOKUP($B814,Stats!$A$2:$AA$19,26,FALSE),""))</f>
        <v/>
      </c>
      <c r="BN814" s="46" t="str">
        <f>IF(ISNUMBER(VLOOKUP($B814,Stats!$A$2:$AA$19,2,FALSE))=FALSE,"",IF(ISNUMBER(#REF!),(#REF!-VLOOKUP($B814,Stats!$A$2:$AA$19,13,FALSE))/VLOOKUP($B814,Stats!$A$2:$AA$19,27,FALSE),""))</f>
        <v/>
      </c>
      <c r="BO814" s="46" t="str">
        <f>IF(ISNUMBER(VLOOKUP($B814,Stats!$A$2:$AA$19,2,FALSE))=FALSE,"",IF(ISNUMBER(#REF!),(#REF!-VLOOKUP($B814,Stats!$A$2:$AA$19,14,FALSE))/VLOOKUP($B814,Stats!$A$2:$AB$19,28,FALSE),""))</f>
        <v/>
      </c>
      <c r="BP814" s="46"/>
      <c r="BQ814" s="46" t="str">
        <f>IF(ISNUMBER(VLOOKUP($B814,Stats!$A$2:$AA$19,2,FALSE))=FALSE,"",IF(ISNUMBER(BM814),BM814,(VLOOKUP($B814,Stats!$A$2:$AT$19,46,FALSE)-VLOOKUP($B814,Stats!$A$2:$AA$19,12,FALSE))/VLOOKUP($B814,Stats!$A$2:$AA$19,26,FALSE)))</f>
        <v/>
      </c>
      <c r="BR814" s="51" t="str">
        <f t="shared" si="168"/>
        <v/>
      </c>
      <c r="BS814" s="32" t="str">
        <f t="shared" si="162"/>
        <v/>
      </c>
      <c r="BT814" s="53" t="str">
        <f t="shared" si="163"/>
        <v/>
      </c>
    </row>
    <row r="815" spans="1:72" x14ac:dyDescent="0.15">
      <c r="A815" s="16">
        <v>20997</v>
      </c>
      <c r="B815" s="17">
        <v>201421</v>
      </c>
      <c r="C815" s="3">
        <v>0</v>
      </c>
      <c r="D815" s="23">
        <v>0</v>
      </c>
      <c r="E815" s="18">
        <v>2.843772736541174E-3</v>
      </c>
      <c r="F815" s="24">
        <v>5</v>
      </c>
      <c r="G815" s="24">
        <v>2</v>
      </c>
      <c r="H815" s="20">
        <v>1.3200437267395059E-3</v>
      </c>
      <c r="I815" s="20">
        <v>-3.2859445604207504E-3</v>
      </c>
      <c r="J815" s="24">
        <v>5</v>
      </c>
      <c r="K815" s="24">
        <v>2</v>
      </c>
      <c r="L815" s="20">
        <v>4.7125353440151674E-3</v>
      </c>
      <c r="M815" s="20">
        <v>-5.6338028169014009E-3</v>
      </c>
      <c r="N815" s="19">
        <v>1.0660000000000001</v>
      </c>
      <c r="O815" s="19">
        <v>1.0066100094428707</v>
      </c>
      <c r="P815" s="25">
        <v>41926</v>
      </c>
      <c r="Q815" s="20">
        <v>-6.5666041275798115E-3</v>
      </c>
      <c r="R815" s="25">
        <v>41928</v>
      </c>
      <c r="S815" s="25">
        <f>IF(ISNUMBER(R815),VLOOKUP(B815,Index!$B$3:$AB$18,27,FALSE),"")</f>
        <v>41929</v>
      </c>
      <c r="T815" s="25">
        <f>IF(ISNUMBER($R815),VLOOKUP($B815,Index!$B$21:$AB$36,27,FALSE),"")</f>
        <v>41929</v>
      </c>
      <c r="U815" s="25">
        <f>IF(ISNUMBER($R815),VLOOKUP($B815,Index!$B$39:$AB$54,27,FALSE),"")</f>
        <v>41929</v>
      </c>
      <c r="W815" s="18">
        <v>0</v>
      </c>
      <c r="X815" s="19">
        <v>0.7142857142857143</v>
      </c>
      <c r="Y815" s="18">
        <v>5.395679397216032E-2</v>
      </c>
      <c r="Z815" s="19">
        <f t="shared" si="164"/>
        <v>1</v>
      </c>
      <c r="AA815" s="21" t="s">
        <v>25</v>
      </c>
      <c r="AB815" s="28"/>
      <c r="AC815" s="18">
        <v>0</v>
      </c>
      <c r="AD815" s="19">
        <v>0.51020408163265307</v>
      </c>
      <c r="AE815" s="18">
        <v>2.9113356157541561E-3</v>
      </c>
      <c r="AF815" s="19">
        <f t="shared" si="165"/>
        <v>1</v>
      </c>
      <c r="AG815" s="21" t="s">
        <v>25</v>
      </c>
      <c r="AH815" s="28"/>
      <c r="AK815" t="str">
        <f t="shared" si="172"/>
        <v/>
      </c>
      <c r="AL815" t="str">
        <f t="shared" si="172"/>
        <v/>
      </c>
      <c r="AM815" t="str">
        <f t="shared" si="172"/>
        <v/>
      </c>
      <c r="AN815" t="str">
        <f t="shared" si="172"/>
        <v/>
      </c>
      <c r="AO815" t="str">
        <f t="shared" si="172"/>
        <v/>
      </c>
      <c r="AP815" t="str">
        <f t="shared" si="172"/>
        <v/>
      </c>
      <c r="AQ815" t="str">
        <f t="shared" si="172"/>
        <v/>
      </c>
      <c r="AR815" t="str">
        <f t="shared" si="172"/>
        <v/>
      </c>
      <c r="AS815" t="str">
        <f t="shared" si="172"/>
        <v/>
      </c>
      <c r="AT815" t="str">
        <f t="shared" si="172"/>
        <v/>
      </c>
      <c r="AU815" t="str">
        <f t="shared" si="172"/>
        <v/>
      </c>
      <c r="AV815" t="str">
        <f t="shared" si="172"/>
        <v/>
      </c>
      <c r="AW815" t="str">
        <f t="shared" si="172"/>
        <v/>
      </c>
      <c r="AX815" t="str">
        <f t="shared" si="172"/>
        <v/>
      </c>
      <c r="AZ815" s="46">
        <f>IF(ISNUMBER(VLOOKUP($B815,Stats!$A$2:$AA$19,2,FALSE))=FALSE,"",IF(ISNUMBER(W815),(W815-VLOOKUP($B815,Stats!$A$2:$AA$19,2,FALSE))/VLOOKUP($B815,Stats!$A$2:$AA$19,16,FALSE),""))</f>
        <v>0.55689388619101088</v>
      </c>
      <c r="BA815" s="46">
        <f>IF(ISNUMBER(VLOOKUP($B815,Stats!$A$2:$AA$19,2,FALSE))=FALSE,"",IF(ISNUMBER(X815),(X815-VLOOKUP($B815,Stats!$A$2:$AA$19,3,FALSE))/VLOOKUP($B815,Stats!$A$2:$AA$19,17,FALSE),""))</f>
        <v>1.0376468171475526</v>
      </c>
      <c r="BB815" s="46"/>
      <c r="BC815" s="46"/>
      <c r="BD815" s="44">
        <f t="shared" si="161"/>
        <v>0.79727035166928173</v>
      </c>
      <c r="BE815" s="46">
        <f>IF(ISNUMBER(VLOOKUP($B815,Stats!$A$2:$AA$19,2,FALSE))=FALSE,"",IF(ISNUMBER(Y815),(Y815-VLOOKUP($B815,Stats!$A$2:$AA$19,5,FALSE))/VLOOKUP($B815,Stats!$A$2:$AA$19,19,FALSE),""))</f>
        <v>-0.46491329124375552</v>
      </c>
      <c r="BF815" s="46"/>
      <c r="BG815" s="46"/>
      <c r="BH815" s="46">
        <f>IF(ISNUMBER(VLOOKUP($B815,Stats!$A$2:$AA$19,2,FALSE))=FALSE,"",IF(ISNUMBER(Z815),(Z815-VLOOKUP($B815,Stats!$A$2:$AA$19,8,FALSE))/VLOOKUP($B815,Stats!$A$2:$AA$19,22,FALSE),""))</f>
        <v>-0.11578842912173706</v>
      </c>
      <c r="BI815" s="46" t="str">
        <f>IF(ISNUMBER(VLOOKUP($B815,Stats!$A$2:$AA$19,2,FALSE))=FALSE,"",IF(ISNUMBER(#REF!),(#REF!-VLOOKUP($B815,Stats!$A$2:$AA$19,9,FALSE))/VLOOKUP($B815,Stats!$A$2:$AA$19,23,FALSE),""))</f>
        <v/>
      </c>
      <c r="BJ815" s="46" t="str">
        <f>IF(ISNUMBER(VLOOKUP($B815,Stats!$A$2:$AA$19,2,FALSE))=FALSE,"",IF(ISNUMBER(#REF!),(#REF!-VLOOKUP($B815,Stats!$A$2:$AA$19,10,FALSE))/VLOOKUP($B815,Stats!$A$2:$AA$19,24,FALSE),""))</f>
        <v/>
      </c>
      <c r="BK815" s="44">
        <f t="shared" si="167"/>
        <v>0.29070277513410775</v>
      </c>
      <c r="BL815" s="46" t="str">
        <f>IF(ISNUMBER(VLOOKUP($B815,Stats!$A$2:$AA$19,2,FALSE))=FALSE,"",IF(ISNUMBER(#REF!),(#REF!-VLOOKUP($B815,Stats!$A$2:$AA$19,11,FALSE))/VLOOKUP($B815,Stats!$A$2:$AA$19,25,FALSE),""))</f>
        <v/>
      </c>
      <c r="BM815" s="46" t="str">
        <f>IF(ISNUMBER(VLOOKUP($B815,Stats!$A$2:$AA$19,2,FALSE))=FALSE,"",IF(ISNUMBER(AA815),(AA815-VLOOKUP($B815,Stats!$A$2:$AA$19,12,FALSE))/VLOOKUP($B815,Stats!$A$2:$AA$19,26,FALSE),""))</f>
        <v/>
      </c>
      <c r="BN815" s="46" t="str">
        <f>IF(ISNUMBER(VLOOKUP($B815,Stats!$A$2:$AA$19,2,FALSE))=FALSE,"",IF(ISNUMBER(#REF!),(#REF!-VLOOKUP($B815,Stats!$A$2:$AA$19,13,FALSE))/VLOOKUP($B815,Stats!$A$2:$AA$19,27,FALSE),""))</f>
        <v/>
      </c>
      <c r="BO815" s="46" t="str">
        <f>IF(ISNUMBER(VLOOKUP($B815,Stats!$A$2:$AA$19,2,FALSE))=FALSE,"",IF(ISNUMBER(#REF!),(#REF!-VLOOKUP($B815,Stats!$A$2:$AA$19,14,FALSE))/VLOOKUP($B815,Stats!$A$2:$AB$19,28,FALSE),""))</f>
        <v/>
      </c>
      <c r="BP815" s="46"/>
      <c r="BQ815" s="46">
        <f>IF(ISNUMBER(VLOOKUP($B815,Stats!$A$2:$AA$19,2,FALSE))=FALSE,"",IF(ISNUMBER(BM815),BM815,(VLOOKUP($B815,Stats!$A$2:$AT$19,46,FALSE)-VLOOKUP($B815,Stats!$A$2:$AA$19,12,FALSE))/VLOOKUP($B815,Stats!$A$2:$AA$19,26,FALSE)))</f>
        <v>-0.81319138310867711</v>
      </c>
      <c r="BR815" s="51">
        <f t="shared" si="168"/>
        <v>-0.81319138310867711</v>
      </c>
      <c r="BS815" s="32" t="str">
        <f t="shared" si="162"/>
        <v>20997_201421</v>
      </c>
      <c r="BT815" s="53">
        <f t="shared" si="163"/>
        <v>0.17123745879258559</v>
      </c>
    </row>
    <row r="816" spans="1:72" x14ac:dyDescent="0.15">
      <c r="A816" s="16">
        <v>20997</v>
      </c>
      <c r="B816" s="17">
        <v>201422</v>
      </c>
      <c r="C816" s="3">
        <v>0</v>
      </c>
      <c r="D816" s="23">
        <v>9.4428706326743495E-4</v>
      </c>
      <c r="E816" s="18">
        <v>3.5869259924728976E-3</v>
      </c>
      <c r="F816" s="24">
        <v>6</v>
      </c>
      <c r="G816" s="24">
        <v>4</v>
      </c>
      <c r="H816" s="20">
        <v>2.1997845713098338E-3</v>
      </c>
      <c r="I816" s="20">
        <v>-3.0492279441907133E-3</v>
      </c>
      <c r="J816" s="24">
        <v>5</v>
      </c>
      <c r="K816" s="24">
        <v>3</v>
      </c>
      <c r="L816" s="20">
        <v>6.6100094428707123E-3</v>
      </c>
      <c r="M816" s="20">
        <v>-6.5604498594188376E-3</v>
      </c>
      <c r="N816" s="19">
        <v>1.0669999999999999</v>
      </c>
      <c r="O816" s="19">
        <v>1.0009380863039399</v>
      </c>
      <c r="P816" s="25">
        <v>41941</v>
      </c>
      <c r="Q816" s="20">
        <v>-6.5604498594188376E-3</v>
      </c>
      <c r="R816" s="25">
        <v>41943</v>
      </c>
      <c r="S816" s="25">
        <f>IF(ISNUMBER(R816),VLOOKUP(B816,Index!$B$3:$AB$18,27,FALSE),"")</f>
        <v>41939</v>
      </c>
      <c r="T816" s="25">
        <f>IF(ISNUMBER($R816),VLOOKUP($B816,Index!$B$21:$AB$36,27,FALSE),"")</f>
        <v>41935</v>
      </c>
      <c r="U816" s="25">
        <f>IF(ISNUMBER($R816),VLOOKUP($B816,Index!$B$39:$AB$54,27,FALSE),"")</f>
        <v>41936</v>
      </c>
      <c r="W816" s="18">
        <v>2.8328611898023048E-2</v>
      </c>
      <c r="X816" s="19">
        <v>0.6</v>
      </c>
      <c r="Y816" s="18">
        <v>6.8057135608046021E-2</v>
      </c>
      <c r="Z816" s="19">
        <f t="shared" si="164"/>
        <v>4</v>
      </c>
      <c r="AA816" s="21">
        <v>0.14393632807233822</v>
      </c>
      <c r="AB816" s="28"/>
      <c r="AC816" s="18">
        <v>8.0251025206881297E-4</v>
      </c>
      <c r="AD816" s="19">
        <v>0.36</v>
      </c>
      <c r="AE816" s="18">
        <v>4.6317737071719656E-3</v>
      </c>
      <c r="AF816" s="19">
        <f t="shared" si="165"/>
        <v>16</v>
      </c>
      <c r="AG816" s="21">
        <v>2.0717666538947781E-2</v>
      </c>
      <c r="AH816" s="28"/>
      <c r="AK816" t="str">
        <f t="shared" si="172"/>
        <v/>
      </c>
      <c r="AL816">
        <f t="shared" si="172"/>
        <v>0.14393632807233822</v>
      </c>
      <c r="AM816" t="str">
        <f t="shared" si="172"/>
        <v/>
      </c>
      <c r="AN816" t="str">
        <f t="shared" si="172"/>
        <v/>
      </c>
      <c r="AO816" t="str">
        <f t="shared" si="172"/>
        <v/>
      </c>
      <c r="AP816" t="str">
        <f t="shared" si="172"/>
        <v/>
      </c>
      <c r="AQ816" t="str">
        <f t="shared" si="172"/>
        <v/>
      </c>
      <c r="AR816" t="str">
        <f t="shared" si="172"/>
        <v/>
      </c>
      <c r="AS816" t="str">
        <f t="shared" si="172"/>
        <v/>
      </c>
      <c r="AT816" t="str">
        <f t="shared" si="172"/>
        <v/>
      </c>
      <c r="AU816" t="str">
        <f t="shared" si="172"/>
        <v/>
      </c>
      <c r="AV816" t="str">
        <f t="shared" si="172"/>
        <v/>
      </c>
      <c r="AW816" t="str">
        <f t="shared" si="172"/>
        <v/>
      </c>
      <c r="AX816" t="str">
        <f t="shared" si="172"/>
        <v/>
      </c>
      <c r="AZ816" s="46">
        <f>IF(ISNUMBER(VLOOKUP($B816,Stats!$A$2:$AA$19,2,FALSE))=FALSE,"",IF(ISNUMBER(W816),(W816-VLOOKUP($B816,Stats!$A$2:$AA$19,2,FALSE))/VLOOKUP($B816,Stats!$A$2:$AA$19,16,FALSE),""))</f>
        <v>-0.73350088273884251</v>
      </c>
      <c r="BA816" s="46">
        <f>IF(ISNUMBER(VLOOKUP($B816,Stats!$A$2:$AA$19,2,FALSE))=FALSE,"",IF(ISNUMBER(X816),(X816-VLOOKUP($B816,Stats!$A$2:$AA$19,3,FALSE))/VLOOKUP($B816,Stats!$A$2:$AA$19,17,FALSE),""))</f>
        <v>-0.20603698172286539</v>
      </c>
      <c r="BB816" s="46"/>
      <c r="BC816" s="46"/>
      <c r="BD816" s="44">
        <f t="shared" si="161"/>
        <v>-0.46976893223085392</v>
      </c>
      <c r="BE816" s="46">
        <f>IF(ISNUMBER(VLOOKUP($B816,Stats!$A$2:$AA$19,2,FALSE))=FALSE,"",IF(ISNUMBER(Y816),(Y816-VLOOKUP($B816,Stats!$A$2:$AA$19,5,FALSE))/VLOOKUP($B816,Stats!$A$2:$AA$19,19,FALSE),""))</f>
        <v>-0.63217033555386659</v>
      </c>
      <c r="BF816" s="46"/>
      <c r="BG816" s="46"/>
      <c r="BH816" s="46">
        <f>IF(ISNUMBER(VLOOKUP($B816,Stats!$A$2:$AA$19,2,FALSE))=FALSE,"",IF(ISNUMBER(Z816),(Z816-VLOOKUP($B816,Stats!$A$2:$AA$19,8,FALSE))/VLOOKUP($B816,Stats!$A$2:$AA$19,22,FALSE),""))</f>
        <v>0.66359770503354598</v>
      </c>
      <c r="BI816" s="46" t="str">
        <f>IF(ISNUMBER(VLOOKUP($B816,Stats!$A$2:$AA$19,2,FALSE))=FALSE,"",IF(ISNUMBER(#REF!),(#REF!-VLOOKUP($B816,Stats!$A$2:$AA$19,9,FALSE))/VLOOKUP($B816,Stats!$A$2:$AA$19,23,FALSE),""))</f>
        <v/>
      </c>
      <c r="BJ816" s="46" t="str">
        <f>IF(ISNUMBER(VLOOKUP($B816,Stats!$A$2:$AA$19,2,FALSE))=FALSE,"",IF(ISNUMBER(#REF!),(#REF!-VLOOKUP($B816,Stats!$A$2:$AA$19,10,FALSE))/VLOOKUP($B816,Stats!$A$2:$AA$19,24,FALSE),""))</f>
        <v/>
      </c>
      <c r="BK816" s="44">
        <f t="shared" si="167"/>
        <v>0.64159854639777036</v>
      </c>
      <c r="BL816" s="46" t="str">
        <f>IF(ISNUMBER(VLOOKUP($B816,Stats!$A$2:$AA$19,2,FALSE))=FALSE,"",IF(ISNUMBER(#REF!),(#REF!-VLOOKUP($B816,Stats!$A$2:$AA$19,11,FALSE))/VLOOKUP($B816,Stats!$A$2:$AA$19,25,FALSE),""))</f>
        <v/>
      </c>
      <c r="BM816" s="46">
        <f>IF(ISNUMBER(VLOOKUP($B816,Stats!$A$2:$AA$19,2,FALSE))=FALSE,"",IF(ISNUMBER(AA816),(AA816-VLOOKUP($B816,Stats!$A$2:$AA$19,12,FALSE))/VLOOKUP($B816,Stats!$A$2:$AA$19,26,FALSE),""))</f>
        <v>-0.37474198653016305</v>
      </c>
      <c r="BN816" s="46" t="str">
        <f>IF(ISNUMBER(VLOOKUP($B816,Stats!$A$2:$AA$19,2,FALSE))=FALSE,"",IF(ISNUMBER(#REF!),(#REF!-VLOOKUP($B816,Stats!$A$2:$AA$19,13,FALSE))/VLOOKUP($B816,Stats!$A$2:$AA$19,27,FALSE),""))</f>
        <v/>
      </c>
      <c r="BO816" s="46" t="str">
        <f>IF(ISNUMBER(VLOOKUP($B816,Stats!$A$2:$AA$19,2,FALSE))=FALSE,"",IF(ISNUMBER(#REF!),(#REF!-VLOOKUP($B816,Stats!$A$2:$AA$19,14,FALSE))/VLOOKUP($B816,Stats!$A$2:$AB$19,28,FALSE),""))</f>
        <v/>
      </c>
      <c r="BP816" s="46"/>
      <c r="BQ816" s="46">
        <f>IF(ISNUMBER(VLOOKUP($B816,Stats!$A$2:$AA$19,2,FALSE))=FALSE,"",IF(ISNUMBER(BM816),BM816,(VLOOKUP($B816,Stats!$A$2:$AT$19,46,FALSE)-VLOOKUP($B816,Stats!$A$2:$AA$19,12,FALSE))/VLOOKUP($B816,Stats!$A$2:$AA$19,26,FALSE)))</f>
        <v>-0.37474198653016305</v>
      </c>
      <c r="BR816" s="51">
        <f t="shared" si="168"/>
        <v>-0.37474198653016305</v>
      </c>
      <c r="BS816" s="32" t="str">
        <f t="shared" si="162"/>
        <v>20997_201422</v>
      </c>
      <c r="BT816" s="53">
        <f t="shared" si="163"/>
        <v>0.21605694408645879</v>
      </c>
    </row>
    <row r="817" spans="1:72" x14ac:dyDescent="0.15">
      <c r="A817" s="16">
        <v>20997</v>
      </c>
      <c r="B817" s="17">
        <v>201423</v>
      </c>
      <c r="C817" s="3">
        <v>0</v>
      </c>
      <c r="D817" s="23">
        <v>-5.6603773584905648E-3</v>
      </c>
      <c r="E817" s="18">
        <v>2.8507739835613652E-3</v>
      </c>
      <c r="F817" s="24">
        <v>4</v>
      </c>
      <c r="G817" s="24">
        <v>6</v>
      </c>
      <c r="H817" s="20">
        <v>2.3580468268517008E-3</v>
      </c>
      <c r="I817" s="20">
        <v>-2.5117457859482792E-3</v>
      </c>
      <c r="J817" s="24">
        <v>2</v>
      </c>
      <c r="K817" s="24">
        <v>4</v>
      </c>
      <c r="L817" s="20">
        <v>3.7735849056603765E-3</v>
      </c>
      <c r="M817" s="20">
        <v>-3.7700282752121117E-3</v>
      </c>
      <c r="N817" s="19">
        <v>1.0649999999999999</v>
      </c>
      <c r="O817" s="19">
        <v>1.00093984962406</v>
      </c>
      <c r="P817" s="25">
        <v>41950</v>
      </c>
      <c r="Q817" s="20">
        <v>-1.0328638497652531E-2</v>
      </c>
      <c r="R817" s="25">
        <v>41956</v>
      </c>
      <c r="S817" s="25">
        <f>IF(ISNUMBER(R817),VLOOKUP(B817,Index!$B$3:$AB$18,27,FALSE),"")</f>
        <v>41956</v>
      </c>
      <c r="T817" s="25">
        <f>IF(ISNUMBER($R817),VLOOKUP($B817,Index!$B$21:$AB$36,27,FALSE),"")</f>
        <v>41954</v>
      </c>
      <c r="U817" s="25">
        <f>IF(ISNUMBER($R817),VLOOKUP($B817,Index!$B$39:$AB$54,27,FALSE),"")</f>
        <v>41957</v>
      </c>
      <c r="W817" s="18">
        <v>-0.16981132075471694</v>
      </c>
      <c r="X817" s="19">
        <v>0.4</v>
      </c>
      <c r="Y817" s="18">
        <v>5.4089633294431942E-2</v>
      </c>
      <c r="Z817" s="19">
        <f t="shared" si="164"/>
        <v>0</v>
      </c>
      <c r="AA817" s="21" t="s">
        <v>25</v>
      </c>
      <c r="AB817" s="28"/>
      <c r="AC817" s="18">
        <v>2.883588465646136E-2</v>
      </c>
      <c r="AD817" s="19">
        <v>0.16000000000000003</v>
      </c>
      <c r="AE817" s="18">
        <v>2.9256884299261204E-3</v>
      </c>
      <c r="AF817" s="19">
        <f t="shared" si="165"/>
        <v>0</v>
      </c>
      <c r="AG817" s="21" t="s">
        <v>25</v>
      </c>
      <c r="AH817" s="28"/>
      <c r="AK817" t="str">
        <f t="shared" si="172"/>
        <v/>
      </c>
      <c r="AL817" t="str">
        <f t="shared" si="172"/>
        <v/>
      </c>
      <c r="AM817" t="str">
        <f t="shared" si="172"/>
        <v/>
      </c>
      <c r="AN817" t="str">
        <f t="shared" si="172"/>
        <v/>
      </c>
      <c r="AO817" t="str">
        <f t="shared" si="172"/>
        <v/>
      </c>
      <c r="AP817" t="str">
        <f t="shared" si="172"/>
        <v/>
      </c>
      <c r="AQ817" t="str">
        <f t="shared" si="172"/>
        <v/>
      </c>
      <c r="AR817" t="str">
        <f t="shared" si="172"/>
        <v/>
      </c>
      <c r="AS817" t="str">
        <f t="shared" si="172"/>
        <v/>
      </c>
      <c r="AT817" t="str">
        <f t="shared" si="172"/>
        <v/>
      </c>
      <c r="AU817" t="str">
        <f t="shared" si="172"/>
        <v/>
      </c>
      <c r="AV817" t="str">
        <f t="shared" si="172"/>
        <v/>
      </c>
      <c r="AW817" t="str">
        <f t="shared" si="172"/>
        <v/>
      </c>
      <c r="AX817" t="str">
        <f t="shared" si="172"/>
        <v/>
      </c>
      <c r="AZ817" s="46">
        <f>IF(ISNUMBER(VLOOKUP($B817,Stats!$A$2:$AA$19,2,FALSE))=FALSE,"",IF(ISNUMBER(W817),(W817-VLOOKUP($B817,Stats!$A$2:$AA$19,2,FALSE))/VLOOKUP($B817,Stats!$A$2:$AA$19,16,FALSE),""))</f>
        <v>-0.18341776747192345</v>
      </c>
      <c r="BA817" s="46">
        <f>IF(ISNUMBER(VLOOKUP($B817,Stats!$A$2:$AA$19,2,FALSE))=FALSE,"",IF(ISNUMBER(X817),(X817-VLOOKUP($B817,Stats!$A$2:$AA$19,3,FALSE))/VLOOKUP($B817,Stats!$A$2:$AA$19,17,FALSE),""))</f>
        <v>-0.66983579230430179</v>
      </c>
      <c r="BB817" s="46"/>
      <c r="BC817" s="46"/>
      <c r="BD817" s="44">
        <f t="shared" si="161"/>
        <v>-0.42662677988811259</v>
      </c>
      <c r="BE817" s="46">
        <f>IF(ISNUMBER(VLOOKUP($B817,Stats!$A$2:$AA$19,2,FALSE))=FALSE,"",IF(ISNUMBER(Y817),(Y817-VLOOKUP($B817,Stats!$A$2:$AA$19,5,FALSE))/VLOOKUP($B817,Stats!$A$2:$AA$19,19,FALSE),""))</f>
        <v>-0.87307368932823126</v>
      </c>
      <c r="BF817" s="46"/>
      <c r="BG817" s="46"/>
      <c r="BH817" s="46">
        <f>IF(ISNUMBER(VLOOKUP($B817,Stats!$A$2:$AA$19,2,FALSE))=FALSE,"",IF(ISNUMBER(Z817),(Z817-VLOOKUP($B817,Stats!$A$2:$AA$19,8,FALSE))/VLOOKUP($B817,Stats!$A$2:$AA$19,22,FALSE),""))</f>
        <v>-0.83118031458533193</v>
      </c>
      <c r="BI817" s="46" t="str">
        <f>IF(ISNUMBER(VLOOKUP($B817,Stats!$A$2:$AA$19,2,FALSE))=FALSE,"",IF(ISNUMBER(#REF!),(#REF!-VLOOKUP($B817,Stats!$A$2:$AA$19,9,FALSE))/VLOOKUP($B817,Stats!$A$2:$AA$19,23,FALSE),""))</f>
        <v/>
      </c>
      <c r="BJ817" s="46" t="str">
        <f>IF(ISNUMBER(VLOOKUP($B817,Stats!$A$2:$AA$19,2,FALSE))=FALSE,"",IF(ISNUMBER(#REF!),(#REF!-VLOOKUP($B817,Stats!$A$2:$AA$19,10,FALSE))/VLOOKUP($B817,Stats!$A$2:$AA$19,24,FALSE),""))</f>
        <v/>
      </c>
      <c r="BK817" s="44">
        <f t="shared" si="167"/>
        <v>0.36179748815416229</v>
      </c>
      <c r="BL817" s="46" t="str">
        <f>IF(ISNUMBER(VLOOKUP($B817,Stats!$A$2:$AA$19,2,FALSE))=FALSE,"",IF(ISNUMBER(#REF!),(#REF!-VLOOKUP($B817,Stats!$A$2:$AA$19,11,FALSE))/VLOOKUP($B817,Stats!$A$2:$AA$19,25,FALSE),""))</f>
        <v/>
      </c>
      <c r="BM817" s="46" t="str">
        <f>IF(ISNUMBER(VLOOKUP($B817,Stats!$A$2:$AA$19,2,FALSE))=FALSE,"",IF(ISNUMBER(AA817),(AA817-VLOOKUP($B817,Stats!$A$2:$AA$19,12,FALSE))/VLOOKUP($B817,Stats!$A$2:$AA$19,26,FALSE),""))</f>
        <v/>
      </c>
      <c r="BN817" s="46" t="str">
        <f>IF(ISNUMBER(VLOOKUP($B817,Stats!$A$2:$AA$19,2,FALSE))=FALSE,"",IF(ISNUMBER(#REF!),(#REF!-VLOOKUP($B817,Stats!$A$2:$AA$19,13,FALSE))/VLOOKUP($B817,Stats!$A$2:$AA$19,27,FALSE),""))</f>
        <v/>
      </c>
      <c r="BO817" s="46" t="str">
        <f>IF(ISNUMBER(VLOOKUP($B817,Stats!$A$2:$AA$19,2,FALSE))=FALSE,"",IF(ISNUMBER(#REF!),(#REF!-VLOOKUP($B817,Stats!$A$2:$AA$19,14,FALSE))/VLOOKUP($B817,Stats!$A$2:$AB$19,28,FALSE),""))</f>
        <v/>
      </c>
      <c r="BP817" s="46"/>
      <c r="BQ817" s="46">
        <f>IF(ISNUMBER(VLOOKUP($B817,Stats!$A$2:$AA$19,2,FALSE))=FALSE,"",IF(ISNUMBER(BM817),BM817,(VLOOKUP($B817,Stats!$A$2:$AT$19,46,FALSE)-VLOOKUP($B817,Stats!$A$2:$AA$19,12,FALSE))/VLOOKUP($B817,Stats!$A$2:$AA$19,26,FALSE)))</f>
        <v>-0.71825946798524909</v>
      </c>
      <c r="BR817" s="51">
        <f t="shared" si="168"/>
        <v>-0.71825946798524909</v>
      </c>
      <c r="BS817" s="32" t="str">
        <f t="shared" si="162"/>
        <v>20997_201423</v>
      </c>
      <c r="BT817" s="53">
        <f t="shared" si="163"/>
        <v>-1.1898756682174993E-2</v>
      </c>
    </row>
    <row r="818" spans="1:72" x14ac:dyDescent="0.15">
      <c r="A818" s="16">
        <v>20997</v>
      </c>
      <c r="B818" s="17">
        <v>201424</v>
      </c>
      <c r="C818" s="3">
        <v>0</v>
      </c>
      <c r="D818" s="23">
        <v>1.1385199240986799E-2</v>
      </c>
      <c r="E818" s="18">
        <v>2.989061447259635E-3</v>
      </c>
      <c r="F818" s="24">
        <v>9</v>
      </c>
      <c r="G818" s="24">
        <v>1</v>
      </c>
      <c r="H818" s="20">
        <v>1.683920020024759E-3</v>
      </c>
      <c r="I818" s="20">
        <v>-3.7878787878787845E-3</v>
      </c>
      <c r="J818" s="24">
        <v>6</v>
      </c>
      <c r="K818" s="24">
        <v>1</v>
      </c>
      <c r="L818" s="20">
        <v>6.6162570888468331E-3</v>
      </c>
      <c r="M818" s="20">
        <v>-3.7878787878787845E-3</v>
      </c>
      <c r="N818" s="19">
        <v>1.0660000000000001</v>
      </c>
      <c r="O818" s="19">
        <v>1.0113851992409868</v>
      </c>
      <c r="P818" s="25">
        <v>41971</v>
      </c>
      <c r="Q818" s="20">
        <v>-3.7878787878787845E-3</v>
      </c>
      <c r="R818" s="25">
        <v>41968</v>
      </c>
      <c r="S818" s="25">
        <f>IF(ISNUMBER(R818),VLOOKUP(B818,Index!$B$3:$AB$18,27,FALSE),"")</f>
        <v>41963</v>
      </c>
      <c r="T818" s="25">
        <f>IF(ISNUMBER($R818),VLOOKUP($B818,Index!$B$21:$AB$36,27,FALSE),"")</f>
        <v>41963</v>
      </c>
      <c r="U818" s="25">
        <f>IF(ISNUMBER($R818),VLOOKUP($B818,Index!$B$39:$AB$54,27,FALSE),"")</f>
        <v>41963</v>
      </c>
      <c r="W818" s="18">
        <v>0.34155597722960396</v>
      </c>
      <c r="X818" s="19">
        <v>0.9</v>
      </c>
      <c r="Y818" s="18">
        <v>5.671345343723825E-2</v>
      </c>
      <c r="Z818" s="19">
        <f t="shared" si="164"/>
        <v>5</v>
      </c>
      <c r="AA818" s="21">
        <v>3.0056925996205175</v>
      </c>
      <c r="AB818" s="28"/>
      <c r="AC818" s="18">
        <v>0.11666048558126974</v>
      </c>
      <c r="AD818" s="19">
        <v>0.81</v>
      </c>
      <c r="AE818" s="18">
        <v>3.2164158007777911E-3</v>
      </c>
      <c r="AF818" s="19">
        <f t="shared" si="165"/>
        <v>25</v>
      </c>
      <c r="AG818" s="21">
        <v>9.0341880034135453</v>
      </c>
      <c r="AH818" s="28"/>
      <c r="AK818" t="str">
        <f t="shared" si="172"/>
        <v/>
      </c>
      <c r="AL818" t="str">
        <f t="shared" si="172"/>
        <v/>
      </c>
      <c r="AM818" t="str">
        <f t="shared" si="172"/>
        <v/>
      </c>
      <c r="AN818">
        <f t="shared" si="172"/>
        <v>3.0056925996205175</v>
      </c>
      <c r="AO818" t="str">
        <f t="shared" si="172"/>
        <v/>
      </c>
      <c r="AP818" t="str">
        <f t="shared" si="172"/>
        <v/>
      </c>
      <c r="AQ818" t="str">
        <f t="shared" si="172"/>
        <v/>
      </c>
      <c r="AR818" t="str">
        <f t="shared" si="172"/>
        <v/>
      </c>
      <c r="AS818" t="str">
        <f t="shared" si="172"/>
        <v/>
      </c>
      <c r="AT818" t="str">
        <f t="shared" si="172"/>
        <v/>
      </c>
      <c r="AU818" t="str">
        <f t="shared" si="172"/>
        <v/>
      </c>
      <c r="AV818" t="str">
        <f t="shared" si="172"/>
        <v/>
      </c>
      <c r="AW818" t="str">
        <f t="shared" si="172"/>
        <v/>
      </c>
      <c r="AX818" t="str">
        <f t="shared" si="172"/>
        <v/>
      </c>
      <c r="AZ818" s="46">
        <f>IF(ISNUMBER(VLOOKUP($B818,Stats!$A$2:$AA$19,2,FALSE))=FALSE,"",IF(ISNUMBER(W818),(W818-VLOOKUP($B818,Stats!$A$2:$AA$19,2,FALSE))/VLOOKUP($B818,Stats!$A$2:$AA$19,16,FALSE),""))</f>
        <v>-0.87499587578353333</v>
      </c>
      <c r="BA818" s="46">
        <f>IF(ISNUMBER(VLOOKUP($B818,Stats!$A$2:$AA$19,2,FALSE))=FALSE,"",IF(ISNUMBER(X818),(X818-VLOOKUP($B818,Stats!$A$2:$AA$19,3,FALSE))/VLOOKUP($B818,Stats!$A$2:$AA$19,17,FALSE),""))</f>
        <v>1.2377608208189006</v>
      </c>
      <c r="BB818" s="46"/>
      <c r="BC818" s="46"/>
      <c r="BD818" s="44">
        <f t="shared" si="161"/>
        <v>0.18138247251768363</v>
      </c>
      <c r="BE818" s="46">
        <f>IF(ISNUMBER(VLOOKUP($B818,Stats!$A$2:$AA$19,2,FALSE))=FALSE,"",IF(ISNUMBER(Y818),(Y818-VLOOKUP($B818,Stats!$A$2:$AA$19,5,FALSE))/VLOOKUP($B818,Stats!$A$2:$AA$19,19,FALSE),""))</f>
        <v>-0.71231300243841045</v>
      </c>
      <c r="BF818" s="46"/>
      <c r="BG818" s="46"/>
      <c r="BH818" s="46">
        <f>IF(ISNUMBER(VLOOKUP($B818,Stats!$A$2:$AA$19,2,FALSE))=FALSE,"",IF(ISNUMBER(Z818),(Z818-VLOOKUP($B818,Stats!$A$2:$AA$19,8,FALSE))/VLOOKUP($B818,Stats!$A$2:$AA$19,22,FALSE),""))</f>
        <v>0.94050623851600723</v>
      </c>
      <c r="BI818" s="46" t="str">
        <f>IF(ISNUMBER(VLOOKUP($B818,Stats!$A$2:$AA$19,2,FALSE))=FALSE,"",IF(ISNUMBER(#REF!),(#REF!-VLOOKUP($B818,Stats!$A$2:$AA$19,9,FALSE))/VLOOKUP($B818,Stats!$A$2:$AA$19,23,FALSE),""))</f>
        <v/>
      </c>
      <c r="BJ818" s="46" t="str">
        <f>IF(ISNUMBER(VLOOKUP($B818,Stats!$A$2:$AA$19,2,FALSE))=FALSE,"",IF(ISNUMBER(#REF!),(#REF!-VLOOKUP($B818,Stats!$A$2:$AA$19,10,FALSE))/VLOOKUP($B818,Stats!$A$2:$AA$19,24,FALSE),""))</f>
        <v/>
      </c>
      <c r="BK818" s="44">
        <f t="shared" si="167"/>
        <v>0.78077097326168943</v>
      </c>
      <c r="BL818" s="46" t="str">
        <f>IF(ISNUMBER(VLOOKUP($B818,Stats!$A$2:$AA$19,2,FALSE))=FALSE,"",IF(ISNUMBER(#REF!),(#REF!-VLOOKUP($B818,Stats!$A$2:$AA$19,11,FALSE))/VLOOKUP($B818,Stats!$A$2:$AA$19,25,FALSE),""))</f>
        <v/>
      </c>
      <c r="BM818" s="46">
        <f>IF(ISNUMBER(VLOOKUP($B818,Stats!$A$2:$AA$19,2,FALSE))=FALSE,"",IF(ISNUMBER(AA818),(AA818-VLOOKUP($B818,Stats!$A$2:$AA$19,12,FALSE))/VLOOKUP($B818,Stats!$A$2:$AA$19,26,FALSE),""))</f>
        <v>-0.55398037702706049</v>
      </c>
      <c r="BN818" s="46" t="str">
        <f>IF(ISNUMBER(VLOOKUP($B818,Stats!$A$2:$AA$19,2,FALSE))=FALSE,"",IF(ISNUMBER(#REF!),(#REF!-VLOOKUP($B818,Stats!$A$2:$AA$19,13,FALSE))/VLOOKUP($B818,Stats!$A$2:$AA$19,27,FALSE),""))</f>
        <v/>
      </c>
      <c r="BO818" s="46" t="str">
        <f>IF(ISNUMBER(VLOOKUP($B818,Stats!$A$2:$AA$19,2,FALSE))=FALSE,"",IF(ISNUMBER(#REF!),(#REF!-VLOOKUP($B818,Stats!$A$2:$AA$19,14,FALSE))/VLOOKUP($B818,Stats!$A$2:$AB$19,28,FALSE),""))</f>
        <v/>
      </c>
      <c r="BP818" s="46"/>
      <c r="BQ818" s="46">
        <f>IF(ISNUMBER(VLOOKUP($B818,Stats!$A$2:$AA$19,2,FALSE))=FALSE,"",IF(ISNUMBER(BM818),BM818,(VLOOKUP($B818,Stats!$A$2:$AT$19,46,FALSE)-VLOOKUP($B818,Stats!$A$2:$AA$19,12,FALSE))/VLOOKUP($B818,Stats!$A$2:$AA$19,26,FALSE)))</f>
        <v>-0.55398037702706049</v>
      </c>
      <c r="BR818" s="51">
        <f t="shared" si="168"/>
        <v>-0.55398037702706049</v>
      </c>
      <c r="BS818" s="32" t="str">
        <f t="shared" si="162"/>
        <v>20997_201424</v>
      </c>
      <c r="BT818" s="53">
        <f t="shared" si="163"/>
        <v>0.39394300305513824</v>
      </c>
    </row>
    <row r="819" spans="1:72" x14ac:dyDescent="0.15">
      <c r="A819" s="16">
        <v>20997</v>
      </c>
      <c r="B819" s="17">
        <v>201425</v>
      </c>
      <c r="C819" s="3">
        <v>0</v>
      </c>
      <c r="D819" s="23">
        <v>-1.8761726078799223E-2</v>
      </c>
      <c r="E819" s="18">
        <v>8.3353842119449541E-3</v>
      </c>
      <c r="F819" s="24">
        <v>5</v>
      </c>
      <c r="G819" s="24">
        <v>5</v>
      </c>
      <c r="H819" s="20">
        <v>4.5571383792186284E-3</v>
      </c>
      <c r="I819" s="20">
        <v>-8.2787653102391889E-3</v>
      </c>
      <c r="J819" s="24">
        <v>2</v>
      </c>
      <c r="K819" s="24">
        <v>2</v>
      </c>
      <c r="L819" s="20">
        <v>9.4607379375590828E-3</v>
      </c>
      <c r="M819" s="20">
        <v>-1.4995313964386137E-2</v>
      </c>
      <c r="N819" s="19">
        <v>1.07</v>
      </c>
      <c r="O819" s="19">
        <v>1.005639097744361</v>
      </c>
      <c r="P819" s="25">
        <v>41976</v>
      </c>
      <c r="Q819" s="20">
        <v>-2.8971962616822555E-2</v>
      </c>
      <c r="R819" s="25">
        <v>41982</v>
      </c>
      <c r="S819" s="25">
        <f>IF(ISNUMBER(R819),VLOOKUP(B819,Index!$B$3:$AB$18,27,FALSE),"")</f>
        <v>41982</v>
      </c>
      <c r="T819" s="25">
        <f>IF(ISNUMBER($R819),VLOOKUP($B819,Index!$B$21:$AB$36,27,FALSE),"")</f>
        <v>41982</v>
      </c>
      <c r="U819" s="25">
        <f>IF(ISNUMBER($R819),VLOOKUP($B819,Index!$B$39:$AB$54,27,FALSE),"")</f>
        <v>41982</v>
      </c>
      <c r="W819" s="18">
        <v>-0.5628517823639767</v>
      </c>
      <c r="X819" s="19">
        <v>0.5</v>
      </c>
      <c r="Y819" s="18">
        <v>0.15815279569412244</v>
      </c>
      <c r="Z819" s="19">
        <f t="shared" si="164"/>
        <v>0</v>
      </c>
      <c r="AA819" s="21" t="s">
        <v>25</v>
      </c>
      <c r="AB819" s="28"/>
      <c r="AC819" s="18">
        <v>0.3168021289103054</v>
      </c>
      <c r="AD819" s="19">
        <v>0.25</v>
      </c>
      <c r="AE819" s="18">
        <v>2.5012306785866831E-2</v>
      </c>
      <c r="AF819" s="19">
        <f t="shared" si="165"/>
        <v>0</v>
      </c>
      <c r="AG819" s="21" t="s">
        <v>25</v>
      </c>
      <c r="AH819" s="28"/>
      <c r="AK819" t="str">
        <f t="shared" si="172"/>
        <v/>
      </c>
      <c r="AL819" t="str">
        <f t="shared" si="172"/>
        <v/>
      </c>
      <c r="AM819" t="str">
        <f t="shared" si="172"/>
        <v/>
      </c>
      <c r="AN819" t="str">
        <f t="shared" si="172"/>
        <v/>
      </c>
      <c r="AO819" t="str">
        <f t="shared" si="172"/>
        <v/>
      </c>
      <c r="AP819" t="str">
        <f t="shared" si="172"/>
        <v/>
      </c>
      <c r="AQ819" t="str">
        <f t="shared" si="172"/>
        <v/>
      </c>
      <c r="AR819" t="str">
        <f t="shared" si="172"/>
        <v/>
      </c>
      <c r="AS819" t="str">
        <f t="shared" si="172"/>
        <v/>
      </c>
      <c r="AT819" t="str">
        <f t="shared" si="172"/>
        <v/>
      </c>
      <c r="AU819" t="str">
        <f t="shared" si="172"/>
        <v/>
      </c>
      <c r="AV819" t="str">
        <f t="shared" si="172"/>
        <v/>
      </c>
      <c r="AW819" t="str">
        <f t="shared" si="172"/>
        <v/>
      </c>
      <c r="AX819" t="str">
        <f t="shared" si="172"/>
        <v/>
      </c>
      <c r="AZ819" s="46">
        <f>IF(ISNUMBER(VLOOKUP($B819,Stats!$A$2:$AA$19,2,FALSE))=FALSE,"",IF(ISNUMBER(W819),(W819-VLOOKUP($B819,Stats!$A$2:$AA$19,2,FALSE))/VLOOKUP($B819,Stats!$A$2:$AA$19,16,FALSE),""))</f>
        <v>-1.0467240285516668</v>
      </c>
      <c r="BA819" s="46">
        <f>IF(ISNUMBER(VLOOKUP($B819,Stats!$A$2:$AA$19,2,FALSE))=FALSE,"",IF(ISNUMBER(X819),(X819-VLOOKUP($B819,Stats!$A$2:$AA$19,3,FALSE))/VLOOKUP($B819,Stats!$A$2:$AA$19,17,FALSE),""))</f>
        <v>-0.77319859457856333</v>
      </c>
      <c r="BB819" s="46"/>
      <c r="BC819" s="46"/>
      <c r="BD819" s="44">
        <f t="shared" si="161"/>
        <v>-0.90996131156511506</v>
      </c>
      <c r="BE819" s="46">
        <f>IF(ISNUMBER(VLOOKUP($B819,Stats!$A$2:$AA$19,2,FALSE))=FALSE,"",IF(ISNUMBER(Y819),(Y819-VLOOKUP($B819,Stats!$A$2:$AA$19,5,FALSE))/VLOOKUP($B819,Stats!$A$2:$AA$19,19,FALSE),""))</f>
        <v>-0.78431345140603304</v>
      </c>
      <c r="BF819" s="46"/>
      <c r="BG819" s="46"/>
      <c r="BH819" s="46">
        <f>IF(ISNUMBER(VLOOKUP($B819,Stats!$A$2:$AA$19,2,FALSE))=FALSE,"",IF(ISNUMBER(Z819),(Z819-VLOOKUP($B819,Stats!$A$2:$AA$19,8,FALSE))/VLOOKUP($B819,Stats!$A$2:$AA$19,22,FALSE),""))</f>
        <v>-0.38938659637819406</v>
      </c>
      <c r="BI819" s="46" t="str">
        <f>IF(ISNUMBER(VLOOKUP($B819,Stats!$A$2:$AA$19,2,FALSE))=FALSE,"",IF(ISNUMBER(#REF!),(#REF!-VLOOKUP($B819,Stats!$A$2:$AA$19,9,FALSE))/VLOOKUP($B819,Stats!$A$2:$AA$19,23,FALSE),""))</f>
        <v/>
      </c>
      <c r="BJ819" s="46" t="str">
        <f>IF(ISNUMBER(VLOOKUP($B819,Stats!$A$2:$AA$19,2,FALSE))=FALSE,"",IF(ISNUMBER(#REF!),(#REF!-VLOOKUP($B819,Stats!$A$2:$AA$19,10,FALSE))/VLOOKUP($B819,Stats!$A$2:$AA$19,24,FALSE),""))</f>
        <v/>
      </c>
      <c r="BK819" s="44">
        <f t="shared" si="167"/>
        <v>0.43220343707076492</v>
      </c>
      <c r="BL819" s="46" t="str">
        <f>IF(ISNUMBER(VLOOKUP($B819,Stats!$A$2:$AA$19,2,FALSE))=FALSE,"",IF(ISNUMBER(#REF!),(#REF!-VLOOKUP($B819,Stats!$A$2:$AA$19,11,FALSE))/VLOOKUP($B819,Stats!$A$2:$AA$19,25,FALSE),""))</f>
        <v/>
      </c>
      <c r="BM819" s="46" t="str">
        <f>IF(ISNUMBER(VLOOKUP($B819,Stats!$A$2:$AA$19,2,FALSE))=FALSE,"",IF(ISNUMBER(AA819),(AA819-VLOOKUP($B819,Stats!$A$2:$AA$19,12,FALSE))/VLOOKUP($B819,Stats!$A$2:$AA$19,26,FALSE),""))</f>
        <v/>
      </c>
      <c r="BN819" s="46" t="str">
        <f>IF(ISNUMBER(VLOOKUP($B819,Stats!$A$2:$AA$19,2,FALSE))=FALSE,"",IF(ISNUMBER(#REF!),(#REF!-VLOOKUP($B819,Stats!$A$2:$AA$19,13,FALSE))/VLOOKUP($B819,Stats!$A$2:$AA$19,27,FALSE),""))</f>
        <v/>
      </c>
      <c r="BO819" s="46" t="str">
        <f>IF(ISNUMBER(VLOOKUP($B819,Stats!$A$2:$AA$19,2,FALSE))=FALSE,"",IF(ISNUMBER(#REF!),(#REF!-VLOOKUP($B819,Stats!$A$2:$AA$19,14,FALSE))/VLOOKUP($B819,Stats!$A$2:$AB$19,28,FALSE),""))</f>
        <v/>
      </c>
      <c r="BP819" s="46"/>
      <c r="BQ819" s="46">
        <f>IF(ISNUMBER(VLOOKUP($B819,Stats!$A$2:$AA$19,2,FALSE))=FALSE,"",IF(ISNUMBER(BM819),BM819,(VLOOKUP($B819,Stats!$A$2:$AT$19,46,FALSE)-VLOOKUP($B819,Stats!$A$2:$AA$19,12,FALSE))/VLOOKUP($B819,Stats!$A$2:$AA$19,26,FALSE)))</f>
        <v>-0.79776266374979832</v>
      </c>
      <c r="BR819" s="51">
        <f t="shared" si="168"/>
        <v>-0.79776266374979832</v>
      </c>
      <c r="BS819" s="32" t="str">
        <f t="shared" si="162"/>
        <v>20997_201425</v>
      </c>
      <c r="BT819" s="53">
        <f t="shared" si="163"/>
        <v>-8.2222732820523725E-2</v>
      </c>
    </row>
    <row r="820" spans="1:72" x14ac:dyDescent="0.15">
      <c r="A820" s="16">
        <v>20997</v>
      </c>
      <c r="B820" s="17">
        <v>201426</v>
      </c>
      <c r="C820" s="3">
        <v>0</v>
      </c>
      <c r="D820" s="23">
        <v>-8.6042065009561686E-3</v>
      </c>
      <c r="E820" s="18">
        <v>1.4646244259506166E-2</v>
      </c>
      <c r="F820" s="24">
        <v>7</v>
      </c>
      <c r="G820" s="24">
        <v>3</v>
      </c>
      <c r="H820" s="20">
        <v>7.2938497601309849E-3</v>
      </c>
      <c r="I820" s="20">
        <v>-1.9575093623694362E-2</v>
      </c>
      <c r="J820" s="24">
        <v>5</v>
      </c>
      <c r="K820" s="24">
        <v>2</v>
      </c>
      <c r="L820" s="20">
        <v>1.7458777885547949E-2</v>
      </c>
      <c r="M820" s="20">
        <v>-2.4390243902438935E-2</v>
      </c>
      <c r="N820" s="19">
        <v>1.052</v>
      </c>
      <c r="O820" s="19">
        <v>1.005736137667304</v>
      </c>
      <c r="P820" s="25">
        <v>41998</v>
      </c>
      <c r="Q820" s="20">
        <v>-4.3977055449330837E-2</v>
      </c>
      <c r="R820" s="25">
        <v>41991</v>
      </c>
      <c r="S820" s="25">
        <f>IF(ISNUMBER(R820),VLOOKUP(B820,Index!$B$3:$AB$18,27,FALSE),"")</f>
        <v>41997</v>
      </c>
      <c r="T820" s="25">
        <f>IF(ISNUMBER($R820),VLOOKUP($B820,Index!$B$21:$AB$36,27,FALSE),"")</f>
        <v>41996</v>
      </c>
      <c r="U820" s="25">
        <f>IF(ISNUMBER($R820),VLOOKUP($B820,Index!$B$39:$AB$54,27,FALSE),"")</f>
        <v>41996</v>
      </c>
      <c r="W820" s="18">
        <v>-0.25812619502868506</v>
      </c>
      <c r="X820" s="19">
        <v>0.7</v>
      </c>
      <c r="Y820" s="18">
        <v>0.27789294616323429</v>
      </c>
      <c r="Z820" s="19">
        <f t="shared" si="164"/>
        <v>6</v>
      </c>
      <c r="AA820" s="21" t="s">
        <v>25</v>
      </c>
      <c r="AB820" s="28"/>
      <c r="AC820" s="18">
        <v>6.6629132559986759E-2</v>
      </c>
      <c r="AD820" s="19">
        <v>0.48999999999999994</v>
      </c>
      <c r="AE820" s="18">
        <v>7.7224489527282225E-2</v>
      </c>
      <c r="AF820" s="19">
        <f t="shared" si="165"/>
        <v>36</v>
      </c>
      <c r="AG820" s="21" t="s">
        <v>25</v>
      </c>
      <c r="AH820" s="28"/>
      <c r="AK820" t="str">
        <f t="shared" si="172"/>
        <v/>
      </c>
      <c r="AL820" t="str">
        <f t="shared" si="172"/>
        <v/>
      </c>
      <c r="AM820" t="str">
        <f t="shared" si="172"/>
        <v/>
      </c>
      <c r="AN820" t="str">
        <f t="shared" si="172"/>
        <v/>
      </c>
      <c r="AO820" t="str">
        <f t="shared" si="172"/>
        <v/>
      </c>
      <c r="AP820" t="str">
        <f t="shared" si="172"/>
        <v/>
      </c>
      <c r="AQ820" t="str">
        <f t="shared" si="172"/>
        <v/>
      </c>
      <c r="AR820" t="str">
        <f t="shared" si="172"/>
        <v/>
      </c>
      <c r="AS820" t="str">
        <f t="shared" si="172"/>
        <v/>
      </c>
      <c r="AT820" t="str">
        <f t="shared" si="172"/>
        <v/>
      </c>
      <c r="AU820" t="str">
        <f t="shared" si="172"/>
        <v/>
      </c>
      <c r="AV820" t="str">
        <f t="shared" si="172"/>
        <v/>
      </c>
      <c r="AW820" t="str">
        <f t="shared" si="172"/>
        <v/>
      </c>
      <c r="AX820" t="str">
        <f t="shared" si="172"/>
        <v/>
      </c>
      <c r="AZ820" s="46">
        <f>IF(ISNUMBER(VLOOKUP($B820,Stats!$A$2:$AA$19,2,FALSE))=FALSE,"",IF(ISNUMBER(W820),(W820-VLOOKUP($B820,Stats!$A$2:$AA$19,2,FALSE))/VLOOKUP($B820,Stats!$A$2:$AA$19,16,FALSE),""))</f>
        <v>-0.58754557359007853</v>
      </c>
      <c r="BA820" s="46">
        <f>IF(ISNUMBER(VLOOKUP($B820,Stats!$A$2:$AA$19,2,FALSE))=FALSE,"",IF(ISNUMBER(X820),(X820-VLOOKUP($B820,Stats!$A$2:$AA$19,3,FALSE))/VLOOKUP($B820,Stats!$A$2:$AA$19,17,FALSE),""))</f>
        <v>0.82927015326520481</v>
      </c>
      <c r="BB820" s="46"/>
      <c r="BC820" s="46"/>
      <c r="BD820" s="44">
        <f t="shared" si="161"/>
        <v>0.12086228983756314</v>
      </c>
      <c r="BE820" s="46">
        <f>IF(ISNUMBER(VLOOKUP($B820,Stats!$A$2:$AA$19,2,FALSE))=FALSE,"",IF(ISNUMBER(Y820),(Y820-VLOOKUP($B820,Stats!$A$2:$AA$19,5,FALSE))/VLOOKUP($B820,Stats!$A$2:$AA$19,19,FALSE),""))</f>
        <v>0.21326728036836273</v>
      </c>
      <c r="BF820" s="46"/>
      <c r="BG820" s="46"/>
      <c r="BH820" s="46">
        <f>IF(ISNUMBER(VLOOKUP($B820,Stats!$A$2:$AA$19,2,FALSE))=FALSE,"",IF(ISNUMBER(Z820),(Z820-VLOOKUP($B820,Stats!$A$2:$AA$19,8,FALSE))/VLOOKUP($B820,Stats!$A$2:$AA$19,22,FALSE),""))</f>
        <v>2.3998241788490771</v>
      </c>
      <c r="BI820" s="46" t="str">
        <f>IF(ISNUMBER(VLOOKUP($B820,Stats!$A$2:$AA$19,2,FALSE))=FALSE,"",IF(ISNUMBER(#REF!),(#REF!-VLOOKUP($B820,Stats!$A$2:$AA$19,9,FALSE))/VLOOKUP($B820,Stats!$A$2:$AA$19,23,FALSE),""))</f>
        <v/>
      </c>
      <c r="BJ820" s="46" t="str">
        <f>IF(ISNUMBER(VLOOKUP($B820,Stats!$A$2:$AA$19,2,FALSE))=FALSE,"",IF(ISNUMBER(#REF!),(#REF!-VLOOKUP($B820,Stats!$A$2:$AA$19,10,FALSE))/VLOOKUP($B820,Stats!$A$2:$AA$19,24,FALSE),""))</f>
        <v/>
      </c>
      <c r="BK820" s="44">
        <f t="shared" si="167"/>
        <v>0.57066015739686926</v>
      </c>
      <c r="BL820" s="46" t="str">
        <f>IF(ISNUMBER(VLOOKUP($B820,Stats!$A$2:$AA$19,2,FALSE))=FALSE,"",IF(ISNUMBER(#REF!),(#REF!-VLOOKUP($B820,Stats!$A$2:$AA$19,11,FALSE))/VLOOKUP($B820,Stats!$A$2:$AA$19,25,FALSE),""))</f>
        <v/>
      </c>
      <c r="BM820" s="46" t="str">
        <f>IF(ISNUMBER(VLOOKUP($B820,Stats!$A$2:$AA$19,2,FALSE))=FALSE,"",IF(ISNUMBER(AA820),(AA820-VLOOKUP($B820,Stats!$A$2:$AA$19,12,FALSE))/VLOOKUP($B820,Stats!$A$2:$AA$19,26,FALSE),""))</f>
        <v/>
      </c>
      <c r="BN820" s="46" t="str">
        <f>IF(ISNUMBER(VLOOKUP($B820,Stats!$A$2:$AA$19,2,FALSE))=FALSE,"",IF(ISNUMBER(#REF!),(#REF!-VLOOKUP($B820,Stats!$A$2:$AA$19,13,FALSE))/VLOOKUP($B820,Stats!$A$2:$AA$19,27,FALSE),""))</f>
        <v/>
      </c>
      <c r="BO820" s="46" t="str">
        <f>IF(ISNUMBER(VLOOKUP($B820,Stats!$A$2:$AA$19,2,FALSE))=FALSE,"",IF(ISNUMBER(#REF!),(#REF!-VLOOKUP($B820,Stats!$A$2:$AA$19,14,FALSE))/VLOOKUP($B820,Stats!$A$2:$AB$19,28,FALSE),""))</f>
        <v/>
      </c>
      <c r="BP820" s="46"/>
      <c r="BQ820" s="46">
        <f>IF(ISNUMBER(VLOOKUP($B820,Stats!$A$2:$AA$19,2,FALSE))=FALSE,"",IF(ISNUMBER(BM820),BM820,(VLOOKUP($B820,Stats!$A$2:$AT$19,46,FALSE)-VLOOKUP($B820,Stats!$A$2:$AA$19,12,FALSE))/VLOOKUP($B820,Stats!$A$2:$AA$19,26,FALSE)))</f>
        <v>-0.61108963630174951</v>
      </c>
      <c r="BR820" s="51">
        <f t="shared" si="168"/>
        <v>-0.61108963630174951</v>
      </c>
      <c r="BS820" s="32" t="str">
        <f t="shared" si="162"/>
        <v>20997_201426</v>
      </c>
      <c r="BT820" s="53">
        <f t="shared" si="163"/>
        <v>0.24435062514528422</v>
      </c>
    </row>
    <row r="821" spans="1:72" x14ac:dyDescent="0.15">
      <c r="A821" s="16">
        <v>20997</v>
      </c>
      <c r="B821" s="17">
        <v>201427</v>
      </c>
      <c r="C821" s="3">
        <v>0</v>
      </c>
      <c r="D821" s="23">
        <v>-4.8216007714559916E-3</v>
      </c>
      <c r="E821" s="18">
        <v>3.8951233673508133E-3</v>
      </c>
      <c r="F821" s="24">
        <v>1</v>
      </c>
      <c r="G821" s="24">
        <v>2</v>
      </c>
      <c r="H821" s="20">
        <v>2.8929604628737948E-3</v>
      </c>
      <c r="I821" s="20">
        <v>-3.8535788535788429E-3</v>
      </c>
      <c r="J821" s="24">
        <v>1</v>
      </c>
      <c r="K821" s="24">
        <v>2</v>
      </c>
      <c r="L821" s="20">
        <v>2.8929604628737948E-3</v>
      </c>
      <c r="M821" s="20">
        <v>-3.8610038610038533E-3</v>
      </c>
      <c r="N821" s="19">
        <v>1.04</v>
      </c>
      <c r="O821" s="19">
        <v>1</v>
      </c>
      <c r="P821" s="25">
        <v>42002</v>
      </c>
      <c r="Q821" s="20">
        <v>-7.692307692307665E-3</v>
      </c>
      <c r="R821" s="25">
        <v>42004</v>
      </c>
      <c r="S821" s="25">
        <f>IF(ISNUMBER(R821),VLOOKUP(B821,Index!$B$3:$AB$18,27,FALSE),"")</f>
        <v>42002</v>
      </c>
      <c r="T821" s="25">
        <f>IF(ISNUMBER($R821),VLOOKUP($B821,Index!$B$21:$AB$36,27,FALSE),"")</f>
        <v>42003</v>
      </c>
      <c r="U821" s="25">
        <f>IF(ISNUMBER($R821),VLOOKUP($B821,Index!$B$39:$AB$54,27,FALSE),"")</f>
        <v>42003</v>
      </c>
      <c r="W821" s="18">
        <v>-0.578592092574719</v>
      </c>
      <c r="X821" s="19">
        <v>0.33333333333333331</v>
      </c>
      <c r="Y821" s="18">
        <v>7.3904769649039859E-2</v>
      </c>
      <c r="Z821" s="19">
        <f t="shared" si="164"/>
        <v>2</v>
      </c>
      <c r="AA821" s="21" t="s">
        <v>25</v>
      </c>
      <c r="AB821" s="28"/>
      <c r="AC821" s="18">
        <v>0.33476880958999222</v>
      </c>
      <c r="AD821" s="19">
        <v>0.1111111111111111</v>
      </c>
      <c r="AE821" s="18">
        <v>5.461914976877643E-3</v>
      </c>
      <c r="AF821" s="19">
        <f t="shared" si="165"/>
        <v>4</v>
      </c>
      <c r="AG821" s="21" t="s">
        <v>25</v>
      </c>
      <c r="AH821" s="28"/>
      <c r="AK821" t="str">
        <f t="shared" si="172"/>
        <v/>
      </c>
      <c r="AL821" t="str">
        <f t="shared" si="172"/>
        <v/>
      </c>
      <c r="AM821" t="str">
        <f t="shared" si="172"/>
        <v/>
      </c>
      <c r="AN821" t="str">
        <f t="shared" si="172"/>
        <v/>
      </c>
      <c r="AO821" t="str">
        <f t="shared" si="172"/>
        <v/>
      </c>
      <c r="AP821" t="str">
        <f t="shared" si="172"/>
        <v/>
      </c>
      <c r="AQ821" t="str">
        <f t="shared" si="172"/>
        <v/>
      </c>
      <c r="AR821" t="str">
        <f t="shared" si="172"/>
        <v/>
      </c>
      <c r="AS821" t="str">
        <f t="shared" si="172"/>
        <v/>
      </c>
      <c r="AT821" t="str">
        <f t="shared" si="172"/>
        <v/>
      </c>
      <c r="AU821" t="str">
        <f t="shared" si="172"/>
        <v/>
      </c>
      <c r="AV821" t="str">
        <f t="shared" si="172"/>
        <v/>
      </c>
      <c r="AW821" t="str">
        <f t="shared" si="172"/>
        <v/>
      </c>
      <c r="AX821" t="str">
        <f t="shared" si="172"/>
        <v/>
      </c>
      <c r="AZ821" s="46">
        <f>IF(ISNUMBER(VLOOKUP($B821,Stats!$A$2:$AA$19,2,FALSE))=FALSE,"",IF(ISNUMBER(W821),(W821-VLOOKUP($B821,Stats!$A$2:$AA$19,2,FALSE))/VLOOKUP($B821,Stats!$A$2:$AA$19,16,FALSE),""))</f>
        <v>-0.61316458451990041</v>
      </c>
      <c r="BA821" s="46">
        <f>IF(ISNUMBER(VLOOKUP($B821,Stats!$A$2:$AA$19,2,FALSE))=FALSE,"",IF(ISNUMBER(X821),(X821-VLOOKUP($B821,Stats!$A$2:$AA$19,3,FALSE))/VLOOKUP($B821,Stats!$A$2:$AA$19,17,FALSE),""))</f>
        <v>-1.0507044611669172</v>
      </c>
      <c r="BB821" s="46"/>
      <c r="BC821" s="46"/>
      <c r="BD821" s="44">
        <f t="shared" si="161"/>
        <v>-0.83193452284340874</v>
      </c>
      <c r="BE821" s="46">
        <f>IF(ISNUMBER(VLOOKUP($B821,Stats!$A$2:$AA$19,2,FALSE))=FALSE,"",IF(ISNUMBER(Y821),(Y821-VLOOKUP($B821,Stats!$A$2:$AA$19,5,FALSE))/VLOOKUP($B821,Stats!$A$2:$AA$19,19,FALSE),""))</f>
        <v>-0.85587150528794487</v>
      </c>
      <c r="BF821" s="46"/>
      <c r="BG821" s="46"/>
      <c r="BH821" s="46">
        <f>IF(ISNUMBER(VLOOKUP($B821,Stats!$A$2:$AA$19,2,FALSE))=FALSE,"",IF(ISNUMBER(Z821),(Z821-VLOOKUP($B821,Stats!$A$2:$AA$19,8,FALSE))/VLOOKUP($B821,Stats!$A$2:$AA$19,22,FALSE),""))</f>
        <v>2.129215320919934</v>
      </c>
      <c r="BI821" s="46" t="str">
        <f>IF(ISNUMBER(VLOOKUP($B821,Stats!$A$2:$AA$19,2,FALSE))=FALSE,"",IF(ISNUMBER(#REF!),(#REF!-VLOOKUP($B821,Stats!$A$2:$AA$19,9,FALSE))/VLOOKUP($B821,Stats!$A$2:$AA$19,23,FALSE),""))</f>
        <v/>
      </c>
      <c r="BJ821" s="46" t="str">
        <f>IF(ISNUMBER(VLOOKUP($B821,Stats!$A$2:$AA$19,2,FALSE))=FALSE,"",IF(ISNUMBER(#REF!),(#REF!-VLOOKUP($B821,Stats!$A$2:$AA$19,10,FALSE))/VLOOKUP($B821,Stats!$A$2:$AA$19,24,FALSE),""))</f>
        <v/>
      </c>
      <c r="BK821" s="44">
        <f t="shared" si="167"/>
        <v>1.2378746499775415</v>
      </c>
      <c r="BL821" s="46" t="str">
        <f>IF(ISNUMBER(VLOOKUP($B821,Stats!$A$2:$AA$19,2,FALSE))=FALSE,"",IF(ISNUMBER(#REF!),(#REF!-VLOOKUP($B821,Stats!$A$2:$AA$19,11,FALSE))/VLOOKUP($B821,Stats!$A$2:$AA$19,25,FALSE),""))</f>
        <v/>
      </c>
      <c r="BM821" s="46" t="str">
        <f>IF(ISNUMBER(VLOOKUP($B821,Stats!$A$2:$AA$19,2,FALSE))=FALSE,"",IF(ISNUMBER(AA821),(AA821-VLOOKUP($B821,Stats!$A$2:$AA$19,12,FALSE))/VLOOKUP($B821,Stats!$A$2:$AA$19,26,FALSE),""))</f>
        <v/>
      </c>
      <c r="BN821" s="46" t="str">
        <f>IF(ISNUMBER(VLOOKUP($B821,Stats!$A$2:$AA$19,2,FALSE))=FALSE,"",IF(ISNUMBER(#REF!),(#REF!-VLOOKUP($B821,Stats!$A$2:$AA$19,13,FALSE))/VLOOKUP($B821,Stats!$A$2:$AA$19,27,FALSE),""))</f>
        <v/>
      </c>
      <c r="BO821" s="46" t="str">
        <f>IF(ISNUMBER(VLOOKUP($B821,Stats!$A$2:$AA$19,2,FALSE))=FALSE,"",IF(ISNUMBER(#REF!),(#REF!-VLOOKUP($B821,Stats!$A$2:$AA$19,14,FALSE))/VLOOKUP($B821,Stats!$A$2:$AB$19,28,FALSE),""))</f>
        <v/>
      </c>
      <c r="BP821" s="46"/>
      <c r="BQ821" s="46">
        <f>IF(ISNUMBER(VLOOKUP($B821,Stats!$A$2:$AA$19,2,FALSE))=FALSE,"",IF(ISNUMBER(BM821),BM821,(VLOOKUP($B821,Stats!$A$2:$AT$19,46,FALSE)-VLOOKUP($B821,Stats!$A$2:$AA$19,12,FALSE))/VLOOKUP($B821,Stats!$A$2:$AA$19,26,FALSE)))</f>
        <v>-0.46642635650749076</v>
      </c>
      <c r="BR821" s="51">
        <f t="shared" si="168"/>
        <v>-0.46642635650749076</v>
      </c>
      <c r="BS821" s="32" t="str">
        <f t="shared" si="162"/>
        <v>20997_201427</v>
      </c>
      <c r="BT821" s="53">
        <f t="shared" si="163"/>
        <v>0.48305261411634498</v>
      </c>
    </row>
    <row r="822" spans="1:72" x14ac:dyDescent="0.15">
      <c r="A822" s="16">
        <v>20997</v>
      </c>
      <c r="B822" s="17">
        <v>201501</v>
      </c>
      <c r="C822" s="3">
        <v>0</v>
      </c>
      <c r="D822" s="23">
        <v>8.720930232557933E-3</v>
      </c>
      <c r="E822" s="18">
        <v>9.6320253889857939E-3</v>
      </c>
      <c r="F822" s="24">
        <v>3</v>
      </c>
      <c r="G822" s="24">
        <v>2</v>
      </c>
      <c r="H822" s="20">
        <v>7.4756578792472732E-3</v>
      </c>
      <c r="I822" s="20">
        <v>-6.7754919499105615E-3</v>
      </c>
      <c r="J822" s="24">
        <v>2</v>
      </c>
      <c r="K822" s="24">
        <v>1</v>
      </c>
      <c r="L822" s="20">
        <v>1.4705882352941124E-2</v>
      </c>
      <c r="M822" s="20">
        <v>-1.1627906976744207E-2</v>
      </c>
      <c r="N822" s="19">
        <v>1.0409999999999999</v>
      </c>
      <c r="O822" s="19">
        <v>1.0205882352941176</v>
      </c>
      <c r="P822" s="25">
        <v>42013</v>
      </c>
      <c r="Q822" s="20">
        <v>-1.9230769230769162E-3</v>
      </c>
      <c r="R822" s="25">
        <v>42012</v>
      </c>
      <c r="S822" s="25">
        <f>IF(ISNUMBER(R822),VLOOKUP(B822,Index!$B$3:$AB$18,27,FALSE),"")</f>
        <v>42013</v>
      </c>
      <c r="T822" s="25">
        <f>IF(ISNUMBER($R822),VLOOKUP($B822,Index!$B$21:$AB$36,27,FALSE),"")</f>
        <v>42013</v>
      </c>
      <c r="U822" s="25">
        <f>IF(ISNUMBER($R822),VLOOKUP($B822,Index!$B$39:$AB$54,27,FALSE),"")</f>
        <v>42011</v>
      </c>
      <c r="W822" s="18">
        <v>0.62790697674417117</v>
      </c>
      <c r="X822" s="19">
        <v>0.6</v>
      </c>
      <c r="Y822" s="18">
        <v>0.18275483225858652</v>
      </c>
      <c r="Z822" s="19">
        <f t="shared" si="164"/>
        <v>1</v>
      </c>
      <c r="AA822" s="21">
        <v>4.5348837209301411</v>
      </c>
      <c r="AB822" s="28"/>
      <c r="AC822" s="18">
        <v>0.39426717144400514</v>
      </c>
      <c r="AD822" s="19">
        <v>0.36</v>
      </c>
      <c r="AE822" s="18">
        <v>3.3399328713864099E-2</v>
      </c>
      <c r="AF822" s="19">
        <f t="shared" si="165"/>
        <v>1</v>
      </c>
      <c r="AG822" s="21">
        <v>20.565170362357204</v>
      </c>
      <c r="AH822" s="28"/>
      <c r="AK822" t="str">
        <f t="shared" si="172"/>
        <v/>
      </c>
      <c r="AL822" t="str">
        <f t="shared" si="172"/>
        <v/>
      </c>
      <c r="AM822" t="str">
        <f t="shared" si="172"/>
        <v/>
      </c>
      <c r="AN822" t="str">
        <f t="shared" si="172"/>
        <v/>
      </c>
      <c r="AO822" t="str">
        <f t="shared" si="172"/>
        <v/>
      </c>
      <c r="AP822" t="str">
        <f t="shared" si="172"/>
        <v/>
      </c>
      <c r="AQ822" t="str">
        <f t="shared" si="172"/>
        <v/>
      </c>
      <c r="AR822">
        <f t="shared" si="172"/>
        <v>4.5348837209301411</v>
      </c>
      <c r="AS822" t="str">
        <f t="shared" si="172"/>
        <v/>
      </c>
      <c r="AT822" t="str">
        <f t="shared" si="172"/>
        <v/>
      </c>
      <c r="AU822" t="str">
        <f t="shared" si="172"/>
        <v/>
      </c>
      <c r="AV822" t="str">
        <f t="shared" si="172"/>
        <v/>
      </c>
      <c r="AW822" t="str">
        <f t="shared" si="172"/>
        <v/>
      </c>
      <c r="AX822" t="str">
        <f t="shared" si="172"/>
        <v/>
      </c>
      <c r="AZ822" s="46">
        <f>IF(ISNUMBER(VLOOKUP($B822,Stats!$A$2:$AA$19,2,FALSE))=FALSE,"",IF(ISNUMBER(W822),(W822-VLOOKUP($B822,Stats!$A$2:$AA$19,2,FALSE))/VLOOKUP($B822,Stats!$A$2:$AA$19,16,FALSE),""))</f>
        <v>-0.32087879811992126</v>
      </c>
      <c r="BA822" s="46">
        <f>IF(ISNUMBER(VLOOKUP($B822,Stats!$A$2:$AA$19,2,FALSE))=FALSE,"",IF(ISNUMBER(X822),(X822-VLOOKUP($B822,Stats!$A$2:$AA$19,3,FALSE))/VLOOKUP($B822,Stats!$A$2:$AA$19,17,FALSE),""))</f>
        <v>0.25266102439703397</v>
      </c>
      <c r="BB822" s="46"/>
      <c r="BC822" s="46"/>
      <c r="BD822" s="44">
        <f t="shared" si="161"/>
        <v>-3.4108886861443644E-2</v>
      </c>
      <c r="BE822" s="46">
        <f>IF(ISNUMBER(VLOOKUP($B822,Stats!$A$2:$AA$19,2,FALSE))=FALSE,"",IF(ISNUMBER(Y822),(Y822-VLOOKUP($B822,Stats!$A$2:$AA$19,5,FALSE))/VLOOKUP($B822,Stats!$A$2:$AA$19,19,FALSE),""))</f>
        <v>-0.34001744860791655</v>
      </c>
      <c r="BF822" s="46"/>
      <c r="BG822" s="46"/>
      <c r="BH822" s="46">
        <f>IF(ISNUMBER(VLOOKUP($B822,Stats!$A$2:$AA$19,2,FALSE))=FALSE,"",IF(ISNUMBER(Z822),(Z822-VLOOKUP($B822,Stats!$A$2:$AA$19,8,FALSE))/VLOOKUP($B822,Stats!$A$2:$AA$19,22,FALSE),""))</f>
        <v>0.57826828658858598</v>
      </c>
      <c r="BI822" s="46" t="str">
        <f>IF(ISNUMBER(VLOOKUP($B822,Stats!$A$2:$AA$19,2,FALSE))=FALSE,"",IF(ISNUMBER(#REF!),(#REF!-VLOOKUP($B822,Stats!$A$2:$AA$19,9,FALSE))/VLOOKUP($B822,Stats!$A$2:$AA$19,23,FALSE),""))</f>
        <v/>
      </c>
      <c r="BJ822" s="46" t="str">
        <f>IF(ISNUMBER(VLOOKUP($B822,Stats!$A$2:$AA$19,2,FALSE))=FALSE,"",IF(ISNUMBER(#REF!),(#REF!-VLOOKUP($B822,Stats!$A$2:$AA$19,10,FALSE))/VLOOKUP($B822,Stats!$A$2:$AA$19,24,FALSE),""))</f>
        <v/>
      </c>
      <c r="BK822" s="44">
        <f t="shared" si="167"/>
        <v>0.41149270000211735</v>
      </c>
      <c r="BL822" s="46" t="str">
        <f>IF(ISNUMBER(VLOOKUP($B822,Stats!$A$2:$AA$19,2,FALSE))=FALSE,"",IF(ISNUMBER(#REF!),(#REF!-VLOOKUP($B822,Stats!$A$2:$AA$19,11,FALSE))/VLOOKUP($B822,Stats!$A$2:$AA$19,25,FALSE),""))</f>
        <v/>
      </c>
      <c r="BM822" s="46">
        <f>IF(ISNUMBER(VLOOKUP($B822,Stats!$A$2:$AA$19,2,FALSE))=FALSE,"",IF(ISNUMBER(AA822),(AA822-VLOOKUP($B822,Stats!$A$2:$AA$19,12,FALSE))/VLOOKUP($B822,Stats!$A$2:$AA$19,26,FALSE),""))</f>
        <v>-5.4459307536459174E-2</v>
      </c>
      <c r="BN822" s="46" t="str">
        <f>IF(ISNUMBER(VLOOKUP($B822,Stats!$A$2:$AA$19,2,FALSE))=FALSE,"",IF(ISNUMBER(#REF!),(#REF!-VLOOKUP($B822,Stats!$A$2:$AA$19,13,FALSE))/VLOOKUP($B822,Stats!$A$2:$AA$19,27,FALSE),""))</f>
        <v/>
      </c>
      <c r="BO822" s="46" t="str">
        <f>IF(ISNUMBER(VLOOKUP($B822,Stats!$A$2:$AA$19,2,FALSE))=FALSE,"",IF(ISNUMBER(#REF!),(#REF!-VLOOKUP($B822,Stats!$A$2:$AA$19,14,FALSE))/VLOOKUP($B822,Stats!$A$2:$AB$19,28,FALSE),""))</f>
        <v/>
      </c>
      <c r="BP822" s="46"/>
      <c r="BQ822" s="46">
        <f>IF(ISNUMBER(VLOOKUP($B822,Stats!$A$2:$AA$19,2,FALSE))=FALSE,"",IF(ISNUMBER(BM822),BM822,(VLOOKUP($B822,Stats!$A$2:$AT$19,46,FALSE)-VLOOKUP($B822,Stats!$A$2:$AA$19,12,FALSE))/VLOOKUP($B822,Stats!$A$2:$AA$19,26,FALSE)))</f>
        <v>-5.4459307536459174E-2</v>
      </c>
      <c r="BR822" s="51">
        <f t="shared" si="168"/>
        <v>-5.4459307536459174E-2</v>
      </c>
      <c r="BS822" s="32" t="str">
        <f t="shared" si="162"/>
        <v>20997_201501</v>
      </c>
      <c r="BT822" s="53">
        <f t="shared" si="163"/>
        <v>0.22918198112168986</v>
      </c>
    </row>
    <row r="823" spans="1:72" x14ac:dyDescent="0.15">
      <c r="A823" s="16">
        <v>20997</v>
      </c>
      <c r="B823" s="17">
        <v>201502</v>
      </c>
      <c r="C823" s="3">
        <v>0</v>
      </c>
      <c r="D823" s="23">
        <v>2.401536983669561E-2</v>
      </c>
      <c r="E823" s="18">
        <v>8.9999449745545006E-3</v>
      </c>
      <c r="F823" s="24">
        <v>5</v>
      </c>
      <c r="G823" s="24">
        <v>5</v>
      </c>
      <c r="H823" s="20">
        <v>7.8281753195070802E-3</v>
      </c>
      <c r="I823" s="20">
        <v>-3.0042681678045689E-3</v>
      </c>
      <c r="J823" s="24">
        <v>3</v>
      </c>
      <c r="K823" s="24">
        <v>2</v>
      </c>
      <c r="L823" s="20">
        <v>2.57633587786259E-2</v>
      </c>
      <c r="M823" s="20">
        <v>-6.5116279069766803E-3</v>
      </c>
      <c r="N823" s="19">
        <v>1.075</v>
      </c>
      <c r="O823" s="19">
        <v>1.0277246653919694</v>
      </c>
      <c r="P823" s="25">
        <v>42023</v>
      </c>
      <c r="Q823" s="20">
        <v>-8.3720930232557E-3</v>
      </c>
      <c r="R823" s="25">
        <v>42027</v>
      </c>
      <c r="S823" s="25">
        <f>IF(ISNUMBER(R823),VLOOKUP(B823,Index!$B$3:$AB$18,27,FALSE),"")</f>
        <v>42023</v>
      </c>
      <c r="T823" s="25">
        <f>IF(ISNUMBER($R823),VLOOKUP($B823,Index!$B$21:$AB$36,27,FALSE),"")</f>
        <v>42023</v>
      </c>
      <c r="U823" s="25">
        <f>IF(ISNUMBER($R823),VLOOKUP($B823,Index!$B$39:$AB$54,27,FALSE),"")</f>
        <v>42027</v>
      </c>
      <c r="W823" s="18">
        <v>0.72046109510086831</v>
      </c>
      <c r="X823" s="19">
        <v>0.5</v>
      </c>
      <c r="Y823" s="18">
        <v>0.17076194961467023</v>
      </c>
      <c r="Z823" s="19">
        <f t="shared" si="164"/>
        <v>4</v>
      </c>
      <c r="AA823" s="21">
        <v>2.8685025082720146</v>
      </c>
      <c r="AB823" s="28"/>
      <c r="AC823" s="18">
        <v>0.5190641895539424</v>
      </c>
      <c r="AD823" s="19">
        <v>0.25</v>
      </c>
      <c r="AE823" s="18">
        <v>2.9159643436203173E-2</v>
      </c>
      <c r="AF823" s="19">
        <f t="shared" si="165"/>
        <v>16</v>
      </c>
      <c r="AG823" s="21">
        <v>8.22830663996284</v>
      </c>
      <c r="AH823" s="28"/>
      <c r="AK823" t="str">
        <f t="shared" ref="AK823:AX832" si="173">IF($B823=AK$2,$AA823,"")</f>
        <v/>
      </c>
      <c r="AL823" t="str">
        <f t="shared" si="173"/>
        <v/>
      </c>
      <c r="AM823" t="str">
        <f t="shared" si="173"/>
        <v/>
      </c>
      <c r="AN823" t="str">
        <f t="shared" si="173"/>
        <v/>
      </c>
      <c r="AO823" t="str">
        <f t="shared" si="173"/>
        <v/>
      </c>
      <c r="AP823" t="str">
        <f t="shared" si="173"/>
        <v/>
      </c>
      <c r="AQ823" t="str">
        <f t="shared" si="173"/>
        <v/>
      </c>
      <c r="AR823" t="str">
        <f t="shared" si="173"/>
        <v/>
      </c>
      <c r="AS823">
        <f t="shared" si="173"/>
        <v>2.8685025082720146</v>
      </c>
      <c r="AT823" t="str">
        <f t="shared" si="173"/>
        <v/>
      </c>
      <c r="AU823" t="str">
        <f t="shared" si="173"/>
        <v/>
      </c>
      <c r="AV823" t="str">
        <f t="shared" si="173"/>
        <v/>
      </c>
      <c r="AW823" t="str">
        <f t="shared" si="173"/>
        <v/>
      </c>
      <c r="AX823" t="str">
        <f t="shared" si="173"/>
        <v/>
      </c>
      <c r="AZ823" s="46">
        <f>IF(ISNUMBER(VLOOKUP($B823,Stats!$A$2:$AA$19,2,FALSE))=FALSE,"",IF(ISNUMBER(W823),(W823-VLOOKUP($B823,Stats!$A$2:$AA$19,2,FALSE))/VLOOKUP($B823,Stats!$A$2:$AA$19,16,FALSE),""))</f>
        <v>1.8045608324823006E-2</v>
      </c>
      <c r="BA823" s="46">
        <f>IF(ISNUMBER(VLOOKUP($B823,Stats!$A$2:$AA$19,2,FALSE))=FALSE,"",IF(ISNUMBER(X823),(X823-VLOOKUP($B823,Stats!$A$2:$AA$19,3,FALSE))/VLOOKUP($B823,Stats!$A$2:$AA$19,17,FALSE),""))</f>
        <v>-1.4368443542195379</v>
      </c>
      <c r="BB823" s="46"/>
      <c r="BC823" s="46"/>
      <c r="BD823" s="44">
        <f t="shared" si="161"/>
        <v>-0.70939937294735744</v>
      </c>
      <c r="BE823" s="46">
        <f>IF(ISNUMBER(VLOOKUP($B823,Stats!$A$2:$AA$19,2,FALSE))=FALSE,"",IF(ISNUMBER(Y823),(Y823-VLOOKUP($B823,Stats!$A$2:$AA$19,5,FALSE))/VLOOKUP($B823,Stats!$A$2:$AA$19,19,FALSE),""))</f>
        <v>-0.6511226443757786</v>
      </c>
      <c r="BF823" s="46"/>
      <c r="BG823" s="46"/>
      <c r="BH823" s="46">
        <f>IF(ISNUMBER(VLOOKUP($B823,Stats!$A$2:$AA$19,2,FALSE))=FALSE,"",IF(ISNUMBER(Z823),(Z823-VLOOKUP($B823,Stats!$A$2:$AA$19,8,FALSE))/VLOOKUP($B823,Stats!$A$2:$AA$19,22,FALSE),""))</f>
        <v>2.02323694795402</v>
      </c>
      <c r="BI823" s="46" t="str">
        <f>IF(ISNUMBER(VLOOKUP($B823,Stats!$A$2:$AA$19,2,FALSE))=FALSE,"",IF(ISNUMBER(#REF!),(#REF!-VLOOKUP($B823,Stats!$A$2:$AA$19,9,FALSE))/VLOOKUP($B823,Stats!$A$2:$AA$19,23,FALSE),""))</f>
        <v/>
      </c>
      <c r="BJ823" s="46" t="str">
        <f>IF(ISNUMBER(VLOOKUP($B823,Stats!$A$2:$AA$19,2,FALSE))=FALSE,"",IF(ISNUMBER(#REF!),(#REF!-VLOOKUP($B823,Stats!$A$2:$AA$19,10,FALSE))/VLOOKUP($B823,Stats!$A$2:$AA$19,24,FALSE),""))</f>
        <v/>
      </c>
      <c r="BK823" s="44">
        <f t="shared" si="167"/>
        <v>1.062756935449251</v>
      </c>
      <c r="BL823" s="46" t="str">
        <f>IF(ISNUMBER(VLOOKUP($B823,Stats!$A$2:$AA$19,2,FALSE))=FALSE,"",IF(ISNUMBER(#REF!),(#REF!-VLOOKUP($B823,Stats!$A$2:$AA$19,11,FALSE))/VLOOKUP($B823,Stats!$A$2:$AA$19,25,FALSE),""))</f>
        <v/>
      </c>
      <c r="BM823" s="46">
        <f>IF(ISNUMBER(VLOOKUP($B823,Stats!$A$2:$AA$19,2,FALSE))=FALSE,"",IF(ISNUMBER(AA823),(AA823-VLOOKUP($B823,Stats!$A$2:$AA$19,12,FALSE))/VLOOKUP($B823,Stats!$A$2:$AA$19,26,FALSE),""))</f>
        <v>4.0089705939955235E-2</v>
      </c>
      <c r="BN823" s="46" t="str">
        <f>IF(ISNUMBER(VLOOKUP($B823,Stats!$A$2:$AA$19,2,FALSE))=FALSE,"",IF(ISNUMBER(#REF!),(#REF!-VLOOKUP($B823,Stats!$A$2:$AA$19,13,FALSE))/VLOOKUP($B823,Stats!$A$2:$AA$19,27,FALSE),""))</f>
        <v/>
      </c>
      <c r="BO823" s="46" t="str">
        <f>IF(ISNUMBER(VLOOKUP($B823,Stats!$A$2:$AA$19,2,FALSE))=FALSE,"",IF(ISNUMBER(#REF!),(#REF!-VLOOKUP($B823,Stats!$A$2:$AA$19,14,FALSE))/VLOOKUP($B823,Stats!$A$2:$AB$19,28,FALSE),""))</f>
        <v/>
      </c>
      <c r="BP823" s="46"/>
      <c r="BQ823" s="46">
        <f>IF(ISNUMBER(VLOOKUP($B823,Stats!$A$2:$AA$19,2,FALSE))=FALSE,"",IF(ISNUMBER(BM823),BM823,(VLOOKUP($B823,Stats!$A$2:$AT$19,46,FALSE)-VLOOKUP($B823,Stats!$A$2:$AA$19,12,FALSE))/VLOOKUP($B823,Stats!$A$2:$AA$19,26,FALSE)))</f>
        <v>4.0089705939955235E-2</v>
      </c>
      <c r="BR823" s="51">
        <f t="shared" si="168"/>
        <v>4.0089705939955235E-2</v>
      </c>
      <c r="BS823" s="32" t="str">
        <f t="shared" si="162"/>
        <v>20997_201502</v>
      </c>
      <c r="BT823" s="53">
        <f t="shared" si="163"/>
        <v>0.5037922278680701</v>
      </c>
    </row>
    <row r="824" spans="1:72" x14ac:dyDescent="0.15">
      <c r="A824" s="16">
        <v>20997</v>
      </c>
      <c r="B824" s="17">
        <v>201503</v>
      </c>
      <c r="C824" s="3">
        <v>0</v>
      </c>
      <c r="D824" s="23">
        <v>2.1575984990618968E-2</v>
      </c>
      <c r="E824" s="18">
        <v>2.6374815952875E-3</v>
      </c>
      <c r="F824" s="24">
        <v>8</v>
      </c>
      <c r="G824" s="24">
        <v>2</v>
      </c>
      <c r="H824" s="20">
        <v>2.9083915268124094E-3</v>
      </c>
      <c r="I824" s="20">
        <v>-9.332957053590496E-4</v>
      </c>
      <c r="J824" s="24">
        <v>5</v>
      </c>
      <c r="K824" s="24">
        <v>1</v>
      </c>
      <c r="L824" s="20">
        <v>6.5055762081782653E-3</v>
      </c>
      <c r="M824" s="20">
        <v>-9.3808630394009995E-4</v>
      </c>
      <c r="N824" s="19">
        <v>1.089</v>
      </c>
      <c r="O824" s="19">
        <v>1.0225352112676056</v>
      </c>
      <c r="P824" s="25">
        <v>42041</v>
      </c>
      <c r="Q824" s="20">
        <v>-9.2850510677799925E-4</v>
      </c>
      <c r="R824" s="25">
        <v>42034</v>
      </c>
      <c r="S824" s="25">
        <f>IF(ISNUMBER(R824),VLOOKUP(B824,Index!$B$3:$AB$18,27,FALSE),"")</f>
        <v>42041</v>
      </c>
      <c r="T824" s="25">
        <f>IF(ISNUMBER($R824),VLOOKUP($B824,Index!$B$21:$AB$36,27,FALSE),"")</f>
        <v>42041</v>
      </c>
      <c r="U824" s="25">
        <f>IF(ISNUMBER($R824),VLOOKUP($B824,Index!$B$39:$AB$54,27,FALSE),"")</f>
        <v>42034</v>
      </c>
      <c r="W824" s="18">
        <v>0.64727954971856905</v>
      </c>
      <c r="X824" s="19">
        <v>0.8</v>
      </c>
      <c r="Y824" s="18">
        <v>5.0042694767297523E-2</v>
      </c>
      <c r="Z824" s="19">
        <f t="shared" si="164"/>
        <v>7</v>
      </c>
      <c r="AA824" s="21">
        <v>23.237335834898833</v>
      </c>
      <c r="AB824" s="28"/>
      <c r="AC824" s="18">
        <v>0.41897081548387349</v>
      </c>
      <c r="AD824" s="19">
        <v>0.64000000000000012</v>
      </c>
      <c r="AE824" s="18">
        <v>2.504271299572907E-3</v>
      </c>
      <c r="AF824" s="19">
        <f t="shared" si="165"/>
        <v>49</v>
      </c>
      <c r="AG824" s="21">
        <v>539.97377670387345</v>
      </c>
      <c r="AH824" s="28"/>
      <c r="AK824" t="str">
        <f t="shared" si="173"/>
        <v/>
      </c>
      <c r="AL824" t="str">
        <f t="shared" si="173"/>
        <v/>
      </c>
      <c r="AM824" t="str">
        <f t="shared" si="173"/>
        <v/>
      </c>
      <c r="AN824" t="str">
        <f t="shared" si="173"/>
        <v/>
      </c>
      <c r="AO824" t="str">
        <f t="shared" si="173"/>
        <v/>
      </c>
      <c r="AP824" t="str">
        <f t="shared" si="173"/>
        <v/>
      </c>
      <c r="AQ824" t="str">
        <f t="shared" si="173"/>
        <v/>
      </c>
      <c r="AR824" t="str">
        <f t="shared" si="173"/>
        <v/>
      </c>
      <c r="AS824" t="str">
        <f t="shared" si="173"/>
        <v/>
      </c>
      <c r="AT824">
        <f t="shared" si="173"/>
        <v>23.237335834898833</v>
      </c>
      <c r="AU824" t="str">
        <f t="shared" si="173"/>
        <v/>
      </c>
      <c r="AV824" t="str">
        <f t="shared" si="173"/>
        <v/>
      </c>
      <c r="AW824" t="str">
        <f t="shared" si="173"/>
        <v/>
      </c>
      <c r="AX824" t="str">
        <f t="shared" si="173"/>
        <v/>
      </c>
      <c r="AZ824" s="46">
        <f>IF(ISNUMBER(VLOOKUP($B824,Stats!$A$2:$AA$19,2,FALSE))=FALSE,"",IF(ISNUMBER(W824),(W824-VLOOKUP($B824,Stats!$A$2:$AA$19,2,FALSE))/VLOOKUP($B824,Stats!$A$2:$AA$19,16,FALSE),""))</f>
        <v>1.273289395589662</v>
      </c>
      <c r="BA824" s="46">
        <f>IF(ISNUMBER(VLOOKUP($B824,Stats!$A$2:$AA$19,2,FALSE))=FALSE,"",IF(ISNUMBER(X824),(X824-VLOOKUP($B824,Stats!$A$2:$AA$19,3,FALSE))/VLOOKUP($B824,Stats!$A$2:$AA$19,17,FALSE),""))</f>
        <v>2.5463470096838989</v>
      </c>
      <c r="BB824" s="46"/>
      <c r="BC824" s="46"/>
      <c r="BD824" s="44">
        <f t="shared" si="161"/>
        <v>1.9098182026367805</v>
      </c>
      <c r="BE824" s="46">
        <f>IF(ISNUMBER(VLOOKUP($B824,Stats!$A$2:$AA$19,2,FALSE))=FALSE,"",IF(ISNUMBER(Y824),(Y824-VLOOKUP($B824,Stats!$A$2:$AA$19,5,FALSE))/VLOOKUP($B824,Stats!$A$2:$AA$19,19,FALSE),""))</f>
        <v>-1.0963982713959712</v>
      </c>
      <c r="BF824" s="46"/>
      <c r="BG824" s="46"/>
      <c r="BH824" s="46">
        <f>IF(ISNUMBER(VLOOKUP($B824,Stats!$A$2:$AA$19,2,FALSE))=FALSE,"",IF(ISNUMBER(Z824),(Z824-VLOOKUP($B824,Stats!$A$2:$AA$19,8,FALSE))/VLOOKUP($B824,Stats!$A$2:$AA$19,22,FALSE),""))</f>
        <v>2.1034653846458133</v>
      </c>
      <c r="BI824" s="46" t="str">
        <f>IF(ISNUMBER(VLOOKUP($B824,Stats!$A$2:$AA$19,2,FALSE))=FALSE,"",IF(ISNUMBER(#REF!),(#REF!-VLOOKUP($B824,Stats!$A$2:$AA$19,9,FALSE))/VLOOKUP($B824,Stats!$A$2:$AA$19,23,FALSE),""))</f>
        <v/>
      </c>
      <c r="BJ824" s="46" t="str">
        <f>IF(ISNUMBER(VLOOKUP($B824,Stats!$A$2:$AA$19,2,FALSE))=FALSE,"",IF(ISNUMBER(#REF!),(#REF!-VLOOKUP($B824,Stats!$A$2:$AA$19,10,FALSE))/VLOOKUP($B824,Stats!$A$2:$AA$19,24,FALSE),""))</f>
        <v/>
      </c>
      <c r="BK824" s="44">
        <f t="shared" si="167"/>
        <v>1.3985184053709236</v>
      </c>
      <c r="BL824" s="46" t="str">
        <f>IF(ISNUMBER(VLOOKUP($B824,Stats!$A$2:$AA$19,2,FALSE))=FALSE,"",IF(ISNUMBER(#REF!),(#REF!-VLOOKUP($B824,Stats!$A$2:$AA$19,11,FALSE))/VLOOKUP($B824,Stats!$A$2:$AA$19,25,FALSE),""))</f>
        <v/>
      </c>
      <c r="BM824" s="46">
        <f>IF(ISNUMBER(VLOOKUP($B824,Stats!$A$2:$AA$19,2,FALSE))=FALSE,"",IF(ISNUMBER(AA824),(AA824-VLOOKUP($B824,Stats!$A$2:$AA$19,12,FALSE))/VLOOKUP($B824,Stats!$A$2:$AA$19,26,FALSE),""))</f>
        <v>3.0083605931636415</v>
      </c>
      <c r="BN824" s="46" t="str">
        <f>IF(ISNUMBER(VLOOKUP($B824,Stats!$A$2:$AA$19,2,FALSE))=FALSE,"",IF(ISNUMBER(#REF!),(#REF!-VLOOKUP($B824,Stats!$A$2:$AA$19,13,FALSE))/VLOOKUP($B824,Stats!$A$2:$AA$19,27,FALSE),""))</f>
        <v/>
      </c>
      <c r="BO824" s="46" t="str">
        <f>IF(ISNUMBER(VLOOKUP($B824,Stats!$A$2:$AA$19,2,FALSE))=FALSE,"",IF(ISNUMBER(#REF!),(#REF!-VLOOKUP($B824,Stats!$A$2:$AA$19,14,FALSE))/VLOOKUP($B824,Stats!$A$2:$AB$19,28,FALSE),""))</f>
        <v/>
      </c>
      <c r="BP824" s="46"/>
      <c r="BQ824" s="46">
        <f>IF(ISNUMBER(VLOOKUP($B824,Stats!$A$2:$AA$19,2,FALSE))=FALSE,"",IF(ISNUMBER(BM824),BM824,(VLOOKUP($B824,Stats!$A$2:$AT$19,46,FALSE)-VLOOKUP($B824,Stats!$A$2:$AA$19,12,FALSE))/VLOOKUP($B824,Stats!$A$2:$AA$19,26,FALSE)))</f>
        <v>3.0083605931636415</v>
      </c>
      <c r="BR824" s="51">
        <f t="shared" si="168"/>
        <v>3</v>
      </c>
      <c r="BS824" s="32" t="str">
        <f t="shared" si="162"/>
        <v>20997_201503</v>
      </c>
      <c r="BT824" s="53">
        <f t="shared" si="163"/>
        <v>1.8210746837499103</v>
      </c>
    </row>
    <row r="825" spans="1:72" x14ac:dyDescent="0.15">
      <c r="A825" s="16">
        <v>20997</v>
      </c>
      <c r="B825" s="17">
        <v>201504</v>
      </c>
      <c r="C825" s="3">
        <v>0</v>
      </c>
      <c r="D825" s="23">
        <v>5.5096418732782926E-3</v>
      </c>
      <c r="E825" s="18">
        <v>3.0231581323102111E-3</v>
      </c>
      <c r="F825" s="24">
        <v>5</v>
      </c>
      <c r="G825" s="24">
        <v>2</v>
      </c>
      <c r="H825" s="20">
        <v>2.2075961687035408E-3</v>
      </c>
      <c r="I825" s="20">
        <v>-2.7569387264120837E-3</v>
      </c>
      <c r="J825" s="24">
        <v>4</v>
      </c>
      <c r="K825" s="24">
        <v>1</v>
      </c>
      <c r="L825" s="20">
        <v>4.6125461254611366E-3</v>
      </c>
      <c r="M825" s="20">
        <v>-4.5913682277317625E-3</v>
      </c>
      <c r="N825" s="19">
        <v>1.095</v>
      </c>
      <c r="O825" s="19">
        <v>1.0101476014760147</v>
      </c>
      <c r="P825" s="25">
        <v>42052</v>
      </c>
      <c r="Q825" s="20">
        <v>-9.2250922509240496E-4</v>
      </c>
      <c r="R825" s="25">
        <v>42046</v>
      </c>
      <c r="S825" s="25">
        <f>IF(ISNUMBER(R825),VLOOKUP(B825,Index!$B$3:$AB$18,27,FALSE),"")</f>
        <v>42044</v>
      </c>
      <c r="T825" s="25">
        <f>IF(ISNUMBER($R825),VLOOKUP($B825,Index!$B$21:$AB$36,27,FALSE),"")</f>
        <v>42044</v>
      </c>
      <c r="U825" s="25">
        <f>IF(ISNUMBER($R825),VLOOKUP($B825,Index!$B$39:$AB$54,27,FALSE),"")</f>
        <v>42052</v>
      </c>
      <c r="W825" s="18">
        <v>0.2203856749311317</v>
      </c>
      <c r="X825" s="19">
        <v>0.7142857142857143</v>
      </c>
      <c r="Y825" s="18">
        <v>5.7360392549765653E-2</v>
      </c>
      <c r="Z825" s="19">
        <f t="shared" si="164"/>
        <v>2</v>
      </c>
      <c r="AA825" s="21">
        <v>5.9724517906326717</v>
      </c>
      <c r="AB825" s="28"/>
      <c r="AC825" s="18">
        <v>4.856984571485045E-2</v>
      </c>
      <c r="AD825" s="19">
        <v>0.51020408163265307</v>
      </c>
      <c r="AE825" s="18">
        <v>3.2902146334632112E-3</v>
      </c>
      <c r="AF825" s="19">
        <f t="shared" si="165"/>
        <v>4</v>
      </c>
      <c r="AG825" s="21">
        <v>35.670180391431408</v>
      </c>
      <c r="AH825" s="28"/>
      <c r="AK825" t="str">
        <f t="shared" si="173"/>
        <v/>
      </c>
      <c r="AL825" t="str">
        <f t="shared" si="173"/>
        <v/>
      </c>
      <c r="AM825" t="str">
        <f t="shared" si="173"/>
        <v/>
      </c>
      <c r="AN825" t="str">
        <f t="shared" si="173"/>
        <v/>
      </c>
      <c r="AO825" t="str">
        <f t="shared" si="173"/>
        <v/>
      </c>
      <c r="AP825" t="str">
        <f t="shared" si="173"/>
        <v/>
      </c>
      <c r="AQ825" t="str">
        <f t="shared" si="173"/>
        <v/>
      </c>
      <c r="AR825" t="str">
        <f t="shared" si="173"/>
        <v/>
      </c>
      <c r="AS825" t="str">
        <f t="shared" si="173"/>
        <v/>
      </c>
      <c r="AT825" t="str">
        <f t="shared" si="173"/>
        <v/>
      </c>
      <c r="AU825">
        <f t="shared" si="173"/>
        <v>5.9724517906326717</v>
      </c>
      <c r="AV825" t="str">
        <f t="shared" si="173"/>
        <v/>
      </c>
      <c r="AW825" t="str">
        <f t="shared" si="173"/>
        <v/>
      </c>
      <c r="AX825" t="str">
        <f t="shared" si="173"/>
        <v/>
      </c>
      <c r="AZ825" s="46">
        <f>IF(ISNUMBER(VLOOKUP($B825,Stats!$A$2:$AA$19,2,FALSE))=FALSE,"",IF(ISNUMBER(W825),(W825-VLOOKUP($B825,Stats!$A$2:$AA$19,2,FALSE))/VLOOKUP($B825,Stats!$A$2:$AA$19,16,FALSE),""))</f>
        <v>-0.97919231371529492</v>
      </c>
      <c r="BA825" s="46">
        <f>IF(ISNUMBER(VLOOKUP($B825,Stats!$A$2:$AA$19,2,FALSE))=FALSE,"",IF(ISNUMBER(X825),(X825-VLOOKUP($B825,Stats!$A$2:$AA$19,3,FALSE))/VLOOKUP($B825,Stats!$A$2:$AA$19,17,FALSE),""))</f>
        <v>-0.99555450083898211</v>
      </c>
      <c r="BB825" s="46"/>
      <c r="BC825" s="46"/>
      <c r="BD825" s="44">
        <f t="shared" si="161"/>
        <v>-0.98737340727713852</v>
      </c>
      <c r="BE825" s="46">
        <f>IF(ISNUMBER(VLOOKUP($B825,Stats!$A$2:$AA$19,2,FALSE))=FALSE,"",IF(ISNUMBER(Y825),(Y825-VLOOKUP($B825,Stats!$A$2:$AA$19,5,FALSE))/VLOOKUP($B825,Stats!$A$2:$AA$19,19,FALSE),""))</f>
        <v>-0.52366350933882255</v>
      </c>
      <c r="BF825" s="46"/>
      <c r="BG825" s="46"/>
      <c r="BH825" s="46">
        <f>IF(ISNUMBER(VLOOKUP($B825,Stats!$A$2:$AA$19,2,FALSE))=FALSE,"",IF(ISNUMBER(Z825),(Z825-VLOOKUP($B825,Stats!$A$2:$AA$19,8,FALSE))/VLOOKUP($B825,Stats!$A$2:$AA$19,22,FALSE),""))</f>
        <v>0.37736195532940614</v>
      </c>
      <c r="BI825" s="46" t="str">
        <f>IF(ISNUMBER(VLOOKUP($B825,Stats!$A$2:$AA$19,2,FALSE))=FALSE,"",IF(ISNUMBER(#REF!),(#REF!-VLOOKUP($B825,Stats!$A$2:$AA$19,9,FALSE))/VLOOKUP($B825,Stats!$A$2:$AA$19,23,FALSE),""))</f>
        <v/>
      </c>
      <c r="BJ825" s="46" t="str">
        <f>IF(ISNUMBER(VLOOKUP($B825,Stats!$A$2:$AA$19,2,FALSE))=FALSE,"",IF(ISNUMBER(#REF!),(#REF!-VLOOKUP($B825,Stats!$A$2:$AA$19,10,FALSE))/VLOOKUP($B825,Stats!$A$2:$AA$19,24,FALSE),""))</f>
        <v/>
      </c>
      <c r="BK825" s="44">
        <f t="shared" si="167"/>
        <v>0.47977304313599761</v>
      </c>
      <c r="BL825" s="46" t="str">
        <f>IF(ISNUMBER(VLOOKUP($B825,Stats!$A$2:$AA$19,2,FALSE))=FALSE,"",IF(ISNUMBER(#REF!),(#REF!-VLOOKUP($B825,Stats!$A$2:$AA$19,11,FALSE))/VLOOKUP($B825,Stats!$A$2:$AA$19,25,FALSE),""))</f>
        <v/>
      </c>
      <c r="BM825" s="46">
        <f>IF(ISNUMBER(VLOOKUP($B825,Stats!$A$2:$AA$19,2,FALSE))=FALSE,"",IF(ISNUMBER(AA825),(AA825-VLOOKUP($B825,Stats!$A$2:$AA$19,12,FALSE))/VLOOKUP($B825,Stats!$A$2:$AA$19,26,FALSE),""))</f>
        <v>-0.58238802761329345</v>
      </c>
      <c r="BN825" s="46" t="str">
        <f>IF(ISNUMBER(VLOOKUP($B825,Stats!$A$2:$AA$19,2,FALSE))=FALSE,"",IF(ISNUMBER(#REF!),(#REF!-VLOOKUP($B825,Stats!$A$2:$AA$19,13,FALSE))/VLOOKUP($B825,Stats!$A$2:$AA$19,27,FALSE),""))</f>
        <v/>
      </c>
      <c r="BO825" s="46" t="str">
        <f>IF(ISNUMBER(VLOOKUP($B825,Stats!$A$2:$AA$19,2,FALSE))=FALSE,"",IF(ISNUMBER(#REF!),(#REF!-VLOOKUP($B825,Stats!$A$2:$AA$19,14,FALSE))/VLOOKUP($B825,Stats!$A$2:$AB$19,28,FALSE),""))</f>
        <v/>
      </c>
      <c r="BP825" s="46"/>
      <c r="BQ825" s="46">
        <f>IF(ISNUMBER(VLOOKUP($B825,Stats!$A$2:$AA$19,2,FALSE))=FALSE,"",IF(ISNUMBER(BM825),BM825,(VLOOKUP($B825,Stats!$A$2:$AT$19,46,FALSE)-VLOOKUP($B825,Stats!$A$2:$AA$19,12,FALSE))/VLOOKUP($B825,Stats!$A$2:$AA$19,26,FALSE)))</f>
        <v>-0.58238802761329345</v>
      </c>
      <c r="BR825" s="51">
        <f t="shared" si="168"/>
        <v>-0.58238802761329345</v>
      </c>
      <c r="BS825" s="32" t="str">
        <f t="shared" si="162"/>
        <v>20997_201504</v>
      </c>
      <c r="BT825" s="53">
        <f t="shared" si="163"/>
        <v>-2.6088461096487867E-2</v>
      </c>
    </row>
    <row r="826" spans="1:72" x14ac:dyDescent="0.15">
      <c r="A826" s="16">
        <v>20997</v>
      </c>
      <c r="B826" s="17">
        <v>201505</v>
      </c>
      <c r="C826" s="3">
        <v>0</v>
      </c>
      <c r="D826" s="23">
        <v>1.8264840182648401E-2</v>
      </c>
      <c r="E826" s="18">
        <v>3.9706030767667445E-3</v>
      </c>
      <c r="F826" s="24">
        <v>6</v>
      </c>
      <c r="G826" s="24">
        <v>2</v>
      </c>
      <c r="H826" s="20">
        <v>4.2351468551726406E-3</v>
      </c>
      <c r="I826" s="20">
        <v>-3.6175781967189291E-3</v>
      </c>
      <c r="J826" s="24">
        <v>5</v>
      </c>
      <c r="K826" s="24">
        <v>1</v>
      </c>
      <c r="L826" s="20">
        <v>6.3926940639269514E-3</v>
      </c>
      <c r="M826" s="20">
        <v>-5.4446460980036582E-3</v>
      </c>
      <c r="N826" s="19">
        <v>1.117</v>
      </c>
      <c r="O826" s="19">
        <v>1.013611615245009</v>
      </c>
      <c r="P826" s="25">
        <v>42068</v>
      </c>
      <c r="Q826" s="20">
        <v>-5.4446460980036582E-3</v>
      </c>
      <c r="R826" s="25">
        <v>42061</v>
      </c>
      <c r="S826" s="25">
        <f>IF(ISNUMBER(R826),VLOOKUP(B826,Index!$B$3:$AB$18,27,FALSE),"")</f>
        <v>42069</v>
      </c>
      <c r="T826" s="25">
        <f>IF(ISNUMBER($R826),VLOOKUP($B826,Index!$B$21:$AB$36,27,FALSE),"")</f>
        <v>42069</v>
      </c>
      <c r="U826" s="25">
        <f>IF(ISNUMBER($R826),VLOOKUP($B826,Index!$B$39:$AB$54,27,FALSE),"")</f>
        <v>42069</v>
      </c>
      <c r="W826" s="18">
        <v>0.65753424657534243</v>
      </c>
      <c r="X826" s="19">
        <v>0.75</v>
      </c>
      <c r="Y826" s="18">
        <v>7.5336896442331852E-2</v>
      </c>
      <c r="Z826" s="19">
        <f t="shared" si="164"/>
        <v>8</v>
      </c>
      <c r="AA826" s="21">
        <v>3.3546423135464054</v>
      </c>
      <c r="AB826" s="28"/>
      <c r="AC826" s="18">
        <v>0.43235128541940321</v>
      </c>
      <c r="AD826" s="19">
        <v>0.5625</v>
      </c>
      <c r="AE826" s="18">
        <v>5.675647965562634E-3</v>
      </c>
      <c r="AF826" s="19">
        <f t="shared" si="165"/>
        <v>64</v>
      </c>
      <c r="AG826" s="21">
        <v>11.253625051835979</v>
      </c>
      <c r="AH826" s="28"/>
      <c r="AK826" t="str">
        <f t="shared" si="173"/>
        <v/>
      </c>
      <c r="AL826" t="str">
        <f t="shared" si="173"/>
        <v/>
      </c>
      <c r="AM826" t="str">
        <f t="shared" si="173"/>
        <v/>
      </c>
      <c r="AN826" t="str">
        <f t="shared" si="173"/>
        <v/>
      </c>
      <c r="AO826" t="str">
        <f t="shared" si="173"/>
        <v/>
      </c>
      <c r="AP826" t="str">
        <f t="shared" si="173"/>
        <v/>
      </c>
      <c r="AQ826" t="str">
        <f t="shared" si="173"/>
        <v/>
      </c>
      <c r="AR826" t="str">
        <f t="shared" si="173"/>
        <v/>
      </c>
      <c r="AS826" t="str">
        <f t="shared" si="173"/>
        <v/>
      </c>
      <c r="AT826" t="str">
        <f t="shared" si="173"/>
        <v/>
      </c>
      <c r="AU826" t="str">
        <f t="shared" si="173"/>
        <v/>
      </c>
      <c r="AV826">
        <f t="shared" si="173"/>
        <v>3.3546423135464054</v>
      </c>
      <c r="AW826" t="str">
        <f t="shared" si="173"/>
        <v/>
      </c>
      <c r="AX826" t="str">
        <f t="shared" si="173"/>
        <v/>
      </c>
      <c r="AZ826" s="46">
        <f>IF(ISNUMBER(VLOOKUP($B826,Stats!$A$2:$AA$19,2,FALSE))=FALSE,"",IF(ISNUMBER(W826),(W826-VLOOKUP($B826,Stats!$A$2:$AA$19,2,FALSE))/VLOOKUP($B826,Stats!$A$2:$AA$19,16,FALSE),""))</f>
        <v>0.39949507338497486</v>
      </c>
      <c r="BA826" s="46">
        <f>IF(ISNUMBER(VLOOKUP($B826,Stats!$A$2:$AA$19,2,FALSE))=FALSE,"",IF(ISNUMBER(X826),(X826-VLOOKUP($B826,Stats!$A$2:$AA$19,3,FALSE))/VLOOKUP($B826,Stats!$A$2:$AA$19,17,FALSE),""))</f>
        <v>1.2321630968272219</v>
      </c>
      <c r="BB826" s="46"/>
      <c r="BC826" s="46"/>
      <c r="BD826" s="44">
        <f t="shared" si="161"/>
        <v>0.81582908510609842</v>
      </c>
      <c r="BE826" s="46">
        <f>IF(ISNUMBER(VLOOKUP($B826,Stats!$A$2:$AA$19,2,FALSE))=FALSE,"",IF(ISNUMBER(Y826),(Y826-VLOOKUP($B826,Stats!$A$2:$AA$19,5,FALSE))/VLOOKUP($B826,Stats!$A$2:$AA$19,19,FALSE),""))</f>
        <v>-0.83292436402815362</v>
      </c>
      <c r="BF826" s="46"/>
      <c r="BG826" s="46"/>
      <c r="BH826" s="46">
        <f>IF(ISNUMBER(VLOOKUP($B826,Stats!$A$2:$AA$19,2,FALSE))=FALSE,"",IF(ISNUMBER(Z826),(Z826-VLOOKUP($B826,Stats!$A$2:$AA$19,8,FALSE))/VLOOKUP($B826,Stats!$A$2:$AA$19,22,FALSE),""))</f>
        <v>2.7541621917019588</v>
      </c>
      <c r="BI826" s="46" t="str">
        <f>IF(ISNUMBER(VLOOKUP($B826,Stats!$A$2:$AA$19,2,FALSE))=FALSE,"",IF(ISNUMBER(#REF!),(#REF!-VLOOKUP($B826,Stats!$A$2:$AA$19,9,FALSE))/VLOOKUP($B826,Stats!$A$2:$AA$19,23,FALSE),""))</f>
        <v/>
      </c>
      <c r="BJ826" s="46" t="str">
        <f>IF(ISNUMBER(VLOOKUP($B826,Stats!$A$2:$AA$19,2,FALSE))=FALSE,"",IF(ISNUMBER(#REF!),(#REF!-VLOOKUP($B826,Stats!$A$2:$AA$19,10,FALSE))/VLOOKUP($B826,Stats!$A$2:$AA$19,24,FALSE),""))</f>
        <v/>
      </c>
      <c r="BK826" s="44">
        <f t="shared" si="167"/>
        <v>1.4092957123302952</v>
      </c>
      <c r="BL826" s="46" t="str">
        <f>IF(ISNUMBER(VLOOKUP($B826,Stats!$A$2:$AA$19,2,FALSE))=FALSE,"",IF(ISNUMBER(#REF!),(#REF!-VLOOKUP($B826,Stats!$A$2:$AA$19,11,FALSE))/VLOOKUP($B826,Stats!$A$2:$AA$19,25,FALSE),""))</f>
        <v/>
      </c>
      <c r="BM826" s="46">
        <f>IF(ISNUMBER(VLOOKUP($B826,Stats!$A$2:$AA$19,2,FALSE))=FALSE,"",IF(ISNUMBER(AA826),(AA826-VLOOKUP($B826,Stats!$A$2:$AA$19,12,FALSE))/VLOOKUP($B826,Stats!$A$2:$AA$19,26,FALSE),""))</f>
        <v>-0.16459555095995126</v>
      </c>
      <c r="BN826" s="46" t="str">
        <f>IF(ISNUMBER(VLOOKUP($B826,Stats!$A$2:$AA$19,2,FALSE))=FALSE,"",IF(ISNUMBER(#REF!),(#REF!-VLOOKUP($B826,Stats!$A$2:$AA$19,13,FALSE))/VLOOKUP($B826,Stats!$A$2:$AA$19,27,FALSE),""))</f>
        <v/>
      </c>
      <c r="BO826" s="46" t="str">
        <f>IF(ISNUMBER(VLOOKUP($B826,Stats!$A$2:$AA$19,2,FALSE))=FALSE,"",IF(ISNUMBER(#REF!),(#REF!-VLOOKUP($B826,Stats!$A$2:$AA$19,14,FALSE))/VLOOKUP($B826,Stats!$A$2:$AB$19,28,FALSE),""))</f>
        <v/>
      </c>
      <c r="BP826" s="46"/>
      <c r="BQ826" s="46">
        <f>IF(ISNUMBER(VLOOKUP($B826,Stats!$A$2:$AA$19,2,FALSE))=FALSE,"",IF(ISNUMBER(BM826),BM826,(VLOOKUP($B826,Stats!$A$2:$AT$19,46,FALSE)-VLOOKUP($B826,Stats!$A$2:$AA$19,12,FALSE))/VLOOKUP($B826,Stats!$A$2:$AA$19,26,FALSE)))</f>
        <v>-0.16459555095995126</v>
      </c>
      <c r="BR826" s="51">
        <f t="shared" si="168"/>
        <v>-0.16459555095995126</v>
      </c>
      <c r="BS826" s="32" t="str">
        <f t="shared" si="162"/>
        <v>20997_201505</v>
      </c>
      <c r="BT826" s="53">
        <f t="shared" si="163"/>
        <v>0.97582413422740644</v>
      </c>
    </row>
    <row r="827" spans="1:72" x14ac:dyDescent="0.15">
      <c r="A827" s="16">
        <v>20997</v>
      </c>
      <c r="B827" s="17">
        <v>201506</v>
      </c>
      <c r="C827" s="3">
        <v>0</v>
      </c>
      <c r="D827" s="23">
        <v>6.2780269058297922E-3</v>
      </c>
      <c r="E827" s="18">
        <v>3.4850250218540053E-3</v>
      </c>
      <c r="F827" s="24">
        <v>7</v>
      </c>
      <c r="G827" s="24">
        <v>3</v>
      </c>
      <c r="H827" s="20">
        <v>2.4355037788690304E-3</v>
      </c>
      <c r="I827" s="20">
        <v>-3.5778261340001136E-3</v>
      </c>
      <c r="J827" s="24">
        <v>3</v>
      </c>
      <c r="K827" s="24">
        <v>1</v>
      </c>
      <c r="L827" s="20">
        <v>5.3956834532373765E-3</v>
      </c>
      <c r="M827" s="20">
        <v>-6.2555853440571241E-3</v>
      </c>
      <c r="N827" s="19">
        <v>1.1220000000000001</v>
      </c>
      <c r="O827" s="19">
        <v>1.0089928057553956</v>
      </c>
      <c r="P827" s="25">
        <v>42083</v>
      </c>
      <c r="Q827" s="20">
        <v>-6.2555853440571241E-3</v>
      </c>
      <c r="R827" s="25">
        <v>42075</v>
      </c>
      <c r="S827" s="25">
        <f>IF(ISNUMBER(R827),VLOOKUP(B827,Index!$B$3:$AB$18,27,FALSE),"")</f>
        <v>42073</v>
      </c>
      <c r="T827" s="25">
        <f>IF(ISNUMBER($R827),VLOOKUP($B827,Index!$B$21:$AB$36,27,FALSE),"")</f>
        <v>42075</v>
      </c>
      <c r="U827" s="25">
        <f>IF(ISNUMBER($R827),VLOOKUP($B827,Index!$B$39:$AB$54,27,FALSE),"")</f>
        <v>42075</v>
      </c>
      <c r="W827" s="18">
        <v>0.18834080717489377</v>
      </c>
      <c r="X827" s="19">
        <v>0.7</v>
      </c>
      <c r="Y827" s="18">
        <v>6.6123700630420432E-2</v>
      </c>
      <c r="Z827" s="19">
        <f t="shared" si="164"/>
        <v>2</v>
      </c>
      <c r="AA827" s="21">
        <v>1.0035874439462309</v>
      </c>
      <c r="AB827" s="28"/>
      <c r="AC827" s="18">
        <v>3.5472259647290512E-2</v>
      </c>
      <c r="AD827" s="19">
        <v>0.48999999999999994</v>
      </c>
      <c r="AE827" s="18">
        <v>4.3723437850614636E-3</v>
      </c>
      <c r="AF827" s="19">
        <f t="shared" si="165"/>
        <v>4</v>
      </c>
      <c r="AG827" s="21">
        <v>1.0071877576465291</v>
      </c>
      <c r="AH827" s="28"/>
      <c r="AK827" t="str">
        <f t="shared" si="173"/>
        <v/>
      </c>
      <c r="AL827" t="str">
        <f t="shared" si="173"/>
        <v/>
      </c>
      <c r="AM827" t="str">
        <f t="shared" si="173"/>
        <v/>
      </c>
      <c r="AN827" t="str">
        <f t="shared" si="173"/>
        <v/>
      </c>
      <c r="AO827" t="str">
        <f t="shared" si="173"/>
        <v/>
      </c>
      <c r="AP827" t="str">
        <f t="shared" si="173"/>
        <v/>
      </c>
      <c r="AQ827" t="str">
        <f t="shared" si="173"/>
        <v/>
      </c>
      <c r="AR827" t="str">
        <f t="shared" si="173"/>
        <v/>
      </c>
      <c r="AS827" t="str">
        <f t="shared" si="173"/>
        <v/>
      </c>
      <c r="AT827" t="str">
        <f t="shared" si="173"/>
        <v/>
      </c>
      <c r="AU827" t="str">
        <f t="shared" si="173"/>
        <v/>
      </c>
      <c r="AV827" t="str">
        <f t="shared" si="173"/>
        <v/>
      </c>
      <c r="AW827">
        <f t="shared" si="173"/>
        <v>1.0035874439462309</v>
      </c>
      <c r="AX827" t="str">
        <f t="shared" si="173"/>
        <v/>
      </c>
      <c r="AZ827" s="46">
        <f>IF(ISNUMBER(VLOOKUP($B827,Stats!$A$2:$AA$19,2,FALSE))=FALSE,"",IF(ISNUMBER(W827),(W827-VLOOKUP($B827,Stats!$A$2:$AA$19,2,FALSE))/VLOOKUP($B827,Stats!$A$2:$AA$19,16,FALSE),""))</f>
        <v>-1.3872754741855848</v>
      </c>
      <c r="BA827" s="46">
        <f>IF(ISNUMBER(VLOOKUP($B827,Stats!$A$2:$AA$19,2,FALSE))=FALSE,"",IF(ISNUMBER(X827),(X827-VLOOKUP($B827,Stats!$A$2:$AA$19,3,FALSE))/VLOOKUP($B827,Stats!$A$2:$AA$19,17,FALSE),""))</f>
        <v>-0.84610617467844285</v>
      </c>
      <c r="BB827" s="46"/>
      <c r="BC827" s="46"/>
      <c r="BD827" s="44">
        <f t="shared" si="161"/>
        <v>-1.116690824432014</v>
      </c>
      <c r="BE827" s="46">
        <f>IF(ISNUMBER(VLOOKUP($B827,Stats!$A$2:$AA$19,2,FALSE))=FALSE,"",IF(ISNUMBER(Y827),(Y827-VLOOKUP($B827,Stats!$A$2:$AA$19,5,FALSE))/VLOOKUP($B827,Stats!$A$2:$AA$19,19,FALSE),""))</f>
        <v>-0.81868785002552702</v>
      </c>
      <c r="BF827" s="46"/>
      <c r="BG827" s="46"/>
      <c r="BH827" s="46">
        <f>IF(ISNUMBER(VLOOKUP($B827,Stats!$A$2:$AA$19,2,FALSE))=FALSE,"",IF(ISNUMBER(Z827),(Z827-VLOOKUP($B827,Stats!$A$2:$AA$19,8,FALSE))/VLOOKUP($B827,Stats!$A$2:$AA$19,22,FALSE),""))</f>
        <v>-0.44132796508511463</v>
      </c>
      <c r="BI827" s="46" t="str">
        <f>IF(ISNUMBER(VLOOKUP($B827,Stats!$A$2:$AA$19,2,FALSE))=FALSE,"",IF(ISNUMBER(#REF!),(#REF!-VLOOKUP($B827,Stats!$A$2:$AA$19,9,FALSE))/VLOOKUP($B827,Stats!$A$2:$AA$19,23,FALSE),""))</f>
        <v/>
      </c>
      <c r="BJ827" s="46" t="str">
        <f>IF(ISNUMBER(VLOOKUP($B827,Stats!$A$2:$AA$19,2,FALSE))=FALSE,"",IF(ISNUMBER(#REF!),(#REF!-VLOOKUP($B827,Stats!$A$2:$AA$19,10,FALSE))/VLOOKUP($B827,Stats!$A$2:$AA$19,24,FALSE),""))</f>
        <v/>
      </c>
      <c r="BK827" s="44">
        <f t="shared" si="167"/>
        <v>0.44068310549233447</v>
      </c>
      <c r="BL827" s="46" t="str">
        <f>IF(ISNUMBER(VLOOKUP($B827,Stats!$A$2:$AA$19,2,FALSE))=FALSE,"",IF(ISNUMBER(#REF!),(#REF!-VLOOKUP($B827,Stats!$A$2:$AA$19,11,FALSE))/VLOOKUP($B827,Stats!$A$2:$AA$19,25,FALSE),""))</f>
        <v/>
      </c>
      <c r="BM827" s="46">
        <f>IF(ISNUMBER(VLOOKUP($B827,Stats!$A$2:$AA$19,2,FALSE))=FALSE,"",IF(ISNUMBER(AA827),(AA827-VLOOKUP($B827,Stats!$A$2:$AA$19,12,FALSE))/VLOOKUP($B827,Stats!$A$2:$AA$19,26,FALSE),""))</f>
        <v>-0.27022989836192901</v>
      </c>
      <c r="BN827" s="46" t="str">
        <f>IF(ISNUMBER(VLOOKUP($B827,Stats!$A$2:$AA$19,2,FALSE))=FALSE,"",IF(ISNUMBER(#REF!),(#REF!-VLOOKUP($B827,Stats!$A$2:$AA$19,13,FALSE))/VLOOKUP($B827,Stats!$A$2:$AA$19,27,FALSE),""))</f>
        <v/>
      </c>
      <c r="BO827" s="46" t="str">
        <f>IF(ISNUMBER(VLOOKUP($B827,Stats!$A$2:$AA$19,2,FALSE))=FALSE,"",IF(ISNUMBER(#REF!),(#REF!-VLOOKUP($B827,Stats!$A$2:$AA$19,14,FALSE))/VLOOKUP($B827,Stats!$A$2:$AB$19,28,FALSE),""))</f>
        <v/>
      </c>
      <c r="BP827" s="46"/>
      <c r="BQ827" s="46">
        <f>IF(ISNUMBER(VLOOKUP($B827,Stats!$A$2:$AA$19,2,FALSE))=FALSE,"",IF(ISNUMBER(BM827),BM827,(VLOOKUP($B827,Stats!$A$2:$AT$19,46,FALSE)-VLOOKUP($B827,Stats!$A$2:$AA$19,12,FALSE))/VLOOKUP($B827,Stats!$A$2:$AA$19,26,FALSE)))</f>
        <v>-0.27022989836192901</v>
      </c>
      <c r="BR827" s="51">
        <f t="shared" si="168"/>
        <v>-0.27022989836192901</v>
      </c>
      <c r="BS827" s="32" t="str">
        <f t="shared" si="162"/>
        <v>20997_201506</v>
      </c>
      <c r="BT827" s="53">
        <f t="shared" si="163"/>
        <v>-1.2974281263387927E-2</v>
      </c>
    </row>
    <row r="828" spans="1:72" x14ac:dyDescent="0.15">
      <c r="A828" s="16">
        <v>20997</v>
      </c>
      <c r="B828" s="17">
        <v>201507</v>
      </c>
      <c r="C828" s="3">
        <v>0</v>
      </c>
      <c r="D828" s="23">
        <v>1.426024955436711E-2</v>
      </c>
      <c r="E828" s="18">
        <v>2.0258685730282703E-3</v>
      </c>
      <c r="F828" s="24">
        <v>5</v>
      </c>
      <c r="G828" s="24">
        <v>0</v>
      </c>
      <c r="H828" s="20">
        <v>2.8375560610641505E-3</v>
      </c>
      <c r="I828" s="20" t="s">
        <v>25</v>
      </c>
      <c r="J828" s="24">
        <v>5</v>
      </c>
      <c r="K828" s="24">
        <v>0</v>
      </c>
      <c r="L828" s="20">
        <v>5.3191489361701372E-3</v>
      </c>
      <c r="M828" s="20">
        <v>8.8183421516774274E-4</v>
      </c>
      <c r="N828" s="19">
        <v>1.1379999999999999</v>
      </c>
      <c r="O828" s="19">
        <v>1.0133570792520035</v>
      </c>
      <c r="P828" s="25">
        <v>42090</v>
      </c>
      <c r="Q828" s="20">
        <v>0</v>
      </c>
      <c r="R828" s="25">
        <v>42086</v>
      </c>
      <c r="S828" s="25">
        <f>IF(ISNUMBER(R828),VLOOKUP(B828,Index!$B$3:$AB$18,27,FALSE),"")</f>
        <v>42088</v>
      </c>
      <c r="T828" s="25">
        <f>IF(ISNUMBER($R828),VLOOKUP($B828,Index!$B$21:$AB$36,27,FALSE),"")</f>
        <v>42089</v>
      </c>
      <c r="U828" s="25">
        <f>IF(ISNUMBER($R828),VLOOKUP($B828,Index!$B$39:$AB$54,27,FALSE),"")</f>
        <v>42089</v>
      </c>
      <c r="W828" s="18">
        <v>1.0267379679144319</v>
      </c>
      <c r="X828" s="19">
        <v>1</v>
      </c>
      <c r="Y828" s="18">
        <v>3.8438153585546954E-2</v>
      </c>
      <c r="Z828" s="19">
        <f t="shared" si="164"/>
        <v>2</v>
      </c>
      <c r="AA828" s="21" t="s">
        <v>25</v>
      </c>
      <c r="AB828" s="28"/>
      <c r="AC828" s="18">
        <v>1.0541908547570571</v>
      </c>
      <c r="AD828" s="19">
        <v>1</v>
      </c>
      <c r="AE828" s="18">
        <v>1.477491651066096E-3</v>
      </c>
      <c r="AF828" s="19">
        <f t="shared" si="165"/>
        <v>4</v>
      </c>
      <c r="AG828" s="21" t="s">
        <v>25</v>
      </c>
      <c r="AH828" s="28"/>
      <c r="AK828" t="str">
        <f t="shared" si="173"/>
        <v/>
      </c>
      <c r="AL828" t="str">
        <f t="shared" si="173"/>
        <v/>
      </c>
      <c r="AM828" t="str">
        <f t="shared" si="173"/>
        <v/>
      </c>
      <c r="AN828" t="str">
        <f t="shared" si="173"/>
        <v/>
      </c>
      <c r="AO828" t="str">
        <f t="shared" si="173"/>
        <v/>
      </c>
      <c r="AP828" t="str">
        <f t="shared" si="173"/>
        <v/>
      </c>
      <c r="AQ828" t="str">
        <f t="shared" si="173"/>
        <v/>
      </c>
      <c r="AR828" t="str">
        <f t="shared" si="173"/>
        <v/>
      </c>
      <c r="AS828" t="str">
        <f t="shared" si="173"/>
        <v/>
      </c>
      <c r="AT828" t="str">
        <f t="shared" si="173"/>
        <v/>
      </c>
      <c r="AU828" t="str">
        <f t="shared" si="173"/>
        <v/>
      </c>
      <c r="AV828" t="str">
        <f t="shared" si="173"/>
        <v/>
      </c>
      <c r="AW828" t="str">
        <f t="shared" si="173"/>
        <v/>
      </c>
      <c r="AX828" t="str">
        <f t="shared" si="173"/>
        <v/>
      </c>
      <c r="AZ828" s="46">
        <f>IF(ISNUMBER(VLOOKUP($B828,Stats!$A$2:$AA$19,2,FALSE))=FALSE,"",IF(ISNUMBER(W828),(W828-VLOOKUP($B828,Stats!$A$2:$AA$19,2,FALSE))/VLOOKUP($B828,Stats!$A$2:$AA$19,16,FALSE),""))</f>
        <v>-0.14748263253829355</v>
      </c>
      <c r="BA828" s="46">
        <f>IF(ISNUMBER(VLOOKUP($B828,Stats!$A$2:$AA$19,2,FALSE))=FALSE,"",IF(ISNUMBER(X828),(X828-VLOOKUP($B828,Stats!$A$2:$AA$19,3,FALSE))/VLOOKUP($B828,Stats!$A$2:$AA$19,17,FALSE),""))</f>
        <v>1.6185072337594633</v>
      </c>
      <c r="BB828" s="46"/>
      <c r="BC828" s="46"/>
      <c r="BD828" s="44">
        <f t="shared" si="161"/>
        <v>0.73551230061058481</v>
      </c>
      <c r="BE828" s="46">
        <f>IF(ISNUMBER(VLOOKUP($B828,Stats!$A$2:$AA$19,2,FALSE))=FALSE,"",IF(ISNUMBER(Y828),(Y828-VLOOKUP($B828,Stats!$A$2:$AA$19,5,FALSE))/VLOOKUP($B828,Stats!$A$2:$AA$19,19,FALSE),""))</f>
        <v>-0.98738757277608957</v>
      </c>
      <c r="BF828" s="46"/>
      <c r="BG828" s="46"/>
      <c r="BH828" s="46">
        <f>IF(ISNUMBER(VLOOKUP($B828,Stats!$A$2:$AA$19,2,FALSE))=FALSE,"",IF(ISNUMBER(Z828),(Z828-VLOOKUP($B828,Stats!$A$2:$AA$19,8,FALSE))/VLOOKUP($B828,Stats!$A$2:$AA$19,22,FALSE),""))</f>
        <v>1.4378520910348771</v>
      </c>
      <c r="BI828" s="46" t="str">
        <f>IF(ISNUMBER(VLOOKUP($B828,Stats!$A$2:$AA$19,2,FALSE))=FALSE,"",IF(ISNUMBER(#REF!),(#REF!-VLOOKUP($B828,Stats!$A$2:$AA$19,9,FALSE))/VLOOKUP($B828,Stats!$A$2:$AA$19,23,FALSE),""))</f>
        <v/>
      </c>
      <c r="BJ828" s="46" t="str">
        <f>IF(ISNUMBER(VLOOKUP($B828,Stats!$A$2:$AA$19,2,FALSE))=FALSE,"",IF(ISNUMBER(#REF!),(#REF!-VLOOKUP($B828,Stats!$A$2:$AA$19,10,FALSE))/VLOOKUP($B828,Stats!$A$2:$AA$19,24,FALSE),""))</f>
        <v/>
      </c>
      <c r="BK828" s="44">
        <f t="shared" si="167"/>
        <v>1.1225269282537258</v>
      </c>
      <c r="BL828" s="46" t="str">
        <f>IF(ISNUMBER(VLOOKUP($B828,Stats!$A$2:$AA$19,2,FALSE))=FALSE,"",IF(ISNUMBER(#REF!),(#REF!-VLOOKUP($B828,Stats!$A$2:$AA$19,11,FALSE))/VLOOKUP($B828,Stats!$A$2:$AA$19,25,FALSE),""))</f>
        <v/>
      </c>
      <c r="BM828" s="46" t="str">
        <f>IF(ISNUMBER(VLOOKUP($B828,Stats!$A$2:$AA$19,2,FALSE))=FALSE,"",IF(ISNUMBER(AA828),(AA828-VLOOKUP($B828,Stats!$A$2:$AA$19,12,FALSE))/VLOOKUP($B828,Stats!$A$2:$AA$19,26,FALSE),""))</f>
        <v/>
      </c>
      <c r="BN828" s="46" t="str">
        <f>IF(ISNUMBER(VLOOKUP($B828,Stats!$A$2:$AA$19,2,FALSE))=FALSE,"",IF(ISNUMBER(#REF!),(#REF!-VLOOKUP($B828,Stats!$A$2:$AA$19,13,FALSE))/VLOOKUP($B828,Stats!$A$2:$AA$19,27,FALSE),""))</f>
        <v/>
      </c>
      <c r="BO828" s="46" t="str">
        <f>IF(ISNUMBER(VLOOKUP($B828,Stats!$A$2:$AA$19,2,FALSE))=FALSE,"",IF(ISNUMBER(#REF!),(#REF!-VLOOKUP($B828,Stats!$A$2:$AA$19,14,FALSE))/VLOOKUP($B828,Stats!$A$2:$AB$19,28,FALSE),""))</f>
        <v/>
      </c>
      <c r="BP828" s="46"/>
      <c r="BQ828" s="46">
        <f>IF(ISNUMBER(VLOOKUP($B828,Stats!$A$2:$AA$19,2,FALSE))=FALSE,"",IF(ISNUMBER(BM828),BM828,(VLOOKUP($B828,Stats!$A$2:$AT$19,46,FALSE)-VLOOKUP($B828,Stats!$A$2:$AA$19,12,FALSE))/VLOOKUP($B828,Stats!$A$2:$AA$19,26,FALSE)))</f>
        <v>-0.49247029718328789</v>
      </c>
      <c r="BR828" s="51">
        <f t="shared" si="168"/>
        <v>-0.49247029718328789</v>
      </c>
      <c r="BS828" s="32" t="str">
        <f t="shared" si="162"/>
        <v>20997_201507</v>
      </c>
      <c r="BT828" s="53">
        <f t="shared" si="163"/>
        <v>0.72212455763769479</v>
      </c>
    </row>
    <row r="829" spans="1:72" x14ac:dyDescent="0.15">
      <c r="S829" t="str">
        <f>IF(ISNUMBER(R829),VLOOKUP(B829,Index!$B$3:$AB$18,27,FALSE),"")</f>
        <v/>
      </c>
      <c r="T829" t="str">
        <f>IF(ISNUMBER($R829),VLOOKUP($B829,Index!$B$21:$AB$36,27,FALSE),"")</f>
        <v/>
      </c>
      <c r="U829" t="str">
        <f>IF(ISNUMBER($R829),VLOOKUP($B829,Index!$B$39:$AB$54,27,FALSE),"")</f>
        <v/>
      </c>
      <c r="Z829" t="str">
        <f t="shared" si="164"/>
        <v/>
      </c>
      <c r="AA829" t="s">
        <v>25</v>
      </c>
      <c r="AF829" t="str">
        <f t="shared" si="165"/>
        <v/>
      </c>
      <c r="AG829" t="s">
        <v>25</v>
      </c>
      <c r="AK829" t="str">
        <f t="shared" si="173"/>
        <v/>
      </c>
      <c r="AL829" t="str">
        <f t="shared" si="173"/>
        <v/>
      </c>
      <c r="AM829" t="str">
        <f t="shared" si="173"/>
        <v/>
      </c>
      <c r="AN829" t="str">
        <f t="shared" si="173"/>
        <v/>
      </c>
      <c r="AO829" t="str">
        <f t="shared" si="173"/>
        <v/>
      </c>
      <c r="AP829" t="str">
        <f t="shared" si="173"/>
        <v/>
      </c>
      <c r="AQ829" t="str">
        <f t="shared" si="173"/>
        <v/>
      </c>
      <c r="AR829" t="str">
        <f t="shared" si="173"/>
        <v/>
      </c>
      <c r="AS829" t="str">
        <f t="shared" si="173"/>
        <v/>
      </c>
      <c r="AT829" t="str">
        <f t="shared" si="173"/>
        <v/>
      </c>
      <c r="AU829" t="str">
        <f t="shared" si="173"/>
        <v/>
      </c>
      <c r="AV829" t="str">
        <f t="shared" si="173"/>
        <v/>
      </c>
      <c r="AW829" t="str">
        <f t="shared" si="173"/>
        <v/>
      </c>
      <c r="AX829" t="str">
        <f t="shared" si="173"/>
        <v/>
      </c>
      <c r="AZ829" s="46" t="str">
        <f>IF(ISNUMBER(VLOOKUP($B829,Stats!$A$2:$AA$19,2,FALSE))=FALSE,"",IF(ISNUMBER(W829),(W829-VLOOKUP($B829,Stats!$A$2:$AA$19,2,FALSE))/VLOOKUP($B829,Stats!$A$2:$AA$19,16,FALSE),""))</f>
        <v/>
      </c>
      <c r="BA829" s="46" t="str">
        <f>IF(ISNUMBER(VLOOKUP($B829,Stats!$A$2:$AA$19,2,FALSE))=FALSE,"",IF(ISNUMBER(X829),(X829-VLOOKUP($B829,Stats!$A$2:$AA$19,3,FALSE))/VLOOKUP($B829,Stats!$A$2:$AA$19,17,FALSE),""))</f>
        <v/>
      </c>
      <c r="BB829" s="46"/>
      <c r="BC829" s="46"/>
      <c r="BD829" s="44" t="str">
        <f t="shared" si="161"/>
        <v/>
      </c>
      <c r="BE829" s="46" t="str">
        <f>IF(ISNUMBER(VLOOKUP($B829,Stats!$A$2:$AA$19,2,FALSE))=FALSE,"",IF(ISNUMBER(Y829),(Y829-VLOOKUP($B829,Stats!$A$2:$AA$19,5,FALSE))/VLOOKUP($B829,Stats!$A$2:$AA$19,19,FALSE),""))</f>
        <v/>
      </c>
      <c r="BF829" s="46"/>
      <c r="BG829" s="46"/>
      <c r="BH829" s="46" t="str">
        <f>IF(ISNUMBER(VLOOKUP($B829,Stats!$A$2:$AA$19,2,FALSE))=FALSE,"",IF(ISNUMBER(Z829),(Z829-VLOOKUP($B829,Stats!$A$2:$AA$19,8,FALSE))/VLOOKUP($B829,Stats!$A$2:$AA$19,22,FALSE),""))</f>
        <v/>
      </c>
      <c r="BI829" s="46" t="str">
        <f>IF(ISNUMBER(VLOOKUP($B829,Stats!$A$2:$AA$19,2,FALSE))=FALSE,"",IF(ISNUMBER(#REF!),(#REF!-VLOOKUP($B829,Stats!$A$2:$AA$19,9,FALSE))/VLOOKUP($B829,Stats!$A$2:$AA$19,23,FALSE),""))</f>
        <v/>
      </c>
      <c r="BJ829" s="46" t="str">
        <f>IF(ISNUMBER(VLOOKUP($B829,Stats!$A$2:$AA$19,2,FALSE))=FALSE,"",IF(ISNUMBER(#REF!),(#REF!-VLOOKUP($B829,Stats!$A$2:$AA$19,10,FALSE))/VLOOKUP($B829,Stats!$A$2:$AA$19,24,FALSE),""))</f>
        <v/>
      </c>
      <c r="BK829" s="44" t="str">
        <f t="shared" si="167"/>
        <v/>
      </c>
      <c r="BL829" s="46" t="str">
        <f>IF(ISNUMBER(VLOOKUP($B829,Stats!$A$2:$AA$19,2,FALSE))=FALSE,"",IF(ISNUMBER(#REF!),(#REF!-VLOOKUP($B829,Stats!$A$2:$AA$19,11,FALSE))/VLOOKUP($B829,Stats!$A$2:$AA$19,25,FALSE),""))</f>
        <v/>
      </c>
      <c r="BM829" s="46" t="str">
        <f>IF(ISNUMBER(VLOOKUP($B829,Stats!$A$2:$AA$19,2,FALSE))=FALSE,"",IF(ISNUMBER(AA829),(AA829-VLOOKUP($B829,Stats!$A$2:$AA$19,12,FALSE))/VLOOKUP($B829,Stats!$A$2:$AA$19,26,FALSE),""))</f>
        <v/>
      </c>
      <c r="BN829" s="46" t="str">
        <f>IF(ISNUMBER(VLOOKUP($B829,Stats!$A$2:$AA$19,2,FALSE))=FALSE,"",IF(ISNUMBER(#REF!),(#REF!-VLOOKUP($B829,Stats!$A$2:$AA$19,13,FALSE))/VLOOKUP($B829,Stats!$A$2:$AA$19,27,FALSE),""))</f>
        <v/>
      </c>
      <c r="BO829" s="46" t="str">
        <f>IF(ISNUMBER(VLOOKUP($B829,Stats!$A$2:$AA$19,2,FALSE))=FALSE,"",IF(ISNUMBER(#REF!),(#REF!-VLOOKUP($B829,Stats!$A$2:$AA$19,14,FALSE))/VLOOKUP($B829,Stats!$A$2:$AB$19,28,FALSE),""))</f>
        <v/>
      </c>
      <c r="BP829" s="46"/>
      <c r="BQ829" s="46" t="str">
        <f>IF(ISNUMBER(VLOOKUP($B829,Stats!$A$2:$AA$19,2,FALSE))=FALSE,"",IF(ISNUMBER(BM829),BM829,(VLOOKUP($B829,Stats!$A$2:$AT$19,46,FALSE)-VLOOKUP($B829,Stats!$A$2:$AA$19,12,FALSE))/VLOOKUP($B829,Stats!$A$2:$AA$19,26,FALSE)))</f>
        <v/>
      </c>
      <c r="BR829" s="51" t="str">
        <f t="shared" si="168"/>
        <v/>
      </c>
      <c r="BS829" s="32" t="str">
        <f t="shared" si="162"/>
        <v/>
      </c>
      <c r="BT829" s="53" t="str">
        <f t="shared" si="163"/>
        <v/>
      </c>
    </row>
    <row r="830" spans="1:72" ht="40.5" x14ac:dyDescent="0.15">
      <c r="A830" s="1" t="s">
        <v>29</v>
      </c>
      <c r="B830" s="1" t="s">
        <v>0</v>
      </c>
      <c r="C830" s="3"/>
      <c r="D830" s="4" t="s">
        <v>10</v>
      </c>
      <c r="E830" s="1" t="s">
        <v>11</v>
      </c>
      <c r="F830" s="1" t="s">
        <v>12</v>
      </c>
      <c r="G830" s="1" t="s">
        <v>13</v>
      </c>
      <c r="H830" s="1" t="s">
        <v>14</v>
      </c>
      <c r="I830" s="1" t="s">
        <v>15</v>
      </c>
      <c r="J830" s="1" t="s">
        <v>16</v>
      </c>
      <c r="K830" s="1" t="s">
        <v>17</v>
      </c>
      <c r="L830" s="1" t="s">
        <v>18</v>
      </c>
      <c r="M830" s="1" t="s">
        <v>19</v>
      </c>
      <c r="N830" s="1" t="s">
        <v>20</v>
      </c>
      <c r="O830" s="1" t="s">
        <v>21</v>
      </c>
      <c r="P830" s="1" t="s">
        <v>22</v>
      </c>
      <c r="Q830" s="1" t="s">
        <v>23</v>
      </c>
      <c r="R830" s="1" t="s">
        <v>24</v>
      </c>
      <c r="S830" s="1" t="str">
        <f>IF(ISNUMBER(R830),VLOOKUP(B830,Index!$B$3:$AB$18,27,FALSE),"")</f>
        <v/>
      </c>
      <c r="T830" s="1" t="str">
        <f>IF(ISNUMBER($R830),VLOOKUP($B830,Index!$B$21:$AB$36,27,FALSE),"")</f>
        <v/>
      </c>
      <c r="U830" s="1" t="str">
        <f>IF(ISNUMBER($R830),VLOOKUP($B830,Index!$B$39:$AB$54,27,FALSE),"")</f>
        <v/>
      </c>
      <c r="W830" s="1" t="s">
        <v>1</v>
      </c>
      <c r="X830" s="1" t="s">
        <v>2</v>
      </c>
      <c r="Y830" s="1" t="s">
        <v>4</v>
      </c>
      <c r="Z830" s="1" t="str">
        <f t="shared" si="164"/>
        <v/>
      </c>
      <c r="AA830" s="1" t="s">
        <v>8</v>
      </c>
      <c r="AB830" s="27"/>
      <c r="AC830" s="1" t="s">
        <v>33</v>
      </c>
      <c r="AD830" s="1" t="s">
        <v>35</v>
      </c>
      <c r="AE830" s="1" t="s">
        <v>37</v>
      </c>
      <c r="AF830" s="1" t="str">
        <f t="shared" si="165"/>
        <v/>
      </c>
      <c r="AG830" s="1" t="s">
        <v>38</v>
      </c>
      <c r="AH830" s="27"/>
      <c r="AK830" t="str">
        <f t="shared" si="173"/>
        <v/>
      </c>
      <c r="AL830" t="str">
        <f t="shared" si="173"/>
        <v/>
      </c>
      <c r="AM830" t="str">
        <f t="shared" si="173"/>
        <v/>
      </c>
      <c r="AN830" t="str">
        <f t="shared" si="173"/>
        <v/>
      </c>
      <c r="AO830" t="str">
        <f t="shared" si="173"/>
        <v/>
      </c>
      <c r="AP830" t="str">
        <f t="shared" si="173"/>
        <v/>
      </c>
      <c r="AQ830" t="str">
        <f t="shared" si="173"/>
        <v/>
      </c>
      <c r="AR830" t="str">
        <f t="shared" si="173"/>
        <v/>
      </c>
      <c r="AS830" t="str">
        <f t="shared" si="173"/>
        <v/>
      </c>
      <c r="AT830" t="str">
        <f t="shared" si="173"/>
        <v/>
      </c>
      <c r="AU830" t="str">
        <f t="shared" si="173"/>
        <v/>
      </c>
      <c r="AV830" t="str">
        <f t="shared" si="173"/>
        <v/>
      </c>
      <c r="AW830" t="str">
        <f t="shared" si="173"/>
        <v/>
      </c>
      <c r="AX830" t="str">
        <f t="shared" si="173"/>
        <v/>
      </c>
      <c r="AZ830" s="46" t="str">
        <f>IF(ISNUMBER(VLOOKUP($B830,Stats!$A$2:$AA$19,2,FALSE))=FALSE,"",IF(ISNUMBER(W830),(W830-VLOOKUP($B830,Stats!$A$2:$AA$19,2,FALSE))/VLOOKUP($B830,Stats!$A$2:$AA$19,16,FALSE),""))</f>
        <v/>
      </c>
      <c r="BA830" s="46" t="str">
        <f>IF(ISNUMBER(VLOOKUP($B830,Stats!$A$2:$AA$19,2,FALSE))=FALSE,"",IF(ISNUMBER(X830),(X830-VLOOKUP($B830,Stats!$A$2:$AA$19,3,FALSE))/VLOOKUP($B830,Stats!$A$2:$AA$19,17,FALSE),""))</f>
        <v/>
      </c>
      <c r="BB830" s="46"/>
      <c r="BC830" s="46"/>
      <c r="BD830" s="44" t="str">
        <f t="shared" si="161"/>
        <v/>
      </c>
      <c r="BE830" s="46" t="str">
        <f>IF(ISNUMBER(VLOOKUP($B830,Stats!$A$2:$AA$19,2,FALSE))=FALSE,"",IF(ISNUMBER(Y830),(Y830-VLOOKUP($B830,Stats!$A$2:$AA$19,5,FALSE))/VLOOKUP($B830,Stats!$A$2:$AA$19,19,FALSE),""))</f>
        <v/>
      </c>
      <c r="BF830" s="46"/>
      <c r="BG830" s="46"/>
      <c r="BH830" s="46" t="str">
        <f>IF(ISNUMBER(VLOOKUP($B830,Stats!$A$2:$AA$19,2,FALSE))=FALSE,"",IF(ISNUMBER(Z830),(Z830-VLOOKUP($B830,Stats!$A$2:$AA$19,8,FALSE))/VLOOKUP($B830,Stats!$A$2:$AA$19,22,FALSE),""))</f>
        <v/>
      </c>
      <c r="BI830" s="46" t="str">
        <f>IF(ISNUMBER(VLOOKUP($B830,Stats!$A$2:$AA$19,2,FALSE))=FALSE,"",IF(ISNUMBER(#REF!),(#REF!-VLOOKUP($B830,Stats!$A$2:$AA$19,9,FALSE))/VLOOKUP($B830,Stats!$A$2:$AA$19,23,FALSE),""))</f>
        <v/>
      </c>
      <c r="BJ830" s="46" t="str">
        <f>IF(ISNUMBER(VLOOKUP($B830,Stats!$A$2:$AA$19,2,FALSE))=FALSE,"",IF(ISNUMBER(#REF!),(#REF!-VLOOKUP($B830,Stats!$A$2:$AA$19,10,FALSE))/VLOOKUP($B830,Stats!$A$2:$AA$19,24,FALSE),""))</f>
        <v/>
      </c>
      <c r="BK830" s="44" t="str">
        <f t="shared" si="167"/>
        <v/>
      </c>
      <c r="BL830" s="46" t="str">
        <f>IF(ISNUMBER(VLOOKUP($B830,Stats!$A$2:$AA$19,2,FALSE))=FALSE,"",IF(ISNUMBER(#REF!),(#REF!-VLOOKUP($B830,Stats!$A$2:$AA$19,11,FALSE))/VLOOKUP($B830,Stats!$A$2:$AA$19,25,FALSE),""))</f>
        <v/>
      </c>
      <c r="BM830" s="46" t="str">
        <f>IF(ISNUMBER(VLOOKUP($B830,Stats!$A$2:$AA$19,2,FALSE))=FALSE,"",IF(ISNUMBER(AA830),(AA830-VLOOKUP($B830,Stats!$A$2:$AA$19,12,FALSE))/VLOOKUP($B830,Stats!$A$2:$AA$19,26,FALSE),""))</f>
        <v/>
      </c>
      <c r="BN830" s="46" t="str">
        <f>IF(ISNUMBER(VLOOKUP($B830,Stats!$A$2:$AA$19,2,FALSE))=FALSE,"",IF(ISNUMBER(#REF!),(#REF!-VLOOKUP($B830,Stats!$A$2:$AA$19,13,FALSE))/VLOOKUP($B830,Stats!$A$2:$AA$19,27,FALSE),""))</f>
        <v/>
      </c>
      <c r="BO830" s="46" t="str">
        <f>IF(ISNUMBER(VLOOKUP($B830,Stats!$A$2:$AA$19,2,FALSE))=FALSE,"",IF(ISNUMBER(#REF!),(#REF!-VLOOKUP($B830,Stats!$A$2:$AA$19,14,FALSE))/VLOOKUP($B830,Stats!$A$2:$AB$19,28,FALSE),""))</f>
        <v/>
      </c>
      <c r="BP830" s="46"/>
      <c r="BQ830" s="46" t="str">
        <f>IF(ISNUMBER(VLOOKUP($B830,Stats!$A$2:$AA$19,2,FALSE))=FALSE,"",IF(ISNUMBER(BM830),BM830,(VLOOKUP($B830,Stats!$A$2:$AT$19,46,FALSE)-VLOOKUP($B830,Stats!$A$2:$AA$19,12,FALSE))/VLOOKUP($B830,Stats!$A$2:$AA$19,26,FALSE)))</f>
        <v/>
      </c>
      <c r="BR830" s="51" t="str">
        <f t="shared" si="168"/>
        <v/>
      </c>
      <c r="BS830" s="32" t="str">
        <f t="shared" si="162"/>
        <v/>
      </c>
      <c r="BT830" s="53" t="str">
        <f t="shared" si="163"/>
        <v/>
      </c>
    </row>
    <row r="831" spans="1:72" x14ac:dyDescent="0.15">
      <c r="A831" s="5">
        <v>21048</v>
      </c>
      <c r="B831" s="5" t="s">
        <v>30</v>
      </c>
      <c r="C831" s="3">
        <v>0</v>
      </c>
      <c r="D831" s="11">
        <v>0.10508779828905901</v>
      </c>
      <c r="E831" s="6">
        <v>8.7204072869377647E-3</v>
      </c>
      <c r="F831" s="12">
        <v>62</v>
      </c>
      <c r="G831" s="12">
        <v>53</v>
      </c>
      <c r="H831" s="13">
        <v>6.3009581811566311E-3</v>
      </c>
      <c r="I831" s="13">
        <v>-5.4027434524027947E-3</v>
      </c>
      <c r="J831" s="12">
        <v>7</v>
      </c>
      <c r="K831" s="12">
        <v>8</v>
      </c>
      <c r="L831" s="13">
        <v>3.0260800318534731E-2</v>
      </c>
      <c r="M831" s="13">
        <v>-3.7093836863797525E-2</v>
      </c>
      <c r="N831" s="8">
        <v>1.2282999999999999</v>
      </c>
      <c r="O831" s="8">
        <v>1.1060783430886987</v>
      </c>
      <c r="P831" s="14">
        <v>42086</v>
      </c>
      <c r="Q831" s="13">
        <v>-0.11277658815132063</v>
      </c>
      <c r="R831" s="14">
        <v>41996</v>
      </c>
      <c r="S831" s="14">
        <f>IF(ISNUMBER(R831),VLOOKUP(B831,Index!$B$3:$AB$18,27,FALSE),"")</f>
        <v>42041</v>
      </c>
      <c r="T831" s="14">
        <f>IF(ISNUMBER($R831),VLOOKUP($B831,Index!$B$21:$AB$36,27,FALSE),"")</f>
        <v>41996</v>
      </c>
      <c r="U831" s="14">
        <f>IF(ISNUMBER($R831),VLOOKUP($B831,Index!$B$39:$AB$54,27,FALSE),"")</f>
        <v>42003</v>
      </c>
      <c r="W831" s="6">
        <v>0.22123747008222949</v>
      </c>
      <c r="X831" s="7">
        <v>0.53913043478260869</v>
      </c>
      <c r="Y831" s="6">
        <v>0.16545809490631705</v>
      </c>
      <c r="Z831" s="8" t="str">
        <f t="shared" si="164"/>
        <v/>
      </c>
      <c r="AA831" s="9">
        <v>0.93182281900614861</v>
      </c>
      <c r="AB831" s="28"/>
      <c r="AC831" s="6">
        <v>4.894601816838539E-2</v>
      </c>
      <c r="AD831" s="7">
        <v>0.29066162570888471</v>
      </c>
      <c r="AE831" s="6">
        <v>2.737638117002782E-2</v>
      </c>
      <c r="AF831" s="8" t="str">
        <f t="shared" si="165"/>
        <v/>
      </c>
      <c r="AG831" s="9">
        <v>0.86829376602056563</v>
      </c>
      <c r="AH831" s="28"/>
      <c r="AK831" t="str">
        <f t="shared" si="173"/>
        <v/>
      </c>
      <c r="AL831" t="str">
        <f t="shared" si="173"/>
        <v/>
      </c>
      <c r="AM831" t="str">
        <f t="shared" si="173"/>
        <v/>
      </c>
      <c r="AN831" t="str">
        <f t="shared" si="173"/>
        <v/>
      </c>
      <c r="AO831" t="str">
        <f t="shared" si="173"/>
        <v/>
      </c>
      <c r="AP831" t="str">
        <f t="shared" si="173"/>
        <v/>
      </c>
      <c r="AQ831" t="str">
        <f t="shared" si="173"/>
        <v/>
      </c>
      <c r="AR831" t="str">
        <f t="shared" si="173"/>
        <v/>
      </c>
      <c r="AS831" t="str">
        <f t="shared" si="173"/>
        <v/>
      </c>
      <c r="AT831" t="str">
        <f t="shared" si="173"/>
        <v/>
      </c>
      <c r="AU831" t="str">
        <f t="shared" si="173"/>
        <v/>
      </c>
      <c r="AV831" t="str">
        <f t="shared" si="173"/>
        <v/>
      </c>
      <c r="AW831" t="str">
        <f t="shared" si="173"/>
        <v/>
      </c>
      <c r="AX831" t="str">
        <f t="shared" si="173"/>
        <v/>
      </c>
      <c r="AZ831" s="46" t="str">
        <f>IF(ISNUMBER(VLOOKUP($B831,Stats!$A$2:$AA$19,2,FALSE))=FALSE,"",IF(ISNUMBER(W831),(W831-VLOOKUP($B831,Stats!$A$2:$AA$19,2,FALSE))/VLOOKUP($B831,Stats!$A$2:$AA$19,16,FALSE),""))</f>
        <v/>
      </c>
      <c r="BA831" s="46" t="str">
        <f>IF(ISNUMBER(VLOOKUP($B831,Stats!$A$2:$AA$19,2,FALSE))=FALSE,"",IF(ISNUMBER(X831),(X831-VLOOKUP($B831,Stats!$A$2:$AA$19,3,FALSE))/VLOOKUP($B831,Stats!$A$2:$AA$19,17,FALSE),""))</f>
        <v/>
      </c>
      <c r="BB831" s="46"/>
      <c r="BC831" s="46"/>
      <c r="BD831" s="44" t="str">
        <f t="shared" si="161"/>
        <v/>
      </c>
      <c r="BE831" s="46" t="str">
        <f>IF(ISNUMBER(VLOOKUP($B831,Stats!$A$2:$AA$19,2,FALSE))=FALSE,"",IF(ISNUMBER(Y831),(Y831-VLOOKUP($B831,Stats!$A$2:$AA$19,5,FALSE))/VLOOKUP($B831,Stats!$A$2:$AA$19,19,FALSE),""))</f>
        <v/>
      </c>
      <c r="BF831" s="46"/>
      <c r="BG831" s="46"/>
      <c r="BH831" s="46" t="str">
        <f>IF(ISNUMBER(VLOOKUP($B831,Stats!$A$2:$AA$19,2,FALSE))=FALSE,"",IF(ISNUMBER(Z831),(Z831-VLOOKUP($B831,Stats!$A$2:$AA$19,8,FALSE))/VLOOKUP($B831,Stats!$A$2:$AA$19,22,FALSE),""))</f>
        <v/>
      </c>
      <c r="BI831" s="46" t="str">
        <f>IF(ISNUMBER(VLOOKUP($B831,Stats!$A$2:$AA$19,2,FALSE))=FALSE,"",IF(ISNUMBER(#REF!),(#REF!-VLOOKUP($B831,Stats!$A$2:$AA$19,9,FALSE))/VLOOKUP($B831,Stats!$A$2:$AA$19,23,FALSE),""))</f>
        <v/>
      </c>
      <c r="BJ831" s="46" t="str">
        <f>IF(ISNUMBER(VLOOKUP($B831,Stats!$A$2:$AA$19,2,FALSE))=FALSE,"",IF(ISNUMBER(#REF!),(#REF!-VLOOKUP($B831,Stats!$A$2:$AA$19,10,FALSE))/VLOOKUP($B831,Stats!$A$2:$AA$19,24,FALSE),""))</f>
        <v/>
      </c>
      <c r="BK831" s="44" t="str">
        <f t="shared" si="167"/>
        <v/>
      </c>
      <c r="BL831" s="46" t="str">
        <f>IF(ISNUMBER(VLOOKUP($B831,Stats!$A$2:$AA$19,2,FALSE))=FALSE,"",IF(ISNUMBER(#REF!),(#REF!-VLOOKUP($B831,Stats!$A$2:$AA$19,11,FALSE))/VLOOKUP($B831,Stats!$A$2:$AA$19,25,FALSE),""))</f>
        <v/>
      </c>
      <c r="BM831" s="46" t="str">
        <f>IF(ISNUMBER(VLOOKUP($B831,Stats!$A$2:$AA$19,2,FALSE))=FALSE,"",IF(ISNUMBER(AA831),(AA831-VLOOKUP($B831,Stats!$A$2:$AA$19,12,FALSE))/VLOOKUP($B831,Stats!$A$2:$AA$19,26,FALSE),""))</f>
        <v/>
      </c>
      <c r="BN831" s="46" t="str">
        <f>IF(ISNUMBER(VLOOKUP($B831,Stats!$A$2:$AA$19,2,FALSE))=FALSE,"",IF(ISNUMBER(#REF!),(#REF!-VLOOKUP($B831,Stats!$A$2:$AA$19,13,FALSE))/VLOOKUP($B831,Stats!$A$2:$AA$19,27,FALSE),""))</f>
        <v/>
      </c>
      <c r="BO831" s="46" t="str">
        <f>IF(ISNUMBER(VLOOKUP($B831,Stats!$A$2:$AA$19,2,FALSE))=FALSE,"",IF(ISNUMBER(#REF!),(#REF!-VLOOKUP($B831,Stats!$A$2:$AA$19,14,FALSE))/VLOOKUP($B831,Stats!$A$2:$AB$19,28,FALSE),""))</f>
        <v/>
      </c>
      <c r="BP831" s="46"/>
      <c r="BQ831" s="46" t="str">
        <f>IF(ISNUMBER(VLOOKUP($B831,Stats!$A$2:$AA$19,2,FALSE))=FALSE,"",IF(ISNUMBER(BM831),BM831,(VLOOKUP($B831,Stats!$A$2:$AT$19,46,FALSE)-VLOOKUP($B831,Stats!$A$2:$AA$19,12,FALSE))/VLOOKUP($B831,Stats!$A$2:$AA$19,26,FALSE)))</f>
        <v/>
      </c>
      <c r="BR831" s="51" t="str">
        <f t="shared" si="168"/>
        <v/>
      </c>
      <c r="BS831" s="32" t="str">
        <f t="shared" si="162"/>
        <v/>
      </c>
      <c r="BT831" s="53" t="str">
        <f t="shared" si="163"/>
        <v/>
      </c>
    </row>
    <row r="832" spans="1:72" x14ac:dyDescent="0.15">
      <c r="A832" s="5">
        <v>21048</v>
      </c>
      <c r="B832" s="5" t="s">
        <v>31</v>
      </c>
      <c r="C832" s="3">
        <v>0</v>
      </c>
      <c r="D832" s="11">
        <v>7.6336551841727097E-3</v>
      </c>
      <c r="E832" s="6">
        <v>7.1407533443242407E-3</v>
      </c>
      <c r="F832" s="15">
        <v>4.4285714285714288</v>
      </c>
      <c r="G832" s="15">
        <v>3.7857142857142856</v>
      </c>
      <c r="H832" s="13">
        <v>7.1940719275438107E-3</v>
      </c>
      <c r="I832" s="13">
        <v>-4.3330508480871653E-3</v>
      </c>
      <c r="J832" s="12">
        <v>3.0714285714285716</v>
      </c>
      <c r="K832" s="12">
        <v>2.5714285714285716</v>
      </c>
      <c r="L832" s="13">
        <v>1.2157784324662888E-2</v>
      </c>
      <c r="M832" s="13">
        <v>-9.754172322493886E-3</v>
      </c>
      <c r="N832" s="8">
        <v>1.1208500000000001</v>
      </c>
      <c r="O832" s="8">
        <v>1.0157527301695086</v>
      </c>
      <c r="P832" s="14"/>
      <c r="Q832" s="13">
        <v>-1.5578288986700455E-2</v>
      </c>
      <c r="R832" s="14"/>
      <c r="S832" s="14" t="str">
        <f>IF(ISNUMBER(R832),VLOOKUP(B832,Index!$B$3:$AB$18,27,FALSE),"")</f>
        <v/>
      </c>
      <c r="T832" s="14" t="str">
        <f>IF(ISNUMBER($R832),VLOOKUP($B832,Index!$B$21:$AB$36,27,FALSE),"")</f>
        <v/>
      </c>
      <c r="U832" s="14" t="str">
        <f>IF(ISNUMBER($R832),VLOOKUP($B832,Index!$B$39:$AB$54,27,FALSE),"")</f>
        <v/>
      </c>
      <c r="W832" s="6">
        <v>0.40943848241402453</v>
      </c>
      <c r="X832" s="8">
        <v>0.54166666666666674</v>
      </c>
      <c r="Y832" s="6">
        <v>0.1354862686651751</v>
      </c>
      <c r="Z832" s="8" t="str">
        <f t="shared" si="164"/>
        <v/>
      </c>
      <c r="AA832" s="9" t="s">
        <v>25</v>
      </c>
      <c r="AB832" s="28"/>
      <c r="AC832" s="6">
        <v>0.16763987088149948</v>
      </c>
      <c r="AD832" s="8">
        <v>0.29340277777777785</v>
      </c>
      <c r="AE832" s="6">
        <v>1.8356528996812008E-2</v>
      </c>
      <c r="AF832" s="8" t="str">
        <f t="shared" si="165"/>
        <v/>
      </c>
      <c r="AG832" s="9" t="s">
        <v>25</v>
      </c>
      <c r="AH832" s="28"/>
      <c r="AK832" t="str">
        <f t="shared" si="173"/>
        <v/>
      </c>
      <c r="AL832" t="str">
        <f t="shared" si="173"/>
        <v/>
      </c>
      <c r="AM832" t="str">
        <f t="shared" si="173"/>
        <v/>
      </c>
      <c r="AN832" t="str">
        <f t="shared" si="173"/>
        <v/>
      </c>
      <c r="AO832" t="str">
        <f t="shared" si="173"/>
        <v/>
      </c>
      <c r="AP832" t="str">
        <f t="shared" si="173"/>
        <v/>
      </c>
      <c r="AQ832" t="str">
        <f t="shared" si="173"/>
        <v/>
      </c>
      <c r="AR832" t="str">
        <f t="shared" si="173"/>
        <v/>
      </c>
      <c r="AS832" t="str">
        <f t="shared" si="173"/>
        <v/>
      </c>
      <c r="AT832" t="str">
        <f t="shared" si="173"/>
        <v/>
      </c>
      <c r="AU832" t="str">
        <f t="shared" si="173"/>
        <v/>
      </c>
      <c r="AV832" t="str">
        <f t="shared" si="173"/>
        <v/>
      </c>
      <c r="AW832" t="str">
        <f t="shared" si="173"/>
        <v/>
      </c>
      <c r="AX832" t="str">
        <f t="shared" si="173"/>
        <v/>
      </c>
      <c r="AZ832" s="46" t="str">
        <f>IF(ISNUMBER(VLOOKUP($B832,Stats!$A$2:$AA$19,2,FALSE))=FALSE,"",IF(ISNUMBER(W832),(W832-VLOOKUP($B832,Stats!$A$2:$AA$19,2,FALSE))/VLOOKUP($B832,Stats!$A$2:$AA$19,16,FALSE),""))</f>
        <v/>
      </c>
      <c r="BA832" s="46" t="str">
        <f>IF(ISNUMBER(VLOOKUP($B832,Stats!$A$2:$AA$19,2,FALSE))=FALSE,"",IF(ISNUMBER(X832),(X832-VLOOKUP($B832,Stats!$A$2:$AA$19,3,FALSE))/VLOOKUP($B832,Stats!$A$2:$AA$19,17,FALSE),""))</f>
        <v/>
      </c>
      <c r="BB832" s="46"/>
      <c r="BC832" s="46"/>
      <c r="BD832" s="44" t="str">
        <f t="shared" si="161"/>
        <v/>
      </c>
      <c r="BE832" s="46" t="str">
        <f>IF(ISNUMBER(VLOOKUP($B832,Stats!$A$2:$AA$19,2,FALSE))=FALSE,"",IF(ISNUMBER(Y832),(Y832-VLOOKUP($B832,Stats!$A$2:$AA$19,5,FALSE))/VLOOKUP($B832,Stats!$A$2:$AA$19,19,FALSE),""))</f>
        <v/>
      </c>
      <c r="BF832" s="46"/>
      <c r="BG832" s="46"/>
      <c r="BH832" s="46" t="str">
        <f>IF(ISNUMBER(VLOOKUP($B832,Stats!$A$2:$AA$19,2,FALSE))=FALSE,"",IF(ISNUMBER(Z832),(Z832-VLOOKUP($B832,Stats!$A$2:$AA$19,8,FALSE))/VLOOKUP($B832,Stats!$A$2:$AA$19,22,FALSE),""))</f>
        <v/>
      </c>
      <c r="BI832" s="46" t="str">
        <f>IF(ISNUMBER(VLOOKUP($B832,Stats!$A$2:$AA$19,2,FALSE))=FALSE,"",IF(ISNUMBER(#REF!),(#REF!-VLOOKUP($B832,Stats!$A$2:$AA$19,9,FALSE))/VLOOKUP($B832,Stats!$A$2:$AA$19,23,FALSE),""))</f>
        <v/>
      </c>
      <c r="BJ832" s="46" t="str">
        <f>IF(ISNUMBER(VLOOKUP($B832,Stats!$A$2:$AA$19,2,FALSE))=FALSE,"",IF(ISNUMBER(#REF!),(#REF!-VLOOKUP($B832,Stats!$A$2:$AA$19,10,FALSE))/VLOOKUP($B832,Stats!$A$2:$AA$19,24,FALSE),""))</f>
        <v/>
      </c>
      <c r="BK832" s="44" t="str">
        <f t="shared" si="167"/>
        <v/>
      </c>
      <c r="BL832" s="46" t="str">
        <f>IF(ISNUMBER(VLOOKUP($B832,Stats!$A$2:$AA$19,2,FALSE))=FALSE,"",IF(ISNUMBER(#REF!),(#REF!-VLOOKUP($B832,Stats!$A$2:$AA$19,11,FALSE))/VLOOKUP($B832,Stats!$A$2:$AA$19,25,FALSE),""))</f>
        <v/>
      </c>
      <c r="BM832" s="46" t="str">
        <f>IF(ISNUMBER(VLOOKUP($B832,Stats!$A$2:$AA$19,2,FALSE))=FALSE,"",IF(ISNUMBER(AA832),(AA832-VLOOKUP($B832,Stats!$A$2:$AA$19,12,FALSE))/VLOOKUP($B832,Stats!$A$2:$AA$19,26,FALSE),""))</f>
        <v/>
      </c>
      <c r="BN832" s="46" t="str">
        <f>IF(ISNUMBER(VLOOKUP($B832,Stats!$A$2:$AA$19,2,FALSE))=FALSE,"",IF(ISNUMBER(#REF!),(#REF!-VLOOKUP($B832,Stats!$A$2:$AA$19,13,FALSE))/VLOOKUP($B832,Stats!$A$2:$AA$19,27,FALSE),""))</f>
        <v/>
      </c>
      <c r="BO832" s="46" t="str">
        <f>IF(ISNUMBER(VLOOKUP($B832,Stats!$A$2:$AA$19,2,FALSE))=FALSE,"",IF(ISNUMBER(#REF!),(#REF!-VLOOKUP($B832,Stats!$A$2:$AA$19,14,FALSE))/VLOOKUP($B832,Stats!$A$2:$AB$19,28,FALSE),""))</f>
        <v/>
      </c>
      <c r="BP832" s="46"/>
      <c r="BQ832" s="46" t="str">
        <f>IF(ISNUMBER(VLOOKUP($B832,Stats!$A$2:$AA$19,2,FALSE))=FALSE,"",IF(ISNUMBER(BM832),BM832,(VLOOKUP($B832,Stats!$A$2:$AT$19,46,FALSE)-VLOOKUP($B832,Stats!$A$2:$AA$19,12,FALSE))/VLOOKUP($B832,Stats!$A$2:$AA$19,26,FALSE)))</f>
        <v/>
      </c>
      <c r="BR832" s="51" t="str">
        <f t="shared" si="168"/>
        <v/>
      </c>
      <c r="BS832" s="32" t="str">
        <f t="shared" si="162"/>
        <v/>
      </c>
      <c r="BT832" s="53" t="str">
        <f t="shared" si="163"/>
        <v/>
      </c>
    </row>
    <row r="833" spans="1:72" x14ac:dyDescent="0.15">
      <c r="A833" s="16">
        <v>21048</v>
      </c>
      <c r="B833" s="17">
        <v>201421</v>
      </c>
      <c r="C833" s="3">
        <v>0</v>
      </c>
      <c r="D833" s="23">
        <v>-3.782080144079214E-3</v>
      </c>
      <c r="E833" s="18">
        <v>9.7233306912256317E-4</v>
      </c>
      <c r="F833" s="24">
        <v>1</v>
      </c>
      <c r="G833" s="24">
        <v>6</v>
      </c>
      <c r="H833" s="20">
        <v>1.5313935681469104E-3</v>
      </c>
      <c r="I833" s="20">
        <v>-8.8607300783940157E-4</v>
      </c>
      <c r="J833" s="24">
        <v>1</v>
      </c>
      <c r="K833" s="24">
        <v>5</v>
      </c>
      <c r="L833" s="20">
        <v>1.5313935681469104E-3</v>
      </c>
      <c r="M833" s="20">
        <v>-1.529464687359483E-3</v>
      </c>
      <c r="N833" s="19">
        <v>1.1117999999999999</v>
      </c>
      <c r="O833" s="19">
        <v>1.0011706438541197</v>
      </c>
      <c r="P833" s="25">
        <v>41922</v>
      </c>
      <c r="Q833" s="20">
        <v>-4.9469329016008645E-3</v>
      </c>
      <c r="R833" s="25">
        <v>41929</v>
      </c>
      <c r="S833" s="25">
        <f>IF(ISNUMBER(R833),VLOOKUP(B833,Index!$B$3:$AB$18,27,FALSE),"")</f>
        <v>41929</v>
      </c>
      <c r="T833" s="25">
        <f>IF(ISNUMBER($R833),VLOOKUP($B833,Index!$B$21:$AB$36,27,FALSE),"")</f>
        <v>41929</v>
      </c>
      <c r="U833" s="25">
        <f>IF(ISNUMBER($R833),VLOOKUP($B833,Index!$B$39:$AB$54,27,FALSE),"")</f>
        <v>41929</v>
      </c>
      <c r="W833" s="18">
        <v>-0.1361548851868517</v>
      </c>
      <c r="X833" s="19">
        <v>0.14285714285714285</v>
      </c>
      <c r="Y833" s="18">
        <v>1.844872285637543E-2</v>
      </c>
      <c r="Z833" s="19">
        <f t="shared" si="164"/>
        <v>0</v>
      </c>
      <c r="AA833" s="21" t="s">
        <v>25</v>
      </c>
      <c r="AB833" s="28"/>
      <c r="AC833" s="18">
        <v>1.8538152760244769E-2</v>
      </c>
      <c r="AD833" s="19">
        <v>2.0408163265306121E-2</v>
      </c>
      <c r="AE833" s="18">
        <v>3.4035537503134921E-4</v>
      </c>
      <c r="AF833" s="19">
        <f t="shared" si="165"/>
        <v>0</v>
      </c>
      <c r="AG833" s="21" t="s">
        <v>25</v>
      </c>
      <c r="AH833" s="28"/>
      <c r="AK833" t="str">
        <f t="shared" ref="AK833:AX842" si="174">IF($B833=AK$2,$AA833,"")</f>
        <v/>
      </c>
      <c r="AL833" t="str">
        <f t="shared" si="174"/>
        <v/>
      </c>
      <c r="AM833" t="str">
        <f t="shared" si="174"/>
        <v/>
      </c>
      <c r="AN833" t="str">
        <f t="shared" si="174"/>
        <v/>
      </c>
      <c r="AO833" t="str">
        <f t="shared" si="174"/>
        <v/>
      </c>
      <c r="AP833" t="str">
        <f t="shared" si="174"/>
        <v/>
      </c>
      <c r="AQ833" t="str">
        <f t="shared" si="174"/>
        <v/>
      </c>
      <c r="AR833" t="str">
        <f t="shared" si="174"/>
        <v/>
      </c>
      <c r="AS833" t="str">
        <f t="shared" si="174"/>
        <v/>
      </c>
      <c r="AT833" t="str">
        <f t="shared" si="174"/>
        <v/>
      </c>
      <c r="AU833" t="str">
        <f t="shared" si="174"/>
        <v/>
      </c>
      <c r="AV833" t="str">
        <f t="shared" si="174"/>
        <v/>
      </c>
      <c r="AW833" t="str">
        <f t="shared" si="174"/>
        <v/>
      </c>
      <c r="AX833" t="str">
        <f t="shared" si="174"/>
        <v/>
      </c>
      <c r="AZ833" s="46">
        <f>IF(ISNUMBER(VLOOKUP($B833,Stats!$A$2:$AA$19,2,FALSE))=FALSE,"",IF(ISNUMBER(W833),(W833-VLOOKUP($B833,Stats!$A$2:$AA$19,2,FALSE))/VLOOKUP($B833,Stats!$A$2:$AA$19,16,FALSE),""))</f>
        <v>0.32422086846762421</v>
      </c>
      <c r="BA833" s="46">
        <f>IF(ISNUMBER(VLOOKUP($B833,Stats!$A$2:$AA$19,2,FALSE))=FALSE,"",IF(ISNUMBER(X833),(X833-VLOOKUP($B833,Stats!$A$2:$AA$19,3,FALSE))/VLOOKUP($B833,Stats!$A$2:$AA$19,17,FALSE),""))</f>
        <v>-1.2748232324955624</v>
      </c>
      <c r="BB833" s="46"/>
      <c r="BC833" s="46"/>
      <c r="BD833" s="44">
        <f t="shared" si="161"/>
        <v>-0.47530118201396909</v>
      </c>
      <c r="BE833" s="46">
        <f>IF(ISNUMBER(VLOOKUP($B833,Stats!$A$2:$AA$19,2,FALSE))=FALSE,"",IF(ISNUMBER(Y833),(Y833-VLOOKUP($B833,Stats!$A$2:$AA$19,5,FALSE))/VLOOKUP($B833,Stats!$A$2:$AA$19,19,FALSE),""))</f>
        <v>-1.0228492783059622</v>
      </c>
      <c r="BF833" s="46"/>
      <c r="BG833" s="46"/>
      <c r="BH833" s="46">
        <f>IF(ISNUMBER(VLOOKUP($B833,Stats!$A$2:$AA$19,2,FALSE))=FALSE,"",IF(ISNUMBER(Z833),(Z833-VLOOKUP($B833,Stats!$A$2:$AA$19,8,FALSE))/VLOOKUP($B833,Stats!$A$2:$AA$19,22,FALSE),""))</f>
        <v>-0.61753828864926419</v>
      </c>
      <c r="BI833" s="46" t="str">
        <f>IF(ISNUMBER(VLOOKUP($B833,Stats!$A$2:$AA$19,2,FALSE))=FALSE,"",IF(ISNUMBER(#REF!),(#REF!-VLOOKUP($B833,Stats!$A$2:$AA$19,9,FALSE))/VLOOKUP($B833,Stats!$A$2:$AA$19,23,FALSE),""))</f>
        <v/>
      </c>
      <c r="BJ833" s="46" t="str">
        <f>IF(ISNUMBER(VLOOKUP($B833,Stats!$A$2:$AA$19,2,FALSE))=FALSE,"",IF(ISNUMBER(#REF!),(#REF!-VLOOKUP($B833,Stats!$A$2:$AA$19,10,FALSE))/VLOOKUP($B833,Stats!$A$2:$AA$19,24,FALSE),""))</f>
        <v/>
      </c>
      <c r="BK833" s="44">
        <f t="shared" si="167"/>
        <v>0.53073300821939418</v>
      </c>
      <c r="BL833" s="46" t="str">
        <f>IF(ISNUMBER(VLOOKUP($B833,Stats!$A$2:$AA$19,2,FALSE))=FALSE,"",IF(ISNUMBER(#REF!),(#REF!-VLOOKUP($B833,Stats!$A$2:$AA$19,11,FALSE))/VLOOKUP($B833,Stats!$A$2:$AA$19,25,FALSE),""))</f>
        <v/>
      </c>
      <c r="BM833" s="46" t="str">
        <f>IF(ISNUMBER(VLOOKUP($B833,Stats!$A$2:$AA$19,2,FALSE))=FALSE,"",IF(ISNUMBER(AA833),(AA833-VLOOKUP($B833,Stats!$A$2:$AA$19,12,FALSE))/VLOOKUP($B833,Stats!$A$2:$AA$19,26,FALSE),""))</f>
        <v/>
      </c>
      <c r="BN833" s="46" t="str">
        <f>IF(ISNUMBER(VLOOKUP($B833,Stats!$A$2:$AA$19,2,FALSE))=FALSE,"",IF(ISNUMBER(#REF!),(#REF!-VLOOKUP($B833,Stats!$A$2:$AA$19,13,FALSE))/VLOOKUP($B833,Stats!$A$2:$AA$19,27,FALSE),""))</f>
        <v/>
      </c>
      <c r="BO833" s="46" t="str">
        <f>IF(ISNUMBER(VLOOKUP($B833,Stats!$A$2:$AA$19,2,FALSE))=FALSE,"",IF(ISNUMBER(#REF!),(#REF!-VLOOKUP($B833,Stats!$A$2:$AA$19,14,FALSE))/VLOOKUP($B833,Stats!$A$2:$AB$19,28,FALSE),""))</f>
        <v/>
      </c>
      <c r="BP833" s="46"/>
      <c r="BQ833" s="46">
        <f>IF(ISNUMBER(VLOOKUP($B833,Stats!$A$2:$AA$19,2,FALSE))=FALSE,"",IF(ISNUMBER(BM833),BM833,(VLOOKUP($B833,Stats!$A$2:$AT$19,46,FALSE)-VLOOKUP($B833,Stats!$A$2:$AA$19,12,FALSE))/VLOOKUP($B833,Stats!$A$2:$AA$19,26,FALSE)))</f>
        <v>-0.81319138310867711</v>
      </c>
      <c r="BR833" s="51">
        <f t="shared" si="168"/>
        <v>-0.81319138310867711</v>
      </c>
      <c r="BS833" s="32" t="str">
        <f t="shared" si="162"/>
        <v>21048_201421</v>
      </c>
      <c r="BT833" s="53">
        <f t="shared" si="163"/>
        <v>6.0741291907107225E-2</v>
      </c>
    </row>
    <row r="834" spans="1:72" x14ac:dyDescent="0.15">
      <c r="A834" s="16">
        <v>21048</v>
      </c>
      <c r="B834" s="17">
        <v>201422</v>
      </c>
      <c r="C834" s="3">
        <v>0</v>
      </c>
      <c r="D834" s="23">
        <v>1.129892434240265E-2</v>
      </c>
      <c r="E834" s="18">
        <v>1.3765667807594483E-3</v>
      </c>
      <c r="F834" s="24">
        <v>7</v>
      </c>
      <c r="G834" s="24">
        <v>3</v>
      </c>
      <c r="H834" s="20">
        <v>1.7992405134013329E-3</v>
      </c>
      <c r="I834" s="20">
        <v>-4.480942842908231E-4</v>
      </c>
      <c r="J834" s="24">
        <v>5</v>
      </c>
      <c r="K834" s="24">
        <v>1</v>
      </c>
      <c r="L834" s="20">
        <v>2.7902790279028533E-3</v>
      </c>
      <c r="M834" s="20">
        <v>-8.0378672858794076E-4</v>
      </c>
      <c r="N834" s="19">
        <v>1.1196999999999999</v>
      </c>
      <c r="O834" s="19">
        <v>1.0099215297194912</v>
      </c>
      <c r="P834" s="25">
        <v>41942</v>
      </c>
      <c r="Q834" s="20">
        <v>-8.0378672858794076E-4</v>
      </c>
      <c r="R834" s="25">
        <v>41943</v>
      </c>
      <c r="S834" s="25">
        <f>IF(ISNUMBER(R834),VLOOKUP(B834,Index!$B$3:$AB$18,27,FALSE),"")</f>
        <v>41939</v>
      </c>
      <c r="T834" s="25">
        <f>IF(ISNUMBER($R834),VLOOKUP($B834,Index!$B$21:$AB$36,27,FALSE),"")</f>
        <v>41935</v>
      </c>
      <c r="U834" s="25">
        <f>IF(ISNUMBER($R834),VLOOKUP($B834,Index!$B$39:$AB$54,27,FALSE),"")</f>
        <v>41936</v>
      </c>
      <c r="W834" s="18">
        <v>0.33896773027207949</v>
      </c>
      <c r="X834" s="19">
        <v>0.7</v>
      </c>
      <c r="Y834" s="18">
        <v>2.6118518271153038E-2</v>
      </c>
      <c r="Z834" s="19">
        <f t="shared" si="164"/>
        <v>4</v>
      </c>
      <c r="AA834" s="21">
        <v>14.057117317988233</v>
      </c>
      <c r="AB834" s="28"/>
      <c r="AC834" s="18">
        <v>0.11489912216580524</v>
      </c>
      <c r="AD834" s="19">
        <v>0.48999999999999994</v>
      </c>
      <c r="AE834" s="18">
        <v>6.8217699668055509E-4</v>
      </c>
      <c r="AF834" s="19">
        <f t="shared" si="165"/>
        <v>16</v>
      </c>
      <c r="AG834" s="21">
        <v>197.60254729168469</v>
      </c>
      <c r="AH834" s="28"/>
      <c r="AK834" t="str">
        <f t="shared" si="174"/>
        <v/>
      </c>
      <c r="AL834">
        <f t="shared" si="174"/>
        <v>14.057117317988233</v>
      </c>
      <c r="AM834" t="str">
        <f t="shared" si="174"/>
        <v/>
      </c>
      <c r="AN834" t="str">
        <f t="shared" si="174"/>
        <v/>
      </c>
      <c r="AO834" t="str">
        <f t="shared" si="174"/>
        <v/>
      </c>
      <c r="AP834" t="str">
        <f t="shared" si="174"/>
        <v/>
      </c>
      <c r="AQ834" t="str">
        <f t="shared" si="174"/>
        <v/>
      </c>
      <c r="AR834" t="str">
        <f t="shared" si="174"/>
        <v/>
      </c>
      <c r="AS834" t="str">
        <f t="shared" si="174"/>
        <v/>
      </c>
      <c r="AT834" t="str">
        <f t="shared" si="174"/>
        <v/>
      </c>
      <c r="AU834" t="str">
        <f t="shared" si="174"/>
        <v/>
      </c>
      <c r="AV834" t="str">
        <f t="shared" si="174"/>
        <v/>
      </c>
      <c r="AW834" t="str">
        <f t="shared" si="174"/>
        <v/>
      </c>
      <c r="AX834" t="str">
        <f t="shared" si="174"/>
        <v/>
      </c>
      <c r="AZ834" s="46">
        <f>IF(ISNUMBER(VLOOKUP($B834,Stats!$A$2:$AA$19,2,FALSE))=FALSE,"",IF(ISNUMBER(W834),(W834-VLOOKUP($B834,Stats!$A$2:$AA$19,2,FALSE))/VLOOKUP($B834,Stats!$A$2:$AA$19,16,FALSE),""))</f>
        <v>-0.31350277099343993</v>
      </c>
      <c r="BA834" s="46">
        <f>IF(ISNUMBER(VLOOKUP($B834,Stats!$A$2:$AA$19,2,FALSE))=FALSE,"",IF(ISNUMBER(X834),(X834-VLOOKUP($B834,Stats!$A$2:$AA$19,3,FALSE))/VLOOKUP($B834,Stats!$A$2:$AA$19,17,FALSE),""))</f>
        <v>0.48271521432213388</v>
      </c>
      <c r="BB834" s="46"/>
      <c r="BC834" s="46"/>
      <c r="BD834" s="44">
        <f t="shared" si="161"/>
        <v>8.4606221664346976E-2</v>
      </c>
      <c r="BE834" s="46">
        <f>IF(ISNUMBER(VLOOKUP($B834,Stats!$A$2:$AA$19,2,FALSE))=FALSE,"",IF(ISNUMBER(Y834),(Y834-VLOOKUP($B834,Stats!$A$2:$AA$19,5,FALSE))/VLOOKUP($B834,Stats!$A$2:$AA$19,19,FALSE),""))</f>
        <v>-1.1214909888663351</v>
      </c>
      <c r="BF834" s="46"/>
      <c r="BG834" s="46"/>
      <c r="BH834" s="46">
        <f>IF(ISNUMBER(VLOOKUP($B834,Stats!$A$2:$AA$19,2,FALSE))=FALSE,"",IF(ISNUMBER(Z834),(Z834-VLOOKUP($B834,Stats!$A$2:$AA$19,8,FALSE))/VLOOKUP($B834,Stats!$A$2:$AA$19,22,FALSE),""))</f>
        <v>0.66359770503354598</v>
      </c>
      <c r="BI834" s="46" t="str">
        <f>IF(ISNUMBER(VLOOKUP($B834,Stats!$A$2:$AA$19,2,FALSE))=FALSE,"",IF(ISNUMBER(#REF!),(#REF!-VLOOKUP($B834,Stats!$A$2:$AA$19,9,FALSE))/VLOOKUP($B834,Stats!$A$2:$AA$19,23,FALSE),""))</f>
        <v/>
      </c>
      <c r="BJ834" s="46" t="str">
        <f>IF(ISNUMBER(VLOOKUP($B834,Stats!$A$2:$AA$19,2,FALSE))=FALSE,"",IF(ISNUMBER(#REF!),(#REF!-VLOOKUP($B834,Stats!$A$2:$AA$19,10,FALSE))/VLOOKUP($B834,Stats!$A$2:$AA$19,24,FALSE),""))</f>
        <v/>
      </c>
      <c r="BK834" s="44">
        <f t="shared" si="167"/>
        <v>0.9841230037164983</v>
      </c>
      <c r="BL834" s="46" t="str">
        <f>IF(ISNUMBER(VLOOKUP($B834,Stats!$A$2:$AA$19,2,FALSE))=FALSE,"",IF(ISNUMBER(#REF!),(#REF!-VLOOKUP($B834,Stats!$A$2:$AA$19,11,FALSE))/VLOOKUP($B834,Stats!$A$2:$AA$19,25,FALSE),""))</f>
        <v/>
      </c>
      <c r="BM834" s="46">
        <f>IF(ISNUMBER(VLOOKUP($B834,Stats!$A$2:$AA$19,2,FALSE))=FALSE,"",IF(ISNUMBER(AA834),(AA834-VLOOKUP($B834,Stats!$A$2:$AA$19,12,FALSE))/VLOOKUP($B834,Stats!$A$2:$AA$19,26,FALSE),""))</f>
        <v>0.53160219448038337</v>
      </c>
      <c r="BN834" s="46" t="str">
        <f>IF(ISNUMBER(VLOOKUP($B834,Stats!$A$2:$AA$19,2,FALSE))=FALSE,"",IF(ISNUMBER(#REF!),(#REF!-VLOOKUP($B834,Stats!$A$2:$AA$19,13,FALSE))/VLOOKUP($B834,Stats!$A$2:$AA$19,27,FALSE),""))</f>
        <v/>
      </c>
      <c r="BO834" s="46" t="str">
        <f>IF(ISNUMBER(VLOOKUP($B834,Stats!$A$2:$AA$19,2,FALSE))=FALSE,"",IF(ISNUMBER(#REF!),(#REF!-VLOOKUP($B834,Stats!$A$2:$AA$19,14,FALSE))/VLOOKUP($B834,Stats!$A$2:$AB$19,28,FALSE),""))</f>
        <v/>
      </c>
      <c r="BP834" s="46"/>
      <c r="BQ834" s="46">
        <f>IF(ISNUMBER(VLOOKUP($B834,Stats!$A$2:$AA$19,2,FALSE))=FALSE,"",IF(ISNUMBER(BM834),BM834,(VLOOKUP($B834,Stats!$A$2:$AT$19,46,FALSE)-VLOOKUP($B834,Stats!$A$2:$AA$19,12,FALSE))/VLOOKUP($B834,Stats!$A$2:$AA$19,26,FALSE)))</f>
        <v>0.53160219448038337</v>
      </c>
      <c r="BR834" s="51">
        <f t="shared" si="168"/>
        <v>0.53160219448038337</v>
      </c>
      <c r="BS834" s="32" t="str">
        <f t="shared" si="162"/>
        <v>21048_201422</v>
      </c>
      <c r="BT834" s="53">
        <f t="shared" si="163"/>
        <v>0.713715485458845</v>
      </c>
    </row>
    <row r="835" spans="1:72" x14ac:dyDescent="0.15">
      <c r="A835" s="16">
        <v>21048</v>
      </c>
      <c r="B835" s="17">
        <v>201423</v>
      </c>
      <c r="C835" s="3">
        <v>0</v>
      </c>
      <c r="D835" s="23">
        <v>-2.7440114408294525E-2</v>
      </c>
      <c r="E835" s="18">
        <v>9.2185637959566087E-3</v>
      </c>
      <c r="F835" s="24">
        <v>4</v>
      </c>
      <c r="G835" s="24">
        <v>6</v>
      </c>
      <c r="H835" s="20">
        <v>3.8551523513740138E-3</v>
      </c>
      <c r="I835" s="20">
        <v>-7.1364864880765211E-3</v>
      </c>
      <c r="J835" s="24">
        <v>3</v>
      </c>
      <c r="K835" s="24">
        <v>3</v>
      </c>
      <c r="L835" s="20">
        <v>9.0399566082082217E-3</v>
      </c>
      <c r="M835" s="20">
        <v>-2.5098249374776671E-2</v>
      </c>
      <c r="N835" s="19">
        <v>1.1208</v>
      </c>
      <c r="O835" s="19">
        <v>1.0014295925661187</v>
      </c>
      <c r="P835" s="25">
        <v>41954</v>
      </c>
      <c r="Q835" s="20">
        <v>-2.9175588865096302E-2</v>
      </c>
      <c r="R835" s="25">
        <v>41957</v>
      </c>
      <c r="S835" s="25">
        <f>IF(ISNUMBER(R835),VLOOKUP(B835,Index!$B$3:$AB$18,27,FALSE),"")</f>
        <v>41956</v>
      </c>
      <c r="T835" s="25">
        <f>IF(ISNUMBER($R835),VLOOKUP($B835,Index!$B$21:$AB$36,27,FALSE),"")</f>
        <v>41954</v>
      </c>
      <c r="U835" s="25">
        <f>IF(ISNUMBER($R835),VLOOKUP($B835,Index!$B$39:$AB$54,27,FALSE),"")</f>
        <v>41957</v>
      </c>
      <c r="W835" s="18">
        <v>-0.82320343224883574</v>
      </c>
      <c r="X835" s="19">
        <v>0.4</v>
      </c>
      <c r="Y835" s="18">
        <v>0.17490995010474358</v>
      </c>
      <c r="Z835" s="19">
        <f t="shared" si="164"/>
        <v>1</v>
      </c>
      <c r="AA835" s="21" t="s">
        <v>25</v>
      </c>
      <c r="AB835" s="28"/>
      <c r="AC835" s="18">
        <v>0.67766389086626355</v>
      </c>
      <c r="AD835" s="19">
        <v>0.16000000000000003</v>
      </c>
      <c r="AE835" s="18">
        <v>3.059349064564389E-2</v>
      </c>
      <c r="AF835" s="19">
        <f t="shared" si="165"/>
        <v>1</v>
      </c>
      <c r="AG835" s="21" t="s">
        <v>25</v>
      </c>
      <c r="AH835" s="28"/>
      <c r="AK835" t="str">
        <f t="shared" si="174"/>
        <v/>
      </c>
      <c r="AL835" t="str">
        <f t="shared" si="174"/>
        <v/>
      </c>
      <c r="AM835" t="str">
        <f t="shared" si="174"/>
        <v/>
      </c>
      <c r="AN835" t="str">
        <f t="shared" si="174"/>
        <v/>
      </c>
      <c r="AO835" t="str">
        <f t="shared" si="174"/>
        <v/>
      </c>
      <c r="AP835" t="str">
        <f t="shared" si="174"/>
        <v/>
      </c>
      <c r="AQ835" t="str">
        <f t="shared" si="174"/>
        <v/>
      </c>
      <c r="AR835" t="str">
        <f t="shared" si="174"/>
        <v/>
      </c>
      <c r="AS835" t="str">
        <f t="shared" si="174"/>
        <v/>
      </c>
      <c r="AT835" t="str">
        <f t="shared" si="174"/>
        <v/>
      </c>
      <c r="AU835" t="str">
        <f t="shared" si="174"/>
        <v/>
      </c>
      <c r="AV835" t="str">
        <f t="shared" si="174"/>
        <v/>
      </c>
      <c r="AW835" t="str">
        <f t="shared" si="174"/>
        <v/>
      </c>
      <c r="AX835" t="str">
        <f t="shared" si="174"/>
        <v/>
      </c>
      <c r="AZ835" s="46">
        <f>IF(ISNUMBER(VLOOKUP($B835,Stats!$A$2:$AA$19,2,FALSE))=FALSE,"",IF(ISNUMBER(W835),(W835-VLOOKUP($B835,Stats!$A$2:$AA$19,2,FALSE))/VLOOKUP($B835,Stats!$A$2:$AA$19,16,FALSE),""))</f>
        <v>-1.0392150655121837</v>
      </c>
      <c r="BA835" s="46">
        <f>IF(ISNUMBER(VLOOKUP($B835,Stats!$A$2:$AA$19,2,FALSE))=FALSE,"",IF(ISNUMBER(X835),(X835-VLOOKUP($B835,Stats!$A$2:$AA$19,3,FALSE))/VLOOKUP($B835,Stats!$A$2:$AA$19,17,FALSE),""))</f>
        <v>-0.66983579230430179</v>
      </c>
      <c r="BB835" s="46"/>
      <c r="BC835" s="46"/>
      <c r="BD835" s="44">
        <f t="shared" ref="BD835:BD898" si="175">IF(ISNUMBER(AZ835),MAX(-3,MIN(3,SUM(0,AZ835)))*$AZ$1+MAX(-3,MIN(3,SUM(0,BA835)))*$BA$1+$BB$1*MAX(-3,MIN(3,SUM(0,BC835))),"")</f>
        <v>-0.85452542890824268</v>
      </c>
      <c r="BE835" s="46">
        <f>IF(ISNUMBER(VLOOKUP($B835,Stats!$A$2:$AA$19,2,FALSE))=FALSE,"",IF(ISNUMBER(Y835),(Y835-VLOOKUP($B835,Stats!$A$2:$AA$19,5,FALSE))/VLOOKUP($B835,Stats!$A$2:$AA$19,19,FALSE),""))</f>
        <v>0.33043688990927356</v>
      </c>
      <c r="BF835" s="46"/>
      <c r="BG835" s="46"/>
      <c r="BH835" s="46">
        <f>IF(ISNUMBER(VLOOKUP($B835,Stats!$A$2:$AA$19,2,FALSE))=FALSE,"",IF(ISNUMBER(Z835),(Z835-VLOOKUP($B835,Stats!$A$2:$AA$19,8,FALSE))/VLOOKUP($B835,Stats!$A$2:$AA$19,22,FALSE),""))</f>
        <v>-0.39509019437688425</v>
      </c>
      <c r="BI835" s="46" t="str">
        <f>IF(ISNUMBER(VLOOKUP($B835,Stats!$A$2:$AA$19,2,FALSE))=FALSE,"",IF(ISNUMBER(#REF!),(#REF!-VLOOKUP($B835,Stats!$A$2:$AA$19,9,FALSE))/VLOOKUP($B835,Stats!$A$2:$AA$19,23,FALSE),""))</f>
        <v/>
      </c>
      <c r="BJ835" s="46" t="str">
        <f>IF(ISNUMBER(VLOOKUP($B835,Stats!$A$2:$AA$19,2,FALSE))=FALSE,"",IF(ISNUMBER(#REF!),(#REF!-VLOOKUP($B835,Stats!$A$2:$AA$19,10,FALSE))/VLOOKUP($B835,Stats!$A$2:$AA$19,24,FALSE),""))</f>
        <v/>
      </c>
      <c r="BK835" s="44">
        <f t="shared" si="167"/>
        <v>-0.34983288124955675</v>
      </c>
      <c r="BL835" s="46" t="str">
        <f>IF(ISNUMBER(VLOOKUP($B835,Stats!$A$2:$AA$19,2,FALSE))=FALSE,"",IF(ISNUMBER(#REF!),(#REF!-VLOOKUP($B835,Stats!$A$2:$AA$19,11,FALSE))/VLOOKUP($B835,Stats!$A$2:$AA$19,25,FALSE),""))</f>
        <v/>
      </c>
      <c r="BM835" s="46" t="str">
        <f>IF(ISNUMBER(VLOOKUP($B835,Stats!$A$2:$AA$19,2,FALSE))=FALSE,"",IF(ISNUMBER(AA835),(AA835-VLOOKUP($B835,Stats!$A$2:$AA$19,12,FALSE))/VLOOKUP($B835,Stats!$A$2:$AA$19,26,FALSE),""))</f>
        <v/>
      </c>
      <c r="BN835" s="46" t="str">
        <f>IF(ISNUMBER(VLOOKUP($B835,Stats!$A$2:$AA$19,2,FALSE))=FALSE,"",IF(ISNUMBER(#REF!),(#REF!-VLOOKUP($B835,Stats!$A$2:$AA$19,13,FALSE))/VLOOKUP($B835,Stats!$A$2:$AA$19,27,FALSE),""))</f>
        <v/>
      </c>
      <c r="BO835" s="46" t="str">
        <f>IF(ISNUMBER(VLOOKUP($B835,Stats!$A$2:$AA$19,2,FALSE))=FALSE,"",IF(ISNUMBER(#REF!),(#REF!-VLOOKUP($B835,Stats!$A$2:$AA$19,14,FALSE))/VLOOKUP($B835,Stats!$A$2:$AB$19,28,FALSE),""))</f>
        <v/>
      </c>
      <c r="BP835" s="46"/>
      <c r="BQ835" s="46">
        <f>IF(ISNUMBER(VLOOKUP($B835,Stats!$A$2:$AA$19,2,FALSE))=FALSE,"",IF(ISNUMBER(BM835),BM835,(VLOOKUP($B835,Stats!$A$2:$AT$19,46,FALSE)-VLOOKUP($B835,Stats!$A$2:$AA$19,12,FALSE))/VLOOKUP($B835,Stats!$A$2:$AA$19,26,FALSE)))</f>
        <v>-0.71825946798524909</v>
      </c>
      <c r="BR835" s="51">
        <f t="shared" si="168"/>
        <v>-0.71825946798524909</v>
      </c>
      <c r="BS835" s="32" t="str">
        <f t="shared" ref="BS835:BS898" si="176">IF(ISNUMBER(AZ835),CONCATENATE(A835,"_",B835),"")</f>
        <v>21048_201423</v>
      </c>
      <c r="BT835" s="53">
        <f t="shared" ref="BT835:BT898" si="177">IF(ISNUMBER(AZ835),BD835*$BD$1+BK835*$BK$1+$BR$1*BR835,"")</f>
        <v>-0.52445670812843237</v>
      </c>
    </row>
    <row r="836" spans="1:72" x14ac:dyDescent="0.15">
      <c r="A836" s="16">
        <v>21048</v>
      </c>
      <c r="B836" s="17">
        <v>201424</v>
      </c>
      <c r="C836" s="3">
        <v>0</v>
      </c>
      <c r="D836" s="23">
        <v>1.3509787703336107E-2</v>
      </c>
      <c r="E836" s="18">
        <v>5.6264094869845687E-3</v>
      </c>
      <c r="F836" s="24">
        <v>5</v>
      </c>
      <c r="G836" s="24">
        <v>5</v>
      </c>
      <c r="H836" s="20">
        <v>6.1307776914837128E-3</v>
      </c>
      <c r="I836" s="20">
        <v>-3.4166641201411664E-3</v>
      </c>
      <c r="J836" s="24">
        <v>2</v>
      </c>
      <c r="K836" s="24">
        <v>2</v>
      </c>
      <c r="L836" s="20">
        <v>9.0435735818032992E-3</v>
      </c>
      <c r="M836" s="20">
        <v>-6.9338135974786885E-3</v>
      </c>
      <c r="N836" s="19">
        <v>1.1105</v>
      </c>
      <c r="O836" s="19">
        <v>1.0144331780396456</v>
      </c>
      <c r="P836" s="25">
        <v>41970</v>
      </c>
      <c r="Q836" s="20">
        <v>-6.9338135974786885E-3</v>
      </c>
      <c r="R836" s="25">
        <v>41971</v>
      </c>
      <c r="S836" s="25">
        <f>IF(ISNUMBER(R836),VLOOKUP(B836,Index!$B$3:$AB$18,27,FALSE),"")</f>
        <v>41963</v>
      </c>
      <c r="T836" s="25">
        <f>IF(ISNUMBER($R836),VLOOKUP($B836,Index!$B$21:$AB$36,27,FALSE),"")</f>
        <v>41963</v>
      </c>
      <c r="U836" s="25">
        <f>IF(ISNUMBER($R836),VLOOKUP($B836,Index!$B$39:$AB$54,27,FALSE),"")</f>
        <v>41963</v>
      </c>
      <c r="W836" s="18">
        <v>0.40529363110008321</v>
      </c>
      <c r="X836" s="19">
        <v>0.5</v>
      </c>
      <c r="Y836" s="18">
        <v>0.1067536141659044</v>
      </c>
      <c r="Z836" s="19">
        <f t="shared" ref="Z836:Z899" si="178">IF(ISNUMBER(B836),ABS(R836-S836),"")</f>
        <v>8</v>
      </c>
      <c r="AA836" s="21">
        <v>1.9483921096824135</v>
      </c>
      <c r="AB836" s="28"/>
      <c r="AC836" s="18">
        <v>0.16426292741029033</v>
      </c>
      <c r="AD836" s="19">
        <v>0.25</v>
      </c>
      <c r="AE836" s="18">
        <v>1.1396334137482785E-2</v>
      </c>
      <c r="AF836" s="19">
        <f t="shared" ref="AF836:AF899" si="179">IF(ISNUMBER(B836),(ABS(R836-S836))^2,"")</f>
        <v>64</v>
      </c>
      <c r="AG836" s="21">
        <v>3.7962318130726862</v>
      </c>
      <c r="AH836" s="28"/>
      <c r="AK836" t="str">
        <f t="shared" si="174"/>
        <v/>
      </c>
      <c r="AL836" t="str">
        <f t="shared" si="174"/>
        <v/>
      </c>
      <c r="AM836" t="str">
        <f t="shared" si="174"/>
        <v/>
      </c>
      <c r="AN836">
        <f t="shared" si="174"/>
        <v>1.9483921096824135</v>
      </c>
      <c r="AO836" t="str">
        <f t="shared" si="174"/>
        <v/>
      </c>
      <c r="AP836" t="str">
        <f t="shared" si="174"/>
        <v/>
      </c>
      <c r="AQ836" t="str">
        <f t="shared" si="174"/>
        <v/>
      </c>
      <c r="AR836" t="str">
        <f t="shared" si="174"/>
        <v/>
      </c>
      <c r="AS836" t="str">
        <f t="shared" si="174"/>
        <v/>
      </c>
      <c r="AT836" t="str">
        <f t="shared" si="174"/>
        <v/>
      </c>
      <c r="AU836" t="str">
        <f t="shared" si="174"/>
        <v/>
      </c>
      <c r="AV836" t="str">
        <f t="shared" si="174"/>
        <v/>
      </c>
      <c r="AW836" t="str">
        <f t="shared" si="174"/>
        <v/>
      </c>
      <c r="AX836" t="str">
        <f t="shared" si="174"/>
        <v/>
      </c>
      <c r="AZ836" s="46">
        <f>IF(ISNUMBER(VLOOKUP($B836,Stats!$A$2:$AA$19,2,FALSE))=FALSE,"",IF(ISNUMBER(W836),(W836-VLOOKUP($B836,Stats!$A$2:$AA$19,2,FALSE))/VLOOKUP($B836,Stats!$A$2:$AA$19,16,FALSE),""))</f>
        <v>-0.80360398308940206</v>
      </c>
      <c r="BA836" s="46">
        <f>IF(ISNUMBER(VLOOKUP($B836,Stats!$A$2:$AA$19,2,FALSE))=FALSE,"",IF(ISNUMBER(X836),(X836-VLOOKUP($B836,Stats!$A$2:$AA$19,3,FALSE))/VLOOKUP($B836,Stats!$A$2:$AA$19,17,FALSE),""))</f>
        <v>-1.6585994998973241</v>
      </c>
      <c r="BB836" s="46"/>
      <c r="BC836" s="46"/>
      <c r="BD836" s="44">
        <f t="shared" si="175"/>
        <v>-1.2311017414933632</v>
      </c>
      <c r="BE836" s="46">
        <f>IF(ISNUMBER(VLOOKUP($B836,Stats!$A$2:$AA$19,2,FALSE))=FALSE,"",IF(ISNUMBER(Y836),(Y836-VLOOKUP($B836,Stats!$A$2:$AA$19,5,FALSE))/VLOOKUP($B836,Stats!$A$2:$AA$19,19,FALSE),""))</f>
        <v>-0.14247368755441522</v>
      </c>
      <c r="BF836" s="46"/>
      <c r="BG836" s="46"/>
      <c r="BH836" s="46">
        <f>IF(ISNUMBER(VLOOKUP($B836,Stats!$A$2:$AA$19,2,FALSE))=FALSE,"",IF(ISNUMBER(Z836),(Z836-VLOOKUP($B836,Stats!$A$2:$AA$19,8,FALSE))/VLOOKUP($B836,Stats!$A$2:$AA$19,22,FALSE),""))</f>
        <v>2.0054020118034863</v>
      </c>
      <c r="BI836" s="46" t="str">
        <f>IF(ISNUMBER(VLOOKUP($B836,Stats!$A$2:$AA$19,2,FALSE))=FALSE,"",IF(ISNUMBER(#REF!),(#REF!-VLOOKUP($B836,Stats!$A$2:$AA$19,9,FALSE))/VLOOKUP($B836,Stats!$A$2:$AA$19,23,FALSE),""))</f>
        <v/>
      </c>
      <c r="BJ836" s="46" t="str">
        <f>IF(ISNUMBER(VLOOKUP($B836,Stats!$A$2:$AA$19,2,FALSE))=FALSE,"",IF(ISNUMBER(#REF!),(#REF!-VLOOKUP($B836,Stats!$A$2:$AA$19,10,FALSE))/VLOOKUP($B836,Stats!$A$2:$AA$19,24,FALSE),""))</f>
        <v/>
      </c>
      <c r="BK836" s="44">
        <f t="shared" si="167"/>
        <v>0.70135218482913653</v>
      </c>
      <c r="BL836" s="46" t="str">
        <f>IF(ISNUMBER(VLOOKUP($B836,Stats!$A$2:$AA$19,2,FALSE))=FALSE,"",IF(ISNUMBER(#REF!),(#REF!-VLOOKUP($B836,Stats!$A$2:$AA$19,11,FALSE))/VLOOKUP($B836,Stats!$A$2:$AA$19,25,FALSE),""))</f>
        <v/>
      </c>
      <c r="BM836" s="46">
        <f>IF(ISNUMBER(VLOOKUP($B836,Stats!$A$2:$AA$19,2,FALSE))=FALSE,"",IF(ISNUMBER(AA836),(AA836-VLOOKUP($B836,Stats!$A$2:$AA$19,12,FALSE))/VLOOKUP($B836,Stats!$A$2:$AA$19,26,FALSE),""))</f>
        <v>-0.60999062449248653</v>
      </c>
      <c r="BN836" s="46" t="str">
        <f>IF(ISNUMBER(VLOOKUP($B836,Stats!$A$2:$AA$19,2,FALSE))=FALSE,"",IF(ISNUMBER(#REF!),(#REF!-VLOOKUP($B836,Stats!$A$2:$AA$19,13,FALSE))/VLOOKUP($B836,Stats!$A$2:$AA$19,27,FALSE),""))</f>
        <v/>
      </c>
      <c r="BO836" s="46" t="str">
        <f>IF(ISNUMBER(VLOOKUP($B836,Stats!$A$2:$AA$19,2,FALSE))=FALSE,"",IF(ISNUMBER(#REF!),(#REF!-VLOOKUP($B836,Stats!$A$2:$AA$19,14,FALSE))/VLOOKUP($B836,Stats!$A$2:$AB$19,28,FALSE),""))</f>
        <v/>
      </c>
      <c r="BP836" s="46"/>
      <c r="BQ836" s="46">
        <f>IF(ISNUMBER(VLOOKUP($B836,Stats!$A$2:$AA$19,2,FALSE))=FALSE,"",IF(ISNUMBER(BM836),BM836,(VLOOKUP($B836,Stats!$A$2:$AT$19,46,FALSE)-VLOOKUP($B836,Stats!$A$2:$AA$19,12,FALSE))/VLOOKUP($B836,Stats!$A$2:$AA$19,26,FALSE)))</f>
        <v>-0.60999062449248653</v>
      </c>
      <c r="BR836" s="51">
        <f t="shared" si="168"/>
        <v>-0.60999062449248653</v>
      </c>
      <c r="BS836" s="32" t="str">
        <f t="shared" si="176"/>
        <v>21048_201424</v>
      </c>
      <c r="BT836" s="53">
        <f t="shared" si="177"/>
        <v>5.2592837700311951E-2</v>
      </c>
    </row>
    <row r="837" spans="1:72" x14ac:dyDescent="0.15">
      <c r="A837" s="16">
        <v>21048</v>
      </c>
      <c r="B837" s="17">
        <v>201425</v>
      </c>
      <c r="C837" s="3">
        <v>0</v>
      </c>
      <c r="D837" s="23">
        <v>-5.8034095030830679E-2</v>
      </c>
      <c r="E837" s="18">
        <v>1.6849354496555956E-2</v>
      </c>
      <c r="F837" s="24">
        <v>2</v>
      </c>
      <c r="G837" s="24">
        <v>8</v>
      </c>
      <c r="H837" s="20">
        <v>1.7062767309025784E-2</v>
      </c>
      <c r="I837" s="20">
        <v>-1.1556673203010653E-2</v>
      </c>
      <c r="J837" s="24">
        <v>2</v>
      </c>
      <c r="K837" s="24">
        <v>7</v>
      </c>
      <c r="L837" s="20">
        <v>3.0260800318534731E-2</v>
      </c>
      <c r="M837" s="20">
        <v>-3.7093836863797525E-2</v>
      </c>
      <c r="N837" s="19">
        <v>1.0876999999999999</v>
      </c>
      <c r="O837" s="19">
        <v>1</v>
      </c>
      <c r="P837" s="25">
        <v>41974</v>
      </c>
      <c r="Q837" s="20">
        <v>-7.6399742576077956E-2</v>
      </c>
      <c r="R837" s="25">
        <v>41982</v>
      </c>
      <c r="S837" s="25">
        <f>IF(ISNUMBER(R837),VLOOKUP(B837,Index!$B$3:$AB$18,27,FALSE),"")</f>
        <v>41982</v>
      </c>
      <c r="T837" s="25">
        <f>IF(ISNUMBER($R837),VLOOKUP($B837,Index!$B$21:$AB$36,27,FALSE),"")</f>
        <v>41982</v>
      </c>
      <c r="U837" s="25">
        <f>IF(ISNUMBER($R837),VLOOKUP($B837,Index!$B$39:$AB$54,27,FALSE),"")</f>
        <v>41982</v>
      </c>
      <c r="W837" s="18">
        <v>-1.7410228509249204</v>
      </c>
      <c r="X837" s="19">
        <v>0.2</v>
      </c>
      <c r="Y837" s="18">
        <v>0.31969402387629919</v>
      </c>
      <c r="Z837" s="19">
        <f t="shared" si="178"/>
        <v>0</v>
      </c>
      <c r="AA837" s="21" t="s">
        <v>25</v>
      </c>
      <c r="AB837" s="28"/>
      <c r="AC837" s="18">
        <v>3.0311605674427375</v>
      </c>
      <c r="AD837" s="19">
        <v>4.0000000000000008E-2</v>
      </c>
      <c r="AE837" s="18">
        <v>0.10220426890221976</v>
      </c>
      <c r="AF837" s="19">
        <f t="shared" si="179"/>
        <v>0</v>
      </c>
      <c r="AG837" s="21" t="s">
        <v>25</v>
      </c>
      <c r="AH837" s="28"/>
      <c r="AK837" t="str">
        <f t="shared" si="174"/>
        <v/>
      </c>
      <c r="AL837" t="str">
        <f t="shared" si="174"/>
        <v/>
      </c>
      <c r="AM837" t="str">
        <f t="shared" si="174"/>
        <v/>
      </c>
      <c r="AN837" t="str">
        <f t="shared" si="174"/>
        <v/>
      </c>
      <c r="AO837" t="str">
        <f t="shared" si="174"/>
        <v/>
      </c>
      <c r="AP837" t="str">
        <f t="shared" si="174"/>
        <v/>
      </c>
      <c r="AQ837" t="str">
        <f t="shared" si="174"/>
        <v/>
      </c>
      <c r="AR837" t="str">
        <f t="shared" si="174"/>
        <v/>
      </c>
      <c r="AS837" t="str">
        <f t="shared" si="174"/>
        <v/>
      </c>
      <c r="AT837" t="str">
        <f t="shared" si="174"/>
        <v/>
      </c>
      <c r="AU837" t="str">
        <f t="shared" si="174"/>
        <v/>
      </c>
      <c r="AV837" t="str">
        <f t="shared" si="174"/>
        <v/>
      </c>
      <c r="AW837" t="str">
        <f t="shared" si="174"/>
        <v/>
      </c>
      <c r="AX837" t="str">
        <f t="shared" si="174"/>
        <v/>
      </c>
      <c r="AZ837" s="46">
        <f>IF(ISNUMBER(VLOOKUP($B837,Stats!$A$2:$AA$19,2,FALSE))=FALSE,"",IF(ISNUMBER(W837),(W837-VLOOKUP($B837,Stats!$A$2:$AA$19,2,FALSE))/VLOOKUP($B837,Stats!$A$2:$AA$19,16,FALSE),""))</f>
        <v>-1.8679536175591147</v>
      </c>
      <c r="BA837" s="46">
        <f>IF(ISNUMBER(VLOOKUP($B837,Stats!$A$2:$AA$19,2,FALSE))=FALSE,"",IF(ISNUMBER(X837),(X837-VLOOKUP($B837,Stats!$A$2:$AA$19,3,FALSE))/VLOOKUP($B837,Stats!$A$2:$AA$19,17,FALSE),""))</f>
        <v>-2.725664110384852</v>
      </c>
      <c r="BB837" s="46"/>
      <c r="BC837" s="46"/>
      <c r="BD837" s="44">
        <f t="shared" si="175"/>
        <v>-2.2968088639719832</v>
      </c>
      <c r="BE837" s="46">
        <f>IF(ISNUMBER(VLOOKUP($B837,Stats!$A$2:$AA$19,2,FALSE))=FALSE,"",IF(ISNUMBER(Y837),(Y837-VLOOKUP($B837,Stats!$A$2:$AA$19,5,FALSE))/VLOOKUP($B837,Stats!$A$2:$AA$19,19,FALSE),""))</f>
        <v>-1.5504511544824679E-2</v>
      </c>
      <c r="BF837" s="46"/>
      <c r="BG837" s="46"/>
      <c r="BH837" s="46">
        <f>IF(ISNUMBER(VLOOKUP($B837,Stats!$A$2:$AA$19,2,FALSE))=FALSE,"",IF(ISNUMBER(Z837),(Z837-VLOOKUP($B837,Stats!$A$2:$AA$19,8,FALSE))/VLOOKUP($B837,Stats!$A$2:$AA$19,22,FALSE),""))</f>
        <v>-0.38938659637819406</v>
      </c>
      <c r="BI837" s="46" t="str">
        <f>IF(ISNUMBER(VLOOKUP($B837,Stats!$A$2:$AA$19,2,FALSE))=FALSE,"",IF(ISNUMBER(#REF!),(#REF!-VLOOKUP($B837,Stats!$A$2:$AA$19,9,FALSE))/VLOOKUP($B837,Stats!$A$2:$AA$19,23,FALSE),""))</f>
        <v/>
      </c>
      <c r="BJ837" s="46" t="str">
        <f>IF(ISNUMBER(VLOOKUP($B837,Stats!$A$2:$AA$19,2,FALSE))=FALSE,"",IF(ISNUMBER(#REF!),(#REF!-VLOOKUP($B837,Stats!$A$2:$AA$19,10,FALSE))/VLOOKUP($B837,Stats!$A$2:$AA$19,24,FALSE),""))</f>
        <v/>
      </c>
      <c r="BK837" s="44">
        <f t="shared" ref="BK837:BK900" si="180">IF(ISNUMBER(AZ837),(MAX(-3,MIN(3,SUM(0,-BE837)))*$BE$1+MAX(-3,MIN(3,SUM(0,-BF837)))*$BF$1+$BG$1*MAX(-3,MIN(3,SUM(0,-BG837)))+$BH$1*MAX(-3,MIN(3,SUM(0,BH837)))+$BI$1*MAX(-3,MIN(3,SUM(0,BI837)))+$BJ$1*MAX(-3,MIN(3,SUM(0,BJ837)))),"")</f>
        <v>-0.10596282083208095</v>
      </c>
      <c r="BL837" s="46" t="str">
        <f>IF(ISNUMBER(VLOOKUP($B837,Stats!$A$2:$AA$19,2,FALSE))=FALSE,"",IF(ISNUMBER(#REF!),(#REF!-VLOOKUP($B837,Stats!$A$2:$AA$19,11,FALSE))/VLOOKUP($B837,Stats!$A$2:$AA$19,25,FALSE),""))</f>
        <v/>
      </c>
      <c r="BM837" s="46" t="str">
        <f>IF(ISNUMBER(VLOOKUP($B837,Stats!$A$2:$AA$19,2,FALSE))=FALSE,"",IF(ISNUMBER(AA837),(AA837-VLOOKUP($B837,Stats!$A$2:$AA$19,12,FALSE))/VLOOKUP($B837,Stats!$A$2:$AA$19,26,FALSE),""))</f>
        <v/>
      </c>
      <c r="BN837" s="46" t="str">
        <f>IF(ISNUMBER(VLOOKUP($B837,Stats!$A$2:$AA$19,2,FALSE))=FALSE,"",IF(ISNUMBER(#REF!),(#REF!-VLOOKUP($B837,Stats!$A$2:$AA$19,13,FALSE))/VLOOKUP($B837,Stats!$A$2:$AA$19,27,FALSE),""))</f>
        <v/>
      </c>
      <c r="BO837" s="46" t="str">
        <f>IF(ISNUMBER(VLOOKUP($B837,Stats!$A$2:$AA$19,2,FALSE))=FALSE,"",IF(ISNUMBER(#REF!),(#REF!-VLOOKUP($B837,Stats!$A$2:$AA$19,14,FALSE))/VLOOKUP($B837,Stats!$A$2:$AB$19,28,FALSE),""))</f>
        <v/>
      </c>
      <c r="BP837" s="46"/>
      <c r="BQ837" s="46">
        <f>IF(ISNUMBER(VLOOKUP($B837,Stats!$A$2:$AA$19,2,FALSE))=FALSE,"",IF(ISNUMBER(BM837),BM837,(VLOOKUP($B837,Stats!$A$2:$AT$19,46,FALSE)-VLOOKUP($B837,Stats!$A$2:$AA$19,12,FALSE))/VLOOKUP($B837,Stats!$A$2:$AA$19,26,FALSE)))</f>
        <v>-0.79776266374979832</v>
      </c>
      <c r="BR837" s="51">
        <f t="shared" si="168"/>
        <v>-0.79776266374979832</v>
      </c>
      <c r="BS837" s="32" t="str">
        <f t="shared" si="176"/>
        <v>21048_201425</v>
      </c>
      <c r="BT837" s="53">
        <f t="shared" si="177"/>
        <v>-0.68249199804360483</v>
      </c>
    </row>
    <row r="838" spans="1:72" x14ac:dyDescent="0.15">
      <c r="A838" s="16">
        <v>21048</v>
      </c>
      <c r="B838" s="17">
        <v>201426</v>
      </c>
      <c r="C838" s="3">
        <v>0</v>
      </c>
      <c r="D838" s="23">
        <v>-2.5702733923758103E-2</v>
      </c>
      <c r="E838" s="18">
        <v>1.2195892190369637E-2</v>
      </c>
      <c r="F838" s="24">
        <v>3</v>
      </c>
      <c r="G838" s="24">
        <v>7</v>
      </c>
      <c r="H838" s="20">
        <v>1.1977169418879644E-2</v>
      </c>
      <c r="I838" s="20">
        <v>-8.7521192465859054E-3</v>
      </c>
      <c r="J838" s="24">
        <v>2</v>
      </c>
      <c r="K838" s="24">
        <v>6</v>
      </c>
      <c r="L838" s="20">
        <v>1.5017327685791448E-2</v>
      </c>
      <c r="M838" s="20">
        <v>-2.3614363778298175E-2</v>
      </c>
      <c r="N838" s="19">
        <v>1.0544</v>
      </c>
      <c r="O838" s="19">
        <v>1</v>
      </c>
      <c r="P838" s="25">
        <v>41988</v>
      </c>
      <c r="Q838" s="20">
        <v>-5.6904400606980321E-2</v>
      </c>
      <c r="R838" s="25">
        <v>41996</v>
      </c>
      <c r="S838" s="25">
        <f>IF(ISNUMBER(R838),VLOOKUP(B838,Index!$B$3:$AB$18,27,FALSE),"")</f>
        <v>41997</v>
      </c>
      <c r="T838" s="25">
        <f>IF(ISNUMBER($R838),VLOOKUP($B838,Index!$B$21:$AB$36,27,FALSE),"")</f>
        <v>41996</v>
      </c>
      <c r="U838" s="25">
        <f>IF(ISNUMBER($R838),VLOOKUP($B838,Index!$B$39:$AB$54,27,FALSE),"")</f>
        <v>41996</v>
      </c>
      <c r="W838" s="18">
        <v>-0.7710820177127431</v>
      </c>
      <c r="X838" s="19">
        <v>0.3</v>
      </c>
      <c r="Y838" s="18">
        <v>0.23140078451656743</v>
      </c>
      <c r="Z838" s="19">
        <f t="shared" si="178"/>
        <v>1</v>
      </c>
      <c r="AA838" s="21" t="s">
        <v>25</v>
      </c>
      <c r="AB838" s="28"/>
      <c r="AC838" s="18">
        <v>0.59456747803995502</v>
      </c>
      <c r="AD838" s="19">
        <v>0.09</v>
      </c>
      <c r="AE838" s="18">
        <v>5.3546323074882871E-2</v>
      </c>
      <c r="AF838" s="19">
        <f t="shared" si="179"/>
        <v>1</v>
      </c>
      <c r="AG838" s="21" t="s">
        <v>25</v>
      </c>
      <c r="AH838" s="28"/>
      <c r="AK838" t="str">
        <f t="shared" si="174"/>
        <v/>
      </c>
      <c r="AL838" t="str">
        <f t="shared" si="174"/>
        <v/>
      </c>
      <c r="AM838" t="str">
        <f t="shared" si="174"/>
        <v/>
      </c>
      <c r="AN838" t="str">
        <f t="shared" si="174"/>
        <v/>
      </c>
      <c r="AO838" t="str">
        <f t="shared" si="174"/>
        <v/>
      </c>
      <c r="AP838" t="str">
        <f t="shared" si="174"/>
        <v/>
      </c>
      <c r="AQ838" t="str">
        <f t="shared" si="174"/>
        <v/>
      </c>
      <c r="AR838" t="str">
        <f t="shared" si="174"/>
        <v/>
      </c>
      <c r="AS838" t="str">
        <f t="shared" si="174"/>
        <v/>
      </c>
      <c r="AT838" t="str">
        <f t="shared" si="174"/>
        <v/>
      </c>
      <c r="AU838" t="str">
        <f t="shared" si="174"/>
        <v/>
      </c>
      <c r="AV838" t="str">
        <f t="shared" si="174"/>
        <v/>
      </c>
      <c r="AW838" t="str">
        <f t="shared" si="174"/>
        <v/>
      </c>
      <c r="AX838" t="str">
        <f t="shared" si="174"/>
        <v/>
      </c>
      <c r="AZ838" s="46">
        <f>IF(ISNUMBER(VLOOKUP($B838,Stats!$A$2:$AA$19,2,FALSE))=FALSE,"",IF(ISNUMBER(W838),(W838-VLOOKUP($B838,Stats!$A$2:$AA$19,2,FALSE))/VLOOKUP($B838,Stats!$A$2:$AA$19,16,FALSE),""))</f>
        <v>-0.87914936869999982</v>
      </c>
      <c r="BA838" s="46">
        <f>IF(ISNUMBER(VLOOKUP($B838,Stats!$A$2:$AA$19,2,FALSE))=FALSE,"",IF(ISNUMBER(X838),(X838-VLOOKUP($B838,Stats!$A$2:$AA$19,3,FALSE))/VLOOKUP($B838,Stats!$A$2:$AA$19,17,FALSE),""))</f>
        <v>-2.0243947859121301</v>
      </c>
      <c r="BB838" s="46"/>
      <c r="BC838" s="46"/>
      <c r="BD838" s="44">
        <f t="shared" si="175"/>
        <v>-1.4517720773060649</v>
      </c>
      <c r="BE838" s="46">
        <f>IF(ISNUMBER(VLOOKUP($B838,Stats!$A$2:$AA$19,2,FALSE))=FALSE,"",IF(ISNUMBER(Y838),(Y838-VLOOKUP($B838,Stats!$A$2:$AA$19,5,FALSE))/VLOOKUP($B838,Stats!$A$2:$AA$19,19,FALSE),""))</f>
        <v>-7.440826041868856E-2</v>
      </c>
      <c r="BF838" s="46"/>
      <c r="BG838" s="46"/>
      <c r="BH838" s="46">
        <f>IF(ISNUMBER(VLOOKUP($B838,Stats!$A$2:$AA$19,2,FALSE))=FALSE,"",IF(ISNUMBER(Z838),(Z838-VLOOKUP($B838,Stats!$A$2:$AA$19,8,FALSE))/VLOOKUP($B838,Stats!$A$2:$AA$19,22,FALSE),""))</f>
        <v>-0.10266627503097653</v>
      </c>
      <c r="BI838" s="46" t="str">
        <f>IF(ISNUMBER(VLOOKUP($B838,Stats!$A$2:$AA$19,2,FALSE))=FALSE,"",IF(ISNUMBER(#REF!),(#REF!-VLOOKUP($B838,Stats!$A$2:$AA$19,9,FALSE))/VLOOKUP($B838,Stats!$A$2:$AA$19,23,FALSE),""))</f>
        <v/>
      </c>
      <c r="BJ838" s="46" t="str">
        <f>IF(ISNUMBER(VLOOKUP($B838,Stats!$A$2:$AA$19,2,FALSE))=FALSE,"",IF(ISNUMBER(#REF!),(#REF!-VLOOKUP($B838,Stats!$A$2:$AA$19,10,FALSE))/VLOOKUP($B838,Stats!$A$2:$AA$19,24,FALSE),""))</f>
        <v/>
      </c>
      <c r="BK838" s="44">
        <f t="shared" si="180"/>
        <v>2.1285899783789031E-2</v>
      </c>
      <c r="BL838" s="46" t="str">
        <f>IF(ISNUMBER(VLOOKUP($B838,Stats!$A$2:$AA$19,2,FALSE))=FALSE,"",IF(ISNUMBER(#REF!),(#REF!-VLOOKUP($B838,Stats!$A$2:$AA$19,11,FALSE))/VLOOKUP($B838,Stats!$A$2:$AA$19,25,FALSE),""))</f>
        <v/>
      </c>
      <c r="BM838" s="46" t="str">
        <f>IF(ISNUMBER(VLOOKUP($B838,Stats!$A$2:$AA$19,2,FALSE))=FALSE,"",IF(ISNUMBER(AA838),(AA838-VLOOKUP($B838,Stats!$A$2:$AA$19,12,FALSE))/VLOOKUP($B838,Stats!$A$2:$AA$19,26,FALSE),""))</f>
        <v/>
      </c>
      <c r="BN838" s="46" t="str">
        <f>IF(ISNUMBER(VLOOKUP($B838,Stats!$A$2:$AA$19,2,FALSE))=FALSE,"",IF(ISNUMBER(#REF!),(#REF!-VLOOKUP($B838,Stats!$A$2:$AA$19,13,FALSE))/VLOOKUP($B838,Stats!$A$2:$AA$19,27,FALSE),""))</f>
        <v/>
      </c>
      <c r="BO838" s="46" t="str">
        <f>IF(ISNUMBER(VLOOKUP($B838,Stats!$A$2:$AA$19,2,FALSE))=FALSE,"",IF(ISNUMBER(#REF!),(#REF!-VLOOKUP($B838,Stats!$A$2:$AA$19,14,FALSE))/VLOOKUP($B838,Stats!$A$2:$AB$19,28,FALSE),""))</f>
        <v/>
      </c>
      <c r="BP838" s="46"/>
      <c r="BQ838" s="46">
        <f>IF(ISNUMBER(VLOOKUP($B838,Stats!$A$2:$AA$19,2,FALSE))=FALSE,"",IF(ISNUMBER(BM838),BM838,(VLOOKUP($B838,Stats!$A$2:$AT$19,46,FALSE)-VLOOKUP($B838,Stats!$A$2:$AA$19,12,FALSE))/VLOOKUP($B838,Stats!$A$2:$AA$19,26,FALSE)))</f>
        <v>-0.61108963630174951</v>
      </c>
      <c r="BR838" s="51">
        <f t="shared" ref="BR838:BR901" si="181">IF(ISNUMBER(AZ838),MAX(-3,MIN(3,SUM(0,BQ838)))*$BM$1+$BN$1*MAX(-3,MIN(3,SUM(0,BN838)))+$BO$1*MAX(-3,MIN(3,SUM(0,BO838))),"")</f>
        <v>-0.61108963630174951</v>
      </c>
      <c r="BS838" s="32" t="str">
        <f t="shared" si="176"/>
        <v>21048_201426</v>
      </c>
      <c r="BT838" s="53">
        <f t="shared" si="177"/>
        <v>-0.39980080285128949</v>
      </c>
    </row>
    <row r="839" spans="1:72" x14ac:dyDescent="0.15">
      <c r="A839" s="16">
        <v>21048</v>
      </c>
      <c r="B839" s="17">
        <v>201427</v>
      </c>
      <c r="C839" s="3">
        <v>0</v>
      </c>
      <c r="D839" s="23">
        <v>-3.1617429107796413E-3</v>
      </c>
      <c r="E839" s="18">
        <v>1.2912366138038544E-2</v>
      </c>
      <c r="F839" s="24">
        <v>1</v>
      </c>
      <c r="G839" s="24">
        <v>2</v>
      </c>
      <c r="H839" s="20">
        <v>1.3257005122024657E-2</v>
      </c>
      <c r="I839" s="20">
        <v>-8.1278512728936159E-3</v>
      </c>
      <c r="J839" s="24">
        <v>1</v>
      </c>
      <c r="K839" s="24">
        <v>2</v>
      </c>
      <c r="L839" s="20">
        <v>1.3257005122024657E-2</v>
      </c>
      <c r="M839" s="20">
        <v>-1.1908306043465378E-2</v>
      </c>
      <c r="N839" s="19">
        <v>1.0088999999999999</v>
      </c>
      <c r="O839" s="19">
        <v>1.0011908306043464</v>
      </c>
      <c r="P839" s="25">
        <v>42004</v>
      </c>
      <c r="Q839" s="20">
        <v>-1.1908306043465378E-2</v>
      </c>
      <c r="R839" s="25">
        <v>42003</v>
      </c>
      <c r="S839" s="25">
        <f>IF(ISNUMBER(R839),VLOOKUP(B839,Index!$B$3:$AB$18,27,FALSE),"")</f>
        <v>42002</v>
      </c>
      <c r="T839" s="25">
        <f>IF(ISNUMBER($R839),VLOOKUP($B839,Index!$B$21:$AB$36,27,FALSE),"")</f>
        <v>42003</v>
      </c>
      <c r="U839" s="25">
        <f>IF(ISNUMBER($R839),VLOOKUP($B839,Index!$B$39:$AB$54,27,FALSE),"")</f>
        <v>42003</v>
      </c>
      <c r="W839" s="18">
        <v>-0.37940914929355696</v>
      </c>
      <c r="X839" s="19">
        <v>0.33333333333333331</v>
      </c>
      <c r="Y839" s="18">
        <v>0.24499492186940364</v>
      </c>
      <c r="Z839" s="19">
        <f t="shared" si="178"/>
        <v>1</v>
      </c>
      <c r="AA839" s="21" t="s">
        <v>25</v>
      </c>
      <c r="AB839" s="28"/>
      <c r="AC839" s="18">
        <v>0.14395130256766059</v>
      </c>
      <c r="AD839" s="19">
        <v>0.1111111111111111</v>
      </c>
      <c r="AE839" s="18">
        <v>6.0022511741795195E-2</v>
      </c>
      <c r="AF839" s="19">
        <f t="shared" si="179"/>
        <v>1</v>
      </c>
      <c r="AG839" s="21" t="s">
        <v>25</v>
      </c>
      <c r="AH839" s="28"/>
      <c r="AK839" t="str">
        <f t="shared" si="174"/>
        <v/>
      </c>
      <c r="AL839" t="str">
        <f t="shared" si="174"/>
        <v/>
      </c>
      <c r="AM839" t="str">
        <f t="shared" si="174"/>
        <v/>
      </c>
      <c r="AN839" t="str">
        <f t="shared" si="174"/>
        <v/>
      </c>
      <c r="AO839" t="str">
        <f t="shared" si="174"/>
        <v/>
      </c>
      <c r="AP839" t="str">
        <f t="shared" si="174"/>
        <v/>
      </c>
      <c r="AQ839" t="str">
        <f t="shared" si="174"/>
        <v/>
      </c>
      <c r="AR839" t="str">
        <f t="shared" si="174"/>
        <v/>
      </c>
      <c r="AS839" t="str">
        <f t="shared" si="174"/>
        <v/>
      </c>
      <c r="AT839" t="str">
        <f t="shared" si="174"/>
        <v/>
      </c>
      <c r="AU839" t="str">
        <f t="shared" si="174"/>
        <v/>
      </c>
      <c r="AV839" t="str">
        <f t="shared" si="174"/>
        <v/>
      </c>
      <c r="AW839" t="str">
        <f t="shared" si="174"/>
        <v/>
      </c>
      <c r="AX839" t="str">
        <f t="shared" si="174"/>
        <v/>
      </c>
      <c r="AZ839" s="46">
        <f>IF(ISNUMBER(VLOOKUP($B839,Stats!$A$2:$AA$19,2,FALSE))=FALSE,"",IF(ISNUMBER(W839),(W839-VLOOKUP($B839,Stats!$A$2:$AA$19,2,FALSE))/VLOOKUP($B839,Stats!$A$2:$AA$19,16,FALSE),""))</f>
        <v>-0.52867669118954819</v>
      </c>
      <c r="BA839" s="46">
        <f>IF(ISNUMBER(VLOOKUP($B839,Stats!$A$2:$AA$19,2,FALSE))=FALSE,"",IF(ISNUMBER(X839),(X839-VLOOKUP($B839,Stats!$A$2:$AA$19,3,FALSE))/VLOOKUP($B839,Stats!$A$2:$AA$19,17,FALSE),""))</f>
        <v>-1.0507044611669172</v>
      </c>
      <c r="BB839" s="46"/>
      <c r="BC839" s="46"/>
      <c r="BD839" s="44">
        <f t="shared" si="175"/>
        <v>-0.78969057617823268</v>
      </c>
      <c r="BE839" s="46">
        <f>IF(ISNUMBER(VLOOKUP($B839,Stats!$A$2:$AA$19,2,FALSE))=FALSE,"",IF(ISNUMBER(Y839),(Y839-VLOOKUP($B839,Stats!$A$2:$AA$19,5,FALSE))/VLOOKUP($B839,Stats!$A$2:$AA$19,19,FALSE),""))</f>
        <v>0.41594598559722368</v>
      </c>
      <c r="BF839" s="46"/>
      <c r="BG839" s="46"/>
      <c r="BH839" s="46">
        <f>IF(ISNUMBER(VLOOKUP($B839,Stats!$A$2:$AA$19,2,FALSE))=FALSE,"",IF(ISNUMBER(Z839),(Z839-VLOOKUP($B839,Stats!$A$2:$AA$19,8,FALSE))/VLOOKUP($B839,Stats!$A$2:$AA$19,22,FALSE),""))</f>
        <v>0.41115882059143566</v>
      </c>
      <c r="BI839" s="46" t="str">
        <f>IF(ISNUMBER(VLOOKUP($B839,Stats!$A$2:$AA$19,2,FALSE))=FALSE,"",IF(ISNUMBER(#REF!),(#REF!-VLOOKUP($B839,Stats!$A$2:$AA$19,9,FALSE))/VLOOKUP($B839,Stats!$A$2:$AA$19,23,FALSE),""))</f>
        <v/>
      </c>
      <c r="BJ839" s="46" t="str">
        <f>IF(ISNUMBER(VLOOKUP($B839,Stats!$A$2:$AA$19,2,FALSE))=FALSE,"",IF(ISNUMBER(#REF!),(#REF!-VLOOKUP($B839,Stats!$A$2:$AA$19,10,FALSE))/VLOOKUP($B839,Stats!$A$2:$AA$19,24,FALSE),""))</f>
        <v/>
      </c>
      <c r="BK839" s="44">
        <f t="shared" si="180"/>
        <v>-0.16781454374062585</v>
      </c>
      <c r="BL839" s="46" t="str">
        <f>IF(ISNUMBER(VLOOKUP($B839,Stats!$A$2:$AA$19,2,FALSE))=FALSE,"",IF(ISNUMBER(#REF!),(#REF!-VLOOKUP($B839,Stats!$A$2:$AA$19,11,FALSE))/VLOOKUP($B839,Stats!$A$2:$AA$19,25,FALSE),""))</f>
        <v/>
      </c>
      <c r="BM839" s="46" t="str">
        <f>IF(ISNUMBER(VLOOKUP($B839,Stats!$A$2:$AA$19,2,FALSE))=FALSE,"",IF(ISNUMBER(AA839),(AA839-VLOOKUP($B839,Stats!$A$2:$AA$19,12,FALSE))/VLOOKUP($B839,Stats!$A$2:$AA$19,26,FALSE),""))</f>
        <v/>
      </c>
      <c r="BN839" s="46" t="str">
        <f>IF(ISNUMBER(VLOOKUP($B839,Stats!$A$2:$AA$19,2,FALSE))=FALSE,"",IF(ISNUMBER(#REF!),(#REF!-VLOOKUP($B839,Stats!$A$2:$AA$19,13,FALSE))/VLOOKUP($B839,Stats!$A$2:$AA$19,27,FALSE),""))</f>
        <v/>
      </c>
      <c r="BO839" s="46" t="str">
        <f>IF(ISNUMBER(VLOOKUP($B839,Stats!$A$2:$AA$19,2,FALSE))=FALSE,"",IF(ISNUMBER(#REF!),(#REF!-VLOOKUP($B839,Stats!$A$2:$AA$19,14,FALSE))/VLOOKUP($B839,Stats!$A$2:$AB$19,28,FALSE),""))</f>
        <v/>
      </c>
      <c r="BP839" s="46"/>
      <c r="BQ839" s="46">
        <f>IF(ISNUMBER(VLOOKUP($B839,Stats!$A$2:$AA$19,2,FALSE))=FALSE,"",IF(ISNUMBER(BM839),BM839,(VLOOKUP($B839,Stats!$A$2:$AT$19,46,FALSE)-VLOOKUP($B839,Stats!$A$2:$AA$19,12,FALSE))/VLOOKUP($B839,Stats!$A$2:$AA$19,26,FALSE)))</f>
        <v>-0.46642635650749076</v>
      </c>
      <c r="BR839" s="51">
        <f t="shared" si="181"/>
        <v>-0.46642635650749076</v>
      </c>
      <c r="BS839" s="32" t="str">
        <f t="shared" si="176"/>
        <v>21048_201427</v>
      </c>
      <c r="BT839" s="53">
        <f t="shared" si="177"/>
        <v>-0.35191211278152024</v>
      </c>
    </row>
    <row r="840" spans="1:72" x14ac:dyDescent="0.15">
      <c r="A840" s="16">
        <v>21048</v>
      </c>
      <c r="B840" s="17">
        <v>201501</v>
      </c>
      <c r="C840" s="3">
        <v>0</v>
      </c>
      <c r="D840" s="23">
        <v>4.5990682921994264E-2</v>
      </c>
      <c r="E840" s="18">
        <v>8.0958859088254113E-3</v>
      </c>
      <c r="F840" s="24">
        <v>4</v>
      </c>
      <c r="G840" s="24">
        <v>1</v>
      </c>
      <c r="H840" s="20">
        <v>1.1444099019593978E-2</v>
      </c>
      <c r="I840" s="20">
        <v>-4.7952431188258426E-4</v>
      </c>
      <c r="J840" s="24">
        <v>2</v>
      </c>
      <c r="K840" s="24">
        <v>1</v>
      </c>
      <c r="L840" s="20">
        <v>2.1153657819998006E-2</v>
      </c>
      <c r="M840" s="20">
        <v>-4.7952431188258426E-4</v>
      </c>
      <c r="N840" s="19">
        <v>1.0552999999999999</v>
      </c>
      <c r="O840" s="19">
        <v>1.0334932915483301</v>
      </c>
      <c r="P840" s="25">
        <v>42013</v>
      </c>
      <c r="Q840" s="20">
        <v>-4.7952431188258426E-4</v>
      </c>
      <c r="R840" s="25">
        <v>42011</v>
      </c>
      <c r="S840" s="25">
        <f>IF(ISNUMBER(R840),VLOOKUP(B840,Index!$B$3:$AB$18,27,FALSE),"")</f>
        <v>42013</v>
      </c>
      <c r="T840" s="25">
        <f>IF(ISNUMBER($R840),VLOOKUP($B840,Index!$B$21:$AB$36,27,FALSE),"")</f>
        <v>42013</v>
      </c>
      <c r="U840" s="25">
        <f>IF(ISNUMBER($R840),VLOOKUP($B840,Index!$B$39:$AB$54,27,FALSE),"")</f>
        <v>42011</v>
      </c>
      <c r="W840" s="18">
        <v>3.311329170383587</v>
      </c>
      <c r="X840" s="19">
        <v>0.8</v>
      </c>
      <c r="Y840" s="18">
        <v>0.15360863489250345</v>
      </c>
      <c r="Z840" s="19">
        <f t="shared" si="178"/>
        <v>2</v>
      </c>
      <c r="AA840" s="21">
        <v>95.90897016553248</v>
      </c>
      <c r="AB840" s="28"/>
      <c r="AC840" s="18">
        <v>10.964900874633255</v>
      </c>
      <c r="AD840" s="19">
        <v>0.64000000000000012</v>
      </c>
      <c r="AE840" s="18">
        <v>2.3595612713538428E-2</v>
      </c>
      <c r="AF840" s="19">
        <f t="shared" si="179"/>
        <v>4</v>
      </c>
      <c r="AG840" s="21">
        <v>9198.5305582129986</v>
      </c>
      <c r="AH840" s="28"/>
      <c r="AK840" t="str">
        <f t="shared" si="174"/>
        <v/>
      </c>
      <c r="AL840" t="str">
        <f t="shared" si="174"/>
        <v/>
      </c>
      <c r="AM840" t="str">
        <f t="shared" si="174"/>
        <v/>
      </c>
      <c r="AN840" t="str">
        <f t="shared" si="174"/>
        <v/>
      </c>
      <c r="AO840" t="str">
        <f t="shared" si="174"/>
        <v/>
      </c>
      <c r="AP840" t="str">
        <f t="shared" si="174"/>
        <v/>
      </c>
      <c r="AQ840" t="str">
        <f t="shared" si="174"/>
        <v/>
      </c>
      <c r="AR840">
        <f t="shared" si="174"/>
        <v>95.90897016553248</v>
      </c>
      <c r="AS840" t="str">
        <f t="shared" si="174"/>
        <v/>
      </c>
      <c r="AT840" t="str">
        <f t="shared" si="174"/>
        <v/>
      </c>
      <c r="AU840" t="str">
        <f t="shared" si="174"/>
        <v/>
      </c>
      <c r="AV840" t="str">
        <f t="shared" si="174"/>
        <v/>
      </c>
      <c r="AW840" t="str">
        <f t="shared" si="174"/>
        <v/>
      </c>
      <c r="AX840" t="str">
        <f t="shared" si="174"/>
        <v/>
      </c>
      <c r="AZ840" s="46">
        <f>IF(ISNUMBER(VLOOKUP($B840,Stats!$A$2:$AA$19,2,FALSE))=FALSE,"",IF(ISNUMBER(W840),(W840-VLOOKUP($B840,Stats!$A$2:$AA$19,2,FALSE))/VLOOKUP($B840,Stats!$A$2:$AA$19,16,FALSE),""))</f>
        <v>0.94198684832455315</v>
      </c>
      <c r="BA840" s="46">
        <f>IF(ISNUMBER(VLOOKUP($B840,Stats!$A$2:$AA$19,2,FALSE))=FALSE,"",IF(ISNUMBER(X840),(X840-VLOOKUP($B840,Stats!$A$2:$AA$19,3,FALSE))/VLOOKUP($B840,Stats!$A$2:$AA$19,17,FALSE),""))</f>
        <v>1.3475254634508442</v>
      </c>
      <c r="BB840" s="46"/>
      <c r="BC840" s="46"/>
      <c r="BD840" s="44">
        <f t="shared" si="175"/>
        <v>1.1447561558876986</v>
      </c>
      <c r="BE840" s="46">
        <f>IF(ISNUMBER(VLOOKUP($B840,Stats!$A$2:$AA$19,2,FALSE))=FALSE,"",IF(ISNUMBER(Y840),(Y840-VLOOKUP($B840,Stats!$A$2:$AA$19,5,FALSE))/VLOOKUP($B840,Stats!$A$2:$AA$19,19,FALSE),""))</f>
        <v>-0.51597270302494613</v>
      </c>
      <c r="BF840" s="46"/>
      <c r="BG840" s="46"/>
      <c r="BH840" s="46">
        <f>IF(ISNUMBER(VLOOKUP($B840,Stats!$A$2:$AA$19,2,FALSE))=FALSE,"",IF(ISNUMBER(Z840),(Z840-VLOOKUP($B840,Stats!$A$2:$AA$19,8,FALSE))/VLOOKUP($B840,Stats!$A$2:$AA$19,22,FALSE),""))</f>
        <v>1.7447750026379747</v>
      </c>
      <c r="BI840" s="46" t="str">
        <f>IF(ISNUMBER(VLOOKUP($B840,Stats!$A$2:$AA$19,2,FALSE))=FALSE,"",IF(ISNUMBER(#REF!),(#REF!-VLOOKUP($B840,Stats!$A$2:$AA$19,9,FALSE))/VLOOKUP($B840,Stats!$A$2:$AA$19,23,FALSE),""))</f>
        <v/>
      </c>
      <c r="BJ840" s="46" t="str">
        <f>IF(ISNUMBER(VLOOKUP($B840,Stats!$A$2:$AA$19,2,FALSE))=FALSE,"",IF(ISNUMBER(#REF!),(#REF!-VLOOKUP($B840,Stats!$A$2:$AA$19,10,FALSE))/VLOOKUP($B840,Stats!$A$2:$AA$19,24,FALSE),""))</f>
        <v/>
      </c>
      <c r="BK840" s="44">
        <f t="shared" si="180"/>
        <v>0.88461339290885466</v>
      </c>
      <c r="BL840" s="46" t="str">
        <f>IF(ISNUMBER(VLOOKUP($B840,Stats!$A$2:$AA$19,2,FALSE))=FALSE,"",IF(ISNUMBER(#REF!),(#REF!-VLOOKUP($B840,Stats!$A$2:$AA$19,11,FALSE))/VLOOKUP($B840,Stats!$A$2:$AA$19,25,FALSE),""))</f>
        <v/>
      </c>
      <c r="BM840" s="46">
        <f>IF(ISNUMBER(VLOOKUP($B840,Stats!$A$2:$AA$19,2,FALSE))=FALSE,"",IF(ISNUMBER(AA840),(AA840-VLOOKUP($B840,Stats!$A$2:$AA$19,12,FALSE))/VLOOKUP($B840,Stats!$A$2:$AA$19,26,FALSE),""))</f>
        <v>7.8152665651901501</v>
      </c>
      <c r="BN840" s="46" t="str">
        <f>IF(ISNUMBER(VLOOKUP($B840,Stats!$A$2:$AA$19,2,FALSE))=FALSE,"",IF(ISNUMBER(#REF!),(#REF!-VLOOKUP($B840,Stats!$A$2:$AA$19,13,FALSE))/VLOOKUP($B840,Stats!$A$2:$AA$19,27,FALSE),""))</f>
        <v/>
      </c>
      <c r="BO840" s="46" t="str">
        <f>IF(ISNUMBER(VLOOKUP($B840,Stats!$A$2:$AA$19,2,FALSE))=FALSE,"",IF(ISNUMBER(#REF!),(#REF!-VLOOKUP($B840,Stats!$A$2:$AA$19,14,FALSE))/VLOOKUP($B840,Stats!$A$2:$AB$19,28,FALSE),""))</f>
        <v/>
      </c>
      <c r="BP840" s="46"/>
      <c r="BQ840" s="46">
        <f>IF(ISNUMBER(VLOOKUP($B840,Stats!$A$2:$AA$19,2,FALSE))=FALSE,"",IF(ISNUMBER(BM840),BM840,(VLOOKUP($B840,Stats!$A$2:$AT$19,46,FALSE)-VLOOKUP($B840,Stats!$A$2:$AA$19,12,FALSE))/VLOOKUP($B840,Stats!$A$2:$AA$19,26,FALSE)))</f>
        <v>7.8152665651901501</v>
      </c>
      <c r="BR840" s="51">
        <f t="shared" si="181"/>
        <v>3</v>
      </c>
      <c r="BS840" s="32" t="str">
        <f t="shared" si="176"/>
        <v>21048_201501</v>
      </c>
      <c r="BT840" s="53">
        <f t="shared" si="177"/>
        <v>1.3597192669228526</v>
      </c>
    </row>
    <row r="841" spans="1:72" x14ac:dyDescent="0.15">
      <c r="A841" s="16">
        <v>21048</v>
      </c>
      <c r="B841" s="17">
        <v>201502</v>
      </c>
      <c r="C841" s="3">
        <v>0</v>
      </c>
      <c r="D841" s="23">
        <v>5.5055434473609388E-2</v>
      </c>
      <c r="E841" s="18">
        <v>9.2392910418081613E-3</v>
      </c>
      <c r="F841" s="24">
        <v>7</v>
      </c>
      <c r="G841" s="24">
        <v>3</v>
      </c>
      <c r="H841" s="20">
        <v>9.7886888737347567E-3</v>
      </c>
      <c r="I841" s="20">
        <v>-4.800608247187939E-3</v>
      </c>
      <c r="J841" s="24">
        <v>3</v>
      </c>
      <c r="K841" s="24">
        <v>1</v>
      </c>
      <c r="L841" s="20">
        <v>1.9695696816951491E-2</v>
      </c>
      <c r="M841" s="20">
        <v>-9.2481272542310755E-3</v>
      </c>
      <c r="N841" s="19">
        <v>1.1149</v>
      </c>
      <c r="O841" s="19">
        <v>1.0539799584042351</v>
      </c>
      <c r="P841" s="25">
        <v>42026</v>
      </c>
      <c r="Q841" s="20">
        <v>-9.2481272542310755E-3</v>
      </c>
      <c r="R841" s="25">
        <v>42023</v>
      </c>
      <c r="S841" s="25">
        <f>IF(ISNUMBER(R841),VLOOKUP(B841,Index!$B$3:$AB$18,27,FALSE),"")</f>
        <v>42023</v>
      </c>
      <c r="T841" s="25">
        <f>IF(ISNUMBER($R841),VLOOKUP($B841,Index!$B$21:$AB$36,27,FALSE),"")</f>
        <v>42023</v>
      </c>
      <c r="U841" s="25">
        <f>IF(ISNUMBER($R841),VLOOKUP($B841,Index!$B$39:$AB$54,27,FALSE),"")</f>
        <v>42027</v>
      </c>
      <c r="W841" s="18">
        <v>1.6516630342082816</v>
      </c>
      <c r="X841" s="19">
        <v>0.7</v>
      </c>
      <c r="Y841" s="18">
        <v>0.1753032219438227</v>
      </c>
      <c r="Z841" s="19">
        <f t="shared" si="178"/>
        <v>0</v>
      </c>
      <c r="AA841" s="21">
        <v>5.9531441296313465</v>
      </c>
      <c r="AB841" s="28"/>
      <c r="AC841" s="18">
        <v>2.7279907785701072</v>
      </c>
      <c r="AD841" s="19">
        <v>0.48999999999999994</v>
      </c>
      <c r="AE841" s="18">
        <v>3.0731219623885159E-2</v>
      </c>
      <c r="AF841" s="19">
        <f t="shared" si="179"/>
        <v>0</v>
      </c>
      <c r="AG841" s="21">
        <v>35.439925028164161</v>
      </c>
      <c r="AH841" s="28"/>
      <c r="AK841" t="str">
        <f t="shared" si="174"/>
        <v/>
      </c>
      <c r="AL841" t="str">
        <f t="shared" si="174"/>
        <v/>
      </c>
      <c r="AM841" t="str">
        <f t="shared" si="174"/>
        <v/>
      </c>
      <c r="AN841" t="str">
        <f t="shared" si="174"/>
        <v/>
      </c>
      <c r="AO841" t="str">
        <f t="shared" si="174"/>
        <v/>
      </c>
      <c r="AP841" t="str">
        <f t="shared" si="174"/>
        <v/>
      </c>
      <c r="AQ841" t="str">
        <f t="shared" si="174"/>
        <v/>
      </c>
      <c r="AR841" t="str">
        <f t="shared" si="174"/>
        <v/>
      </c>
      <c r="AS841">
        <f t="shared" si="174"/>
        <v>5.9531441296313465</v>
      </c>
      <c r="AT841" t="str">
        <f t="shared" si="174"/>
        <v/>
      </c>
      <c r="AU841" t="str">
        <f t="shared" si="174"/>
        <v/>
      </c>
      <c r="AV841" t="str">
        <f t="shared" si="174"/>
        <v/>
      </c>
      <c r="AW841" t="str">
        <f t="shared" si="174"/>
        <v/>
      </c>
      <c r="AX841" t="str">
        <f t="shared" si="174"/>
        <v/>
      </c>
      <c r="AZ841" s="46">
        <f>IF(ISNUMBER(VLOOKUP($B841,Stats!$A$2:$AA$19,2,FALSE))=FALSE,"",IF(ISNUMBER(W841),(W841-VLOOKUP($B841,Stats!$A$2:$AA$19,2,FALSE))/VLOOKUP($B841,Stats!$A$2:$AA$19,16,FALSE),""))</f>
        <v>1.3479771916560161</v>
      </c>
      <c r="BA841" s="46">
        <f>IF(ISNUMBER(VLOOKUP($B841,Stats!$A$2:$AA$19,2,FALSE))=FALSE,"",IF(ISNUMBER(X841),(X841-VLOOKUP($B841,Stats!$A$2:$AA$19,3,FALSE))/VLOOKUP($B841,Stats!$A$2:$AA$19,17,FALSE),""))</f>
        <v>0.38056958571220034</v>
      </c>
      <c r="BB841" s="46"/>
      <c r="BC841" s="46"/>
      <c r="BD841" s="44">
        <f t="shared" si="175"/>
        <v>0.8642733886841083</v>
      </c>
      <c r="BE841" s="46">
        <f>IF(ISNUMBER(VLOOKUP($B841,Stats!$A$2:$AA$19,2,FALSE))=FALSE,"",IF(ISNUMBER(Y841),(Y841-VLOOKUP($B841,Stats!$A$2:$AA$19,5,FALSE))/VLOOKUP($B841,Stats!$A$2:$AA$19,19,FALSE),""))</f>
        <v>-0.62850212468289268</v>
      </c>
      <c r="BF841" s="46"/>
      <c r="BG841" s="46"/>
      <c r="BH841" s="46">
        <f>IF(ISNUMBER(VLOOKUP($B841,Stats!$A$2:$AA$19,2,FALSE))=FALSE,"",IF(ISNUMBER(Z841),(Z841-VLOOKUP($B841,Stats!$A$2:$AA$19,8,FALSE))/VLOOKUP($B841,Stats!$A$2:$AA$19,22,FALSE),""))</f>
        <v>-0.48836753916131515</v>
      </c>
      <c r="BI841" s="46" t="str">
        <f>IF(ISNUMBER(VLOOKUP($B841,Stats!$A$2:$AA$19,2,FALSE))=FALSE,"",IF(ISNUMBER(#REF!),(#REF!-VLOOKUP($B841,Stats!$A$2:$AA$19,9,FALSE))/VLOOKUP($B841,Stats!$A$2:$AA$19,23,FALSE),""))</f>
        <v/>
      </c>
      <c r="BJ841" s="46" t="str">
        <f>IF(ISNUMBER(VLOOKUP($B841,Stats!$A$2:$AA$19,2,FALSE))=FALSE,"",IF(ISNUMBER(#REF!),(#REF!-VLOOKUP($B841,Stats!$A$2:$AA$19,10,FALSE))/VLOOKUP($B841,Stats!$A$2:$AA$19,24,FALSE),""))</f>
        <v/>
      </c>
      <c r="BK841" s="44">
        <f t="shared" si="180"/>
        <v>0.29344122552963031</v>
      </c>
      <c r="BL841" s="46" t="str">
        <f>IF(ISNUMBER(VLOOKUP($B841,Stats!$A$2:$AA$19,2,FALSE))=FALSE,"",IF(ISNUMBER(#REF!),(#REF!-VLOOKUP($B841,Stats!$A$2:$AA$19,11,FALSE))/VLOOKUP($B841,Stats!$A$2:$AA$19,25,FALSE),""))</f>
        <v/>
      </c>
      <c r="BM841" s="46">
        <f>IF(ISNUMBER(VLOOKUP($B841,Stats!$A$2:$AA$19,2,FALSE))=FALSE,"",IF(ISNUMBER(AA841),(AA841-VLOOKUP($B841,Stats!$A$2:$AA$19,12,FALSE))/VLOOKUP($B841,Stats!$A$2:$AA$19,26,FALSE),""))</f>
        <v>0.49344954397963126</v>
      </c>
      <c r="BN841" s="46" t="str">
        <f>IF(ISNUMBER(VLOOKUP($B841,Stats!$A$2:$AA$19,2,FALSE))=FALSE,"",IF(ISNUMBER(#REF!),(#REF!-VLOOKUP($B841,Stats!$A$2:$AA$19,13,FALSE))/VLOOKUP($B841,Stats!$A$2:$AA$19,27,FALSE),""))</f>
        <v/>
      </c>
      <c r="BO841" s="46" t="str">
        <f>IF(ISNUMBER(VLOOKUP($B841,Stats!$A$2:$AA$19,2,FALSE))=FALSE,"",IF(ISNUMBER(#REF!),(#REF!-VLOOKUP($B841,Stats!$A$2:$AA$19,14,FALSE))/VLOOKUP($B841,Stats!$A$2:$AB$19,28,FALSE),""))</f>
        <v/>
      </c>
      <c r="BP841" s="46"/>
      <c r="BQ841" s="46">
        <f>IF(ISNUMBER(VLOOKUP($B841,Stats!$A$2:$AA$19,2,FALSE))=FALSE,"",IF(ISNUMBER(BM841),BM841,(VLOOKUP($B841,Stats!$A$2:$AT$19,46,FALSE)-VLOOKUP($B841,Stats!$A$2:$AA$19,12,FALSE))/VLOOKUP($B841,Stats!$A$2:$AA$19,26,FALSE)))</f>
        <v>0.49344954397963126</v>
      </c>
      <c r="BR841" s="51">
        <f t="shared" si="181"/>
        <v>0.49344954397963126</v>
      </c>
      <c r="BS841" s="32" t="str">
        <f t="shared" si="176"/>
        <v>21048_201502</v>
      </c>
      <c r="BT841" s="53">
        <f t="shared" si="177"/>
        <v>0.4476093218505261</v>
      </c>
    </row>
    <row r="842" spans="1:72" x14ac:dyDescent="0.15">
      <c r="A842" s="16">
        <v>21048</v>
      </c>
      <c r="B842" s="17">
        <v>201503</v>
      </c>
      <c r="C842" s="3">
        <v>0</v>
      </c>
      <c r="D842" s="23">
        <v>-5.0296389437758382E-3</v>
      </c>
      <c r="E842" s="18">
        <v>2.6827044636409331E-3</v>
      </c>
      <c r="F842" s="24">
        <v>4</v>
      </c>
      <c r="G842" s="24">
        <v>6</v>
      </c>
      <c r="H842" s="20">
        <v>1.9801728541990471E-3</v>
      </c>
      <c r="I842" s="20">
        <v>-2.1548962206400604E-3</v>
      </c>
      <c r="J842" s="24">
        <v>2</v>
      </c>
      <c r="K842" s="24">
        <v>3</v>
      </c>
      <c r="L842" s="20">
        <v>4.7679021230659924E-3</v>
      </c>
      <c r="M842" s="20">
        <v>-4.1352031643294707E-3</v>
      </c>
      <c r="N842" s="19">
        <v>1.1169</v>
      </c>
      <c r="O842" s="19">
        <v>1.0025132393860514</v>
      </c>
      <c r="P842" s="25">
        <v>42038</v>
      </c>
      <c r="Q842" s="20">
        <v>-8.1475512579461951E-3</v>
      </c>
      <c r="R842" s="25">
        <v>42041</v>
      </c>
      <c r="S842" s="25">
        <f>IF(ISNUMBER(R842),VLOOKUP(B842,Index!$B$3:$AB$18,27,FALSE),"")</f>
        <v>42041</v>
      </c>
      <c r="T842" s="25">
        <f>IF(ISNUMBER($R842),VLOOKUP($B842,Index!$B$21:$AB$36,27,FALSE),"")</f>
        <v>42041</v>
      </c>
      <c r="U842" s="25">
        <f>IF(ISNUMBER($R842),VLOOKUP($B842,Index!$B$39:$AB$54,27,FALSE),"")</f>
        <v>42034</v>
      </c>
      <c r="W842" s="18">
        <v>-0.15088916831327515</v>
      </c>
      <c r="X842" s="19">
        <v>0.4</v>
      </c>
      <c r="Y842" s="18">
        <v>5.0900738365234302E-2</v>
      </c>
      <c r="Z842" s="19">
        <f t="shared" si="178"/>
        <v>0</v>
      </c>
      <c r="AA842" s="21" t="s">
        <v>25</v>
      </c>
      <c r="AB842" s="28"/>
      <c r="AC842" s="18">
        <v>2.2767541114271875E-2</v>
      </c>
      <c r="AD842" s="19">
        <v>0.16000000000000003</v>
      </c>
      <c r="AE842" s="18">
        <v>2.590885166126035E-3</v>
      </c>
      <c r="AF842" s="19">
        <f t="shared" si="179"/>
        <v>0</v>
      </c>
      <c r="AG842" s="21" t="s">
        <v>25</v>
      </c>
      <c r="AH842" s="28"/>
      <c r="AK842" t="str">
        <f t="shared" si="174"/>
        <v/>
      </c>
      <c r="AL842" t="str">
        <f t="shared" si="174"/>
        <v/>
      </c>
      <c r="AM842" t="str">
        <f t="shared" si="174"/>
        <v/>
      </c>
      <c r="AN842" t="str">
        <f t="shared" si="174"/>
        <v/>
      </c>
      <c r="AO842" t="str">
        <f t="shared" si="174"/>
        <v/>
      </c>
      <c r="AP842" t="str">
        <f t="shared" si="174"/>
        <v/>
      </c>
      <c r="AQ842" t="str">
        <f t="shared" si="174"/>
        <v/>
      </c>
      <c r="AR842" t="str">
        <f t="shared" si="174"/>
        <v/>
      </c>
      <c r="AS842" t="str">
        <f t="shared" si="174"/>
        <v/>
      </c>
      <c r="AT842" t="str">
        <f t="shared" si="174"/>
        <v/>
      </c>
      <c r="AU842" t="str">
        <f t="shared" si="174"/>
        <v/>
      </c>
      <c r="AV842" t="str">
        <f t="shared" si="174"/>
        <v/>
      </c>
      <c r="AW842" t="str">
        <f t="shared" si="174"/>
        <v/>
      </c>
      <c r="AX842" t="str">
        <f t="shared" si="174"/>
        <v/>
      </c>
      <c r="AZ842" s="46">
        <f>IF(ISNUMBER(VLOOKUP($B842,Stats!$A$2:$AA$19,2,FALSE))=FALSE,"",IF(ISNUMBER(W842),(W842-VLOOKUP($B842,Stats!$A$2:$AA$19,2,FALSE))/VLOOKUP($B842,Stats!$A$2:$AA$19,16,FALSE),""))</f>
        <v>0.49368983931661869</v>
      </c>
      <c r="BA842" s="46">
        <f>IF(ISNUMBER(VLOOKUP($B842,Stats!$A$2:$AA$19,2,FALSE))=FALSE,"",IF(ISNUMBER(X842),(X842-VLOOKUP($B842,Stats!$A$2:$AA$19,3,FALSE))/VLOOKUP($B842,Stats!$A$2:$AA$19,17,FALSE),""))</f>
        <v>0.14737287675573754</v>
      </c>
      <c r="BB842" s="46"/>
      <c r="BC842" s="46"/>
      <c r="BD842" s="44">
        <f t="shared" si="175"/>
        <v>0.3205313580361781</v>
      </c>
      <c r="BE842" s="46">
        <f>IF(ISNUMBER(VLOOKUP($B842,Stats!$A$2:$AA$19,2,FALSE))=FALSE,"",IF(ISNUMBER(Y842),(Y842-VLOOKUP($B842,Stats!$A$2:$AA$19,5,FALSE))/VLOOKUP($B842,Stats!$A$2:$AA$19,19,FALSE),""))</f>
        <v>-1.0876273080597179</v>
      </c>
      <c r="BF842" s="46"/>
      <c r="BG842" s="46"/>
      <c r="BH842" s="46">
        <f>IF(ISNUMBER(VLOOKUP($B842,Stats!$A$2:$AA$19,2,FALSE))=FALSE,"",IF(ISNUMBER(Z842),(Z842-VLOOKUP($B842,Stats!$A$2:$AA$19,8,FALSE))/VLOOKUP($B842,Stats!$A$2:$AA$19,22,FALSE),""))</f>
        <v>-0.64412337137479436</v>
      </c>
      <c r="BI842" s="46" t="str">
        <f>IF(ISNUMBER(VLOOKUP($B842,Stats!$A$2:$AA$19,2,FALSE))=FALSE,"",IF(ISNUMBER(#REF!),(#REF!-VLOOKUP($B842,Stats!$A$2:$AA$19,9,FALSE))/VLOOKUP($B842,Stats!$A$2:$AA$19,23,FALSE),""))</f>
        <v/>
      </c>
      <c r="BJ842" s="46" t="str">
        <f>IF(ISNUMBER(VLOOKUP($B842,Stats!$A$2:$AA$19,2,FALSE))=FALSE,"",IF(ISNUMBER(#REF!),(#REF!-VLOOKUP($B842,Stats!$A$2:$AA$19,10,FALSE))/VLOOKUP($B842,Stats!$A$2:$AA$19,24,FALSE),""))</f>
        <v/>
      </c>
      <c r="BK842" s="44">
        <f t="shared" si="180"/>
        <v>0.56810210422936414</v>
      </c>
      <c r="BL842" s="46" t="str">
        <f>IF(ISNUMBER(VLOOKUP($B842,Stats!$A$2:$AA$19,2,FALSE))=FALSE,"",IF(ISNUMBER(#REF!),(#REF!-VLOOKUP($B842,Stats!$A$2:$AA$19,11,FALSE))/VLOOKUP($B842,Stats!$A$2:$AA$19,25,FALSE),""))</f>
        <v/>
      </c>
      <c r="BM842" s="46" t="str">
        <f>IF(ISNUMBER(VLOOKUP($B842,Stats!$A$2:$AA$19,2,FALSE))=FALSE,"",IF(ISNUMBER(AA842),(AA842-VLOOKUP($B842,Stats!$A$2:$AA$19,12,FALSE))/VLOOKUP($B842,Stats!$A$2:$AA$19,26,FALSE),""))</f>
        <v/>
      </c>
      <c r="BN842" s="46" t="str">
        <f>IF(ISNUMBER(VLOOKUP($B842,Stats!$A$2:$AA$19,2,FALSE))=FALSE,"",IF(ISNUMBER(#REF!),(#REF!-VLOOKUP($B842,Stats!$A$2:$AA$19,13,FALSE))/VLOOKUP($B842,Stats!$A$2:$AA$19,27,FALSE),""))</f>
        <v/>
      </c>
      <c r="BO842" s="46" t="str">
        <f>IF(ISNUMBER(VLOOKUP($B842,Stats!$A$2:$AA$19,2,FALSE))=FALSE,"",IF(ISNUMBER(#REF!),(#REF!-VLOOKUP($B842,Stats!$A$2:$AA$19,14,FALSE))/VLOOKUP($B842,Stats!$A$2:$AB$19,28,FALSE),""))</f>
        <v/>
      </c>
      <c r="BP842" s="46"/>
      <c r="BQ842" s="46">
        <f>IF(ISNUMBER(VLOOKUP($B842,Stats!$A$2:$AA$19,2,FALSE))=FALSE,"",IF(ISNUMBER(BM842),BM842,(VLOOKUP($B842,Stats!$A$2:$AT$19,46,FALSE)-VLOOKUP($B842,Stats!$A$2:$AA$19,12,FALSE))/VLOOKUP($B842,Stats!$A$2:$AA$19,26,FALSE)))</f>
        <v>-0.53964354662323732</v>
      </c>
      <c r="BR842" s="51">
        <f t="shared" si="181"/>
        <v>-0.53964354662323732</v>
      </c>
      <c r="BS842" s="32" t="str">
        <f t="shared" si="176"/>
        <v>21048_201503</v>
      </c>
      <c r="BT842" s="53">
        <f t="shared" si="177"/>
        <v>0.2970388248202066</v>
      </c>
    </row>
    <row r="843" spans="1:72" x14ac:dyDescent="0.15">
      <c r="A843" s="16">
        <v>21048</v>
      </c>
      <c r="B843" s="17">
        <v>201504</v>
      </c>
      <c r="C843" s="3">
        <v>0</v>
      </c>
      <c r="D843" s="23">
        <v>4.874526087741482E-2</v>
      </c>
      <c r="E843" s="18">
        <v>6.6112991729266705E-3</v>
      </c>
      <c r="F843" s="24">
        <v>6</v>
      </c>
      <c r="G843" s="24">
        <v>1</v>
      </c>
      <c r="H843" s="20">
        <v>8.4625927539497461E-3</v>
      </c>
      <c r="I843" s="20">
        <v>-2.8886080519948676E-3</v>
      </c>
      <c r="J843" s="24">
        <v>6</v>
      </c>
      <c r="K843" s="24">
        <v>1</v>
      </c>
      <c r="L843" s="20">
        <v>1.5829742326972207E-2</v>
      </c>
      <c r="M843" s="20">
        <v>-2.8886080519948676E-3</v>
      </c>
      <c r="N843" s="19">
        <v>1.1617999999999999</v>
      </c>
      <c r="O843" s="19">
        <v>1.0517834510229946</v>
      </c>
      <c r="P843" s="25">
        <v>42052</v>
      </c>
      <c r="Q843" s="20">
        <v>0</v>
      </c>
      <c r="R843" s="25">
        <v>42044</v>
      </c>
      <c r="S843" s="25">
        <f>IF(ISNUMBER(R843),VLOOKUP(B843,Index!$B$3:$AB$18,27,FALSE),"")</f>
        <v>42044</v>
      </c>
      <c r="T843" s="25">
        <f>IF(ISNUMBER($R843),VLOOKUP($B843,Index!$B$21:$AB$36,27,FALSE),"")</f>
        <v>42044</v>
      </c>
      <c r="U843" s="25">
        <f>IF(ISNUMBER($R843),VLOOKUP($B843,Index!$B$39:$AB$54,27,FALSE),"")</f>
        <v>42052</v>
      </c>
      <c r="W843" s="18">
        <v>1.9498104350965928</v>
      </c>
      <c r="X843" s="19">
        <v>0.8571428571428571</v>
      </c>
      <c r="Y843" s="18">
        <v>0.12544058207541417</v>
      </c>
      <c r="Z843" s="19">
        <f t="shared" si="178"/>
        <v>0</v>
      </c>
      <c r="AA843" s="21" t="s">
        <v>25</v>
      </c>
      <c r="AB843" s="28"/>
      <c r="AC843" s="18">
        <v>3.8017607328115646</v>
      </c>
      <c r="AD843" s="19">
        <v>0.73469387755102034</v>
      </c>
      <c r="AE843" s="18">
        <v>1.573533963141872E-2</v>
      </c>
      <c r="AF843" s="19">
        <f t="shared" si="179"/>
        <v>0</v>
      </c>
      <c r="AG843" s="21" t="s">
        <v>25</v>
      </c>
      <c r="AH843" s="28"/>
      <c r="AK843" t="str">
        <f t="shared" ref="AK843:AX852" si="182">IF($B843=AK$2,$AA843,"")</f>
        <v/>
      </c>
      <c r="AL843" t="str">
        <f t="shared" si="182"/>
        <v/>
      </c>
      <c r="AM843" t="str">
        <f t="shared" si="182"/>
        <v/>
      </c>
      <c r="AN843" t="str">
        <f t="shared" si="182"/>
        <v/>
      </c>
      <c r="AO843" t="str">
        <f t="shared" si="182"/>
        <v/>
      </c>
      <c r="AP843" t="str">
        <f t="shared" si="182"/>
        <v/>
      </c>
      <c r="AQ843" t="str">
        <f t="shared" si="182"/>
        <v/>
      </c>
      <c r="AR843" t="str">
        <f t="shared" si="182"/>
        <v/>
      </c>
      <c r="AS843" t="str">
        <f t="shared" si="182"/>
        <v/>
      </c>
      <c r="AT843" t="str">
        <f t="shared" si="182"/>
        <v/>
      </c>
      <c r="AU843" t="str">
        <f t="shared" si="182"/>
        <v/>
      </c>
      <c r="AV843" t="str">
        <f t="shared" si="182"/>
        <v/>
      </c>
      <c r="AW843" t="str">
        <f t="shared" si="182"/>
        <v/>
      </c>
      <c r="AX843" t="str">
        <f t="shared" si="182"/>
        <v/>
      </c>
      <c r="AZ843" s="46">
        <f>IF(ISNUMBER(VLOOKUP($B843,Stats!$A$2:$AA$19,2,FALSE))=FALSE,"",IF(ISNUMBER(W843),(W843-VLOOKUP($B843,Stats!$A$2:$AA$19,2,FALSE))/VLOOKUP($B843,Stats!$A$2:$AA$19,16,FALSE),""))</f>
        <v>0.13945614280967106</v>
      </c>
      <c r="BA843" s="46">
        <f>IF(ISNUMBER(VLOOKUP($B843,Stats!$A$2:$AA$19,2,FALSE))=FALSE,"",IF(ISNUMBER(X843),(X843-VLOOKUP($B843,Stats!$A$2:$AA$19,3,FALSE))/VLOOKUP($B843,Stats!$A$2:$AA$19,17,FALSE),""))</f>
        <v>-2.8916520771255196E-2</v>
      </c>
      <c r="BB843" s="46"/>
      <c r="BC843" s="46"/>
      <c r="BD843" s="44">
        <f t="shared" si="175"/>
        <v>5.5269811019207929E-2</v>
      </c>
      <c r="BE843" s="46">
        <f>IF(ISNUMBER(VLOOKUP($B843,Stats!$A$2:$AA$19,2,FALSE))=FALSE,"",IF(ISNUMBER(Y843),(Y843-VLOOKUP($B843,Stats!$A$2:$AA$19,5,FALSE))/VLOOKUP($B843,Stats!$A$2:$AA$19,19,FALSE),""))</f>
        <v>0.10492957576016802</v>
      </c>
      <c r="BF843" s="46"/>
      <c r="BG843" s="46"/>
      <c r="BH843" s="46">
        <f>IF(ISNUMBER(VLOOKUP($B843,Stats!$A$2:$AA$19,2,FALSE))=FALSE,"",IF(ISNUMBER(Z843),(Z843-VLOOKUP($B843,Stats!$A$2:$AA$19,8,FALSE))/VLOOKUP($B843,Stats!$A$2:$AA$19,22,FALSE),""))</f>
        <v>-0.5145844845400992</v>
      </c>
      <c r="BI843" s="46" t="str">
        <f>IF(ISNUMBER(VLOOKUP($B843,Stats!$A$2:$AA$19,2,FALSE))=FALSE,"",IF(ISNUMBER(#REF!),(#REF!-VLOOKUP($B843,Stats!$A$2:$AA$19,9,FALSE))/VLOOKUP($B843,Stats!$A$2:$AA$19,23,FALSE),""))</f>
        <v/>
      </c>
      <c r="BJ843" s="46" t="str">
        <f>IF(ISNUMBER(VLOOKUP($B843,Stats!$A$2:$AA$19,2,FALSE))=FALSE,"",IF(ISNUMBER(#REF!),(#REF!-VLOOKUP($B843,Stats!$A$2:$AA$19,10,FALSE))/VLOOKUP($B843,Stats!$A$2:$AA$19,24,FALSE),""))</f>
        <v/>
      </c>
      <c r="BK843" s="44">
        <f t="shared" si="180"/>
        <v>-0.22782604839414738</v>
      </c>
      <c r="BL843" s="46" t="str">
        <f>IF(ISNUMBER(VLOOKUP($B843,Stats!$A$2:$AA$19,2,FALSE))=FALSE,"",IF(ISNUMBER(#REF!),(#REF!-VLOOKUP($B843,Stats!$A$2:$AA$19,11,FALSE))/VLOOKUP($B843,Stats!$A$2:$AA$19,25,FALSE),""))</f>
        <v/>
      </c>
      <c r="BM843" s="46" t="str">
        <f>IF(ISNUMBER(VLOOKUP($B843,Stats!$A$2:$AA$19,2,FALSE))=FALSE,"",IF(ISNUMBER(AA843),(AA843-VLOOKUP($B843,Stats!$A$2:$AA$19,12,FALSE))/VLOOKUP($B843,Stats!$A$2:$AA$19,26,FALSE),""))</f>
        <v/>
      </c>
      <c r="BN843" s="46" t="str">
        <f>IF(ISNUMBER(VLOOKUP($B843,Stats!$A$2:$AA$19,2,FALSE))=FALSE,"",IF(ISNUMBER(#REF!),(#REF!-VLOOKUP($B843,Stats!$A$2:$AA$19,13,FALSE))/VLOOKUP($B843,Stats!$A$2:$AA$19,27,FALSE),""))</f>
        <v/>
      </c>
      <c r="BO843" s="46" t="str">
        <f>IF(ISNUMBER(VLOOKUP($B843,Stats!$A$2:$AA$19,2,FALSE))=FALSE,"",IF(ISNUMBER(#REF!),(#REF!-VLOOKUP($B843,Stats!$A$2:$AA$19,14,FALSE))/VLOOKUP($B843,Stats!$A$2:$AB$19,28,FALSE),""))</f>
        <v/>
      </c>
      <c r="BP843" s="46"/>
      <c r="BQ843" s="46">
        <f>IF(ISNUMBER(VLOOKUP($B843,Stats!$A$2:$AA$19,2,FALSE))=FALSE,"",IF(ISNUMBER(BM843),BM843,(VLOOKUP($B843,Stats!$A$2:$AT$19,46,FALSE)-VLOOKUP($B843,Stats!$A$2:$AA$19,12,FALSE))/VLOOKUP($B843,Stats!$A$2:$AA$19,26,FALSE)))</f>
        <v>-0.64096278450557098</v>
      </c>
      <c r="BR843" s="51">
        <f t="shared" si="181"/>
        <v>-0.64096278450557098</v>
      </c>
      <c r="BS843" s="32" t="str">
        <f t="shared" si="176"/>
        <v>21048_201504</v>
      </c>
      <c r="BT843" s="53">
        <f t="shared" si="177"/>
        <v>-0.25383422373376108</v>
      </c>
    </row>
    <row r="844" spans="1:72" x14ac:dyDescent="0.15">
      <c r="A844" s="16">
        <v>21048</v>
      </c>
      <c r="B844" s="17">
        <v>201505</v>
      </c>
      <c r="C844" s="3">
        <v>0</v>
      </c>
      <c r="D844" s="23">
        <v>1.5579273541056926E-2</v>
      </c>
      <c r="E844" s="18">
        <v>5.2334666019825168E-3</v>
      </c>
      <c r="F844" s="24">
        <v>6</v>
      </c>
      <c r="G844" s="24">
        <v>2</v>
      </c>
      <c r="H844" s="20">
        <v>4.0215407827831244E-3</v>
      </c>
      <c r="I844" s="20">
        <v>-4.2797582728988925E-3</v>
      </c>
      <c r="J844" s="24">
        <v>6</v>
      </c>
      <c r="K844" s="24">
        <v>1</v>
      </c>
      <c r="L844" s="20">
        <v>1.0484702646957667E-2</v>
      </c>
      <c r="M844" s="20">
        <v>-5.9390600791874304E-3</v>
      </c>
      <c r="N844" s="19">
        <v>1.1830000000000001</v>
      </c>
      <c r="O844" s="19">
        <v>1.0243311109186943</v>
      </c>
      <c r="P844" s="25">
        <v>42068</v>
      </c>
      <c r="Q844" s="20">
        <v>-2.6204564666103547E-3</v>
      </c>
      <c r="R844" s="25">
        <v>42069</v>
      </c>
      <c r="S844" s="25">
        <f>IF(ISNUMBER(R844),VLOOKUP(B844,Index!$B$3:$AB$18,27,FALSE),"")</f>
        <v>42069</v>
      </c>
      <c r="T844" s="25">
        <f>IF(ISNUMBER($R844),VLOOKUP($B844,Index!$B$21:$AB$36,27,FALSE),"")</f>
        <v>42069</v>
      </c>
      <c r="U844" s="25">
        <f>IF(ISNUMBER($R844),VLOOKUP($B844,Index!$B$39:$AB$54,27,FALSE),"")</f>
        <v>42069</v>
      </c>
      <c r="W844" s="18">
        <v>0.56085384747804934</v>
      </c>
      <c r="X844" s="19">
        <v>0.75</v>
      </c>
      <c r="Y844" s="18">
        <v>9.9298047124119798E-2</v>
      </c>
      <c r="Z844" s="19">
        <f t="shared" si="178"/>
        <v>0</v>
      </c>
      <c r="AA844" s="21">
        <v>5.9452518061516288</v>
      </c>
      <c r="AB844" s="28"/>
      <c r="AC844" s="18">
        <v>0.31455703823093101</v>
      </c>
      <c r="AD844" s="19">
        <v>0.5625</v>
      </c>
      <c r="AE844" s="18">
        <v>9.8601021626639161E-3</v>
      </c>
      <c r="AF844" s="19">
        <f t="shared" si="179"/>
        <v>0</v>
      </c>
      <c r="AG844" s="21">
        <v>35.346019038549208</v>
      </c>
      <c r="AH844" s="28"/>
      <c r="AK844" t="str">
        <f t="shared" si="182"/>
        <v/>
      </c>
      <c r="AL844" t="str">
        <f t="shared" si="182"/>
        <v/>
      </c>
      <c r="AM844" t="str">
        <f t="shared" si="182"/>
        <v/>
      </c>
      <c r="AN844" t="str">
        <f t="shared" si="182"/>
        <v/>
      </c>
      <c r="AO844" t="str">
        <f t="shared" si="182"/>
        <v/>
      </c>
      <c r="AP844" t="str">
        <f t="shared" si="182"/>
        <v/>
      </c>
      <c r="AQ844" t="str">
        <f t="shared" si="182"/>
        <v/>
      </c>
      <c r="AR844" t="str">
        <f t="shared" si="182"/>
        <v/>
      </c>
      <c r="AS844" t="str">
        <f t="shared" si="182"/>
        <v/>
      </c>
      <c r="AT844" t="str">
        <f t="shared" si="182"/>
        <v/>
      </c>
      <c r="AU844" t="str">
        <f t="shared" si="182"/>
        <v/>
      </c>
      <c r="AV844">
        <f t="shared" si="182"/>
        <v>5.9452518061516288</v>
      </c>
      <c r="AW844" t="str">
        <f t="shared" si="182"/>
        <v/>
      </c>
      <c r="AX844" t="str">
        <f t="shared" si="182"/>
        <v/>
      </c>
      <c r="AZ844" s="46">
        <f>IF(ISNUMBER(VLOOKUP($B844,Stats!$A$2:$AA$19,2,FALSE))=FALSE,"",IF(ISNUMBER(W844),(W844-VLOOKUP($B844,Stats!$A$2:$AA$19,2,FALSE))/VLOOKUP($B844,Stats!$A$2:$AA$19,16,FALSE),""))</f>
        <v>0.29603928383026468</v>
      </c>
      <c r="BA844" s="46">
        <f>IF(ISNUMBER(VLOOKUP($B844,Stats!$A$2:$AA$19,2,FALSE))=FALSE,"",IF(ISNUMBER(X844),(X844-VLOOKUP($B844,Stats!$A$2:$AA$19,3,FALSE))/VLOOKUP($B844,Stats!$A$2:$AA$19,17,FALSE),""))</f>
        <v>1.2321630968272219</v>
      </c>
      <c r="BB844" s="46"/>
      <c r="BC844" s="46"/>
      <c r="BD844" s="44">
        <f t="shared" si="175"/>
        <v>0.76410119032874335</v>
      </c>
      <c r="BE844" s="46">
        <f>IF(ISNUMBER(VLOOKUP($B844,Stats!$A$2:$AA$19,2,FALSE))=FALSE,"",IF(ISNUMBER(Y844),(Y844-VLOOKUP($B844,Stats!$A$2:$AA$19,5,FALSE))/VLOOKUP($B844,Stats!$A$2:$AA$19,19,FALSE),""))</f>
        <v>-0.62247582264462398</v>
      </c>
      <c r="BF844" s="46"/>
      <c r="BG844" s="46"/>
      <c r="BH844" s="46">
        <f>IF(ISNUMBER(VLOOKUP($B844,Stats!$A$2:$AA$19,2,FALSE))=FALSE,"",IF(ISNUMBER(Z844),(Z844-VLOOKUP($B844,Stats!$A$2:$AA$19,8,FALSE))/VLOOKUP($B844,Stats!$A$2:$AA$19,22,FALSE),""))</f>
        <v>-0.59810804423176478</v>
      </c>
      <c r="BI844" s="46" t="str">
        <f>IF(ISNUMBER(VLOOKUP($B844,Stats!$A$2:$AA$19,2,FALSE))=FALSE,"",IF(ISNUMBER(#REF!),(#REF!-VLOOKUP($B844,Stats!$A$2:$AA$19,9,FALSE))/VLOOKUP($B844,Stats!$A$2:$AA$19,23,FALSE),""))</f>
        <v/>
      </c>
      <c r="BJ844" s="46" t="str">
        <f>IF(ISNUMBER(VLOOKUP($B844,Stats!$A$2:$AA$19,2,FALSE))=FALSE,"",IF(ISNUMBER(#REF!),(#REF!-VLOOKUP($B844,Stats!$A$2:$AA$19,10,FALSE))/VLOOKUP($B844,Stats!$A$2:$AA$19,24,FALSE),""))</f>
        <v/>
      </c>
      <c r="BK844" s="44">
        <f t="shared" si="180"/>
        <v>0.25630066258170736</v>
      </c>
      <c r="BL844" s="46" t="str">
        <f>IF(ISNUMBER(VLOOKUP($B844,Stats!$A$2:$AA$19,2,FALSE))=FALSE,"",IF(ISNUMBER(#REF!),(#REF!-VLOOKUP($B844,Stats!$A$2:$AA$19,11,FALSE))/VLOOKUP($B844,Stats!$A$2:$AA$19,25,FALSE),""))</f>
        <v/>
      </c>
      <c r="BM844" s="46">
        <f>IF(ISNUMBER(VLOOKUP($B844,Stats!$A$2:$AA$19,2,FALSE))=FALSE,"",IF(ISNUMBER(AA844),(AA844-VLOOKUP($B844,Stats!$A$2:$AA$19,12,FALSE))/VLOOKUP($B844,Stats!$A$2:$AA$19,26,FALSE),""))</f>
        <v>-3.9957633647163199E-3</v>
      </c>
      <c r="BN844" s="46" t="str">
        <f>IF(ISNUMBER(VLOOKUP($B844,Stats!$A$2:$AA$19,2,FALSE))=FALSE,"",IF(ISNUMBER(#REF!),(#REF!-VLOOKUP($B844,Stats!$A$2:$AA$19,13,FALSE))/VLOOKUP($B844,Stats!$A$2:$AA$19,27,FALSE),""))</f>
        <v/>
      </c>
      <c r="BO844" s="46" t="str">
        <f>IF(ISNUMBER(VLOOKUP($B844,Stats!$A$2:$AA$19,2,FALSE))=FALSE,"",IF(ISNUMBER(#REF!),(#REF!-VLOOKUP($B844,Stats!$A$2:$AA$19,14,FALSE))/VLOOKUP($B844,Stats!$A$2:$AB$19,28,FALSE),""))</f>
        <v/>
      </c>
      <c r="BP844" s="46"/>
      <c r="BQ844" s="46">
        <f>IF(ISNUMBER(VLOOKUP($B844,Stats!$A$2:$AA$19,2,FALSE))=FALSE,"",IF(ISNUMBER(BM844),BM844,(VLOOKUP($B844,Stats!$A$2:$AT$19,46,FALSE)-VLOOKUP($B844,Stats!$A$2:$AA$19,12,FALSE))/VLOOKUP($B844,Stats!$A$2:$AA$19,26,FALSE)))</f>
        <v>-3.9957633647163199E-3</v>
      </c>
      <c r="BR844" s="51">
        <f t="shared" si="181"/>
        <v>-3.9957633647163199E-3</v>
      </c>
      <c r="BS844" s="32" t="str">
        <f t="shared" si="176"/>
        <v>21048_201505</v>
      </c>
      <c r="BT844" s="53">
        <f t="shared" si="177"/>
        <v>0.30580148294182985</v>
      </c>
    </row>
    <row r="845" spans="1:72" x14ac:dyDescent="0.15">
      <c r="A845" s="16">
        <v>21048</v>
      </c>
      <c r="B845" s="17">
        <v>201506</v>
      </c>
      <c r="C845" s="3">
        <v>0</v>
      </c>
      <c r="D845" s="23">
        <v>3.2206119162640823E-2</v>
      </c>
      <c r="E845" s="18">
        <v>2.7774401246565368E-3</v>
      </c>
      <c r="F845" s="24">
        <v>9</v>
      </c>
      <c r="G845" s="24">
        <v>1</v>
      </c>
      <c r="H845" s="20">
        <v>3.6338088662270815E-3</v>
      </c>
      <c r="I845" s="20">
        <v>-9.2104161433470555E-4</v>
      </c>
      <c r="J845" s="24">
        <v>6</v>
      </c>
      <c r="K845" s="24">
        <v>1</v>
      </c>
      <c r="L845" s="20">
        <v>8.7976539589442737E-3</v>
      </c>
      <c r="M845" s="20">
        <v>-9.2104161433470555E-4</v>
      </c>
      <c r="N845" s="19">
        <v>1.2179</v>
      </c>
      <c r="O845" s="19">
        <v>1.0262913963090923</v>
      </c>
      <c r="P845" s="25">
        <v>42083</v>
      </c>
      <c r="Q845" s="20">
        <v>-9.2104161433470555E-4</v>
      </c>
      <c r="R845" s="25">
        <v>42075</v>
      </c>
      <c r="S845" s="25">
        <f>IF(ISNUMBER(R845),VLOOKUP(B845,Index!$B$3:$AB$18,27,FALSE),"")</f>
        <v>42073</v>
      </c>
      <c r="T845" s="25">
        <f>IF(ISNUMBER($R845),VLOOKUP($B845,Index!$B$21:$AB$36,27,FALSE),"")</f>
        <v>42075</v>
      </c>
      <c r="U845" s="25">
        <f>IF(ISNUMBER($R845),VLOOKUP($B845,Index!$B$39:$AB$54,27,FALSE),"")</f>
        <v>42075</v>
      </c>
      <c r="W845" s="18">
        <v>0.96618357487922468</v>
      </c>
      <c r="X845" s="19">
        <v>0.9</v>
      </c>
      <c r="Y845" s="18">
        <v>5.2698221151939867E-2</v>
      </c>
      <c r="Z845" s="19">
        <f t="shared" si="178"/>
        <v>2</v>
      </c>
      <c r="AA845" s="21">
        <v>34.967061923585518</v>
      </c>
      <c r="AB845" s="28"/>
      <c r="AC845" s="18">
        <v>0.93351070036639838</v>
      </c>
      <c r="AD845" s="19">
        <v>0.81</v>
      </c>
      <c r="AE845" s="18">
        <v>2.7771025125787625E-3</v>
      </c>
      <c r="AF845" s="19">
        <f t="shared" si="179"/>
        <v>4</v>
      </c>
      <c r="AG845" s="21">
        <v>1222.6954195678643</v>
      </c>
      <c r="AH845" s="28"/>
      <c r="AK845" t="str">
        <f t="shared" si="182"/>
        <v/>
      </c>
      <c r="AL845" t="str">
        <f t="shared" si="182"/>
        <v/>
      </c>
      <c r="AM845" t="str">
        <f t="shared" si="182"/>
        <v/>
      </c>
      <c r="AN845" t="str">
        <f t="shared" si="182"/>
        <v/>
      </c>
      <c r="AO845" t="str">
        <f t="shared" si="182"/>
        <v/>
      </c>
      <c r="AP845" t="str">
        <f t="shared" si="182"/>
        <v/>
      </c>
      <c r="AQ845" t="str">
        <f t="shared" si="182"/>
        <v/>
      </c>
      <c r="AR845" t="str">
        <f t="shared" si="182"/>
        <v/>
      </c>
      <c r="AS845" t="str">
        <f t="shared" si="182"/>
        <v/>
      </c>
      <c r="AT845" t="str">
        <f t="shared" si="182"/>
        <v/>
      </c>
      <c r="AU845" t="str">
        <f t="shared" si="182"/>
        <v/>
      </c>
      <c r="AV845" t="str">
        <f t="shared" si="182"/>
        <v/>
      </c>
      <c r="AW845">
        <f t="shared" si="182"/>
        <v>34.967061923585518</v>
      </c>
      <c r="AX845" t="str">
        <f t="shared" si="182"/>
        <v/>
      </c>
      <c r="AZ845" s="46">
        <f>IF(ISNUMBER(VLOOKUP($B845,Stats!$A$2:$AA$19,2,FALSE))=FALSE,"",IF(ISNUMBER(W845),(W845-VLOOKUP($B845,Stats!$A$2:$AA$19,2,FALSE))/VLOOKUP($B845,Stats!$A$2:$AA$19,16,FALSE),""))</f>
        <v>-0.77331363962289845</v>
      </c>
      <c r="BA845" s="46">
        <f>IF(ISNUMBER(VLOOKUP($B845,Stats!$A$2:$AA$19,2,FALSE))=FALSE,"",IF(ISNUMBER(X845),(X845-VLOOKUP($B845,Stats!$A$2:$AA$19,3,FALSE))/VLOOKUP($B845,Stats!$A$2:$AA$19,17,FALSE),""))</f>
        <v>0.77618004453973322</v>
      </c>
      <c r="BB845" s="46"/>
      <c r="BC845" s="46"/>
      <c r="BD845" s="44">
        <f t="shared" si="175"/>
        <v>1.4332024584173819E-3</v>
      </c>
      <c r="BE845" s="46">
        <f>IF(ISNUMBER(VLOOKUP($B845,Stats!$A$2:$AA$19,2,FALSE))=FALSE,"",IF(ISNUMBER(Y845),(Y845-VLOOKUP($B845,Stats!$A$2:$AA$19,5,FALSE))/VLOOKUP($B845,Stats!$A$2:$AA$19,19,FALSE),""))</f>
        <v>-0.96066749060768131</v>
      </c>
      <c r="BF845" s="46"/>
      <c r="BG845" s="46"/>
      <c r="BH845" s="46">
        <f>IF(ISNUMBER(VLOOKUP($B845,Stats!$A$2:$AA$19,2,FALSE))=FALSE,"",IF(ISNUMBER(Z845),(Z845-VLOOKUP($B845,Stats!$A$2:$AA$19,8,FALSE))/VLOOKUP($B845,Stats!$A$2:$AA$19,22,FALSE),""))</f>
        <v>-0.44132796508511463</v>
      </c>
      <c r="BI845" s="46" t="str">
        <f>IF(ISNUMBER(VLOOKUP($B845,Stats!$A$2:$AA$19,2,FALSE))=FALSE,"",IF(ISNUMBER(#REF!),(#REF!-VLOOKUP($B845,Stats!$A$2:$AA$19,9,FALSE))/VLOOKUP($B845,Stats!$A$2:$AA$19,23,FALSE),""))</f>
        <v/>
      </c>
      <c r="BJ845" s="46" t="str">
        <f>IF(ISNUMBER(VLOOKUP($B845,Stats!$A$2:$AA$19,2,FALSE))=FALSE,"",IF(ISNUMBER(#REF!),(#REF!-VLOOKUP($B845,Stats!$A$2:$AA$19,10,FALSE))/VLOOKUP($B845,Stats!$A$2:$AA$19,24,FALSE),""))</f>
        <v/>
      </c>
      <c r="BK845" s="44">
        <f t="shared" si="180"/>
        <v>0.54006885389984249</v>
      </c>
      <c r="BL845" s="46" t="str">
        <f>IF(ISNUMBER(VLOOKUP($B845,Stats!$A$2:$AA$19,2,FALSE))=FALSE,"",IF(ISNUMBER(#REF!),(#REF!-VLOOKUP($B845,Stats!$A$2:$AA$19,11,FALSE))/VLOOKUP($B845,Stats!$A$2:$AA$19,25,FALSE),""))</f>
        <v/>
      </c>
      <c r="BM845" s="46">
        <f>IF(ISNUMBER(VLOOKUP($B845,Stats!$A$2:$AA$19,2,FALSE))=FALSE,"",IF(ISNUMBER(AA845),(AA845-VLOOKUP($B845,Stats!$A$2:$AA$19,12,FALSE))/VLOOKUP($B845,Stats!$A$2:$AA$19,26,FALSE),""))</f>
        <v>-8.0263461819232135E-2</v>
      </c>
      <c r="BN845" s="46" t="str">
        <f>IF(ISNUMBER(VLOOKUP($B845,Stats!$A$2:$AA$19,2,FALSE))=FALSE,"",IF(ISNUMBER(#REF!),(#REF!-VLOOKUP($B845,Stats!$A$2:$AA$19,13,FALSE))/VLOOKUP($B845,Stats!$A$2:$AA$19,27,FALSE),""))</f>
        <v/>
      </c>
      <c r="BO845" s="46" t="str">
        <f>IF(ISNUMBER(VLOOKUP($B845,Stats!$A$2:$AA$19,2,FALSE))=FALSE,"",IF(ISNUMBER(#REF!),(#REF!-VLOOKUP($B845,Stats!$A$2:$AA$19,14,FALSE))/VLOOKUP($B845,Stats!$A$2:$AB$19,28,FALSE),""))</f>
        <v/>
      </c>
      <c r="BP845" s="46"/>
      <c r="BQ845" s="46">
        <f>IF(ISNUMBER(VLOOKUP($B845,Stats!$A$2:$AA$19,2,FALSE))=FALSE,"",IF(ISNUMBER(BM845),BM845,(VLOOKUP($B845,Stats!$A$2:$AT$19,46,FALSE)-VLOOKUP($B845,Stats!$A$2:$AA$19,12,FALSE))/VLOOKUP($B845,Stats!$A$2:$AA$19,26,FALSE)))</f>
        <v>-8.0263461819232135E-2</v>
      </c>
      <c r="BR845" s="51">
        <f t="shared" si="181"/>
        <v>-8.0263461819232135E-2</v>
      </c>
      <c r="BS845" s="32" t="str">
        <f t="shared" si="176"/>
        <v>21048_201506</v>
      </c>
      <c r="BT845" s="53">
        <f t="shared" si="177"/>
        <v>0.30827526046774251</v>
      </c>
    </row>
    <row r="846" spans="1:72" x14ac:dyDescent="0.15">
      <c r="A846" s="16">
        <v>21048</v>
      </c>
      <c r="B846" s="17">
        <v>201507</v>
      </c>
      <c r="C846" s="3">
        <v>0</v>
      </c>
      <c r="D846" s="23">
        <v>7.6360949174809623E-3</v>
      </c>
      <c r="E846" s="18">
        <v>6.1789735489117927E-3</v>
      </c>
      <c r="F846" s="24">
        <v>3</v>
      </c>
      <c r="G846" s="24">
        <v>2</v>
      </c>
      <c r="H846" s="20">
        <v>5.7725978607895785E-3</v>
      </c>
      <c r="I846" s="20">
        <v>-4.8143135314431817E-3</v>
      </c>
      <c r="J846" s="24">
        <v>2</v>
      </c>
      <c r="K846" s="24">
        <v>2</v>
      </c>
      <c r="L846" s="20">
        <v>8.5392889399786842E-3</v>
      </c>
      <c r="M846" s="20">
        <v>-5.965026965190412E-3</v>
      </c>
      <c r="N846" s="19">
        <v>1.2282999999999999</v>
      </c>
      <c r="O846" s="19">
        <v>1</v>
      </c>
      <c r="P846" s="25">
        <v>42086</v>
      </c>
      <c r="Q846" s="20">
        <v>-9.6067735895140061E-3</v>
      </c>
      <c r="R846" s="25">
        <v>42088</v>
      </c>
      <c r="S846" s="25">
        <f>IF(ISNUMBER(R846),VLOOKUP(B846,Index!$B$3:$AB$18,27,FALSE),"")</f>
        <v>42088</v>
      </c>
      <c r="T846" s="25">
        <f>IF(ISNUMBER($R846),VLOOKUP($B846,Index!$B$21:$AB$36,27,FALSE),"")</f>
        <v>42089</v>
      </c>
      <c r="U846" s="25">
        <f>IF(ISNUMBER($R846),VLOOKUP($B846,Index!$B$39:$AB$54,27,FALSE),"")</f>
        <v>42089</v>
      </c>
      <c r="W846" s="18">
        <v>0.54979883405862928</v>
      </c>
      <c r="X846" s="19">
        <v>0.6</v>
      </c>
      <c r="Y846" s="18">
        <v>0.11723778009897054</v>
      </c>
      <c r="Z846" s="19">
        <f t="shared" si="178"/>
        <v>0</v>
      </c>
      <c r="AA846" s="21">
        <v>0.79486571077473078</v>
      </c>
      <c r="AB846" s="28"/>
      <c r="AC846" s="18">
        <v>0.30227875793222819</v>
      </c>
      <c r="AD846" s="19">
        <v>0.36</v>
      </c>
      <c r="AE846" s="18">
        <v>1.3744697082534573E-2</v>
      </c>
      <c r="AF846" s="19">
        <f t="shared" si="179"/>
        <v>0</v>
      </c>
      <c r="AG846" s="21">
        <v>0.63181149816541793</v>
      </c>
      <c r="AH846" s="28"/>
      <c r="AK846" t="str">
        <f t="shared" si="182"/>
        <v/>
      </c>
      <c r="AL846" t="str">
        <f t="shared" si="182"/>
        <v/>
      </c>
      <c r="AM846" t="str">
        <f t="shared" si="182"/>
        <v/>
      </c>
      <c r="AN846" t="str">
        <f t="shared" si="182"/>
        <v/>
      </c>
      <c r="AO846" t="str">
        <f t="shared" si="182"/>
        <v/>
      </c>
      <c r="AP846" t="str">
        <f t="shared" si="182"/>
        <v/>
      </c>
      <c r="AQ846" t="str">
        <f t="shared" si="182"/>
        <v/>
      </c>
      <c r="AR846" t="str">
        <f t="shared" si="182"/>
        <v/>
      </c>
      <c r="AS846" t="str">
        <f t="shared" si="182"/>
        <v/>
      </c>
      <c r="AT846" t="str">
        <f t="shared" si="182"/>
        <v/>
      </c>
      <c r="AU846" t="str">
        <f t="shared" si="182"/>
        <v/>
      </c>
      <c r="AV846" t="str">
        <f t="shared" si="182"/>
        <v/>
      </c>
      <c r="AW846" t="str">
        <f t="shared" si="182"/>
        <v/>
      </c>
      <c r="AX846">
        <f t="shared" si="182"/>
        <v>0.79486571077473078</v>
      </c>
      <c r="AZ846" s="46">
        <f>IF(ISNUMBER(VLOOKUP($B846,Stats!$A$2:$AA$19,2,FALSE))=FALSE,"",IF(ISNUMBER(W846),(W846-VLOOKUP($B846,Stats!$A$2:$AA$19,2,FALSE))/VLOOKUP($B846,Stats!$A$2:$AA$19,16,FALSE),""))</f>
        <v>-0.38985037063093669</v>
      </c>
      <c r="BA846" s="46">
        <f>IF(ISNUMBER(VLOOKUP($B846,Stats!$A$2:$AA$19,2,FALSE))=FALSE,"",IF(ISNUMBER(X846),(X846-VLOOKUP($B846,Stats!$A$2:$AA$19,3,FALSE))/VLOOKUP($B846,Stats!$A$2:$AA$19,17,FALSE),""))</f>
        <v>-0.37879956534795695</v>
      </c>
      <c r="BB846" s="46"/>
      <c r="BC846" s="46"/>
      <c r="BD846" s="44">
        <f t="shared" si="175"/>
        <v>-0.38432496798944682</v>
      </c>
      <c r="BE846" s="46">
        <f>IF(ISNUMBER(VLOOKUP($B846,Stats!$A$2:$AA$19,2,FALSE))=FALSE,"",IF(ISNUMBER(Y846),(Y846-VLOOKUP($B846,Stats!$A$2:$AA$19,5,FALSE))/VLOOKUP($B846,Stats!$A$2:$AA$19,19,FALSE),""))</f>
        <v>-0.46453781984681247</v>
      </c>
      <c r="BF846" s="46"/>
      <c r="BG846" s="46"/>
      <c r="BH846" s="46">
        <f>IF(ISNUMBER(VLOOKUP($B846,Stats!$A$2:$AA$19,2,FALSE))=FALSE,"",IF(ISNUMBER(Z846),(Z846-VLOOKUP($B846,Stats!$A$2:$AA$19,8,FALSE))/VLOOKUP($B846,Stats!$A$2:$AA$19,22,FALSE),""))</f>
        <v>-1.8934091891845408</v>
      </c>
      <c r="BI846" s="46" t="str">
        <f>IF(ISNUMBER(VLOOKUP($B846,Stats!$A$2:$AA$19,2,FALSE))=FALSE,"",IF(ISNUMBER(#REF!),(#REF!-VLOOKUP($B846,Stats!$A$2:$AA$19,9,FALSE))/VLOOKUP($B846,Stats!$A$2:$AA$19,23,FALSE),""))</f>
        <v/>
      </c>
      <c r="BJ846" s="46" t="str">
        <f>IF(ISNUMBER(VLOOKUP($B846,Stats!$A$2:$AA$19,2,FALSE))=FALSE,"",IF(ISNUMBER(#REF!),(#REF!-VLOOKUP($B846,Stats!$A$2:$AA$19,10,FALSE))/VLOOKUP($B846,Stats!$A$2:$AA$19,24,FALSE),""))</f>
        <v/>
      </c>
      <c r="BK846" s="44">
        <f t="shared" si="180"/>
        <v>-0.24284628286259347</v>
      </c>
      <c r="BL846" s="46" t="str">
        <f>IF(ISNUMBER(VLOOKUP($B846,Stats!$A$2:$AA$19,2,FALSE))=FALSE,"",IF(ISNUMBER(#REF!),(#REF!-VLOOKUP($B846,Stats!$A$2:$AA$19,11,FALSE))/VLOOKUP($B846,Stats!$A$2:$AA$19,25,FALSE),""))</f>
        <v/>
      </c>
      <c r="BM846" s="46">
        <f>IF(ISNUMBER(VLOOKUP($B846,Stats!$A$2:$AA$19,2,FALSE))=FALSE,"",IF(ISNUMBER(AA846),(AA846-VLOOKUP($B846,Stats!$A$2:$AA$19,12,FALSE))/VLOOKUP($B846,Stats!$A$2:$AA$19,26,FALSE),""))</f>
        <v>-0.42479965490747484</v>
      </c>
      <c r="BN846" s="46" t="str">
        <f>IF(ISNUMBER(VLOOKUP($B846,Stats!$A$2:$AA$19,2,FALSE))=FALSE,"",IF(ISNUMBER(#REF!),(#REF!-VLOOKUP($B846,Stats!$A$2:$AA$19,13,FALSE))/VLOOKUP($B846,Stats!$A$2:$AA$19,27,FALSE),""))</f>
        <v/>
      </c>
      <c r="BO846" s="46" t="str">
        <f>IF(ISNUMBER(VLOOKUP($B846,Stats!$A$2:$AA$19,2,FALSE))=FALSE,"",IF(ISNUMBER(#REF!),(#REF!-VLOOKUP($B846,Stats!$A$2:$AA$19,14,FALSE))/VLOOKUP($B846,Stats!$A$2:$AB$19,28,FALSE),""))</f>
        <v/>
      </c>
      <c r="BP846" s="46"/>
      <c r="BQ846" s="46">
        <f>IF(ISNUMBER(VLOOKUP($B846,Stats!$A$2:$AA$19,2,FALSE))=FALSE,"",IF(ISNUMBER(BM846),BM846,(VLOOKUP($B846,Stats!$A$2:$AT$19,46,FALSE)-VLOOKUP($B846,Stats!$A$2:$AA$19,12,FALSE))/VLOOKUP($B846,Stats!$A$2:$AA$19,26,FALSE)))</f>
        <v>-0.42479965490747484</v>
      </c>
      <c r="BR846" s="51">
        <f t="shared" si="181"/>
        <v>-0.42479965490747484</v>
      </c>
      <c r="BS846" s="32" t="str">
        <f t="shared" si="176"/>
        <v>21048_201507</v>
      </c>
      <c r="BT846" s="53">
        <f t="shared" si="177"/>
        <v>-0.30753269429694041</v>
      </c>
    </row>
    <row r="847" spans="1:72" x14ac:dyDescent="0.15">
      <c r="A847">
        <f>ROW()/18</f>
        <v>47.055555555555557</v>
      </c>
      <c r="S847" t="str">
        <f>IF(ISNUMBER(R847),VLOOKUP(B847,Index!$B$3:$AB$18,27,FALSE),"")</f>
        <v/>
      </c>
      <c r="T847" t="str">
        <f>IF(ISNUMBER($R847),VLOOKUP($B847,Index!$B$21:$AB$36,27,FALSE),"")</f>
        <v/>
      </c>
      <c r="U847" t="str">
        <f>IF(ISNUMBER($R847),VLOOKUP($B847,Index!$B$39:$AB$54,27,FALSE),"")</f>
        <v/>
      </c>
      <c r="Z847" t="str">
        <f t="shared" si="178"/>
        <v/>
      </c>
      <c r="AA847" t="s">
        <v>25</v>
      </c>
      <c r="AF847" t="str">
        <f t="shared" si="179"/>
        <v/>
      </c>
      <c r="AG847" t="s">
        <v>25</v>
      </c>
      <c r="AK847" t="str">
        <f t="shared" si="182"/>
        <v/>
      </c>
      <c r="AL847" t="str">
        <f t="shared" si="182"/>
        <v/>
      </c>
      <c r="AM847" t="str">
        <f t="shared" si="182"/>
        <v/>
      </c>
      <c r="AN847" t="str">
        <f t="shared" si="182"/>
        <v/>
      </c>
      <c r="AO847" t="str">
        <f t="shared" si="182"/>
        <v/>
      </c>
      <c r="AP847" t="str">
        <f t="shared" si="182"/>
        <v/>
      </c>
      <c r="AQ847" t="str">
        <f t="shared" si="182"/>
        <v/>
      </c>
      <c r="AR847" t="str">
        <f t="shared" si="182"/>
        <v/>
      </c>
      <c r="AS847" t="str">
        <f t="shared" si="182"/>
        <v/>
      </c>
      <c r="AT847" t="str">
        <f t="shared" si="182"/>
        <v/>
      </c>
      <c r="AU847" t="str">
        <f t="shared" si="182"/>
        <v/>
      </c>
      <c r="AV847" t="str">
        <f t="shared" si="182"/>
        <v/>
      </c>
      <c r="AW847" t="str">
        <f t="shared" si="182"/>
        <v/>
      </c>
      <c r="AX847" t="str">
        <f t="shared" si="182"/>
        <v/>
      </c>
      <c r="AZ847" s="46" t="str">
        <f>IF(ISNUMBER(VLOOKUP($B847,Stats!$A$2:$AA$19,2,FALSE))=FALSE,"",IF(ISNUMBER(W847),(W847-VLOOKUP($B847,Stats!$A$2:$AA$19,2,FALSE))/VLOOKUP($B847,Stats!$A$2:$AA$19,16,FALSE),""))</f>
        <v/>
      </c>
      <c r="BA847" s="46" t="str">
        <f>IF(ISNUMBER(VLOOKUP($B847,Stats!$A$2:$AA$19,2,FALSE))=FALSE,"",IF(ISNUMBER(X847),(X847-VLOOKUP($B847,Stats!$A$2:$AA$19,3,FALSE))/VLOOKUP($B847,Stats!$A$2:$AA$19,17,FALSE),""))</f>
        <v/>
      </c>
      <c r="BB847" s="46"/>
      <c r="BC847" s="46"/>
      <c r="BD847" s="44" t="str">
        <f t="shared" si="175"/>
        <v/>
      </c>
      <c r="BE847" s="46" t="str">
        <f>IF(ISNUMBER(VLOOKUP($B847,Stats!$A$2:$AA$19,2,FALSE))=FALSE,"",IF(ISNUMBER(Y847),(Y847-VLOOKUP($B847,Stats!$A$2:$AA$19,5,FALSE))/VLOOKUP($B847,Stats!$A$2:$AA$19,19,FALSE),""))</f>
        <v/>
      </c>
      <c r="BF847" s="46"/>
      <c r="BG847" s="46"/>
      <c r="BH847" s="46" t="str">
        <f>IF(ISNUMBER(VLOOKUP($B847,Stats!$A$2:$AA$19,2,FALSE))=FALSE,"",IF(ISNUMBER(Z847),(Z847-VLOOKUP($B847,Stats!$A$2:$AA$19,8,FALSE))/VLOOKUP($B847,Stats!$A$2:$AA$19,22,FALSE),""))</f>
        <v/>
      </c>
      <c r="BI847" s="46" t="str">
        <f>IF(ISNUMBER(VLOOKUP($B847,Stats!$A$2:$AA$19,2,FALSE))=FALSE,"",IF(ISNUMBER(#REF!),(#REF!-VLOOKUP($B847,Stats!$A$2:$AA$19,9,FALSE))/VLOOKUP($B847,Stats!$A$2:$AA$19,23,FALSE),""))</f>
        <v/>
      </c>
      <c r="BJ847" s="46" t="str">
        <f>IF(ISNUMBER(VLOOKUP($B847,Stats!$A$2:$AA$19,2,FALSE))=FALSE,"",IF(ISNUMBER(#REF!),(#REF!-VLOOKUP($B847,Stats!$A$2:$AA$19,10,FALSE))/VLOOKUP($B847,Stats!$A$2:$AA$19,24,FALSE),""))</f>
        <v/>
      </c>
      <c r="BK847" s="44" t="str">
        <f t="shared" si="180"/>
        <v/>
      </c>
      <c r="BL847" s="46" t="str">
        <f>IF(ISNUMBER(VLOOKUP($B847,Stats!$A$2:$AA$19,2,FALSE))=FALSE,"",IF(ISNUMBER(#REF!),(#REF!-VLOOKUP($B847,Stats!$A$2:$AA$19,11,FALSE))/VLOOKUP($B847,Stats!$A$2:$AA$19,25,FALSE),""))</f>
        <v/>
      </c>
      <c r="BM847" s="46" t="str">
        <f>IF(ISNUMBER(VLOOKUP($B847,Stats!$A$2:$AA$19,2,FALSE))=FALSE,"",IF(ISNUMBER(AA847),(AA847-VLOOKUP($B847,Stats!$A$2:$AA$19,12,FALSE))/VLOOKUP($B847,Stats!$A$2:$AA$19,26,FALSE),""))</f>
        <v/>
      </c>
      <c r="BN847" s="46" t="str">
        <f>IF(ISNUMBER(VLOOKUP($B847,Stats!$A$2:$AA$19,2,FALSE))=FALSE,"",IF(ISNUMBER(#REF!),(#REF!-VLOOKUP($B847,Stats!$A$2:$AA$19,13,FALSE))/VLOOKUP($B847,Stats!$A$2:$AA$19,27,FALSE),""))</f>
        <v/>
      </c>
      <c r="BO847" s="46" t="str">
        <f>IF(ISNUMBER(VLOOKUP($B847,Stats!$A$2:$AA$19,2,FALSE))=FALSE,"",IF(ISNUMBER(#REF!),(#REF!-VLOOKUP($B847,Stats!$A$2:$AA$19,14,FALSE))/VLOOKUP($B847,Stats!$A$2:$AB$19,28,FALSE),""))</f>
        <v/>
      </c>
      <c r="BP847" s="46"/>
      <c r="BQ847" s="46" t="str">
        <f>IF(ISNUMBER(VLOOKUP($B847,Stats!$A$2:$AA$19,2,FALSE))=FALSE,"",IF(ISNUMBER(BM847),BM847,(VLOOKUP($B847,Stats!$A$2:$AT$19,46,FALSE)-VLOOKUP($B847,Stats!$A$2:$AA$19,12,FALSE))/VLOOKUP($B847,Stats!$A$2:$AA$19,26,FALSE)))</f>
        <v/>
      </c>
      <c r="BR847" s="51" t="str">
        <f t="shared" si="181"/>
        <v/>
      </c>
      <c r="BS847" s="32" t="str">
        <f t="shared" si="176"/>
        <v/>
      </c>
      <c r="BT847" s="53" t="str">
        <f t="shared" si="177"/>
        <v/>
      </c>
    </row>
    <row r="848" spans="1:72" ht="40.5" x14ac:dyDescent="0.15">
      <c r="A848" s="1" t="s">
        <v>29</v>
      </c>
      <c r="B848" s="1" t="s">
        <v>0</v>
      </c>
      <c r="C848" s="3"/>
      <c r="D848" s="4" t="s">
        <v>10</v>
      </c>
      <c r="E848" s="1" t="s">
        <v>11</v>
      </c>
      <c r="F848" s="1" t="s">
        <v>12</v>
      </c>
      <c r="G848" s="1" t="s">
        <v>13</v>
      </c>
      <c r="H848" s="1" t="s">
        <v>14</v>
      </c>
      <c r="I848" s="1" t="s">
        <v>15</v>
      </c>
      <c r="J848" s="1" t="s">
        <v>16</v>
      </c>
      <c r="K848" s="1" t="s">
        <v>17</v>
      </c>
      <c r="L848" s="1" t="s">
        <v>18</v>
      </c>
      <c r="M848" s="1" t="s">
        <v>19</v>
      </c>
      <c r="N848" s="1" t="s">
        <v>20</v>
      </c>
      <c r="O848" s="1" t="s">
        <v>21</v>
      </c>
      <c r="P848" s="1" t="s">
        <v>22</v>
      </c>
      <c r="Q848" s="1" t="s">
        <v>23</v>
      </c>
      <c r="R848" s="1" t="s">
        <v>24</v>
      </c>
      <c r="S848" s="1" t="str">
        <f>IF(ISNUMBER(R848),VLOOKUP(B848,Index!$B$3:$AB$18,27,FALSE),"")</f>
        <v/>
      </c>
      <c r="T848" s="1" t="str">
        <f>IF(ISNUMBER($R848),VLOOKUP($B848,Index!$B$21:$AB$36,27,FALSE),"")</f>
        <v/>
      </c>
      <c r="U848" s="1" t="str">
        <f>IF(ISNUMBER($R848),VLOOKUP($B848,Index!$B$39:$AB$54,27,FALSE),"")</f>
        <v/>
      </c>
      <c r="W848" s="1" t="s">
        <v>1</v>
      </c>
      <c r="X848" s="1" t="s">
        <v>2</v>
      </c>
      <c r="Y848" s="1" t="s">
        <v>4</v>
      </c>
      <c r="Z848" s="1" t="str">
        <f t="shared" si="178"/>
        <v/>
      </c>
      <c r="AA848" s="1" t="s">
        <v>8</v>
      </c>
      <c r="AB848" s="27"/>
      <c r="AC848" s="1" t="s">
        <v>33</v>
      </c>
      <c r="AD848" s="1" t="s">
        <v>35</v>
      </c>
      <c r="AE848" s="1" t="s">
        <v>37</v>
      </c>
      <c r="AF848" s="1" t="str">
        <f t="shared" si="179"/>
        <v/>
      </c>
      <c r="AG848" s="1" t="s">
        <v>38</v>
      </c>
      <c r="AH848" s="27"/>
      <c r="AK848" t="str">
        <f t="shared" si="182"/>
        <v/>
      </c>
      <c r="AL848" t="str">
        <f t="shared" si="182"/>
        <v/>
      </c>
      <c r="AM848" t="str">
        <f t="shared" si="182"/>
        <v/>
      </c>
      <c r="AN848" t="str">
        <f t="shared" si="182"/>
        <v/>
      </c>
      <c r="AO848" t="str">
        <f t="shared" si="182"/>
        <v/>
      </c>
      <c r="AP848" t="str">
        <f t="shared" si="182"/>
        <v/>
      </c>
      <c r="AQ848" t="str">
        <f t="shared" si="182"/>
        <v/>
      </c>
      <c r="AR848" t="str">
        <f t="shared" si="182"/>
        <v/>
      </c>
      <c r="AS848" t="str">
        <f t="shared" si="182"/>
        <v/>
      </c>
      <c r="AT848" t="str">
        <f t="shared" si="182"/>
        <v/>
      </c>
      <c r="AU848" t="str">
        <f t="shared" si="182"/>
        <v/>
      </c>
      <c r="AV848" t="str">
        <f t="shared" si="182"/>
        <v/>
      </c>
      <c r="AW848" t="str">
        <f t="shared" si="182"/>
        <v/>
      </c>
      <c r="AX848" t="str">
        <f t="shared" si="182"/>
        <v/>
      </c>
      <c r="AZ848" s="46" t="str">
        <f>IF(ISNUMBER(VLOOKUP($B848,Stats!$A$2:$AA$19,2,FALSE))=FALSE,"",IF(ISNUMBER(W848),(W848-VLOOKUP($B848,Stats!$A$2:$AA$19,2,FALSE))/VLOOKUP($B848,Stats!$A$2:$AA$19,16,FALSE),""))</f>
        <v/>
      </c>
      <c r="BA848" s="46" t="str">
        <f>IF(ISNUMBER(VLOOKUP($B848,Stats!$A$2:$AA$19,2,FALSE))=FALSE,"",IF(ISNUMBER(X848),(X848-VLOOKUP($B848,Stats!$A$2:$AA$19,3,FALSE))/VLOOKUP($B848,Stats!$A$2:$AA$19,17,FALSE),""))</f>
        <v/>
      </c>
      <c r="BB848" s="46"/>
      <c r="BC848" s="46"/>
      <c r="BD848" s="44" t="str">
        <f t="shared" si="175"/>
        <v/>
      </c>
      <c r="BE848" s="46" t="str">
        <f>IF(ISNUMBER(VLOOKUP($B848,Stats!$A$2:$AA$19,2,FALSE))=FALSE,"",IF(ISNUMBER(Y848),(Y848-VLOOKUP($B848,Stats!$A$2:$AA$19,5,FALSE))/VLOOKUP($B848,Stats!$A$2:$AA$19,19,FALSE),""))</f>
        <v/>
      </c>
      <c r="BF848" s="46"/>
      <c r="BG848" s="46"/>
      <c r="BH848" s="46" t="str">
        <f>IF(ISNUMBER(VLOOKUP($B848,Stats!$A$2:$AA$19,2,FALSE))=FALSE,"",IF(ISNUMBER(Z848),(Z848-VLOOKUP($B848,Stats!$A$2:$AA$19,8,FALSE))/VLOOKUP($B848,Stats!$A$2:$AA$19,22,FALSE),""))</f>
        <v/>
      </c>
      <c r="BI848" s="46" t="str">
        <f>IF(ISNUMBER(VLOOKUP($B848,Stats!$A$2:$AA$19,2,FALSE))=FALSE,"",IF(ISNUMBER(#REF!),(#REF!-VLOOKUP($B848,Stats!$A$2:$AA$19,9,FALSE))/VLOOKUP($B848,Stats!$A$2:$AA$19,23,FALSE),""))</f>
        <v/>
      </c>
      <c r="BJ848" s="46" t="str">
        <f>IF(ISNUMBER(VLOOKUP($B848,Stats!$A$2:$AA$19,2,FALSE))=FALSE,"",IF(ISNUMBER(#REF!),(#REF!-VLOOKUP($B848,Stats!$A$2:$AA$19,10,FALSE))/VLOOKUP($B848,Stats!$A$2:$AA$19,24,FALSE),""))</f>
        <v/>
      </c>
      <c r="BK848" s="44" t="str">
        <f t="shared" si="180"/>
        <v/>
      </c>
      <c r="BL848" s="46" t="str">
        <f>IF(ISNUMBER(VLOOKUP($B848,Stats!$A$2:$AA$19,2,FALSE))=FALSE,"",IF(ISNUMBER(#REF!),(#REF!-VLOOKUP($B848,Stats!$A$2:$AA$19,11,FALSE))/VLOOKUP($B848,Stats!$A$2:$AA$19,25,FALSE),""))</f>
        <v/>
      </c>
      <c r="BM848" s="46" t="str">
        <f>IF(ISNUMBER(VLOOKUP($B848,Stats!$A$2:$AA$19,2,FALSE))=FALSE,"",IF(ISNUMBER(AA848),(AA848-VLOOKUP($B848,Stats!$A$2:$AA$19,12,FALSE))/VLOOKUP($B848,Stats!$A$2:$AA$19,26,FALSE),""))</f>
        <v/>
      </c>
      <c r="BN848" s="46" t="str">
        <f>IF(ISNUMBER(VLOOKUP($B848,Stats!$A$2:$AA$19,2,FALSE))=FALSE,"",IF(ISNUMBER(#REF!),(#REF!-VLOOKUP($B848,Stats!$A$2:$AA$19,13,FALSE))/VLOOKUP($B848,Stats!$A$2:$AA$19,27,FALSE),""))</f>
        <v/>
      </c>
      <c r="BO848" s="46" t="str">
        <f>IF(ISNUMBER(VLOOKUP($B848,Stats!$A$2:$AA$19,2,FALSE))=FALSE,"",IF(ISNUMBER(#REF!),(#REF!-VLOOKUP($B848,Stats!$A$2:$AA$19,14,FALSE))/VLOOKUP($B848,Stats!$A$2:$AB$19,28,FALSE),""))</f>
        <v/>
      </c>
      <c r="BP848" s="46"/>
      <c r="BQ848" s="46" t="str">
        <f>IF(ISNUMBER(VLOOKUP($B848,Stats!$A$2:$AA$19,2,FALSE))=FALSE,"",IF(ISNUMBER(BM848),BM848,(VLOOKUP($B848,Stats!$A$2:$AT$19,46,FALSE)-VLOOKUP($B848,Stats!$A$2:$AA$19,12,FALSE))/VLOOKUP($B848,Stats!$A$2:$AA$19,26,FALSE)))</f>
        <v/>
      </c>
      <c r="BR848" s="51" t="str">
        <f t="shared" si="181"/>
        <v/>
      </c>
      <c r="BS848" s="32" t="str">
        <f t="shared" si="176"/>
        <v/>
      </c>
      <c r="BT848" s="53" t="str">
        <f t="shared" si="177"/>
        <v/>
      </c>
    </row>
    <row r="849" spans="1:72" x14ac:dyDescent="0.15">
      <c r="A849" s="5">
        <v>21689</v>
      </c>
      <c r="B849" s="5" t="s">
        <v>30</v>
      </c>
      <c r="C849" s="3">
        <v>0</v>
      </c>
      <c r="D849" s="11">
        <v>0.4963570127504553</v>
      </c>
      <c r="E849" s="6">
        <v>1.8443817508325341E-2</v>
      </c>
      <c r="F849" s="12">
        <v>66</v>
      </c>
      <c r="G849" s="12">
        <v>49</v>
      </c>
      <c r="H849" s="13">
        <v>1.4552862634703793E-2</v>
      </c>
      <c r="I849" s="13">
        <v>-1.0964420152285789E-2</v>
      </c>
      <c r="J849" s="12">
        <v>7</v>
      </c>
      <c r="K849" s="12">
        <v>5</v>
      </c>
      <c r="L849" s="13">
        <v>5.0159235668789659E-2</v>
      </c>
      <c r="M849" s="13">
        <v>-7.2358900144717686E-2</v>
      </c>
      <c r="N849" s="8">
        <v>1.653</v>
      </c>
      <c r="O849" s="8">
        <v>1.5054644808743169</v>
      </c>
      <c r="P849" s="14">
        <v>42086</v>
      </c>
      <c r="Q849" s="13">
        <v>-9.722222222222221E-2</v>
      </c>
      <c r="R849" s="14">
        <v>42044</v>
      </c>
      <c r="S849" s="14">
        <f>IF(ISNUMBER(R849),VLOOKUP(B849,Index!$B$3:$AB$18,27,FALSE),"")</f>
        <v>42041</v>
      </c>
      <c r="T849" s="14">
        <f>IF(ISNUMBER($R849),VLOOKUP($B849,Index!$B$21:$AB$36,27,FALSE),"")</f>
        <v>41996</v>
      </c>
      <c r="U849" s="14">
        <f>IF(ISNUMBER($R849),VLOOKUP($B849,Index!$B$39:$AB$54,27,FALSE),"")</f>
        <v>42003</v>
      </c>
      <c r="W849" s="6">
        <v>1.0449621321062217</v>
      </c>
      <c r="X849" s="7">
        <v>0.57391304347826089</v>
      </c>
      <c r="Y849" s="6">
        <v>0.34994683244879787</v>
      </c>
      <c r="Z849" s="8" t="str">
        <f t="shared" si="178"/>
        <v/>
      </c>
      <c r="AA849" s="9">
        <v>5.1053864168618261</v>
      </c>
      <c r="AB849" s="28"/>
      <c r="AC849" s="6">
        <v>1.0919458575359806</v>
      </c>
      <c r="AD849" s="7">
        <v>0.32937618147448017</v>
      </c>
      <c r="AE849" s="6">
        <v>0.12246278554094701</v>
      </c>
      <c r="AF849" s="8" t="str">
        <f t="shared" si="179"/>
        <v/>
      </c>
      <c r="AG849" s="9">
        <v>26.064970465477238</v>
      </c>
      <c r="AH849" s="28"/>
      <c r="AK849" t="str">
        <f t="shared" si="182"/>
        <v/>
      </c>
      <c r="AL849" t="str">
        <f t="shared" si="182"/>
        <v/>
      </c>
      <c r="AM849" t="str">
        <f t="shared" si="182"/>
        <v/>
      </c>
      <c r="AN849" t="str">
        <f t="shared" si="182"/>
        <v/>
      </c>
      <c r="AO849" t="str">
        <f t="shared" si="182"/>
        <v/>
      </c>
      <c r="AP849" t="str">
        <f t="shared" si="182"/>
        <v/>
      </c>
      <c r="AQ849" t="str">
        <f t="shared" si="182"/>
        <v/>
      </c>
      <c r="AR849" t="str">
        <f t="shared" si="182"/>
        <v/>
      </c>
      <c r="AS849" t="str">
        <f t="shared" si="182"/>
        <v/>
      </c>
      <c r="AT849" t="str">
        <f t="shared" si="182"/>
        <v/>
      </c>
      <c r="AU849" t="str">
        <f t="shared" si="182"/>
        <v/>
      </c>
      <c r="AV849" t="str">
        <f t="shared" si="182"/>
        <v/>
      </c>
      <c r="AW849" t="str">
        <f t="shared" si="182"/>
        <v/>
      </c>
      <c r="AX849" t="str">
        <f t="shared" si="182"/>
        <v/>
      </c>
      <c r="AZ849" s="46" t="str">
        <f>IF(ISNUMBER(VLOOKUP($B849,Stats!$A$2:$AA$19,2,FALSE))=FALSE,"",IF(ISNUMBER(W849),(W849-VLOOKUP($B849,Stats!$A$2:$AA$19,2,FALSE))/VLOOKUP($B849,Stats!$A$2:$AA$19,16,FALSE),""))</f>
        <v/>
      </c>
      <c r="BA849" s="46" t="str">
        <f>IF(ISNUMBER(VLOOKUP($B849,Stats!$A$2:$AA$19,2,FALSE))=FALSE,"",IF(ISNUMBER(X849),(X849-VLOOKUP($B849,Stats!$A$2:$AA$19,3,FALSE))/VLOOKUP($B849,Stats!$A$2:$AA$19,17,FALSE),""))</f>
        <v/>
      </c>
      <c r="BB849" s="46"/>
      <c r="BC849" s="46"/>
      <c r="BD849" s="44" t="str">
        <f t="shared" si="175"/>
        <v/>
      </c>
      <c r="BE849" s="46" t="str">
        <f>IF(ISNUMBER(VLOOKUP($B849,Stats!$A$2:$AA$19,2,FALSE))=FALSE,"",IF(ISNUMBER(Y849),(Y849-VLOOKUP($B849,Stats!$A$2:$AA$19,5,FALSE))/VLOOKUP($B849,Stats!$A$2:$AA$19,19,FALSE),""))</f>
        <v/>
      </c>
      <c r="BF849" s="46"/>
      <c r="BG849" s="46"/>
      <c r="BH849" s="46" t="str">
        <f>IF(ISNUMBER(VLOOKUP($B849,Stats!$A$2:$AA$19,2,FALSE))=FALSE,"",IF(ISNUMBER(Z849),(Z849-VLOOKUP($B849,Stats!$A$2:$AA$19,8,FALSE))/VLOOKUP($B849,Stats!$A$2:$AA$19,22,FALSE),""))</f>
        <v/>
      </c>
      <c r="BI849" s="46" t="str">
        <f>IF(ISNUMBER(VLOOKUP($B849,Stats!$A$2:$AA$19,2,FALSE))=FALSE,"",IF(ISNUMBER(#REF!),(#REF!-VLOOKUP($B849,Stats!$A$2:$AA$19,9,FALSE))/VLOOKUP($B849,Stats!$A$2:$AA$19,23,FALSE),""))</f>
        <v/>
      </c>
      <c r="BJ849" s="46" t="str">
        <f>IF(ISNUMBER(VLOOKUP($B849,Stats!$A$2:$AA$19,2,FALSE))=FALSE,"",IF(ISNUMBER(#REF!),(#REF!-VLOOKUP($B849,Stats!$A$2:$AA$19,10,FALSE))/VLOOKUP($B849,Stats!$A$2:$AA$19,24,FALSE),""))</f>
        <v/>
      </c>
      <c r="BK849" s="44" t="str">
        <f t="shared" si="180"/>
        <v/>
      </c>
      <c r="BL849" s="46" t="str">
        <f>IF(ISNUMBER(VLOOKUP($B849,Stats!$A$2:$AA$19,2,FALSE))=FALSE,"",IF(ISNUMBER(#REF!),(#REF!-VLOOKUP($B849,Stats!$A$2:$AA$19,11,FALSE))/VLOOKUP($B849,Stats!$A$2:$AA$19,25,FALSE),""))</f>
        <v/>
      </c>
      <c r="BM849" s="46" t="str">
        <f>IF(ISNUMBER(VLOOKUP($B849,Stats!$A$2:$AA$19,2,FALSE))=FALSE,"",IF(ISNUMBER(AA849),(AA849-VLOOKUP($B849,Stats!$A$2:$AA$19,12,FALSE))/VLOOKUP($B849,Stats!$A$2:$AA$19,26,FALSE),""))</f>
        <v/>
      </c>
      <c r="BN849" s="46" t="str">
        <f>IF(ISNUMBER(VLOOKUP($B849,Stats!$A$2:$AA$19,2,FALSE))=FALSE,"",IF(ISNUMBER(#REF!),(#REF!-VLOOKUP($B849,Stats!$A$2:$AA$19,13,FALSE))/VLOOKUP($B849,Stats!$A$2:$AA$19,27,FALSE),""))</f>
        <v/>
      </c>
      <c r="BO849" s="46" t="str">
        <f>IF(ISNUMBER(VLOOKUP($B849,Stats!$A$2:$AA$19,2,FALSE))=FALSE,"",IF(ISNUMBER(#REF!),(#REF!-VLOOKUP($B849,Stats!$A$2:$AA$19,14,FALSE))/VLOOKUP($B849,Stats!$A$2:$AB$19,28,FALSE),""))</f>
        <v/>
      </c>
      <c r="BP849" s="46"/>
      <c r="BQ849" s="46" t="str">
        <f>IF(ISNUMBER(VLOOKUP($B849,Stats!$A$2:$AA$19,2,FALSE))=FALSE,"",IF(ISNUMBER(BM849),BM849,(VLOOKUP($B849,Stats!$A$2:$AT$19,46,FALSE)-VLOOKUP($B849,Stats!$A$2:$AA$19,12,FALSE))/VLOOKUP($B849,Stats!$A$2:$AA$19,26,FALSE)))</f>
        <v/>
      </c>
      <c r="BR849" s="51" t="str">
        <f t="shared" si="181"/>
        <v/>
      </c>
      <c r="BS849" s="32" t="str">
        <f t="shared" si="176"/>
        <v/>
      </c>
      <c r="BT849" s="53" t="str">
        <f t="shared" si="177"/>
        <v/>
      </c>
    </row>
    <row r="850" spans="1:72" x14ac:dyDescent="0.15">
      <c r="A850" s="5">
        <v>21689</v>
      </c>
      <c r="B850" s="5" t="s">
        <v>31</v>
      </c>
      <c r="C850" s="3">
        <v>0</v>
      </c>
      <c r="D850" s="11">
        <v>3.0136956607420655E-2</v>
      </c>
      <c r="E850" s="6">
        <v>1.5906370924796274E-2</v>
      </c>
      <c r="F850" s="15">
        <v>4.7142857142857144</v>
      </c>
      <c r="G850" s="15">
        <v>3.5</v>
      </c>
      <c r="H850" s="13">
        <v>1.4161366008190106E-2</v>
      </c>
      <c r="I850" s="13">
        <v>-9.7380482651871023E-3</v>
      </c>
      <c r="J850" s="12">
        <v>2.9285714285714284</v>
      </c>
      <c r="K850" s="12">
        <v>2.2142857142857144</v>
      </c>
      <c r="L850" s="13">
        <v>2.7820676044477292E-2</v>
      </c>
      <c r="M850" s="13">
        <v>-2.24145005886409E-2</v>
      </c>
      <c r="N850" s="8">
        <v>1.4224285714285716</v>
      </c>
      <c r="O850" s="8">
        <v>1.0419460217673573</v>
      </c>
      <c r="P850" s="14"/>
      <c r="Q850" s="13">
        <v>-2.9874423261249197E-2</v>
      </c>
      <c r="R850" s="14"/>
      <c r="S850" s="14" t="str">
        <f>IF(ISNUMBER(R850),VLOOKUP(B850,Index!$B$3:$AB$18,27,FALSE),"")</f>
        <v/>
      </c>
      <c r="T850" s="14" t="str">
        <f>IF(ISNUMBER($R850),VLOOKUP($B850,Index!$B$21:$AB$36,27,FALSE),"")</f>
        <v/>
      </c>
      <c r="U850" s="14" t="str">
        <f>IF(ISNUMBER($R850),VLOOKUP($B850,Index!$B$39:$AB$54,27,FALSE),"")</f>
        <v/>
      </c>
      <c r="W850" s="6">
        <v>1.3202674053026275</v>
      </c>
      <c r="X850" s="8">
        <v>0.60382653061224478</v>
      </c>
      <c r="Y850" s="6">
        <v>0.30180216857901065</v>
      </c>
      <c r="Z850" s="8" t="str">
        <f t="shared" si="178"/>
        <v/>
      </c>
      <c r="AA850" s="9" t="s">
        <v>25</v>
      </c>
      <c r="AB850" s="28"/>
      <c r="AC850" s="6">
        <v>1.7431060215045326</v>
      </c>
      <c r="AD850" s="8">
        <v>0.36460647907122018</v>
      </c>
      <c r="AE850" s="6">
        <v>9.1084548958993566E-2</v>
      </c>
      <c r="AF850" s="8" t="str">
        <f t="shared" si="179"/>
        <v/>
      </c>
      <c r="AG850" s="9" t="s">
        <v>25</v>
      </c>
      <c r="AH850" s="28"/>
      <c r="AK850" t="str">
        <f t="shared" si="182"/>
        <v/>
      </c>
      <c r="AL850" t="str">
        <f t="shared" si="182"/>
        <v/>
      </c>
      <c r="AM850" t="str">
        <f t="shared" si="182"/>
        <v/>
      </c>
      <c r="AN850" t="str">
        <f t="shared" si="182"/>
        <v/>
      </c>
      <c r="AO850" t="str">
        <f t="shared" si="182"/>
        <v/>
      </c>
      <c r="AP850" t="str">
        <f t="shared" si="182"/>
        <v/>
      </c>
      <c r="AQ850" t="str">
        <f t="shared" si="182"/>
        <v/>
      </c>
      <c r="AR850" t="str">
        <f t="shared" si="182"/>
        <v/>
      </c>
      <c r="AS850" t="str">
        <f t="shared" si="182"/>
        <v/>
      </c>
      <c r="AT850" t="str">
        <f t="shared" si="182"/>
        <v/>
      </c>
      <c r="AU850" t="str">
        <f t="shared" si="182"/>
        <v/>
      </c>
      <c r="AV850" t="str">
        <f t="shared" si="182"/>
        <v/>
      </c>
      <c r="AW850" t="str">
        <f t="shared" si="182"/>
        <v/>
      </c>
      <c r="AX850" t="str">
        <f t="shared" si="182"/>
        <v/>
      </c>
      <c r="AZ850" s="46" t="str">
        <f>IF(ISNUMBER(VLOOKUP($B850,Stats!$A$2:$AA$19,2,FALSE))=FALSE,"",IF(ISNUMBER(W850),(W850-VLOOKUP($B850,Stats!$A$2:$AA$19,2,FALSE))/VLOOKUP($B850,Stats!$A$2:$AA$19,16,FALSE),""))</f>
        <v/>
      </c>
      <c r="BA850" s="46" t="str">
        <f>IF(ISNUMBER(VLOOKUP($B850,Stats!$A$2:$AA$19,2,FALSE))=FALSE,"",IF(ISNUMBER(X850),(X850-VLOOKUP($B850,Stats!$A$2:$AA$19,3,FALSE))/VLOOKUP($B850,Stats!$A$2:$AA$19,17,FALSE),""))</f>
        <v/>
      </c>
      <c r="BB850" s="46"/>
      <c r="BC850" s="46"/>
      <c r="BD850" s="44" t="str">
        <f t="shared" si="175"/>
        <v/>
      </c>
      <c r="BE850" s="46" t="str">
        <f>IF(ISNUMBER(VLOOKUP($B850,Stats!$A$2:$AA$19,2,FALSE))=FALSE,"",IF(ISNUMBER(Y850),(Y850-VLOOKUP($B850,Stats!$A$2:$AA$19,5,FALSE))/VLOOKUP($B850,Stats!$A$2:$AA$19,19,FALSE),""))</f>
        <v/>
      </c>
      <c r="BF850" s="46"/>
      <c r="BG850" s="46"/>
      <c r="BH850" s="46" t="str">
        <f>IF(ISNUMBER(VLOOKUP($B850,Stats!$A$2:$AA$19,2,FALSE))=FALSE,"",IF(ISNUMBER(Z850),(Z850-VLOOKUP($B850,Stats!$A$2:$AA$19,8,FALSE))/VLOOKUP($B850,Stats!$A$2:$AA$19,22,FALSE),""))</f>
        <v/>
      </c>
      <c r="BI850" s="46" t="str">
        <f>IF(ISNUMBER(VLOOKUP($B850,Stats!$A$2:$AA$19,2,FALSE))=FALSE,"",IF(ISNUMBER(#REF!),(#REF!-VLOOKUP($B850,Stats!$A$2:$AA$19,9,FALSE))/VLOOKUP($B850,Stats!$A$2:$AA$19,23,FALSE),""))</f>
        <v/>
      </c>
      <c r="BJ850" s="46" t="str">
        <f>IF(ISNUMBER(VLOOKUP($B850,Stats!$A$2:$AA$19,2,FALSE))=FALSE,"",IF(ISNUMBER(#REF!),(#REF!-VLOOKUP($B850,Stats!$A$2:$AA$19,10,FALSE))/VLOOKUP($B850,Stats!$A$2:$AA$19,24,FALSE),""))</f>
        <v/>
      </c>
      <c r="BK850" s="44" t="str">
        <f t="shared" si="180"/>
        <v/>
      </c>
      <c r="BL850" s="46" t="str">
        <f>IF(ISNUMBER(VLOOKUP($B850,Stats!$A$2:$AA$19,2,FALSE))=FALSE,"",IF(ISNUMBER(#REF!),(#REF!-VLOOKUP($B850,Stats!$A$2:$AA$19,11,FALSE))/VLOOKUP($B850,Stats!$A$2:$AA$19,25,FALSE),""))</f>
        <v/>
      </c>
      <c r="BM850" s="46" t="str">
        <f>IF(ISNUMBER(VLOOKUP($B850,Stats!$A$2:$AA$19,2,FALSE))=FALSE,"",IF(ISNUMBER(AA850),(AA850-VLOOKUP($B850,Stats!$A$2:$AA$19,12,FALSE))/VLOOKUP($B850,Stats!$A$2:$AA$19,26,FALSE),""))</f>
        <v/>
      </c>
      <c r="BN850" s="46" t="str">
        <f>IF(ISNUMBER(VLOOKUP($B850,Stats!$A$2:$AA$19,2,FALSE))=FALSE,"",IF(ISNUMBER(#REF!),(#REF!-VLOOKUP($B850,Stats!$A$2:$AA$19,13,FALSE))/VLOOKUP($B850,Stats!$A$2:$AA$19,27,FALSE),""))</f>
        <v/>
      </c>
      <c r="BO850" s="46" t="str">
        <f>IF(ISNUMBER(VLOOKUP($B850,Stats!$A$2:$AA$19,2,FALSE))=FALSE,"",IF(ISNUMBER(#REF!),(#REF!-VLOOKUP($B850,Stats!$A$2:$AA$19,14,FALSE))/VLOOKUP($B850,Stats!$A$2:$AB$19,28,FALSE),""))</f>
        <v/>
      </c>
      <c r="BP850" s="46"/>
      <c r="BQ850" s="46" t="str">
        <f>IF(ISNUMBER(VLOOKUP($B850,Stats!$A$2:$AA$19,2,FALSE))=FALSE,"",IF(ISNUMBER(BM850),BM850,(VLOOKUP($B850,Stats!$A$2:$AT$19,46,FALSE)-VLOOKUP($B850,Stats!$A$2:$AA$19,12,FALSE))/VLOOKUP($B850,Stats!$A$2:$AA$19,26,FALSE)))</f>
        <v/>
      </c>
      <c r="BR850" s="51" t="str">
        <f t="shared" si="181"/>
        <v/>
      </c>
      <c r="BS850" s="32" t="str">
        <f t="shared" si="176"/>
        <v/>
      </c>
      <c r="BT850" s="53" t="str">
        <f t="shared" si="177"/>
        <v/>
      </c>
    </row>
    <row r="851" spans="1:72" x14ac:dyDescent="0.15">
      <c r="A851" s="16">
        <v>21689</v>
      </c>
      <c r="B851" s="17">
        <v>201421</v>
      </c>
      <c r="C851" s="3">
        <v>0</v>
      </c>
      <c r="D851" s="23">
        <v>-9.1074681238623167E-4</v>
      </c>
      <c r="E851" s="18">
        <v>1.0668986680701263E-2</v>
      </c>
      <c r="F851" s="24">
        <v>4</v>
      </c>
      <c r="G851" s="24">
        <v>3</v>
      </c>
      <c r="H851" s="20">
        <v>7.0337462670788664E-3</v>
      </c>
      <c r="I851" s="20">
        <v>-9.5478140664596589E-3</v>
      </c>
      <c r="J851" s="24">
        <v>3</v>
      </c>
      <c r="K851" s="24">
        <v>2</v>
      </c>
      <c r="L851" s="20">
        <v>8.1447963800906908E-3</v>
      </c>
      <c r="M851" s="20">
        <v>-2.4150268336314951E-2</v>
      </c>
      <c r="N851" s="19">
        <v>1.1180000000000001</v>
      </c>
      <c r="O851" s="19">
        <v>1.0182149362477231</v>
      </c>
      <c r="P851" s="25">
        <v>41927</v>
      </c>
      <c r="Q851" s="20">
        <v>-2.4150268336314951E-2</v>
      </c>
      <c r="R851" s="25">
        <v>41928</v>
      </c>
      <c r="S851" s="25">
        <f>IF(ISNUMBER(R851),VLOOKUP(B851,Index!$B$3:$AB$18,27,FALSE),"")</f>
        <v>41929</v>
      </c>
      <c r="T851" s="25">
        <f>IF(ISNUMBER($R851),VLOOKUP($B851,Index!$B$21:$AB$36,27,FALSE),"")</f>
        <v>41929</v>
      </c>
      <c r="U851" s="25">
        <f>IF(ISNUMBER($R851),VLOOKUP($B851,Index!$B$39:$AB$54,27,FALSE),"")</f>
        <v>41929</v>
      </c>
      <c r="W851" s="18">
        <v>-3.278688524590434E-2</v>
      </c>
      <c r="X851" s="19">
        <v>0.5714285714285714</v>
      </c>
      <c r="Y851" s="18">
        <v>0.20242978942209355</v>
      </c>
      <c r="Z851" s="19">
        <f t="shared" si="178"/>
        <v>1</v>
      </c>
      <c r="AA851" s="21" t="s">
        <v>25</v>
      </c>
      <c r="AB851" s="28"/>
      <c r="AC851" s="18">
        <v>1.0749798441280997E-3</v>
      </c>
      <c r="AD851" s="19">
        <v>0.32653061224489793</v>
      </c>
      <c r="AE851" s="18">
        <v>4.0977819645473139E-2</v>
      </c>
      <c r="AF851" s="19">
        <f t="shared" si="179"/>
        <v>1</v>
      </c>
      <c r="AG851" s="21" t="s">
        <v>25</v>
      </c>
      <c r="AH851" s="28"/>
      <c r="AK851" t="str">
        <f t="shared" si="182"/>
        <v/>
      </c>
      <c r="AL851" t="str">
        <f t="shared" si="182"/>
        <v/>
      </c>
      <c r="AM851" t="str">
        <f t="shared" si="182"/>
        <v/>
      </c>
      <c r="AN851" t="str">
        <f t="shared" si="182"/>
        <v/>
      </c>
      <c r="AO851" t="str">
        <f t="shared" si="182"/>
        <v/>
      </c>
      <c r="AP851" t="str">
        <f t="shared" si="182"/>
        <v/>
      </c>
      <c r="AQ851" t="str">
        <f t="shared" si="182"/>
        <v/>
      </c>
      <c r="AR851" t="str">
        <f t="shared" si="182"/>
        <v/>
      </c>
      <c r="AS851" t="str">
        <f t="shared" si="182"/>
        <v/>
      </c>
      <c r="AT851" t="str">
        <f t="shared" si="182"/>
        <v/>
      </c>
      <c r="AU851" t="str">
        <f t="shared" si="182"/>
        <v/>
      </c>
      <c r="AV851" t="str">
        <f t="shared" si="182"/>
        <v/>
      </c>
      <c r="AW851" t="str">
        <f t="shared" si="182"/>
        <v/>
      </c>
      <c r="AX851" t="str">
        <f t="shared" si="182"/>
        <v/>
      </c>
      <c r="AZ851" s="46">
        <f>IF(ISNUMBER(VLOOKUP($B851,Stats!$A$2:$AA$19,2,FALSE))=FALSE,"",IF(ISNUMBER(W851),(W851-VLOOKUP($B851,Stats!$A$2:$AA$19,2,FALSE))/VLOOKUP($B851,Stats!$A$2:$AA$19,16,FALSE),""))</f>
        <v>0.50086487539609281</v>
      </c>
      <c r="BA851" s="46">
        <f>IF(ISNUMBER(VLOOKUP($B851,Stats!$A$2:$AA$19,2,FALSE))=FALSE,"",IF(ISNUMBER(X851),(X851-VLOOKUP($B851,Stats!$A$2:$AA$19,3,FALSE))/VLOOKUP($B851,Stats!$A$2:$AA$19,17,FALSE),""))</f>
        <v>0.45952930473677361</v>
      </c>
      <c r="BB851" s="46"/>
      <c r="BC851" s="46"/>
      <c r="BD851" s="44">
        <f t="shared" si="175"/>
        <v>0.48019709006643319</v>
      </c>
      <c r="BE851" s="46">
        <f>IF(ISNUMBER(VLOOKUP($B851,Stats!$A$2:$AA$19,2,FALSE))=FALSE,"",IF(ISNUMBER(Y851),(Y851-VLOOKUP($B851,Stats!$A$2:$AA$19,5,FALSE))/VLOOKUP($B851,Stats!$A$2:$AA$19,19,FALSE),""))</f>
        <v>1.868033125313795</v>
      </c>
      <c r="BF851" s="46"/>
      <c r="BG851" s="46"/>
      <c r="BH851" s="46">
        <f>IF(ISNUMBER(VLOOKUP($B851,Stats!$A$2:$AA$19,2,FALSE))=FALSE,"",IF(ISNUMBER(Z851),(Z851-VLOOKUP($B851,Stats!$A$2:$AA$19,8,FALSE))/VLOOKUP($B851,Stats!$A$2:$AA$19,22,FALSE),""))</f>
        <v>-0.11578842912173706</v>
      </c>
      <c r="BI851" s="46" t="str">
        <f>IF(ISNUMBER(VLOOKUP($B851,Stats!$A$2:$AA$19,2,FALSE))=FALSE,"",IF(ISNUMBER(#REF!),(#REF!-VLOOKUP($B851,Stats!$A$2:$AA$19,9,FALSE))/VLOOKUP($B851,Stats!$A$2:$AA$19,23,FALSE),""))</f>
        <v/>
      </c>
      <c r="BJ851" s="46" t="str">
        <f>IF(ISNUMBER(VLOOKUP($B851,Stats!$A$2:$AA$19,2,FALSE))=FALSE,"",IF(ISNUMBER(#REF!),(#REF!-VLOOKUP($B851,Stats!$A$2:$AA$19,10,FALSE))/VLOOKUP($B851,Stats!$A$2:$AA$19,24,FALSE),""))</f>
        <v/>
      </c>
      <c r="BK851" s="44">
        <f t="shared" si="180"/>
        <v>-1.3423597164561776</v>
      </c>
      <c r="BL851" s="46" t="str">
        <f>IF(ISNUMBER(VLOOKUP($B851,Stats!$A$2:$AA$19,2,FALSE))=FALSE,"",IF(ISNUMBER(#REF!),(#REF!-VLOOKUP($B851,Stats!$A$2:$AA$19,11,FALSE))/VLOOKUP($B851,Stats!$A$2:$AA$19,25,FALSE),""))</f>
        <v/>
      </c>
      <c r="BM851" s="46" t="str">
        <f>IF(ISNUMBER(VLOOKUP($B851,Stats!$A$2:$AA$19,2,FALSE))=FALSE,"",IF(ISNUMBER(AA851),(AA851-VLOOKUP($B851,Stats!$A$2:$AA$19,12,FALSE))/VLOOKUP($B851,Stats!$A$2:$AA$19,26,FALSE),""))</f>
        <v/>
      </c>
      <c r="BN851" s="46" t="str">
        <f>IF(ISNUMBER(VLOOKUP($B851,Stats!$A$2:$AA$19,2,FALSE))=FALSE,"",IF(ISNUMBER(#REF!),(#REF!-VLOOKUP($B851,Stats!$A$2:$AA$19,13,FALSE))/VLOOKUP($B851,Stats!$A$2:$AA$19,27,FALSE),""))</f>
        <v/>
      </c>
      <c r="BO851" s="46" t="str">
        <f>IF(ISNUMBER(VLOOKUP($B851,Stats!$A$2:$AA$19,2,FALSE))=FALSE,"",IF(ISNUMBER(#REF!),(#REF!-VLOOKUP($B851,Stats!$A$2:$AA$19,14,FALSE))/VLOOKUP($B851,Stats!$A$2:$AB$19,28,FALSE),""))</f>
        <v/>
      </c>
      <c r="BP851" s="46"/>
      <c r="BQ851" s="46">
        <f>IF(ISNUMBER(VLOOKUP($B851,Stats!$A$2:$AA$19,2,FALSE))=FALSE,"",IF(ISNUMBER(BM851),BM851,(VLOOKUP($B851,Stats!$A$2:$AT$19,46,FALSE)-VLOOKUP($B851,Stats!$A$2:$AA$19,12,FALSE))/VLOOKUP($B851,Stats!$A$2:$AA$19,26,FALSE)))</f>
        <v>-0.81319138310867711</v>
      </c>
      <c r="BR851" s="51">
        <f t="shared" si="181"/>
        <v>-0.81319138310867711</v>
      </c>
      <c r="BS851" s="32" t="str">
        <f t="shared" si="176"/>
        <v>21689_201421</v>
      </c>
      <c r="BT851" s="53">
        <f t="shared" si="177"/>
        <v>-0.87201468848215535</v>
      </c>
    </row>
    <row r="852" spans="1:72" x14ac:dyDescent="0.15">
      <c r="A852" s="16">
        <v>21689</v>
      </c>
      <c r="B852" s="17">
        <v>201422</v>
      </c>
      <c r="C852" s="3">
        <v>0</v>
      </c>
      <c r="D852" s="23">
        <v>3.2816773017319889E-2</v>
      </c>
      <c r="E852" s="18">
        <v>1.3052895431820973E-2</v>
      </c>
      <c r="F852" s="24">
        <v>5</v>
      </c>
      <c r="G852" s="24">
        <v>5</v>
      </c>
      <c r="H852" s="20">
        <v>1.431564444362512E-2</v>
      </c>
      <c r="I852" s="20">
        <v>-7.6943008944389659E-3</v>
      </c>
      <c r="J852" s="24">
        <v>4</v>
      </c>
      <c r="K852" s="24">
        <v>5</v>
      </c>
      <c r="L852" s="20">
        <v>2.3496240601503571E-2</v>
      </c>
      <c r="M852" s="20">
        <v>-1.5596330275229442E-2</v>
      </c>
      <c r="N852" s="19">
        <v>1.133</v>
      </c>
      <c r="O852" s="19">
        <v>1.0244122965641953</v>
      </c>
      <c r="P852" s="25">
        <v>41943</v>
      </c>
      <c r="Q852" s="20">
        <v>-3.7974683544303778E-2</v>
      </c>
      <c r="R852" s="25">
        <v>41939</v>
      </c>
      <c r="S852" s="25">
        <f>IF(ISNUMBER(R852),VLOOKUP(B852,Index!$B$3:$AB$18,27,FALSE),"")</f>
        <v>41939</v>
      </c>
      <c r="T852" s="25">
        <f>IF(ISNUMBER($R852),VLOOKUP($B852,Index!$B$21:$AB$36,27,FALSE),"")</f>
        <v>41935</v>
      </c>
      <c r="U852" s="25">
        <f>IF(ISNUMBER($R852),VLOOKUP($B852,Index!$B$39:$AB$54,27,FALSE),"")</f>
        <v>41936</v>
      </c>
      <c r="W852" s="18">
        <v>0.98450319051959667</v>
      </c>
      <c r="X852" s="19">
        <v>0.5</v>
      </c>
      <c r="Y852" s="18">
        <v>0.24766127774736812</v>
      </c>
      <c r="Z852" s="19">
        <f t="shared" si="178"/>
        <v>0</v>
      </c>
      <c r="AA852" s="21">
        <v>0.86417502278942415</v>
      </c>
      <c r="AB852" s="28"/>
      <c r="AC852" s="18">
        <v>0.96924653214326528</v>
      </c>
      <c r="AD852" s="19">
        <v>0.25</v>
      </c>
      <c r="AE852" s="18">
        <v>6.1336108495459021E-2</v>
      </c>
      <c r="AF852" s="19">
        <f t="shared" si="179"/>
        <v>0</v>
      </c>
      <c r="AG852" s="21">
        <v>0.74679847001310173</v>
      </c>
      <c r="AH852" s="28"/>
      <c r="AK852" t="str">
        <f t="shared" si="182"/>
        <v/>
      </c>
      <c r="AL852">
        <f t="shared" si="182"/>
        <v>0.86417502278942415</v>
      </c>
      <c r="AM852" t="str">
        <f t="shared" si="182"/>
        <v/>
      </c>
      <c r="AN852" t="str">
        <f t="shared" si="182"/>
        <v/>
      </c>
      <c r="AO852" t="str">
        <f t="shared" si="182"/>
        <v/>
      </c>
      <c r="AP852" t="str">
        <f t="shared" si="182"/>
        <v/>
      </c>
      <c r="AQ852" t="str">
        <f t="shared" si="182"/>
        <v/>
      </c>
      <c r="AR852" t="str">
        <f t="shared" si="182"/>
        <v/>
      </c>
      <c r="AS852" t="str">
        <f t="shared" si="182"/>
        <v/>
      </c>
      <c r="AT852" t="str">
        <f t="shared" si="182"/>
        <v/>
      </c>
      <c r="AU852" t="str">
        <f t="shared" si="182"/>
        <v/>
      </c>
      <c r="AV852" t="str">
        <f t="shared" si="182"/>
        <v/>
      </c>
      <c r="AW852" t="str">
        <f t="shared" si="182"/>
        <v/>
      </c>
      <c r="AX852" t="str">
        <f t="shared" si="182"/>
        <v/>
      </c>
      <c r="AZ852" s="46">
        <f>IF(ISNUMBER(VLOOKUP($B852,Stats!$A$2:$AA$19,2,FALSE))=FALSE,"",IF(ISNUMBER(W852),(W852-VLOOKUP($B852,Stats!$A$2:$AA$19,2,FALSE))/VLOOKUP($B852,Stats!$A$2:$AA$19,16,FALSE),""))</f>
        <v>0.55929031375315907</v>
      </c>
      <c r="BA852" s="46">
        <f>IF(ISNUMBER(VLOOKUP($B852,Stats!$A$2:$AA$19,2,FALSE))=FALSE,"",IF(ISNUMBER(X852),(X852-VLOOKUP($B852,Stats!$A$2:$AA$19,3,FALSE))/VLOOKUP($B852,Stats!$A$2:$AA$19,17,FALSE),""))</f>
        <v>-0.89478917776786471</v>
      </c>
      <c r="BB852" s="46"/>
      <c r="BC852" s="46"/>
      <c r="BD852" s="44">
        <f t="shared" si="175"/>
        <v>-0.16774943200735282</v>
      </c>
      <c r="BE852" s="46">
        <f>IF(ISNUMBER(VLOOKUP($B852,Stats!$A$2:$AA$19,2,FALSE))=FALSE,"",IF(ISNUMBER(Y852),(Y852-VLOOKUP($B852,Stats!$A$2:$AA$19,5,FALSE))/VLOOKUP($B852,Stats!$A$2:$AA$19,19,FALSE),""))</f>
        <v>1.4633688536203044</v>
      </c>
      <c r="BF852" s="46"/>
      <c r="BG852" s="46"/>
      <c r="BH852" s="46">
        <f>IF(ISNUMBER(VLOOKUP($B852,Stats!$A$2:$AA$19,2,FALSE))=FALSE,"",IF(ISNUMBER(Z852),(Z852-VLOOKUP($B852,Stats!$A$2:$AA$19,8,FALSE))/VLOOKUP($B852,Stats!$A$2:$AA$19,22,FALSE),""))</f>
        <v>-1.3145151991428841</v>
      </c>
      <c r="BI852" s="46" t="str">
        <f>IF(ISNUMBER(VLOOKUP($B852,Stats!$A$2:$AA$19,2,FALSE))=FALSE,"",IF(ISNUMBER(#REF!),(#REF!-VLOOKUP($B852,Stats!$A$2:$AA$19,9,FALSE))/VLOOKUP($B852,Stats!$A$2:$AA$19,23,FALSE),""))</f>
        <v/>
      </c>
      <c r="BJ852" s="46" t="str">
        <f>IF(ISNUMBER(VLOOKUP($B852,Stats!$A$2:$AA$19,2,FALSE))=FALSE,"",IF(ISNUMBER(#REF!),(#REF!-VLOOKUP($B852,Stats!$A$2:$AA$19,10,FALSE))/VLOOKUP($B852,Stats!$A$2:$AA$19,24,FALSE),""))</f>
        <v/>
      </c>
      <c r="BK852" s="44">
        <f t="shared" si="180"/>
        <v>-1.4187127572770784</v>
      </c>
      <c r="BL852" s="46" t="str">
        <f>IF(ISNUMBER(VLOOKUP($B852,Stats!$A$2:$AA$19,2,FALSE))=FALSE,"",IF(ISNUMBER(#REF!),(#REF!-VLOOKUP($B852,Stats!$A$2:$AA$19,11,FALSE))/VLOOKUP($B852,Stats!$A$2:$AA$19,25,FALSE),""))</f>
        <v/>
      </c>
      <c r="BM852" s="46">
        <f>IF(ISNUMBER(VLOOKUP($B852,Stats!$A$2:$AA$19,2,FALSE))=FALSE,"",IF(ISNUMBER(AA852),(AA852-VLOOKUP($B852,Stats!$A$2:$AA$19,12,FALSE))/VLOOKUP($B852,Stats!$A$2:$AA$19,26,FALSE),""))</f>
        <v>-0.32782358948145135</v>
      </c>
      <c r="BN852" s="46" t="str">
        <f>IF(ISNUMBER(VLOOKUP($B852,Stats!$A$2:$AA$19,2,FALSE))=FALSE,"",IF(ISNUMBER(#REF!),(#REF!-VLOOKUP($B852,Stats!$A$2:$AA$19,13,FALSE))/VLOOKUP($B852,Stats!$A$2:$AA$19,27,FALSE),""))</f>
        <v/>
      </c>
      <c r="BO852" s="46" t="str">
        <f>IF(ISNUMBER(VLOOKUP($B852,Stats!$A$2:$AA$19,2,FALSE))=FALSE,"",IF(ISNUMBER(#REF!),(#REF!-VLOOKUP($B852,Stats!$A$2:$AA$19,14,FALSE))/VLOOKUP($B852,Stats!$A$2:$AB$19,28,FALSE),""))</f>
        <v/>
      </c>
      <c r="BP852" s="46"/>
      <c r="BQ852" s="46">
        <f>IF(ISNUMBER(VLOOKUP($B852,Stats!$A$2:$AA$19,2,FALSE))=FALSE,"",IF(ISNUMBER(BM852),BM852,(VLOOKUP($B852,Stats!$A$2:$AT$19,46,FALSE)-VLOOKUP($B852,Stats!$A$2:$AA$19,12,FALSE))/VLOOKUP($B852,Stats!$A$2:$AA$19,26,FALSE)))</f>
        <v>-0.32782358948145135</v>
      </c>
      <c r="BR852" s="51">
        <f t="shared" si="181"/>
        <v>-0.32782358948145135</v>
      </c>
      <c r="BS852" s="32" t="str">
        <f t="shared" si="176"/>
        <v>21689_201422</v>
      </c>
      <c r="BT852" s="53">
        <f t="shared" si="177"/>
        <v>-0.9503422586640079</v>
      </c>
    </row>
    <row r="853" spans="1:72" x14ac:dyDescent="0.15">
      <c r="A853" s="16">
        <v>21689</v>
      </c>
      <c r="B853" s="17">
        <v>201423</v>
      </c>
      <c r="C853" s="3">
        <v>0</v>
      </c>
      <c r="D853" s="23">
        <v>1.0591350397175736E-2</v>
      </c>
      <c r="E853" s="18">
        <v>1.4330375626699619E-2</v>
      </c>
      <c r="F853" s="24">
        <v>3</v>
      </c>
      <c r="G853" s="24">
        <v>7</v>
      </c>
      <c r="H853" s="20">
        <v>1.7649145975000113E-2</v>
      </c>
      <c r="I853" s="20">
        <v>-5.9271187136603143E-3</v>
      </c>
      <c r="J853" s="24">
        <v>1</v>
      </c>
      <c r="K853" s="24">
        <v>4</v>
      </c>
      <c r="L853" s="20">
        <v>3.0141843971631221E-2</v>
      </c>
      <c r="M853" s="20">
        <v>-1.8072289156626398E-2</v>
      </c>
      <c r="N853" s="19">
        <v>1.1639999999999999</v>
      </c>
      <c r="O853" s="19">
        <v>1.0246478873239437</v>
      </c>
      <c r="P853" s="25">
        <v>41955</v>
      </c>
      <c r="Q853" s="20">
        <v>-1.8072289156626398E-2</v>
      </c>
      <c r="R853" s="25">
        <v>41954</v>
      </c>
      <c r="S853" s="25">
        <f>IF(ISNUMBER(R853),VLOOKUP(B853,Index!$B$3:$AB$18,27,FALSE),"")</f>
        <v>41956</v>
      </c>
      <c r="T853" s="25">
        <f>IF(ISNUMBER($R853),VLOOKUP($B853,Index!$B$21:$AB$36,27,FALSE),"")</f>
        <v>41954</v>
      </c>
      <c r="U853" s="25">
        <f>IF(ISNUMBER($R853),VLOOKUP($B853,Index!$B$39:$AB$54,27,FALSE),"")</f>
        <v>41957</v>
      </c>
      <c r="W853" s="18">
        <v>0.31774051191527208</v>
      </c>
      <c r="X853" s="19">
        <v>0.3</v>
      </c>
      <c r="Y853" s="18">
        <v>0.27189976023680185</v>
      </c>
      <c r="Z853" s="19">
        <f t="shared" si="178"/>
        <v>2</v>
      </c>
      <c r="AA853" s="21">
        <v>0.58605472197706088</v>
      </c>
      <c r="AB853" s="28"/>
      <c r="AC853" s="18">
        <v>0.10095903291217916</v>
      </c>
      <c r="AD853" s="19">
        <v>0.09</v>
      </c>
      <c r="AE853" s="18">
        <v>7.3929479616830329E-2</v>
      </c>
      <c r="AF853" s="19">
        <f t="shared" si="179"/>
        <v>4</v>
      </c>
      <c r="AG853" s="21">
        <v>0.34346013715161011</v>
      </c>
      <c r="AH853" s="28"/>
      <c r="AK853" t="str">
        <f t="shared" ref="AK853:AX862" si="183">IF($B853=AK$2,$AA853,"")</f>
        <v/>
      </c>
      <c r="AL853" t="str">
        <f t="shared" si="183"/>
        <v/>
      </c>
      <c r="AM853">
        <f t="shared" si="183"/>
        <v>0.58605472197706088</v>
      </c>
      <c r="AN853" t="str">
        <f t="shared" si="183"/>
        <v/>
      </c>
      <c r="AO853" t="str">
        <f t="shared" si="183"/>
        <v/>
      </c>
      <c r="AP853" t="str">
        <f t="shared" si="183"/>
        <v/>
      </c>
      <c r="AQ853" t="str">
        <f t="shared" si="183"/>
        <v/>
      </c>
      <c r="AR853" t="str">
        <f t="shared" si="183"/>
        <v/>
      </c>
      <c r="AS853" t="str">
        <f t="shared" si="183"/>
        <v/>
      </c>
      <c r="AT853" t="str">
        <f t="shared" si="183"/>
        <v/>
      </c>
      <c r="AU853" t="str">
        <f t="shared" si="183"/>
        <v/>
      </c>
      <c r="AV853" t="str">
        <f t="shared" si="183"/>
        <v/>
      </c>
      <c r="AW853" t="str">
        <f t="shared" si="183"/>
        <v/>
      </c>
      <c r="AX853" t="str">
        <f t="shared" si="183"/>
        <v/>
      </c>
      <c r="AZ853" s="46">
        <f>IF(ISNUMBER(VLOOKUP($B853,Stats!$A$2:$AA$19,2,FALSE))=FALSE,"",IF(ISNUMBER(W853),(W853-VLOOKUP($B853,Stats!$A$2:$AA$19,2,FALSE))/VLOOKUP($B853,Stats!$A$2:$AA$19,16,FALSE),""))</f>
        <v>0.45516591560841518</v>
      </c>
      <c r="BA853" s="46">
        <f>IF(ISNUMBER(VLOOKUP($B853,Stats!$A$2:$AA$19,2,FALSE))=FALSE,"",IF(ISNUMBER(X853),(X853-VLOOKUP($B853,Stats!$A$2:$AA$19,3,FALSE))/VLOOKUP($B853,Stats!$A$2:$AA$19,17,FALSE),""))</f>
        <v>-1.2635538809376619</v>
      </c>
      <c r="BB853" s="46"/>
      <c r="BC853" s="46"/>
      <c r="BD853" s="44">
        <f t="shared" si="175"/>
        <v>-0.40419398266462336</v>
      </c>
      <c r="BE853" s="46">
        <f>IF(ISNUMBER(VLOOKUP($B853,Stats!$A$2:$AA$19,2,FALSE))=FALSE,"",IF(ISNUMBER(Y853),(Y853-VLOOKUP($B853,Stats!$A$2:$AA$19,5,FALSE))/VLOOKUP($B853,Stats!$A$2:$AA$19,19,FALSE),""))</f>
        <v>1.2965679649952038</v>
      </c>
      <c r="BF853" s="46"/>
      <c r="BG853" s="46"/>
      <c r="BH853" s="46">
        <f>IF(ISNUMBER(VLOOKUP($B853,Stats!$A$2:$AA$19,2,FALSE))=FALSE,"",IF(ISNUMBER(Z853),(Z853-VLOOKUP($B853,Stats!$A$2:$AA$19,8,FALSE))/VLOOKUP($B853,Stats!$A$2:$AA$19,22,FALSE),""))</f>
        <v>4.0999925831563512E-2</v>
      </c>
      <c r="BI853" s="46" t="str">
        <f>IF(ISNUMBER(VLOOKUP($B853,Stats!$A$2:$AA$19,2,FALSE))=FALSE,"",IF(ISNUMBER(#REF!),(#REF!-VLOOKUP($B853,Stats!$A$2:$AA$19,9,FALSE))/VLOOKUP($B853,Stats!$A$2:$AA$19,23,FALSE),""))</f>
        <v/>
      </c>
      <c r="BJ853" s="46" t="str">
        <f>IF(ISNUMBER(VLOOKUP($B853,Stats!$A$2:$AA$19,2,FALSE))=FALSE,"",IF(ISNUMBER(#REF!),(#REF!-VLOOKUP($B853,Stats!$A$2:$AA$19,10,FALSE))/VLOOKUP($B853,Stats!$A$2:$AA$19,24,FALSE),""))</f>
        <v/>
      </c>
      <c r="BK853" s="44">
        <f t="shared" si="180"/>
        <v>-0.89529759774717355</v>
      </c>
      <c r="BL853" s="46" t="str">
        <f>IF(ISNUMBER(VLOOKUP($B853,Stats!$A$2:$AA$19,2,FALSE))=FALSE,"",IF(ISNUMBER(#REF!),(#REF!-VLOOKUP($B853,Stats!$A$2:$AA$19,11,FALSE))/VLOOKUP($B853,Stats!$A$2:$AA$19,25,FALSE),""))</f>
        <v/>
      </c>
      <c r="BM853" s="46">
        <f>IF(ISNUMBER(VLOOKUP($B853,Stats!$A$2:$AA$19,2,FALSE))=FALSE,"",IF(ISNUMBER(AA853),(AA853-VLOOKUP($B853,Stats!$A$2:$AA$19,12,FALSE))/VLOOKUP($B853,Stats!$A$2:$AA$19,26,FALSE),""))</f>
        <v>-0.62938250043612243</v>
      </c>
      <c r="BN853" s="46" t="str">
        <f>IF(ISNUMBER(VLOOKUP($B853,Stats!$A$2:$AA$19,2,FALSE))=FALSE,"",IF(ISNUMBER(#REF!),(#REF!-VLOOKUP($B853,Stats!$A$2:$AA$19,13,FALSE))/VLOOKUP($B853,Stats!$A$2:$AA$19,27,FALSE),""))</f>
        <v/>
      </c>
      <c r="BO853" s="46" t="str">
        <f>IF(ISNUMBER(VLOOKUP($B853,Stats!$A$2:$AA$19,2,FALSE))=FALSE,"",IF(ISNUMBER(#REF!),(#REF!-VLOOKUP($B853,Stats!$A$2:$AA$19,14,FALSE))/VLOOKUP($B853,Stats!$A$2:$AB$19,28,FALSE),""))</f>
        <v/>
      </c>
      <c r="BP853" s="46"/>
      <c r="BQ853" s="46">
        <f>IF(ISNUMBER(VLOOKUP($B853,Stats!$A$2:$AA$19,2,FALSE))=FALSE,"",IF(ISNUMBER(BM853),BM853,(VLOOKUP($B853,Stats!$A$2:$AT$19,46,FALSE)-VLOOKUP($B853,Stats!$A$2:$AA$19,12,FALSE))/VLOOKUP($B853,Stats!$A$2:$AA$19,26,FALSE)))</f>
        <v>-0.62938250043612243</v>
      </c>
      <c r="BR853" s="51">
        <f t="shared" si="181"/>
        <v>-0.62938250043612243</v>
      </c>
      <c r="BS853" s="32" t="str">
        <f t="shared" si="176"/>
        <v>21689_201423</v>
      </c>
      <c r="BT853" s="53">
        <f t="shared" si="177"/>
        <v>-0.74389385526845331</v>
      </c>
    </row>
    <row r="854" spans="1:72" x14ac:dyDescent="0.15">
      <c r="A854" s="16">
        <v>21689</v>
      </c>
      <c r="B854" s="17">
        <v>201424</v>
      </c>
      <c r="C854" s="3">
        <v>0</v>
      </c>
      <c r="D854" s="23">
        <v>0.10742358078602621</v>
      </c>
      <c r="E854" s="18">
        <v>1.5395149425677553E-2</v>
      </c>
      <c r="F854" s="24">
        <v>6</v>
      </c>
      <c r="G854" s="24">
        <v>4</v>
      </c>
      <c r="H854" s="20">
        <v>1.9429487270592277E-2</v>
      </c>
      <c r="I854" s="20">
        <v>-3.2425830748295525E-3</v>
      </c>
      <c r="J854" s="24">
        <v>5</v>
      </c>
      <c r="K854" s="24">
        <v>3</v>
      </c>
      <c r="L854" s="20">
        <v>3.8961038961038863E-2</v>
      </c>
      <c r="M854" s="20">
        <v>-6.9747166521360038E-3</v>
      </c>
      <c r="N854" s="19">
        <v>1.2689999999999999</v>
      </c>
      <c r="O854" s="19">
        <v>1.1006071118820466</v>
      </c>
      <c r="P854" s="25">
        <v>41970</v>
      </c>
      <c r="Q854" s="20">
        <v>-1.2142237640936693E-2</v>
      </c>
      <c r="R854" s="25">
        <v>41963</v>
      </c>
      <c r="S854" s="25">
        <f>IF(ISNUMBER(R854),VLOOKUP(B854,Index!$B$3:$AB$18,27,FALSE),"")</f>
        <v>41963</v>
      </c>
      <c r="T854" s="25">
        <f>IF(ISNUMBER($R854),VLOOKUP($B854,Index!$B$21:$AB$36,27,FALSE),"")</f>
        <v>41963</v>
      </c>
      <c r="U854" s="25">
        <f>IF(ISNUMBER($R854),VLOOKUP($B854,Index!$B$39:$AB$54,27,FALSE),"")</f>
        <v>41963</v>
      </c>
      <c r="W854" s="18">
        <v>3.2227074235807862</v>
      </c>
      <c r="X854" s="19">
        <v>0.6</v>
      </c>
      <c r="Y854" s="18">
        <v>0.29210242262264507</v>
      </c>
      <c r="Z854" s="19">
        <f t="shared" si="178"/>
        <v>0</v>
      </c>
      <c r="AA854" s="21">
        <v>8.8470991890205823</v>
      </c>
      <c r="AB854" s="28"/>
      <c r="AC854" s="18">
        <v>10.385843138002709</v>
      </c>
      <c r="AD854" s="19">
        <v>0.36</v>
      </c>
      <c r="AE854" s="18">
        <v>8.5323825302018347E-2</v>
      </c>
      <c r="AF854" s="19">
        <f t="shared" si="179"/>
        <v>0</v>
      </c>
      <c r="AG854" s="21">
        <v>78.271164060368648</v>
      </c>
      <c r="AH854" s="28"/>
      <c r="AK854" t="str">
        <f t="shared" si="183"/>
        <v/>
      </c>
      <c r="AL854" t="str">
        <f t="shared" si="183"/>
        <v/>
      </c>
      <c r="AM854" t="str">
        <f t="shared" si="183"/>
        <v/>
      </c>
      <c r="AN854">
        <f t="shared" si="183"/>
        <v>8.8470991890205823</v>
      </c>
      <c r="AO854" t="str">
        <f t="shared" si="183"/>
        <v/>
      </c>
      <c r="AP854" t="str">
        <f t="shared" si="183"/>
        <v/>
      </c>
      <c r="AQ854" t="str">
        <f t="shared" si="183"/>
        <v/>
      </c>
      <c r="AR854" t="str">
        <f t="shared" si="183"/>
        <v/>
      </c>
      <c r="AS854" t="str">
        <f t="shared" si="183"/>
        <v/>
      </c>
      <c r="AT854" t="str">
        <f t="shared" si="183"/>
        <v/>
      </c>
      <c r="AU854" t="str">
        <f t="shared" si="183"/>
        <v/>
      </c>
      <c r="AV854" t="str">
        <f t="shared" si="183"/>
        <v/>
      </c>
      <c r="AW854" t="str">
        <f t="shared" si="183"/>
        <v/>
      </c>
      <c r="AX854" t="str">
        <f t="shared" si="183"/>
        <v/>
      </c>
      <c r="AZ854" s="46">
        <f>IF(ISNUMBER(VLOOKUP($B854,Stats!$A$2:$AA$19,2,FALSE))=FALSE,"",IF(ISNUMBER(W854),(W854-VLOOKUP($B854,Stats!$A$2:$AA$19,2,FALSE))/VLOOKUP($B854,Stats!$A$2:$AA$19,16,FALSE),""))</f>
        <v>2.3521523231669219</v>
      </c>
      <c r="BA854" s="46">
        <f>IF(ISNUMBER(VLOOKUP($B854,Stats!$A$2:$AA$19,2,FALSE))=FALSE,"",IF(ISNUMBER(X854),(X854-VLOOKUP($B854,Stats!$A$2:$AA$19,3,FALSE))/VLOOKUP($B854,Stats!$A$2:$AA$19,17,FALSE),""))</f>
        <v>-0.93450941971826806</v>
      </c>
      <c r="BB854" s="46"/>
      <c r="BC854" s="46"/>
      <c r="BD854" s="44">
        <f t="shared" si="175"/>
        <v>0.70882145172432698</v>
      </c>
      <c r="BE854" s="46">
        <f>IF(ISNUMBER(VLOOKUP($B854,Stats!$A$2:$AA$19,2,FALSE))=FALSE,"",IF(ISNUMBER(Y854),(Y854-VLOOKUP($B854,Stats!$A$2:$AA$19,5,FALSE))/VLOOKUP($B854,Stats!$A$2:$AA$19,19,FALSE),""))</f>
        <v>1.9682117396618233</v>
      </c>
      <c r="BF854" s="46"/>
      <c r="BG854" s="46"/>
      <c r="BH854" s="46">
        <f>IF(ISNUMBER(VLOOKUP($B854,Stats!$A$2:$AA$19,2,FALSE))=FALSE,"",IF(ISNUMBER(Z854),(Z854-VLOOKUP($B854,Stats!$A$2:$AA$19,8,FALSE))/VLOOKUP($B854,Stats!$A$2:$AA$19,22,FALSE),""))</f>
        <v>-0.83432005029645806</v>
      </c>
      <c r="BI854" s="46" t="str">
        <f>IF(ISNUMBER(VLOOKUP($B854,Stats!$A$2:$AA$19,2,FALSE))=FALSE,"",IF(ISNUMBER(#REF!),(#REF!-VLOOKUP($B854,Stats!$A$2:$AA$19,9,FALSE))/VLOOKUP($B854,Stats!$A$2:$AA$19,23,FALSE),""))</f>
        <v/>
      </c>
      <c r="BJ854" s="46" t="str">
        <f>IF(ISNUMBER(VLOOKUP($B854,Stats!$A$2:$AA$19,2,FALSE))=FALSE,"",IF(ISNUMBER(#REF!),(#REF!-VLOOKUP($B854,Stats!$A$2:$AA$19,10,FALSE))/VLOOKUP($B854,Stats!$A$2:$AA$19,24,FALSE),""))</f>
        <v/>
      </c>
      <c r="BK854" s="44">
        <f t="shared" si="180"/>
        <v>-1.6280442328522136</v>
      </c>
      <c r="BL854" s="46" t="str">
        <f>IF(ISNUMBER(VLOOKUP($B854,Stats!$A$2:$AA$19,2,FALSE))=FALSE,"",IF(ISNUMBER(#REF!),(#REF!-VLOOKUP($B854,Stats!$A$2:$AA$19,11,FALSE))/VLOOKUP($B854,Stats!$A$2:$AA$19,25,FALSE),""))</f>
        <v/>
      </c>
      <c r="BM854" s="46">
        <f>IF(ISNUMBER(VLOOKUP($B854,Stats!$A$2:$AA$19,2,FALSE))=FALSE,"",IF(ISNUMBER(AA854),(AA854-VLOOKUP($B854,Stats!$A$2:$AA$19,12,FALSE))/VLOOKUP($B854,Stats!$A$2:$AA$19,26,FALSE),""))</f>
        <v>-0.2445332220015092</v>
      </c>
      <c r="BN854" s="46" t="str">
        <f>IF(ISNUMBER(VLOOKUP($B854,Stats!$A$2:$AA$19,2,FALSE))=FALSE,"",IF(ISNUMBER(#REF!),(#REF!-VLOOKUP($B854,Stats!$A$2:$AA$19,13,FALSE))/VLOOKUP($B854,Stats!$A$2:$AA$19,27,FALSE),""))</f>
        <v/>
      </c>
      <c r="BO854" s="46" t="str">
        <f>IF(ISNUMBER(VLOOKUP($B854,Stats!$A$2:$AA$19,2,FALSE))=FALSE,"",IF(ISNUMBER(#REF!),(#REF!-VLOOKUP($B854,Stats!$A$2:$AA$19,14,FALSE))/VLOOKUP($B854,Stats!$A$2:$AB$19,28,FALSE),""))</f>
        <v/>
      </c>
      <c r="BP854" s="46"/>
      <c r="BQ854" s="46">
        <f>IF(ISNUMBER(VLOOKUP($B854,Stats!$A$2:$AA$19,2,FALSE))=FALSE,"",IF(ISNUMBER(BM854),BM854,(VLOOKUP($B854,Stats!$A$2:$AT$19,46,FALSE)-VLOOKUP($B854,Stats!$A$2:$AA$19,12,FALSE))/VLOOKUP($B854,Stats!$A$2:$AA$19,26,FALSE)))</f>
        <v>-0.2445332220015092</v>
      </c>
      <c r="BR854" s="51">
        <f t="shared" si="181"/>
        <v>-0.2445332220015092</v>
      </c>
      <c r="BS854" s="32" t="str">
        <f t="shared" si="176"/>
        <v>21689_201424</v>
      </c>
      <c r="BT854" s="53">
        <f t="shared" si="177"/>
        <v>-0.88396889376676446</v>
      </c>
    </row>
    <row r="855" spans="1:72" x14ac:dyDescent="0.15">
      <c r="A855" s="16">
        <v>21689</v>
      </c>
      <c r="B855" s="17">
        <v>201425</v>
      </c>
      <c r="C855" s="3">
        <v>0</v>
      </c>
      <c r="D855" s="23">
        <v>1.8927444794952786E-2</v>
      </c>
      <c r="E855" s="18">
        <v>3.4549132619222343E-2</v>
      </c>
      <c r="F855" s="24">
        <v>6</v>
      </c>
      <c r="G855" s="24">
        <v>4</v>
      </c>
      <c r="H855" s="20">
        <v>2.3307252885072665E-2</v>
      </c>
      <c r="I855" s="20">
        <v>-2.890442634109322E-2</v>
      </c>
      <c r="J855" s="24">
        <v>3</v>
      </c>
      <c r="K855" s="24">
        <v>1</v>
      </c>
      <c r="L855" s="20">
        <v>5.0159235668789659E-2</v>
      </c>
      <c r="M855" s="20">
        <v>-7.2358900144717686E-2</v>
      </c>
      <c r="N855" s="19">
        <v>1.3819999999999999</v>
      </c>
      <c r="O855" s="19">
        <v>1.1003184713375795</v>
      </c>
      <c r="P855" s="25">
        <v>41981</v>
      </c>
      <c r="Q855" s="20">
        <v>-7.2358900144717686E-2</v>
      </c>
      <c r="R855" s="25">
        <v>41982</v>
      </c>
      <c r="S855" s="25">
        <f>IF(ISNUMBER(R855),VLOOKUP(B855,Index!$B$3:$AB$18,27,FALSE),"")</f>
        <v>41982</v>
      </c>
      <c r="T855" s="25">
        <f>IF(ISNUMBER($R855),VLOOKUP($B855,Index!$B$21:$AB$36,27,FALSE),"")</f>
        <v>41982</v>
      </c>
      <c r="U855" s="25">
        <f>IF(ISNUMBER($R855),VLOOKUP($B855,Index!$B$39:$AB$54,27,FALSE),"")</f>
        <v>41982</v>
      </c>
      <c r="W855" s="18">
        <v>0.56782334384858357</v>
      </c>
      <c r="X855" s="19">
        <v>0.6</v>
      </c>
      <c r="Y855" s="18">
        <v>0.6555237015597688</v>
      </c>
      <c r="Z855" s="19">
        <f t="shared" si="178"/>
        <v>0</v>
      </c>
      <c r="AA855" s="21">
        <v>0.26157728706624789</v>
      </c>
      <c r="AB855" s="28"/>
      <c r="AC855" s="18">
        <v>0.32242334981938675</v>
      </c>
      <c r="AD855" s="19">
        <v>0.36</v>
      </c>
      <c r="AE855" s="18">
        <v>0.42971132330662082</v>
      </c>
      <c r="AF855" s="19">
        <f t="shared" si="179"/>
        <v>0</v>
      </c>
      <c r="AG855" s="21">
        <v>6.8422677108938249E-2</v>
      </c>
      <c r="AH855" s="28"/>
      <c r="AK855" t="str">
        <f t="shared" si="183"/>
        <v/>
      </c>
      <c r="AL855" t="str">
        <f t="shared" si="183"/>
        <v/>
      </c>
      <c r="AM855" t="str">
        <f t="shared" si="183"/>
        <v/>
      </c>
      <c r="AN855" t="str">
        <f t="shared" si="183"/>
        <v/>
      </c>
      <c r="AO855">
        <f t="shared" si="183"/>
        <v>0.26157728706624789</v>
      </c>
      <c r="AP855" t="str">
        <f t="shared" si="183"/>
        <v/>
      </c>
      <c r="AQ855" t="str">
        <f t="shared" si="183"/>
        <v/>
      </c>
      <c r="AR855" t="str">
        <f t="shared" si="183"/>
        <v/>
      </c>
      <c r="AS855" t="str">
        <f t="shared" si="183"/>
        <v/>
      </c>
      <c r="AT855" t="str">
        <f t="shared" si="183"/>
        <v/>
      </c>
      <c r="AU855" t="str">
        <f t="shared" si="183"/>
        <v/>
      </c>
      <c r="AV855" t="str">
        <f t="shared" si="183"/>
        <v/>
      </c>
      <c r="AW855" t="str">
        <f t="shared" si="183"/>
        <v/>
      </c>
      <c r="AX855" t="str">
        <f t="shared" si="183"/>
        <v/>
      </c>
      <c r="AZ855" s="46">
        <f>IF(ISNUMBER(VLOOKUP($B855,Stats!$A$2:$AA$19,2,FALSE))=FALSE,"",IF(ISNUMBER(W855),(W855-VLOOKUP($B855,Stats!$A$2:$AA$19,2,FALSE))/VLOOKUP($B855,Stats!$A$2:$AA$19,16,FALSE),""))</f>
        <v>-0.25860089942523262</v>
      </c>
      <c r="BA855" s="46">
        <f>IF(ISNUMBER(VLOOKUP($B855,Stats!$A$2:$AA$19,2,FALSE))=FALSE,"",IF(ISNUMBER(X855),(X855-VLOOKUP($B855,Stats!$A$2:$AA$19,3,FALSE))/VLOOKUP($B855,Stats!$A$2:$AA$19,17,FALSE),""))</f>
        <v>-0.12237675597646717</v>
      </c>
      <c r="BB855" s="46"/>
      <c r="BC855" s="46"/>
      <c r="BD855" s="44">
        <f t="shared" si="175"/>
        <v>-0.19048882770084991</v>
      </c>
      <c r="BE855" s="46">
        <f>IF(ISNUMBER(VLOOKUP($B855,Stats!$A$2:$AA$19,2,FALSE))=FALSE,"",IF(ISNUMBER(Y855),(Y855-VLOOKUP($B855,Stats!$A$2:$AA$19,5,FALSE))/VLOOKUP($B855,Stats!$A$2:$AA$19,19,FALSE),""))</f>
        <v>1.5827800959151932</v>
      </c>
      <c r="BF855" s="46"/>
      <c r="BG855" s="46"/>
      <c r="BH855" s="46">
        <f>IF(ISNUMBER(VLOOKUP($B855,Stats!$A$2:$AA$19,2,FALSE))=FALSE,"",IF(ISNUMBER(Z855),(Z855-VLOOKUP($B855,Stats!$A$2:$AA$19,8,FALSE))/VLOOKUP($B855,Stats!$A$2:$AA$19,22,FALSE),""))</f>
        <v>-0.38938659637819406</v>
      </c>
      <c r="BI855" s="46" t="str">
        <f>IF(ISNUMBER(VLOOKUP($B855,Stats!$A$2:$AA$19,2,FALSE))=FALSE,"",IF(ISNUMBER(#REF!),(#REF!-VLOOKUP($B855,Stats!$A$2:$AA$19,9,FALSE))/VLOOKUP($B855,Stats!$A$2:$AA$19,23,FALSE),""))</f>
        <v/>
      </c>
      <c r="BJ855" s="46" t="str">
        <f>IF(ISNUMBER(VLOOKUP($B855,Stats!$A$2:$AA$19,2,FALSE))=FALSE,"",IF(ISNUMBER(#REF!),(#REF!-VLOOKUP($B855,Stats!$A$2:$AA$19,10,FALSE))/VLOOKUP($B855,Stats!$A$2:$AA$19,24,FALSE),""))</f>
        <v/>
      </c>
      <c r="BK855" s="44">
        <f t="shared" si="180"/>
        <v>-1.2247620460540933</v>
      </c>
      <c r="BL855" s="46" t="str">
        <f>IF(ISNUMBER(VLOOKUP($B855,Stats!$A$2:$AA$19,2,FALSE))=FALSE,"",IF(ISNUMBER(#REF!),(#REF!-VLOOKUP($B855,Stats!$A$2:$AA$19,11,FALSE))/VLOOKUP($B855,Stats!$A$2:$AA$19,25,FALSE),""))</f>
        <v/>
      </c>
      <c r="BM855" s="46">
        <f>IF(ISNUMBER(VLOOKUP($B855,Stats!$A$2:$AA$19,2,FALSE))=FALSE,"",IF(ISNUMBER(AA855),(AA855-VLOOKUP($B855,Stats!$A$2:$AA$19,12,FALSE))/VLOOKUP($B855,Stats!$A$2:$AA$19,26,FALSE),""))</f>
        <v>-0.71159264352147245</v>
      </c>
      <c r="BN855" s="46" t="str">
        <f>IF(ISNUMBER(VLOOKUP($B855,Stats!$A$2:$AA$19,2,FALSE))=FALSE,"",IF(ISNUMBER(#REF!),(#REF!-VLOOKUP($B855,Stats!$A$2:$AA$19,13,FALSE))/VLOOKUP($B855,Stats!$A$2:$AA$19,27,FALSE),""))</f>
        <v/>
      </c>
      <c r="BO855" s="46" t="str">
        <f>IF(ISNUMBER(VLOOKUP($B855,Stats!$A$2:$AA$19,2,FALSE))=FALSE,"",IF(ISNUMBER(#REF!),(#REF!-VLOOKUP($B855,Stats!$A$2:$AA$19,14,FALSE))/VLOOKUP($B855,Stats!$A$2:$AB$19,28,FALSE),""))</f>
        <v/>
      </c>
      <c r="BP855" s="46"/>
      <c r="BQ855" s="46">
        <f>IF(ISNUMBER(VLOOKUP($B855,Stats!$A$2:$AA$19,2,FALSE))=FALSE,"",IF(ISNUMBER(BM855),BM855,(VLOOKUP($B855,Stats!$A$2:$AT$19,46,FALSE)-VLOOKUP($B855,Stats!$A$2:$AA$19,12,FALSE))/VLOOKUP($B855,Stats!$A$2:$AA$19,26,FALSE)))</f>
        <v>-0.71159264352147245</v>
      </c>
      <c r="BR855" s="51">
        <f t="shared" si="181"/>
        <v>-0.71159264352147245</v>
      </c>
      <c r="BS855" s="32" t="str">
        <f t="shared" si="176"/>
        <v>21689_201425</v>
      </c>
      <c r="BT855" s="53">
        <f t="shared" si="177"/>
        <v>-0.91527352187692046</v>
      </c>
    </row>
    <row r="856" spans="1:72" x14ac:dyDescent="0.15">
      <c r="A856" s="16">
        <v>21689</v>
      </c>
      <c r="B856" s="17">
        <v>201426</v>
      </c>
      <c r="C856" s="3">
        <v>0</v>
      </c>
      <c r="D856" s="23">
        <v>0.10526315789473673</v>
      </c>
      <c r="E856" s="18">
        <v>2.6728477169698759E-2</v>
      </c>
      <c r="F856" s="24">
        <v>6</v>
      </c>
      <c r="G856" s="24">
        <v>4</v>
      </c>
      <c r="H856" s="20">
        <v>2.7435423236682095E-2</v>
      </c>
      <c r="I856" s="20">
        <v>-1.5202688683538607E-2</v>
      </c>
      <c r="J856" s="24">
        <v>2</v>
      </c>
      <c r="K856" s="24">
        <v>2</v>
      </c>
      <c r="L856" s="20">
        <v>4.0816326530612068E-2</v>
      </c>
      <c r="M856" s="20">
        <v>-4.2722664735698745E-2</v>
      </c>
      <c r="N856" s="19">
        <v>1.4279999999999999</v>
      </c>
      <c r="O856" s="19">
        <v>1.1069767441860465</v>
      </c>
      <c r="P856" s="25">
        <v>41999</v>
      </c>
      <c r="Q856" s="20">
        <v>-5.5039313795568257E-2</v>
      </c>
      <c r="R856" s="25">
        <v>41997</v>
      </c>
      <c r="S856" s="25">
        <f>IF(ISNUMBER(R856),VLOOKUP(B856,Index!$B$3:$AB$18,27,FALSE),"")</f>
        <v>41997</v>
      </c>
      <c r="T856" s="25">
        <f>IF(ISNUMBER($R856),VLOOKUP($B856,Index!$B$21:$AB$36,27,FALSE),"")</f>
        <v>41996</v>
      </c>
      <c r="U856" s="25">
        <f>IF(ISNUMBER($R856),VLOOKUP($B856,Index!$B$39:$AB$54,27,FALSE),"")</f>
        <v>41996</v>
      </c>
      <c r="W856" s="18">
        <v>3.1578947368421018</v>
      </c>
      <c r="X856" s="19">
        <v>0.6</v>
      </c>
      <c r="Y856" s="18">
        <v>0.5071371974643536</v>
      </c>
      <c r="Z856" s="19">
        <f t="shared" si="178"/>
        <v>0</v>
      </c>
      <c r="AA856" s="21">
        <v>1.9125085440874896</v>
      </c>
      <c r="AB856" s="28"/>
      <c r="AC856" s="18">
        <v>9.9722991689750469</v>
      </c>
      <c r="AD856" s="19">
        <v>0.36</v>
      </c>
      <c r="AE856" s="18">
        <v>0.25718813705199878</v>
      </c>
      <c r="AF856" s="19">
        <f t="shared" si="179"/>
        <v>0</v>
      </c>
      <c r="AG856" s="21">
        <v>3.657688931207649</v>
      </c>
      <c r="AH856" s="28"/>
      <c r="AK856" t="str">
        <f t="shared" si="183"/>
        <v/>
      </c>
      <c r="AL856" t="str">
        <f t="shared" si="183"/>
        <v/>
      </c>
      <c r="AM856" t="str">
        <f t="shared" si="183"/>
        <v/>
      </c>
      <c r="AN856" t="str">
        <f t="shared" si="183"/>
        <v/>
      </c>
      <c r="AO856" t="str">
        <f t="shared" si="183"/>
        <v/>
      </c>
      <c r="AP856">
        <f t="shared" si="183"/>
        <v>1.9125085440874896</v>
      </c>
      <c r="AQ856" t="str">
        <f t="shared" si="183"/>
        <v/>
      </c>
      <c r="AR856" t="str">
        <f t="shared" si="183"/>
        <v/>
      </c>
      <c r="AS856" t="str">
        <f t="shared" si="183"/>
        <v/>
      </c>
      <c r="AT856" t="str">
        <f t="shared" si="183"/>
        <v/>
      </c>
      <c r="AU856" t="str">
        <f t="shared" si="183"/>
        <v/>
      </c>
      <c r="AV856" t="str">
        <f t="shared" si="183"/>
        <v/>
      </c>
      <c r="AW856" t="str">
        <f t="shared" si="183"/>
        <v/>
      </c>
      <c r="AX856" t="str">
        <f t="shared" si="183"/>
        <v/>
      </c>
      <c r="AZ856" s="46">
        <f>IF(ISNUMBER(VLOOKUP($B856,Stats!$A$2:$AA$19,2,FALSE))=FALSE,"",IF(ISNUMBER(W856),(W856-VLOOKUP($B856,Stats!$A$2:$AA$19,2,FALSE))/VLOOKUP($B856,Stats!$A$2:$AA$19,16,FALSE),""))</f>
        <v>1.354385142190077</v>
      </c>
      <c r="BA856" s="46">
        <f>IF(ISNUMBER(VLOOKUP($B856,Stats!$A$2:$AA$19,2,FALSE))=FALSE,"",IF(ISNUMBER(X856),(X856-VLOOKUP($B856,Stats!$A$2:$AA$19,3,FALSE))/VLOOKUP($B856,Stats!$A$2:$AA$19,17,FALSE),""))</f>
        <v>0.11585391847087115</v>
      </c>
      <c r="BB856" s="46"/>
      <c r="BC856" s="46"/>
      <c r="BD856" s="44">
        <f t="shared" si="175"/>
        <v>0.73511953033047406</v>
      </c>
      <c r="BE856" s="46">
        <f>IF(ISNUMBER(VLOOKUP($B856,Stats!$A$2:$AA$19,2,FALSE))=FALSE,"",IF(ISNUMBER(Y856),(Y856-VLOOKUP($B856,Stats!$A$2:$AA$19,5,FALSE))/VLOOKUP($B856,Stats!$A$2:$AA$19,19,FALSE),""))</f>
        <v>1.6317421722558676</v>
      </c>
      <c r="BF856" s="46"/>
      <c r="BG856" s="46"/>
      <c r="BH856" s="46">
        <f>IF(ISNUMBER(VLOOKUP($B856,Stats!$A$2:$AA$19,2,FALSE))=FALSE,"",IF(ISNUMBER(Z856),(Z856-VLOOKUP($B856,Stats!$A$2:$AA$19,8,FALSE))/VLOOKUP($B856,Stats!$A$2:$AA$19,22,FALSE),""))</f>
        <v>-0.60316436580698729</v>
      </c>
      <c r="BI856" s="46" t="str">
        <f>IF(ISNUMBER(VLOOKUP($B856,Stats!$A$2:$AA$19,2,FALSE))=FALSE,"",IF(ISNUMBER(#REF!),(#REF!-VLOOKUP($B856,Stats!$A$2:$AA$19,9,FALSE))/VLOOKUP($B856,Stats!$A$2:$AA$19,23,FALSE),""))</f>
        <v/>
      </c>
      <c r="BJ856" s="46" t="str">
        <f>IF(ISNUMBER(VLOOKUP($B856,Stats!$A$2:$AA$19,2,FALSE))=FALSE,"",IF(ISNUMBER(#REF!),(#REF!-VLOOKUP($B856,Stats!$A$2:$AA$19,10,FALSE))/VLOOKUP($B856,Stats!$A$2:$AA$19,24,FALSE),""))</f>
        <v/>
      </c>
      <c r="BK856" s="44">
        <f t="shared" si="180"/>
        <v>-1.3231688303212035</v>
      </c>
      <c r="BL856" s="46" t="str">
        <f>IF(ISNUMBER(VLOOKUP($B856,Stats!$A$2:$AA$19,2,FALSE))=FALSE,"",IF(ISNUMBER(#REF!),(#REF!-VLOOKUP($B856,Stats!$A$2:$AA$19,11,FALSE))/VLOOKUP($B856,Stats!$A$2:$AA$19,25,FALSE),""))</f>
        <v/>
      </c>
      <c r="BM856" s="46">
        <f>IF(ISNUMBER(VLOOKUP($B856,Stats!$A$2:$AA$19,2,FALSE))=FALSE,"",IF(ISNUMBER(AA856),(AA856-VLOOKUP($B856,Stats!$A$2:$AA$19,12,FALSE))/VLOOKUP($B856,Stats!$A$2:$AA$19,26,FALSE),""))</f>
        <v>-0.16543761813691976</v>
      </c>
      <c r="BN856" s="46" t="str">
        <f>IF(ISNUMBER(VLOOKUP($B856,Stats!$A$2:$AA$19,2,FALSE))=FALSE,"",IF(ISNUMBER(#REF!),(#REF!-VLOOKUP($B856,Stats!$A$2:$AA$19,13,FALSE))/VLOOKUP($B856,Stats!$A$2:$AA$19,27,FALSE),""))</f>
        <v/>
      </c>
      <c r="BO856" s="46" t="str">
        <f>IF(ISNUMBER(VLOOKUP($B856,Stats!$A$2:$AA$19,2,FALSE))=FALSE,"",IF(ISNUMBER(#REF!),(#REF!-VLOOKUP($B856,Stats!$A$2:$AA$19,14,FALSE))/VLOOKUP($B856,Stats!$A$2:$AB$19,28,FALSE),""))</f>
        <v/>
      </c>
      <c r="BP856" s="46"/>
      <c r="BQ856" s="46">
        <f>IF(ISNUMBER(VLOOKUP($B856,Stats!$A$2:$AA$19,2,FALSE))=FALSE,"",IF(ISNUMBER(BM856),BM856,(VLOOKUP($B856,Stats!$A$2:$AT$19,46,FALSE)-VLOOKUP($B856,Stats!$A$2:$AA$19,12,FALSE))/VLOOKUP($B856,Stats!$A$2:$AA$19,26,FALSE)))</f>
        <v>-0.16543761813691976</v>
      </c>
      <c r="BR856" s="51">
        <f t="shared" si="181"/>
        <v>-0.16543761813691976</v>
      </c>
      <c r="BS856" s="32" t="str">
        <f t="shared" si="176"/>
        <v>21689_201426</v>
      </c>
      <c r="BT856" s="53">
        <f t="shared" si="177"/>
        <v>-0.67996491575401119</v>
      </c>
    </row>
    <row r="857" spans="1:72" x14ac:dyDescent="0.15">
      <c r="A857" s="16">
        <v>21689</v>
      </c>
      <c r="B857" s="17">
        <v>201427</v>
      </c>
      <c r="C857" s="3">
        <v>0</v>
      </c>
      <c r="D857" s="23">
        <v>5.1820728291316565E-2</v>
      </c>
      <c r="E857" s="18">
        <v>1.2922332717344859E-2</v>
      </c>
      <c r="F857" s="24">
        <v>3</v>
      </c>
      <c r="G857" s="24">
        <v>0</v>
      </c>
      <c r="H857" s="20">
        <v>1.7038025977493893E-2</v>
      </c>
      <c r="I857" s="20" t="s">
        <v>25</v>
      </c>
      <c r="J857" s="24">
        <v>3</v>
      </c>
      <c r="K857" s="24">
        <v>0</v>
      </c>
      <c r="L857" s="20">
        <v>3.1593406593406703E-2</v>
      </c>
      <c r="M857" s="20">
        <v>6.9156293222683018E-3</v>
      </c>
      <c r="N857" s="19">
        <v>1.502</v>
      </c>
      <c r="O857" s="19">
        <v>1.0387275242047027</v>
      </c>
      <c r="P857" s="25">
        <v>42004</v>
      </c>
      <c r="Q857" s="20">
        <v>0</v>
      </c>
      <c r="R857" s="25">
        <v>42002</v>
      </c>
      <c r="S857" s="25">
        <f>IF(ISNUMBER(R857),VLOOKUP(B857,Index!$B$3:$AB$18,27,FALSE),"")</f>
        <v>42002</v>
      </c>
      <c r="T857" s="25">
        <f>IF(ISNUMBER($R857),VLOOKUP($B857,Index!$B$21:$AB$36,27,FALSE),"")</f>
        <v>42003</v>
      </c>
      <c r="U857" s="25">
        <f>IF(ISNUMBER($R857),VLOOKUP($B857,Index!$B$39:$AB$54,27,FALSE),"")</f>
        <v>42003</v>
      </c>
      <c r="W857" s="18">
        <v>6.2184873949579877</v>
      </c>
      <c r="X857" s="19">
        <v>1</v>
      </c>
      <c r="Y857" s="18">
        <v>0.24518402441593556</v>
      </c>
      <c r="Z857" s="19">
        <f t="shared" si="178"/>
        <v>0</v>
      </c>
      <c r="AA857" s="21" t="s">
        <v>25</v>
      </c>
      <c r="AB857" s="28"/>
      <c r="AC857" s="18">
        <v>38.669585481251382</v>
      </c>
      <c r="AD857" s="19">
        <v>1</v>
      </c>
      <c r="AE857" s="18">
        <v>6.0115205828794087E-2</v>
      </c>
      <c r="AF857" s="19">
        <f t="shared" si="179"/>
        <v>0</v>
      </c>
      <c r="AG857" s="21" t="s">
        <v>25</v>
      </c>
      <c r="AH857" s="28"/>
      <c r="AK857" t="str">
        <f t="shared" si="183"/>
        <v/>
      </c>
      <c r="AL857" t="str">
        <f t="shared" si="183"/>
        <v/>
      </c>
      <c r="AM857" t="str">
        <f t="shared" si="183"/>
        <v/>
      </c>
      <c r="AN857" t="str">
        <f t="shared" si="183"/>
        <v/>
      </c>
      <c r="AO857" t="str">
        <f t="shared" si="183"/>
        <v/>
      </c>
      <c r="AP857" t="str">
        <f t="shared" si="183"/>
        <v/>
      </c>
      <c r="AQ857" t="str">
        <f t="shared" si="183"/>
        <v/>
      </c>
      <c r="AR857" t="str">
        <f t="shared" si="183"/>
        <v/>
      </c>
      <c r="AS857" t="str">
        <f t="shared" si="183"/>
        <v/>
      </c>
      <c r="AT857" t="str">
        <f t="shared" si="183"/>
        <v/>
      </c>
      <c r="AU857" t="str">
        <f t="shared" si="183"/>
        <v/>
      </c>
      <c r="AV857" t="str">
        <f t="shared" si="183"/>
        <v/>
      </c>
      <c r="AW857" t="str">
        <f t="shared" si="183"/>
        <v/>
      </c>
      <c r="AX857" t="str">
        <f t="shared" si="183"/>
        <v/>
      </c>
      <c r="AZ857" s="46">
        <f>IF(ISNUMBER(VLOOKUP($B857,Stats!$A$2:$AA$19,2,FALSE))=FALSE,"",IF(ISNUMBER(W857),(W857-VLOOKUP($B857,Stats!$A$2:$AA$19,2,FALSE))/VLOOKUP($B857,Stats!$A$2:$AA$19,16,FALSE),""))</f>
        <v>2.2699684651306464</v>
      </c>
      <c r="BA857" s="46">
        <f>IF(ISNUMBER(VLOOKUP($B857,Stats!$A$2:$AA$19,2,FALSE))=FALSE,"",IF(ISNUMBER(X857),(X857-VLOOKUP($B857,Stats!$A$2:$AA$19,3,FALSE))/VLOOKUP($B857,Stats!$A$2:$AA$19,17,FALSE),""))</f>
        <v>1.4327788106821593</v>
      </c>
      <c r="BB857" s="46"/>
      <c r="BC857" s="46"/>
      <c r="BD857" s="44">
        <f t="shared" si="175"/>
        <v>1.851373637906403</v>
      </c>
      <c r="BE857" s="46">
        <f>IF(ISNUMBER(VLOOKUP($B857,Stats!$A$2:$AA$19,2,FALSE))=FALSE,"",IF(ISNUMBER(Y857),(Y857-VLOOKUP($B857,Stats!$A$2:$AA$19,5,FALSE))/VLOOKUP($B857,Stats!$A$2:$AA$19,19,FALSE),""))</f>
        <v>0.4173517002051601</v>
      </c>
      <c r="BF857" s="46"/>
      <c r="BG857" s="46"/>
      <c r="BH857" s="46">
        <f>IF(ISNUMBER(VLOOKUP($B857,Stats!$A$2:$AA$19,2,FALSE))=FALSE,"",IF(ISNUMBER(Z857),(Z857-VLOOKUP($B857,Stats!$A$2:$AA$19,8,FALSE))/VLOOKUP($B857,Stats!$A$2:$AA$19,22,FALSE),""))</f>
        <v>-1.3068976797370631</v>
      </c>
      <c r="BI857" s="46" t="str">
        <f>IF(ISNUMBER(VLOOKUP($B857,Stats!$A$2:$AA$19,2,FALSE))=FALSE,"",IF(ISNUMBER(#REF!),(#REF!-VLOOKUP($B857,Stats!$A$2:$AA$19,9,FALSE))/VLOOKUP($B857,Stats!$A$2:$AA$19,23,FALSE),""))</f>
        <v/>
      </c>
      <c r="BJ857" s="46" t="str">
        <f>IF(ISNUMBER(VLOOKUP($B857,Stats!$A$2:$AA$19,2,FALSE))=FALSE,"",IF(ISNUMBER(#REF!),(#REF!-VLOOKUP($B857,Stats!$A$2:$AA$19,10,FALSE))/VLOOKUP($B857,Stats!$A$2:$AA$19,24,FALSE),""))</f>
        <v/>
      </c>
      <c r="BK857" s="44">
        <f t="shared" si="180"/>
        <v>-0.68421549406473092</v>
      </c>
      <c r="BL857" s="46" t="str">
        <f>IF(ISNUMBER(VLOOKUP($B857,Stats!$A$2:$AA$19,2,FALSE))=FALSE,"",IF(ISNUMBER(#REF!),(#REF!-VLOOKUP($B857,Stats!$A$2:$AA$19,11,FALSE))/VLOOKUP($B857,Stats!$A$2:$AA$19,25,FALSE),""))</f>
        <v/>
      </c>
      <c r="BM857" s="46" t="str">
        <f>IF(ISNUMBER(VLOOKUP($B857,Stats!$A$2:$AA$19,2,FALSE))=FALSE,"",IF(ISNUMBER(AA857),(AA857-VLOOKUP($B857,Stats!$A$2:$AA$19,12,FALSE))/VLOOKUP($B857,Stats!$A$2:$AA$19,26,FALSE),""))</f>
        <v/>
      </c>
      <c r="BN857" s="46" t="str">
        <f>IF(ISNUMBER(VLOOKUP($B857,Stats!$A$2:$AA$19,2,FALSE))=FALSE,"",IF(ISNUMBER(#REF!),(#REF!-VLOOKUP($B857,Stats!$A$2:$AA$19,13,FALSE))/VLOOKUP($B857,Stats!$A$2:$AA$19,27,FALSE),""))</f>
        <v/>
      </c>
      <c r="BO857" s="46" t="str">
        <f>IF(ISNUMBER(VLOOKUP($B857,Stats!$A$2:$AA$19,2,FALSE))=FALSE,"",IF(ISNUMBER(#REF!),(#REF!-VLOOKUP($B857,Stats!$A$2:$AA$19,14,FALSE))/VLOOKUP($B857,Stats!$A$2:$AB$19,28,FALSE),""))</f>
        <v/>
      </c>
      <c r="BP857" s="46"/>
      <c r="BQ857" s="46">
        <f>IF(ISNUMBER(VLOOKUP($B857,Stats!$A$2:$AA$19,2,FALSE))=FALSE,"",IF(ISNUMBER(BM857),BM857,(VLOOKUP($B857,Stats!$A$2:$AT$19,46,FALSE)-VLOOKUP($B857,Stats!$A$2:$AA$19,12,FALSE))/VLOOKUP($B857,Stats!$A$2:$AA$19,26,FALSE)))</f>
        <v>-0.46642635650749076</v>
      </c>
      <c r="BR857" s="51">
        <f t="shared" si="181"/>
        <v>-0.46642635650749076</v>
      </c>
      <c r="BS857" s="32" t="str">
        <f t="shared" si="176"/>
        <v>21689_201427</v>
      </c>
      <c r="BT857" s="53">
        <f t="shared" si="177"/>
        <v>-0.13353984015905612</v>
      </c>
    </row>
    <row r="858" spans="1:72" x14ac:dyDescent="0.15">
      <c r="A858" s="16">
        <v>21689</v>
      </c>
      <c r="B858" s="17">
        <v>201501</v>
      </c>
      <c r="C858" s="3">
        <v>0</v>
      </c>
      <c r="D858" s="23">
        <v>5.9920106524633532E-3</v>
      </c>
      <c r="E858" s="18">
        <v>1.9042419731525987E-2</v>
      </c>
      <c r="F858" s="24">
        <v>3</v>
      </c>
      <c r="G858" s="24">
        <v>2</v>
      </c>
      <c r="H858" s="20">
        <v>1.1974633313555158E-2</v>
      </c>
      <c r="I858" s="20">
        <v>-1.4613702317365584E-2</v>
      </c>
      <c r="J858" s="24">
        <v>2</v>
      </c>
      <c r="K858" s="24">
        <v>2</v>
      </c>
      <c r="L858" s="20">
        <v>3.1291611185086499E-2</v>
      </c>
      <c r="M858" s="20">
        <v>-1.890482398956983E-2</v>
      </c>
      <c r="N858" s="19">
        <v>1.55</v>
      </c>
      <c r="O858" s="19">
        <v>1.0006455777921239</v>
      </c>
      <c r="P858" s="25">
        <v>42010</v>
      </c>
      <c r="Q858" s="20">
        <v>-2.9032258064516259E-2</v>
      </c>
      <c r="R858" s="25">
        <v>42012</v>
      </c>
      <c r="S858" s="25">
        <f>IF(ISNUMBER(R858),VLOOKUP(B858,Index!$B$3:$AB$18,27,FALSE),"")</f>
        <v>42013</v>
      </c>
      <c r="T858" s="25">
        <f>IF(ISNUMBER($R858),VLOOKUP($B858,Index!$B$21:$AB$36,27,FALSE),"")</f>
        <v>42013</v>
      </c>
      <c r="U858" s="25">
        <f>IF(ISNUMBER($R858),VLOOKUP($B858,Index!$B$39:$AB$54,27,FALSE),"")</f>
        <v>42011</v>
      </c>
      <c r="W858" s="18">
        <v>0.43142476697736143</v>
      </c>
      <c r="X858" s="19">
        <v>0.6</v>
      </c>
      <c r="Y858" s="18">
        <v>0.36130451107532507</v>
      </c>
      <c r="Z858" s="19">
        <f t="shared" si="178"/>
        <v>1</v>
      </c>
      <c r="AA858" s="21">
        <v>0.20639147802929236</v>
      </c>
      <c r="AB858" s="28"/>
      <c r="AC858" s="18">
        <v>0.1861273295614706</v>
      </c>
      <c r="AD858" s="19">
        <v>0.36</v>
      </c>
      <c r="AE858" s="18">
        <v>0.13054094972337971</v>
      </c>
      <c r="AF858" s="19">
        <f t="shared" si="179"/>
        <v>1</v>
      </c>
      <c r="AG858" s="21">
        <v>4.2597442203115871E-2</v>
      </c>
      <c r="AH858" s="28"/>
      <c r="AK858" t="str">
        <f t="shared" si="183"/>
        <v/>
      </c>
      <c r="AL858" t="str">
        <f t="shared" si="183"/>
        <v/>
      </c>
      <c r="AM858" t="str">
        <f t="shared" si="183"/>
        <v/>
      </c>
      <c r="AN858" t="str">
        <f t="shared" si="183"/>
        <v/>
      </c>
      <c r="AO858" t="str">
        <f t="shared" si="183"/>
        <v/>
      </c>
      <c r="AP858" t="str">
        <f t="shared" si="183"/>
        <v/>
      </c>
      <c r="AQ858" t="str">
        <f t="shared" si="183"/>
        <v/>
      </c>
      <c r="AR858">
        <f t="shared" si="183"/>
        <v>0.20639147802929236</v>
      </c>
      <c r="AS858" t="str">
        <f t="shared" si="183"/>
        <v/>
      </c>
      <c r="AT858" t="str">
        <f t="shared" si="183"/>
        <v/>
      </c>
      <c r="AU858" t="str">
        <f t="shared" si="183"/>
        <v/>
      </c>
      <c r="AV858" t="str">
        <f t="shared" si="183"/>
        <v/>
      </c>
      <c r="AW858" t="str">
        <f t="shared" si="183"/>
        <v/>
      </c>
      <c r="AX858" t="str">
        <f t="shared" si="183"/>
        <v/>
      </c>
      <c r="AZ858" s="46">
        <f>IF(ISNUMBER(VLOOKUP($B858,Stats!$A$2:$AA$19,2,FALSE))=FALSE,"",IF(ISNUMBER(W858),(W858-VLOOKUP($B858,Stats!$A$2:$AA$19,2,FALSE))/VLOOKUP($B858,Stats!$A$2:$AA$19,16,FALSE),""))</f>
        <v>-0.41334677928224128</v>
      </c>
      <c r="BA858" s="46">
        <f>IF(ISNUMBER(VLOOKUP($B858,Stats!$A$2:$AA$19,2,FALSE))=FALSE,"",IF(ISNUMBER(X858),(X858-VLOOKUP($B858,Stats!$A$2:$AA$19,3,FALSE))/VLOOKUP($B858,Stats!$A$2:$AA$19,17,FALSE),""))</f>
        <v>0.25266102439703397</v>
      </c>
      <c r="BB858" s="46"/>
      <c r="BC858" s="46"/>
      <c r="BD858" s="44">
        <f t="shared" si="175"/>
        <v>-8.0342877442603655E-2</v>
      </c>
      <c r="BE858" s="46">
        <f>IF(ISNUMBER(VLOOKUP($B858,Stats!$A$2:$AA$19,2,FALSE))=FALSE,"",IF(ISNUMBER(Y858),(Y858-VLOOKUP($B858,Stats!$A$2:$AA$19,5,FALSE))/VLOOKUP($B858,Stats!$A$2:$AA$19,19,FALSE),""))</f>
        <v>0.73788488519145901</v>
      </c>
      <c r="BF858" s="46"/>
      <c r="BG858" s="46"/>
      <c r="BH858" s="46">
        <f>IF(ISNUMBER(VLOOKUP($B858,Stats!$A$2:$AA$19,2,FALSE))=FALSE,"",IF(ISNUMBER(Z858),(Z858-VLOOKUP($B858,Stats!$A$2:$AA$19,8,FALSE))/VLOOKUP($B858,Stats!$A$2:$AA$19,22,FALSE),""))</f>
        <v>0.57826828658858598</v>
      </c>
      <c r="BI858" s="46" t="str">
        <f>IF(ISNUMBER(VLOOKUP($B858,Stats!$A$2:$AA$19,2,FALSE))=FALSE,"",IF(ISNUMBER(#REF!),(#REF!-VLOOKUP($B858,Stats!$A$2:$AA$19,9,FALSE))/VLOOKUP($B858,Stats!$A$2:$AA$19,23,FALSE),""))</f>
        <v/>
      </c>
      <c r="BJ858" s="46" t="str">
        <f>IF(ISNUMBER(VLOOKUP($B858,Stats!$A$2:$AA$19,2,FALSE))=FALSE,"",IF(ISNUMBER(#REF!),(#REF!-VLOOKUP($B858,Stats!$A$2:$AA$19,10,FALSE))/VLOOKUP($B858,Stats!$A$2:$AA$19,24,FALSE),""))</f>
        <v/>
      </c>
      <c r="BK858" s="44">
        <f t="shared" si="180"/>
        <v>-0.34303893365744548</v>
      </c>
      <c r="BL858" s="46" t="str">
        <f>IF(ISNUMBER(VLOOKUP($B858,Stats!$A$2:$AA$19,2,FALSE))=FALSE,"",IF(ISNUMBER(#REF!),(#REF!-VLOOKUP($B858,Stats!$A$2:$AA$19,11,FALSE))/VLOOKUP($B858,Stats!$A$2:$AA$19,25,FALSE),""))</f>
        <v/>
      </c>
      <c r="BM858" s="46">
        <f>IF(ISNUMBER(VLOOKUP($B858,Stats!$A$2:$AA$19,2,FALSE))=FALSE,"",IF(ISNUMBER(AA858),(AA858-VLOOKUP($B858,Stats!$A$2:$AA$19,12,FALSE))/VLOOKUP($B858,Stats!$A$2:$AA$19,26,FALSE),""))</f>
        <v>-0.42725698704601422</v>
      </c>
      <c r="BN858" s="46" t="str">
        <f>IF(ISNUMBER(VLOOKUP($B858,Stats!$A$2:$AA$19,2,FALSE))=FALSE,"",IF(ISNUMBER(#REF!),(#REF!-VLOOKUP($B858,Stats!$A$2:$AA$19,13,FALSE))/VLOOKUP($B858,Stats!$A$2:$AA$19,27,FALSE),""))</f>
        <v/>
      </c>
      <c r="BO858" s="46" t="str">
        <f>IF(ISNUMBER(VLOOKUP($B858,Stats!$A$2:$AA$19,2,FALSE))=FALSE,"",IF(ISNUMBER(#REF!),(#REF!-VLOOKUP($B858,Stats!$A$2:$AA$19,14,FALSE))/VLOOKUP($B858,Stats!$A$2:$AB$19,28,FALSE),""))</f>
        <v/>
      </c>
      <c r="BP858" s="46"/>
      <c r="BQ858" s="46">
        <f>IF(ISNUMBER(VLOOKUP($B858,Stats!$A$2:$AA$19,2,FALSE))=FALSE,"",IF(ISNUMBER(BM858),BM858,(VLOOKUP($B858,Stats!$A$2:$AT$19,46,FALSE)-VLOOKUP($B858,Stats!$A$2:$AA$19,12,FALSE))/VLOOKUP($B858,Stats!$A$2:$AA$19,26,FALSE)))</f>
        <v>-0.42725698704601422</v>
      </c>
      <c r="BR858" s="51">
        <f t="shared" si="181"/>
        <v>-0.42725698704601422</v>
      </c>
      <c r="BS858" s="32" t="str">
        <f t="shared" si="176"/>
        <v>21689_201501</v>
      </c>
      <c r="BT858" s="53">
        <f t="shared" si="177"/>
        <v>-0.30734333309219086</v>
      </c>
    </row>
    <row r="859" spans="1:72" x14ac:dyDescent="0.15">
      <c r="A859" s="16">
        <v>21689</v>
      </c>
      <c r="B859" s="17">
        <v>201502</v>
      </c>
      <c r="C859" s="3">
        <v>0</v>
      </c>
      <c r="D859" s="23">
        <v>1.2574454003970947E-2</v>
      </c>
      <c r="E859" s="18">
        <v>2.7297076801330956E-2</v>
      </c>
      <c r="F859" s="24">
        <v>6</v>
      </c>
      <c r="G859" s="24">
        <v>4</v>
      </c>
      <c r="H859" s="20">
        <v>1.6314286291510511E-2</v>
      </c>
      <c r="I859" s="20">
        <v>-2.0488961396646133E-2</v>
      </c>
      <c r="J859" s="24">
        <v>3</v>
      </c>
      <c r="K859" s="24">
        <v>2</v>
      </c>
      <c r="L859" s="20">
        <v>4.0978189028420431E-2</v>
      </c>
      <c r="M859" s="20">
        <v>-6.4393939393939448E-2</v>
      </c>
      <c r="N859" s="19">
        <v>1.5840000000000001</v>
      </c>
      <c r="O859" s="19">
        <v>1.0400525279054498</v>
      </c>
      <c r="P859" s="25">
        <v>42020</v>
      </c>
      <c r="Q859" s="20">
        <v>-6.4393939393939448E-2</v>
      </c>
      <c r="R859" s="25">
        <v>42023</v>
      </c>
      <c r="S859" s="25">
        <f>IF(ISNUMBER(R859),VLOOKUP(B859,Index!$B$3:$AB$18,27,FALSE),"")</f>
        <v>42023</v>
      </c>
      <c r="T859" s="25">
        <f>IF(ISNUMBER($R859),VLOOKUP($B859,Index!$B$21:$AB$36,27,FALSE),"")</f>
        <v>42023</v>
      </c>
      <c r="U859" s="25">
        <f>IF(ISNUMBER($R859),VLOOKUP($B859,Index!$B$39:$AB$54,27,FALSE),"")</f>
        <v>42027</v>
      </c>
      <c r="W859" s="18">
        <v>0.37723362011912842</v>
      </c>
      <c r="X859" s="19">
        <v>0.6</v>
      </c>
      <c r="Y859" s="18">
        <v>0.51792561694049644</v>
      </c>
      <c r="Z859" s="19">
        <f t="shared" si="178"/>
        <v>0</v>
      </c>
      <c r="AA859" s="21">
        <v>0.19527387394401927</v>
      </c>
      <c r="AB859" s="28"/>
      <c r="AC859" s="18">
        <v>0.1423052041481829</v>
      </c>
      <c r="AD859" s="19">
        <v>0.36</v>
      </c>
      <c r="AE859" s="18">
        <v>0.26824694468319382</v>
      </c>
      <c r="AF859" s="19">
        <f t="shared" si="179"/>
        <v>0</v>
      </c>
      <c r="AG859" s="21">
        <v>3.8131885845104727E-2</v>
      </c>
      <c r="AH859" s="28"/>
      <c r="AK859" t="str">
        <f t="shared" si="183"/>
        <v/>
      </c>
      <c r="AL859" t="str">
        <f t="shared" si="183"/>
        <v/>
      </c>
      <c r="AM859" t="str">
        <f t="shared" si="183"/>
        <v/>
      </c>
      <c r="AN859" t="str">
        <f t="shared" si="183"/>
        <v/>
      </c>
      <c r="AO859" t="str">
        <f t="shared" si="183"/>
        <v/>
      </c>
      <c r="AP859" t="str">
        <f t="shared" si="183"/>
        <v/>
      </c>
      <c r="AQ859" t="str">
        <f t="shared" si="183"/>
        <v/>
      </c>
      <c r="AR859" t="str">
        <f t="shared" si="183"/>
        <v/>
      </c>
      <c r="AS859">
        <f t="shared" si="183"/>
        <v>0.19527387394401927</v>
      </c>
      <c r="AT859" t="str">
        <f t="shared" si="183"/>
        <v/>
      </c>
      <c r="AU859" t="str">
        <f t="shared" si="183"/>
        <v/>
      </c>
      <c r="AV859" t="str">
        <f t="shared" si="183"/>
        <v/>
      </c>
      <c r="AW859" t="str">
        <f t="shared" si="183"/>
        <v/>
      </c>
      <c r="AX859" t="str">
        <f t="shared" si="183"/>
        <v/>
      </c>
      <c r="AZ859" s="46">
        <f>IF(ISNUMBER(VLOOKUP($B859,Stats!$A$2:$AA$19,2,FALSE))=FALSE,"",IF(ISNUMBER(W859),(W859-VLOOKUP($B859,Stats!$A$2:$AA$19,2,FALSE))/VLOOKUP($B859,Stats!$A$2:$AA$19,16,FALSE),""))</f>
        <v>-0.4721478073834528</v>
      </c>
      <c r="BA859" s="46">
        <f>IF(ISNUMBER(VLOOKUP($B859,Stats!$A$2:$AA$19,2,FALSE))=FALSE,"",IF(ISNUMBER(X859),(X859-VLOOKUP($B859,Stats!$A$2:$AA$19,3,FALSE))/VLOOKUP($B859,Stats!$A$2:$AA$19,17,FALSE),""))</f>
        <v>-0.52813738425366874</v>
      </c>
      <c r="BB859" s="46"/>
      <c r="BC859" s="46"/>
      <c r="BD859" s="44">
        <f t="shared" si="175"/>
        <v>-0.5001425958185608</v>
      </c>
      <c r="BE859" s="46">
        <f>IF(ISNUMBER(VLOOKUP($B859,Stats!$A$2:$AA$19,2,FALSE))=FALSE,"",IF(ISNUMBER(Y859),(Y859-VLOOKUP($B859,Stats!$A$2:$AA$19,5,FALSE))/VLOOKUP($B859,Stats!$A$2:$AA$19,19,FALSE),""))</f>
        <v>1.0781333887817719</v>
      </c>
      <c r="BF859" s="46"/>
      <c r="BG859" s="46"/>
      <c r="BH859" s="46">
        <f>IF(ISNUMBER(VLOOKUP($B859,Stats!$A$2:$AA$19,2,FALSE))=FALSE,"",IF(ISNUMBER(Z859),(Z859-VLOOKUP($B859,Stats!$A$2:$AA$19,8,FALSE))/VLOOKUP($B859,Stats!$A$2:$AA$19,22,FALSE),""))</f>
        <v>-0.48836753916131515</v>
      </c>
      <c r="BI859" s="46" t="str">
        <f>IF(ISNUMBER(VLOOKUP($B859,Stats!$A$2:$AA$19,2,FALSE))=FALSE,"",IF(ISNUMBER(#REF!),(#REF!-VLOOKUP($B859,Stats!$A$2:$AA$19,9,FALSE))/VLOOKUP($B859,Stats!$A$2:$AA$19,23,FALSE),""))</f>
        <v/>
      </c>
      <c r="BJ859" s="46" t="str">
        <f>IF(ISNUMBER(VLOOKUP($B859,Stats!$A$2:$AA$19,2,FALSE))=FALSE,"",IF(ISNUMBER(#REF!),(#REF!-VLOOKUP($B859,Stats!$A$2:$AA$19,10,FALSE))/VLOOKUP($B859,Stats!$A$2:$AA$19,24,FALSE),""))</f>
        <v/>
      </c>
      <c r="BK859" s="44">
        <f t="shared" si="180"/>
        <v>-0.90120363389563485</v>
      </c>
      <c r="BL859" s="46" t="str">
        <f>IF(ISNUMBER(VLOOKUP($B859,Stats!$A$2:$AA$19,2,FALSE))=FALSE,"",IF(ISNUMBER(#REF!),(#REF!-VLOOKUP($B859,Stats!$A$2:$AA$19,11,FALSE))/VLOOKUP($B859,Stats!$A$2:$AA$19,25,FALSE),""))</f>
        <v/>
      </c>
      <c r="BM859" s="46">
        <f>IF(ISNUMBER(VLOOKUP($B859,Stats!$A$2:$AA$19,2,FALSE))=FALSE,"",IF(ISNUMBER(AA859),(AA859-VLOOKUP($B859,Stats!$A$2:$AA$19,12,FALSE))/VLOOKUP($B859,Stats!$A$2:$AA$19,26,FALSE),""))</f>
        <v>-0.35280342378702162</v>
      </c>
      <c r="BN859" s="46" t="str">
        <f>IF(ISNUMBER(VLOOKUP($B859,Stats!$A$2:$AA$19,2,FALSE))=FALSE,"",IF(ISNUMBER(#REF!),(#REF!-VLOOKUP($B859,Stats!$A$2:$AA$19,13,FALSE))/VLOOKUP($B859,Stats!$A$2:$AA$19,27,FALSE),""))</f>
        <v/>
      </c>
      <c r="BO859" s="46" t="str">
        <f>IF(ISNUMBER(VLOOKUP($B859,Stats!$A$2:$AA$19,2,FALSE))=FALSE,"",IF(ISNUMBER(#REF!),(#REF!-VLOOKUP($B859,Stats!$A$2:$AA$19,14,FALSE))/VLOOKUP($B859,Stats!$A$2:$AB$19,28,FALSE),""))</f>
        <v/>
      </c>
      <c r="BP859" s="46"/>
      <c r="BQ859" s="46">
        <f>IF(ISNUMBER(VLOOKUP($B859,Stats!$A$2:$AA$19,2,FALSE))=FALSE,"",IF(ISNUMBER(BM859),BM859,(VLOOKUP($B859,Stats!$A$2:$AT$19,46,FALSE)-VLOOKUP($B859,Stats!$A$2:$AA$19,12,FALSE))/VLOOKUP($B859,Stats!$A$2:$AA$19,26,FALSE)))</f>
        <v>-0.35280342378702162</v>
      </c>
      <c r="BR859" s="51">
        <f t="shared" si="181"/>
        <v>-0.35280342378702162</v>
      </c>
      <c r="BS859" s="32" t="str">
        <f t="shared" si="176"/>
        <v>21689_201502</v>
      </c>
      <c r="BT859" s="53">
        <f t="shared" si="177"/>
        <v>-0.71131138425849727</v>
      </c>
    </row>
    <row r="860" spans="1:72" x14ac:dyDescent="0.15">
      <c r="A860" s="16">
        <v>21689</v>
      </c>
      <c r="B860" s="17">
        <v>201503</v>
      </c>
      <c r="C860" s="3">
        <v>0</v>
      </c>
      <c r="D860" s="23">
        <v>-6.2091503267973858E-2</v>
      </c>
      <c r="E860" s="18">
        <v>1.1464458327062544E-2</v>
      </c>
      <c r="F860" s="24">
        <v>2</v>
      </c>
      <c r="G860" s="24">
        <v>8</v>
      </c>
      <c r="H860" s="20">
        <v>1.1986981027228616E-2</v>
      </c>
      <c r="I860" s="20">
        <v>-1.0909797755261144E-2</v>
      </c>
      <c r="J860" s="24">
        <v>1</v>
      </c>
      <c r="K860" s="24">
        <v>5</v>
      </c>
      <c r="L860" s="20">
        <v>1.4170040485829816E-2</v>
      </c>
      <c r="M860" s="20">
        <v>-2.3809523809523725E-2</v>
      </c>
      <c r="N860" s="19">
        <v>1.5449999999999999</v>
      </c>
      <c r="O860" s="19">
        <v>1</v>
      </c>
      <c r="P860" s="25">
        <v>42030</v>
      </c>
      <c r="Q860" s="20">
        <v>-7.1197411003236177E-2</v>
      </c>
      <c r="R860" s="25">
        <v>42041</v>
      </c>
      <c r="S860" s="25">
        <f>IF(ISNUMBER(R860),VLOOKUP(B860,Index!$B$3:$AB$18,27,FALSE),"")</f>
        <v>42041</v>
      </c>
      <c r="T860" s="25">
        <f>IF(ISNUMBER($R860),VLOOKUP($B860,Index!$B$21:$AB$36,27,FALSE),"")</f>
        <v>42041</v>
      </c>
      <c r="U860" s="25">
        <f>IF(ISNUMBER($R860),VLOOKUP($B860,Index!$B$39:$AB$54,27,FALSE),"")</f>
        <v>42034</v>
      </c>
      <c r="W860" s="18">
        <v>-1.8627450980392157</v>
      </c>
      <c r="X860" s="19">
        <v>0.2</v>
      </c>
      <c r="Y860" s="18">
        <v>0.2175228027216074</v>
      </c>
      <c r="Z860" s="19">
        <f t="shared" si="178"/>
        <v>0</v>
      </c>
      <c r="AA860" s="21" t="s">
        <v>25</v>
      </c>
      <c r="AB860" s="28"/>
      <c r="AC860" s="18">
        <v>3.4698193002691275</v>
      </c>
      <c r="AD860" s="19">
        <v>4.0000000000000008E-2</v>
      </c>
      <c r="AE860" s="18">
        <v>4.7316169703863334E-2</v>
      </c>
      <c r="AF860" s="19">
        <f t="shared" si="179"/>
        <v>0</v>
      </c>
      <c r="AG860" s="21" t="s">
        <v>25</v>
      </c>
      <c r="AH860" s="28"/>
      <c r="AK860" t="str">
        <f t="shared" si="183"/>
        <v/>
      </c>
      <c r="AL860" t="str">
        <f t="shared" si="183"/>
        <v/>
      </c>
      <c r="AM860" t="str">
        <f t="shared" si="183"/>
        <v/>
      </c>
      <c r="AN860" t="str">
        <f t="shared" si="183"/>
        <v/>
      </c>
      <c r="AO860" t="str">
        <f t="shared" si="183"/>
        <v/>
      </c>
      <c r="AP860" t="str">
        <f t="shared" si="183"/>
        <v/>
      </c>
      <c r="AQ860" t="str">
        <f t="shared" si="183"/>
        <v/>
      </c>
      <c r="AR860" t="str">
        <f t="shared" si="183"/>
        <v/>
      </c>
      <c r="AS860" t="str">
        <f t="shared" si="183"/>
        <v/>
      </c>
      <c r="AT860" t="str">
        <f t="shared" si="183"/>
        <v/>
      </c>
      <c r="AU860" t="str">
        <f t="shared" si="183"/>
        <v/>
      </c>
      <c r="AV860" t="str">
        <f t="shared" si="183"/>
        <v/>
      </c>
      <c r="AW860" t="str">
        <f t="shared" si="183"/>
        <v/>
      </c>
      <c r="AX860" t="str">
        <f t="shared" si="183"/>
        <v/>
      </c>
      <c r="AZ860" s="46">
        <f>IF(ISNUMBER(VLOOKUP($B860,Stats!$A$2:$AA$19,2,FALSE))=FALSE,"",IF(ISNUMBER(W860),(W860-VLOOKUP($B860,Stats!$A$2:$AA$19,2,FALSE))/VLOOKUP($B860,Stats!$A$2:$AA$19,16,FALSE),""))</f>
        <v>-1.1783402629260966</v>
      </c>
      <c r="BA860" s="46">
        <f>IF(ISNUMBER(VLOOKUP($B860,Stats!$A$2:$AA$19,2,FALSE))=FALSE,"",IF(ISNUMBER(X860),(X860-VLOOKUP($B860,Stats!$A$2:$AA$19,3,FALSE))/VLOOKUP($B860,Stats!$A$2:$AA$19,17,FALSE),""))</f>
        <v>-1.0521141897083433</v>
      </c>
      <c r="BB860" s="46"/>
      <c r="BC860" s="46"/>
      <c r="BD860" s="44">
        <f t="shared" si="175"/>
        <v>-1.11522722631722</v>
      </c>
      <c r="BE860" s="46">
        <f>IF(ISNUMBER(VLOOKUP($B860,Stats!$A$2:$AA$19,2,FALSE))=FALSE,"",IF(ISNUMBER(Y860),(Y860-VLOOKUP($B860,Stats!$A$2:$AA$19,5,FALSE))/VLOOKUP($B860,Stats!$A$2:$AA$19,19,FALSE),""))</f>
        <v>0.61559152720078192</v>
      </c>
      <c r="BF860" s="46"/>
      <c r="BG860" s="46"/>
      <c r="BH860" s="46">
        <f>IF(ISNUMBER(VLOOKUP($B860,Stats!$A$2:$AA$19,2,FALSE))=FALSE,"",IF(ISNUMBER(Z860),(Z860-VLOOKUP($B860,Stats!$A$2:$AA$19,8,FALSE))/VLOOKUP($B860,Stats!$A$2:$AA$19,22,FALSE),""))</f>
        <v>-0.64412337137479436</v>
      </c>
      <c r="BI860" s="46" t="str">
        <f>IF(ISNUMBER(VLOOKUP($B860,Stats!$A$2:$AA$19,2,FALSE))=FALSE,"",IF(ISNUMBER(#REF!),(#REF!-VLOOKUP($B860,Stats!$A$2:$AA$19,9,FALSE))/VLOOKUP($B860,Stats!$A$2:$AA$19,23,FALSE),""))</f>
        <v/>
      </c>
      <c r="BJ860" s="46" t="str">
        <f>IF(ISNUMBER(VLOOKUP($B860,Stats!$A$2:$AA$19,2,FALSE))=FALSE,"",IF(ISNUMBER(#REF!),(#REF!-VLOOKUP($B860,Stats!$A$2:$AA$19,10,FALSE))/VLOOKUP($B860,Stats!$A$2:$AA$19,24,FALSE),""))</f>
        <v/>
      </c>
      <c r="BK860" s="44">
        <f t="shared" si="180"/>
        <v>-0.62415108045298562</v>
      </c>
      <c r="BL860" s="46" t="str">
        <f>IF(ISNUMBER(VLOOKUP($B860,Stats!$A$2:$AA$19,2,FALSE))=FALSE,"",IF(ISNUMBER(#REF!),(#REF!-VLOOKUP($B860,Stats!$A$2:$AA$19,11,FALSE))/VLOOKUP($B860,Stats!$A$2:$AA$19,25,FALSE),""))</f>
        <v/>
      </c>
      <c r="BM860" s="46" t="str">
        <f>IF(ISNUMBER(VLOOKUP($B860,Stats!$A$2:$AA$19,2,FALSE))=FALSE,"",IF(ISNUMBER(AA860),(AA860-VLOOKUP($B860,Stats!$A$2:$AA$19,12,FALSE))/VLOOKUP($B860,Stats!$A$2:$AA$19,26,FALSE),""))</f>
        <v/>
      </c>
      <c r="BN860" s="46" t="str">
        <f>IF(ISNUMBER(VLOOKUP($B860,Stats!$A$2:$AA$19,2,FALSE))=FALSE,"",IF(ISNUMBER(#REF!),(#REF!-VLOOKUP($B860,Stats!$A$2:$AA$19,13,FALSE))/VLOOKUP($B860,Stats!$A$2:$AA$19,27,FALSE),""))</f>
        <v/>
      </c>
      <c r="BO860" s="46" t="str">
        <f>IF(ISNUMBER(VLOOKUP($B860,Stats!$A$2:$AA$19,2,FALSE))=FALSE,"",IF(ISNUMBER(#REF!),(#REF!-VLOOKUP($B860,Stats!$A$2:$AA$19,14,FALSE))/VLOOKUP($B860,Stats!$A$2:$AB$19,28,FALSE),""))</f>
        <v/>
      </c>
      <c r="BP860" s="46"/>
      <c r="BQ860" s="46">
        <f>IF(ISNUMBER(VLOOKUP($B860,Stats!$A$2:$AA$19,2,FALSE))=FALSE,"",IF(ISNUMBER(BM860),BM860,(VLOOKUP($B860,Stats!$A$2:$AT$19,46,FALSE)-VLOOKUP($B860,Stats!$A$2:$AA$19,12,FALSE))/VLOOKUP($B860,Stats!$A$2:$AA$19,26,FALSE)))</f>
        <v>-0.53964354662323732</v>
      </c>
      <c r="BR860" s="51">
        <f t="shared" si="181"/>
        <v>-0.53964354662323732</v>
      </c>
      <c r="BS860" s="32" t="str">
        <f t="shared" si="176"/>
        <v>21689_201503</v>
      </c>
      <c r="BT860" s="53">
        <f t="shared" si="177"/>
        <v>-0.70546480285988289</v>
      </c>
    </row>
    <row r="861" spans="1:72" x14ac:dyDescent="0.15">
      <c r="A861" s="16">
        <v>21689</v>
      </c>
      <c r="B861" s="17">
        <v>201504</v>
      </c>
      <c r="C861" s="3">
        <v>0</v>
      </c>
      <c r="D861" s="23">
        <v>1.9512195121951237E-2</v>
      </c>
      <c r="E861" s="18">
        <v>3.6182990915381336E-3</v>
      </c>
      <c r="F861" s="24">
        <v>6</v>
      </c>
      <c r="G861" s="24">
        <v>1</v>
      </c>
      <c r="H861" s="20">
        <v>3.8124180169200792E-3</v>
      </c>
      <c r="I861" s="20">
        <v>-3.4843205574913716E-3</v>
      </c>
      <c r="J861" s="24">
        <v>6</v>
      </c>
      <c r="K861" s="24">
        <v>1</v>
      </c>
      <c r="L861" s="20">
        <v>6.9492703266156308E-3</v>
      </c>
      <c r="M861" s="20">
        <v>-3.4843205574913716E-3</v>
      </c>
      <c r="N861" s="19">
        <v>1.4630000000000001</v>
      </c>
      <c r="O861" s="19">
        <v>1.0230769230769232</v>
      </c>
      <c r="P861" s="25">
        <v>42052</v>
      </c>
      <c r="Q861" s="20">
        <v>0</v>
      </c>
      <c r="R861" s="25">
        <v>42044</v>
      </c>
      <c r="S861" s="25">
        <f>IF(ISNUMBER(R861),VLOOKUP(B861,Index!$B$3:$AB$18,27,FALSE),"")</f>
        <v>42044</v>
      </c>
      <c r="T861" s="25">
        <f>IF(ISNUMBER($R861),VLOOKUP($B861,Index!$B$21:$AB$36,27,FALSE),"")</f>
        <v>42044</v>
      </c>
      <c r="U861" s="25">
        <f>IF(ISNUMBER($R861),VLOOKUP($B861,Index!$B$39:$AB$54,27,FALSE),"")</f>
        <v>42052</v>
      </c>
      <c r="W861" s="18">
        <v>0.78048780487804936</v>
      </c>
      <c r="X861" s="19">
        <v>0.8571428571428571</v>
      </c>
      <c r="Y861" s="18">
        <v>6.8652398309871493E-2</v>
      </c>
      <c r="Z861" s="19">
        <f t="shared" si="178"/>
        <v>0</v>
      </c>
      <c r="AA861" s="21" t="s">
        <v>25</v>
      </c>
      <c r="AB861" s="28"/>
      <c r="AC861" s="18">
        <v>0.60916121356335606</v>
      </c>
      <c r="AD861" s="19">
        <v>0.73469387755102034</v>
      </c>
      <c r="AE861" s="18">
        <v>4.7131517936972464E-3</v>
      </c>
      <c r="AF861" s="19">
        <f t="shared" si="179"/>
        <v>0</v>
      </c>
      <c r="AG861" s="21" t="s">
        <v>25</v>
      </c>
      <c r="AH861" s="28"/>
      <c r="AK861" t="str">
        <f t="shared" si="183"/>
        <v/>
      </c>
      <c r="AL861" t="str">
        <f t="shared" si="183"/>
        <v/>
      </c>
      <c r="AM861" t="str">
        <f t="shared" si="183"/>
        <v/>
      </c>
      <c r="AN861" t="str">
        <f t="shared" si="183"/>
        <v/>
      </c>
      <c r="AO861" t="str">
        <f t="shared" si="183"/>
        <v/>
      </c>
      <c r="AP861" t="str">
        <f t="shared" si="183"/>
        <v/>
      </c>
      <c r="AQ861" t="str">
        <f t="shared" si="183"/>
        <v/>
      </c>
      <c r="AR861" t="str">
        <f t="shared" si="183"/>
        <v/>
      </c>
      <c r="AS861" t="str">
        <f t="shared" si="183"/>
        <v/>
      </c>
      <c r="AT861" t="str">
        <f t="shared" si="183"/>
        <v/>
      </c>
      <c r="AU861" t="str">
        <f t="shared" si="183"/>
        <v/>
      </c>
      <c r="AV861" t="str">
        <f t="shared" si="183"/>
        <v/>
      </c>
      <c r="AW861" t="str">
        <f t="shared" si="183"/>
        <v/>
      </c>
      <c r="AX861" t="str">
        <f t="shared" si="183"/>
        <v/>
      </c>
      <c r="AZ861" s="46">
        <f>IF(ISNUMBER(VLOOKUP($B861,Stats!$A$2:$AA$19,2,FALSE))=FALSE,"",IF(ISNUMBER(W861),(W861-VLOOKUP($B861,Stats!$A$2:$AA$19,2,FALSE))/VLOOKUP($B861,Stats!$A$2:$AA$19,16,FALSE),""))</f>
        <v>-0.61689995061675795</v>
      </c>
      <c r="BA861" s="46">
        <f>IF(ISNUMBER(VLOOKUP($B861,Stats!$A$2:$AA$19,2,FALSE))=FALSE,"",IF(ISNUMBER(X861),(X861-VLOOKUP($B861,Stats!$A$2:$AA$19,3,FALSE))/VLOOKUP($B861,Stats!$A$2:$AA$19,17,FALSE),""))</f>
        <v>-2.8916520771255196E-2</v>
      </c>
      <c r="BB861" s="46"/>
      <c r="BC861" s="46"/>
      <c r="BD861" s="44">
        <f t="shared" si="175"/>
        <v>-0.32290823569400656</v>
      </c>
      <c r="BE861" s="46">
        <f>IF(ISNUMBER(VLOOKUP($B861,Stats!$A$2:$AA$19,2,FALSE))=FALSE,"",IF(ISNUMBER(Y861),(Y861-VLOOKUP($B861,Stats!$A$2:$AA$19,5,FALSE))/VLOOKUP($B861,Stats!$A$2:$AA$19,19,FALSE),""))</f>
        <v>-0.41940297793964987</v>
      </c>
      <c r="BF861" s="46"/>
      <c r="BG861" s="46"/>
      <c r="BH861" s="46">
        <f>IF(ISNUMBER(VLOOKUP($B861,Stats!$A$2:$AA$19,2,FALSE))=FALSE,"",IF(ISNUMBER(Z861),(Z861-VLOOKUP($B861,Stats!$A$2:$AA$19,8,FALSE))/VLOOKUP($B861,Stats!$A$2:$AA$19,22,FALSE),""))</f>
        <v>-0.5145844845400992</v>
      </c>
      <c r="BI861" s="46" t="str">
        <f>IF(ISNUMBER(VLOOKUP($B861,Stats!$A$2:$AA$19,2,FALSE))=FALSE,"",IF(ISNUMBER(#REF!),(#REF!-VLOOKUP($B861,Stats!$A$2:$AA$19,9,FALSE))/VLOOKUP($B861,Stats!$A$2:$AA$19,23,FALSE),""))</f>
        <v/>
      </c>
      <c r="BJ861" s="46" t="str">
        <f>IF(ISNUMBER(VLOOKUP($B861,Stats!$A$2:$AA$19,2,FALSE))=FALSE,"",IF(ISNUMBER(#REF!),(#REF!-VLOOKUP($B861,Stats!$A$2:$AA$19,10,FALSE))/VLOOKUP($B861,Stats!$A$2:$AA$19,24,FALSE),""))</f>
        <v/>
      </c>
      <c r="BK861" s="44">
        <f t="shared" si="180"/>
        <v>0.1392067391957251</v>
      </c>
      <c r="BL861" s="46" t="str">
        <f>IF(ISNUMBER(VLOOKUP($B861,Stats!$A$2:$AA$19,2,FALSE))=FALSE,"",IF(ISNUMBER(#REF!),(#REF!-VLOOKUP($B861,Stats!$A$2:$AA$19,11,FALSE))/VLOOKUP($B861,Stats!$A$2:$AA$19,25,FALSE),""))</f>
        <v/>
      </c>
      <c r="BM861" s="46" t="str">
        <f>IF(ISNUMBER(VLOOKUP($B861,Stats!$A$2:$AA$19,2,FALSE))=FALSE,"",IF(ISNUMBER(AA861),(AA861-VLOOKUP($B861,Stats!$A$2:$AA$19,12,FALSE))/VLOOKUP($B861,Stats!$A$2:$AA$19,26,FALSE),""))</f>
        <v/>
      </c>
      <c r="BN861" s="46" t="str">
        <f>IF(ISNUMBER(VLOOKUP($B861,Stats!$A$2:$AA$19,2,FALSE))=FALSE,"",IF(ISNUMBER(#REF!),(#REF!-VLOOKUP($B861,Stats!$A$2:$AA$19,13,FALSE))/VLOOKUP($B861,Stats!$A$2:$AA$19,27,FALSE),""))</f>
        <v/>
      </c>
      <c r="BO861" s="46" t="str">
        <f>IF(ISNUMBER(VLOOKUP($B861,Stats!$A$2:$AA$19,2,FALSE))=FALSE,"",IF(ISNUMBER(#REF!),(#REF!-VLOOKUP($B861,Stats!$A$2:$AA$19,14,FALSE))/VLOOKUP($B861,Stats!$A$2:$AB$19,28,FALSE),""))</f>
        <v/>
      </c>
      <c r="BP861" s="46"/>
      <c r="BQ861" s="46">
        <f>IF(ISNUMBER(VLOOKUP($B861,Stats!$A$2:$AA$19,2,FALSE))=FALSE,"",IF(ISNUMBER(BM861),BM861,(VLOOKUP($B861,Stats!$A$2:$AT$19,46,FALSE)-VLOOKUP($B861,Stats!$A$2:$AA$19,12,FALSE))/VLOOKUP($B861,Stats!$A$2:$AA$19,26,FALSE)))</f>
        <v>-0.64096278450557098</v>
      </c>
      <c r="BR861" s="51">
        <f t="shared" si="181"/>
        <v>-0.64096278450557098</v>
      </c>
      <c r="BS861" s="32" t="str">
        <f t="shared" si="176"/>
        <v>21689_201504</v>
      </c>
      <c r="BT861" s="53">
        <f t="shared" si="177"/>
        <v>-0.10925016052248045</v>
      </c>
    </row>
    <row r="862" spans="1:72" x14ac:dyDescent="0.15">
      <c r="A862" s="16">
        <v>21689</v>
      </c>
      <c r="B862" s="17">
        <v>201505</v>
      </c>
      <c r="C862" s="3">
        <v>0</v>
      </c>
      <c r="D862" s="23">
        <v>1.6404647983595311E-2</v>
      </c>
      <c r="E862" s="18">
        <v>8.5935017934877043E-3</v>
      </c>
      <c r="F862" s="24">
        <v>5</v>
      </c>
      <c r="G862" s="24">
        <v>3</v>
      </c>
      <c r="H862" s="20">
        <v>6.112931507763264E-3</v>
      </c>
      <c r="I862" s="20">
        <v>-4.6731407523961837E-3</v>
      </c>
      <c r="J862" s="24">
        <v>2</v>
      </c>
      <c r="K862" s="24">
        <v>1</v>
      </c>
      <c r="L862" s="20">
        <v>1.9073569482288777E-2</v>
      </c>
      <c r="M862" s="20">
        <v>-1.1303191489361653E-2</v>
      </c>
      <c r="N862" s="19">
        <v>1.504</v>
      </c>
      <c r="O862" s="19">
        <v>1.0266211604095563</v>
      </c>
      <c r="P862" s="25">
        <v>42067</v>
      </c>
      <c r="Q862" s="20">
        <v>-1.1303191489361653E-2</v>
      </c>
      <c r="R862" s="25">
        <v>42069</v>
      </c>
      <c r="S862" s="25">
        <f>IF(ISNUMBER(R862),VLOOKUP(B862,Index!$B$3:$AB$18,27,FALSE),"")</f>
        <v>42069</v>
      </c>
      <c r="T862" s="25">
        <f>IF(ISNUMBER($R862),VLOOKUP($B862,Index!$B$21:$AB$36,27,FALSE),"")</f>
        <v>42069</v>
      </c>
      <c r="U862" s="25">
        <f>IF(ISNUMBER($R862),VLOOKUP($B862,Index!$B$39:$AB$54,27,FALSE),"")</f>
        <v>42069</v>
      </c>
      <c r="W862" s="18">
        <v>0.59056732740943119</v>
      </c>
      <c r="X862" s="19">
        <v>0.625</v>
      </c>
      <c r="Y862" s="18">
        <v>0.16305023246497841</v>
      </c>
      <c r="Z862" s="19">
        <f t="shared" si="178"/>
        <v>0</v>
      </c>
      <c r="AA862" s="21">
        <v>1.4513288569016149</v>
      </c>
      <c r="AB862" s="28"/>
      <c r="AC862" s="18">
        <v>0.34876976820351829</v>
      </c>
      <c r="AD862" s="19">
        <v>0.390625</v>
      </c>
      <c r="AE862" s="18">
        <v>2.6585378306883498E-2</v>
      </c>
      <c r="AF862" s="19">
        <f t="shared" si="179"/>
        <v>0</v>
      </c>
      <c r="AG862" s="21">
        <v>2.1063554508753484</v>
      </c>
      <c r="AH862" s="28"/>
      <c r="AK862" t="str">
        <f t="shared" si="183"/>
        <v/>
      </c>
      <c r="AL862" t="str">
        <f t="shared" si="183"/>
        <v/>
      </c>
      <c r="AM862" t="str">
        <f t="shared" si="183"/>
        <v/>
      </c>
      <c r="AN862" t="str">
        <f t="shared" si="183"/>
        <v/>
      </c>
      <c r="AO862" t="str">
        <f t="shared" si="183"/>
        <v/>
      </c>
      <c r="AP862" t="str">
        <f t="shared" si="183"/>
        <v/>
      </c>
      <c r="AQ862" t="str">
        <f t="shared" si="183"/>
        <v/>
      </c>
      <c r="AR862" t="str">
        <f t="shared" si="183"/>
        <v/>
      </c>
      <c r="AS862" t="str">
        <f t="shared" si="183"/>
        <v/>
      </c>
      <c r="AT862" t="str">
        <f t="shared" si="183"/>
        <v/>
      </c>
      <c r="AU862" t="str">
        <f t="shared" si="183"/>
        <v/>
      </c>
      <c r="AV862">
        <f t="shared" si="183"/>
        <v>1.4513288569016149</v>
      </c>
      <c r="AW862" t="str">
        <f t="shared" si="183"/>
        <v/>
      </c>
      <c r="AX862" t="str">
        <f t="shared" si="183"/>
        <v/>
      </c>
      <c r="AZ862" s="46">
        <f>IF(ISNUMBER(VLOOKUP($B862,Stats!$A$2:$AA$19,2,FALSE))=FALSE,"",IF(ISNUMBER(W862),(W862-VLOOKUP($B862,Stats!$A$2:$AA$19,2,FALSE))/VLOOKUP($B862,Stats!$A$2:$AA$19,16,FALSE),""))</f>
        <v>0.32783509306793274</v>
      </c>
      <c r="BA862" s="46">
        <f>IF(ISNUMBER(VLOOKUP($B862,Stats!$A$2:$AA$19,2,FALSE))=FALSE,"",IF(ISNUMBER(X862),(X862-VLOOKUP($B862,Stats!$A$2:$AA$19,3,FALSE))/VLOOKUP($B862,Stats!$A$2:$AA$19,17,FALSE),""))</f>
        <v>0.35311991189560649</v>
      </c>
      <c r="BB862" s="46"/>
      <c r="BC862" s="46"/>
      <c r="BD862" s="44">
        <f t="shared" si="175"/>
        <v>0.34047750248176961</v>
      </c>
      <c r="BE862" s="46">
        <f>IF(ISNUMBER(VLOOKUP($B862,Stats!$A$2:$AA$19,2,FALSE))=FALSE,"",IF(ISNUMBER(Y862),(Y862-VLOOKUP($B862,Stats!$A$2:$AA$19,5,FALSE))/VLOOKUP($B862,Stats!$A$2:$AA$19,19,FALSE),""))</f>
        <v>-6.2546352095715574E-2</v>
      </c>
      <c r="BF862" s="46"/>
      <c r="BG862" s="46"/>
      <c r="BH862" s="46">
        <f>IF(ISNUMBER(VLOOKUP($B862,Stats!$A$2:$AA$19,2,FALSE))=FALSE,"",IF(ISNUMBER(Z862),(Z862-VLOOKUP($B862,Stats!$A$2:$AA$19,8,FALSE))/VLOOKUP($B862,Stats!$A$2:$AA$19,22,FALSE),""))</f>
        <v>-0.59810804423176478</v>
      </c>
      <c r="BI862" s="46" t="str">
        <f>IF(ISNUMBER(VLOOKUP($B862,Stats!$A$2:$AA$19,2,FALSE))=FALSE,"",IF(ISNUMBER(#REF!),(#REF!-VLOOKUP($B862,Stats!$A$2:$AA$19,9,FALSE))/VLOOKUP($B862,Stats!$A$2:$AA$19,23,FALSE),""))</f>
        <v/>
      </c>
      <c r="BJ862" s="46" t="str">
        <f>IF(ISNUMBER(VLOOKUP($B862,Stats!$A$2:$AA$19,2,FALSE))=FALSE,"",IF(ISNUMBER(#REF!),(#REF!-VLOOKUP($B862,Stats!$A$2:$AA$19,10,FALSE))/VLOOKUP($B862,Stats!$A$2:$AA$19,24,FALSE),""))</f>
        <v/>
      </c>
      <c r="BK862" s="44">
        <f t="shared" si="180"/>
        <v>-0.13564996680252855</v>
      </c>
      <c r="BL862" s="46" t="str">
        <f>IF(ISNUMBER(VLOOKUP($B862,Stats!$A$2:$AA$19,2,FALSE))=FALSE,"",IF(ISNUMBER(#REF!),(#REF!-VLOOKUP($B862,Stats!$A$2:$AA$19,11,FALSE))/VLOOKUP($B862,Stats!$A$2:$AA$19,25,FALSE),""))</f>
        <v/>
      </c>
      <c r="BM862" s="46">
        <f>IF(ISNUMBER(VLOOKUP($B862,Stats!$A$2:$AA$19,2,FALSE))=FALSE,"",IF(ISNUMBER(AA862),(AA862-VLOOKUP($B862,Stats!$A$2:$AA$19,12,FALSE))/VLOOKUP($B862,Stats!$A$2:$AA$19,26,FALSE),""))</f>
        <v>-0.28258776002767522</v>
      </c>
      <c r="BN862" s="46" t="str">
        <f>IF(ISNUMBER(VLOOKUP($B862,Stats!$A$2:$AA$19,2,FALSE))=FALSE,"",IF(ISNUMBER(#REF!),(#REF!-VLOOKUP($B862,Stats!$A$2:$AA$19,13,FALSE))/VLOOKUP($B862,Stats!$A$2:$AA$19,27,FALSE),""))</f>
        <v/>
      </c>
      <c r="BO862" s="46" t="str">
        <f>IF(ISNUMBER(VLOOKUP($B862,Stats!$A$2:$AA$19,2,FALSE))=FALSE,"",IF(ISNUMBER(#REF!),(#REF!-VLOOKUP($B862,Stats!$A$2:$AA$19,14,FALSE))/VLOOKUP($B862,Stats!$A$2:$AB$19,28,FALSE),""))</f>
        <v/>
      </c>
      <c r="BP862" s="46"/>
      <c r="BQ862" s="46">
        <f>IF(ISNUMBER(VLOOKUP($B862,Stats!$A$2:$AA$19,2,FALSE))=FALSE,"",IF(ISNUMBER(BM862),BM862,(VLOOKUP($B862,Stats!$A$2:$AT$19,46,FALSE)-VLOOKUP($B862,Stats!$A$2:$AA$19,12,FALSE))/VLOOKUP($B862,Stats!$A$2:$AA$19,26,FALSE)))</f>
        <v>-0.28258776002767522</v>
      </c>
      <c r="BR862" s="51">
        <f t="shared" si="181"/>
        <v>-0.28258776002767522</v>
      </c>
      <c r="BS862" s="32" t="str">
        <f t="shared" si="176"/>
        <v>21689_201505</v>
      </c>
      <c r="BT862" s="53">
        <f t="shared" si="177"/>
        <v>-6.9812031590698251E-2</v>
      </c>
    </row>
    <row r="863" spans="1:72" x14ac:dyDescent="0.15">
      <c r="A863" s="16">
        <v>21689</v>
      </c>
      <c r="B863" s="17">
        <v>201506</v>
      </c>
      <c r="C863" s="3">
        <v>0</v>
      </c>
      <c r="D863" s="23">
        <v>8.8769334229993113E-2</v>
      </c>
      <c r="E863" s="18">
        <v>1.2789389201236418E-2</v>
      </c>
      <c r="F863" s="24">
        <v>8</v>
      </c>
      <c r="G863" s="24">
        <v>2</v>
      </c>
      <c r="H863" s="20">
        <v>1.1782208260301213E-2</v>
      </c>
      <c r="I863" s="20">
        <v>-4.0607094105395425E-3</v>
      </c>
      <c r="J863" s="24">
        <v>4</v>
      </c>
      <c r="K863" s="24">
        <v>1</v>
      </c>
      <c r="L863" s="20">
        <v>3.271327774214261E-2</v>
      </c>
      <c r="M863" s="20">
        <v>-7.4534161490683593E-3</v>
      </c>
      <c r="N863" s="19">
        <v>1.619</v>
      </c>
      <c r="O863" s="19">
        <v>1.0829431438127088</v>
      </c>
      <c r="P863" s="25">
        <v>42083</v>
      </c>
      <c r="Q863" s="20">
        <v>-7.4534161490683593E-3</v>
      </c>
      <c r="R863" s="25">
        <v>42082</v>
      </c>
      <c r="S863" s="25">
        <f>IF(ISNUMBER(R863),VLOOKUP(B863,Index!$B$3:$AB$18,27,FALSE),"")</f>
        <v>42073</v>
      </c>
      <c r="T863" s="25">
        <f>IF(ISNUMBER($R863),VLOOKUP($B863,Index!$B$21:$AB$36,27,FALSE),"")</f>
        <v>42075</v>
      </c>
      <c r="U863" s="25">
        <f>IF(ISNUMBER($R863),VLOOKUP($B863,Index!$B$39:$AB$54,27,FALSE),"")</f>
        <v>42075</v>
      </c>
      <c r="W863" s="18">
        <v>2.6630800268997934</v>
      </c>
      <c r="X863" s="19">
        <v>0.8</v>
      </c>
      <c r="Y863" s="18">
        <v>0.24266159854961183</v>
      </c>
      <c r="Z863" s="19">
        <f t="shared" si="178"/>
        <v>9</v>
      </c>
      <c r="AA863" s="21">
        <v>11.909885675857351</v>
      </c>
      <c r="AB863" s="28"/>
      <c r="AC863" s="18">
        <v>7.0919952296726043</v>
      </c>
      <c r="AD863" s="19">
        <v>0.64000000000000012</v>
      </c>
      <c r="AE863" s="18">
        <v>5.8884651410652973E-2</v>
      </c>
      <c r="AF863" s="19">
        <f t="shared" si="179"/>
        <v>81</v>
      </c>
      <c r="AG863" s="21">
        <v>141.84537681199211</v>
      </c>
      <c r="AH863" s="28"/>
      <c r="AK863" t="str">
        <f t="shared" ref="AK863:AX872" si="184">IF($B863=AK$2,$AA863,"")</f>
        <v/>
      </c>
      <c r="AL863" t="str">
        <f t="shared" si="184"/>
        <v/>
      </c>
      <c r="AM863" t="str">
        <f t="shared" si="184"/>
        <v/>
      </c>
      <c r="AN863" t="str">
        <f t="shared" si="184"/>
        <v/>
      </c>
      <c r="AO863" t="str">
        <f t="shared" si="184"/>
        <v/>
      </c>
      <c r="AP863" t="str">
        <f t="shared" si="184"/>
        <v/>
      </c>
      <c r="AQ863" t="str">
        <f t="shared" si="184"/>
        <v/>
      </c>
      <c r="AR863" t="str">
        <f t="shared" si="184"/>
        <v/>
      </c>
      <c r="AS863" t="str">
        <f t="shared" si="184"/>
        <v/>
      </c>
      <c r="AT863" t="str">
        <f t="shared" si="184"/>
        <v/>
      </c>
      <c r="AU863" t="str">
        <f t="shared" si="184"/>
        <v/>
      </c>
      <c r="AV863" t="str">
        <f t="shared" si="184"/>
        <v/>
      </c>
      <c r="AW863">
        <f t="shared" si="184"/>
        <v>11.909885675857351</v>
      </c>
      <c r="AX863" t="str">
        <f t="shared" si="184"/>
        <v/>
      </c>
      <c r="AZ863" s="46">
        <f>IF(ISNUMBER(VLOOKUP($B863,Stats!$A$2:$AA$19,2,FALSE))=FALSE,"",IF(ISNUMBER(W863),(W863-VLOOKUP($B863,Stats!$A$2:$AA$19,2,FALSE))/VLOOKUP($B863,Stats!$A$2:$AA$19,16,FALSE),""))</f>
        <v>0.56606971907341341</v>
      </c>
      <c r="BA863" s="46">
        <f>IF(ISNUMBER(VLOOKUP($B863,Stats!$A$2:$AA$19,2,FALSE))=FALSE,"",IF(ISNUMBER(X863),(X863-VLOOKUP($B863,Stats!$A$2:$AA$19,3,FALSE))/VLOOKUP($B863,Stats!$A$2:$AA$19,17,FALSE),""))</f>
        <v>-3.4963065069354378E-2</v>
      </c>
      <c r="BB863" s="46"/>
      <c r="BC863" s="46"/>
      <c r="BD863" s="44">
        <f t="shared" si="175"/>
        <v>0.26555332700202949</v>
      </c>
      <c r="BE863" s="46">
        <f>IF(ISNUMBER(VLOOKUP($B863,Stats!$A$2:$AA$19,2,FALSE))=FALSE,"",IF(ISNUMBER(Y863),(Y863-VLOOKUP($B863,Stats!$A$2:$AA$19,5,FALSE))/VLOOKUP($B863,Stats!$A$2:$AA$19,19,FALSE),""))</f>
        <v>1.0482687332288507</v>
      </c>
      <c r="BF863" s="46"/>
      <c r="BG863" s="46"/>
      <c r="BH863" s="46">
        <f>IF(ISNUMBER(VLOOKUP($B863,Stats!$A$2:$AA$19,2,FALSE))=FALSE,"",IF(ISNUMBER(Z863),(Z863-VLOOKUP($B863,Stats!$A$2:$AA$19,8,FALSE))/VLOOKUP($B863,Stats!$A$2:$AA$19,22,FALSE),""))</f>
        <v>1.635957111953442</v>
      </c>
      <c r="BI863" s="46" t="str">
        <f>IF(ISNUMBER(VLOOKUP($B863,Stats!$A$2:$AA$19,2,FALSE))=FALSE,"",IF(ISNUMBER(#REF!),(#REF!-VLOOKUP($B863,Stats!$A$2:$AA$19,9,FALSE))/VLOOKUP($B863,Stats!$A$2:$AA$19,23,FALSE),""))</f>
        <v/>
      </c>
      <c r="BJ863" s="46" t="str">
        <f>IF(ISNUMBER(VLOOKUP($B863,Stats!$A$2:$AA$19,2,FALSE))=FALSE,"",IF(ISNUMBER(#REF!),(#REF!-VLOOKUP($B863,Stats!$A$2:$AA$19,10,FALSE))/VLOOKUP($B863,Stats!$A$2:$AA$19,24,FALSE),""))</f>
        <v/>
      </c>
      <c r="BK863" s="44">
        <f t="shared" si="180"/>
        <v>-0.2430009796741629</v>
      </c>
      <c r="BL863" s="46" t="str">
        <f>IF(ISNUMBER(VLOOKUP($B863,Stats!$A$2:$AA$19,2,FALSE))=FALSE,"",IF(ISNUMBER(#REF!),(#REF!-VLOOKUP($B863,Stats!$A$2:$AA$19,11,FALSE))/VLOOKUP($B863,Stats!$A$2:$AA$19,25,FALSE),""))</f>
        <v/>
      </c>
      <c r="BM863" s="46">
        <f>IF(ISNUMBER(VLOOKUP($B863,Stats!$A$2:$AA$19,2,FALSE))=FALSE,"",IF(ISNUMBER(AA863),(AA863-VLOOKUP($B863,Stats!$A$2:$AA$19,12,FALSE))/VLOOKUP($B863,Stats!$A$2:$AA$19,26,FALSE),""))</f>
        <v>-0.20922817098476948</v>
      </c>
      <c r="BN863" s="46" t="str">
        <f>IF(ISNUMBER(VLOOKUP($B863,Stats!$A$2:$AA$19,2,FALSE))=FALSE,"",IF(ISNUMBER(#REF!),(#REF!-VLOOKUP($B863,Stats!$A$2:$AA$19,13,FALSE))/VLOOKUP($B863,Stats!$A$2:$AA$19,27,FALSE),""))</f>
        <v/>
      </c>
      <c r="BO863" s="46" t="str">
        <f>IF(ISNUMBER(VLOOKUP($B863,Stats!$A$2:$AA$19,2,FALSE))=FALSE,"",IF(ISNUMBER(#REF!),(#REF!-VLOOKUP($B863,Stats!$A$2:$AA$19,14,FALSE))/VLOOKUP($B863,Stats!$A$2:$AB$19,28,FALSE),""))</f>
        <v/>
      </c>
      <c r="BP863" s="46"/>
      <c r="BQ863" s="46">
        <f>IF(ISNUMBER(VLOOKUP($B863,Stats!$A$2:$AA$19,2,FALSE))=FALSE,"",IF(ISNUMBER(BM863),BM863,(VLOOKUP($B863,Stats!$A$2:$AT$19,46,FALSE)-VLOOKUP($B863,Stats!$A$2:$AA$19,12,FALSE))/VLOOKUP($B863,Stats!$A$2:$AA$19,26,FALSE)))</f>
        <v>-0.20922817098476948</v>
      </c>
      <c r="BR863" s="51">
        <f t="shared" si="181"/>
        <v>-0.20922817098476948</v>
      </c>
      <c r="BS863" s="32" t="str">
        <f t="shared" si="176"/>
        <v>21689_201506</v>
      </c>
      <c r="BT863" s="53">
        <f t="shared" si="177"/>
        <v>-0.13453555660104571</v>
      </c>
    </row>
    <row r="864" spans="1:72" x14ac:dyDescent="0.15">
      <c r="A864" s="16">
        <v>21689</v>
      </c>
      <c r="B864" s="17">
        <v>201507</v>
      </c>
      <c r="C864" s="3">
        <v>0</v>
      </c>
      <c r="D864" s="23">
        <v>1.4823965410747375E-2</v>
      </c>
      <c r="E864" s="18">
        <v>1.223669832980072E-2</v>
      </c>
      <c r="F864" s="24">
        <v>3</v>
      </c>
      <c r="G864" s="24">
        <v>2</v>
      </c>
      <c r="H864" s="20">
        <v>1.006693964183758E-2</v>
      </c>
      <c r="I864" s="20">
        <v>-7.5831117488991406E-3</v>
      </c>
      <c r="J864" s="24">
        <v>2</v>
      </c>
      <c r="K864" s="24">
        <v>2</v>
      </c>
      <c r="L864" s="20">
        <v>2.1000617665225541E-2</v>
      </c>
      <c r="M864" s="20">
        <v>-1.1494252873563315E-2</v>
      </c>
      <c r="N864" s="19">
        <v>1.653</v>
      </c>
      <c r="O864" s="19">
        <v>1</v>
      </c>
      <c r="P864" s="25">
        <v>42086</v>
      </c>
      <c r="Q864" s="20">
        <v>-1.5124016938899087E-2</v>
      </c>
      <c r="R864" s="25">
        <v>42088</v>
      </c>
      <c r="S864" s="25">
        <f>IF(ISNUMBER(R864),VLOOKUP(B864,Index!$B$3:$AB$18,27,FALSE),"")</f>
        <v>42088</v>
      </c>
      <c r="T864" s="25">
        <f>IF(ISNUMBER($R864),VLOOKUP($B864,Index!$B$21:$AB$36,27,FALSE),"")</f>
        <v>42089</v>
      </c>
      <c r="U864" s="25">
        <f>IF(ISNUMBER($R864),VLOOKUP($B864,Index!$B$39:$AB$54,27,FALSE),"")</f>
        <v>42089</v>
      </c>
      <c r="W864" s="18">
        <v>1.067325509573811</v>
      </c>
      <c r="X864" s="19">
        <v>0.6</v>
      </c>
      <c r="Y864" s="18">
        <v>0.23217502657529124</v>
      </c>
      <c r="Z864" s="19">
        <f t="shared" si="178"/>
        <v>0</v>
      </c>
      <c r="AA864" s="21">
        <v>0.98016059295860891</v>
      </c>
      <c r="AB864" s="28"/>
      <c r="AC864" s="18">
        <v>1.1391837433869954</v>
      </c>
      <c r="AD864" s="19">
        <v>0.36</v>
      </c>
      <c r="AE864" s="18">
        <v>5.3905242965237195E-2</v>
      </c>
      <c r="AF864" s="19">
        <f t="shared" si="179"/>
        <v>0</v>
      </c>
      <c r="AG864" s="21">
        <v>0.96071478798897181</v>
      </c>
      <c r="AH864" s="28"/>
      <c r="AK864" t="str">
        <f t="shared" si="184"/>
        <v/>
      </c>
      <c r="AL864" t="str">
        <f t="shared" si="184"/>
        <v/>
      </c>
      <c r="AM864" t="str">
        <f t="shared" si="184"/>
        <v/>
      </c>
      <c r="AN864" t="str">
        <f t="shared" si="184"/>
        <v/>
      </c>
      <c r="AO864" t="str">
        <f t="shared" si="184"/>
        <v/>
      </c>
      <c r="AP864" t="str">
        <f t="shared" si="184"/>
        <v/>
      </c>
      <c r="AQ864" t="str">
        <f t="shared" si="184"/>
        <v/>
      </c>
      <c r="AR864" t="str">
        <f t="shared" si="184"/>
        <v/>
      </c>
      <c r="AS864" t="str">
        <f t="shared" si="184"/>
        <v/>
      </c>
      <c r="AT864" t="str">
        <f t="shared" si="184"/>
        <v/>
      </c>
      <c r="AU864" t="str">
        <f t="shared" si="184"/>
        <v/>
      </c>
      <c r="AV864" t="str">
        <f t="shared" si="184"/>
        <v/>
      </c>
      <c r="AW864" t="str">
        <f t="shared" si="184"/>
        <v/>
      </c>
      <c r="AX864">
        <f t="shared" si="184"/>
        <v>0.98016059295860891</v>
      </c>
      <c r="AZ864" s="46">
        <f>IF(ISNUMBER(VLOOKUP($B864,Stats!$A$2:$AA$19,2,FALSE))=FALSE,"",IF(ISNUMBER(W864),(W864-VLOOKUP($B864,Stats!$A$2:$AA$19,2,FALSE))/VLOOKUP($B864,Stats!$A$2:$AA$19,16,FALSE),""))</f>
        <v>-0.12685712716783518</v>
      </c>
      <c r="BA864" s="46">
        <f>IF(ISNUMBER(VLOOKUP($B864,Stats!$A$2:$AA$19,2,FALSE))=FALSE,"",IF(ISNUMBER(X864),(X864-VLOOKUP($B864,Stats!$A$2:$AA$19,3,FALSE))/VLOOKUP($B864,Stats!$A$2:$AA$19,17,FALSE),""))</f>
        <v>-0.37879956534795695</v>
      </c>
      <c r="BB864" s="46"/>
      <c r="BC864" s="46"/>
      <c r="BD864" s="44">
        <f t="shared" si="175"/>
        <v>-0.25282834625789607</v>
      </c>
      <c r="BE864" s="46">
        <f>IF(ISNUMBER(VLOOKUP($B864,Stats!$A$2:$AA$19,2,FALSE))=FALSE,"",IF(ISNUMBER(Y864),(Y864-VLOOKUP($B864,Stats!$A$2:$AA$19,5,FALSE))/VLOOKUP($B864,Stats!$A$2:$AA$19,19,FALSE),""))</f>
        <v>0.29809156789880675</v>
      </c>
      <c r="BF864" s="46"/>
      <c r="BG864" s="46"/>
      <c r="BH864" s="46">
        <f>IF(ISNUMBER(VLOOKUP($B864,Stats!$A$2:$AA$19,2,FALSE))=FALSE,"",IF(ISNUMBER(Z864),(Z864-VLOOKUP($B864,Stats!$A$2:$AA$19,8,FALSE))/VLOOKUP($B864,Stats!$A$2:$AA$19,22,FALSE),""))</f>
        <v>-1.8934091891845408</v>
      </c>
      <c r="BI864" s="46" t="str">
        <f>IF(ISNUMBER(VLOOKUP($B864,Stats!$A$2:$AA$19,2,FALSE))=FALSE,"",IF(ISNUMBER(#REF!),(#REF!-VLOOKUP($B864,Stats!$A$2:$AA$19,9,FALSE))/VLOOKUP($B864,Stats!$A$2:$AA$19,23,FALSE),""))</f>
        <v/>
      </c>
      <c r="BJ864" s="46" t="str">
        <f>IF(ISNUMBER(VLOOKUP($B864,Stats!$A$2:$AA$19,2,FALSE))=FALSE,"",IF(ISNUMBER(#REF!),(#REF!-VLOOKUP($B864,Stats!$A$2:$AA$19,10,FALSE))/VLOOKUP($B864,Stats!$A$2:$AA$19,24,FALSE),""))</f>
        <v/>
      </c>
      <c r="BK864" s="44">
        <f t="shared" si="180"/>
        <v>-0.77668685428452688</v>
      </c>
      <c r="BL864" s="46" t="str">
        <f>IF(ISNUMBER(VLOOKUP($B864,Stats!$A$2:$AA$19,2,FALSE))=FALSE,"",IF(ISNUMBER(#REF!),(#REF!-VLOOKUP($B864,Stats!$A$2:$AA$19,11,FALSE))/VLOOKUP($B864,Stats!$A$2:$AA$19,25,FALSE),""))</f>
        <v/>
      </c>
      <c r="BM864" s="46">
        <f>IF(ISNUMBER(VLOOKUP($B864,Stats!$A$2:$AA$19,2,FALSE))=FALSE,"",IF(ISNUMBER(AA864),(AA864-VLOOKUP($B864,Stats!$A$2:$AA$19,12,FALSE))/VLOOKUP($B864,Stats!$A$2:$AA$19,26,FALSE),""))</f>
        <v>-0.40582573008122991</v>
      </c>
      <c r="BN864" s="46" t="str">
        <f>IF(ISNUMBER(VLOOKUP($B864,Stats!$A$2:$AA$19,2,FALSE))=FALSE,"",IF(ISNUMBER(#REF!),(#REF!-VLOOKUP($B864,Stats!$A$2:$AA$19,13,FALSE))/VLOOKUP($B864,Stats!$A$2:$AA$19,27,FALSE),""))</f>
        <v/>
      </c>
      <c r="BO864" s="46" t="str">
        <f>IF(ISNUMBER(VLOOKUP($B864,Stats!$A$2:$AA$19,2,FALSE))=FALSE,"",IF(ISNUMBER(#REF!),(#REF!-VLOOKUP($B864,Stats!$A$2:$AA$19,14,FALSE))/VLOOKUP($B864,Stats!$A$2:$AB$19,28,FALSE),""))</f>
        <v/>
      </c>
      <c r="BP864" s="46"/>
      <c r="BQ864" s="46">
        <f>IF(ISNUMBER(VLOOKUP($B864,Stats!$A$2:$AA$19,2,FALSE))=FALSE,"",IF(ISNUMBER(BM864),BM864,(VLOOKUP($B864,Stats!$A$2:$AT$19,46,FALSE)-VLOOKUP($B864,Stats!$A$2:$AA$19,12,FALSE))/VLOOKUP($B864,Stats!$A$2:$AA$19,26,FALSE)))</f>
        <v>-0.40582573008122991</v>
      </c>
      <c r="BR864" s="51">
        <f t="shared" si="181"/>
        <v>-0.40582573008122991</v>
      </c>
      <c r="BS864" s="32" t="str">
        <f t="shared" si="176"/>
        <v>21689_201507</v>
      </c>
      <c r="BT864" s="53">
        <f t="shared" si="177"/>
        <v>-0.59774292783854133</v>
      </c>
    </row>
    <row r="865" spans="1:72" x14ac:dyDescent="0.15">
      <c r="S865" t="str">
        <f>IF(ISNUMBER(R865),VLOOKUP(B865,Index!$B$3:$AB$18,27,FALSE),"")</f>
        <v/>
      </c>
      <c r="T865" t="str">
        <f>IF(ISNUMBER($R865),VLOOKUP($B865,Index!$B$21:$AB$36,27,FALSE),"")</f>
        <v/>
      </c>
      <c r="U865" t="str">
        <f>IF(ISNUMBER($R865),VLOOKUP($B865,Index!$B$39:$AB$54,27,FALSE),"")</f>
        <v/>
      </c>
      <c r="Z865" t="str">
        <f t="shared" si="178"/>
        <v/>
      </c>
      <c r="AA865" t="s">
        <v>25</v>
      </c>
      <c r="AF865" t="str">
        <f t="shared" si="179"/>
        <v/>
      </c>
      <c r="AG865" t="s">
        <v>25</v>
      </c>
      <c r="AK865" t="str">
        <f t="shared" si="184"/>
        <v/>
      </c>
      <c r="AL865" t="str">
        <f t="shared" si="184"/>
        <v/>
      </c>
      <c r="AM865" t="str">
        <f t="shared" si="184"/>
        <v/>
      </c>
      <c r="AN865" t="str">
        <f t="shared" si="184"/>
        <v/>
      </c>
      <c r="AO865" t="str">
        <f t="shared" si="184"/>
        <v/>
      </c>
      <c r="AP865" t="str">
        <f t="shared" si="184"/>
        <v/>
      </c>
      <c r="AQ865" t="str">
        <f t="shared" si="184"/>
        <v/>
      </c>
      <c r="AR865" t="str">
        <f t="shared" si="184"/>
        <v/>
      </c>
      <c r="AS865" t="str">
        <f t="shared" si="184"/>
        <v/>
      </c>
      <c r="AT865" t="str">
        <f t="shared" si="184"/>
        <v/>
      </c>
      <c r="AU865" t="str">
        <f t="shared" si="184"/>
        <v/>
      </c>
      <c r="AV865" t="str">
        <f t="shared" si="184"/>
        <v/>
      </c>
      <c r="AW865" t="str">
        <f t="shared" si="184"/>
        <v/>
      </c>
      <c r="AX865" t="str">
        <f t="shared" si="184"/>
        <v/>
      </c>
      <c r="AZ865" s="46" t="str">
        <f>IF(ISNUMBER(VLOOKUP($B865,Stats!$A$2:$AA$19,2,FALSE))=FALSE,"",IF(ISNUMBER(W865),(W865-VLOOKUP($B865,Stats!$A$2:$AA$19,2,FALSE))/VLOOKUP($B865,Stats!$A$2:$AA$19,16,FALSE),""))</f>
        <v/>
      </c>
      <c r="BA865" s="46" t="str">
        <f>IF(ISNUMBER(VLOOKUP($B865,Stats!$A$2:$AA$19,2,FALSE))=FALSE,"",IF(ISNUMBER(X865),(X865-VLOOKUP($B865,Stats!$A$2:$AA$19,3,FALSE))/VLOOKUP($B865,Stats!$A$2:$AA$19,17,FALSE),""))</f>
        <v/>
      </c>
      <c r="BB865" s="46"/>
      <c r="BC865" s="46"/>
      <c r="BD865" s="44" t="str">
        <f t="shared" si="175"/>
        <v/>
      </c>
      <c r="BE865" s="46" t="str">
        <f>IF(ISNUMBER(VLOOKUP($B865,Stats!$A$2:$AA$19,2,FALSE))=FALSE,"",IF(ISNUMBER(Y865),(Y865-VLOOKUP($B865,Stats!$A$2:$AA$19,5,FALSE))/VLOOKUP($B865,Stats!$A$2:$AA$19,19,FALSE),""))</f>
        <v/>
      </c>
      <c r="BF865" s="46"/>
      <c r="BG865" s="46"/>
      <c r="BH865" s="46" t="str">
        <f>IF(ISNUMBER(VLOOKUP($B865,Stats!$A$2:$AA$19,2,FALSE))=FALSE,"",IF(ISNUMBER(Z865),(Z865-VLOOKUP($B865,Stats!$A$2:$AA$19,8,FALSE))/VLOOKUP($B865,Stats!$A$2:$AA$19,22,FALSE),""))</f>
        <v/>
      </c>
      <c r="BI865" s="46" t="str">
        <f>IF(ISNUMBER(VLOOKUP($B865,Stats!$A$2:$AA$19,2,FALSE))=FALSE,"",IF(ISNUMBER(#REF!),(#REF!-VLOOKUP($B865,Stats!$A$2:$AA$19,9,FALSE))/VLOOKUP($B865,Stats!$A$2:$AA$19,23,FALSE),""))</f>
        <v/>
      </c>
      <c r="BJ865" s="46" t="str">
        <f>IF(ISNUMBER(VLOOKUP($B865,Stats!$A$2:$AA$19,2,FALSE))=FALSE,"",IF(ISNUMBER(#REF!),(#REF!-VLOOKUP($B865,Stats!$A$2:$AA$19,10,FALSE))/VLOOKUP($B865,Stats!$A$2:$AA$19,24,FALSE),""))</f>
        <v/>
      </c>
      <c r="BK865" s="44" t="str">
        <f t="shared" si="180"/>
        <v/>
      </c>
      <c r="BL865" s="46" t="str">
        <f>IF(ISNUMBER(VLOOKUP($B865,Stats!$A$2:$AA$19,2,FALSE))=FALSE,"",IF(ISNUMBER(#REF!),(#REF!-VLOOKUP($B865,Stats!$A$2:$AA$19,11,FALSE))/VLOOKUP($B865,Stats!$A$2:$AA$19,25,FALSE),""))</f>
        <v/>
      </c>
      <c r="BM865" s="46" t="str">
        <f>IF(ISNUMBER(VLOOKUP($B865,Stats!$A$2:$AA$19,2,FALSE))=FALSE,"",IF(ISNUMBER(AA865),(AA865-VLOOKUP($B865,Stats!$A$2:$AA$19,12,FALSE))/VLOOKUP($B865,Stats!$A$2:$AA$19,26,FALSE),""))</f>
        <v/>
      </c>
      <c r="BN865" s="46" t="str">
        <f>IF(ISNUMBER(VLOOKUP($B865,Stats!$A$2:$AA$19,2,FALSE))=FALSE,"",IF(ISNUMBER(#REF!),(#REF!-VLOOKUP($B865,Stats!$A$2:$AA$19,13,FALSE))/VLOOKUP($B865,Stats!$A$2:$AA$19,27,FALSE),""))</f>
        <v/>
      </c>
      <c r="BO865" s="46" t="str">
        <f>IF(ISNUMBER(VLOOKUP($B865,Stats!$A$2:$AA$19,2,FALSE))=FALSE,"",IF(ISNUMBER(#REF!),(#REF!-VLOOKUP($B865,Stats!$A$2:$AA$19,14,FALSE))/VLOOKUP($B865,Stats!$A$2:$AB$19,28,FALSE),""))</f>
        <v/>
      </c>
      <c r="BP865" s="46"/>
      <c r="BQ865" s="46" t="str">
        <f>IF(ISNUMBER(VLOOKUP($B865,Stats!$A$2:$AA$19,2,FALSE))=FALSE,"",IF(ISNUMBER(BM865),BM865,(VLOOKUP($B865,Stats!$A$2:$AT$19,46,FALSE)-VLOOKUP($B865,Stats!$A$2:$AA$19,12,FALSE))/VLOOKUP($B865,Stats!$A$2:$AA$19,26,FALSE)))</f>
        <v/>
      </c>
      <c r="BR865" s="51" t="str">
        <f t="shared" si="181"/>
        <v/>
      </c>
      <c r="BS865" s="32" t="str">
        <f t="shared" si="176"/>
        <v/>
      </c>
      <c r="BT865" s="53" t="str">
        <f t="shared" si="177"/>
        <v/>
      </c>
    </row>
    <row r="866" spans="1:72" ht="40.5" x14ac:dyDescent="0.15">
      <c r="A866" s="1" t="s">
        <v>29</v>
      </c>
      <c r="B866" s="1" t="s">
        <v>0</v>
      </c>
      <c r="C866" s="3"/>
      <c r="D866" s="4" t="s">
        <v>10</v>
      </c>
      <c r="E866" s="1" t="s">
        <v>11</v>
      </c>
      <c r="F866" s="1" t="s">
        <v>12</v>
      </c>
      <c r="G866" s="1" t="s">
        <v>13</v>
      </c>
      <c r="H866" s="1" t="s">
        <v>14</v>
      </c>
      <c r="I866" s="1" t="s">
        <v>15</v>
      </c>
      <c r="J866" s="1" t="s">
        <v>16</v>
      </c>
      <c r="K866" s="1" t="s">
        <v>17</v>
      </c>
      <c r="L866" s="1" t="s">
        <v>18</v>
      </c>
      <c r="M866" s="1" t="s">
        <v>19</v>
      </c>
      <c r="N866" s="1" t="s">
        <v>20</v>
      </c>
      <c r="O866" s="1" t="s">
        <v>21</v>
      </c>
      <c r="P866" s="1" t="s">
        <v>22</v>
      </c>
      <c r="Q866" s="1" t="s">
        <v>23</v>
      </c>
      <c r="R866" s="1" t="s">
        <v>24</v>
      </c>
      <c r="S866" s="1" t="str">
        <f>IF(ISNUMBER(R866),VLOOKUP(B866,Index!$B$3:$AB$18,27,FALSE),"")</f>
        <v/>
      </c>
      <c r="T866" s="1" t="str">
        <f>IF(ISNUMBER($R866),VLOOKUP($B866,Index!$B$21:$AB$36,27,FALSE),"")</f>
        <v/>
      </c>
      <c r="U866" s="1" t="str">
        <f>IF(ISNUMBER($R866),VLOOKUP($B866,Index!$B$39:$AB$54,27,FALSE),"")</f>
        <v/>
      </c>
      <c r="W866" s="1" t="s">
        <v>1</v>
      </c>
      <c r="X866" s="1" t="s">
        <v>2</v>
      </c>
      <c r="Y866" s="1" t="s">
        <v>4</v>
      </c>
      <c r="Z866" s="1" t="str">
        <f t="shared" si="178"/>
        <v/>
      </c>
      <c r="AA866" s="1" t="s">
        <v>8</v>
      </c>
      <c r="AB866" s="27"/>
      <c r="AC866" s="1" t="s">
        <v>33</v>
      </c>
      <c r="AD866" s="1" t="s">
        <v>35</v>
      </c>
      <c r="AE866" s="1" t="s">
        <v>37</v>
      </c>
      <c r="AF866" s="1" t="str">
        <f t="shared" si="179"/>
        <v/>
      </c>
      <c r="AG866" s="1" t="s">
        <v>38</v>
      </c>
      <c r="AH866" s="27"/>
      <c r="AK866" t="str">
        <f t="shared" si="184"/>
        <v/>
      </c>
      <c r="AL866" t="str">
        <f t="shared" si="184"/>
        <v/>
      </c>
      <c r="AM866" t="str">
        <f t="shared" si="184"/>
        <v/>
      </c>
      <c r="AN866" t="str">
        <f t="shared" si="184"/>
        <v/>
      </c>
      <c r="AO866" t="str">
        <f t="shared" si="184"/>
        <v/>
      </c>
      <c r="AP866" t="str">
        <f t="shared" si="184"/>
        <v/>
      </c>
      <c r="AQ866" t="str">
        <f t="shared" si="184"/>
        <v/>
      </c>
      <c r="AR866" t="str">
        <f t="shared" si="184"/>
        <v/>
      </c>
      <c r="AS866" t="str">
        <f t="shared" si="184"/>
        <v/>
      </c>
      <c r="AT866" t="str">
        <f t="shared" si="184"/>
        <v/>
      </c>
      <c r="AU866" t="str">
        <f t="shared" si="184"/>
        <v/>
      </c>
      <c r="AV866" t="str">
        <f t="shared" si="184"/>
        <v/>
      </c>
      <c r="AW866" t="str">
        <f t="shared" si="184"/>
        <v/>
      </c>
      <c r="AX866" t="str">
        <f t="shared" si="184"/>
        <v/>
      </c>
      <c r="AZ866" s="46" t="str">
        <f>IF(ISNUMBER(VLOOKUP($B866,Stats!$A$2:$AA$19,2,FALSE))=FALSE,"",IF(ISNUMBER(W866),(W866-VLOOKUP($B866,Stats!$A$2:$AA$19,2,FALSE))/VLOOKUP($B866,Stats!$A$2:$AA$19,16,FALSE),""))</f>
        <v/>
      </c>
      <c r="BA866" s="46" t="str">
        <f>IF(ISNUMBER(VLOOKUP($B866,Stats!$A$2:$AA$19,2,FALSE))=FALSE,"",IF(ISNUMBER(X866),(X866-VLOOKUP($B866,Stats!$A$2:$AA$19,3,FALSE))/VLOOKUP($B866,Stats!$A$2:$AA$19,17,FALSE),""))</f>
        <v/>
      </c>
      <c r="BB866" s="46"/>
      <c r="BC866" s="46"/>
      <c r="BD866" s="44" t="str">
        <f t="shared" si="175"/>
        <v/>
      </c>
      <c r="BE866" s="46" t="str">
        <f>IF(ISNUMBER(VLOOKUP($B866,Stats!$A$2:$AA$19,2,FALSE))=FALSE,"",IF(ISNUMBER(Y866),(Y866-VLOOKUP($B866,Stats!$A$2:$AA$19,5,FALSE))/VLOOKUP($B866,Stats!$A$2:$AA$19,19,FALSE),""))</f>
        <v/>
      </c>
      <c r="BF866" s="46"/>
      <c r="BG866" s="46"/>
      <c r="BH866" s="46" t="str">
        <f>IF(ISNUMBER(VLOOKUP($B866,Stats!$A$2:$AA$19,2,FALSE))=FALSE,"",IF(ISNUMBER(Z866),(Z866-VLOOKUP($B866,Stats!$A$2:$AA$19,8,FALSE))/VLOOKUP($B866,Stats!$A$2:$AA$19,22,FALSE),""))</f>
        <v/>
      </c>
      <c r="BI866" s="46" t="str">
        <f>IF(ISNUMBER(VLOOKUP($B866,Stats!$A$2:$AA$19,2,FALSE))=FALSE,"",IF(ISNUMBER(#REF!),(#REF!-VLOOKUP($B866,Stats!$A$2:$AA$19,9,FALSE))/VLOOKUP($B866,Stats!$A$2:$AA$19,23,FALSE),""))</f>
        <v/>
      </c>
      <c r="BJ866" s="46" t="str">
        <f>IF(ISNUMBER(VLOOKUP($B866,Stats!$A$2:$AA$19,2,FALSE))=FALSE,"",IF(ISNUMBER(#REF!),(#REF!-VLOOKUP($B866,Stats!$A$2:$AA$19,10,FALSE))/VLOOKUP($B866,Stats!$A$2:$AA$19,24,FALSE),""))</f>
        <v/>
      </c>
      <c r="BK866" s="44" t="str">
        <f t="shared" si="180"/>
        <v/>
      </c>
      <c r="BL866" s="46" t="str">
        <f>IF(ISNUMBER(VLOOKUP($B866,Stats!$A$2:$AA$19,2,FALSE))=FALSE,"",IF(ISNUMBER(#REF!),(#REF!-VLOOKUP($B866,Stats!$A$2:$AA$19,11,FALSE))/VLOOKUP($B866,Stats!$A$2:$AA$19,25,FALSE),""))</f>
        <v/>
      </c>
      <c r="BM866" s="46" t="str">
        <f>IF(ISNUMBER(VLOOKUP($B866,Stats!$A$2:$AA$19,2,FALSE))=FALSE,"",IF(ISNUMBER(AA866),(AA866-VLOOKUP($B866,Stats!$A$2:$AA$19,12,FALSE))/VLOOKUP($B866,Stats!$A$2:$AA$19,26,FALSE),""))</f>
        <v/>
      </c>
      <c r="BN866" s="46" t="str">
        <f>IF(ISNUMBER(VLOOKUP($B866,Stats!$A$2:$AA$19,2,FALSE))=FALSE,"",IF(ISNUMBER(#REF!),(#REF!-VLOOKUP($B866,Stats!$A$2:$AA$19,13,FALSE))/VLOOKUP($B866,Stats!$A$2:$AA$19,27,FALSE),""))</f>
        <v/>
      </c>
      <c r="BO866" s="46" t="str">
        <f>IF(ISNUMBER(VLOOKUP($B866,Stats!$A$2:$AA$19,2,FALSE))=FALSE,"",IF(ISNUMBER(#REF!),(#REF!-VLOOKUP($B866,Stats!$A$2:$AA$19,14,FALSE))/VLOOKUP($B866,Stats!$A$2:$AB$19,28,FALSE),""))</f>
        <v/>
      </c>
      <c r="BP866" s="46"/>
      <c r="BQ866" s="46" t="str">
        <f>IF(ISNUMBER(VLOOKUP($B866,Stats!$A$2:$AA$19,2,FALSE))=FALSE,"",IF(ISNUMBER(BM866),BM866,(VLOOKUP($B866,Stats!$A$2:$AT$19,46,FALSE)-VLOOKUP($B866,Stats!$A$2:$AA$19,12,FALSE))/VLOOKUP($B866,Stats!$A$2:$AA$19,26,FALSE)))</f>
        <v/>
      </c>
      <c r="BR866" s="51" t="str">
        <f t="shared" si="181"/>
        <v/>
      </c>
      <c r="BS866" s="32" t="str">
        <f t="shared" si="176"/>
        <v/>
      </c>
      <c r="BT866" s="53" t="str">
        <f t="shared" si="177"/>
        <v/>
      </c>
    </row>
    <row r="867" spans="1:72" x14ac:dyDescent="0.15">
      <c r="A867" s="5">
        <v>21690</v>
      </c>
      <c r="B867" s="5" t="s">
        <v>30</v>
      </c>
      <c r="C867" s="3">
        <v>0</v>
      </c>
      <c r="D867" s="11">
        <v>0.4963570127504553</v>
      </c>
      <c r="E867" s="6">
        <v>1.8443817508325341E-2</v>
      </c>
      <c r="F867" s="12">
        <v>66</v>
      </c>
      <c r="G867" s="12">
        <v>49</v>
      </c>
      <c r="H867" s="13">
        <v>1.4552862634703793E-2</v>
      </c>
      <c r="I867" s="13">
        <v>-1.0964420152285789E-2</v>
      </c>
      <c r="J867" s="12">
        <v>7</v>
      </c>
      <c r="K867" s="12">
        <v>5</v>
      </c>
      <c r="L867" s="13">
        <v>5.0159235668789659E-2</v>
      </c>
      <c r="M867" s="13">
        <v>-7.2358900144717686E-2</v>
      </c>
      <c r="N867" s="8">
        <v>1.653</v>
      </c>
      <c r="O867" s="8">
        <v>1.5054644808743169</v>
      </c>
      <c r="P867" s="14">
        <v>42086</v>
      </c>
      <c r="Q867" s="13">
        <v>-9.722222222222221E-2</v>
      </c>
      <c r="R867" s="14">
        <v>42044</v>
      </c>
      <c r="S867" s="14">
        <f>IF(ISNUMBER(R867),VLOOKUP(B867,Index!$B$3:$AB$18,27,FALSE),"")</f>
        <v>42041</v>
      </c>
      <c r="T867" s="14">
        <f>IF(ISNUMBER($R867),VLOOKUP($B867,Index!$B$21:$AB$36,27,FALSE),"")</f>
        <v>41996</v>
      </c>
      <c r="U867" s="14">
        <f>IF(ISNUMBER($R867),VLOOKUP($B867,Index!$B$39:$AB$54,27,FALSE),"")</f>
        <v>42003</v>
      </c>
      <c r="W867" s="6">
        <v>1.0449621321062217</v>
      </c>
      <c r="X867" s="7">
        <v>0.57391304347826089</v>
      </c>
      <c r="Y867" s="6">
        <v>0.34994683244879787</v>
      </c>
      <c r="Z867" s="8" t="str">
        <f t="shared" si="178"/>
        <v/>
      </c>
      <c r="AA867" s="9">
        <v>5.1053864168618261</v>
      </c>
      <c r="AB867" s="28"/>
      <c r="AC867" s="6">
        <v>1.0919458575359806</v>
      </c>
      <c r="AD867" s="7">
        <v>0.32937618147448017</v>
      </c>
      <c r="AE867" s="6">
        <v>0.12246278554094701</v>
      </c>
      <c r="AF867" s="8" t="str">
        <f t="shared" si="179"/>
        <v/>
      </c>
      <c r="AG867" s="9">
        <v>26.064970465477238</v>
      </c>
      <c r="AH867" s="28"/>
      <c r="AK867" t="str">
        <f t="shared" si="184"/>
        <v/>
      </c>
      <c r="AL867" t="str">
        <f t="shared" si="184"/>
        <v/>
      </c>
      <c r="AM867" t="str">
        <f t="shared" si="184"/>
        <v/>
      </c>
      <c r="AN867" t="str">
        <f t="shared" si="184"/>
        <v/>
      </c>
      <c r="AO867" t="str">
        <f t="shared" si="184"/>
        <v/>
      </c>
      <c r="AP867" t="str">
        <f t="shared" si="184"/>
        <v/>
      </c>
      <c r="AQ867" t="str">
        <f t="shared" si="184"/>
        <v/>
      </c>
      <c r="AR867" t="str">
        <f t="shared" si="184"/>
        <v/>
      </c>
      <c r="AS867" t="str">
        <f t="shared" si="184"/>
        <v/>
      </c>
      <c r="AT867" t="str">
        <f t="shared" si="184"/>
        <v/>
      </c>
      <c r="AU867" t="str">
        <f t="shared" si="184"/>
        <v/>
      </c>
      <c r="AV867" t="str">
        <f t="shared" si="184"/>
        <v/>
      </c>
      <c r="AW867" t="str">
        <f t="shared" si="184"/>
        <v/>
      </c>
      <c r="AX867" t="str">
        <f t="shared" si="184"/>
        <v/>
      </c>
      <c r="AZ867" s="46" t="str">
        <f>IF(ISNUMBER(VLOOKUP($B867,Stats!$A$2:$AA$19,2,FALSE))=FALSE,"",IF(ISNUMBER(W867),(W867-VLOOKUP($B867,Stats!$A$2:$AA$19,2,FALSE))/VLOOKUP($B867,Stats!$A$2:$AA$19,16,FALSE),""))</f>
        <v/>
      </c>
      <c r="BA867" s="46" t="str">
        <f>IF(ISNUMBER(VLOOKUP($B867,Stats!$A$2:$AA$19,2,FALSE))=FALSE,"",IF(ISNUMBER(X867),(X867-VLOOKUP($B867,Stats!$A$2:$AA$19,3,FALSE))/VLOOKUP($B867,Stats!$A$2:$AA$19,17,FALSE),""))</f>
        <v/>
      </c>
      <c r="BB867" s="46"/>
      <c r="BC867" s="46"/>
      <c r="BD867" s="44" t="str">
        <f t="shared" si="175"/>
        <v/>
      </c>
      <c r="BE867" s="46" t="str">
        <f>IF(ISNUMBER(VLOOKUP($B867,Stats!$A$2:$AA$19,2,FALSE))=FALSE,"",IF(ISNUMBER(Y867),(Y867-VLOOKUP($B867,Stats!$A$2:$AA$19,5,FALSE))/VLOOKUP($B867,Stats!$A$2:$AA$19,19,FALSE),""))</f>
        <v/>
      </c>
      <c r="BF867" s="46"/>
      <c r="BG867" s="46"/>
      <c r="BH867" s="46" t="str">
        <f>IF(ISNUMBER(VLOOKUP($B867,Stats!$A$2:$AA$19,2,FALSE))=FALSE,"",IF(ISNUMBER(Z867),(Z867-VLOOKUP($B867,Stats!$A$2:$AA$19,8,FALSE))/VLOOKUP($B867,Stats!$A$2:$AA$19,22,FALSE),""))</f>
        <v/>
      </c>
      <c r="BI867" s="46" t="str">
        <f>IF(ISNUMBER(VLOOKUP($B867,Stats!$A$2:$AA$19,2,FALSE))=FALSE,"",IF(ISNUMBER(#REF!),(#REF!-VLOOKUP($B867,Stats!$A$2:$AA$19,9,FALSE))/VLOOKUP($B867,Stats!$A$2:$AA$19,23,FALSE),""))</f>
        <v/>
      </c>
      <c r="BJ867" s="46" t="str">
        <f>IF(ISNUMBER(VLOOKUP($B867,Stats!$A$2:$AA$19,2,FALSE))=FALSE,"",IF(ISNUMBER(#REF!),(#REF!-VLOOKUP($B867,Stats!$A$2:$AA$19,10,FALSE))/VLOOKUP($B867,Stats!$A$2:$AA$19,24,FALSE),""))</f>
        <v/>
      </c>
      <c r="BK867" s="44" t="str">
        <f t="shared" si="180"/>
        <v/>
      </c>
      <c r="BL867" s="46" t="str">
        <f>IF(ISNUMBER(VLOOKUP($B867,Stats!$A$2:$AA$19,2,FALSE))=FALSE,"",IF(ISNUMBER(#REF!),(#REF!-VLOOKUP($B867,Stats!$A$2:$AA$19,11,FALSE))/VLOOKUP($B867,Stats!$A$2:$AA$19,25,FALSE),""))</f>
        <v/>
      </c>
      <c r="BM867" s="46" t="str">
        <f>IF(ISNUMBER(VLOOKUP($B867,Stats!$A$2:$AA$19,2,FALSE))=FALSE,"",IF(ISNUMBER(AA867),(AA867-VLOOKUP($B867,Stats!$A$2:$AA$19,12,FALSE))/VLOOKUP($B867,Stats!$A$2:$AA$19,26,FALSE),""))</f>
        <v/>
      </c>
      <c r="BN867" s="46" t="str">
        <f>IF(ISNUMBER(VLOOKUP($B867,Stats!$A$2:$AA$19,2,FALSE))=FALSE,"",IF(ISNUMBER(#REF!),(#REF!-VLOOKUP($B867,Stats!$A$2:$AA$19,13,FALSE))/VLOOKUP($B867,Stats!$A$2:$AA$19,27,FALSE),""))</f>
        <v/>
      </c>
      <c r="BO867" s="46" t="str">
        <f>IF(ISNUMBER(VLOOKUP($B867,Stats!$A$2:$AA$19,2,FALSE))=FALSE,"",IF(ISNUMBER(#REF!),(#REF!-VLOOKUP($B867,Stats!$A$2:$AA$19,14,FALSE))/VLOOKUP($B867,Stats!$A$2:$AB$19,28,FALSE),""))</f>
        <v/>
      </c>
      <c r="BP867" s="46"/>
      <c r="BQ867" s="46" t="str">
        <f>IF(ISNUMBER(VLOOKUP($B867,Stats!$A$2:$AA$19,2,FALSE))=FALSE,"",IF(ISNUMBER(BM867),BM867,(VLOOKUP($B867,Stats!$A$2:$AT$19,46,FALSE)-VLOOKUP($B867,Stats!$A$2:$AA$19,12,FALSE))/VLOOKUP($B867,Stats!$A$2:$AA$19,26,FALSE)))</f>
        <v/>
      </c>
      <c r="BR867" s="51" t="str">
        <f t="shared" si="181"/>
        <v/>
      </c>
      <c r="BS867" s="32" t="str">
        <f t="shared" si="176"/>
        <v/>
      </c>
      <c r="BT867" s="53" t="str">
        <f t="shared" si="177"/>
        <v/>
      </c>
    </row>
    <row r="868" spans="1:72" x14ac:dyDescent="0.15">
      <c r="A868" s="5">
        <v>21690</v>
      </c>
      <c r="B868" s="5" t="s">
        <v>31</v>
      </c>
      <c r="C868" s="3">
        <v>0</v>
      </c>
      <c r="D868" s="11">
        <v>3.0136956607420655E-2</v>
      </c>
      <c r="E868" s="6">
        <v>1.5906370924796274E-2</v>
      </c>
      <c r="F868" s="15">
        <v>4.7142857142857144</v>
      </c>
      <c r="G868" s="15">
        <v>3.5</v>
      </c>
      <c r="H868" s="13">
        <v>1.4161366008190106E-2</v>
      </c>
      <c r="I868" s="13">
        <v>-9.7380482651871023E-3</v>
      </c>
      <c r="J868" s="12">
        <v>2.9285714285714284</v>
      </c>
      <c r="K868" s="12">
        <v>2.2142857142857144</v>
      </c>
      <c r="L868" s="13">
        <v>2.7820676044477292E-2</v>
      </c>
      <c r="M868" s="13">
        <v>-2.24145005886409E-2</v>
      </c>
      <c r="N868" s="8">
        <v>1.4224285714285716</v>
      </c>
      <c r="O868" s="8">
        <v>1.0419460217673573</v>
      </c>
      <c r="P868" s="14"/>
      <c r="Q868" s="13">
        <v>-2.9874423261249197E-2</v>
      </c>
      <c r="R868" s="14"/>
      <c r="S868" s="14" t="str">
        <f>IF(ISNUMBER(R868),VLOOKUP(B868,Index!$B$3:$AB$18,27,FALSE),"")</f>
        <v/>
      </c>
      <c r="T868" s="14" t="str">
        <f>IF(ISNUMBER($R868),VLOOKUP($B868,Index!$B$21:$AB$36,27,FALSE),"")</f>
        <v/>
      </c>
      <c r="U868" s="14" t="str">
        <f>IF(ISNUMBER($R868),VLOOKUP($B868,Index!$B$39:$AB$54,27,FALSE),"")</f>
        <v/>
      </c>
      <c r="W868" s="6">
        <v>1.3202674053026275</v>
      </c>
      <c r="X868" s="8">
        <v>0.60382653061224478</v>
      </c>
      <c r="Y868" s="6">
        <v>0.30180216857901065</v>
      </c>
      <c r="Z868" s="8" t="str">
        <f t="shared" si="178"/>
        <v/>
      </c>
      <c r="AA868" s="9" t="s">
        <v>25</v>
      </c>
      <c r="AB868" s="28"/>
      <c r="AC868" s="6">
        <v>1.7431060215045326</v>
      </c>
      <c r="AD868" s="8">
        <v>0.36460647907122018</v>
      </c>
      <c r="AE868" s="6">
        <v>9.1084548958993566E-2</v>
      </c>
      <c r="AF868" s="8" t="str">
        <f t="shared" si="179"/>
        <v/>
      </c>
      <c r="AG868" s="9" t="s">
        <v>25</v>
      </c>
      <c r="AH868" s="28"/>
      <c r="AK868" t="str">
        <f t="shared" si="184"/>
        <v/>
      </c>
      <c r="AL868" t="str">
        <f t="shared" si="184"/>
        <v/>
      </c>
      <c r="AM868" t="str">
        <f t="shared" si="184"/>
        <v/>
      </c>
      <c r="AN868" t="str">
        <f t="shared" si="184"/>
        <v/>
      </c>
      <c r="AO868" t="str">
        <f t="shared" si="184"/>
        <v/>
      </c>
      <c r="AP868" t="str">
        <f t="shared" si="184"/>
        <v/>
      </c>
      <c r="AQ868" t="str">
        <f t="shared" si="184"/>
        <v/>
      </c>
      <c r="AR868" t="str">
        <f t="shared" si="184"/>
        <v/>
      </c>
      <c r="AS868" t="str">
        <f t="shared" si="184"/>
        <v/>
      </c>
      <c r="AT868" t="str">
        <f t="shared" si="184"/>
        <v/>
      </c>
      <c r="AU868" t="str">
        <f t="shared" si="184"/>
        <v/>
      </c>
      <c r="AV868" t="str">
        <f t="shared" si="184"/>
        <v/>
      </c>
      <c r="AW868" t="str">
        <f t="shared" si="184"/>
        <v/>
      </c>
      <c r="AX868" t="str">
        <f t="shared" si="184"/>
        <v/>
      </c>
      <c r="AZ868" s="46" t="str">
        <f>IF(ISNUMBER(VLOOKUP($B868,Stats!$A$2:$AA$19,2,FALSE))=FALSE,"",IF(ISNUMBER(W868),(W868-VLOOKUP($B868,Stats!$A$2:$AA$19,2,FALSE))/VLOOKUP($B868,Stats!$A$2:$AA$19,16,FALSE),""))</f>
        <v/>
      </c>
      <c r="BA868" s="46" t="str">
        <f>IF(ISNUMBER(VLOOKUP($B868,Stats!$A$2:$AA$19,2,FALSE))=FALSE,"",IF(ISNUMBER(X868),(X868-VLOOKUP($B868,Stats!$A$2:$AA$19,3,FALSE))/VLOOKUP($B868,Stats!$A$2:$AA$19,17,FALSE),""))</f>
        <v/>
      </c>
      <c r="BB868" s="46"/>
      <c r="BC868" s="46"/>
      <c r="BD868" s="44" t="str">
        <f t="shared" si="175"/>
        <v/>
      </c>
      <c r="BE868" s="46" t="str">
        <f>IF(ISNUMBER(VLOOKUP($B868,Stats!$A$2:$AA$19,2,FALSE))=FALSE,"",IF(ISNUMBER(Y868),(Y868-VLOOKUP($B868,Stats!$A$2:$AA$19,5,FALSE))/VLOOKUP($B868,Stats!$A$2:$AA$19,19,FALSE),""))</f>
        <v/>
      </c>
      <c r="BF868" s="46"/>
      <c r="BG868" s="46"/>
      <c r="BH868" s="46" t="str">
        <f>IF(ISNUMBER(VLOOKUP($B868,Stats!$A$2:$AA$19,2,FALSE))=FALSE,"",IF(ISNUMBER(Z868),(Z868-VLOOKUP($B868,Stats!$A$2:$AA$19,8,FALSE))/VLOOKUP($B868,Stats!$A$2:$AA$19,22,FALSE),""))</f>
        <v/>
      </c>
      <c r="BI868" s="46" t="str">
        <f>IF(ISNUMBER(VLOOKUP($B868,Stats!$A$2:$AA$19,2,FALSE))=FALSE,"",IF(ISNUMBER(#REF!),(#REF!-VLOOKUP($B868,Stats!$A$2:$AA$19,9,FALSE))/VLOOKUP($B868,Stats!$A$2:$AA$19,23,FALSE),""))</f>
        <v/>
      </c>
      <c r="BJ868" s="46" t="str">
        <f>IF(ISNUMBER(VLOOKUP($B868,Stats!$A$2:$AA$19,2,FALSE))=FALSE,"",IF(ISNUMBER(#REF!),(#REF!-VLOOKUP($B868,Stats!$A$2:$AA$19,10,FALSE))/VLOOKUP($B868,Stats!$A$2:$AA$19,24,FALSE),""))</f>
        <v/>
      </c>
      <c r="BK868" s="44" t="str">
        <f t="shared" si="180"/>
        <v/>
      </c>
      <c r="BL868" s="46" t="str">
        <f>IF(ISNUMBER(VLOOKUP($B868,Stats!$A$2:$AA$19,2,FALSE))=FALSE,"",IF(ISNUMBER(#REF!),(#REF!-VLOOKUP($B868,Stats!$A$2:$AA$19,11,FALSE))/VLOOKUP($B868,Stats!$A$2:$AA$19,25,FALSE),""))</f>
        <v/>
      </c>
      <c r="BM868" s="46" t="str">
        <f>IF(ISNUMBER(VLOOKUP($B868,Stats!$A$2:$AA$19,2,FALSE))=FALSE,"",IF(ISNUMBER(AA868),(AA868-VLOOKUP($B868,Stats!$A$2:$AA$19,12,FALSE))/VLOOKUP($B868,Stats!$A$2:$AA$19,26,FALSE),""))</f>
        <v/>
      </c>
      <c r="BN868" s="46" t="str">
        <f>IF(ISNUMBER(VLOOKUP($B868,Stats!$A$2:$AA$19,2,FALSE))=FALSE,"",IF(ISNUMBER(#REF!),(#REF!-VLOOKUP($B868,Stats!$A$2:$AA$19,13,FALSE))/VLOOKUP($B868,Stats!$A$2:$AA$19,27,FALSE),""))</f>
        <v/>
      </c>
      <c r="BO868" s="46" t="str">
        <f>IF(ISNUMBER(VLOOKUP($B868,Stats!$A$2:$AA$19,2,FALSE))=FALSE,"",IF(ISNUMBER(#REF!),(#REF!-VLOOKUP($B868,Stats!$A$2:$AA$19,14,FALSE))/VLOOKUP($B868,Stats!$A$2:$AB$19,28,FALSE),""))</f>
        <v/>
      </c>
      <c r="BP868" s="46"/>
      <c r="BQ868" s="46" t="str">
        <f>IF(ISNUMBER(VLOOKUP($B868,Stats!$A$2:$AA$19,2,FALSE))=FALSE,"",IF(ISNUMBER(BM868),BM868,(VLOOKUP($B868,Stats!$A$2:$AT$19,46,FALSE)-VLOOKUP($B868,Stats!$A$2:$AA$19,12,FALSE))/VLOOKUP($B868,Stats!$A$2:$AA$19,26,FALSE)))</f>
        <v/>
      </c>
      <c r="BR868" s="51" t="str">
        <f t="shared" si="181"/>
        <v/>
      </c>
      <c r="BS868" s="32" t="str">
        <f t="shared" si="176"/>
        <v/>
      </c>
      <c r="BT868" s="53" t="str">
        <f t="shared" si="177"/>
        <v/>
      </c>
    </row>
    <row r="869" spans="1:72" x14ac:dyDescent="0.15">
      <c r="A869" s="16">
        <v>21690</v>
      </c>
      <c r="B869" s="17">
        <v>201421</v>
      </c>
      <c r="C869" s="3">
        <v>0</v>
      </c>
      <c r="D869" s="23">
        <v>-9.1074681238623167E-4</v>
      </c>
      <c r="E869" s="18">
        <v>1.0668986680701263E-2</v>
      </c>
      <c r="F869" s="24">
        <v>4</v>
      </c>
      <c r="G869" s="24">
        <v>3</v>
      </c>
      <c r="H869" s="20">
        <v>7.0337462670788664E-3</v>
      </c>
      <c r="I869" s="20">
        <v>-9.5478140664596589E-3</v>
      </c>
      <c r="J869" s="24">
        <v>3</v>
      </c>
      <c r="K869" s="24">
        <v>2</v>
      </c>
      <c r="L869" s="20">
        <v>8.1447963800906908E-3</v>
      </c>
      <c r="M869" s="20">
        <v>-2.4150268336314951E-2</v>
      </c>
      <c r="N869" s="19">
        <v>1.1180000000000001</v>
      </c>
      <c r="O869" s="19">
        <v>1.0182149362477231</v>
      </c>
      <c r="P869" s="25">
        <v>41927</v>
      </c>
      <c r="Q869" s="20">
        <v>-2.4150268336314951E-2</v>
      </c>
      <c r="R869" s="25">
        <v>41928</v>
      </c>
      <c r="S869" s="25">
        <f>IF(ISNUMBER(R869),VLOOKUP(B869,Index!$B$3:$AB$18,27,FALSE),"")</f>
        <v>41929</v>
      </c>
      <c r="T869" s="25">
        <f>IF(ISNUMBER($R869),VLOOKUP($B869,Index!$B$21:$AB$36,27,FALSE),"")</f>
        <v>41929</v>
      </c>
      <c r="U869" s="25">
        <f>IF(ISNUMBER($R869),VLOOKUP($B869,Index!$B$39:$AB$54,27,FALSE),"")</f>
        <v>41929</v>
      </c>
      <c r="W869" s="18">
        <v>-3.278688524590434E-2</v>
      </c>
      <c r="X869" s="19">
        <v>0.5714285714285714</v>
      </c>
      <c r="Y869" s="18">
        <v>0.20242978942209355</v>
      </c>
      <c r="Z869" s="19">
        <f t="shared" si="178"/>
        <v>1</v>
      </c>
      <c r="AA869" s="21" t="s">
        <v>25</v>
      </c>
      <c r="AB869" s="28"/>
      <c r="AC869" s="18">
        <v>1.0749798441280997E-3</v>
      </c>
      <c r="AD869" s="19">
        <v>0.32653061224489793</v>
      </c>
      <c r="AE869" s="18">
        <v>4.0977819645473139E-2</v>
      </c>
      <c r="AF869" s="19">
        <f t="shared" si="179"/>
        <v>1</v>
      </c>
      <c r="AG869" s="21" t="s">
        <v>25</v>
      </c>
      <c r="AH869" s="28"/>
      <c r="AK869" t="str">
        <f t="shared" si="184"/>
        <v/>
      </c>
      <c r="AL869" t="str">
        <f t="shared" si="184"/>
        <v/>
      </c>
      <c r="AM869" t="str">
        <f t="shared" si="184"/>
        <v/>
      </c>
      <c r="AN869" t="str">
        <f t="shared" si="184"/>
        <v/>
      </c>
      <c r="AO869" t="str">
        <f t="shared" si="184"/>
        <v/>
      </c>
      <c r="AP869" t="str">
        <f t="shared" si="184"/>
        <v/>
      </c>
      <c r="AQ869" t="str">
        <f t="shared" si="184"/>
        <v/>
      </c>
      <c r="AR869" t="str">
        <f t="shared" si="184"/>
        <v/>
      </c>
      <c r="AS869" t="str">
        <f t="shared" si="184"/>
        <v/>
      </c>
      <c r="AT869" t="str">
        <f t="shared" si="184"/>
        <v/>
      </c>
      <c r="AU869" t="str">
        <f t="shared" si="184"/>
        <v/>
      </c>
      <c r="AV869" t="str">
        <f t="shared" si="184"/>
        <v/>
      </c>
      <c r="AW869" t="str">
        <f t="shared" si="184"/>
        <v/>
      </c>
      <c r="AX869" t="str">
        <f t="shared" si="184"/>
        <v/>
      </c>
      <c r="AZ869" s="46">
        <f>IF(ISNUMBER(VLOOKUP($B869,Stats!$A$2:$AA$19,2,FALSE))=FALSE,"",IF(ISNUMBER(W869),(W869-VLOOKUP($B869,Stats!$A$2:$AA$19,2,FALSE))/VLOOKUP($B869,Stats!$A$2:$AA$19,16,FALSE),""))</f>
        <v>0.50086487539609281</v>
      </c>
      <c r="BA869" s="46">
        <f>IF(ISNUMBER(VLOOKUP($B869,Stats!$A$2:$AA$19,2,FALSE))=FALSE,"",IF(ISNUMBER(X869),(X869-VLOOKUP($B869,Stats!$A$2:$AA$19,3,FALSE))/VLOOKUP($B869,Stats!$A$2:$AA$19,17,FALSE),""))</f>
        <v>0.45952930473677361</v>
      </c>
      <c r="BB869" s="46"/>
      <c r="BC869" s="46"/>
      <c r="BD869" s="44">
        <f t="shared" si="175"/>
        <v>0.48019709006643319</v>
      </c>
      <c r="BE869" s="46">
        <f>IF(ISNUMBER(VLOOKUP($B869,Stats!$A$2:$AA$19,2,FALSE))=FALSE,"",IF(ISNUMBER(Y869),(Y869-VLOOKUP($B869,Stats!$A$2:$AA$19,5,FALSE))/VLOOKUP($B869,Stats!$A$2:$AA$19,19,FALSE),""))</f>
        <v>1.868033125313795</v>
      </c>
      <c r="BF869" s="46"/>
      <c r="BG869" s="46"/>
      <c r="BH869" s="46">
        <f>IF(ISNUMBER(VLOOKUP($B869,Stats!$A$2:$AA$19,2,FALSE))=FALSE,"",IF(ISNUMBER(Z869),(Z869-VLOOKUP($B869,Stats!$A$2:$AA$19,8,FALSE))/VLOOKUP($B869,Stats!$A$2:$AA$19,22,FALSE),""))</f>
        <v>-0.11578842912173706</v>
      </c>
      <c r="BI869" s="46" t="str">
        <f>IF(ISNUMBER(VLOOKUP($B869,Stats!$A$2:$AA$19,2,FALSE))=FALSE,"",IF(ISNUMBER(#REF!),(#REF!-VLOOKUP($B869,Stats!$A$2:$AA$19,9,FALSE))/VLOOKUP($B869,Stats!$A$2:$AA$19,23,FALSE),""))</f>
        <v/>
      </c>
      <c r="BJ869" s="46" t="str">
        <f>IF(ISNUMBER(VLOOKUP($B869,Stats!$A$2:$AA$19,2,FALSE))=FALSE,"",IF(ISNUMBER(#REF!),(#REF!-VLOOKUP($B869,Stats!$A$2:$AA$19,10,FALSE))/VLOOKUP($B869,Stats!$A$2:$AA$19,24,FALSE),""))</f>
        <v/>
      </c>
      <c r="BK869" s="44">
        <f t="shared" si="180"/>
        <v>-1.3423597164561776</v>
      </c>
      <c r="BL869" s="46" t="str">
        <f>IF(ISNUMBER(VLOOKUP($B869,Stats!$A$2:$AA$19,2,FALSE))=FALSE,"",IF(ISNUMBER(#REF!),(#REF!-VLOOKUP($B869,Stats!$A$2:$AA$19,11,FALSE))/VLOOKUP($B869,Stats!$A$2:$AA$19,25,FALSE),""))</f>
        <v/>
      </c>
      <c r="BM869" s="46" t="str">
        <f>IF(ISNUMBER(VLOOKUP($B869,Stats!$A$2:$AA$19,2,FALSE))=FALSE,"",IF(ISNUMBER(AA869),(AA869-VLOOKUP($B869,Stats!$A$2:$AA$19,12,FALSE))/VLOOKUP($B869,Stats!$A$2:$AA$19,26,FALSE),""))</f>
        <v/>
      </c>
      <c r="BN869" s="46" t="str">
        <f>IF(ISNUMBER(VLOOKUP($B869,Stats!$A$2:$AA$19,2,FALSE))=FALSE,"",IF(ISNUMBER(#REF!),(#REF!-VLOOKUP($B869,Stats!$A$2:$AA$19,13,FALSE))/VLOOKUP($B869,Stats!$A$2:$AA$19,27,FALSE),""))</f>
        <v/>
      </c>
      <c r="BO869" s="46" t="str">
        <f>IF(ISNUMBER(VLOOKUP($B869,Stats!$A$2:$AA$19,2,FALSE))=FALSE,"",IF(ISNUMBER(#REF!),(#REF!-VLOOKUP($B869,Stats!$A$2:$AA$19,14,FALSE))/VLOOKUP($B869,Stats!$A$2:$AB$19,28,FALSE),""))</f>
        <v/>
      </c>
      <c r="BP869" s="46"/>
      <c r="BQ869" s="46">
        <f>IF(ISNUMBER(VLOOKUP($B869,Stats!$A$2:$AA$19,2,FALSE))=FALSE,"",IF(ISNUMBER(BM869),BM869,(VLOOKUP($B869,Stats!$A$2:$AT$19,46,FALSE)-VLOOKUP($B869,Stats!$A$2:$AA$19,12,FALSE))/VLOOKUP($B869,Stats!$A$2:$AA$19,26,FALSE)))</f>
        <v>-0.81319138310867711</v>
      </c>
      <c r="BR869" s="51">
        <f t="shared" si="181"/>
        <v>-0.81319138310867711</v>
      </c>
      <c r="BS869" s="32" t="str">
        <f t="shared" si="176"/>
        <v>21690_201421</v>
      </c>
      <c r="BT869" s="53">
        <f t="shared" si="177"/>
        <v>-0.87201468848215535</v>
      </c>
    </row>
    <row r="870" spans="1:72" x14ac:dyDescent="0.15">
      <c r="A870" s="16">
        <v>21690</v>
      </c>
      <c r="B870" s="17">
        <v>201422</v>
      </c>
      <c r="C870" s="3">
        <v>0</v>
      </c>
      <c r="D870" s="23">
        <v>3.2816773017319889E-2</v>
      </c>
      <c r="E870" s="18">
        <v>1.3052895431820973E-2</v>
      </c>
      <c r="F870" s="24">
        <v>5</v>
      </c>
      <c r="G870" s="24">
        <v>5</v>
      </c>
      <c r="H870" s="20">
        <v>1.431564444362512E-2</v>
      </c>
      <c r="I870" s="20">
        <v>-7.6943008944389659E-3</v>
      </c>
      <c r="J870" s="24">
        <v>4</v>
      </c>
      <c r="K870" s="24">
        <v>5</v>
      </c>
      <c r="L870" s="20">
        <v>2.3496240601503571E-2</v>
      </c>
      <c r="M870" s="20">
        <v>-1.5596330275229442E-2</v>
      </c>
      <c r="N870" s="19">
        <v>1.133</v>
      </c>
      <c r="O870" s="19">
        <v>1.0244122965641953</v>
      </c>
      <c r="P870" s="25">
        <v>41943</v>
      </c>
      <c r="Q870" s="20">
        <v>-3.7974683544303778E-2</v>
      </c>
      <c r="R870" s="25">
        <v>41939</v>
      </c>
      <c r="S870" s="25">
        <f>IF(ISNUMBER(R870),VLOOKUP(B870,Index!$B$3:$AB$18,27,FALSE),"")</f>
        <v>41939</v>
      </c>
      <c r="T870" s="25">
        <f>IF(ISNUMBER($R870),VLOOKUP($B870,Index!$B$21:$AB$36,27,FALSE),"")</f>
        <v>41935</v>
      </c>
      <c r="U870" s="25">
        <f>IF(ISNUMBER($R870),VLOOKUP($B870,Index!$B$39:$AB$54,27,FALSE),"")</f>
        <v>41936</v>
      </c>
      <c r="W870" s="18">
        <v>0.98450319051959667</v>
      </c>
      <c r="X870" s="19">
        <v>0.5</v>
      </c>
      <c r="Y870" s="18">
        <v>0.24766127774736812</v>
      </c>
      <c r="Z870" s="19">
        <f t="shared" si="178"/>
        <v>0</v>
      </c>
      <c r="AA870" s="21">
        <v>0.86417502278942415</v>
      </c>
      <c r="AB870" s="28"/>
      <c r="AC870" s="18">
        <v>0.96924653214326528</v>
      </c>
      <c r="AD870" s="19">
        <v>0.25</v>
      </c>
      <c r="AE870" s="18">
        <v>6.1336108495459021E-2</v>
      </c>
      <c r="AF870" s="19">
        <f t="shared" si="179"/>
        <v>0</v>
      </c>
      <c r="AG870" s="21">
        <v>0.74679847001310173</v>
      </c>
      <c r="AH870" s="28"/>
      <c r="AK870" t="str">
        <f t="shared" si="184"/>
        <v/>
      </c>
      <c r="AL870">
        <f t="shared" si="184"/>
        <v>0.86417502278942415</v>
      </c>
      <c r="AM870" t="str">
        <f t="shared" si="184"/>
        <v/>
      </c>
      <c r="AN870" t="str">
        <f t="shared" si="184"/>
        <v/>
      </c>
      <c r="AO870" t="str">
        <f t="shared" si="184"/>
        <v/>
      </c>
      <c r="AP870" t="str">
        <f t="shared" si="184"/>
        <v/>
      </c>
      <c r="AQ870" t="str">
        <f t="shared" si="184"/>
        <v/>
      </c>
      <c r="AR870" t="str">
        <f t="shared" si="184"/>
        <v/>
      </c>
      <c r="AS870" t="str">
        <f t="shared" si="184"/>
        <v/>
      </c>
      <c r="AT870" t="str">
        <f t="shared" si="184"/>
        <v/>
      </c>
      <c r="AU870" t="str">
        <f t="shared" si="184"/>
        <v/>
      </c>
      <c r="AV870" t="str">
        <f t="shared" si="184"/>
        <v/>
      </c>
      <c r="AW870" t="str">
        <f t="shared" si="184"/>
        <v/>
      </c>
      <c r="AX870" t="str">
        <f t="shared" si="184"/>
        <v/>
      </c>
      <c r="AZ870" s="46">
        <f>IF(ISNUMBER(VLOOKUP($B870,Stats!$A$2:$AA$19,2,FALSE))=FALSE,"",IF(ISNUMBER(W870),(W870-VLOOKUP($B870,Stats!$A$2:$AA$19,2,FALSE))/VLOOKUP($B870,Stats!$A$2:$AA$19,16,FALSE),""))</f>
        <v>0.55929031375315907</v>
      </c>
      <c r="BA870" s="46">
        <f>IF(ISNUMBER(VLOOKUP($B870,Stats!$A$2:$AA$19,2,FALSE))=FALSE,"",IF(ISNUMBER(X870),(X870-VLOOKUP($B870,Stats!$A$2:$AA$19,3,FALSE))/VLOOKUP($B870,Stats!$A$2:$AA$19,17,FALSE),""))</f>
        <v>-0.89478917776786471</v>
      </c>
      <c r="BB870" s="46"/>
      <c r="BC870" s="46"/>
      <c r="BD870" s="44">
        <f t="shared" si="175"/>
        <v>-0.16774943200735282</v>
      </c>
      <c r="BE870" s="46">
        <f>IF(ISNUMBER(VLOOKUP($B870,Stats!$A$2:$AA$19,2,FALSE))=FALSE,"",IF(ISNUMBER(Y870),(Y870-VLOOKUP($B870,Stats!$A$2:$AA$19,5,FALSE))/VLOOKUP($B870,Stats!$A$2:$AA$19,19,FALSE),""))</f>
        <v>1.4633688536203044</v>
      </c>
      <c r="BF870" s="46"/>
      <c r="BG870" s="46"/>
      <c r="BH870" s="46">
        <f>IF(ISNUMBER(VLOOKUP($B870,Stats!$A$2:$AA$19,2,FALSE))=FALSE,"",IF(ISNUMBER(Z870),(Z870-VLOOKUP($B870,Stats!$A$2:$AA$19,8,FALSE))/VLOOKUP($B870,Stats!$A$2:$AA$19,22,FALSE),""))</f>
        <v>-1.3145151991428841</v>
      </c>
      <c r="BI870" s="46" t="str">
        <f>IF(ISNUMBER(VLOOKUP($B870,Stats!$A$2:$AA$19,2,FALSE))=FALSE,"",IF(ISNUMBER(#REF!),(#REF!-VLOOKUP($B870,Stats!$A$2:$AA$19,9,FALSE))/VLOOKUP($B870,Stats!$A$2:$AA$19,23,FALSE),""))</f>
        <v/>
      </c>
      <c r="BJ870" s="46" t="str">
        <f>IF(ISNUMBER(VLOOKUP($B870,Stats!$A$2:$AA$19,2,FALSE))=FALSE,"",IF(ISNUMBER(#REF!),(#REF!-VLOOKUP($B870,Stats!$A$2:$AA$19,10,FALSE))/VLOOKUP($B870,Stats!$A$2:$AA$19,24,FALSE),""))</f>
        <v/>
      </c>
      <c r="BK870" s="44">
        <f t="shared" si="180"/>
        <v>-1.4187127572770784</v>
      </c>
      <c r="BL870" s="46" t="str">
        <f>IF(ISNUMBER(VLOOKUP($B870,Stats!$A$2:$AA$19,2,FALSE))=FALSE,"",IF(ISNUMBER(#REF!),(#REF!-VLOOKUP($B870,Stats!$A$2:$AA$19,11,FALSE))/VLOOKUP($B870,Stats!$A$2:$AA$19,25,FALSE),""))</f>
        <v/>
      </c>
      <c r="BM870" s="46">
        <f>IF(ISNUMBER(VLOOKUP($B870,Stats!$A$2:$AA$19,2,FALSE))=FALSE,"",IF(ISNUMBER(AA870),(AA870-VLOOKUP($B870,Stats!$A$2:$AA$19,12,FALSE))/VLOOKUP($B870,Stats!$A$2:$AA$19,26,FALSE),""))</f>
        <v>-0.32782358948145135</v>
      </c>
      <c r="BN870" s="46" t="str">
        <f>IF(ISNUMBER(VLOOKUP($B870,Stats!$A$2:$AA$19,2,FALSE))=FALSE,"",IF(ISNUMBER(#REF!),(#REF!-VLOOKUP($B870,Stats!$A$2:$AA$19,13,FALSE))/VLOOKUP($B870,Stats!$A$2:$AA$19,27,FALSE),""))</f>
        <v/>
      </c>
      <c r="BO870" s="46" t="str">
        <f>IF(ISNUMBER(VLOOKUP($B870,Stats!$A$2:$AA$19,2,FALSE))=FALSE,"",IF(ISNUMBER(#REF!),(#REF!-VLOOKUP($B870,Stats!$A$2:$AA$19,14,FALSE))/VLOOKUP($B870,Stats!$A$2:$AB$19,28,FALSE),""))</f>
        <v/>
      </c>
      <c r="BP870" s="46"/>
      <c r="BQ870" s="46">
        <f>IF(ISNUMBER(VLOOKUP($B870,Stats!$A$2:$AA$19,2,FALSE))=FALSE,"",IF(ISNUMBER(BM870),BM870,(VLOOKUP($B870,Stats!$A$2:$AT$19,46,FALSE)-VLOOKUP($B870,Stats!$A$2:$AA$19,12,FALSE))/VLOOKUP($B870,Stats!$A$2:$AA$19,26,FALSE)))</f>
        <v>-0.32782358948145135</v>
      </c>
      <c r="BR870" s="51">
        <f t="shared" si="181"/>
        <v>-0.32782358948145135</v>
      </c>
      <c r="BS870" s="32" t="str">
        <f t="shared" si="176"/>
        <v>21690_201422</v>
      </c>
      <c r="BT870" s="53">
        <f t="shared" si="177"/>
        <v>-0.9503422586640079</v>
      </c>
    </row>
    <row r="871" spans="1:72" x14ac:dyDescent="0.15">
      <c r="A871" s="16">
        <v>21690</v>
      </c>
      <c r="B871" s="17">
        <v>201423</v>
      </c>
      <c r="C871" s="3">
        <v>0</v>
      </c>
      <c r="D871" s="23">
        <v>1.0591350397175736E-2</v>
      </c>
      <c r="E871" s="18">
        <v>1.4330375626699619E-2</v>
      </c>
      <c r="F871" s="24">
        <v>3</v>
      </c>
      <c r="G871" s="24">
        <v>7</v>
      </c>
      <c r="H871" s="20">
        <v>1.7649145975000113E-2</v>
      </c>
      <c r="I871" s="20">
        <v>-5.9271187136603143E-3</v>
      </c>
      <c r="J871" s="24">
        <v>1</v>
      </c>
      <c r="K871" s="24">
        <v>4</v>
      </c>
      <c r="L871" s="20">
        <v>3.0141843971631221E-2</v>
      </c>
      <c r="M871" s="20">
        <v>-1.8072289156626398E-2</v>
      </c>
      <c r="N871" s="19">
        <v>1.1639999999999999</v>
      </c>
      <c r="O871" s="19">
        <v>1.0246478873239437</v>
      </c>
      <c r="P871" s="25">
        <v>41955</v>
      </c>
      <c r="Q871" s="20">
        <v>-1.8072289156626398E-2</v>
      </c>
      <c r="R871" s="25">
        <v>41954</v>
      </c>
      <c r="S871" s="25">
        <f>IF(ISNUMBER(R871),VLOOKUP(B871,Index!$B$3:$AB$18,27,FALSE),"")</f>
        <v>41956</v>
      </c>
      <c r="T871" s="25">
        <f>IF(ISNUMBER($R871),VLOOKUP($B871,Index!$B$21:$AB$36,27,FALSE),"")</f>
        <v>41954</v>
      </c>
      <c r="U871" s="25">
        <f>IF(ISNUMBER($R871),VLOOKUP($B871,Index!$B$39:$AB$54,27,FALSE),"")</f>
        <v>41957</v>
      </c>
      <c r="W871" s="18">
        <v>0.31774051191527208</v>
      </c>
      <c r="X871" s="19">
        <v>0.3</v>
      </c>
      <c r="Y871" s="18">
        <v>0.27189976023680185</v>
      </c>
      <c r="Z871" s="19">
        <f t="shared" si="178"/>
        <v>2</v>
      </c>
      <c r="AA871" s="21">
        <v>0.58605472197706088</v>
      </c>
      <c r="AB871" s="28"/>
      <c r="AC871" s="18">
        <v>0.10095903291217916</v>
      </c>
      <c r="AD871" s="19">
        <v>0.09</v>
      </c>
      <c r="AE871" s="18">
        <v>7.3929479616830329E-2</v>
      </c>
      <c r="AF871" s="19">
        <f t="shared" si="179"/>
        <v>4</v>
      </c>
      <c r="AG871" s="21">
        <v>0.34346013715161011</v>
      </c>
      <c r="AH871" s="28"/>
      <c r="AK871" t="str">
        <f t="shared" si="184"/>
        <v/>
      </c>
      <c r="AL871" t="str">
        <f t="shared" si="184"/>
        <v/>
      </c>
      <c r="AM871">
        <f t="shared" si="184"/>
        <v>0.58605472197706088</v>
      </c>
      <c r="AN871" t="str">
        <f t="shared" si="184"/>
        <v/>
      </c>
      <c r="AO871" t="str">
        <f t="shared" si="184"/>
        <v/>
      </c>
      <c r="AP871" t="str">
        <f t="shared" si="184"/>
        <v/>
      </c>
      <c r="AQ871" t="str">
        <f t="shared" si="184"/>
        <v/>
      </c>
      <c r="AR871" t="str">
        <f t="shared" si="184"/>
        <v/>
      </c>
      <c r="AS871" t="str">
        <f t="shared" si="184"/>
        <v/>
      </c>
      <c r="AT871" t="str">
        <f t="shared" si="184"/>
        <v/>
      </c>
      <c r="AU871" t="str">
        <f t="shared" si="184"/>
        <v/>
      </c>
      <c r="AV871" t="str">
        <f t="shared" si="184"/>
        <v/>
      </c>
      <c r="AW871" t="str">
        <f t="shared" si="184"/>
        <v/>
      </c>
      <c r="AX871" t="str">
        <f t="shared" si="184"/>
        <v/>
      </c>
      <c r="AZ871" s="46">
        <f>IF(ISNUMBER(VLOOKUP($B871,Stats!$A$2:$AA$19,2,FALSE))=FALSE,"",IF(ISNUMBER(W871),(W871-VLOOKUP($B871,Stats!$A$2:$AA$19,2,FALSE))/VLOOKUP($B871,Stats!$A$2:$AA$19,16,FALSE),""))</f>
        <v>0.45516591560841518</v>
      </c>
      <c r="BA871" s="46">
        <f>IF(ISNUMBER(VLOOKUP($B871,Stats!$A$2:$AA$19,2,FALSE))=FALSE,"",IF(ISNUMBER(X871),(X871-VLOOKUP($B871,Stats!$A$2:$AA$19,3,FALSE))/VLOOKUP($B871,Stats!$A$2:$AA$19,17,FALSE),""))</f>
        <v>-1.2635538809376619</v>
      </c>
      <c r="BB871" s="46"/>
      <c r="BC871" s="46"/>
      <c r="BD871" s="44">
        <f t="shared" si="175"/>
        <v>-0.40419398266462336</v>
      </c>
      <c r="BE871" s="46">
        <f>IF(ISNUMBER(VLOOKUP($B871,Stats!$A$2:$AA$19,2,FALSE))=FALSE,"",IF(ISNUMBER(Y871),(Y871-VLOOKUP($B871,Stats!$A$2:$AA$19,5,FALSE))/VLOOKUP($B871,Stats!$A$2:$AA$19,19,FALSE),""))</f>
        <v>1.2965679649952038</v>
      </c>
      <c r="BF871" s="46"/>
      <c r="BG871" s="46"/>
      <c r="BH871" s="46">
        <f>IF(ISNUMBER(VLOOKUP($B871,Stats!$A$2:$AA$19,2,FALSE))=FALSE,"",IF(ISNUMBER(Z871),(Z871-VLOOKUP($B871,Stats!$A$2:$AA$19,8,FALSE))/VLOOKUP($B871,Stats!$A$2:$AA$19,22,FALSE),""))</f>
        <v>4.0999925831563512E-2</v>
      </c>
      <c r="BI871" s="46" t="str">
        <f>IF(ISNUMBER(VLOOKUP($B871,Stats!$A$2:$AA$19,2,FALSE))=FALSE,"",IF(ISNUMBER(#REF!),(#REF!-VLOOKUP($B871,Stats!$A$2:$AA$19,9,FALSE))/VLOOKUP($B871,Stats!$A$2:$AA$19,23,FALSE),""))</f>
        <v/>
      </c>
      <c r="BJ871" s="46" t="str">
        <f>IF(ISNUMBER(VLOOKUP($B871,Stats!$A$2:$AA$19,2,FALSE))=FALSE,"",IF(ISNUMBER(#REF!),(#REF!-VLOOKUP($B871,Stats!$A$2:$AA$19,10,FALSE))/VLOOKUP($B871,Stats!$A$2:$AA$19,24,FALSE),""))</f>
        <v/>
      </c>
      <c r="BK871" s="44">
        <f t="shared" si="180"/>
        <v>-0.89529759774717355</v>
      </c>
      <c r="BL871" s="46" t="str">
        <f>IF(ISNUMBER(VLOOKUP($B871,Stats!$A$2:$AA$19,2,FALSE))=FALSE,"",IF(ISNUMBER(#REF!),(#REF!-VLOOKUP($B871,Stats!$A$2:$AA$19,11,FALSE))/VLOOKUP($B871,Stats!$A$2:$AA$19,25,FALSE),""))</f>
        <v/>
      </c>
      <c r="BM871" s="46">
        <f>IF(ISNUMBER(VLOOKUP($B871,Stats!$A$2:$AA$19,2,FALSE))=FALSE,"",IF(ISNUMBER(AA871),(AA871-VLOOKUP($B871,Stats!$A$2:$AA$19,12,FALSE))/VLOOKUP($B871,Stats!$A$2:$AA$19,26,FALSE),""))</f>
        <v>-0.62938250043612243</v>
      </c>
      <c r="BN871" s="46" t="str">
        <f>IF(ISNUMBER(VLOOKUP($B871,Stats!$A$2:$AA$19,2,FALSE))=FALSE,"",IF(ISNUMBER(#REF!),(#REF!-VLOOKUP($B871,Stats!$A$2:$AA$19,13,FALSE))/VLOOKUP($B871,Stats!$A$2:$AA$19,27,FALSE),""))</f>
        <v/>
      </c>
      <c r="BO871" s="46" t="str">
        <f>IF(ISNUMBER(VLOOKUP($B871,Stats!$A$2:$AA$19,2,FALSE))=FALSE,"",IF(ISNUMBER(#REF!),(#REF!-VLOOKUP($B871,Stats!$A$2:$AA$19,14,FALSE))/VLOOKUP($B871,Stats!$A$2:$AB$19,28,FALSE),""))</f>
        <v/>
      </c>
      <c r="BP871" s="46"/>
      <c r="BQ871" s="46">
        <f>IF(ISNUMBER(VLOOKUP($B871,Stats!$A$2:$AA$19,2,FALSE))=FALSE,"",IF(ISNUMBER(BM871),BM871,(VLOOKUP($B871,Stats!$A$2:$AT$19,46,FALSE)-VLOOKUP($B871,Stats!$A$2:$AA$19,12,FALSE))/VLOOKUP($B871,Stats!$A$2:$AA$19,26,FALSE)))</f>
        <v>-0.62938250043612243</v>
      </c>
      <c r="BR871" s="51">
        <f t="shared" si="181"/>
        <v>-0.62938250043612243</v>
      </c>
      <c r="BS871" s="32" t="str">
        <f t="shared" si="176"/>
        <v>21690_201423</v>
      </c>
      <c r="BT871" s="53">
        <f t="shared" si="177"/>
        <v>-0.74389385526845331</v>
      </c>
    </row>
    <row r="872" spans="1:72" x14ac:dyDescent="0.15">
      <c r="A872" s="16">
        <v>21690</v>
      </c>
      <c r="B872" s="17">
        <v>201424</v>
      </c>
      <c r="C872" s="3">
        <v>0</v>
      </c>
      <c r="D872" s="23">
        <v>0.10742358078602621</v>
      </c>
      <c r="E872" s="18">
        <v>1.5395149425677553E-2</v>
      </c>
      <c r="F872" s="24">
        <v>6</v>
      </c>
      <c r="G872" s="24">
        <v>4</v>
      </c>
      <c r="H872" s="20">
        <v>1.9429487270592277E-2</v>
      </c>
      <c r="I872" s="20">
        <v>-3.2425830748295525E-3</v>
      </c>
      <c r="J872" s="24">
        <v>5</v>
      </c>
      <c r="K872" s="24">
        <v>3</v>
      </c>
      <c r="L872" s="20">
        <v>3.8961038961038863E-2</v>
      </c>
      <c r="M872" s="20">
        <v>-6.9747166521360038E-3</v>
      </c>
      <c r="N872" s="19">
        <v>1.2689999999999999</v>
      </c>
      <c r="O872" s="19">
        <v>1.1006071118820466</v>
      </c>
      <c r="P872" s="25">
        <v>41970</v>
      </c>
      <c r="Q872" s="20">
        <v>-1.2142237640936693E-2</v>
      </c>
      <c r="R872" s="25">
        <v>41963</v>
      </c>
      <c r="S872" s="25">
        <f>IF(ISNUMBER(R872),VLOOKUP(B872,Index!$B$3:$AB$18,27,FALSE),"")</f>
        <v>41963</v>
      </c>
      <c r="T872" s="25">
        <f>IF(ISNUMBER($R872),VLOOKUP($B872,Index!$B$21:$AB$36,27,FALSE),"")</f>
        <v>41963</v>
      </c>
      <c r="U872" s="25">
        <f>IF(ISNUMBER($R872),VLOOKUP($B872,Index!$B$39:$AB$54,27,FALSE),"")</f>
        <v>41963</v>
      </c>
      <c r="W872" s="18">
        <v>3.2227074235807862</v>
      </c>
      <c r="X872" s="19">
        <v>0.6</v>
      </c>
      <c r="Y872" s="18">
        <v>0.29210242262264507</v>
      </c>
      <c r="Z872" s="19">
        <f t="shared" si="178"/>
        <v>0</v>
      </c>
      <c r="AA872" s="21">
        <v>8.8470991890205823</v>
      </c>
      <c r="AB872" s="28"/>
      <c r="AC872" s="18">
        <v>10.385843138002709</v>
      </c>
      <c r="AD872" s="19">
        <v>0.36</v>
      </c>
      <c r="AE872" s="18">
        <v>8.5323825302018347E-2</v>
      </c>
      <c r="AF872" s="19">
        <f t="shared" si="179"/>
        <v>0</v>
      </c>
      <c r="AG872" s="21">
        <v>78.271164060368648</v>
      </c>
      <c r="AH872" s="28"/>
      <c r="AK872" t="str">
        <f t="shared" si="184"/>
        <v/>
      </c>
      <c r="AL872" t="str">
        <f t="shared" si="184"/>
        <v/>
      </c>
      <c r="AM872" t="str">
        <f t="shared" si="184"/>
        <v/>
      </c>
      <c r="AN872">
        <f t="shared" si="184"/>
        <v>8.8470991890205823</v>
      </c>
      <c r="AO872" t="str">
        <f t="shared" si="184"/>
        <v/>
      </c>
      <c r="AP872" t="str">
        <f t="shared" si="184"/>
        <v/>
      </c>
      <c r="AQ872" t="str">
        <f t="shared" si="184"/>
        <v/>
      </c>
      <c r="AR872" t="str">
        <f t="shared" si="184"/>
        <v/>
      </c>
      <c r="AS872" t="str">
        <f t="shared" si="184"/>
        <v/>
      </c>
      <c r="AT872" t="str">
        <f t="shared" si="184"/>
        <v/>
      </c>
      <c r="AU872" t="str">
        <f t="shared" si="184"/>
        <v/>
      </c>
      <c r="AV872" t="str">
        <f t="shared" si="184"/>
        <v/>
      </c>
      <c r="AW872" t="str">
        <f t="shared" si="184"/>
        <v/>
      </c>
      <c r="AX872" t="str">
        <f t="shared" si="184"/>
        <v/>
      </c>
      <c r="AZ872" s="46">
        <f>IF(ISNUMBER(VLOOKUP($B872,Stats!$A$2:$AA$19,2,FALSE))=FALSE,"",IF(ISNUMBER(W872),(W872-VLOOKUP($B872,Stats!$A$2:$AA$19,2,FALSE))/VLOOKUP($B872,Stats!$A$2:$AA$19,16,FALSE),""))</f>
        <v>2.3521523231669219</v>
      </c>
      <c r="BA872" s="46">
        <f>IF(ISNUMBER(VLOOKUP($B872,Stats!$A$2:$AA$19,2,FALSE))=FALSE,"",IF(ISNUMBER(X872),(X872-VLOOKUP($B872,Stats!$A$2:$AA$19,3,FALSE))/VLOOKUP($B872,Stats!$A$2:$AA$19,17,FALSE),""))</f>
        <v>-0.93450941971826806</v>
      </c>
      <c r="BB872" s="46"/>
      <c r="BC872" s="46"/>
      <c r="BD872" s="44">
        <f t="shared" si="175"/>
        <v>0.70882145172432698</v>
      </c>
      <c r="BE872" s="46">
        <f>IF(ISNUMBER(VLOOKUP($B872,Stats!$A$2:$AA$19,2,FALSE))=FALSE,"",IF(ISNUMBER(Y872),(Y872-VLOOKUP($B872,Stats!$A$2:$AA$19,5,FALSE))/VLOOKUP($B872,Stats!$A$2:$AA$19,19,FALSE),""))</f>
        <v>1.9682117396618233</v>
      </c>
      <c r="BF872" s="46"/>
      <c r="BG872" s="46"/>
      <c r="BH872" s="46">
        <f>IF(ISNUMBER(VLOOKUP($B872,Stats!$A$2:$AA$19,2,FALSE))=FALSE,"",IF(ISNUMBER(Z872),(Z872-VLOOKUP($B872,Stats!$A$2:$AA$19,8,FALSE))/VLOOKUP($B872,Stats!$A$2:$AA$19,22,FALSE),""))</f>
        <v>-0.83432005029645806</v>
      </c>
      <c r="BI872" s="46" t="str">
        <f>IF(ISNUMBER(VLOOKUP($B872,Stats!$A$2:$AA$19,2,FALSE))=FALSE,"",IF(ISNUMBER(#REF!),(#REF!-VLOOKUP($B872,Stats!$A$2:$AA$19,9,FALSE))/VLOOKUP($B872,Stats!$A$2:$AA$19,23,FALSE),""))</f>
        <v/>
      </c>
      <c r="BJ872" s="46" t="str">
        <f>IF(ISNUMBER(VLOOKUP($B872,Stats!$A$2:$AA$19,2,FALSE))=FALSE,"",IF(ISNUMBER(#REF!),(#REF!-VLOOKUP($B872,Stats!$A$2:$AA$19,10,FALSE))/VLOOKUP($B872,Stats!$A$2:$AA$19,24,FALSE),""))</f>
        <v/>
      </c>
      <c r="BK872" s="44">
        <f t="shared" si="180"/>
        <v>-1.6280442328522136</v>
      </c>
      <c r="BL872" s="46" t="str">
        <f>IF(ISNUMBER(VLOOKUP($B872,Stats!$A$2:$AA$19,2,FALSE))=FALSE,"",IF(ISNUMBER(#REF!),(#REF!-VLOOKUP($B872,Stats!$A$2:$AA$19,11,FALSE))/VLOOKUP($B872,Stats!$A$2:$AA$19,25,FALSE),""))</f>
        <v/>
      </c>
      <c r="BM872" s="46">
        <f>IF(ISNUMBER(VLOOKUP($B872,Stats!$A$2:$AA$19,2,FALSE))=FALSE,"",IF(ISNUMBER(AA872),(AA872-VLOOKUP($B872,Stats!$A$2:$AA$19,12,FALSE))/VLOOKUP($B872,Stats!$A$2:$AA$19,26,FALSE),""))</f>
        <v>-0.2445332220015092</v>
      </c>
      <c r="BN872" s="46" t="str">
        <f>IF(ISNUMBER(VLOOKUP($B872,Stats!$A$2:$AA$19,2,FALSE))=FALSE,"",IF(ISNUMBER(#REF!),(#REF!-VLOOKUP($B872,Stats!$A$2:$AA$19,13,FALSE))/VLOOKUP($B872,Stats!$A$2:$AA$19,27,FALSE),""))</f>
        <v/>
      </c>
      <c r="BO872" s="46" t="str">
        <f>IF(ISNUMBER(VLOOKUP($B872,Stats!$A$2:$AA$19,2,FALSE))=FALSE,"",IF(ISNUMBER(#REF!),(#REF!-VLOOKUP($B872,Stats!$A$2:$AA$19,14,FALSE))/VLOOKUP($B872,Stats!$A$2:$AB$19,28,FALSE),""))</f>
        <v/>
      </c>
      <c r="BP872" s="46"/>
      <c r="BQ872" s="46">
        <f>IF(ISNUMBER(VLOOKUP($B872,Stats!$A$2:$AA$19,2,FALSE))=FALSE,"",IF(ISNUMBER(BM872),BM872,(VLOOKUP($B872,Stats!$A$2:$AT$19,46,FALSE)-VLOOKUP($B872,Stats!$A$2:$AA$19,12,FALSE))/VLOOKUP($B872,Stats!$A$2:$AA$19,26,FALSE)))</f>
        <v>-0.2445332220015092</v>
      </c>
      <c r="BR872" s="51">
        <f t="shared" si="181"/>
        <v>-0.2445332220015092</v>
      </c>
      <c r="BS872" s="32" t="str">
        <f t="shared" si="176"/>
        <v>21690_201424</v>
      </c>
      <c r="BT872" s="53">
        <f t="shared" si="177"/>
        <v>-0.88396889376676446</v>
      </c>
    </row>
    <row r="873" spans="1:72" x14ac:dyDescent="0.15">
      <c r="A873" s="16">
        <v>21690</v>
      </c>
      <c r="B873" s="17">
        <v>201425</v>
      </c>
      <c r="C873" s="3">
        <v>0</v>
      </c>
      <c r="D873" s="23">
        <v>1.8927444794952786E-2</v>
      </c>
      <c r="E873" s="18">
        <v>3.4549132619222343E-2</v>
      </c>
      <c r="F873" s="24">
        <v>6</v>
      </c>
      <c r="G873" s="24">
        <v>4</v>
      </c>
      <c r="H873" s="20">
        <v>2.3307252885072665E-2</v>
      </c>
      <c r="I873" s="20">
        <v>-2.890442634109322E-2</v>
      </c>
      <c r="J873" s="24">
        <v>3</v>
      </c>
      <c r="K873" s="24">
        <v>1</v>
      </c>
      <c r="L873" s="20">
        <v>5.0159235668789659E-2</v>
      </c>
      <c r="M873" s="20">
        <v>-7.2358900144717686E-2</v>
      </c>
      <c r="N873" s="19">
        <v>1.3819999999999999</v>
      </c>
      <c r="O873" s="19">
        <v>1.1003184713375795</v>
      </c>
      <c r="P873" s="25">
        <v>41981</v>
      </c>
      <c r="Q873" s="20">
        <v>-7.2358900144717686E-2</v>
      </c>
      <c r="R873" s="25">
        <v>41982</v>
      </c>
      <c r="S873" s="25">
        <f>IF(ISNUMBER(R873),VLOOKUP(B873,Index!$B$3:$AB$18,27,FALSE),"")</f>
        <v>41982</v>
      </c>
      <c r="T873" s="25">
        <f>IF(ISNUMBER($R873),VLOOKUP($B873,Index!$B$21:$AB$36,27,FALSE),"")</f>
        <v>41982</v>
      </c>
      <c r="U873" s="25">
        <f>IF(ISNUMBER($R873),VLOOKUP($B873,Index!$B$39:$AB$54,27,FALSE),"")</f>
        <v>41982</v>
      </c>
      <c r="W873" s="18">
        <v>0.56782334384858357</v>
      </c>
      <c r="X873" s="19">
        <v>0.6</v>
      </c>
      <c r="Y873" s="18">
        <v>0.6555237015597688</v>
      </c>
      <c r="Z873" s="19">
        <f t="shared" si="178"/>
        <v>0</v>
      </c>
      <c r="AA873" s="21">
        <v>0.26157728706624789</v>
      </c>
      <c r="AB873" s="28"/>
      <c r="AC873" s="18">
        <v>0.32242334981938675</v>
      </c>
      <c r="AD873" s="19">
        <v>0.36</v>
      </c>
      <c r="AE873" s="18">
        <v>0.42971132330662082</v>
      </c>
      <c r="AF873" s="19">
        <f t="shared" si="179"/>
        <v>0</v>
      </c>
      <c r="AG873" s="21">
        <v>6.8422677108938249E-2</v>
      </c>
      <c r="AH873" s="28"/>
      <c r="AK873" t="str">
        <f t="shared" ref="AK873:AX882" si="185">IF($B873=AK$2,$AA873,"")</f>
        <v/>
      </c>
      <c r="AL873" t="str">
        <f t="shared" si="185"/>
        <v/>
      </c>
      <c r="AM873" t="str">
        <f t="shared" si="185"/>
        <v/>
      </c>
      <c r="AN873" t="str">
        <f t="shared" si="185"/>
        <v/>
      </c>
      <c r="AO873">
        <f t="shared" si="185"/>
        <v>0.26157728706624789</v>
      </c>
      <c r="AP873" t="str">
        <f t="shared" si="185"/>
        <v/>
      </c>
      <c r="AQ873" t="str">
        <f t="shared" si="185"/>
        <v/>
      </c>
      <c r="AR873" t="str">
        <f t="shared" si="185"/>
        <v/>
      </c>
      <c r="AS873" t="str">
        <f t="shared" si="185"/>
        <v/>
      </c>
      <c r="AT873" t="str">
        <f t="shared" si="185"/>
        <v/>
      </c>
      <c r="AU873" t="str">
        <f t="shared" si="185"/>
        <v/>
      </c>
      <c r="AV873" t="str">
        <f t="shared" si="185"/>
        <v/>
      </c>
      <c r="AW873" t="str">
        <f t="shared" si="185"/>
        <v/>
      </c>
      <c r="AX873" t="str">
        <f t="shared" si="185"/>
        <v/>
      </c>
      <c r="AZ873" s="46">
        <f>IF(ISNUMBER(VLOOKUP($B873,Stats!$A$2:$AA$19,2,FALSE))=FALSE,"",IF(ISNUMBER(W873),(W873-VLOOKUP($B873,Stats!$A$2:$AA$19,2,FALSE))/VLOOKUP($B873,Stats!$A$2:$AA$19,16,FALSE),""))</f>
        <v>-0.25860089942523262</v>
      </c>
      <c r="BA873" s="46">
        <f>IF(ISNUMBER(VLOOKUP($B873,Stats!$A$2:$AA$19,2,FALSE))=FALSE,"",IF(ISNUMBER(X873),(X873-VLOOKUP($B873,Stats!$A$2:$AA$19,3,FALSE))/VLOOKUP($B873,Stats!$A$2:$AA$19,17,FALSE),""))</f>
        <v>-0.12237675597646717</v>
      </c>
      <c r="BB873" s="46"/>
      <c r="BC873" s="46"/>
      <c r="BD873" s="44">
        <f t="shared" si="175"/>
        <v>-0.19048882770084991</v>
      </c>
      <c r="BE873" s="46">
        <f>IF(ISNUMBER(VLOOKUP($B873,Stats!$A$2:$AA$19,2,FALSE))=FALSE,"",IF(ISNUMBER(Y873),(Y873-VLOOKUP($B873,Stats!$A$2:$AA$19,5,FALSE))/VLOOKUP($B873,Stats!$A$2:$AA$19,19,FALSE),""))</f>
        <v>1.5827800959151932</v>
      </c>
      <c r="BF873" s="46"/>
      <c r="BG873" s="46"/>
      <c r="BH873" s="46">
        <f>IF(ISNUMBER(VLOOKUP($B873,Stats!$A$2:$AA$19,2,FALSE))=FALSE,"",IF(ISNUMBER(Z873),(Z873-VLOOKUP($B873,Stats!$A$2:$AA$19,8,FALSE))/VLOOKUP($B873,Stats!$A$2:$AA$19,22,FALSE),""))</f>
        <v>-0.38938659637819406</v>
      </c>
      <c r="BI873" s="46" t="str">
        <f>IF(ISNUMBER(VLOOKUP($B873,Stats!$A$2:$AA$19,2,FALSE))=FALSE,"",IF(ISNUMBER(#REF!),(#REF!-VLOOKUP($B873,Stats!$A$2:$AA$19,9,FALSE))/VLOOKUP($B873,Stats!$A$2:$AA$19,23,FALSE),""))</f>
        <v/>
      </c>
      <c r="BJ873" s="46" t="str">
        <f>IF(ISNUMBER(VLOOKUP($B873,Stats!$A$2:$AA$19,2,FALSE))=FALSE,"",IF(ISNUMBER(#REF!),(#REF!-VLOOKUP($B873,Stats!$A$2:$AA$19,10,FALSE))/VLOOKUP($B873,Stats!$A$2:$AA$19,24,FALSE),""))</f>
        <v/>
      </c>
      <c r="BK873" s="44">
        <f t="shared" si="180"/>
        <v>-1.2247620460540933</v>
      </c>
      <c r="BL873" s="46" t="str">
        <f>IF(ISNUMBER(VLOOKUP($B873,Stats!$A$2:$AA$19,2,FALSE))=FALSE,"",IF(ISNUMBER(#REF!),(#REF!-VLOOKUP($B873,Stats!$A$2:$AA$19,11,FALSE))/VLOOKUP($B873,Stats!$A$2:$AA$19,25,FALSE),""))</f>
        <v/>
      </c>
      <c r="BM873" s="46">
        <f>IF(ISNUMBER(VLOOKUP($B873,Stats!$A$2:$AA$19,2,FALSE))=FALSE,"",IF(ISNUMBER(AA873),(AA873-VLOOKUP($B873,Stats!$A$2:$AA$19,12,FALSE))/VLOOKUP($B873,Stats!$A$2:$AA$19,26,FALSE),""))</f>
        <v>-0.71159264352147245</v>
      </c>
      <c r="BN873" s="46" t="str">
        <f>IF(ISNUMBER(VLOOKUP($B873,Stats!$A$2:$AA$19,2,FALSE))=FALSE,"",IF(ISNUMBER(#REF!),(#REF!-VLOOKUP($B873,Stats!$A$2:$AA$19,13,FALSE))/VLOOKUP($B873,Stats!$A$2:$AA$19,27,FALSE),""))</f>
        <v/>
      </c>
      <c r="BO873" s="46" t="str">
        <f>IF(ISNUMBER(VLOOKUP($B873,Stats!$A$2:$AA$19,2,FALSE))=FALSE,"",IF(ISNUMBER(#REF!),(#REF!-VLOOKUP($B873,Stats!$A$2:$AA$19,14,FALSE))/VLOOKUP($B873,Stats!$A$2:$AB$19,28,FALSE),""))</f>
        <v/>
      </c>
      <c r="BP873" s="46"/>
      <c r="BQ873" s="46">
        <f>IF(ISNUMBER(VLOOKUP($B873,Stats!$A$2:$AA$19,2,FALSE))=FALSE,"",IF(ISNUMBER(BM873),BM873,(VLOOKUP($B873,Stats!$A$2:$AT$19,46,FALSE)-VLOOKUP($B873,Stats!$A$2:$AA$19,12,FALSE))/VLOOKUP($B873,Stats!$A$2:$AA$19,26,FALSE)))</f>
        <v>-0.71159264352147245</v>
      </c>
      <c r="BR873" s="51">
        <f t="shared" si="181"/>
        <v>-0.71159264352147245</v>
      </c>
      <c r="BS873" s="32" t="str">
        <f t="shared" si="176"/>
        <v>21690_201425</v>
      </c>
      <c r="BT873" s="53">
        <f t="shared" si="177"/>
        <v>-0.91527352187692046</v>
      </c>
    </row>
    <row r="874" spans="1:72" x14ac:dyDescent="0.15">
      <c r="A874" s="16">
        <v>21690</v>
      </c>
      <c r="B874" s="17">
        <v>201426</v>
      </c>
      <c r="C874" s="3">
        <v>0</v>
      </c>
      <c r="D874" s="23">
        <v>0.10526315789473673</v>
      </c>
      <c r="E874" s="18">
        <v>2.6728477169698759E-2</v>
      </c>
      <c r="F874" s="24">
        <v>6</v>
      </c>
      <c r="G874" s="24">
        <v>4</v>
      </c>
      <c r="H874" s="20">
        <v>2.7435423236682095E-2</v>
      </c>
      <c r="I874" s="20">
        <v>-1.5202688683538607E-2</v>
      </c>
      <c r="J874" s="24">
        <v>2</v>
      </c>
      <c r="K874" s="24">
        <v>2</v>
      </c>
      <c r="L874" s="20">
        <v>4.0816326530612068E-2</v>
      </c>
      <c r="M874" s="20">
        <v>-4.2722664735698745E-2</v>
      </c>
      <c r="N874" s="19">
        <v>1.4279999999999999</v>
      </c>
      <c r="O874" s="19">
        <v>1.1069767441860465</v>
      </c>
      <c r="P874" s="25">
        <v>41999</v>
      </c>
      <c r="Q874" s="20">
        <v>-5.5039313795568257E-2</v>
      </c>
      <c r="R874" s="25">
        <v>41997</v>
      </c>
      <c r="S874" s="25">
        <f>IF(ISNUMBER(R874),VLOOKUP(B874,Index!$B$3:$AB$18,27,FALSE),"")</f>
        <v>41997</v>
      </c>
      <c r="T874" s="25">
        <f>IF(ISNUMBER($R874),VLOOKUP($B874,Index!$B$21:$AB$36,27,FALSE),"")</f>
        <v>41996</v>
      </c>
      <c r="U874" s="25">
        <f>IF(ISNUMBER($R874),VLOOKUP($B874,Index!$B$39:$AB$54,27,FALSE),"")</f>
        <v>41996</v>
      </c>
      <c r="W874" s="18">
        <v>3.1578947368421018</v>
      </c>
      <c r="X874" s="19">
        <v>0.6</v>
      </c>
      <c r="Y874" s="18">
        <v>0.5071371974643536</v>
      </c>
      <c r="Z874" s="19">
        <f t="shared" si="178"/>
        <v>0</v>
      </c>
      <c r="AA874" s="21">
        <v>1.9125085440874896</v>
      </c>
      <c r="AB874" s="28"/>
      <c r="AC874" s="18">
        <v>9.9722991689750469</v>
      </c>
      <c r="AD874" s="19">
        <v>0.36</v>
      </c>
      <c r="AE874" s="18">
        <v>0.25718813705199878</v>
      </c>
      <c r="AF874" s="19">
        <f t="shared" si="179"/>
        <v>0</v>
      </c>
      <c r="AG874" s="21">
        <v>3.657688931207649</v>
      </c>
      <c r="AH874" s="28"/>
      <c r="AK874" t="str">
        <f t="shared" si="185"/>
        <v/>
      </c>
      <c r="AL874" t="str">
        <f t="shared" si="185"/>
        <v/>
      </c>
      <c r="AM874" t="str">
        <f t="shared" si="185"/>
        <v/>
      </c>
      <c r="AN874" t="str">
        <f t="shared" si="185"/>
        <v/>
      </c>
      <c r="AO874" t="str">
        <f t="shared" si="185"/>
        <v/>
      </c>
      <c r="AP874">
        <f t="shared" si="185"/>
        <v>1.9125085440874896</v>
      </c>
      <c r="AQ874" t="str">
        <f t="shared" si="185"/>
        <v/>
      </c>
      <c r="AR874" t="str">
        <f t="shared" si="185"/>
        <v/>
      </c>
      <c r="AS874" t="str">
        <f t="shared" si="185"/>
        <v/>
      </c>
      <c r="AT874" t="str">
        <f t="shared" si="185"/>
        <v/>
      </c>
      <c r="AU874" t="str">
        <f t="shared" si="185"/>
        <v/>
      </c>
      <c r="AV874" t="str">
        <f t="shared" si="185"/>
        <v/>
      </c>
      <c r="AW874" t="str">
        <f t="shared" si="185"/>
        <v/>
      </c>
      <c r="AX874" t="str">
        <f t="shared" si="185"/>
        <v/>
      </c>
      <c r="AZ874" s="46">
        <f>IF(ISNUMBER(VLOOKUP($B874,Stats!$A$2:$AA$19,2,FALSE))=FALSE,"",IF(ISNUMBER(W874),(W874-VLOOKUP($B874,Stats!$A$2:$AA$19,2,FALSE))/VLOOKUP($B874,Stats!$A$2:$AA$19,16,FALSE),""))</f>
        <v>1.354385142190077</v>
      </c>
      <c r="BA874" s="46">
        <f>IF(ISNUMBER(VLOOKUP($B874,Stats!$A$2:$AA$19,2,FALSE))=FALSE,"",IF(ISNUMBER(X874),(X874-VLOOKUP($B874,Stats!$A$2:$AA$19,3,FALSE))/VLOOKUP($B874,Stats!$A$2:$AA$19,17,FALSE),""))</f>
        <v>0.11585391847087115</v>
      </c>
      <c r="BB874" s="46"/>
      <c r="BC874" s="46"/>
      <c r="BD874" s="44">
        <f t="shared" si="175"/>
        <v>0.73511953033047406</v>
      </c>
      <c r="BE874" s="46">
        <f>IF(ISNUMBER(VLOOKUP($B874,Stats!$A$2:$AA$19,2,FALSE))=FALSE,"",IF(ISNUMBER(Y874),(Y874-VLOOKUP($B874,Stats!$A$2:$AA$19,5,FALSE))/VLOOKUP($B874,Stats!$A$2:$AA$19,19,FALSE),""))</f>
        <v>1.6317421722558676</v>
      </c>
      <c r="BF874" s="46"/>
      <c r="BG874" s="46"/>
      <c r="BH874" s="46">
        <f>IF(ISNUMBER(VLOOKUP($B874,Stats!$A$2:$AA$19,2,FALSE))=FALSE,"",IF(ISNUMBER(Z874),(Z874-VLOOKUP($B874,Stats!$A$2:$AA$19,8,FALSE))/VLOOKUP($B874,Stats!$A$2:$AA$19,22,FALSE),""))</f>
        <v>-0.60316436580698729</v>
      </c>
      <c r="BI874" s="46" t="str">
        <f>IF(ISNUMBER(VLOOKUP($B874,Stats!$A$2:$AA$19,2,FALSE))=FALSE,"",IF(ISNUMBER(#REF!),(#REF!-VLOOKUP($B874,Stats!$A$2:$AA$19,9,FALSE))/VLOOKUP($B874,Stats!$A$2:$AA$19,23,FALSE),""))</f>
        <v/>
      </c>
      <c r="BJ874" s="46" t="str">
        <f>IF(ISNUMBER(VLOOKUP($B874,Stats!$A$2:$AA$19,2,FALSE))=FALSE,"",IF(ISNUMBER(#REF!),(#REF!-VLOOKUP($B874,Stats!$A$2:$AA$19,10,FALSE))/VLOOKUP($B874,Stats!$A$2:$AA$19,24,FALSE),""))</f>
        <v/>
      </c>
      <c r="BK874" s="44">
        <f t="shared" si="180"/>
        <v>-1.3231688303212035</v>
      </c>
      <c r="BL874" s="46" t="str">
        <f>IF(ISNUMBER(VLOOKUP($B874,Stats!$A$2:$AA$19,2,FALSE))=FALSE,"",IF(ISNUMBER(#REF!),(#REF!-VLOOKUP($B874,Stats!$A$2:$AA$19,11,FALSE))/VLOOKUP($B874,Stats!$A$2:$AA$19,25,FALSE),""))</f>
        <v/>
      </c>
      <c r="BM874" s="46">
        <f>IF(ISNUMBER(VLOOKUP($B874,Stats!$A$2:$AA$19,2,FALSE))=FALSE,"",IF(ISNUMBER(AA874),(AA874-VLOOKUP($B874,Stats!$A$2:$AA$19,12,FALSE))/VLOOKUP($B874,Stats!$A$2:$AA$19,26,FALSE),""))</f>
        <v>-0.16543761813691976</v>
      </c>
      <c r="BN874" s="46" t="str">
        <f>IF(ISNUMBER(VLOOKUP($B874,Stats!$A$2:$AA$19,2,FALSE))=FALSE,"",IF(ISNUMBER(#REF!),(#REF!-VLOOKUP($B874,Stats!$A$2:$AA$19,13,FALSE))/VLOOKUP($B874,Stats!$A$2:$AA$19,27,FALSE),""))</f>
        <v/>
      </c>
      <c r="BO874" s="46" t="str">
        <f>IF(ISNUMBER(VLOOKUP($B874,Stats!$A$2:$AA$19,2,FALSE))=FALSE,"",IF(ISNUMBER(#REF!),(#REF!-VLOOKUP($B874,Stats!$A$2:$AA$19,14,FALSE))/VLOOKUP($B874,Stats!$A$2:$AB$19,28,FALSE),""))</f>
        <v/>
      </c>
      <c r="BP874" s="46"/>
      <c r="BQ874" s="46">
        <f>IF(ISNUMBER(VLOOKUP($B874,Stats!$A$2:$AA$19,2,FALSE))=FALSE,"",IF(ISNUMBER(BM874),BM874,(VLOOKUP($B874,Stats!$A$2:$AT$19,46,FALSE)-VLOOKUP($B874,Stats!$A$2:$AA$19,12,FALSE))/VLOOKUP($B874,Stats!$A$2:$AA$19,26,FALSE)))</f>
        <v>-0.16543761813691976</v>
      </c>
      <c r="BR874" s="51">
        <f t="shared" si="181"/>
        <v>-0.16543761813691976</v>
      </c>
      <c r="BS874" s="32" t="str">
        <f t="shared" si="176"/>
        <v>21690_201426</v>
      </c>
      <c r="BT874" s="53">
        <f t="shared" si="177"/>
        <v>-0.67996491575401119</v>
      </c>
    </row>
    <row r="875" spans="1:72" x14ac:dyDescent="0.15">
      <c r="A875" s="16">
        <v>21690</v>
      </c>
      <c r="B875" s="17">
        <v>201427</v>
      </c>
      <c r="C875" s="3">
        <v>0</v>
      </c>
      <c r="D875" s="23">
        <v>5.1820728291316565E-2</v>
      </c>
      <c r="E875" s="18">
        <v>1.2922332717344859E-2</v>
      </c>
      <c r="F875" s="24">
        <v>3</v>
      </c>
      <c r="G875" s="24">
        <v>0</v>
      </c>
      <c r="H875" s="20">
        <v>1.7038025977493893E-2</v>
      </c>
      <c r="I875" s="20" t="s">
        <v>25</v>
      </c>
      <c r="J875" s="24">
        <v>3</v>
      </c>
      <c r="K875" s="24">
        <v>0</v>
      </c>
      <c r="L875" s="20">
        <v>3.1593406593406703E-2</v>
      </c>
      <c r="M875" s="20">
        <v>6.9156293222683018E-3</v>
      </c>
      <c r="N875" s="19">
        <v>1.502</v>
      </c>
      <c r="O875" s="19">
        <v>1.0387275242047027</v>
      </c>
      <c r="P875" s="25">
        <v>42004</v>
      </c>
      <c r="Q875" s="20">
        <v>0</v>
      </c>
      <c r="R875" s="25">
        <v>42002</v>
      </c>
      <c r="S875" s="25">
        <f>IF(ISNUMBER(R875),VLOOKUP(B875,Index!$B$3:$AB$18,27,FALSE),"")</f>
        <v>42002</v>
      </c>
      <c r="T875" s="25">
        <f>IF(ISNUMBER($R875),VLOOKUP($B875,Index!$B$21:$AB$36,27,FALSE),"")</f>
        <v>42003</v>
      </c>
      <c r="U875" s="25">
        <f>IF(ISNUMBER($R875),VLOOKUP($B875,Index!$B$39:$AB$54,27,FALSE),"")</f>
        <v>42003</v>
      </c>
      <c r="W875" s="18">
        <v>6.2184873949579877</v>
      </c>
      <c r="X875" s="19">
        <v>1</v>
      </c>
      <c r="Y875" s="18">
        <v>0.24518402441593556</v>
      </c>
      <c r="Z875" s="19">
        <f t="shared" si="178"/>
        <v>0</v>
      </c>
      <c r="AA875" s="21" t="s">
        <v>25</v>
      </c>
      <c r="AB875" s="28"/>
      <c r="AC875" s="18">
        <v>38.669585481251382</v>
      </c>
      <c r="AD875" s="19">
        <v>1</v>
      </c>
      <c r="AE875" s="18">
        <v>6.0115205828794087E-2</v>
      </c>
      <c r="AF875" s="19">
        <f t="shared" si="179"/>
        <v>0</v>
      </c>
      <c r="AG875" s="21" t="s">
        <v>25</v>
      </c>
      <c r="AH875" s="28"/>
      <c r="AK875" t="str">
        <f t="shared" si="185"/>
        <v/>
      </c>
      <c r="AL875" t="str">
        <f t="shared" si="185"/>
        <v/>
      </c>
      <c r="AM875" t="str">
        <f t="shared" si="185"/>
        <v/>
      </c>
      <c r="AN875" t="str">
        <f t="shared" si="185"/>
        <v/>
      </c>
      <c r="AO875" t="str">
        <f t="shared" si="185"/>
        <v/>
      </c>
      <c r="AP875" t="str">
        <f t="shared" si="185"/>
        <v/>
      </c>
      <c r="AQ875" t="str">
        <f t="shared" si="185"/>
        <v/>
      </c>
      <c r="AR875" t="str">
        <f t="shared" si="185"/>
        <v/>
      </c>
      <c r="AS875" t="str">
        <f t="shared" si="185"/>
        <v/>
      </c>
      <c r="AT875" t="str">
        <f t="shared" si="185"/>
        <v/>
      </c>
      <c r="AU875" t="str">
        <f t="shared" si="185"/>
        <v/>
      </c>
      <c r="AV875" t="str">
        <f t="shared" si="185"/>
        <v/>
      </c>
      <c r="AW875" t="str">
        <f t="shared" si="185"/>
        <v/>
      </c>
      <c r="AX875" t="str">
        <f t="shared" si="185"/>
        <v/>
      </c>
      <c r="AZ875" s="46">
        <f>IF(ISNUMBER(VLOOKUP($B875,Stats!$A$2:$AA$19,2,FALSE))=FALSE,"",IF(ISNUMBER(W875),(W875-VLOOKUP($B875,Stats!$A$2:$AA$19,2,FALSE))/VLOOKUP($B875,Stats!$A$2:$AA$19,16,FALSE),""))</f>
        <v>2.2699684651306464</v>
      </c>
      <c r="BA875" s="46">
        <f>IF(ISNUMBER(VLOOKUP($B875,Stats!$A$2:$AA$19,2,FALSE))=FALSE,"",IF(ISNUMBER(X875),(X875-VLOOKUP($B875,Stats!$A$2:$AA$19,3,FALSE))/VLOOKUP($B875,Stats!$A$2:$AA$19,17,FALSE),""))</f>
        <v>1.4327788106821593</v>
      </c>
      <c r="BB875" s="46"/>
      <c r="BC875" s="46"/>
      <c r="BD875" s="44">
        <f t="shared" si="175"/>
        <v>1.851373637906403</v>
      </c>
      <c r="BE875" s="46">
        <f>IF(ISNUMBER(VLOOKUP($B875,Stats!$A$2:$AA$19,2,FALSE))=FALSE,"",IF(ISNUMBER(Y875),(Y875-VLOOKUP($B875,Stats!$A$2:$AA$19,5,FALSE))/VLOOKUP($B875,Stats!$A$2:$AA$19,19,FALSE),""))</f>
        <v>0.4173517002051601</v>
      </c>
      <c r="BF875" s="46"/>
      <c r="BG875" s="46"/>
      <c r="BH875" s="46">
        <f>IF(ISNUMBER(VLOOKUP($B875,Stats!$A$2:$AA$19,2,FALSE))=FALSE,"",IF(ISNUMBER(Z875),(Z875-VLOOKUP($B875,Stats!$A$2:$AA$19,8,FALSE))/VLOOKUP($B875,Stats!$A$2:$AA$19,22,FALSE),""))</f>
        <v>-1.3068976797370631</v>
      </c>
      <c r="BI875" s="46" t="str">
        <f>IF(ISNUMBER(VLOOKUP($B875,Stats!$A$2:$AA$19,2,FALSE))=FALSE,"",IF(ISNUMBER(#REF!),(#REF!-VLOOKUP($B875,Stats!$A$2:$AA$19,9,FALSE))/VLOOKUP($B875,Stats!$A$2:$AA$19,23,FALSE),""))</f>
        <v/>
      </c>
      <c r="BJ875" s="46" t="str">
        <f>IF(ISNUMBER(VLOOKUP($B875,Stats!$A$2:$AA$19,2,FALSE))=FALSE,"",IF(ISNUMBER(#REF!),(#REF!-VLOOKUP($B875,Stats!$A$2:$AA$19,10,FALSE))/VLOOKUP($B875,Stats!$A$2:$AA$19,24,FALSE),""))</f>
        <v/>
      </c>
      <c r="BK875" s="44">
        <f t="shared" si="180"/>
        <v>-0.68421549406473092</v>
      </c>
      <c r="BL875" s="46" t="str">
        <f>IF(ISNUMBER(VLOOKUP($B875,Stats!$A$2:$AA$19,2,FALSE))=FALSE,"",IF(ISNUMBER(#REF!),(#REF!-VLOOKUP($B875,Stats!$A$2:$AA$19,11,FALSE))/VLOOKUP($B875,Stats!$A$2:$AA$19,25,FALSE),""))</f>
        <v/>
      </c>
      <c r="BM875" s="46" t="str">
        <f>IF(ISNUMBER(VLOOKUP($B875,Stats!$A$2:$AA$19,2,FALSE))=FALSE,"",IF(ISNUMBER(AA875),(AA875-VLOOKUP($B875,Stats!$A$2:$AA$19,12,FALSE))/VLOOKUP($B875,Stats!$A$2:$AA$19,26,FALSE),""))</f>
        <v/>
      </c>
      <c r="BN875" s="46" t="str">
        <f>IF(ISNUMBER(VLOOKUP($B875,Stats!$A$2:$AA$19,2,FALSE))=FALSE,"",IF(ISNUMBER(#REF!),(#REF!-VLOOKUP($B875,Stats!$A$2:$AA$19,13,FALSE))/VLOOKUP($B875,Stats!$A$2:$AA$19,27,FALSE),""))</f>
        <v/>
      </c>
      <c r="BO875" s="46" t="str">
        <f>IF(ISNUMBER(VLOOKUP($B875,Stats!$A$2:$AA$19,2,FALSE))=FALSE,"",IF(ISNUMBER(#REF!),(#REF!-VLOOKUP($B875,Stats!$A$2:$AA$19,14,FALSE))/VLOOKUP($B875,Stats!$A$2:$AB$19,28,FALSE),""))</f>
        <v/>
      </c>
      <c r="BP875" s="46"/>
      <c r="BQ875" s="46">
        <f>IF(ISNUMBER(VLOOKUP($B875,Stats!$A$2:$AA$19,2,FALSE))=FALSE,"",IF(ISNUMBER(BM875),BM875,(VLOOKUP($B875,Stats!$A$2:$AT$19,46,FALSE)-VLOOKUP($B875,Stats!$A$2:$AA$19,12,FALSE))/VLOOKUP($B875,Stats!$A$2:$AA$19,26,FALSE)))</f>
        <v>-0.46642635650749076</v>
      </c>
      <c r="BR875" s="51">
        <f t="shared" si="181"/>
        <v>-0.46642635650749076</v>
      </c>
      <c r="BS875" s="32" t="str">
        <f t="shared" si="176"/>
        <v>21690_201427</v>
      </c>
      <c r="BT875" s="53">
        <f t="shared" si="177"/>
        <v>-0.13353984015905612</v>
      </c>
    </row>
    <row r="876" spans="1:72" x14ac:dyDescent="0.15">
      <c r="A876" s="16">
        <v>21690</v>
      </c>
      <c r="B876" s="17">
        <v>201501</v>
      </c>
      <c r="C876" s="3">
        <v>0</v>
      </c>
      <c r="D876" s="23">
        <v>5.9920106524633532E-3</v>
      </c>
      <c r="E876" s="18">
        <v>1.9042419731525987E-2</v>
      </c>
      <c r="F876" s="24">
        <v>3</v>
      </c>
      <c r="G876" s="24">
        <v>2</v>
      </c>
      <c r="H876" s="20">
        <v>1.1974633313555158E-2</v>
      </c>
      <c r="I876" s="20">
        <v>-1.4613702317365584E-2</v>
      </c>
      <c r="J876" s="24">
        <v>2</v>
      </c>
      <c r="K876" s="24">
        <v>2</v>
      </c>
      <c r="L876" s="20">
        <v>3.1291611185086499E-2</v>
      </c>
      <c r="M876" s="20">
        <v>-1.890482398956983E-2</v>
      </c>
      <c r="N876" s="19">
        <v>1.55</v>
      </c>
      <c r="O876" s="19">
        <v>1.0006455777921239</v>
      </c>
      <c r="P876" s="25">
        <v>42010</v>
      </c>
      <c r="Q876" s="20">
        <v>-2.9032258064516259E-2</v>
      </c>
      <c r="R876" s="25">
        <v>42012</v>
      </c>
      <c r="S876" s="25">
        <f>IF(ISNUMBER(R876),VLOOKUP(B876,Index!$B$3:$AB$18,27,FALSE),"")</f>
        <v>42013</v>
      </c>
      <c r="T876" s="25">
        <f>IF(ISNUMBER($R876),VLOOKUP($B876,Index!$B$21:$AB$36,27,FALSE),"")</f>
        <v>42013</v>
      </c>
      <c r="U876" s="25">
        <f>IF(ISNUMBER($R876),VLOOKUP($B876,Index!$B$39:$AB$54,27,FALSE),"")</f>
        <v>42011</v>
      </c>
      <c r="W876" s="18">
        <v>0.43142476697736143</v>
      </c>
      <c r="X876" s="19">
        <v>0.6</v>
      </c>
      <c r="Y876" s="18">
        <v>0.36130451107532507</v>
      </c>
      <c r="Z876" s="19">
        <f t="shared" si="178"/>
        <v>1</v>
      </c>
      <c r="AA876" s="21">
        <v>0.20639147802929236</v>
      </c>
      <c r="AB876" s="28"/>
      <c r="AC876" s="18">
        <v>0.1861273295614706</v>
      </c>
      <c r="AD876" s="19">
        <v>0.36</v>
      </c>
      <c r="AE876" s="18">
        <v>0.13054094972337971</v>
      </c>
      <c r="AF876" s="19">
        <f t="shared" si="179"/>
        <v>1</v>
      </c>
      <c r="AG876" s="21">
        <v>4.2597442203115871E-2</v>
      </c>
      <c r="AH876" s="28"/>
      <c r="AK876" t="str">
        <f t="shared" si="185"/>
        <v/>
      </c>
      <c r="AL876" t="str">
        <f t="shared" si="185"/>
        <v/>
      </c>
      <c r="AM876" t="str">
        <f t="shared" si="185"/>
        <v/>
      </c>
      <c r="AN876" t="str">
        <f t="shared" si="185"/>
        <v/>
      </c>
      <c r="AO876" t="str">
        <f t="shared" si="185"/>
        <v/>
      </c>
      <c r="AP876" t="str">
        <f t="shared" si="185"/>
        <v/>
      </c>
      <c r="AQ876" t="str">
        <f t="shared" si="185"/>
        <v/>
      </c>
      <c r="AR876">
        <f t="shared" si="185"/>
        <v>0.20639147802929236</v>
      </c>
      <c r="AS876" t="str">
        <f t="shared" si="185"/>
        <v/>
      </c>
      <c r="AT876" t="str">
        <f t="shared" si="185"/>
        <v/>
      </c>
      <c r="AU876" t="str">
        <f t="shared" si="185"/>
        <v/>
      </c>
      <c r="AV876" t="str">
        <f t="shared" si="185"/>
        <v/>
      </c>
      <c r="AW876" t="str">
        <f t="shared" si="185"/>
        <v/>
      </c>
      <c r="AX876" t="str">
        <f t="shared" si="185"/>
        <v/>
      </c>
      <c r="AZ876" s="46">
        <f>IF(ISNUMBER(VLOOKUP($B876,Stats!$A$2:$AA$19,2,FALSE))=FALSE,"",IF(ISNUMBER(W876),(W876-VLOOKUP($B876,Stats!$A$2:$AA$19,2,FALSE))/VLOOKUP($B876,Stats!$A$2:$AA$19,16,FALSE),""))</f>
        <v>-0.41334677928224128</v>
      </c>
      <c r="BA876" s="46">
        <f>IF(ISNUMBER(VLOOKUP($B876,Stats!$A$2:$AA$19,2,FALSE))=FALSE,"",IF(ISNUMBER(X876),(X876-VLOOKUP($B876,Stats!$A$2:$AA$19,3,FALSE))/VLOOKUP($B876,Stats!$A$2:$AA$19,17,FALSE),""))</f>
        <v>0.25266102439703397</v>
      </c>
      <c r="BB876" s="46"/>
      <c r="BC876" s="46"/>
      <c r="BD876" s="44">
        <f t="shared" si="175"/>
        <v>-8.0342877442603655E-2</v>
      </c>
      <c r="BE876" s="46">
        <f>IF(ISNUMBER(VLOOKUP($B876,Stats!$A$2:$AA$19,2,FALSE))=FALSE,"",IF(ISNUMBER(Y876),(Y876-VLOOKUP($B876,Stats!$A$2:$AA$19,5,FALSE))/VLOOKUP($B876,Stats!$A$2:$AA$19,19,FALSE),""))</f>
        <v>0.73788488519145901</v>
      </c>
      <c r="BF876" s="46"/>
      <c r="BG876" s="46"/>
      <c r="BH876" s="46">
        <f>IF(ISNUMBER(VLOOKUP($B876,Stats!$A$2:$AA$19,2,FALSE))=FALSE,"",IF(ISNUMBER(Z876),(Z876-VLOOKUP($B876,Stats!$A$2:$AA$19,8,FALSE))/VLOOKUP($B876,Stats!$A$2:$AA$19,22,FALSE),""))</f>
        <v>0.57826828658858598</v>
      </c>
      <c r="BI876" s="46" t="str">
        <f>IF(ISNUMBER(VLOOKUP($B876,Stats!$A$2:$AA$19,2,FALSE))=FALSE,"",IF(ISNUMBER(#REF!),(#REF!-VLOOKUP($B876,Stats!$A$2:$AA$19,9,FALSE))/VLOOKUP($B876,Stats!$A$2:$AA$19,23,FALSE),""))</f>
        <v/>
      </c>
      <c r="BJ876" s="46" t="str">
        <f>IF(ISNUMBER(VLOOKUP($B876,Stats!$A$2:$AA$19,2,FALSE))=FALSE,"",IF(ISNUMBER(#REF!),(#REF!-VLOOKUP($B876,Stats!$A$2:$AA$19,10,FALSE))/VLOOKUP($B876,Stats!$A$2:$AA$19,24,FALSE),""))</f>
        <v/>
      </c>
      <c r="BK876" s="44">
        <f t="shared" si="180"/>
        <v>-0.34303893365744548</v>
      </c>
      <c r="BL876" s="46" t="str">
        <f>IF(ISNUMBER(VLOOKUP($B876,Stats!$A$2:$AA$19,2,FALSE))=FALSE,"",IF(ISNUMBER(#REF!),(#REF!-VLOOKUP($B876,Stats!$A$2:$AA$19,11,FALSE))/VLOOKUP($B876,Stats!$A$2:$AA$19,25,FALSE),""))</f>
        <v/>
      </c>
      <c r="BM876" s="46">
        <f>IF(ISNUMBER(VLOOKUP($B876,Stats!$A$2:$AA$19,2,FALSE))=FALSE,"",IF(ISNUMBER(AA876),(AA876-VLOOKUP($B876,Stats!$A$2:$AA$19,12,FALSE))/VLOOKUP($B876,Stats!$A$2:$AA$19,26,FALSE),""))</f>
        <v>-0.42725698704601422</v>
      </c>
      <c r="BN876" s="46" t="str">
        <f>IF(ISNUMBER(VLOOKUP($B876,Stats!$A$2:$AA$19,2,FALSE))=FALSE,"",IF(ISNUMBER(#REF!),(#REF!-VLOOKUP($B876,Stats!$A$2:$AA$19,13,FALSE))/VLOOKUP($B876,Stats!$A$2:$AA$19,27,FALSE),""))</f>
        <v/>
      </c>
      <c r="BO876" s="46" t="str">
        <f>IF(ISNUMBER(VLOOKUP($B876,Stats!$A$2:$AA$19,2,FALSE))=FALSE,"",IF(ISNUMBER(#REF!),(#REF!-VLOOKUP($B876,Stats!$A$2:$AA$19,14,FALSE))/VLOOKUP($B876,Stats!$A$2:$AB$19,28,FALSE),""))</f>
        <v/>
      </c>
      <c r="BP876" s="46"/>
      <c r="BQ876" s="46">
        <f>IF(ISNUMBER(VLOOKUP($B876,Stats!$A$2:$AA$19,2,FALSE))=FALSE,"",IF(ISNUMBER(BM876),BM876,(VLOOKUP($B876,Stats!$A$2:$AT$19,46,FALSE)-VLOOKUP($B876,Stats!$A$2:$AA$19,12,FALSE))/VLOOKUP($B876,Stats!$A$2:$AA$19,26,FALSE)))</f>
        <v>-0.42725698704601422</v>
      </c>
      <c r="BR876" s="51">
        <f t="shared" si="181"/>
        <v>-0.42725698704601422</v>
      </c>
      <c r="BS876" s="32" t="str">
        <f t="shared" si="176"/>
        <v>21690_201501</v>
      </c>
      <c r="BT876" s="53">
        <f t="shared" si="177"/>
        <v>-0.30734333309219086</v>
      </c>
    </row>
    <row r="877" spans="1:72" x14ac:dyDescent="0.15">
      <c r="A877" s="16">
        <v>21690</v>
      </c>
      <c r="B877" s="17">
        <v>201502</v>
      </c>
      <c r="C877" s="3">
        <v>0</v>
      </c>
      <c r="D877" s="23">
        <v>1.2574454003970947E-2</v>
      </c>
      <c r="E877" s="18">
        <v>2.7297076801330956E-2</v>
      </c>
      <c r="F877" s="24">
        <v>6</v>
      </c>
      <c r="G877" s="24">
        <v>4</v>
      </c>
      <c r="H877" s="20">
        <v>1.6314286291510511E-2</v>
      </c>
      <c r="I877" s="20">
        <v>-2.0488961396646133E-2</v>
      </c>
      <c r="J877" s="24">
        <v>3</v>
      </c>
      <c r="K877" s="24">
        <v>2</v>
      </c>
      <c r="L877" s="20">
        <v>4.0978189028420431E-2</v>
      </c>
      <c r="M877" s="20">
        <v>-6.4393939393939448E-2</v>
      </c>
      <c r="N877" s="19">
        <v>1.5840000000000001</v>
      </c>
      <c r="O877" s="19">
        <v>1.0400525279054498</v>
      </c>
      <c r="P877" s="25">
        <v>42020</v>
      </c>
      <c r="Q877" s="20">
        <v>-6.4393939393939448E-2</v>
      </c>
      <c r="R877" s="25">
        <v>42023</v>
      </c>
      <c r="S877" s="25">
        <f>IF(ISNUMBER(R877),VLOOKUP(B877,Index!$B$3:$AB$18,27,FALSE),"")</f>
        <v>42023</v>
      </c>
      <c r="T877" s="25">
        <f>IF(ISNUMBER($R877),VLOOKUP($B877,Index!$B$21:$AB$36,27,FALSE),"")</f>
        <v>42023</v>
      </c>
      <c r="U877" s="25">
        <f>IF(ISNUMBER($R877),VLOOKUP($B877,Index!$B$39:$AB$54,27,FALSE),"")</f>
        <v>42027</v>
      </c>
      <c r="W877" s="18">
        <v>0.37723362011912842</v>
      </c>
      <c r="X877" s="19">
        <v>0.6</v>
      </c>
      <c r="Y877" s="18">
        <v>0.51792561694049644</v>
      </c>
      <c r="Z877" s="19">
        <f t="shared" si="178"/>
        <v>0</v>
      </c>
      <c r="AA877" s="21">
        <v>0.19527387394401927</v>
      </c>
      <c r="AB877" s="28"/>
      <c r="AC877" s="18">
        <v>0.1423052041481829</v>
      </c>
      <c r="AD877" s="19">
        <v>0.36</v>
      </c>
      <c r="AE877" s="18">
        <v>0.26824694468319382</v>
      </c>
      <c r="AF877" s="19">
        <f t="shared" si="179"/>
        <v>0</v>
      </c>
      <c r="AG877" s="21">
        <v>3.8131885845104727E-2</v>
      </c>
      <c r="AH877" s="28"/>
      <c r="AK877" t="str">
        <f t="shared" si="185"/>
        <v/>
      </c>
      <c r="AL877" t="str">
        <f t="shared" si="185"/>
        <v/>
      </c>
      <c r="AM877" t="str">
        <f t="shared" si="185"/>
        <v/>
      </c>
      <c r="AN877" t="str">
        <f t="shared" si="185"/>
        <v/>
      </c>
      <c r="AO877" t="str">
        <f t="shared" si="185"/>
        <v/>
      </c>
      <c r="AP877" t="str">
        <f t="shared" si="185"/>
        <v/>
      </c>
      <c r="AQ877" t="str">
        <f t="shared" si="185"/>
        <v/>
      </c>
      <c r="AR877" t="str">
        <f t="shared" si="185"/>
        <v/>
      </c>
      <c r="AS877">
        <f t="shared" si="185"/>
        <v>0.19527387394401927</v>
      </c>
      <c r="AT877" t="str">
        <f t="shared" si="185"/>
        <v/>
      </c>
      <c r="AU877" t="str">
        <f t="shared" si="185"/>
        <v/>
      </c>
      <c r="AV877" t="str">
        <f t="shared" si="185"/>
        <v/>
      </c>
      <c r="AW877" t="str">
        <f t="shared" si="185"/>
        <v/>
      </c>
      <c r="AX877" t="str">
        <f t="shared" si="185"/>
        <v/>
      </c>
      <c r="AZ877" s="46">
        <f>IF(ISNUMBER(VLOOKUP($B877,Stats!$A$2:$AA$19,2,FALSE))=FALSE,"",IF(ISNUMBER(W877),(W877-VLOOKUP($B877,Stats!$A$2:$AA$19,2,FALSE))/VLOOKUP($B877,Stats!$A$2:$AA$19,16,FALSE),""))</f>
        <v>-0.4721478073834528</v>
      </c>
      <c r="BA877" s="46">
        <f>IF(ISNUMBER(VLOOKUP($B877,Stats!$A$2:$AA$19,2,FALSE))=FALSE,"",IF(ISNUMBER(X877),(X877-VLOOKUP($B877,Stats!$A$2:$AA$19,3,FALSE))/VLOOKUP($B877,Stats!$A$2:$AA$19,17,FALSE),""))</f>
        <v>-0.52813738425366874</v>
      </c>
      <c r="BB877" s="46"/>
      <c r="BC877" s="46"/>
      <c r="BD877" s="44">
        <f t="shared" si="175"/>
        <v>-0.5001425958185608</v>
      </c>
      <c r="BE877" s="46">
        <f>IF(ISNUMBER(VLOOKUP($B877,Stats!$A$2:$AA$19,2,FALSE))=FALSE,"",IF(ISNUMBER(Y877),(Y877-VLOOKUP($B877,Stats!$A$2:$AA$19,5,FALSE))/VLOOKUP($B877,Stats!$A$2:$AA$19,19,FALSE),""))</f>
        <v>1.0781333887817719</v>
      </c>
      <c r="BF877" s="46"/>
      <c r="BG877" s="46"/>
      <c r="BH877" s="46">
        <f>IF(ISNUMBER(VLOOKUP($B877,Stats!$A$2:$AA$19,2,FALSE))=FALSE,"",IF(ISNUMBER(Z877),(Z877-VLOOKUP($B877,Stats!$A$2:$AA$19,8,FALSE))/VLOOKUP($B877,Stats!$A$2:$AA$19,22,FALSE),""))</f>
        <v>-0.48836753916131515</v>
      </c>
      <c r="BI877" s="46" t="str">
        <f>IF(ISNUMBER(VLOOKUP($B877,Stats!$A$2:$AA$19,2,FALSE))=FALSE,"",IF(ISNUMBER(#REF!),(#REF!-VLOOKUP($B877,Stats!$A$2:$AA$19,9,FALSE))/VLOOKUP($B877,Stats!$A$2:$AA$19,23,FALSE),""))</f>
        <v/>
      </c>
      <c r="BJ877" s="46" t="str">
        <f>IF(ISNUMBER(VLOOKUP($B877,Stats!$A$2:$AA$19,2,FALSE))=FALSE,"",IF(ISNUMBER(#REF!),(#REF!-VLOOKUP($B877,Stats!$A$2:$AA$19,10,FALSE))/VLOOKUP($B877,Stats!$A$2:$AA$19,24,FALSE),""))</f>
        <v/>
      </c>
      <c r="BK877" s="44">
        <f t="shared" si="180"/>
        <v>-0.90120363389563485</v>
      </c>
      <c r="BL877" s="46" t="str">
        <f>IF(ISNUMBER(VLOOKUP($B877,Stats!$A$2:$AA$19,2,FALSE))=FALSE,"",IF(ISNUMBER(#REF!),(#REF!-VLOOKUP($B877,Stats!$A$2:$AA$19,11,FALSE))/VLOOKUP($B877,Stats!$A$2:$AA$19,25,FALSE),""))</f>
        <v/>
      </c>
      <c r="BM877" s="46">
        <f>IF(ISNUMBER(VLOOKUP($B877,Stats!$A$2:$AA$19,2,FALSE))=FALSE,"",IF(ISNUMBER(AA877),(AA877-VLOOKUP($B877,Stats!$A$2:$AA$19,12,FALSE))/VLOOKUP($B877,Stats!$A$2:$AA$19,26,FALSE),""))</f>
        <v>-0.35280342378702162</v>
      </c>
      <c r="BN877" s="46" t="str">
        <f>IF(ISNUMBER(VLOOKUP($B877,Stats!$A$2:$AA$19,2,FALSE))=FALSE,"",IF(ISNUMBER(#REF!),(#REF!-VLOOKUP($B877,Stats!$A$2:$AA$19,13,FALSE))/VLOOKUP($B877,Stats!$A$2:$AA$19,27,FALSE),""))</f>
        <v/>
      </c>
      <c r="BO877" s="46" t="str">
        <f>IF(ISNUMBER(VLOOKUP($B877,Stats!$A$2:$AA$19,2,FALSE))=FALSE,"",IF(ISNUMBER(#REF!),(#REF!-VLOOKUP($B877,Stats!$A$2:$AA$19,14,FALSE))/VLOOKUP($B877,Stats!$A$2:$AB$19,28,FALSE),""))</f>
        <v/>
      </c>
      <c r="BP877" s="46"/>
      <c r="BQ877" s="46">
        <f>IF(ISNUMBER(VLOOKUP($B877,Stats!$A$2:$AA$19,2,FALSE))=FALSE,"",IF(ISNUMBER(BM877),BM877,(VLOOKUP($B877,Stats!$A$2:$AT$19,46,FALSE)-VLOOKUP($B877,Stats!$A$2:$AA$19,12,FALSE))/VLOOKUP($B877,Stats!$A$2:$AA$19,26,FALSE)))</f>
        <v>-0.35280342378702162</v>
      </c>
      <c r="BR877" s="51">
        <f t="shared" si="181"/>
        <v>-0.35280342378702162</v>
      </c>
      <c r="BS877" s="32" t="str">
        <f t="shared" si="176"/>
        <v>21690_201502</v>
      </c>
      <c r="BT877" s="53">
        <f t="shared" si="177"/>
        <v>-0.71131138425849727</v>
      </c>
    </row>
    <row r="878" spans="1:72" x14ac:dyDescent="0.15">
      <c r="A878" s="16">
        <v>21690</v>
      </c>
      <c r="B878" s="17">
        <v>201503</v>
      </c>
      <c r="C878" s="3">
        <v>0</v>
      </c>
      <c r="D878" s="23">
        <v>-6.2091503267973858E-2</v>
      </c>
      <c r="E878" s="18">
        <v>1.1464458327062544E-2</v>
      </c>
      <c r="F878" s="24">
        <v>2</v>
      </c>
      <c r="G878" s="24">
        <v>8</v>
      </c>
      <c r="H878" s="20">
        <v>1.1986981027228616E-2</v>
      </c>
      <c r="I878" s="20">
        <v>-1.0909797755261144E-2</v>
      </c>
      <c r="J878" s="24">
        <v>1</v>
      </c>
      <c r="K878" s="24">
        <v>5</v>
      </c>
      <c r="L878" s="20">
        <v>1.4170040485829816E-2</v>
      </c>
      <c r="M878" s="20">
        <v>-2.3809523809523725E-2</v>
      </c>
      <c r="N878" s="19">
        <v>1.5449999999999999</v>
      </c>
      <c r="O878" s="19">
        <v>1</v>
      </c>
      <c r="P878" s="25">
        <v>42030</v>
      </c>
      <c r="Q878" s="20">
        <v>-7.1197411003236177E-2</v>
      </c>
      <c r="R878" s="25">
        <v>42041</v>
      </c>
      <c r="S878" s="25">
        <f>IF(ISNUMBER(R878),VLOOKUP(B878,Index!$B$3:$AB$18,27,FALSE),"")</f>
        <v>42041</v>
      </c>
      <c r="T878" s="25">
        <f>IF(ISNUMBER($R878),VLOOKUP($B878,Index!$B$21:$AB$36,27,FALSE),"")</f>
        <v>42041</v>
      </c>
      <c r="U878" s="25">
        <f>IF(ISNUMBER($R878),VLOOKUP($B878,Index!$B$39:$AB$54,27,FALSE),"")</f>
        <v>42034</v>
      </c>
      <c r="W878" s="18">
        <v>-1.8627450980392157</v>
      </c>
      <c r="X878" s="19">
        <v>0.2</v>
      </c>
      <c r="Y878" s="18">
        <v>0.2175228027216074</v>
      </c>
      <c r="Z878" s="19">
        <f t="shared" si="178"/>
        <v>0</v>
      </c>
      <c r="AA878" s="21" t="s">
        <v>25</v>
      </c>
      <c r="AB878" s="28"/>
      <c r="AC878" s="18">
        <v>3.4698193002691275</v>
      </c>
      <c r="AD878" s="19">
        <v>4.0000000000000008E-2</v>
      </c>
      <c r="AE878" s="18">
        <v>4.7316169703863334E-2</v>
      </c>
      <c r="AF878" s="19">
        <f t="shared" si="179"/>
        <v>0</v>
      </c>
      <c r="AG878" s="21" t="s">
        <v>25</v>
      </c>
      <c r="AH878" s="28"/>
      <c r="AK878" t="str">
        <f t="shared" si="185"/>
        <v/>
      </c>
      <c r="AL878" t="str">
        <f t="shared" si="185"/>
        <v/>
      </c>
      <c r="AM878" t="str">
        <f t="shared" si="185"/>
        <v/>
      </c>
      <c r="AN878" t="str">
        <f t="shared" si="185"/>
        <v/>
      </c>
      <c r="AO878" t="str">
        <f t="shared" si="185"/>
        <v/>
      </c>
      <c r="AP878" t="str">
        <f t="shared" si="185"/>
        <v/>
      </c>
      <c r="AQ878" t="str">
        <f t="shared" si="185"/>
        <v/>
      </c>
      <c r="AR878" t="str">
        <f t="shared" si="185"/>
        <v/>
      </c>
      <c r="AS878" t="str">
        <f t="shared" si="185"/>
        <v/>
      </c>
      <c r="AT878" t="str">
        <f t="shared" si="185"/>
        <v/>
      </c>
      <c r="AU878" t="str">
        <f t="shared" si="185"/>
        <v/>
      </c>
      <c r="AV878" t="str">
        <f t="shared" si="185"/>
        <v/>
      </c>
      <c r="AW878" t="str">
        <f t="shared" si="185"/>
        <v/>
      </c>
      <c r="AX878" t="str">
        <f t="shared" si="185"/>
        <v/>
      </c>
      <c r="AZ878" s="46">
        <f>IF(ISNUMBER(VLOOKUP($B878,Stats!$A$2:$AA$19,2,FALSE))=FALSE,"",IF(ISNUMBER(W878),(W878-VLOOKUP($B878,Stats!$A$2:$AA$19,2,FALSE))/VLOOKUP($B878,Stats!$A$2:$AA$19,16,FALSE),""))</f>
        <v>-1.1783402629260966</v>
      </c>
      <c r="BA878" s="46">
        <f>IF(ISNUMBER(VLOOKUP($B878,Stats!$A$2:$AA$19,2,FALSE))=FALSE,"",IF(ISNUMBER(X878),(X878-VLOOKUP($B878,Stats!$A$2:$AA$19,3,FALSE))/VLOOKUP($B878,Stats!$A$2:$AA$19,17,FALSE),""))</f>
        <v>-1.0521141897083433</v>
      </c>
      <c r="BB878" s="46"/>
      <c r="BC878" s="46"/>
      <c r="BD878" s="44">
        <f t="shared" si="175"/>
        <v>-1.11522722631722</v>
      </c>
      <c r="BE878" s="46">
        <f>IF(ISNUMBER(VLOOKUP($B878,Stats!$A$2:$AA$19,2,FALSE))=FALSE,"",IF(ISNUMBER(Y878),(Y878-VLOOKUP($B878,Stats!$A$2:$AA$19,5,FALSE))/VLOOKUP($B878,Stats!$A$2:$AA$19,19,FALSE),""))</f>
        <v>0.61559152720078192</v>
      </c>
      <c r="BF878" s="46"/>
      <c r="BG878" s="46"/>
      <c r="BH878" s="46">
        <f>IF(ISNUMBER(VLOOKUP($B878,Stats!$A$2:$AA$19,2,FALSE))=FALSE,"",IF(ISNUMBER(Z878),(Z878-VLOOKUP($B878,Stats!$A$2:$AA$19,8,FALSE))/VLOOKUP($B878,Stats!$A$2:$AA$19,22,FALSE),""))</f>
        <v>-0.64412337137479436</v>
      </c>
      <c r="BI878" s="46" t="str">
        <f>IF(ISNUMBER(VLOOKUP($B878,Stats!$A$2:$AA$19,2,FALSE))=FALSE,"",IF(ISNUMBER(#REF!),(#REF!-VLOOKUP($B878,Stats!$A$2:$AA$19,9,FALSE))/VLOOKUP($B878,Stats!$A$2:$AA$19,23,FALSE),""))</f>
        <v/>
      </c>
      <c r="BJ878" s="46" t="str">
        <f>IF(ISNUMBER(VLOOKUP($B878,Stats!$A$2:$AA$19,2,FALSE))=FALSE,"",IF(ISNUMBER(#REF!),(#REF!-VLOOKUP($B878,Stats!$A$2:$AA$19,10,FALSE))/VLOOKUP($B878,Stats!$A$2:$AA$19,24,FALSE),""))</f>
        <v/>
      </c>
      <c r="BK878" s="44">
        <f t="shared" si="180"/>
        <v>-0.62415108045298562</v>
      </c>
      <c r="BL878" s="46" t="str">
        <f>IF(ISNUMBER(VLOOKUP($B878,Stats!$A$2:$AA$19,2,FALSE))=FALSE,"",IF(ISNUMBER(#REF!),(#REF!-VLOOKUP($B878,Stats!$A$2:$AA$19,11,FALSE))/VLOOKUP($B878,Stats!$A$2:$AA$19,25,FALSE),""))</f>
        <v/>
      </c>
      <c r="BM878" s="46" t="str">
        <f>IF(ISNUMBER(VLOOKUP($B878,Stats!$A$2:$AA$19,2,FALSE))=FALSE,"",IF(ISNUMBER(AA878),(AA878-VLOOKUP($B878,Stats!$A$2:$AA$19,12,FALSE))/VLOOKUP($B878,Stats!$A$2:$AA$19,26,FALSE),""))</f>
        <v/>
      </c>
      <c r="BN878" s="46" t="str">
        <f>IF(ISNUMBER(VLOOKUP($B878,Stats!$A$2:$AA$19,2,FALSE))=FALSE,"",IF(ISNUMBER(#REF!),(#REF!-VLOOKUP($B878,Stats!$A$2:$AA$19,13,FALSE))/VLOOKUP($B878,Stats!$A$2:$AA$19,27,FALSE),""))</f>
        <v/>
      </c>
      <c r="BO878" s="46" t="str">
        <f>IF(ISNUMBER(VLOOKUP($B878,Stats!$A$2:$AA$19,2,FALSE))=FALSE,"",IF(ISNUMBER(#REF!),(#REF!-VLOOKUP($B878,Stats!$A$2:$AA$19,14,FALSE))/VLOOKUP($B878,Stats!$A$2:$AB$19,28,FALSE),""))</f>
        <v/>
      </c>
      <c r="BP878" s="46"/>
      <c r="BQ878" s="46">
        <f>IF(ISNUMBER(VLOOKUP($B878,Stats!$A$2:$AA$19,2,FALSE))=FALSE,"",IF(ISNUMBER(BM878),BM878,(VLOOKUP($B878,Stats!$A$2:$AT$19,46,FALSE)-VLOOKUP($B878,Stats!$A$2:$AA$19,12,FALSE))/VLOOKUP($B878,Stats!$A$2:$AA$19,26,FALSE)))</f>
        <v>-0.53964354662323732</v>
      </c>
      <c r="BR878" s="51">
        <f t="shared" si="181"/>
        <v>-0.53964354662323732</v>
      </c>
      <c r="BS878" s="32" t="str">
        <f t="shared" si="176"/>
        <v>21690_201503</v>
      </c>
      <c r="BT878" s="53">
        <f t="shared" si="177"/>
        <v>-0.70546480285988289</v>
      </c>
    </row>
    <row r="879" spans="1:72" x14ac:dyDescent="0.15">
      <c r="A879" s="16">
        <v>21690</v>
      </c>
      <c r="B879" s="17">
        <v>201504</v>
      </c>
      <c r="C879" s="3">
        <v>0</v>
      </c>
      <c r="D879" s="23">
        <v>1.9512195121951237E-2</v>
      </c>
      <c r="E879" s="18">
        <v>3.6182990915381336E-3</v>
      </c>
      <c r="F879" s="24">
        <v>6</v>
      </c>
      <c r="G879" s="24">
        <v>1</v>
      </c>
      <c r="H879" s="20">
        <v>3.8124180169200792E-3</v>
      </c>
      <c r="I879" s="20">
        <v>-3.4843205574913716E-3</v>
      </c>
      <c r="J879" s="24">
        <v>6</v>
      </c>
      <c r="K879" s="24">
        <v>1</v>
      </c>
      <c r="L879" s="20">
        <v>6.9492703266156308E-3</v>
      </c>
      <c r="M879" s="20">
        <v>-3.4843205574913716E-3</v>
      </c>
      <c r="N879" s="19">
        <v>1.4630000000000001</v>
      </c>
      <c r="O879" s="19">
        <v>1.0230769230769232</v>
      </c>
      <c r="P879" s="25">
        <v>42052</v>
      </c>
      <c r="Q879" s="20">
        <v>0</v>
      </c>
      <c r="R879" s="25">
        <v>42044</v>
      </c>
      <c r="S879" s="25">
        <f>IF(ISNUMBER(R879),VLOOKUP(B879,Index!$B$3:$AB$18,27,FALSE),"")</f>
        <v>42044</v>
      </c>
      <c r="T879" s="25">
        <f>IF(ISNUMBER($R879),VLOOKUP($B879,Index!$B$21:$AB$36,27,FALSE),"")</f>
        <v>42044</v>
      </c>
      <c r="U879" s="25">
        <f>IF(ISNUMBER($R879),VLOOKUP($B879,Index!$B$39:$AB$54,27,FALSE),"")</f>
        <v>42052</v>
      </c>
      <c r="W879" s="18">
        <v>0.78048780487804936</v>
      </c>
      <c r="X879" s="19">
        <v>0.8571428571428571</v>
      </c>
      <c r="Y879" s="18">
        <v>6.8652398309871493E-2</v>
      </c>
      <c r="Z879" s="19">
        <f t="shared" si="178"/>
        <v>0</v>
      </c>
      <c r="AA879" s="21" t="s">
        <v>25</v>
      </c>
      <c r="AB879" s="28"/>
      <c r="AC879" s="18">
        <v>0.60916121356335606</v>
      </c>
      <c r="AD879" s="19">
        <v>0.73469387755102034</v>
      </c>
      <c r="AE879" s="18">
        <v>4.7131517936972464E-3</v>
      </c>
      <c r="AF879" s="19">
        <f t="shared" si="179"/>
        <v>0</v>
      </c>
      <c r="AG879" s="21" t="s">
        <v>25</v>
      </c>
      <c r="AH879" s="28"/>
      <c r="AK879" t="str">
        <f t="shared" si="185"/>
        <v/>
      </c>
      <c r="AL879" t="str">
        <f t="shared" si="185"/>
        <v/>
      </c>
      <c r="AM879" t="str">
        <f t="shared" si="185"/>
        <v/>
      </c>
      <c r="AN879" t="str">
        <f t="shared" si="185"/>
        <v/>
      </c>
      <c r="AO879" t="str">
        <f t="shared" si="185"/>
        <v/>
      </c>
      <c r="AP879" t="str">
        <f t="shared" si="185"/>
        <v/>
      </c>
      <c r="AQ879" t="str">
        <f t="shared" si="185"/>
        <v/>
      </c>
      <c r="AR879" t="str">
        <f t="shared" si="185"/>
        <v/>
      </c>
      <c r="AS879" t="str">
        <f t="shared" si="185"/>
        <v/>
      </c>
      <c r="AT879" t="str">
        <f t="shared" si="185"/>
        <v/>
      </c>
      <c r="AU879" t="str">
        <f t="shared" si="185"/>
        <v/>
      </c>
      <c r="AV879" t="str">
        <f t="shared" si="185"/>
        <v/>
      </c>
      <c r="AW879" t="str">
        <f t="shared" si="185"/>
        <v/>
      </c>
      <c r="AX879" t="str">
        <f t="shared" si="185"/>
        <v/>
      </c>
      <c r="AZ879" s="46">
        <f>IF(ISNUMBER(VLOOKUP($B879,Stats!$A$2:$AA$19,2,FALSE))=FALSE,"",IF(ISNUMBER(W879),(W879-VLOOKUP($B879,Stats!$A$2:$AA$19,2,FALSE))/VLOOKUP($B879,Stats!$A$2:$AA$19,16,FALSE),""))</f>
        <v>-0.61689995061675795</v>
      </c>
      <c r="BA879" s="46">
        <f>IF(ISNUMBER(VLOOKUP($B879,Stats!$A$2:$AA$19,2,FALSE))=FALSE,"",IF(ISNUMBER(X879),(X879-VLOOKUP($B879,Stats!$A$2:$AA$19,3,FALSE))/VLOOKUP($B879,Stats!$A$2:$AA$19,17,FALSE),""))</f>
        <v>-2.8916520771255196E-2</v>
      </c>
      <c r="BB879" s="46"/>
      <c r="BC879" s="46"/>
      <c r="BD879" s="44">
        <f t="shared" si="175"/>
        <v>-0.32290823569400656</v>
      </c>
      <c r="BE879" s="46">
        <f>IF(ISNUMBER(VLOOKUP($B879,Stats!$A$2:$AA$19,2,FALSE))=FALSE,"",IF(ISNUMBER(Y879),(Y879-VLOOKUP($B879,Stats!$A$2:$AA$19,5,FALSE))/VLOOKUP($B879,Stats!$A$2:$AA$19,19,FALSE),""))</f>
        <v>-0.41940297793964987</v>
      </c>
      <c r="BF879" s="46"/>
      <c r="BG879" s="46"/>
      <c r="BH879" s="46">
        <f>IF(ISNUMBER(VLOOKUP($B879,Stats!$A$2:$AA$19,2,FALSE))=FALSE,"",IF(ISNUMBER(Z879),(Z879-VLOOKUP($B879,Stats!$A$2:$AA$19,8,FALSE))/VLOOKUP($B879,Stats!$A$2:$AA$19,22,FALSE),""))</f>
        <v>-0.5145844845400992</v>
      </c>
      <c r="BI879" s="46" t="str">
        <f>IF(ISNUMBER(VLOOKUP($B879,Stats!$A$2:$AA$19,2,FALSE))=FALSE,"",IF(ISNUMBER(#REF!),(#REF!-VLOOKUP($B879,Stats!$A$2:$AA$19,9,FALSE))/VLOOKUP($B879,Stats!$A$2:$AA$19,23,FALSE),""))</f>
        <v/>
      </c>
      <c r="BJ879" s="46" t="str">
        <f>IF(ISNUMBER(VLOOKUP($B879,Stats!$A$2:$AA$19,2,FALSE))=FALSE,"",IF(ISNUMBER(#REF!),(#REF!-VLOOKUP($B879,Stats!$A$2:$AA$19,10,FALSE))/VLOOKUP($B879,Stats!$A$2:$AA$19,24,FALSE),""))</f>
        <v/>
      </c>
      <c r="BK879" s="44">
        <f t="shared" si="180"/>
        <v>0.1392067391957251</v>
      </c>
      <c r="BL879" s="46" t="str">
        <f>IF(ISNUMBER(VLOOKUP($B879,Stats!$A$2:$AA$19,2,FALSE))=FALSE,"",IF(ISNUMBER(#REF!),(#REF!-VLOOKUP($B879,Stats!$A$2:$AA$19,11,FALSE))/VLOOKUP($B879,Stats!$A$2:$AA$19,25,FALSE),""))</f>
        <v/>
      </c>
      <c r="BM879" s="46" t="str">
        <f>IF(ISNUMBER(VLOOKUP($B879,Stats!$A$2:$AA$19,2,FALSE))=FALSE,"",IF(ISNUMBER(AA879),(AA879-VLOOKUP($B879,Stats!$A$2:$AA$19,12,FALSE))/VLOOKUP($B879,Stats!$A$2:$AA$19,26,FALSE),""))</f>
        <v/>
      </c>
      <c r="BN879" s="46" t="str">
        <f>IF(ISNUMBER(VLOOKUP($B879,Stats!$A$2:$AA$19,2,FALSE))=FALSE,"",IF(ISNUMBER(#REF!),(#REF!-VLOOKUP($B879,Stats!$A$2:$AA$19,13,FALSE))/VLOOKUP($B879,Stats!$A$2:$AA$19,27,FALSE),""))</f>
        <v/>
      </c>
      <c r="BO879" s="46" t="str">
        <f>IF(ISNUMBER(VLOOKUP($B879,Stats!$A$2:$AA$19,2,FALSE))=FALSE,"",IF(ISNUMBER(#REF!),(#REF!-VLOOKUP($B879,Stats!$A$2:$AA$19,14,FALSE))/VLOOKUP($B879,Stats!$A$2:$AB$19,28,FALSE),""))</f>
        <v/>
      </c>
      <c r="BP879" s="46"/>
      <c r="BQ879" s="46">
        <f>IF(ISNUMBER(VLOOKUP($B879,Stats!$A$2:$AA$19,2,FALSE))=FALSE,"",IF(ISNUMBER(BM879),BM879,(VLOOKUP($B879,Stats!$A$2:$AT$19,46,FALSE)-VLOOKUP($B879,Stats!$A$2:$AA$19,12,FALSE))/VLOOKUP($B879,Stats!$A$2:$AA$19,26,FALSE)))</f>
        <v>-0.64096278450557098</v>
      </c>
      <c r="BR879" s="51">
        <f t="shared" si="181"/>
        <v>-0.64096278450557098</v>
      </c>
      <c r="BS879" s="32" t="str">
        <f t="shared" si="176"/>
        <v>21690_201504</v>
      </c>
      <c r="BT879" s="53">
        <f t="shared" si="177"/>
        <v>-0.10925016052248045</v>
      </c>
    </row>
    <row r="880" spans="1:72" x14ac:dyDescent="0.15">
      <c r="A880" s="16">
        <v>21690</v>
      </c>
      <c r="B880" s="17">
        <v>201505</v>
      </c>
      <c r="C880" s="3">
        <v>0</v>
      </c>
      <c r="D880" s="23">
        <v>1.6404647983595311E-2</v>
      </c>
      <c r="E880" s="18">
        <v>8.5935017934877043E-3</v>
      </c>
      <c r="F880" s="24">
        <v>5</v>
      </c>
      <c r="G880" s="24">
        <v>3</v>
      </c>
      <c r="H880" s="20">
        <v>6.112931507763264E-3</v>
      </c>
      <c r="I880" s="20">
        <v>-4.6731407523961837E-3</v>
      </c>
      <c r="J880" s="24">
        <v>2</v>
      </c>
      <c r="K880" s="24">
        <v>1</v>
      </c>
      <c r="L880" s="20">
        <v>1.9073569482288777E-2</v>
      </c>
      <c r="M880" s="20">
        <v>-1.1303191489361653E-2</v>
      </c>
      <c r="N880" s="19">
        <v>1.504</v>
      </c>
      <c r="O880" s="19">
        <v>1.0266211604095563</v>
      </c>
      <c r="P880" s="25">
        <v>42067</v>
      </c>
      <c r="Q880" s="20">
        <v>-1.1303191489361653E-2</v>
      </c>
      <c r="R880" s="25">
        <v>42069</v>
      </c>
      <c r="S880" s="25">
        <f>IF(ISNUMBER(R880),VLOOKUP(B880,Index!$B$3:$AB$18,27,FALSE),"")</f>
        <v>42069</v>
      </c>
      <c r="T880" s="25">
        <f>IF(ISNUMBER($R880),VLOOKUP($B880,Index!$B$21:$AB$36,27,FALSE),"")</f>
        <v>42069</v>
      </c>
      <c r="U880" s="25">
        <f>IF(ISNUMBER($R880),VLOOKUP($B880,Index!$B$39:$AB$54,27,FALSE),"")</f>
        <v>42069</v>
      </c>
      <c r="W880" s="18">
        <v>0.59056732740943119</v>
      </c>
      <c r="X880" s="19">
        <v>0.625</v>
      </c>
      <c r="Y880" s="18">
        <v>0.16305023246497841</v>
      </c>
      <c r="Z880" s="19">
        <f t="shared" si="178"/>
        <v>0</v>
      </c>
      <c r="AA880" s="21">
        <v>1.4513288569016149</v>
      </c>
      <c r="AB880" s="28"/>
      <c r="AC880" s="18">
        <v>0.34876976820351829</v>
      </c>
      <c r="AD880" s="19">
        <v>0.390625</v>
      </c>
      <c r="AE880" s="18">
        <v>2.6585378306883498E-2</v>
      </c>
      <c r="AF880" s="19">
        <f t="shared" si="179"/>
        <v>0</v>
      </c>
      <c r="AG880" s="21">
        <v>2.1063554508753484</v>
      </c>
      <c r="AH880" s="28"/>
      <c r="AK880" t="str">
        <f t="shared" si="185"/>
        <v/>
      </c>
      <c r="AL880" t="str">
        <f t="shared" si="185"/>
        <v/>
      </c>
      <c r="AM880" t="str">
        <f t="shared" si="185"/>
        <v/>
      </c>
      <c r="AN880" t="str">
        <f t="shared" si="185"/>
        <v/>
      </c>
      <c r="AO880" t="str">
        <f t="shared" si="185"/>
        <v/>
      </c>
      <c r="AP880" t="str">
        <f t="shared" si="185"/>
        <v/>
      </c>
      <c r="AQ880" t="str">
        <f t="shared" si="185"/>
        <v/>
      </c>
      <c r="AR880" t="str">
        <f t="shared" si="185"/>
        <v/>
      </c>
      <c r="AS880" t="str">
        <f t="shared" si="185"/>
        <v/>
      </c>
      <c r="AT880" t="str">
        <f t="shared" si="185"/>
        <v/>
      </c>
      <c r="AU880" t="str">
        <f t="shared" si="185"/>
        <v/>
      </c>
      <c r="AV880">
        <f t="shared" si="185"/>
        <v>1.4513288569016149</v>
      </c>
      <c r="AW880" t="str">
        <f t="shared" si="185"/>
        <v/>
      </c>
      <c r="AX880" t="str">
        <f t="shared" si="185"/>
        <v/>
      </c>
      <c r="AZ880" s="46">
        <f>IF(ISNUMBER(VLOOKUP($B880,Stats!$A$2:$AA$19,2,FALSE))=FALSE,"",IF(ISNUMBER(W880),(W880-VLOOKUP($B880,Stats!$A$2:$AA$19,2,FALSE))/VLOOKUP($B880,Stats!$A$2:$AA$19,16,FALSE),""))</f>
        <v>0.32783509306793274</v>
      </c>
      <c r="BA880" s="46">
        <f>IF(ISNUMBER(VLOOKUP($B880,Stats!$A$2:$AA$19,2,FALSE))=FALSE,"",IF(ISNUMBER(X880),(X880-VLOOKUP($B880,Stats!$A$2:$AA$19,3,FALSE))/VLOOKUP($B880,Stats!$A$2:$AA$19,17,FALSE),""))</f>
        <v>0.35311991189560649</v>
      </c>
      <c r="BB880" s="46"/>
      <c r="BC880" s="46"/>
      <c r="BD880" s="44">
        <f t="shared" si="175"/>
        <v>0.34047750248176961</v>
      </c>
      <c r="BE880" s="46">
        <f>IF(ISNUMBER(VLOOKUP($B880,Stats!$A$2:$AA$19,2,FALSE))=FALSE,"",IF(ISNUMBER(Y880),(Y880-VLOOKUP($B880,Stats!$A$2:$AA$19,5,FALSE))/VLOOKUP($B880,Stats!$A$2:$AA$19,19,FALSE),""))</f>
        <v>-6.2546352095715574E-2</v>
      </c>
      <c r="BF880" s="46"/>
      <c r="BG880" s="46"/>
      <c r="BH880" s="46">
        <f>IF(ISNUMBER(VLOOKUP($B880,Stats!$A$2:$AA$19,2,FALSE))=FALSE,"",IF(ISNUMBER(Z880),(Z880-VLOOKUP($B880,Stats!$A$2:$AA$19,8,FALSE))/VLOOKUP($B880,Stats!$A$2:$AA$19,22,FALSE),""))</f>
        <v>-0.59810804423176478</v>
      </c>
      <c r="BI880" s="46" t="str">
        <f>IF(ISNUMBER(VLOOKUP($B880,Stats!$A$2:$AA$19,2,FALSE))=FALSE,"",IF(ISNUMBER(#REF!),(#REF!-VLOOKUP($B880,Stats!$A$2:$AA$19,9,FALSE))/VLOOKUP($B880,Stats!$A$2:$AA$19,23,FALSE),""))</f>
        <v/>
      </c>
      <c r="BJ880" s="46" t="str">
        <f>IF(ISNUMBER(VLOOKUP($B880,Stats!$A$2:$AA$19,2,FALSE))=FALSE,"",IF(ISNUMBER(#REF!),(#REF!-VLOOKUP($B880,Stats!$A$2:$AA$19,10,FALSE))/VLOOKUP($B880,Stats!$A$2:$AA$19,24,FALSE),""))</f>
        <v/>
      </c>
      <c r="BK880" s="44">
        <f t="shared" si="180"/>
        <v>-0.13564996680252855</v>
      </c>
      <c r="BL880" s="46" t="str">
        <f>IF(ISNUMBER(VLOOKUP($B880,Stats!$A$2:$AA$19,2,FALSE))=FALSE,"",IF(ISNUMBER(#REF!),(#REF!-VLOOKUP($B880,Stats!$A$2:$AA$19,11,FALSE))/VLOOKUP($B880,Stats!$A$2:$AA$19,25,FALSE),""))</f>
        <v/>
      </c>
      <c r="BM880" s="46">
        <f>IF(ISNUMBER(VLOOKUP($B880,Stats!$A$2:$AA$19,2,FALSE))=FALSE,"",IF(ISNUMBER(AA880),(AA880-VLOOKUP($B880,Stats!$A$2:$AA$19,12,FALSE))/VLOOKUP($B880,Stats!$A$2:$AA$19,26,FALSE),""))</f>
        <v>-0.28258776002767522</v>
      </c>
      <c r="BN880" s="46" t="str">
        <f>IF(ISNUMBER(VLOOKUP($B880,Stats!$A$2:$AA$19,2,FALSE))=FALSE,"",IF(ISNUMBER(#REF!),(#REF!-VLOOKUP($B880,Stats!$A$2:$AA$19,13,FALSE))/VLOOKUP($B880,Stats!$A$2:$AA$19,27,FALSE),""))</f>
        <v/>
      </c>
      <c r="BO880" s="46" t="str">
        <f>IF(ISNUMBER(VLOOKUP($B880,Stats!$A$2:$AA$19,2,FALSE))=FALSE,"",IF(ISNUMBER(#REF!),(#REF!-VLOOKUP($B880,Stats!$A$2:$AA$19,14,FALSE))/VLOOKUP($B880,Stats!$A$2:$AB$19,28,FALSE),""))</f>
        <v/>
      </c>
      <c r="BP880" s="46"/>
      <c r="BQ880" s="46">
        <f>IF(ISNUMBER(VLOOKUP($B880,Stats!$A$2:$AA$19,2,FALSE))=FALSE,"",IF(ISNUMBER(BM880),BM880,(VLOOKUP($B880,Stats!$A$2:$AT$19,46,FALSE)-VLOOKUP($B880,Stats!$A$2:$AA$19,12,FALSE))/VLOOKUP($B880,Stats!$A$2:$AA$19,26,FALSE)))</f>
        <v>-0.28258776002767522</v>
      </c>
      <c r="BR880" s="51">
        <f t="shared" si="181"/>
        <v>-0.28258776002767522</v>
      </c>
      <c r="BS880" s="32" t="str">
        <f t="shared" si="176"/>
        <v>21690_201505</v>
      </c>
      <c r="BT880" s="53">
        <f t="shared" si="177"/>
        <v>-6.9812031590698251E-2</v>
      </c>
    </row>
    <row r="881" spans="1:72" x14ac:dyDescent="0.15">
      <c r="A881" s="16">
        <v>21690</v>
      </c>
      <c r="B881" s="17">
        <v>201506</v>
      </c>
      <c r="C881" s="3">
        <v>0</v>
      </c>
      <c r="D881" s="23">
        <v>8.8769334229993113E-2</v>
      </c>
      <c r="E881" s="18">
        <v>1.2789389201236418E-2</v>
      </c>
      <c r="F881" s="24">
        <v>8</v>
      </c>
      <c r="G881" s="24">
        <v>2</v>
      </c>
      <c r="H881" s="20">
        <v>1.1782208260301213E-2</v>
      </c>
      <c r="I881" s="20">
        <v>-4.0607094105395425E-3</v>
      </c>
      <c r="J881" s="24">
        <v>4</v>
      </c>
      <c r="K881" s="24">
        <v>1</v>
      </c>
      <c r="L881" s="20">
        <v>3.271327774214261E-2</v>
      </c>
      <c r="M881" s="20">
        <v>-7.4534161490683593E-3</v>
      </c>
      <c r="N881" s="19">
        <v>1.619</v>
      </c>
      <c r="O881" s="19">
        <v>1.0829431438127088</v>
      </c>
      <c r="P881" s="25">
        <v>42083</v>
      </c>
      <c r="Q881" s="20">
        <v>-7.4534161490683593E-3</v>
      </c>
      <c r="R881" s="25">
        <v>42082</v>
      </c>
      <c r="S881" s="25">
        <f>IF(ISNUMBER(R881),VLOOKUP(B881,Index!$B$3:$AB$18,27,FALSE),"")</f>
        <v>42073</v>
      </c>
      <c r="T881" s="25">
        <f>IF(ISNUMBER($R881),VLOOKUP($B881,Index!$B$21:$AB$36,27,FALSE),"")</f>
        <v>42075</v>
      </c>
      <c r="U881" s="25">
        <f>IF(ISNUMBER($R881),VLOOKUP($B881,Index!$B$39:$AB$54,27,FALSE),"")</f>
        <v>42075</v>
      </c>
      <c r="W881" s="18">
        <v>2.6630800268997934</v>
      </c>
      <c r="X881" s="19">
        <v>0.8</v>
      </c>
      <c r="Y881" s="18">
        <v>0.24266159854961183</v>
      </c>
      <c r="Z881" s="19">
        <f t="shared" si="178"/>
        <v>9</v>
      </c>
      <c r="AA881" s="21">
        <v>11.909885675857351</v>
      </c>
      <c r="AB881" s="28"/>
      <c r="AC881" s="18">
        <v>7.0919952296726043</v>
      </c>
      <c r="AD881" s="19">
        <v>0.64000000000000012</v>
      </c>
      <c r="AE881" s="18">
        <v>5.8884651410652973E-2</v>
      </c>
      <c r="AF881" s="19">
        <f t="shared" si="179"/>
        <v>81</v>
      </c>
      <c r="AG881" s="21">
        <v>141.84537681199211</v>
      </c>
      <c r="AH881" s="28"/>
      <c r="AK881" t="str">
        <f t="shared" si="185"/>
        <v/>
      </c>
      <c r="AL881" t="str">
        <f t="shared" si="185"/>
        <v/>
      </c>
      <c r="AM881" t="str">
        <f t="shared" si="185"/>
        <v/>
      </c>
      <c r="AN881" t="str">
        <f t="shared" si="185"/>
        <v/>
      </c>
      <c r="AO881" t="str">
        <f t="shared" si="185"/>
        <v/>
      </c>
      <c r="AP881" t="str">
        <f t="shared" si="185"/>
        <v/>
      </c>
      <c r="AQ881" t="str">
        <f t="shared" si="185"/>
        <v/>
      </c>
      <c r="AR881" t="str">
        <f t="shared" si="185"/>
        <v/>
      </c>
      <c r="AS881" t="str">
        <f t="shared" si="185"/>
        <v/>
      </c>
      <c r="AT881" t="str">
        <f t="shared" si="185"/>
        <v/>
      </c>
      <c r="AU881" t="str">
        <f t="shared" si="185"/>
        <v/>
      </c>
      <c r="AV881" t="str">
        <f t="shared" si="185"/>
        <v/>
      </c>
      <c r="AW881">
        <f t="shared" si="185"/>
        <v>11.909885675857351</v>
      </c>
      <c r="AX881" t="str">
        <f t="shared" si="185"/>
        <v/>
      </c>
      <c r="AZ881" s="46">
        <f>IF(ISNUMBER(VLOOKUP($B881,Stats!$A$2:$AA$19,2,FALSE))=FALSE,"",IF(ISNUMBER(W881),(W881-VLOOKUP($B881,Stats!$A$2:$AA$19,2,FALSE))/VLOOKUP($B881,Stats!$A$2:$AA$19,16,FALSE),""))</f>
        <v>0.56606971907341341</v>
      </c>
      <c r="BA881" s="46">
        <f>IF(ISNUMBER(VLOOKUP($B881,Stats!$A$2:$AA$19,2,FALSE))=FALSE,"",IF(ISNUMBER(X881),(X881-VLOOKUP($B881,Stats!$A$2:$AA$19,3,FALSE))/VLOOKUP($B881,Stats!$A$2:$AA$19,17,FALSE),""))</f>
        <v>-3.4963065069354378E-2</v>
      </c>
      <c r="BB881" s="46"/>
      <c r="BC881" s="46"/>
      <c r="BD881" s="44">
        <f t="shared" si="175"/>
        <v>0.26555332700202949</v>
      </c>
      <c r="BE881" s="46">
        <f>IF(ISNUMBER(VLOOKUP($B881,Stats!$A$2:$AA$19,2,FALSE))=FALSE,"",IF(ISNUMBER(Y881),(Y881-VLOOKUP($B881,Stats!$A$2:$AA$19,5,FALSE))/VLOOKUP($B881,Stats!$A$2:$AA$19,19,FALSE),""))</f>
        <v>1.0482687332288507</v>
      </c>
      <c r="BF881" s="46"/>
      <c r="BG881" s="46"/>
      <c r="BH881" s="46">
        <f>IF(ISNUMBER(VLOOKUP($B881,Stats!$A$2:$AA$19,2,FALSE))=FALSE,"",IF(ISNUMBER(Z881),(Z881-VLOOKUP($B881,Stats!$A$2:$AA$19,8,FALSE))/VLOOKUP($B881,Stats!$A$2:$AA$19,22,FALSE),""))</f>
        <v>1.635957111953442</v>
      </c>
      <c r="BI881" s="46" t="str">
        <f>IF(ISNUMBER(VLOOKUP($B881,Stats!$A$2:$AA$19,2,FALSE))=FALSE,"",IF(ISNUMBER(#REF!),(#REF!-VLOOKUP($B881,Stats!$A$2:$AA$19,9,FALSE))/VLOOKUP($B881,Stats!$A$2:$AA$19,23,FALSE),""))</f>
        <v/>
      </c>
      <c r="BJ881" s="46" t="str">
        <f>IF(ISNUMBER(VLOOKUP($B881,Stats!$A$2:$AA$19,2,FALSE))=FALSE,"",IF(ISNUMBER(#REF!),(#REF!-VLOOKUP($B881,Stats!$A$2:$AA$19,10,FALSE))/VLOOKUP($B881,Stats!$A$2:$AA$19,24,FALSE),""))</f>
        <v/>
      </c>
      <c r="BK881" s="44">
        <f t="shared" si="180"/>
        <v>-0.2430009796741629</v>
      </c>
      <c r="BL881" s="46" t="str">
        <f>IF(ISNUMBER(VLOOKUP($B881,Stats!$A$2:$AA$19,2,FALSE))=FALSE,"",IF(ISNUMBER(#REF!),(#REF!-VLOOKUP($B881,Stats!$A$2:$AA$19,11,FALSE))/VLOOKUP($B881,Stats!$A$2:$AA$19,25,FALSE),""))</f>
        <v/>
      </c>
      <c r="BM881" s="46">
        <f>IF(ISNUMBER(VLOOKUP($B881,Stats!$A$2:$AA$19,2,FALSE))=FALSE,"",IF(ISNUMBER(AA881),(AA881-VLOOKUP($B881,Stats!$A$2:$AA$19,12,FALSE))/VLOOKUP($B881,Stats!$A$2:$AA$19,26,FALSE),""))</f>
        <v>-0.20922817098476948</v>
      </c>
      <c r="BN881" s="46" t="str">
        <f>IF(ISNUMBER(VLOOKUP($B881,Stats!$A$2:$AA$19,2,FALSE))=FALSE,"",IF(ISNUMBER(#REF!),(#REF!-VLOOKUP($B881,Stats!$A$2:$AA$19,13,FALSE))/VLOOKUP($B881,Stats!$A$2:$AA$19,27,FALSE),""))</f>
        <v/>
      </c>
      <c r="BO881" s="46" t="str">
        <f>IF(ISNUMBER(VLOOKUP($B881,Stats!$A$2:$AA$19,2,FALSE))=FALSE,"",IF(ISNUMBER(#REF!),(#REF!-VLOOKUP($B881,Stats!$A$2:$AA$19,14,FALSE))/VLOOKUP($B881,Stats!$A$2:$AB$19,28,FALSE),""))</f>
        <v/>
      </c>
      <c r="BP881" s="46"/>
      <c r="BQ881" s="46">
        <f>IF(ISNUMBER(VLOOKUP($B881,Stats!$A$2:$AA$19,2,FALSE))=FALSE,"",IF(ISNUMBER(BM881),BM881,(VLOOKUP($B881,Stats!$A$2:$AT$19,46,FALSE)-VLOOKUP($B881,Stats!$A$2:$AA$19,12,FALSE))/VLOOKUP($B881,Stats!$A$2:$AA$19,26,FALSE)))</f>
        <v>-0.20922817098476948</v>
      </c>
      <c r="BR881" s="51">
        <f t="shared" si="181"/>
        <v>-0.20922817098476948</v>
      </c>
      <c r="BS881" s="32" t="str">
        <f t="shared" si="176"/>
        <v>21690_201506</v>
      </c>
      <c r="BT881" s="53">
        <f t="shared" si="177"/>
        <v>-0.13453555660104571</v>
      </c>
    </row>
    <row r="882" spans="1:72" x14ac:dyDescent="0.15">
      <c r="A882" s="16">
        <v>21690</v>
      </c>
      <c r="B882" s="17">
        <v>201507</v>
      </c>
      <c r="C882" s="3">
        <v>0</v>
      </c>
      <c r="D882" s="23">
        <v>1.4823965410747375E-2</v>
      </c>
      <c r="E882" s="18">
        <v>1.223669832980072E-2</v>
      </c>
      <c r="F882" s="24">
        <v>3</v>
      </c>
      <c r="G882" s="24">
        <v>2</v>
      </c>
      <c r="H882" s="20">
        <v>1.006693964183758E-2</v>
      </c>
      <c r="I882" s="20">
        <v>-7.5831117488991406E-3</v>
      </c>
      <c r="J882" s="24">
        <v>2</v>
      </c>
      <c r="K882" s="24">
        <v>2</v>
      </c>
      <c r="L882" s="20">
        <v>2.1000617665225541E-2</v>
      </c>
      <c r="M882" s="20">
        <v>-1.1494252873563315E-2</v>
      </c>
      <c r="N882" s="19">
        <v>1.653</v>
      </c>
      <c r="O882" s="19">
        <v>1</v>
      </c>
      <c r="P882" s="25">
        <v>42086</v>
      </c>
      <c r="Q882" s="20">
        <v>-1.5124016938899087E-2</v>
      </c>
      <c r="R882" s="25">
        <v>42088</v>
      </c>
      <c r="S882" s="25">
        <f>IF(ISNUMBER(R882),VLOOKUP(B882,Index!$B$3:$AB$18,27,FALSE),"")</f>
        <v>42088</v>
      </c>
      <c r="T882" s="25">
        <f>IF(ISNUMBER($R882),VLOOKUP($B882,Index!$B$21:$AB$36,27,FALSE),"")</f>
        <v>42089</v>
      </c>
      <c r="U882" s="25">
        <f>IF(ISNUMBER($R882),VLOOKUP($B882,Index!$B$39:$AB$54,27,FALSE),"")</f>
        <v>42089</v>
      </c>
      <c r="W882" s="18">
        <v>1.067325509573811</v>
      </c>
      <c r="X882" s="19">
        <v>0.6</v>
      </c>
      <c r="Y882" s="18">
        <v>0.23217502657529124</v>
      </c>
      <c r="Z882" s="19">
        <f t="shared" si="178"/>
        <v>0</v>
      </c>
      <c r="AA882" s="21">
        <v>0.98016059295860891</v>
      </c>
      <c r="AB882" s="28"/>
      <c r="AC882" s="18">
        <v>1.1391837433869954</v>
      </c>
      <c r="AD882" s="19">
        <v>0.36</v>
      </c>
      <c r="AE882" s="18">
        <v>5.3905242965237195E-2</v>
      </c>
      <c r="AF882" s="19">
        <f t="shared" si="179"/>
        <v>0</v>
      </c>
      <c r="AG882" s="21">
        <v>0.96071478798897181</v>
      </c>
      <c r="AH882" s="28"/>
      <c r="AK882" t="str">
        <f t="shared" si="185"/>
        <v/>
      </c>
      <c r="AL882" t="str">
        <f t="shared" si="185"/>
        <v/>
      </c>
      <c r="AM882" t="str">
        <f t="shared" si="185"/>
        <v/>
      </c>
      <c r="AN882" t="str">
        <f t="shared" si="185"/>
        <v/>
      </c>
      <c r="AO882" t="str">
        <f t="shared" si="185"/>
        <v/>
      </c>
      <c r="AP882" t="str">
        <f t="shared" si="185"/>
        <v/>
      </c>
      <c r="AQ882" t="str">
        <f t="shared" si="185"/>
        <v/>
      </c>
      <c r="AR882" t="str">
        <f t="shared" si="185"/>
        <v/>
      </c>
      <c r="AS882" t="str">
        <f t="shared" si="185"/>
        <v/>
      </c>
      <c r="AT882" t="str">
        <f t="shared" si="185"/>
        <v/>
      </c>
      <c r="AU882" t="str">
        <f t="shared" si="185"/>
        <v/>
      </c>
      <c r="AV882" t="str">
        <f t="shared" si="185"/>
        <v/>
      </c>
      <c r="AW882" t="str">
        <f t="shared" si="185"/>
        <v/>
      </c>
      <c r="AX882">
        <f t="shared" si="185"/>
        <v>0.98016059295860891</v>
      </c>
      <c r="AZ882" s="46">
        <f>IF(ISNUMBER(VLOOKUP($B882,Stats!$A$2:$AA$19,2,FALSE))=FALSE,"",IF(ISNUMBER(W882),(W882-VLOOKUP($B882,Stats!$A$2:$AA$19,2,FALSE))/VLOOKUP($B882,Stats!$A$2:$AA$19,16,FALSE),""))</f>
        <v>-0.12685712716783518</v>
      </c>
      <c r="BA882" s="46">
        <f>IF(ISNUMBER(VLOOKUP($B882,Stats!$A$2:$AA$19,2,FALSE))=FALSE,"",IF(ISNUMBER(X882),(X882-VLOOKUP($B882,Stats!$A$2:$AA$19,3,FALSE))/VLOOKUP($B882,Stats!$A$2:$AA$19,17,FALSE),""))</f>
        <v>-0.37879956534795695</v>
      </c>
      <c r="BB882" s="46"/>
      <c r="BC882" s="46"/>
      <c r="BD882" s="44">
        <f t="shared" si="175"/>
        <v>-0.25282834625789607</v>
      </c>
      <c r="BE882" s="46">
        <f>IF(ISNUMBER(VLOOKUP($B882,Stats!$A$2:$AA$19,2,FALSE))=FALSE,"",IF(ISNUMBER(Y882),(Y882-VLOOKUP($B882,Stats!$A$2:$AA$19,5,FALSE))/VLOOKUP($B882,Stats!$A$2:$AA$19,19,FALSE),""))</f>
        <v>0.29809156789880675</v>
      </c>
      <c r="BF882" s="46"/>
      <c r="BG882" s="46"/>
      <c r="BH882" s="46">
        <f>IF(ISNUMBER(VLOOKUP($B882,Stats!$A$2:$AA$19,2,FALSE))=FALSE,"",IF(ISNUMBER(Z882),(Z882-VLOOKUP($B882,Stats!$A$2:$AA$19,8,FALSE))/VLOOKUP($B882,Stats!$A$2:$AA$19,22,FALSE),""))</f>
        <v>-1.8934091891845408</v>
      </c>
      <c r="BI882" s="46" t="str">
        <f>IF(ISNUMBER(VLOOKUP($B882,Stats!$A$2:$AA$19,2,FALSE))=FALSE,"",IF(ISNUMBER(#REF!),(#REF!-VLOOKUP($B882,Stats!$A$2:$AA$19,9,FALSE))/VLOOKUP($B882,Stats!$A$2:$AA$19,23,FALSE),""))</f>
        <v/>
      </c>
      <c r="BJ882" s="46" t="str">
        <f>IF(ISNUMBER(VLOOKUP($B882,Stats!$A$2:$AA$19,2,FALSE))=FALSE,"",IF(ISNUMBER(#REF!),(#REF!-VLOOKUP($B882,Stats!$A$2:$AA$19,10,FALSE))/VLOOKUP($B882,Stats!$A$2:$AA$19,24,FALSE),""))</f>
        <v/>
      </c>
      <c r="BK882" s="44">
        <f t="shared" si="180"/>
        <v>-0.77668685428452688</v>
      </c>
      <c r="BL882" s="46" t="str">
        <f>IF(ISNUMBER(VLOOKUP($B882,Stats!$A$2:$AA$19,2,FALSE))=FALSE,"",IF(ISNUMBER(#REF!),(#REF!-VLOOKUP($B882,Stats!$A$2:$AA$19,11,FALSE))/VLOOKUP($B882,Stats!$A$2:$AA$19,25,FALSE),""))</f>
        <v/>
      </c>
      <c r="BM882" s="46">
        <f>IF(ISNUMBER(VLOOKUP($B882,Stats!$A$2:$AA$19,2,FALSE))=FALSE,"",IF(ISNUMBER(AA882),(AA882-VLOOKUP($B882,Stats!$A$2:$AA$19,12,FALSE))/VLOOKUP($B882,Stats!$A$2:$AA$19,26,FALSE),""))</f>
        <v>-0.40582573008122991</v>
      </c>
      <c r="BN882" s="46" t="str">
        <f>IF(ISNUMBER(VLOOKUP($B882,Stats!$A$2:$AA$19,2,FALSE))=FALSE,"",IF(ISNUMBER(#REF!),(#REF!-VLOOKUP($B882,Stats!$A$2:$AA$19,13,FALSE))/VLOOKUP($B882,Stats!$A$2:$AA$19,27,FALSE),""))</f>
        <v/>
      </c>
      <c r="BO882" s="46" t="str">
        <f>IF(ISNUMBER(VLOOKUP($B882,Stats!$A$2:$AA$19,2,FALSE))=FALSE,"",IF(ISNUMBER(#REF!),(#REF!-VLOOKUP($B882,Stats!$A$2:$AA$19,14,FALSE))/VLOOKUP($B882,Stats!$A$2:$AB$19,28,FALSE),""))</f>
        <v/>
      </c>
      <c r="BP882" s="46"/>
      <c r="BQ882" s="46">
        <f>IF(ISNUMBER(VLOOKUP($B882,Stats!$A$2:$AA$19,2,FALSE))=FALSE,"",IF(ISNUMBER(BM882),BM882,(VLOOKUP($B882,Stats!$A$2:$AT$19,46,FALSE)-VLOOKUP($B882,Stats!$A$2:$AA$19,12,FALSE))/VLOOKUP($B882,Stats!$A$2:$AA$19,26,FALSE)))</f>
        <v>-0.40582573008122991</v>
      </c>
      <c r="BR882" s="51">
        <f t="shared" si="181"/>
        <v>-0.40582573008122991</v>
      </c>
      <c r="BS882" s="32" t="str">
        <f t="shared" si="176"/>
        <v>21690_201507</v>
      </c>
      <c r="BT882" s="53">
        <f t="shared" si="177"/>
        <v>-0.59774292783854133</v>
      </c>
    </row>
    <row r="883" spans="1:72" x14ac:dyDescent="0.15">
      <c r="S883" t="str">
        <f>IF(ISNUMBER(R883),VLOOKUP(B883,Index!$B$3:$AB$18,27,FALSE),"")</f>
        <v/>
      </c>
      <c r="T883" t="str">
        <f>IF(ISNUMBER($R883),VLOOKUP($B883,Index!$B$21:$AB$36,27,FALSE),"")</f>
        <v/>
      </c>
      <c r="U883" t="str">
        <f>IF(ISNUMBER($R883),VLOOKUP($B883,Index!$B$39:$AB$54,27,FALSE),"")</f>
        <v/>
      </c>
      <c r="Z883" t="str">
        <f t="shared" si="178"/>
        <v/>
      </c>
      <c r="AA883" t="s">
        <v>25</v>
      </c>
      <c r="AF883" t="str">
        <f t="shared" si="179"/>
        <v/>
      </c>
      <c r="AG883" t="s">
        <v>25</v>
      </c>
      <c r="AK883" t="str">
        <f t="shared" ref="AK883:AX892" si="186">IF($B883=AK$2,$AA883,"")</f>
        <v/>
      </c>
      <c r="AL883" t="str">
        <f t="shared" si="186"/>
        <v/>
      </c>
      <c r="AM883" t="str">
        <f t="shared" si="186"/>
        <v/>
      </c>
      <c r="AN883" t="str">
        <f t="shared" si="186"/>
        <v/>
      </c>
      <c r="AO883" t="str">
        <f t="shared" si="186"/>
        <v/>
      </c>
      <c r="AP883" t="str">
        <f t="shared" si="186"/>
        <v/>
      </c>
      <c r="AQ883" t="str">
        <f t="shared" si="186"/>
        <v/>
      </c>
      <c r="AR883" t="str">
        <f t="shared" si="186"/>
        <v/>
      </c>
      <c r="AS883" t="str">
        <f t="shared" si="186"/>
        <v/>
      </c>
      <c r="AT883" t="str">
        <f t="shared" si="186"/>
        <v/>
      </c>
      <c r="AU883" t="str">
        <f t="shared" si="186"/>
        <v/>
      </c>
      <c r="AV883" t="str">
        <f t="shared" si="186"/>
        <v/>
      </c>
      <c r="AW883" t="str">
        <f t="shared" si="186"/>
        <v/>
      </c>
      <c r="AX883" t="str">
        <f t="shared" si="186"/>
        <v/>
      </c>
      <c r="AZ883" s="46" t="str">
        <f>IF(ISNUMBER(VLOOKUP($B883,Stats!$A$2:$AA$19,2,FALSE))=FALSE,"",IF(ISNUMBER(W883),(W883-VLOOKUP($B883,Stats!$A$2:$AA$19,2,FALSE))/VLOOKUP($B883,Stats!$A$2:$AA$19,16,FALSE),""))</f>
        <v/>
      </c>
      <c r="BA883" s="46" t="str">
        <f>IF(ISNUMBER(VLOOKUP($B883,Stats!$A$2:$AA$19,2,FALSE))=FALSE,"",IF(ISNUMBER(X883),(X883-VLOOKUP($B883,Stats!$A$2:$AA$19,3,FALSE))/VLOOKUP($B883,Stats!$A$2:$AA$19,17,FALSE),""))</f>
        <v/>
      </c>
      <c r="BB883" s="46"/>
      <c r="BC883" s="46"/>
      <c r="BD883" s="44" t="str">
        <f t="shared" si="175"/>
        <v/>
      </c>
      <c r="BE883" s="46" t="str">
        <f>IF(ISNUMBER(VLOOKUP($B883,Stats!$A$2:$AA$19,2,FALSE))=FALSE,"",IF(ISNUMBER(Y883),(Y883-VLOOKUP($B883,Stats!$A$2:$AA$19,5,FALSE))/VLOOKUP($B883,Stats!$A$2:$AA$19,19,FALSE),""))</f>
        <v/>
      </c>
      <c r="BF883" s="46"/>
      <c r="BG883" s="46"/>
      <c r="BH883" s="46" t="str">
        <f>IF(ISNUMBER(VLOOKUP($B883,Stats!$A$2:$AA$19,2,FALSE))=FALSE,"",IF(ISNUMBER(Z883),(Z883-VLOOKUP($B883,Stats!$A$2:$AA$19,8,FALSE))/VLOOKUP($B883,Stats!$A$2:$AA$19,22,FALSE),""))</f>
        <v/>
      </c>
      <c r="BI883" s="46" t="str">
        <f>IF(ISNUMBER(VLOOKUP($B883,Stats!$A$2:$AA$19,2,FALSE))=FALSE,"",IF(ISNUMBER(#REF!),(#REF!-VLOOKUP($B883,Stats!$A$2:$AA$19,9,FALSE))/VLOOKUP($B883,Stats!$A$2:$AA$19,23,FALSE),""))</f>
        <v/>
      </c>
      <c r="BJ883" s="46" t="str">
        <f>IF(ISNUMBER(VLOOKUP($B883,Stats!$A$2:$AA$19,2,FALSE))=FALSE,"",IF(ISNUMBER(#REF!),(#REF!-VLOOKUP($B883,Stats!$A$2:$AA$19,10,FALSE))/VLOOKUP($B883,Stats!$A$2:$AA$19,24,FALSE),""))</f>
        <v/>
      </c>
      <c r="BK883" s="44" t="str">
        <f t="shared" si="180"/>
        <v/>
      </c>
      <c r="BL883" s="46" t="str">
        <f>IF(ISNUMBER(VLOOKUP($B883,Stats!$A$2:$AA$19,2,FALSE))=FALSE,"",IF(ISNUMBER(#REF!),(#REF!-VLOOKUP($B883,Stats!$A$2:$AA$19,11,FALSE))/VLOOKUP($B883,Stats!$A$2:$AA$19,25,FALSE),""))</f>
        <v/>
      </c>
      <c r="BM883" s="46" t="str">
        <f>IF(ISNUMBER(VLOOKUP($B883,Stats!$A$2:$AA$19,2,FALSE))=FALSE,"",IF(ISNUMBER(AA883),(AA883-VLOOKUP($B883,Stats!$A$2:$AA$19,12,FALSE))/VLOOKUP($B883,Stats!$A$2:$AA$19,26,FALSE),""))</f>
        <v/>
      </c>
      <c r="BN883" s="46" t="str">
        <f>IF(ISNUMBER(VLOOKUP($B883,Stats!$A$2:$AA$19,2,FALSE))=FALSE,"",IF(ISNUMBER(#REF!),(#REF!-VLOOKUP($B883,Stats!$A$2:$AA$19,13,FALSE))/VLOOKUP($B883,Stats!$A$2:$AA$19,27,FALSE),""))</f>
        <v/>
      </c>
      <c r="BO883" s="46" t="str">
        <f>IF(ISNUMBER(VLOOKUP($B883,Stats!$A$2:$AA$19,2,FALSE))=FALSE,"",IF(ISNUMBER(#REF!),(#REF!-VLOOKUP($B883,Stats!$A$2:$AA$19,14,FALSE))/VLOOKUP($B883,Stats!$A$2:$AB$19,28,FALSE),""))</f>
        <v/>
      </c>
      <c r="BP883" s="46"/>
      <c r="BQ883" s="46" t="str">
        <f>IF(ISNUMBER(VLOOKUP($B883,Stats!$A$2:$AA$19,2,FALSE))=FALSE,"",IF(ISNUMBER(BM883),BM883,(VLOOKUP($B883,Stats!$A$2:$AT$19,46,FALSE)-VLOOKUP($B883,Stats!$A$2:$AA$19,12,FALSE))/VLOOKUP($B883,Stats!$A$2:$AA$19,26,FALSE)))</f>
        <v/>
      </c>
      <c r="BR883" s="51" t="str">
        <f t="shared" si="181"/>
        <v/>
      </c>
      <c r="BS883" s="32" t="str">
        <f t="shared" si="176"/>
        <v/>
      </c>
      <c r="BT883" s="53" t="str">
        <f t="shared" si="177"/>
        <v/>
      </c>
    </row>
    <row r="884" spans="1:72" ht="40.5" x14ac:dyDescent="0.15">
      <c r="A884" s="1" t="s">
        <v>39</v>
      </c>
      <c r="B884" s="1" t="s">
        <v>0</v>
      </c>
      <c r="C884" s="3"/>
      <c r="D884" s="4" t="s">
        <v>10</v>
      </c>
      <c r="E884" s="1" t="s">
        <v>11</v>
      </c>
      <c r="F884" s="1" t="s">
        <v>12</v>
      </c>
      <c r="G884" s="1" t="s">
        <v>13</v>
      </c>
      <c r="H884" s="1" t="s">
        <v>14</v>
      </c>
      <c r="I884" s="1" t="s">
        <v>15</v>
      </c>
      <c r="J884" s="1" t="s">
        <v>16</v>
      </c>
      <c r="K884" s="1" t="s">
        <v>17</v>
      </c>
      <c r="L884" s="1" t="s">
        <v>18</v>
      </c>
      <c r="M884" s="1" t="s">
        <v>19</v>
      </c>
      <c r="N884" s="1" t="s">
        <v>20</v>
      </c>
      <c r="O884" s="1" t="s">
        <v>21</v>
      </c>
      <c r="P884" s="1" t="s">
        <v>22</v>
      </c>
      <c r="Q884" s="1" t="s">
        <v>23</v>
      </c>
      <c r="R884" s="1" t="s">
        <v>24</v>
      </c>
      <c r="S884" s="1" t="str">
        <f>IF(ISNUMBER(R884),VLOOKUP(B884,Index!$B$3:$AB$18,27,FALSE),"")</f>
        <v/>
      </c>
      <c r="T884" s="1" t="str">
        <f>IF(ISNUMBER($R884),VLOOKUP($B884,Index!$B$21:$AB$36,27,FALSE),"")</f>
        <v/>
      </c>
      <c r="U884" s="1" t="str">
        <f>IF(ISNUMBER($R884),VLOOKUP($B884,Index!$B$39:$AB$54,27,FALSE),"")</f>
        <v/>
      </c>
      <c r="W884" s="1" t="s">
        <v>1</v>
      </c>
      <c r="X884" s="1" t="s">
        <v>2</v>
      </c>
      <c r="Y884" s="1" t="s">
        <v>4</v>
      </c>
      <c r="Z884" s="1" t="str">
        <f t="shared" si="178"/>
        <v/>
      </c>
      <c r="AA884" s="1" t="s">
        <v>8</v>
      </c>
      <c r="AB884" s="27"/>
      <c r="AC884" s="1" t="s">
        <v>32</v>
      </c>
      <c r="AD884" s="1" t="s">
        <v>34</v>
      </c>
      <c r="AE884" s="1" t="s">
        <v>36</v>
      </c>
      <c r="AF884" s="1" t="str">
        <f t="shared" si="179"/>
        <v/>
      </c>
      <c r="AG884" s="1" t="s">
        <v>38</v>
      </c>
      <c r="AH884" s="27"/>
      <c r="AK884" t="str">
        <f t="shared" si="186"/>
        <v/>
      </c>
      <c r="AL884" t="str">
        <f t="shared" si="186"/>
        <v/>
      </c>
      <c r="AM884" t="str">
        <f t="shared" si="186"/>
        <v/>
      </c>
      <c r="AN884" t="str">
        <f t="shared" si="186"/>
        <v/>
      </c>
      <c r="AO884" t="str">
        <f t="shared" si="186"/>
        <v/>
      </c>
      <c r="AP884" t="str">
        <f t="shared" si="186"/>
        <v/>
      </c>
      <c r="AQ884" t="str">
        <f t="shared" si="186"/>
        <v/>
      </c>
      <c r="AR884" t="str">
        <f t="shared" si="186"/>
        <v/>
      </c>
      <c r="AS884" t="str">
        <f t="shared" si="186"/>
        <v/>
      </c>
      <c r="AT884" t="str">
        <f t="shared" si="186"/>
        <v/>
      </c>
      <c r="AU884" t="str">
        <f t="shared" si="186"/>
        <v/>
      </c>
      <c r="AV884" t="str">
        <f t="shared" si="186"/>
        <v/>
      </c>
      <c r="AW884" t="str">
        <f t="shared" si="186"/>
        <v/>
      </c>
      <c r="AX884" t="str">
        <f t="shared" si="186"/>
        <v/>
      </c>
      <c r="AZ884" s="46" t="str">
        <f>IF(ISNUMBER(VLOOKUP($B884,Stats!$A$2:$AA$19,2,FALSE))=FALSE,"",IF(ISNUMBER(W884),(W884-VLOOKUP($B884,Stats!$A$2:$AA$19,2,FALSE))/VLOOKUP($B884,Stats!$A$2:$AA$19,16,FALSE),""))</f>
        <v/>
      </c>
      <c r="BA884" s="46" t="str">
        <f>IF(ISNUMBER(VLOOKUP($B884,Stats!$A$2:$AA$19,2,FALSE))=FALSE,"",IF(ISNUMBER(X884),(X884-VLOOKUP($B884,Stats!$A$2:$AA$19,3,FALSE))/VLOOKUP($B884,Stats!$A$2:$AA$19,17,FALSE),""))</f>
        <v/>
      </c>
      <c r="BB884" s="46"/>
      <c r="BC884" s="46"/>
      <c r="BD884" s="44" t="str">
        <f t="shared" si="175"/>
        <v/>
      </c>
      <c r="BE884" s="46" t="str">
        <f>IF(ISNUMBER(VLOOKUP($B884,Stats!$A$2:$AA$19,2,FALSE))=FALSE,"",IF(ISNUMBER(Y884),(Y884-VLOOKUP($B884,Stats!$A$2:$AA$19,5,FALSE))/VLOOKUP($B884,Stats!$A$2:$AA$19,19,FALSE),""))</f>
        <v/>
      </c>
      <c r="BF884" s="46"/>
      <c r="BG884" s="46"/>
      <c r="BH884" s="46" t="str">
        <f>IF(ISNUMBER(VLOOKUP($B884,Stats!$A$2:$AA$19,2,FALSE))=FALSE,"",IF(ISNUMBER(Z884),(Z884-VLOOKUP($B884,Stats!$A$2:$AA$19,8,FALSE))/VLOOKUP($B884,Stats!$A$2:$AA$19,22,FALSE),""))</f>
        <v/>
      </c>
      <c r="BI884" s="46" t="str">
        <f>IF(ISNUMBER(VLOOKUP($B884,Stats!$A$2:$AA$19,2,FALSE))=FALSE,"",IF(ISNUMBER(#REF!),(#REF!-VLOOKUP($B884,Stats!$A$2:$AA$19,9,FALSE))/VLOOKUP($B884,Stats!$A$2:$AA$19,23,FALSE),""))</f>
        <v/>
      </c>
      <c r="BJ884" s="46" t="str">
        <f>IF(ISNUMBER(VLOOKUP($B884,Stats!$A$2:$AA$19,2,FALSE))=FALSE,"",IF(ISNUMBER(#REF!),(#REF!-VLOOKUP($B884,Stats!$A$2:$AA$19,10,FALSE))/VLOOKUP($B884,Stats!$A$2:$AA$19,24,FALSE),""))</f>
        <v/>
      </c>
      <c r="BK884" s="44" t="str">
        <f t="shared" si="180"/>
        <v/>
      </c>
      <c r="BL884" s="46" t="str">
        <f>IF(ISNUMBER(VLOOKUP($B884,Stats!$A$2:$AA$19,2,FALSE))=FALSE,"",IF(ISNUMBER(#REF!),(#REF!-VLOOKUP($B884,Stats!$A$2:$AA$19,11,FALSE))/VLOOKUP($B884,Stats!$A$2:$AA$19,25,FALSE),""))</f>
        <v/>
      </c>
      <c r="BM884" s="46" t="str">
        <f>IF(ISNUMBER(VLOOKUP($B884,Stats!$A$2:$AA$19,2,FALSE))=FALSE,"",IF(ISNUMBER(AA884),(AA884-VLOOKUP($B884,Stats!$A$2:$AA$19,12,FALSE))/VLOOKUP($B884,Stats!$A$2:$AA$19,26,FALSE),""))</f>
        <v/>
      </c>
      <c r="BN884" s="46" t="str">
        <f>IF(ISNUMBER(VLOOKUP($B884,Stats!$A$2:$AA$19,2,FALSE))=FALSE,"",IF(ISNUMBER(#REF!),(#REF!-VLOOKUP($B884,Stats!$A$2:$AA$19,13,FALSE))/VLOOKUP($B884,Stats!$A$2:$AA$19,27,FALSE),""))</f>
        <v/>
      </c>
      <c r="BO884" s="46" t="str">
        <f>IF(ISNUMBER(VLOOKUP($B884,Stats!$A$2:$AA$19,2,FALSE))=FALSE,"",IF(ISNUMBER(#REF!),(#REF!-VLOOKUP($B884,Stats!$A$2:$AA$19,14,FALSE))/VLOOKUP($B884,Stats!$A$2:$AB$19,28,FALSE),""))</f>
        <v/>
      </c>
      <c r="BP884" s="46"/>
      <c r="BQ884" s="46" t="str">
        <f>IF(ISNUMBER(VLOOKUP($B884,Stats!$A$2:$AA$19,2,FALSE))=FALSE,"",IF(ISNUMBER(BM884),BM884,(VLOOKUP($B884,Stats!$A$2:$AT$19,46,FALSE)-VLOOKUP($B884,Stats!$A$2:$AA$19,12,FALSE))/VLOOKUP($B884,Stats!$A$2:$AA$19,26,FALSE)))</f>
        <v/>
      </c>
      <c r="BR884" s="51" t="str">
        <f t="shared" si="181"/>
        <v/>
      </c>
      <c r="BS884" s="32" t="str">
        <f t="shared" si="176"/>
        <v/>
      </c>
      <c r="BT884" s="53" t="str">
        <f t="shared" si="177"/>
        <v/>
      </c>
    </row>
    <row r="885" spans="1:72" x14ac:dyDescent="0.15">
      <c r="A885" s="5">
        <v>21726</v>
      </c>
      <c r="B885" s="5" t="s">
        <v>40</v>
      </c>
      <c r="C885" s="3">
        <v>0</v>
      </c>
      <c r="D885" s="11">
        <v>7.3837156172895879E-2</v>
      </c>
      <c r="E885" s="6">
        <v>2.6978733274131861E-2</v>
      </c>
      <c r="F885" s="12">
        <v>59</v>
      </c>
      <c r="G885" s="12">
        <v>56</v>
      </c>
      <c r="H885" s="13">
        <v>1.8131118948748508E-2</v>
      </c>
      <c r="I885" s="13">
        <v>-1.7086131320358501E-2</v>
      </c>
      <c r="J885" s="12">
        <v>7</v>
      </c>
      <c r="K885" s="12">
        <v>6</v>
      </c>
      <c r="L885" s="13">
        <v>0.116222760290557</v>
      </c>
      <c r="M885" s="13">
        <v>-0.1139684949705827</v>
      </c>
      <c r="N885" s="8">
        <v>1.1755</v>
      </c>
      <c r="O885" s="8">
        <v>1.0742026866489993</v>
      </c>
      <c r="P885" s="14">
        <v>42086</v>
      </c>
      <c r="Q885" s="13">
        <v>-0.26524468908574894</v>
      </c>
      <c r="R885" s="14">
        <v>42045</v>
      </c>
      <c r="S885" s="14">
        <f>IF(ISNUMBER(R885),VLOOKUP(B885,Index!$B$3:$AB$18,27,FALSE),"")</f>
        <v>42041</v>
      </c>
      <c r="T885" s="14">
        <f>IF(ISNUMBER($R885),VLOOKUP($B885,Index!$B$21:$AB$36,27,FALSE),"")</f>
        <v>41996</v>
      </c>
      <c r="U885" s="14">
        <f>IF(ISNUMBER($R885),VLOOKUP($B885,Index!$B$39:$AB$54,27,FALSE),"")</f>
        <v>42003</v>
      </c>
      <c r="W885" s="6">
        <v>0.15544664457451762</v>
      </c>
      <c r="X885" s="7">
        <v>0.5130434782608696</v>
      </c>
      <c r="Y885" s="6">
        <v>0.51188547319457101</v>
      </c>
      <c r="Z885" s="8" t="str">
        <f t="shared" si="178"/>
        <v/>
      </c>
      <c r="AA885" s="9">
        <v>0.27837374021474048</v>
      </c>
      <c r="AB885" s="28">
        <v>0</v>
      </c>
      <c r="AC885" s="6">
        <v>2.416365930947641E-2</v>
      </c>
      <c r="AD885" s="7">
        <v>0.26321361058601139</v>
      </c>
      <c r="AE885" s="6">
        <v>0.26202673766762985</v>
      </c>
      <c r="AF885" s="8" t="str">
        <f t="shared" si="179"/>
        <v/>
      </c>
      <c r="AG885" s="9">
        <v>7.7491939241143823E-2</v>
      </c>
      <c r="AH885" s="28"/>
      <c r="AK885" t="str">
        <f t="shared" si="186"/>
        <v/>
      </c>
      <c r="AL885" t="str">
        <f t="shared" si="186"/>
        <v/>
      </c>
      <c r="AM885" t="str">
        <f t="shared" si="186"/>
        <v/>
      </c>
      <c r="AN885" t="str">
        <f t="shared" si="186"/>
        <v/>
      </c>
      <c r="AO885" t="str">
        <f t="shared" si="186"/>
        <v/>
      </c>
      <c r="AP885" t="str">
        <f t="shared" si="186"/>
        <v/>
      </c>
      <c r="AQ885" t="str">
        <f t="shared" si="186"/>
        <v/>
      </c>
      <c r="AR885" t="str">
        <f t="shared" si="186"/>
        <v/>
      </c>
      <c r="AS885" t="str">
        <f t="shared" si="186"/>
        <v/>
      </c>
      <c r="AT885" t="str">
        <f t="shared" si="186"/>
        <v/>
      </c>
      <c r="AU885" t="str">
        <f t="shared" si="186"/>
        <v/>
      </c>
      <c r="AV885" t="str">
        <f t="shared" si="186"/>
        <v/>
      </c>
      <c r="AW885" t="str">
        <f t="shared" si="186"/>
        <v/>
      </c>
      <c r="AX885" t="str">
        <f t="shared" si="186"/>
        <v/>
      </c>
      <c r="AZ885" s="46" t="str">
        <f>IF(ISNUMBER(VLOOKUP($B885,Stats!$A$2:$AA$19,2,FALSE))=FALSE,"",IF(ISNUMBER(W885),(W885-VLOOKUP($B885,Stats!$A$2:$AA$19,2,FALSE))/VLOOKUP($B885,Stats!$A$2:$AA$19,16,FALSE),""))</f>
        <v/>
      </c>
      <c r="BA885" s="46" t="str">
        <f>IF(ISNUMBER(VLOOKUP($B885,Stats!$A$2:$AA$19,2,FALSE))=FALSE,"",IF(ISNUMBER(X885),(X885-VLOOKUP($B885,Stats!$A$2:$AA$19,3,FALSE))/VLOOKUP($B885,Stats!$A$2:$AA$19,17,FALSE),""))</f>
        <v/>
      </c>
      <c r="BB885" s="46"/>
      <c r="BC885" s="46"/>
      <c r="BD885" s="44" t="str">
        <f t="shared" si="175"/>
        <v/>
      </c>
      <c r="BE885" s="46" t="str">
        <f>IF(ISNUMBER(VLOOKUP($B885,Stats!$A$2:$AA$19,2,FALSE))=FALSE,"",IF(ISNUMBER(Y885),(Y885-VLOOKUP($B885,Stats!$A$2:$AA$19,5,FALSE))/VLOOKUP($B885,Stats!$A$2:$AA$19,19,FALSE),""))</f>
        <v/>
      </c>
      <c r="BF885" s="46"/>
      <c r="BG885" s="46"/>
      <c r="BH885" s="46" t="str">
        <f>IF(ISNUMBER(VLOOKUP($B885,Stats!$A$2:$AA$19,2,FALSE))=FALSE,"",IF(ISNUMBER(Z885),(Z885-VLOOKUP($B885,Stats!$A$2:$AA$19,8,FALSE))/VLOOKUP($B885,Stats!$A$2:$AA$19,22,FALSE),""))</f>
        <v/>
      </c>
      <c r="BI885" s="46" t="str">
        <f>IF(ISNUMBER(VLOOKUP($B885,Stats!$A$2:$AA$19,2,FALSE))=FALSE,"",IF(ISNUMBER(#REF!),(#REF!-VLOOKUP($B885,Stats!$A$2:$AA$19,9,FALSE))/VLOOKUP($B885,Stats!$A$2:$AA$19,23,FALSE),""))</f>
        <v/>
      </c>
      <c r="BJ885" s="46" t="str">
        <f>IF(ISNUMBER(VLOOKUP($B885,Stats!$A$2:$AA$19,2,FALSE))=FALSE,"",IF(ISNUMBER(#REF!),(#REF!-VLOOKUP($B885,Stats!$A$2:$AA$19,10,FALSE))/VLOOKUP($B885,Stats!$A$2:$AA$19,24,FALSE),""))</f>
        <v/>
      </c>
      <c r="BK885" s="44" t="str">
        <f t="shared" si="180"/>
        <v/>
      </c>
      <c r="BL885" s="46" t="str">
        <f>IF(ISNUMBER(VLOOKUP($B885,Stats!$A$2:$AA$19,2,FALSE))=FALSE,"",IF(ISNUMBER(#REF!),(#REF!-VLOOKUP($B885,Stats!$A$2:$AA$19,11,FALSE))/VLOOKUP($B885,Stats!$A$2:$AA$19,25,FALSE),""))</f>
        <v/>
      </c>
      <c r="BM885" s="46" t="str">
        <f>IF(ISNUMBER(VLOOKUP($B885,Stats!$A$2:$AA$19,2,FALSE))=FALSE,"",IF(ISNUMBER(AA885),(AA885-VLOOKUP($B885,Stats!$A$2:$AA$19,12,FALSE))/VLOOKUP($B885,Stats!$A$2:$AA$19,26,FALSE),""))</f>
        <v/>
      </c>
      <c r="BN885" s="46" t="str">
        <f>IF(ISNUMBER(VLOOKUP($B885,Stats!$A$2:$AA$19,2,FALSE))=FALSE,"",IF(ISNUMBER(#REF!),(#REF!-VLOOKUP($B885,Stats!$A$2:$AA$19,13,FALSE))/VLOOKUP($B885,Stats!$A$2:$AA$19,27,FALSE),""))</f>
        <v/>
      </c>
      <c r="BO885" s="46" t="str">
        <f>IF(ISNUMBER(VLOOKUP($B885,Stats!$A$2:$AA$19,2,FALSE))=FALSE,"",IF(ISNUMBER(#REF!),(#REF!-VLOOKUP($B885,Stats!$A$2:$AA$19,14,FALSE))/VLOOKUP($B885,Stats!$A$2:$AB$19,28,FALSE),""))</f>
        <v/>
      </c>
      <c r="BP885" s="46"/>
      <c r="BQ885" s="46" t="str">
        <f>IF(ISNUMBER(VLOOKUP($B885,Stats!$A$2:$AA$19,2,FALSE))=FALSE,"",IF(ISNUMBER(BM885),BM885,(VLOOKUP($B885,Stats!$A$2:$AT$19,46,FALSE)-VLOOKUP($B885,Stats!$A$2:$AA$19,12,FALSE))/VLOOKUP($B885,Stats!$A$2:$AA$19,26,FALSE)))</f>
        <v/>
      </c>
      <c r="BR885" s="51" t="str">
        <f t="shared" si="181"/>
        <v/>
      </c>
      <c r="BS885" s="32" t="str">
        <f t="shared" si="176"/>
        <v/>
      </c>
      <c r="BT885" s="53" t="str">
        <f t="shared" si="177"/>
        <v/>
      </c>
    </row>
    <row r="886" spans="1:72" x14ac:dyDescent="0.15">
      <c r="A886" s="5">
        <v>21726</v>
      </c>
      <c r="B886" s="5" t="s">
        <v>41</v>
      </c>
      <c r="C886" s="3">
        <v>0</v>
      </c>
      <c r="D886" s="11">
        <v>8.4048250439601891E-3</v>
      </c>
      <c r="E886" s="6">
        <v>2.0375259142239078E-2</v>
      </c>
      <c r="F886" s="15">
        <v>4.2142857142857144</v>
      </c>
      <c r="G886" s="15">
        <v>4</v>
      </c>
      <c r="H886" s="13">
        <v>1.6174549719765736E-2</v>
      </c>
      <c r="I886" s="13">
        <v>-1.4978666853957547E-2</v>
      </c>
      <c r="J886" s="12">
        <v>2.7142857142857144</v>
      </c>
      <c r="K886" s="12">
        <v>2.5714285714285716</v>
      </c>
      <c r="L886" s="13">
        <v>3.2473760280820434E-2</v>
      </c>
      <c r="M886" s="13">
        <v>-3.2603640039739916E-2</v>
      </c>
      <c r="N886" s="8">
        <v>1.0478285714285713</v>
      </c>
      <c r="O886" s="8">
        <v>1.0377996714590865</v>
      </c>
      <c r="P886" s="14"/>
      <c r="Q886" s="13">
        <v>-5.3136684230240108E-2</v>
      </c>
      <c r="R886" s="14"/>
      <c r="S886" s="14" t="str">
        <f>IF(ISNUMBER(R886),VLOOKUP(B886,Index!$B$3:$AB$18,27,FALSE),"")</f>
        <v/>
      </c>
      <c r="T886" s="14" t="str">
        <f>IF(ISNUMBER($R886),VLOOKUP($B886,Index!$B$21:$AB$36,27,FALSE),"")</f>
        <v/>
      </c>
      <c r="U886" s="14" t="str">
        <f>IF(ISNUMBER($R886),VLOOKUP($B886,Index!$B$39:$AB$54,27,FALSE),"")</f>
        <v/>
      </c>
      <c r="W886" s="6">
        <v>0.31837773559013749</v>
      </c>
      <c r="X886" s="8">
        <v>0.52491496598639453</v>
      </c>
      <c r="Y886" s="6">
        <v>0.38659336083386497</v>
      </c>
      <c r="Z886" s="8" t="str">
        <f t="shared" si="178"/>
        <v/>
      </c>
      <c r="AA886" s="9">
        <v>5.5126398475461436</v>
      </c>
      <c r="AB886" s="28">
        <v>0</v>
      </c>
      <c r="AC886" s="6">
        <v>0.1013643825195035</v>
      </c>
      <c r="AD886" s="8">
        <v>0.27553572151649774</v>
      </c>
      <c r="AE886" s="6">
        <v>0.14945442664082292</v>
      </c>
      <c r="AF886" s="8" t="str">
        <f t="shared" si="179"/>
        <v/>
      </c>
      <c r="AG886" s="9">
        <v>30.38919808875357</v>
      </c>
      <c r="AH886" s="28"/>
      <c r="AK886" t="str">
        <f t="shared" si="186"/>
        <v/>
      </c>
      <c r="AL886" t="str">
        <f t="shared" si="186"/>
        <v/>
      </c>
      <c r="AM886" t="str">
        <f t="shared" si="186"/>
        <v/>
      </c>
      <c r="AN886" t="str">
        <f t="shared" si="186"/>
        <v/>
      </c>
      <c r="AO886" t="str">
        <f t="shared" si="186"/>
        <v/>
      </c>
      <c r="AP886" t="str">
        <f t="shared" si="186"/>
        <v/>
      </c>
      <c r="AQ886" t="str">
        <f t="shared" si="186"/>
        <v/>
      </c>
      <c r="AR886" t="str">
        <f t="shared" si="186"/>
        <v/>
      </c>
      <c r="AS886" t="str">
        <f t="shared" si="186"/>
        <v/>
      </c>
      <c r="AT886" t="str">
        <f t="shared" si="186"/>
        <v/>
      </c>
      <c r="AU886" t="str">
        <f t="shared" si="186"/>
        <v/>
      </c>
      <c r="AV886" t="str">
        <f t="shared" si="186"/>
        <v/>
      </c>
      <c r="AW886" t="str">
        <f t="shared" si="186"/>
        <v/>
      </c>
      <c r="AX886" t="str">
        <f t="shared" si="186"/>
        <v/>
      </c>
      <c r="AZ886" s="46" t="str">
        <f>IF(ISNUMBER(VLOOKUP($B886,Stats!$A$2:$AA$19,2,FALSE))=FALSE,"",IF(ISNUMBER(W886),(W886-VLOOKUP($B886,Stats!$A$2:$AA$19,2,FALSE))/VLOOKUP($B886,Stats!$A$2:$AA$19,16,FALSE),""))</f>
        <v/>
      </c>
      <c r="BA886" s="46" t="str">
        <f>IF(ISNUMBER(VLOOKUP($B886,Stats!$A$2:$AA$19,2,FALSE))=FALSE,"",IF(ISNUMBER(X886),(X886-VLOOKUP($B886,Stats!$A$2:$AA$19,3,FALSE))/VLOOKUP($B886,Stats!$A$2:$AA$19,17,FALSE),""))</f>
        <v/>
      </c>
      <c r="BB886" s="46"/>
      <c r="BC886" s="46"/>
      <c r="BD886" s="44" t="str">
        <f t="shared" si="175"/>
        <v/>
      </c>
      <c r="BE886" s="46" t="str">
        <f>IF(ISNUMBER(VLOOKUP($B886,Stats!$A$2:$AA$19,2,FALSE))=FALSE,"",IF(ISNUMBER(Y886),(Y886-VLOOKUP($B886,Stats!$A$2:$AA$19,5,FALSE))/VLOOKUP($B886,Stats!$A$2:$AA$19,19,FALSE),""))</f>
        <v/>
      </c>
      <c r="BF886" s="46"/>
      <c r="BG886" s="46"/>
      <c r="BH886" s="46" t="str">
        <f>IF(ISNUMBER(VLOOKUP($B886,Stats!$A$2:$AA$19,2,FALSE))=FALSE,"",IF(ISNUMBER(Z886),(Z886-VLOOKUP($B886,Stats!$A$2:$AA$19,8,FALSE))/VLOOKUP($B886,Stats!$A$2:$AA$19,22,FALSE),""))</f>
        <v/>
      </c>
      <c r="BI886" s="46" t="str">
        <f>IF(ISNUMBER(VLOOKUP($B886,Stats!$A$2:$AA$19,2,FALSE))=FALSE,"",IF(ISNUMBER(#REF!),(#REF!-VLOOKUP($B886,Stats!$A$2:$AA$19,9,FALSE))/VLOOKUP($B886,Stats!$A$2:$AA$19,23,FALSE),""))</f>
        <v/>
      </c>
      <c r="BJ886" s="46" t="str">
        <f>IF(ISNUMBER(VLOOKUP($B886,Stats!$A$2:$AA$19,2,FALSE))=FALSE,"",IF(ISNUMBER(#REF!),(#REF!-VLOOKUP($B886,Stats!$A$2:$AA$19,10,FALSE))/VLOOKUP($B886,Stats!$A$2:$AA$19,24,FALSE),""))</f>
        <v/>
      </c>
      <c r="BK886" s="44" t="str">
        <f t="shared" si="180"/>
        <v/>
      </c>
      <c r="BL886" s="46" t="str">
        <f>IF(ISNUMBER(VLOOKUP($B886,Stats!$A$2:$AA$19,2,FALSE))=FALSE,"",IF(ISNUMBER(#REF!),(#REF!-VLOOKUP($B886,Stats!$A$2:$AA$19,11,FALSE))/VLOOKUP($B886,Stats!$A$2:$AA$19,25,FALSE),""))</f>
        <v/>
      </c>
      <c r="BM886" s="46" t="str">
        <f>IF(ISNUMBER(VLOOKUP($B886,Stats!$A$2:$AA$19,2,FALSE))=FALSE,"",IF(ISNUMBER(AA886),(AA886-VLOOKUP($B886,Stats!$A$2:$AA$19,12,FALSE))/VLOOKUP($B886,Stats!$A$2:$AA$19,26,FALSE),""))</f>
        <v/>
      </c>
      <c r="BN886" s="46" t="str">
        <f>IF(ISNUMBER(VLOOKUP($B886,Stats!$A$2:$AA$19,2,FALSE))=FALSE,"",IF(ISNUMBER(#REF!),(#REF!-VLOOKUP($B886,Stats!$A$2:$AA$19,13,FALSE))/VLOOKUP($B886,Stats!$A$2:$AA$19,27,FALSE),""))</f>
        <v/>
      </c>
      <c r="BO886" s="46" t="str">
        <f>IF(ISNUMBER(VLOOKUP($B886,Stats!$A$2:$AA$19,2,FALSE))=FALSE,"",IF(ISNUMBER(#REF!),(#REF!-VLOOKUP($B886,Stats!$A$2:$AA$19,14,FALSE))/VLOOKUP($B886,Stats!$A$2:$AB$19,28,FALSE),""))</f>
        <v/>
      </c>
      <c r="BP886" s="46"/>
      <c r="BQ886" s="46" t="str">
        <f>IF(ISNUMBER(VLOOKUP($B886,Stats!$A$2:$AA$19,2,FALSE))=FALSE,"",IF(ISNUMBER(BM886),BM886,(VLOOKUP($B886,Stats!$A$2:$AT$19,46,FALSE)-VLOOKUP($B886,Stats!$A$2:$AA$19,12,FALSE))/VLOOKUP($B886,Stats!$A$2:$AA$19,26,FALSE)))</f>
        <v/>
      </c>
      <c r="BR886" s="51" t="str">
        <f t="shared" si="181"/>
        <v/>
      </c>
      <c r="BS886" s="32" t="str">
        <f t="shared" si="176"/>
        <v/>
      </c>
      <c r="BT886" s="53" t="str">
        <f t="shared" si="177"/>
        <v/>
      </c>
    </row>
    <row r="887" spans="1:72" x14ac:dyDescent="0.15">
      <c r="A887" s="16">
        <v>21726</v>
      </c>
      <c r="B887" s="17">
        <v>201421</v>
      </c>
      <c r="C887" s="3">
        <v>0</v>
      </c>
      <c r="D887" s="23">
        <v>-4.2127387370922031E-2</v>
      </c>
      <c r="E887" s="18">
        <v>1.4041937238451025E-2</v>
      </c>
      <c r="F887" s="24">
        <v>2</v>
      </c>
      <c r="G887" s="24">
        <v>5</v>
      </c>
      <c r="H887" s="20">
        <v>1.2607857666628197E-2</v>
      </c>
      <c r="I887" s="20">
        <v>-1.3489435030369723E-2</v>
      </c>
      <c r="J887" s="24">
        <v>2</v>
      </c>
      <c r="K887" s="24">
        <v>4</v>
      </c>
      <c r="L887" s="20">
        <v>1.5438019548734694E-2</v>
      </c>
      <c r="M887" s="20">
        <v>-2.3315118397085666E-2</v>
      </c>
      <c r="N887" s="19">
        <v>1.1115999999999999</v>
      </c>
      <c r="O887" s="19">
        <v>1.0158091930914739</v>
      </c>
      <c r="P887" s="25">
        <v>41925</v>
      </c>
      <c r="Q887" s="20">
        <v>-5.7034904641957485E-2</v>
      </c>
      <c r="R887" s="25">
        <v>41929</v>
      </c>
      <c r="S887" s="25">
        <f>IF(ISNUMBER(R887),VLOOKUP(B887,Index!$B$3:$AB$18,27,FALSE),"")</f>
        <v>41929</v>
      </c>
      <c r="T887" s="25">
        <f>IF(ISNUMBER($R887),VLOOKUP($B887,Index!$B$21:$AB$36,27,FALSE),"")</f>
        <v>41929</v>
      </c>
      <c r="U887" s="25">
        <f>IF(ISNUMBER($R887),VLOOKUP($B887,Index!$B$39:$AB$54,27,FALSE),"")</f>
        <v>41929</v>
      </c>
      <c r="W887" s="18">
        <v>-1.5165859453531931</v>
      </c>
      <c r="X887" s="19">
        <v>0.2857142857142857</v>
      </c>
      <c r="Y887" s="18">
        <v>0.26642702660784084</v>
      </c>
      <c r="Z887" s="19">
        <f t="shared" si="178"/>
        <v>0</v>
      </c>
      <c r="AA887" s="21" t="s">
        <v>25</v>
      </c>
      <c r="AB887" s="28">
        <v>0</v>
      </c>
      <c r="AC887" s="18">
        <v>2.3000329296428386</v>
      </c>
      <c r="AD887" s="19">
        <v>8.1632653061224483E-2</v>
      </c>
      <c r="AE887" s="18">
        <v>7.0983360507095139E-2</v>
      </c>
      <c r="AF887" s="19">
        <f t="shared" si="179"/>
        <v>0</v>
      </c>
      <c r="AG887" s="21" t="s">
        <v>25</v>
      </c>
      <c r="AH887" s="28"/>
      <c r="AK887" t="str">
        <f t="shared" si="186"/>
        <v/>
      </c>
      <c r="AL887" t="str">
        <f t="shared" si="186"/>
        <v/>
      </c>
      <c r="AM887" t="str">
        <f t="shared" si="186"/>
        <v/>
      </c>
      <c r="AN887" t="str">
        <f t="shared" si="186"/>
        <v/>
      </c>
      <c r="AO887" t="str">
        <f t="shared" si="186"/>
        <v/>
      </c>
      <c r="AP887" t="str">
        <f t="shared" si="186"/>
        <v/>
      </c>
      <c r="AQ887" t="str">
        <f t="shared" si="186"/>
        <v/>
      </c>
      <c r="AR887" t="str">
        <f t="shared" si="186"/>
        <v/>
      </c>
      <c r="AS887" t="str">
        <f t="shared" si="186"/>
        <v/>
      </c>
      <c r="AT887" t="str">
        <f t="shared" si="186"/>
        <v/>
      </c>
      <c r="AU887" t="str">
        <f t="shared" si="186"/>
        <v/>
      </c>
      <c r="AV887" t="str">
        <f t="shared" si="186"/>
        <v/>
      </c>
      <c r="AW887" t="str">
        <f t="shared" si="186"/>
        <v/>
      </c>
      <c r="AX887" t="str">
        <f t="shared" si="186"/>
        <v/>
      </c>
      <c r="AZ887" s="46">
        <f>IF(ISNUMBER(VLOOKUP($B887,Stats!$A$2:$AA$19,2,FALSE))=FALSE,"",IF(ISNUMBER(W887),(W887-VLOOKUP($B887,Stats!$A$2:$AA$19,2,FALSE))/VLOOKUP($B887,Stats!$A$2:$AA$19,16,FALSE),""))</f>
        <v>-2.0347768280690359</v>
      </c>
      <c r="BA887" s="46">
        <f>IF(ISNUMBER(VLOOKUP($B887,Stats!$A$2:$AA$19,2,FALSE))=FALSE,"",IF(ISNUMBER(X887),(X887-VLOOKUP($B887,Stats!$A$2:$AA$19,3,FALSE))/VLOOKUP($B887,Stats!$A$2:$AA$19,17,FALSE),""))</f>
        <v>-0.6967057200847836</v>
      </c>
      <c r="BB887" s="46"/>
      <c r="BC887" s="46"/>
      <c r="BD887" s="44">
        <f t="shared" si="175"/>
        <v>-1.3657412740769097</v>
      </c>
      <c r="BE887" s="46">
        <f>IF(ISNUMBER(VLOOKUP($B887,Stats!$A$2:$AA$19,2,FALSE))=FALSE,"",IF(ISNUMBER(Y887),(Y887-VLOOKUP($B887,Stats!$A$2:$AA$19,5,FALSE))/VLOOKUP($B887,Stats!$A$2:$AA$19,19,FALSE),""))</f>
        <v>2.8736175058917373</v>
      </c>
      <c r="BF887" s="46"/>
      <c r="BG887" s="46"/>
      <c r="BH887" s="46">
        <f>IF(ISNUMBER(VLOOKUP($B887,Stats!$A$2:$AA$19,2,FALSE))=FALSE,"",IF(ISNUMBER(Z887),(Z887-VLOOKUP($B887,Stats!$A$2:$AA$19,8,FALSE))/VLOOKUP($B887,Stats!$A$2:$AA$19,22,FALSE),""))</f>
        <v>-0.61753828864926419</v>
      </c>
      <c r="BI887" s="46" t="str">
        <f>IF(ISNUMBER(VLOOKUP($B887,Stats!$A$2:$AA$19,2,FALSE))=FALSE,"",IF(ISNUMBER(#REF!),(#REF!-VLOOKUP($B887,Stats!$A$2:$AA$19,9,FALSE))/VLOOKUP($B887,Stats!$A$2:$AA$19,23,FALSE),""))</f>
        <v/>
      </c>
      <c r="BJ887" s="46" t="str">
        <f>IF(ISNUMBER(VLOOKUP($B887,Stats!$A$2:$AA$19,2,FALSE))=FALSE,"",IF(ISNUMBER(#REF!),(#REF!-VLOOKUP($B887,Stats!$A$2:$AA$19,10,FALSE))/VLOOKUP($B887,Stats!$A$2:$AA$19,24,FALSE),""))</f>
        <v/>
      </c>
      <c r="BK887" s="44">
        <f t="shared" si="180"/>
        <v>-2.196793740718995</v>
      </c>
      <c r="BL887" s="46" t="str">
        <f>IF(ISNUMBER(VLOOKUP($B887,Stats!$A$2:$AA$19,2,FALSE))=FALSE,"",IF(ISNUMBER(#REF!),(#REF!-VLOOKUP($B887,Stats!$A$2:$AA$19,11,FALSE))/VLOOKUP($B887,Stats!$A$2:$AA$19,25,FALSE),""))</f>
        <v/>
      </c>
      <c r="BM887" s="46" t="str">
        <f>IF(ISNUMBER(VLOOKUP($B887,Stats!$A$2:$AA$19,2,FALSE))=FALSE,"",IF(ISNUMBER(AA887),(AA887-VLOOKUP($B887,Stats!$A$2:$AA$19,12,FALSE))/VLOOKUP($B887,Stats!$A$2:$AA$19,26,FALSE),""))</f>
        <v/>
      </c>
      <c r="BN887" s="46" t="str">
        <f>IF(ISNUMBER(VLOOKUP($B887,Stats!$A$2:$AA$19,2,FALSE))=FALSE,"",IF(ISNUMBER(#REF!),(#REF!-VLOOKUP($B887,Stats!$A$2:$AA$19,13,FALSE))/VLOOKUP($B887,Stats!$A$2:$AA$19,27,FALSE),""))</f>
        <v/>
      </c>
      <c r="BO887" s="46" t="str">
        <f>IF(ISNUMBER(VLOOKUP($B887,Stats!$A$2:$AA$19,2,FALSE))=FALSE,"",IF(ISNUMBER(#REF!),(#REF!-VLOOKUP($B887,Stats!$A$2:$AA$19,14,FALSE))/VLOOKUP($B887,Stats!$A$2:$AB$19,28,FALSE),""))</f>
        <v/>
      </c>
      <c r="BP887" s="46"/>
      <c r="BQ887" s="46">
        <f>IF(ISNUMBER(VLOOKUP($B887,Stats!$A$2:$AA$19,2,FALSE))=FALSE,"",IF(ISNUMBER(BM887),BM887,(VLOOKUP($B887,Stats!$A$2:$AT$19,46,FALSE)-VLOOKUP($B887,Stats!$A$2:$AA$19,12,FALSE))/VLOOKUP($B887,Stats!$A$2:$AA$19,26,FALSE)))</f>
        <v>-0.81319138310867711</v>
      </c>
      <c r="BR887" s="51">
        <f t="shared" si="181"/>
        <v>-0.81319138310867711</v>
      </c>
      <c r="BS887" s="32" t="str">
        <f t="shared" si="176"/>
        <v>21726_201421</v>
      </c>
      <c r="BT887" s="53">
        <f t="shared" si="177"/>
        <v>-1.7538627758685144</v>
      </c>
    </row>
    <row r="888" spans="1:72" x14ac:dyDescent="0.15">
      <c r="A888" s="16">
        <v>21726</v>
      </c>
      <c r="B888" s="17">
        <v>201422</v>
      </c>
      <c r="C888" s="3">
        <v>0</v>
      </c>
      <c r="D888" s="23">
        <v>9.1585575271895259E-3</v>
      </c>
      <c r="E888" s="18">
        <v>2.1169213014600889E-2</v>
      </c>
      <c r="F888" s="24">
        <v>6</v>
      </c>
      <c r="G888" s="24">
        <v>4</v>
      </c>
      <c r="H888" s="20">
        <v>1.3186255626635482E-2</v>
      </c>
      <c r="I888" s="20">
        <v>-1.6987638429309698E-2</v>
      </c>
      <c r="J888" s="24">
        <v>3</v>
      </c>
      <c r="K888" s="24">
        <v>1</v>
      </c>
      <c r="L888" s="20">
        <v>2.7919742570509332E-2</v>
      </c>
      <c r="M888" s="20">
        <v>-4.7884788478847806E-2</v>
      </c>
      <c r="N888" s="19">
        <v>1.111</v>
      </c>
      <c r="O888" s="19">
        <v>1.0378327884166276</v>
      </c>
      <c r="P888" s="25">
        <v>41942</v>
      </c>
      <c r="Q888" s="20">
        <v>-4.7884788478847806E-2</v>
      </c>
      <c r="R888" s="25">
        <v>41943</v>
      </c>
      <c r="S888" s="25">
        <f>IF(ISNUMBER(R888),VLOOKUP(B888,Index!$B$3:$AB$18,27,FALSE),"")</f>
        <v>41939</v>
      </c>
      <c r="T888" s="25">
        <f>IF(ISNUMBER($R888),VLOOKUP($B888,Index!$B$21:$AB$36,27,FALSE),"")</f>
        <v>41935</v>
      </c>
      <c r="U888" s="25">
        <f>IF(ISNUMBER($R888),VLOOKUP($B888,Index!$B$39:$AB$54,27,FALSE),"")</f>
        <v>41936</v>
      </c>
      <c r="W888" s="18">
        <v>0.27475672581568578</v>
      </c>
      <c r="X888" s="19">
        <v>0.6</v>
      </c>
      <c r="Y888" s="18">
        <v>0.40165757639650862</v>
      </c>
      <c r="Z888" s="19">
        <f t="shared" si="178"/>
        <v>4</v>
      </c>
      <c r="AA888" s="21">
        <v>0.19126235738172143</v>
      </c>
      <c r="AB888" s="28">
        <v>0</v>
      </c>
      <c r="AC888" s="18">
        <v>7.5491258380955925E-2</v>
      </c>
      <c r="AD888" s="19">
        <v>0.36</v>
      </c>
      <c r="AE888" s="18">
        <v>0.16132880867671714</v>
      </c>
      <c r="AF888" s="19">
        <f t="shared" si="179"/>
        <v>16</v>
      </c>
      <c r="AG888" s="21">
        <v>3.6581289351213325E-2</v>
      </c>
      <c r="AH888" s="28"/>
      <c r="AK888" t="str">
        <f t="shared" si="186"/>
        <v/>
      </c>
      <c r="AL888">
        <f t="shared" si="186"/>
        <v>0.19126235738172143</v>
      </c>
      <c r="AM888" t="str">
        <f t="shared" si="186"/>
        <v/>
      </c>
      <c r="AN888" t="str">
        <f t="shared" si="186"/>
        <v/>
      </c>
      <c r="AO888" t="str">
        <f t="shared" si="186"/>
        <v/>
      </c>
      <c r="AP888" t="str">
        <f t="shared" si="186"/>
        <v/>
      </c>
      <c r="AQ888" t="str">
        <f t="shared" si="186"/>
        <v/>
      </c>
      <c r="AR888" t="str">
        <f t="shared" si="186"/>
        <v/>
      </c>
      <c r="AS888" t="str">
        <f t="shared" si="186"/>
        <v/>
      </c>
      <c r="AT888" t="str">
        <f t="shared" si="186"/>
        <v/>
      </c>
      <c r="AU888" t="str">
        <f t="shared" si="186"/>
        <v/>
      </c>
      <c r="AV888" t="str">
        <f t="shared" si="186"/>
        <v/>
      </c>
      <c r="AW888" t="str">
        <f t="shared" si="186"/>
        <v/>
      </c>
      <c r="AX888" t="str">
        <f t="shared" si="186"/>
        <v/>
      </c>
      <c r="AZ888" s="46">
        <f>IF(ISNUMBER(VLOOKUP($B888,Stats!$A$2:$AA$19,2,FALSE))=FALSE,"",IF(ISNUMBER(W888),(W888-VLOOKUP($B888,Stats!$A$2:$AA$19,2,FALSE))/VLOOKUP($B888,Stats!$A$2:$AA$19,16,FALSE),""))</f>
        <v>-0.40031894780375021</v>
      </c>
      <c r="BA888" s="46">
        <f>IF(ISNUMBER(VLOOKUP($B888,Stats!$A$2:$AA$19,2,FALSE))=FALSE,"",IF(ISNUMBER(X888),(X888-VLOOKUP($B888,Stats!$A$2:$AA$19,3,FALSE))/VLOOKUP($B888,Stats!$A$2:$AA$19,17,FALSE),""))</f>
        <v>-0.20603698172286539</v>
      </c>
      <c r="BB888" s="46"/>
      <c r="BC888" s="46"/>
      <c r="BD888" s="44">
        <f t="shared" si="175"/>
        <v>-0.30317796476330783</v>
      </c>
      <c r="BE888" s="46">
        <f>IF(ISNUMBER(VLOOKUP($B888,Stats!$A$2:$AA$19,2,FALSE))=FALSE,"",IF(ISNUMBER(Y888),(Y888-VLOOKUP($B888,Stats!$A$2:$AA$19,5,FALSE))/VLOOKUP($B888,Stats!$A$2:$AA$19,19,FALSE),""))</f>
        <v>3.260127408090141</v>
      </c>
      <c r="BF888" s="46"/>
      <c r="BG888" s="46"/>
      <c r="BH888" s="46">
        <f>IF(ISNUMBER(VLOOKUP($B888,Stats!$A$2:$AA$19,2,FALSE))=FALSE,"",IF(ISNUMBER(Z888),(Z888-VLOOKUP($B888,Stats!$A$2:$AA$19,8,FALSE))/VLOOKUP($B888,Stats!$A$2:$AA$19,22,FALSE),""))</f>
        <v>0.66359770503354598</v>
      </c>
      <c r="BI888" s="46" t="str">
        <f>IF(ISNUMBER(VLOOKUP($B888,Stats!$A$2:$AA$19,2,FALSE))=FALSE,"",IF(ISNUMBER(#REF!),(#REF!-VLOOKUP($B888,Stats!$A$2:$AA$19,9,FALSE))/VLOOKUP($B888,Stats!$A$2:$AA$19,23,FALSE),""))</f>
        <v/>
      </c>
      <c r="BJ888" s="46" t="str">
        <f>IF(ISNUMBER(VLOOKUP($B888,Stats!$A$2:$AA$19,2,FALSE))=FALSE,"",IF(ISNUMBER(#REF!),(#REF!-VLOOKUP($B888,Stats!$A$2:$AA$19,10,FALSE))/VLOOKUP($B888,Stats!$A$2:$AA$19,24,FALSE),""))</f>
        <v/>
      </c>
      <c r="BK888" s="44">
        <f t="shared" si="180"/>
        <v>-1.9009206884899359</v>
      </c>
      <c r="BL888" s="46" t="str">
        <f>IF(ISNUMBER(VLOOKUP($B888,Stats!$A$2:$AA$19,2,FALSE))=FALSE,"",IF(ISNUMBER(#REF!),(#REF!-VLOOKUP($B888,Stats!$A$2:$AA$19,11,FALSE))/VLOOKUP($B888,Stats!$A$2:$AA$19,25,FALSE),""))</f>
        <v/>
      </c>
      <c r="BM888" s="46">
        <f>IF(ISNUMBER(VLOOKUP($B888,Stats!$A$2:$AA$19,2,FALSE))=FALSE,"",IF(ISNUMBER(AA888),(AA888-VLOOKUP($B888,Stats!$A$2:$AA$19,12,FALSE))/VLOOKUP($B888,Stats!$A$2:$AA$19,26,FALSE),""))</f>
        <v>-0.37165903437810072</v>
      </c>
      <c r="BN888" s="46" t="str">
        <f>IF(ISNUMBER(VLOOKUP($B888,Stats!$A$2:$AA$19,2,FALSE))=FALSE,"",IF(ISNUMBER(#REF!),(#REF!-VLOOKUP($B888,Stats!$A$2:$AA$19,13,FALSE))/VLOOKUP($B888,Stats!$A$2:$AA$19,27,FALSE),""))</f>
        <v/>
      </c>
      <c r="BO888" s="46" t="str">
        <f>IF(ISNUMBER(VLOOKUP($B888,Stats!$A$2:$AA$19,2,FALSE))=FALSE,"",IF(ISNUMBER(#REF!),(#REF!-VLOOKUP($B888,Stats!$A$2:$AA$19,14,FALSE))/VLOOKUP($B888,Stats!$A$2:$AB$19,28,FALSE),""))</f>
        <v/>
      </c>
      <c r="BP888" s="46"/>
      <c r="BQ888" s="46">
        <f>IF(ISNUMBER(VLOOKUP($B888,Stats!$A$2:$AA$19,2,FALSE))=FALSE,"",IF(ISNUMBER(BM888),BM888,(VLOOKUP($B888,Stats!$A$2:$AT$19,46,FALSE)-VLOOKUP($B888,Stats!$A$2:$AA$19,12,FALSE))/VLOOKUP($B888,Stats!$A$2:$AA$19,26,FALSE)))</f>
        <v>-0.37165903437810072</v>
      </c>
      <c r="BR888" s="51">
        <f t="shared" si="181"/>
        <v>-0.37165903437810072</v>
      </c>
      <c r="BS888" s="32" t="str">
        <f t="shared" si="176"/>
        <v>21726_201422</v>
      </c>
      <c r="BT888" s="53">
        <f t="shared" si="177"/>
        <v>-1.2755198129222434</v>
      </c>
    </row>
    <row r="889" spans="1:72" x14ac:dyDescent="0.15">
      <c r="A889" s="16">
        <v>21726</v>
      </c>
      <c r="B889" s="17">
        <v>201423</v>
      </c>
      <c r="C889" s="3">
        <v>0</v>
      </c>
      <c r="D889" s="23">
        <v>1.6165626772546737E-2</v>
      </c>
      <c r="E889" s="18">
        <v>3.0584969630261718E-2</v>
      </c>
      <c r="F889" s="24">
        <v>4</v>
      </c>
      <c r="G889" s="24">
        <v>6</v>
      </c>
      <c r="H889" s="20">
        <v>3.1103214718258443E-2</v>
      </c>
      <c r="I889" s="20">
        <v>-1.7366704728027871E-2</v>
      </c>
      <c r="J889" s="24">
        <v>2</v>
      </c>
      <c r="K889" s="24">
        <v>5</v>
      </c>
      <c r="L889" s="20">
        <v>6.1164681414255906E-2</v>
      </c>
      <c r="M889" s="20">
        <v>-4.2243521476748369E-2</v>
      </c>
      <c r="N889" s="19">
        <v>1.1627000000000001</v>
      </c>
      <c r="O889" s="19">
        <v>1.0358129175946549</v>
      </c>
      <c r="P889" s="25">
        <v>41947</v>
      </c>
      <c r="Q889" s="20">
        <v>-8.3082480433473771E-2</v>
      </c>
      <c r="R889" s="25">
        <v>41956</v>
      </c>
      <c r="S889" s="25">
        <f>IF(ISNUMBER(R889),VLOOKUP(B889,Index!$B$3:$AB$18,27,FALSE),"")</f>
        <v>41956</v>
      </c>
      <c r="T889" s="25">
        <f>IF(ISNUMBER($R889),VLOOKUP($B889,Index!$B$21:$AB$36,27,FALSE),"")</f>
        <v>41954</v>
      </c>
      <c r="U889" s="25">
        <f>IF(ISNUMBER($R889),VLOOKUP($B889,Index!$B$39:$AB$54,27,FALSE),"")</f>
        <v>41957</v>
      </c>
      <c r="W889" s="18">
        <v>0.48496880317640212</v>
      </c>
      <c r="X889" s="19">
        <v>0.4</v>
      </c>
      <c r="Y889" s="18">
        <v>0.58030899719222984</v>
      </c>
      <c r="Z889" s="19">
        <f t="shared" si="178"/>
        <v>0</v>
      </c>
      <c r="AA889" s="21">
        <v>0.19457323238550828</v>
      </c>
      <c r="AB889" s="28">
        <v>0</v>
      </c>
      <c r="AC889" s="18">
        <v>0.23519474005435187</v>
      </c>
      <c r="AD889" s="19">
        <v>0.16000000000000003</v>
      </c>
      <c r="AE889" s="18">
        <v>0.33675853222225144</v>
      </c>
      <c r="AF889" s="19">
        <f t="shared" si="179"/>
        <v>0</v>
      </c>
      <c r="AG889" s="21">
        <v>3.7858742760945009E-2</v>
      </c>
      <c r="AH889" s="28"/>
      <c r="AK889" t="str">
        <f t="shared" si="186"/>
        <v/>
      </c>
      <c r="AL889" t="str">
        <f t="shared" si="186"/>
        <v/>
      </c>
      <c r="AM889">
        <f t="shared" si="186"/>
        <v>0.19457323238550828</v>
      </c>
      <c r="AN889" t="str">
        <f t="shared" si="186"/>
        <v/>
      </c>
      <c r="AO889" t="str">
        <f t="shared" si="186"/>
        <v/>
      </c>
      <c r="AP889" t="str">
        <f t="shared" si="186"/>
        <v/>
      </c>
      <c r="AQ889" t="str">
        <f t="shared" si="186"/>
        <v/>
      </c>
      <c r="AR889" t="str">
        <f t="shared" si="186"/>
        <v/>
      </c>
      <c r="AS889" t="str">
        <f t="shared" si="186"/>
        <v/>
      </c>
      <c r="AT889" t="str">
        <f t="shared" si="186"/>
        <v/>
      </c>
      <c r="AU889" t="str">
        <f t="shared" si="186"/>
        <v/>
      </c>
      <c r="AV889" t="str">
        <f t="shared" si="186"/>
        <v/>
      </c>
      <c r="AW889" t="str">
        <f t="shared" si="186"/>
        <v/>
      </c>
      <c r="AX889" t="str">
        <f t="shared" si="186"/>
        <v/>
      </c>
      <c r="AZ889" s="46">
        <f>IF(ISNUMBER(VLOOKUP($B889,Stats!$A$2:$AA$19,2,FALSE))=FALSE,"",IF(ISNUMBER(W889),(W889-VLOOKUP($B889,Stats!$A$2:$AA$19,2,FALSE))/VLOOKUP($B889,Stats!$A$2:$AA$19,16,FALSE),""))</f>
        <v>0.67419751592863564</v>
      </c>
      <c r="BA889" s="46">
        <f>IF(ISNUMBER(VLOOKUP($B889,Stats!$A$2:$AA$19,2,FALSE))=FALSE,"",IF(ISNUMBER(X889),(X889-VLOOKUP($B889,Stats!$A$2:$AA$19,3,FALSE))/VLOOKUP($B889,Stats!$A$2:$AA$19,17,FALSE),""))</f>
        <v>-0.66983579230430179</v>
      </c>
      <c r="BB889" s="46"/>
      <c r="BC889" s="46"/>
      <c r="BD889" s="44">
        <f t="shared" si="175"/>
        <v>2.1808618121669232E-3</v>
      </c>
      <c r="BE889" s="46">
        <f>IF(ISNUMBER(VLOOKUP($B889,Stats!$A$2:$AA$19,2,FALSE))=FALSE,"",IF(ISNUMBER(Y889),(Y889-VLOOKUP($B889,Stats!$A$2:$AA$19,5,FALSE))/VLOOKUP($B889,Stats!$A$2:$AA$19,19,FALSE),""))</f>
        <v>4.368681904186146</v>
      </c>
      <c r="BF889" s="46"/>
      <c r="BG889" s="46"/>
      <c r="BH889" s="46">
        <f>IF(ISNUMBER(VLOOKUP($B889,Stats!$A$2:$AA$19,2,FALSE))=FALSE,"",IF(ISNUMBER(Z889),(Z889-VLOOKUP($B889,Stats!$A$2:$AA$19,8,FALSE))/VLOOKUP($B889,Stats!$A$2:$AA$19,22,FALSE),""))</f>
        <v>-0.83118031458533193</v>
      </c>
      <c r="BI889" s="46" t="str">
        <f>IF(ISNUMBER(VLOOKUP($B889,Stats!$A$2:$AA$19,2,FALSE))=FALSE,"",IF(ISNUMBER(#REF!),(#REF!-VLOOKUP($B889,Stats!$A$2:$AA$19,9,FALSE))/VLOOKUP($B889,Stats!$A$2:$AA$19,23,FALSE),""))</f>
        <v/>
      </c>
      <c r="BJ889" s="46" t="str">
        <f>IF(ISNUMBER(VLOOKUP($B889,Stats!$A$2:$AA$19,2,FALSE))=FALSE,"",IF(ISNUMBER(#REF!),(#REF!-VLOOKUP($B889,Stats!$A$2:$AA$19,10,FALSE))/VLOOKUP($B889,Stats!$A$2:$AA$19,24,FALSE),""))</f>
        <v/>
      </c>
      <c r="BK889" s="44">
        <f t="shared" si="180"/>
        <v>-2.3493540943755993</v>
      </c>
      <c r="BL889" s="46" t="str">
        <f>IF(ISNUMBER(VLOOKUP($B889,Stats!$A$2:$AA$19,2,FALSE))=FALSE,"",IF(ISNUMBER(#REF!),(#REF!-VLOOKUP($B889,Stats!$A$2:$AA$19,11,FALSE))/VLOOKUP($B889,Stats!$A$2:$AA$19,25,FALSE),""))</f>
        <v/>
      </c>
      <c r="BM889" s="46">
        <f>IF(ISNUMBER(VLOOKUP($B889,Stats!$A$2:$AA$19,2,FALSE))=FALSE,"",IF(ISNUMBER(AA889),(AA889-VLOOKUP($B889,Stats!$A$2:$AA$19,12,FALSE))/VLOOKUP($B889,Stats!$A$2:$AA$19,26,FALSE),""))</f>
        <v>-0.70132198132574686</v>
      </c>
      <c r="BN889" s="46" t="str">
        <f>IF(ISNUMBER(VLOOKUP($B889,Stats!$A$2:$AA$19,2,FALSE))=FALSE,"",IF(ISNUMBER(#REF!),(#REF!-VLOOKUP($B889,Stats!$A$2:$AA$19,13,FALSE))/VLOOKUP($B889,Stats!$A$2:$AA$19,27,FALSE),""))</f>
        <v/>
      </c>
      <c r="BO889" s="46" t="str">
        <f>IF(ISNUMBER(VLOOKUP($B889,Stats!$A$2:$AA$19,2,FALSE))=FALSE,"",IF(ISNUMBER(#REF!),(#REF!-VLOOKUP($B889,Stats!$A$2:$AA$19,14,FALSE))/VLOOKUP($B889,Stats!$A$2:$AB$19,28,FALSE),""))</f>
        <v/>
      </c>
      <c r="BP889" s="46"/>
      <c r="BQ889" s="46">
        <f>IF(ISNUMBER(VLOOKUP($B889,Stats!$A$2:$AA$19,2,FALSE))=FALSE,"",IF(ISNUMBER(BM889),BM889,(VLOOKUP($B889,Stats!$A$2:$AT$19,46,FALSE)-VLOOKUP($B889,Stats!$A$2:$AA$19,12,FALSE))/VLOOKUP($B889,Stats!$A$2:$AA$19,26,FALSE)))</f>
        <v>-0.70132198132574686</v>
      </c>
      <c r="BR889" s="51">
        <f t="shared" si="181"/>
        <v>-0.70132198132574686</v>
      </c>
      <c r="BS889" s="32" t="str">
        <f t="shared" si="176"/>
        <v>21726_201423</v>
      </c>
      <c r="BT889" s="53">
        <f t="shared" si="177"/>
        <v>-1.5494406805280756</v>
      </c>
    </row>
    <row r="890" spans="1:72" x14ac:dyDescent="0.15">
      <c r="A890" s="16">
        <v>21726</v>
      </c>
      <c r="B890" s="17">
        <v>201424</v>
      </c>
      <c r="C890" s="3">
        <v>0</v>
      </c>
      <c r="D890" s="23">
        <v>2.5118615685180146E-3</v>
      </c>
      <c r="E890" s="18">
        <v>1.3063522760282647E-2</v>
      </c>
      <c r="F890" s="24">
        <v>5</v>
      </c>
      <c r="G890" s="24">
        <v>5</v>
      </c>
      <c r="H890" s="20">
        <v>1.0881653589422991E-2</v>
      </c>
      <c r="I890" s="20">
        <v>-1.0226378940229064E-2</v>
      </c>
      <c r="J890" s="24">
        <v>3</v>
      </c>
      <c r="K890" s="24">
        <v>2</v>
      </c>
      <c r="L890" s="20">
        <v>1.7998163452708882E-2</v>
      </c>
      <c r="M890" s="20">
        <v>-1.59631074849238E-2</v>
      </c>
      <c r="N890" s="19">
        <v>1.1275999999999999</v>
      </c>
      <c r="O890" s="19">
        <v>1.03544536271809</v>
      </c>
      <c r="P890" s="25">
        <v>41962</v>
      </c>
      <c r="Q890" s="20">
        <v>-4.4341965235899283E-2</v>
      </c>
      <c r="R890" s="25">
        <v>41971</v>
      </c>
      <c r="S890" s="25">
        <f>IF(ISNUMBER(R890),VLOOKUP(B890,Index!$B$3:$AB$18,27,FALSE),"")</f>
        <v>41963</v>
      </c>
      <c r="T890" s="25">
        <f>IF(ISNUMBER($R890),VLOOKUP($B890,Index!$B$21:$AB$36,27,FALSE),"")</f>
        <v>41963</v>
      </c>
      <c r="U890" s="25">
        <f>IF(ISNUMBER($R890),VLOOKUP($B890,Index!$B$39:$AB$54,27,FALSE),"")</f>
        <v>41963</v>
      </c>
      <c r="W890" s="18">
        <v>7.5355847055540437E-2</v>
      </c>
      <c r="X890" s="19">
        <v>0.5</v>
      </c>
      <c r="Y890" s="18">
        <v>0.24786291712765787</v>
      </c>
      <c r="Z890" s="19">
        <f t="shared" si="178"/>
        <v>8</v>
      </c>
      <c r="AA890" s="21">
        <v>5.6647502093218227E-2</v>
      </c>
      <c r="AB890" s="28">
        <v>0</v>
      </c>
      <c r="AC890" s="18">
        <v>5.6785036854580025E-3</v>
      </c>
      <c r="AD890" s="19">
        <v>0.25</v>
      </c>
      <c r="AE890" s="18">
        <v>6.1436025687032193E-2</v>
      </c>
      <c r="AF890" s="19">
        <f t="shared" si="179"/>
        <v>64</v>
      </c>
      <c r="AG890" s="21">
        <v>3.2089394934011633E-3</v>
      </c>
      <c r="AH890" s="28"/>
      <c r="AK890" t="str">
        <f t="shared" si="186"/>
        <v/>
      </c>
      <c r="AL890" t="str">
        <f t="shared" si="186"/>
        <v/>
      </c>
      <c r="AM890" t="str">
        <f t="shared" si="186"/>
        <v/>
      </c>
      <c r="AN890">
        <f t="shared" si="186"/>
        <v>5.6647502093218227E-2</v>
      </c>
      <c r="AO890" t="str">
        <f t="shared" si="186"/>
        <v/>
      </c>
      <c r="AP890" t="str">
        <f t="shared" si="186"/>
        <v/>
      </c>
      <c r="AQ890" t="str">
        <f t="shared" si="186"/>
        <v/>
      </c>
      <c r="AR890" t="str">
        <f t="shared" si="186"/>
        <v/>
      </c>
      <c r="AS890" t="str">
        <f t="shared" si="186"/>
        <v/>
      </c>
      <c r="AT890" t="str">
        <f t="shared" si="186"/>
        <v/>
      </c>
      <c r="AU890" t="str">
        <f t="shared" si="186"/>
        <v/>
      </c>
      <c r="AV890" t="str">
        <f t="shared" si="186"/>
        <v/>
      </c>
      <c r="AW890" t="str">
        <f t="shared" si="186"/>
        <v/>
      </c>
      <c r="AX890" t="str">
        <f t="shared" si="186"/>
        <v/>
      </c>
      <c r="AZ890" s="46">
        <f>IF(ISNUMBER(VLOOKUP($B890,Stats!$A$2:$AA$19,2,FALSE))=FALSE,"",IF(ISNUMBER(W890),(W890-VLOOKUP($B890,Stats!$A$2:$AA$19,2,FALSE))/VLOOKUP($B890,Stats!$A$2:$AA$19,16,FALSE),""))</f>
        <v>-1.1731639126423963</v>
      </c>
      <c r="BA890" s="46">
        <f>IF(ISNUMBER(VLOOKUP($B890,Stats!$A$2:$AA$19,2,FALSE))=FALSE,"",IF(ISNUMBER(X890),(X890-VLOOKUP($B890,Stats!$A$2:$AA$19,3,FALSE))/VLOOKUP($B890,Stats!$A$2:$AA$19,17,FALSE),""))</f>
        <v>-1.6585994998973241</v>
      </c>
      <c r="BB890" s="46"/>
      <c r="BC890" s="46"/>
      <c r="BD890" s="44">
        <f t="shared" si="175"/>
        <v>-1.4158817062698601</v>
      </c>
      <c r="BE890" s="46">
        <f>IF(ISNUMBER(VLOOKUP($B890,Stats!$A$2:$AA$19,2,FALSE))=FALSE,"",IF(ISNUMBER(Y890),(Y890-VLOOKUP($B890,Stats!$A$2:$AA$19,5,FALSE))/VLOOKUP($B890,Stats!$A$2:$AA$19,19,FALSE),""))</f>
        <v>1.4644281959045644</v>
      </c>
      <c r="BF890" s="46"/>
      <c r="BG890" s="46"/>
      <c r="BH890" s="46">
        <f>IF(ISNUMBER(VLOOKUP($B890,Stats!$A$2:$AA$19,2,FALSE))=FALSE,"",IF(ISNUMBER(Z890),(Z890-VLOOKUP($B890,Stats!$A$2:$AA$19,8,FALSE))/VLOOKUP($B890,Stats!$A$2:$AA$19,22,FALSE),""))</f>
        <v>2.0054020118034863</v>
      </c>
      <c r="BI890" s="46" t="str">
        <f>IF(ISNUMBER(VLOOKUP($B890,Stats!$A$2:$AA$19,2,FALSE))=FALSE,"",IF(ISNUMBER(#REF!),(#REF!-VLOOKUP($B890,Stats!$A$2:$AA$19,9,FALSE))/VLOOKUP($B890,Stats!$A$2:$AA$19,23,FALSE),""))</f>
        <v/>
      </c>
      <c r="BJ890" s="46" t="str">
        <f>IF(ISNUMBER(VLOOKUP($B890,Stats!$A$2:$AA$19,2,FALSE))=FALSE,"",IF(ISNUMBER(#REF!),(#REF!-VLOOKUP($B890,Stats!$A$2:$AA$19,10,FALSE))/VLOOKUP($B890,Stats!$A$2:$AA$19,24,FALSE),""))</f>
        <v/>
      </c>
      <c r="BK890" s="44">
        <f t="shared" si="180"/>
        <v>-0.42347913359214928</v>
      </c>
      <c r="BL890" s="46" t="str">
        <f>IF(ISNUMBER(VLOOKUP($B890,Stats!$A$2:$AA$19,2,FALSE))=FALSE,"",IF(ISNUMBER(#REF!),(#REF!-VLOOKUP($B890,Stats!$A$2:$AA$19,11,FALSE))/VLOOKUP($B890,Stats!$A$2:$AA$19,25,FALSE),""))</f>
        <v/>
      </c>
      <c r="BM890" s="46">
        <f>IF(ISNUMBER(VLOOKUP($B890,Stats!$A$2:$AA$19,2,FALSE))=FALSE,"",IF(ISNUMBER(AA890),(AA890-VLOOKUP($B890,Stats!$A$2:$AA$19,12,FALSE))/VLOOKUP($B890,Stats!$A$2:$AA$19,26,FALSE),""))</f>
        <v>-0.71020535495067338</v>
      </c>
      <c r="BN890" s="46" t="str">
        <f>IF(ISNUMBER(VLOOKUP($B890,Stats!$A$2:$AA$19,2,FALSE))=FALSE,"",IF(ISNUMBER(#REF!),(#REF!-VLOOKUP($B890,Stats!$A$2:$AA$19,13,FALSE))/VLOOKUP($B890,Stats!$A$2:$AA$19,27,FALSE),""))</f>
        <v/>
      </c>
      <c r="BO890" s="46" t="str">
        <f>IF(ISNUMBER(VLOOKUP($B890,Stats!$A$2:$AA$19,2,FALSE))=FALSE,"",IF(ISNUMBER(#REF!),(#REF!-VLOOKUP($B890,Stats!$A$2:$AA$19,14,FALSE))/VLOOKUP($B890,Stats!$A$2:$AB$19,28,FALSE),""))</f>
        <v/>
      </c>
      <c r="BP890" s="46"/>
      <c r="BQ890" s="46">
        <f>IF(ISNUMBER(VLOOKUP($B890,Stats!$A$2:$AA$19,2,FALSE))=FALSE,"",IF(ISNUMBER(BM890),BM890,(VLOOKUP($B890,Stats!$A$2:$AT$19,46,FALSE)-VLOOKUP($B890,Stats!$A$2:$AA$19,12,FALSE))/VLOOKUP($B890,Stats!$A$2:$AA$19,26,FALSE)))</f>
        <v>-0.71020535495067338</v>
      </c>
      <c r="BR890" s="51">
        <f t="shared" si="181"/>
        <v>-0.71020535495067338</v>
      </c>
      <c r="BS890" s="32" t="str">
        <f t="shared" si="176"/>
        <v>21726_201424</v>
      </c>
      <c r="BT890" s="53">
        <f t="shared" si="177"/>
        <v>-0.67930489239939629</v>
      </c>
    </row>
    <row r="891" spans="1:72" x14ac:dyDescent="0.15">
      <c r="A891" s="16">
        <v>21726</v>
      </c>
      <c r="B891" s="17">
        <v>201425</v>
      </c>
      <c r="C891" s="3">
        <v>0</v>
      </c>
      <c r="D891" s="23">
        <v>-0.1425389755011135</v>
      </c>
      <c r="E891" s="18">
        <v>2.8471332454322453E-2</v>
      </c>
      <c r="F891" s="24">
        <v>4</v>
      </c>
      <c r="G891" s="24">
        <v>6</v>
      </c>
      <c r="H891" s="20">
        <v>1.0969463075189756E-2</v>
      </c>
      <c r="I891" s="20">
        <v>-3.2126857309197621E-2</v>
      </c>
      <c r="J891" s="24">
        <v>3</v>
      </c>
      <c r="K891" s="24">
        <v>5</v>
      </c>
      <c r="L891" s="20">
        <v>2.7887546573331701E-2</v>
      </c>
      <c r="M891" s="20">
        <v>-5.705423442052826E-2</v>
      </c>
      <c r="N891" s="19">
        <v>1.0639000000000001</v>
      </c>
      <c r="O891" s="19">
        <v>1</v>
      </c>
      <c r="P891" s="25">
        <v>41974</v>
      </c>
      <c r="Q891" s="20">
        <v>-0.16749694520161673</v>
      </c>
      <c r="R891" s="25">
        <v>41982</v>
      </c>
      <c r="S891" s="25">
        <f>IF(ISNUMBER(R891),VLOOKUP(B891,Index!$B$3:$AB$18,27,FALSE),"")</f>
        <v>41982</v>
      </c>
      <c r="T891" s="25">
        <f>IF(ISNUMBER($R891),VLOOKUP($B891,Index!$B$21:$AB$36,27,FALSE),"")</f>
        <v>41982</v>
      </c>
      <c r="U891" s="25">
        <f>IF(ISNUMBER($R891),VLOOKUP($B891,Index!$B$39:$AB$54,27,FALSE),"")</f>
        <v>41982</v>
      </c>
      <c r="W891" s="18">
        <v>-4.2761692650334044</v>
      </c>
      <c r="X891" s="19">
        <v>0.4</v>
      </c>
      <c r="Y891" s="18">
        <v>0.54020555145318505</v>
      </c>
      <c r="Z891" s="19">
        <f t="shared" si="178"/>
        <v>0</v>
      </c>
      <c r="AA891" s="21" t="s">
        <v>25</v>
      </c>
      <c r="AB891" s="28">
        <v>0</v>
      </c>
      <c r="AC891" s="18">
        <v>18.285623583216328</v>
      </c>
      <c r="AD891" s="19">
        <v>0.16000000000000003</v>
      </c>
      <c r="AE891" s="18">
        <v>0.29182203782083976</v>
      </c>
      <c r="AF891" s="19">
        <f t="shared" si="179"/>
        <v>0</v>
      </c>
      <c r="AG891" s="21" t="s">
        <v>25</v>
      </c>
      <c r="AH891" s="28"/>
      <c r="AK891" t="str">
        <f t="shared" si="186"/>
        <v/>
      </c>
      <c r="AL891" t="str">
        <f t="shared" si="186"/>
        <v/>
      </c>
      <c r="AM891" t="str">
        <f t="shared" si="186"/>
        <v/>
      </c>
      <c r="AN891" t="str">
        <f t="shared" si="186"/>
        <v/>
      </c>
      <c r="AO891" t="str">
        <f t="shared" si="186"/>
        <v/>
      </c>
      <c r="AP891" t="str">
        <f t="shared" si="186"/>
        <v/>
      </c>
      <c r="AQ891" t="str">
        <f t="shared" si="186"/>
        <v/>
      </c>
      <c r="AR891" t="str">
        <f t="shared" si="186"/>
        <v/>
      </c>
      <c r="AS891" t="str">
        <f t="shared" si="186"/>
        <v/>
      </c>
      <c r="AT891" t="str">
        <f t="shared" si="186"/>
        <v/>
      </c>
      <c r="AU891" t="str">
        <f t="shared" si="186"/>
        <v/>
      </c>
      <c r="AV891" t="str">
        <f t="shared" si="186"/>
        <v/>
      </c>
      <c r="AW891" t="str">
        <f t="shared" si="186"/>
        <v/>
      </c>
      <c r="AX891" t="str">
        <f t="shared" si="186"/>
        <v/>
      </c>
      <c r="AZ891" s="46">
        <f>IF(ISNUMBER(VLOOKUP($B891,Stats!$A$2:$AA$19,2,FALSE))=FALSE,"",IF(ISNUMBER(W891),(W891-VLOOKUP($B891,Stats!$A$2:$AA$19,2,FALSE))/VLOOKUP($B891,Stats!$A$2:$AA$19,16,FALSE),""))</f>
        <v>-3.635046108019742</v>
      </c>
      <c r="BA891" s="46">
        <f>IF(ISNUMBER(VLOOKUP($B891,Stats!$A$2:$AA$19,2,FALSE))=FALSE,"",IF(ISNUMBER(X891),(X891-VLOOKUP($B891,Stats!$A$2:$AA$19,3,FALSE))/VLOOKUP($B891,Stats!$A$2:$AA$19,17,FALSE),""))</f>
        <v>-1.4240204331806594</v>
      </c>
      <c r="BB891" s="46"/>
      <c r="BC891" s="46"/>
      <c r="BD891" s="44">
        <f t="shared" si="175"/>
        <v>-2.2120102165903299</v>
      </c>
      <c r="BE891" s="46">
        <f>IF(ISNUMBER(VLOOKUP($B891,Stats!$A$2:$AA$19,2,FALSE))=FALSE,"",IF(ISNUMBER(Y891),(Y891-VLOOKUP($B891,Stats!$A$2:$AA$19,5,FALSE))/VLOOKUP($B891,Stats!$A$2:$AA$19,19,FALSE),""))</f>
        <v>1.0339565805323867</v>
      </c>
      <c r="BF891" s="46"/>
      <c r="BG891" s="46"/>
      <c r="BH891" s="46">
        <f>IF(ISNUMBER(VLOOKUP($B891,Stats!$A$2:$AA$19,2,FALSE))=FALSE,"",IF(ISNUMBER(Z891),(Z891-VLOOKUP($B891,Stats!$A$2:$AA$19,8,FALSE))/VLOOKUP($B891,Stats!$A$2:$AA$19,22,FALSE),""))</f>
        <v>-0.38938659637819406</v>
      </c>
      <c r="BI891" s="46" t="str">
        <f>IF(ISNUMBER(VLOOKUP($B891,Stats!$A$2:$AA$19,2,FALSE))=FALSE,"",IF(ISNUMBER(#REF!),(#REF!-VLOOKUP($B891,Stats!$A$2:$AA$19,9,FALSE))/VLOOKUP($B891,Stats!$A$2:$AA$19,23,FALSE),""))</f>
        <v/>
      </c>
      <c r="BJ891" s="46" t="str">
        <f>IF(ISNUMBER(VLOOKUP($B891,Stats!$A$2:$AA$19,2,FALSE))=FALSE,"",IF(ISNUMBER(#REF!),(#REF!-VLOOKUP($B891,Stats!$A$2:$AA$19,10,FALSE))/VLOOKUP($B891,Stats!$A$2:$AA$19,24,FALSE),""))</f>
        <v/>
      </c>
      <c r="BK891" s="44">
        <f t="shared" si="180"/>
        <v>-0.84058558528612881</v>
      </c>
      <c r="BL891" s="46" t="str">
        <f>IF(ISNUMBER(VLOOKUP($B891,Stats!$A$2:$AA$19,2,FALSE))=FALSE,"",IF(ISNUMBER(#REF!),(#REF!-VLOOKUP($B891,Stats!$A$2:$AA$19,11,FALSE))/VLOOKUP($B891,Stats!$A$2:$AA$19,25,FALSE),""))</f>
        <v/>
      </c>
      <c r="BM891" s="46" t="str">
        <f>IF(ISNUMBER(VLOOKUP($B891,Stats!$A$2:$AA$19,2,FALSE))=FALSE,"",IF(ISNUMBER(AA891),(AA891-VLOOKUP($B891,Stats!$A$2:$AA$19,12,FALSE))/VLOOKUP($B891,Stats!$A$2:$AA$19,26,FALSE),""))</f>
        <v/>
      </c>
      <c r="BN891" s="46" t="str">
        <f>IF(ISNUMBER(VLOOKUP($B891,Stats!$A$2:$AA$19,2,FALSE))=FALSE,"",IF(ISNUMBER(#REF!),(#REF!-VLOOKUP($B891,Stats!$A$2:$AA$19,13,FALSE))/VLOOKUP($B891,Stats!$A$2:$AA$19,27,FALSE),""))</f>
        <v/>
      </c>
      <c r="BO891" s="46" t="str">
        <f>IF(ISNUMBER(VLOOKUP($B891,Stats!$A$2:$AA$19,2,FALSE))=FALSE,"",IF(ISNUMBER(#REF!),(#REF!-VLOOKUP($B891,Stats!$A$2:$AA$19,14,FALSE))/VLOOKUP($B891,Stats!$A$2:$AB$19,28,FALSE),""))</f>
        <v/>
      </c>
      <c r="BP891" s="46"/>
      <c r="BQ891" s="46">
        <f>IF(ISNUMBER(VLOOKUP($B891,Stats!$A$2:$AA$19,2,FALSE))=FALSE,"",IF(ISNUMBER(BM891),BM891,(VLOOKUP($B891,Stats!$A$2:$AT$19,46,FALSE)-VLOOKUP($B891,Stats!$A$2:$AA$19,12,FALSE))/VLOOKUP($B891,Stats!$A$2:$AA$19,26,FALSE)))</f>
        <v>-0.79776266374979832</v>
      </c>
      <c r="BR891" s="51">
        <f t="shared" si="181"/>
        <v>-0.79776266374979832</v>
      </c>
      <c r="BS891" s="32" t="str">
        <f t="shared" si="176"/>
        <v>21726_201425</v>
      </c>
      <c r="BT891" s="53">
        <f t="shared" si="177"/>
        <v>-1.1063059272397029</v>
      </c>
    </row>
    <row r="892" spans="1:72" x14ac:dyDescent="0.15">
      <c r="A892" s="16">
        <v>21726</v>
      </c>
      <c r="B892" s="17">
        <v>201426</v>
      </c>
      <c r="C892" s="3">
        <v>0</v>
      </c>
      <c r="D892" s="23">
        <v>3.3333333333333215E-2</v>
      </c>
      <c r="E892" s="18">
        <v>2.1497683641574568E-2</v>
      </c>
      <c r="F892" s="24">
        <v>5</v>
      </c>
      <c r="G892" s="24">
        <v>5</v>
      </c>
      <c r="H892" s="20">
        <v>1.9900739699421344E-2</v>
      </c>
      <c r="I892" s="20">
        <v>-1.291716253522659E-2</v>
      </c>
      <c r="J892" s="24">
        <v>2</v>
      </c>
      <c r="K892" s="24">
        <v>2</v>
      </c>
      <c r="L892" s="20">
        <v>3.2356984244474862E-2</v>
      </c>
      <c r="M892" s="20">
        <v>-3.4229315413691785E-2</v>
      </c>
      <c r="N892" s="19">
        <v>0.97629999999999995</v>
      </c>
      <c r="O892" s="19">
        <v>1.0551172592672646</v>
      </c>
      <c r="P892" s="25">
        <v>41995</v>
      </c>
      <c r="Q892" s="20">
        <v>-3.5039865715484786E-2</v>
      </c>
      <c r="R892" s="25">
        <v>41991</v>
      </c>
      <c r="S892" s="25">
        <f>IF(ISNUMBER(R892),VLOOKUP(B892,Index!$B$3:$AB$18,27,FALSE),"")</f>
        <v>41997</v>
      </c>
      <c r="T892" s="25">
        <f>IF(ISNUMBER($R892),VLOOKUP($B892,Index!$B$21:$AB$36,27,FALSE),"")</f>
        <v>41996</v>
      </c>
      <c r="U892" s="25">
        <f>IF(ISNUMBER($R892),VLOOKUP($B892,Index!$B$39:$AB$54,27,FALSE),"")</f>
        <v>41996</v>
      </c>
      <c r="W892" s="18">
        <v>0.99999999999999645</v>
      </c>
      <c r="X892" s="19">
        <v>0.5</v>
      </c>
      <c r="Y892" s="18">
        <v>0.40788986835071084</v>
      </c>
      <c r="Z892" s="19">
        <f t="shared" si="178"/>
        <v>6</v>
      </c>
      <c r="AA892" s="21">
        <v>0.95129740518961459</v>
      </c>
      <c r="AB892" s="28">
        <v>0</v>
      </c>
      <c r="AC892" s="18">
        <v>0.99999999999999289</v>
      </c>
      <c r="AD892" s="19">
        <v>0.25</v>
      </c>
      <c r="AE892" s="18">
        <v>0.16637414470316023</v>
      </c>
      <c r="AF892" s="19">
        <f t="shared" si="179"/>
        <v>36</v>
      </c>
      <c r="AG892" s="21">
        <v>0.90496675312049379</v>
      </c>
      <c r="AH892" s="28"/>
      <c r="AK892" t="str">
        <f t="shared" si="186"/>
        <v/>
      </c>
      <c r="AL892" t="str">
        <f t="shared" si="186"/>
        <v/>
      </c>
      <c r="AM892" t="str">
        <f t="shared" si="186"/>
        <v/>
      </c>
      <c r="AN892" t="str">
        <f t="shared" si="186"/>
        <v/>
      </c>
      <c r="AO892" t="str">
        <f t="shared" si="186"/>
        <v/>
      </c>
      <c r="AP892">
        <f t="shared" si="186"/>
        <v>0.95129740518961459</v>
      </c>
      <c r="AQ892" t="str">
        <f t="shared" si="186"/>
        <v/>
      </c>
      <c r="AR892" t="str">
        <f t="shared" si="186"/>
        <v/>
      </c>
      <c r="AS892" t="str">
        <f t="shared" si="186"/>
        <v/>
      </c>
      <c r="AT892" t="str">
        <f t="shared" si="186"/>
        <v/>
      </c>
      <c r="AU892" t="str">
        <f t="shared" si="186"/>
        <v/>
      </c>
      <c r="AV892" t="str">
        <f t="shared" si="186"/>
        <v/>
      </c>
      <c r="AW892" t="str">
        <f t="shared" si="186"/>
        <v/>
      </c>
      <c r="AX892" t="str">
        <f t="shared" si="186"/>
        <v/>
      </c>
      <c r="AZ892" s="46">
        <f>IF(ISNUMBER(VLOOKUP($B892,Stats!$A$2:$AA$19,2,FALSE))=FALSE,"",IF(ISNUMBER(W892),(W892-VLOOKUP($B892,Stats!$A$2:$AA$19,2,FALSE))/VLOOKUP($B892,Stats!$A$2:$AA$19,16,FALSE),""))</f>
        <v>0.12767074129233455</v>
      </c>
      <c r="BA892" s="46">
        <f>IF(ISNUMBER(VLOOKUP($B892,Stats!$A$2:$AA$19,2,FALSE))=FALSE,"",IF(ISNUMBER(X892),(X892-VLOOKUP($B892,Stats!$A$2:$AA$19,3,FALSE))/VLOOKUP($B892,Stats!$A$2:$AA$19,17,FALSE),""))</f>
        <v>-0.59756231632346257</v>
      </c>
      <c r="BB892" s="46"/>
      <c r="BC892" s="46"/>
      <c r="BD892" s="44">
        <f t="shared" si="175"/>
        <v>-0.234945787515564</v>
      </c>
      <c r="BE892" s="46">
        <f>IF(ISNUMBER(VLOOKUP($B892,Stats!$A$2:$AA$19,2,FALSE))=FALSE,"",IF(ISNUMBER(Y892),(Y892-VLOOKUP($B892,Stats!$A$2:$AA$19,5,FALSE))/VLOOKUP($B892,Stats!$A$2:$AA$19,19,FALSE),""))</f>
        <v>1.0176380294667888</v>
      </c>
      <c r="BF892" s="46"/>
      <c r="BG892" s="46"/>
      <c r="BH892" s="46">
        <f>IF(ISNUMBER(VLOOKUP($B892,Stats!$A$2:$AA$19,2,FALSE))=FALSE,"",IF(ISNUMBER(Z892),(Z892-VLOOKUP($B892,Stats!$A$2:$AA$19,8,FALSE))/VLOOKUP($B892,Stats!$A$2:$AA$19,22,FALSE),""))</f>
        <v>2.3998241788490771</v>
      </c>
      <c r="BI892" s="46" t="str">
        <f>IF(ISNUMBER(VLOOKUP($B892,Stats!$A$2:$AA$19,2,FALSE))=FALSE,"",IF(ISNUMBER(#REF!),(#REF!-VLOOKUP($B892,Stats!$A$2:$AA$19,9,FALSE))/VLOOKUP($B892,Stats!$A$2:$AA$19,23,FALSE),""))</f>
        <v/>
      </c>
      <c r="BJ892" s="46" t="str">
        <f>IF(ISNUMBER(VLOOKUP($B892,Stats!$A$2:$AA$19,2,FALSE))=FALSE,"",IF(ISNUMBER(#REF!),(#REF!-VLOOKUP($B892,Stats!$A$2:$AA$19,10,FALSE))/VLOOKUP($B892,Stats!$A$2:$AA$19,24,FALSE),""))</f>
        <v/>
      </c>
      <c r="BK892" s="44">
        <f t="shared" si="180"/>
        <v>7.6006330279709822E-3</v>
      </c>
      <c r="BL892" s="46" t="str">
        <f>IF(ISNUMBER(VLOOKUP($B892,Stats!$A$2:$AA$19,2,FALSE))=FALSE,"",IF(ISNUMBER(#REF!),(#REF!-VLOOKUP($B892,Stats!$A$2:$AA$19,11,FALSE))/VLOOKUP($B892,Stats!$A$2:$AA$19,25,FALSE),""))</f>
        <v/>
      </c>
      <c r="BM892" s="46">
        <f>IF(ISNUMBER(VLOOKUP($B892,Stats!$A$2:$AA$19,2,FALSE))=FALSE,"",IF(ISNUMBER(AA892),(AA892-VLOOKUP($B892,Stats!$A$2:$AA$19,12,FALSE))/VLOOKUP($B892,Stats!$A$2:$AA$19,26,FALSE),""))</f>
        <v>-0.39252187575219122</v>
      </c>
      <c r="BN892" s="46" t="str">
        <f>IF(ISNUMBER(VLOOKUP($B892,Stats!$A$2:$AA$19,2,FALSE))=FALSE,"",IF(ISNUMBER(#REF!),(#REF!-VLOOKUP($B892,Stats!$A$2:$AA$19,13,FALSE))/VLOOKUP($B892,Stats!$A$2:$AA$19,27,FALSE),""))</f>
        <v/>
      </c>
      <c r="BO892" s="46" t="str">
        <f>IF(ISNUMBER(VLOOKUP($B892,Stats!$A$2:$AA$19,2,FALSE))=FALSE,"",IF(ISNUMBER(#REF!),(#REF!-VLOOKUP($B892,Stats!$A$2:$AA$19,14,FALSE))/VLOOKUP($B892,Stats!$A$2:$AB$19,28,FALSE),""))</f>
        <v/>
      </c>
      <c r="BP892" s="46"/>
      <c r="BQ892" s="46">
        <f>IF(ISNUMBER(VLOOKUP($B892,Stats!$A$2:$AA$19,2,FALSE))=FALSE,"",IF(ISNUMBER(BM892),BM892,(VLOOKUP($B892,Stats!$A$2:$AT$19,46,FALSE)-VLOOKUP($B892,Stats!$A$2:$AA$19,12,FALSE))/VLOOKUP($B892,Stats!$A$2:$AA$19,26,FALSE)))</f>
        <v>-0.39252187575219122</v>
      </c>
      <c r="BR892" s="51">
        <f t="shared" si="181"/>
        <v>-0.39252187575219122</v>
      </c>
      <c r="BS892" s="32" t="str">
        <f t="shared" si="176"/>
        <v>21726_201426</v>
      </c>
      <c r="BT892" s="53">
        <f t="shared" si="177"/>
        <v>-0.12093315283676846</v>
      </c>
    </row>
    <row r="893" spans="1:72" x14ac:dyDescent="0.15">
      <c r="A893" s="16">
        <v>21726</v>
      </c>
      <c r="B893" s="17">
        <v>201427</v>
      </c>
      <c r="C893" s="3">
        <v>0</v>
      </c>
      <c r="D893" s="23">
        <v>8.0645161290322509E-3</v>
      </c>
      <c r="E893" s="18">
        <v>8.664498873422067E-3</v>
      </c>
      <c r="F893" s="24">
        <v>2</v>
      </c>
      <c r="G893" s="24">
        <v>1</v>
      </c>
      <c r="H893" s="20">
        <v>7.5154457786631435E-3</v>
      </c>
      <c r="I893" s="20">
        <v>-6.9129178704084859E-3</v>
      </c>
      <c r="J893" s="24">
        <v>2</v>
      </c>
      <c r="K893" s="24">
        <v>1</v>
      </c>
      <c r="L893" s="20">
        <v>9.8989267479421272E-3</v>
      </c>
      <c r="M893" s="20">
        <v>-6.9129178704084859E-3</v>
      </c>
      <c r="N893" s="19">
        <v>0.96919999999999995</v>
      </c>
      <c r="O893" s="19">
        <v>1.0098989267479421</v>
      </c>
      <c r="P893" s="25">
        <v>42003</v>
      </c>
      <c r="Q893" s="20">
        <v>-6.9129178704084859E-3</v>
      </c>
      <c r="R893" s="25">
        <v>42004</v>
      </c>
      <c r="S893" s="25">
        <f>IF(ISNUMBER(R893),VLOOKUP(B893,Index!$B$3:$AB$18,27,FALSE),"")</f>
        <v>42002</v>
      </c>
      <c r="T893" s="25">
        <f>IF(ISNUMBER($R893),VLOOKUP($B893,Index!$B$21:$AB$36,27,FALSE),"")</f>
        <v>42003</v>
      </c>
      <c r="U893" s="25">
        <f>IF(ISNUMBER($R893),VLOOKUP($B893,Index!$B$39:$AB$54,27,FALSE),"")</f>
        <v>42003</v>
      </c>
      <c r="W893" s="18">
        <v>0.96774193548387011</v>
      </c>
      <c r="X893" s="19">
        <v>0.66666666666666663</v>
      </c>
      <c r="Y893" s="18">
        <v>0.16439730734386016</v>
      </c>
      <c r="Z893" s="19">
        <f t="shared" si="178"/>
        <v>2</v>
      </c>
      <c r="AA893" s="21">
        <v>1.1665864227250999</v>
      </c>
      <c r="AB893" s="28">
        <v>0</v>
      </c>
      <c r="AC893" s="18">
        <v>0.93652445369406701</v>
      </c>
      <c r="AD893" s="19">
        <v>0.44444444444444442</v>
      </c>
      <c r="AE893" s="18">
        <v>2.7026474661911618E-2</v>
      </c>
      <c r="AF893" s="19">
        <f t="shared" si="179"/>
        <v>4</v>
      </c>
      <c r="AG893" s="21">
        <v>1.3609238816865457</v>
      </c>
      <c r="AH893" s="28"/>
      <c r="AK893" t="str">
        <f t="shared" ref="AK893:AX902" si="187">IF($B893=AK$2,$AA893,"")</f>
        <v/>
      </c>
      <c r="AL893" t="str">
        <f t="shared" si="187"/>
        <v/>
      </c>
      <c r="AM893" t="str">
        <f t="shared" si="187"/>
        <v/>
      </c>
      <c r="AN893" t="str">
        <f t="shared" si="187"/>
        <v/>
      </c>
      <c r="AO893" t="str">
        <f t="shared" si="187"/>
        <v/>
      </c>
      <c r="AP893" t="str">
        <f t="shared" si="187"/>
        <v/>
      </c>
      <c r="AQ893">
        <f t="shared" si="187"/>
        <v>1.1665864227250999</v>
      </c>
      <c r="AR893" t="str">
        <f t="shared" si="187"/>
        <v/>
      </c>
      <c r="AS893" t="str">
        <f t="shared" si="187"/>
        <v/>
      </c>
      <c r="AT893" t="str">
        <f t="shared" si="187"/>
        <v/>
      </c>
      <c r="AU893" t="str">
        <f t="shared" si="187"/>
        <v/>
      </c>
      <c r="AV893" t="str">
        <f t="shared" si="187"/>
        <v/>
      </c>
      <c r="AW893" t="str">
        <f t="shared" si="187"/>
        <v/>
      </c>
      <c r="AX893" t="str">
        <f t="shared" si="187"/>
        <v/>
      </c>
      <c r="AZ893" s="46">
        <f>IF(ISNUMBER(VLOOKUP($B893,Stats!$A$2:$AA$19,2,FALSE))=FALSE,"",IF(ISNUMBER(W893),(W893-VLOOKUP($B893,Stats!$A$2:$AA$19,2,FALSE))/VLOOKUP($B893,Stats!$A$2:$AA$19,16,FALSE),""))</f>
        <v>4.2747524537000141E-2</v>
      </c>
      <c r="BA893" s="46">
        <f>IF(ISNUMBER(VLOOKUP($B893,Stats!$A$2:$AA$19,2,FALSE))=FALSE,"",IF(ISNUMBER(X893),(X893-VLOOKUP($B893,Stats!$A$2:$AA$19,3,FALSE))/VLOOKUP($B893,Stats!$A$2:$AA$19,17,FALSE),""))</f>
        <v>0.191037174757621</v>
      </c>
      <c r="BB893" s="46"/>
      <c r="BC893" s="46"/>
      <c r="BD893" s="44">
        <f t="shared" si="175"/>
        <v>0.11689234964731057</v>
      </c>
      <c r="BE893" s="46">
        <f>IF(ISNUMBER(VLOOKUP($B893,Stats!$A$2:$AA$19,2,FALSE))=FALSE,"",IF(ISNUMBER(Y893),(Y893-VLOOKUP($B893,Stats!$A$2:$AA$19,5,FALSE))/VLOOKUP($B893,Stats!$A$2:$AA$19,19,FALSE),""))</f>
        <v>-0.18318525922848611</v>
      </c>
      <c r="BF893" s="46"/>
      <c r="BG893" s="46"/>
      <c r="BH893" s="46">
        <f>IF(ISNUMBER(VLOOKUP($B893,Stats!$A$2:$AA$19,2,FALSE))=FALSE,"",IF(ISNUMBER(Z893),(Z893-VLOOKUP($B893,Stats!$A$2:$AA$19,8,FALSE))/VLOOKUP($B893,Stats!$A$2:$AA$19,22,FALSE),""))</f>
        <v>2.129215320919934</v>
      </c>
      <c r="BI893" s="46" t="str">
        <f>IF(ISNUMBER(VLOOKUP($B893,Stats!$A$2:$AA$19,2,FALSE))=FALSE,"",IF(ISNUMBER(#REF!),(#REF!-VLOOKUP($B893,Stats!$A$2:$AA$19,9,FALSE))/VLOOKUP($B893,Stats!$A$2:$AA$19,23,FALSE),""))</f>
        <v/>
      </c>
      <c r="BJ893" s="46" t="str">
        <f>IF(ISNUMBER(VLOOKUP($B893,Stats!$A$2:$AA$19,2,FALSE))=FALSE,"",IF(ISNUMBER(#REF!),(#REF!-VLOOKUP($B893,Stats!$A$2:$AA$19,10,FALSE))/VLOOKUP($B893,Stats!$A$2:$AA$19,24,FALSE),""))</f>
        <v/>
      </c>
      <c r="BK893" s="44">
        <f t="shared" si="180"/>
        <v>0.76699427773592044</v>
      </c>
      <c r="BL893" s="46" t="str">
        <f>IF(ISNUMBER(VLOOKUP($B893,Stats!$A$2:$AA$19,2,FALSE))=FALSE,"",IF(ISNUMBER(#REF!),(#REF!-VLOOKUP($B893,Stats!$A$2:$AA$19,11,FALSE))/VLOOKUP($B893,Stats!$A$2:$AA$19,25,FALSE),""))</f>
        <v/>
      </c>
      <c r="BM893" s="46">
        <f>IF(ISNUMBER(VLOOKUP($B893,Stats!$A$2:$AA$19,2,FALSE))=FALSE,"",IF(ISNUMBER(AA893),(AA893-VLOOKUP($B893,Stats!$A$2:$AA$19,12,FALSE))/VLOOKUP($B893,Stats!$A$2:$AA$19,26,FALSE),""))</f>
        <v>-0.37697675173416756</v>
      </c>
      <c r="BN893" s="46" t="str">
        <f>IF(ISNUMBER(VLOOKUP($B893,Stats!$A$2:$AA$19,2,FALSE))=FALSE,"",IF(ISNUMBER(#REF!),(#REF!-VLOOKUP($B893,Stats!$A$2:$AA$19,13,FALSE))/VLOOKUP($B893,Stats!$A$2:$AA$19,27,FALSE),""))</f>
        <v/>
      </c>
      <c r="BO893" s="46" t="str">
        <f>IF(ISNUMBER(VLOOKUP($B893,Stats!$A$2:$AA$19,2,FALSE))=FALSE,"",IF(ISNUMBER(#REF!),(#REF!-VLOOKUP($B893,Stats!$A$2:$AA$19,14,FALSE))/VLOOKUP($B893,Stats!$A$2:$AB$19,28,FALSE),""))</f>
        <v/>
      </c>
      <c r="BP893" s="46"/>
      <c r="BQ893" s="46">
        <f>IF(ISNUMBER(VLOOKUP($B893,Stats!$A$2:$AA$19,2,FALSE))=FALSE,"",IF(ISNUMBER(BM893),BM893,(VLOOKUP($B893,Stats!$A$2:$AT$19,46,FALSE)-VLOOKUP($B893,Stats!$A$2:$AA$19,12,FALSE))/VLOOKUP($B893,Stats!$A$2:$AA$19,26,FALSE)))</f>
        <v>-0.37697675173416756</v>
      </c>
      <c r="BR893" s="51">
        <f t="shared" si="181"/>
        <v>-0.37697675173416756</v>
      </c>
      <c r="BS893" s="32" t="str">
        <f t="shared" si="176"/>
        <v>21726_201427</v>
      </c>
      <c r="BT893" s="53">
        <f t="shared" si="177"/>
        <v>0.40817968622418083</v>
      </c>
    </row>
    <row r="894" spans="1:72" x14ac:dyDescent="0.15">
      <c r="A894" s="16">
        <v>21726</v>
      </c>
      <c r="B894" s="17">
        <v>201501</v>
      </c>
      <c r="C894" s="3">
        <v>0</v>
      </c>
      <c r="D894" s="23">
        <v>-1.3090909090909153E-2</v>
      </c>
      <c r="E894" s="18">
        <v>1.9701394072486715E-2</v>
      </c>
      <c r="F894" s="24">
        <v>2</v>
      </c>
      <c r="G894" s="24">
        <v>3</v>
      </c>
      <c r="H894" s="20">
        <v>1.426173838120004E-2</v>
      </c>
      <c r="I894" s="20">
        <v>-1.3636676946673773E-2</v>
      </c>
      <c r="J894" s="24">
        <v>1</v>
      </c>
      <c r="K894" s="24">
        <v>2</v>
      </c>
      <c r="L894" s="20">
        <v>2.7469624933967207E-2</v>
      </c>
      <c r="M894" s="20">
        <v>-2.3464032108675537E-2</v>
      </c>
      <c r="N894" s="19">
        <v>0.97250000000000003</v>
      </c>
      <c r="O894" s="19">
        <v>1.0274696249339672</v>
      </c>
      <c r="P894" s="25">
        <v>42010</v>
      </c>
      <c r="Q894" s="20">
        <v>-2.4267352185090019E-2</v>
      </c>
      <c r="R894" s="25">
        <v>42012</v>
      </c>
      <c r="S894" s="25">
        <f>IF(ISNUMBER(R894),VLOOKUP(B894,Index!$B$3:$AB$18,27,FALSE),"")</f>
        <v>42013</v>
      </c>
      <c r="T894" s="25">
        <f>IF(ISNUMBER($R894),VLOOKUP($B894,Index!$B$21:$AB$36,27,FALSE),"")</f>
        <v>42013</v>
      </c>
      <c r="U894" s="25">
        <f>IF(ISNUMBER($R894),VLOOKUP($B894,Index!$B$39:$AB$54,27,FALSE),"")</f>
        <v>42011</v>
      </c>
      <c r="W894" s="18">
        <v>-0.94254545454545902</v>
      </c>
      <c r="X894" s="19">
        <v>0.4</v>
      </c>
      <c r="Y894" s="18">
        <v>0.37380767009759081</v>
      </c>
      <c r="Z894" s="19">
        <f t="shared" si="178"/>
        <v>1</v>
      </c>
      <c r="AA894" s="21" t="s">
        <v>25</v>
      </c>
      <c r="AB894" s="28">
        <v>0</v>
      </c>
      <c r="AC894" s="18">
        <v>0.88839193388430593</v>
      </c>
      <c r="AD894" s="19">
        <v>0.16000000000000003</v>
      </c>
      <c r="AE894" s="18">
        <v>0.13973217422378928</v>
      </c>
      <c r="AF894" s="19">
        <f t="shared" si="179"/>
        <v>1</v>
      </c>
      <c r="AG894" s="21" t="s">
        <v>25</v>
      </c>
      <c r="AH894" s="28"/>
      <c r="AK894" t="str">
        <f t="shared" si="187"/>
        <v/>
      </c>
      <c r="AL894" t="str">
        <f t="shared" si="187"/>
        <v/>
      </c>
      <c r="AM894" t="str">
        <f t="shared" si="187"/>
        <v/>
      </c>
      <c r="AN894" t="str">
        <f t="shared" si="187"/>
        <v/>
      </c>
      <c r="AO894" t="str">
        <f t="shared" si="187"/>
        <v/>
      </c>
      <c r="AP894" t="str">
        <f t="shared" si="187"/>
        <v/>
      </c>
      <c r="AQ894" t="str">
        <f t="shared" si="187"/>
        <v/>
      </c>
      <c r="AR894" t="str">
        <f t="shared" si="187"/>
        <v/>
      </c>
      <c r="AS894" t="str">
        <f t="shared" si="187"/>
        <v/>
      </c>
      <c r="AT894" t="str">
        <f t="shared" si="187"/>
        <v/>
      </c>
      <c r="AU894" t="str">
        <f t="shared" si="187"/>
        <v/>
      </c>
      <c r="AV894" t="str">
        <f t="shared" si="187"/>
        <v/>
      </c>
      <c r="AW894" t="str">
        <f t="shared" si="187"/>
        <v/>
      </c>
      <c r="AX894" t="str">
        <f t="shared" si="187"/>
        <v/>
      </c>
      <c r="AZ894" s="46">
        <f>IF(ISNUMBER(VLOOKUP($B894,Stats!$A$2:$AA$19,2,FALSE))=FALSE,"",IF(ISNUMBER(W894),(W894-VLOOKUP($B894,Stats!$A$2:$AA$19,2,FALSE))/VLOOKUP($B894,Stats!$A$2:$AA$19,16,FALSE),""))</f>
        <v>-1.0599613135555734</v>
      </c>
      <c r="BA894" s="46">
        <f>IF(ISNUMBER(VLOOKUP($B894,Stats!$A$2:$AA$19,2,FALSE))=FALSE,"",IF(ISNUMBER(X894),(X894-VLOOKUP($B894,Stats!$A$2:$AA$19,3,FALSE))/VLOOKUP($B894,Stats!$A$2:$AA$19,17,FALSE),""))</f>
        <v>-0.84220341465677562</v>
      </c>
      <c r="BB894" s="46"/>
      <c r="BC894" s="46"/>
      <c r="BD894" s="44">
        <f t="shared" si="175"/>
        <v>-0.95108236410617453</v>
      </c>
      <c r="BE894" s="46">
        <f>IF(ISNUMBER(VLOOKUP($B894,Stats!$A$2:$AA$19,2,FALSE))=FALSE,"",IF(ISNUMBER(Y894),(Y894-VLOOKUP($B894,Stats!$A$2:$AA$19,5,FALSE))/VLOOKUP($B894,Stats!$A$2:$AA$19,19,FALSE),""))</f>
        <v>0.81336631074920418</v>
      </c>
      <c r="BF894" s="46"/>
      <c r="BG894" s="46"/>
      <c r="BH894" s="46">
        <f>IF(ISNUMBER(VLOOKUP($B894,Stats!$A$2:$AA$19,2,FALSE))=FALSE,"",IF(ISNUMBER(Z894),(Z894-VLOOKUP($B894,Stats!$A$2:$AA$19,8,FALSE))/VLOOKUP($B894,Stats!$A$2:$AA$19,22,FALSE),""))</f>
        <v>0.57826828658858598</v>
      </c>
      <c r="BI894" s="46" t="str">
        <f>IF(ISNUMBER(VLOOKUP($B894,Stats!$A$2:$AA$19,2,FALSE))=FALSE,"",IF(ISNUMBER(#REF!),(#REF!-VLOOKUP($B894,Stats!$A$2:$AA$19,9,FALSE))/VLOOKUP($B894,Stats!$A$2:$AA$19,23,FALSE),""))</f>
        <v/>
      </c>
      <c r="BJ894" s="46" t="str">
        <f>IF(ISNUMBER(VLOOKUP($B894,Stats!$A$2:$AA$19,2,FALSE))=FALSE,"",IF(ISNUMBER(#REF!),(#REF!-VLOOKUP($B894,Stats!$A$2:$AA$19,10,FALSE))/VLOOKUP($B894,Stats!$A$2:$AA$19,24,FALSE),""))</f>
        <v/>
      </c>
      <c r="BK894" s="44">
        <f t="shared" si="180"/>
        <v>-0.3958759315478671</v>
      </c>
      <c r="BL894" s="46" t="str">
        <f>IF(ISNUMBER(VLOOKUP($B894,Stats!$A$2:$AA$19,2,FALSE))=FALSE,"",IF(ISNUMBER(#REF!),(#REF!-VLOOKUP($B894,Stats!$A$2:$AA$19,11,FALSE))/VLOOKUP($B894,Stats!$A$2:$AA$19,25,FALSE),""))</f>
        <v/>
      </c>
      <c r="BM894" s="46" t="str">
        <f>IF(ISNUMBER(VLOOKUP($B894,Stats!$A$2:$AA$19,2,FALSE))=FALSE,"",IF(ISNUMBER(AA894),(AA894-VLOOKUP($B894,Stats!$A$2:$AA$19,12,FALSE))/VLOOKUP($B894,Stats!$A$2:$AA$19,26,FALSE),""))</f>
        <v/>
      </c>
      <c r="BN894" s="46" t="str">
        <f>IF(ISNUMBER(VLOOKUP($B894,Stats!$A$2:$AA$19,2,FALSE))=FALSE,"",IF(ISNUMBER(#REF!),(#REF!-VLOOKUP($B894,Stats!$A$2:$AA$19,13,FALSE))/VLOOKUP($B894,Stats!$A$2:$AA$19,27,FALSE),""))</f>
        <v/>
      </c>
      <c r="BO894" s="46" t="str">
        <f>IF(ISNUMBER(VLOOKUP($B894,Stats!$A$2:$AA$19,2,FALSE))=FALSE,"",IF(ISNUMBER(#REF!),(#REF!-VLOOKUP($B894,Stats!$A$2:$AA$19,14,FALSE))/VLOOKUP($B894,Stats!$A$2:$AB$19,28,FALSE),""))</f>
        <v/>
      </c>
      <c r="BP894" s="46"/>
      <c r="BQ894" s="46">
        <f>IF(ISNUMBER(VLOOKUP($B894,Stats!$A$2:$AA$19,2,FALSE))=FALSE,"",IF(ISNUMBER(BM894),BM894,(VLOOKUP($B894,Stats!$A$2:$AT$19,46,FALSE)-VLOOKUP($B894,Stats!$A$2:$AA$19,12,FALSE))/VLOOKUP($B894,Stats!$A$2:$AA$19,26,FALSE)))</f>
        <v>-0.44163421963286131</v>
      </c>
      <c r="BR894" s="51">
        <f t="shared" si="181"/>
        <v>-0.44163421963286131</v>
      </c>
      <c r="BS894" s="32" t="str">
        <f t="shared" si="176"/>
        <v>21726_201501</v>
      </c>
      <c r="BT894" s="53">
        <f t="shared" si="177"/>
        <v>-0.51606887567652748</v>
      </c>
    </row>
    <row r="895" spans="1:72" x14ac:dyDescent="0.15">
      <c r="A895" s="16">
        <v>21726</v>
      </c>
      <c r="B895" s="17">
        <v>201502</v>
      </c>
      <c r="C895" s="3">
        <v>0</v>
      </c>
      <c r="D895" s="23">
        <v>1.2632908727234549E-2</v>
      </c>
      <c r="E895" s="18">
        <v>6.2676936766885058E-2</v>
      </c>
      <c r="F895" s="24">
        <v>5</v>
      </c>
      <c r="G895" s="24">
        <v>5</v>
      </c>
      <c r="H895" s="20">
        <v>4.4614496144124251E-2</v>
      </c>
      <c r="I895" s="20">
        <v>-3.8539241108682544E-2</v>
      </c>
      <c r="J895" s="24">
        <v>2</v>
      </c>
      <c r="K895" s="24">
        <v>2</v>
      </c>
      <c r="L895" s="20">
        <v>0.116222760290557</v>
      </c>
      <c r="M895" s="20">
        <v>-0.1139684949705827</v>
      </c>
      <c r="N895" s="19">
        <v>1.0603</v>
      </c>
      <c r="O895" s="19">
        <v>1</v>
      </c>
      <c r="P895" s="25">
        <v>42016</v>
      </c>
      <c r="Q895" s="20">
        <v>-0.13703668772988775</v>
      </c>
      <c r="R895" s="25">
        <v>42024</v>
      </c>
      <c r="S895" s="25">
        <f>IF(ISNUMBER(R895),VLOOKUP(B895,Index!$B$3:$AB$18,27,FALSE),"")</f>
        <v>42023</v>
      </c>
      <c r="T895" s="25">
        <f>IF(ISNUMBER($R895),VLOOKUP($B895,Index!$B$21:$AB$36,27,FALSE),"")</f>
        <v>42023</v>
      </c>
      <c r="U895" s="25">
        <f>IF(ISNUMBER($R895),VLOOKUP($B895,Index!$B$39:$AB$54,27,FALSE),"")</f>
        <v>42027</v>
      </c>
      <c r="W895" s="18">
        <v>0.37898726181703646</v>
      </c>
      <c r="X895" s="19">
        <v>0.5</v>
      </c>
      <c r="Y895" s="18">
        <v>1.1892112616742405</v>
      </c>
      <c r="Z895" s="19">
        <f t="shared" si="178"/>
        <v>1</v>
      </c>
      <c r="AA895" s="21">
        <v>9.2186325695022664E-2</v>
      </c>
      <c r="AB895" s="28">
        <v>0</v>
      </c>
      <c r="AC895" s="18">
        <v>0.14363134461957494</v>
      </c>
      <c r="AD895" s="19">
        <v>0.25</v>
      </c>
      <c r="AE895" s="18">
        <v>1.4142234248928389</v>
      </c>
      <c r="AF895" s="19">
        <f t="shared" si="179"/>
        <v>1</v>
      </c>
      <c r="AG895" s="21">
        <v>8.498318645148795E-3</v>
      </c>
      <c r="AH895" s="28"/>
      <c r="AK895" t="str">
        <f t="shared" si="187"/>
        <v/>
      </c>
      <c r="AL895" t="str">
        <f t="shared" si="187"/>
        <v/>
      </c>
      <c r="AM895" t="str">
        <f t="shared" si="187"/>
        <v/>
      </c>
      <c r="AN895" t="str">
        <f t="shared" si="187"/>
        <v/>
      </c>
      <c r="AO895" t="str">
        <f t="shared" si="187"/>
        <v/>
      </c>
      <c r="AP895" t="str">
        <f t="shared" si="187"/>
        <v/>
      </c>
      <c r="AQ895" t="str">
        <f t="shared" si="187"/>
        <v/>
      </c>
      <c r="AR895" t="str">
        <f t="shared" si="187"/>
        <v/>
      </c>
      <c r="AS895">
        <f t="shared" si="187"/>
        <v>9.2186325695022664E-2</v>
      </c>
      <c r="AT895" t="str">
        <f t="shared" si="187"/>
        <v/>
      </c>
      <c r="AU895" t="str">
        <f t="shared" si="187"/>
        <v/>
      </c>
      <c r="AV895" t="str">
        <f t="shared" si="187"/>
        <v/>
      </c>
      <c r="AW895" t="str">
        <f t="shared" si="187"/>
        <v/>
      </c>
      <c r="AX895" t="str">
        <f t="shared" si="187"/>
        <v/>
      </c>
      <c r="AZ895" s="46">
        <f>IF(ISNUMBER(VLOOKUP($B895,Stats!$A$2:$AA$19,2,FALSE))=FALSE,"",IF(ISNUMBER(W895),(W895-VLOOKUP($B895,Stats!$A$2:$AA$19,2,FALSE))/VLOOKUP($B895,Stats!$A$2:$AA$19,16,FALSE),""))</f>
        <v>-0.46964327707488196</v>
      </c>
      <c r="BA895" s="46">
        <f>IF(ISNUMBER(VLOOKUP($B895,Stats!$A$2:$AA$19,2,FALSE))=FALSE,"",IF(ISNUMBER(X895),(X895-VLOOKUP($B895,Stats!$A$2:$AA$19,3,FALSE))/VLOOKUP($B895,Stats!$A$2:$AA$19,17,FALSE),""))</f>
        <v>-1.4368443542195379</v>
      </c>
      <c r="BB895" s="46"/>
      <c r="BC895" s="46"/>
      <c r="BD895" s="44">
        <f t="shared" si="175"/>
        <v>-0.95324381564720995</v>
      </c>
      <c r="BE895" s="46">
        <f>IF(ISNUMBER(VLOOKUP($B895,Stats!$A$2:$AA$19,2,FALSE))=FALSE,"",IF(ISNUMBER(Y895),(Y895-VLOOKUP($B895,Stats!$A$2:$AA$19,5,FALSE))/VLOOKUP($B895,Stats!$A$2:$AA$19,19,FALSE),""))</f>
        <v>4.4218725538551871</v>
      </c>
      <c r="BF895" s="46"/>
      <c r="BG895" s="46"/>
      <c r="BH895" s="46">
        <f>IF(ISNUMBER(VLOOKUP($B895,Stats!$A$2:$AA$19,2,FALSE))=FALSE,"",IF(ISNUMBER(Z895),(Z895-VLOOKUP($B895,Stats!$A$2:$AA$19,8,FALSE))/VLOOKUP($B895,Stats!$A$2:$AA$19,22,FALSE),""))</f>
        <v>0.13953358261751861</v>
      </c>
      <c r="BI895" s="46" t="str">
        <f>IF(ISNUMBER(VLOOKUP($B895,Stats!$A$2:$AA$19,2,FALSE))=FALSE,"",IF(ISNUMBER(#REF!),(#REF!-VLOOKUP($B895,Stats!$A$2:$AA$19,9,FALSE))/VLOOKUP($B895,Stats!$A$2:$AA$19,23,FALSE),""))</f>
        <v/>
      </c>
      <c r="BJ895" s="46" t="str">
        <f>IF(ISNUMBER(VLOOKUP($B895,Stats!$A$2:$AA$19,2,FALSE))=FALSE,"",IF(ISNUMBER(#REF!),(#REF!-VLOOKUP($B895,Stats!$A$2:$AA$19,10,FALSE))/VLOOKUP($B895,Stats!$A$2:$AA$19,24,FALSE),""))</f>
        <v/>
      </c>
      <c r="BK895" s="44">
        <f t="shared" si="180"/>
        <v>-2.0581399252147441</v>
      </c>
      <c r="BL895" s="46" t="str">
        <f>IF(ISNUMBER(VLOOKUP($B895,Stats!$A$2:$AA$19,2,FALSE))=FALSE,"",IF(ISNUMBER(#REF!),(#REF!-VLOOKUP($B895,Stats!$A$2:$AA$19,11,FALSE))/VLOOKUP($B895,Stats!$A$2:$AA$19,25,FALSE),""))</f>
        <v/>
      </c>
      <c r="BM895" s="46">
        <f>IF(ISNUMBER(VLOOKUP($B895,Stats!$A$2:$AA$19,2,FALSE))=FALSE,"",IF(ISNUMBER(AA895),(AA895-VLOOKUP($B895,Stats!$A$2:$AA$19,12,FALSE))/VLOOKUP($B895,Stats!$A$2:$AA$19,26,FALSE),""))</f>
        <v>-0.36795453691940455</v>
      </c>
      <c r="BN895" s="46" t="str">
        <f>IF(ISNUMBER(VLOOKUP($B895,Stats!$A$2:$AA$19,2,FALSE))=FALSE,"",IF(ISNUMBER(#REF!),(#REF!-VLOOKUP($B895,Stats!$A$2:$AA$19,13,FALSE))/VLOOKUP($B895,Stats!$A$2:$AA$19,27,FALSE),""))</f>
        <v/>
      </c>
      <c r="BO895" s="46" t="str">
        <f>IF(ISNUMBER(VLOOKUP($B895,Stats!$A$2:$AA$19,2,FALSE))=FALSE,"",IF(ISNUMBER(#REF!),(#REF!-VLOOKUP($B895,Stats!$A$2:$AA$19,14,FALSE))/VLOOKUP($B895,Stats!$A$2:$AB$19,28,FALSE),""))</f>
        <v/>
      </c>
      <c r="BP895" s="46"/>
      <c r="BQ895" s="46">
        <f>IF(ISNUMBER(VLOOKUP($B895,Stats!$A$2:$AA$19,2,FALSE))=FALSE,"",IF(ISNUMBER(BM895),BM895,(VLOOKUP($B895,Stats!$A$2:$AT$19,46,FALSE)-VLOOKUP($B895,Stats!$A$2:$AA$19,12,FALSE))/VLOOKUP($B895,Stats!$A$2:$AA$19,26,FALSE)))</f>
        <v>-0.36795453691940455</v>
      </c>
      <c r="BR895" s="51">
        <f t="shared" si="181"/>
        <v>-0.36795453691940455</v>
      </c>
      <c r="BS895" s="32" t="str">
        <f t="shared" si="176"/>
        <v>21726_201502</v>
      </c>
      <c r="BT895" s="53">
        <f t="shared" si="177"/>
        <v>-1.4991236256421694</v>
      </c>
    </row>
    <row r="896" spans="1:72" x14ac:dyDescent="0.15">
      <c r="A896" s="16">
        <v>21726</v>
      </c>
      <c r="B896" s="17">
        <v>201503</v>
      </c>
      <c r="C896" s="3">
        <v>0</v>
      </c>
      <c r="D896" s="23">
        <v>-0.10759954257199289</v>
      </c>
      <c r="E896" s="18">
        <v>1.8753510785055438E-2</v>
      </c>
      <c r="F896" s="24">
        <v>2</v>
      </c>
      <c r="G896" s="24">
        <v>8</v>
      </c>
      <c r="H896" s="20">
        <v>8.3370881523394669E-3</v>
      </c>
      <c r="I896" s="20">
        <v>-1.6030282399867257E-2</v>
      </c>
      <c r="J896" s="24">
        <v>1</v>
      </c>
      <c r="K896" s="24">
        <v>6</v>
      </c>
      <c r="L896" s="20">
        <v>1.4104683195592216E-2</v>
      </c>
      <c r="M896" s="20">
        <v>-5.6528925619834691E-2</v>
      </c>
      <c r="N896" s="19">
        <v>0.95899999999999996</v>
      </c>
      <c r="O896" s="19">
        <v>1</v>
      </c>
      <c r="P896" s="25">
        <v>42030</v>
      </c>
      <c r="Q896" s="20">
        <v>-0.10719499478623562</v>
      </c>
      <c r="R896" s="25">
        <v>42040</v>
      </c>
      <c r="S896" s="25">
        <f>IF(ISNUMBER(R896),VLOOKUP(B896,Index!$B$3:$AB$18,27,FALSE),"")</f>
        <v>42041</v>
      </c>
      <c r="T896" s="25">
        <f>IF(ISNUMBER($R896),VLOOKUP($B896,Index!$B$21:$AB$36,27,FALSE),"")</f>
        <v>42041</v>
      </c>
      <c r="U896" s="25">
        <f>IF(ISNUMBER($R896),VLOOKUP($B896,Index!$B$39:$AB$54,27,FALSE),"")</f>
        <v>42034</v>
      </c>
      <c r="W896" s="18">
        <v>-3.2279862771597867</v>
      </c>
      <c r="X896" s="19">
        <v>0.2</v>
      </c>
      <c r="Y896" s="18">
        <v>0.35582284923184548</v>
      </c>
      <c r="Z896" s="19">
        <f t="shared" si="178"/>
        <v>1</v>
      </c>
      <c r="AA896" s="21" t="s">
        <v>25</v>
      </c>
      <c r="AB896" s="28">
        <v>0</v>
      </c>
      <c r="AC896" s="18">
        <v>10.4198954055319</v>
      </c>
      <c r="AD896" s="19">
        <v>4.0000000000000008E-2</v>
      </c>
      <c r="AE896" s="18">
        <v>0.12660990003546865</v>
      </c>
      <c r="AF896" s="19">
        <f t="shared" si="179"/>
        <v>1</v>
      </c>
      <c r="AG896" s="21" t="s">
        <v>25</v>
      </c>
      <c r="AH896" s="28"/>
      <c r="AK896" t="str">
        <f t="shared" si="187"/>
        <v/>
      </c>
      <c r="AL896" t="str">
        <f t="shared" si="187"/>
        <v/>
      </c>
      <c r="AM896" t="str">
        <f t="shared" si="187"/>
        <v/>
      </c>
      <c r="AN896" t="str">
        <f t="shared" si="187"/>
        <v/>
      </c>
      <c r="AO896" t="str">
        <f t="shared" si="187"/>
        <v/>
      </c>
      <c r="AP896" t="str">
        <f t="shared" si="187"/>
        <v/>
      </c>
      <c r="AQ896" t="str">
        <f t="shared" si="187"/>
        <v/>
      </c>
      <c r="AR896" t="str">
        <f t="shared" si="187"/>
        <v/>
      </c>
      <c r="AS896" t="str">
        <f t="shared" si="187"/>
        <v/>
      </c>
      <c r="AT896" t="str">
        <f t="shared" si="187"/>
        <v/>
      </c>
      <c r="AU896" t="str">
        <f t="shared" si="187"/>
        <v/>
      </c>
      <c r="AV896" t="str">
        <f t="shared" si="187"/>
        <v/>
      </c>
      <c r="AW896" t="str">
        <f t="shared" si="187"/>
        <v/>
      </c>
      <c r="AX896" t="str">
        <f t="shared" si="187"/>
        <v/>
      </c>
      <c r="AZ896" s="46">
        <f>IF(ISNUMBER(VLOOKUP($B896,Stats!$A$2:$AA$19,2,FALSE))=FALSE,"",IF(ISNUMBER(W896),(W896-VLOOKUP($B896,Stats!$A$2:$AA$19,2,FALSE))/VLOOKUP($B896,Stats!$A$2:$AA$19,16,FALSE),""))</f>
        <v>-2.5118195053506538</v>
      </c>
      <c r="BA896" s="46">
        <f>IF(ISNUMBER(VLOOKUP($B896,Stats!$A$2:$AA$19,2,FALSE))=FALSE,"",IF(ISNUMBER(X896),(X896-VLOOKUP($B896,Stats!$A$2:$AA$19,3,FALSE))/VLOOKUP($B896,Stats!$A$2:$AA$19,17,FALSE),""))</f>
        <v>-1.0521141897083433</v>
      </c>
      <c r="BB896" s="46"/>
      <c r="BC896" s="46"/>
      <c r="BD896" s="44">
        <f t="shared" si="175"/>
        <v>-1.7819668475294985</v>
      </c>
      <c r="BE896" s="46">
        <f>IF(ISNUMBER(VLOOKUP($B896,Stats!$A$2:$AA$19,2,FALSE))=FALSE,"",IF(ISNUMBER(Y896),(Y896-VLOOKUP($B896,Stats!$A$2:$AA$19,5,FALSE))/VLOOKUP($B896,Stats!$A$2:$AA$19,19,FALSE),""))</f>
        <v>2.0293013203397776</v>
      </c>
      <c r="BF896" s="46"/>
      <c r="BG896" s="46"/>
      <c r="BH896" s="46">
        <f>IF(ISNUMBER(VLOOKUP($B896,Stats!$A$2:$AA$19,2,FALSE))=FALSE,"",IF(ISNUMBER(Z896),(Z896-VLOOKUP($B896,Stats!$A$2:$AA$19,8,FALSE))/VLOOKUP($B896,Stats!$A$2:$AA$19,22,FALSE),""))</f>
        <v>-0.25161069194327906</v>
      </c>
      <c r="BI896" s="46" t="str">
        <f>IF(ISNUMBER(VLOOKUP($B896,Stats!$A$2:$AA$19,2,FALSE))=FALSE,"",IF(ISNUMBER(#REF!),(#REF!-VLOOKUP($B896,Stats!$A$2:$AA$19,9,FALSE))/VLOOKUP($B896,Stats!$A$2:$AA$19,23,FALSE),""))</f>
        <v/>
      </c>
      <c r="BJ896" s="46" t="str">
        <f>IF(ISNUMBER(VLOOKUP($B896,Stats!$A$2:$AA$19,2,FALSE))=FALSE,"",IF(ISNUMBER(#REF!),(#REF!-VLOOKUP($B896,Stats!$A$2:$AA$19,10,FALSE))/VLOOKUP($B896,Stats!$A$2:$AA$19,24,FALSE),""))</f>
        <v/>
      </c>
      <c r="BK896" s="44">
        <f t="shared" si="180"/>
        <v>-1.4959941318208279</v>
      </c>
      <c r="BL896" s="46" t="str">
        <f>IF(ISNUMBER(VLOOKUP($B896,Stats!$A$2:$AA$19,2,FALSE))=FALSE,"",IF(ISNUMBER(#REF!),(#REF!-VLOOKUP($B896,Stats!$A$2:$AA$19,11,FALSE))/VLOOKUP($B896,Stats!$A$2:$AA$19,25,FALSE),""))</f>
        <v/>
      </c>
      <c r="BM896" s="46" t="str">
        <f>IF(ISNUMBER(VLOOKUP($B896,Stats!$A$2:$AA$19,2,FALSE))=FALSE,"",IF(ISNUMBER(AA896),(AA896-VLOOKUP($B896,Stats!$A$2:$AA$19,12,FALSE))/VLOOKUP($B896,Stats!$A$2:$AA$19,26,FALSE),""))</f>
        <v/>
      </c>
      <c r="BN896" s="46" t="str">
        <f>IF(ISNUMBER(VLOOKUP($B896,Stats!$A$2:$AA$19,2,FALSE))=FALSE,"",IF(ISNUMBER(#REF!),(#REF!-VLOOKUP($B896,Stats!$A$2:$AA$19,13,FALSE))/VLOOKUP($B896,Stats!$A$2:$AA$19,27,FALSE),""))</f>
        <v/>
      </c>
      <c r="BO896" s="46" t="str">
        <f>IF(ISNUMBER(VLOOKUP($B896,Stats!$A$2:$AA$19,2,FALSE))=FALSE,"",IF(ISNUMBER(#REF!),(#REF!-VLOOKUP($B896,Stats!$A$2:$AA$19,14,FALSE))/VLOOKUP($B896,Stats!$A$2:$AB$19,28,FALSE),""))</f>
        <v/>
      </c>
      <c r="BP896" s="46"/>
      <c r="BQ896" s="46">
        <f>IF(ISNUMBER(VLOOKUP($B896,Stats!$A$2:$AA$19,2,FALSE))=FALSE,"",IF(ISNUMBER(BM896),BM896,(VLOOKUP($B896,Stats!$A$2:$AT$19,46,FALSE)-VLOOKUP($B896,Stats!$A$2:$AA$19,12,FALSE))/VLOOKUP($B896,Stats!$A$2:$AA$19,26,FALSE)))</f>
        <v>-0.53964354662323732</v>
      </c>
      <c r="BR896" s="51">
        <f t="shared" si="181"/>
        <v>-0.53964354662323732</v>
      </c>
      <c r="BS896" s="32" t="str">
        <f t="shared" si="176"/>
        <v>21726_201503</v>
      </c>
      <c r="BT896" s="53">
        <f t="shared" si="177"/>
        <v>-1.3619185579230439</v>
      </c>
    </row>
    <row r="897" spans="1:72" x14ac:dyDescent="0.15">
      <c r="A897" s="16">
        <v>21726</v>
      </c>
      <c r="B897" s="17">
        <v>201504</v>
      </c>
      <c r="C897" s="3">
        <v>0</v>
      </c>
      <c r="D897" s="23">
        <v>3.9608574091332116E-3</v>
      </c>
      <c r="E897" s="18">
        <v>2.7267622470907946E-3</v>
      </c>
      <c r="F897" s="24">
        <v>4</v>
      </c>
      <c r="G897" s="24">
        <v>3</v>
      </c>
      <c r="H897" s="20">
        <v>2.4793643614658967E-3</v>
      </c>
      <c r="I897" s="20">
        <v>-1.9803355955482216E-3</v>
      </c>
      <c r="J897" s="24">
        <v>3</v>
      </c>
      <c r="K897" s="24">
        <v>2</v>
      </c>
      <c r="L897" s="20">
        <v>4.4304535385333299E-3</v>
      </c>
      <c r="M897" s="20">
        <v>-3.7317784256560849E-3</v>
      </c>
      <c r="N897" s="19">
        <v>0.86180000000000001</v>
      </c>
      <c r="O897" s="19">
        <v>1.0050145772594752</v>
      </c>
      <c r="P897" s="25">
        <v>42052</v>
      </c>
      <c r="Q897" s="20">
        <v>-3.7317784256560849E-3</v>
      </c>
      <c r="R897" s="25">
        <v>42045</v>
      </c>
      <c r="S897" s="25">
        <f>IF(ISNUMBER(R897),VLOOKUP(B897,Index!$B$3:$AB$18,27,FALSE),"")</f>
        <v>42044</v>
      </c>
      <c r="T897" s="25">
        <f>IF(ISNUMBER($R897),VLOOKUP($B897,Index!$B$21:$AB$36,27,FALSE),"")</f>
        <v>42044</v>
      </c>
      <c r="U897" s="25">
        <f>IF(ISNUMBER($R897),VLOOKUP($B897,Index!$B$39:$AB$54,27,FALSE),"")</f>
        <v>42052</v>
      </c>
      <c r="W897" s="18">
        <v>0.15843429636532846</v>
      </c>
      <c r="X897" s="19">
        <v>0.5714285714285714</v>
      </c>
      <c r="Y897" s="18">
        <v>5.17366760313945E-2</v>
      </c>
      <c r="Z897" s="19">
        <f t="shared" si="178"/>
        <v>1</v>
      </c>
      <c r="AA897" s="21">
        <v>1.0613860088536344</v>
      </c>
      <c r="AB897" s="28">
        <v>0</v>
      </c>
      <c r="AC897" s="18">
        <v>2.5101426264776731E-2</v>
      </c>
      <c r="AD897" s="19">
        <v>0.32653061224489793</v>
      </c>
      <c r="AE897" s="18">
        <v>2.6766836467774701E-3</v>
      </c>
      <c r="AF897" s="19">
        <f t="shared" si="179"/>
        <v>1</v>
      </c>
      <c r="AG897" s="21">
        <v>1.1265402597902474</v>
      </c>
      <c r="AH897" s="28"/>
      <c r="AK897" t="str">
        <f t="shared" si="187"/>
        <v/>
      </c>
      <c r="AL897" t="str">
        <f t="shared" si="187"/>
        <v/>
      </c>
      <c r="AM897" t="str">
        <f t="shared" si="187"/>
        <v/>
      </c>
      <c r="AN897" t="str">
        <f t="shared" si="187"/>
        <v/>
      </c>
      <c r="AO897" t="str">
        <f t="shared" si="187"/>
        <v/>
      </c>
      <c r="AP897" t="str">
        <f t="shared" si="187"/>
        <v/>
      </c>
      <c r="AQ897" t="str">
        <f t="shared" si="187"/>
        <v/>
      </c>
      <c r="AR897" t="str">
        <f t="shared" si="187"/>
        <v/>
      </c>
      <c r="AS897" t="str">
        <f t="shared" si="187"/>
        <v/>
      </c>
      <c r="AT897" t="str">
        <f t="shared" si="187"/>
        <v/>
      </c>
      <c r="AU897">
        <f t="shared" si="187"/>
        <v>1.0613860088536344</v>
      </c>
      <c r="AV897" t="str">
        <f t="shared" si="187"/>
        <v/>
      </c>
      <c r="AW897" t="str">
        <f t="shared" si="187"/>
        <v/>
      </c>
      <c r="AX897" t="str">
        <f t="shared" si="187"/>
        <v/>
      </c>
      <c r="AZ897" s="46">
        <f>IF(ISNUMBER(VLOOKUP($B897,Stats!$A$2:$AA$19,2,FALSE))=FALSE,"",IF(ISNUMBER(W897),(W897-VLOOKUP($B897,Stats!$A$2:$AA$19,2,FALSE))/VLOOKUP($B897,Stats!$A$2:$AA$19,16,FALSE),""))</f>
        <v>-1.0192644900877432</v>
      </c>
      <c r="BA897" s="46">
        <f>IF(ISNUMBER(VLOOKUP($B897,Stats!$A$2:$AA$19,2,FALSE))=FALSE,"",IF(ISNUMBER(X897),(X897-VLOOKUP($B897,Stats!$A$2:$AA$19,3,FALSE))/VLOOKUP($B897,Stats!$A$2:$AA$19,17,FALSE),""))</f>
        <v>-1.9621924809067097</v>
      </c>
      <c r="BB897" s="46"/>
      <c r="BC897" s="46"/>
      <c r="BD897" s="44">
        <f t="shared" si="175"/>
        <v>-1.4907284854972265</v>
      </c>
      <c r="BE897" s="46">
        <f>IF(ISNUMBER(VLOOKUP($B897,Stats!$A$2:$AA$19,2,FALSE))=FALSE,"",IF(ISNUMBER(Y897),(Y897-VLOOKUP($B897,Stats!$A$2:$AA$19,5,FALSE))/VLOOKUP($B897,Stats!$A$2:$AA$19,19,FALSE),""))</f>
        <v>-0.57558800221458473</v>
      </c>
      <c r="BF897" s="46"/>
      <c r="BG897" s="46"/>
      <c r="BH897" s="46">
        <f>IF(ISNUMBER(VLOOKUP($B897,Stats!$A$2:$AA$19,2,FALSE))=FALSE,"",IF(ISNUMBER(Z897),(Z897-VLOOKUP($B897,Stats!$A$2:$AA$19,8,FALSE))/VLOOKUP($B897,Stats!$A$2:$AA$19,22,FALSE),""))</f>
        <v>-6.8611264605346514E-2</v>
      </c>
      <c r="BI897" s="46" t="str">
        <f>IF(ISNUMBER(VLOOKUP($B897,Stats!$A$2:$AA$19,2,FALSE))=FALSE,"",IF(ISNUMBER(#REF!),(#REF!-VLOOKUP($B897,Stats!$A$2:$AA$19,9,FALSE))/VLOOKUP($B897,Stats!$A$2:$AA$19,23,FALSE),""))</f>
        <v/>
      </c>
      <c r="BJ897" s="46" t="str">
        <f>IF(ISNUMBER(VLOOKUP($B897,Stats!$A$2:$AA$19,2,FALSE))=FALSE,"",IF(ISNUMBER(#REF!),(#REF!-VLOOKUP($B897,Stats!$A$2:$AA$19,10,FALSE))/VLOOKUP($B897,Stats!$A$2:$AA$19,24,FALSE),""))</f>
        <v/>
      </c>
      <c r="BK897" s="44">
        <f t="shared" si="180"/>
        <v>0.38232822216860535</v>
      </c>
      <c r="BL897" s="46" t="str">
        <f>IF(ISNUMBER(VLOOKUP($B897,Stats!$A$2:$AA$19,2,FALSE))=FALSE,"",IF(ISNUMBER(#REF!),(#REF!-VLOOKUP($B897,Stats!$A$2:$AA$19,11,FALSE))/VLOOKUP($B897,Stats!$A$2:$AA$19,25,FALSE),""))</f>
        <v/>
      </c>
      <c r="BM897" s="46">
        <f>IF(ISNUMBER(VLOOKUP($B897,Stats!$A$2:$AA$19,2,FALSE))=FALSE,"",IF(ISNUMBER(AA897),(AA897-VLOOKUP($B897,Stats!$A$2:$AA$19,12,FALSE))/VLOOKUP($B897,Stats!$A$2:$AA$19,26,FALSE),""))</f>
        <v>-0.63960124661842499</v>
      </c>
      <c r="BN897" s="46" t="str">
        <f>IF(ISNUMBER(VLOOKUP($B897,Stats!$A$2:$AA$19,2,FALSE))=FALSE,"",IF(ISNUMBER(#REF!),(#REF!-VLOOKUP($B897,Stats!$A$2:$AA$19,13,FALSE))/VLOOKUP($B897,Stats!$A$2:$AA$19,27,FALSE),""))</f>
        <v/>
      </c>
      <c r="BO897" s="46" t="str">
        <f>IF(ISNUMBER(VLOOKUP($B897,Stats!$A$2:$AA$19,2,FALSE))=FALSE,"",IF(ISNUMBER(#REF!),(#REF!-VLOOKUP($B897,Stats!$A$2:$AA$19,14,FALSE))/VLOOKUP($B897,Stats!$A$2:$AB$19,28,FALSE),""))</f>
        <v/>
      </c>
      <c r="BP897" s="46"/>
      <c r="BQ897" s="46">
        <f>IF(ISNUMBER(VLOOKUP($B897,Stats!$A$2:$AA$19,2,FALSE))=FALSE,"",IF(ISNUMBER(BM897),BM897,(VLOOKUP($B897,Stats!$A$2:$AT$19,46,FALSE)-VLOOKUP($B897,Stats!$A$2:$AA$19,12,FALSE))/VLOOKUP($B897,Stats!$A$2:$AA$19,26,FALSE)))</f>
        <v>-0.63960124661842499</v>
      </c>
      <c r="BR897" s="51">
        <f t="shared" si="181"/>
        <v>-0.63960124661842499</v>
      </c>
      <c r="BS897" s="32" t="str">
        <f t="shared" si="176"/>
        <v>21726_201504</v>
      </c>
      <c r="BT897" s="53">
        <f t="shared" si="177"/>
        <v>-0.19666901312196713</v>
      </c>
    </row>
    <row r="898" spans="1:72" x14ac:dyDescent="0.15">
      <c r="A898" s="16">
        <v>21726</v>
      </c>
      <c r="B898" s="17">
        <v>201505</v>
      </c>
      <c r="C898" s="3">
        <v>0</v>
      </c>
      <c r="D898" s="23">
        <v>0.10489672777906711</v>
      </c>
      <c r="E898" s="18">
        <v>1.5740326042797473E-2</v>
      </c>
      <c r="F898" s="24">
        <v>5</v>
      </c>
      <c r="G898" s="24">
        <v>3</v>
      </c>
      <c r="H898" s="20">
        <v>2.1612439608003919E-2</v>
      </c>
      <c r="I898" s="20">
        <v>-2.2782100845336606E-3</v>
      </c>
      <c r="J898" s="24">
        <v>5</v>
      </c>
      <c r="K898" s="24">
        <v>2</v>
      </c>
      <c r="L898" s="20">
        <v>4.1610587707492153E-2</v>
      </c>
      <c r="M898" s="20">
        <v>-3.9452309120444617E-3</v>
      </c>
      <c r="N898" s="19">
        <v>0.95240000000000002</v>
      </c>
      <c r="O898" s="19">
        <v>1.1095060577819198</v>
      </c>
      <c r="P898" s="25">
        <v>42068</v>
      </c>
      <c r="Q898" s="20">
        <v>-2.6794035414725581E-3</v>
      </c>
      <c r="R898" s="25">
        <v>42061</v>
      </c>
      <c r="S898" s="25">
        <f>IF(ISNUMBER(R898),VLOOKUP(B898,Index!$B$3:$AB$18,27,FALSE),"")</f>
        <v>42069</v>
      </c>
      <c r="T898" s="25">
        <f>IF(ISNUMBER($R898),VLOOKUP($B898,Index!$B$21:$AB$36,27,FALSE),"")</f>
        <v>42069</v>
      </c>
      <c r="U898" s="25">
        <f>IF(ISNUMBER($R898),VLOOKUP($B898,Index!$B$39:$AB$54,27,FALSE),"")</f>
        <v>42069</v>
      </c>
      <c r="W898" s="18">
        <v>3.776282200046416</v>
      </c>
      <c r="X898" s="19">
        <v>0.625</v>
      </c>
      <c r="Y898" s="18">
        <v>0.29865168845342999</v>
      </c>
      <c r="Z898" s="19">
        <f t="shared" si="178"/>
        <v>8</v>
      </c>
      <c r="AA898" s="21">
        <v>39.149283098064998</v>
      </c>
      <c r="AB898" s="28">
        <v>0</v>
      </c>
      <c r="AC898" s="18">
        <v>14.260307254387399</v>
      </c>
      <c r="AD898" s="19">
        <v>0.390625</v>
      </c>
      <c r="AE898" s="18">
        <v>8.9192831016084606E-2</v>
      </c>
      <c r="AF898" s="19">
        <f t="shared" si="179"/>
        <v>64</v>
      </c>
      <c r="AG898" s="21">
        <v>1532.6663670924377</v>
      </c>
      <c r="AH898" s="28"/>
      <c r="AK898" t="str">
        <f t="shared" si="187"/>
        <v/>
      </c>
      <c r="AL898" t="str">
        <f t="shared" si="187"/>
        <v/>
      </c>
      <c r="AM898" t="str">
        <f t="shared" si="187"/>
        <v/>
      </c>
      <c r="AN898" t="str">
        <f t="shared" si="187"/>
        <v/>
      </c>
      <c r="AO898" t="str">
        <f t="shared" si="187"/>
        <v/>
      </c>
      <c r="AP898" t="str">
        <f t="shared" si="187"/>
        <v/>
      </c>
      <c r="AQ898" t="str">
        <f t="shared" si="187"/>
        <v/>
      </c>
      <c r="AR898" t="str">
        <f t="shared" si="187"/>
        <v/>
      </c>
      <c r="AS898" t="str">
        <f t="shared" si="187"/>
        <v/>
      </c>
      <c r="AT898" t="str">
        <f t="shared" si="187"/>
        <v/>
      </c>
      <c r="AU898" t="str">
        <f t="shared" si="187"/>
        <v/>
      </c>
      <c r="AV898">
        <f t="shared" si="187"/>
        <v>39.149283098064998</v>
      </c>
      <c r="AW898" t="str">
        <f t="shared" si="187"/>
        <v/>
      </c>
      <c r="AX898" t="str">
        <f t="shared" si="187"/>
        <v/>
      </c>
      <c r="AZ898" s="46">
        <f>IF(ISNUMBER(VLOOKUP($B898,Stats!$A$2:$AA$19,2,FALSE))=FALSE,"",IF(ISNUMBER(W898),(W898-VLOOKUP($B898,Stats!$A$2:$AA$19,2,FALSE))/VLOOKUP($B898,Stats!$A$2:$AA$19,16,FALSE),""))</f>
        <v>3.7368057895290936</v>
      </c>
      <c r="BA898" s="46">
        <f>IF(ISNUMBER(VLOOKUP($B898,Stats!$A$2:$AA$19,2,FALSE))=FALSE,"",IF(ISNUMBER(X898),(X898-VLOOKUP($B898,Stats!$A$2:$AA$19,3,FALSE))/VLOOKUP($B898,Stats!$A$2:$AA$19,17,FALSE),""))</f>
        <v>0.35311991189560649</v>
      </c>
      <c r="BB898" s="46"/>
      <c r="BC898" s="46"/>
      <c r="BD898" s="44">
        <f t="shared" si="175"/>
        <v>1.6765599559478033</v>
      </c>
      <c r="BE898" s="46">
        <f>IF(ISNUMBER(VLOOKUP($B898,Stats!$A$2:$AA$19,2,FALSE))=FALSE,"",IF(ISNUMBER(Y898),(Y898-VLOOKUP($B898,Stats!$A$2:$AA$19,5,FALSE))/VLOOKUP($B898,Stats!$A$2:$AA$19,19,FALSE),""))</f>
        <v>1.1284285305898072</v>
      </c>
      <c r="BF898" s="46"/>
      <c r="BG898" s="46"/>
      <c r="BH898" s="46">
        <f>IF(ISNUMBER(VLOOKUP($B898,Stats!$A$2:$AA$19,2,FALSE))=FALSE,"",IF(ISNUMBER(Z898),(Z898-VLOOKUP($B898,Stats!$A$2:$AA$19,8,FALSE))/VLOOKUP($B898,Stats!$A$2:$AA$19,22,FALSE),""))</f>
        <v>2.7541621917019588</v>
      </c>
      <c r="BI898" s="46" t="str">
        <f>IF(ISNUMBER(VLOOKUP($B898,Stats!$A$2:$AA$19,2,FALSE))=FALSE,"",IF(ISNUMBER(#REF!),(#REF!-VLOOKUP($B898,Stats!$A$2:$AA$19,9,FALSE))/VLOOKUP($B898,Stats!$A$2:$AA$19,23,FALSE),""))</f>
        <v/>
      </c>
      <c r="BJ898" s="46" t="str">
        <f>IF(ISNUMBER(VLOOKUP($B898,Stats!$A$2:$AA$19,2,FALSE))=FALSE,"",IF(ISNUMBER(#REF!),(#REF!-VLOOKUP($B898,Stats!$A$2:$AA$19,10,FALSE))/VLOOKUP($B898,Stats!$A$2:$AA$19,24,FALSE),""))</f>
        <v/>
      </c>
      <c r="BK898" s="44">
        <f t="shared" si="180"/>
        <v>3.6348686097722682E-2</v>
      </c>
      <c r="BL898" s="46" t="str">
        <f>IF(ISNUMBER(VLOOKUP($B898,Stats!$A$2:$AA$19,2,FALSE))=FALSE,"",IF(ISNUMBER(#REF!),(#REF!-VLOOKUP($B898,Stats!$A$2:$AA$19,11,FALSE))/VLOOKUP($B898,Stats!$A$2:$AA$19,25,FALSE),""))</f>
        <v/>
      </c>
      <c r="BM898" s="46">
        <f>IF(ISNUMBER(VLOOKUP($B898,Stats!$A$2:$AA$19,2,FALSE))=FALSE,"",IF(ISNUMBER(AA898),(AA898-VLOOKUP($B898,Stats!$A$2:$AA$19,12,FALSE))/VLOOKUP($B898,Stats!$A$2:$AA$19,26,FALSE),""))</f>
        <v>2.0544234572890994</v>
      </c>
      <c r="BN898" s="46" t="str">
        <f>IF(ISNUMBER(VLOOKUP($B898,Stats!$A$2:$AA$19,2,FALSE))=FALSE,"",IF(ISNUMBER(#REF!),(#REF!-VLOOKUP($B898,Stats!$A$2:$AA$19,13,FALSE))/VLOOKUP($B898,Stats!$A$2:$AA$19,27,FALSE),""))</f>
        <v/>
      </c>
      <c r="BO898" s="46" t="str">
        <f>IF(ISNUMBER(VLOOKUP($B898,Stats!$A$2:$AA$19,2,FALSE))=FALSE,"",IF(ISNUMBER(#REF!),(#REF!-VLOOKUP($B898,Stats!$A$2:$AA$19,14,FALSE))/VLOOKUP($B898,Stats!$A$2:$AB$19,28,FALSE),""))</f>
        <v/>
      </c>
      <c r="BP898" s="46"/>
      <c r="BQ898" s="46">
        <f>IF(ISNUMBER(VLOOKUP($B898,Stats!$A$2:$AA$19,2,FALSE))=FALSE,"",IF(ISNUMBER(BM898),BM898,(VLOOKUP($B898,Stats!$A$2:$AT$19,46,FALSE)-VLOOKUP($B898,Stats!$A$2:$AA$19,12,FALSE))/VLOOKUP($B898,Stats!$A$2:$AA$19,26,FALSE)))</f>
        <v>2.0544234572890994</v>
      </c>
      <c r="BR898" s="51">
        <f t="shared" si="181"/>
        <v>2.0544234572890994</v>
      </c>
      <c r="BS898" s="32" t="str">
        <f t="shared" si="176"/>
        <v>21726_201505</v>
      </c>
      <c r="BT898" s="53">
        <f t="shared" si="177"/>
        <v>0.76800589430601418</v>
      </c>
    </row>
    <row r="899" spans="1:72" x14ac:dyDescent="0.15">
      <c r="A899" s="16">
        <v>21726</v>
      </c>
      <c r="B899" s="17">
        <v>201506</v>
      </c>
      <c r="C899" s="3">
        <v>0</v>
      </c>
      <c r="D899" s="23">
        <v>0.22432262129804648</v>
      </c>
      <c r="E899" s="18">
        <v>2.2505724887415302E-2</v>
      </c>
      <c r="F899" s="24">
        <v>9</v>
      </c>
      <c r="G899" s="24">
        <v>1</v>
      </c>
      <c r="H899" s="20">
        <v>2.5204730666539769E-2</v>
      </c>
      <c r="I899" s="20">
        <v>-2.014866979655705E-2</v>
      </c>
      <c r="J899" s="24">
        <v>6</v>
      </c>
      <c r="K899" s="24">
        <v>1</v>
      </c>
      <c r="L899" s="20">
        <v>4.9810003081031118E-2</v>
      </c>
      <c r="M899" s="20">
        <v>-2.014866979655705E-2</v>
      </c>
      <c r="N899" s="19">
        <v>1.1657999999999999</v>
      </c>
      <c r="O899" s="19">
        <v>1.1972886926157953</v>
      </c>
      <c r="P899" s="25">
        <v>42083</v>
      </c>
      <c r="Q899" s="20">
        <v>-2.014866979655705E-2</v>
      </c>
      <c r="R899" s="25">
        <v>42075</v>
      </c>
      <c r="S899" s="25">
        <f>IF(ISNUMBER(R899),VLOOKUP(B899,Index!$B$3:$AB$18,27,FALSE),"")</f>
        <v>42073</v>
      </c>
      <c r="T899" s="25">
        <f>IF(ISNUMBER($R899),VLOOKUP($B899,Index!$B$21:$AB$36,27,FALSE),"")</f>
        <v>42075</v>
      </c>
      <c r="U899" s="25">
        <f>IF(ISNUMBER($R899),VLOOKUP($B899,Index!$B$39:$AB$54,27,FALSE),"")</f>
        <v>42075</v>
      </c>
      <c r="W899" s="18">
        <v>6.7296786389413947</v>
      </c>
      <c r="X899" s="19">
        <v>0.9</v>
      </c>
      <c r="Y899" s="18">
        <v>0.42701610622421354</v>
      </c>
      <c r="Z899" s="19">
        <f t="shared" si="178"/>
        <v>2</v>
      </c>
      <c r="AA899" s="21">
        <v>11.133371262870073</v>
      </c>
      <c r="AB899" s="28">
        <v>0</v>
      </c>
      <c r="AC899" s="18">
        <v>45.288574583424101</v>
      </c>
      <c r="AD899" s="19">
        <v>0.81</v>
      </c>
      <c r="AE899" s="18">
        <v>0.18234275497488883</v>
      </c>
      <c r="AF899" s="19">
        <f t="shared" si="179"/>
        <v>4</v>
      </c>
      <c r="AG899" s="21">
        <v>123.95195567690116</v>
      </c>
      <c r="AH899" s="28"/>
      <c r="AK899" t="str">
        <f t="shared" si="187"/>
        <v/>
      </c>
      <c r="AL899" t="str">
        <f t="shared" si="187"/>
        <v/>
      </c>
      <c r="AM899" t="str">
        <f t="shared" si="187"/>
        <v/>
      </c>
      <c r="AN899" t="str">
        <f t="shared" si="187"/>
        <v/>
      </c>
      <c r="AO899" t="str">
        <f t="shared" si="187"/>
        <v/>
      </c>
      <c r="AP899" t="str">
        <f t="shared" si="187"/>
        <v/>
      </c>
      <c r="AQ899" t="str">
        <f t="shared" si="187"/>
        <v/>
      </c>
      <c r="AR899" t="str">
        <f t="shared" si="187"/>
        <v/>
      </c>
      <c r="AS899" t="str">
        <f t="shared" si="187"/>
        <v/>
      </c>
      <c r="AT899" t="str">
        <f t="shared" si="187"/>
        <v/>
      </c>
      <c r="AU899" t="str">
        <f t="shared" si="187"/>
        <v/>
      </c>
      <c r="AV899" t="str">
        <f t="shared" si="187"/>
        <v/>
      </c>
      <c r="AW899">
        <f t="shared" si="187"/>
        <v>11.133371262870073</v>
      </c>
      <c r="AX899" t="str">
        <f t="shared" si="187"/>
        <v/>
      </c>
      <c r="AZ899" s="46">
        <f>IF(ISNUMBER(VLOOKUP($B899,Stats!$A$2:$AA$19,2,FALSE))=FALSE,"",IF(ISNUMBER(W899),(W899-VLOOKUP($B899,Stats!$A$2:$AA$19,2,FALSE))/VLOOKUP($B899,Stats!$A$2:$AA$19,16,FALSE),""))</f>
        <v>3.7758910967894055</v>
      </c>
      <c r="BA899" s="46">
        <f>IF(ISNUMBER(VLOOKUP($B899,Stats!$A$2:$AA$19,2,FALSE))=FALSE,"",IF(ISNUMBER(X899),(X899-VLOOKUP($B899,Stats!$A$2:$AA$19,3,FALSE))/VLOOKUP($B899,Stats!$A$2:$AA$19,17,FALSE),""))</f>
        <v>0.77618004453973322</v>
      </c>
      <c r="BB899" s="46"/>
      <c r="BC899" s="46"/>
      <c r="BD899" s="44">
        <f t="shared" ref="BD899:BD962" si="188">IF(ISNUMBER(AZ899),MAX(-3,MIN(3,SUM(0,AZ899)))*$AZ$1+MAX(-3,MIN(3,SUM(0,BA899)))*$BA$1+$BB$1*MAX(-3,MIN(3,SUM(0,BC899))),"")</f>
        <v>1.8880900222698667</v>
      </c>
      <c r="BE899" s="46">
        <f>IF(ISNUMBER(VLOOKUP($B899,Stats!$A$2:$AA$19,2,FALSE))=FALSE,"",IF(ISNUMBER(Y899),(Y899-VLOOKUP($B899,Stats!$A$2:$AA$19,5,FALSE))/VLOOKUP($B899,Stats!$A$2:$AA$19,19,FALSE),""))</f>
        <v>2.9978889893466807</v>
      </c>
      <c r="BF899" s="46"/>
      <c r="BG899" s="46"/>
      <c r="BH899" s="46">
        <f>IF(ISNUMBER(VLOOKUP($B899,Stats!$A$2:$AA$19,2,FALSE))=FALSE,"",IF(ISNUMBER(Z899),(Z899-VLOOKUP($B899,Stats!$A$2:$AA$19,8,FALSE))/VLOOKUP($B899,Stats!$A$2:$AA$19,22,FALSE),""))</f>
        <v>-0.44132796508511463</v>
      </c>
      <c r="BI899" s="46" t="str">
        <f>IF(ISNUMBER(VLOOKUP($B899,Stats!$A$2:$AA$19,2,FALSE))=FALSE,"",IF(ISNUMBER(#REF!),(#REF!-VLOOKUP($B899,Stats!$A$2:$AA$19,9,FALSE))/VLOOKUP($B899,Stats!$A$2:$AA$19,23,FALSE),""))</f>
        <v/>
      </c>
      <c r="BJ899" s="46" t="str">
        <f>IF(ISNUMBER(VLOOKUP($B899,Stats!$A$2:$AA$19,2,FALSE))=FALSE,"",IF(ISNUMBER(#REF!),(#REF!-VLOOKUP($B899,Stats!$A$2:$AA$19,10,FALSE))/VLOOKUP($B899,Stats!$A$2:$AA$19,24,FALSE),""))</f>
        <v/>
      </c>
      <c r="BK899" s="44">
        <f t="shared" si="180"/>
        <v>-2.2309206820682106</v>
      </c>
      <c r="BL899" s="46" t="str">
        <f>IF(ISNUMBER(VLOOKUP($B899,Stats!$A$2:$AA$19,2,FALSE))=FALSE,"",IF(ISNUMBER(#REF!),(#REF!-VLOOKUP($B899,Stats!$A$2:$AA$19,11,FALSE))/VLOOKUP($B899,Stats!$A$2:$AA$19,25,FALSE),""))</f>
        <v/>
      </c>
      <c r="BM899" s="46">
        <f>IF(ISNUMBER(VLOOKUP($B899,Stats!$A$2:$AA$19,2,FALSE))=FALSE,"",IF(ISNUMBER(AA899),(AA899-VLOOKUP($B899,Stats!$A$2:$AA$19,12,FALSE))/VLOOKUP($B899,Stats!$A$2:$AA$19,26,FALSE),""))</f>
        <v>-0.21357141555027084</v>
      </c>
      <c r="BN899" s="46" t="str">
        <f>IF(ISNUMBER(VLOOKUP($B899,Stats!$A$2:$AA$19,2,FALSE))=FALSE,"",IF(ISNUMBER(#REF!),(#REF!-VLOOKUP($B899,Stats!$A$2:$AA$19,13,FALSE))/VLOOKUP($B899,Stats!$A$2:$AA$19,27,FALSE),""))</f>
        <v/>
      </c>
      <c r="BO899" s="46" t="str">
        <f>IF(ISNUMBER(VLOOKUP($B899,Stats!$A$2:$AA$19,2,FALSE))=FALSE,"",IF(ISNUMBER(#REF!),(#REF!-VLOOKUP($B899,Stats!$A$2:$AA$19,14,FALSE))/VLOOKUP($B899,Stats!$A$2:$AB$19,28,FALSE),""))</f>
        <v/>
      </c>
      <c r="BP899" s="46"/>
      <c r="BQ899" s="46">
        <f>IF(ISNUMBER(VLOOKUP($B899,Stats!$A$2:$AA$19,2,FALSE))=FALSE,"",IF(ISNUMBER(BM899),BM899,(VLOOKUP($B899,Stats!$A$2:$AT$19,46,FALSE)-VLOOKUP($B899,Stats!$A$2:$AA$19,12,FALSE))/VLOOKUP($B899,Stats!$A$2:$AA$19,26,FALSE)))</f>
        <v>-0.21357141555027084</v>
      </c>
      <c r="BR899" s="51">
        <f t="shared" si="181"/>
        <v>-0.21357141555027084</v>
      </c>
      <c r="BS899" s="32" t="str">
        <f t="shared" ref="BS899:BS962" si="189">IF(ISNUMBER(AZ899),CONCATENATE(A899,"_",B899),"")</f>
        <v>21726_201506</v>
      </c>
      <c r="BT899" s="53">
        <f t="shared" ref="BT899:BT962" si="190">IF(ISNUMBER(AZ899),BD899*$BD$1+BK899*$BK$1+$BR$1*BR899,"")</f>
        <v>-1.003648687897007</v>
      </c>
    </row>
    <row r="900" spans="1:72" x14ac:dyDescent="0.15">
      <c r="A900" s="16">
        <v>21726</v>
      </c>
      <c r="B900" s="17">
        <v>201507</v>
      </c>
      <c r="C900" s="3">
        <v>0</v>
      </c>
      <c r="D900" s="23">
        <v>7.9773546062791301E-3</v>
      </c>
      <c r="E900" s="18">
        <v>5.6558155767008978E-3</v>
      </c>
      <c r="F900" s="24">
        <v>4</v>
      </c>
      <c r="G900" s="24">
        <v>1</v>
      </c>
      <c r="H900" s="20">
        <v>3.7692086088276233E-3</v>
      </c>
      <c r="I900" s="20">
        <v>-7.0608251807741107E-3</v>
      </c>
      <c r="J900" s="24">
        <v>3</v>
      </c>
      <c r="K900" s="24">
        <v>1</v>
      </c>
      <c r="L900" s="20">
        <v>8.3204666323555276E-3</v>
      </c>
      <c r="M900" s="20">
        <v>-7.0608251807741107E-3</v>
      </c>
      <c r="N900" s="19">
        <v>1.1755</v>
      </c>
      <c r="O900" s="19">
        <v>1</v>
      </c>
      <c r="P900" s="25">
        <v>42086</v>
      </c>
      <c r="Q900" s="20">
        <v>-7.0608251807741107E-3</v>
      </c>
      <c r="R900" s="25">
        <v>42087</v>
      </c>
      <c r="S900" s="25">
        <f>IF(ISNUMBER(R900),VLOOKUP(B900,Index!$B$3:$AB$18,27,FALSE),"")</f>
        <v>42088</v>
      </c>
      <c r="T900" s="25">
        <f>IF(ISNUMBER($R900),VLOOKUP($B900,Index!$B$21:$AB$36,27,FALSE),"")</f>
        <v>42089</v>
      </c>
      <c r="U900" s="25">
        <f>IF(ISNUMBER($R900),VLOOKUP($B900,Index!$B$39:$AB$54,27,FALSE),"")</f>
        <v>42089</v>
      </c>
      <c r="W900" s="18">
        <v>0.57436953165209736</v>
      </c>
      <c r="X900" s="19">
        <v>0.8</v>
      </c>
      <c r="Y900" s="18">
        <v>0.10731155548940154</v>
      </c>
      <c r="Z900" s="19">
        <f t="shared" ref="Z900:Z963" si="191">IF(ISNUMBER(B900),ABS(R900-S900),"")</f>
        <v>1</v>
      </c>
      <c r="AA900" s="21">
        <v>1.1298048602025488</v>
      </c>
      <c r="AB900" s="28">
        <v>0</v>
      </c>
      <c r="AC900" s="18">
        <v>0.32990035889024966</v>
      </c>
      <c r="AD900" s="19">
        <v>0.64000000000000012</v>
      </c>
      <c r="AE900" s="18">
        <v>1.1515769941554906E-2</v>
      </c>
      <c r="AF900" s="19">
        <f t="shared" ref="AF900:AF963" si="192">IF(ISNUMBER(B900),(ABS(R900-S900))^2,"")</f>
        <v>1</v>
      </c>
      <c r="AG900" s="21">
        <v>1.2764590221373009</v>
      </c>
      <c r="AH900" s="28"/>
      <c r="AK900" t="str">
        <f t="shared" si="187"/>
        <v/>
      </c>
      <c r="AL900" t="str">
        <f t="shared" si="187"/>
        <v/>
      </c>
      <c r="AM900" t="str">
        <f t="shared" si="187"/>
        <v/>
      </c>
      <c r="AN900" t="str">
        <f t="shared" si="187"/>
        <v/>
      </c>
      <c r="AO900" t="str">
        <f t="shared" si="187"/>
        <v/>
      </c>
      <c r="AP900" t="str">
        <f t="shared" si="187"/>
        <v/>
      </c>
      <c r="AQ900" t="str">
        <f t="shared" si="187"/>
        <v/>
      </c>
      <c r="AR900" t="str">
        <f t="shared" si="187"/>
        <v/>
      </c>
      <c r="AS900" t="str">
        <f t="shared" si="187"/>
        <v/>
      </c>
      <c r="AT900" t="str">
        <f t="shared" si="187"/>
        <v/>
      </c>
      <c r="AU900" t="str">
        <f t="shared" si="187"/>
        <v/>
      </c>
      <c r="AV900" t="str">
        <f t="shared" si="187"/>
        <v/>
      </c>
      <c r="AW900" t="str">
        <f t="shared" si="187"/>
        <v/>
      </c>
      <c r="AX900">
        <f t="shared" si="187"/>
        <v>1.1298048602025488</v>
      </c>
      <c r="AZ900" s="46">
        <f>IF(ISNUMBER(VLOOKUP($B900,Stats!$A$2:$AA$19,2,FALSE))=FALSE,"",IF(ISNUMBER(W900),(W900-VLOOKUP($B900,Stats!$A$2:$AA$19,2,FALSE))/VLOOKUP($B900,Stats!$A$2:$AA$19,16,FALSE),""))</f>
        <v>-0.3773641979175697</v>
      </c>
      <c r="BA900" s="46">
        <f>IF(ISNUMBER(VLOOKUP($B900,Stats!$A$2:$AA$19,2,FALSE))=FALSE,"",IF(ISNUMBER(X900),(X900-VLOOKUP($B900,Stats!$A$2:$AA$19,3,FALSE))/VLOOKUP($B900,Stats!$A$2:$AA$19,17,FALSE),""))</f>
        <v>0.61985383420575335</v>
      </c>
      <c r="BB900" s="46"/>
      <c r="BC900" s="46"/>
      <c r="BD900" s="44">
        <f t="shared" si="188"/>
        <v>0.12124481814409183</v>
      </c>
      <c r="BE900" s="46">
        <f>IF(ISNUMBER(VLOOKUP($B900,Stats!$A$2:$AA$19,2,FALSE))=FALSE,"",IF(ISNUMBER(Y900),(Y900-VLOOKUP($B900,Stats!$A$2:$AA$19,5,FALSE))/VLOOKUP($B900,Stats!$A$2:$AA$19,19,FALSE),""))</f>
        <v>-0.53040011278229426</v>
      </c>
      <c r="BF900" s="46"/>
      <c r="BG900" s="46"/>
      <c r="BH900" s="46">
        <f>IF(ISNUMBER(VLOOKUP($B900,Stats!$A$2:$AA$19,2,FALSE))=FALSE,"",IF(ISNUMBER(Z900),(Z900-VLOOKUP($B900,Stats!$A$2:$AA$19,8,FALSE))/VLOOKUP($B900,Stats!$A$2:$AA$19,22,FALSE),""))</f>
        <v>-0.22777854907483192</v>
      </c>
      <c r="BI900" s="46" t="str">
        <f>IF(ISNUMBER(VLOOKUP($B900,Stats!$A$2:$AA$19,2,FALSE))=FALSE,"",IF(ISNUMBER(#REF!),(#REF!-VLOOKUP($B900,Stats!$A$2:$AA$19,9,FALSE))/VLOOKUP($B900,Stats!$A$2:$AA$19,23,FALSE),""))</f>
        <v/>
      </c>
      <c r="BJ900" s="46" t="str">
        <f>IF(ISNUMBER(VLOOKUP($B900,Stats!$A$2:$AA$19,2,FALSE))=FALSE,"",IF(ISNUMBER(#REF!),(#REF!-VLOOKUP($B900,Stats!$A$2:$AA$19,10,FALSE))/VLOOKUP($B900,Stats!$A$2:$AA$19,24,FALSE),""))</f>
        <v/>
      </c>
      <c r="BK900" s="44">
        <f t="shared" si="180"/>
        <v>0.30294651422515639</v>
      </c>
      <c r="BL900" s="46" t="str">
        <f>IF(ISNUMBER(VLOOKUP($B900,Stats!$A$2:$AA$19,2,FALSE))=FALSE,"",IF(ISNUMBER(#REF!),(#REF!-VLOOKUP($B900,Stats!$A$2:$AA$19,11,FALSE))/VLOOKUP($B900,Stats!$A$2:$AA$19,25,FALSE),""))</f>
        <v/>
      </c>
      <c r="BM900" s="46">
        <f>IF(ISNUMBER(VLOOKUP($B900,Stats!$A$2:$AA$19,2,FALSE))=FALSE,"",IF(ISNUMBER(AA900),(AA900-VLOOKUP($B900,Stats!$A$2:$AA$19,12,FALSE))/VLOOKUP($B900,Stats!$A$2:$AA$19,26,FALSE),""))</f>
        <v>-0.39050237606356536</v>
      </c>
      <c r="BN900" s="46" t="str">
        <f>IF(ISNUMBER(VLOOKUP($B900,Stats!$A$2:$AA$19,2,FALSE))=FALSE,"",IF(ISNUMBER(#REF!),(#REF!-VLOOKUP($B900,Stats!$A$2:$AA$19,13,FALSE))/VLOOKUP($B900,Stats!$A$2:$AA$19,27,FALSE),""))</f>
        <v/>
      </c>
      <c r="BO900" s="46" t="str">
        <f>IF(ISNUMBER(VLOOKUP($B900,Stats!$A$2:$AA$19,2,FALSE))=FALSE,"",IF(ISNUMBER(#REF!),(#REF!-VLOOKUP($B900,Stats!$A$2:$AA$19,14,FALSE))/VLOOKUP($B900,Stats!$A$2:$AB$19,28,FALSE),""))</f>
        <v/>
      </c>
      <c r="BP900" s="46"/>
      <c r="BQ900" s="46">
        <f>IF(ISNUMBER(VLOOKUP($B900,Stats!$A$2:$AA$19,2,FALSE))=FALSE,"",IF(ISNUMBER(BM900),BM900,(VLOOKUP($B900,Stats!$A$2:$AT$19,46,FALSE)-VLOOKUP($B900,Stats!$A$2:$AA$19,12,FALSE))/VLOOKUP($B900,Stats!$A$2:$AA$19,26,FALSE)))</f>
        <v>-0.39050237606356536</v>
      </c>
      <c r="BR900" s="51">
        <f t="shared" si="181"/>
        <v>-0.39050237606356536</v>
      </c>
      <c r="BS900" s="32" t="str">
        <f t="shared" si="189"/>
        <v>21726_201507</v>
      </c>
      <c r="BT900" s="53">
        <f t="shared" si="190"/>
        <v>0.12791639695119914</v>
      </c>
    </row>
    <row r="901" spans="1:72" x14ac:dyDescent="0.15">
      <c r="S901" t="str">
        <f>IF(ISNUMBER(R901),VLOOKUP(B901,Index!$B$3:$AB$18,27,FALSE),"")</f>
        <v/>
      </c>
      <c r="T901" t="str">
        <f>IF(ISNUMBER($R901),VLOOKUP($B901,Index!$B$21:$AB$36,27,FALSE),"")</f>
        <v/>
      </c>
      <c r="U901" t="str">
        <f>IF(ISNUMBER($R901),VLOOKUP($B901,Index!$B$39:$AB$54,27,FALSE),"")</f>
        <v/>
      </c>
      <c r="Z901" t="str">
        <f t="shared" si="191"/>
        <v/>
      </c>
      <c r="AF901" t="str">
        <f t="shared" si="192"/>
        <v/>
      </c>
      <c r="AK901" t="str">
        <f t="shared" si="187"/>
        <v/>
      </c>
      <c r="AL901" t="str">
        <f t="shared" si="187"/>
        <v/>
      </c>
      <c r="AM901" t="str">
        <f t="shared" si="187"/>
        <v/>
      </c>
      <c r="AN901" t="str">
        <f t="shared" si="187"/>
        <v/>
      </c>
      <c r="AO901" t="str">
        <f t="shared" si="187"/>
        <v/>
      </c>
      <c r="AP901" t="str">
        <f t="shared" si="187"/>
        <v/>
      </c>
      <c r="AQ901" t="str">
        <f t="shared" si="187"/>
        <v/>
      </c>
      <c r="AR901" t="str">
        <f t="shared" si="187"/>
        <v/>
      </c>
      <c r="AS901" t="str">
        <f t="shared" si="187"/>
        <v/>
      </c>
      <c r="AT901" t="str">
        <f t="shared" si="187"/>
        <v/>
      </c>
      <c r="AU901" t="str">
        <f t="shared" si="187"/>
        <v/>
      </c>
      <c r="AV901" t="str">
        <f t="shared" si="187"/>
        <v/>
      </c>
      <c r="AW901" t="str">
        <f t="shared" si="187"/>
        <v/>
      </c>
      <c r="AX901" t="str">
        <f t="shared" si="187"/>
        <v/>
      </c>
      <c r="AZ901" s="46" t="str">
        <f>IF(ISNUMBER(VLOOKUP($B901,Stats!$A$2:$AA$19,2,FALSE))=FALSE,"",IF(ISNUMBER(W901),(W901-VLOOKUP($B901,Stats!$A$2:$AA$19,2,FALSE))/VLOOKUP($B901,Stats!$A$2:$AA$19,16,FALSE),""))</f>
        <v/>
      </c>
      <c r="BA901" s="46" t="str">
        <f>IF(ISNUMBER(VLOOKUP($B901,Stats!$A$2:$AA$19,2,FALSE))=FALSE,"",IF(ISNUMBER(X901),(X901-VLOOKUP($B901,Stats!$A$2:$AA$19,3,FALSE))/VLOOKUP($B901,Stats!$A$2:$AA$19,17,FALSE),""))</f>
        <v/>
      </c>
      <c r="BB901" s="46"/>
      <c r="BC901" s="46"/>
      <c r="BD901" s="44" t="str">
        <f t="shared" si="188"/>
        <v/>
      </c>
      <c r="BE901" s="46" t="str">
        <f>IF(ISNUMBER(VLOOKUP($B901,Stats!$A$2:$AA$19,2,FALSE))=FALSE,"",IF(ISNUMBER(Y901),(Y901-VLOOKUP($B901,Stats!$A$2:$AA$19,5,FALSE))/VLOOKUP($B901,Stats!$A$2:$AA$19,19,FALSE),""))</f>
        <v/>
      </c>
      <c r="BF901" s="46"/>
      <c r="BG901" s="46"/>
      <c r="BH901" s="46" t="str">
        <f>IF(ISNUMBER(VLOOKUP($B901,Stats!$A$2:$AA$19,2,FALSE))=FALSE,"",IF(ISNUMBER(Z901),(Z901-VLOOKUP($B901,Stats!$A$2:$AA$19,8,FALSE))/VLOOKUP($B901,Stats!$A$2:$AA$19,22,FALSE),""))</f>
        <v/>
      </c>
      <c r="BI901" s="46" t="str">
        <f>IF(ISNUMBER(VLOOKUP($B901,Stats!$A$2:$AA$19,2,FALSE))=FALSE,"",IF(ISNUMBER(#REF!),(#REF!-VLOOKUP($B901,Stats!$A$2:$AA$19,9,FALSE))/VLOOKUP($B901,Stats!$A$2:$AA$19,23,FALSE),""))</f>
        <v/>
      </c>
      <c r="BJ901" s="46" t="str">
        <f>IF(ISNUMBER(VLOOKUP($B901,Stats!$A$2:$AA$19,2,FALSE))=FALSE,"",IF(ISNUMBER(#REF!),(#REF!-VLOOKUP($B901,Stats!$A$2:$AA$19,10,FALSE))/VLOOKUP($B901,Stats!$A$2:$AA$19,24,FALSE),""))</f>
        <v/>
      </c>
      <c r="BK901" s="44" t="str">
        <f t="shared" ref="BK901:BK964" si="193">IF(ISNUMBER(AZ901),(MAX(-3,MIN(3,SUM(0,-BE901)))*$BE$1+MAX(-3,MIN(3,SUM(0,-BF901)))*$BF$1+$BG$1*MAX(-3,MIN(3,SUM(0,-BG901)))+$BH$1*MAX(-3,MIN(3,SUM(0,BH901)))+$BI$1*MAX(-3,MIN(3,SUM(0,BI901)))+$BJ$1*MAX(-3,MIN(3,SUM(0,BJ901)))),"")</f>
        <v/>
      </c>
      <c r="BL901" s="46" t="str">
        <f>IF(ISNUMBER(VLOOKUP($B901,Stats!$A$2:$AA$19,2,FALSE))=FALSE,"",IF(ISNUMBER(#REF!),(#REF!-VLOOKUP($B901,Stats!$A$2:$AA$19,11,FALSE))/VLOOKUP($B901,Stats!$A$2:$AA$19,25,FALSE),""))</f>
        <v/>
      </c>
      <c r="BM901" s="46" t="str">
        <f>IF(ISNUMBER(VLOOKUP($B901,Stats!$A$2:$AA$19,2,FALSE))=FALSE,"",IF(ISNUMBER(AA901),(AA901-VLOOKUP($B901,Stats!$A$2:$AA$19,12,FALSE))/VLOOKUP($B901,Stats!$A$2:$AA$19,26,FALSE),""))</f>
        <v/>
      </c>
      <c r="BN901" s="46" t="str">
        <f>IF(ISNUMBER(VLOOKUP($B901,Stats!$A$2:$AA$19,2,FALSE))=FALSE,"",IF(ISNUMBER(#REF!),(#REF!-VLOOKUP($B901,Stats!$A$2:$AA$19,13,FALSE))/VLOOKUP($B901,Stats!$A$2:$AA$19,27,FALSE),""))</f>
        <v/>
      </c>
      <c r="BO901" s="46" t="str">
        <f>IF(ISNUMBER(VLOOKUP($B901,Stats!$A$2:$AA$19,2,FALSE))=FALSE,"",IF(ISNUMBER(#REF!),(#REF!-VLOOKUP($B901,Stats!$A$2:$AA$19,14,FALSE))/VLOOKUP($B901,Stats!$A$2:$AB$19,28,FALSE),""))</f>
        <v/>
      </c>
      <c r="BP901" s="46"/>
      <c r="BQ901" s="46" t="str">
        <f>IF(ISNUMBER(VLOOKUP($B901,Stats!$A$2:$AA$19,2,FALSE))=FALSE,"",IF(ISNUMBER(BM901),BM901,(VLOOKUP($B901,Stats!$A$2:$AT$19,46,FALSE)-VLOOKUP($B901,Stats!$A$2:$AA$19,12,FALSE))/VLOOKUP($B901,Stats!$A$2:$AA$19,26,FALSE)))</f>
        <v/>
      </c>
      <c r="BR901" s="51" t="str">
        <f t="shared" si="181"/>
        <v/>
      </c>
      <c r="BS901" s="32" t="str">
        <f t="shared" si="189"/>
        <v/>
      </c>
      <c r="BT901" s="53" t="str">
        <f t="shared" si="190"/>
        <v/>
      </c>
    </row>
    <row r="902" spans="1:72" ht="40.5" x14ac:dyDescent="0.15">
      <c r="A902" s="1" t="s">
        <v>29</v>
      </c>
      <c r="B902" s="1" t="s">
        <v>0</v>
      </c>
      <c r="C902" s="3"/>
      <c r="D902" s="4" t="s">
        <v>10</v>
      </c>
      <c r="E902" s="1" t="s">
        <v>11</v>
      </c>
      <c r="F902" s="1" t="s">
        <v>12</v>
      </c>
      <c r="G902" s="1" t="s">
        <v>13</v>
      </c>
      <c r="H902" s="1" t="s">
        <v>14</v>
      </c>
      <c r="I902" s="1" t="s">
        <v>15</v>
      </c>
      <c r="J902" s="1" t="s">
        <v>16</v>
      </c>
      <c r="K902" s="1" t="s">
        <v>17</v>
      </c>
      <c r="L902" s="1" t="s">
        <v>18</v>
      </c>
      <c r="M902" s="1" t="s">
        <v>19</v>
      </c>
      <c r="N902" s="1" t="s">
        <v>20</v>
      </c>
      <c r="O902" s="1" t="s">
        <v>21</v>
      </c>
      <c r="P902" s="1" t="s">
        <v>22</v>
      </c>
      <c r="Q902" s="1" t="s">
        <v>23</v>
      </c>
      <c r="R902" s="1" t="s">
        <v>24</v>
      </c>
      <c r="S902" s="1" t="str">
        <f>IF(ISNUMBER(R902),VLOOKUP(B902,Index!$B$3:$AB$18,27,FALSE),"")</f>
        <v/>
      </c>
      <c r="T902" s="1" t="str">
        <f>IF(ISNUMBER($R902),VLOOKUP($B902,Index!$B$21:$AB$36,27,FALSE),"")</f>
        <v/>
      </c>
      <c r="U902" s="1" t="str">
        <f>IF(ISNUMBER($R902),VLOOKUP($B902,Index!$B$39:$AB$54,27,FALSE),"")</f>
        <v/>
      </c>
      <c r="W902" s="1" t="s">
        <v>1</v>
      </c>
      <c r="X902" s="1" t="s">
        <v>2</v>
      </c>
      <c r="Y902" s="1" t="s">
        <v>4</v>
      </c>
      <c r="Z902" s="1" t="str">
        <f t="shared" si="191"/>
        <v/>
      </c>
      <c r="AA902" s="1" t="s">
        <v>8</v>
      </c>
      <c r="AB902" s="27"/>
      <c r="AC902" s="1" t="s">
        <v>33</v>
      </c>
      <c r="AD902" s="1" t="s">
        <v>35</v>
      </c>
      <c r="AE902" s="1" t="s">
        <v>37</v>
      </c>
      <c r="AF902" s="1" t="str">
        <f t="shared" si="192"/>
        <v/>
      </c>
      <c r="AG902" s="1" t="s">
        <v>38</v>
      </c>
      <c r="AH902" s="27"/>
      <c r="AK902" t="str">
        <f t="shared" si="187"/>
        <v/>
      </c>
      <c r="AL902" t="str">
        <f t="shared" si="187"/>
        <v/>
      </c>
      <c r="AM902" t="str">
        <f t="shared" si="187"/>
        <v/>
      </c>
      <c r="AN902" t="str">
        <f t="shared" si="187"/>
        <v/>
      </c>
      <c r="AO902" t="str">
        <f t="shared" si="187"/>
        <v/>
      </c>
      <c r="AP902" t="str">
        <f t="shared" si="187"/>
        <v/>
      </c>
      <c r="AQ902" t="str">
        <f t="shared" si="187"/>
        <v/>
      </c>
      <c r="AR902" t="str">
        <f t="shared" si="187"/>
        <v/>
      </c>
      <c r="AS902" t="str">
        <f t="shared" si="187"/>
        <v/>
      </c>
      <c r="AT902" t="str">
        <f t="shared" si="187"/>
        <v/>
      </c>
      <c r="AU902" t="str">
        <f t="shared" si="187"/>
        <v/>
      </c>
      <c r="AV902" t="str">
        <f t="shared" si="187"/>
        <v/>
      </c>
      <c r="AW902" t="str">
        <f t="shared" si="187"/>
        <v/>
      </c>
      <c r="AX902" t="str">
        <f t="shared" si="187"/>
        <v/>
      </c>
      <c r="AZ902" s="46" t="str">
        <f>IF(ISNUMBER(VLOOKUP($B902,Stats!$A$2:$AA$19,2,FALSE))=FALSE,"",IF(ISNUMBER(W902),(W902-VLOOKUP($B902,Stats!$A$2:$AA$19,2,FALSE))/VLOOKUP($B902,Stats!$A$2:$AA$19,16,FALSE),""))</f>
        <v/>
      </c>
      <c r="BA902" s="46" t="str">
        <f>IF(ISNUMBER(VLOOKUP($B902,Stats!$A$2:$AA$19,2,FALSE))=FALSE,"",IF(ISNUMBER(X902),(X902-VLOOKUP($B902,Stats!$A$2:$AA$19,3,FALSE))/VLOOKUP($B902,Stats!$A$2:$AA$19,17,FALSE),""))</f>
        <v/>
      </c>
      <c r="BB902" s="46"/>
      <c r="BC902" s="46"/>
      <c r="BD902" s="44" t="str">
        <f t="shared" si="188"/>
        <v/>
      </c>
      <c r="BE902" s="46" t="str">
        <f>IF(ISNUMBER(VLOOKUP($B902,Stats!$A$2:$AA$19,2,FALSE))=FALSE,"",IF(ISNUMBER(Y902),(Y902-VLOOKUP($B902,Stats!$A$2:$AA$19,5,FALSE))/VLOOKUP($B902,Stats!$A$2:$AA$19,19,FALSE),""))</f>
        <v/>
      </c>
      <c r="BF902" s="46"/>
      <c r="BG902" s="46"/>
      <c r="BH902" s="46" t="str">
        <f>IF(ISNUMBER(VLOOKUP($B902,Stats!$A$2:$AA$19,2,FALSE))=FALSE,"",IF(ISNUMBER(Z902),(Z902-VLOOKUP($B902,Stats!$A$2:$AA$19,8,FALSE))/VLOOKUP($B902,Stats!$A$2:$AA$19,22,FALSE),""))</f>
        <v/>
      </c>
      <c r="BI902" s="46" t="str">
        <f>IF(ISNUMBER(VLOOKUP($B902,Stats!$A$2:$AA$19,2,FALSE))=FALSE,"",IF(ISNUMBER(#REF!),(#REF!-VLOOKUP($B902,Stats!$A$2:$AA$19,9,FALSE))/VLOOKUP($B902,Stats!$A$2:$AA$19,23,FALSE),""))</f>
        <v/>
      </c>
      <c r="BJ902" s="46" t="str">
        <f>IF(ISNUMBER(VLOOKUP($B902,Stats!$A$2:$AA$19,2,FALSE))=FALSE,"",IF(ISNUMBER(#REF!),(#REF!-VLOOKUP($B902,Stats!$A$2:$AA$19,10,FALSE))/VLOOKUP($B902,Stats!$A$2:$AA$19,24,FALSE),""))</f>
        <v/>
      </c>
      <c r="BK902" s="44" t="str">
        <f t="shared" si="193"/>
        <v/>
      </c>
      <c r="BL902" s="46" t="str">
        <f>IF(ISNUMBER(VLOOKUP($B902,Stats!$A$2:$AA$19,2,FALSE))=FALSE,"",IF(ISNUMBER(#REF!),(#REF!-VLOOKUP($B902,Stats!$A$2:$AA$19,11,FALSE))/VLOOKUP($B902,Stats!$A$2:$AA$19,25,FALSE),""))</f>
        <v/>
      </c>
      <c r="BM902" s="46" t="str">
        <f>IF(ISNUMBER(VLOOKUP($B902,Stats!$A$2:$AA$19,2,FALSE))=FALSE,"",IF(ISNUMBER(AA902),(AA902-VLOOKUP($B902,Stats!$A$2:$AA$19,12,FALSE))/VLOOKUP($B902,Stats!$A$2:$AA$19,26,FALSE),""))</f>
        <v/>
      </c>
      <c r="BN902" s="46" t="str">
        <f>IF(ISNUMBER(VLOOKUP($B902,Stats!$A$2:$AA$19,2,FALSE))=FALSE,"",IF(ISNUMBER(#REF!),(#REF!-VLOOKUP($B902,Stats!$A$2:$AA$19,13,FALSE))/VLOOKUP($B902,Stats!$A$2:$AA$19,27,FALSE),""))</f>
        <v/>
      </c>
      <c r="BO902" s="46" t="str">
        <f>IF(ISNUMBER(VLOOKUP($B902,Stats!$A$2:$AA$19,2,FALSE))=FALSE,"",IF(ISNUMBER(#REF!),(#REF!-VLOOKUP($B902,Stats!$A$2:$AA$19,14,FALSE))/VLOOKUP($B902,Stats!$A$2:$AB$19,28,FALSE),""))</f>
        <v/>
      </c>
      <c r="BP902" s="46"/>
      <c r="BQ902" s="46" t="str">
        <f>IF(ISNUMBER(VLOOKUP($B902,Stats!$A$2:$AA$19,2,FALSE))=FALSE,"",IF(ISNUMBER(BM902),BM902,(VLOOKUP($B902,Stats!$A$2:$AT$19,46,FALSE)-VLOOKUP($B902,Stats!$A$2:$AA$19,12,FALSE))/VLOOKUP($B902,Stats!$A$2:$AA$19,26,FALSE)))</f>
        <v/>
      </c>
      <c r="BR902" s="51" t="str">
        <f t="shared" ref="BR902:BR965" si="194">IF(ISNUMBER(AZ902),MAX(-3,MIN(3,SUM(0,BQ902)))*$BM$1+$BN$1*MAX(-3,MIN(3,SUM(0,BN902)))+$BO$1*MAX(-3,MIN(3,SUM(0,BO902))),"")</f>
        <v/>
      </c>
      <c r="BS902" s="32" t="str">
        <f t="shared" si="189"/>
        <v/>
      </c>
      <c r="BT902" s="53" t="str">
        <f t="shared" si="190"/>
        <v/>
      </c>
    </row>
    <row r="903" spans="1:72" x14ac:dyDescent="0.15">
      <c r="A903" s="5">
        <v>22594</v>
      </c>
      <c r="B903" s="5" t="s">
        <v>30</v>
      </c>
      <c r="C903" s="3">
        <v>0</v>
      </c>
      <c r="D903" s="11">
        <v>0.51081843838193808</v>
      </c>
      <c r="E903" s="6">
        <v>1.0184210818902292E-2</v>
      </c>
      <c r="F903" s="12">
        <v>84</v>
      </c>
      <c r="G903" s="12">
        <v>31</v>
      </c>
      <c r="H903" s="13">
        <v>7.9719971096433393E-3</v>
      </c>
      <c r="I903" s="13">
        <v>-8.0760043687333766E-3</v>
      </c>
      <c r="J903" s="12">
        <v>11</v>
      </c>
      <c r="K903" s="12">
        <v>3</v>
      </c>
      <c r="L903" s="13">
        <v>3.721571330117146E-2</v>
      </c>
      <c r="M903" s="13">
        <v>-3.3149171270718036E-2</v>
      </c>
      <c r="N903" s="8">
        <v>1.6060000000000001</v>
      </c>
      <c r="O903" s="8">
        <v>1.5108184383819381</v>
      </c>
      <c r="P903" s="14">
        <v>42090</v>
      </c>
      <c r="Q903" s="13">
        <v>-4.2220484753714094E-2</v>
      </c>
      <c r="R903" s="14">
        <v>42023</v>
      </c>
      <c r="S903" s="14">
        <f>IF(ISNUMBER(R903),VLOOKUP(B903,Index!$B$3:$AB$18,27,FALSE),"")</f>
        <v>42041</v>
      </c>
      <c r="T903" s="14">
        <f>IF(ISNUMBER($R903),VLOOKUP($B903,Index!$B$21:$AB$36,27,FALSE),"")</f>
        <v>41996</v>
      </c>
      <c r="U903" s="14">
        <f>IF(ISNUMBER($R903),VLOOKUP($B903,Index!$B$39:$AB$54,27,FALSE),"")</f>
        <v>42003</v>
      </c>
      <c r="W903" s="6">
        <v>1.0754072386988169</v>
      </c>
      <c r="X903" s="7">
        <v>0.73043478260869565</v>
      </c>
      <c r="Y903" s="6">
        <v>0.19323181415435903</v>
      </c>
      <c r="Z903" s="8" t="str">
        <f t="shared" si="191"/>
        <v/>
      </c>
      <c r="AA903" s="9">
        <v>12.098829309083238</v>
      </c>
      <c r="AB903" s="28"/>
      <c r="AC903" s="6">
        <v>1.1565007290458142</v>
      </c>
      <c r="AD903" s="7">
        <v>0.5335349716446125</v>
      </c>
      <c r="AE903" s="6">
        <v>3.7338534001384746E-2</v>
      </c>
      <c r="AF903" s="8" t="str">
        <f t="shared" si="192"/>
        <v/>
      </c>
      <c r="AG903" s="9">
        <v>146.38167065033156</v>
      </c>
      <c r="AH903" s="28"/>
      <c r="AK903" t="str">
        <f t="shared" ref="AK903:AX912" si="195">IF($B903=AK$2,$AA903,"")</f>
        <v/>
      </c>
      <c r="AL903" t="str">
        <f t="shared" si="195"/>
        <v/>
      </c>
      <c r="AM903" t="str">
        <f t="shared" si="195"/>
        <v/>
      </c>
      <c r="AN903" t="str">
        <f t="shared" si="195"/>
        <v/>
      </c>
      <c r="AO903" t="str">
        <f t="shared" si="195"/>
        <v/>
      </c>
      <c r="AP903" t="str">
        <f t="shared" si="195"/>
        <v/>
      </c>
      <c r="AQ903" t="str">
        <f t="shared" si="195"/>
        <v/>
      </c>
      <c r="AR903" t="str">
        <f t="shared" si="195"/>
        <v/>
      </c>
      <c r="AS903" t="str">
        <f t="shared" si="195"/>
        <v/>
      </c>
      <c r="AT903" t="str">
        <f t="shared" si="195"/>
        <v/>
      </c>
      <c r="AU903" t="str">
        <f t="shared" si="195"/>
        <v/>
      </c>
      <c r="AV903" t="str">
        <f t="shared" si="195"/>
        <v/>
      </c>
      <c r="AW903" t="str">
        <f t="shared" si="195"/>
        <v/>
      </c>
      <c r="AX903" t="str">
        <f t="shared" si="195"/>
        <v/>
      </c>
      <c r="AZ903" s="46" t="str">
        <f>IF(ISNUMBER(VLOOKUP($B903,Stats!$A$2:$AA$19,2,FALSE))=FALSE,"",IF(ISNUMBER(W903),(W903-VLOOKUP($B903,Stats!$A$2:$AA$19,2,FALSE))/VLOOKUP($B903,Stats!$A$2:$AA$19,16,FALSE),""))</f>
        <v/>
      </c>
      <c r="BA903" s="46" t="str">
        <f>IF(ISNUMBER(VLOOKUP($B903,Stats!$A$2:$AA$19,2,FALSE))=FALSE,"",IF(ISNUMBER(X903),(X903-VLOOKUP($B903,Stats!$A$2:$AA$19,3,FALSE))/VLOOKUP($B903,Stats!$A$2:$AA$19,17,FALSE),""))</f>
        <v/>
      </c>
      <c r="BB903" s="46"/>
      <c r="BC903" s="46"/>
      <c r="BD903" s="44" t="str">
        <f t="shared" si="188"/>
        <v/>
      </c>
      <c r="BE903" s="46" t="str">
        <f>IF(ISNUMBER(VLOOKUP($B903,Stats!$A$2:$AA$19,2,FALSE))=FALSE,"",IF(ISNUMBER(Y903),(Y903-VLOOKUP($B903,Stats!$A$2:$AA$19,5,FALSE))/VLOOKUP($B903,Stats!$A$2:$AA$19,19,FALSE),""))</f>
        <v/>
      </c>
      <c r="BF903" s="46"/>
      <c r="BG903" s="46"/>
      <c r="BH903" s="46" t="str">
        <f>IF(ISNUMBER(VLOOKUP($B903,Stats!$A$2:$AA$19,2,FALSE))=FALSE,"",IF(ISNUMBER(Z903),(Z903-VLOOKUP($B903,Stats!$A$2:$AA$19,8,FALSE))/VLOOKUP($B903,Stats!$A$2:$AA$19,22,FALSE),""))</f>
        <v/>
      </c>
      <c r="BI903" s="46" t="str">
        <f>IF(ISNUMBER(VLOOKUP($B903,Stats!$A$2:$AA$19,2,FALSE))=FALSE,"",IF(ISNUMBER(#REF!),(#REF!-VLOOKUP($B903,Stats!$A$2:$AA$19,9,FALSE))/VLOOKUP($B903,Stats!$A$2:$AA$19,23,FALSE),""))</f>
        <v/>
      </c>
      <c r="BJ903" s="46" t="str">
        <f>IF(ISNUMBER(VLOOKUP($B903,Stats!$A$2:$AA$19,2,FALSE))=FALSE,"",IF(ISNUMBER(#REF!),(#REF!-VLOOKUP($B903,Stats!$A$2:$AA$19,10,FALSE))/VLOOKUP($B903,Stats!$A$2:$AA$19,24,FALSE),""))</f>
        <v/>
      </c>
      <c r="BK903" s="44" t="str">
        <f t="shared" si="193"/>
        <v/>
      </c>
      <c r="BL903" s="46" t="str">
        <f>IF(ISNUMBER(VLOOKUP($B903,Stats!$A$2:$AA$19,2,FALSE))=FALSE,"",IF(ISNUMBER(#REF!),(#REF!-VLOOKUP($B903,Stats!$A$2:$AA$19,11,FALSE))/VLOOKUP($B903,Stats!$A$2:$AA$19,25,FALSE),""))</f>
        <v/>
      </c>
      <c r="BM903" s="46" t="str">
        <f>IF(ISNUMBER(VLOOKUP($B903,Stats!$A$2:$AA$19,2,FALSE))=FALSE,"",IF(ISNUMBER(AA903),(AA903-VLOOKUP($B903,Stats!$A$2:$AA$19,12,FALSE))/VLOOKUP($B903,Stats!$A$2:$AA$19,26,FALSE),""))</f>
        <v/>
      </c>
      <c r="BN903" s="46" t="str">
        <f>IF(ISNUMBER(VLOOKUP($B903,Stats!$A$2:$AA$19,2,FALSE))=FALSE,"",IF(ISNUMBER(#REF!),(#REF!-VLOOKUP($B903,Stats!$A$2:$AA$19,13,FALSE))/VLOOKUP($B903,Stats!$A$2:$AA$19,27,FALSE),""))</f>
        <v/>
      </c>
      <c r="BO903" s="46" t="str">
        <f>IF(ISNUMBER(VLOOKUP($B903,Stats!$A$2:$AA$19,2,FALSE))=FALSE,"",IF(ISNUMBER(#REF!),(#REF!-VLOOKUP($B903,Stats!$A$2:$AA$19,14,FALSE))/VLOOKUP($B903,Stats!$A$2:$AB$19,28,FALSE),""))</f>
        <v/>
      </c>
      <c r="BP903" s="46"/>
      <c r="BQ903" s="46" t="str">
        <f>IF(ISNUMBER(VLOOKUP($B903,Stats!$A$2:$AA$19,2,FALSE))=FALSE,"",IF(ISNUMBER(BM903),BM903,(VLOOKUP($B903,Stats!$A$2:$AT$19,46,FALSE)-VLOOKUP($B903,Stats!$A$2:$AA$19,12,FALSE))/VLOOKUP($B903,Stats!$A$2:$AA$19,26,FALSE)))</f>
        <v/>
      </c>
      <c r="BR903" s="51" t="str">
        <f t="shared" si="194"/>
        <v/>
      </c>
      <c r="BS903" s="32" t="str">
        <f t="shared" si="189"/>
        <v/>
      </c>
      <c r="BT903" s="53" t="str">
        <f t="shared" si="190"/>
        <v/>
      </c>
    </row>
    <row r="904" spans="1:72" x14ac:dyDescent="0.15">
      <c r="A904" s="5">
        <v>22594</v>
      </c>
      <c r="B904" s="5" t="s">
        <v>31</v>
      </c>
      <c r="C904" s="3">
        <v>0</v>
      </c>
      <c r="D904" s="11">
        <v>3.032584896346566E-2</v>
      </c>
      <c r="E904" s="6">
        <v>9.3665730617230481E-3</v>
      </c>
      <c r="F904" s="15">
        <v>6</v>
      </c>
      <c r="G904" s="15">
        <v>2.2142857142857144</v>
      </c>
      <c r="H904" s="13">
        <v>8.2321451296957834E-3</v>
      </c>
      <c r="I904" s="13">
        <v>-7.2260970072484153E-3</v>
      </c>
      <c r="J904" s="12">
        <v>3.9285714285714284</v>
      </c>
      <c r="K904" s="12">
        <v>1.3571428571428572</v>
      </c>
      <c r="L904" s="13">
        <v>1.7404445163701526E-2</v>
      </c>
      <c r="M904" s="13">
        <v>-1.1520086082752758E-2</v>
      </c>
      <c r="N904" s="8">
        <v>1.2795714285714286</v>
      </c>
      <c r="O904" s="8">
        <v>1.0291083707734217</v>
      </c>
      <c r="P904" s="14"/>
      <c r="Q904" s="13">
        <v>-1.2947867028709528E-2</v>
      </c>
      <c r="R904" s="14"/>
      <c r="S904" s="14" t="str">
        <f>IF(ISNUMBER(R904),VLOOKUP(B904,Index!$B$3:$AB$18,27,FALSE),"")</f>
        <v/>
      </c>
      <c r="T904" s="14" t="str">
        <f>IF(ISNUMBER($R904),VLOOKUP($B904,Index!$B$21:$AB$36,27,FALSE),"")</f>
        <v/>
      </c>
      <c r="U904" s="14" t="str">
        <f>IF(ISNUMBER($R904),VLOOKUP($B904,Index!$B$39:$AB$54,27,FALSE),"")</f>
        <v/>
      </c>
      <c r="W904" s="6">
        <v>1.2307430268452013</v>
      </c>
      <c r="X904" s="8">
        <v>0.73078231292517004</v>
      </c>
      <c r="Y904" s="6">
        <v>0.17771822847253035</v>
      </c>
      <c r="Z904" s="8" t="str">
        <f t="shared" si="191"/>
        <v/>
      </c>
      <c r="AA904" s="9" t="s">
        <v>25</v>
      </c>
      <c r="AB904" s="28"/>
      <c r="AC904" s="6">
        <v>1.5147283981280879</v>
      </c>
      <c r="AD904" s="8">
        <v>0.53404278888426115</v>
      </c>
      <c r="AE904" s="6">
        <v>3.1583768731414497E-2</v>
      </c>
      <c r="AF904" s="8" t="str">
        <f t="shared" si="192"/>
        <v/>
      </c>
      <c r="AG904" s="9" t="s">
        <v>25</v>
      </c>
      <c r="AH904" s="28"/>
      <c r="AK904" t="str">
        <f t="shared" si="195"/>
        <v/>
      </c>
      <c r="AL904" t="str">
        <f t="shared" si="195"/>
        <v/>
      </c>
      <c r="AM904" t="str">
        <f t="shared" si="195"/>
        <v/>
      </c>
      <c r="AN904" t="str">
        <f t="shared" si="195"/>
        <v/>
      </c>
      <c r="AO904" t="str">
        <f t="shared" si="195"/>
        <v/>
      </c>
      <c r="AP904" t="str">
        <f t="shared" si="195"/>
        <v/>
      </c>
      <c r="AQ904" t="str">
        <f t="shared" si="195"/>
        <v/>
      </c>
      <c r="AR904" t="str">
        <f t="shared" si="195"/>
        <v/>
      </c>
      <c r="AS904" t="str">
        <f t="shared" si="195"/>
        <v/>
      </c>
      <c r="AT904" t="str">
        <f t="shared" si="195"/>
        <v/>
      </c>
      <c r="AU904" t="str">
        <f t="shared" si="195"/>
        <v/>
      </c>
      <c r="AV904" t="str">
        <f t="shared" si="195"/>
        <v/>
      </c>
      <c r="AW904" t="str">
        <f t="shared" si="195"/>
        <v/>
      </c>
      <c r="AX904" t="str">
        <f t="shared" si="195"/>
        <v/>
      </c>
      <c r="AZ904" s="46" t="str">
        <f>IF(ISNUMBER(VLOOKUP($B904,Stats!$A$2:$AA$19,2,FALSE))=FALSE,"",IF(ISNUMBER(W904),(W904-VLOOKUP($B904,Stats!$A$2:$AA$19,2,FALSE))/VLOOKUP($B904,Stats!$A$2:$AA$19,16,FALSE),""))</f>
        <v/>
      </c>
      <c r="BA904" s="46" t="str">
        <f>IF(ISNUMBER(VLOOKUP($B904,Stats!$A$2:$AA$19,2,FALSE))=FALSE,"",IF(ISNUMBER(X904),(X904-VLOOKUP($B904,Stats!$A$2:$AA$19,3,FALSE))/VLOOKUP($B904,Stats!$A$2:$AA$19,17,FALSE),""))</f>
        <v/>
      </c>
      <c r="BB904" s="46"/>
      <c r="BC904" s="46"/>
      <c r="BD904" s="44" t="str">
        <f t="shared" si="188"/>
        <v/>
      </c>
      <c r="BE904" s="46" t="str">
        <f>IF(ISNUMBER(VLOOKUP($B904,Stats!$A$2:$AA$19,2,FALSE))=FALSE,"",IF(ISNUMBER(Y904),(Y904-VLOOKUP($B904,Stats!$A$2:$AA$19,5,FALSE))/VLOOKUP($B904,Stats!$A$2:$AA$19,19,FALSE),""))</f>
        <v/>
      </c>
      <c r="BF904" s="46"/>
      <c r="BG904" s="46"/>
      <c r="BH904" s="46" t="str">
        <f>IF(ISNUMBER(VLOOKUP($B904,Stats!$A$2:$AA$19,2,FALSE))=FALSE,"",IF(ISNUMBER(Z904),(Z904-VLOOKUP($B904,Stats!$A$2:$AA$19,8,FALSE))/VLOOKUP($B904,Stats!$A$2:$AA$19,22,FALSE),""))</f>
        <v/>
      </c>
      <c r="BI904" s="46" t="str">
        <f>IF(ISNUMBER(VLOOKUP($B904,Stats!$A$2:$AA$19,2,FALSE))=FALSE,"",IF(ISNUMBER(#REF!),(#REF!-VLOOKUP($B904,Stats!$A$2:$AA$19,9,FALSE))/VLOOKUP($B904,Stats!$A$2:$AA$19,23,FALSE),""))</f>
        <v/>
      </c>
      <c r="BJ904" s="46" t="str">
        <f>IF(ISNUMBER(VLOOKUP($B904,Stats!$A$2:$AA$19,2,FALSE))=FALSE,"",IF(ISNUMBER(#REF!),(#REF!-VLOOKUP($B904,Stats!$A$2:$AA$19,10,FALSE))/VLOOKUP($B904,Stats!$A$2:$AA$19,24,FALSE),""))</f>
        <v/>
      </c>
      <c r="BK904" s="44" t="str">
        <f t="shared" si="193"/>
        <v/>
      </c>
      <c r="BL904" s="46" t="str">
        <f>IF(ISNUMBER(VLOOKUP($B904,Stats!$A$2:$AA$19,2,FALSE))=FALSE,"",IF(ISNUMBER(#REF!),(#REF!-VLOOKUP($B904,Stats!$A$2:$AA$19,11,FALSE))/VLOOKUP($B904,Stats!$A$2:$AA$19,25,FALSE),""))</f>
        <v/>
      </c>
      <c r="BM904" s="46" t="str">
        <f>IF(ISNUMBER(VLOOKUP($B904,Stats!$A$2:$AA$19,2,FALSE))=FALSE,"",IF(ISNUMBER(AA904),(AA904-VLOOKUP($B904,Stats!$A$2:$AA$19,12,FALSE))/VLOOKUP($B904,Stats!$A$2:$AA$19,26,FALSE),""))</f>
        <v/>
      </c>
      <c r="BN904" s="46" t="str">
        <f>IF(ISNUMBER(VLOOKUP($B904,Stats!$A$2:$AA$19,2,FALSE))=FALSE,"",IF(ISNUMBER(#REF!),(#REF!-VLOOKUP($B904,Stats!$A$2:$AA$19,13,FALSE))/VLOOKUP($B904,Stats!$A$2:$AA$19,27,FALSE),""))</f>
        <v/>
      </c>
      <c r="BO904" s="46" t="str">
        <f>IF(ISNUMBER(VLOOKUP($B904,Stats!$A$2:$AA$19,2,FALSE))=FALSE,"",IF(ISNUMBER(#REF!),(#REF!-VLOOKUP($B904,Stats!$A$2:$AA$19,14,FALSE))/VLOOKUP($B904,Stats!$A$2:$AB$19,28,FALSE),""))</f>
        <v/>
      </c>
      <c r="BP904" s="46"/>
      <c r="BQ904" s="46" t="str">
        <f>IF(ISNUMBER(VLOOKUP($B904,Stats!$A$2:$AA$19,2,FALSE))=FALSE,"",IF(ISNUMBER(BM904),BM904,(VLOOKUP($B904,Stats!$A$2:$AT$19,46,FALSE)-VLOOKUP($B904,Stats!$A$2:$AA$19,12,FALSE))/VLOOKUP($B904,Stats!$A$2:$AA$19,26,FALSE)))</f>
        <v/>
      </c>
      <c r="BR904" s="51" t="str">
        <f t="shared" si="194"/>
        <v/>
      </c>
      <c r="BS904" s="32" t="str">
        <f t="shared" si="189"/>
        <v/>
      </c>
      <c r="BT904" s="53" t="str">
        <f t="shared" si="190"/>
        <v/>
      </c>
    </row>
    <row r="905" spans="1:72" x14ac:dyDescent="0.15">
      <c r="A905" s="16">
        <v>22594</v>
      </c>
      <c r="B905" s="17">
        <v>201421</v>
      </c>
      <c r="C905" s="3">
        <v>0</v>
      </c>
      <c r="D905" s="23">
        <v>2.822201317027373E-3</v>
      </c>
      <c r="E905" s="18">
        <v>2.0613590551879111E-3</v>
      </c>
      <c r="F905" s="24">
        <v>5</v>
      </c>
      <c r="G905" s="24">
        <v>2</v>
      </c>
      <c r="H905" s="20">
        <v>1.5014735237862896E-3</v>
      </c>
      <c r="I905" s="20">
        <v>-2.3368873586228633E-3</v>
      </c>
      <c r="J905" s="24">
        <v>5</v>
      </c>
      <c r="K905" s="24">
        <v>2</v>
      </c>
      <c r="L905" s="20">
        <v>2.822201317027373E-3</v>
      </c>
      <c r="M905" s="20">
        <v>-2.8063610851262188E-3</v>
      </c>
      <c r="N905" s="19">
        <v>1.071</v>
      </c>
      <c r="O905" s="19">
        <v>1.0075258701787395</v>
      </c>
      <c r="P905" s="25">
        <v>41926</v>
      </c>
      <c r="Q905" s="20">
        <v>-4.6685340802986586E-3</v>
      </c>
      <c r="R905" s="25">
        <v>41928</v>
      </c>
      <c r="S905" s="25">
        <f>IF(ISNUMBER(R905),VLOOKUP(B905,Index!$B$3:$AB$18,27,FALSE),"")</f>
        <v>41929</v>
      </c>
      <c r="T905" s="25">
        <f>IF(ISNUMBER($R905),VLOOKUP($B905,Index!$B$21:$AB$36,27,FALSE),"")</f>
        <v>41929</v>
      </c>
      <c r="U905" s="25">
        <f>IF(ISNUMBER($R905),VLOOKUP($B905,Index!$B$39:$AB$54,27,FALSE),"")</f>
        <v>41929</v>
      </c>
      <c r="W905" s="18">
        <v>0.10159924741298541</v>
      </c>
      <c r="X905" s="19">
        <v>0.7142857142857143</v>
      </c>
      <c r="Y905" s="18">
        <v>3.9111538138839171E-2</v>
      </c>
      <c r="Z905" s="19">
        <f t="shared" si="191"/>
        <v>1</v>
      </c>
      <c r="AA905" s="21">
        <v>0.60451552210727977</v>
      </c>
      <c r="AB905" s="28"/>
      <c r="AC905" s="18">
        <v>1.0322407074885024E-2</v>
      </c>
      <c r="AD905" s="19">
        <v>0.51020408163265307</v>
      </c>
      <c r="AE905" s="18">
        <v>1.529712415585871E-3</v>
      </c>
      <c r="AF905" s="19">
        <f t="shared" si="192"/>
        <v>1</v>
      </c>
      <c r="AG905" s="21">
        <v>0.36543901646863708</v>
      </c>
      <c r="AH905" s="28"/>
      <c r="AK905">
        <f t="shared" si="195"/>
        <v>0.60451552210727977</v>
      </c>
      <c r="AL905" t="str">
        <f t="shared" si="195"/>
        <v/>
      </c>
      <c r="AM905" t="str">
        <f t="shared" si="195"/>
        <v/>
      </c>
      <c r="AN905" t="str">
        <f t="shared" si="195"/>
        <v/>
      </c>
      <c r="AO905" t="str">
        <f t="shared" si="195"/>
        <v/>
      </c>
      <c r="AP905" t="str">
        <f t="shared" si="195"/>
        <v/>
      </c>
      <c r="AQ905" t="str">
        <f t="shared" si="195"/>
        <v/>
      </c>
      <c r="AR905" t="str">
        <f t="shared" si="195"/>
        <v/>
      </c>
      <c r="AS905" t="str">
        <f t="shared" si="195"/>
        <v/>
      </c>
      <c r="AT905" t="str">
        <f t="shared" si="195"/>
        <v/>
      </c>
      <c r="AU905" t="str">
        <f t="shared" si="195"/>
        <v/>
      </c>
      <c r="AV905" t="str">
        <f t="shared" si="195"/>
        <v/>
      </c>
      <c r="AW905" t="str">
        <f t="shared" si="195"/>
        <v/>
      </c>
      <c r="AX905" t="str">
        <f t="shared" si="195"/>
        <v/>
      </c>
      <c r="AZ905" s="46">
        <f>IF(ISNUMBER(VLOOKUP($B905,Stats!$A$2:$AA$19,2,FALSE))=FALSE,"",IF(ISNUMBER(W905),(W905-VLOOKUP($B905,Stats!$A$2:$AA$19,2,FALSE))/VLOOKUP($B905,Stats!$A$2:$AA$19,16,FALSE),""))</f>
        <v>0.73051529875775678</v>
      </c>
      <c r="BA905" s="46">
        <f>IF(ISNUMBER(VLOOKUP($B905,Stats!$A$2:$AA$19,2,FALSE))=FALSE,"",IF(ISNUMBER(X905),(X905-VLOOKUP($B905,Stats!$A$2:$AA$19,3,FALSE))/VLOOKUP($B905,Stats!$A$2:$AA$19,17,FALSE),""))</f>
        <v>1.0376468171475526</v>
      </c>
      <c r="BB905" s="46"/>
      <c r="BC905" s="46"/>
      <c r="BD905" s="44">
        <f t="shared" si="188"/>
        <v>0.88408105795265468</v>
      </c>
      <c r="BE905" s="46">
        <f>IF(ISNUMBER(VLOOKUP($B905,Stats!$A$2:$AA$19,2,FALSE))=FALSE,"",IF(ISNUMBER(Y905),(Y905-VLOOKUP($B905,Stats!$A$2:$AA$19,5,FALSE))/VLOOKUP($B905,Stats!$A$2:$AA$19,19,FALSE),""))</f>
        <v>-0.69817582019236391</v>
      </c>
      <c r="BF905" s="46"/>
      <c r="BG905" s="46"/>
      <c r="BH905" s="46">
        <f>IF(ISNUMBER(VLOOKUP($B905,Stats!$A$2:$AA$19,2,FALSE))=FALSE,"",IF(ISNUMBER(Z905),(Z905-VLOOKUP($B905,Stats!$A$2:$AA$19,8,FALSE))/VLOOKUP($B905,Stats!$A$2:$AA$19,22,FALSE),""))</f>
        <v>-0.11578842912173706</v>
      </c>
      <c r="BI905" s="46" t="str">
        <f>IF(ISNUMBER(VLOOKUP($B905,Stats!$A$2:$AA$19,2,FALSE))=FALSE,"",IF(ISNUMBER(#REF!),(#REF!-VLOOKUP($B905,Stats!$A$2:$AA$19,9,FALSE))/VLOOKUP($B905,Stats!$A$2:$AA$19,23,FALSE),""))</f>
        <v/>
      </c>
      <c r="BJ905" s="46" t="str">
        <f>IF(ISNUMBER(VLOOKUP($B905,Stats!$A$2:$AA$19,2,FALSE))=FALSE,"",IF(ISNUMBER(#REF!),(#REF!-VLOOKUP($B905,Stats!$A$2:$AA$19,10,FALSE))/VLOOKUP($B905,Stats!$A$2:$AA$19,24,FALSE),""))</f>
        <v/>
      </c>
      <c r="BK905" s="44">
        <f t="shared" si="193"/>
        <v>0.4539865453981336</v>
      </c>
      <c r="BL905" s="46" t="str">
        <f>IF(ISNUMBER(VLOOKUP($B905,Stats!$A$2:$AA$19,2,FALSE))=FALSE,"",IF(ISNUMBER(#REF!),(#REF!-VLOOKUP($B905,Stats!$A$2:$AA$19,11,FALSE))/VLOOKUP($B905,Stats!$A$2:$AA$19,25,FALSE),""))</f>
        <v/>
      </c>
      <c r="BM905" s="46">
        <f>IF(ISNUMBER(VLOOKUP($B905,Stats!$A$2:$AA$19,2,FALSE))=FALSE,"",IF(ISNUMBER(AA905),(AA905-VLOOKUP($B905,Stats!$A$2:$AA$19,12,FALSE))/VLOOKUP($B905,Stats!$A$2:$AA$19,26,FALSE),""))</f>
        <v>-0.7480877432288211</v>
      </c>
      <c r="BN905" s="46" t="str">
        <f>IF(ISNUMBER(VLOOKUP($B905,Stats!$A$2:$AA$19,2,FALSE))=FALSE,"",IF(ISNUMBER(#REF!),(#REF!-VLOOKUP($B905,Stats!$A$2:$AA$19,13,FALSE))/VLOOKUP($B905,Stats!$A$2:$AA$19,27,FALSE),""))</f>
        <v/>
      </c>
      <c r="BO905" s="46" t="str">
        <f>IF(ISNUMBER(VLOOKUP($B905,Stats!$A$2:$AA$19,2,FALSE))=FALSE,"",IF(ISNUMBER(#REF!),(#REF!-VLOOKUP($B905,Stats!$A$2:$AA$19,14,FALSE))/VLOOKUP($B905,Stats!$A$2:$AB$19,28,FALSE),""))</f>
        <v/>
      </c>
      <c r="BP905" s="46"/>
      <c r="BQ905" s="46">
        <f>IF(ISNUMBER(VLOOKUP($B905,Stats!$A$2:$AA$19,2,FALSE))=FALSE,"",IF(ISNUMBER(BM905),BM905,(VLOOKUP($B905,Stats!$A$2:$AT$19,46,FALSE)-VLOOKUP($B905,Stats!$A$2:$AA$19,12,FALSE))/VLOOKUP($B905,Stats!$A$2:$AA$19,26,FALSE)))</f>
        <v>-0.7480877432288211</v>
      </c>
      <c r="BR905" s="51">
        <f t="shared" si="194"/>
        <v>-0.7480877432288211</v>
      </c>
      <c r="BS905" s="32" t="str">
        <f t="shared" si="189"/>
        <v>22594_201421</v>
      </c>
      <c r="BT905" s="53">
        <f t="shared" si="190"/>
        <v>0.29959059018364687</v>
      </c>
    </row>
    <row r="906" spans="1:72" x14ac:dyDescent="0.15">
      <c r="A906" s="16">
        <v>22594</v>
      </c>
      <c r="B906" s="17">
        <v>201422</v>
      </c>
      <c r="C906" s="3">
        <v>0</v>
      </c>
      <c r="D906" s="23">
        <v>3.6585365853658569E-2</v>
      </c>
      <c r="E906" s="18">
        <v>4.3741478575589597E-3</v>
      </c>
      <c r="F906" s="24">
        <v>9</v>
      </c>
      <c r="G906" s="24">
        <v>1</v>
      </c>
      <c r="H906" s="20">
        <v>4.5254800241538223E-3</v>
      </c>
      <c r="I906" s="20">
        <v>-4.646840148698983E-3</v>
      </c>
      <c r="J906" s="24">
        <v>6</v>
      </c>
      <c r="K906" s="24">
        <v>1</v>
      </c>
      <c r="L906" s="20">
        <v>1.1029411764705843E-2</v>
      </c>
      <c r="M906" s="20">
        <v>-4.646840148698983E-3</v>
      </c>
      <c r="N906" s="19">
        <v>1.105</v>
      </c>
      <c r="O906" s="19">
        <v>1.0288640595903165</v>
      </c>
      <c r="P906" s="25">
        <v>41943</v>
      </c>
      <c r="Q906" s="20">
        <v>-4.646840148698983E-3</v>
      </c>
      <c r="R906" s="25">
        <v>41935</v>
      </c>
      <c r="S906" s="25">
        <f>IF(ISNUMBER(R906),VLOOKUP(B906,Index!$B$3:$AB$18,27,FALSE),"")</f>
        <v>41939</v>
      </c>
      <c r="T906" s="25">
        <f>IF(ISNUMBER($R906),VLOOKUP($B906,Index!$B$21:$AB$36,27,FALSE),"")</f>
        <v>41935</v>
      </c>
      <c r="U906" s="25">
        <f>IF(ISNUMBER($R906),VLOOKUP($B906,Index!$B$39:$AB$54,27,FALSE),"")</f>
        <v>41936</v>
      </c>
      <c r="W906" s="18">
        <v>1.0975609756097571</v>
      </c>
      <c r="X906" s="19">
        <v>0.9</v>
      </c>
      <c r="Y906" s="18">
        <v>8.2993620313392455E-2</v>
      </c>
      <c r="Z906" s="19">
        <f t="shared" si="191"/>
        <v>4</v>
      </c>
      <c r="AA906" s="21">
        <v>7.873170731707158</v>
      </c>
      <c r="AB906" s="28"/>
      <c r="AC906" s="18">
        <v>1.2046400951814418</v>
      </c>
      <c r="AD906" s="19">
        <v>0.81</v>
      </c>
      <c r="AE906" s="18">
        <v>6.8879410127235486E-3</v>
      </c>
      <c r="AF906" s="19">
        <f t="shared" si="192"/>
        <v>16</v>
      </c>
      <c r="AG906" s="21">
        <v>61.986817370610225</v>
      </c>
      <c r="AH906" s="28"/>
      <c r="AK906" t="str">
        <f t="shared" si="195"/>
        <v/>
      </c>
      <c r="AL906">
        <f t="shared" si="195"/>
        <v>7.873170731707158</v>
      </c>
      <c r="AM906" t="str">
        <f t="shared" si="195"/>
        <v/>
      </c>
      <c r="AN906" t="str">
        <f t="shared" si="195"/>
        <v/>
      </c>
      <c r="AO906" t="str">
        <f t="shared" si="195"/>
        <v/>
      </c>
      <c r="AP906" t="str">
        <f t="shared" si="195"/>
        <v/>
      </c>
      <c r="AQ906" t="str">
        <f t="shared" si="195"/>
        <v/>
      </c>
      <c r="AR906" t="str">
        <f t="shared" si="195"/>
        <v/>
      </c>
      <c r="AS906" t="str">
        <f t="shared" si="195"/>
        <v/>
      </c>
      <c r="AT906" t="str">
        <f t="shared" si="195"/>
        <v/>
      </c>
      <c r="AU906" t="str">
        <f t="shared" si="195"/>
        <v/>
      </c>
      <c r="AV906" t="str">
        <f t="shared" si="195"/>
        <v/>
      </c>
      <c r="AW906" t="str">
        <f t="shared" si="195"/>
        <v/>
      </c>
      <c r="AX906" t="str">
        <f t="shared" si="195"/>
        <v/>
      </c>
      <c r="AZ906" s="46">
        <f>IF(ISNUMBER(VLOOKUP($B906,Stats!$A$2:$AA$19,2,FALSE))=FALSE,"",IF(ISNUMBER(W906),(W906-VLOOKUP($B906,Stats!$A$2:$AA$19,2,FALSE))/VLOOKUP($B906,Stats!$A$2:$AA$19,16,FALSE),""))</f>
        <v>0.7121495431526158</v>
      </c>
      <c r="BA906" s="46">
        <f>IF(ISNUMBER(VLOOKUP($B906,Stats!$A$2:$AA$19,2,FALSE))=FALSE,"",IF(ISNUMBER(X906),(X906-VLOOKUP($B906,Stats!$A$2:$AA$19,3,FALSE))/VLOOKUP($B906,Stats!$A$2:$AA$19,17,FALSE),""))</f>
        <v>1.8602196064121332</v>
      </c>
      <c r="BB906" s="46"/>
      <c r="BC906" s="46"/>
      <c r="BD906" s="44">
        <f t="shared" si="188"/>
        <v>1.2861845747823746</v>
      </c>
      <c r="BE906" s="46">
        <f>IF(ISNUMBER(VLOOKUP($B906,Stats!$A$2:$AA$19,2,FALSE))=FALSE,"",IF(ISNUMBER(Y906),(Y906-VLOOKUP($B906,Stats!$A$2:$AA$19,5,FALSE))/VLOOKUP($B906,Stats!$A$2:$AA$19,19,FALSE),""))</f>
        <v>-0.45789824652668748</v>
      </c>
      <c r="BF906" s="46"/>
      <c r="BG906" s="46"/>
      <c r="BH906" s="46">
        <f>IF(ISNUMBER(VLOOKUP($B906,Stats!$A$2:$AA$19,2,FALSE))=FALSE,"",IF(ISNUMBER(Z906),(Z906-VLOOKUP($B906,Stats!$A$2:$AA$19,8,FALSE))/VLOOKUP($B906,Stats!$A$2:$AA$19,22,FALSE),""))</f>
        <v>0.66359770503354598</v>
      </c>
      <c r="BI906" s="46" t="str">
        <f>IF(ISNUMBER(VLOOKUP($B906,Stats!$A$2:$AA$19,2,FALSE))=FALSE,"",IF(ISNUMBER(#REF!),(#REF!-VLOOKUP($B906,Stats!$A$2:$AA$19,9,FALSE))/VLOOKUP($B906,Stats!$A$2:$AA$19,23,FALSE),""))</f>
        <v/>
      </c>
      <c r="BJ906" s="46" t="str">
        <f>IF(ISNUMBER(VLOOKUP($B906,Stats!$A$2:$AA$19,2,FALSE))=FALSE,"",IF(ISNUMBER(#REF!),(#REF!-VLOOKUP($B906,Stats!$A$2:$AA$19,10,FALSE))/VLOOKUP($B906,Stats!$A$2:$AA$19,24,FALSE),""))</f>
        <v/>
      </c>
      <c r="BK906" s="44">
        <f t="shared" si="193"/>
        <v>0.51960808407874504</v>
      </c>
      <c r="BL906" s="46" t="str">
        <f>IF(ISNUMBER(VLOOKUP($B906,Stats!$A$2:$AA$19,2,FALSE))=FALSE,"",IF(ISNUMBER(#REF!),(#REF!-VLOOKUP($B906,Stats!$A$2:$AA$19,11,FALSE))/VLOOKUP($B906,Stats!$A$2:$AA$19,25,FALSE),""))</f>
        <v/>
      </c>
      <c r="BM906" s="46">
        <f>IF(ISNUMBER(VLOOKUP($B906,Stats!$A$2:$AA$19,2,FALSE))=FALSE,"",IF(ISNUMBER(AA906),(AA906-VLOOKUP($B906,Stats!$A$2:$AA$19,12,FALSE))/VLOOKUP($B906,Stats!$A$2:$AA$19,26,FALSE),""))</f>
        <v>0.12876232571003063</v>
      </c>
      <c r="BN906" s="46" t="str">
        <f>IF(ISNUMBER(VLOOKUP($B906,Stats!$A$2:$AA$19,2,FALSE))=FALSE,"",IF(ISNUMBER(#REF!),(#REF!-VLOOKUP($B906,Stats!$A$2:$AA$19,13,FALSE))/VLOOKUP($B906,Stats!$A$2:$AA$19,27,FALSE),""))</f>
        <v/>
      </c>
      <c r="BO906" s="46" t="str">
        <f>IF(ISNUMBER(VLOOKUP($B906,Stats!$A$2:$AA$19,2,FALSE))=FALSE,"",IF(ISNUMBER(#REF!),(#REF!-VLOOKUP($B906,Stats!$A$2:$AA$19,14,FALSE))/VLOOKUP($B906,Stats!$A$2:$AB$19,28,FALSE),""))</f>
        <v/>
      </c>
      <c r="BP906" s="46"/>
      <c r="BQ906" s="46">
        <f>IF(ISNUMBER(VLOOKUP($B906,Stats!$A$2:$AA$19,2,FALSE))=FALSE,"",IF(ISNUMBER(BM906),BM906,(VLOOKUP($B906,Stats!$A$2:$AT$19,46,FALSE)-VLOOKUP($B906,Stats!$A$2:$AA$19,12,FALSE))/VLOOKUP($B906,Stats!$A$2:$AA$19,26,FALSE)))</f>
        <v>0.12876232571003063</v>
      </c>
      <c r="BR906" s="51">
        <f t="shared" si="194"/>
        <v>0.12876232571003063</v>
      </c>
      <c r="BS906" s="32" t="str">
        <f t="shared" si="189"/>
        <v>22594_201422</v>
      </c>
      <c r="BT906" s="53">
        <f t="shared" si="190"/>
        <v>0.59475423054572807</v>
      </c>
    </row>
    <row r="907" spans="1:72" x14ac:dyDescent="0.15">
      <c r="A907" s="16">
        <v>22594</v>
      </c>
      <c r="B907" s="17">
        <v>201423</v>
      </c>
      <c r="C907" s="3">
        <v>0</v>
      </c>
      <c r="D907" s="23">
        <v>2.714932126697045E-3</v>
      </c>
      <c r="E907" s="18">
        <v>6.6817071964049984E-3</v>
      </c>
      <c r="F907" s="24">
        <v>6</v>
      </c>
      <c r="G907" s="24">
        <v>4</v>
      </c>
      <c r="H907" s="20">
        <v>4.2086057739042877E-3</v>
      </c>
      <c r="I907" s="20">
        <v>-5.5846126611635849E-3</v>
      </c>
      <c r="J907" s="24">
        <v>2</v>
      </c>
      <c r="K907" s="24">
        <v>1</v>
      </c>
      <c r="L907" s="20">
        <v>9.0497737556560764E-3</v>
      </c>
      <c r="M907" s="20">
        <v>-1.4260249554367221E-2</v>
      </c>
      <c r="N907" s="19">
        <v>1.1220000000000001</v>
      </c>
      <c r="O907" s="19">
        <v>1.0062780269058298</v>
      </c>
      <c r="P907" s="25">
        <v>41953</v>
      </c>
      <c r="Q907" s="20">
        <v>-1.4260249554367221E-2</v>
      </c>
      <c r="R907" s="25">
        <v>41954</v>
      </c>
      <c r="S907" s="25">
        <f>IF(ISNUMBER(R907),VLOOKUP(B907,Index!$B$3:$AB$18,27,FALSE),"")</f>
        <v>41956</v>
      </c>
      <c r="T907" s="25">
        <f>IF(ISNUMBER($R907),VLOOKUP($B907,Index!$B$21:$AB$36,27,FALSE),"")</f>
        <v>41954</v>
      </c>
      <c r="U907" s="25">
        <f>IF(ISNUMBER($R907),VLOOKUP($B907,Index!$B$39:$AB$54,27,FALSE),"")</f>
        <v>41957</v>
      </c>
      <c r="W907" s="18">
        <v>8.1447963800911349E-2</v>
      </c>
      <c r="X907" s="19">
        <v>0.6</v>
      </c>
      <c r="Y907" s="18">
        <v>0.12677648039386694</v>
      </c>
      <c r="Z907" s="19">
        <f t="shared" si="191"/>
        <v>2</v>
      </c>
      <c r="AA907" s="21">
        <v>0.19038461538463</v>
      </c>
      <c r="AB907" s="28"/>
      <c r="AC907" s="18">
        <v>6.6337708073145657E-3</v>
      </c>
      <c r="AD907" s="19">
        <v>0.36</v>
      </c>
      <c r="AE907" s="18">
        <v>1.6072275981056528E-2</v>
      </c>
      <c r="AF907" s="19">
        <f t="shared" si="192"/>
        <v>4</v>
      </c>
      <c r="AG907" s="21">
        <v>3.6246301775153492E-2</v>
      </c>
      <c r="AH907" s="28"/>
      <c r="AK907" t="str">
        <f t="shared" si="195"/>
        <v/>
      </c>
      <c r="AL907" t="str">
        <f t="shared" si="195"/>
        <v/>
      </c>
      <c r="AM907">
        <f t="shared" si="195"/>
        <v>0.19038461538463</v>
      </c>
      <c r="AN907" t="str">
        <f t="shared" si="195"/>
        <v/>
      </c>
      <c r="AO907" t="str">
        <f t="shared" si="195"/>
        <v/>
      </c>
      <c r="AP907" t="str">
        <f t="shared" si="195"/>
        <v/>
      </c>
      <c r="AQ907" t="str">
        <f t="shared" si="195"/>
        <v/>
      </c>
      <c r="AR907" t="str">
        <f t="shared" si="195"/>
        <v/>
      </c>
      <c r="AS907" t="str">
        <f t="shared" si="195"/>
        <v/>
      </c>
      <c r="AT907" t="str">
        <f t="shared" si="195"/>
        <v/>
      </c>
      <c r="AU907" t="str">
        <f t="shared" si="195"/>
        <v/>
      </c>
      <c r="AV907" t="str">
        <f t="shared" si="195"/>
        <v/>
      </c>
      <c r="AW907" t="str">
        <f t="shared" si="195"/>
        <v/>
      </c>
      <c r="AX907" t="str">
        <f t="shared" si="195"/>
        <v/>
      </c>
      <c r="AZ907" s="46">
        <f>IF(ISNUMBER(VLOOKUP($B907,Stats!$A$2:$AA$19,2,FALSE))=FALSE,"",IF(ISNUMBER(W907),(W907-VLOOKUP($B907,Stats!$A$2:$AA$19,2,FALSE))/VLOOKUP($B907,Stats!$A$2:$AA$19,16,FALSE),""))</f>
        <v>0.14567561006906179</v>
      </c>
      <c r="BA907" s="46">
        <f>IF(ISNUMBER(VLOOKUP($B907,Stats!$A$2:$AA$19,2,FALSE))=FALSE,"",IF(ISNUMBER(X907),(X907-VLOOKUP($B907,Stats!$A$2:$AA$19,3,FALSE))/VLOOKUP($B907,Stats!$A$2:$AA$19,17,FALSE),""))</f>
        <v>0.51760038496241778</v>
      </c>
      <c r="BB907" s="46"/>
      <c r="BC907" s="46"/>
      <c r="BD907" s="44">
        <f t="shared" si="188"/>
        <v>0.3316379975157398</v>
      </c>
      <c r="BE907" s="46">
        <f>IF(ISNUMBER(VLOOKUP($B907,Stats!$A$2:$AA$19,2,FALSE))=FALSE,"",IF(ISNUMBER(Y907),(Y907-VLOOKUP($B907,Stats!$A$2:$AA$19,5,FALSE))/VLOOKUP($B907,Stats!$A$2:$AA$19,19,FALSE),""))</f>
        <v>-0.14902833201525609</v>
      </c>
      <c r="BF907" s="46"/>
      <c r="BG907" s="46"/>
      <c r="BH907" s="46">
        <f>IF(ISNUMBER(VLOOKUP($B907,Stats!$A$2:$AA$19,2,FALSE))=FALSE,"",IF(ISNUMBER(Z907),(Z907-VLOOKUP($B907,Stats!$A$2:$AA$19,8,FALSE))/VLOOKUP($B907,Stats!$A$2:$AA$19,22,FALSE),""))</f>
        <v>4.0999925831563512E-2</v>
      </c>
      <c r="BI907" s="46" t="str">
        <f>IF(ISNUMBER(VLOOKUP($B907,Stats!$A$2:$AA$19,2,FALSE))=FALSE,"",IF(ISNUMBER(#REF!),(#REF!-VLOOKUP($B907,Stats!$A$2:$AA$19,9,FALSE))/VLOOKUP($B907,Stats!$A$2:$AA$19,23,FALSE),""))</f>
        <v/>
      </c>
      <c r="BJ907" s="46" t="str">
        <f>IF(ISNUMBER(VLOOKUP($B907,Stats!$A$2:$AA$19,2,FALSE))=FALSE,"",IF(ISNUMBER(#REF!),(#REF!-VLOOKUP($B907,Stats!$A$2:$AA$19,10,FALSE))/VLOOKUP($B907,Stats!$A$2:$AA$19,24,FALSE),""))</f>
        <v/>
      </c>
      <c r="BK907" s="44">
        <f t="shared" si="193"/>
        <v>0.1166198101601483</v>
      </c>
      <c r="BL907" s="46" t="str">
        <f>IF(ISNUMBER(VLOOKUP($B907,Stats!$A$2:$AA$19,2,FALSE))=FALSE,"",IF(ISNUMBER(#REF!),(#REF!-VLOOKUP($B907,Stats!$A$2:$AA$19,11,FALSE))/VLOOKUP($B907,Stats!$A$2:$AA$19,25,FALSE),""))</f>
        <v/>
      </c>
      <c r="BM907" s="46">
        <f>IF(ISNUMBER(VLOOKUP($B907,Stats!$A$2:$AA$19,2,FALSE))=FALSE,"",IF(ISNUMBER(AA907),(AA907-VLOOKUP($B907,Stats!$A$2:$AA$19,12,FALSE))/VLOOKUP($B907,Stats!$A$2:$AA$19,26,FALSE),""))</f>
        <v>-0.70209169059859922</v>
      </c>
      <c r="BN907" s="46" t="str">
        <f>IF(ISNUMBER(VLOOKUP($B907,Stats!$A$2:$AA$19,2,FALSE))=FALSE,"",IF(ISNUMBER(#REF!),(#REF!-VLOOKUP($B907,Stats!$A$2:$AA$19,13,FALSE))/VLOOKUP($B907,Stats!$A$2:$AA$19,27,FALSE),""))</f>
        <v/>
      </c>
      <c r="BO907" s="46" t="str">
        <f>IF(ISNUMBER(VLOOKUP($B907,Stats!$A$2:$AA$19,2,FALSE))=FALSE,"",IF(ISNUMBER(#REF!),(#REF!-VLOOKUP($B907,Stats!$A$2:$AA$19,14,FALSE))/VLOOKUP($B907,Stats!$A$2:$AB$19,28,FALSE),""))</f>
        <v/>
      </c>
      <c r="BP907" s="46"/>
      <c r="BQ907" s="46">
        <f>IF(ISNUMBER(VLOOKUP($B907,Stats!$A$2:$AA$19,2,FALSE))=FALSE,"",IF(ISNUMBER(BM907),BM907,(VLOOKUP($B907,Stats!$A$2:$AT$19,46,FALSE)-VLOOKUP($B907,Stats!$A$2:$AA$19,12,FALSE))/VLOOKUP($B907,Stats!$A$2:$AA$19,26,FALSE)))</f>
        <v>-0.70209169059859922</v>
      </c>
      <c r="BR907" s="51">
        <f t="shared" si="194"/>
        <v>-0.70209169059859922</v>
      </c>
      <c r="BS907" s="32" t="str">
        <f t="shared" si="189"/>
        <v>22594_201423</v>
      </c>
      <c r="BT907" s="53">
        <f t="shared" si="190"/>
        <v>-4.1188525204829129E-3</v>
      </c>
    </row>
    <row r="908" spans="1:72" x14ac:dyDescent="0.15">
      <c r="A908" s="16">
        <v>22594</v>
      </c>
      <c r="B908" s="17">
        <v>201424</v>
      </c>
      <c r="C908" s="3">
        <v>0</v>
      </c>
      <c r="D908" s="23">
        <v>4.5126353790613472E-2</v>
      </c>
      <c r="E908" s="18">
        <v>4.9229672655999868E-3</v>
      </c>
      <c r="F908" s="24">
        <v>9</v>
      </c>
      <c r="G908" s="24">
        <v>1</v>
      </c>
      <c r="H908" s="20">
        <v>5.2159342439770384E-3</v>
      </c>
      <c r="I908" s="20">
        <v>-2.5996533795492605E-3</v>
      </c>
      <c r="J908" s="24">
        <v>7</v>
      </c>
      <c r="K908" s="24">
        <v>1</v>
      </c>
      <c r="L908" s="20">
        <v>1.3416815742397059E-2</v>
      </c>
      <c r="M908" s="20">
        <v>-2.5996533795492605E-3</v>
      </c>
      <c r="N908" s="19">
        <v>1.1579999999999999</v>
      </c>
      <c r="O908" s="19">
        <v>1.0376344086021503</v>
      </c>
      <c r="P908" s="25">
        <v>41971</v>
      </c>
      <c r="Q908" s="20">
        <v>-2.5996533795492605E-3</v>
      </c>
      <c r="R908" s="25">
        <v>41969</v>
      </c>
      <c r="S908" s="25">
        <f>IF(ISNUMBER(R908),VLOOKUP(B908,Index!$B$3:$AB$18,27,FALSE),"")</f>
        <v>41963</v>
      </c>
      <c r="T908" s="25">
        <f>IF(ISNUMBER($R908),VLOOKUP($B908,Index!$B$21:$AB$36,27,FALSE),"")</f>
        <v>41963</v>
      </c>
      <c r="U908" s="25">
        <f>IF(ISNUMBER($R908),VLOOKUP($B908,Index!$B$39:$AB$54,27,FALSE),"")</f>
        <v>41963</v>
      </c>
      <c r="W908" s="18">
        <v>1.3537906137184041</v>
      </c>
      <c r="X908" s="19">
        <v>0.9</v>
      </c>
      <c r="Y908" s="18">
        <v>9.3406736434482301E-2</v>
      </c>
      <c r="Z908" s="19">
        <f t="shared" si="191"/>
        <v>6</v>
      </c>
      <c r="AA908" s="21">
        <v>17.358604091456868</v>
      </c>
      <c r="AB908" s="28"/>
      <c r="AC908" s="18">
        <v>1.8327490257920533</v>
      </c>
      <c r="AD908" s="19">
        <v>0.81</v>
      </c>
      <c r="AE908" s="18">
        <v>8.7248184113408438E-3</v>
      </c>
      <c r="AF908" s="19">
        <f t="shared" si="192"/>
        <v>36</v>
      </c>
      <c r="AG908" s="21">
        <v>301.32113600394314</v>
      </c>
      <c r="AH908" s="28"/>
      <c r="AK908" t="str">
        <f t="shared" si="195"/>
        <v/>
      </c>
      <c r="AL908" t="str">
        <f t="shared" si="195"/>
        <v/>
      </c>
      <c r="AM908" t="str">
        <f t="shared" si="195"/>
        <v/>
      </c>
      <c r="AN908">
        <f t="shared" si="195"/>
        <v>17.358604091456868</v>
      </c>
      <c r="AO908" t="str">
        <f t="shared" si="195"/>
        <v/>
      </c>
      <c r="AP908" t="str">
        <f t="shared" si="195"/>
        <v/>
      </c>
      <c r="AQ908" t="str">
        <f t="shared" si="195"/>
        <v/>
      </c>
      <c r="AR908" t="str">
        <f t="shared" si="195"/>
        <v/>
      </c>
      <c r="AS908" t="str">
        <f t="shared" si="195"/>
        <v/>
      </c>
      <c r="AT908" t="str">
        <f t="shared" si="195"/>
        <v/>
      </c>
      <c r="AU908" t="str">
        <f t="shared" si="195"/>
        <v/>
      </c>
      <c r="AV908" t="str">
        <f t="shared" si="195"/>
        <v/>
      </c>
      <c r="AW908" t="str">
        <f t="shared" si="195"/>
        <v/>
      </c>
      <c r="AX908" t="str">
        <f t="shared" si="195"/>
        <v/>
      </c>
      <c r="AZ908" s="46">
        <f>IF(ISNUMBER(VLOOKUP($B908,Stats!$A$2:$AA$19,2,FALSE))=FALSE,"",IF(ISNUMBER(W908),(W908-VLOOKUP($B908,Stats!$A$2:$AA$19,2,FALSE))/VLOOKUP($B908,Stats!$A$2:$AA$19,16,FALSE),""))</f>
        <v>0.25879776363000967</v>
      </c>
      <c r="BA908" s="46">
        <f>IF(ISNUMBER(VLOOKUP($B908,Stats!$A$2:$AA$19,2,FALSE))=FALSE,"",IF(ISNUMBER(X908),(X908-VLOOKUP($B908,Stats!$A$2:$AA$19,3,FALSE))/VLOOKUP($B908,Stats!$A$2:$AA$19,17,FALSE),""))</f>
        <v>1.2377608208189006</v>
      </c>
      <c r="BB908" s="46"/>
      <c r="BC908" s="46"/>
      <c r="BD908" s="44">
        <f t="shared" si="188"/>
        <v>0.74827929222445511</v>
      </c>
      <c r="BE908" s="46">
        <f>IF(ISNUMBER(VLOOKUP($B908,Stats!$A$2:$AA$19,2,FALSE))=FALSE,"",IF(ISNUMBER(Y908),(Y908-VLOOKUP($B908,Stats!$A$2:$AA$19,5,FALSE))/VLOOKUP($B908,Stats!$A$2:$AA$19,19,FALSE),""))</f>
        <v>-0.29446312067302366</v>
      </c>
      <c r="BF908" s="46"/>
      <c r="BG908" s="46"/>
      <c r="BH908" s="46">
        <f>IF(ISNUMBER(VLOOKUP($B908,Stats!$A$2:$AA$19,2,FALSE))=FALSE,"",IF(ISNUMBER(Z908),(Z908-VLOOKUP($B908,Stats!$A$2:$AA$19,8,FALSE))/VLOOKUP($B908,Stats!$A$2:$AA$19,22,FALSE),""))</f>
        <v>1.2954714962785003</v>
      </c>
      <c r="BI908" s="46" t="str">
        <f>IF(ISNUMBER(VLOOKUP($B908,Stats!$A$2:$AA$19,2,FALSE))=FALSE,"",IF(ISNUMBER(#REF!),(#REF!-VLOOKUP($B908,Stats!$A$2:$AA$19,9,FALSE))/VLOOKUP($B908,Stats!$A$2:$AA$19,23,FALSE),""))</f>
        <v/>
      </c>
      <c r="BJ908" s="46" t="str">
        <f>IF(ISNUMBER(VLOOKUP($B908,Stats!$A$2:$AA$19,2,FALSE))=FALSE,"",IF(ISNUMBER(#REF!),(#REF!-VLOOKUP($B908,Stats!$A$2:$AA$19,10,FALSE))/VLOOKUP($B908,Stats!$A$2:$AA$19,24,FALSE),""))</f>
        <v/>
      </c>
      <c r="BK908" s="44">
        <f t="shared" si="193"/>
        <v>0.59476563335466659</v>
      </c>
      <c r="BL908" s="46" t="str">
        <f>IF(ISNUMBER(VLOOKUP($B908,Stats!$A$2:$AA$19,2,FALSE))=FALSE,"",IF(ISNUMBER(#REF!),(#REF!-VLOOKUP($B908,Stats!$A$2:$AA$19,11,FALSE))/VLOOKUP($B908,Stats!$A$2:$AA$19,25,FALSE),""))</f>
        <v/>
      </c>
      <c r="BM908" s="46">
        <f>IF(ISNUMBER(VLOOKUP($B908,Stats!$A$2:$AA$19,2,FALSE))=FALSE,"",IF(ISNUMBER(AA908),(AA908-VLOOKUP($B908,Stats!$A$2:$AA$19,12,FALSE))/VLOOKUP($B908,Stats!$A$2:$AA$19,26,FALSE),""))</f>
        <v>0.20636176993834285</v>
      </c>
      <c r="BN908" s="46" t="str">
        <f>IF(ISNUMBER(VLOOKUP($B908,Stats!$A$2:$AA$19,2,FALSE))=FALSE,"",IF(ISNUMBER(#REF!),(#REF!-VLOOKUP($B908,Stats!$A$2:$AA$19,13,FALSE))/VLOOKUP($B908,Stats!$A$2:$AA$19,27,FALSE),""))</f>
        <v/>
      </c>
      <c r="BO908" s="46" t="str">
        <f>IF(ISNUMBER(VLOOKUP($B908,Stats!$A$2:$AA$19,2,FALSE))=FALSE,"",IF(ISNUMBER(#REF!),(#REF!-VLOOKUP($B908,Stats!$A$2:$AA$19,14,FALSE))/VLOOKUP($B908,Stats!$A$2:$AB$19,28,FALSE),""))</f>
        <v/>
      </c>
      <c r="BP908" s="46"/>
      <c r="BQ908" s="46">
        <f>IF(ISNUMBER(VLOOKUP($B908,Stats!$A$2:$AA$19,2,FALSE))=FALSE,"",IF(ISNUMBER(BM908),BM908,(VLOOKUP($B908,Stats!$A$2:$AT$19,46,FALSE)-VLOOKUP($B908,Stats!$A$2:$AA$19,12,FALSE))/VLOOKUP($B908,Stats!$A$2:$AA$19,26,FALSE)))</f>
        <v>0.20636176993834285</v>
      </c>
      <c r="BR908" s="51">
        <f t="shared" si="194"/>
        <v>0.20636176993834285</v>
      </c>
      <c r="BS908" s="32" t="str">
        <f t="shared" si="189"/>
        <v>22594_201424</v>
      </c>
      <c r="BT908" s="53">
        <f t="shared" si="190"/>
        <v>0.54778759244535957</v>
      </c>
    </row>
    <row r="909" spans="1:72" x14ac:dyDescent="0.15">
      <c r="A909" s="16">
        <v>22594</v>
      </c>
      <c r="B909" s="17">
        <v>201425</v>
      </c>
      <c r="C909" s="3">
        <v>0</v>
      </c>
      <c r="D909" s="23">
        <v>5.6994818652849721E-2</v>
      </c>
      <c r="E909" s="18">
        <v>1.1406213786060259E-2</v>
      </c>
      <c r="F909" s="24">
        <v>8</v>
      </c>
      <c r="G909" s="24">
        <v>2</v>
      </c>
      <c r="H909" s="20">
        <v>9.7641060531542534E-3</v>
      </c>
      <c r="I909" s="20">
        <v>-1.0972602349184624E-2</v>
      </c>
      <c r="J909" s="24">
        <v>4</v>
      </c>
      <c r="K909" s="24">
        <v>1</v>
      </c>
      <c r="L909" s="20">
        <v>2.3769100169779289E-2</v>
      </c>
      <c r="M909" s="20">
        <v>-1.6877637130801704E-2</v>
      </c>
      <c r="N909" s="19">
        <v>1.224</v>
      </c>
      <c r="O909" s="19">
        <v>1.0506437768240342</v>
      </c>
      <c r="P909" s="25">
        <v>41985</v>
      </c>
      <c r="Q909" s="20">
        <v>-1.6877637130801704E-2</v>
      </c>
      <c r="R909" s="25">
        <v>41978</v>
      </c>
      <c r="S909" s="25">
        <f>IF(ISNUMBER(R909),VLOOKUP(B909,Index!$B$3:$AB$18,27,FALSE),"")</f>
        <v>41982</v>
      </c>
      <c r="T909" s="25">
        <f>IF(ISNUMBER($R909),VLOOKUP($B909,Index!$B$21:$AB$36,27,FALSE),"")</f>
        <v>41982</v>
      </c>
      <c r="U909" s="25">
        <f>IF(ISNUMBER($R909),VLOOKUP($B909,Index!$B$39:$AB$54,27,FALSE),"")</f>
        <v>41982</v>
      </c>
      <c r="W909" s="18">
        <v>1.7098445595854916</v>
      </c>
      <c r="X909" s="19">
        <v>0.8</v>
      </c>
      <c r="Y909" s="18">
        <v>0.21641769025657767</v>
      </c>
      <c r="Z909" s="19">
        <f t="shared" si="191"/>
        <v>4</v>
      </c>
      <c r="AA909" s="21">
        <v>3.3769430051813427</v>
      </c>
      <c r="AB909" s="28"/>
      <c r="AC909" s="18">
        <v>2.9235684179441037</v>
      </c>
      <c r="AD909" s="19">
        <v>0.64000000000000012</v>
      </c>
      <c r="AE909" s="18">
        <v>4.6836616655991994E-2</v>
      </c>
      <c r="AF909" s="19">
        <f t="shared" si="192"/>
        <v>16</v>
      </c>
      <c r="AG909" s="21">
        <v>11.403744060243199</v>
      </c>
      <c r="AH909" s="28"/>
      <c r="AK909" t="str">
        <f t="shared" si="195"/>
        <v/>
      </c>
      <c r="AL909" t="str">
        <f t="shared" si="195"/>
        <v/>
      </c>
      <c r="AM909" t="str">
        <f t="shared" si="195"/>
        <v/>
      </c>
      <c r="AN909" t="str">
        <f t="shared" si="195"/>
        <v/>
      </c>
      <c r="AO909">
        <f t="shared" si="195"/>
        <v>3.3769430051813427</v>
      </c>
      <c r="AP909" t="str">
        <f t="shared" si="195"/>
        <v/>
      </c>
      <c r="AQ909" t="str">
        <f t="shared" si="195"/>
        <v/>
      </c>
      <c r="AR909" t="str">
        <f t="shared" si="195"/>
        <v/>
      </c>
      <c r="AS909" t="str">
        <f t="shared" si="195"/>
        <v/>
      </c>
      <c r="AT909" t="str">
        <f t="shared" si="195"/>
        <v/>
      </c>
      <c r="AU909" t="str">
        <f t="shared" si="195"/>
        <v/>
      </c>
      <c r="AV909" t="str">
        <f t="shared" si="195"/>
        <v/>
      </c>
      <c r="AW909" t="str">
        <f t="shared" si="195"/>
        <v/>
      </c>
      <c r="AX909" t="str">
        <f t="shared" si="195"/>
        <v/>
      </c>
      <c r="AZ909" s="46">
        <f>IF(ISNUMBER(VLOOKUP($B909,Stats!$A$2:$AA$19,2,FALSE))=FALSE,"",IF(ISNUMBER(W909),(W909-VLOOKUP($B909,Stats!$A$2:$AA$19,2,FALSE))/VLOOKUP($B909,Stats!$A$2:$AA$19,16,FALSE),""))</f>
        <v>0.5374308812421893</v>
      </c>
      <c r="BA909" s="46">
        <f>IF(ISNUMBER(VLOOKUP($B909,Stats!$A$2:$AA$19,2,FALSE))=FALSE,"",IF(ISNUMBER(X909),(X909-VLOOKUP($B909,Stats!$A$2:$AA$19,3,FALSE))/VLOOKUP($B909,Stats!$A$2:$AA$19,17,FALSE),""))</f>
        <v>1.1792669212277258</v>
      </c>
      <c r="BB909" s="46"/>
      <c r="BC909" s="46"/>
      <c r="BD909" s="44">
        <f t="shared" si="188"/>
        <v>0.85834890123495755</v>
      </c>
      <c r="BE909" s="46">
        <f>IF(ISNUMBER(VLOOKUP($B909,Stats!$A$2:$AA$19,2,FALSE))=FALSE,"",IF(ISNUMBER(Y909),(Y909-VLOOKUP($B909,Stats!$A$2:$AA$19,5,FALSE))/VLOOKUP($B909,Stats!$A$2:$AA$19,19,FALSE),""))</f>
        <v>-0.50701847028103131</v>
      </c>
      <c r="BF909" s="46"/>
      <c r="BG909" s="46"/>
      <c r="BH909" s="46">
        <f>IF(ISNUMBER(VLOOKUP($B909,Stats!$A$2:$AA$19,2,FALSE))=FALSE,"",IF(ISNUMBER(Z909),(Z909-VLOOKUP($B909,Stats!$A$2:$AA$19,8,FALSE))/VLOOKUP($B909,Stats!$A$2:$AA$19,22,FALSE),""))</f>
        <v>3.0489705188103873</v>
      </c>
      <c r="BI909" s="46" t="str">
        <f>IF(ISNUMBER(VLOOKUP($B909,Stats!$A$2:$AA$19,2,FALSE))=FALSE,"",IF(ISNUMBER(#REF!),(#REF!-VLOOKUP($B909,Stats!$A$2:$AA$19,9,FALSE))/VLOOKUP($B909,Stats!$A$2:$AA$19,23,FALSE),""))</f>
        <v/>
      </c>
      <c r="BJ909" s="46" t="str">
        <f>IF(ISNUMBER(VLOOKUP($B909,Stats!$A$2:$AA$19,2,FALSE))=FALSE,"",IF(ISNUMBER(#REF!),(#REF!-VLOOKUP($B909,Stats!$A$2:$AA$19,10,FALSE))/VLOOKUP($B909,Stats!$A$2:$AA$19,24,FALSE),""))</f>
        <v/>
      </c>
      <c r="BK909" s="44">
        <f t="shared" si="193"/>
        <v>1.2549129291967218</v>
      </c>
      <c r="BL909" s="46" t="str">
        <f>IF(ISNUMBER(VLOOKUP($B909,Stats!$A$2:$AA$19,2,FALSE))=FALSE,"",IF(ISNUMBER(#REF!),(#REF!-VLOOKUP($B909,Stats!$A$2:$AA$19,11,FALSE))/VLOOKUP($B909,Stats!$A$2:$AA$19,25,FALSE),""))</f>
        <v/>
      </c>
      <c r="BM909" s="46">
        <f>IF(ISNUMBER(VLOOKUP($B909,Stats!$A$2:$AA$19,2,FALSE))=FALSE,"",IF(ISNUMBER(AA909),(AA909-VLOOKUP($B909,Stats!$A$2:$AA$19,12,FALSE))/VLOOKUP($B909,Stats!$A$2:$AA$19,26,FALSE),""))</f>
        <v>0.45262550553773134</v>
      </c>
      <c r="BN909" s="46" t="str">
        <f>IF(ISNUMBER(VLOOKUP($B909,Stats!$A$2:$AA$19,2,FALSE))=FALSE,"",IF(ISNUMBER(#REF!),(#REF!-VLOOKUP($B909,Stats!$A$2:$AA$19,13,FALSE))/VLOOKUP($B909,Stats!$A$2:$AA$19,27,FALSE),""))</f>
        <v/>
      </c>
      <c r="BO909" s="46" t="str">
        <f>IF(ISNUMBER(VLOOKUP($B909,Stats!$A$2:$AA$19,2,FALSE))=FALSE,"",IF(ISNUMBER(#REF!),(#REF!-VLOOKUP($B909,Stats!$A$2:$AA$19,14,FALSE))/VLOOKUP($B909,Stats!$A$2:$AB$19,28,FALSE),""))</f>
        <v/>
      </c>
      <c r="BP909" s="46"/>
      <c r="BQ909" s="46">
        <f>IF(ISNUMBER(VLOOKUP($B909,Stats!$A$2:$AA$19,2,FALSE))=FALSE,"",IF(ISNUMBER(BM909),BM909,(VLOOKUP($B909,Stats!$A$2:$AT$19,46,FALSE)-VLOOKUP($B909,Stats!$A$2:$AA$19,12,FALSE))/VLOOKUP($B909,Stats!$A$2:$AA$19,26,FALSE)))</f>
        <v>0.45262550553773134</v>
      </c>
      <c r="BR909" s="51">
        <f t="shared" si="194"/>
        <v>0.45262550553773134</v>
      </c>
      <c r="BS909" s="32" t="str">
        <f t="shared" si="189"/>
        <v>22594_201425</v>
      </c>
      <c r="BT909" s="53">
        <f t="shared" si="190"/>
        <v>1.0151426388725708</v>
      </c>
    </row>
    <row r="910" spans="1:72" x14ac:dyDescent="0.15">
      <c r="A910" s="16">
        <v>22594</v>
      </c>
      <c r="B910" s="17">
        <v>201426</v>
      </c>
      <c r="C910" s="3">
        <v>0</v>
      </c>
      <c r="D910" s="23">
        <v>3.2679738562091387E-3</v>
      </c>
      <c r="E910" s="18">
        <v>9.6550353897040531E-3</v>
      </c>
      <c r="F910" s="24">
        <v>7</v>
      </c>
      <c r="G910" s="24">
        <v>3</v>
      </c>
      <c r="H910" s="20">
        <v>5.4116928582924129E-3</v>
      </c>
      <c r="I910" s="20">
        <v>-1.1399120841691516E-2</v>
      </c>
      <c r="J910" s="24">
        <v>3</v>
      </c>
      <c r="K910" s="24">
        <v>2</v>
      </c>
      <c r="L910" s="20">
        <v>1.4888337468982549E-2</v>
      </c>
      <c r="M910" s="20">
        <v>-1.9543973941368087E-2</v>
      </c>
      <c r="N910" s="19">
        <v>1.232</v>
      </c>
      <c r="O910" s="19">
        <v>1.0024410089503661</v>
      </c>
      <c r="P910" s="25">
        <v>41989</v>
      </c>
      <c r="Q910" s="20">
        <v>-2.2727272727272707E-2</v>
      </c>
      <c r="R910" s="25">
        <v>41996</v>
      </c>
      <c r="S910" s="25">
        <f>IF(ISNUMBER(R910),VLOOKUP(B910,Index!$B$3:$AB$18,27,FALSE),"")</f>
        <v>41997</v>
      </c>
      <c r="T910" s="25">
        <f>IF(ISNUMBER($R910),VLOOKUP($B910,Index!$B$21:$AB$36,27,FALSE),"")</f>
        <v>41996</v>
      </c>
      <c r="U910" s="25">
        <f>IF(ISNUMBER($R910),VLOOKUP($B910,Index!$B$39:$AB$54,27,FALSE),"")</f>
        <v>41996</v>
      </c>
      <c r="W910" s="18">
        <v>9.8039215686274161E-2</v>
      </c>
      <c r="X910" s="19">
        <v>0.7</v>
      </c>
      <c r="Y910" s="18">
        <v>0.18319141632597738</v>
      </c>
      <c r="Z910" s="19">
        <f t="shared" si="191"/>
        <v>1</v>
      </c>
      <c r="AA910" s="21">
        <v>0.14379084967320224</v>
      </c>
      <c r="AB910" s="28"/>
      <c r="AC910" s="18">
        <v>9.6116878123797857E-3</v>
      </c>
      <c r="AD910" s="19">
        <v>0.48999999999999994</v>
      </c>
      <c r="AE910" s="18">
        <v>3.355909501551757E-2</v>
      </c>
      <c r="AF910" s="19">
        <f t="shared" si="192"/>
        <v>1</v>
      </c>
      <c r="AG910" s="21">
        <v>2.0675808449741446E-2</v>
      </c>
      <c r="AH910" s="28"/>
      <c r="AK910" t="str">
        <f t="shared" si="195"/>
        <v/>
      </c>
      <c r="AL910" t="str">
        <f t="shared" si="195"/>
        <v/>
      </c>
      <c r="AM910" t="str">
        <f t="shared" si="195"/>
        <v/>
      </c>
      <c r="AN910" t="str">
        <f t="shared" si="195"/>
        <v/>
      </c>
      <c r="AO910" t="str">
        <f t="shared" si="195"/>
        <v/>
      </c>
      <c r="AP910">
        <f t="shared" si="195"/>
        <v>0.14379084967320224</v>
      </c>
      <c r="AQ910" t="str">
        <f t="shared" si="195"/>
        <v/>
      </c>
      <c r="AR910" t="str">
        <f t="shared" si="195"/>
        <v/>
      </c>
      <c r="AS910" t="str">
        <f t="shared" si="195"/>
        <v/>
      </c>
      <c r="AT910" t="str">
        <f t="shared" si="195"/>
        <v/>
      </c>
      <c r="AU910" t="str">
        <f t="shared" si="195"/>
        <v/>
      </c>
      <c r="AV910" t="str">
        <f t="shared" si="195"/>
        <v/>
      </c>
      <c r="AW910" t="str">
        <f t="shared" si="195"/>
        <v/>
      </c>
      <c r="AX910" t="str">
        <f t="shared" si="195"/>
        <v/>
      </c>
      <c r="AZ910" s="46">
        <f>IF(ISNUMBER(VLOOKUP($B910,Stats!$A$2:$AA$19,2,FALSE))=FALSE,"",IF(ISNUMBER(W910),(W910-VLOOKUP($B910,Stats!$A$2:$AA$19,2,FALSE))/VLOOKUP($B910,Stats!$A$2:$AA$19,16,FALSE),""))</f>
        <v>-0.38507358505133971</v>
      </c>
      <c r="BA910" s="46">
        <f>IF(ISNUMBER(VLOOKUP($B910,Stats!$A$2:$AA$19,2,FALSE))=FALSE,"",IF(ISNUMBER(X910),(X910-VLOOKUP($B910,Stats!$A$2:$AA$19,3,FALSE))/VLOOKUP($B910,Stats!$A$2:$AA$19,17,FALSE),""))</f>
        <v>0.82927015326520481</v>
      </c>
      <c r="BB910" s="46"/>
      <c r="BC910" s="46"/>
      <c r="BD910" s="44">
        <f t="shared" si="188"/>
        <v>0.22209828410693255</v>
      </c>
      <c r="BE910" s="46">
        <f>IF(ISNUMBER(VLOOKUP($B910,Stats!$A$2:$AA$19,2,FALSE))=FALSE,"",IF(ISNUMBER(Y910),(Y910-VLOOKUP($B910,Stats!$A$2:$AA$19,5,FALSE))/VLOOKUP($B910,Stats!$A$2:$AA$19,19,FALSE),""))</f>
        <v>-0.37270921210662405</v>
      </c>
      <c r="BF910" s="46"/>
      <c r="BG910" s="46"/>
      <c r="BH910" s="46">
        <f>IF(ISNUMBER(VLOOKUP($B910,Stats!$A$2:$AA$19,2,FALSE))=FALSE,"",IF(ISNUMBER(Z910),(Z910-VLOOKUP($B910,Stats!$A$2:$AA$19,8,FALSE))/VLOOKUP($B910,Stats!$A$2:$AA$19,22,FALSE),""))</f>
        <v>-0.10266627503097653</v>
      </c>
      <c r="BI910" s="46" t="str">
        <f>IF(ISNUMBER(VLOOKUP($B910,Stats!$A$2:$AA$19,2,FALSE))=FALSE,"",IF(ISNUMBER(#REF!),(#REF!-VLOOKUP($B910,Stats!$A$2:$AA$19,9,FALSE))/VLOOKUP($B910,Stats!$A$2:$AA$19,23,FALSE),""))</f>
        <v/>
      </c>
      <c r="BJ910" s="46" t="str">
        <f>IF(ISNUMBER(VLOOKUP($B910,Stats!$A$2:$AA$19,2,FALSE))=FALSE,"",IF(ISNUMBER(#REF!),(#REF!-VLOOKUP($B910,Stats!$A$2:$AA$19,10,FALSE))/VLOOKUP($B910,Stats!$A$2:$AA$19,24,FALSE),""))</f>
        <v/>
      </c>
      <c r="BK910" s="44">
        <f t="shared" si="193"/>
        <v>0.23009656596534389</v>
      </c>
      <c r="BL910" s="46" t="str">
        <f>IF(ISNUMBER(VLOOKUP($B910,Stats!$A$2:$AA$19,2,FALSE))=FALSE,"",IF(ISNUMBER(#REF!),(#REF!-VLOOKUP($B910,Stats!$A$2:$AA$19,11,FALSE))/VLOOKUP($B910,Stats!$A$2:$AA$19,25,FALSE),""))</f>
        <v/>
      </c>
      <c r="BM910" s="46">
        <f>IF(ISNUMBER(VLOOKUP($B910,Stats!$A$2:$AA$19,2,FALSE))=FALSE,"",IF(ISNUMBER(AA910),(AA910-VLOOKUP($B910,Stats!$A$2:$AA$19,12,FALSE))/VLOOKUP($B910,Stats!$A$2:$AA$19,26,FALSE),""))</f>
        <v>-0.58329372520158884</v>
      </c>
      <c r="BN910" s="46" t="str">
        <f>IF(ISNUMBER(VLOOKUP($B910,Stats!$A$2:$AA$19,2,FALSE))=FALSE,"",IF(ISNUMBER(#REF!),(#REF!-VLOOKUP($B910,Stats!$A$2:$AA$19,13,FALSE))/VLOOKUP($B910,Stats!$A$2:$AA$19,27,FALSE),""))</f>
        <v/>
      </c>
      <c r="BO910" s="46" t="str">
        <f>IF(ISNUMBER(VLOOKUP($B910,Stats!$A$2:$AA$19,2,FALSE))=FALSE,"",IF(ISNUMBER(#REF!),(#REF!-VLOOKUP($B910,Stats!$A$2:$AA$19,14,FALSE))/VLOOKUP($B910,Stats!$A$2:$AB$19,28,FALSE),""))</f>
        <v/>
      </c>
      <c r="BP910" s="46"/>
      <c r="BQ910" s="46">
        <f>IF(ISNUMBER(VLOOKUP($B910,Stats!$A$2:$AA$19,2,FALSE))=FALSE,"",IF(ISNUMBER(BM910),BM910,(VLOOKUP($B910,Stats!$A$2:$AT$19,46,FALSE)-VLOOKUP($B910,Stats!$A$2:$AA$19,12,FALSE))/VLOOKUP($B910,Stats!$A$2:$AA$19,26,FALSE)))</f>
        <v>-0.58329372520158884</v>
      </c>
      <c r="BR910" s="51">
        <f t="shared" si="194"/>
        <v>-0.58329372520158884</v>
      </c>
      <c r="BS910" s="32" t="str">
        <f t="shared" si="189"/>
        <v>22594_201426</v>
      </c>
      <c r="BT910" s="53">
        <f t="shared" si="190"/>
        <v>6.5818851360275085E-2</v>
      </c>
    </row>
    <row r="911" spans="1:72" x14ac:dyDescent="0.15">
      <c r="A911" s="16">
        <v>22594</v>
      </c>
      <c r="B911" s="17">
        <v>201427</v>
      </c>
      <c r="C911" s="3">
        <v>0</v>
      </c>
      <c r="D911" s="23">
        <v>7.3289902280131436E-3</v>
      </c>
      <c r="E911" s="18">
        <v>9.417506970338451E-3</v>
      </c>
      <c r="F911" s="24">
        <v>2</v>
      </c>
      <c r="G911" s="24">
        <v>1</v>
      </c>
      <c r="H911" s="20">
        <v>6.9518117892919395E-3</v>
      </c>
      <c r="I911" s="20">
        <v>-6.5040650406503753E-3</v>
      </c>
      <c r="J911" s="24">
        <v>1</v>
      </c>
      <c r="K911" s="24">
        <v>1</v>
      </c>
      <c r="L911" s="20">
        <v>1.2274959083469872E-2</v>
      </c>
      <c r="M911" s="20">
        <v>-6.5040650406503753E-3</v>
      </c>
      <c r="N911" s="19">
        <v>1.2370000000000001</v>
      </c>
      <c r="O911" s="19">
        <v>1.0056910569105693</v>
      </c>
      <c r="P911" s="25">
        <v>42004</v>
      </c>
      <c r="Q911" s="20">
        <v>-6.5040650406503753E-3</v>
      </c>
      <c r="R911" s="25">
        <v>42003</v>
      </c>
      <c r="S911" s="25">
        <f>IF(ISNUMBER(R911),VLOOKUP(B911,Index!$B$3:$AB$18,27,FALSE),"")</f>
        <v>42002</v>
      </c>
      <c r="T911" s="25">
        <f>IF(ISNUMBER($R911),VLOOKUP($B911,Index!$B$21:$AB$36,27,FALSE),"")</f>
        <v>42003</v>
      </c>
      <c r="U911" s="25">
        <f>IF(ISNUMBER($R911),VLOOKUP($B911,Index!$B$39:$AB$54,27,FALSE),"")</f>
        <v>42003</v>
      </c>
      <c r="W911" s="18">
        <v>0.87947882736157723</v>
      </c>
      <c r="X911" s="19">
        <v>0.66666666666666663</v>
      </c>
      <c r="Y911" s="18">
        <v>0.17868463144068769</v>
      </c>
      <c r="Z911" s="19">
        <f t="shared" si="191"/>
        <v>1</v>
      </c>
      <c r="AA911" s="21">
        <v>1.1268322475570263</v>
      </c>
      <c r="AB911" s="28"/>
      <c r="AC911" s="18">
        <v>0.77348300777729495</v>
      </c>
      <c r="AD911" s="19">
        <v>0.44444444444444442</v>
      </c>
      <c r="AE911" s="18">
        <v>3.1928197513094399E-2</v>
      </c>
      <c r="AF911" s="19">
        <f t="shared" si="192"/>
        <v>1</v>
      </c>
      <c r="AG911" s="21">
        <v>1.2697509141344194</v>
      </c>
      <c r="AH911" s="28"/>
      <c r="AK911" t="str">
        <f t="shared" si="195"/>
        <v/>
      </c>
      <c r="AL911" t="str">
        <f t="shared" si="195"/>
        <v/>
      </c>
      <c r="AM911" t="str">
        <f t="shared" si="195"/>
        <v/>
      </c>
      <c r="AN911" t="str">
        <f t="shared" si="195"/>
        <v/>
      </c>
      <c r="AO911" t="str">
        <f t="shared" si="195"/>
        <v/>
      </c>
      <c r="AP911" t="str">
        <f t="shared" si="195"/>
        <v/>
      </c>
      <c r="AQ911">
        <f t="shared" si="195"/>
        <v>1.1268322475570263</v>
      </c>
      <c r="AR911" t="str">
        <f t="shared" si="195"/>
        <v/>
      </c>
      <c r="AS911" t="str">
        <f t="shared" si="195"/>
        <v/>
      </c>
      <c r="AT911" t="str">
        <f t="shared" si="195"/>
        <v/>
      </c>
      <c r="AU911" t="str">
        <f t="shared" si="195"/>
        <v/>
      </c>
      <c r="AV911" t="str">
        <f t="shared" si="195"/>
        <v/>
      </c>
      <c r="AW911" t="str">
        <f t="shared" si="195"/>
        <v/>
      </c>
      <c r="AX911" t="str">
        <f t="shared" si="195"/>
        <v/>
      </c>
      <c r="AZ911" s="46">
        <f>IF(ISNUMBER(VLOOKUP($B911,Stats!$A$2:$AA$19,2,FALSE))=FALSE,"",IF(ISNUMBER(W911),(W911-VLOOKUP($B911,Stats!$A$2:$AA$19,2,FALSE))/VLOOKUP($B911,Stats!$A$2:$AA$19,16,FALSE),""))</f>
        <v>5.3087562308441923E-3</v>
      </c>
      <c r="BA911" s="46">
        <f>IF(ISNUMBER(VLOOKUP($B911,Stats!$A$2:$AA$19,2,FALSE))=FALSE,"",IF(ISNUMBER(X911),(X911-VLOOKUP($B911,Stats!$A$2:$AA$19,3,FALSE))/VLOOKUP($B911,Stats!$A$2:$AA$19,17,FALSE),""))</f>
        <v>0.191037174757621</v>
      </c>
      <c r="BB911" s="46"/>
      <c r="BC911" s="46"/>
      <c r="BD911" s="44">
        <f t="shared" si="188"/>
        <v>9.81729654942326E-2</v>
      </c>
      <c r="BE911" s="46">
        <f>IF(ISNUMBER(VLOOKUP($B911,Stats!$A$2:$AA$19,2,FALSE))=FALSE,"",IF(ISNUMBER(Y911),(Y911-VLOOKUP($B911,Stats!$A$2:$AA$19,5,FALSE))/VLOOKUP($B911,Stats!$A$2:$AA$19,19,FALSE),""))</f>
        <v>-7.6978861908280571E-2</v>
      </c>
      <c r="BF911" s="46"/>
      <c r="BG911" s="46"/>
      <c r="BH911" s="46">
        <f>IF(ISNUMBER(VLOOKUP($B911,Stats!$A$2:$AA$19,2,FALSE))=FALSE,"",IF(ISNUMBER(Z911),(Z911-VLOOKUP($B911,Stats!$A$2:$AA$19,8,FALSE))/VLOOKUP($B911,Stats!$A$2:$AA$19,22,FALSE),""))</f>
        <v>0.41115882059143566</v>
      </c>
      <c r="BI911" s="46" t="str">
        <f>IF(ISNUMBER(VLOOKUP($B911,Stats!$A$2:$AA$19,2,FALSE))=FALSE,"",IF(ISNUMBER(#REF!),(#REF!-VLOOKUP($B911,Stats!$A$2:$AA$19,9,FALSE))/VLOOKUP($B911,Stats!$A$2:$AA$19,23,FALSE),""))</f>
        <v/>
      </c>
      <c r="BJ911" s="46" t="str">
        <f>IF(ISNUMBER(VLOOKUP($B911,Stats!$A$2:$AA$19,2,FALSE))=FALSE,"",IF(ISNUMBER(#REF!),(#REF!-VLOOKUP($B911,Stats!$A$2:$AA$19,10,FALSE))/VLOOKUP($B911,Stats!$A$2:$AA$19,24,FALSE),""))</f>
        <v/>
      </c>
      <c r="BK911" s="44">
        <f t="shared" si="193"/>
        <v>0.1772328495132271</v>
      </c>
      <c r="BL911" s="46" t="str">
        <f>IF(ISNUMBER(VLOOKUP($B911,Stats!$A$2:$AA$19,2,FALSE))=FALSE,"",IF(ISNUMBER(#REF!),(#REF!-VLOOKUP($B911,Stats!$A$2:$AA$19,11,FALSE))/VLOOKUP($B911,Stats!$A$2:$AA$19,25,FALSE),""))</f>
        <v/>
      </c>
      <c r="BM911" s="46">
        <f>IF(ISNUMBER(VLOOKUP($B911,Stats!$A$2:$AA$19,2,FALSE))=FALSE,"",IF(ISNUMBER(AA911),(AA911-VLOOKUP($B911,Stats!$A$2:$AA$19,12,FALSE))/VLOOKUP($B911,Stats!$A$2:$AA$19,26,FALSE),""))</f>
        <v>-0.38021475768337554</v>
      </c>
      <c r="BN911" s="46" t="str">
        <f>IF(ISNUMBER(VLOOKUP($B911,Stats!$A$2:$AA$19,2,FALSE))=FALSE,"",IF(ISNUMBER(#REF!),(#REF!-VLOOKUP($B911,Stats!$A$2:$AA$19,13,FALSE))/VLOOKUP($B911,Stats!$A$2:$AA$19,27,FALSE),""))</f>
        <v/>
      </c>
      <c r="BO911" s="46" t="str">
        <f>IF(ISNUMBER(VLOOKUP($B911,Stats!$A$2:$AA$19,2,FALSE))=FALSE,"",IF(ISNUMBER(#REF!),(#REF!-VLOOKUP($B911,Stats!$A$2:$AA$19,14,FALSE))/VLOOKUP($B911,Stats!$A$2:$AB$19,28,FALSE),""))</f>
        <v/>
      </c>
      <c r="BP911" s="46"/>
      <c r="BQ911" s="46">
        <f>IF(ISNUMBER(VLOOKUP($B911,Stats!$A$2:$AA$19,2,FALSE))=FALSE,"",IF(ISNUMBER(BM911),BM911,(VLOOKUP($B911,Stats!$A$2:$AT$19,46,FALSE)-VLOOKUP($B911,Stats!$A$2:$AA$19,12,FALSE))/VLOOKUP($B911,Stats!$A$2:$AA$19,26,FALSE)))</f>
        <v>-0.38021475768337554</v>
      </c>
      <c r="BR911" s="51">
        <f t="shared" si="194"/>
        <v>-0.38021475768337554</v>
      </c>
      <c r="BS911" s="32" t="str">
        <f t="shared" si="189"/>
        <v>22594_201427</v>
      </c>
      <c r="BT911" s="53">
        <f t="shared" si="190"/>
        <v>4.9931351270107671E-2</v>
      </c>
    </row>
    <row r="912" spans="1:72" x14ac:dyDescent="0.15">
      <c r="A912" s="16">
        <v>22594</v>
      </c>
      <c r="B912" s="17">
        <v>201501</v>
      </c>
      <c r="C912" s="3">
        <v>0</v>
      </c>
      <c r="D912" s="23">
        <v>1.8593371059013597E-2</v>
      </c>
      <c r="E912" s="18">
        <v>1.4427761589986222E-2</v>
      </c>
      <c r="F912" s="24">
        <v>3</v>
      </c>
      <c r="G912" s="24">
        <v>2</v>
      </c>
      <c r="H912" s="20">
        <v>1.1245429875385829E-2</v>
      </c>
      <c r="I912" s="20">
        <v>-7.4332581647413298E-3</v>
      </c>
      <c r="J912" s="24">
        <v>3</v>
      </c>
      <c r="K912" s="24">
        <v>2</v>
      </c>
      <c r="L912" s="20">
        <v>2.5869037995149391E-2</v>
      </c>
      <c r="M912" s="20">
        <v>-1.4073494917904661E-2</v>
      </c>
      <c r="N912" s="19">
        <v>1.2789999999999999</v>
      </c>
      <c r="O912" s="19">
        <v>1.0078802206461781</v>
      </c>
      <c r="P912" s="25">
        <v>42011</v>
      </c>
      <c r="Q912" s="20">
        <v>-1.4855355746677068E-2</v>
      </c>
      <c r="R912" s="25">
        <v>42013</v>
      </c>
      <c r="S912" s="25">
        <f>IF(ISNUMBER(R912),VLOOKUP(B912,Index!$B$3:$AB$18,27,FALSE),"")</f>
        <v>42013</v>
      </c>
      <c r="T912" s="25">
        <f>IF(ISNUMBER($R912),VLOOKUP($B912,Index!$B$21:$AB$36,27,FALSE),"")</f>
        <v>42013</v>
      </c>
      <c r="U912" s="25">
        <f>IF(ISNUMBER($R912),VLOOKUP($B912,Index!$B$39:$AB$54,27,FALSE),"")</f>
        <v>42011</v>
      </c>
      <c r="W912" s="18">
        <v>1.338722716248979</v>
      </c>
      <c r="X912" s="19">
        <v>0.6</v>
      </c>
      <c r="Y912" s="18">
        <v>0.27374752897349308</v>
      </c>
      <c r="Z912" s="19">
        <f t="shared" si="191"/>
        <v>0</v>
      </c>
      <c r="AA912" s="21">
        <v>1.2516274518146542</v>
      </c>
      <c r="AB912" s="28"/>
      <c r="AC912" s="18">
        <v>1.7921785110010442</v>
      </c>
      <c r="AD912" s="19">
        <v>0.36</v>
      </c>
      <c r="AE912" s="18">
        <v>7.4937709619093434E-2</v>
      </c>
      <c r="AF912" s="19">
        <f t="shared" si="192"/>
        <v>0</v>
      </c>
      <c r="AG912" s="21">
        <v>1.5665712781360446</v>
      </c>
      <c r="AH912" s="28"/>
      <c r="AK912" t="str">
        <f t="shared" si="195"/>
        <v/>
      </c>
      <c r="AL912" t="str">
        <f t="shared" si="195"/>
        <v/>
      </c>
      <c r="AM912" t="str">
        <f t="shared" si="195"/>
        <v/>
      </c>
      <c r="AN912" t="str">
        <f t="shared" si="195"/>
        <v/>
      </c>
      <c r="AO912" t="str">
        <f t="shared" si="195"/>
        <v/>
      </c>
      <c r="AP912" t="str">
        <f t="shared" si="195"/>
        <v/>
      </c>
      <c r="AQ912" t="str">
        <f t="shared" si="195"/>
        <v/>
      </c>
      <c r="AR912">
        <f t="shared" si="195"/>
        <v>1.2516274518146542</v>
      </c>
      <c r="AS912" t="str">
        <f t="shared" si="195"/>
        <v/>
      </c>
      <c r="AT912" t="str">
        <f t="shared" si="195"/>
        <v/>
      </c>
      <c r="AU912" t="str">
        <f t="shared" si="195"/>
        <v/>
      </c>
      <c r="AV912" t="str">
        <f t="shared" si="195"/>
        <v/>
      </c>
      <c r="AW912" t="str">
        <f t="shared" si="195"/>
        <v/>
      </c>
      <c r="AX912" t="str">
        <f t="shared" si="195"/>
        <v/>
      </c>
      <c r="AZ912" s="46">
        <f>IF(ISNUMBER(VLOOKUP($B912,Stats!$A$2:$AA$19,2,FALSE))=FALSE,"",IF(ISNUMBER(W912),(W912-VLOOKUP($B912,Stats!$A$2:$AA$19,2,FALSE))/VLOOKUP($B912,Stats!$A$2:$AA$19,16,FALSE),""))</f>
        <v>1.3643581735326293E-2</v>
      </c>
      <c r="BA912" s="46">
        <f>IF(ISNUMBER(VLOOKUP($B912,Stats!$A$2:$AA$19,2,FALSE))=FALSE,"",IF(ISNUMBER(X912),(X912-VLOOKUP($B912,Stats!$A$2:$AA$19,3,FALSE))/VLOOKUP($B912,Stats!$A$2:$AA$19,17,FALSE),""))</f>
        <v>0.25266102439703397</v>
      </c>
      <c r="BB912" s="46"/>
      <c r="BC912" s="46"/>
      <c r="BD912" s="44">
        <f t="shared" si="188"/>
        <v>0.13315230306618014</v>
      </c>
      <c r="BE912" s="46">
        <f>IF(ISNUMBER(VLOOKUP($B912,Stats!$A$2:$AA$19,2,FALSE))=FALSE,"",IF(ISNUMBER(Y912),(Y912-VLOOKUP($B912,Stats!$A$2:$AA$19,5,FALSE))/VLOOKUP($B912,Stats!$A$2:$AA$19,19,FALSE),""))</f>
        <v>0.20930440286607058</v>
      </c>
      <c r="BF912" s="46"/>
      <c r="BG912" s="46"/>
      <c r="BH912" s="46">
        <f>IF(ISNUMBER(VLOOKUP($B912,Stats!$A$2:$AA$19,2,FALSE))=FALSE,"",IF(ISNUMBER(Z912),(Z912-VLOOKUP($B912,Stats!$A$2:$AA$19,8,FALSE))/VLOOKUP($B912,Stats!$A$2:$AA$19,22,FALSE),""))</f>
        <v>-0.58823842946080296</v>
      </c>
      <c r="BI912" s="46" t="str">
        <f>IF(ISNUMBER(VLOOKUP($B912,Stats!$A$2:$AA$19,2,FALSE))=FALSE,"",IF(ISNUMBER(#REF!),(#REF!-VLOOKUP($B912,Stats!$A$2:$AA$19,9,FALSE))/VLOOKUP($B912,Stats!$A$2:$AA$19,23,FALSE),""))</f>
        <v/>
      </c>
      <c r="BJ912" s="46" t="str">
        <f>IF(ISNUMBER(VLOOKUP($B912,Stats!$A$2:$AA$19,2,FALSE))=FALSE,"",IF(ISNUMBER(#REF!),(#REF!-VLOOKUP($B912,Stats!$A$2:$AA$19,10,FALSE))/VLOOKUP($B912,Stats!$A$2:$AA$19,24,FALSE),""))</f>
        <v/>
      </c>
      <c r="BK912" s="44">
        <f t="shared" si="193"/>
        <v>-0.32298461084449026</v>
      </c>
      <c r="BL912" s="46" t="str">
        <f>IF(ISNUMBER(VLOOKUP($B912,Stats!$A$2:$AA$19,2,FALSE))=FALSE,"",IF(ISNUMBER(#REF!),(#REF!-VLOOKUP($B912,Stats!$A$2:$AA$19,11,FALSE))/VLOOKUP($B912,Stats!$A$2:$AA$19,25,FALSE),""))</f>
        <v/>
      </c>
      <c r="BM912" s="46">
        <f>IF(ISNUMBER(VLOOKUP($B912,Stats!$A$2:$AA$19,2,FALSE))=FALSE,"",IF(ISNUMBER(AA912),(AA912-VLOOKUP($B912,Stats!$A$2:$AA$19,12,FALSE))/VLOOKUP($B912,Stats!$A$2:$AA$19,26,FALSE),""))</f>
        <v>-0.33723452109238428</v>
      </c>
      <c r="BN912" s="46" t="str">
        <f>IF(ISNUMBER(VLOOKUP($B912,Stats!$A$2:$AA$19,2,FALSE))=FALSE,"",IF(ISNUMBER(#REF!),(#REF!-VLOOKUP($B912,Stats!$A$2:$AA$19,13,FALSE))/VLOOKUP($B912,Stats!$A$2:$AA$19,27,FALSE),""))</f>
        <v/>
      </c>
      <c r="BO912" s="46" t="str">
        <f>IF(ISNUMBER(VLOOKUP($B912,Stats!$A$2:$AA$19,2,FALSE))=FALSE,"",IF(ISNUMBER(#REF!),(#REF!-VLOOKUP($B912,Stats!$A$2:$AA$19,14,FALSE))/VLOOKUP($B912,Stats!$A$2:$AB$19,28,FALSE),""))</f>
        <v/>
      </c>
      <c r="BP912" s="46"/>
      <c r="BQ912" s="46">
        <f>IF(ISNUMBER(VLOOKUP($B912,Stats!$A$2:$AA$19,2,FALSE))=FALSE,"",IF(ISNUMBER(BM912),BM912,(VLOOKUP($B912,Stats!$A$2:$AT$19,46,FALSE)-VLOOKUP($B912,Stats!$A$2:$AA$19,12,FALSE))/VLOOKUP($B912,Stats!$A$2:$AA$19,26,FALSE)))</f>
        <v>-0.33723452109238428</v>
      </c>
      <c r="BR912" s="51">
        <f t="shared" si="194"/>
        <v>-0.33723452109238428</v>
      </c>
      <c r="BS912" s="32" t="str">
        <f t="shared" si="189"/>
        <v>22594_201501</v>
      </c>
      <c r="BT912" s="53">
        <f t="shared" si="190"/>
        <v>-0.23460721011193497</v>
      </c>
    </row>
    <row r="913" spans="1:72" x14ac:dyDescent="0.15">
      <c r="A913" s="16">
        <v>22594</v>
      </c>
      <c r="B913" s="17">
        <v>201502</v>
      </c>
      <c r="C913" s="3">
        <v>0</v>
      </c>
      <c r="D913" s="23">
        <v>3.65079365079366E-2</v>
      </c>
      <c r="E913" s="18">
        <v>1.8130111839143682E-2</v>
      </c>
      <c r="F913" s="24">
        <v>7</v>
      </c>
      <c r="G913" s="24">
        <v>3</v>
      </c>
      <c r="H913" s="20">
        <v>1.3258506664305805E-2</v>
      </c>
      <c r="I913" s="20">
        <v>-1.8466048588961132E-2</v>
      </c>
      <c r="J913" s="24">
        <v>4</v>
      </c>
      <c r="K913" s="24">
        <v>1</v>
      </c>
      <c r="L913" s="20">
        <v>2.431372549019617E-2</v>
      </c>
      <c r="M913" s="20">
        <v>-3.3149171270718036E-2</v>
      </c>
      <c r="N913" s="19">
        <v>1.306</v>
      </c>
      <c r="O913" s="19">
        <v>1.05748987854251</v>
      </c>
      <c r="P913" s="25">
        <v>42027</v>
      </c>
      <c r="Q913" s="20">
        <v>-3.3149171270718036E-2</v>
      </c>
      <c r="R913" s="25">
        <v>42023</v>
      </c>
      <c r="S913" s="25">
        <f>IF(ISNUMBER(R913),VLOOKUP(B913,Index!$B$3:$AB$18,27,FALSE),"")</f>
        <v>42023</v>
      </c>
      <c r="T913" s="25">
        <f>IF(ISNUMBER($R913),VLOOKUP($B913,Index!$B$21:$AB$36,27,FALSE),"")</f>
        <v>42023</v>
      </c>
      <c r="U913" s="25">
        <f>IF(ISNUMBER($R913),VLOOKUP($B913,Index!$B$39:$AB$54,27,FALSE),"")</f>
        <v>42027</v>
      </c>
      <c r="W913" s="18">
        <v>1.095238095238098</v>
      </c>
      <c r="X913" s="19">
        <v>0.7</v>
      </c>
      <c r="Y913" s="18">
        <v>0.34399468587166993</v>
      </c>
      <c r="Z913" s="19">
        <f t="shared" si="191"/>
        <v>0</v>
      </c>
      <c r="AA913" s="21">
        <v>1.1013227513227606</v>
      </c>
      <c r="AB913" s="28"/>
      <c r="AC913" s="18">
        <v>1.1995464852607771</v>
      </c>
      <c r="AD913" s="19">
        <v>0.48999999999999994</v>
      </c>
      <c r="AE913" s="18">
        <v>0.11833234390794886</v>
      </c>
      <c r="AF913" s="19">
        <f t="shared" si="192"/>
        <v>0</v>
      </c>
      <c r="AG913" s="21">
        <v>1.2129118025811352</v>
      </c>
      <c r="AH913" s="28"/>
      <c r="AK913" t="str">
        <f t="shared" ref="AK913:AX922" si="196">IF($B913=AK$2,$AA913,"")</f>
        <v/>
      </c>
      <c r="AL913" t="str">
        <f t="shared" si="196"/>
        <v/>
      </c>
      <c r="AM913" t="str">
        <f t="shared" si="196"/>
        <v/>
      </c>
      <c r="AN913" t="str">
        <f t="shared" si="196"/>
        <v/>
      </c>
      <c r="AO913" t="str">
        <f t="shared" si="196"/>
        <v/>
      </c>
      <c r="AP913" t="str">
        <f t="shared" si="196"/>
        <v/>
      </c>
      <c r="AQ913" t="str">
        <f t="shared" si="196"/>
        <v/>
      </c>
      <c r="AR913" t="str">
        <f t="shared" si="196"/>
        <v/>
      </c>
      <c r="AS913">
        <f t="shared" si="196"/>
        <v>1.1013227513227606</v>
      </c>
      <c r="AT913" t="str">
        <f t="shared" si="196"/>
        <v/>
      </c>
      <c r="AU913" t="str">
        <f t="shared" si="196"/>
        <v/>
      </c>
      <c r="AV913" t="str">
        <f t="shared" si="196"/>
        <v/>
      </c>
      <c r="AW913" t="str">
        <f t="shared" si="196"/>
        <v/>
      </c>
      <c r="AX913" t="str">
        <f t="shared" si="196"/>
        <v/>
      </c>
      <c r="AZ913" s="46">
        <f>IF(ISNUMBER(VLOOKUP($B913,Stats!$A$2:$AA$19,2,FALSE))=FALSE,"",IF(ISNUMBER(W913),(W913-VLOOKUP($B913,Stats!$A$2:$AA$19,2,FALSE))/VLOOKUP($B913,Stats!$A$2:$AA$19,16,FALSE),""))</f>
        <v>0.5532976822910558</v>
      </c>
      <c r="BA913" s="46">
        <f>IF(ISNUMBER(VLOOKUP($B913,Stats!$A$2:$AA$19,2,FALSE))=FALSE,"",IF(ISNUMBER(X913),(X913-VLOOKUP($B913,Stats!$A$2:$AA$19,3,FALSE))/VLOOKUP($B913,Stats!$A$2:$AA$19,17,FALSE),""))</f>
        <v>0.38056958571220034</v>
      </c>
      <c r="BB913" s="46"/>
      <c r="BC913" s="46"/>
      <c r="BD913" s="44">
        <f t="shared" si="188"/>
        <v>0.46693363400162807</v>
      </c>
      <c r="BE913" s="46">
        <f>IF(ISNUMBER(VLOOKUP($B913,Stats!$A$2:$AA$19,2,FALSE))=FALSE,"",IF(ISNUMBER(Y913),(Y913-VLOOKUP($B913,Stats!$A$2:$AA$19,5,FALSE))/VLOOKUP($B913,Stats!$A$2:$AA$19,19,FALSE),""))</f>
        <v>0.21176648402963019</v>
      </c>
      <c r="BF913" s="46"/>
      <c r="BG913" s="46"/>
      <c r="BH913" s="46">
        <f>IF(ISNUMBER(VLOOKUP($B913,Stats!$A$2:$AA$19,2,FALSE))=FALSE,"",IF(ISNUMBER(Z913),(Z913-VLOOKUP($B913,Stats!$A$2:$AA$19,8,FALSE))/VLOOKUP($B913,Stats!$A$2:$AA$19,22,FALSE),""))</f>
        <v>-0.48836753916131515</v>
      </c>
      <c r="BI913" s="46" t="str">
        <f>IF(ISNUMBER(VLOOKUP($B913,Stats!$A$2:$AA$19,2,FALSE))=FALSE,"",IF(ISNUMBER(#REF!),(#REF!-VLOOKUP($B913,Stats!$A$2:$AA$19,9,FALSE))/VLOOKUP($B913,Stats!$A$2:$AA$19,23,FALSE),""))</f>
        <v/>
      </c>
      <c r="BJ913" s="46" t="str">
        <f>IF(ISNUMBER(VLOOKUP($B913,Stats!$A$2:$AA$19,2,FALSE))=FALSE,"",IF(ISNUMBER(#REF!),(#REF!-VLOOKUP($B913,Stats!$A$2:$AA$19,10,FALSE))/VLOOKUP($B913,Stats!$A$2:$AA$19,24,FALSE),""))</f>
        <v/>
      </c>
      <c r="BK913" s="44">
        <f t="shared" si="193"/>
        <v>-0.29474680056913566</v>
      </c>
      <c r="BL913" s="46" t="str">
        <f>IF(ISNUMBER(VLOOKUP($B913,Stats!$A$2:$AA$19,2,FALSE))=FALSE,"",IF(ISNUMBER(#REF!),(#REF!-VLOOKUP($B913,Stats!$A$2:$AA$19,11,FALSE))/VLOOKUP($B913,Stats!$A$2:$AA$19,25,FALSE),""))</f>
        <v/>
      </c>
      <c r="BM913" s="46">
        <f>IF(ISNUMBER(VLOOKUP($B913,Stats!$A$2:$AA$19,2,FALSE))=FALSE,"",IF(ISNUMBER(AA913),(AA913-VLOOKUP($B913,Stats!$A$2:$AA$19,12,FALSE))/VLOOKUP($B913,Stats!$A$2:$AA$19,26,FALSE),""))</f>
        <v>-0.21963846567320319</v>
      </c>
      <c r="BN913" s="46" t="str">
        <f>IF(ISNUMBER(VLOOKUP($B913,Stats!$A$2:$AA$19,2,FALSE))=FALSE,"",IF(ISNUMBER(#REF!),(#REF!-VLOOKUP($B913,Stats!$A$2:$AA$19,13,FALSE))/VLOOKUP($B913,Stats!$A$2:$AA$19,27,FALSE),""))</f>
        <v/>
      </c>
      <c r="BO913" s="46" t="str">
        <f>IF(ISNUMBER(VLOOKUP($B913,Stats!$A$2:$AA$19,2,FALSE))=FALSE,"",IF(ISNUMBER(#REF!),(#REF!-VLOOKUP($B913,Stats!$A$2:$AA$19,14,FALSE))/VLOOKUP($B913,Stats!$A$2:$AB$19,28,FALSE),""))</f>
        <v/>
      </c>
      <c r="BP913" s="46"/>
      <c r="BQ913" s="46">
        <f>IF(ISNUMBER(VLOOKUP($B913,Stats!$A$2:$AA$19,2,FALSE))=FALSE,"",IF(ISNUMBER(BM913),BM913,(VLOOKUP($B913,Stats!$A$2:$AT$19,46,FALSE)-VLOOKUP($B913,Stats!$A$2:$AA$19,12,FALSE))/VLOOKUP($B913,Stats!$A$2:$AA$19,26,FALSE)))</f>
        <v>-0.21963846567320319</v>
      </c>
      <c r="BR913" s="51">
        <f t="shared" si="194"/>
        <v>-0.21963846567320319</v>
      </c>
      <c r="BS913" s="32" t="str">
        <f t="shared" si="189"/>
        <v>22594_201502</v>
      </c>
      <c r="BT913" s="53">
        <f t="shared" si="190"/>
        <v>-0.12738904667579642</v>
      </c>
    </row>
    <row r="914" spans="1:72" x14ac:dyDescent="0.15">
      <c r="A914" s="16">
        <v>22594</v>
      </c>
      <c r="B914" s="17">
        <v>201503</v>
      </c>
      <c r="C914" s="3">
        <v>0</v>
      </c>
      <c r="D914" s="23">
        <v>-1.9142419601837823E-2</v>
      </c>
      <c r="E914" s="18">
        <v>9.4216522524514026E-3</v>
      </c>
      <c r="F914" s="24">
        <v>4</v>
      </c>
      <c r="G914" s="24">
        <v>6</v>
      </c>
      <c r="H914" s="20">
        <v>6.9659283436059871E-3</v>
      </c>
      <c r="I914" s="20">
        <v>-7.7956257913103051E-3</v>
      </c>
      <c r="J914" s="24">
        <v>2</v>
      </c>
      <c r="K914" s="24">
        <v>3</v>
      </c>
      <c r="L914" s="20">
        <v>1.6406249999999956E-2</v>
      </c>
      <c r="M914" s="20">
        <v>-1.6141429669484952E-2</v>
      </c>
      <c r="N914" s="19">
        <v>1.32</v>
      </c>
      <c r="O914" s="19">
        <v>1.0053313023610053</v>
      </c>
      <c r="P914" s="25">
        <v>42031</v>
      </c>
      <c r="Q914" s="20">
        <v>-3.0303030303030276E-2</v>
      </c>
      <c r="R914" s="25">
        <v>42037</v>
      </c>
      <c r="S914" s="25">
        <f>IF(ISNUMBER(R914),VLOOKUP(B914,Index!$B$3:$AB$18,27,FALSE),"")</f>
        <v>42041</v>
      </c>
      <c r="T914" s="25">
        <f>IF(ISNUMBER($R914),VLOOKUP($B914,Index!$B$21:$AB$36,27,FALSE),"")</f>
        <v>42041</v>
      </c>
      <c r="U914" s="25">
        <f>IF(ISNUMBER($R914),VLOOKUP($B914,Index!$B$39:$AB$54,27,FALSE),"")</f>
        <v>42034</v>
      </c>
      <c r="W914" s="18">
        <v>-0.5742725880551347</v>
      </c>
      <c r="X914" s="19">
        <v>0.4</v>
      </c>
      <c r="Y914" s="18">
        <v>0.17876328263881297</v>
      </c>
      <c r="Z914" s="19">
        <f t="shared" si="191"/>
        <v>4</v>
      </c>
      <c r="AA914" s="21" t="s">
        <v>25</v>
      </c>
      <c r="AB914" s="28"/>
      <c r="AC914" s="18">
        <v>0.32978900539154243</v>
      </c>
      <c r="AD914" s="19">
        <v>0.16000000000000003</v>
      </c>
      <c r="AE914" s="18">
        <v>3.1956311219804127E-2</v>
      </c>
      <c r="AF914" s="19">
        <f t="shared" si="192"/>
        <v>16</v>
      </c>
      <c r="AG914" s="21" t="s">
        <v>25</v>
      </c>
      <c r="AH914" s="28"/>
      <c r="AK914" t="str">
        <f t="shared" si="196"/>
        <v/>
      </c>
      <c r="AL914" t="str">
        <f t="shared" si="196"/>
        <v/>
      </c>
      <c r="AM914" t="str">
        <f t="shared" si="196"/>
        <v/>
      </c>
      <c r="AN914" t="str">
        <f t="shared" si="196"/>
        <v/>
      </c>
      <c r="AO914" t="str">
        <f t="shared" si="196"/>
        <v/>
      </c>
      <c r="AP914" t="str">
        <f t="shared" si="196"/>
        <v/>
      </c>
      <c r="AQ914" t="str">
        <f t="shared" si="196"/>
        <v/>
      </c>
      <c r="AR914" t="str">
        <f t="shared" si="196"/>
        <v/>
      </c>
      <c r="AS914" t="str">
        <f t="shared" si="196"/>
        <v/>
      </c>
      <c r="AT914" t="str">
        <f t="shared" si="196"/>
        <v/>
      </c>
      <c r="AU914" t="str">
        <f t="shared" si="196"/>
        <v/>
      </c>
      <c r="AV914" t="str">
        <f t="shared" si="196"/>
        <v/>
      </c>
      <c r="AW914" t="str">
        <f t="shared" si="196"/>
        <v/>
      </c>
      <c r="AX914" t="str">
        <f t="shared" si="196"/>
        <v/>
      </c>
      <c r="AZ914" s="46">
        <f>IF(ISNUMBER(VLOOKUP($B914,Stats!$A$2:$AA$19,2,FALSE))=FALSE,"",IF(ISNUMBER(W914),(W914-VLOOKUP($B914,Stats!$A$2:$AA$19,2,FALSE))/VLOOKUP($B914,Stats!$A$2:$AA$19,16,FALSE),""))</f>
        <v>8.0156310994416613E-2</v>
      </c>
      <c r="BA914" s="46">
        <f>IF(ISNUMBER(VLOOKUP($B914,Stats!$A$2:$AA$19,2,FALSE))=FALSE,"",IF(ISNUMBER(X914),(X914-VLOOKUP($B914,Stats!$A$2:$AA$19,3,FALSE))/VLOOKUP($B914,Stats!$A$2:$AA$19,17,FALSE),""))</f>
        <v>0.14737287675573754</v>
      </c>
      <c r="BB914" s="46"/>
      <c r="BC914" s="46"/>
      <c r="BD914" s="44">
        <f t="shared" si="188"/>
        <v>0.11376459387507708</v>
      </c>
      <c r="BE914" s="46">
        <f>IF(ISNUMBER(VLOOKUP($B914,Stats!$A$2:$AA$19,2,FALSE))=FALSE,"",IF(ISNUMBER(Y914),(Y914-VLOOKUP($B914,Stats!$A$2:$AA$19,5,FALSE))/VLOOKUP($B914,Stats!$A$2:$AA$19,19,FALSE),""))</f>
        <v>0.21938983023058078</v>
      </c>
      <c r="BF914" s="46"/>
      <c r="BG914" s="46"/>
      <c r="BH914" s="46">
        <f>IF(ISNUMBER(VLOOKUP($B914,Stats!$A$2:$AA$19,2,FALSE))=FALSE,"",IF(ISNUMBER(Z914),(Z914-VLOOKUP($B914,Stats!$A$2:$AA$19,8,FALSE))/VLOOKUP($B914,Stats!$A$2:$AA$19,22,FALSE),""))</f>
        <v>0.92592734635126706</v>
      </c>
      <c r="BI914" s="46" t="str">
        <f>IF(ISNUMBER(VLOOKUP($B914,Stats!$A$2:$AA$19,2,FALSE))=FALSE,"",IF(ISNUMBER(#REF!),(#REF!-VLOOKUP($B914,Stats!$A$2:$AA$19,9,FALSE))/VLOOKUP($B914,Stats!$A$2:$AA$19,23,FALSE),""))</f>
        <v/>
      </c>
      <c r="BJ914" s="46" t="str">
        <f>IF(ISNUMBER(VLOOKUP($B914,Stats!$A$2:$AA$19,2,FALSE))=FALSE,"",IF(ISNUMBER(#REF!),(#REF!-VLOOKUP($B914,Stats!$A$2:$AA$19,10,FALSE))/VLOOKUP($B914,Stats!$A$2:$AA$19,24,FALSE),""))</f>
        <v/>
      </c>
      <c r="BK914" s="44">
        <f t="shared" si="193"/>
        <v>0.12420532274397356</v>
      </c>
      <c r="BL914" s="46" t="str">
        <f>IF(ISNUMBER(VLOOKUP($B914,Stats!$A$2:$AA$19,2,FALSE))=FALSE,"",IF(ISNUMBER(#REF!),(#REF!-VLOOKUP($B914,Stats!$A$2:$AA$19,11,FALSE))/VLOOKUP($B914,Stats!$A$2:$AA$19,25,FALSE),""))</f>
        <v/>
      </c>
      <c r="BM914" s="46" t="str">
        <f>IF(ISNUMBER(VLOOKUP($B914,Stats!$A$2:$AA$19,2,FALSE))=FALSE,"",IF(ISNUMBER(AA914),(AA914-VLOOKUP($B914,Stats!$A$2:$AA$19,12,FALSE))/VLOOKUP($B914,Stats!$A$2:$AA$19,26,FALSE),""))</f>
        <v/>
      </c>
      <c r="BN914" s="46" t="str">
        <f>IF(ISNUMBER(VLOOKUP($B914,Stats!$A$2:$AA$19,2,FALSE))=FALSE,"",IF(ISNUMBER(#REF!),(#REF!-VLOOKUP($B914,Stats!$A$2:$AA$19,13,FALSE))/VLOOKUP($B914,Stats!$A$2:$AA$19,27,FALSE),""))</f>
        <v/>
      </c>
      <c r="BO914" s="46" t="str">
        <f>IF(ISNUMBER(VLOOKUP($B914,Stats!$A$2:$AA$19,2,FALSE))=FALSE,"",IF(ISNUMBER(#REF!),(#REF!-VLOOKUP($B914,Stats!$A$2:$AA$19,14,FALSE))/VLOOKUP($B914,Stats!$A$2:$AB$19,28,FALSE),""))</f>
        <v/>
      </c>
      <c r="BP914" s="46"/>
      <c r="BQ914" s="46">
        <f>IF(ISNUMBER(VLOOKUP($B914,Stats!$A$2:$AA$19,2,FALSE))=FALSE,"",IF(ISNUMBER(BM914),BM914,(VLOOKUP($B914,Stats!$A$2:$AT$19,46,FALSE)-VLOOKUP($B914,Stats!$A$2:$AA$19,12,FALSE))/VLOOKUP($B914,Stats!$A$2:$AA$19,26,FALSE)))</f>
        <v>-0.53964354662323732</v>
      </c>
      <c r="BR914" s="51">
        <f t="shared" si="194"/>
        <v>-0.53964354662323732</v>
      </c>
      <c r="BS914" s="32" t="str">
        <f t="shared" si="189"/>
        <v>22594_201503</v>
      </c>
      <c r="BT914" s="53">
        <f t="shared" si="190"/>
        <v>-1.0652596903247921E-2</v>
      </c>
    </row>
    <row r="915" spans="1:72" x14ac:dyDescent="0.15">
      <c r="A915" s="16">
        <v>22594</v>
      </c>
      <c r="B915" s="17">
        <v>201504</v>
      </c>
      <c r="C915" s="3">
        <v>0</v>
      </c>
      <c r="D915" s="23">
        <v>5.1522248243559776E-2</v>
      </c>
      <c r="E915" s="18">
        <v>5.3814302575640677E-3</v>
      </c>
      <c r="F915" s="24">
        <v>7</v>
      </c>
      <c r="G915" s="24">
        <v>0</v>
      </c>
      <c r="H915" s="20">
        <v>7.2151184975464766E-3</v>
      </c>
      <c r="I915" s="20" t="s">
        <v>25</v>
      </c>
      <c r="J915" s="24">
        <v>7</v>
      </c>
      <c r="K915" s="24">
        <v>0</v>
      </c>
      <c r="L915" s="20">
        <v>1.5467904098994678E-2</v>
      </c>
      <c r="M915" s="20">
        <v>0</v>
      </c>
      <c r="N915" s="19">
        <v>1.347</v>
      </c>
      <c r="O915" s="19">
        <v>1.0498830865159783</v>
      </c>
      <c r="P915" s="25">
        <v>42051</v>
      </c>
      <c r="Q915" s="20">
        <v>0</v>
      </c>
      <c r="R915" s="25">
        <v>42044</v>
      </c>
      <c r="S915" s="25">
        <f>IF(ISNUMBER(R915),VLOOKUP(B915,Index!$B$3:$AB$18,27,FALSE),"")</f>
        <v>42044</v>
      </c>
      <c r="T915" s="25">
        <f>IF(ISNUMBER($R915),VLOOKUP($B915,Index!$B$21:$AB$36,27,FALSE),"")</f>
        <v>42044</v>
      </c>
      <c r="U915" s="25">
        <f>IF(ISNUMBER($R915),VLOOKUP($B915,Index!$B$39:$AB$54,27,FALSE),"")</f>
        <v>42052</v>
      </c>
      <c r="W915" s="18">
        <v>2.060889929742391</v>
      </c>
      <c r="X915" s="19">
        <v>1</v>
      </c>
      <c r="Y915" s="18">
        <v>0.10210546009949412</v>
      </c>
      <c r="Z915" s="19">
        <f t="shared" si="191"/>
        <v>0</v>
      </c>
      <c r="AA915" s="21" t="s">
        <v>25</v>
      </c>
      <c r="AB915" s="28"/>
      <c r="AC915" s="18">
        <v>4.2472673025135972</v>
      </c>
      <c r="AD915" s="19">
        <v>1</v>
      </c>
      <c r="AE915" s="18">
        <v>1.0425524982129385E-2</v>
      </c>
      <c r="AF915" s="19">
        <f t="shared" si="192"/>
        <v>0</v>
      </c>
      <c r="AG915" s="21" t="s">
        <v>25</v>
      </c>
      <c r="AH915" s="28"/>
      <c r="AK915" t="str">
        <f t="shared" si="196"/>
        <v/>
      </c>
      <c r="AL915" t="str">
        <f t="shared" si="196"/>
        <v/>
      </c>
      <c r="AM915" t="str">
        <f t="shared" si="196"/>
        <v/>
      </c>
      <c r="AN915" t="str">
        <f t="shared" si="196"/>
        <v/>
      </c>
      <c r="AO915" t="str">
        <f t="shared" si="196"/>
        <v/>
      </c>
      <c r="AP915" t="str">
        <f t="shared" si="196"/>
        <v/>
      </c>
      <c r="AQ915" t="str">
        <f t="shared" si="196"/>
        <v/>
      </c>
      <c r="AR915" t="str">
        <f t="shared" si="196"/>
        <v/>
      </c>
      <c r="AS915" t="str">
        <f t="shared" si="196"/>
        <v/>
      </c>
      <c r="AT915" t="str">
        <f t="shared" si="196"/>
        <v/>
      </c>
      <c r="AU915" t="str">
        <f t="shared" si="196"/>
        <v/>
      </c>
      <c r="AV915" t="str">
        <f t="shared" si="196"/>
        <v/>
      </c>
      <c r="AW915" t="str">
        <f t="shared" si="196"/>
        <v/>
      </c>
      <c r="AX915" t="str">
        <f t="shared" si="196"/>
        <v/>
      </c>
      <c r="AZ915" s="46">
        <f>IF(ISNUMBER(VLOOKUP($B915,Stats!$A$2:$AA$19,2,FALSE))=FALSE,"",IF(ISNUMBER(W915),(W915-VLOOKUP($B915,Stats!$A$2:$AA$19,2,FALSE))/VLOOKUP($B915,Stats!$A$2:$AA$19,16,FALSE),""))</f>
        <v>0.21130599028450833</v>
      </c>
      <c r="BA915" s="46">
        <f>IF(ISNUMBER(VLOOKUP($B915,Stats!$A$2:$AA$19,2,FALSE))=FALSE,"",IF(ISNUMBER(X915),(X915-VLOOKUP($B915,Stats!$A$2:$AA$19,3,FALSE))/VLOOKUP($B915,Stats!$A$2:$AA$19,17,FALSE),""))</f>
        <v>0.93772145929647244</v>
      </c>
      <c r="BB915" s="46"/>
      <c r="BC915" s="46"/>
      <c r="BD915" s="44">
        <f t="shared" si="188"/>
        <v>0.57451372479049034</v>
      </c>
      <c r="BE915" s="46">
        <f>IF(ISNUMBER(VLOOKUP($B915,Stats!$A$2:$AA$19,2,FALSE))=FALSE,"",IF(ISNUMBER(Y915),(Y915-VLOOKUP($B915,Stats!$A$2:$AA$19,5,FALSE))/VLOOKUP($B915,Stats!$A$2:$AA$19,19,FALSE),""))</f>
        <v>-0.11052658580763589</v>
      </c>
      <c r="BF915" s="46"/>
      <c r="BG915" s="46"/>
      <c r="BH915" s="46">
        <f>IF(ISNUMBER(VLOOKUP($B915,Stats!$A$2:$AA$19,2,FALSE))=FALSE,"",IF(ISNUMBER(Z915),(Z915-VLOOKUP($B915,Stats!$A$2:$AA$19,8,FALSE))/VLOOKUP($B915,Stats!$A$2:$AA$19,22,FALSE),""))</f>
        <v>-0.5145844845400992</v>
      </c>
      <c r="BI915" s="46" t="str">
        <f>IF(ISNUMBER(VLOOKUP($B915,Stats!$A$2:$AA$19,2,FALSE))=FALSE,"",IF(ISNUMBER(#REF!),(#REF!-VLOOKUP($B915,Stats!$A$2:$AA$19,9,FALSE))/VLOOKUP($B915,Stats!$A$2:$AA$19,23,FALSE),""))</f>
        <v/>
      </c>
      <c r="BJ915" s="46" t="str">
        <f>IF(ISNUMBER(VLOOKUP($B915,Stats!$A$2:$AA$19,2,FALSE))=FALSE,"",IF(ISNUMBER(#REF!),(#REF!-VLOOKUP($B915,Stats!$A$2:$AA$19,10,FALSE))/VLOOKUP($B915,Stats!$A$2:$AA$19,24,FALSE),""))</f>
        <v/>
      </c>
      <c r="BK915" s="44">
        <f t="shared" si="193"/>
        <v>-7.7006735296684656E-2</v>
      </c>
      <c r="BL915" s="46" t="str">
        <f>IF(ISNUMBER(VLOOKUP($B915,Stats!$A$2:$AA$19,2,FALSE))=FALSE,"",IF(ISNUMBER(#REF!),(#REF!-VLOOKUP($B915,Stats!$A$2:$AA$19,11,FALSE))/VLOOKUP($B915,Stats!$A$2:$AA$19,25,FALSE),""))</f>
        <v/>
      </c>
      <c r="BM915" s="46" t="str">
        <f>IF(ISNUMBER(VLOOKUP($B915,Stats!$A$2:$AA$19,2,FALSE))=FALSE,"",IF(ISNUMBER(AA915),(AA915-VLOOKUP($B915,Stats!$A$2:$AA$19,12,FALSE))/VLOOKUP($B915,Stats!$A$2:$AA$19,26,FALSE),""))</f>
        <v/>
      </c>
      <c r="BN915" s="46" t="str">
        <f>IF(ISNUMBER(VLOOKUP($B915,Stats!$A$2:$AA$19,2,FALSE))=FALSE,"",IF(ISNUMBER(#REF!),(#REF!-VLOOKUP($B915,Stats!$A$2:$AA$19,13,FALSE))/VLOOKUP($B915,Stats!$A$2:$AA$19,27,FALSE),""))</f>
        <v/>
      </c>
      <c r="BO915" s="46" t="str">
        <f>IF(ISNUMBER(VLOOKUP($B915,Stats!$A$2:$AA$19,2,FALSE))=FALSE,"",IF(ISNUMBER(#REF!),(#REF!-VLOOKUP($B915,Stats!$A$2:$AA$19,14,FALSE))/VLOOKUP($B915,Stats!$A$2:$AB$19,28,FALSE),""))</f>
        <v/>
      </c>
      <c r="BP915" s="46"/>
      <c r="BQ915" s="46">
        <f>IF(ISNUMBER(VLOOKUP($B915,Stats!$A$2:$AA$19,2,FALSE))=FALSE,"",IF(ISNUMBER(BM915),BM915,(VLOOKUP($B915,Stats!$A$2:$AT$19,46,FALSE)-VLOOKUP($B915,Stats!$A$2:$AA$19,12,FALSE))/VLOOKUP($B915,Stats!$A$2:$AA$19,26,FALSE)))</f>
        <v>-0.64096278450557098</v>
      </c>
      <c r="BR915" s="51">
        <f t="shared" si="194"/>
        <v>-0.64096278450557098</v>
      </c>
      <c r="BS915" s="32" t="str">
        <f t="shared" si="189"/>
        <v>22594_201504</v>
      </c>
      <c r="BT915" s="53">
        <f t="shared" si="190"/>
        <v>-5.9493853121026924E-2</v>
      </c>
    </row>
    <row r="916" spans="1:72" x14ac:dyDescent="0.15">
      <c r="A916" s="16">
        <v>22594</v>
      </c>
      <c r="B916" s="17">
        <v>201505</v>
      </c>
      <c r="C916" s="3">
        <v>0</v>
      </c>
      <c r="D916" s="23">
        <v>2.8953229398663627E-2</v>
      </c>
      <c r="E916" s="18">
        <v>8.3019521648065395E-3</v>
      </c>
      <c r="F916" s="24">
        <v>6</v>
      </c>
      <c r="G916" s="24">
        <v>2</v>
      </c>
      <c r="H916" s="20">
        <v>7.4594154974737164E-3</v>
      </c>
      <c r="I916" s="20">
        <v>-7.9608281471517661E-3</v>
      </c>
      <c r="J916" s="24">
        <v>4</v>
      </c>
      <c r="K916" s="24">
        <v>1</v>
      </c>
      <c r="L916" s="20">
        <v>1.094091903719896E-2</v>
      </c>
      <c r="M916" s="20">
        <v>-1.3738250180766354E-2</v>
      </c>
      <c r="N916" s="19">
        <v>1.3859999999999999</v>
      </c>
      <c r="O916" s="19">
        <v>1.0259067357512952</v>
      </c>
      <c r="P916" s="25">
        <v>42069</v>
      </c>
      <c r="Q916" s="20">
        <v>-1.3738250180766354E-2</v>
      </c>
      <c r="R916" s="25">
        <v>42066</v>
      </c>
      <c r="S916" s="25">
        <f>IF(ISNUMBER(R916),VLOOKUP(B916,Index!$B$3:$AB$18,27,FALSE),"")</f>
        <v>42069</v>
      </c>
      <c r="T916" s="25">
        <f>IF(ISNUMBER($R916),VLOOKUP($B916,Index!$B$21:$AB$36,27,FALSE),"")</f>
        <v>42069</v>
      </c>
      <c r="U916" s="25">
        <f>IF(ISNUMBER($R916),VLOOKUP($B916,Index!$B$39:$AB$54,27,FALSE),"")</f>
        <v>42069</v>
      </c>
      <c r="W916" s="18">
        <v>1.0423162583518906</v>
      </c>
      <c r="X916" s="19">
        <v>0.75</v>
      </c>
      <c r="Y916" s="18">
        <v>0.15751846719932541</v>
      </c>
      <c r="Z916" s="19">
        <f t="shared" si="191"/>
        <v>3</v>
      </c>
      <c r="AA916" s="21">
        <v>2.1074903293869514</v>
      </c>
      <c r="AB916" s="28"/>
      <c r="AC916" s="18">
        <v>1.0864231824246851</v>
      </c>
      <c r="AD916" s="19">
        <v>0.5625</v>
      </c>
      <c r="AE916" s="18">
        <v>2.4812067508824955E-2</v>
      </c>
      <c r="AF916" s="19">
        <f t="shared" si="192"/>
        <v>9</v>
      </c>
      <c r="AG916" s="21">
        <v>4.4415154884595207</v>
      </c>
      <c r="AH916" s="28"/>
      <c r="AK916" t="str">
        <f t="shared" si="196"/>
        <v/>
      </c>
      <c r="AL916" t="str">
        <f t="shared" si="196"/>
        <v/>
      </c>
      <c r="AM916" t="str">
        <f t="shared" si="196"/>
        <v/>
      </c>
      <c r="AN916" t="str">
        <f t="shared" si="196"/>
        <v/>
      </c>
      <c r="AO916" t="str">
        <f t="shared" si="196"/>
        <v/>
      </c>
      <c r="AP916" t="str">
        <f t="shared" si="196"/>
        <v/>
      </c>
      <c r="AQ916" t="str">
        <f t="shared" si="196"/>
        <v/>
      </c>
      <c r="AR916" t="str">
        <f t="shared" si="196"/>
        <v/>
      </c>
      <c r="AS916" t="str">
        <f t="shared" si="196"/>
        <v/>
      </c>
      <c r="AT916" t="str">
        <f t="shared" si="196"/>
        <v/>
      </c>
      <c r="AU916" t="str">
        <f t="shared" si="196"/>
        <v/>
      </c>
      <c r="AV916">
        <f t="shared" si="196"/>
        <v>2.1074903293869514</v>
      </c>
      <c r="AW916" t="str">
        <f t="shared" si="196"/>
        <v/>
      </c>
      <c r="AX916" t="str">
        <f t="shared" si="196"/>
        <v/>
      </c>
      <c r="AZ916" s="46">
        <f>IF(ISNUMBER(VLOOKUP($B916,Stats!$A$2:$AA$19,2,FALSE))=FALSE,"",IF(ISNUMBER(W916),(W916-VLOOKUP($B916,Stats!$A$2:$AA$19,2,FALSE))/VLOOKUP($B916,Stats!$A$2:$AA$19,16,FALSE),""))</f>
        <v>0.81124272033802869</v>
      </c>
      <c r="BA916" s="46">
        <f>IF(ISNUMBER(VLOOKUP($B916,Stats!$A$2:$AA$19,2,FALSE))=FALSE,"",IF(ISNUMBER(X916),(X916-VLOOKUP($B916,Stats!$A$2:$AA$19,3,FALSE))/VLOOKUP($B916,Stats!$A$2:$AA$19,17,FALSE),""))</f>
        <v>1.2321630968272219</v>
      </c>
      <c r="BB916" s="46"/>
      <c r="BC916" s="46"/>
      <c r="BD916" s="44">
        <f t="shared" si="188"/>
        <v>1.0217029085826252</v>
      </c>
      <c r="BE916" s="46">
        <f>IF(ISNUMBER(VLOOKUP($B916,Stats!$A$2:$AA$19,2,FALSE))=FALSE,"",IF(ISNUMBER(Y916),(Y916-VLOOKUP($B916,Stats!$A$2:$AA$19,5,FALSE))/VLOOKUP($B916,Stats!$A$2:$AA$19,19,FALSE),""))</f>
        <v>-0.11113132812182848</v>
      </c>
      <c r="BF916" s="46"/>
      <c r="BG916" s="46"/>
      <c r="BH916" s="46">
        <f>IF(ISNUMBER(VLOOKUP($B916,Stats!$A$2:$AA$19,2,FALSE))=FALSE,"",IF(ISNUMBER(Z916),(Z916-VLOOKUP($B916,Stats!$A$2:$AA$19,8,FALSE))/VLOOKUP($B916,Stats!$A$2:$AA$19,22,FALSE),""))</f>
        <v>0.6589932942433816</v>
      </c>
      <c r="BI916" s="46" t="str">
        <f>IF(ISNUMBER(VLOOKUP($B916,Stats!$A$2:$AA$19,2,FALSE))=FALSE,"",IF(ISNUMBER(#REF!),(#REF!-VLOOKUP($B916,Stats!$A$2:$AA$19,9,FALSE))/VLOOKUP($B916,Stats!$A$2:$AA$19,23,FALSE),""))</f>
        <v/>
      </c>
      <c r="BJ916" s="46" t="str">
        <f>IF(ISNUMBER(VLOOKUP($B916,Stats!$A$2:$AA$19,2,FALSE))=FALSE,"",IF(ISNUMBER(#REF!),(#REF!-VLOOKUP($B916,Stats!$A$2:$AA$19,10,FALSE))/VLOOKUP($B916,Stats!$A$2:$AA$19,24,FALSE),""))</f>
        <v/>
      </c>
      <c r="BK916" s="44">
        <f t="shared" si="193"/>
        <v>0.27548991795829436</v>
      </c>
      <c r="BL916" s="46" t="str">
        <f>IF(ISNUMBER(VLOOKUP($B916,Stats!$A$2:$AA$19,2,FALSE))=FALSE,"",IF(ISNUMBER(#REF!),(#REF!-VLOOKUP($B916,Stats!$A$2:$AA$19,11,FALSE))/VLOOKUP($B916,Stats!$A$2:$AA$19,25,FALSE),""))</f>
        <v/>
      </c>
      <c r="BM916" s="46">
        <f>IF(ISNUMBER(VLOOKUP($B916,Stats!$A$2:$AA$19,2,FALSE))=FALSE,"",IF(ISNUMBER(AA916),(AA916-VLOOKUP($B916,Stats!$A$2:$AA$19,12,FALSE))/VLOOKUP($B916,Stats!$A$2:$AA$19,26,FALSE),""))</f>
        <v>-0.24191030809594935</v>
      </c>
      <c r="BN916" s="46" t="str">
        <f>IF(ISNUMBER(VLOOKUP($B916,Stats!$A$2:$AA$19,2,FALSE))=FALSE,"",IF(ISNUMBER(#REF!),(#REF!-VLOOKUP($B916,Stats!$A$2:$AA$19,13,FALSE))/VLOOKUP($B916,Stats!$A$2:$AA$19,27,FALSE),""))</f>
        <v/>
      </c>
      <c r="BO916" s="46" t="str">
        <f>IF(ISNUMBER(VLOOKUP($B916,Stats!$A$2:$AA$19,2,FALSE))=FALSE,"",IF(ISNUMBER(#REF!),(#REF!-VLOOKUP($B916,Stats!$A$2:$AA$19,14,FALSE))/VLOOKUP($B916,Stats!$A$2:$AB$19,28,FALSE),""))</f>
        <v/>
      </c>
      <c r="BP916" s="46"/>
      <c r="BQ916" s="46">
        <f>IF(ISNUMBER(VLOOKUP($B916,Stats!$A$2:$AA$19,2,FALSE))=FALSE,"",IF(ISNUMBER(BM916),BM916,(VLOOKUP($B916,Stats!$A$2:$AT$19,46,FALSE)-VLOOKUP($B916,Stats!$A$2:$AA$19,12,FALSE))/VLOOKUP($B916,Stats!$A$2:$AA$19,26,FALSE)))</f>
        <v>-0.24191030809594935</v>
      </c>
      <c r="BR916" s="51">
        <f t="shared" si="194"/>
        <v>-0.24191030809594935</v>
      </c>
      <c r="BS916" s="32" t="str">
        <f t="shared" si="189"/>
        <v>22594_201505</v>
      </c>
      <c r="BT916" s="53">
        <f t="shared" si="190"/>
        <v>0.32125247087231179</v>
      </c>
    </row>
    <row r="917" spans="1:72" x14ac:dyDescent="0.15">
      <c r="A917" s="16">
        <v>22594</v>
      </c>
      <c r="B917" s="17">
        <v>201506</v>
      </c>
      <c r="C917" s="3">
        <v>0</v>
      </c>
      <c r="D917" s="23">
        <v>9.740259740259738E-2</v>
      </c>
      <c r="E917" s="18">
        <v>1.2360911556961186E-2</v>
      </c>
      <c r="F917" s="24">
        <v>7</v>
      </c>
      <c r="G917" s="24">
        <v>3</v>
      </c>
      <c r="H917" s="20">
        <v>1.4513239240266198E-2</v>
      </c>
      <c r="I917" s="20">
        <v>-2.5124477541043446E-3</v>
      </c>
      <c r="J917" s="24">
        <v>4</v>
      </c>
      <c r="K917" s="24">
        <v>2</v>
      </c>
      <c r="L917" s="20">
        <v>3.721571330117146E-2</v>
      </c>
      <c r="M917" s="20">
        <v>-3.9867109634550424E-3</v>
      </c>
      <c r="N917" s="19">
        <v>1.5209999999999999</v>
      </c>
      <c r="O917" s="19">
        <v>1.0817923186344238</v>
      </c>
      <c r="P917" s="25">
        <v>42083</v>
      </c>
      <c r="Q917" s="20">
        <v>-3.9867109634550424E-3</v>
      </c>
      <c r="R917" s="25">
        <v>42082</v>
      </c>
      <c r="S917" s="25">
        <f>IF(ISNUMBER(R917),VLOOKUP(B917,Index!$B$3:$AB$18,27,FALSE),"")</f>
        <v>42073</v>
      </c>
      <c r="T917" s="25">
        <f>IF(ISNUMBER($R917),VLOOKUP($B917,Index!$B$21:$AB$36,27,FALSE),"")</f>
        <v>42075</v>
      </c>
      <c r="U917" s="25">
        <f>IF(ISNUMBER($R917),VLOOKUP($B917,Index!$B$39:$AB$54,27,FALSE),"")</f>
        <v>42075</v>
      </c>
      <c r="W917" s="18">
        <v>2.9220779220779214</v>
      </c>
      <c r="X917" s="19">
        <v>0.7</v>
      </c>
      <c r="Y917" s="18">
        <v>0.234531806855373</v>
      </c>
      <c r="Z917" s="19">
        <f t="shared" si="191"/>
        <v>9</v>
      </c>
      <c r="AA917" s="21">
        <v>24.431818181818834</v>
      </c>
      <c r="AB917" s="28"/>
      <c r="AC917" s="18">
        <v>8.5385393826952232</v>
      </c>
      <c r="AD917" s="19">
        <v>0.48999999999999994</v>
      </c>
      <c r="AE917" s="18">
        <v>5.5005168426845989E-2</v>
      </c>
      <c r="AF917" s="19">
        <f t="shared" si="192"/>
        <v>81</v>
      </c>
      <c r="AG917" s="21">
        <v>596.91373966945332</v>
      </c>
      <c r="AH917" s="28"/>
      <c r="AK917" t="str">
        <f t="shared" si="196"/>
        <v/>
      </c>
      <c r="AL917" t="str">
        <f t="shared" si="196"/>
        <v/>
      </c>
      <c r="AM917" t="str">
        <f t="shared" si="196"/>
        <v/>
      </c>
      <c r="AN917" t="str">
        <f t="shared" si="196"/>
        <v/>
      </c>
      <c r="AO917" t="str">
        <f t="shared" si="196"/>
        <v/>
      </c>
      <c r="AP917" t="str">
        <f t="shared" si="196"/>
        <v/>
      </c>
      <c r="AQ917" t="str">
        <f t="shared" si="196"/>
        <v/>
      </c>
      <c r="AR917" t="str">
        <f t="shared" si="196"/>
        <v/>
      </c>
      <c r="AS917" t="str">
        <f t="shared" si="196"/>
        <v/>
      </c>
      <c r="AT917" t="str">
        <f t="shared" si="196"/>
        <v/>
      </c>
      <c r="AU917" t="str">
        <f t="shared" si="196"/>
        <v/>
      </c>
      <c r="AV917" t="str">
        <f t="shared" si="196"/>
        <v/>
      </c>
      <c r="AW917">
        <f t="shared" si="196"/>
        <v>24.431818181818834</v>
      </c>
      <c r="AX917" t="str">
        <f t="shared" si="196"/>
        <v/>
      </c>
      <c r="AZ917" s="46">
        <f>IF(ISNUMBER(VLOOKUP($B917,Stats!$A$2:$AA$19,2,FALSE))=FALSE,"",IF(ISNUMBER(W917),(W917-VLOOKUP($B917,Stats!$A$2:$AA$19,2,FALSE))/VLOOKUP($B917,Stats!$A$2:$AA$19,16,FALSE),""))</f>
        <v>0.77050026657434689</v>
      </c>
      <c r="BA917" s="46">
        <f>IF(ISNUMBER(VLOOKUP($B917,Stats!$A$2:$AA$19,2,FALSE))=FALSE,"",IF(ISNUMBER(X917),(X917-VLOOKUP($B917,Stats!$A$2:$AA$19,3,FALSE))/VLOOKUP($B917,Stats!$A$2:$AA$19,17,FALSE),""))</f>
        <v>-0.84610617467844285</v>
      </c>
      <c r="BB917" s="46"/>
      <c r="BC917" s="46"/>
      <c r="BD917" s="44">
        <f t="shared" si="188"/>
        <v>-3.7802954052047977E-2</v>
      </c>
      <c r="BE917" s="46">
        <f>IF(ISNUMBER(VLOOKUP($B917,Stats!$A$2:$AA$19,2,FALSE))=FALSE,"",IF(ISNUMBER(Y917),(Y917-VLOOKUP($B917,Stats!$A$2:$AA$19,5,FALSE))/VLOOKUP($B917,Stats!$A$2:$AA$19,19,FALSE),""))</f>
        <v>0.96229304017401707</v>
      </c>
      <c r="BF917" s="46"/>
      <c r="BG917" s="46"/>
      <c r="BH917" s="46">
        <f>IF(ISNUMBER(VLOOKUP($B917,Stats!$A$2:$AA$19,2,FALSE))=FALSE,"",IF(ISNUMBER(Z917),(Z917-VLOOKUP($B917,Stats!$A$2:$AA$19,8,FALSE))/VLOOKUP($B917,Stats!$A$2:$AA$19,22,FALSE),""))</f>
        <v>1.635957111953442</v>
      </c>
      <c r="BI917" s="46" t="str">
        <f>IF(ISNUMBER(VLOOKUP($B917,Stats!$A$2:$AA$19,2,FALSE))=FALSE,"",IF(ISNUMBER(#REF!),(#REF!-VLOOKUP($B917,Stats!$A$2:$AA$19,9,FALSE))/VLOOKUP($B917,Stats!$A$2:$AA$19,23,FALSE),""))</f>
        <v/>
      </c>
      <c r="BJ917" s="46" t="str">
        <f>IF(ISNUMBER(VLOOKUP($B917,Stats!$A$2:$AA$19,2,FALSE))=FALSE,"",IF(ISNUMBER(#REF!),(#REF!-VLOOKUP($B917,Stats!$A$2:$AA$19,10,FALSE))/VLOOKUP($B917,Stats!$A$2:$AA$19,24,FALSE),""))</f>
        <v/>
      </c>
      <c r="BK917" s="44">
        <f t="shared" si="193"/>
        <v>-0.1828179945357794</v>
      </c>
      <c r="BL917" s="46" t="str">
        <f>IF(ISNUMBER(VLOOKUP($B917,Stats!$A$2:$AA$19,2,FALSE))=FALSE,"",IF(ISNUMBER(#REF!),(#REF!-VLOOKUP($B917,Stats!$A$2:$AA$19,11,FALSE))/VLOOKUP($B917,Stats!$A$2:$AA$19,25,FALSE),""))</f>
        <v/>
      </c>
      <c r="BM917" s="46">
        <f>IF(ISNUMBER(VLOOKUP($B917,Stats!$A$2:$AA$19,2,FALSE))=FALSE,"",IF(ISNUMBER(AA917),(AA917-VLOOKUP($B917,Stats!$A$2:$AA$19,12,FALSE))/VLOOKUP($B917,Stats!$A$2:$AA$19,26,FALSE),""))</f>
        <v>-0.13918978612483129</v>
      </c>
      <c r="BN917" s="46" t="str">
        <f>IF(ISNUMBER(VLOOKUP($B917,Stats!$A$2:$AA$19,2,FALSE))=FALSE,"",IF(ISNUMBER(#REF!),(#REF!-VLOOKUP($B917,Stats!$A$2:$AA$19,13,FALSE))/VLOOKUP($B917,Stats!$A$2:$AA$19,27,FALSE),""))</f>
        <v/>
      </c>
      <c r="BO917" s="46" t="str">
        <f>IF(ISNUMBER(VLOOKUP($B917,Stats!$A$2:$AA$19,2,FALSE))=FALSE,"",IF(ISNUMBER(#REF!),(#REF!-VLOOKUP($B917,Stats!$A$2:$AA$19,14,FALSE))/VLOOKUP($B917,Stats!$A$2:$AB$19,28,FALSE),""))</f>
        <v/>
      </c>
      <c r="BP917" s="46"/>
      <c r="BQ917" s="46">
        <f>IF(ISNUMBER(VLOOKUP($B917,Stats!$A$2:$AA$19,2,FALSE))=FALSE,"",IF(ISNUMBER(BM917),BM917,(VLOOKUP($B917,Stats!$A$2:$AT$19,46,FALSE)-VLOOKUP($B917,Stats!$A$2:$AA$19,12,FALSE))/VLOOKUP($B917,Stats!$A$2:$AA$19,26,FALSE)))</f>
        <v>-0.13918978612483129</v>
      </c>
      <c r="BR917" s="51">
        <f t="shared" si="194"/>
        <v>-0.13918978612483129</v>
      </c>
      <c r="BS917" s="32" t="str">
        <f t="shared" si="189"/>
        <v>22594_201506</v>
      </c>
      <c r="BT917" s="53">
        <f t="shared" si="190"/>
        <v>-0.14508934475684349</v>
      </c>
    </row>
    <row r="918" spans="1:72" x14ac:dyDescent="0.15">
      <c r="A918" s="16">
        <v>22594</v>
      </c>
      <c r="B918" s="17">
        <v>201507</v>
      </c>
      <c r="C918" s="3">
        <v>0</v>
      </c>
      <c r="D918" s="23">
        <v>5.5884286653517634E-2</v>
      </c>
      <c r="E918" s="18">
        <v>1.458926568235493E-2</v>
      </c>
      <c r="F918" s="24">
        <v>4</v>
      </c>
      <c r="G918" s="24">
        <v>1</v>
      </c>
      <c r="H918" s="20">
        <v>1.7013289430596934E-2</v>
      </c>
      <c r="I918" s="20">
        <v>-1.2953367875647714E-2</v>
      </c>
      <c r="J918" s="24">
        <v>3</v>
      </c>
      <c r="K918" s="24">
        <v>1</v>
      </c>
      <c r="L918" s="20">
        <v>2.6198083067092703E-2</v>
      </c>
      <c r="M918" s="20">
        <v>-1.2953367875647714E-2</v>
      </c>
      <c r="N918" s="19">
        <v>1.6060000000000001</v>
      </c>
      <c r="O918" s="19">
        <v>1.0401554404145079</v>
      </c>
      <c r="P918" s="25">
        <v>42090</v>
      </c>
      <c r="Q918" s="20">
        <v>-1.2953367875647714E-2</v>
      </c>
      <c r="R918" s="25">
        <v>42087</v>
      </c>
      <c r="S918" s="25">
        <f>IF(ISNUMBER(R918),VLOOKUP(B918,Index!$B$3:$AB$18,27,FALSE),"")</f>
        <v>42088</v>
      </c>
      <c r="T918" s="25">
        <f>IF(ISNUMBER($R918),VLOOKUP($B918,Index!$B$21:$AB$36,27,FALSE),"")</f>
        <v>42089</v>
      </c>
      <c r="U918" s="25">
        <f>IF(ISNUMBER($R918),VLOOKUP($B918,Index!$B$39:$AB$54,27,FALSE),"")</f>
        <v>42089</v>
      </c>
      <c r="W918" s="18">
        <v>4.0236686390532697</v>
      </c>
      <c r="X918" s="19">
        <v>0.8</v>
      </c>
      <c r="Y918" s="18">
        <v>0.27681185367343308</v>
      </c>
      <c r="Z918" s="19">
        <f t="shared" si="191"/>
        <v>1</v>
      </c>
      <c r="AA918" s="21">
        <v>4.3142669296515459</v>
      </c>
      <c r="AB918" s="28"/>
      <c r="AC918" s="18">
        <v>16.189909316900792</v>
      </c>
      <c r="AD918" s="19">
        <v>0.64000000000000012</v>
      </c>
      <c r="AE918" s="18">
        <v>7.6624802334122125E-2</v>
      </c>
      <c r="AF918" s="19">
        <f t="shared" si="192"/>
        <v>1</v>
      </c>
      <c r="AG918" s="21">
        <v>18.612899140284977</v>
      </c>
      <c r="AH918" s="28"/>
      <c r="AK918" t="str">
        <f t="shared" si="196"/>
        <v/>
      </c>
      <c r="AL918" t="str">
        <f t="shared" si="196"/>
        <v/>
      </c>
      <c r="AM918" t="str">
        <f t="shared" si="196"/>
        <v/>
      </c>
      <c r="AN918" t="str">
        <f t="shared" si="196"/>
        <v/>
      </c>
      <c r="AO918" t="str">
        <f t="shared" si="196"/>
        <v/>
      </c>
      <c r="AP918" t="str">
        <f t="shared" si="196"/>
        <v/>
      </c>
      <c r="AQ918" t="str">
        <f t="shared" si="196"/>
        <v/>
      </c>
      <c r="AR918" t="str">
        <f t="shared" si="196"/>
        <v/>
      </c>
      <c r="AS918" t="str">
        <f t="shared" si="196"/>
        <v/>
      </c>
      <c r="AT918" t="str">
        <f t="shared" si="196"/>
        <v/>
      </c>
      <c r="AU918" t="str">
        <f t="shared" si="196"/>
        <v/>
      </c>
      <c r="AV918" t="str">
        <f t="shared" si="196"/>
        <v/>
      </c>
      <c r="AW918" t="str">
        <f t="shared" si="196"/>
        <v/>
      </c>
      <c r="AX918">
        <f t="shared" si="196"/>
        <v>4.3142669296515459</v>
      </c>
      <c r="AZ918" s="46">
        <f>IF(ISNUMBER(VLOOKUP($B918,Stats!$A$2:$AA$19,2,FALSE))=FALSE,"",IF(ISNUMBER(W918),(W918-VLOOKUP($B918,Stats!$A$2:$AA$19,2,FALSE))/VLOOKUP($B918,Stats!$A$2:$AA$19,16,FALSE),""))</f>
        <v>1.3754775450259864</v>
      </c>
      <c r="BA918" s="46">
        <f>IF(ISNUMBER(VLOOKUP($B918,Stats!$A$2:$AA$19,2,FALSE))=FALSE,"",IF(ISNUMBER(X918),(X918-VLOOKUP($B918,Stats!$A$2:$AA$19,3,FALSE))/VLOOKUP($B918,Stats!$A$2:$AA$19,17,FALSE),""))</f>
        <v>0.61985383420575335</v>
      </c>
      <c r="BB918" s="46"/>
      <c r="BC918" s="46"/>
      <c r="BD918" s="44">
        <f t="shared" si="188"/>
        <v>0.99766568961586988</v>
      </c>
      <c r="BE918" s="46">
        <f>IF(ISNUMBER(VLOOKUP($B918,Stats!$A$2:$AA$19,2,FALSE))=FALSE,"",IF(ISNUMBER(Y918),(Y918-VLOOKUP($B918,Stats!$A$2:$AA$19,5,FALSE))/VLOOKUP($B918,Stats!$A$2:$AA$19,19,FALSE),""))</f>
        <v>0.59426497699275238</v>
      </c>
      <c r="BF918" s="46"/>
      <c r="BG918" s="46"/>
      <c r="BH918" s="46">
        <f>IF(ISNUMBER(VLOOKUP($B918,Stats!$A$2:$AA$19,2,FALSE))=FALSE,"",IF(ISNUMBER(Z918),(Z918-VLOOKUP($B918,Stats!$A$2:$AA$19,8,FALSE))/VLOOKUP($B918,Stats!$A$2:$AA$19,22,FALSE),""))</f>
        <v>-0.22777854907483192</v>
      </c>
      <c r="BI918" s="46" t="str">
        <f>IF(ISNUMBER(VLOOKUP($B918,Stats!$A$2:$AA$19,2,FALSE))=FALSE,"",IF(ISNUMBER(#REF!),(#REF!-VLOOKUP($B918,Stats!$A$2:$AA$19,9,FALSE))/VLOOKUP($B918,Stats!$A$2:$AA$19,23,FALSE),""))</f>
        <v/>
      </c>
      <c r="BJ918" s="46" t="str">
        <f>IF(ISNUMBER(VLOOKUP($B918,Stats!$A$2:$AA$19,2,FALSE))=FALSE,"",IF(ISNUMBER(#REF!),(#REF!-VLOOKUP($B918,Stats!$A$2:$AA$19,10,FALSE))/VLOOKUP($B918,Stats!$A$2:$AA$19,24,FALSE),""))</f>
        <v/>
      </c>
      <c r="BK918" s="44">
        <f t="shared" si="193"/>
        <v>-0.48431904861737618</v>
      </c>
      <c r="BL918" s="46" t="str">
        <f>IF(ISNUMBER(VLOOKUP($B918,Stats!$A$2:$AA$19,2,FALSE))=FALSE,"",IF(ISNUMBER(#REF!),(#REF!-VLOOKUP($B918,Stats!$A$2:$AA$19,11,FALSE))/VLOOKUP($B918,Stats!$A$2:$AA$19,25,FALSE),""))</f>
        <v/>
      </c>
      <c r="BM918" s="46">
        <f>IF(ISNUMBER(VLOOKUP($B918,Stats!$A$2:$AA$19,2,FALSE))=FALSE,"",IF(ISNUMBER(AA918),(AA918-VLOOKUP($B918,Stats!$A$2:$AA$19,12,FALSE))/VLOOKUP($B918,Stats!$A$2:$AA$19,26,FALSE),""))</f>
        <v>-6.4418119414783523E-2</v>
      </c>
      <c r="BN918" s="46" t="str">
        <f>IF(ISNUMBER(VLOOKUP($B918,Stats!$A$2:$AA$19,2,FALSE))=FALSE,"",IF(ISNUMBER(#REF!),(#REF!-VLOOKUP($B918,Stats!$A$2:$AA$19,13,FALSE))/VLOOKUP($B918,Stats!$A$2:$AA$19,27,FALSE),""))</f>
        <v/>
      </c>
      <c r="BO918" s="46" t="str">
        <f>IF(ISNUMBER(VLOOKUP($B918,Stats!$A$2:$AA$19,2,FALSE))=FALSE,"",IF(ISNUMBER(#REF!),(#REF!-VLOOKUP($B918,Stats!$A$2:$AA$19,14,FALSE))/VLOOKUP($B918,Stats!$A$2:$AB$19,28,FALSE),""))</f>
        <v/>
      </c>
      <c r="BP918" s="46"/>
      <c r="BQ918" s="46">
        <f>IF(ISNUMBER(VLOOKUP($B918,Stats!$A$2:$AA$19,2,FALSE))=FALSE,"",IF(ISNUMBER(BM918),BM918,(VLOOKUP($B918,Stats!$A$2:$AT$19,46,FALSE)-VLOOKUP($B918,Stats!$A$2:$AA$19,12,FALSE))/VLOOKUP($B918,Stats!$A$2:$AA$19,26,FALSE)))</f>
        <v>-6.4418119414783523E-2</v>
      </c>
      <c r="BR918" s="51">
        <f t="shared" si="194"/>
        <v>-6.4418119414783523E-2</v>
      </c>
      <c r="BS918" s="32" t="str">
        <f t="shared" si="189"/>
        <v>22594_201507</v>
      </c>
      <c r="BT918" s="53">
        <f t="shared" si="190"/>
        <v>-0.10394191513020841</v>
      </c>
    </row>
    <row r="919" spans="1:72" x14ac:dyDescent="0.15">
      <c r="S919" t="str">
        <f>IF(ISNUMBER(R919),VLOOKUP(B919,Index!$B$3:$AB$18,27,FALSE),"")</f>
        <v/>
      </c>
      <c r="T919" t="str">
        <f>IF(ISNUMBER($R919),VLOOKUP($B919,Index!$B$21:$AB$36,27,FALSE),"")</f>
        <v/>
      </c>
      <c r="U919" t="str">
        <f>IF(ISNUMBER($R919),VLOOKUP($B919,Index!$B$39:$AB$54,27,FALSE),"")</f>
        <v/>
      </c>
      <c r="Z919" t="str">
        <f t="shared" si="191"/>
        <v/>
      </c>
      <c r="AA919" t="s">
        <v>25</v>
      </c>
      <c r="AF919" t="str">
        <f t="shared" si="192"/>
        <v/>
      </c>
      <c r="AG919" t="s">
        <v>25</v>
      </c>
      <c r="AK919" t="str">
        <f t="shared" si="196"/>
        <v/>
      </c>
      <c r="AL919" t="str">
        <f t="shared" si="196"/>
        <v/>
      </c>
      <c r="AM919" t="str">
        <f t="shared" si="196"/>
        <v/>
      </c>
      <c r="AN919" t="str">
        <f t="shared" si="196"/>
        <v/>
      </c>
      <c r="AO919" t="str">
        <f t="shared" si="196"/>
        <v/>
      </c>
      <c r="AP919" t="str">
        <f t="shared" si="196"/>
        <v/>
      </c>
      <c r="AQ919" t="str">
        <f t="shared" si="196"/>
        <v/>
      </c>
      <c r="AR919" t="str">
        <f t="shared" si="196"/>
        <v/>
      </c>
      <c r="AS919" t="str">
        <f t="shared" si="196"/>
        <v/>
      </c>
      <c r="AT919" t="str">
        <f t="shared" si="196"/>
        <v/>
      </c>
      <c r="AU919" t="str">
        <f t="shared" si="196"/>
        <v/>
      </c>
      <c r="AV919" t="str">
        <f t="shared" si="196"/>
        <v/>
      </c>
      <c r="AW919" t="str">
        <f t="shared" si="196"/>
        <v/>
      </c>
      <c r="AX919" t="str">
        <f t="shared" si="196"/>
        <v/>
      </c>
      <c r="AZ919" s="46" t="str">
        <f>IF(ISNUMBER(VLOOKUP($B919,Stats!$A$2:$AA$19,2,FALSE))=FALSE,"",IF(ISNUMBER(W919),(W919-VLOOKUP($B919,Stats!$A$2:$AA$19,2,FALSE))/VLOOKUP($B919,Stats!$A$2:$AA$19,16,FALSE),""))</f>
        <v/>
      </c>
      <c r="BA919" s="46" t="str">
        <f>IF(ISNUMBER(VLOOKUP($B919,Stats!$A$2:$AA$19,2,FALSE))=FALSE,"",IF(ISNUMBER(X919),(X919-VLOOKUP($B919,Stats!$A$2:$AA$19,3,FALSE))/VLOOKUP($B919,Stats!$A$2:$AA$19,17,FALSE),""))</f>
        <v/>
      </c>
      <c r="BB919" s="46"/>
      <c r="BC919" s="46"/>
      <c r="BD919" s="44" t="str">
        <f t="shared" si="188"/>
        <v/>
      </c>
      <c r="BE919" s="46" t="str">
        <f>IF(ISNUMBER(VLOOKUP($B919,Stats!$A$2:$AA$19,2,FALSE))=FALSE,"",IF(ISNUMBER(Y919),(Y919-VLOOKUP($B919,Stats!$A$2:$AA$19,5,FALSE))/VLOOKUP($B919,Stats!$A$2:$AA$19,19,FALSE),""))</f>
        <v/>
      </c>
      <c r="BF919" s="46"/>
      <c r="BG919" s="46"/>
      <c r="BH919" s="46" t="str">
        <f>IF(ISNUMBER(VLOOKUP($B919,Stats!$A$2:$AA$19,2,FALSE))=FALSE,"",IF(ISNUMBER(Z919),(Z919-VLOOKUP($B919,Stats!$A$2:$AA$19,8,FALSE))/VLOOKUP($B919,Stats!$A$2:$AA$19,22,FALSE),""))</f>
        <v/>
      </c>
      <c r="BI919" s="46" t="str">
        <f>IF(ISNUMBER(VLOOKUP($B919,Stats!$A$2:$AA$19,2,FALSE))=FALSE,"",IF(ISNUMBER(#REF!),(#REF!-VLOOKUP($B919,Stats!$A$2:$AA$19,9,FALSE))/VLOOKUP($B919,Stats!$A$2:$AA$19,23,FALSE),""))</f>
        <v/>
      </c>
      <c r="BJ919" s="46" t="str">
        <f>IF(ISNUMBER(VLOOKUP($B919,Stats!$A$2:$AA$19,2,FALSE))=FALSE,"",IF(ISNUMBER(#REF!),(#REF!-VLOOKUP($B919,Stats!$A$2:$AA$19,10,FALSE))/VLOOKUP($B919,Stats!$A$2:$AA$19,24,FALSE),""))</f>
        <v/>
      </c>
      <c r="BK919" s="44" t="str">
        <f t="shared" si="193"/>
        <v/>
      </c>
      <c r="BL919" s="46" t="str">
        <f>IF(ISNUMBER(VLOOKUP($B919,Stats!$A$2:$AA$19,2,FALSE))=FALSE,"",IF(ISNUMBER(#REF!),(#REF!-VLOOKUP($B919,Stats!$A$2:$AA$19,11,FALSE))/VLOOKUP($B919,Stats!$A$2:$AA$19,25,FALSE),""))</f>
        <v/>
      </c>
      <c r="BM919" s="46" t="str">
        <f>IF(ISNUMBER(VLOOKUP($B919,Stats!$A$2:$AA$19,2,FALSE))=FALSE,"",IF(ISNUMBER(AA919),(AA919-VLOOKUP($B919,Stats!$A$2:$AA$19,12,FALSE))/VLOOKUP($B919,Stats!$A$2:$AA$19,26,FALSE),""))</f>
        <v/>
      </c>
      <c r="BN919" s="46" t="str">
        <f>IF(ISNUMBER(VLOOKUP($B919,Stats!$A$2:$AA$19,2,FALSE))=FALSE,"",IF(ISNUMBER(#REF!),(#REF!-VLOOKUP($B919,Stats!$A$2:$AA$19,13,FALSE))/VLOOKUP($B919,Stats!$A$2:$AA$19,27,FALSE),""))</f>
        <v/>
      </c>
      <c r="BO919" s="46" t="str">
        <f>IF(ISNUMBER(VLOOKUP($B919,Stats!$A$2:$AA$19,2,FALSE))=FALSE,"",IF(ISNUMBER(#REF!),(#REF!-VLOOKUP($B919,Stats!$A$2:$AA$19,14,FALSE))/VLOOKUP($B919,Stats!$A$2:$AB$19,28,FALSE),""))</f>
        <v/>
      </c>
      <c r="BP919" s="46"/>
      <c r="BQ919" s="46" t="str">
        <f>IF(ISNUMBER(VLOOKUP($B919,Stats!$A$2:$AA$19,2,FALSE))=FALSE,"",IF(ISNUMBER(BM919),BM919,(VLOOKUP($B919,Stats!$A$2:$AT$19,46,FALSE)-VLOOKUP($B919,Stats!$A$2:$AA$19,12,FALSE))/VLOOKUP($B919,Stats!$A$2:$AA$19,26,FALSE)))</f>
        <v/>
      </c>
      <c r="BR919" s="51" t="str">
        <f t="shared" si="194"/>
        <v/>
      </c>
      <c r="BS919" s="32" t="str">
        <f t="shared" si="189"/>
        <v/>
      </c>
      <c r="BT919" s="53" t="str">
        <f t="shared" si="190"/>
        <v/>
      </c>
    </row>
    <row r="920" spans="1:72" ht="40.5" x14ac:dyDescent="0.15">
      <c r="A920" s="1" t="s">
        <v>29</v>
      </c>
      <c r="B920" s="1" t="s">
        <v>0</v>
      </c>
      <c r="C920" s="3"/>
      <c r="D920" s="4" t="s">
        <v>10</v>
      </c>
      <c r="E920" s="1" t="s">
        <v>11</v>
      </c>
      <c r="F920" s="1" t="s">
        <v>12</v>
      </c>
      <c r="G920" s="1" t="s">
        <v>13</v>
      </c>
      <c r="H920" s="1" t="s">
        <v>14</v>
      </c>
      <c r="I920" s="1" t="s">
        <v>15</v>
      </c>
      <c r="J920" s="1" t="s">
        <v>16</v>
      </c>
      <c r="K920" s="1" t="s">
        <v>17</v>
      </c>
      <c r="L920" s="1" t="s">
        <v>18</v>
      </c>
      <c r="M920" s="1" t="s">
        <v>19</v>
      </c>
      <c r="N920" s="1" t="s">
        <v>20</v>
      </c>
      <c r="O920" s="1" t="s">
        <v>21</v>
      </c>
      <c r="P920" s="1" t="s">
        <v>22</v>
      </c>
      <c r="Q920" s="1" t="s">
        <v>23</v>
      </c>
      <c r="R920" s="1" t="s">
        <v>24</v>
      </c>
      <c r="S920" s="1" t="str">
        <f>IF(ISNUMBER(R920),VLOOKUP(B920,Index!$B$3:$AB$18,27,FALSE),"")</f>
        <v/>
      </c>
      <c r="T920" s="1" t="str">
        <f>IF(ISNUMBER($R920),VLOOKUP($B920,Index!$B$21:$AB$36,27,FALSE),"")</f>
        <v/>
      </c>
      <c r="U920" s="1" t="str">
        <f>IF(ISNUMBER($R920),VLOOKUP($B920,Index!$B$39:$AB$54,27,FALSE),"")</f>
        <v/>
      </c>
      <c r="W920" s="1" t="s">
        <v>1</v>
      </c>
      <c r="X920" s="1" t="s">
        <v>2</v>
      </c>
      <c r="Y920" s="1" t="s">
        <v>4</v>
      </c>
      <c r="Z920" s="1" t="str">
        <f t="shared" si="191"/>
        <v/>
      </c>
      <c r="AA920" s="1" t="s">
        <v>8</v>
      </c>
      <c r="AB920" s="27"/>
      <c r="AC920" s="1" t="s">
        <v>33</v>
      </c>
      <c r="AD920" s="1" t="s">
        <v>35</v>
      </c>
      <c r="AE920" s="1" t="s">
        <v>37</v>
      </c>
      <c r="AF920" s="1" t="str">
        <f t="shared" si="192"/>
        <v/>
      </c>
      <c r="AG920" s="1" t="s">
        <v>38</v>
      </c>
      <c r="AH920" s="27"/>
      <c r="AK920" t="str">
        <f t="shared" si="196"/>
        <v/>
      </c>
      <c r="AL920" t="str">
        <f t="shared" si="196"/>
        <v/>
      </c>
      <c r="AM920" t="str">
        <f t="shared" si="196"/>
        <v/>
      </c>
      <c r="AN920" t="str">
        <f t="shared" si="196"/>
        <v/>
      </c>
      <c r="AO920" t="str">
        <f t="shared" si="196"/>
        <v/>
      </c>
      <c r="AP920" t="str">
        <f t="shared" si="196"/>
        <v/>
      </c>
      <c r="AQ920" t="str">
        <f t="shared" si="196"/>
        <v/>
      </c>
      <c r="AR920" t="str">
        <f t="shared" si="196"/>
        <v/>
      </c>
      <c r="AS920" t="str">
        <f t="shared" si="196"/>
        <v/>
      </c>
      <c r="AT920" t="str">
        <f t="shared" si="196"/>
        <v/>
      </c>
      <c r="AU920" t="str">
        <f t="shared" si="196"/>
        <v/>
      </c>
      <c r="AV920" t="str">
        <f t="shared" si="196"/>
        <v/>
      </c>
      <c r="AW920" t="str">
        <f t="shared" si="196"/>
        <v/>
      </c>
      <c r="AX920" t="str">
        <f t="shared" si="196"/>
        <v/>
      </c>
      <c r="AZ920" s="46" t="str">
        <f>IF(ISNUMBER(VLOOKUP($B920,Stats!$A$2:$AA$19,2,FALSE))=FALSE,"",IF(ISNUMBER(W920),(W920-VLOOKUP($B920,Stats!$A$2:$AA$19,2,FALSE))/VLOOKUP($B920,Stats!$A$2:$AA$19,16,FALSE),""))</f>
        <v/>
      </c>
      <c r="BA920" s="46" t="str">
        <f>IF(ISNUMBER(VLOOKUP($B920,Stats!$A$2:$AA$19,2,FALSE))=FALSE,"",IF(ISNUMBER(X920),(X920-VLOOKUP($B920,Stats!$A$2:$AA$19,3,FALSE))/VLOOKUP($B920,Stats!$A$2:$AA$19,17,FALSE),""))</f>
        <v/>
      </c>
      <c r="BB920" s="46"/>
      <c r="BC920" s="46"/>
      <c r="BD920" s="44" t="str">
        <f t="shared" si="188"/>
        <v/>
      </c>
      <c r="BE920" s="46" t="str">
        <f>IF(ISNUMBER(VLOOKUP($B920,Stats!$A$2:$AA$19,2,FALSE))=FALSE,"",IF(ISNUMBER(Y920),(Y920-VLOOKUP($B920,Stats!$A$2:$AA$19,5,FALSE))/VLOOKUP($B920,Stats!$A$2:$AA$19,19,FALSE),""))</f>
        <v/>
      </c>
      <c r="BF920" s="46"/>
      <c r="BG920" s="46"/>
      <c r="BH920" s="46" t="str">
        <f>IF(ISNUMBER(VLOOKUP($B920,Stats!$A$2:$AA$19,2,FALSE))=FALSE,"",IF(ISNUMBER(Z920),(Z920-VLOOKUP($B920,Stats!$A$2:$AA$19,8,FALSE))/VLOOKUP($B920,Stats!$A$2:$AA$19,22,FALSE),""))</f>
        <v/>
      </c>
      <c r="BI920" s="46" t="str">
        <f>IF(ISNUMBER(VLOOKUP($B920,Stats!$A$2:$AA$19,2,FALSE))=FALSE,"",IF(ISNUMBER(#REF!),(#REF!-VLOOKUP($B920,Stats!$A$2:$AA$19,9,FALSE))/VLOOKUP($B920,Stats!$A$2:$AA$19,23,FALSE),""))</f>
        <v/>
      </c>
      <c r="BJ920" s="46" t="str">
        <f>IF(ISNUMBER(VLOOKUP($B920,Stats!$A$2:$AA$19,2,FALSE))=FALSE,"",IF(ISNUMBER(#REF!),(#REF!-VLOOKUP($B920,Stats!$A$2:$AA$19,10,FALSE))/VLOOKUP($B920,Stats!$A$2:$AA$19,24,FALSE),""))</f>
        <v/>
      </c>
      <c r="BK920" s="44" t="str">
        <f t="shared" si="193"/>
        <v/>
      </c>
      <c r="BL920" s="46" t="str">
        <f>IF(ISNUMBER(VLOOKUP($B920,Stats!$A$2:$AA$19,2,FALSE))=FALSE,"",IF(ISNUMBER(#REF!),(#REF!-VLOOKUP($B920,Stats!$A$2:$AA$19,11,FALSE))/VLOOKUP($B920,Stats!$A$2:$AA$19,25,FALSE),""))</f>
        <v/>
      </c>
      <c r="BM920" s="46" t="str">
        <f>IF(ISNUMBER(VLOOKUP($B920,Stats!$A$2:$AA$19,2,FALSE))=FALSE,"",IF(ISNUMBER(AA920),(AA920-VLOOKUP($B920,Stats!$A$2:$AA$19,12,FALSE))/VLOOKUP($B920,Stats!$A$2:$AA$19,26,FALSE),""))</f>
        <v/>
      </c>
      <c r="BN920" s="46" t="str">
        <f>IF(ISNUMBER(VLOOKUP($B920,Stats!$A$2:$AA$19,2,FALSE))=FALSE,"",IF(ISNUMBER(#REF!),(#REF!-VLOOKUP($B920,Stats!$A$2:$AA$19,13,FALSE))/VLOOKUP($B920,Stats!$A$2:$AA$19,27,FALSE),""))</f>
        <v/>
      </c>
      <c r="BO920" s="46" t="str">
        <f>IF(ISNUMBER(VLOOKUP($B920,Stats!$A$2:$AA$19,2,FALSE))=FALSE,"",IF(ISNUMBER(#REF!),(#REF!-VLOOKUP($B920,Stats!$A$2:$AA$19,14,FALSE))/VLOOKUP($B920,Stats!$A$2:$AB$19,28,FALSE),""))</f>
        <v/>
      </c>
      <c r="BP920" s="46"/>
      <c r="BQ920" s="46" t="str">
        <f>IF(ISNUMBER(VLOOKUP($B920,Stats!$A$2:$AA$19,2,FALSE))=FALSE,"",IF(ISNUMBER(BM920),BM920,(VLOOKUP($B920,Stats!$A$2:$AT$19,46,FALSE)-VLOOKUP($B920,Stats!$A$2:$AA$19,12,FALSE))/VLOOKUP($B920,Stats!$A$2:$AA$19,26,FALSE)))</f>
        <v/>
      </c>
      <c r="BR920" s="51" t="str">
        <f t="shared" si="194"/>
        <v/>
      </c>
      <c r="BS920" s="32" t="str">
        <f t="shared" si="189"/>
        <v/>
      </c>
      <c r="BT920" s="53" t="str">
        <f t="shared" si="190"/>
        <v/>
      </c>
    </row>
    <row r="921" spans="1:72" x14ac:dyDescent="0.15">
      <c r="A921" s="5">
        <v>23590</v>
      </c>
      <c r="B921" s="5" t="s">
        <v>30</v>
      </c>
      <c r="C921" s="3">
        <v>0</v>
      </c>
      <c r="D921" s="11">
        <v>0.23588342440801435</v>
      </c>
      <c r="E921" s="6">
        <v>9.098089141163581E-3</v>
      </c>
      <c r="F921" s="12">
        <v>74</v>
      </c>
      <c r="G921" s="12">
        <v>41</v>
      </c>
      <c r="H921" s="13">
        <v>6.6719867667781327E-3</v>
      </c>
      <c r="I921" s="13">
        <v>-6.7566279935688247E-3</v>
      </c>
      <c r="J921" s="12">
        <v>10</v>
      </c>
      <c r="K921" s="12">
        <v>4</v>
      </c>
      <c r="L921" s="13">
        <v>3.3362598770851681E-2</v>
      </c>
      <c r="M921" s="13">
        <v>-3.3469387755102109E-2</v>
      </c>
      <c r="N921" s="8">
        <v>1.357</v>
      </c>
      <c r="O921" s="8">
        <v>1.2358834244080144</v>
      </c>
      <c r="P921" s="14">
        <v>42089</v>
      </c>
      <c r="Q921" s="13">
        <v>-4.2071197411003181E-2</v>
      </c>
      <c r="R921" s="14">
        <v>42023</v>
      </c>
      <c r="S921" s="14">
        <f>IF(ISNUMBER(R921),VLOOKUP(B921,Index!$B$3:$AB$18,27,FALSE),"")</f>
        <v>42041</v>
      </c>
      <c r="T921" s="14">
        <f>IF(ISNUMBER($R921),VLOOKUP($B921,Index!$B$21:$AB$36,27,FALSE),"")</f>
        <v>41996</v>
      </c>
      <c r="U921" s="14">
        <f>IF(ISNUMBER($R921),VLOOKUP($B921,Index!$B$39:$AB$54,27,FALSE),"")</f>
        <v>42003</v>
      </c>
      <c r="W921" s="6">
        <v>0.4965966829642407</v>
      </c>
      <c r="X921" s="7">
        <v>0.64347826086956517</v>
      </c>
      <c r="Y921" s="6">
        <v>0.17262410424793265</v>
      </c>
      <c r="Z921" s="8" t="str">
        <f t="shared" si="191"/>
        <v/>
      </c>
      <c r="AA921" s="9">
        <v>5.6067675493905025</v>
      </c>
      <c r="AB921" s="28"/>
      <c r="AC921" s="6">
        <v>0.24660826553108658</v>
      </c>
      <c r="AD921" s="7">
        <v>0.41406427221172015</v>
      </c>
      <c r="AE921" s="6">
        <v>2.9799081367401118E-2</v>
      </c>
      <c r="AF921" s="8" t="str">
        <f t="shared" si="192"/>
        <v/>
      </c>
      <c r="AG921" s="9">
        <v>31.43584235289838</v>
      </c>
      <c r="AH921" s="28"/>
      <c r="AK921" t="str">
        <f t="shared" si="196"/>
        <v/>
      </c>
      <c r="AL921" t="str">
        <f t="shared" si="196"/>
        <v/>
      </c>
      <c r="AM921" t="str">
        <f t="shared" si="196"/>
        <v/>
      </c>
      <c r="AN921" t="str">
        <f t="shared" si="196"/>
        <v/>
      </c>
      <c r="AO921" t="str">
        <f t="shared" si="196"/>
        <v/>
      </c>
      <c r="AP921" t="str">
        <f t="shared" si="196"/>
        <v/>
      </c>
      <c r="AQ921" t="str">
        <f t="shared" si="196"/>
        <v/>
      </c>
      <c r="AR921" t="str">
        <f t="shared" si="196"/>
        <v/>
      </c>
      <c r="AS921" t="str">
        <f t="shared" si="196"/>
        <v/>
      </c>
      <c r="AT921" t="str">
        <f t="shared" si="196"/>
        <v/>
      </c>
      <c r="AU921" t="str">
        <f t="shared" si="196"/>
        <v/>
      </c>
      <c r="AV921" t="str">
        <f t="shared" si="196"/>
        <v/>
      </c>
      <c r="AW921" t="str">
        <f t="shared" si="196"/>
        <v/>
      </c>
      <c r="AX921" t="str">
        <f t="shared" si="196"/>
        <v/>
      </c>
      <c r="AZ921" s="46" t="str">
        <f>IF(ISNUMBER(VLOOKUP($B921,Stats!$A$2:$AA$19,2,FALSE))=FALSE,"",IF(ISNUMBER(W921),(W921-VLOOKUP($B921,Stats!$A$2:$AA$19,2,FALSE))/VLOOKUP($B921,Stats!$A$2:$AA$19,16,FALSE),""))</f>
        <v/>
      </c>
      <c r="BA921" s="46" t="str">
        <f>IF(ISNUMBER(VLOOKUP($B921,Stats!$A$2:$AA$19,2,FALSE))=FALSE,"",IF(ISNUMBER(X921),(X921-VLOOKUP($B921,Stats!$A$2:$AA$19,3,FALSE))/VLOOKUP($B921,Stats!$A$2:$AA$19,17,FALSE),""))</f>
        <v/>
      </c>
      <c r="BB921" s="46"/>
      <c r="BC921" s="46"/>
      <c r="BD921" s="44" t="str">
        <f t="shared" si="188"/>
        <v/>
      </c>
      <c r="BE921" s="46" t="str">
        <f>IF(ISNUMBER(VLOOKUP($B921,Stats!$A$2:$AA$19,2,FALSE))=FALSE,"",IF(ISNUMBER(Y921),(Y921-VLOOKUP($B921,Stats!$A$2:$AA$19,5,FALSE))/VLOOKUP($B921,Stats!$A$2:$AA$19,19,FALSE),""))</f>
        <v/>
      </c>
      <c r="BF921" s="46"/>
      <c r="BG921" s="46"/>
      <c r="BH921" s="46" t="str">
        <f>IF(ISNUMBER(VLOOKUP($B921,Stats!$A$2:$AA$19,2,FALSE))=FALSE,"",IF(ISNUMBER(Z921),(Z921-VLOOKUP($B921,Stats!$A$2:$AA$19,8,FALSE))/VLOOKUP($B921,Stats!$A$2:$AA$19,22,FALSE),""))</f>
        <v/>
      </c>
      <c r="BI921" s="46" t="str">
        <f>IF(ISNUMBER(VLOOKUP($B921,Stats!$A$2:$AA$19,2,FALSE))=FALSE,"",IF(ISNUMBER(#REF!),(#REF!-VLOOKUP($B921,Stats!$A$2:$AA$19,9,FALSE))/VLOOKUP($B921,Stats!$A$2:$AA$19,23,FALSE),""))</f>
        <v/>
      </c>
      <c r="BJ921" s="46" t="str">
        <f>IF(ISNUMBER(VLOOKUP($B921,Stats!$A$2:$AA$19,2,FALSE))=FALSE,"",IF(ISNUMBER(#REF!),(#REF!-VLOOKUP($B921,Stats!$A$2:$AA$19,10,FALSE))/VLOOKUP($B921,Stats!$A$2:$AA$19,24,FALSE),""))</f>
        <v/>
      </c>
      <c r="BK921" s="44" t="str">
        <f t="shared" si="193"/>
        <v/>
      </c>
      <c r="BL921" s="46" t="str">
        <f>IF(ISNUMBER(VLOOKUP($B921,Stats!$A$2:$AA$19,2,FALSE))=FALSE,"",IF(ISNUMBER(#REF!),(#REF!-VLOOKUP($B921,Stats!$A$2:$AA$19,11,FALSE))/VLOOKUP($B921,Stats!$A$2:$AA$19,25,FALSE),""))</f>
        <v/>
      </c>
      <c r="BM921" s="46" t="str">
        <f>IF(ISNUMBER(VLOOKUP($B921,Stats!$A$2:$AA$19,2,FALSE))=FALSE,"",IF(ISNUMBER(AA921),(AA921-VLOOKUP($B921,Stats!$A$2:$AA$19,12,FALSE))/VLOOKUP($B921,Stats!$A$2:$AA$19,26,FALSE),""))</f>
        <v/>
      </c>
      <c r="BN921" s="46" t="str">
        <f>IF(ISNUMBER(VLOOKUP($B921,Stats!$A$2:$AA$19,2,FALSE))=FALSE,"",IF(ISNUMBER(#REF!),(#REF!-VLOOKUP($B921,Stats!$A$2:$AA$19,13,FALSE))/VLOOKUP($B921,Stats!$A$2:$AA$19,27,FALSE),""))</f>
        <v/>
      </c>
      <c r="BO921" s="46" t="str">
        <f>IF(ISNUMBER(VLOOKUP($B921,Stats!$A$2:$AA$19,2,FALSE))=FALSE,"",IF(ISNUMBER(#REF!),(#REF!-VLOOKUP($B921,Stats!$A$2:$AA$19,14,FALSE))/VLOOKUP($B921,Stats!$A$2:$AB$19,28,FALSE),""))</f>
        <v/>
      </c>
      <c r="BP921" s="46"/>
      <c r="BQ921" s="46" t="str">
        <f>IF(ISNUMBER(VLOOKUP($B921,Stats!$A$2:$AA$19,2,FALSE))=FALSE,"",IF(ISNUMBER(BM921),BM921,(VLOOKUP($B921,Stats!$A$2:$AT$19,46,FALSE)-VLOOKUP($B921,Stats!$A$2:$AA$19,12,FALSE))/VLOOKUP($B921,Stats!$A$2:$AA$19,26,FALSE)))</f>
        <v/>
      </c>
      <c r="BR921" s="51" t="str">
        <f t="shared" si="194"/>
        <v/>
      </c>
      <c r="BS921" s="32" t="str">
        <f t="shared" si="189"/>
        <v/>
      </c>
      <c r="BT921" s="53" t="str">
        <f t="shared" si="190"/>
        <v/>
      </c>
    </row>
    <row r="922" spans="1:72" x14ac:dyDescent="0.15">
      <c r="A922" s="5">
        <v>23590</v>
      </c>
      <c r="B922" s="5" t="s">
        <v>31</v>
      </c>
      <c r="C922" s="3">
        <v>0</v>
      </c>
      <c r="D922" s="11">
        <v>1.5464840706805332E-2</v>
      </c>
      <c r="E922" s="6">
        <v>8.0076561807095551E-3</v>
      </c>
      <c r="F922" s="15">
        <v>5.2857142857142856</v>
      </c>
      <c r="G922" s="15">
        <v>2.9285714285714284</v>
      </c>
      <c r="H922" s="13">
        <v>6.501334898340253E-3</v>
      </c>
      <c r="I922" s="13">
        <v>-6.6365385093533399E-3</v>
      </c>
      <c r="J922" s="12">
        <v>3.7142857142857144</v>
      </c>
      <c r="K922" s="12">
        <v>2</v>
      </c>
      <c r="L922" s="13">
        <v>1.399744384067368E-2</v>
      </c>
      <c r="M922" s="13">
        <v>-1.0639522167157673E-2</v>
      </c>
      <c r="N922" s="8">
        <v>1.2150000000000001</v>
      </c>
      <c r="O922" s="8">
        <v>1.0167145419418577</v>
      </c>
      <c r="P922" s="14"/>
      <c r="Q922" s="13">
        <v>-1.4462871295290582E-2</v>
      </c>
      <c r="R922" s="14"/>
      <c r="S922" s="14" t="str">
        <f>IF(ISNUMBER(R922),VLOOKUP(B922,Index!$B$3:$AB$18,27,FALSE),"")</f>
        <v/>
      </c>
      <c r="T922" s="14" t="str">
        <f>IF(ISNUMBER($R922),VLOOKUP($B922,Index!$B$21:$AB$36,27,FALSE),"")</f>
        <v/>
      </c>
      <c r="U922" s="14" t="str">
        <f>IF(ISNUMBER($R922),VLOOKUP($B922,Index!$B$39:$AB$54,27,FALSE),"")</f>
        <v/>
      </c>
      <c r="W922" s="6">
        <v>0.52589461172204111</v>
      </c>
      <c r="X922" s="8">
        <v>0.63222789115646261</v>
      </c>
      <c r="Y922" s="6">
        <v>0.15193459350340244</v>
      </c>
      <c r="Z922" s="8" t="str">
        <f t="shared" si="191"/>
        <v/>
      </c>
      <c r="AA922" s="9" t="s">
        <v>25</v>
      </c>
      <c r="AB922" s="28"/>
      <c r="AC922" s="6">
        <v>0.27656514263827636</v>
      </c>
      <c r="AD922" s="8">
        <v>0.39971210635614796</v>
      </c>
      <c r="AE922" s="6">
        <v>2.308412070304414E-2</v>
      </c>
      <c r="AF922" s="8" t="str">
        <f t="shared" si="192"/>
        <v/>
      </c>
      <c r="AG922" s="9" t="s">
        <v>25</v>
      </c>
      <c r="AH922" s="28"/>
      <c r="AK922" t="str">
        <f t="shared" si="196"/>
        <v/>
      </c>
      <c r="AL922" t="str">
        <f t="shared" si="196"/>
        <v/>
      </c>
      <c r="AM922" t="str">
        <f t="shared" si="196"/>
        <v/>
      </c>
      <c r="AN922" t="str">
        <f t="shared" si="196"/>
        <v/>
      </c>
      <c r="AO922" t="str">
        <f t="shared" si="196"/>
        <v/>
      </c>
      <c r="AP922" t="str">
        <f t="shared" si="196"/>
        <v/>
      </c>
      <c r="AQ922" t="str">
        <f t="shared" si="196"/>
        <v/>
      </c>
      <c r="AR922" t="str">
        <f t="shared" si="196"/>
        <v/>
      </c>
      <c r="AS922" t="str">
        <f t="shared" si="196"/>
        <v/>
      </c>
      <c r="AT922" t="str">
        <f t="shared" si="196"/>
        <v/>
      </c>
      <c r="AU922" t="str">
        <f t="shared" si="196"/>
        <v/>
      </c>
      <c r="AV922" t="str">
        <f t="shared" si="196"/>
        <v/>
      </c>
      <c r="AW922" t="str">
        <f t="shared" si="196"/>
        <v/>
      </c>
      <c r="AX922" t="str">
        <f t="shared" si="196"/>
        <v/>
      </c>
      <c r="AZ922" s="46" t="str">
        <f>IF(ISNUMBER(VLOOKUP($B922,Stats!$A$2:$AA$19,2,FALSE))=FALSE,"",IF(ISNUMBER(W922),(W922-VLOOKUP($B922,Stats!$A$2:$AA$19,2,FALSE))/VLOOKUP($B922,Stats!$A$2:$AA$19,16,FALSE),""))</f>
        <v/>
      </c>
      <c r="BA922" s="46" t="str">
        <f>IF(ISNUMBER(VLOOKUP($B922,Stats!$A$2:$AA$19,2,FALSE))=FALSE,"",IF(ISNUMBER(X922),(X922-VLOOKUP($B922,Stats!$A$2:$AA$19,3,FALSE))/VLOOKUP($B922,Stats!$A$2:$AA$19,17,FALSE),""))</f>
        <v/>
      </c>
      <c r="BB922" s="46"/>
      <c r="BC922" s="46"/>
      <c r="BD922" s="44" t="str">
        <f t="shared" si="188"/>
        <v/>
      </c>
      <c r="BE922" s="46" t="str">
        <f>IF(ISNUMBER(VLOOKUP($B922,Stats!$A$2:$AA$19,2,FALSE))=FALSE,"",IF(ISNUMBER(Y922),(Y922-VLOOKUP($B922,Stats!$A$2:$AA$19,5,FALSE))/VLOOKUP($B922,Stats!$A$2:$AA$19,19,FALSE),""))</f>
        <v/>
      </c>
      <c r="BF922" s="46"/>
      <c r="BG922" s="46"/>
      <c r="BH922" s="46" t="str">
        <f>IF(ISNUMBER(VLOOKUP($B922,Stats!$A$2:$AA$19,2,FALSE))=FALSE,"",IF(ISNUMBER(Z922),(Z922-VLOOKUP($B922,Stats!$A$2:$AA$19,8,FALSE))/VLOOKUP($B922,Stats!$A$2:$AA$19,22,FALSE),""))</f>
        <v/>
      </c>
      <c r="BI922" s="46" t="str">
        <f>IF(ISNUMBER(VLOOKUP($B922,Stats!$A$2:$AA$19,2,FALSE))=FALSE,"",IF(ISNUMBER(#REF!),(#REF!-VLOOKUP($B922,Stats!$A$2:$AA$19,9,FALSE))/VLOOKUP($B922,Stats!$A$2:$AA$19,23,FALSE),""))</f>
        <v/>
      </c>
      <c r="BJ922" s="46" t="str">
        <f>IF(ISNUMBER(VLOOKUP($B922,Stats!$A$2:$AA$19,2,FALSE))=FALSE,"",IF(ISNUMBER(#REF!),(#REF!-VLOOKUP($B922,Stats!$A$2:$AA$19,10,FALSE))/VLOOKUP($B922,Stats!$A$2:$AA$19,24,FALSE),""))</f>
        <v/>
      </c>
      <c r="BK922" s="44" t="str">
        <f t="shared" si="193"/>
        <v/>
      </c>
      <c r="BL922" s="46" t="str">
        <f>IF(ISNUMBER(VLOOKUP($B922,Stats!$A$2:$AA$19,2,FALSE))=FALSE,"",IF(ISNUMBER(#REF!),(#REF!-VLOOKUP($B922,Stats!$A$2:$AA$19,11,FALSE))/VLOOKUP($B922,Stats!$A$2:$AA$19,25,FALSE),""))</f>
        <v/>
      </c>
      <c r="BM922" s="46" t="str">
        <f>IF(ISNUMBER(VLOOKUP($B922,Stats!$A$2:$AA$19,2,FALSE))=FALSE,"",IF(ISNUMBER(AA922),(AA922-VLOOKUP($B922,Stats!$A$2:$AA$19,12,FALSE))/VLOOKUP($B922,Stats!$A$2:$AA$19,26,FALSE),""))</f>
        <v/>
      </c>
      <c r="BN922" s="46" t="str">
        <f>IF(ISNUMBER(VLOOKUP($B922,Stats!$A$2:$AA$19,2,FALSE))=FALSE,"",IF(ISNUMBER(#REF!),(#REF!-VLOOKUP($B922,Stats!$A$2:$AA$19,13,FALSE))/VLOOKUP($B922,Stats!$A$2:$AA$19,27,FALSE),""))</f>
        <v/>
      </c>
      <c r="BO922" s="46" t="str">
        <f>IF(ISNUMBER(VLOOKUP($B922,Stats!$A$2:$AA$19,2,FALSE))=FALSE,"",IF(ISNUMBER(#REF!),(#REF!-VLOOKUP($B922,Stats!$A$2:$AA$19,14,FALSE))/VLOOKUP($B922,Stats!$A$2:$AB$19,28,FALSE),""))</f>
        <v/>
      </c>
      <c r="BP922" s="46"/>
      <c r="BQ922" s="46" t="str">
        <f>IF(ISNUMBER(VLOOKUP($B922,Stats!$A$2:$AA$19,2,FALSE))=FALSE,"",IF(ISNUMBER(BM922),BM922,(VLOOKUP($B922,Stats!$A$2:$AT$19,46,FALSE)-VLOOKUP($B922,Stats!$A$2:$AA$19,12,FALSE))/VLOOKUP($B922,Stats!$A$2:$AA$19,26,FALSE)))</f>
        <v/>
      </c>
      <c r="BR922" s="51" t="str">
        <f t="shared" si="194"/>
        <v/>
      </c>
      <c r="BS922" s="32" t="str">
        <f t="shared" si="189"/>
        <v/>
      </c>
      <c r="BT922" s="53" t="str">
        <f t="shared" si="190"/>
        <v/>
      </c>
    </row>
    <row r="923" spans="1:72" x14ac:dyDescent="0.15">
      <c r="A923" s="16">
        <v>23590</v>
      </c>
      <c r="B923" s="17">
        <v>201421</v>
      </c>
      <c r="C923" s="3">
        <v>0</v>
      </c>
      <c r="D923" s="23">
        <v>-2.4590163934426368E-2</v>
      </c>
      <c r="E923" s="18">
        <v>3.2269139161908446E-3</v>
      </c>
      <c r="F923" s="24">
        <v>2</v>
      </c>
      <c r="G923" s="24">
        <v>5</v>
      </c>
      <c r="H923" s="20">
        <v>9.2421441774492852E-4</v>
      </c>
      <c r="I923" s="20">
        <v>-5.3341504527467222E-3</v>
      </c>
      <c r="J923" s="24">
        <v>2</v>
      </c>
      <c r="K923" s="24">
        <v>3</v>
      </c>
      <c r="L923" s="20">
        <v>1.848428835489857E-3</v>
      </c>
      <c r="M923" s="20">
        <v>-6.4935064935065512E-3</v>
      </c>
      <c r="N923" s="19">
        <v>1.0980000000000001</v>
      </c>
      <c r="O923" s="19">
        <v>1</v>
      </c>
      <c r="P923" s="25">
        <v>41920</v>
      </c>
      <c r="Q923" s="20">
        <v>-2.4590163934426368E-2</v>
      </c>
      <c r="R923" s="25">
        <v>41929</v>
      </c>
      <c r="S923" s="25">
        <f>IF(ISNUMBER(R923),VLOOKUP(B923,Index!$B$3:$AB$18,27,FALSE),"")</f>
        <v>41929</v>
      </c>
      <c r="T923" s="25">
        <f>IF(ISNUMBER($R923),VLOOKUP($B923,Index!$B$21:$AB$36,27,FALSE),"")</f>
        <v>41929</v>
      </c>
      <c r="U923" s="25">
        <f>IF(ISNUMBER($R923),VLOOKUP($B923,Index!$B$39:$AB$54,27,FALSE),"")</f>
        <v>41929</v>
      </c>
      <c r="W923" s="18">
        <v>-0.88524590163934913</v>
      </c>
      <c r="X923" s="19">
        <v>0.2857142857142857</v>
      </c>
      <c r="Y923" s="18">
        <v>6.1226386730740594E-2</v>
      </c>
      <c r="Z923" s="19">
        <f t="shared" si="191"/>
        <v>0</v>
      </c>
      <c r="AA923" s="21" t="s">
        <v>25</v>
      </c>
      <c r="AB923" s="28"/>
      <c r="AC923" s="18">
        <v>0.7836603063692642</v>
      </c>
      <c r="AD923" s="19">
        <v>8.1632653061224483E-2</v>
      </c>
      <c r="AE923" s="18">
        <v>3.7486704321022077E-3</v>
      </c>
      <c r="AF923" s="19">
        <f t="shared" si="192"/>
        <v>0</v>
      </c>
      <c r="AG923" s="21" t="s">
        <v>25</v>
      </c>
      <c r="AH923" s="28"/>
      <c r="AK923" t="str">
        <f t="shared" ref="AK923:AX932" si="197">IF($B923=AK$2,$AA923,"")</f>
        <v/>
      </c>
      <c r="AL923" t="str">
        <f t="shared" si="197"/>
        <v/>
      </c>
      <c r="AM923" t="str">
        <f t="shared" si="197"/>
        <v/>
      </c>
      <c r="AN923" t="str">
        <f t="shared" si="197"/>
        <v/>
      </c>
      <c r="AO923" t="str">
        <f t="shared" si="197"/>
        <v/>
      </c>
      <c r="AP923" t="str">
        <f t="shared" si="197"/>
        <v/>
      </c>
      <c r="AQ923" t="str">
        <f t="shared" si="197"/>
        <v/>
      </c>
      <c r="AR923" t="str">
        <f t="shared" si="197"/>
        <v/>
      </c>
      <c r="AS923" t="str">
        <f t="shared" si="197"/>
        <v/>
      </c>
      <c r="AT923" t="str">
        <f t="shared" si="197"/>
        <v/>
      </c>
      <c r="AU923" t="str">
        <f t="shared" si="197"/>
        <v/>
      </c>
      <c r="AV923" t="str">
        <f t="shared" si="197"/>
        <v/>
      </c>
      <c r="AW923" t="str">
        <f t="shared" si="197"/>
        <v/>
      </c>
      <c r="AX923" t="str">
        <f t="shared" si="197"/>
        <v/>
      </c>
      <c r="AZ923" s="46">
        <f>IF(ISNUMBER(VLOOKUP($B923,Stats!$A$2:$AA$19,2,FALSE))=FALSE,"",IF(ISNUMBER(W923),(W923-VLOOKUP($B923,Stats!$A$2:$AA$19,2,FALSE))/VLOOKUP($B923,Stats!$A$2:$AA$19,16,FALSE),""))</f>
        <v>-0.95588940527166077</v>
      </c>
      <c r="BA923" s="46">
        <f>IF(ISNUMBER(VLOOKUP($B923,Stats!$A$2:$AA$19,2,FALSE))=FALSE,"",IF(ISNUMBER(X923),(X923-VLOOKUP($B923,Stats!$A$2:$AA$19,3,FALSE))/VLOOKUP($B923,Stats!$A$2:$AA$19,17,FALSE),""))</f>
        <v>-0.6967057200847836</v>
      </c>
      <c r="BB923" s="46"/>
      <c r="BC923" s="46"/>
      <c r="BD923" s="44">
        <f t="shared" si="188"/>
        <v>-0.82629756267822219</v>
      </c>
      <c r="BE923" s="46">
        <f>IF(ISNUMBER(VLOOKUP($B923,Stats!$A$2:$AA$19,2,FALSE))=FALSE,"",IF(ISNUMBER(Y923),(Y923-VLOOKUP($B923,Stats!$A$2:$AA$19,5,FALSE))/VLOOKUP($B923,Stats!$A$2:$AA$19,19,FALSE),""))</f>
        <v>-0.35068665814749311</v>
      </c>
      <c r="BF923" s="46"/>
      <c r="BG923" s="46"/>
      <c r="BH923" s="46">
        <f>IF(ISNUMBER(VLOOKUP($B923,Stats!$A$2:$AA$19,2,FALSE))=FALSE,"",IF(ISNUMBER(Z923),(Z923-VLOOKUP($B923,Stats!$A$2:$AA$19,8,FALSE))/VLOOKUP($B923,Stats!$A$2:$AA$19,22,FALSE),""))</f>
        <v>-0.61753828864926419</v>
      </c>
      <c r="BI923" s="46" t="str">
        <f>IF(ISNUMBER(VLOOKUP($B923,Stats!$A$2:$AA$19,2,FALSE))=FALSE,"",IF(ISNUMBER(#REF!),(#REF!-VLOOKUP($B923,Stats!$A$2:$AA$19,9,FALSE))/VLOOKUP($B923,Stats!$A$2:$AA$19,23,FALSE),""))</f>
        <v/>
      </c>
      <c r="BJ923" s="46" t="str">
        <f>IF(ISNUMBER(VLOOKUP($B923,Stats!$A$2:$AA$19,2,FALSE))=FALSE,"",IF(ISNUMBER(#REF!),(#REF!-VLOOKUP($B923,Stats!$A$2:$AA$19,10,FALSE))/VLOOKUP($B923,Stats!$A$2:$AA$19,24,FALSE),""))</f>
        <v/>
      </c>
      <c r="BK923" s="44">
        <f t="shared" si="193"/>
        <v>6.0219174108465917E-2</v>
      </c>
      <c r="BL923" s="46" t="str">
        <f>IF(ISNUMBER(VLOOKUP($B923,Stats!$A$2:$AA$19,2,FALSE))=FALSE,"",IF(ISNUMBER(#REF!),(#REF!-VLOOKUP($B923,Stats!$A$2:$AA$19,11,FALSE))/VLOOKUP($B923,Stats!$A$2:$AA$19,25,FALSE),""))</f>
        <v/>
      </c>
      <c r="BM923" s="46" t="str">
        <f>IF(ISNUMBER(VLOOKUP($B923,Stats!$A$2:$AA$19,2,FALSE))=FALSE,"",IF(ISNUMBER(AA923),(AA923-VLOOKUP($B923,Stats!$A$2:$AA$19,12,FALSE))/VLOOKUP($B923,Stats!$A$2:$AA$19,26,FALSE),""))</f>
        <v/>
      </c>
      <c r="BN923" s="46" t="str">
        <f>IF(ISNUMBER(VLOOKUP($B923,Stats!$A$2:$AA$19,2,FALSE))=FALSE,"",IF(ISNUMBER(#REF!),(#REF!-VLOOKUP($B923,Stats!$A$2:$AA$19,13,FALSE))/VLOOKUP($B923,Stats!$A$2:$AA$19,27,FALSE),""))</f>
        <v/>
      </c>
      <c r="BO923" s="46" t="str">
        <f>IF(ISNUMBER(VLOOKUP($B923,Stats!$A$2:$AA$19,2,FALSE))=FALSE,"",IF(ISNUMBER(#REF!),(#REF!-VLOOKUP($B923,Stats!$A$2:$AA$19,14,FALSE))/VLOOKUP($B923,Stats!$A$2:$AB$19,28,FALSE),""))</f>
        <v/>
      </c>
      <c r="BP923" s="46"/>
      <c r="BQ923" s="46">
        <f>IF(ISNUMBER(VLOOKUP($B923,Stats!$A$2:$AA$19,2,FALSE))=FALSE,"",IF(ISNUMBER(BM923),BM923,(VLOOKUP($B923,Stats!$A$2:$AT$19,46,FALSE)-VLOOKUP($B923,Stats!$A$2:$AA$19,12,FALSE))/VLOOKUP($B923,Stats!$A$2:$AA$19,26,FALSE)))</f>
        <v>-0.81319138310867711</v>
      </c>
      <c r="BR923" s="51">
        <f t="shared" si="194"/>
        <v>-0.81319138310867711</v>
      </c>
      <c r="BS923" s="32" t="str">
        <f t="shared" si="189"/>
        <v>23590_201421</v>
      </c>
      <c r="BT923" s="53">
        <f t="shared" si="190"/>
        <v>-0.29176628469230037</v>
      </c>
    </row>
    <row r="924" spans="1:72" x14ac:dyDescent="0.15">
      <c r="A924" s="16">
        <v>23590</v>
      </c>
      <c r="B924" s="17">
        <v>201422</v>
      </c>
      <c r="C924" s="3">
        <v>0</v>
      </c>
      <c r="D924" s="23">
        <v>2.0541549953314586E-2</v>
      </c>
      <c r="E924" s="18">
        <v>6.086386050661776E-3</v>
      </c>
      <c r="F924" s="24">
        <v>6</v>
      </c>
      <c r="G924" s="24">
        <v>4</v>
      </c>
      <c r="H924" s="20">
        <v>5.7360435759587674E-3</v>
      </c>
      <c r="I924" s="20">
        <v>-3.4740052910542107E-3</v>
      </c>
      <c r="J924" s="24">
        <v>4</v>
      </c>
      <c r="K924" s="24">
        <v>3</v>
      </c>
      <c r="L924" s="20">
        <v>1.1204481792717047E-2</v>
      </c>
      <c r="M924" s="20">
        <v>-5.5813953488371704E-3</v>
      </c>
      <c r="N924" s="19">
        <v>1.093</v>
      </c>
      <c r="O924" s="19">
        <v>1.0092336103416435</v>
      </c>
      <c r="P924" s="25">
        <v>41941</v>
      </c>
      <c r="Q924" s="20">
        <v>-1.2927054478301003E-2</v>
      </c>
      <c r="R924" s="25">
        <v>41935</v>
      </c>
      <c r="S924" s="25">
        <f>IF(ISNUMBER(R924),VLOOKUP(B924,Index!$B$3:$AB$18,27,FALSE),"")</f>
        <v>41939</v>
      </c>
      <c r="T924" s="25">
        <f>IF(ISNUMBER($R924),VLOOKUP($B924,Index!$B$21:$AB$36,27,FALSE),"")</f>
        <v>41935</v>
      </c>
      <c r="U924" s="25">
        <f>IF(ISNUMBER($R924),VLOOKUP($B924,Index!$B$39:$AB$54,27,FALSE),"")</f>
        <v>41936</v>
      </c>
      <c r="W924" s="18">
        <v>0.61624649859943759</v>
      </c>
      <c r="X924" s="19">
        <v>0.6</v>
      </c>
      <c r="Y924" s="18">
        <v>0.1154810558350091</v>
      </c>
      <c r="Z924" s="19">
        <f t="shared" si="191"/>
        <v>4</v>
      </c>
      <c r="AA924" s="21">
        <v>1.5890356142456941</v>
      </c>
      <c r="AB924" s="28"/>
      <c r="AC924" s="18">
        <v>0.37975974703606663</v>
      </c>
      <c r="AD924" s="19">
        <v>0.36</v>
      </c>
      <c r="AE924" s="18">
        <v>1.3335874256768489E-2</v>
      </c>
      <c r="AF924" s="19">
        <f t="shared" si="192"/>
        <v>16</v>
      </c>
      <c r="AG924" s="21">
        <v>2.52503418334119</v>
      </c>
      <c r="AH924" s="28"/>
      <c r="AK924" t="str">
        <f t="shared" si="197"/>
        <v/>
      </c>
      <c r="AL924">
        <f t="shared" si="197"/>
        <v>1.5890356142456941</v>
      </c>
      <c r="AM924" t="str">
        <f t="shared" si="197"/>
        <v/>
      </c>
      <c r="AN924" t="str">
        <f t="shared" si="197"/>
        <v/>
      </c>
      <c r="AO924" t="str">
        <f t="shared" si="197"/>
        <v/>
      </c>
      <c r="AP924" t="str">
        <f t="shared" si="197"/>
        <v/>
      </c>
      <c r="AQ924" t="str">
        <f t="shared" si="197"/>
        <v/>
      </c>
      <c r="AR924" t="str">
        <f t="shared" si="197"/>
        <v/>
      </c>
      <c r="AS924" t="str">
        <f t="shared" si="197"/>
        <v/>
      </c>
      <c r="AT924" t="str">
        <f t="shared" si="197"/>
        <v/>
      </c>
      <c r="AU924" t="str">
        <f t="shared" si="197"/>
        <v/>
      </c>
      <c r="AV924" t="str">
        <f t="shared" si="197"/>
        <v/>
      </c>
      <c r="AW924" t="str">
        <f t="shared" si="197"/>
        <v/>
      </c>
      <c r="AX924" t="str">
        <f t="shared" si="197"/>
        <v/>
      </c>
      <c r="AZ924" s="46">
        <f>IF(ISNUMBER(VLOOKUP($B924,Stats!$A$2:$AA$19,2,FALSE))=FALSE,"",IF(ISNUMBER(W924),(W924-VLOOKUP($B924,Stats!$A$2:$AA$19,2,FALSE))/VLOOKUP($B924,Stats!$A$2:$AA$19,16,FALSE),""))</f>
        <v>6.1390641446489994E-2</v>
      </c>
      <c r="BA924" s="46">
        <f>IF(ISNUMBER(VLOOKUP($B924,Stats!$A$2:$AA$19,2,FALSE))=FALSE,"",IF(ISNUMBER(X924),(X924-VLOOKUP($B924,Stats!$A$2:$AA$19,3,FALSE))/VLOOKUP($B924,Stats!$A$2:$AA$19,17,FALSE),""))</f>
        <v>-0.20603698172286539</v>
      </c>
      <c r="BB924" s="46"/>
      <c r="BC924" s="46"/>
      <c r="BD924" s="44">
        <f t="shared" si="188"/>
        <v>-7.2323170138187703E-2</v>
      </c>
      <c r="BE924" s="46">
        <f>IF(ISNUMBER(VLOOKUP($B924,Stats!$A$2:$AA$19,2,FALSE))=FALSE,"",IF(ISNUMBER(Y924),(Y924-VLOOKUP($B924,Stats!$A$2:$AA$19,5,FALSE))/VLOOKUP($B924,Stats!$A$2:$AA$19,19,FALSE),""))</f>
        <v>-7.8849670695363541E-2</v>
      </c>
      <c r="BF924" s="46"/>
      <c r="BG924" s="46"/>
      <c r="BH924" s="46">
        <f>IF(ISNUMBER(VLOOKUP($B924,Stats!$A$2:$AA$19,2,FALSE))=FALSE,"",IF(ISNUMBER(Z924),(Z924-VLOOKUP($B924,Stats!$A$2:$AA$19,8,FALSE))/VLOOKUP($B924,Stats!$A$2:$AA$19,22,FALSE),""))</f>
        <v>0.66359770503354598</v>
      </c>
      <c r="BI924" s="46" t="str">
        <f>IF(ISNUMBER(VLOOKUP($B924,Stats!$A$2:$AA$19,2,FALSE))=FALSE,"",IF(ISNUMBER(#REF!),(#REF!-VLOOKUP($B924,Stats!$A$2:$AA$19,9,FALSE))/VLOOKUP($B924,Stats!$A$2:$AA$19,23,FALSE),""))</f>
        <v/>
      </c>
      <c r="BJ924" s="46" t="str">
        <f>IF(ISNUMBER(VLOOKUP($B924,Stats!$A$2:$AA$19,2,FALSE))=FALSE,"",IF(ISNUMBER(#REF!),(#REF!-VLOOKUP($B924,Stats!$A$2:$AA$19,10,FALSE))/VLOOKUP($B924,Stats!$A$2:$AA$19,24,FALSE),""))</f>
        <v/>
      </c>
      <c r="BK924" s="44">
        <f t="shared" si="193"/>
        <v>0.25427408099681825</v>
      </c>
      <c r="BL924" s="46" t="str">
        <f>IF(ISNUMBER(VLOOKUP($B924,Stats!$A$2:$AA$19,2,FALSE))=FALSE,"",IF(ISNUMBER(#REF!),(#REF!-VLOOKUP($B924,Stats!$A$2:$AA$19,11,FALSE))/VLOOKUP($B924,Stats!$A$2:$AA$19,25,FALSE),""))</f>
        <v/>
      </c>
      <c r="BM924" s="46">
        <f>IF(ISNUMBER(VLOOKUP($B924,Stats!$A$2:$AA$19,2,FALSE))=FALSE,"",IF(ISNUMBER(AA924),(AA924-VLOOKUP($B924,Stats!$A$2:$AA$19,12,FALSE))/VLOOKUP($B924,Stats!$A$2:$AA$19,26,FALSE),""))</f>
        <v>-0.28060410893373045</v>
      </c>
      <c r="BN924" s="46" t="str">
        <f>IF(ISNUMBER(VLOOKUP($B924,Stats!$A$2:$AA$19,2,FALSE))=FALSE,"",IF(ISNUMBER(#REF!),(#REF!-VLOOKUP($B924,Stats!$A$2:$AA$19,13,FALSE))/VLOOKUP($B924,Stats!$A$2:$AA$19,27,FALSE),""))</f>
        <v/>
      </c>
      <c r="BO924" s="46" t="str">
        <f>IF(ISNUMBER(VLOOKUP($B924,Stats!$A$2:$AA$19,2,FALSE))=FALSE,"",IF(ISNUMBER(#REF!),(#REF!-VLOOKUP($B924,Stats!$A$2:$AA$19,14,FALSE))/VLOOKUP($B924,Stats!$A$2:$AB$19,28,FALSE),""))</f>
        <v/>
      </c>
      <c r="BP924" s="46"/>
      <c r="BQ924" s="46">
        <f>IF(ISNUMBER(VLOOKUP($B924,Stats!$A$2:$AA$19,2,FALSE))=FALSE,"",IF(ISNUMBER(BM924),BM924,(VLOOKUP($B924,Stats!$A$2:$AT$19,46,FALSE)-VLOOKUP($B924,Stats!$A$2:$AA$19,12,FALSE))/VLOOKUP($B924,Stats!$A$2:$AA$19,26,FALSE)))</f>
        <v>-0.28060410893373045</v>
      </c>
      <c r="BR924" s="51">
        <f t="shared" si="194"/>
        <v>-0.28060410893373045</v>
      </c>
      <c r="BS924" s="32" t="str">
        <f t="shared" si="189"/>
        <v>23590_201422</v>
      </c>
      <c r="BT924" s="53">
        <f t="shared" si="190"/>
        <v>8.1978992783707322E-2</v>
      </c>
    </row>
    <row r="925" spans="1:72" x14ac:dyDescent="0.15">
      <c r="A925" s="16">
        <v>23590</v>
      </c>
      <c r="B925" s="17">
        <v>201423</v>
      </c>
      <c r="C925" s="3">
        <v>0</v>
      </c>
      <c r="D925" s="23">
        <v>-1.0978956999085132E-2</v>
      </c>
      <c r="E925" s="18">
        <v>6.3375103497430463E-3</v>
      </c>
      <c r="F925" s="24">
        <v>4</v>
      </c>
      <c r="G925" s="24">
        <v>6</v>
      </c>
      <c r="H925" s="20">
        <v>5.3302973442408419E-3</v>
      </c>
      <c r="I925" s="20">
        <v>-5.36234662970327E-3</v>
      </c>
      <c r="J925" s="24">
        <v>2</v>
      </c>
      <c r="K925" s="24">
        <v>4</v>
      </c>
      <c r="L925" s="20">
        <v>9.3109869646181842E-3</v>
      </c>
      <c r="M925" s="20">
        <v>-1.0138248847926135E-2</v>
      </c>
      <c r="N925" s="19">
        <v>1.097</v>
      </c>
      <c r="O925" s="19">
        <v>1</v>
      </c>
      <c r="P925" s="25">
        <v>41946</v>
      </c>
      <c r="Q925" s="20">
        <v>-2.0966271649954349E-2</v>
      </c>
      <c r="R925" s="25">
        <v>41954</v>
      </c>
      <c r="S925" s="25">
        <f>IF(ISNUMBER(R925),VLOOKUP(B925,Index!$B$3:$AB$18,27,FALSE),"")</f>
        <v>41956</v>
      </c>
      <c r="T925" s="25">
        <f>IF(ISNUMBER($R925),VLOOKUP($B925,Index!$B$21:$AB$36,27,FALSE),"")</f>
        <v>41954</v>
      </c>
      <c r="U925" s="25">
        <f>IF(ISNUMBER($R925),VLOOKUP($B925,Index!$B$39:$AB$54,27,FALSE),"")</f>
        <v>41957</v>
      </c>
      <c r="W925" s="18">
        <v>-0.32936870997255396</v>
      </c>
      <c r="X925" s="19">
        <v>0.4</v>
      </c>
      <c r="Y925" s="18">
        <v>0.12024580440046997</v>
      </c>
      <c r="Z925" s="19">
        <f t="shared" si="191"/>
        <v>2</v>
      </c>
      <c r="AA925" s="21" t="s">
        <v>25</v>
      </c>
      <c r="AB925" s="28"/>
      <c r="AC925" s="18">
        <v>0.10848374710898437</v>
      </c>
      <c r="AD925" s="19">
        <v>0.16000000000000003</v>
      </c>
      <c r="AE925" s="18">
        <v>1.4459053475916084E-2</v>
      </c>
      <c r="AF925" s="19">
        <f t="shared" si="192"/>
        <v>4</v>
      </c>
      <c r="AG925" s="21" t="s">
        <v>25</v>
      </c>
      <c r="AH925" s="28"/>
      <c r="AK925" t="str">
        <f t="shared" si="197"/>
        <v/>
      </c>
      <c r="AL925" t="str">
        <f t="shared" si="197"/>
        <v/>
      </c>
      <c r="AM925" t="str">
        <f t="shared" si="197"/>
        <v/>
      </c>
      <c r="AN925" t="str">
        <f t="shared" si="197"/>
        <v/>
      </c>
      <c r="AO925" t="str">
        <f t="shared" si="197"/>
        <v/>
      </c>
      <c r="AP925" t="str">
        <f t="shared" si="197"/>
        <v/>
      </c>
      <c r="AQ925" t="str">
        <f t="shared" si="197"/>
        <v/>
      </c>
      <c r="AR925" t="str">
        <f t="shared" si="197"/>
        <v/>
      </c>
      <c r="AS925" t="str">
        <f t="shared" si="197"/>
        <v/>
      </c>
      <c r="AT925" t="str">
        <f t="shared" si="197"/>
        <v/>
      </c>
      <c r="AU925" t="str">
        <f t="shared" si="197"/>
        <v/>
      </c>
      <c r="AV925" t="str">
        <f t="shared" si="197"/>
        <v/>
      </c>
      <c r="AW925" t="str">
        <f t="shared" si="197"/>
        <v/>
      </c>
      <c r="AX925" t="str">
        <f t="shared" si="197"/>
        <v/>
      </c>
      <c r="AZ925" s="46">
        <f>IF(ISNUMBER(VLOOKUP($B925,Stats!$A$2:$AA$19,2,FALSE))=FALSE,"",IF(ISNUMBER(W925),(W925-VLOOKUP($B925,Stats!$A$2:$AA$19,2,FALSE))/VLOOKUP($B925,Stats!$A$2:$AA$19,16,FALSE),""))</f>
        <v>-0.39240220449356955</v>
      </c>
      <c r="BA925" s="46">
        <f>IF(ISNUMBER(VLOOKUP($B925,Stats!$A$2:$AA$19,2,FALSE))=FALSE,"",IF(ISNUMBER(X925),(X925-VLOOKUP($B925,Stats!$A$2:$AA$19,3,FALSE))/VLOOKUP($B925,Stats!$A$2:$AA$19,17,FALSE),""))</f>
        <v>-0.66983579230430179</v>
      </c>
      <c r="BB925" s="46"/>
      <c r="BC925" s="46"/>
      <c r="BD925" s="44">
        <f t="shared" si="188"/>
        <v>-0.53111899839893573</v>
      </c>
      <c r="BE925" s="46">
        <f>IF(ISNUMBER(VLOOKUP($B925,Stats!$A$2:$AA$19,2,FALSE))=FALSE,"",IF(ISNUMBER(Y925),(Y925-VLOOKUP($B925,Stats!$A$2:$AA$19,5,FALSE))/VLOOKUP($B925,Stats!$A$2:$AA$19,19,FALSE),""))</f>
        <v>-0.2140814443983784</v>
      </c>
      <c r="BF925" s="46"/>
      <c r="BG925" s="46"/>
      <c r="BH925" s="46">
        <f>IF(ISNUMBER(VLOOKUP($B925,Stats!$A$2:$AA$19,2,FALSE))=FALSE,"",IF(ISNUMBER(Z925),(Z925-VLOOKUP($B925,Stats!$A$2:$AA$19,8,FALSE))/VLOOKUP($B925,Stats!$A$2:$AA$19,22,FALSE),""))</f>
        <v>4.0999925831563512E-2</v>
      </c>
      <c r="BI925" s="46" t="str">
        <f>IF(ISNUMBER(VLOOKUP($B925,Stats!$A$2:$AA$19,2,FALSE))=FALSE,"",IF(ISNUMBER(#REF!),(#REF!-VLOOKUP($B925,Stats!$A$2:$AA$19,9,FALSE))/VLOOKUP($B925,Stats!$A$2:$AA$19,23,FALSE),""))</f>
        <v/>
      </c>
      <c r="BJ925" s="46" t="str">
        <f>IF(ISNUMBER(VLOOKUP($B925,Stats!$A$2:$AA$19,2,FALSE))=FALSE,"",IF(ISNUMBER(#REF!),(#REF!-VLOOKUP($B925,Stats!$A$2:$AA$19,10,FALSE))/VLOOKUP($B925,Stats!$A$2:$AA$19,24,FALSE),""))</f>
        <v/>
      </c>
      <c r="BK925" s="44">
        <f t="shared" si="193"/>
        <v>0.16215698882833393</v>
      </c>
      <c r="BL925" s="46" t="str">
        <f>IF(ISNUMBER(VLOOKUP($B925,Stats!$A$2:$AA$19,2,FALSE))=FALSE,"",IF(ISNUMBER(#REF!),(#REF!-VLOOKUP($B925,Stats!$A$2:$AA$19,11,FALSE))/VLOOKUP($B925,Stats!$A$2:$AA$19,25,FALSE),""))</f>
        <v/>
      </c>
      <c r="BM925" s="46" t="str">
        <f>IF(ISNUMBER(VLOOKUP($B925,Stats!$A$2:$AA$19,2,FALSE))=FALSE,"",IF(ISNUMBER(AA925),(AA925-VLOOKUP($B925,Stats!$A$2:$AA$19,12,FALSE))/VLOOKUP($B925,Stats!$A$2:$AA$19,26,FALSE),""))</f>
        <v/>
      </c>
      <c r="BN925" s="46" t="str">
        <f>IF(ISNUMBER(VLOOKUP($B925,Stats!$A$2:$AA$19,2,FALSE))=FALSE,"",IF(ISNUMBER(#REF!),(#REF!-VLOOKUP($B925,Stats!$A$2:$AA$19,13,FALSE))/VLOOKUP($B925,Stats!$A$2:$AA$19,27,FALSE),""))</f>
        <v/>
      </c>
      <c r="BO925" s="46" t="str">
        <f>IF(ISNUMBER(VLOOKUP($B925,Stats!$A$2:$AA$19,2,FALSE))=FALSE,"",IF(ISNUMBER(#REF!),(#REF!-VLOOKUP($B925,Stats!$A$2:$AA$19,14,FALSE))/VLOOKUP($B925,Stats!$A$2:$AB$19,28,FALSE),""))</f>
        <v/>
      </c>
      <c r="BP925" s="46"/>
      <c r="BQ925" s="46">
        <f>IF(ISNUMBER(VLOOKUP($B925,Stats!$A$2:$AA$19,2,FALSE))=FALSE,"",IF(ISNUMBER(BM925),BM925,(VLOOKUP($B925,Stats!$A$2:$AT$19,46,FALSE)-VLOOKUP($B925,Stats!$A$2:$AA$19,12,FALSE))/VLOOKUP($B925,Stats!$A$2:$AA$19,26,FALSE)))</f>
        <v>-0.71825946798524909</v>
      </c>
      <c r="BR925" s="51">
        <f t="shared" si="194"/>
        <v>-0.71825946798524909</v>
      </c>
      <c r="BS925" s="32" t="str">
        <f t="shared" si="189"/>
        <v>23590_201423</v>
      </c>
      <c r="BT925" s="53">
        <f t="shared" si="190"/>
        <v>-0.15258149997983661</v>
      </c>
    </row>
    <row r="926" spans="1:72" x14ac:dyDescent="0.15">
      <c r="A926" s="16">
        <v>23590</v>
      </c>
      <c r="B926" s="17">
        <v>201424</v>
      </c>
      <c r="C926" s="3">
        <v>0</v>
      </c>
      <c r="D926" s="23">
        <v>5.2728954671600325E-2</v>
      </c>
      <c r="E926" s="18">
        <v>5.5553031786064353E-3</v>
      </c>
      <c r="F926" s="24">
        <v>7</v>
      </c>
      <c r="G926" s="24">
        <v>3</v>
      </c>
      <c r="H926" s="20">
        <v>7.9086926208907938E-3</v>
      </c>
      <c r="I926" s="20">
        <v>-1.2348555348359695E-3</v>
      </c>
      <c r="J926" s="24">
        <v>6</v>
      </c>
      <c r="K926" s="24">
        <v>3</v>
      </c>
      <c r="L926" s="20">
        <v>1.2522361359570411E-2</v>
      </c>
      <c r="M926" s="20">
        <v>-1.8501387604070718E-3</v>
      </c>
      <c r="N926" s="19">
        <v>1.1379999999999999</v>
      </c>
      <c r="O926" s="19">
        <v>1.0527289546716003</v>
      </c>
      <c r="P926" s="25">
        <v>41971</v>
      </c>
      <c r="Q926" s="20">
        <v>-3.7002775208140326E-3</v>
      </c>
      <c r="R926" s="25">
        <v>41963</v>
      </c>
      <c r="S926" s="25">
        <f>IF(ISNUMBER(R926),VLOOKUP(B926,Index!$B$3:$AB$18,27,FALSE),"")</f>
        <v>41963</v>
      </c>
      <c r="T926" s="25">
        <f>IF(ISNUMBER($R926),VLOOKUP($B926,Index!$B$21:$AB$36,27,FALSE),"")</f>
        <v>41963</v>
      </c>
      <c r="U926" s="25">
        <f>IF(ISNUMBER($R926),VLOOKUP($B926,Index!$B$39:$AB$54,27,FALSE),"")</f>
        <v>41963</v>
      </c>
      <c r="W926" s="18">
        <v>1.5818686401480098</v>
      </c>
      <c r="X926" s="19">
        <v>0.7</v>
      </c>
      <c r="Y926" s="18">
        <v>0.10540446682301712</v>
      </c>
      <c r="Z926" s="19">
        <f t="shared" si="191"/>
        <v>0</v>
      </c>
      <c r="AA926" s="21">
        <v>14.250000000000098</v>
      </c>
      <c r="AB926" s="28"/>
      <c r="AC926" s="18">
        <v>2.5023083946837135</v>
      </c>
      <c r="AD926" s="19">
        <v>0.48999999999999994</v>
      </c>
      <c r="AE926" s="18">
        <v>1.1110101626244515E-2</v>
      </c>
      <c r="AF926" s="19">
        <f t="shared" si="192"/>
        <v>0</v>
      </c>
      <c r="AG926" s="21">
        <v>203.06250000000279</v>
      </c>
      <c r="AH926" s="28"/>
      <c r="AK926" t="str">
        <f t="shared" si="197"/>
        <v/>
      </c>
      <c r="AL926" t="str">
        <f t="shared" si="197"/>
        <v/>
      </c>
      <c r="AM926" t="str">
        <f t="shared" si="197"/>
        <v/>
      </c>
      <c r="AN926">
        <f t="shared" si="197"/>
        <v>14.250000000000098</v>
      </c>
      <c r="AO926" t="str">
        <f t="shared" si="197"/>
        <v/>
      </c>
      <c r="AP926" t="str">
        <f t="shared" si="197"/>
        <v/>
      </c>
      <c r="AQ926" t="str">
        <f t="shared" si="197"/>
        <v/>
      </c>
      <c r="AR926" t="str">
        <f t="shared" si="197"/>
        <v/>
      </c>
      <c r="AS926" t="str">
        <f t="shared" si="197"/>
        <v/>
      </c>
      <c r="AT926" t="str">
        <f t="shared" si="197"/>
        <v/>
      </c>
      <c r="AU926" t="str">
        <f t="shared" si="197"/>
        <v/>
      </c>
      <c r="AV926" t="str">
        <f t="shared" si="197"/>
        <v/>
      </c>
      <c r="AW926" t="str">
        <f t="shared" si="197"/>
        <v/>
      </c>
      <c r="AX926" t="str">
        <f t="shared" si="197"/>
        <v/>
      </c>
      <c r="AZ926" s="46">
        <f>IF(ISNUMBER(VLOOKUP($B926,Stats!$A$2:$AA$19,2,FALSE))=FALSE,"",IF(ISNUMBER(W926),(W926-VLOOKUP($B926,Stats!$A$2:$AA$19,2,FALSE))/VLOOKUP($B926,Stats!$A$2:$AA$19,16,FALSE),""))</f>
        <v>0.51426562289323297</v>
      </c>
      <c r="BA926" s="46">
        <f>IF(ISNUMBER(VLOOKUP($B926,Stats!$A$2:$AA$19,2,FALSE))=FALSE,"",IF(ISNUMBER(X926),(X926-VLOOKUP($B926,Stats!$A$2:$AA$19,3,FALSE))/VLOOKUP($B926,Stats!$A$2:$AA$19,17,FALSE),""))</f>
        <v>-0.21041933953921216</v>
      </c>
      <c r="BB926" s="46"/>
      <c r="BC926" s="46"/>
      <c r="BD926" s="44">
        <f t="shared" si="188"/>
        <v>0.1519231416770104</v>
      </c>
      <c r="BE926" s="46">
        <f>IF(ISNUMBER(VLOOKUP($B926,Stats!$A$2:$AA$19,2,FALSE))=FALSE,"",IF(ISNUMBER(Y926),(Y926-VLOOKUP($B926,Stats!$A$2:$AA$19,5,FALSE))/VLOOKUP($B926,Stats!$A$2:$AA$19,19,FALSE),""))</f>
        <v>-0.15783729123500925</v>
      </c>
      <c r="BF926" s="46"/>
      <c r="BG926" s="46"/>
      <c r="BH926" s="46">
        <f>IF(ISNUMBER(VLOOKUP($B926,Stats!$A$2:$AA$19,2,FALSE))=FALSE,"",IF(ISNUMBER(Z926),(Z926-VLOOKUP($B926,Stats!$A$2:$AA$19,8,FALSE))/VLOOKUP($B926,Stats!$A$2:$AA$19,22,FALSE),""))</f>
        <v>-0.83432005029645806</v>
      </c>
      <c r="BI926" s="46" t="str">
        <f>IF(ISNUMBER(VLOOKUP($B926,Stats!$A$2:$AA$19,2,FALSE))=FALSE,"",IF(ISNUMBER(#REF!),(#REF!-VLOOKUP($B926,Stats!$A$2:$AA$19,9,FALSE))/VLOOKUP($B926,Stats!$A$2:$AA$19,23,FALSE),""))</f>
        <v/>
      </c>
      <c r="BJ926" s="46" t="str">
        <f>IF(ISNUMBER(VLOOKUP($B926,Stats!$A$2:$AA$19,2,FALSE))=FALSE,"",IF(ISNUMBER(#REF!),(#REF!-VLOOKUP($B926,Stats!$A$2:$AA$19,10,FALSE))/VLOOKUP($B926,Stats!$A$2:$AA$19,24,FALSE),""))</f>
        <v/>
      </c>
      <c r="BK926" s="44">
        <f t="shared" si="193"/>
        <v>-0.13980991122443093</v>
      </c>
      <c r="BL926" s="46" t="str">
        <f>IF(ISNUMBER(VLOOKUP($B926,Stats!$A$2:$AA$19,2,FALSE))=FALSE,"",IF(ISNUMBER(#REF!),(#REF!-VLOOKUP($B926,Stats!$A$2:$AA$19,11,FALSE))/VLOOKUP($B926,Stats!$A$2:$AA$19,25,FALSE),""))</f>
        <v/>
      </c>
      <c r="BM926" s="46">
        <f>IF(ISNUMBER(VLOOKUP($B926,Stats!$A$2:$AA$19,2,FALSE))=FALSE,"",IF(ISNUMBER(AA926),(AA926-VLOOKUP($B926,Stats!$A$2:$AA$19,12,FALSE))/VLOOKUP($B926,Stats!$A$2:$AA$19,26,FALSE),""))</f>
        <v>4.1684191433936417E-2</v>
      </c>
      <c r="BN926" s="46" t="str">
        <f>IF(ISNUMBER(VLOOKUP($B926,Stats!$A$2:$AA$19,2,FALSE))=FALSE,"",IF(ISNUMBER(#REF!),(#REF!-VLOOKUP($B926,Stats!$A$2:$AA$19,13,FALSE))/VLOOKUP($B926,Stats!$A$2:$AA$19,27,FALSE),""))</f>
        <v/>
      </c>
      <c r="BO926" s="46" t="str">
        <f>IF(ISNUMBER(VLOOKUP($B926,Stats!$A$2:$AA$19,2,FALSE))=FALSE,"",IF(ISNUMBER(#REF!),(#REF!-VLOOKUP($B926,Stats!$A$2:$AA$19,14,FALSE))/VLOOKUP($B926,Stats!$A$2:$AB$19,28,FALSE),""))</f>
        <v/>
      </c>
      <c r="BP926" s="46"/>
      <c r="BQ926" s="46">
        <f>IF(ISNUMBER(VLOOKUP($B926,Stats!$A$2:$AA$19,2,FALSE))=FALSE,"",IF(ISNUMBER(BM926),BM926,(VLOOKUP($B926,Stats!$A$2:$AT$19,46,FALSE)-VLOOKUP($B926,Stats!$A$2:$AA$19,12,FALSE))/VLOOKUP($B926,Stats!$A$2:$AA$19,26,FALSE)))</f>
        <v>4.1684191433936417E-2</v>
      </c>
      <c r="BR926" s="51">
        <f t="shared" si="194"/>
        <v>4.1684191433936417E-2</v>
      </c>
      <c r="BS926" s="32" t="str">
        <f t="shared" si="189"/>
        <v>23590_201424</v>
      </c>
      <c r="BT926" s="53">
        <f t="shared" si="190"/>
        <v>-4.5164480112469194E-2</v>
      </c>
    </row>
    <row r="927" spans="1:72" x14ac:dyDescent="0.15">
      <c r="A927" s="16">
        <v>23590</v>
      </c>
      <c r="B927" s="17">
        <v>201425</v>
      </c>
      <c r="C927" s="3">
        <v>0</v>
      </c>
      <c r="D927" s="23">
        <v>5.0087873462214549E-2</v>
      </c>
      <c r="E927" s="18">
        <v>1.8054840082578107E-2</v>
      </c>
      <c r="F927" s="24">
        <v>8</v>
      </c>
      <c r="G927" s="24">
        <v>2</v>
      </c>
      <c r="H927" s="20">
        <v>1.2355095688810103E-2</v>
      </c>
      <c r="I927" s="20">
        <v>-2.418706826164152E-2</v>
      </c>
      <c r="J927" s="24">
        <v>4</v>
      </c>
      <c r="K927" s="24">
        <v>1</v>
      </c>
      <c r="L927" s="20">
        <v>3.3362598770851681E-2</v>
      </c>
      <c r="M927" s="20">
        <v>-3.3106960950763931E-2</v>
      </c>
      <c r="N927" s="19">
        <v>1.1950000000000001</v>
      </c>
      <c r="O927" s="19">
        <v>1.0491659350307287</v>
      </c>
      <c r="P927" s="25">
        <v>41985</v>
      </c>
      <c r="Q927" s="20">
        <v>-3.3927056827820268E-2</v>
      </c>
      <c r="R927" s="25">
        <v>41982</v>
      </c>
      <c r="S927" s="25">
        <f>IF(ISNUMBER(R927),VLOOKUP(B927,Index!$B$3:$AB$18,27,FALSE),"")</f>
        <v>41982</v>
      </c>
      <c r="T927" s="25">
        <f>IF(ISNUMBER($R927),VLOOKUP($B927,Index!$B$21:$AB$36,27,FALSE),"")</f>
        <v>41982</v>
      </c>
      <c r="U927" s="25">
        <f>IF(ISNUMBER($R927),VLOOKUP($B927,Index!$B$39:$AB$54,27,FALSE),"")</f>
        <v>41982</v>
      </c>
      <c r="W927" s="18">
        <v>1.5026362038664365</v>
      </c>
      <c r="X927" s="19">
        <v>0.8</v>
      </c>
      <c r="Y927" s="18">
        <v>0.34256650470629618</v>
      </c>
      <c r="Z927" s="19">
        <f t="shared" si="191"/>
        <v>0</v>
      </c>
      <c r="AA927" s="21">
        <v>1.4763400702987703</v>
      </c>
      <c r="AB927" s="28"/>
      <c r="AC927" s="18">
        <v>2.2579155611701349</v>
      </c>
      <c r="AD927" s="19">
        <v>0.64000000000000012</v>
      </c>
      <c r="AE927" s="18">
        <v>0.11735181014668884</v>
      </c>
      <c r="AF927" s="19">
        <f t="shared" si="192"/>
        <v>0</v>
      </c>
      <c r="AG927" s="21">
        <v>2.1795800031697783</v>
      </c>
      <c r="AH927" s="28"/>
      <c r="AK927" t="str">
        <f t="shared" si="197"/>
        <v/>
      </c>
      <c r="AL927" t="str">
        <f t="shared" si="197"/>
        <v/>
      </c>
      <c r="AM927" t="str">
        <f t="shared" si="197"/>
        <v/>
      </c>
      <c r="AN927" t="str">
        <f t="shared" si="197"/>
        <v/>
      </c>
      <c r="AO927">
        <f t="shared" si="197"/>
        <v>1.4763400702987703</v>
      </c>
      <c r="AP927" t="str">
        <f t="shared" si="197"/>
        <v/>
      </c>
      <c r="AQ927" t="str">
        <f t="shared" si="197"/>
        <v/>
      </c>
      <c r="AR927" t="str">
        <f t="shared" si="197"/>
        <v/>
      </c>
      <c r="AS927" t="str">
        <f t="shared" si="197"/>
        <v/>
      </c>
      <c r="AT927" t="str">
        <f t="shared" si="197"/>
        <v/>
      </c>
      <c r="AU927" t="str">
        <f t="shared" si="197"/>
        <v/>
      </c>
      <c r="AV927" t="str">
        <f t="shared" si="197"/>
        <v/>
      </c>
      <c r="AW927" t="str">
        <f t="shared" si="197"/>
        <v/>
      </c>
      <c r="AX927" t="str">
        <f t="shared" si="197"/>
        <v/>
      </c>
      <c r="AZ927" s="46">
        <f>IF(ISNUMBER(VLOOKUP($B927,Stats!$A$2:$AA$19,2,FALSE))=FALSE,"",IF(ISNUMBER(W927),(W927-VLOOKUP($B927,Stats!$A$2:$AA$19,2,FALSE))/VLOOKUP($B927,Stats!$A$2:$AA$19,16,FALSE),""))</f>
        <v>0.39299885660088263</v>
      </c>
      <c r="BA927" s="46">
        <f>IF(ISNUMBER(VLOOKUP($B927,Stats!$A$2:$AA$19,2,FALSE))=FALSE,"",IF(ISNUMBER(X927),(X927-VLOOKUP($B927,Stats!$A$2:$AA$19,3,FALSE))/VLOOKUP($B927,Stats!$A$2:$AA$19,17,FALSE),""))</f>
        <v>1.1792669212277258</v>
      </c>
      <c r="BB927" s="46"/>
      <c r="BC927" s="46"/>
      <c r="BD927" s="44">
        <f t="shared" si="188"/>
        <v>0.78613288891430422</v>
      </c>
      <c r="BE927" s="46">
        <f>IF(ISNUMBER(VLOOKUP($B927,Stats!$A$2:$AA$19,2,FALSE))=FALSE,"",IF(ISNUMBER(Y927),(Y927-VLOOKUP($B927,Stats!$A$2:$AA$19,5,FALSE))/VLOOKUP($B927,Stats!$A$2:$AA$19,19,FALSE),""))</f>
        <v>9.3350472020577877E-2</v>
      </c>
      <c r="BF927" s="46"/>
      <c r="BG927" s="46"/>
      <c r="BH927" s="46">
        <f>IF(ISNUMBER(VLOOKUP($B927,Stats!$A$2:$AA$19,2,FALSE))=FALSE,"",IF(ISNUMBER(Z927),(Z927-VLOOKUP($B927,Stats!$A$2:$AA$19,8,FALSE))/VLOOKUP($B927,Stats!$A$2:$AA$19,22,FALSE),""))</f>
        <v>-0.38938659637819406</v>
      </c>
      <c r="BI927" s="46" t="str">
        <f>IF(ISNUMBER(VLOOKUP($B927,Stats!$A$2:$AA$19,2,FALSE))=FALSE,"",IF(ISNUMBER(#REF!),(#REF!-VLOOKUP($B927,Stats!$A$2:$AA$19,9,FALSE))/VLOOKUP($B927,Stats!$A$2:$AA$19,23,FALSE),""))</f>
        <v/>
      </c>
      <c r="BJ927" s="46" t="str">
        <f>IF(ISNUMBER(VLOOKUP($B927,Stats!$A$2:$AA$19,2,FALSE))=FALSE,"",IF(ISNUMBER(#REF!),(#REF!-VLOOKUP($B927,Stats!$A$2:$AA$19,10,FALSE))/VLOOKUP($B927,Stats!$A$2:$AA$19,24,FALSE),""))</f>
        <v/>
      </c>
      <c r="BK927" s="44">
        <f t="shared" si="193"/>
        <v>-0.18216130932786273</v>
      </c>
      <c r="BL927" s="46" t="str">
        <f>IF(ISNUMBER(VLOOKUP($B927,Stats!$A$2:$AA$19,2,FALSE))=FALSE,"",IF(ISNUMBER(#REF!),(#REF!-VLOOKUP($B927,Stats!$A$2:$AA$19,11,FALSE))/VLOOKUP($B927,Stats!$A$2:$AA$19,25,FALSE),""))</f>
        <v/>
      </c>
      <c r="BM927" s="46">
        <f>IF(ISNUMBER(VLOOKUP($B927,Stats!$A$2:$AA$19,2,FALSE))=FALSE,"",IF(ISNUMBER(AA927),(AA927-VLOOKUP($B927,Stats!$A$2:$AA$19,12,FALSE))/VLOOKUP($B927,Stats!$A$2:$AA$19,26,FALSE),""))</f>
        <v>-0.25763345959084738</v>
      </c>
      <c r="BN927" s="46" t="str">
        <f>IF(ISNUMBER(VLOOKUP($B927,Stats!$A$2:$AA$19,2,FALSE))=FALSE,"",IF(ISNUMBER(#REF!),(#REF!-VLOOKUP($B927,Stats!$A$2:$AA$19,13,FALSE))/VLOOKUP($B927,Stats!$A$2:$AA$19,27,FALSE),""))</f>
        <v/>
      </c>
      <c r="BO927" s="46" t="str">
        <f>IF(ISNUMBER(VLOOKUP($B927,Stats!$A$2:$AA$19,2,FALSE))=FALSE,"",IF(ISNUMBER(#REF!),(#REF!-VLOOKUP($B927,Stats!$A$2:$AA$19,14,FALSE))/VLOOKUP($B927,Stats!$A$2:$AB$19,28,FALSE),""))</f>
        <v/>
      </c>
      <c r="BP927" s="46"/>
      <c r="BQ927" s="46">
        <f>IF(ISNUMBER(VLOOKUP($B927,Stats!$A$2:$AA$19,2,FALSE))=FALSE,"",IF(ISNUMBER(BM927),BM927,(VLOOKUP($B927,Stats!$A$2:$AT$19,46,FALSE)-VLOOKUP($B927,Stats!$A$2:$AA$19,12,FALSE))/VLOOKUP($B927,Stats!$A$2:$AA$19,26,FALSE)))</f>
        <v>-0.25763345959084738</v>
      </c>
      <c r="BR927" s="51">
        <f t="shared" si="194"/>
        <v>-0.25763345959084738</v>
      </c>
      <c r="BS927" s="32" t="str">
        <f t="shared" si="189"/>
        <v>23590_201425</v>
      </c>
      <c r="BT927" s="53">
        <f t="shared" si="190"/>
        <v>-3.5968997320262527E-3</v>
      </c>
    </row>
    <row r="928" spans="1:72" x14ac:dyDescent="0.15">
      <c r="A928" s="16">
        <v>23590</v>
      </c>
      <c r="B928" s="17">
        <v>201426</v>
      </c>
      <c r="C928" s="3">
        <v>0</v>
      </c>
      <c r="D928" s="23">
        <v>1.2552301255229992E-2</v>
      </c>
      <c r="E928" s="18">
        <v>7.7875311386468365E-3</v>
      </c>
      <c r="F928" s="24">
        <v>7</v>
      </c>
      <c r="G928" s="24">
        <v>3</v>
      </c>
      <c r="H928" s="20">
        <v>5.0333609421263159E-3</v>
      </c>
      <c r="I928" s="20">
        <v>-7.4928707712325444E-3</v>
      </c>
      <c r="J928" s="24">
        <v>4</v>
      </c>
      <c r="K928" s="24">
        <v>2</v>
      </c>
      <c r="L928" s="20">
        <v>1.4358108108108114E-2</v>
      </c>
      <c r="M928" s="20">
        <v>-1.334445371142623E-2</v>
      </c>
      <c r="N928" s="19">
        <v>1.21</v>
      </c>
      <c r="O928" s="19">
        <v>1.004149377593361</v>
      </c>
      <c r="P928" s="25">
        <v>41999</v>
      </c>
      <c r="Q928" s="20">
        <v>-1.8257261410788428E-2</v>
      </c>
      <c r="R928" s="25">
        <v>41995</v>
      </c>
      <c r="S928" s="25">
        <f>IF(ISNUMBER(R928),VLOOKUP(B928,Index!$B$3:$AB$18,27,FALSE),"")</f>
        <v>41997</v>
      </c>
      <c r="T928" s="25">
        <f>IF(ISNUMBER($R928),VLOOKUP($B928,Index!$B$21:$AB$36,27,FALSE),"")</f>
        <v>41996</v>
      </c>
      <c r="U928" s="25">
        <f>IF(ISNUMBER($R928),VLOOKUP($B928,Index!$B$39:$AB$54,27,FALSE),"")</f>
        <v>41996</v>
      </c>
      <c r="W928" s="18">
        <v>0.37656903765689975</v>
      </c>
      <c r="X928" s="19">
        <v>0.7</v>
      </c>
      <c r="Y928" s="18">
        <v>0.14775801448565107</v>
      </c>
      <c r="Z928" s="19">
        <f t="shared" si="191"/>
        <v>2</v>
      </c>
      <c r="AA928" s="21">
        <v>0.68752377329782277</v>
      </c>
      <c r="AB928" s="28"/>
      <c r="AC928" s="18">
        <v>0.14180424012184359</v>
      </c>
      <c r="AD928" s="19">
        <v>0.48999999999999994</v>
      </c>
      <c r="AE928" s="18">
        <v>2.183243084474187E-2</v>
      </c>
      <c r="AF928" s="19">
        <f t="shared" si="192"/>
        <v>4</v>
      </c>
      <c r="AG928" s="21">
        <v>0.472688938849676</v>
      </c>
      <c r="AH928" s="28"/>
      <c r="AK928" t="str">
        <f t="shared" si="197"/>
        <v/>
      </c>
      <c r="AL928" t="str">
        <f t="shared" si="197"/>
        <v/>
      </c>
      <c r="AM928" t="str">
        <f t="shared" si="197"/>
        <v/>
      </c>
      <c r="AN928" t="str">
        <f t="shared" si="197"/>
        <v/>
      </c>
      <c r="AO928" t="str">
        <f t="shared" si="197"/>
        <v/>
      </c>
      <c r="AP928">
        <f t="shared" si="197"/>
        <v>0.68752377329782277</v>
      </c>
      <c r="AQ928" t="str">
        <f t="shared" si="197"/>
        <v/>
      </c>
      <c r="AR928" t="str">
        <f t="shared" si="197"/>
        <v/>
      </c>
      <c r="AS928" t="str">
        <f t="shared" si="197"/>
        <v/>
      </c>
      <c r="AT928" t="str">
        <f t="shared" si="197"/>
        <v/>
      </c>
      <c r="AU928" t="str">
        <f t="shared" si="197"/>
        <v/>
      </c>
      <c r="AV928" t="str">
        <f t="shared" si="197"/>
        <v/>
      </c>
      <c r="AW928" t="str">
        <f t="shared" si="197"/>
        <v/>
      </c>
      <c r="AX928" t="str">
        <f t="shared" si="197"/>
        <v/>
      </c>
      <c r="AZ928" s="46">
        <f>IF(ISNUMBER(VLOOKUP($B928,Stats!$A$2:$AA$19,2,FALSE))=FALSE,"",IF(ISNUMBER(W928),(W928-VLOOKUP($B928,Stats!$A$2:$AA$19,2,FALSE))/VLOOKUP($B928,Stats!$A$2:$AA$19,16,FALSE),""))</f>
        <v>-0.22673567456045765</v>
      </c>
      <c r="BA928" s="46">
        <f>IF(ISNUMBER(VLOOKUP($B928,Stats!$A$2:$AA$19,2,FALSE))=FALSE,"",IF(ISNUMBER(X928),(X928-VLOOKUP($B928,Stats!$A$2:$AA$19,3,FALSE))/VLOOKUP($B928,Stats!$A$2:$AA$19,17,FALSE),""))</f>
        <v>0.82927015326520481</v>
      </c>
      <c r="BB928" s="46"/>
      <c r="BC928" s="46"/>
      <c r="BD928" s="44">
        <f t="shared" si="188"/>
        <v>0.30126723935237359</v>
      </c>
      <c r="BE928" s="46">
        <f>IF(ISNUMBER(VLOOKUP($B928,Stats!$A$2:$AA$19,2,FALSE))=FALSE,"",IF(ISNUMBER(Y928),(Y928-VLOOKUP($B928,Stats!$A$2:$AA$19,5,FALSE))/VLOOKUP($B928,Stats!$A$2:$AA$19,19,FALSE),""))</f>
        <v>-0.59195741815495595</v>
      </c>
      <c r="BF928" s="46"/>
      <c r="BG928" s="46"/>
      <c r="BH928" s="46">
        <f>IF(ISNUMBER(VLOOKUP($B928,Stats!$A$2:$AA$19,2,FALSE))=FALSE,"",IF(ISNUMBER(Z928),(Z928-VLOOKUP($B928,Stats!$A$2:$AA$19,8,FALSE))/VLOOKUP($B928,Stats!$A$2:$AA$19,22,FALSE),""))</f>
        <v>0.39783181574503418</v>
      </c>
      <c r="BI928" s="46" t="str">
        <f>IF(ISNUMBER(VLOOKUP($B928,Stats!$A$2:$AA$19,2,FALSE))=FALSE,"",IF(ISNUMBER(#REF!),(#REF!-VLOOKUP($B928,Stats!$A$2:$AA$19,9,FALSE))/VLOOKUP($B928,Stats!$A$2:$AA$19,23,FALSE),""))</f>
        <v/>
      </c>
      <c r="BJ928" s="46" t="str">
        <f>IF(ISNUMBER(VLOOKUP($B928,Stats!$A$2:$AA$19,2,FALSE))=FALSE,"",IF(ISNUMBER(#REF!),(#REF!-VLOOKUP($B928,Stats!$A$2:$AA$19,10,FALSE))/VLOOKUP($B928,Stats!$A$2:$AA$19,24,FALSE),""))</f>
        <v/>
      </c>
      <c r="BK928" s="44">
        <f t="shared" si="193"/>
        <v>0.53371973743197942</v>
      </c>
      <c r="BL928" s="46" t="str">
        <f>IF(ISNUMBER(VLOOKUP($B928,Stats!$A$2:$AA$19,2,FALSE))=FALSE,"",IF(ISNUMBER(#REF!),(#REF!-VLOOKUP($B928,Stats!$A$2:$AA$19,11,FALSE))/VLOOKUP($B928,Stats!$A$2:$AA$19,25,FALSE),""))</f>
        <v/>
      </c>
      <c r="BM928" s="46">
        <f>IF(ISNUMBER(VLOOKUP($B928,Stats!$A$2:$AA$19,2,FALSE))=FALSE,"",IF(ISNUMBER(AA928),(AA928-VLOOKUP($B928,Stats!$A$2:$AA$19,12,FALSE))/VLOOKUP($B928,Stats!$A$2:$AA$19,26,FALSE),""))</f>
        <v>-0.4548378820412064</v>
      </c>
      <c r="BN928" s="46" t="str">
        <f>IF(ISNUMBER(VLOOKUP($B928,Stats!$A$2:$AA$19,2,FALSE))=FALSE,"",IF(ISNUMBER(#REF!),(#REF!-VLOOKUP($B928,Stats!$A$2:$AA$19,13,FALSE))/VLOOKUP($B928,Stats!$A$2:$AA$19,27,FALSE),""))</f>
        <v/>
      </c>
      <c r="BO928" s="46" t="str">
        <f>IF(ISNUMBER(VLOOKUP($B928,Stats!$A$2:$AA$19,2,FALSE))=FALSE,"",IF(ISNUMBER(#REF!),(#REF!-VLOOKUP($B928,Stats!$A$2:$AA$19,14,FALSE))/VLOOKUP($B928,Stats!$A$2:$AB$19,28,FALSE),""))</f>
        <v/>
      </c>
      <c r="BP928" s="46"/>
      <c r="BQ928" s="46">
        <f>IF(ISNUMBER(VLOOKUP($B928,Stats!$A$2:$AA$19,2,FALSE))=FALSE,"",IF(ISNUMBER(BM928),BM928,(VLOOKUP($B928,Stats!$A$2:$AT$19,46,FALSE)-VLOOKUP($B928,Stats!$A$2:$AA$19,12,FALSE))/VLOOKUP($B928,Stats!$A$2:$AA$19,26,FALSE)))</f>
        <v>-0.4548378820412064</v>
      </c>
      <c r="BR928" s="51">
        <f t="shared" si="194"/>
        <v>-0.4548378820412064</v>
      </c>
      <c r="BS928" s="32" t="str">
        <f t="shared" si="189"/>
        <v>23590_201426</v>
      </c>
      <c r="BT928" s="53">
        <f t="shared" si="190"/>
        <v>0.28951771392142106</v>
      </c>
    </row>
    <row r="929" spans="1:72" x14ac:dyDescent="0.15">
      <c r="A929" s="16">
        <v>23590</v>
      </c>
      <c r="B929" s="17">
        <v>201427</v>
      </c>
      <c r="C929" s="3">
        <v>0</v>
      </c>
      <c r="D929" s="23">
        <v>-7.4380165289255062E-3</v>
      </c>
      <c r="E929" s="18">
        <v>1.128012048323628E-2</v>
      </c>
      <c r="F929" s="24">
        <v>1</v>
      </c>
      <c r="G929" s="24">
        <v>2</v>
      </c>
      <c r="H929" s="20">
        <v>9.2436974789917858E-3</v>
      </c>
      <c r="I929" s="20">
        <v>-8.2863917327961056E-3</v>
      </c>
      <c r="J929" s="24">
        <v>1</v>
      </c>
      <c r="K929" s="24">
        <v>2</v>
      </c>
      <c r="L929" s="20">
        <v>9.2436974789917858E-3</v>
      </c>
      <c r="M929" s="20">
        <v>-1.3266998341625258E-2</v>
      </c>
      <c r="N929" s="19">
        <v>1.206</v>
      </c>
      <c r="O929" s="19">
        <v>1</v>
      </c>
      <c r="P929" s="25">
        <v>42002</v>
      </c>
      <c r="Q929" s="20">
        <v>-1.3266998341625258E-2</v>
      </c>
      <c r="R929" s="25">
        <v>42003</v>
      </c>
      <c r="S929" s="25">
        <f>IF(ISNUMBER(R929),VLOOKUP(B929,Index!$B$3:$AB$18,27,FALSE),"")</f>
        <v>42002</v>
      </c>
      <c r="T929" s="25">
        <f>IF(ISNUMBER($R929),VLOOKUP($B929,Index!$B$21:$AB$36,27,FALSE),"")</f>
        <v>42003</v>
      </c>
      <c r="U929" s="25">
        <f>IF(ISNUMBER($R929),VLOOKUP($B929,Index!$B$39:$AB$54,27,FALSE),"")</f>
        <v>42003</v>
      </c>
      <c r="W929" s="18">
        <v>-0.89256198347106075</v>
      </c>
      <c r="X929" s="19">
        <v>0.33333333333333331</v>
      </c>
      <c r="Y929" s="18">
        <v>0.21402523804887499</v>
      </c>
      <c r="Z929" s="19">
        <f t="shared" si="191"/>
        <v>1</v>
      </c>
      <c r="AA929" s="21" t="s">
        <v>25</v>
      </c>
      <c r="AB929" s="28"/>
      <c r="AC929" s="18">
        <v>0.79666689433779414</v>
      </c>
      <c r="AD929" s="19">
        <v>0.1111111111111111</v>
      </c>
      <c r="AE929" s="18">
        <v>4.5806802521877611E-2</v>
      </c>
      <c r="AF929" s="19">
        <f t="shared" si="192"/>
        <v>1</v>
      </c>
      <c r="AG929" s="21" t="s">
        <v>25</v>
      </c>
      <c r="AH929" s="28"/>
      <c r="AK929" t="str">
        <f t="shared" si="197"/>
        <v/>
      </c>
      <c r="AL929" t="str">
        <f t="shared" si="197"/>
        <v/>
      </c>
      <c r="AM929" t="str">
        <f t="shared" si="197"/>
        <v/>
      </c>
      <c r="AN929" t="str">
        <f t="shared" si="197"/>
        <v/>
      </c>
      <c r="AO929" t="str">
        <f t="shared" si="197"/>
        <v/>
      </c>
      <c r="AP929" t="str">
        <f t="shared" si="197"/>
        <v/>
      </c>
      <c r="AQ929" t="str">
        <f t="shared" si="197"/>
        <v/>
      </c>
      <c r="AR929" t="str">
        <f t="shared" si="197"/>
        <v/>
      </c>
      <c r="AS929" t="str">
        <f t="shared" si="197"/>
        <v/>
      </c>
      <c r="AT929" t="str">
        <f t="shared" si="197"/>
        <v/>
      </c>
      <c r="AU929" t="str">
        <f t="shared" si="197"/>
        <v/>
      </c>
      <c r="AV929" t="str">
        <f t="shared" si="197"/>
        <v/>
      </c>
      <c r="AW929" t="str">
        <f t="shared" si="197"/>
        <v/>
      </c>
      <c r="AX929" t="str">
        <f t="shared" si="197"/>
        <v/>
      </c>
      <c r="AZ929" s="46">
        <f>IF(ISNUMBER(VLOOKUP($B929,Stats!$A$2:$AA$19,2,FALSE))=FALSE,"",IF(ISNUMBER(W929),(W929-VLOOKUP($B929,Stats!$A$2:$AA$19,2,FALSE))/VLOOKUP($B929,Stats!$A$2:$AA$19,16,FALSE),""))</f>
        <v>-0.7463419249789579</v>
      </c>
      <c r="BA929" s="46">
        <f>IF(ISNUMBER(VLOOKUP($B929,Stats!$A$2:$AA$19,2,FALSE))=FALSE,"",IF(ISNUMBER(X929),(X929-VLOOKUP($B929,Stats!$A$2:$AA$19,3,FALSE))/VLOOKUP($B929,Stats!$A$2:$AA$19,17,FALSE),""))</f>
        <v>-1.0507044611669172</v>
      </c>
      <c r="BB929" s="46"/>
      <c r="BC929" s="46"/>
      <c r="BD929" s="44">
        <f t="shared" si="188"/>
        <v>-0.8985231930729376</v>
      </c>
      <c r="BE929" s="46">
        <f>IF(ISNUMBER(VLOOKUP($B929,Stats!$A$2:$AA$19,2,FALSE))=FALSE,"",IF(ISNUMBER(Y929),(Y929-VLOOKUP($B929,Stats!$A$2:$AA$19,5,FALSE))/VLOOKUP($B929,Stats!$A$2:$AA$19,19,FALSE),""))</f>
        <v>0.18572942982842436</v>
      </c>
      <c r="BF929" s="46"/>
      <c r="BG929" s="46"/>
      <c r="BH929" s="46">
        <f>IF(ISNUMBER(VLOOKUP($B929,Stats!$A$2:$AA$19,2,FALSE))=FALSE,"",IF(ISNUMBER(Z929),(Z929-VLOOKUP($B929,Stats!$A$2:$AA$19,8,FALSE))/VLOOKUP($B929,Stats!$A$2:$AA$19,22,FALSE),""))</f>
        <v>0.41115882059143566</v>
      </c>
      <c r="BI929" s="46" t="str">
        <f>IF(ISNUMBER(VLOOKUP($B929,Stats!$A$2:$AA$19,2,FALSE))=FALSE,"",IF(ISNUMBER(#REF!),(#REF!-VLOOKUP($B929,Stats!$A$2:$AA$19,9,FALSE))/VLOOKUP($B929,Stats!$A$2:$AA$19,23,FALSE),""))</f>
        <v/>
      </c>
      <c r="BJ929" s="46" t="str">
        <f>IF(ISNUMBER(VLOOKUP($B929,Stats!$A$2:$AA$19,2,FALSE))=FALSE,"",IF(ISNUMBER(#REF!),(#REF!-VLOOKUP($B929,Stats!$A$2:$AA$19,10,FALSE))/VLOOKUP($B929,Stats!$A$2:$AA$19,24,FALSE),""))</f>
        <v/>
      </c>
      <c r="BK929" s="44">
        <f t="shared" si="193"/>
        <v>-6.6629547024663616E-3</v>
      </c>
      <c r="BL929" s="46" t="str">
        <f>IF(ISNUMBER(VLOOKUP($B929,Stats!$A$2:$AA$19,2,FALSE))=FALSE,"",IF(ISNUMBER(#REF!),(#REF!-VLOOKUP($B929,Stats!$A$2:$AA$19,11,FALSE))/VLOOKUP($B929,Stats!$A$2:$AA$19,25,FALSE),""))</f>
        <v/>
      </c>
      <c r="BM929" s="46" t="str">
        <f>IF(ISNUMBER(VLOOKUP($B929,Stats!$A$2:$AA$19,2,FALSE))=FALSE,"",IF(ISNUMBER(AA929),(AA929-VLOOKUP($B929,Stats!$A$2:$AA$19,12,FALSE))/VLOOKUP($B929,Stats!$A$2:$AA$19,26,FALSE),""))</f>
        <v/>
      </c>
      <c r="BN929" s="46" t="str">
        <f>IF(ISNUMBER(VLOOKUP($B929,Stats!$A$2:$AA$19,2,FALSE))=FALSE,"",IF(ISNUMBER(#REF!),(#REF!-VLOOKUP($B929,Stats!$A$2:$AA$19,13,FALSE))/VLOOKUP($B929,Stats!$A$2:$AA$19,27,FALSE),""))</f>
        <v/>
      </c>
      <c r="BO929" s="46" t="str">
        <f>IF(ISNUMBER(VLOOKUP($B929,Stats!$A$2:$AA$19,2,FALSE))=FALSE,"",IF(ISNUMBER(#REF!),(#REF!-VLOOKUP($B929,Stats!$A$2:$AA$19,14,FALSE))/VLOOKUP($B929,Stats!$A$2:$AB$19,28,FALSE),""))</f>
        <v/>
      </c>
      <c r="BP929" s="46"/>
      <c r="BQ929" s="46">
        <f>IF(ISNUMBER(VLOOKUP($B929,Stats!$A$2:$AA$19,2,FALSE))=FALSE,"",IF(ISNUMBER(BM929),BM929,(VLOOKUP($B929,Stats!$A$2:$AT$19,46,FALSE)-VLOOKUP($B929,Stats!$A$2:$AA$19,12,FALSE))/VLOOKUP($B929,Stats!$A$2:$AA$19,26,FALSE)))</f>
        <v>-0.46642635650749076</v>
      </c>
      <c r="BR929" s="51">
        <f t="shared" si="194"/>
        <v>-0.46642635650749076</v>
      </c>
      <c r="BS929" s="32" t="str">
        <f t="shared" si="189"/>
        <v>23590_201427</v>
      </c>
      <c r="BT929" s="53">
        <f t="shared" si="190"/>
        <v>-0.27698768273756547</v>
      </c>
    </row>
    <row r="930" spans="1:72" x14ac:dyDescent="0.15">
      <c r="A930" s="16">
        <v>23590</v>
      </c>
      <c r="B930" s="17">
        <v>201501</v>
      </c>
      <c r="C930" s="3">
        <v>0</v>
      </c>
      <c r="D930" s="23">
        <v>1.4154870940882525E-2</v>
      </c>
      <c r="E930" s="18">
        <v>1.3254982867294958E-2</v>
      </c>
      <c r="F930" s="24">
        <v>3</v>
      </c>
      <c r="G930" s="24">
        <v>2</v>
      </c>
      <c r="H930" s="20">
        <v>9.6789908702330507E-3</v>
      </c>
      <c r="I930" s="20">
        <v>-7.3069810448451178E-3</v>
      </c>
      <c r="J930" s="24">
        <v>3</v>
      </c>
      <c r="K930" s="24">
        <v>2</v>
      </c>
      <c r="L930" s="20">
        <v>2.497918401332222E-2</v>
      </c>
      <c r="M930" s="20">
        <v>-8.8996763754044528E-3</v>
      </c>
      <c r="N930" s="19">
        <v>1.236</v>
      </c>
      <c r="O930" s="19">
        <v>1.0040617384240453</v>
      </c>
      <c r="P930" s="25">
        <v>42011</v>
      </c>
      <c r="Q930" s="20">
        <v>-1.4563106796116498E-2</v>
      </c>
      <c r="R930" s="25">
        <v>42013</v>
      </c>
      <c r="S930" s="25">
        <f>IF(ISNUMBER(R930),VLOOKUP(B930,Index!$B$3:$AB$18,27,FALSE),"")</f>
        <v>42013</v>
      </c>
      <c r="T930" s="25">
        <f>IF(ISNUMBER($R930),VLOOKUP($B930,Index!$B$21:$AB$36,27,FALSE),"")</f>
        <v>42013</v>
      </c>
      <c r="U930" s="25">
        <f>IF(ISNUMBER($R930),VLOOKUP($B930,Index!$B$39:$AB$54,27,FALSE),"")</f>
        <v>42011</v>
      </c>
      <c r="W930" s="18">
        <v>1.0191507077435418</v>
      </c>
      <c r="X930" s="19">
        <v>0.6</v>
      </c>
      <c r="Y930" s="18">
        <v>0.25149561724296876</v>
      </c>
      <c r="Z930" s="19">
        <f t="shared" si="191"/>
        <v>0</v>
      </c>
      <c r="AA930" s="21">
        <v>0.97196780460726717</v>
      </c>
      <c r="AB930" s="28"/>
      <c r="AC930" s="18">
        <v>1.038668165094162</v>
      </c>
      <c r="AD930" s="19">
        <v>0.36</v>
      </c>
      <c r="AE930" s="18">
        <v>6.3250045492421844E-2</v>
      </c>
      <c r="AF930" s="19">
        <f t="shared" si="192"/>
        <v>0</v>
      </c>
      <c r="AG930" s="21">
        <v>0.94472141319307068</v>
      </c>
      <c r="AH930" s="28"/>
      <c r="AK930" t="str">
        <f t="shared" si="197"/>
        <v/>
      </c>
      <c r="AL930" t="str">
        <f t="shared" si="197"/>
        <v/>
      </c>
      <c r="AM930" t="str">
        <f t="shared" si="197"/>
        <v/>
      </c>
      <c r="AN930" t="str">
        <f t="shared" si="197"/>
        <v/>
      </c>
      <c r="AO930" t="str">
        <f t="shared" si="197"/>
        <v/>
      </c>
      <c r="AP930" t="str">
        <f t="shared" si="197"/>
        <v/>
      </c>
      <c r="AQ930" t="str">
        <f t="shared" si="197"/>
        <v/>
      </c>
      <c r="AR930">
        <f t="shared" si="197"/>
        <v>0.97196780460726717</v>
      </c>
      <c r="AS930" t="str">
        <f t="shared" si="197"/>
        <v/>
      </c>
      <c r="AT930" t="str">
        <f t="shared" si="197"/>
        <v/>
      </c>
      <c r="AU930" t="str">
        <f t="shared" si="197"/>
        <v/>
      </c>
      <c r="AV930" t="str">
        <f t="shared" si="197"/>
        <v/>
      </c>
      <c r="AW930" t="str">
        <f t="shared" si="197"/>
        <v/>
      </c>
      <c r="AX930" t="str">
        <f t="shared" si="197"/>
        <v/>
      </c>
      <c r="AZ930" s="46">
        <f>IF(ISNUMBER(VLOOKUP($B930,Stats!$A$2:$AA$19,2,FALSE))=FALSE,"",IF(ISNUMBER(W930),(W930-VLOOKUP($B930,Stats!$A$2:$AA$19,2,FALSE))/VLOOKUP($B930,Stats!$A$2:$AA$19,16,FALSE),""))</f>
        <v>-0.13675262206122341</v>
      </c>
      <c r="BA930" s="46">
        <f>IF(ISNUMBER(VLOOKUP($B930,Stats!$A$2:$AA$19,2,FALSE))=FALSE,"",IF(ISNUMBER(X930),(X930-VLOOKUP($B930,Stats!$A$2:$AA$19,3,FALSE))/VLOOKUP($B930,Stats!$A$2:$AA$19,17,FALSE),""))</f>
        <v>0.25266102439703397</v>
      </c>
      <c r="BB930" s="46"/>
      <c r="BC930" s="46"/>
      <c r="BD930" s="44">
        <f t="shared" si="188"/>
        <v>5.7954201167905284E-2</v>
      </c>
      <c r="BE930" s="46">
        <f>IF(ISNUMBER(VLOOKUP($B930,Stats!$A$2:$AA$19,2,FALSE))=FALSE,"",IF(ISNUMBER(Y930),(Y930-VLOOKUP($B930,Stats!$A$2:$AA$19,5,FALSE))/VLOOKUP($B930,Stats!$A$2:$AA$19,19,FALSE),""))</f>
        <v>7.4969870623936383E-2</v>
      </c>
      <c r="BF930" s="46"/>
      <c r="BG930" s="46"/>
      <c r="BH930" s="46">
        <f>IF(ISNUMBER(VLOOKUP($B930,Stats!$A$2:$AA$19,2,FALSE))=FALSE,"",IF(ISNUMBER(Z930),(Z930-VLOOKUP($B930,Stats!$A$2:$AA$19,8,FALSE))/VLOOKUP($B930,Stats!$A$2:$AA$19,22,FALSE),""))</f>
        <v>-0.58823842946080296</v>
      </c>
      <c r="BI930" s="46" t="str">
        <f>IF(ISNUMBER(VLOOKUP($B930,Stats!$A$2:$AA$19,2,FALSE))=FALSE,"",IF(ISNUMBER(#REF!),(#REF!-VLOOKUP($B930,Stats!$A$2:$AA$19,9,FALSE))/VLOOKUP($B930,Stats!$A$2:$AA$19,23,FALSE),""))</f>
        <v/>
      </c>
      <c r="BJ930" s="46" t="str">
        <f>IF(ISNUMBER(VLOOKUP($B930,Stats!$A$2:$AA$19,2,FALSE))=FALSE,"",IF(ISNUMBER(#REF!),(#REF!-VLOOKUP($B930,Stats!$A$2:$AA$19,10,FALSE))/VLOOKUP($B930,Stats!$A$2:$AA$19,24,FALSE),""))</f>
        <v/>
      </c>
      <c r="BK930" s="44">
        <f t="shared" si="193"/>
        <v>-0.22895043827499634</v>
      </c>
      <c r="BL930" s="46" t="str">
        <f>IF(ISNUMBER(VLOOKUP($B930,Stats!$A$2:$AA$19,2,FALSE))=FALSE,"",IF(ISNUMBER(#REF!),(#REF!-VLOOKUP($B930,Stats!$A$2:$AA$19,11,FALSE))/VLOOKUP($B930,Stats!$A$2:$AA$19,25,FALSE),""))</f>
        <v/>
      </c>
      <c r="BM930" s="46">
        <f>IF(ISNUMBER(VLOOKUP($B930,Stats!$A$2:$AA$19,2,FALSE))=FALSE,"",IF(ISNUMBER(AA930),(AA930-VLOOKUP($B930,Stats!$A$2:$AA$19,12,FALSE))/VLOOKUP($B930,Stats!$A$2:$AA$19,26,FALSE),""))</f>
        <v>-0.3613206142816156</v>
      </c>
      <c r="BN930" s="46" t="str">
        <f>IF(ISNUMBER(VLOOKUP($B930,Stats!$A$2:$AA$19,2,FALSE))=FALSE,"",IF(ISNUMBER(#REF!),(#REF!-VLOOKUP($B930,Stats!$A$2:$AA$19,13,FALSE))/VLOOKUP($B930,Stats!$A$2:$AA$19,27,FALSE),""))</f>
        <v/>
      </c>
      <c r="BO930" s="46" t="str">
        <f>IF(ISNUMBER(VLOOKUP($B930,Stats!$A$2:$AA$19,2,FALSE))=FALSE,"",IF(ISNUMBER(#REF!),(#REF!-VLOOKUP($B930,Stats!$A$2:$AA$19,14,FALSE))/VLOOKUP($B930,Stats!$A$2:$AB$19,28,FALSE),""))</f>
        <v/>
      </c>
      <c r="BP930" s="46"/>
      <c r="BQ930" s="46">
        <f>IF(ISNUMBER(VLOOKUP($B930,Stats!$A$2:$AA$19,2,FALSE))=FALSE,"",IF(ISNUMBER(BM930),BM930,(VLOOKUP($B930,Stats!$A$2:$AT$19,46,FALSE)-VLOOKUP($B930,Stats!$A$2:$AA$19,12,FALSE))/VLOOKUP($B930,Stats!$A$2:$AA$19,26,FALSE)))</f>
        <v>-0.3613206142816156</v>
      </c>
      <c r="BR930" s="51">
        <f t="shared" si="194"/>
        <v>-0.3613206142816156</v>
      </c>
      <c r="BS930" s="32" t="str">
        <f t="shared" si="189"/>
        <v>23590_201501</v>
      </c>
      <c r="BT930" s="53">
        <f t="shared" si="190"/>
        <v>-0.19804354558773984</v>
      </c>
    </row>
    <row r="931" spans="1:72" x14ac:dyDescent="0.15">
      <c r="A931" s="16">
        <v>23590</v>
      </c>
      <c r="B931" s="17">
        <v>201502</v>
      </c>
      <c r="C931" s="3">
        <v>0</v>
      </c>
      <c r="D931" s="23">
        <v>6.5681444991789739E-3</v>
      </c>
      <c r="E931" s="18">
        <v>1.5607417980260625E-2</v>
      </c>
      <c r="F931" s="24">
        <v>6</v>
      </c>
      <c r="G931" s="24">
        <v>4</v>
      </c>
      <c r="H931" s="20">
        <v>1.0681493780588802E-2</v>
      </c>
      <c r="I931" s="20">
        <v>-1.4108607641200449E-2</v>
      </c>
      <c r="J931" s="24">
        <v>3</v>
      </c>
      <c r="K931" s="24">
        <v>1</v>
      </c>
      <c r="L931" s="20">
        <v>2.0798668885191551E-2</v>
      </c>
      <c r="M931" s="20">
        <v>-3.3469387755102109E-2</v>
      </c>
      <c r="N931" s="19">
        <v>1.232</v>
      </c>
      <c r="O931" s="19">
        <v>1.0232558139534884</v>
      </c>
      <c r="P931" s="25">
        <v>42026</v>
      </c>
      <c r="Q931" s="20">
        <v>-3.3469387755102109E-2</v>
      </c>
      <c r="R931" s="25">
        <v>42023</v>
      </c>
      <c r="S931" s="25">
        <f>IF(ISNUMBER(R931),VLOOKUP(B931,Index!$B$3:$AB$18,27,FALSE),"")</f>
        <v>42023</v>
      </c>
      <c r="T931" s="25">
        <f>IF(ISNUMBER($R931),VLOOKUP($B931,Index!$B$21:$AB$36,27,FALSE),"")</f>
        <v>42023</v>
      </c>
      <c r="U931" s="25">
        <f>IF(ISNUMBER($R931),VLOOKUP($B931,Index!$B$39:$AB$54,27,FALSE),"")</f>
        <v>42027</v>
      </c>
      <c r="W931" s="18">
        <v>0.19704433497536922</v>
      </c>
      <c r="X931" s="19">
        <v>0.6</v>
      </c>
      <c r="Y931" s="18">
        <v>0.29612993527133075</v>
      </c>
      <c r="Z931" s="19">
        <f t="shared" si="191"/>
        <v>0</v>
      </c>
      <c r="AA931" s="21">
        <v>0.19624334174376162</v>
      </c>
      <c r="AB931" s="28"/>
      <c r="AC931" s="18">
        <v>3.8826469945885511E-2</v>
      </c>
      <c r="AD931" s="19">
        <v>0.36</v>
      </c>
      <c r="AE931" s="18">
        <v>8.7692938563802544E-2</v>
      </c>
      <c r="AF931" s="19">
        <f t="shared" si="192"/>
        <v>0</v>
      </c>
      <c r="AG931" s="21">
        <v>3.8511449178758816E-2</v>
      </c>
      <c r="AH931" s="28"/>
      <c r="AK931" t="str">
        <f t="shared" si="197"/>
        <v/>
      </c>
      <c r="AL931" t="str">
        <f t="shared" si="197"/>
        <v/>
      </c>
      <c r="AM931" t="str">
        <f t="shared" si="197"/>
        <v/>
      </c>
      <c r="AN931" t="str">
        <f t="shared" si="197"/>
        <v/>
      </c>
      <c r="AO931" t="str">
        <f t="shared" si="197"/>
        <v/>
      </c>
      <c r="AP931" t="str">
        <f t="shared" si="197"/>
        <v/>
      </c>
      <c r="AQ931" t="str">
        <f t="shared" si="197"/>
        <v/>
      </c>
      <c r="AR931" t="str">
        <f t="shared" si="197"/>
        <v/>
      </c>
      <c r="AS931">
        <f t="shared" si="197"/>
        <v>0.19624334174376162</v>
      </c>
      <c r="AT931" t="str">
        <f t="shared" si="197"/>
        <v/>
      </c>
      <c r="AU931" t="str">
        <f t="shared" si="197"/>
        <v/>
      </c>
      <c r="AV931" t="str">
        <f t="shared" si="197"/>
        <v/>
      </c>
      <c r="AW931" t="str">
        <f t="shared" si="197"/>
        <v/>
      </c>
      <c r="AX931" t="str">
        <f t="shared" si="197"/>
        <v/>
      </c>
      <c r="AZ931" s="46">
        <f>IF(ISNUMBER(VLOOKUP($B931,Stats!$A$2:$AA$19,2,FALSE))=FALSE,"",IF(ISNUMBER(W931),(W931-VLOOKUP($B931,Stats!$A$2:$AA$19,2,FALSE))/VLOOKUP($B931,Stats!$A$2:$AA$19,16,FALSE),""))</f>
        <v>-0.7294920108547831</v>
      </c>
      <c r="BA931" s="46">
        <f>IF(ISNUMBER(VLOOKUP($B931,Stats!$A$2:$AA$19,2,FALSE))=FALSE,"",IF(ISNUMBER(X931),(X931-VLOOKUP($B931,Stats!$A$2:$AA$19,3,FALSE))/VLOOKUP($B931,Stats!$A$2:$AA$19,17,FALSE),""))</f>
        <v>-0.52813738425366874</v>
      </c>
      <c r="BB931" s="46"/>
      <c r="BC931" s="46"/>
      <c r="BD931" s="44">
        <f t="shared" si="188"/>
        <v>-0.62881469755422592</v>
      </c>
      <c r="BE931" s="46">
        <f>IF(ISNUMBER(VLOOKUP($B931,Stats!$A$2:$AA$19,2,FALSE))=FALSE,"",IF(ISNUMBER(Y931),(Y931-VLOOKUP($B931,Stats!$A$2:$AA$19,5,FALSE))/VLOOKUP($B931,Stats!$A$2:$AA$19,19,FALSE),""))</f>
        <v>-2.665249969868393E-2</v>
      </c>
      <c r="BF931" s="46"/>
      <c r="BG931" s="46"/>
      <c r="BH931" s="46">
        <f>IF(ISNUMBER(VLOOKUP($B931,Stats!$A$2:$AA$19,2,FALSE))=FALSE,"",IF(ISNUMBER(Z931),(Z931-VLOOKUP($B931,Stats!$A$2:$AA$19,8,FALSE))/VLOOKUP($B931,Stats!$A$2:$AA$19,22,FALSE),""))</f>
        <v>-0.48836753916131515</v>
      </c>
      <c r="BI931" s="46" t="str">
        <f>IF(ISNUMBER(VLOOKUP($B931,Stats!$A$2:$AA$19,2,FALSE))=FALSE,"",IF(ISNUMBER(#REF!),(#REF!-VLOOKUP($B931,Stats!$A$2:$AA$19,9,FALSE))/VLOOKUP($B931,Stats!$A$2:$AA$19,23,FALSE),""))</f>
        <v/>
      </c>
      <c r="BJ931" s="46" t="str">
        <f>IF(ISNUMBER(VLOOKUP($B931,Stats!$A$2:$AA$19,2,FALSE))=FALSE,"",IF(ISNUMBER(#REF!),(#REF!-VLOOKUP($B931,Stats!$A$2:$AA$19,10,FALSE))/VLOOKUP($B931,Stats!$A$2:$AA$19,24,FALSE),""))</f>
        <v/>
      </c>
      <c r="BK931" s="44">
        <f t="shared" si="193"/>
        <v>-0.1278535119593158</v>
      </c>
      <c r="BL931" s="46" t="str">
        <f>IF(ISNUMBER(VLOOKUP($B931,Stats!$A$2:$AA$19,2,FALSE))=FALSE,"",IF(ISNUMBER(#REF!),(#REF!-VLOOKUP($B931,Stats!$A$2:$AA$19,11,FALSE))/VLOOKUP($B931,Stats!$A$2:$AA$19,25,FALSE),""))</f>
        <v/>
      </c>
      <c r="BM931" s="46">
        <f>IF(ISNUMBER(VLOOKUP($B931,Stats!$A$2:$AA$19,2,FALSE))=FALSE,"",IF(ISNUMBER(AA931),(AA931-VLOOKUP($B931,Stats!$A$2:$AA$19,12,FALSE))/VLOOKUP($B931,Stats!$A$2:$AA$19,26,FALSE),""))</f>
        <v>-0.35266093794308029</v>
      </c>
      <c r="BN931" s="46" t="str">
        <f>IF(ISNUMBER(VLOOKUP($B931,Stats!$A$2:$AA$19,2,FALSE))=FALSE,"",IF(ISNUMBER(#REF!),(#REF!-VLOOKUP($B931,Stats!$A$2:$AA$19,13,FALSE))/VLOOKUP($B931,Stats!$A$2:$AA$19,27,FALSE),""))</f>
        <v/>
      </c>
      <c r="BO931" s="46" t="str">
        <f>IF(ISNUMBER(VLOOKUP($B931,Stats!$A$2:$AA$19,2,FALSE))=FALSE,"",IF(ISNUMBER(#REF!),(#REF!-VLOOKUP($B931,Stats!$A$2:$AA$19,14,FALSE))/VLOOKUP($B931,Stats!$A$2:$AB$19,28,FALSE),""))</f>
        <v/>
      </c>
      <c r="BP931" s="46"/>
      <c r="BQ931" s="46">
        <f>IF(ISNUMBER(VLOOKUP($B931,Stats!$A$2:$AA$19,2,FALSE))=FALSE,"",IF(ISNUMBER(BM931),BM931,(VLOOKUP($B931,Stats!$A$2:$AT$19,46,FALSE)-VLOOKUP($B931,Stats!$A$2:$AA$19,12,FALSE))/VLOOKUP($B931,Stats!$A$2:$AA$19,26,FALSE)))</f>
        <v>-0.35266093794308029</v>
      </c>
      <c r="BR931" s="51">
        <f t="shared" si="194"/>
        <v>-0.35266093794308029</v>
      </c>
      <c r="BS931" s="32" t="str">
        <f t="shared" si="189"/>
        <v>23590_201502</v>
      </c>
      <c r="BT931" s="53">
        <f t="shared" si="190"/>
        <v>-0.27300723427505075</v>
      </c>
    </row>
    <row r="932" spans="1:72" x14ac:dyDescent="0.15">
      <c r="A932" s="16">
        <v>23590</v>
      </c>
      <c r="B932" s="17">
        <v>201503</v>
      </c>
      <c r="C932" s="3">
        <v>0</v>
      </c>
      <c r="D932" s="23">
        <v>8.1566068515503964E-4</v>
      </c>
      <c r="E932" s="18">
        <v>8.1078338108955556E-3</v>
      </c>
      <c r="F932" s="24">
        <v>5</v>
      </c>
      <c r="G932" s="24">
        <v>5</v>
      </c>
      <c r="H932" s="20">
        <v>5.8531340630965985E-3</v>
      </c>
      <c r="I932" s="20">
        <v>-5.6312166953511825E-3</v>
      </c>
      <c r="J932" s="24">
        <v>2</v>
      </c>
      <c r="K932" s="24">
        <v>2</v>
      </c>
      <c r="L932" s="20">
        <v>1.876019575856458E-2</v>
      </c>
      <c r="M932" s="20">
        <v>-9.6230954290297266E-3</v>
      </c>
      <c r="N932" s="19">
        <v>1.2490000000000001</v>
      </c>
      <c r="O932" s="19">
        <v>1</v>
      </c>
      <c r="P932" s="25">
        <v>42030</v>
      </c>
      <c r="Q932" s="20">
        <v>-1.7614091273018384E-2</v>
      </c>
      <c r="R932" s="25">
        <v>42041</v>
      </c>
      <c r="S932" s="25">
        <f>IF(ISNUMBER(R932),VLOOKUP(B932,Index!$B$3:$AB$18,27,FALSE),"")</f>
        <v>42041</v>
      </c>
      <c r="T932" s="25">
        <f>IF(ISNUMBER($R932),VLOOKUP($B932,Index!$B$21:$AB$36,27,FALSE),"")</f>
        <v>42041</v>
      </c>
      <c r="U932" s="25">
        <f>IF(ISNUMBER($R932),VLOOKUP($B932,Index!$B$39:$AB$54,27,FALSE),"")</f>
        <v>42034</v>
      </c>
      <c r="W932" s="18">
        <v>2.4469820554651189E-2</v>
      </c>
      <c r="X932" s="19">
        <v>0.5</v>
      </c>
      <c r="Y932" s="18">
        <v>0.15383533039531724</v>
      </c>
      <c r="Z932" s="19">
        <f t="shared" si="191"/>
        <v>0</v>
      </c>
      <c r="AA932" s="21">
        <v>4.6307281625393014E-2</v>
      </c>
      <c r="AB932" s="28"/>
      <c r="AC932" s="18">
        <v>5.9877211797682982E-4</v>
      </c>
      <c r="AD932" s="19">
        <v>0.25</v>
      </c>
      <c r="AE932" s="18">
        <v>2.3665308877836418E-2</v>
      </c>
      <c r="AF932" s="19">
        <f t="shared" si="192"/>
        <v>0</v>
      </c>
      <c r="AG932" s="21">
        <v>2.1443643315334614E-3</v>
      </c>
      <c r="AH932" s="28"/>
      <c r="AK932" t="str">
        <f t="shared" si="197"/>
        <v/>
      </c>
      <c r="AL932" t="str">
        <f t="shared" si="197"/>
        <v/>
      </c>
      <c r="AM932" t="str">
        <f t="shared" si="197"/>
        <v/>
      </c>
      <c r="AN932" t="str">
        <f t="shared" si="197"/>
        <v/>
      </c>
      <c r="AO932" t="str">
        <f t="shared" si="197"/>
        <v/>
      </c>
      <c r="AP932" t="str">
        <f t="shared" si="197"/>
        <v/>
      </c>
      <c r="AQ932" t="str">
        <f t="shared" si="197"/>
        <v/>
      </c>
      <c r="AR932" t="str">
        <f t="shared" si="197"/>
        <v/>
      </c>
      <c r="AS932" t="str">
        <f t="shared" si="197"/>
        <v/>
      </c>
      <c r="AT932">
        <f t="shared" si="197"/>
        <v>4.6307281625393014E-2</v>
      </c>
      <c r="AU932" t="str">
        <f t="shared" si="197"/>
        <v/>
      </c>
      <c r="AV932" t="str">
        <f t="shared" si="197"/>
        <v/>
      </c>
      <c r="AW932" t="str">
        <f t="shared" si="197"/>
        <v/>
      </c>
      <c r="AX932" t="str">
        <f t="shared" si="197"/>
        <v/>
      </c>
      <c r="AZ932" s="46">
        <f>IF(ISNUMBER(VLOOKUP($B932,Stats!$A$2:$AA$19,2,FALSE))=FALSE,"",IF(ISNUMBER(W932),(W932-VLOOKUP($B932,Stats!$A$2:$AA$19,2,FALSE))/VLOOKUP($B932,Stats!$A$2:$AA$19,16,FALSE),""))</f>
        <v>0.66496915260144562</v>
      </c>
      <c r="BA932" s="46">
        <f>IF(ISNUMBER(VLOOKUP($B932,Stats!$A$2:$AA$19,2,FALSE))=FALSE,"",IF(ISNUMBER(X932),(X932-VLOOKUP($B932,Stats!$A$2:$AA$19,3,FALSE))/VLOOKUP($B932,Stats!$A$2:$AA$19,17,FALSE),""))</f>
        <v>0.74711640998777773</v>
      </c>
      <c r="BB932" s="46"/>
      <c r="BC932" s="46"/>
      <c r="BD932" s="44">
        <f t="shared" si="188"/>
        <v>0.70604278129461173</v>
      </c>
      <c r="BE932" s="46">
        <f>IF(ISNUMBER(VLOOKUP($B932,Stats!$A$2:$AA$19,2,FALSE))=FALSE,"",IF(ISNUMBER(Y932),(Y932-VLOOKUP($B932,Stats!$A$2:$AA$19,5,FALSE))/VLOOKUP($B932,Stats!$A$2:$AA$19,19,FALSE),""))</f>
        <v>-3.5424908439245298E-2</v>
      </c>
      <c r="BF932" s="46"/>
      <c r="BG932" s="46"/>
      <c r="BH932" s="46">
        <f>IF(ISNUMBER(VLOOKUP($B932,Stats!$A$2:$AA$19,2,FALSE))=FALSE,"",IF(ISNUMBER(Z932),(Z932-VLOOKUP($B932,Stats!$A$2:$AA$19,8,FALSE))/VLOOKUP($B932,Stats!$A$2:$AA$19,22,FALSE),""))</f>
        <v>-0.64412337137479436</v>
      </c>
      <c r="BI932" s="46" t="str">
        <f>IF(ISNUMBER(VLOOKUP($B932,Stats!$A$2:$AA$19,2,FALSE))=FALSE,"",IF(ISNUMBER(#REF!),(#REF!-VLOOKUP($B932,Stats!$A$2:$AA$19,9,FALSE))/VLOOKUP($B932,Stats!$A$2:$AA$19,23,FALSE),""))</f>
        <v/>
      </c>
      <c r="BJ932" s="46" t="str">
        <f>IF(ISNUMBER(VLOOKUP($B932,Stats!$A$2:$AA$19,2,FALSE))=FALSE,"",IF(ISNUMBER(#REF!),(#REF!-VLOOKUP($B932,Stats!$A$2:$AA$19,10,FALSE))/VLOOKUP($B932,Stats!$A$2:$AA$19,24,FALSE),""))</f>
        <v/>
      </c>
      <c r="BK932" s="44">
        <f t="shared" si="193"/>
        <v>-0.16843957550496658</v>
      </c>
      <c r="BL932" s="46" t="str">
        <f>IF(ISNUMBER(VLOOKUP($B932,Stats!$A$2:$AA$19,2,FALSE))=FALSE,"",IF(ISNUMBER(#REF!),(#REF!-VLOOKUP($B932,Stats!$A$2:$AA$19,11,FALSE))/VLOOKUP($B932,Stats!$A$2:$AA$19,25,FALSE),""))</f>
        <v/>
      </c>
      <c r="BM932" s="46">
        <f>IF(ISNUMBER(VLOOKUP($B932,Stats!$A$2:$AA$19,2,FALSE))=FALSE,"",IF(ISNUMBER(AA932),(AA932-VLOOKUP($B932,Stats!$A$2:$AA$19,12,FALSE))/VLOOKUP($B932,Stats!$A$2:$AA$19,26,FALSE),""))</f>
        <v>-0.53502466888003308</v>
      </c>
      <c r="BN932" s="46" t="str">
        <f>IF(ISNUMBER(VLOOKUP($B932,Stats!$A$2:$AA$19,2,FALSE))=FALSE,"",IF(ISNUMBER(#REF!),(#REF!-VLOOKUP($B932,Stats!$A$2:$AA$19,13,FALSE))/VLOOKUP($B932,Stats!$A$2:$AA$19,27,FALSE),""))</f>
        <v/>
      </c>
      <c r="BO932" s="46" t="str">
        <f>IF(ISNUMBER(VLOOKUP($B932,Stats!$A$2:$AA$19,2,FALSE))=FALSE,"",IF(ISNUMBER(#REF!),(#REF!-VLOOKUP($B932,Stats!$A$2:$AA$19,14,FALSE))/VLOOKUP($B932,Stats!$A$2:$AB$19,28,FALSE),""))</f>
        <v/>
      </c>
      <c r="BP932" s="46"/>
      <c r="BQ932" s="46">
        <f>IF(ISNUMBER(VLOOKUP($B932,Stats!$A$2:$AA$19,2,FALSE))=FALSE,"",IF(ISNUMBER(BM932),BM932,(VLOOKUP($B932,Stats!$A$2:$AT$19,46,FALSE)-VLOOKUP($B932,Stats!$A$2:$AA$19,12,FALSE))/VLOOKUP($B932,Stats!$A$2:$AA$19,26,FALSE)))</f>
        <v>-0.53502466888003308</v>
      </c>
      <c r="BR932" s="51">
        <f t="shared" si="194"/>
        <v>-0.53502466888003308</v>
      </c>
      <c r="BS932" s="32" t="str">
        <f t="shared" si="189"/>
        <v>23590_201503</v>
      </c>
      <c r="BT932" s="53">
        <f t="shared" si="190"/>
        <v>-6.6860122820064219E-2</v>
      </c>
    </row>
    <row r="933" spans="1:72" x14ac:dyDescent="0.15">
      <c r="A933" s="16">
        <v>23590</v>
      </c>
      <c r="B933" s="17">
        <v>201504</v>
      </c>
      <c r="C933" s="3">
        <v>0</v>
      </c>
      <c r="D933" s="23">
        <v>3.0969845150774056E-2</v>
      </c>
      <c r="E933" s="18">
        <v>3.306463649953407E-3</v>
      </c>
      <c r="F933" s="24">
        <v>6</v>
      </c>
      <c r="G933" s="24">
        <v>1</v>
      </c>
      <c r="H933" s="20">
        <v>5.2353601410272859E-3</v>
      </c>
      <c r="I933" s="20">
        <v>-8.1300813008122752E-4</v>
      </c>
      <c r="J933" s="24">
        <v>5</v>
      </c>
      <c r="K933" s="24">
        <v>1</v>
      </c>
      <c r="L933" s="20">
        <v>9.6076861489189369E-3</v>
      </c>
      <c r="M933" s="20">
        <v>-8.1300813008122752E-4</v>
      </c>
      <c r="N933" s="19">
        <v>1.2649999999999999</v>
      </c>
      <c r="O933" s="19">
        <v>1.0284552845528454</v>
      </c>
      <c r="P933" s="25">
        <v>42052</v>
      </c>
      <c r="Q933" s="20">
        <v>-8.1300813008122752E-4</v>
      </c>
      <c r="R933" s="25">
        <v>42045</v>
      </c>
      <c r="S933" s="25">
        <f>IF(ISNUMBER(R933),VLOOKUP(B933,Index!$B$3:$AB$18,27,FALSE),"")</f>
        <v>42044</v>
      </c>
      <c r="T933" s="25">
        <f>IF(ISNUMBER($R933),VLOOKUP($B933,Index!$B$21:$AB$36,27,FALSE),"")</f>
        <v>42044</v>
      </c>
      <c r="U933" s="25">
        <f>IF(ISNUMBER($R933),VLOOKUP($B933,Index!$B$39:$AB$54,27,FALSE),"")</f>
        <v>42052</v>
      </c>
      <c r="W933" s="18">
        <v>1.2387938060309622</v>
      </c>
      <c r="X933" s="19">
        <v>0.8571428571428571</v>
      </c>
      <c r="Y933" s="18">
        <v>6.2735736806438749E-2</v>
      </c>
      <c r="Z933" s="19">
        <f t="shared" si="191"/>
        <v>1</v>
      </c>
      <c r="AA933" s="21">
        <v>38.092909535455526</v>
      </c>
      <c r="AB933" s="28"/>
      <c r="AC933" s="18">
        <v>1.5346100938606773</v>
      </c>
      <c r="AD933" s="19">
        <v>0.73469387755102034</v>
      </c>
      <c r="AE933" s="18">
        <v>3.935772672646754E-3</v>
      </c>
      <c r="AF933" s="19">
        <f t="shared" si="192"/>
        <v>1</v>
      </c>
      <c r="AG933" s="21">
        <v>1451.0697568763985</v>
      </c>
      <c r="AH933" s="28"/>
      <c r="AK933" t="str">
        <f t="shared" ref="AK933:AX942" si="198">IF($B933=AK$2,$AA933,"")</f>
        <v/>
      </c>
      <c r="AL933" t="str">
        <f t="shared" si="198"/>
        <v/>
      </c>
      <c r="AM933" t="str">
        <f t="shared" si="198"/>
        <v/>
      </c>
      <c r="AN933" t="str">
        <f t="shared" si="198"/>
        <v/>
      </c>
      <c r="AO933" t="str">
        <f t="shared" si="198"/>
        <v/>
      </c>
      <c r="AP933" t="str">
        <f t="shared" si="198"/>
        <v/>
      </c>
      <c r="AQ933" t="str">
        <f t="shared" si="198"/>
        <v/>
      </c>
      <c r="AR933" t="str">
        <f t="shared" si="198"/>
        <v/>
      </c>
      <c r="AS933" t="str">
        <f t="shared" si="198"/>
        <v/>
      </c>
      <c r="AT933" t="str">
        <f t="shared" si="198"/>
        <v/>
      </c>
      <c r="AU933">
        <f t="shared" si="198"/>
        <v>38.092909535455526</v>
      </c>
      <c r="AV933" t="str">
        <f t="shared" si="198"/>
        <v/>
      </c>
      <c r="AW933" t="str">
        <f t="shared" si="198"/>
        <v/>
      </c>
      <c r="AX933" t="str">
        <f t="shared" si="198"/>
        <v/>
      </c>
      <c r="AZ933" s="46">
        <f>IF(ISNUMBER(VLOOKUP($B933,Stats!$A$2:$AA$19,2,FALSE))=FALSE,"",IF(ISNUMBER(W933),(W933-VLOOKUP($B933,Stats!$A$2:$AA$19,2,FALSE))/VLOOKUP($B933,Stats!$A$2:$AA$19,16,FALSE),""))</f>
        <v>-0.32045265055798888</v>
      </c>
      <c r="BA933" s="46">
        <f>IF(ISNUMBER(VLOOKUP($B933,Stats!$A$2:$AA$19,2,FALSE))=FALSE,"",IF(ISNUMBER(X933),(X933-VLOOKUP($B933,Stats!$A$2:$AA$19,3,FALSE))/VLOOKUP($B933,Stats!$A$2:$AA$19,17,FALSE),""))</f>
        <v>-2.8916520771255196E-2</v>
      </c>
      <c r="BB933" s="46"/>
      <c r="BC933" s="46"/>
      <c r="BD933" s="44">
        <f t="shared" si="188"/>
        <v>-0.17468458566462203</v>
      </c>
      <c r="BE933" s="46">
        <f>IF(ISNUMBER(VLOOKUP($B933,Stats!$A$2:$AA$19,2,FALSE))=FALSE,"",IF(ISNUMBER(Y933),(Y933-VLOOKUP($B933,Stats!$A$2:$AA$19,5,FALSE))/VLOOKUP($B933,Stats!$A$2:$AA$19,19,FALSE),""))</f>
        <v>-0.47403226927744879</v>
      </c>
      <c r="BF933" s="46"/>
      <c r="BG933" s="46"/>
      <c r="BH933" s="46">
        <f>IF(ISNUMBER(VLOOKUP($B933,Stats!$A$2:$AA$19,2,FALSE))=FALSE,"",IF(ISNUMBER(Z933),(Z933-VLOOKUP($B933,Stats!$A$2:$AA$19,8,FALSE))/VLOOKUP($B933,Stats!$A$2:$AA$19,22,FALSE),""))</f>
        <v>-6.8611264605346514E-2</v>
      </c>
      <c r="BI933" s="46" t="str">
        <f>IF(ISNUMBER(VLOOKUP($B933,Stats!$A$2:$AA$19,2,FALSE))=FALSE,"",IF(ISNUMBER(#REF!),(#REF!-VLOOKUP($B933,Stats!$A$2:$AA$19,9,FALSE))/VLOOKUP($B933,Stats!$A$2:$AA$19,23,FALSE),""))</f>
        <v/>
      </c>
      <c r="BJ933" s="46" t="str">
        <f>IF(ISNUMBER(VLOOKUP($B933,Stats!$A$2:$AA$19,2,FALSE))=FALSE,"",IF(ISNUMBER(#REF!),(#REF!-VLOOKUP($B933,Stats!$A$2:$AA$19,10,FALSE))/VLOOKUP($B933,Stats!$A$2:$AA$19,24,FALSE),""))</f>
        <v/>
      </c>
      <c r="BK933" s="44">
        <f t="shared" si="193"/>
        <v>0.31123920911261022</v>
      </c>
      <c r="BL933" s="46" t="str">
        <f>IF(ISNUMBER(VLOOKUP($B933,Stats!$A$2:$AA$19,2,FALSE))=FALSE,"",IF(ISNUMBER(#REF!),(#REF!-VLOOKUP($B933,Stats!$A$2:$AA$19,11,FALSE))/VLOOKUP($B933,Stats!$A$2:$AA$19,25,FALSE),""))</f>
        <v/>
      </c>
      <c r="BM933" s="46">
        <f>IF(ISNUMBER(VLOOKUP($B933,Stats!$A$2:$AA$19,2,FALSE))=FALSE,"",IF(ISNUMBER(AA933),(AA933-VLOOKUP($B933,Stats!$A$2:$AA$19,12,FALSE))/VLOOKUP($B933,Stats!$A$2:$AA$19,26,FALSE),""))</f>
        <v>-0.20818925586849518</v>
      </c>
      <c r="BN933" s="46" t="str">
        <f>IF(ISNUMBER(VLOOKUP($B933,Stats!$A$2:$AA$19,2,FALSE))=FALSE,"",IF(ISNUMBER(#REF!),(#REF!-VLOOKUP($B933,Stats!$A$2:$AA$19,13,FALSE))/VLOOKUP($B933,Stats!$A$2:$AA$19,27,FALSE),""))</f>
        <v/>
      </c>
      <c r="BO933" s="46" t="str">
        <f>IF(ISNUMBER(VLOOKUP($B933,Stats!$A$2:$AA$19,2,FALSE))=FALSE,"",IF(ISNUMBER(#REF!),(#REF!-VLOOKUP($B933,Stats!$A$2:$AA$19,14,FALSE))/VLOOKUP($B933,Stats!$A$2:$AB$19,28,FALSE),""))</f>
        <v/>
      </c>
      <c r="BP933" s="46"/>
      <c r="BQ933" s="46">
        <f>IF(ISNUMBER(VLOOKUP($B933,Stats!$A$2:$AA$19,2,FALSE))=FALSE,"",IF(ISNUMBER(BM933),BM933,(VLOOKUP($B933,Stats!$A$2:$AT$19,46,FALSE)-VLOOKUP($B933,Stats!$A$2:$AA$19,12,FALSE))/VLOOKUP($B933,Stats!$A$2:$AA$19,26,FALSE)))</f>
        <v>-0.20818925586849518</v>
      </c>
      <c r="BR933" s="51">
        <f t="shared" si="194"/>
        <v>-0.20818925586849518</v>
      </c>
      <c r="BS933" s="32" t="str">
        <f t="shared" si="189"/>
        <v>23590_201504</v>
      </c>
      <c r="BT933" s="53">
        <f t="shared" si="190"/>
        <v>0.11016875716094268</v>
      </c>
    </row>
    <row r="934" spans="1:72" x14ac:dyDescent="0.15">
      <c r="A934" s="16">
        <v>23590</v>
      </c>
      <c r="B934" s="17">
        <v>201505</v>
      </c>
      <c r="C934" s="3">
        <v>0</v>
      </c>
      <c r="D934" s="23">
        <v>2.5296442687747112E-2</v>
      </c>
      <c r="E934" s="18">
        <v>4.8261698783985891E-3</v>
      </c>
      <c r="F934" s="24">
        <v>7</v>
      </c>
      <c r="G934" s="24">
        <v>1</v>
      </c>
      <c r="H934" s="20">
        <v>4.2635964307424778E-3</v>
      </c>
      <c r="I934" s="20">
        <v>-4.7430830039525418E-3</v>
      </c>
      <c r="J934" s="24">
        <v>7</v>
      </c>
      <c r="K934" s="24">
        <v>1</v>
      </c>
      <c r="L934" s="20">
        <v>1.0954616588419341E-2</v>
      </c>
      <c r="M934" s="20">
        <v>-4.7430830039525418E-3</v>
      </c>
      <c r="N934" s="19">
        <v>1.2969999999999999</v>
      </c>
      <c r="O934" s="19">
        <v>1.0301826846703734</v>
      </c>
      <c r="P934" s="25">
        <v>42068</v>
      </c>
      <c r="Q934" s="20">
        <v>0</v>
      </c>
      <c r="R934" s="25">
        <v>42060</v>
      </c>
      <c r="S934" s="25">
        <f>IF(ISNUMBER(R934),VLOOKUP(B934,Index!$B$3:$AB$18,27,FALSE),"")</f>
        <v>42069</v>
      </c>
      <c r="T934" s="25">
        <f>IF(ISNUMBER($R934),VLOOKUP($B934,Index!$B$21:$AB$36,27,FALSE),"")</f>
        <v>42069</v>
      </c>
      <c r="U934" s="25">
        <f>IF(ISNUMBER($R934),VLOOKUP($B934,Index!$B$39:$AB$54,27,FALSE),"")</f>
        <v>42069</v>
      </c>
      <c r="W934" s="18">
        <v>0.91067193675889591</v>
      </c>
      <c r="X934" s="19">
        <v>0.875</v>
      </c>
      <c r="Y934" s="18">
        <v>9.1570135143824408E-2</v>
      </c>
      <c r="Z934" s="19">
        <f t="shared" si="191"/>
        <v>9</v>
      </c>
      <c r="AA934" s="21" t="s">
        <v>25</v>
      </c>
      <c r="AB934" s="28"/>
      <c r="AC934" s="18">
        <v>0.82932337640019849</v>
      </c>
      <c r="AD934" s="19">
        <v>0.765625</v>
      </c>
      <c r="AE934" s="18">
        <v>8.3850896502582657E-3</v>
      </c>
      <c r="AF934" s="19">
        <f t="shared" si="192"/>
        <v>81</v>
      </c>
      <c r="AG934" s="21" t="s">
        <v>25</v>
      </c>
      <c r="AH934" s="28"/>
      <c r="AK934" t="str">
        <f t="shared" si="198"/>
        <v/>
      </c>
      <c r="AL934" t="str">
        <f t="shared" si="198"/>
        <v/>
      </c>
      <c r="AM934" t="str">
        <f t="shared" si="198"/>
        <v/>
      </c>
      <c r="AN934" t="str">
        <f t="shared" si="198"/>
        <v/>
      </c>
      <c r="AO934" t="str">
        <f t="shared" si="198"/>
        <v/>
      </c>
      <c r="AP934" t="str">
        <f t="shared" si="198"/>
        <v/>
      </c>
      <c r="AQ934" t="str">
        <f t="shared" si="198"/>
        <v/>
      </c>
      <c r="AR934" t="str">
        <f t="shared" si="198"/>
        <v/>
      </c>
      <c r="AS934" t="str">
        <f t="shared" si="198"/>
        <v/>
      </c>
      <c r="AT934" t="str">
        <f t="shared" si="198"/>
        <v/>
      </c>
      <c r="AU934" t="str">
        <f t="shared" si="198"/>
        <v/>
      </c>
      <c r="AV934" t="str">
        <f t="shared" si="198"/>
        <v/>
      </c>
      <c r="AW934" t="str">
        <f t="shared" si="198"/>
        <v/>
      </c>
      <c r="AX934" t="str">
        <f t="shared" si="198"/>
        <v/>
      </c>
      <c r="AZ934" s="46">
        <f>IF(ISNUMBER(VLOOKUP($B934,Stats!$A$2:$AA$19,2,FALSE))=FALSE,"",IF(ISNUMBER(W934),(W934-VLOOKUP($B934,Stats!$A$2:$AA$19,2,FALSE))/VLOOKUP($B934,Stats!$A$2:$AA$19,16,FALSE),""))</f>
        <v>0.67037272644100543</v>
      </c>
      <c r="BA934" s="46">
        <f>IF(ISNUMBER(VLOOKUP($B934,Stats!$A$2:$AA$19,2,FALSE))=FALSE,"",IF(ISNUMBER(X934),(X934-VLOOKUP($B934,Stats!$A$2:$AA$19,3,FALSE))/VLOOKUP($B934,Stats!$A$2:$AA$19,17,FALSE),""))</f>
        <v>2.1112062817588373</v>
      </c>
      <c r="BB934" s="46"/>
      <c r="BC934" s="46"/>
      <c r="BD934" s="44">
        <f t="shared" si="188"/>
        <v>1.3907895040999214</v>
      </c>
      <c r="BE934" s="46">
        <f>IF(ISNUMBER(VLOOKUP($B934,Stats!$A$2:$AA$19,2,FALSE))=FALSE,"",IF(ISNUMBER(Y934),(Y934-VLOOKUP($B934,Stats!$A$2:$AA$19,5,FALSE))/VLOOKUP($B934,Stats!$A$2:$AA$19,19,FALSE),""))</f>
        <v>-0.69034934949613636</v>
      </c>
      <c r="BF934" s="46"/>
      <c r="BG934" s="46"/>
      <c r="BH934" s="46">
        <f>IF(ISNUMBER(VLOOKUP($B934,Stats!$A$2:$AA$19,2,FALSE))=FALSE,"",IF(ISNUMBER(Z934),(Z934-VLOOKUP($B934,Stats!$A$2:$AA$19,8,FALSE))/VLOOKUP($B934,Stats!$A$2:$AA$19,22,FALSE),""))</f>
        <v>3.1731959711936741</v>
      </c>
      <c r="BI934" s="46" t="str">
        <f>IF(ISNUMBER(VLOOKUP($B934,Stats!$A$2:$AA$19,2,FALSE))=FALSE,"",IF(ISNUMBER(#REF!),(#REF!-VLOOKUP($B934,Stats!$A$2:$AA$19,9,FALSE))/VLOOKUP($B934,Stats!$A$2:$AA$19,23,FALSE),""))</f>
        <v/>
      </c>
      <c r="BJ934" s="46" t="str">
        <f>IF(ISNUMBER(VLOOKUP($B934,Stats!$A$2:$AA$19,2,FALSE))=FALSE,"",IF(ISNUMBER(#REF!),(#REF!-VLOOKUP($B934,Stats!$A$2:$AA$19,10,FALSE))/VLOOKUP($B934,Stats!$A$2:$AA$19,24,FALSE),""))</f>
        <v/>
      </c>
      <c r="BK934" s="44">
        <f t="shared" si="193"/>
        <v>1.3832445446472954</v>
      </c>
      <c r="BL934" s="46" t="str">
        <f>IF(ISNUMBER(VLOOKUP($B934,Stats!$A$2:$AA$19,2,FALSE))=FALSE,"",IF(ISNUMBER(#REF!),(#REF!-VLOOKUP($B934,Stats!$A$2:$AA$19,11,FALSE))/VLOOKUP($B934,Stats!$A$2:$AA$19,25,FALSE),""))</f>
        <v/>
      </c>
      <c r="BM934" s="46" t="str">
        <f>IF(ISNUMBER(VLOOKUP($B934,Stats!$A$2:$AA$19,2,FALSE))=FALSE,"",IF(ISNUMBER(AA934),(AA934-VLOOKUP($B934,Stats!$A$2:$AA$19,12,FALSE))/VLOOKUP($B934,Stats!$A$2:$AA$19,26,FALSE),""))</f>
        <v/>
      </c>
      <c r="BN934" s="46" t="str">
        <f>IF(ISNUMBER(VLOOKUP($B934,Stats!$A$2:$AA$19,2,FALSE))=FALSE,"",IF(ISNUMBER(#REF!),(#REF!-VLOOKUP($B934,Stats!$A$2:$AA$19,13,FALSE))/VLOOKUP($B934,Stats!$A$2:$AA$19,27,FALSE),""))</f>
        <v/>
      </c>
      <c r="BO934" s="46" t="str">
        <f>IF(ISNUMBER(VLOOKUP($B934,Stats!$A$2:$AA$19,2,FALSE))=FALSE,"",IF(ISNUMBER(#REF!),(#REF!-VLOOKUP($B934,Stats!$A$2:$AA$19,14,FALSE))/VLOOKUP($B934,Stats!$A$2:$AB$19,28,FALSE),""))</f>
        <v/>
      </c>
      <c r="BP934" s="46"/>
      <c r="BQ934" s="46">
        <f>IF(ISNUMBER(VLOOKUP($B934,Stats!$A$2:$AA$19,2,FALSE))=FALSE,"",IF(ISNUMBER(BM934),BM934,(VLOOKUP($B934,Stats!$A$2:$AT$19,46,FALSE)-VLOOKUP($B934,Stats!$A$2:$AA$19,12,FALSE))/VLOOKUP($B934,Stats!$A$2:$AA$19,26,FALSE)))</f>
        <v>-0.36655208107354165</v>
      </c>
      <c r="BR934" s="51">
        <f t="shared" si="194"/>
        <v>-0.36655208107354165</v>
      </c>
      <c r="BS934" s="32" t="str">
        <f t="shared" si="189"/>
        <v>23590_201505</v>
      </c>
      <c r="BT934" s="53">
        <f t="shared" si="190"/>
        <v>1.0347942113936532</v>
      </c>
    </row>
    <row r="935" spans="1:72" x14ac:dyDescent="0.15">
      <c r="A935" s="16">
        <v>23590</v>
      </c>
      <c r="B935" s="17">
        <v>201506</v>
      </c>
      <c r="C935" s="3">
        <v>0</v>
      </c>
      <c r="D935" s="23">
        <v>3.0840400925212119E-2</v>
      </c>
      <c r="E935" s="18">
        <v>4.7641058737414432E-3</v>
      </c>
      <c r="F935" s="24">
        <v>8</v>
      </c>
      <c r="G935" s="24">
        <v>2</v>
      </c>
      <c r="H935" s="20">
        <v>4.6786291956150972E-3</v>
      </c>
      <c r="I935" s="20">
        <v>-3.4532744162833473E-3</v>
      </c>
      <c r="J935" s="24">
        <v>6</v>
      </c>
      <c r="K935" s="24">
        <v>2</v>
      </c>
      <c r="L935" s="20">
        <v>1.0785824345146411E-2</v>
      </c>
      <c r="M935" s="20">
        <v>-6.1396776669224717E-3</v>
      </c>
      <c r="N935" s="19">
        <v>1.337</v>
      </c>
      <c r="O935" s="19">
        <v>1.0260936300844206</v>
      </c>
      <c r="P935" s="25">
        <v>42083</v>
      </c>
      <c r="Q935" s="20">
        <v>-6.9018404907976727E-3</v>
      </c>
      <c r="R935" s="25">
        <v>42075</v>
      </c>
      <c r="S935" s="25">
        <f>IF(ISNUMBER(R935),VLOOKUP(B935,Index!$B$3:$AB$18,27,FALSE),"")</f>
        <v>42073</v>
      </c>
      <c r="T935" s="25">
        <f>IF(ISNUMBER($R935),VLOOKUP($B935,Index!$B$21:$AB$36,27,FALSE),"")</f>
        <v>42075</v>
      </c>
      <c r="U935" s="25">
        <f>IF(ISNUMBER($R935),VLOOKUP($B935,Index!$B$39:$AB$54,27,FALSE),"")</f>
        <v>42075</v>
      </c>
      <c r="W935" s="18">
        <v>0.92521202775636358</v>
      </c>
      <c r="X935" s="19">
        <v>0.8</v>
      </c>
      <c r="Y935" s="18">
        <v>9.0392553451257143E-2</v>
      </c>
      <c r="Z935" s="19">
        <f t="shared" si="191"/>
        <v>2</v>
      </c>
      <c r="AA935" s="21">
        <v>4.4684314229417632</v>
      </c>
      <c r="AB935" s="28"/>
      <c r="AC935" s="18">
        <v>0.85601729630504209</v>
      </c>
      <c r="AD935" s="19">
        <v>0.64000000000000012</v>
      </c>
      <c r="AE935" s="18">
        <v>8.1708137194383794E-3</v>
      </c>
      <c r="AF935" s="19">
        <f t="shared" si="192"/>
        <v>4</v>
      </c>
      <c r="AG935" s="21">
        <v>19.966879381533349</v>
      </c>
      <c r="AH935" s="28"/>
      <c r="AK935" t="str">
        <f t="shared" si="198"/>
        <v/>
      </c>
      <c r="AL935" t="str">
        <f t="shared" si="198"/>
        <v/>
      </c>
      <c r="AM935" t="str">
        <f t="shared" si="198"/>
        <v/>
      </c>
      <c r="AN935" t="str">
        <f t="shared" si="198"/>
        <v/>
      </c>
      <c r="AO935" t="str">
        <f t="shared" si="198"/>
        <v/>
      </c>
      <c r="AP935" t="str">
        <f t="shared" si="198"/>
        <v/>
      </c>
      <c r="AQ935" t="str">
        <f t="shared" si="198"/>
        <v/>
      </c>
      <c r="AR935" t="str">
        <f t="shared" si="198"/>
        <v/>
      </c>
      <c r="AS935" t="str">
        <f t="shared" si="198"/>
        <v/>
      </c>
      <c r="AT935" t="str">
        <f t="shared" si="198"/>
        <v/>
      </c>
      <c r="AU935" t="str">
        <f t="shared" si="198"/>
        <v/>
      </c>
      <c r="AV935" t="str">
        <f t="shared" si="198"/>
        <v/>
      </c>
      <c r="AW935">
        <f t="shared" si="198"/>
        <v>4.4684314229417632</v>
      </c>
      <c r="AX935" t="str">
        <f t="shared" si="198"/>
        <v/>
      </c>
      <c r="AZ935" s="46">
        <f>IF(ISNUMBER(VLOOKUP($B935,Stats!$A$2:$AA$19,2,FALSE))=FALSE,"",IF(ISNUMBER(W935),(W935-VLOOKUP($B935,Stats!$A$2:$AA$19,2,FALSE))/VLOOKUP($B935,Stats!$A$2:$AA$19,16,FALSE),""))</f>
        <v>-0.80565303683895018</v>
      </c>
      <c r="BA935" s="46">
        <f>IF(ISNUMBER(VLOOKUP($B935,Stats!$A$2:$AA$19,2,FALSE))=FALSE,"",IF(ISNUMBER(X935),(X935-VLOOKUP($B935,Stats!$A$2:$AA$19,3,FALSE))/VLOOKUP($B935,Stats!$A$2:$AA$19,17,FALSE),""))</f>
        <v>-3.4963065069354378E-2</v>
      </c>
      <c r="BB935" s="46"/>
      <c r="BC935" s="46"/>
      <c r="BD935" s="44">
        <f t="shared" si="188"/>
        <v>-0.4203080509541523</v>
      </c>
      <c r="BE935" s="46">
        <f>IF(ISNUMBER(VLOOKUP($B935,Stats!$A$2:$AA$19,2,FALSE))=FALSE,"",IF(ISNUMBER(Y935),(Y935-VLOOKUP($B935,Stats!$A$2:$AA$19,5,FALSE))/VLOOKUP($B935,Stats!$A$2:$AA$19,19,FALSE),""))</f>
        <v>-0.56203534041746317</v>
      </c>
      <c r="BF935" s="46"/>
      <c r="BG935" s="46"/>
      <c r="BH935" s="46">
        <f>IF(ISNUMBER(VLOOKUP($B935,Stats!$A$2:$AA$19,2,FALSE))=FALSE,"",IF(ISNUMBER(Z935),(Z935-VLOOKUP($B935,Stats!$A$2:$AA$19,8,FALSE))/VLOOKUP($B935,Stats!$A$2:$AA$19,22,FALSE),""))</f>
        <v>-0.44132796508511463</v>
      </c>
      <c r="BI935" s="46" t="str">
        <f>IF(ISNUMBER(VLOOKUP($B935,Stats!$A$2:$AA$19,2,FALSE))=FALSE,"",IF(ISNUMBER(#REF!),(#REF!-VLOOKUP($B935,Stats!$A$2:$AA$19,9,FALSE))/VLOOKUP($B935,Stats!$A$2:$AA$19,23,FALSE),""))</f>
        <v/>
      </c>
      <c r="BJ935" s="46" t="str">
        <f>IF(ISNUMBER(VLOOKUP($B935,Stats!$A$2:$AA$19,2,FALSE))=FALSE,"",IF(ISNUMBER(#REF!),(#REF!-VLOOKUP($B935,Stats!$A$2:$AA$19,10,FALSE))/VLOOKUP($B935,Stats!$A$2:$AA$19,24,FALSE),""))</f>
        <v/>
      </c>
      <c r="BK935" s="44">
        <f t="shared" si="193"/>
        <v>0.26102634876668984</v>
      </c>
      <c r="BL935" s="46" t="str">
        <f>IF(ISNUMBER(VLOOKUP($B935,Stats!$A$2:$AA$19,2,FALSE))=FALSE,"",IF(ISNUMBER(#REF!),(#REF!-VLOOKUP($B935,Stats!$A$2:$AA$19,11,FALSE))/VLOOKUP($B935,Stats!$A$2:$AA$19,25,FALSE),""))</f>
        <v/>
      </c>
      <c r="BM935" s="46">
        <f>IF(ISNUMBER(VLOOKUP($B935,Stats!$A$2:$AA$19,2,FALSE))=FALSE,"",IF(ISNUMBER(AA935),(AA935-VLOOKUP($B935,Stats!$A$2:$AA$19,12,FALSE))/VLOOKUP($B935,Stats!$A$2:$AA$19,26,FALSE),""))</f>
        <v>-0.25085013601574191</v>
      </c>
      <c r="BN935" s="46" t="str">
        <f>IF(ISNUMBER(VLOOKUP($B935,Stats!$A$2:$AA$19,2,FALSE))=FALSE,"",IF(ISNUMBER(#REF!),(#REF!-VLOOKUP($B935,Stats!$A$2:$AA$19,13,FALSE))/VLOOKUP($B935,Stats!$A$2:$AA$19,27,FALSE),""))</f>
        <v/>
      </c>
      <c r="BO935" s="46" t="str">
        <f>IF(ISNUMBER(VLOOKUP($B935,Stats!$A$2:$AA$19,2,FALSE))=FALSE,"",IF(ISNUMBER(#REF!),(#REF!-VLOOKUP($B935,Stats!$A$2:$AA$19,14,FALSE))/VLOOKUP($B935,Stats!$A$2:$AB$19,28,FALSE),""))</f>
        <v/>
      </c>
      <c r="BP935" s="46"/>
      <c r="BQ935" s="46">
        <f>IF(ISNUMBER(VLOOKUP($B935,Stats!$A$2:$AA$19,2,FALSE))=FALSE,"",IF(ISNUMBER(BM935),BM935,(VLOOKUP($B935,Stats!$A$2:$AT$19,46,FALSE)-VLOOKUP($B935,Stats!$A$2:$AA$19,12,FALSE))/VLOOKUP($B935,Stats!$A$2:$AA$19,26,FALSE)))</f>
        <v>-0.25085013601574191</v>
      </c>
      <c r="BR935" s="51">
        <f t="shared" si="194"/>
        <v>-0.25085013601574191</v>
      </c>
      <c r="BS935" s="32" t="str">
        <f t="shared" si="189"/>
        <v>23590_201506</v>
      </c>
      <c r="BT935" s="53">
        <f t="shared" si="190"/>
        <v>2.2384171866035037E-2</v>
      </c>
    </row>
    <row r="936" spans="1:72" x14ac:dyDescent="0.15">
      <c r="A936" s="16">
        <v>23590</v>
      </c>
      <c r="B936" s="17">
        <v>201507</v>
      </c>
      <c r="C936" s="3">
        <v>0</v>
      </c>
      <c r="D936" s="23">
        <v>1.4958863126402377E-2</v>
      </c>
      <c r="E936" s="18">
        <v>3.9116072697258615E-3</v>
      </c>
      <c r="F936" s="24">
        <v>4</v>
      </c>
      <c r="G936" s="24">
        <v>1</v>
      </c>
      <c r="H936" s="20">
        <v>4.0960820266967013E-3</v>
      </c>
      <c r="I936" s="20">
        <v>-1.4836795252225476E-3</v>
      </c>
      <c r="J936" s="24">
        <v>3</v>
      </c>
      <c r="K936" s="24">
        <v>1</v>
      </c>
      <c r="L936" s="20">
        <v>8.2273747195213964E-3</v>
      </c>
      <c r="M936" s="20">
        <v>-1.4836795252225476E-3</v>
      </c>
      <c r="N936" s="19">
        <v>1.357</v>
      </c>
      <c r="O936" s="19">
        <v>1.0066765578635013</v>
      </c>
      <c r="P936" s="25">
        <v>42089</v>
      </c>
      <c r="Q936" s="20">
        <v>-1.4836795252225476E-3</v>
      </c>
      <c r="R936" s="25">
        <v>42087</v>
      </c>
      <c r="S936" s="25">
        <f>IF(ISNUMBER(R936),VLOOKUP(B936,Index!$B$3:$AB$18,27,FALSE),"")</f>
        <v>42088</v>
      </c>
      <c r="T936" s="25">
        <f>IF(ISNUMBER($R936),VLOOKUP($B936,Index!$B$21:$AB$36,27,FALSE),"")</f>
        <v>42089</v>
      </c>
      <c r="U936" s="25">
        <f>IF(ISNUMBER($R936),VLOOKUP($B936,Index!$B$39:$AB$54,27,FALSE),"")</f>
        <v>42089</v>
      </c>
      <c r="W936" s="18">
        <v>1.0770381451009712</v>
      </c>
      <c r="X936" s="19">
        <v>0.8</v>
      </c>
      <c r="Y936" s="18">
        <v>7.4217529706437926E-2</v>
      </c>
      <c r="Z936" s="19">
        <f t="shared" si="191"/>
        <v>1</v>
      </c>
      <c r="AA936" s="21">
        <v>10.082273747195231</v>
      </c>
      <c r="AB936" s="28"/>
      <c r="AC936" s="18">
        <v>1.1600111660025407</v>
      </c>
      <c r="AD936" s="19">
        <v>0.64000000000000012</v>
      </c>
      <c r="AE936" s="18">
        <v>5.5082417157259964E-3</v>
      </c>
      <c r="AF936" s="19">
        <f t="shared" si="192"/>
        <v>1</v>
      </c>
      <c r="AG936" s="21">
        <v>101.65224391338216</v>
      </c>
      <c r="AH936" s="28"/>
      <c r="AK936" t="str">
        <f t="shared" si="198"/>
        <v/>
      </c>
      <c r="AL936" t="str">
        <f t="shared" si="198"/>
        <v/>
      </c>
      <c r="AM936" t="str">
        <f t="shared" si="198"/>
        <v/>
      </c>
      <c r="AN936" t="str">
        <f t="shared" si="198"/>
        <v/>
      </c>
      <c r="AO936" t="str">
        <f t="shared" si="198"/>
        <v/>
      </c>
      <c r="AP936" t="str">
        <f t="shared" si="198"/>
        <v/>
      </c>
      <c r="AQ936" t="str">
        <f t="shared" si="198"/>
        <v/>
      </c>
      <c r="AR936" t="str">
        <f t="shared" si="198"/>
        <v/>
      </c>
      <c r="AS936" t="str">
        <f t="shared" si="198"/>
        <v/>
      </c>
      <c r="AT936" t="str">
        <f t="shared" si="198"/>
        <v/>
      </c>
      <c r="AU936" t="str">
        <f t="shared" si="198"/>
        <v/>
      </c>
      <c r="AV936" t="str">
        <f t="shared" si="198"/>
        <v/>
      </c>
      <c r="AW936" t="str">
        <f t="shared" si="198"/>
        <v/>
      </c>
      <c r="AX936">
        <f t="shared" si="198"/>
        <v>10.082273747195231</v>
      </c>
      <c r="AZ936" s="46">
        <f>IF(ISNUMBER(VLOOKUP($B936,Stats!$A$2:$AA$19,2,FALSE))=FALSE,"",IF(ISNUMBER(W936),(W936-VLOOKUP($B936,Stats!$A$2:$AA$19,2,FALSE))/VLOOKUP($B936,Stats!$A$2:$AA$19,16,FALSE),""))</f>
        <v>-0.12192142502780534</v>
      </c>
      <c r="BA936" s="46">
        <f>IF(ISNUMBER(VLOOKUP($B936,Stats!$A$2:$AA$19,2,FALSE))=FALSE,"",IF(ISNUMBER(X936),(X936-VLOOKUP($B936,Stats!$A$2:$AA$19,3,FALSE))/VLOOKUP($B936,Stats!$A$2:$AA$19,17,FALSE),""))</f>
        <v>0.61985383420575335</v>
      </c>
      <c r="BB936" s="46"/>
      <c r="BC936" s="46"/>
      <c r="BD936" s="44">
        <f t="shared" si="188"/>
        <v>0.248966204588974</v>
      </c>
      <c r="BE936" s="46">
        <f>IF(ISNUMBER(VLOOKUP($B936,Stats!$A$2:$AA$19,2,FALSE))=FALSE,"",IF(ISNUMBER(Y936),(Y936-VLOOKUP($B936,Stats!$A$2:$AA$19,5,FALSE))/VLOOKUP($B936,Stats!$A$2:$AA$19,19,FALSE),""))</f>
        <v>-0.74998495054938741</v>
      </c>
      <c r="BF936" s="46"/>
      <c r="BG936" s="46"/>
      <c r="BH936" s="46">
        <f>IF(ISNUMBER(VLOOKUP($B936,Stats!$A$2:$AA$19,2,FALSE))=FALSE,"",IF(ISNUMBER(Z936),(Z936-VLOOKUP($B936,Stats!$A$2:$AA$19,8,FALSE))/VLOOKUP($B936,Stats!$A$2:$AA$19,22,FALSE),""))</f>
        <v>-0.22777854907483192</v>
      </c>
      <c r="BI936" s="46" t="str">
        <f>IF(ISNUMBER(VLOOKUP($B936,Stats!$A$2:$AA$19,2,FALSE))=FALSE,"",IF(ISNUMBER(#REF!),(#REF!-VLOOKUP($B936,Stats!$A$2:$AA$19,9,FALSE))/VLOOKUP($B936,Stats!$A$2:$AA$19,23,FALSE),""))</f>
        <v/>
      </c>
      <c r="BJ936" s="46" t="str">
        <f>IF(ISNUMBER(VLOOKUP($B936,Stats!$A$2:$AA$19,2,FALSE))=FALSE,"",IF(ISNUMBER(#REF!),(#REF!-VLOOKUP($B936,Stats!$A$2:$AA$19,10,FALSE))/VLOOKUP($B936,Stats!$A$2:$AA$19,24,FALSE),""))</f>
        <v/>
      </c>
      <c r="BK936" s="44">
        <f t="shared" si="193"/>
        <v>0.45665590066212158</v>
      </c>
      <c r="BL936" s="46" t="str">
        <f>IF(ISNUMBER(VLOOKUP($B936,Stats!$A$2:$AA$19,2,FALSE))=FALSE,"",IF(ISNUMBER(#REF!),(#REF!-VLOOKUP($B936,Stats!$A$2:$AA$19,11,FALSE))/VLOOKUP($B936,Stats!$A$2:$AA$19,25,FALSE),""))</f>
        <v/>
      </c>
      <c r="BM936" s="46">
        <f>IF(ISNUMBER(VLOOKUP($B936,Stats!$A$2:$AA$19,2,FALSE))=FALSE,"",IF(ISNUMBER(AA936),(AA936-VLOOKUP($B936,Stats!$A$2:$AA$19,12,FALSE))/VLOOKUP($B936,Stats!$A$2:$AA$19,26,FALSE),""))</f>
        <v>0.5262173393926376</v>
      </c>
      <c r="BN936" s="46" t="str">
        <f>IF(ISNUMBER(VLOOKUP($B936,Stats!$A$2:$AA$19,2,FALSE))=FALSE,"",IF(ISNUMBER(#REF!),(#REF!-VLOOKUP($B936,Stats!$A$2:$AA$19,13,FALSE))/VLOOKUP($B936,Stats!$A$2:$AA$19,27,FALSE),""))</f>
        <v/>
      </c>
      <c r="BO936" s="46" t="str">
        <f>IF(ISNUMBER(VLOOKUP($B936,Stats!$A$2:$AA$19,2,FALSE))=FALSE,"",IF(ISNUMBER(#REF!),(#REF!-VLOOKUP($B936,Stats!$A$2:$AA$19,14,FALSE))/VLOOKUP($B936,Stats!$A$2:$AB$19,28,FALSE),""))</f>
        <v/>
      </c>
      <c r="BP936" s="46"/>
      <c r="BQ936" s="46">
        <f>IF(ISNUMBER(VLOOKUP($B936,Stats!$A$2:$AA$19,2,FALSE))=FALSE,"",IF(ISNUMBER(BM936),BM936,(VLOOKUP($B936,Stats!$A$2:$AT$19,46,FALSE)-VLOOKUP($B936,Stats!$A$2:$AA$19,12,FALSE))/VLOOKUP($B936,Stats!$A$2:$AA$19,26,FALSE)))</f>
        <v>0.5262173393926376</v>
      </c>
      <c r="BR936" s="51">
        <f t="shared" si="194"/>
        <v>0.5262173393926376</v>
      </c>
      <c r="BS936" s="32" t="str">
        <f t="shared" si="189"/>
        <v>23590_201507</v>
      </c>
      <c r="BT936" s="53">
        <f t="shared" si="190"/>
        <v>0.42903024919359523</v>
      </c>
    </row>
    <row r="937" spans="1:72" x14ac:dyDescent="0.15">
      <c r="S937" t="str">
        <f>IF(ISNUMBER(R937),VLOOKUP(B937,Index!$B$3:$AB$18,27,FALSE),"")</f>
        <v/>
      </c>
      <c r="T937" t="str">
        <f>IF(ISNUMBER($R937),VLOOKUP($B937,Index!$B$21:$AB$36,27,FALSE),"")</f>
        <v/>
      </c>
      <c r="U937" t="str">
        <f>IF(ISNUMBER($R937),VLOOKUP($B937,Index!$B$39:$AB$54,27,FALSE),"")</f>
        <v/>
      </c>
      <c r="Z937" t="str">
        <f t="shared" si="191"/>
        <v/>
      </c>
      <c r="AA937" t="s">
        <v>25</v>
      </c>
      <c r="AF937" t="str">
        <f t="shared" si="192"/>
        <v/>
      </c>
      <c r="AG937" t="s">
        <v>25</v>
      </c>
      <c r="AK937" t="str">
        <f t="shared" si="198"/>
        <v/>
      </c>
      <c r="AL937" t="str">
        <f t="shared" si="198"/>
        <v/>
      </c>
      <c r="AM937" t="str">
        <f t="shared" si="198"/>
        <v/>
      </c>
      <c r="AN937" t="str">
        <f t="shared" si="198"/>
        <v/>
      </c>
      <c r="AO937" t="str">
        <f t="shared" si="198"/>
        <v/>
      </c>
      <c r="AP937" t="str">
        <f t="shared" si="198"/>
        <v/>
      </c>
      <c r="AQ937" t="str">
        <f t="shared" si="198"/>
        <v/>
      </c>
      <c r="AR937" t="str">
        <f t="shared" si="198"/>
        <v/>
      </c>
      <c r="AS937" t="str">
        <f t="shared" si="198"/>
        <v/>
      </c>
      <c r="AT937" t="str">
        <f t="shared" si="198"/>
        <v/>
      </c>
      <c r="AU937" t="str">
        <f t="shared" si="198"/>
        <v/>
      </c>
      <c r="AV937" t="str">
        <f t="shared" si="198"/>
        <v/>
      </c>
      <c r="AW937" t="str">
        <f t="shared" si="198"/>
        <v/>
      </c>
      <c r="AX937" t="str">
        <f t="shared" si="198"/>
        <v/>
      </c>
      <c r="AZ937" s="46" t="str">
        <f>IF(ISNUMBER(VLOOKUP($B937,Stats!$A$2:$AA$19,2,FALSE))=FALSE,"",IF(ISNUMBER(W937),(W937-VLOOKUP($B937,Stats!$A$2:$AA$19,2,FALSE))/VLOOKUP($B937,Stats!$A$2:$AA$19,16,FALSE),""))</f>
        <v/>
      </c>
      <c r="BA937" s="46" t="str">
        <f>IF(ISNUMBER(VLOOKUP($B937,Stats!$A$2:$AA$19,2,FALSE))=FALSE,"",IF(ISNUMBER(X937),(X937-VLOOKUP($B937,Stats!$A$2:$AA$19,3,FALSE))/VLOOKUP($B937,Stats!$A$2:$AA$19,17,FALSE),""))</f>
        <v/>
      </c>
      <c r="BB937" s="46"/>
      <c r="BC937" s="46"/>
      <c r="BD937" s="44" t="str">
        <f t="shared" si="188"/>
        <v/>
      </c>
      <c r="BE937" s="46" t="str">
        <f>IF(ISNUMBER(VLOOKUP($B937,Stats!$A$2:$AA$19,2,FALSE))=FALSE,"",IF(ISNUMBER(Y937),(Y937-VLOOKUP($B937,Stats!$A$2:$AA$19,5,FALSE))/VLOOKUP($B937,Stats!$A$2:$AA$19,19,FALSE),""))</f>
        <v/>
      </c>
      <c r="BF937" s="46"/>
      <c r="BG937" s="46"/>
      <c r="BH937" s="46" t="str">
        <f>IF(ISNUMBER(VLOOKUP($B937,Stats!$A$2:$AA$19,2,FALSE))=FALSE,"",IF(ISNUMBER(Z937),(Z937-VLOOKUP($B937,Stats!$A$2:$AA$19,8,FALSE))/VLOOKUP($B937,Stats!$A$2:$AA$19,22,FALSE),""))</f>
        <v/>
      </c>
      <c r="BI937" s="46" t="str">
        <f>IF(ISNUMBER(VLOOKUP($B937,Stats!$A$2:$AA$19,2,FALSE))=FALSE,"",IF(ISNUMBER(#REF!),(#REF!-VLOOKUP($B937,Stats!$A$2:$AA$19,9,FALSE))/VLOOKUP($B937,Stats!$A$2:$AA$19,23,FALSE),""))</f>
        <v/>
      </c>
      <c r="BJ937" s="46" t="str">
        <f>IF(ISNUMBER(VLOOKUP($B937,Stats!$A$2:$AA$19,2,FALSE))=FALSE,"",IF(ISNUMBER(#REF!),(#REF!-VLOOKUP($B937,Stats!$A$2:$AA$19,10,FALSE))/VLOOKUP($B937,Stats!$A$2:$AA$19,24,FALSE),""))</f>
        <v/>
      </c>
      <c r="BK937" s="44" t="str">
        <f t="shared" si="193"/>
        <v/>
      </c>
      <c r="BL937" s="46" t="str">
        <f>IF(ISNUMBER(VLOOKUP($B937,Stats!$A$2:$AA$19,2,FALSE))=FALSE,"",IF(ISNUMBER(#REF!),(#REF!-VLOOKUP($B937,Stats!$A$2:$AA$19,11,FALSE))/VLOOKUP($B937,Stats!$A$2:$AA$19,25,FALSE),""))</f>
        <v/>
      </c>
      <c r="BM937" s="46" t="str">
        <f>IF(ISNUMBER(VLOOKUP($B937,Stats!$A$2:$AA$19,2,FALSE))=FALSE,"",IF(ISNUMBER(AA937),(AA937-VLOOKUP($B937,Stats!$A$2:$AA$19,12,FALSE))/VLOOKUP($B937,Stats!$A$2:$AA$19,26,FALSE),""))</f>
        <v/>
      </c>
      <c r="BN937" s="46" t="str">
        <f>IF(ISNUMBER(VLOOKUP($B937,Stats!$A$2:$AA$19,2,FALSE))=FALSE,"",IF(ISNUMBER(#REF!),(#REF!-VLOOKUP($B937,Stats!$A$2:$AA$19,13,FALSE))/VLOOKUP($B937,Stats!$A$2:$AA$19,27,FALSE),""))</f>
        <v/>
      </c>
      <c r="BO937" s="46" t="str">
        <f>IF(ISNUMBER(VLOOKUP($B937,Stats!$A$2:$AA$19,2,FALSE))=FALSE,"",IF(ISNUMBER(#REF!),(#REF!-VLOOKUP($B937,Stats!$A$2:$AA$19,14,FALSE))/VLOOKUP($B937,Stats!$A$2:$AB$19,28,FALSE),""))</f>
        <v/>
      </c>
      <c r="BP937" s="46"/>
      <c r="BQ937" s="46" t="str">
        <f>IF(ISNUMBER(VLOOKUP($B937,Stats!$A$2:$AA$19,2,FALSE))=FALSE,"",IF(ISNUMBER(BM937),BM937,(VLOOKUP($B937,Stats!$A$2:$AT$19,46,FALSE)-VLOOKUP($B937,Stats!$A$2:$AA$19,12,FALSE))/VLOOKUP($B937,Stats!$A$2:$AA$19,26,FALSE)))</f>
        <v/>
      </c>
      <c r="BR937" s="51" t="str">
        <f t="shared" si="194"/>
        <v/>
      </c>
      <c r="BS937" s="32" t="str">
        <f t="shared" si="189"/>
        <v/>
      </c>
      <c r="BT937" s="53" t="str">
        <f t="shared" si="190"/>
        <v/>
      </c>
    </row>
    <row r="938" spans="1:72" ht="40.5" x14ac:dyDescent="0.15">
      <c r="A938" s="1" t="s">
        <v>39</v>
      </c>
      <c r="B938" s="1" t="s">
        <v>0</v>
      </c>
      <c r="C938" s="3"/>
      <c r="D938" s="4" t="s">
        <v>10</v>
      </c>
      <c r="E938" s="1" t="s">
        <v>11</v>
      </c>
      <c r="F938" s="1" t="s">
        <v>12</v>
      </c>
      <c r="G938" s="1" t="s">
        <v>13</v>
      </c>
      <c r="H938" s="1" t="s">
        <v>14</v>
      </c>
      <c r="I938" s="1" t="s">
        <v>15</v>
      </c>
      <c r="J938" s="1" t="s">
        <v>16</v>
      </c>
      <c r="K938" s="1" t="s">
        <v>17</v>
      </c>
      <c r="L938" s="1" t="s">
        <v>18</v>
      </c>
      <c r="M938" s="1" t="s">
        <v>19</v>
      </c>
      <c r="N938" s="1" t="s">
        <v>20</v>
      </c>
      <c r="O938" s="1" t="s">
        <v>21</v>
      </c>
      <c r="P938" s="1" t="s">
        <v>22</v>
      </c>
      <c r="Q938" s="1" t="s">
        <v>23</v>
      </c>
      <c r="R938" s="1" t="s">
        <v>24</v>
      </c>
      <c r="S938" s="1" t="str">
        <f>IF(ISNUMBER(R938),VLOOKUP(B938,Index!$B$3:$AB$18,27,FALSE),"")</f>
        <v/>
      </c>
      <c r="T938" s="1" t="str">
        <f>IF(ISNUMBER($R938),VLOOKUP($B938,Index!$B$21:$AB$36,27,FALSE),"")</f>
        <v/>
      </c>
      <c r="U938" s="1" t="str">
        <f>IF(ISNUMBER($R938),VLOOKUP($B938,Index!$B$39:$AB$54,27,FALSE),"")</f>
        <v/>
      </c>
      <c r="W938" s="1" t="s">
        <v>1</v>
      </c>
      <c r="X938" s="1" t="s">
        <v>2</v>
      </c>
      <c r="Y938" s="1" t="s">
        <v>4</v>
      </c>
      <c r="Z938" s="1" t="str">
        <f t="shared" si="191"/>
        <v/>
      </c>
      <c r="AA938" s="1" t="s">
        <v>8</v>
      </c>
      <c r="AB938" s="27"/>
      <c r="AC938" s="1" t="s">
        <v>33</v>
      </c>
      <c r="AD938" s="1" t="s">
        <v>35</v>
      </c>
      <c r="AE938" s="1" t="s">
        <v>37</v>
      </c>
      <c r="AF938" s="1" t="str">
        <f t="shared" si="192"/>
        <v/>
      </c>
      <c r="AG938" s="1" t="s">
        <v>38</v>
      </c>
      <c r="AH938" s="27"/>
      <c r="AK938" t="str">
        <f t="shared" si="198"/>
        <v/>
      </c>
      <c r="AL938" t="str">
        <f t="shared" si="198"/>
        <v/>
      </c>
      <c r="AM938" t="str">
        <f t="shared" si="198"/>
        <v/>
      </c>
      <c r="AN938" t="str">
        <f t="shared" si="198"/>
        <v/>
      </c>
      <c r="AO938" t="str">
        <f t="shared" si="198"/>
        <v/>
      </c>
      <c r="AP938" t="str">
        <f t="shared" si="198"/>
        <v/>
      </c>
      <c r="AQ938" t="str">
        <f t="shared" si="198"/>
        <v/>
      </c>
      <c r="AR938" t="str">
        <f t="shared" si="198"/>
        <v/>
      </c>
      <c r="AS938" t="str">
        <f t="shared" si="198"/>
        <v/>
      </c>
      <c r="AT938" t="str">
        <f t="shared" si="198"/>
        <v/>
      </c>
      <c r="AU938" t="str">
        <f t="shared" si="198"/>
        <v/>
      </c>
      <c r="AV938" t="str">
        <f t="shared" si="198"/>
        <v/>
      </c>
      <c r="AW938" t="str">
        <f t="shared" si="198"/>
        <v/>
      </c>
      <c r="AX938" t="str">
        <f t="shared" si="198"/>
        <v/>
      </c>
      <c r="AZ938" s="46" t="str">
        <f>IF(ISNUMBER(VLOOKUP($B938,Stats!$A$2:$AA$19,2,FALSE))=FALSE,"",IF(ISNUMBER(W938),(W938-VLOOKUP($B938,Stats!$A$2:$AA$19,2,FALSE))/VLOOKUP($B938,Stats!$A$2:$AA$19,16,FALSE),""))</f>
        <v/>
      </c>
      <c r="BA938" s="46" t="str">
        <f>IF(ISNUMBER(VLOOKUP($B938,Stats!$A$2:$AA$19,2,FALSE))=FALSE,"",IF(ISNUMBER(X938),(X938-VLOOKUP($B938,Stats!$A$2:$AA$19,3,FALSE))/VLOOKUP($B938,Stats!$A$2:$AA$19,17,FALSE),""))</f>
        <v/>
      </c>
      <c r="BB938" s="46"/>
      <c r="BC938" s="46"/>
      <c r="BD938" s="44" t="str">
        <f t="shared" si="188"/>
        <v/>
      </c>
      <c r="BE938" s="46" t="str">
        <f>IF(ISNUMBER(VLOOKUP($B938,Stats!$A$2:$AA$19,2,FALSE))=FALSE,"",IF(ISNUMBER(Y938),(Y938-VLOOKUP($B938,Stats!$A$2:$AA$19,5,FALSE))/VLOOKUP($B938,Stats!$A$2:$AA$19,19,FALSE),""))</f>
        <v/>
      </c>
      <c r="BF938" s="46"/>
      <c r="BG938" s="46"/>
      <c r="BH938" s="46" t="str">
        <f>IF(ISNUMBER(VLOOKUP($B938,Stats!$A$2:$AA$19,2,FALSE))=FALSE,"",IF(ISNUMBER(Z938),(Z938-VLOOKUP($B938,Stats!$A$2:$AA$19,8,FALSE))/VLOOKUP($B938,Stats!$A$2:$AA$19,22,FALSE),""))</f>
        <v/>
      </c>
      <c r="BI938" s="46" t="str">
        <f>IF(ISNUMBER(VLOOKUP($B938,Stats!$A$2:$AA$19,2,FALSE))=FALSE,"",IF(ISNUMBER(#REF!),(#REF!-VLOOKUP($B938,Stats!$A$2:$AA$19,9,FALSE))/VLOOKUP($B938,Stats!$A$2:$AA$19,23,FALSE),""))</f>
        <v/>
      </c>
      <c r="BJ938" s="46" t="str">
        <f>IF(ISNUMBER(VLOOKUP($B938,Stats!$A$2:$AA$19,2,FALSE))=FALSE,"",IF(ISNUMBER(#REF!),(#REF!-VLOOKUP($B938,Stats!$A$2:$AA$19,10,FALSE))/VLOOKUP($B938,Stats!$A$2:$AA$19,24,FALSE),""))</f>
        <v/>
      </c>
      <c r="BK938" s="44" t="str">
        <f t="shared" si="193"/>
        <v/>
      </c>
      <c r="BL938" s="46" t="str">
        <f>IF(ISNUMBER(VLOOKUP($B938,Stats!$A$2:$AA$19,2,FALSE))=FALSE,"",IF(ISNUMBER(#REF!),(#REF!-VLOOKUP($B938,Stats!$A$2:$AA$19,11,FALSE))/VLOOKUP($B938,Stats!$A$2:$AA$19,25,FALSE),""))</f>
        <v/>
      </c>
      <c r="BM938" s="46" t="str">
        <f>IF(ISNUMBER(VLOOKUP($B938,Stats!$A$2:$AA$19,2,FALSE))=FALSE,"",IF(ISNUMBER(AA938),(AA938-VLOOKUP($B938,Stats!$A$2:$AA$19,12,FALSE))/VLOOKUP($B938,Stats!$A$2:$AA$19,26,FALSE),""))</f>
        <v/>
      </c>
      <c r="BN938" s="46" t="str">
        <f>IF(ISNUMBER(VLOOKUP($B938,Stats!$A$2:$AA$19,2,FALSE))=FALSE,"",IF(ISNUMBER(#REF!),(#REF!-VLOOKUP($B938,Stats!$A$2:$AA$19,13,FALSE))/VLOOKUP($B938,Stats!$A$2:$AA$19,27,FALSE),""))</f>
        <v/>
      </c>
      <c r="BO938" s="46" t="str">
        <f>IF(ISNUMBER(VLOOKUP($B938,Stats!$A$2:$AA$19,2,FALSE))=FALSE,"",IF(ISNUMBER(#REF!),(#REF!-VLOOKUP($B938,Stats!$A$2:$AA$19,14,FALSE))/VLOOKUP($B938,Stats!$A$2:$AB$19,28,FALSE),""))</f>
        <v/>
      </c>
      <c r="BP938" s="46"/>
      <c r="BQ938" s="46" t="str">
        <f>IF(ISNUMBER(VLOOKUP($B938,Stats!$A$2:$AA$19,2,FALSE))=FALSE,"",IF(ISNUMBER(BM938),BM938,(VLOOKUP($B938,Stats!$A$2:$AT$19,46,FALSE)-VLOOKUP($B938,Stats!$A$2:$AA$19,12,FALSE))/VLOOKUP($B938,Stats!$A$2:$AA$19,26,FALSE)))</f>
        <v/>
      </c>
      <c r="BR938" s="51" t="str">
        <f t="shared" si="194"/>
        <v/>
      </c>
      <c r="BS938" s="32" t="str">
        <f t="shared" si="189"/>
        <v/>
      </c>
      <c r="BT938" s="53" t="str">
        <f t="shared" si="190"/>
        <v/>
      </c>
    </row>
    <row r="939" spans="1:72" x14ac:dyDescent="0.15">
      <c r="A939" s="5">
        <v>24403</v>
      </c>
      <c r="B939" s="5" t="s">
        <v>40</v>
      </c>
      <c r="C939" s="3">
        <v>0</v>
      </c>
      <c r="D939" s="11">
        <v>1.2746671702388968E-2</v>
      </c>
      <c r="E939" s="6">
        <v>1.0119848080287082E-2</v>
      </c>
      <c r="F939" s="12">
        <v>81</v>
      </c>
      <c r="G939" s="12">
        <v>32</v>
      </c>
      <c r="H939" s="13">
        <v>2.1502777303968618E-3</v>
      </c>
      <c r="I939" s="13">
        <v>-4.9480718227769907E-3</v>
      </c>
      <c r="J939" s="12">
        <v>75</v>
      </c>
      <c r="K939" s="12">
        <v>19</v>
      </c>
      <c r="L939" s="13">
        <v>7.3781948881789017E-2</v>
      </c>
      <c r="M939" s="13">
        <v>-6.8983629519390854E-2</v>
      </c>
      <c r="N939" s="8" t="e">
        <v>#N/A</v>
      </c>
      <c r="O939" s="8" t="e">
        <v>#N/A</v>
      </c>
      <c r="P939" s="14" t="e">
        <v>#N/A</v>
      </c>
      <c r="Q939" s="13">
        <v>-0.12489075336479649</v>
      </c>
      <c r="R939" s="14">
        <v>42082</v>
      </c>
      <c r="S939" s="14">
        <f>IF(ISNUMBER(R939),VLOOKUP(B939,Index!$B$3:$AB$18,27,FALSE),"")</f>
        <v>42041</v>
      </c>
      <c r="T939" s="14">
        <f>IF(ISNUMBER($R939),VLOOKUP($B939,Index!$B$21:$AB$36,27,FALSE),"")</f>
        <v>41996</v>
      </c>
      <c r="U939" s="14">
        <f>IF(ISNUMBER($R939),VLOOKUP($B939,Index!$B$39:$AB$54,27,FALSE),"")</f>
        <v>42003</v>
      </c>
      <c r="W939" s="6">
        <v>2.683509832081888E-2</v>
      </c>
      <c r="X939" s="7">
        <v>0.7168141592920354</v>
      </c>
      <c r="Y939" s="6">
        <v>0.19201061705153818</v>
      </c>
      <c r="Z939" s="8" t="str">
        <f t="shared" si="191"/>
        <v/>
      </c>
      <c r="AA939" s="9">
        <v>0.10206257356104578</v>
      </c>
      <c r="AB939" s="28"/>
      <c r="AC939" s="6">
        <v>7.201225018880163E-4</v>
      </c>
      <c r="AD939" s="7">
        <v>0.5138225389615475</v>
      </c>
      <c r="AE939" s="6">
        <v>3.6868077060512448E-2</v>
      </c>
      <c r="AF939" s="8" t="str">
        <f t="shared" si="192"/>
        <v/>
      </c>
      <c r="AG939" s="9">
        <v>1.0416768921903881E-2</v>
      </c>
      <c r="AH939" s="28"/>
      <c r="AK939" t="str">
        <f t="shared" si="198"/>
        <v/>
      </c>
      <c r="AL939" t="str">
        <f t="shared" si="198"/>
        <v/>
      </c>
      <c r="AM939" t="str">
        <f t="shared" si="198"/>
        <v/>
      </c>
      <c r="AN939" t="str">
        <f t="shared" si="198"/>
        <v/>
      </c>
      <c r="AO939" t="str">
        <f t="shared" si="198"/>
        <v/>
      </c>
      <c r="AP939" t="str">
        <f t="shared" si="198"/>
        <v/>
      </c>
      <c r="AQ939" t="str">
        <f t="shared" si="198"/>
        <v/>
      </c>
      <c r="AR939" t="str">
        <f t="shared" si="198"/>
        <v/>
      </c>
      <c r="AS939" t="str">
        <f t="shared" si="198"/>
        <v/>
      </c>
      <c r="AT939" t="str">
        <f t="shared" si="198"/>
        <v/>
      </c>
      <c r="AU939" t="str">
        <f t="shared" si="198"/>
        <v/>
      </c>
      <c r="AV939" t="str">
        <f t="shared" si="198"/>
        <v/>
      </c>
      <c r="AW939" t="str">
        <f t="shared" si="198"/>
        <v/>
      </c>
      <c r="AX939" t="str">
        <f t="shared" si="198"/>
        <v/>
      </c>
      <c r="AZ939" s="46" t="str">
        <f>IF(ISNUMBER(VLOOKUP($B939,Stats!$A$2:$AA$19,2,FALSE))=FALSE,"",IF(ISNUMBER(W939),(W939-VLOOKUP($B939,Stats!$A$2:$AA$19,2,FALSE))/VLOOKUP($B939,Stats!$A$2:$AA$19,16,FALSE),""))</f>
        <v/>
      </c>
      <c r="BA939" s="46" t="str">
        <f>IF(ISNUMBER(VLOOKUP($B939,Stats!$A$2:$AA$19,2,FALSE))=FALSE,"",IF(ISNUMBER(X939),(X939-VLOOKUP($B939,Stats!$A$2:$AA$19,3,FALSE))/VLOOKUP($B939,Stats!$A$2:$AA$19,17,FALSE),""))</f>
        <v/>
      </c>
      <c r="BB939" s="46"/>
      <c r="BC939" s="46"/>
      <c r="BD939" s="44" t="str">
        <f t="shared" si="188"/>
        <v/>
      </c>
      <c r="BE939" s="46" t="str">
        <f>IF(ISNUMBER(VLOOKUP($B939,Stats!$A$2:$AA$19,2,FALSE))=FALSE,"",IF(ISNUMBER(Y939),(Y939-VLOOKUP($B939,Stats!$A$2:$AA$19,5,FALSE))/VLOOKUP($B939,Stats!$A$2:$AA$19,19,FALSE),""))</f>
        <v/>
      </c>
      <c r="BF939" s="46"/>
      <c r="BG939" s="46"/>
      <c r="BH939" s="46" t="str">
        <f>IF(ISNUMBER(VLOOKUP($B939,Stats!$A$2:$AA$19,2,FALSE))=FALSE,"",IF(ISNUMBER(Z939),(Z939-VLOOKUP($B939,Stats!$A$2:$AA$19,8,FALSE))/VLOOKUP($B939,Stats!$A$2:$AA$19,22,FALSE),""))</f>
        <v/>
      </c>
      <c r="BI939" s="46" t="str">
        <f>IF(ISNUMBER(VLOOKUP($B939,Stats!$A$2:$AA$19,2,FALSE))=FALSE,"",IF(ISNUMBER(#REF!),(#REF!-VLOOKUP($B939,Stats!$A$2:$AA$19,9,FALSE))/VLOOKUP($B939,Stats!$A$2:$AA$19,23,FALSE),""))</f>
        <v/>
      </c>
      <c r="BJ939" s="46" t="str">
        <f>IF(ISNUMBER(VLOOKUP($B939,Stats!$A$2:$AA$19,2,FALSE))=FALSE,"",IF(ISNUMBER(#REF!),(#REF!-VLOOKUP($B939,Stats!$A$2:$AA$19,10,FALSE))/VLOOKUP($B939,Stats!$A$2:$AA$19,24,FALSE),""))</f>
        <v/>
      </c>
      <c r="BK939" s="44" t="str">
        <f t="shared" si="193"/>
        <v/>
      </c>
      <c r="BL939" s="46" t="str">
        <f>IF(ISNUMBER(VLOOKUP($B939,Stats!$A$2:$AA$19,2,FALSE))=FALSE,"",IF(ISNUMBER(#REF!),(#REF!-VLOOKUP($B939,Stats!$A$2:$AA$19,11,FALSE))/VLOOKUP($B939,Stats!$A$2:$AA$19,25,FALSE),""))</f>
        <v/>
      </c>
      <c r="BM939" s="46" t="str">
        <f>IF(ISNUMBER(VLOOKUP($B939,Stats!$A$2:$AA$19,2,FALSE))=FALSE,"",IF(ISNUMBER(AA939),(AA939-VLOOKUP($B939,Stats!$A$2:$AA$19,12,FALSE))/VLOOKUP($B939,Stats!$A$2:$AA$19,26,FALSE),""))</f>
        <v/>
      </c>
      <c r="BN939" s="46" t="str">
        <f>IF(ISNUMBER(VLOOKUP($B939,Stats!$A$2:$AA$19,2,FALSE))=FALSE,"",IF(ISNUMBER(#REF!),(#REF!-VLOOKUP($B939,Stats!$A$2:$AA$19,13,FALSE))/VLOOKUP($B939,Stats!$A$2:$AA$19,27,FALSE),""))</f>
        <v/>
      </c>
      <c r="BO939" s="46" t="str">
        <f>IF(ISNUMBER(VLOOKUP($B939,Stats!$A$2:$AA$19,2,FALSE))=FALSE,"",IF(ISNUMBER(#REF!),(#REF!-VLOOKUP($B939,Stats!$A$2:$AA$19,14,FALSE))/VLOOKUP($B939,Stats!$A$2:$AB$19,28,FALSE),""))</f>
        <v/>
      </c>
      <c r="BP939" s="46"/>
      <c r="BQ939" s="46" t="str">
        <f>IF(ISNUMBER(VLOOKUP($B939,Stats!$A$2:$AA$19,2,FALSE))=FALSE,"",IF(ISNUMBER(BM939),BM939,(VLOOKUP($B939,Stats!$A$2:$AT$19,46,FALSE)-VLOOKUP($B939,Stats!$A$2:$AA$19,12,FALSE))/VLOOKUP($B939,Stats!$A$2:$AA$19,26,FALSE)))</f>
        <v/>
      </c>
      <c r="BR939" s="51" t="str">
        <f t="shared" si="194"/>
        <v/>
      </c>
      <c r="BS939" s="32" t="str">
        <f t="shared" si="189"/>
        <v/>
      </c>
      <c r="BT939" s="53" t="str">
        <f t="shared" si="190"/>
        <v/>
      </c>
    </row>
    <row r="940" spans="1:72" x14ac:dyDescent="0.15">
      <c r="A940" s="5">
        <v>24403</v>
      </c>
      <c r="B940" s="5" t="s">
        <v>41</v>
      </c>
      <c r="C940" s="3">
        <v>0</v>
      </c>
      <c r="D940" s="11">
        <v>1.3543679993047414E-3</v>
      </c>
      <c r="E940" s="6">
        <v>5.6885290112713861E-3</v>
      </c>
      <c r="F940" s="15">
        <v>5.7857142857142856</v>
      </c>
      <c r="G940" s="15">
        <v>2.2857142857142856</v>
      </c>
      <c r="H940" s="13">
        <v>7.3256796344935739E-3</v>
      </c>
      <c r="I940" s="13">
        <v>-2.1334233274135886E-3</v>
      </c>
      <c r="J940" s="12">
        <v>5.8571428571428568</v>
      </c>
      <c r="K940" s="12">
        <v>2</v>
      </c>
      <c r="L940" s="13">
        <v>8.2287536650345293E-3</v>
      </c>
      <c r="M940" s="13">
        <v>-7.6339356370870703E-3</v>
      </c>
      <c r="N940" s="8">
        <v>1.0855785714285715</v>
      </c>
      <c r="O940" s="8">
        <v>1.0044424109043686</v>
      </c>
      <c r="P940" s="14"/>
      <c r="Q940" s="13">
        <v>-3.9331912058361441E-3</v>
      </c>
      <c r="R940" s="14"/>
      <c r="S940" s="14" t="str">
        <f>IF(ISNUMBER(R940),VLOOKUP(B940,Index!$B$3:$AB$18,27,FALSE),"")</f>
        <v/>
      </c>
      <c r="T940" s="14" t="str">
        <f>IF(ISNUMBER($R940),VLOOKUP($B940,Index!$B$21:$AB$36,27,FALSE),"")</f>
        <v/>
      </c>
      <c r="U940" s="14" t="str">
        <f>IF(ISNUMBER($R940),VLOOKUP($B940,Index!$B$39:$AB$54,27,FALSE),"")</f>
        <v/>
      </c>
      <c r="W940" s="6">
        <v>0.27976622872901008</v>
      </c>
      <c r="X940" s="8">
        <v>0.71326530612244898</v>
      </c>
      <c r="Y940" s="6">
        <v>0.10793224926937935</v>
      </c>
      <c r="Z940" s="8" t="str">
        <f t="shared" si="191"/>
        <v/>
      </c>
      <c r="AA940" s="9" t="s">
        <v>25</v>
      </c>
      <c r="AB940" s="28"/>
      <c r="AC940" s="6">
        <v>7.8269142737252786E-2</v>
      </c>
      <c r="AD940" s="8">
        <v>0.5087473969179509</v>
      </c>
      <c r="AE940" s="6">
        <v>1.1649370432347438E-2</v>
      </c>
      <c r="AF940" s="8" t="str">
        <f t="shared" si="192"/>
        <v/>
      </c>
      <c r="AG940" s="9" t="s">
        <v>25</v>
      </c>
      <c r="AH940" s="28"/>
      <c r="AK940" t="str">
        <f t="shared" si="198"/>
        <v/>
      </c>
      <c r="AL940" t="str">
        <f t="shared" si="198"/>
        <v/>
      </c>
      <c r="AM940" t="str">
        <f t="shared" si="198"/>
        <v/>
      </c>
      <c r="AN940" t="str">
        <f t="shared" si="198"/>
        <v/>
      </c>
      <c r="AO940" t="str">
        <f t="shared" si="198"/>
        <v/>
      </c>
      <c r="AP940" t="str">
        <f t="shared" si="198"/>
        <v/>
      </c>
      <c r="AQ940" t="str">
        <f t="shared" si="198"/>
        <v/>
      </c>
      <c r="AR940" t="str">
        <f t="shared" si="198"/>
        <v/>
      </c>
      <c r="AS940" t="str">
        <f t="shared" si="198"/>
        <v/>
      </c>
      <c r="AT940" t="str">
        <f t="shared" si="198"/>
        <v/>
      </c>
      <c r="AU940" t="str">
        <f t="shared" si="198"/>
        <v/>
      </c>
      <c r="AV940" t="str">
        <f t="shared" si="198"/>
        <v/>
      </c>
      <c r="AW940" t="str">
        <f t="shared" si="198"/>
        <v/>
      </c>
      <c r="AX940" t="str">
        <f t="shared" si="198"/>
        <v/>
      </c>
      <c r="AZ940" s="46" t="str">
        <f>IF(ISNUMBER(VLOOKUP($B940,Stats!$A$2:$AA$19,2,FALSE))=FALSE,"",IF(ISNUMBER(W940),(W940-VLOOKUP($B940,Stats!$A$2:$AA$19,2,FALSE))/VLOOKUP($B940,Stats!$A$2:$AA$19,16,FALSE),""))</f>
        <v/>
      </c>
      <c r="BA940" s="46" t="str">
        <f>IF(ISNUMBER(VLOOKUP($B940,Stats!$A$2:$AA$19,2,FALSE))=FALSE,"",IF(ISNUMBER(X940),(X940-VLOOKUP($B940,Stats!$A$2:$AA$19,3,FALSE))/VLOOKUP($B940,Stats!$A$2:$AA$19,17,FALSE),""))</f>
        <v/>
      </c>
      <c r="BB940" s="46"/>
      <c r="BC940" s="46"/>
      <c r="BD940" s="44" t="str">
        <f t="shared" si="188"/>
        <v/>
      </c>
      <c r="BE940" s="46" t="str">
        <f>IF(ISNUMBER(VLOOKUP($B940,Stats!$A$2:$AA$19,2,FALSE))=FALSE,"",IF(ISNUMBER(Y940),(Y940-VLOOKUP($B940,Stats!$A$2:$AA$19,5,FALSE))/VLOOKUP($B940,Stats!$A$2:$AA$19,19,FALSE),""))</f>
        <v/>
      </c>
      <c r="BF940" s="46"/>
      <c r="BG940" s="46"/>
      <c r="BH940" s="46" t="str">
        <f>IF(ISNUMBER(VLOOKUP($B940,Stats!$A$2:$AA$19,2,FALSE))=FALSE,"",IF(ISNUMBER(Z940),(Z940-VLOOKUP($B940,Stats!$A$2:$AA$19,8,FALSE))/VLOOKUP($B940,Stats!$A$2:$AA$19,22,FALSE),""))</f>
        <v/>
      </c>
      <c r="BI940" s="46" t="str">
        <f>IF(ISNUMBER(VLOOKUP($B940,Stats!$A$2:$AA$19,2,FALSE))=FALSE,"",IF(ISNUMBER(#REF!),(#REF!-VLOOKUP($B940,Stats!$A$2:$AA$19,9,FALSE))/VLOOKUP($B940,Stats!$A$2:$AA$19,23,FALSE),""))</f>
        <v/>
      </c>
      <c r="BJ940" s="46" t="str">
        <f>IF(ISNUMBER(VLOOKUP($B940,Stats!$A$2:$AA$19,2,FALSE))=FALSE,"",IF(ISNUMBER(#REF!),(#REF!-VLOOKUP($B940,Stats!$A$2:$AA$19,10,FALSE))/VLOOKUP($B940,Stats!$A$2:$AA$19,24,FALSE),""))</f>
        <v/>
      </c>
      <c r="BK940" s="44" t="str">
        <f t="shared" si="193"/>
        <v/>
      </c>
      <c r="BL940" s="46" t="str">
        <f>IF(ISNUMBER(VLOOKUP($B940,Stats!$A$2:$AA$19,2,FALSE))=FALSE,"",IF(ISNUMBER(#REF!),(#REF!-VLOOKUP($B940,Stats!$A$2:$AA$19,11,FALSE))/VLOOKUP($B940,Stats!$A$2:$AA$19,25,FALSE),""))</f>
        <v/>
      </c>
      <c r="BM940" s="46" t="str">
        <f>IF(ISNUMBER(VLOOKUP($B940,Stats!$A$2:$AA$19,2,FALSE))=FALSE,"",IF(ISNUMBER(AA940),(AA940-VLOOKUP($B940,Stats!$A$2:$AA$19,12,FALSE))/VLOOKUP($B940,Stats!$A$2:$AA$19,26,FALSE),""))</f>
        <v/>
      </c>
      <c r="BN940" s="46" t="str">
        <f>IF(ISNUMBER(VLOOKUP($B940,Stats!$A$2:$AA$19,2,FALSE))=FALSE,"",IF(ISNUMBER(#REF!),(#REF!-VLOOKUP($B940,Stats!$A$2:$AA$19,13,FALSE))/VLOOKUP($B940,Stats!$A$2:$AA$19,27,FALSE),""))</f>
        <v/>
      </c>
      <c r="BO940" s="46" t="str">
        <f>IF(ISNUMBER(VLOOKUP($B940,Stats!$A$2:$AA$19,2,FALSE))=FALSE,"",IF(ISNUMBER(#REF!),(#REF!-VLOOKUP($B940,Stats!$A$2:$AA$19,14,FALSE))/VLOOKUP($B940,Stats!$A$2:$AB$19,28,FALSE),""))</f>
        <v/>
      </c>
      <c r="BP940" s="46"/>
      <c r="BQ940" s="46" t="str">
        <f>IF(ISNUMBER(VLOOKUP($B940,Stats!$A$2:$AA$19,2,FALSE))=FALSE,"",IF(ISNUMBER(BM940),BM940,(VLOOKUP($B940,Stats!$A$2:$AT$19,46,FALSE)-VLOOKUP($B940,Stats!$A$2:$AA$19,12,FALSE))/VLOOKUP($B940,Stats!$A$2:$AA$19,26,FALSE)))</f>
        <v/>
      </c>
      <c r="BR940" s="51" t="str">
        <f t="shared" si="194"/>
        <v/>
      </c>
      <c r="BS940" s="32" t="str">
        <f t="shared" si="189"/>
        <v/>
      </c>
      <c r="BT940" s="53" t="str">
        <f t="shared" si="190"/>
        <v/>
      </c>
    </row>
    <row r="941" spans="1:72" x14ac:dyDescent="0.15">
      <c r="A941" s="16">
        <v>24403</v>
      </c>
      <c r="B941" s="17">
        <v>201421</v>
      </c>
      <c r="C941" s="3">
        <v>0</v>
      </c>
      <c r="D941" s="23">
        <v>6.7982249079407975E-3</v>
      </c>
      <c r="E941" s="18">
        <v>6.2959701761954728E-4</v>
      </c>
      <c r="F941" s="24">
        <v>7</v>
      </c>
      <c r="G941" s="24">
        <v>0</v>
      </c>
      <c r="H941" s="20">
        <v>9.6849663166612544E-4</v>
      </c>
      <c r="I941" s="20" t="s">
        <v>25</v>
      </c>
      <c r="J941" s="24">
        <v>8</v>
      </c>
      <c r="K941" s="24">
        <v>0</v>
      </c>
      <c r="L941" s="20">
        <v>2.2626567361176964E-3</v>
      </c>
      <c r="M941" s="20">
        <v>0</v>
      </c>
      <c r="N941" s="19">
        <v>1.0663</v>
      </c>
      <c r="O941" s="19">
        <v>1.0067982249079408</v>
      </c>
      <c r="P941" s="25">
        <v>41929</v>
      </c>
      <c r="Q941" s="20">
        <v>0</v>
      </c>
      <c r="R941" s="25">
        <v>41920</v>
      </c>
      <c r="S941" s="25">
        <f>IF(ISNUMBER(R941),VLOOKUP(B941,Index!$B$3:$AB$18,27,FALSE),"")</f>
        <v>41929</v>
      </c>
      <c r="T941" s="25">
        <f>IF(ISNUMBER($R941),VLOOKUP($B941,Index!$B$21:$AB$36,27,FALSE),"")</f>
        <v>41929</v>
      </c>
      <c r="U941" s="25">
        <f>IF(ISNUMBER($R941),VLOOKUP($B941,Index!$B$39:$AB$54,27,FALSE),"")</f>
        <v>41929</v>
      </c>
      <c r="W941" s="18">
        <v>0.24473609668586868</v>
      </c>
      <c r="X941" s="19">
        <v>1</v>
      </c>
      <c r="Y941" s="18">
        <v>1.1945763502361591E-2</v>
      </c>
      <c r="Z941" s="19">
        <f t="shared" si="191"/>
        <v>9</v>
      </c>
      <c r="AA941" s="21" t="s">
        <v>25</v>
      </c>
      <c r="AB941" s="28"/>
      <c r="AC941" s="18">
        <v>5.9895757021034862E-2</v>
      </c>
      <c r="AD941" s="19">
        <v>1</v>
      </c>
      <c r="AE941" s="18">
        <v>1.4270126565435427E-4</v>
      </c>
      <c r="AF941" s="19">
        <f t="shared" si="192"/>
        <v>81</v>
      </c>
      <c r="AG941" s="21" t="s">
        <v>25</v>
      </c>
      <c r="AH941" s="28"/>
      <c r="AK941" t="str">
        <f t="shared" si="198"/>
        <v/>
      </c>
      <c r="AL941" t="str">
        <f t="shared" si="198"/>
        <v/>
      </c>
      <c r="AM941" t="str">
        <f t="shared" si="198"/>
        <v/>
      </c>
      <c r="AN941" t="str">
        <f t="shared" si="198"/>
        <v/>
      </c>
      <c r="AO941" t="str">
        <f t="shared" si="198"/>
        <v/>
      </c>
      <c r="AP941" t="str">
        <f t="shared" si="198"/>
        <v/>
      </c>
      <c r="AQ941" t="str">
        <f t="shared" si="198"/>
        <v/>
      </c>
      <c r="AR941" t="str">
        <f t="shared" si="198"/>
        <v/>
      </c>
      <c r="AS941" t="str">
        <f t="shared" si="198"/>
        <v/>
      </c>
      <c r="AT941" t="str">
        <f t="shared" si="198"/>
        <v/>
      </c>
      <c r="AU941" t="str">
        <f t="shared" si="198"/>
        <v/>
      </c>
      <c r="AV941" t="str">
        <f t="shared" si="198"/>
        <v/>
      </c>
      <c r="AW941" t="str">
        <f t="shared" si="198"/>
        <v/>
      </c>
      <c r="AX941" t="str">
        <f t="shared" si="198"/>
        <v/>
      </c>
      <c r="AZ941" s="46">
        <f>IF(ISNUMBER(VLOOKUP($B941,Stats!$A$2:$AA$19,2,FALSE))=FALSE,"",IF(ISNUMBER(W941),(W941-VLOOKUP($B941,Stats!$A$2:$AA$19,2,FALSE))/VLOOKUP($B941,Stats!$A$2:$AA$19,16,FALSE),""))</f>
        <v>0.97511968898609525</v>
      </c>
      <c r="BA941" s="46">
        <f>IF(ISNUMBER(VLOOKUP($B941,Stats!$A$2:$AA$19,2,FALSE))=FALSE,"",IF(ISNUMBER(X941),(X941-VLOOKUP($B941,Stats!$A$2:$AA$19,3,FALSE))/VLOOKUP($B941,Stats!$A$2:$AA$19,17,FALSE),""))</f>
        <v>2.1938818419691102</v>
      </c>
      <c r="BB941" s="46"/>
      <c r="BC941" s="46"/>
      <c r="BD941" s="44">
        <f t="shared" si="188"/>
        <v>1.5845007654776027</v>
      </c>
      <c r="BE941" s="46">
        <f>IF(ISNUMBER(VLOOKUP($B941,Stats!$A$2:$AA$19,2,FALSE))=FALSE,"",IF(ISNUMBER(Y941),(Y941-VLOOKUP($B941,Stats!$A$2:$AA$19,5,FALSE))/VLOOKUP($B941,Stats!$A$2:$AA$19,19,FALSE),""))</f>
        <v>-1.1250298511164691</v>
      </c>
      <c r="BF941" s="46"/>
      <c r="BG941" s="46"/>
      <c r="BH941" s="46">
        <f>IF(ISNUMBER(VLOOKUP($B941,Stats!$A$2:$AA$19,2,FALSE))=FALSE,"",IF(ISNUMBER(Z941),(Z941-VLOOKUP($B941,Stats!$A$2:$AA$19,8,FALSE))/VLOOKUP($B941,Stats!$A$2:$AA$19,22,FALSE),""))</f>
        <v>3.8982104470984802</v>
      </c>
      <c r="BI941" s="46" t="str">
        <f>IF(ISNUMBER(VLOOKUP($B941,Stats!$A$2:$AA$19,2,FALSE))=FALSE,"",IF(ISNUMBER(#REF!),(#REF!-VLOOKUP($B941,Stats!$A$2:$AA$19,9,FALSE))/VLOOKUP($B941,Stats!$A$2:$AA$19,23,FALSE),""))</f>
        <v/>
      </c>
      <c r="BJ941" s="46" t="str">
        <f>IF(ISNUMBER(VLOOKUP($B941,Stats!$A$2:$AA$19,2,FALSE))=FALSE,"",IF(ISNUMBER(#REF!),(#REF!-VLOOKUP($B941,Stats!$A$2:$AA$19,10,FALSE))/VLOOKUP($B941,Stats!$A$2:$AA$19,24,FALSE),""))</f>
        <v/>
      </c>
      <c r="BK941" s="44">
        <f t="shared" si="193"/>
        <v>1.6875208957815282</v>
      </c>
      <c r="BL941" s="46" t="str">
        <f>IF(ISNUMBER(VLOOKUP($B941,Stats!$A$2:$AA$19,2,FALSE))=FALSE,"",IF(ISNUMBER(#REF!),(#REF!-VLOOKUP($B941,Stats!$A$2:$AA$19,11,FALSE))/VLOOKUP($B941,Stats!$A$2:$AA$19,25,FALSE),""))</f>
        <v/>
      </c>
      <c r="BM941" s="46" t="str">
        <f>IF(ISNUMBER(VLOOKUP($B941,Stats!$A$2:$AA$19,2,FALSE))=FALSE,"",IF(ISNUMBER(AA941),(AA941-VLOOKUP($B941,Stats!$A$2:$AA$19,12,FALSE))/VLOOKUP($B941,Stats!$A$2:$AA$19,26,FALSE),""))</f>
        <v/>
      </c>
      <c r="BN941" s="46" t="str">
        <f>IF(ISNUMBER(VLOOKUP($B941,Stats!$A$2:$AA$19,2,FALSE))=FALSE,"",IF(ISNUMBER(#REF!),(#REF!-VLOOKUP($B941,Stats!$A$2:$AA$19,13,FALSE))/VLOOKUP($B941,Stats!$A$2:$AA$19,27,FALSE),""))</f>
        <v/>
      </c>
      <c r="BO941" s="46" t="str">
        <f>IF(ISNUMBER(VLOOKUP($B941,Stats!$A$2:$AA$19,2,FALSE))=FALSE,"",IF(ISNUMBER(#REF!),(#REF!-VLOOKUP($B941,Stats!$A$2:$AA$19,14,FALSE))/VLOOKUP($B941,Stats!$A$2:$AB$19,28,FALSE),""))</f>
        <v/>
      </c>
      <c r="BP941" s="46"/>
      <c r="BQ941" s="46">
        <f>IF(ISNUMBER(VLOOKUP($B941,Stats!$A$2:$AA$19,2,FALSE))=FALSE,"",IF(ISNUMBER(BM941),BM941,(VLOOKUP($B941,Stats!$A$2:$AT$19,46,FALSE)-VLOOKUP($B941,Stats!$A$2:$AA$19,12,FALSE))/VLOOKUP($B941,Stats!$A$2:$AA$19,26,FALSE)))</f>
        <v>-0.81319138310867711</v>
      </c>
      <c r="BR941" s="51">
        <f t="shared" si="194"/>
        <v>-0.81319138310867711</v>
      </c>
      <c r="BS941" s="32" t="str">
        <f t="shared" si="189"/>
        <v>24403_201421</v>
      </c>
      <c r="BT941" s="53">
        <f t="shared" si="190"/>
        <v>1.1667744139427019</v>
      </c>
    </row>
    <row r="942" spans="1:72" x14ac:dyDescent="0.15">
      <c r="A942" s="16">
        <v>24403</v>
      </c>
      <c r="B942" s="17">
        <v>201422</v>
      </c>
      <c r="C942" s="3">
        <v>0</v>
      </c>
      <c r="D942" s="23">
        <v>1.0409828378505015E-2</v>
      </c>
      <c r="E942" s="18">
        <v>6.3767017721217409E-4</v>
      </c>
      <c r="F942" s="24">
        <v>10</v>
      </c>
      <c r="G942" s="24">
        <v>0</v>
      </c>
      <c r="H942" s="20">
        <v>1.0363210243292897E-3</v>
      </c>
      <c r="I942" s="20" t="s">
        <v>25</v>
      </c>
      <c r="J942" s="24">
        <v>10</v>
      </c>
      <c r="K942" s="24">
        <v>0</v>
      </c>
      <c r="L942" s="20">
        <v>2.2507737034604958E-3</v>
      </c>
      <c r="M942" s="20">
        <v>6.5110222304909371E-4</v>
      </c>
      <c r="N942" s="19">
        <v>1.0773999999999999</v>
      </c>
      <c r="O942" s="19">
        <v>1.0081407317301394</v>
      </c>
      <c r="P942" s="25">
        <v>41943</v>
      </c>
      <c r="Q942" s="20">
        <v>0</v>
      </c>
      <c r="R942" s="25">
        <v>41932</v>
      </c>
      <c r="S942" s="25">
        <f>IF(ISNUMBER(R942),VLOOKUP(B942,Index!$B$3:$AB$18,27,FALSE),"")</f>
        <v>41939</v>
      </c>
      <c r="T942" s="25">
        <f>IF(ISNUMBER($R942),VLOOKUP($B942,Index!$B$21:$AB$36,27,FALSE),"")</f>
        <v>41935</v>
      </c>
      <c r="U942" s="25">
        <f>IF(ISNUMBER($R942),VLOOKUP($B942,Index!$B$39:$AB$54,27,FALSE),"")</f>
        <v>41936</v>
      </c>
      <c r="W942" s="18">
        <v>0.31229485135515045</v>
      </c>
      <c r="X942" s="19">
        <v>1</v>
      </c>
      <c r="Y942" s="18">
        <v>1.2098940935722018E-2</v>
      </c>
      <c r="Z942" s="19">
        <f t="shared" si="191"/>
        <v>7</v>
      </c>
      <c r="AA942" s="21" t="s">
        <v>25</v>
      </c>
      <c r="AB942" s="28"/>
      <c r="AC942" s="18">
        <v>9.752807418293552E-2</v>
      </c>
      <c r="AD942" s="19">
        <v>1</v>
      </c>
      <c r="AE942" s="18">
        <v>1.4638437176608997E-4</v>
      </c>
      <c r="AF942" s="19">
        <f t="shared" si="192"/>
        <v>49</v>
      </c>
      <c r="AG942" s="21" t="s">
        <v>25</v>
      </c>
      <c r="AH942" s="28"/>
      <c r="AK942" t="str">
        <f t="shared" si="198"/>
        <v/>
      </c>
      <c r="AL942" t="str">
        <f t="shared" si="198"/>
        <v/>
      </c>
      <c r="AM942" t="str">
        <f t="shared" si="198"/>
        <v/>
      </c>
      <c r="AN942" t="str">
        <f t="shared" si="198"/>
        <v/>
      </c>
      <c r="AO942" t="str">
        <f t="shared" si="198"/>
        <v/>
      </c>
      <c r="AP942" t="str">
        <f t="shared" si="198"/>
        <v/>
      </c>
      <c r="AQ942" t="str">
        <f t="shared" si="198"/>
        <v/>
      </c>
      <c r="AR942" t="str">
        <f t="shared" si="198"/>
        <v/>
      </c>
      <c r="AS942" t="str">
        <f t="shared" si="198"/>
        <v/>
      </c>
      <c r="AT942" t="str">
        <f t="shared" si="198"/>
        <v/>
      </c>
      <c r="AU942" t="str">
        <f t="shared" si="198"/>
        <v/>
      </c>
      <c r="AV942" t="str">
        <f t="shared" si="198"/>
        <v/>
      </c>
      <c r="AW942" t="str">
        <f t="shared" si="198"/>
        <v/>
      </c>
      <c r="AX942" t="str">
        <f t="shared" si="198"/>
        <v/>
      </c>
      <c r="AZ942" s="46">
        <f>IF(ISNUMBER(VLOOKUP($B942,Stats!$A$2:$AA$19,2,FALSE))=FALSE,"",IF(ISNUMBER(W942),(W942-VLOOKUP($B942,Stats!$A$2:$AA$19,2,FALSE))/VLOOKUP($B942,Stats!$A$2:$AA$19,16,FALSE),""))</f>
        <v>-0.34956570742771853</v>
      </c>
      <c r="BA942" s="46">
        <f>IF(ISNUMBER(VLOOKUP($B942,Stats!$A$2:$AA$19,2,FALSE))=FALSE,"",IF(ISNUMBER(X942),(X942-VLOOKUP($B942,Stats!$A$2:$AA$19,3,FALSE))/VLOOKUP($B942,Stats!$A$2:$AA$19,17,FALSE),""))</f>
        <v>2.5489718024571326</v>
      </c>
      <c r="BB942" s="46"/>
      <c r="BC942" s="46"/>
      <c r="BD942" s="44">
        <f t="shared" si="188"/>
        <v>1.0997030475147072</v>
      </c>
      <c r="BE942" s="46">
        <f>IF(ISNUMBER(VLOOKUP($B942,Stats!$A$2:$AA$19,2,FALSE))=FALSE,"",IF(ISNUMBER(Y942),(Y942-VLOOKUP($B942,Stats!$A$2:$AA$19,5,FALSE))/VLOOKUP($B942,Stats!$A$2:$AA$19,19,FALSE),""))</f>
        <v>-1.2850650210245924</v>
      </c>
      <c r="BF942" s="46"/>
      <c r="BG942" s="46"/>
      <c r="BH942" s="46">
        <f>IF(ISNUMBER(VLOOKUP($B942,Stats!$A$2:$AA$19,2,FALSE))=FALSE,"",IF(ISNUMBER(Z942),(Z942-VLOOKUP($B942,Stats!$A$2:$AA$19,8,FALSE))/VLOOKUP($B942,Stats!$A$2:$AA$19,22,FALSE),""))</f>
        <v>2.1471823831658687</v>
      </c>
      <c r="BI942" s="46" t="str">
        <f>IF(ISNUMBER(VLOOKUP($B942,Stats!$A$2:$AA$19,2,FALSE))=FALSE,"",IF(ISNUMBER(#REF!),(#REF!-VLOOKUP($B942,Stats!$A$2:$AA$19,9,FALSE))/VLOOKUP($B942,Stats!$A$2:$AA$19,23,FALSE),""))</f>
        <v/>
      </c>
      <c r="BJ942" s="46" t="str">
        <f>IF(ISNUMBER(VLOOKUP($B942,Stats!$A$2:$AA$19,2,FALSE))=FALSE,"",IF(ISNUMBER(#REF!),(#REF!-VLOOKUP($B942,Stats!$A$2:$AA$19,10,FALSE))/VLOOKUP($B942,Stats!$A$2:$AA$19,24,FALSE),""))</f>
        <v/>
      </c>
      <c r="BK942" s="44">
        <f t="shared" si="193"/>
        <v>1.5437002296669753</v>
      </c>
      <c r="BL942" s="46" t="str">
        <f>IF(ISNUMBER(VLOOKUP($B942,Stats!$A$2:$AA$19,2,FALSE))=FALSE,"",IF(ISNUMBER(#REF!),(#REF!-VLOOKUP($B942,Stats!$A$2:$AA$19,11,FALSE))/VLOOKUP($B942,Stats!$A$2:$AA$19,25,FALSE),""))</f>
        <v/>
      </c>
      <c r="BM942" s="46" t="str">
        <f>IF(ISNUMBER(VLOOKUP($B942,Stats!$A$2:$AA$19,2,FALSE))=FALSE,"",IF(ISNUMBER(AA942),(AA942-VLOOKUP($B942,Stats!$A$2:$AA$19,12,FALSE))/VLOOKUP($B942,Stats!$A$2:$AA$19,26,FALSE),""))</f>
        <v/>
      </c>
      <c r="BN942" s="46" t="str">
        <f>IF(ISNUMBER(VLOOKUP($B942,Stats!$A$2:$AA$19,2,FALSE))=FALSE,"",IF(ISNUMBER(#REF!),(#REF!-VLOOKUP($B942,Stats!$A$2:$AA$19,13,FALSE))/VLOOKUP($B942,Stats!$A$2:$AA$19,27,FALSE),""))</f>
        <v/>
      </c>
      <c r="BO942" s="46" t="str">
        <f>IF(ISNUMBER(VLOOKUP($B942,Stats!$A$2:$AA$19,2,FALSE))=FALSE,"",IF(ISNUMBER(#REF!),(#REF!-VLOOKUP($B942,Stats!$A$2:$AA$19,14,FALSE))/VLOOKUP($B942,Stats!$A$2:$AB$19,28,FALSE),""))</f>
        <v/>
      </c>
      <c r="BP942" s="46"/>
      <c r="BQ942" s="46">
        <f>IF(ISNUMBER(VLOOKUP($B942,Stats!$A$2:$AA$19,2,FALSE))=FALSE,"",IF(ISNUMBER(BM942),BM942,(VLOOKUP($B942,Stats!$A$2:$AT$19,46,FALSE)-VLOOKUP($B942,Stats!$A$2:$AA$19,12,FALSE))/VLOOKUP($B942,Stats!$A$2:$AA$19,26,FALSE)))</f>
        <v>-0.38178036496436479</v>
      </c>
      <c r="BR942" s="51">
        <f t="shared" si="194"/>
        <v>-0.38178036496436479</v>
      </c>
      <c r="BS942" s="32" t="str">
        <f t="shared" si="189"/>
        <v>24403_201422</v>
      </c>
      <c r="BT942" s="53">
        <f t="shared" si="190"/>
        <v>1.0698046743102536</v>
      </c>
    </row>
    <row r="943" spans="1:72" x14ac:dyDescent="0.15">
      <c r="A943" s="16">
        <v>24403</v>
      </c>
      <c r="B943" s="17">
        <v>201423</v>
      </c>
      <c r="C943" s="3">
        <v>0</v>
      </c>
      <c r="D943" s="23">
        <v>1.0302580285873608E-2</v>
      </c>
      <c r="E943" s="18">
        <v>6.3109785966609933E-4</v>
      </c>
      <c r="F943" s="24">
        <v>10</v>
      </c>
      <c r="G943" s="24">
        <v>0</v>
      </c>
      <c r="H943" s="20">
        <v>1.0256914594793053E-3</v>
      </c>
      <c r="I943" s="20" t="s">
        <v>25</v>
      </c>
      <c r="J943" s="24">
        <v>10</v>
      </c>
      <c r="K943" s="24">
        <v>0</v>
      </c>
      <c r="L943" s="20">
        <v>2.2275849266755188E-3</v>
      </c>
      <c r="M943" s="20">
        <v>6.4826819781438338E-4</v>
      </c>
      <c r="N943" s="19">
        <v>1.0885</v>
      </c>
      <c r="O943" s="19">
        <v>1.0080570476014077</v>
      </c>
      <c r="P943" s="25">
        <v>41957</v>
      </c>
      <c r="Q943" s="20">
        <v>0</v>
      </c>
      <c r="R943" s="25">
        <v>41946</v>
      </c>
      <c r="S943" s="25">
        <f>IF(ISNUMBER(R943),VLOOKUP(B943,Index!$B$3:$AB$18,27,FALSE),"")</f>
        <v>41956</v>
      </c>
      <c r="T943" s="25">
        <f>IF(ISNUMBER($R943),VLOOKUP($B943,Index!$B$21:$AB$36,27,FALSE),"")</f>
        <v>41954</v>
      </c>
      <c r="U943" s="25">
        <f>IF(ISNUMBER($R943),VLOOKUP($B943,Index!$B$39:$AB$54,27,FALSE),"")</f>
        <v>41957</v>
      </c>
      <c r="W943" s="18">
        <v>0.30907740857620825</v>
      </c>
      <c r="X943" s="19">
        <v>1</v>
      </c>
      <c r="Y943" s="18">
        <v>1.1974239978013109E-2</v>
      </c>
      <c r="Z943" s="19">
        <f t="shared" si="191"/>
        <v>10</v>
      </c>
      <c r="AA943" s="21" t="s">
        <v>25</v>
      </c>
      <c r="AB943" s="28"/>
      <c r="AC943" s="18">
        <v>9.5528844492184364E-2</v>
      </c>
      <c r="AD943" s="19">
        <v>1</v>
      </c>
      <c r="AE943" s="18">
        <v>1.4338242305104738E-4</v>
      </c>
      <c r="AF943" s="19">
        <f t="shared" si="192"/>
        <v>100</v>
      </c>
      <c r="AG943" s="21" t="s">
        <v>25</v>
      </c>
      <c r="AH943" s="28"/>
      <c r="AK943" t="str">
        <f t="shared" ref="AK943:AX952" si="199">IF($B943=AK$2,$AA943,"")</f>
        <v/>
      </c>
      <c r="AL943" t="str">
        <f t="shared" si="199"/>
        <v/>
      </c>
      <c r="AM943" t="str">
        <f t="shared" si="199"/>
        <v/>
      </c>
      <c r="AN943" t="str">
        <f t="shared" si="199"/>
        <v/>
      </c>
      <c r="AO943" t="str">
        <f t="shared" si="199"/>
        <v/>
      </c>
      <c r="AP943" t="str">
        <f t="shared" si="199"/>
        <v/>
      </c>
      <c r="AQ943" t="str">
        <f t="shared" si="199"/>
        <v/>
      </c>
      <c r="AR943" t="str">
        <f t="shared" si="199"/>
        <v/>
      </c>
      <c r="AS943" t="str">
        <f t="shared" si="199"/>
        <v/>
      </c>
      <c r="AT943" t="str">
        <f t="shared" si="199"/>
        <v/>
      </c>
      <c r="AU943" t="str">
        <f t="shared" si="199"/>
        <v/>
      </c>
      <c r="AV943" t="str">
        <f t="shared" si="199"/>
        <v/>
      </c>
      <c r="AW943" t="str">
        <f t="shared" si="199"/>
        <v/>
      </c>
      <c r="AX943" t="str">
        <f t="shared" si="199"/>
        <v/>
      </c>
      <c r="AZ943" s="46">
        <f>IF(ISNUMBER(VLOOKUP($B943,Stats!$A$2:$AA$19,2,FALSE))=FALSE,"",IF(ISNUMBER(W943),(W943-VLOOKUP($B943,Stats!$A$2:$AA$19,2,FALSE))/VLOOKUP($B943,Stats!$A$2:$AA$19,16,FALSE),""))</f>
        <v>0.44381919087789917</v>
      </c>
      <c r="BA943" s="46">
        <f>IF(ISNUMBER(VLOOKUP($B943,Stats!$A$2:$AA$19,2,FALSE))=FALSE,"",IF(ISNUMBER(X943),(X943-VLOOKUP($B943,Stats!$A$2:$AA$19,3,FALSE))/VLOOKUP($B943,Stats!$A$2:$AA$19,17,FALSE),""))</f>
        <v>2.8924727394958576</v>
      </c>
      <c r="BB943" s="46"/>
      <c r="BC943" s="46"/>
      <c r="BD943" s="44">
        <f t="shared" si="188"/>
        <v>1.6681459651868784</v>
      </c>
      <c r="BE943" s="46">
        <f>IF(ISNUMBER(VLOOKUP($B943,Stats!$A$2:$AA$19,2,FALSE))=FALSE,"",IF(ISNUMBER(Y943),(Y943-VLOOKUP($B943,Stats!$A$2:$AA$19,5,FALSE))/VLOOKUP($B943,Stats!$A$2:$AA$19,19,FALSE),""))</f>
        <v>-1.2925918857970942</v>
      </c>
      <c r="BF943" s="46"/>
      <c r="BG943" s="46"/>
      <c r="BH943" s="46">
        <f>IF(ISNUMBER(VLOOKUP($B943,Stats!$A$2:$AA$19,2,FALSE))=FALSE,"",IF(ISNUMBER(Z943),(Z943-VLOOKUP($B943,Stats!$A$2:$AA$19,8,FALSE))/VLOOKUP($B943,Stats!$A$2:$AA$19,22,FALSE),""))</f>
        <v>3.529720887499145</v>
      </c>
      <c r="BI943" s="46" t="str">
        <f>IF(ISNUMBER(VLOOKUP($B943,Stats!$A$2:$AA$19,2,FALSE))=FALSE,"",IF(ISNUMBER(#REF!),(#REF!-VLOOKUP($B943,Stats!$A$2:$AA$19,9,FALSE))/VLOOKUP($B943,Stats!$A$2:$AA$19,23,FALSE),""))</f>
        <v/>
      </c>
      <c r="BJ943" s="46" t="str">
        <f>IF(ISNUMBER(VLOOKUP($B943,Stats!$A$2:$AA$19,2,FALSE))=FALSE,"",IF(ISNUMBER(#REF!),(#REF!-VLOOKUP($B943,Stats!$A$2:$AA$19,10,FALSE))/VLOOKUP($B943,Stats!$A$2:$AA$19,24,FALSE),""))</f>
        <v/>
      </c>
      <c r="BK943" s="44">
        <f t="shared" si="193"/>
        <v>1.8048143200579658</v>
      </c>
      <c r="BL943" s="46" t="str">
        <f>IF(ISNUMBER(VLOOKUP($B943,Stats!$A$2:$AA$19,2,FALSE))=FALSE,"",IF(ISNUMBER(#REF!),(#REF!-VLOOKUP($B943,Stats!$A$2:$AA$19,11,FALSE))/VLOOKUP($B943,Stats!$A$2:$AA$19,25,FALSE),""))</f>
        <v/>
      </c>
      <c r="BM943" s="46" t="str">
        <f>IF(ISNUMBER(VLOOKUP($B943,Stats!$A$2:$AA$19,2,FALSE))=FALSE,"",IF(ISNUMBER(AA943),(AA943-VLOOKUP($B943,Stats!$A$2:$AA$19,12,FALSE))/VLOOKUP($B943,Stats!$A$2:$AA$19,26,FALSE),""))</f>
        <v/>
      </c>
      <c r="BN943" s="46" t="str">
        <f>IF(ISNUMBER(VLOOKUP($B943,Stats!$A$2:$AA$19,2,FALSE))=FALSE,"",IF(ISNUMBER(#REF!),(#REF!-VLOOKUP($B943,Stats!$A$2:$AA$19,13,FALSE))/VLOOKUP($B943,Stats!$A$2:$AA$19,27,FALSE),""))</f>
        <v/>
      </c>
      <c r="BO943" s="46" t="str">
        <f>IF(ISNUMBER(VLOOKUP($B943,Stats!$A$2:$AA$19,2,FALSE))=FALSE,"",IF(ISNUMBER(#REF!),(#REF!-VLOOKUP($B943,Stats!$A$2:$AA$19,14,FALSE))/VLOOKUP($B943,Stats!$A$2:$AB$19,28,FALSE),""))</f>
        <v/>
      </c>
      <c r="BP943" s="46"/>
      <c r="BQ943" s="46">
        <f>IF(ISNUMBER(VLOOKUP($B943,Stats!$A$2:$AA$19,2,FALSE))=FALSE,"",IF(ISNUMBER(BM943),BM943,(VLOOKUP($B943,Stats!$A$2:$AT$19,46,FALSE)-VLOOKUP($B943,Stats!$A$2:$AA$19,12,FALSE))/VLOOKUP($B943,Stats!$A$2:$AA$19,26,FALSE)))</f>
        <v>-0.71825946798524909</v>
      </c>
      <c r="BR943" s="51">
        <f t="shared" si="194"/>
        <v>-0.71825946798524909</v>
      </c>
      <c r="BS943" s="32" t="str">
        <f t="shared" si="189"/>
        <v>24403_201423</v>
      </c>
      <c r="BT943" s="53">
        <f t="shared" si="190"/>
        <v>1.2728658914751052</v>
      </c>
    </row>
    <row r="944" spans="1:72" x14ac:dyDescent="0.15">
      <c r="A944" s="16">
        <v>24403</v>
      </c>
      <c r="B944" s="17">
        <v>201424</v>
      </c>
      <c r="C944" s="3">
        <v>0</v>
      </c>
      <c r="D944" s="23">
        <v>1.0289389067523969E-2</v>
      </c>
      <c r="E944" s="18">
        <v>5.116575310912117E-4</v>
      </c>
      <c r="F944" s="24">
        <v>8</v>
      </c>
      <c r="G944" s="24">
        <v>0</v>
      </c>
      <c r="H944" s="20">
        <v>9.6042517461605859E-4</v>
      </c>
      <c r="I944" s="20" t="s">
        <v>25</v>
      </c>
      <c r="J944" s="24">
        <v>10</v>
      </c>
      <c r="K944" s="24">
        <v>0</v>
      </c>
      <c r="L944" s="20">
        <v>2.2048690858980091E-3</v>
      </c>
      <c r="M944" s="20">
        <v>6.4120179536519828E-4</v>
      </c>
      <c r="N944" s="19">
        <v>1.0996999999999999</v>
      </c>
      <c r="O944" s="19">
        <v>1.0080667338894489</v>
      </c>
      <c r="P944" s="25">
        <v>41971</v>
      </c>
      <c r="Q944" s="20">
        <v>0</v>
      </c>
      <c r="R944" s="25">
        <v>41960</v>
      </c>
      <c r="S944" s="25">
        <f>IF(ISNUMBER(R944),VLOOKUP(B944,Index!$B$3:$AB$18,27,FALSE),"")</f>
        <v>41963</v>
      </c>
      <c r="T944" s="25">
        <f>IF(ISNUMBER($R944),VLOOKUP($B944,Index!$B$21:$AB$36,27,FALSE),"")</f>
        <v>41963</v>
      </c>
      <c r="U944" s="25">
        <f>IF(ISNUMBER($R944),VLOOKUP($B944,Index!$B$39:$AB$54,27,FALSE),"")</f>
        <v>41963</v>
      </c>
      <c r="W944" s="18">
        <v>0.30868167202571906</v>
      </c>
      <c r="X944" s="19">
        <v>1</v>
      </c>
      <c r="Y944" s="18">
        <v>9.7080190813598807E-3</v>
      </c>
      <c r="Z944" s="19">
        <f t="shared" si="191"/>
        <v>3</v>
      </c>
      <c r="AA944" s="21" t="s">
        <v>25</v>
      </c>
      <c r="AB944" s="28"/>
      <c r="AC944" s="18">
        <v>9.5284374644593592E-2</v>
      </c>
      <c r="AD944" s="19">
        <v>1</v>
      </c>
      <c r="AE944" s="18">
        <v>9.4245634484047539E-5</v>
      </c>
      <c r="AF944" s="19">
        <f t="shared" si="192"/>
        <v>9</v>
      </c>
      <c r="AG944" s="21" t="s">
        <v>25</v>
      </c>
      <c r="AH944" s="28"/>
      <c r="AK944" t="str">
        <f t="shared" si="199"/>
        <v/>
      </c>
      <c r="AL944" t="str">
        <f t="shared" si="199"/>
        <v/>
      </c>
      <c r="AM944" t="str">
        <f t="shared" si="199"/>
        <v/>
      </c>
      <c r="AN944" t="str">
        <f t="shared" si="199"/>
        <v/>
      </c>
      <c r="AO944" t="str">
        <f t="shared" si="199"/>
        <v/>
      </c>
      <c r="AP944" t="str">
        <f t="shared" si="199"/>
        <v/>
      </c>
      <c r="AQ944" t="str">
        <f t="shared" si="199"/>
        <v/>
      </c>
      <c r="AR944" t="str">
        <f t="shared" si="199"/>
        <v/>
      </c>
      <c r="AS944" t="str">
        <f t="shared" si="199"/>
        <v/>
      </c>
      <c r="AT944" t="str">
        <f t="shared" si="199"/>
        <v/>
      </c>
      <c r="AU944" t="str">
        <f t="shared" si="199"/>
        <v/>
      </c>
      <c r="AV944" t="str">
        <f t="shared" si="199"/>
        <v/>
      </c>
      <c r="AW944" t="str">
        <f t="shared" si="199"/>
        <v/>
      </c>
      <c r="AX944" t="str">
        <f t="shared" si="199"/>
        <v/>
      </c>
      <c r="AZ944" s="46">
        <f>IF(ISNUMBER(VLOOKUP($B944,Stats!$A$2:$AA$19,2,FALSE))=FALSE,"",IF(ISNUMBER(W944),(W944-VLOOKUP($B944,Stats!$A$2:$AA$19,2,FALSE))/VLOOKUP($B944,Stats!$A$2:$AA$19,16,FALSE),""))</f>
        <v>-0.91181804803165378</v>
      </c>
      <c r="BA944" s="46">
        <f>IF(ISNUMBER(VLOOKUP($B944,Stats!$A$2:$AA$19,2,FALSE))=FALSE,"",IF(ISNUMBER(X944),(X944-VLOOKUP($B944,Stats!$A$2:$AA$19,3,FALSE))/VLOOKUP($B944,Stats!$A$2:$AA$19,17,FALSE),""))</f>
        <v>1.9618509009979566</v>
      </c>
      <c r="BB944" s="46"/>
      <c r="BC944" s="46"/>
      <c r="BD944" s="44">
        <f t="shared" si="188"/>
        <v>0.52501642648315139</v>
      </c>
      <c r="BE944" s="46">
        <f>IF(ISNUMBER(VLOOKUP($B944,Stats!$A$2:$AA$19,2,FALSE))=FALSE,"",IF(ISNUMBER(Y944),(Y944-VLOOKUP($B944,Stats!$A$2:$AA$19,5,FALSE))/VLOOKUP($B944,Stats!$A$2:$AA$19,19,FALSE),""))</f>
        <v>-1.2475939471663495</v>
      </c>
      <c r="BF944" s="46"/>
      <c r="BG944" s="46"/>
      <c r="BH944" s="46">
        <f>IF(ISNUMBER(VLOOKUP($B944,Stats!$A$2:$AA$19,2,FALSE))=FALSE,"",IF(ISNUMBER(Z944),(Z944-VLOOKUP($B944,Stats!$A$2:$AA$19,8,FALSE))/VLOOKUP($B944,Stats!$A$2:$AA$19,22,FALSE),""))</f>
        <v>0.23057572299102111</v>
      </c>
      <c r="BI944" s="46" t="str">
        <f>IF(ISNUMBER(VLOOKUP($B944,Stats!$A$2:$AA$19,2,FALSE))=FALSE,"",IF(ISNUMBER(#REF!),(#REF!-VLOOKUP($B944,Stats!$A$2:$AA$19,9,FALSE))/VLOOKUP($B944,Stats!$A$2:$AA$19,23,FALSE),""))</f>
        <v/>
      </c>
      <c r="BJ944" s="46" t="str">
        <f>IF(ISNUMBER(VLOOKUP($B944,Stats!$A$2:$AA$19,2,FALSE))=FALSE,"",IF(ISNUMBER(#REF!),(#REF!-VLOOKUP($B944,Stats!$A$2:$AA$19,10,FALSE))/VLOOKUP($B944,Stats!$A$2:$AA$19,24,FALSE),""))</f>
        <v/>
      </c>
      <c r="BK944" s="44">
        <f t="shared" si="193"/>
        <v>0.94248847991375095</v>
      </c>
      <c r="BL944" s="46" t="str">
        <f>IF(ISNUMBER(VLOOKUP($B944,Stats!$A$2:$AA$19,2,FALSE))=FALSE,"",IF(ISNUMBER(#REF!),(#REF!-VLOOKUP($B944,Stats!$A$2:$AA$19,11,FALSE))/VLOOKUP($B944,Stats!$A$2:$AA$19,25,FALSE),""))</f>
        <v/>
      </c>
      <c r="BM944" s="46" t="str">
        <f>IF(ISNUMBER(VLOOKUP($B944,Stats!$A$2:$AA$19,2,FALSE))=FALSE,"",IF(ISNUMBER(AA944),(AA944-VLOOKUP($B944,Stats!$A$2:$AA$19,12,FALSE))/VLOOKUP($B944,Stats!$A$2:$AA$19,26,FALSE),""))</f>
        <v/>
      </c>
      <c r="BN944" s="46" t="str">
        <f>IF(ISNUMBER(VLOOKUP($B944,Stats!$A$2:$AA$19,2,FALSE))=FALSE,"",IF(ISNUMBER(#REF!),(#REF!-VLOOKUP($B944,Stats!$A$2:$AA$19,13,FALSE))/VLOOKUP($B944,Stats!$A$2:$AA$19,27,FALSE),""))</f>
        <v/>
      </c>
      <c r="BO944" s="46" t="str">
        <f>IF(ISNUMBER(VLOOKUP($B944,Stats!$A$2:$AA$19,2,FALSE))=FALSE,"",IF(ISNUMBER(#REF!),(#REF!-VLOOKUP($B944,Stats!$A$2:$AA$19,14,FALSE))/VLOOKUP($B944,Stats!$A$2:$AB$19,28,FALSE),""))</f>
        <v/>
      </c>
      <c r="BP944" s="46"/>
      <c r="BQ944" s="46">
        <f>IF(ISNUMBER(VLOOKUP($B944,Stats!$A$2:$AA$19,2,FALSE))=FALSE,"",IF(ISNUMBER(BM944),BM944,(VLOOKUP($B944,Stats!$A$2:$AT$19,46,FALSE)-VLOOKUP($B944,Stats!$A$2:$AA$19,12,FALSE))/VLOOKUP($B944,Stats!$A$2:$AA$19,26,FALSE)))</f>
        <v>-0.71020535495067338</v>
      </c>
      <c r="BR944" s="51">
        <f t="shared" si="194"/>
        <v>-0.71020535495067338</v>
      </c>
      <c r="BS944" s="32" t="str">
        <f t="shared" si="189"/>
        <v>24403_201424</v>
      </c>
      <c r="BT944" s="53">
        <f t="shared" si="190"/>
        <v>0.52845530225474624</v>
      </c>
    </row>
    <row r="945" spans="1:72" x14ac:dyDescent="0.15">
      <c r="A945" s="16">
        <v>24403</v>
      </c>
      <c r="B945" s="17">
        <v>201425</v>
      </c>
      <c r="C945" s="3">
        <v>0</v>
      </c>
      <c r="D945" s="23">
        <v>1.009366190779315E-2</v>
      </c>
      <c r="E945" s="18">
        <v>5.9404502118346261E-4</v>
      </c>
      <c r="F945" s="24">
        <v>10</v>
      </c>
      <c r="G945" s="24">
        <v>0</v>
      </c>
      <c r="H945" s="20">
        <v>1.0049691472023615E-3</v>
      </c>
      <c r="I945" s="20" t="s">
        <v>25</v>
      </c>
      <c r="J945" s="24">
        <v>10</v>
      </c>
      <c r="K945" s="24">
        <v>0</v>
      </c>
      <c r="L945" s="20">
        <v>2.1715526601520097E-3</v>
      </c>
      <c r="M945" s="20">
        <v>7.2072072072071336E-4</v>
      </c>
      <c r="N945" s="19">
        <v>1.1108</v>
      </c>
      <c r="O945" s="19">
        <v>1.0079854809437385</v>
      </c>
      <c r="P945" s="25">
        <v>41985</v>
      </c>
      <c r="Q945" s="20">
        <v>0</v>
      </c>
      <c r="R945" s="25">
        <v>41974</v>
      </c>
      <c r="S945" s="25">
        <f>IF(ISNUMBER(R945),VLOOKUP(B945,Index!$B$3:$AB$18,27,FALSE),"")</f>
        <v>41982</v>
      </c>
      <c r="T945" s="25">
        <f>IF(ISNUMBER($R945),VLOOKUP($B945,Index!$B$21:$AB$36,27,FALSE),"")</f>
        <v>41982</v>
      </c>
      <c r="U945" s="25">
        <f>IF(ISNUMBER($R945),VLOOKUP($B945,Index!$B$39:$AB$54,27,FALSE),"")</f>
        <v>41982</v>
      </c>
      <c r="W945" s="18">
        <v>0.3028098572337945</v>
      </c>
      <c r="X945" s="19">
        <v>1</v>
      </c>
      <c r="Y945" s="18">
        <v>1.1271211797736293E-2</v>
      </c>
      <c r="Z945" s="19">
        <f t="shared" si="191"/>
        <v>8</v>
      </c>
      <c r="AA945" s="21" t="s">
        <v>25</v>
      </c>
      <c r="AB945" s="28"/>
      <c r="AC945" s="18">
        <v>9.1693809637951013E-2</v>
      </c>
      <c r="AD945" s="19">
        <v>1</v>
      </c>
      <c r="AE945" s="18">
        <v>1.2704021538942982E-4</v>
      </c>
      <c r="AF945" s="19">
        <f t="shared" si="192"/>
        <v>64</v>
      </c>
      <c r="AG945" s="21" t="s">
        <v>25</v>
      </c>
      <c r="AH945" s="28"/>
      <c r="AK945" t="str">
        <f t="shared" si="199"/>
        <v/>
      </c>
      <c r="AL945" t="str">
        <f t="shared" si="199"/>
        <v/>
      </c>
      <c r="AM945" t="str">
        <f t="shared" si="199"/>
        <v/>
      </c>
      <c r="AN945" t="str">
        <f t="shared" si="199"/>
        <v/>
      </c>
      <c r="AO945" t="str">
        <f t="shared" si="199"/>
        <v/>
      </c>
      <c r="AP945" t="str">
        <f t="shared" si="199"/>
        <v/>
      </c>
      <c r="AQ945" t="str">
        <f t="shared" si="199"/>
        <v/>
      </c>
      <c r="AR945" t="str">
        <f t="shared" si="199"/>
        <v/>
      </c>
      <c r="AS945" t="str">
        <f t="shared" si="199"/>
        <v/>
      </c>
      <c r="AT945" t="str">
        <f t="shared" si="199"/>
        <v/>
      </c>
      <c r="AU945" t="str">
        <f t="shared" si="199"/>
        <v/>
      </c>
      <c r="AV945" t="str">
        <f t="shared" si="199"/>
        <v/>
      </c>
      <c r="AW945" t="str">
        <f t="shared" si="199"/>
        <v/>
      </c>
      <c r="AX945" t="str">
        <f t="shared" si="199"/>
        <v/>
      </c>
      <c r="AZ945" s="46">
        <f>IF(ISNUMBER(VLOOKUP($B945,Stats!$A$2:$AA$19,2,FALSE))=FALSE,"",IF(ISNUMBER(W945),(W945-VLOOKUP($B945,Stats!$A$2:$AA$19,2,FALSE))/VLOOKUP($B945,Stats!$A$2:$AA$19,16,FALSE),""))</f>
        <v>-0.4433252764717025</v>
      </c>
      <c r="BA945" s="46">
        <f>IF(ISNUMBER(VLOOKUP($B945,Stats!$A$2:$AA$19,2,FALSE))=FALSE,"",IF(ISNUMBER(X945),(X945-VLOOKUP($B945,Stats!$A$2:$AA$19,3,FALSE))/VLOOKUP($B945,Stats!$A$2:$AA$19,17,FALSE),""))</f>
        <v>2.4809105984319184</v>
      </c>
      <c r="BB945" s="46"/>
      <c r="BC945" s="46"/>
      <c r="BD945" s="44">
        <f t="shared" si="188"/>
        <v>1.0187926609801079</v>
      </c>
      <c r="BE945" s="46">
        <f>IF(ISNUMBER(VLOOKUP($B945,Stats!$A$2:$AA$19,2,FALSE))=FALSE,"",IF(ISNUMBER(Y945),(Y945-VLOOKUP($B945,Stats!$A$2:$AA$19,5,FALSE))/VLOOKUP($B945,Stats!$A$2:$AA$19,19,FALSE),""))</f>
        <v>-1.4833540373372409</v>
      </c>
      <c r="BF945" s="46"/>
      <c r="BG945" s="46"/>
      <c r="BH945" s="46">
        <f>IF(ISNUMBER(VLOOKUP($B945,Stats!$A$2:$AA$19,2,FALSE))=FALSE,"",IF(ISNUMBER(Z945),(Z945-VLOOKUP($B945,Stats!$A$2:$AA$19,8,FALSE))/VLOOKUP($B945,Stats!$A$2:$AA$19,22,FALSE),""))</f>
        <v>6.4873276339989685</v>
      </c>
      <c r="BI945" s="46" t="str">
        <f>IF(ISNUMBER(VLOOKUP($B945,Stats!$A$2:$AA$19,2,FALSE))=FALSE,"",IF(ISNUMBER(#REF!),(#REF!-VLOOKUP($B945,Stats!$A$2:$AA$19,9,FALSE))/VLOOKUP($B945,Stats!$A$2:$AA$19,23,FALSE),""))</f>
        <v/>
      </c>
      <c r="BJ945" s="46" t="str">
        <f>IF(ISNUMBER(VLOOKUP($B945,Stats!$A$2:$AA$19,2,FALSE))=FALSE,"",IF(ISNUMBER(#REF!),(#REF!-VLOOKUP($B945,Stats!$A$2:$AA$19,10,FALSE))/VLOOKUP($B945,Stats!$A$2:$AA$19,24,FALSE),""))</f>
        <v/>
      </c>
      <c r="BK945" s="44">
        <f t="shared" si="193"/>
        <v>1.9383478261360685</v>
      </c>
      <c r="BL945" s="46" t="str">
        <f>IF(ISNUMBER(VLOOKUP($B945,Stats!$A$2:$AA$19,2,FALSE))=FALSE,"",IF(ISNUMBER(#REF!),(#REF!-VLOOKUP($B945,Stats!$A$2:$AA$19,11,FALSE))/VLOOKUP($B945,Stats!$A$2:$AA$19,25,FALSE),""))</f>
        <v/>
      </c>
      <c r="BM945" s="46" t="str">
        <f>IF(ISNUMBER(VLOOKUP($B945,Stats!$A$2:$AA$19,2,FALSE))=FALSE,"",IF(ISNUMBER(AA945),(AA945-VLOOKUP($B945,Stats!$A$2:$AA$19,12,FALSE))/VLOOKUP($B945,Stats!$A$2:$AA$19,26,FALSE),""))</f>
        <v/>
      </c>
      <c r="BN945" s="46" t="str">
        <f>IF(ISNUMBER(VLOOKUP($B945,Stats!$A$2:$AA$19,2,FALSE))=FALSE,"",IF(ISNUMBER(#REF!),(#REF!-VLOOKUP($B945,Stats!$A$2:$AA$19,13,FALSE))/VLOOKUP($B945,Stats!$A$2:$AA$19,27,FALSE),""))</f>
        <v/>
      </c>
      <c r="BO945" s="46" t="str">
        <f>IF(ISNUMBER(VLOOKUP($B945,Stats!$A$2:$AA$19,2,FALSE))=FALSE,"",IF(ISNUMBER(#REF!),(#REF!-VLOOKUP($B945,Stats!$A$2:$AA$19,14,FALSE))/VLOOKUP($B945,Stats!$A$2:$AB$19,28,FALSE),""))</f>
        <v/>
      </c>
      <c r="BP945" s="46"/>
      <c r="BQ945" s="46">
        <f>IF(ISNUMBER(VLOOKUP($B945,Stats!$A$2:$AA$19,2,FALSE))=FALSE,"",IF(ISNUMBER(BM945),BM945,(VLOOKUP($B945,Stats!$A$2:$AT$19,46,FALSE)-VLOOKUP($B945,Stats!$A$2:$AA$19,12,FALSE))/VLOOKUP($B945,Stats!$A$2:$AA$19,26,FALSE)))</f>
        <v>-0.79776266374979832</v>
      </c>
      <c r="BR945" s="51">
        <f t="shared" si="194"/>
        <v>-0.79776266374979832</v>
      </c>
      <c r="BS945" s="32" t="str">
        <f t="shared" si="189"/>
        <v>24403_201425</v>
      </c>
      <c r="BT945" s="53">
        <f t="shared" si="190"/>
        <v>1.207214695127703</v>
      </c>
    </row>
    <row r="946" spans="1:72" x14ac:dyDescent="0.15">
      <c r="A946" s="16">
        <v>24403</v>
      </c>
      <c r="B946" s="17">
        <v>201426</v>
      </c>
      <c r="C946" s="3">
        <v>0</v>
      </c>
      <c r="D946" s="23">
        <v>9.9927979834353309E-3</v>
      </c>
      <c r="E946" s="18">
        <v>5.6645651365526384E-4</v>
      </c>
      <c r="F946" s="24">
        <v>10</v>
      </c>
      <c r="G946" s="24">
        <v>0</v>
      </c>
      <c r="H946" s="20">
        <v>9.9495868530845581E-4</v>
      </c>
      <c r="I946" s="20" t="s">
        <v>25</v>
      </c>
      <c r="J946" s="24">
        <v>10</v>
      </c>
      <c r="K946" s="24">
        <v>0</v>
      </c>
      <c r="L946" s="20">
        <v>2.0705797623334909E-3</v>
      </c>
      <c r="M946" s="20">
        <v>6.2842265912577133E-4</v>
      </c>
      <c r="N946" s="19">
        <v>1.1218999999999999</v>
      </c>
      <c r="O946" s="19">
        <v>1.0079058485311292</v>
      </c>
      <c r="P946" s="25">
        <v>41999</v>
      </c>
      <c r="Q946" s="20">
        <v>0</v>
      </c>
      <c r="R946" s="25">
        <v>41988</v>
      </c>
      <c r="S946" s="25">
        <f>IF(ISNUMBER(R946),VLOOKUP(B946,Index!$B$3:$AB$18,27,FALSE),"")</f>
        <v>41997</v>
      </c>
      <c r="T946" s="25">
        <f>IF(ISNUMBER($R946),VLOOKUP($B946,Index!$B$21:$AB$36,27,FALSE),"")</f>
        <v>41996</v>
      </c>
      <c r="U946" s="25">
        <f>IF(ISNUMBER($R946),VLOOKUP($B946,Index!$B$39:$AB$54,27,FALSE),"")</f>
        <v>41996</v>
      </c>
      <c r="W946" s="18">
        <v>0.29978393950305993</v>
      </c>
      <c r="X946" s="19">
        <v>1</v>
      </c>
      <c r="Y946" s="18">
        <v>1.0747756671533432E-2</v>
      </c>
      <c r="Z946" s="19">
        <f t="shared" si="191"/>
        <v>9</v>
      </c>
      <c r="AA946" s="21" t="s">
        <v>25</v>
      </c>
      <c r="AB946" s="28"/>
      <c r="AC946" s="18">
        <v>8.9870410383974295E-2</v>
      </c>
      <c r="AD946" s="19">
        <v>1</v>
      </c>
      <c r="AE946" s="18">
        <v>1.155142734704914E-4</v>
      </c>
      <c r="AF946" s="19">
        <f t="shared" si="192"/>
        <v>81</v>
      </c>
      <c r="AG946" s="21" t="s">
        <v>25</v>
      </c>
      <c r="AH946" s="28"/>
      <c r="AK946" t="str">
        <f t="shared" si="199"/>
        <v/>
      </c>
      <c r="AL946" t="str">
        <f t="shared" si="199"/>
        <v/>
      </c>
      <c r="AM946" t="str">
        <f t="shared" si="199"/>
        <v/>
      </c>
      <c r="AN946" t="str">
        <f t="shared" si="199"/>
        <v/>
      </c>
      <c r="AO946" t="str">
        <f t="shared" si="199"/>
        <v/>
      </c>
      <c r="AP946" t="str">
        <f t="shared" si="199"/>
        <v/>
      </c>
      <c r="AQ946" t="str">
        <f t="shared" si="199"/>
        <v/>
      </c>
      <c r="AR946" t="str">
        <f t="shared" si="199"/>
        <v/>
      </c>
      <c r="AS946" t="str">
        <f t="shared" si="199"/>
        <v/>
      </c>
      <c r="AT946" t="str">
        <f t="shared" si="199"/>
        <v/>
      </c>
      <c r="AU946" t="str">
        <f t="shared" si="199"/>
        <v/>
      </c>
      <c r="AV946" t="str">
        <f t="shared" si="199"/>
        <v/>
      </c>
      <c r="AW946" t="str">
        <f t="shared" si="199"/>
        <v/>
      </c>
      <c r="AX946" t="str">
        <f t="shared" si="199"/>
        <v/>
      </c>
      <c r="AZ946" s="46">
        <f>IF(ISNUMBER(VLOOKUP($B946,Stats!$A$2:$AA$19,2,FALSE))=FALSE,"",IF(ISNUMBER(W946),(W946-VLOOKUP($B946,Stats!$A$2:$AA$19,2,FALSE))/VLOOKUP($B946,Stats!$A$2:$AA$19,16,FALSE),""))</f>
        <v>-0.27038626792420345</v>
      </c>
      <c r="BA946" s="46">
        <f>IF(ISNUMBER(VLOOKUP($B946,Stats!$A$2:$AA$19,2,FALSE))=FALSE,"",IF(ISNUMBER(X946),(X946-VLOOKUP($B946,Stats!$A$2:$AA$19,3,FALSE))/VLOOKUP($B946,Stats!$A$2:$AA$19,17,FALSE),""))</f>
        <v>2.9695188576482066</v>
      </c>
      <c r="BB946" s="46"/>
      <c r="BC946" s="46"/>
      <c r="BD946" s="44">
        <f t="shared" si="188"/>
        <v>1.3495662948620015</v>
      </c>
      <c r="BE946" s="46">
        <f>IF(ISNUMBER(VLOOKUP($B946,Stats!$A$2:$AA$19,2,FALSE))=FALSE,"",IF(ISNUMBER(Y946),(Y946-VLOOKUP($B946,Stats!$A$2:$AA$19,5,FALSE))/VLOOKUP($B946,Stats!$A$2:$AA$19,19,FALSE),""))</f>
        <v>-1.4397239795291856</v>
      </c>
      <c r="BF946" s="46"/>
      <c r="BG946" s="46"/>
      <c r="BH946" s="46">
        <f>IF(ISNUMBER(VLOOKUP($B946,Stats!$A$2:$AA$19,2,FALSE))=FALSE,"",IF(ISNUMBER(Z946),(Z946-VLOOKUP($B946,Stats!$A$2:$AA$19,8,FALSE))/VLOOKUP($B946,Stats!$A$2:$AA$19,22,FALSE),""))</f>
        <v>3.9013184511771093</v>
      </c>
      <c r="BI946" s="46" t="str">
        <f>IF(ISNUMBER(VLOOKUP($B946,Stats!$A$2:$AA$19,2,FALSE))=FALSE,"",IF(ISNUMBER(#REF!),(#REF!-VLOOKUP($B946,Stats!$A$2:$AA$19,9,FALSE))/VLOOKUP($B946,Stats!$A$2:$AA$19,23,FALSE),""))</f>
        <v/>
      </c>
      <c r="BJ946" s="46" t="str">
        <f>IF(ISNUMBER(VLOOKUP($B946,Stats!$A$2:$AA$19,2,FALSE))=FALSE,"",IF(ISNUMBER(#REF!),(#REF!-VLOOKUP($B946,Stats!$A$2:$AA$19,10,FALSE))/VLOOKUP($B946,Stats!$A$2:$AA$19,24,FALSE),""))</f>
        <v/>
      </c>
      <c r="BK946" s="44">
        <f t="shared" si="193"/>
        <v>1.9078067856704297</v>
      </c>
      <c r="BL946" s="46" t="str">
        <f>IF(ISNUMBER(VLOOKUP($B946,Stats!$A$2:$AA$19,2,FALSE))=FALSE,"",IF(ISNUMBER(#REF!),(#REF!-VLOOKUP($B946,Stats!$A$2:$AA$19,11,FALSE))/VLOOKUP($B946,Stats!$A$2:$AA$19,25,FALSE),""))</f>
        <v/>
      </c>
      <c r="BM946" s="46" t="str">
        <f>IF(ISNUMBER(VLOOKUP($B946,Stats!$A$2:$AA$19,2,FALSE))=FALSE,"",IF(ISNUMBER(AA946),(AA946-VLOOKUP($B946,Stats!$A$2:$AA$19,12,FALSE))/VLOOKUP($B946,Stats!$A$2:$AA$19,26,FALSE),""))</f>
        <v/>
      </c>
      <c r="BN946" s="46" t="str">
        <f>IF(ISNUMBER(VLOOKUP($B946,Stats!$A$2:$AA$19,2,FALSE))=FALSE,"",IF(ISNUMBER(#REF!),(#REF!-VLOOKUP($B946,Stats!$A$2:$AA$19,13,FALSE))/VLOOKUP($B946,Stats!$A$2:$AA$19,27,FALSE),""))</f>
        <v/>
      </c>
      <c r="BO946" s="46" t="str">
        <f>IF(ISNUMBER(VLOOKUP($B946,Stats!$A$2:$AA$19,2,FALSE))=FALSE,"",IF(ISNUMBER(#REF!),(#REF!-VLOOKUP($B946,Stats!$A$2:$AA$19,14,FALSE))/VLOOKUP($B946,Stats!$A$2:$AB$19,28,FALSE),""))</f>
        <v/>
      </c>
      <c r="BP946" s="46"/>
      <c r="BQ946" s="46">
        <f>IF(ISNUMBER(VLOOKUP($B946,Stats!$A$2:$AA$19,2,FALSE))=FALSE,"",IF(ISNUMBER(BM946),BM946,(VLOOKUP($B946,Stats!$A$2:$AT$19,46,FALSE)-VLOOKUP($B946,Stats!$A$2:$AA$19,12,FALSE))/VLOOKUP($B946,Stats!$A$2:$AA$19,26,FALSE)))</f>
        <v>-0.61108963630174951</v>
      </c>
      <c r="BR946" s="51">
        <f t="shared" si="194"/>
        <v>-0.61108963630174951</v>
      </c>
      <c r="BS946" s="32" t="str">
        <f t="shared" si="189"/>
        <v>24403_201426</v>
      </c>
      <c r="BT946" s="53">
        <f t="shared" si="190"/>
        <v>1.2923794031143081</v>
      </c>
    </row>
    <row r="947" spans="1:72" x14ac:dyDescent="0.15">
      <c r="A947" s="16">
        <v>24403</v>
      </c>
      <c r="B947" s="17">
        <v>201427</v>
      </c>
      <c r="C947" s="3">
        <v>0</v>
      </c>
      <c r="D947" s="23">
        <v>3.6545146626258962E-3</v>
      </c>
      <c r="E947" s="18">
        <v>7.9997773184785652E-4</v>
      </c>
      <c r="F947" s="24">
        <v>3</v>
      </c>
      <c r="G947" s="24">
        <v>0</v>
      </c>
      <c r="H947" s="20">
        <v>1.2169036153790724E-3</v>
      </c>
      <c r="I947" s="20" t="s">
        <v>25</v>
      </c>
      <c r="J947" s="24">
        <v>3</v>
      </c>
      <c r="K947" s="24">
        <v>0</v>
      </c>
      <c r="L947" s="20">
        <v>2.1392280951957332E-3</v>
      </c>
      <c r="M947" s="20">
        <v>7.1155385573229424E-4</v>
      </c>
      <c r="N947" s="19">
        <v>1.1259999999999999</v>
      </c>
      <c r="O947" s="19">
        <v>1.0015120519434313</v>
      </c>
      <c r="P947" s="25">
        <v>42004</v>
      </c>
      <c r="Q947" s="20">
        <v>0</v>
      </c>
      <c r="R947" s="25">
        <v>42002</v>
      </c>
      <c r="S947" s="25">
        <f>IF(ISNUMBER(R947),VLOOKUP(B947,Index!$B$3:$AB$18,27,FALSE),"")</f>
        <v>42002</v>
      </c>
      <c r="T947" s="25">
        <f>IF(ISNUMBER($R947),VLOOKUP($B947,Index!$B$21:$AB$36,27,FALSE),"")</f>
        <v>42003</v>
      </c>
      <c r="U947" s="25">
        <f>IF(ISNUMBER($R947),VLOOKUP($B947,Index!$B$39:$AB$54,27,FALSE),"")</f>
        <v>42003</v>
      </c>
      <c r="W947" s="18">
        <v>0.43854175951510754</v>
      </c>
      <c r="X947" s="19">
        <v>1</v>
      </c>
      <c r="Y947" s="18">
        <v>1.5178510260327882E-2</v>
      </c>
      <c r="Z947" s="19">
        <f t="shared" si="191"/>
        <v>0</v>
      </c>
      <c r="AA947" s="21" t="s">
        <v>25</v>
      </c>
      <c r="AB947" s="28"/>
      <c r="AC947" s="18">
        <v>0.19231887483860641</v>
      </c>
      <c r="AD947" s="19">
        <v>1</v>
      </c>
      <c r="AE947" s="18">
        <v>2.3038717372287878E-4</v>
      </c>
      <c r="AF947" s="19">
        <f t="shared" si="192"/>
        <v>0</v>
      </c>
      <c r="AG947" s="21" t="s">
        <v>25</v>
      </c>
      <c r="AH947" s="28"/>
      <c r="AK947" t="str">
        <f t="shared" si="199"/>
        <v/>
      </c>
      <c r="AL947" t="str">
        <f t="shared" si="199"/>
        <v/>
      </c>
      <c r="AM947" t="str">
        <f t="shared" si="199"/>
        <v/>
      </c>
      <c r="AN947" t="str">
        <f t="shared" si="199"/>
        <v/>
      </c>
      <c r="AO947" t="str">
        <f t="shared" si="199"/>
        <v/>
      </c>
      <c r="AP947" t="str">
        <f t="shared" si="199"/>
        <v/>
      </c>
      <c r="AQ947" t="str">
        <f t="shared" si="199"/>
        <v/>
      </c>
      <c r="AR947" t="str">
        <f t="shared" si="199"/>
        <v/>
      </c>
      <c r="AS947" t="str">
        <f t="shared" si="199"/>
        <v/>
      </c>
      <c r="AT947" t="str">
        <f t="shared" si="199"/>
        <v/>
      </c>
      <c r="AU947" t="str">
        <f t="shared" si="199"/>
        <v/>
      </c>
      <c r="AV947" t="str">
        <f t="shared" si="199"/>
        <v/>
      </c>
      <c r="AW947" t="str">
        <f t="shared" si="199"/>
        <v/>
      </c>
      <c r="AX947" t="str">
        <f t="shared" si="199"/>
        <v/>
      </c>
      <c r="AZ947" s="46">
        <f>IF(ISNUMBER(VLOOKUP($B947,Stats!$A$2:$AA$19,2,FALSE))=FALSE,"",IF(ISNUMBER(W947),(W947-VLOOKUP($B947,Stats!$A$2:$AA$19,2,FALSE))/VLOOKUP($B947,Stats!$A$2:$AA$19,16,FALSE),""))</f>
        <v>-0.18172454762501938</v>
      </c>
      <c r="BA947" s="46">
        <f>IF(ISNUMBER(VLOOKUP($B947,Stats!$A$2:$AA$19,2,FALSE))=FALSE,"",IF(ISNUMBER(X947),(X947-VLOOKUP($B947,Stats!$A$2:$AA$19,3,FALSE))/VLOOKUP($B947,Stats!$A$2:$AA$19,17,FALSE),""))</f>
        <v>1.4327788106821593</v>
      </c>
      <c r="BB947" s="46"/>
      <c r="BC947" s="46"/>
      <c r="BD947" s="44">
        <f t="shared" si="188"/>
        <v>0.62552713152856998</v>
      </c>
      <c r="BE947" s="46">
        <f>IF(ISNUMBER(VLOOKUP($B947,Stats!$A$2:$AA$19,2,FALSE))=FALSE,"",IF(ISNUMBER(Y947),(Y947-VLOOKUP($B947,Stats!$A$2:$AA$19,5,FALSE))/VLOOKUP($B947,Stats!$A$2:$AA$19,19,FALSE),""))</f>
        <v>-1.2924196227308697</v>
      </c>
      <c r="BF947" s="46"/>
      <c r="BG947" s="46"/>
      <c r="BH947" s="46">
        <f>IF(ISNUMBER(VLOOKUP($B947,Stats!$A$2:$AA$19,2,FALSE))=FALSE,"",IF(ISNUMBER(Z947),(Z947-VLOOKUP($B947,Stats!$A$2:$AA$19,8,FALSE))/VLOOKUP($B947,Stats!$A$2:$AA$19,22,FALSE),""))</f>
        <v>-1.3068976797370631</v>
      </c>
      <c r="BI947" s="46" t="str">
        <f>IF(ISNUMBER(VLOOKUP($B947,Stats!$A$2:$AA$19,2,FALSE))=FALSE,"",IF(ISNUMBER(#REF!),(#REF!-VLOOKUP($B947,Stats!$A$2:$AA$19,9,FALSE))/VLOOKUP($B947,Stats!$A$2:$AA$19,23,FALSE),""))</f>
        <v/>
      </c>
      <c r="BJ947" s="46" t="str">
        <f>IF(ISNUMBER(VLOOKUP($B947,Stats!$A$2:$AA$19,2,FALSE))=FALSE,"",IF(ISNUMBER(#REF!),(#REF!-VLOOKUP($B947,Stats!$A$2:$AA$19,10,FALSE))/VLOOKUP($B947,Stats!$A$2:$AA$19,24,FALSE),""))</f>
        <v/>
      </c>
      <c r="BK947" s="44">
        <f t="shared" si="193"/>
        <v>0.51262443199048979</v>
      </c>
      <c r="BL947" s="46" t="str">
        <f>IF(ISNUMBER(VLOOKUP($B947,Stats!$A$2:$AA$19,2,FALSE))=FALSE,"",IF(ISNUMBER(#REF!),(#REF!-VLOOKUP($B947,Stats!$A$2:$AA$19,11,FALSE))/VLOOKUP($B947,Stats!$A$2:$AA$19,25,FALSE),""))</f>
        <v/>
      </c>
      <c r="BM947" s="46" t="str">
        <f>IF(ISNUMBER(VLOOKUP($B947,Stats!$A$2:$AA$19,2,FALSE))=FALSE,"",IF(ISNUMBER(AA947),(AA947-VLOOKUP($B947,Stats!$A$2:$AA$19,12,FALSE))/VLOOKUP($B947,Stats!$A$2:$AA$19,26,FALSE),""))</f>
        <v/>
      </c>
      <c r="BN947" s="46" t="str">
        <f>IF(ISNUMBER(VLOOKUP($B947,Stats!$A$2:$AA$19,2,FALSE))=FALSE,"",IF(ISNUMBER(#REF!),(#REF!-VLOOKUP($B947,Stats!$A$2:$AA$19,13,FALSE))/VLOOKUP($B947,Stats!$A$2:$AA$19,27,FALSE),""))</f>
        <v/>
      </c>
      <c r="BO947" s="46" t="str">
        <f>IF(ISNUMBER(VLOOKUP($B947,Stats!$A$2:$AA$19,2,FALSE))=FALSE,"",IF(ISNUMBER(#REF!),(#REF!-VLOOKUP($B947,Stats!$A$2:$AA$19,14,FALSE))/VLOOKUP($B947,Stats!$A$2:$AB$19,28,FALSE),""))</f>
        <v/>
      </c>
      <c r="BP947" s="46"/>
      <c r="BQ947" s="46">
        <f>IF(ISNUMBER(VLOOKUP($B947,Stats!$A$2:$AA$19,2,FALSE))=FALSE,"",IF(ISNUMBER(BM947),BM947,(VLOOKUP($B947,Stats!$A$2:$AT$19,46,FALSE)-VLOOKUP($B947,Stats!$A$2:$AA$19,12,FALSE))/VLOOKUP($B947,Stats!$A$2:$AA$19,26,FALSE)))</f>
        <v>-0.46642635650749076</v>
      </c>
      <c r="BR947" s="51">
        <f t="shared" si="194"/>
        <v>-0.46642635650749076</v>
      </c>
      <c r="BS947" s="32" t="str">
        <f t="shared" si="189"/>
        <v>24403_201427</v>
      </c>
      <c r="BT947" s="53">
        <f t="shared" si="190"/>
        <v>0.33939481419850975</v>
      </c>
    </row>
    <row r="948" spans="1:72" x14ac:dyDescent="0.15">
      <c r="A948" s="16">
        <v>24403</v>
      </c>
      <c r="B948" s="17">
        <v>201501</v>
      </c>
      <c r="C948" s="3">
        <v>0</v>
      </c>
      <c r="D948" s="23">
        <v>6.5719360568383678E-3</v>
      </c>
      <c r="E948" s="18">
        <v>1.302835716449933E-3</v>
      </c>
      <c r="F948" s="24">
        <v>5</v>
      </c>
      <c r="G948" s="24">
        <v>0</v>
      </c>
      <c r="H948" s="20">
        <v>1.3116228228625016E-3</v>
      </c>
      <c r="I948" s="20" t="s">
        <v>25</v>
      </c>
      <c r="J948" s="24">
        <v>5</v>
      </c>
      <c r="K948" s="24">
        <v>0</v>
      </c>
      <c r="L948" s="20">
        <v>3.6412078152754379E-3</v>
      </c>
      <c r="M948" s="20">
        <v>7.0633939607978036E-4</v>
      </c>
      <c r="N948" s="19">
        <v>1.1334</v>
      </c>
      <c r="O948" s="19">
        <v>1.0029200955667639</v>
      </c>
      <c r="P948" s="25">
        <v>42013</v>
      </c>
      <c r="Q948" s="20">
        <v>0</v>
      </c>
      <c r="R948" s="25">
        <v>42009</v>
      </c>
      <c r="S948" s="25">
        <f>IF(ISNUMBER(R948),VLOOKUP(B948,Index!$B$3:$AB$18,27,FALSE),"")</f>
        <v>42013</v>
      </c>
      <c r="T948" s="25">
        <f>IF(ISNUMBER($R948),VLOOKUP($B948,Index!$B$21:$AB$36,27,FALSE),"")</f>
        <v>42013</v>
      </c>
      <c r="U948" s="25">
        <f>IF(ISNUMBER($R948),VLOOKUP($B948,Index!$B$39:$AB$54,27,FALSE),"")</f>
        <v>42011</v>
      </c>
      <c r="W948" s="18">
        <v>0.47317939609236248</v>
      </c>
      <c r="X948" s="19">
        <v>1</v>
      </c>
      <c r="Y948" s="18">
        <v>2.4719569685994529E-2</v>
      </c>
      <c r="Z948" s="19">
        <f t="shared" si="191"/>
        <v>4</v>
      </c>
      <c r="AA948" s="21" t="s">
        <v>25</v>
      </c>
      <c r="AB948" s="28"/>
      <c r="AC948" s="18">
        <v>0.22389874088633285</v>
      </c>
      <c r="AD948" s="19">
        <v>1</v>
      </c>
      <c r="AE948" s="18">
        <v>6.110571254607397E-4</v>
      </c>
      <c r="AF948" s="19">
        <f t="shared" si="192"/>
        <v>16</v>
      </c>
      <c r="AG948" s="21" t="s">
        <v>25</v>
      </c>
      <c r="AH948" s="28"/>
      <c r="AK948" t="str">
        <f t="shared" si="199"/>
        <v/>
      </c>
      <c r="AL948" t="str">
        <f t="shared" si="199"/>
        <v/>
      </c>
      <c r="AM948" t="str">
        <f t="shared" si="199"/>
        <v/>
      </c>
      <c r="AN948" t="str">
        <f t="shared" si="199"/>
        <v/>
      </c>
      <c r="AO948" t="str">
        <f t="shared" si="199"/>
        <v/>
      </c>
      <c r="AP948" t="str">
        <f t="shared" si="199"/>
        <v/>
      </c>
      <c r="AQ948" t="str">
        <f t="shared" si="199"/>
        <v/>
      </c>
      <c r="AR948" t="str">
        <f t="shared" si="199"/>
        <v/>
      </c>
      <c r="AS948" t="str">
        <f t="shared" si="199"/>
        <v/>
      </c>
      <c r="AT948" t="str">
        <f t="shared" si="199"/>
        <v/>
      </c>
      <c r="AU948" t="str">
        <f t="shared" si="199"/>
        <v/>
      </c>
      <c r="AV948" t="str">
        <f t="shared" si="199"/>
        <v/>
      </c>
      <c r="AW948" t="str">
        <f t="shared" si="199"/>
        <v/>
      </c>
      <c r="AX948" t="str">
        <f t="shared" si="199"/>
        <v/>
      </c>
      <c r="AZ948" s="46">
        <f>IF(ISNUMBER(VLOOKUP($B948,Stats!$A$2:$AA$19,2,FALSE))=FALSE,"",IF(ISNUMBER(W948),(W948-VLOOKUP($B948,Stats!$A$2:$AA$19,2,FALSE))/VLOOKUP($B948,Stats!$A$2:$AA$19,16,FALSE),""))</f>
        <v>-0.39369631696797946</v>
      </c>
      <c r="BA948" s="46">
        <f>IF(ISNUMBER(VLOOKUP($B948,Stats!$A$2:$AA$19,2,FALSE))=FALSE,"",IF(ISNUMBER(X948),(X948-VLOOKUP($B948,Stats!$A$2:$AA$19,3,FALSE))/VLOOKUP($B948,Stats!$A$2:$AA$19,17,FALSE),""))</f>
        <v>2.4423899025046536</v>
      </c>
      <c r="BB948" s="46"/>
      <c r="BC948" s="46"/>
      <c r="BD948" s="44">
        <f t="shared" si="188"/>
        <v>1.0243467927683372</v>
      </c>
      <c r="BE948" s="46">
        <f>IF(ISNUMBER(VLOOKUP($B948,Stats!$A$2:$AA$19,2,FALSE))=FALSE,"",IF(ISNUMBER(Y948),(Y948-VLOOKUP($B948,Stats!$A$2:$AA$19,5,FALSE))/VLOOKUP($B948,Stats!$A$2:$AA$19,19,FALSE),""))</f>
        <v>-1.2940744902026868</v>
      </c>
      <c r="BF948" s="46"/>
      <c r="BG948" s="46"/>
      <c r="BH948" s="46">
        <f>IF(ISNUMBER(VLOOKUP($B948,Stats!$A$2:$AA$19,2,FALSE))=FALSE,"",IF(ISNUMBER(Z948),(Z948-VLOOKUP($B948,Stats!$A$2:$AA$19,8,FALSE))/VLOOKUP($B948,Stats!$A$2:$AA$19,22,FALSE),""))</f>
        <v>4.0777884347367523</v>
      </c>
      <c r="BI948" s="46" t="str">
        <f>IF(ISNUMBER(VLOOKUP($B948,Stats!$A$2:$AA$19,2,FALSE))=FALSE,"",IF(ISNUMBER(#REF!),(#REF!-VLOOKUP($B948,Stats!$A$2:$AA$19,9,FALSE))/VLOOKUP($B948,Stats!$A$2:$AA$19,23,FALSE),""))</f>
        <v/>
      </c>
      <c r="BJ948" s="46" t="str">
        <f>IF(ISNUMBER(VLOOKUP($B948,Stats!$A$2:$AA$19,2,FALSE))=FALSE,"",IF(ISNUMBER(#REF!),(#REF!-VLOOKUP($B948,Stats!$A$2:$AA$19,10,FALSE))/VLOOKUP($B948,Stats!$A$2:$AA$19,24,FALSE),""))</f>
        <v/>
      </c>
      <c r="BK948" s="44">
        <f t="shared" si="193"/>
        <v>1.8058521431418806</v>
      </c>
      <c r="BL948" s="46" t="str">
        <f>IF(ISNUMBER(VLOOKUP($B948,Stats!$A$2:$AA$19,2,FALSE))=FALSE,"",IF(ISNUMBER(#REF!),(#REF!-VLOOKUP($B948,Stats!$A$2:$AA$19,11,FALSE))/VLOOKUP($B948,Stats!$A$2:$AA$19,25,FALSE),""))</f>
        <v/>
      </c>
      <c r="BM948" s="46" t="str">
        <f>IF(ISNUMBER(VLOOKUP($B948,Stats!$A$2:$AA$19,2,FALSE))=FALSE,"",IF(ISNUMBER(AA948),(AA948-VLOOKUP($B948,Stats!$A$2:$AA$19,12,FALSE))/VLOOKUP($B948,Stats!$A$2:$AA$19,26,FALSE),""))</f>
        <v/>
      </c>
      <c r="BN948" s="46" t="str">
        <f>IF(ISNUMBER(VLOOKUP($B948,Stats!$A$2:$AA$19,2,FALSE))=FALSE,"",IF(ISNUMBER(#REF!),(#REF!-VLOOKUP($B948,Stats!$A$2:$AA$19,13,FALSE))/VLOOKUP($B948,Stats!$A$2:$AA$19,27,FALSE),""))</f>
        <v/>
      </c>
      <c r="BO948" s="46" t="str">
        <f>IF(ISNUMBER(VLOOKUP($B948,Stats!$A$2:$AA$19,2,FALSE))=FALSE,"",IF(ISNUMBER(#REF!),(#REF!-VLOOKUP($B948,Stats!$A$2:$AA$19,14,FALSE))/VLOOKUP($B948,Stats!$A$2:$AB$19,28,FALSE),""))</f>
        <v/>
      </c>
      <c r="BP948" s="46"/>
      <c r="BQ948" s="46">
        <f>IF(ISNUMBER(VLOOKUP($B948,Stats!$A$2:$AA$19,2,FALSE))=FALSE,"",IF(ISNUMBER(BM948),BM948,(VLOOKUP($B948,Stats!$A$2:$AT$19,46,FALSE)-VLOOKUP($B948,Stats!$A$2:$AA$19,12,FALSE))/VLOOKUP($B948,Stats!$A$2:$AA$19,26,FALSE)))</f>
        <v>-0.44163421963286131</v>
      </c>
      <c r="BR948" s="51">
        <f t="shared" si="194"/>
        <v>-0.44163421963286131</v>
      </c>
      <c r="BS948" s="32" t="str">
        <f t="shared" si="189"/>
        <v>24403_201501</v>
      </c>
      <c r="BT948" s="53">
        <f t="shared" si="190"/>
        <v>1.2000538005122234</v>
      </c>
    </row>
    <row r="949" spans="1:72" x14ac:dyDescent="0.15">
      <c r="A949" s="16">
        <v>24403</v>
      </c>
      <c r="B949" s="17">
        <v>201502</v>
      </c>
      <c r="C949" s="3">
        <v>0</v>
      </c>
      <c r="D949" s="23">
        <v>7.8524792659255827E-3</v>
      </c>
      <c r="E949" s="18">
        <v>1.0551654293321536E-3</v>
      </c>
      <c r="F949" s="24">
        <v>9</v>
      </c>
      <c r="G949" s="24">
        <v>1</v>
      </c>
      <c r="H949" s="20">
        <v>1.0544918808134992E-3</v>
      </c>
      <c r="I949" s="20">
        <v>-1.6605488550952563E-3</v>
      </c>
      <c r="J949" s="24">
        <v>9</v>
      </c>
      <c r="K949" s="24">
        <v>1</v>
      </c>
      <c r="L949" s="20">
        <v>2.2057526027881025E-3</v>
      </c>
      <c r="M949" s="20">
        <v>-1.6605488550952563E-3</v>
      </c>
      <c r="N949" s="19">
        <v>1.1442000000000001</v>
      </c>
      <c r="O949" s="19">
        <v>1.0073069812483495</v>
      </c>
      <c r="P949" s="25">
        <v>42026</v>
      </c>
      <c r="Q949" s="20">
        <v>-1.6605488550952563E-3</v>
      </c>
      <c r="R949" s="25">
        <v>42027</v>
      </c>
      <c r="S949" s="25">
        <f>IF(ISNUMBER(R949),VLOOKUP(B949,Index!$B$3:$AB$18,27,FALSE),"")</f>
        <v>42023</v>
      </c>
      <c r="T949" s="25">
        <f>IF(ISNUMBER($R949),VLOOKUP($B949,Index!$B$21:$AB$36,27,FALSE),"")</f>
        <v>42023</v>
      </c>
      <c r="U949" s="25">
        <f>IF(ISNUMBER($R949),VLOOKUP($B949,Index!$B$39:$AB$54,27,FALSE),"")</f>
        <v>42027</v>
      </c>
      <c r="W949" s="18">
        <v>0.23557437797776748</v>
      </c>
      <c r="X949" s="19">
        <v>0.9</v>
      </c>
      <c r="Y949" s="18">
        <v>2.0020356389754277E-2</v>
      </c>
      <c r="Z949" s="19">
        <f t="shared" si="191"/>
        <v>4</v>
      </c>
      <c r="AA949" s="21">
        <v>4.728845671616889</v>
      </c>
      <c r="AB949" s="28"/>
      <c r="AC949" s="18">
        <v>5.5495287559612062E-2</v>
      </c>
      <c r="AD949" s="19">
        <v>0.81</v>
      </c>
      <c r="AE949" s="18">
        <v>4.0081466997277489E-4</v>
      </c>
      <c r="AF949" s="19">
        <f t="shared" si="192"/>
        <v>16</v>
      </c>
      <c r="AG949" s="21">
        <v>22.361981385969784</v>
      </c>
      <c r="AH949" s="28"/>
      <c r="AK949" t="str">
        <f t="shared" si="199"/>
        <v/>
      </c>
      <c r="AL949" t="str">
        <f t="shared" si="199"/>
        <v/>
      </c>
      <c r="AM949" t="str">
        <f t="shared" si="199"/>
        <v/>
      </c>
      <c r="AN949" t="str">
        <f t="shared" si="199"/>
        <v/>
      </c>
      <c r="AO949" t="str">
        <f t="shared" si="199"/>
        <v/>
      </c>
      <c r="AP949" t="str">
        <f t="shared" si="199"/>
        <v/>
      </c>
      <c r="AQ949" t="str">
        <f t="shared" si="199"/>
        <v/>
      </c>
      <c r="AR949" t="str">
        <f t="shared" si="199"/>
        <v/>
      </c>
      <c r="AS949">
        <f t="shared" si="199"/>
        <v>4.728845671616889</v>
      </c>
      <c r="AT949" t="str">
        <f t="shared" si="199"/>
        <v/>
      </c>
      <c r="AU949" t="str">
        <f t="shared" si="199"/>
        <v/>
      </c>
      <c r="AV949" t="str">
        <f t="shared" si="199"/>
        <v/>
      </c>
      <c r="AW949" t="str">
        <f t="shared" si="199"/>
        <v/>
      </c>
      <c r="AX949" t="str">
        <f t="shared" si="199"/>
        <v/>
      </c>
      <c r="AZ949" s="46">
        <f>IF(ISNUMBER(VLOOKUP($B949,Stats!$A$2:$AA$19,2,FALSE))=FALSE,"",IF(ISNUMBER(W949),(W949-VLOOKUP($B949,Stats!$A$2:$AA$19,2,FALSE))/VLOOKUP($B949,Stats!$A$2:$AA$19,16,FALSE),""))</f>
        <v>-0.6744638596622331</v>
      </c>
      <c r="BA949" s="46">
        <f>IF(ISNUMBER(VLOOKUP($B949,Stats!$A$2:$AA$19,2,FALSE))=FALSE,"",IF(ISNUMBER(X949),(X949-VLOOKUP($B949,Stats!$A$2:$AA$19,3,FALSE))/VLOOKUP($B949,Stats!$A$2:$AA$19,17,FALSE),""))</f>
        <v>2.1979835256439397</v>
      </c>
      <c r="BB949" s="46"/>
      <c r="BC949" s="46"/>
      <c r="BD949" s="44">
        <f t="shared" si="188"/>
        <v>0.76175983299085326</v>
      </c>
      <c r="BE949" s="46">
        <f>IF(ISNUMBER(VLOOKUP($B949,Stats!$A$2:$AA$19,2,FALSE))=FALSE,"",IF(ISNUMBER(Y949),(Y949-VLOOKUP($B949,Stats!$A$2:$AA$19,5,FALSE))/VLOOKUP($B949,Stats!$A$2:$AA$19,19,FALSE),""))</f>
        <v>-1.4019811991891136</v>
      </c>
      <c r="BF949" s="46"/>
      <c r="BG949" s="46"/>
      <c r="BH949" s="46">
        <f>IF(ISNUMBER(VLOOKUP($B949,Stats!$A$2:$AA$19,2,FALSE))=FALSE,"",IF(ISNUMBER(Z949),(Z949-VLOOKUP($B949,Stats!$A$2:$AA$19,8,FALSE))/VLOOKUP($B949,Stats!$A$2:$AA$19,22,FALSE),""))</f>
        <v>2.02323694795402</v>
      </c>
      <c r="BI949" s="46" t="str">
        <f>IF(ISNUMBER(VLOOKUP($B949,Stats!$A$2:$AA$19,2,FALSE))=FALSE,"",IF(ISNUMBER(#REF!),(#REF!-VLOOKUP($B949,Stats!$A$2:$AA$19,9,FALSE))/VLOOKUP($B949,Stats!$A$2:$AA$19,23,FALSE),""))</f>
        <v/>
      </c>
      <c r="BJ949" s="46" t="str">
        <f>IF(ISNUMBER(VLOOKUP($B949,Stats!$A$2:$AA$19,2,FALSE))=FALSE,"",IF(ISNUMBER(#REF!),(#REF!-VLOOKUP($B949,Stats!$A$2:$AA$19,10,FALSE))/VLOOKUP($B949,Stats!$A$2:$AA$19,24,FALSE),""))</f>
        <v/>
      </c>
      <c r="BK949" s="44">
        <f t="shared" si="193"/>
        <v>1.5883579238185854</v>
      </c>
      <c r="BL949" s="46" t="str">
        <f>IF(ISNUMBER(VLOOKUP($B949,Stats!$A$2:$AA$19,2,FALSE))=FALSE,"",IF(ISNUMBER(#REF!),(#REF!-VLOOKUP($B949,Stats!$A$2:$AA$19,11,FALSE))/VLOOKUP($B949,Stats!$A$2:$AA$19,25,FALSE),""))</f>
        <v/>
      </c>
      <c r="BM949" s="46">
        <f>IF(ISNUMBER(VLOOKUP($B949,Stats!$A$2:$AA$19,2,FALSE))=FALSE,"",IF(ISNUMBER(AA949),(AA949-VLOOKUP($B949,Stats!$A$2:$AA$19,12,FALSE))/VLOOKUP($B949,Stats!$A$2:$AA$19,26,FALSE),""))</f>
        <v>0.31351040719489753</v>
      </c>
      <c r="BN949" s="46" t="str">
        <f>IF(ISNUMBER(VLOOKUP($B949,Stats!$A$2:$AA$19,2,FALSE))=FALSE,"",IF(ISNUMBER(#REF!),(#REF!-VLOOKUP($B949,Stats!$A$2:$AA$19,13,FALSE))/VLOOKUP($B949,Stats!$A$2:$AA$19,27,FALSE),""))</f>
        <v/>
      </c>
      <c r="BO949" s="46" t="str">
        <f>IF(ISNUMBER(VLOOKUP($B949,Stats!$A$2:$AA$19,2,FALSE))=FALSE,"",IF(ISNUMBER(#REF!),(#REF!-VLOOKUP($B949,Stats!$A$2:$AA$19,14,FALSE))/VLOOKUP($B949,Stats!$A$2:$AB$19,28,FALSE),""))</f>
        <v/>
      </c>
      <c r="BP949" s="46"/>
      <c r="BQ949" s="46">
        <f>IF(ISNUMBER(VLOOKUP($B949,Stats!$A$2:$AA$19,2,FALSE))=FALSE,"",IF(ISNUMBER(BM949),BM949,(VLOOKUP($B949,Stats!$A$2:$AT$19,46,FALSE)-VLOOKUP($B949,Stats!$A$2:$AA$19,12,FALSE))/VLOOKUP($B949,Stats!$A$2:$AA$19,26,FALSE)))</f>
        <v>0.31351040719489753</v>
      </c>
      <c r="BR949" s="51">
        <f t="shared" si="194"/>
        <v>0.31351040719489753</v>
      </c>
      <c r="BS949" s="32" t="str">
        <f t="shared" si="189"/>
        <v>24403_201502</v>
      </c>
      <c r="BT949" s="53">
        <f t="shared" si="190"/>
        <v>1.1680688023283015</v>
      </c>
    </row>
    <row r="950" spans="1:72" x14ac:dyDescent="0.15">
      <c r="A950" s="16">
        <v>24403</v>
      </c>
      <c r="B950" s="17">
        <v>201503</v>
      </c>
      <c r="C950" s="3">
        <v>0</v>
      </c>
      <c r="D950" s="23">
        <v>-7.589950100674081E-2</v>
      </c>
      <c r="E950" s="18">
        <v>2.1663169531009187E-2</v>
      </c>
      <c r="F950" s="24">
        <v>5</v>
      </c>
      <c r="G950" s="24">
        <v>5</v>
      </c>
      <c r="H950" s="20">
        <v>7.1753768906677171E-4</v>
      </c>
      <c r="I950" s="20">
        <v>-1.6000574470200001E-2</v>
      </c>
      <c r="J950" s="24">
        <v>4</v>
      </c>
      <c r="K950" s="24">
        <v>4</v>
      </c>
      <c r="L950" s="20">
        <v>1.8805829807240215E-3</v>
      </c>
      <c r="M950" s="20">
        <v>-6.8983629519390854E-2</v>
      </c>
      <c r="N950" s="19">
        <v>1.0654999999999999</v>
      </c>
      <c r="O950" s="19">
        <v>1.001880582980724</v>
      </c>
      <c r="P950" s="25">
        <v>42031</v>
      </c>
      <c r="Q950" s="20">
        <v>-1.0980760206475648E-2</v>
      </c>
      <c r="R950" s="25">
        <v>42037</v>
      </c>
      <c r="S950" s="25">
        <f>IF(ISNUMBER(R950),VLOOKUP(B950,Index!$B$3:$AB$18,27,FALSE),"")</f>
        <v>42041</v>
      </c>
      <c r="T950" s="25">
        <f>IF(ISNUMBER($R950),VLOOKUP($B950,Index!$B$21:$AB$36,27,FALSE),"")</f>
        <v>42041</v>
      </c>
      <c r="U950" s="25">
        <f>IF(ISNUMBER($R950),VLOOKUP($B950,Index!$B$39:$AB$54,27,FALSE),"")</f>
        <v>42034</v>
      </c>
      <c r="W950" s="18">
        <v>-2.2769850302022241</v>
      </c>
      <c r="X950" s="19">
        <v>0.5</v>
      </c>
      <c r="Y950" s="18">
        <v>0.41102974233810396</v>
      </c>
      <c r="Z950" s="19">
        <f t="shared" si="191"/>
        <v>4</v>
      </c>
      <c r="AA950" s="21" t="s">
        <v>25</v>
      </c>
      <c r="AB950" s="28"/>
      <c r="AC950" s="18">
        <v>5.1846608277650237</v>
      </c>
      <c r="AD950" s="19">
        <v>0.25</v>
      </c>
      <c r="AE950" s="18">
        <v>0.16894544908652814</v>
      </c>
      <c r="AF950" s="19">
        <f t="shared" si="192"/>
        <v>16</v>
      </c>
      <c r="AG950" s="21" t="s">
        <v>25</v>
      </c>
      <c r="AH950" s="28"/>
      <c r="AK950" t="str">
        <f t="shared" si="199"/>
        <v/>
      </c>
      <c r="AL950" t="str">
        <f t="shared" si="199"/>
        <v/>
      </c>
      <c r="AM950" t="str">
        <f t="shared" si="199"/>
        <v/>
      </c>
      <c r="AN950" t="str">
        <f t="shared" si="199"/>
        <v/>
      </c>
      <c r="AO950" t="str">
        <f t="shared" si="199"/>
        <v/>
      </c>
      <c r="AP950" t="str">
        <f t="shared" si="199"/>
        <v/>
      </c>
      <c r="AQ950" t="str">
        <f t="shared" si="199"/>
        <v/>
      </c>
      <c r="AR950" t="str">
        <f t="shared" si="199"/>
        <v/>
      </c>
      <c r="AS950" t="str">
        <f t="shared" si="199"/>
        <v/>
      </c>
      <c r="AT950" t="str">
        <f t="shared" si="199"/>
        <v/>
      </c>
      <c r="AU950" t="str">
        <f t="shared" si="199"/>
        <v/>
      </c>
      <c r="AV950" t="str">
        <f t="shared" si="199"/>
        <v/>
      </c>
      <c r="AW950" t="str">
        <f t="shared" si="199"/>
        <v/>
      </c>
      <c r="AX950" t="str">
        <f t="shared" si="199"/>
        <v/>
      </c>
      <c r="AZ950" s="46">
        <f>IF(ISNUMBER(VLOOKUP($B950,Stats!$A$2:$AA$19,2,FALSE))=FALSE,"",IF(ISNUMBER(W950),(W950-VLOOKUP($B950,Stats!$A$2:$AA$19,2,FALSE))/VLOOKUP($B950,Stats!$A$2:$AA$19,16,FALSE),""))</f>
        <v>-1.5829430242334779</v>
      </c>
      <c r="BA950" s="46">
        <f>IF(ISNUMBER(VLOOKUP($B950,Stats!$A$2:$AA$19,2,FALSE))=FALSE,"",IF(ISNUMBER(X950),(X950-VLOOKUP($B950,Stats!$A$2:$AA$19,3,FALSE))/VLOOKUP($B950,Stats!$A$2:$AA$19,17,FALSE),""))</f>
        <v>0.74711640998777773</v>
      </c>
      <c r="BB950" s="46"/>
      <c r="BC950" s="46"/>
      <c r="BD950" s="44">
        <f t="shared" si="188"/>
        <v>-0.41791330712285008</v>
      </c>
      <c r="BE950" s="46">
        <f>IF(ISNUMBER(VLOOKUP($B950,Stats!$A$2:$AA$19,2,FALSE))=FALSE,"",IF(ISNUMBER(Y950),(Y950-VLOOKUP($B950,Stats!$A$2:$AA$19,5,FALSE))/VLOOKUP($B950,Stats!$A$2:$AA$19,19,FALSE),""))</f>
        <v>2.5936288632615923</v>
      </c>
      <c r="BF950" s="46"/>
      <c r="BG950" s="46"/>
      <c r="BH950" s="46">
        <f>IF(ISNUMBER(VLOOKUP($B950,Stats!$A$2:$AA$19,2,FALSE))=FALSE,"",IF(ISNUMBER(Z950),(Z950-VLOOKUP($B950,Stats!$A$2:$AA$19,8,FALSE))/VLOOKUP($B950,Stats!$A$2:$AA$19,22,FALSE),""))</f>
        <v>0.92592734635126706</v>
      </c>
      <c r="BI950" s="46" t="str">
        <f>IF(ISNUMBER(VLOOKUP($B950,Stats!$A$2:$AA$19,2,FALSE))=FALSE,"",IF(ISNUMBER(#REF!),(#REF!-VLOOKUP($B950,Stats!$A$2:$AA$19,9,FALSE))/VLOOKUP($B950,Stats!$A$2:$AA$19,23,FALSE),""))</f>
        <v/>
      </c>
      <c r="BJ950" s="46" t="str">
        <f>IF(ISNUMBER(VLOOKUP($B950,Stats!$A$2:$AA$19,2,FALSE))=FALSE,"",IF(ISNUMBER(#REF!),(#REF!-VLOOKUP($B950,Stats!$A$2:$AA$19,10,FALSE))/VLOOKUP($B950,Stats!$A$2:$AA$19,24,FALSE),""))</f>
        <v/>
      </c>
      <c r="BK950" s="44">
        <f t="shared" si="193"/>
        <v>-1.5377620003777341</v>
      </c>
      <c r="BL950" s="46" t="str">
        <f>IF(ISNUMBER(VLOOKUP($B950,Stats!$A$2:$AA$19,2,FALSE))=FALSE,"",IF(ISNUMBER(#REF!),(#REF!-VLOOKUP($B950,Stats!$A$2:$AA$19,11,FALSE))/VLOOKUP($B950,Stats!$A$2:$AA$19,25,FALSE),""))</f>
        <v/>
      </c>
      <c r="BM950" s="46" t="str">
        <f>IF(ISNUMBER(VLOOKUP($B950,Stats!$A$2:$AA$19,2,FALSE))=FALSE,"",IF(ISNUMBER(AA950),(AA950-VLOOKUP($B950,Stats!$A$2:$AA$19,12,FALSE))/VLOOKUP($B950,Stats!$A$2:$AA$19,26,FALSE),""))</f>
        <v/>
      </c>
      <c r="BN950" s="46" t="str">
        <f>IF(ISNUMBER(VLOOKUP($B950,Stats!$A$2:$AA$19,2,FALSE))=FALSE,"",IF(ISNUMBER(#REF!),(#REF!-VLOOKUP($B950,Stats!$A$2:$AA$19,13,FALSE))/VLOOKUP($B950,Stats!$A$2:$AA$19,27,FALSE),""))</f>
        <v/>
      </c>
      <c r="BO950" s="46" t="str">
        <f>IF(ISNUMBER(VLOOKUP($B950,Stats!$A$2:$AA$19,2,FALSE))=FALSE,"",IF(ISNUMBER(#REF!),(#REF!-VLOOKUP($B950,Stats!$A$2:$AA$19,14,FALSE))/VLOOKUP($B950,Stats!$A$2:$AB$19,28,FALSE),""))</f>
        <v/>
      </c>
      <c r="BP950" s="46"/>
      <c r="BQ950" s="46">
        <f>IF(ISNUMBER(VLOOKUP($B950,Stats!$A$2:$AA$19,2,FALSE))=FALSE,"",IF(ISNUMBER(BM950),BM950,(VLOOKUP($B950,Stats!$A$2:$AT$19,46,FALSE)-VLOOKUP($B950,Stats!$A$2:$AA$19,12,FALSE))/VLOOKUP($B950,Stats!$A$2:$AA$19,26,FALSE)))</f>
        <v>-0.53964354662323732</v>
      </c>
      <c r="BR950" s="51">
        <f t="shared" si="194"/>
        <v>-0.53964354662323732</v>
      </c>
      <c r="BS950" s="32" t="str">
        <f t="shared" si="189"/>
        <v>24403_201503</v>
      </c>
      <c r="BT950" s="53">
        <f t="shared" si="190"/>
        <v>-1.114168570975858</v>
      </c>
    </row>
    <row r="951" spans="1:72" x14ac:dyDescent="0.15">
      <c r="A951" s="16">
        <v>24403</v>
      </c>
      <c r="B951" s="17">
        <v>201504</v>
      </c>
      <c r="C951" s="3">
        <v>0</v>
      </c>
      <c r="D951" s="23">
        <v>-1.1746873815839498E-2</v>
      </c>
      <c r="E951" s="18">
        <v>1.1586437683888829E-2</v>
      </c>
      <c r="F951" s="24">
        <v>2</v>
      </c>
      <c r="G951" s="24">
        <v>5</v>
      </c>
      <c r="H951" s="20">
        <v>1.0860857729562245E-2</v>
      </c>
      <c r="I951" s="20">
        <v>-6.6251668898601457E-3</v>
      </c>
      <c r="J951" s="24">
        <v>1</v>
      </c>
      <c r="K951" s="24">
        <v>2</v>
      </c>
      <c r="L951" s="20">
        <v>1.9241982507288702E-2</v>
      </c>
      <c r="M951" s="20">
        <v>-1.9439679817038535E-2</v>
      </c>
      <c r="N951" s="19">
        <v>1.0510999999999999</v>
      </c>
      <c r="O951" s="19">
        <v>1.0016199733180864</v>
      </c>
      <c r="P951" s="25">
        <v>42048</v>
      </c>
      <c r="Q951" s="20">
        <v>-1.9439679817038535E-2</v>
      </c>
      <c r="R951" s="25">
        <v>42045</v>
      </c>
      <c r="S951" s="25">
        <f>IF(ISNUMBER(R951),VLOOKUP(B951,Index!$B$3:$AB$18,27,FALSE),"")</f>
        <v>42044</v>
      </c>
      <c r="T951" s="25">
        <f>IF(ISNUMBER($R951),VLOOKUP($B951,Index!$B$21:$AB$36,27,FALSE),"")</f>
        <v>42044</v>
      </c>
      <c r="U951" s="25">
        <f>IF(ISNUMBER($R951),VLOOKUP($B951,Index!$B$39:$AB$54,27,FALSE),"")</f>
        <v>42052</v>
      </c>
      <c r="W951" s="18">
        <v>-0.46987495263357992</v>
      </c>
      <c r="X951" s="19">
        <v>0.2857142857142857</v>
      </c>
      <c r="Y951" s="18">
        <v>0.21983719829216822</v>
      </c>
      <c r="Z951" s="19">
        <f t="shared" si="191"/>
        <v>1</v>
      </c>
      <c r="AA951" s="21" t="s">
        <v>25</v>
      </c>
      <c r="AB951" s="28"/>
      <c r="AC951" s="18">
        <v>0.22078247111240898</v>
      </c>
      <c r="AD951" s="19">
        <v>8.1632653061224483E-2</v>
      </c>
      <c r="AE951" s="18">
        <v>4.8328393752950088E-2</v>
      </c>
      <c r="AF951" s="19">
        <f t="shared" si="192"/>
        <v>1</v>
      </c>
      <c r="AG951" s="21" t="s">
        <v>25</v>
      </c>
      <c r="AH951" s="28"/>
      <c r="AK951" t="str">
        <f t="shared" si="199"/>
        <v/>
      </c>
      <c r="AL951" t="str">
        <f t="shared" si="199"/>
        <v/>
      </c>
      <c r="AM951" t="str">
        <f t="shared" si="199"/>
        <v/>
      </c>
      <c r="AN951" t="str">
        <f t="shared" si="199"/>
        <v/>
      </c>
      <c r="AO951" t="str">
        <f t="shared" si="199"/>
        <v/>
      </c>
      <c r="AP951" t="str">
        <f t="shared" si="199"/>
        <v/>
      </c>
      <c r="AQ951" t="str">
        <f t="shared" si="199"/>
        <v/>
      </c>
      <c r="AR951" t="str">
        <f t="shared" si="199"/>
        <v/>
      </c>
      <c r="AS951" t="str">
        <f t="shared" si="199"/>
        <v/>
      </c>
      <c r="AT951" t="str">
        <f t="shared" si="199"/>
        <v/>
      </c>
      <c r="AU951" t="str">
        <f t="shared" si="199"/>
        <v/>
      </c>
      <c r="AV951" t="str">
        <f t="shared" si="199"/>
        <v/>
      </c>
      <c r="AW951" t="str">
        <f t="shared" si="199"/>
        <v/>
      </c>
      <c r="AX951" t="str">
        <f t="shared" si="199"/>
        <v/>
      </c>
      <c r="AZ951" s="46">
        <f>IF(ISNUMBER(VLOOKUP($B951,Stats!$A$2:$AA$19,2,FALSE))=FALSE,"",IF(ISNUMBER(W951),(W951-VLOOKUP($B951,Stats!$A$2:$AA$19,2,FALSE))/VLOOKUP($B951,Stats!$A$2:$AA$19,16,FALSE),""))</f>
        <v>-1.4256754469574391</v>
      </c>
      <c r="BA951" s="46">
        <f>IF(ISNUMBER(VLOOKUP($B951,Stats!$A$2:$AA$19,2,FALSE))=FALSE,"",IF(ISNUMBER(X951),(X951-VLOOKUP($B951,Stats!$A$2:$AA$19,3,FALSE))/VLOOKUP($B951,Stats!$A$2:$AA$19,17,FALSE),""))</f>
        <v>-3.8954684410421643</v>
      </c>
      <c r="BB951" s="46"/>
      <c r="BC951" s="46"/>
      <c r="BD951" s="44">
        <f t="shared" si="188"/>
        <v>-2.2128377234787195</v>
      </c>
      <c r="BE951" s="46">
        <f>IF(ISNUMBER(VLOOKUP($B951,Stats!$A$2:$AA$19,2,FALSE))=FALSE,"",IF(ISNUMBER(Y951),(Y951-VLOOKUP($B951,Stats!$A$2:$AA$19,5,FALSE))/VLOOKUP($B951,Stats!$A$2:$AA$19,19,FALSE),""))</f>
        <v>0.97650558963480905</v>
      </c>
      <c r="BF951" s="46"/>
      <c r="BG951" s="46"/>
      <c r="BH951" s="46">
        <f>IF(ISNUMBER(VLOOKUP($B951,Stats!$A$2:$AA$19,2,FALSE))=FALSE,"",IF(ISNUMBER(Z951),(Z951-VLOOKUP($B951,Stats!$A$2:$AA$19,8,FALSE))/VLOOKUP($B951,Stats!$A$2:$AA$19,22,FALSE),""))</f>
        <v>-6.8611264605346514E-2</v>
      </c>
      <c r="BI951" s="46" t="str">
        <f>IF(ISNUMBER(VLOOKUP($B951,Stats!$A$2:$AA$19,2,FALSE))=FALSE,"",IF(ISNUMBER(#REF!),(#REF!-VLOOKUP($B951,Stats!$A$2:$AA$19,9,FALSE))/VLOOKUP($B951,Stats!$A$2:$AA$19,23,FALSE),""))</f>
        <v/>
      </c>
      <c r="BJ951" s="46" t="str">
        <f>IF(ISNUMBER(VLOOKUP($B951,Stats!$A$2:$AA$19,2,FALSE))=FALSE,"",IF(ISNUMBER(#REF!),(#REF!-VLOOKUP($B951,Stats!$A$2:$AA$19,10,FALSE))/VLOOKUP($B951,Stats!$A$2:$AA$19,24,FALSE),""))</f>
        <v/>
      </c>
      <c r="BK951" s="44">
        <f t="shared" si="193"/>
        <v>-0.7041372921259702</v>
      </c>
      <c r="BL951" s="46" t="str">
        <f>IF(ISNUMBER(VLOOKUP($B951,Stats!$A$2:$AA$19,2,FALSE))=FALSE,"",IF(ISNUMBER(#REF!),(#REF!-VLOOKUP($B951,Stats!$A$2:$AA$19,11,FALSE))/VLOOKUP($B951,Stats!$A$2:$AA$19,25,FALSE),""))</f>
        <v/>
      </c>
      <c r="BM951" s="46" t="str">
        <f>IF(ISNUMBER(VLOOKUP($B951,Stats!$A$2:$AA$19,2,FALSE))=FALSE,"",IF(ISNUMBER(AA951),(AA951-VLOOKUP($B951,Stats!$A$2:$AA$19,12,FALSE))/VLOOKUP($B951,Stats!$A$2:$AA$19,26,FALSE),""))</f>
        <v/>
      </c>
      <c r="BN951" s="46" t="str">
        <f>IF(ISNUMBER(VLOOKUP($B951,Stats!$A$2:$AA$19,2,FALSE))=FALSE,"",IF(ISNUMBER(#REF!),(#REF!-VLOOKUP($B951,Stats!$A$2:$AA$19,13,FALSE))/VLOOKUP($B951,Stats!$A$2:$AA$19,27,FALSE),""))</f>
        <v/>
      </c>
      <c r="BO951" s="46" t="str">
        <f>IF(ISNUMBER(VLOOKUP($B951,Stats!$A$2:$AA$19,2,FALSE))=FALSE,"",IF(ISNUMBER(#REF!),(#REF!-VLOOKUP($B951,Stats!$A$2:$AA$19,14,FALSE))/VLOOKUP($B951,Stats!$A$2:$AB$19,28,FALSE),""))</f>
        <v/>
      </c>
      <c r="BP951" s="46"/>
      <c r="BQ951" s="46">
        <f>IF(ISNUMBER(VLOOKUP($B951,Stats!$A$2:$AA$19,2,FALSE))=FALSE,"",IF(ISNUMBER(BM951),BM951,(VLOOKUP($B951,Stats!$A$2:$AT$19,46,FALSE)-VLOOKUP($B951,Stats!$A$2:$AA$19,12,FALSE))/VLOOKUP($B951,Stats!$A$2:$AA$19,26,FALSE)))</f>
        <v>-0.64096278450557098</v>
      </c>
      <c r="BR951" s="51">
        <f t="shared" si="194"/>
        <v>-0.64096278450557098</v>
      </c>
      <c r="BS951" s="32" t="str">
        <f t="shared" si="189"/>
        <v>24403_201504</v>
      </c>
      <c r="BT951" s="53">
        <f t="shared" si="190"/>
        <v>-0.99324247687244027</v>
      </c>
    </row>
    <row r="952" spans="1:72" x14ac:dyDescent="0.15">
      <c r="A952" s="16">
        <v>24403</v>
      </c>
      <c r="B952" s="17">
        <v>201505</v>
      </c>
      <c r="C952" s="3">
        <v>0</v>
      </c>
      <c r="D952" s="23">
        <v>-2.6265337423312718E-2</v>
      </c>
      <c r="E952" s="18">
        <v>4.6466564750490139E-3</v>
      </c>
      <c r="F952" s="24">
        <v>0</v>
      </c>
      <c r="G952" s="24">
        <v>8</v>
      </c>
      <c r="H952" s="20" t="s">
        <v>25</v>
      </c>
      <c r="I952" s="20">
        <v>-3.3119879367302513E-3</v>
      </c>
      <c r="J952" s="24">
        <v>0</v>
      </c>
      <c r="K952" s="24">
        <v>8</v>
      </c>
      <c r="L952" s="20">
        <v>-1.1757789535565832E-3</v>
      </c>
      <c r="M952" s="20">
        <v>-1.4666411042944638E-2</v>
      </c>
      <c r="N952" s="19">
        <v>1.0279</v>
      </c>
      <c r="O952" s="19">
        <v>1</v>
      </c>
      <c r="P952" s="25">
        <v>42060</v>
      </c>
      <c r="Q952" s="20">
        <v>-1.1771573110224698E-2</v>
      </c>
      <c r="R952" s="25">
        <v>42069</v>
      </c>
      <c r="S952" s="25">
        <f>IF(ISNUMBER(R952),VLOOKUP(B952,Index!$B$3:$AB$18,27,FALSE),"")</f>
        <v>42069</v>
      </c>
      <c r="T952" s="25">
        <f>IF(ISNUMBER($R952),VLOOKUP($B952,Index!$B$21:$AB$36,27,FALSE),"")</f>
        <v>42069</v>
      </c>
      <c r="U952" s="25">
        <f>IF(ISNUMBER($R952),VLOOKUP($B952,Index!$B$39:$AB$54,27,FALSE),"")</f>
        <v>42069</v>
      </c>
      <c r="W952" s="18">
        <v>-0.94555214723925785</v>
      </c>
      <c r="X952" s="19">
        <v>0</v>
      </c>
      <c r="Y952" s="18">
        <v>8.8164107793145471E-2</v>
      </c>
      <c r="Z952" s="19">
        <f t="shared" si="191"/>
        <v>0</v>
      </c>
      <c r="AA952" s="21" t="s">
        <v>25</v>
      </c>
      <c r="AB952" s="28"/>
      <c r="AC952" s="18">
        <v>0.8940688631487711</v>
      </c>
      <c r="AD952" s="19">
        <v>0</v>
      </c>
      <c r="AE952" s="18">
        <v>7.7729099029613738E-3</v>
      </c>
      <c r="AF952" s="19">
        <f t="shared" si="192"/>
        <v>0</v>
      </c>
      <c r="AG952" s="21" t="s">
        <v>25</v>
      </c>
      <c r="AH952" s="28"/>
      <c r="AK952" t="str">
        <f t="shared" si="199"/>
        <v/>
      </c>
      <c r="AL952" t="str">
        <f t="shared" si="199"/>
        <v/>
      </c>
      <c r="AM952" t="str">
        <f t="shared" si="199"/>
        <v/>
      </c>
      <c r="AN952" t="str">
        <f t="shared" si="199"/>
        <v/>
      </c>
      <c r="AO952" t="str">
        <f t="shared" si="199"/>
        <v/>
      </c>
      <c r="AP952" t="str">
        <f t="shared" si="199"/>
        <v/>
      </c>
      <c r="AQ952" t="str">
        <f t="shared" si="199"/>
        <v/>
      </c>
      <c r="AR952" t="str">
        <f t="shared" si="199"/>
        <v/>
      </c>
      <c r="AS952" t="str">
        <f t="shared" si="199"/>
        <v/>
      </c>
      <c r="AT952" t="str">
        <f t="shared" si="199"/>
        <v/>
      </c>
      <c r="AU952" t="str">
        <f t="shared" si="199"/>
        <v/>
      </c>
      <c r="AV952" t="str">
        <f t="shared" si="199"/>
        <v/>
      </c>
      <c r="AW952" t="str">
        <f t="shared" si="199"/>
        <v/>
      </c>
      <c r="AX952" t="str">
        <f t="shared" si="199"/>
        <v/>
      </c>
      <c r="AZ952" s="46">
        <f>IF(ISNUMBER(VLOOKUP($B952,Stats!$A$2:$AA$19,2,FALSE))=FALSE,"",IF(ISNUMBER(W952),(W952-VLOOKUP($B952,Stats!$A$2:$AA$19,2,FALSE))/VLOOKUP($B952,Stats!$A$2:$AA$19,16,FALSE),""))</f>
        <v>-1.3159360806548728</v>
      </c>
      <c r="BA952" s="46">
        <f>IF(ISNUMBER(VLOOKUP($B952,Stats!$A$2:$AA$19,2,FALSE))=FALSE,"",IF(ISNUMBER(X952),(X952-VLOOKUP($B952,Stats!$A$2:$AA$19,3,FALSE))/VLOOKUP($B952,Stats!$A$2:$AA$19,17,FALSE),""))</f>
        <v>-4.042096012762471</v>
      </c>
      <c r="BB952" s="46"/>
      <c r="BC952" s="46"/>
      <c r="BD952" s="44">
        <f t="shared" si="188"/>
        <v>-2.1579680403274364</v>
      </c>
      <c r="BE952" s="46">
        <f>IF(ISNUMBER(VLOOKUP($B952,Stats!$A$2:$AA$19,2,FALSE))=FALSE,"",IF(ISNUMBER(Y952),(Y952-VLOOKUP($B952,Stats!$A$2:$AA$19,5,FALSE))/VLOOKUP($B952,Stats!$A$2:$AA$19,19,FALSE),""))</f>
        <v>-0.72026416858734132</v>
      </c>
      <c r="BF952" s="46"/>
      <c r="BG952" s="46"/>
      <c r="BH952" s="46">
        <f>IF(ISNUMBER(VLOOKUP($B952,Stats!$A$2:$AA$19,2,FALSE))=FALSE,"",IF(ISNUMBER(Z952),(Z952-VLOOKUP($B952,Stats!$A$2:$AA$19,8,FALSE))/VLOOKUP($B952,Stats!$A$2:$AA$19,22,FALSE),""))</f>
        <v>-0.59810804423176478</v>
      </c>
      <c r="BI952" s="46" t="str">
        <f>IF(ISNUMBER(VLOOKUP($B952,Stats!$A$2:$AA$19,2,FALSE))=FALSE,"",IF(ISNUMBER(#REF!),(#REF!-VLOOKUP($B952,Stats!$A$2:$AA$19,9,FALSE))/VLOOKUP($B952,Stats!$A$2:$AA$19,23,FALSE),""))</f>
        <v/>
      </c>
      <c r="BJ952" s="46" t="str">
        <f>IF(ISNUMBER(VLOOKUP($B952,Stats!$A$2:$AA$19,2,FALSE))=FALSE,"",IF(ISNUMBER(#REF!),(#REF!-VLOOKUP($B952,Stats!$A$2:$AA$19,10,FALSE))/VLOOKUP($B952,Stats!$A$2:$AA$19,24,FALSE),""))</f>
        <v/>
      </c>
      <c r="BK952" s="44">
        <f t="shared" si="193"/>
        <v>0.32475250474160944</v>
      </c>
      <c r="BL952" s="46" t="str">
        <f>IF(ISNUMBER(VLOOKUP($B952,Stats!$A$2:$AA$19,2,FALSE))=FALSE,"",IF(ISNUMBER(#REF!),(#REF!-VLOOKUP($B952,Stats!$A$2:$AA$19,11,FALSE))/VLOOKUP($B952,Stats!$A$2:$AA$19,25,FALSE),""))</f>
        <v/>
      </c>
      <c r="BM952" s="46" t="str">
        <f>IF(ISNUMBER(VLOOKUP($B952,Stats!$A$2:$AA$19,2,FALSE))=FALSE,"",IF(ISNUMBER(AA952),(AA952-VLOOKUP($B952,Stats!$A$2:$AA$19,12,FALSE))/VLOOKUP($B952,Stats!$A$2:$AA$19,26,FALSE),""))</f>
        <v/>
      </c>
      <c r="BN952" s="46" t="str">
        <f>IF(ISNUMBER(VLOOKUP($B952,Stats!$A$2:$AA$19,2,FALSE))=FALSE,"",IF(ISNUMBER(#REF!),(#REF!-VLOOKUP($B952,Stats!$A$2:$AA$19,13,FALSE))/VLOOKUP($B952,Stats!$A$2:$AA$19,27,FALSE),""))</f>
        <v/>
      </c>
      <c r="BO952" s="46" t="str">
        <f>IF(ISNUMBER(VLOOKUP($B952,Stats!$A$2:$AA$19,2,FALSE))=FALSE,"",IF(ISNUMBER(#REF!),(#REF!-VLOOKUP($B952,Stats!$A$2:$AA$19,14,FALSE))/VLOOKUP($B952,Stats!$A$2:$AB$19,28,FALSE),""))</f>
        <v/>
      </c>
      <c r="BP952" s="46"/>
      <c r="BQ952" s="46">
        <f>IF(ISNUMBER(VLOOKUP($B952,Stats!$A$2:$AA$19,2,FALSE))=FALSE,"",IF(ISNUMBER(BM952),BM952,(VLOOKUP($B952,Stats!$A$2:$AT$19,46,FALSE)-VLOOKUP($B952,Stats!$A$2:$AA$19,12,FALSE))/VLOOKUP($B952,Stats!$A$2:$AA$19,26,FALSE)))</f>
        <v>-0.36655208107354165</v>
      </c>
      <c r="BR952" s="51">
        <f t="shared" si="194"/>
        <v>-0.36655208107354165</v>
      </c>
      <c r="BS952" s="32" t="str">
        <f t="shared" si="189"/>
        <v>24403_201505</v>
      </c>
      <c r="BT952" s="53">
        <f t="shared" si="190"/>
        <v>-0.31005252143522999</v>
      </c>
    </row>
    <row r="953" spans="1:72" x14ac:dyDescent="0.15">
      <c r="A953" s="16">
        <v>24403</v>
      </c>
      <c r="B953" s="17">
        <v>201506</v>
      </c>
      <c r="C953" s="3">
        <v>0</v>
      </c>
      <c r="D953" s="23">
        <v>-1.3979129749950747E-2</v>
      </c>
      <c r="E953" s="18">
        <v>1.7151428697477916E-3</v>
      </c>
      <c r="F953" s="24">
        <v>1</v>
      </c>
      <c r="G953" s="24">
        <v>9</v>
      </c>
      <c r="H953" s="20">
        <v>2.9961050634175201E-4</v>
      </c>
      <c r="I953" s="20">
        <v>-1.5949090904014726E-3</v>
      </c>
      <c r="J953" s="24">
        <v>1</v>
      </c>
      <c r="K953" s="24">
        <v>9</v>
      </c>
      <c r="L953" s="20">
        <v>2.9961050634175201E-4</v>
      </c>
      <c r="M953" s="20">
        <v>-5.808229966528855E-3</v>
      </c>
      <c r="N953" s="19">
        <v>1.0099</v>
      </c>
      <c r="O953" s="19">
        <v>1</v>
      </c>
      <c r="P953" s="25">
        <v>42072</v>
      </c>
      <c r="Q953" s="20">
        <v>-8.5156946232299857E-3</v>
      </c>
      <c r="R953" s="25">
        <v>42082</v>
      </c>
      <c r="S953" s="25">
        <f>IF(ISNUMBER(R953),VLOOKUP(B953,Index!$B$3:$AB$18,27,FALSE),"")</f>
        <v>42073</v>
      </c>
      <c r="T953" s="25">
        <f>IF(ISNUMBER($R953),VLOOKUP($B953,Index!$B$21:$AB$36,27,FALSE),"")</f>
        <v>42075</v>
      </c>
      <c r="U953" s="25">
        <f>IF(ISNUMBER($R953),VLOOKUP($B953,Index!$B$39:$AB$54,27,FALSE),"")</f>
        <v>42075</v>
      </c>
      <c r="W953" s="18">
        <v>-0.41937389249852242</v>
      </c>
      <c r="X953" s="19">
        <v>0.1</v>
      </c>
      <c r="Y953" s="18">
        <v>3.2542547886003158E-2</v>
      </c>
      <c r="Z953" s="19">
        <f t="shared" si="191"/>
        <v>9</v>
      </c>
      <c r="AA953" s="21" t="s">
        <v>25</v>
      </c>
      <c r="AB953" s="28"/>
      <c r="AC953" s="18">
        <v>0.17587446170936225</v>
      </c>
      <c r="AD953" s="19">
        <v>1.0000000000000002E-2</v>
      </c>
      <c r="AE953" s="18">
        <v>1.0590174229128085E-3</v>
      </c>
      <c r="AF953" s="19">
        <f t="shared" si="192"/>
        <v>81</v>
      </c>
      <c r="AG953" s="21" t="s">
        <v>25</v>
      </c>
      <c r="AH953" s="28"/>
      <c r="AK953" t="str">
        <f t="shared" ref="AK953:AX962" si="200">IF($B953=AK$2,$AA953,"")</f>
        <v/>
      </c>
      <c r="AL953" t="str">
        <f t="shared" si="200"/>
        <v/>
      </c>
      <c r="AM953" t="str">
        <f t="shared" si="200"/>
        <v/>
      </c>
      <c r="AN953" t="str">
        <f t="shared" si="200"/>
        <v/>
      </c>
      <c r="AO953" t="str">
        <f t="shared" si="200"/>
        <v/>
      </c>
      <c r="AP953" t="str">
        <f t="shared" si="200"/>
        <v/>
      </c>
      <c r="AQ953" t="str">
        <f t="shared" si="200"/>
        <v/>
      </c>
      <c r="AR953" t="str">
        <f t="shared" si="200"/>
        <v/>
      </c>
      <c r="AS953" t="str">
        <f t="shared" si="200"/>
        <v/>
      </c>
      <c r="AT953" t="str">
        <f t="shared" si="200"/>
        <v/>
      </c>
      <c r="AU953" t="str">
        <f t="shared" si="200"/>
        <v/>
      </c>
      <c r="AV953" t="str">
        <f t="shared" si="200"/>
        <v/>
      </c>
      <c r="AW953" t="str">
        <f t="shared" si="200"/>
        <v/>
      </c>
      <c r="AX953" t="str">
        <f t="shared" si="200"/>
        <v/>
      </c>
      <c r="AZ953" s="46">
        <f>IF(ISNUMBER(VLOOKUP($B953,Stats!$A$2:$AA$19,2,FALSE))=FALSE,"",IF(ISNUMBER(W953),(W953-VLOOKUP($B953,Stats!$A$2:$AA$19,2,FALSE))/VLOOKUP($B953,Stats!$A$2:$AA$19,16,FALSE),""))</f>
        <v>-1.8669529198001829</v>
      </c>
      <c r="BA953" s="46">
        <f>IF(ISNUMBER(VLOOKUP($B953,Stats!$A$2:$AA$19,2,FALSE))=FALSE,"",IF(ISNUMBER(X953),(X953-VLOOKUP($B953,Stats!$A$2:$AA$19,3,FALSE))/VLOOKUP($B953,Stats!$A$2:$AA$19,17,FALSE),""))</f>
        <v>-5.7129648323329691</v>
      </c>
      <c r="BB953" s="46"/>
      <c r="BC953" s="46"/>
      <c r="BD953" s="44">
        <f t="shared" si="188"/>
        <v>-2.4334764599000915</v>
      </c>
      <c r="BE953" s="46">
        <f>IF(ISNUMBER(VLOOKUP($B953,Stats!$A$2:$AA$19,2,FALSE))=FALSE,"",IF(ISNUMBER(Y953),(Y953-VLOOKUP($B953,Stats!$A$2:$AA$19,5,FALSE))/VLOOKUP($B953,Stats!$A$2:$AA$19,19,FALSE),""))</f>
        <v>-1.1738215347947798</v>
      </c>
      <c r="BF953" s="46"/>
      <c r="BG953" s="46"/>
      <c r="BH953" s="46">
        <f>IF(ISNUMBER(VLOOKUP($B953,Stats!$A$2:$AA$19,2,FALSE))=FALSE,"",IF(ISNUMBER(Z953),(Z953-VLOOKUP($B953,Stats!$A$2:$AA$19,8,FALSE))/VLOOKUP($B953,Stats!$A$2:$AA$19,22,FALSE),""))</f>
        <v>1.635957111953442</v>
      </c>
      <c r="BI953" s="46" t="str">
        <f>IF(ISNUMBER(VLOOKUP($B953,Stats!$A$2:$AA$19,2,FALSE))=FALSE,"",IF(ISNUMBER(#REF!),(#REF!-VLOOKUP($B953,Stats!$A$2:$AA$19,9,FALSE))/VLOOKUP($B953,Stats!$A$2:$AA$19,23,FALSE),""))</f>
        <v/>
      </c>
      <c r="BJ953" s="46" t="str">
        <f>IF(ISNUMBER(VLOOKUP($B953,Stats!$A$2:$AA$19,2,FALSE))=FALSE,"",IF(ISNUMBER(#REF!),(#REF!-VLOOKUP($B953,Stats!$A$2:$AA$19,10,FALSE))/VLOOKUP($B953,Stats!$A$2:$AA$19,24,FALSE),""))</f>
        <v/>
      </c>
      <c r="BK953" s="44">
        <f t="shared" si="193"/>
        <v>1.3124622079423784</v>
      </c>
      <c r="BL953" s="46" t="str">
        <f>IF(ISNUMBER(VLOOKUP($B953,Stats!$A$2:$AA$19,2,FALSE))=FALSE,"",IF(ISNUMBER(#REF!),(#REF!-VLOOKUP($B953,Stats!$A$2:$AA$19,11,FALSE))/VLOOKUP($B953,Stats!$A$2:$AA$19,25,FALSE),""))</f>
        <v/>
      </c>
      <c r="BM953" s="46" t="str">
        <f>IF(ISNUMBER(VLOOKUP($B953,Stats!$A$2:$AA$19,2,FALSE))=FALSE,"",IF(ISNUMBER(AA953),(AA953-VLOOKUP($B953,Stats!$A$2:$AA$19,12,FALSE))/VLOOKUP($B953,Stats!$A$2:$AA$19,26,FALSE),""))</f>
        <v/>
      </c>
      <c r="BN953" s="46" t="str">
        <f>IF(ISNUMBER(VLOOKUP($B953,Stats!$A$2:$AA$19,2,FALSE))=FALSE,"",IF(ISNUMBER(#REF!),(#REF!-VLOOKUP($B953,Stats!$A$2:$AA$19,13,FALSE))/VLOOKUP($B953,Stats!$A$2:$AA$19,27,FALSE),""))</f>
        <v/>
      </c>
      <c r="BO953" s="46" t="str">
        <f>IF(ISNUMBER(VLOOKUP($B953,Stats!$A$2:$AA$19,2,FALSE))=FALSE,"",IF(ISNUMBER(#REF!),(#REF!-VLOOKUP($B953,Stats!$A$2:$AA$19,14,FALSE))/VLOOKUP($B953,Stats!$A$2:$AB$19,28,FALSE),""))</f>
        <v/>
      </c>
      <c r="BP953" s="46"/>
      <c r="BQ953" s="46">
        <f>IF(ISNUMBER(VLOOKUP($B953,Stats!$A$2:$AA$19,2,FALSE))=FALSE,"",IF(ISNUMBER(BM953),BM953,(VLOOKUP($B953,Stats!$A$2:$AT$19,46,FALSE)-VLOOKUP($B953,Stats!$A$2:$AA$19,12,FALSE))/VLOOKUP($B953,Stats!$A$2:$AA$19,26,FALSE)))</f>
        <v>-0.27542471786370909</v>
      </c>
      <c r="BR953" s="51">
        <f t="shared" si="194"/>
        <v>-0.27542471786370909</v>
      </c>
      <c r="BS953" s="32" t="str">
        <f t="shared" si="189"/>
        <v>24403_201506</v>
      </c>
      <c r="BT953" s="53">
        <f t="shared" si="190"/>
        <v>0.24569708921266695</v>
      </c>
    </row>
    <row r="954" spans="1:72" x14ac:dyDescent="0.15">
      <c r="A954" s="16">
        <v>24403</v>
      </c>
      <c r="B954" s="17">
        <v>201507</v>
      </c>
      <c r="C954" s="3">
        <v>0</v>
      </c>
      <c r="D954" s="23">
        <v>7.0886581469648435E-2</v>
      </c>
      <c r="E954" s="18">
        <v>3.3299496600046885E-2</v>
      </c>
      <c r="F954" s="24">
        <v>1</v>
      </c>
      <c r="G954" s="24">
        <v>4</v>
      </c>
      <c r="H954" s="20">
        <v>7.3781948881789017E-2</v>
      </c>
      <c r="I954" s="20">
        <v>-6.747393415031111E-4</v>
      </c>
      <c r="J954" s="24">
        <v>1</v>
      </c>
      <c r="K954" s="24">
        <v>4</v>
      </c>
      <c r="L954" s="20">
        <v>7.3781948881789017E-2</v>
      </c>
      <c r="M954" s="20">
        <v>-1.0242085661080758E-3</v>
      </c>
      <c r="N954" s="19">
        <v>1.0754999999999999</v>
      </c>
      <c r="O954" s="19">
        <v>1</v>
      </c>
      <c r="P954" s="25">
        <v>42086</v>
      </c>
      <c r="Q954" s="20">
        <v>-2.6964202696418971E-3</v>
      </c>
      <c r="R954" s="25">
        <v>42090</v>
      </c>
      <c r="S954" s="25">
        <f>IF(ISNUMBER(R954),VLOOKUP(B954,Index!$B$3:$AB$18,27,FALSE),"")</f>
        <v>42088</v>
      </c>
      <c r="T954" s="25">
        <f>IF(ISNUMBER($R954),VLOOKUP($B954,Index!$B$21:$AB$36,27,FALSE),"")</f>
        <v>42089</v>
      </c>
      <c r="U954" s="25">
        <f>IF(ISNUMBER($R954),VLOOKUP($B954,Index!$B$39:$AB$54,27,FALSE),"")</f>
        <v>42089</v>
      </c>
      <c r="W954" s="18">
        <v>5.1038338658146873</v>
      </c>
      <c r="X954" s="19">
        <v>0.2</v>
      </c>
      <c r="Y954" s="18">
        <v>0.63181352515908695</v>
      </c>
      <c r="Z954" s="19">
        <f t="shared" si="191"/>
        <v>2</v>
      </c>
      <c r="AA954" s="21">
        <v>26.289144265727781</v>
      </c>
      <c r="AB954" s="28"/>
      <c r="AC954" s="18">
        <v>26.049120129836897</v>
      </c>
      <c r="AD954" s="19">
        <v>4.0000000000000008E-2</v>
      </c>
      <c r="AE954" s="18">
        <v>0.3991883305739522</v>
      </c>
      <c r="AF954" s="19">
        <f t="shared" si="192"/>
        <v>4</v>
      </c>
      <c r="AG954" s="21">
        <v>691.11910622424784</v>
      </c>
      <c r="AH954" s="28"/>
      <c r="AK954" t="str">
        <f t="shared" si="200"/>
        <v/>
      </c>
      <c r="AL954" t="str">
        <f t="shared" si="200"/>
        <v/>
      </c>
      <c r="AM954" t="str">
        <f t="shared" si="200"/>
        <v/>
      </c>
      <c r="AN954" t="str">
        <f t="shared" si="200"/>
        <v/>
      </c>
      <c r="AO954" t="str">
        <f t="shared" si="200"/>
        <v/>
      </c>
      <c r="AP954" t="str">
        <f t="shared" si="200"/>
        <v/>
      </c>
      <c r="AQ954" t="str">
        <f t="shared" si="200"/>
        <v/>
      </c>
      <c r="AR954" t="str">
        <f t="shared" si="200"/>
        <v/>
      </c>
      <c r="AS954" t="str">
        <f t="shared" si="200"/>
        <v/>
      </c>
      <c r="AT954" t="str">
        <f t="shared" si="200"/>
        <v/>
      </c>
      <c r="AU954" t="str">
        <f t="shared" si="200"/>
        <v/>
      </c>
      <c r="AV954" t="str">
        <f t="shared" si="200"/>
        <v/>
      </c>
      <c r="AW954" t="str">
        <f t="shared" si="200"/>
        <v/>
      </c>
      <c r="AX954">
        <f t="shared" si="200"/>
        <v>26.289144265727781</v>
      </c>
      <c r="AZ954" s="46">
        <f>IF(ISNUMBER(VLOOKUP($B954,Stats!$A$2:$AA$19,2,FALSE))=FALSE,"",IF(ISNUMBER(W954),(W954-VLOOKUP($B954,Stats!$A$2:$AA$19,2,FALSE))/VLOOKUP($B954,Stats!$A$2:$AA$19,16,FALSE),""))</f>
        <v>1.9243886831412396</v>
      </c>
      <c r="BA954" s="46">
        <f>IF(ISNUMBER(VLOOKUP($B954,Stats!$A$2:$AA$19,2,FALSE))=FALSE,"",IF(ISNUMBER(X954),(X954-VLOOKUP($B954,Stats!$A$2:$AA$19,3,FALSE))/VLOOKUP($B954,Stats!$A$2:$AA$19,17,FALSE),""))</f>
        <v>-2.376106364455377</v>
      </c>
      <c r="BB954" s="46"/>
      <c r="BC954" s="46"/>
      <c r="BD954" s="44">
        <f t="shared" si="188"/>
        <v>-0.22585884065706874</v>
      </c>
      <c r="BE954" s="46">
        <f>IF(ISNUMBER(VLOOKUP($B954,Stats!$A$2:$AA$19,2,FALSE))=FALSE,"",IF(ISNUMBER(Y954),(Y954-VLOOKUP($B954,Stats!$A$2:$AA$19,5,FALSE))/VLOOKUP($B954,Stats!$A$2:$AA$19,19,FALSE),""))</f>
        <v>2.9497651797016475</v>
      </c>
      <c r="BF954" s="46"/>
      <c r="BG954" s="46"/>
      <c r="BH954" s="46">
        <f>IF(ISNUMBER(VLOOKUP($B954,Stats!$A$2:$AA$19,2,FALSE))=FALSE,"",IF(ISNUMBER(Z954),(Z954-VLOOKUP($B954,Stats!$A$2:$AA$19,8,FALSE))/VLOOKUP($B954,Stats!$A$2:$AA$19,22,FALSE),""))</f>
        <v>1.4378520910348771</v>
      </c>
      <c r="BI954" s="46" t="str">
        <f>IF(ISNUMBER(VLOOKUP($B954,Stats!$A$2:$AA$19,2,FALSE))=FALSE,"",IF(ISNUMBER(#REF!),(#REF!-VLOOKUP($B954,Stats!$A$2:$AA$19,9,FALSE))/VLOOKUP($B954,Stats!$A$2:$AA$19,23,FALSE),""))</f>
        <v/>
      </c>
      <c r="BJ954" s="46" t="str">
        <f>IF(ISNUMBER(VLOOKUP($B954,Stats!$A$2:$AA$19,2,FALSE))=FALSE,"",IF(ISNUMBER(#REF!),(#REF!-VLOOKUP($B954,Stats!$A$2:$AA$19,10,FALSE))/VLOOKUP($B954,Stats!$A$2:$AA$19,24,FALSE),""))</f>
        <v/>
      </c>
      <c r="BK954" s="44">
        <f t="shared" si="193"/>
        <v>-1.63347999848069</v>
      </c>
      <c r="BL954" s="46" t="str">
        <f>IF(ISNUMBER(VLOOKUP($B954,Stats!$A$2:$AA$19,2,FALSE))=FALSE,"",IF(ISNUMBER(#REF!),(#REF!-VLOOKUP($B954,Stats!$A$2:$AA$19,11,FALSE))/VLOOKUP($B954,Stats!$A$2:$AA$19,25,FALSE),""))</f>
        <v/>
      </c>
      <c r="BM954" s="46">
        <f>IF(ISNUMBER(VLOOKUP($B954,Stats!$A$2:$AA$19,2,FALSE))=FALSE,"",IF(ISNUMBER(AA954),(AA954-VLOOKUP($B954,Stats!$A$2:$AA$19,12,FALSE))/VLOOKUP($B954,Stats!$A$2:$AA$19,26,FALSE),""))</f>
        <v>2.1857771678295852</v>
      </c>
      <c r="BN954" s="46" t="str">
        <f>IF(ISNUMBER(VLOOKUP($B954,Stats!$A$2:$AA$19,2,FALSE))=FALSE,"",IF(ISNUMBER(#REF!),(#REF!-VLOOKUP($B954,Stats!$A$2:$AA$19,13,FALSE))/VLOOKUP($B954,Stats!$A$2:$AA$19,27,FALSE),""))</f>
        <v/>
      </c>
      <c r="BO954" s="46" t="str">
        <f>IF(ISNUMBER(VLOOKUP($B954,Stats!$A$2:$AA$19,2,FALSE))=FALSE,"",IF(ISNUMBER(#REF!),(#REF!-VLOOKUP($B954,Stats!$A$2:$AA$19,14,FALSE))/VLOOKUP($B954,Stats!$A$2:$AB$19,28,FALSE),""))</f>
        <v/>
      </c>
      <c r="BP954" s="46"/>
      <c r="BQ954" s="46">
        <f>IF(ISNUMBER(VLOOKUP($B954,Stats!$A$2:$AA$19,2,FALSE))=FALSE,"",IF(ISNUMBER(BM954),BM954,(VLOOKUP($B954,Stats!$A$2:$AT$19,46,FALSE)-VLOOKUP($B954,Stats!$A$2:$AA$19,12,FALSE))/VLOOKUP($B954,Stats!$A$2:$AA$19,26,FALSE)))</f>
        <v>2.1857771678295852</v>
      </c>
      <c r="BR954" s="51">
        <f t="shared" si="194"/>
        <v>2.1857771678295852</v>
      </c>
      <c r="BS954" s="32" t="str">
        <f t="shared" si="189"/>
        <v>24403_201507</v>
      </c>
      <c r="BT954" s="53">
        <f t="shared" si="190"/>
        <v>-0.58810433365391046</v>
      </c>
    </row>
    <row r="955" spans="1:72" x14ac:dyDescent="0.15">
      <c r="A955">
        <f>ROW()/18</f>
        <v>53.055555555555557</v>
      </c>
      <c r="S955" t="str">
        <f>IF(ISNUMBER(R955),VLOOKUP(B955,Index!$B$3:$AB$18,27,FALSE),"")</f>
        <v/>
      </c>
      <c r="T955" t="str">
        <f>IF(ISNUMBER($R955),VLOOKUP($B955,Index!$B$21:$AB$36,27,FALSE),"")</f>
        <v/>
      </c>
      <c r="U955" t="str">
        <f>IF(ISNUMBER($R955),VLOOKUP($B955,Index!$B$39:$AB$54,27,FALSE),"")</f>
        <v/>
      </c>
      <c r="Z955" t="str">
        <f t="shared" si="191"/>
        <v/>
      </c>
      <c r="AA955" t="s">
        <v>25</v>
      </c>
      <c r="AF955" t="str">
        <f t="shared" si="192"/>
        <v/>
      </c>
      <c r="AG955" t="s">
        <v>25</v>
      </c>
      <c r="AK955" t="str">
        <f t="shared" si="200"/>
        <v/>
      </c>
      <c r="AL955" t="str">
        <f t="shared" si="200"/>
        <v/>
      </c>
      <c r="AM955" t="str">
        <f t="shared" si="200"/>
        <v/>
      </c>
      <c r="AN955" t="str">
        <f t="shared" si="200"/>
        <v/>
      </c>
      <c r="AO955" t="str">
        <f t="shared" si="200"/>
        <v/>
      </c>
      <c r="AP955" t="str">
        <f t="shared" si="200"/>
        <v/>
      </c>
      <c r="AQ955" t="str">
        <f t="shared" si="200"/>
        <v/>
      </c>
      <c r="AR955" t="str">
        <f t="shared" si="200"/>
        <v/>
      </c>
      <c r="AS955" t="str">
        <f t="shared" si="200"/>
        <v/>
      </c>
      <c r="AT955" t="str">
        <f t="shared" si="200"/>
        <v/>
      </c>
      <c r="AU955" t="str">
        <f t="shared" si="200"/>
        <v/>
      </c>
      <c r="AV955" t="str">
        <f t="shared" si="200"/>
        <v/>
      </c>
      <c r="AW955" t="str">
        <f t="shared" si="200"/>
        <v/>
      </c>
      <c r="AX955" t="str">
        <f t="shared" si="200"/>
        <v/>
      </c>
      <c r="AZ955" s="46" t="str">
        <f>IF(ISNUMBER(VLOOKUP($B955,Stats!$A$2:$AA$19,2,FALSE))=FALSE,"",IF(ISNUMBER(W955),(W955-VLOOKUP($B955,Stats!$A$2:$AA$19,2,FALSE))/VLOOKUP($B955,Stats!$A$2:$AA$19,16,FALSE),""))</f>
        <v/>
      </c>
      <c r="BA955" s="46" t="str">
        <f>IF(ISNUMBER(VLOOKUP($B955,Stats!$A$2:$AA$19,2,FALSE))=FALSE,"",IF(ISNUMBER(X955),(X955-VLOOKUP($B955,Stats!$A$2:$AA$19,3,FALSE))/VLOOKUP($B955,Stats!$A$2:$AA$19,17,FALSE),""))</f>
        <v/>
      </c>
      <c r="BB955" s="46"/>
      <c r="BC955" s="46"/>
      <c r="BD955" s="44" t="str">
        <f t="shared" si="188"/>
        <v/>
      </c>
      <c r="BE955" s="46" t="str">
        <f>IF(ISNUMBER(VLOOKUP($B955,Stats!$A$2:$AA$19,2,FALSE))=FALSE,"",IF(ISNUMBER(Y955),(Y955-VLOOKUP($B955,Stats!$A$2:$AA$19,5,FALSE))/VLOOKUP($B955,Stats!$A$2:$AA$19,19,FALSE),""))</f>
        <v/>
      </c>
      <c r="BF955" s="46"/>
      <c r="BG955" s="46"/>
      <c r="BH955" s="46" t="str">
        <f>IF(ISNUMBER(VLOOKUP($B955,Stats!$A$2:$AA$19,2,FALSE))=FALSE,"",IF(ISNUMBER(Z955),(Z955-VLOOKUP($B955,Stats!$A$2:$AA$19,8,FALSE))/VLOOKUP($B955,Stats!$A$2:$AA$19,22,FALSE),""))</f>
        <v/>
      </c>
      <c r="BI955" s="46" t="str">
        <f>IF(ISNUMBER(VLOOKUP($B955,Stats!$A$2:$AA$19,2,FALSE))=FALSE,"",IF(ISNUMBER(#REF!),(#REF!-VLOOKUP($B955,Stats!$A$2:$AA$19,9,FALSE))/VLOOKUP($B955,Stats!$A$2:$AA$19,23,FALSE),""))</f>
        <v/>
      </c>
      <c r="BJ955" s="46" t="str">
        <f>IF(ISNUMBER(VLOOKUP($B955,Stats!$A$2:$AA$19,2,FALSE))=FALSE,"",IF(ISNUMBER(#REF!),(#REF!-VLOOKUP($B955,Stats!$A$2:$AA$19,10,FALSE))/VLOOKUP($B955,Stats!$A$2:$AA$19,24,FALSE),""))</f>
        <v/>
      </c>
      <c r="BK955" s="44" t="str">
        <f t="shared" si="193"/>
        <v/>
      </c>
      <c r="BL955" s="46" t="str">
        <f>IF(ISNUMBER(VLOOKUP($B955,Stats!$A$2:$AA$19,2,FALSE))=FALSE,"",IF(ISNUMBER(#REF!),(#REF!-VLOOKUP($B955,Stats!$A$2:$AA$19,11,FALSE))/VLOOKUP($B955,Stats!$A$2:$AA$19,25,FALSE),""))</f>
        <v/>
      </c>
      <c r="BM955" s="46" t="str">
        <f>IF(ISNUMBER(VLOOKUP($B955,Stats!$A$2:$AA$19,2,FALSE))=FALSE,"",IF(ISNUMBER(AA955),(AA955-VLOOKUP($B955,Stats!$A$2:$AA$19,12,FALSE))/VLOOKUP($B955,Stats!$A$2:$AA$19,26,FALSE),""))</f>
        <v/>
      </c>
      <c r="BN955" s="46" t="str">
        <f>IF(ISNUMBER(VLOOKUP($B955,Stats!$A$2:$AA$19,2,FALSE))=FALSE,"",IF(ISNUMBER(#REF!),(#REF!-VLOOKUP($B955,Stats!$A$2:$AA$19,13,FALSE))/VLOOKUP($B955,Stats!$A$2:$AA$19,27,FALSE),""))</f>
        <v/>
      </c>
      <c r="BO955" s="46" t="str">
        <f>IF(ISNUMBER(VLOOKUP($B955,Stats!$A$2:$AA$19,2,FALSE))=FALSE,"",IF(ISNUMBER(#REF!),(#REF!-VLOOKUP($B955,Stats!$A$2:$AA$19,14,FALSE))/VLOOKUP($B955,Stats!$A$2:$AB$19,28,FALSE),""))</f>
        <v/>
      </c>
      <c r="BP955" s="46"/>
      <c r="BQ955" s="46" t="str">
        <f>IF(ISNUMBER(VLOOKUP($B955,Stats!$A$2:$AA$19,2,FALSE))=FALSE,"",IF(ISNUMBER(BM955),BM955,(VLOOKUP($B955,Stats!$A$2:$AT$19,46,FALSE)-VLOOKUP($B955,Stats!$A$2:$AA$19,12,FALSE))/VLOOKUP($B955,Stats!$A$2:$AA$19,26,FALSE)))</f>
        <v/>
      </c>
      <c r="BR955" s="51" t="str">
        <f t="shared" si="194"/>
        <v/>
      </c>
      <c r="BS955" s="32" t="str">
        <f t="shared" si="189"/>
        <v/>
      </c>
      <c r="BT955" s="53" t="str">
        <f t="shared" si="190"/>
        <v/>
      </c>
    </row>
    <row r="956" spans="1:72" ht="40.5" x14ac:dyDescent="0.15">
      <c r="A956" s="1" t="s">
        <v>39</v>
      </c>
      <c r="B956" s="1" t="s">
        <v>0</v>
      </c>
      <c r="C956" s="3"/>
      <c r="D956" s="4" t="s">
        <v>10</v>
      </c>
      <c r="E956" s="1" t="s">
        <v>11</v>
      </c>
      <c r="F956" s="1" t="s">
        <v>12</v>
      </c>
      <c r="G956" s="1" t="s">
        <v>13</v>
      </c>
      <c r="H956" s="1" t="s">
        <v>14</v>
      </c>
      <c r="I956" s="1" t="s">
        <v>15</v>
      </c>
      <c r="J956" s="1" t="s">
        <v>16</v>
      </c>
      <c r="K956" s="1" t="s">
        <v>17</v>
      </c>
      <c r="L956" s="1" t="s">
        <v>18</v>
      </c>
      <c r="M956" s="1" t="s">
        <v>19</v>
      </c>
      <c r="N956" s="1" t="s">
        <v>20</v>
      </c>
      <c r="O956" s="1" t="s">
        <v>21</v>
      </c>
      <c r="P956" s="1" t="s">
        <v>22</v>
      </c>
      <c r="Q956" s="1" t="s">
        <v>23</v>
      </c>
      <c r="R956" s="1" t="s">
        <v>24</v>
      </c>
      <c r="S956" s="1" t="str">
        <f>IF(ISNUMBER(R956),VLOOKUP(B956,Index!$B$3:$AB$18,27,FALSE),"")</f>
        <v/>
      </c>
      <c r="T956" s="1" t="str">
        <f>IF(ISNUMBER($R956),VLOOKUP($B956,Index!$B$21:$AB$36,27,FALSE),"")</f>
        <v/>
      </c>
      <c r="U956" s="1" t="str">
        <f>IF(ISNUMBER($R956),VLOOKUP($B956,Index!$B$39:$AB$54,27,FALSE),"")</f>
        <v/>
      </c>
      <c r="W956" s="1" t="s">
        <v>1</v>
      </c>
      <c r="X956" s="1" t="s">
        <v>2</v>
      </c>
      <c r="Y956" s="1" t="s">
        <v>4</v>
      </c>
      <c r="Z956" s="1" t="str">
        <f t="shared" si="191"/>
        <v/>
      </c>
      <c r="AA956" s="1" t="s">
        <v>8</v>
      </c>
      <c r="AB956" s="27"/>
      <c r="AC956" s="1" t="s">
        <v>32</v>
      </c>
      <c r="AD956" s="1" t="s">
        <v>34</v>
      </c>
      <c r="AE956" s="1" t="s">
        <v>36</v>
      </c>
      <c r="AF956" s="1" t="str">
        <f t="shared" si="192"/>
        <v/>
      </c>
      <c r="AG956" s="1" t="s">
        <v>38</v>
      </c>
      <c r="AH956" s="27"/>
      <c r="AK956" t="str">
        <f t="shared" si="200"/>
        <v/>
      </c>
      <c r="AL956" t="str">
        <f t="shared" si="200"/>
        <v/>
      </c>
      <c r="AM956" t="str">
        <f t="shared" si="200"/>
        <v/>
      </c>
      <c r="AN956" t="str">
        <f t="shared" si="200"/>
        <v/>
      </c>
      <c r="AO956" t="str">
        <f t="shared" si="200"/>
        <v/>
      </c>
      <c r="AP956" t="str">
        <f t="shared" si="200"/>
        <v/>
      </c>
      <c r="AQ956" t="str">
        <f t="shared" si="200"/>
        <v/>
      </c>
      <c r="AR956" t="str">
        <f t="shared" si="200"/>
        <v/>
      </c>
      <c r="AS956" t="str">
        <f t="shared" si="200"/>
        <v/>
      </c>
      <c r="AT956" t="str">
        <f t="shared" si="200"/>
        <v/>
      </c>
      <c r="AU956" t="str">
        <f t="shared" si="200"/>
        <v/>
      </c>
      <c r="AV956" t="str">
        <f t="shared" si="200"/>
        <v/>
      </c>
      <c r="AW956" t="str">
        <f t="shared" si="200"/>
        <v/>
      </c>
      <c r="AX956" t="str">
        <f t="shared" si="200"/>
        <v/>
      </c>
      <c r="AZ956" s="46" t="str">
        <f>IF(ISNUMBER(VLOOKUP($B956,Stats!$A$2:$AA$19,2,FALSE))=FALSE,"",IF(ISNUMBER(W956),(W956-VLOOKUP($B956,Stats!$A$2:$AA$19,2,FALSE))/VLOOKUP($B956,Stats!$A$2:$AA$19,16,FALSE),""))</f>
        <v/>
      </c>
      <c r="BA956" s="46" t="str">
        <f>IF(ISNUMBER(VLOOKUP($B956,Stats!$A$2:$AA$19,2,FALSE))=FALSE,"",IF(ISNUMBER(X956),(X956-VLOOKUP($B956,Stats!$A$2:$AA$19,3,FALSE))/VLOOKUP($B956,Stats!$A$2:$AA$19,17,FALSE),""))</f>
        <v/>
      </c>
      <c r="BB956" s="46"/>
      <c r="BC956" s="46"/>
      <c r="BD956" s="44" t="str">
        <f t="shared" si="188"/>
        <v/>
      </c>
      <c r="BE956" s="46" t="str">
        <f>IF(ISNUMBER(VLOOKUP($B956,Stats!$A$2:$AA$19,2,FALSE))=FALSE,"",IF(ISNUMBER(Y956),(Y956-VLOOKUP($B956,Stats!$A$2:$AA$19,5,FALSE))/VLOOKUP($B956,Stats!$A$2:$AA$19,19,FALSE),""))</f>
        <v/>
      </c>
      <c r="BF956" s="46"/>
      <c r="BG956" s="46"/>
      <c r="BH956" s="46" t="str">
        <f>IF(ISNUMBER(VLOOKUP($B956,Stats!$A$2:$AA$19,2,FALSE))=FALSE,"",IF(ISNUMBER(Z956),(Z956-VLOOKUP($B956,Stats!$A$2:$AA$19,8,FALSE))/VLOOKUP($B956,Stats!$A$2:$AA$19,22,FALSE),""))</f>
        <v/>
      </c>
      <c r="BI956" s="46" t="str">
        <f>IF(ISNUMBER(VLOOKUP($B956,Stats!$A$2:$AA$19,2,FALSE))=FALSE,"",IF(ISNUMBER(#REF!),(#REF!-VLOOKUP($B956,Stats!$A$2:$AA$19,9,FALSE))/VLOOKUP($B956,Stats!$A$2:$AA$19,23,FALSE),""))</f>
        <v/>
      </c>
      <c r="BJ956" s="46" t="str">
        <f>IF(ISNUMBER(VLOOKUP($B956,Stats!$A$2:$AA$19,2,FALSE))=FALSE,"",IF(ISNUMBER(#REF!),(#REF!-VLOOKUP($B956,Stats!$A$2:$AA$19,10,FALSE))/VLOOKUP($B956,Stats!$A$2:$AA$19,24,FALSE),""))</f>
        <v/>
      </c>
      <c r="BK956" s="44" t="str">
        <f t="shared" si="193"/>
        <v/>
      </c>
      <c r="BL956" s="46" t="str">
        <f>IF(ISNUMBER(VLOOKUP($B956,Stats!$A$2:$AA$19,2,FALSE))=FALSE,"",IF(ISNUMBER(#REF!),(#REF!-VLOOKUP($B956,Stats!$A$2:$AA$19,11,FALSE))/VLOOKUP($B956,Stats!$A$2:$AA$19,25,FALSE),""))</f>
        <v/>
      </c>
      <c r="BM956" s="46" t="str">
        <f>IF(ISNUMBER(VLOOKUP($B956,Stats!$A$2:$AA$19,2,FALSE))=FALSE,"",IF(ISNUMBER(AA956),(AA956-VLOOKUP($B956,Stats!$A$2:$AA$19,12,FALSE))/VLOOKUP($B956,Stats!$A$2:$AA$19,26,FALSE),""))</f>
        <v/>
      </c>
      <c r="BN956" s="46" t="str">
        <f>IF(ISNUMBER(VLOOKUP($B956,Stats!$A$2:$AA$19,2,FALSE))=FALSE,"",IF(ISNUMBER(#REF!),(#REF!-VLOOKUP($B956,Stats!$A$2:$AA$19,13,FALSE))/VLOOKUP($B956,Stats!$A$2:$AA$19,27,FALSE),""))</f>
        <v/>
      </c>
      <c r="BO956" s="46" t="str">
        <f>IF(ISNUMBER(VLOOKUP($B956,Stats!$A$2:$AA$19,2,FALSE))=FALSE,"",IF(ISNUMBER(#REF!),(#REF!-VLOOKUP($B956,Stats!$A$2:$AA$19,14,FALSE))/VLOOKUP($B956,Stats!$A$2:$AB$19,28,FALSE),""))</f>
        <v/>
      </c>
      <c r="BP956" s="46"/>
      <c r="BQ956" s="46" t="str">
        <f>IF(ISNUMBER(VLOOKUP($B956,Stats!$A$2:$AA$19,2,FALSE))=FALSE,"",IF(ISNUMBER(BM956),BM956,(VLOOKUP($B956,Stats!$A$2:$AT$19,46,FALSE)-VLOOKUP($B956,Stats!$A$2:$AA$19,12,FALSE))/VLOOKUP($B956,Stats!$A$2:$AA$19,26,FALSE)))</f>
        <v/>
      </c>
      <c r="BR956" s="51" t="str">
        <f t="shared" si="194"/>
        <v/>
      </c>
      <c r="BS956" s="32" t="str">
        <f t="shared" si="189"/>
        <v/>
      </c>
      <c r="BT956" s="53" t="str">
        <f t="shared" si="190"/>
        <v/>
      </c>
    </row>
    <row r="957" spans="1:72" x14ac:dyDescent="0.15">
      <c r="A957" s="5">
        <v>24979</v>
      </c>
      <c r="B957" s="5" t="s">
        <v>40</v>
      </c>
      <c r="C957" s="3">
        <v>0</v>
      </c>
      <c r="D957" s="11">
        <v>-7.2348860257680725E-2</v>
      </c>
      <c r="E957" s="6">
        <v>6.9421708506986791E-3</v>
      </c>
      <c r="F957" s="12">
        <v>39</v>
      </c>
      <c r="G957" s="12">
        <v>61</v>
      </c>
      <c r="H957" s="13">
        <v>5.5929613289457765E-3</v>
      </c>
      <c r="I957" s="13">
        <v>-4.5761997335665846E-3</v>
      </c>
      <c r="J957" s="12">
        <v>15</v>
      </c>
      <c r="K957" s="12">
        <v>5</v>
      </c>
      <c r="L957" s="13">
        <v>2.825428859737622E-2</v>
      </c>
      <c r="M957" s="13">
        <v>-1.5888778550148808E-2</v>
      </c>
      <c r="N957" s="8" t="e">
        <v>#N/A</v>
      </c>
      <c r="O957" s="8" t="e">
        <v>#N/A</v>
      </c>
      <c r="P957" s="14" t="e">
        <v>#N/A</v>
      </c>
      <c r="Q957" s="13">
        <v>-8.2364341085271575E-2</v>
      </c>
      <c r="R957" s="14">
        <v>42069</v>
      </c>
      <c r="S957" s="14">
        <f>IF(ISNUMBER(R957),VLOOKUP(B957,Index!$B$3:$AB$18,27,FALSE),"")</f>
        <v>42041</v>
      </c>
      <c r="T957" s="14">
        <f>IF(ISNUMBER($R957),VLOOKUP($B957,Index!$B$21:$AB$36,27,FALSE),"")</f>
        <v>41996</v>
      </c>
      <c r="U957" s="14">
        <f>IF(ISNUMBER($R957),VLOOKUP($B957,Index!$B$39:$AB$54,27,FALSE),"")</f>
        <v>42003</v>
      </c>
      <c r="W957" s="6">
        <v>-0.15231339001616995</v>
      </c>
      <c r="X957" s="7">
        <v>0.39</v>
      </c>
      <c r="Y957" s="6">
        <v>0.13171843076541928</v>
      </c>
      <c r="Z957" s="8" t="str">
        <f t="shared" si="191"/>
        <v/>
      </c>
      <c r="AA957" s="9">
        <v>-0.87840027983442681</v>
      </c>
      <c r="AB957" s="28">
        <v>0</v>
      </c>
      <c r="AC957" s="6">
        <v>2.3199368778217898E-2</v>
      </c>
      <c r="AD957" s="7">
        <v>0.15210000000000001</v>
      </c>
      <c r="AE957" s="6">
        <v>1.7349745003304551E-2</v>
      </c>
      <c r="AF957" s="8" t="str">
        <f t="shared" si="192"/>
        <v/>
      </c>
      <c r="AG957" s="9">
        <v>0.77158705161319929</v>
      </c>
      <c r="AH957" s="28"/>
      <c r="AK957" t="str">
        <f t="shared" si="200"/>
        <v/>
      </c>
      <c r="AL957" t="str">
        <f t="shared" si="200"/>
        <v/>
      </c>
      <c r="AM957" t="str">
        <f t="shared" si="200"/>
        <v/>
      </c>
      <c r="AN957" t="str">
        <f t="shared" si="200"/>
        <v/>
      </c>
      <c r="AO957" t="str">
        <f t="shared" si="200"/>
        <v/>
      </c>
      <c r="AP957" t="str">
        <f t="shared" si="200"/>
        <v/>
      </c>
      <c r="AQ957" t="str">
        <f t="shared" si="200"/>
        <v/>
      </c>
      <c r="AR957" t="str">
        <f t="shared" si="200"/>
        <v/>
      </c>
      <c r="AS957" t="str">
        <f t="shared" si="200"/>
        <v/>
      </c>
      <c r="AT957" t="str">
        <f t="shared" si="200"/>
        <v/>
      </c>
      <c r="AU957" t="str">
        <f t="shared" si="200"/>
        <v/>
      </c>
      <c r="AV957" t="str">
        <f t="shared" si="200"/>
        <v/>
      </c>
      <c r="AW957" t="str">
        <f t="shared" si="200"/>
        <v/>
      </c>
      <c r="AX957" t="str">
        <f t="shared" si="200"/>
        <v/>
      </c>
      <c r="AZ957" s="46" t="str">
        <f>IF(ISNUMBER(VLOOKUP($B957,Stats!$A$2:$AA$19,2,FALSE))=FALSE,"",IF(ISNUMBER(W957),(W957-VLOOKUP($B957,Stats!$A$2:$AA$19,2,FALSE))/VLOOKUP($B957,Stats!$A$2:$AA$19,16,FALSE),""))</f>
        <v/>
      </c>
      <c r="BA957" s="46" t="str">
        <f>IF(ISNUMBER(VLOOKUP($B957,Stats!$A$2:$AA$19,2,FALSE))=FALSE,"",IF(ISNUMBER(X957),(X957-VLOOKUP($B957,Stats!$A$2:$AA$19,3,FALSE))/VLOOKUP($B957,Stats!$A$2:$AA$19,17,FALSE),""))</f>
        <v/>
      </c>
      <c r="BB957" s="46"/>
      <c r="BC957" s="46"/>
      <c r="BD957" s="44" t="str">
        <f t="shared" si="188"/>
        <v/>
      </c>
      <c r="BE957" s="46" t="str">
        <f>IF(ISNUMBER(VLOOKUP($B957,Stats!$A$2:$AA$19,2,FALSE))=FALSE,"",IF(ISNUMBER(Y957),(Y957-VLOOKUP($B957,Stats!$A$2:$AA$19,5,FALSE))/VLOOKUP($B957,Stats!$A$2:$AA$19,19,FALSE),""))</f>
        <v/>
      </c>
      <c r="BF957" s="46"/>
      <c r="BG957" s="46"/>
      <c r="BH957" s="46" t="str">
        <f>IF(ISNUMBER(VLOOKUP($B957,Stats!$A$2:$AA$19,2,FALSE))=FALSE,"",IF(ISNUMBER(Z957),(Z957-VLOOKUP($B957,Stats!$A$2:$AA$19,8,FALSE))/VLOOKUP($B957,Stats!$A$2:$AA$19,22,FALSE),""))</f>
        <v/>
      </c>
      <c r="BI957" s="46" t="str">
        <f>IF(ISNUMBER(VLOOKUP($B957,Stats!$A$2:$AA$19,2,FALSE))=FALSE,"",IF(ISNUMBER(#REF!),(#REF!-VLOOKUP($B957,Stats!$A$2:$AA$19,9,FALSE))/VLOOKUP($B957,Stats!$A$2:$AA$19,23,FALSE),""))</f>
        <v/>
      </c>
      <c r="BJ957" s="46" t="str">
        <f>IF(ISNUMBER(VLOOKUP($B957,Stats!$A$2:$AA$19,2,FALSE))=FALSE,"",IF(ISNUMBER(#REF!),(#REF!-VLOOKUP($B957,Stats!$A$2:$AA$19,10,FALSE))/VLOOKUP($B957,Stats!$A$2:$AA$19,24,FALSE),""))</f>
        <v/>
      </c>
      <c r="BK957" s="44" t="str">
        <f t="shared" si="193"/>
        <v/>
      </c>
      <c r="BL957" s="46" t="str">
        <f>IF(ISNUMBER(VLOOKUP($B957,Stats!$A$2:$AA$19,2,FALSE))=FALSE,"",IF(ISNUMBER(#REF!),(#REF!-VLOOKUP($B957,Stats!$A$2:$AA$19,11,FALSE))/VLOOKUP($B957,Stats!$A$2:$AA$19,25,FALSE),""))</f>
        <v/>
      </c>
      <c r="BM957" s="46" t="str">
        <f>IF(ISNUMBER(VLOOKUP($B957,Stats!$A$2:$AA$19,2,FALSE))=FALSE,"",IF(ISNUMBER(AA957),(AA957-VLOOKUP($B957,Stats!$A$2:$AA$19,12,FALSE))/VLOOKUP($B957,Stats!$A$2:$AA$19,26,FALSE),""))</f>
        <v/>
      </c>
      <c r="BN957" s="46" t="str">
        <f>IF(ISNUMBER(VLOOKUP($B957,Stats!$A$2:$AA$19,2,FALSE))=FALSE,"",IF(ISNUMBER(#REF!),(#REF!-VLOOKUP($B957,Stats!$A$2:$AA$19,13,FALSE))/VLOOKUP($B957,Stats!$A$2:$AA$19,27,FALSE),""))</f>
        <v/>
      </c>
      <c r="BO957" s="46" t="str">
        <f>IF(ISNUMBER(VLOOKUP($B957,Stats!$A$2:$AA$19,2,FALSE))=FALSE,"",IF(ISNUMBER(#REF!),(#REF!-VLOOKUP($B957,Stats!$A$2:$AA$19,14,FALSE))/VLOOKUP($B957,Stats!$A$2:$AB$19,28,FALSE),""))</f>
        <v/>
      </c>
      <c r="BP957" s="46"/>
      <c r="BQ957" s="46" t="str">
        <f>IF(ISNUMBER(VLOOKUP($B957,Stats!$A$2:$AA$19,2,FALSE))=FALSE,"",IF(ISNUMBER(BM957),BM957,(VLOOKUP($B957,Stats!$A$2:$AT$19,46,FALSE)-VLOOKUP($B957,Stats!$A$2:$AA$19,12,FALSE))/VLOOKUP($B957,Stats!$A$2:$AA$19,26,FALSE)))</f>
        <v/>
      </c>
      <c r="BR957" s="51" t="str">
        <f t="shared" si="194"/>
        <v/>
      </c>
      <c r="BS957" s="32" t="str">
        <f t="shared" si="189"/>
        <v/>
      </c>
      <c r="BT957" s="53" t="str">
        <f t="shared" si="190"/>
        <v/>
      </c>
    </row>
    <row r="958" spans="1:72" x14ac:dyDescent="0.15">
      <c r="A958" s="5">
        <v>24979</v>
      </c>
      <c r="B958" s="5" t="s">
        <v>41</v>
      </c>
      <c r="C958" s="3">
        <v>0</v>
      </c>
      <c r="D958" s="11">
        <v>-5.2028297720027039E-3</v>
      </c>
      <c r="E958" s="6" t="e">
        <v>#DIV/0!</v>
      </c>
      <c r="F958" s="15">
        <v>2.7857142857142856</v>
      </c>
      <c r="G958" s="15">
        <v>4.3571428571428568</v>
      </c>
      <c r="H958" s="13">
        <v>5.7565572651236754E-3</v>
      </c>
      <c r="I958" s="13">
        <v>-4.0865478894319849E-3</v>
      </c>
      <c r="J958" s="12">
        <v>2.6428571428571428</v>
      </c>
      <c r="K958" s="12">
        <v>2.7857142857142856</v>
      </c>
      <c r="L958" s="13">
        <v>8.630902850350777E-3</v>
      </c>
      <c r="M958" s="13">
        <v>-7.8159503435002043E-3</v>
      </c>
      <c r="N958" s="8">
        <v>1.0016428571428571</v>
      </c>
      <c r="O958" s="8" t="e">
        <v>#VALUE!</v>
      </c>
      <c r="P958" s="14"/>
      <c r="Q958" s="13">
        <v>-1.7365301510941511E-2</v>
      </c>
      <c r="R958" s="14"/>
      <c r="S958" s="14" t="str">
        <f>IF(ISNUMBER(R958),VLOOKUP(B958,Index!$B$3:$AB$18,27,FALSE),"")</f>
        <v/>
      </c>
      <c r="T958" s="14" t="str">
        <f>IF(ISNUMBER($R958),VLOOKUP($B958,Index!$B$21:$AB$36,27,FALSE),"")</f>
        <v/>
      </c>
      <c r="U958" s="14" t="str">
        <f>IF(ISNUMBER($R958),VLOOKUP($B958,Index!$B$39:$AB$54,27,FALSE),"")</f>
        <v/>
      </c>
      <c r="W958" s="6">
        <v>-0.23600130592114674</v>
      </c>
      <c r="X958" s="8">
        <v>0.39424603174603173</v>
      </c>
      <c r="Y958" s="6" t="e">
        <v>#DIV/0!</v>
      </c>
      <c r="Z958" s="8" t="str">
        <f t="shared" si="191"/>
        <v/>
      </c>
      <c r="AA958" s="9">
        <v>0.66572859663974271</v>
      </c>
      <c r="AB958" s="28">
        <v>0</v>
      </c>
      <c r="AC958" s="6">
        <v>5.5696616396486688E-2</v>
      </c>
      <c r="AD958" s="8">
        <v>0.15542993354749307</v>
      </c>
      <c r="AE958" s="6" t="s">
        <v>25</v>
      </c>
      <c r="AF958" s="8" t="str">
        <f t="shared" si="192"/>
        <v/>
      </c>
      <c r="AG958" s="9">
        <v>0.44319456438392124</v>
      </c>
      <c r="AH958" s="28"/>
      <c r="AK958" t="str">
        <f t="shared" si="200"/>
        <v/>
      </c>
      <c r="AL958" t="str">
        <f t="shared" si="200"/>
        <v/>
      </c>
      <c r="AM958" t="str">
        <f t="shared" si="200"/>
        <v/>
      </c>
      <c r="AN958" t="str">
        <f t="shared" si="200"/>
        <v/>
      </c>
      <c r="AO958" t="str">
        <f t="shared" si="200"/>
        <v/>
      </c>
      <c r="AP958" t="str">
        <f t="shared" si="200"/>
        <v/>
      </c>
      <c r="AQ958" t="str">
        <f t="shared" si="200"/>
        <v/>
      </c>
      <c r="AR958" t="str">
        <f t="shared" si="200"/>
        <v/>
      </c>
      <c r="AS958" t="str">
        <f t="shared" si="200"/>
        <v/>
      </c>
      <c r="AT958" t="str">
        <f t="shared" si="200"/>
        <v/>
      </c>
      <c r="AU958" t="str">
        <f t="shared" si="200"/>
        <v/>
      </c>
      <c r="AV958" t="str">
        <f t="shared" si="200"/>
        <v/>
      </c>
      <c r="AW958" t="str">
        <f t="shared" si="200"/>
        <v/>
      </c>
      <c r="AX958" t="str">
        <f t="shared" si="200"/>
        <v/>
      </c>
      <c r="AZ958" s="46" t="str">
        <f>IF(ISNUMBER(VLOOKUP($B958,Stats!$A$2:$AA$19,2,FALSE))=FALSE,"",IF(ISNUMBER(W958),(W958-VLOOKUP($B958,Stats!$A$2:$AA$19,2,FALSE))/VLOOKUP($B958,Stats!$A$2:$AA$19,16,FALSE),""))</f>
        <v/>
      </c>
      <c r="BA958" s="46" t="str">
        <f>IF(ISNUMBER(VLOOKUP($B958,Stats!$A$2:$AA$19,2,FALSE))=FALSE,"",IF(ISNUMBER(X958),(X958-VLOOKUP($B958,Stats!$A$2:$AA$19,3,FALSE))/VLOOKUP($B958,Stats!$A$2:$AA$19,17,FALSE),""))</f>
        <v/>
      </c>
      <c r="BB958" s="46"/>
      <c r="BC958" s="46"/>
      <c r="BD958" s="44" t="str">
        <f t="shared" si="188"/>
        <v/>
      </c>
      <c r="BE958" s="46" t="str">
        <f>IF(ISNUMBER(VLOOKUP($B958,Stats!$A$2:$AA$19,2,FALSE))=FALSE,"",IF(ISNUMBER(Y958),(Y958-VLOOKUP($B958,Stats!$A$2:$AA$19,5,FALSE))/VLOOKUP($B958,Stats!$A$2:$AA$19,19,FALSE),""))</f>
        <v/>
      </c>
      <c r="BF958" s="46"/>
      <c r="BG958" s="46"/>
      <c r="BH958" s="46" t="str">
        <f>IF(ISNUMBER(VLOOKUP($B958,Stats!$A$2:$AA$19,2,FALSE))=FALSE,"",IF(ISNUMBER(Z958),(Z958-VLOOKUP($B958,Stats!$A$2:$AA$19,8,FALSE))/VLOOKUP($B958,Stats!$A$2:$AA$19,22,FALSE),""))</f>
        <v/>
      </c>
      <c r="BI958" s="46" t="str">
        <f>IF(ISNUMBER(VLOOKUP($B958,Stats!$A$2:$AA$19,2,FALSE))=FALSE,"",IF(ISNUMBER(#REF!),(#REF!-VLOOKUP($B958,Stats!$A$2:$AA$19,9,FALSE))/VLOOKUP($B958,Stats!$A$2:$AA$19,23,FALSE),""))</f>
        <v/>
      </c>
      <c r="BJ958" s="46" t="str">
        <f>IF(ISNUMBER(VLOOKUP($B958,Stats!$A$2:$AA$19,2,FALSE))=FALSE,"",IF(ISNUMBER(#REF!),(#REF!-VLOOKUP($B958,Stats!$A$2:$AA$19,10,FALSE))/VLOOKUP($B958,Stats!$A$2:$AA$19,24,FALSE),""))</f>
        <v/>
      </c>
      <c r="BK958" s="44" t="str">
        <f t="shared" si="193"/>
        <v/>
      </c>
      <c r="BL958" s="46" t="str">
        <f>IF(ISNUMBER(VLOOKUP($B958,Stats!$A$2:$AA$19,2,FALSE))=FALSE,"",IF(ISNUMBER(#REF!),(#REF!-VLOOKUP($B958,Stats!$A$2:$AA$19,11,FALSE))/VLOOKUP($B958,Stats!$A$2:$AA$19,25,FALSE),""))</f>
        <v/>
      </c>
      <c r="BM958" s="46" t="str">
        <f>IF(ISNUMBER(VLOOKUP($B958,Stats!$A$2:$AA$19,2,FALSE))=FALSE,"",IF(ISNUMBER(AA958),(AA958-VLOOKUP($B958,Stats!$A$2:$AA$19,12,FALSE))/VLOOKUP($B958,Stats!$A$2:$AA$19,26,FALSE),""))</f>
        <v/>
      </c>
      <c r="BN958" s="46" t="str">
        <f>IF(ISNUMBER(VLOOKUP($B958,Stats!$A$2:$AA$19,2,FALSE))=FALSE,"",IF(ISNUMBER(#REF!),(#REF!-VLOOKUP($B958,Stats!$A$2:$AA$19,13,FALSE))/VLOOKUP($B958,Stats!$A$2:$AA$19,27,FALSE),""))</f>
        <v/>
      </c>
      <c r="BO958" s="46" t="str">
        <f>IF(ISNUMBER(VLOOKUP($B958,Stats!$A$2:$AA$19,2,FALSE))=FALSE,"",IF(ISNUMBER(#REF!),(#REF!-VLOOKUP($B958,Stats!$A$2:$AA$19,14,FALSE))/VLOOKUP($B958,Stats!$A$2:$AB$19,28,FALSE),""))</f>
        <v/>
      </c>
      <c r="BP958" s="46"/>
      <c r="BQ958" s="46" t="str">
        <f>IF(ISNUMBER(VLOOKUP($B958,Stats!$A$2:$AA$19,2,FALSE))=FALSE,"",IF(ISNUMBER(BM958),BM958,(VLOOKUP($B958,Stats!$A$2:$AT$19,46,FALSE)-VLOOKUP($B958,Stats!$A$2:$AA$19,12,FALSE))/VLOOKUP($B958,Stats!$A$2:$AA$19,26,FALSE)))</f>
        <v/>
      </c>
      <c r="BR958" s="51" t="str">
        <f t="shared" si="194"/>
        <v/>
      </c>
      <c r="BS958" s="32" t="str">
        <f t="shared" si="189"/>
        <v/>
      </c>
      <c r="BT958" s="53" t="str">
        <f t="shared" si="190"/>
        <v/>
      </c>
    </row>
    <row r="959" spans="1:72" x14ac:dyDescent="0.15">
      <c r="A959" s="16">
        <v>24979</v>
      </c>
      <c r="B959" s="17">
        <v>201421</v>
      </c>
      <c r="C959" s="3">
        <v>0</v>
      </c>
      <c r="D959" s="23">
        <v>-1.982160555004997E-3</v>
      </c>
      <c r="E959" s="18">
        <v>1.2712950172464243E-3</v>
      </c>
      <c r="F959" s="24">
        <v>3</v>
      </c>
      <c r="G959" s="24">
        <v>4</v>
      </c>
      <c r="H959" s="20">
        <v>9.9239253209041744E-4</v>
      </c>
      <c r="I959" s="20">
        <v>-1.2388508336180215E-3</v>
      </c>
      <c r="J959" s="24">
        <v>2</v>
      </c>
      <c r="K959" s="24">
        <v>2</v>
      </c>
      <c r="L959" s="20">
        <v>1.9860973187686426E-3</v>
      </c>
      <c r="M959" s="20">
        <v>-1.982160555004997E-3</v>
      </c>
      <c r="N959" s="19">
        <v>1.01</v>
      </c>
      <c r="O959" s="19">
        <v>1.0009910802775026</v>
      </c>
      <c r="P959" s="25">
        <v>41925</v>
      </c>
      <c r="Q959" s="20">
        <v>-2.970297029703084E-3</v>
      </c>
      <c r="R959" s="25">
        <v>41929</v>
      </c>
      <c r="S959" s="25">
        <f>IF(ISNUMBER(R959),VLOOKUP(B959,Index!$B$3:$AB$18,27,FALSE),"")</f>
        <v>41929</v>
      </c>
      <c r="T959" s="25">
        <f>IF(ISNUMBER($R959),VLOOKUP($B959,Index!$B$21:$AB$36,27,FALSE),"")</f>
        <v>41929</v>
      </c>
      <c r="U959" s="25">
        <f>IF(ISNUMBER($R959),VLOOKUP($B959,Index!$B$39:$AB$54,27,FALSE),"")</f>
        <v>41929</v>
      </c>
      <c r="W959" s="18">
        <v>-7.1357779980179892E-2</v>
      </c>
      <c r="X959" s="19">
        <v>0.42857142857142855</v>
      </c>
      <c r="Y959" s="18">
        <v>2.4121126995130453E-2</v>
      </c>
      <c r="Z959" s="19">
        <f t="shared" si="191"/>
        <v>0</v>
      </c>
      <c r="AA959" s="21" t="s">
        <v>25</v>
      </c>
      <c r="AB959" s="28">
        <v>0</v>
      </c>
      <c r="AC959" s="18">
        <v>5.0919327636997618E-3</v>
      </c>
      <c r="AD959" s="19">
        <v>0.18367346938775508</v>
      </c>
      <c r="AE959" s="18">
        <v>5.8182876751521105E-4</v>
      </c>
      <c r="AF959" s="19">
        <f t="shared" si="192"/>
        <v>0</v>
      </c>
      <c r="AG959" s="21" t="s">
        <v>25</v>
      </c>
      <c r="AH959" s="28"/>
      <c r="AK959" t="str">
        <f t="shared" si="200"/>
        <v/>
      </c>
      <c r="AL959" t="str">
        <f t="shared" si="200"/>
        <v/>
      </c>
      <c r="AM959" t="str">
        <f t="shared" si="200"/>
        <v/>
      </c>
      <c r="AN959" t="str">
        <f t="shared" si="200"/>
        <v/>
      </c>
      <c r="AO959" t="str">
        <f t="shared" si="200"/>
        <v/>
      </c>
      <c r="AP959" t="str">
        <f t="shared" si="200"/>
        <v/>
      </c>
      <c r="AQ959" t="str">
        <f t="shared" si="200"/>
        <v/>
      </c>
      <c r="AR959" t="str">
        <f t="shared" si="200"/>
        <v/>
      </c>
      <c r="AS959" t="str">
        <f t="shared" si="200"/>
        <v/>
      </c>
      <c r="AT959" t="str">
        <f t="shared" si="200"/>
        <v/>
      </c>
      <c r="AU959" t="str">
        <f t="shared" si="200"/>
        <v/>
      </c>
      <c r="AV959" t="str">
        <f t="shared" si="200"/>
        <v/>
      </c>
      <c r="AW959" t="str">
        <f t="shared" si="200"/>
        <v/>
      </c>
      <c r="AX959" t="str">
        <f t="shared" si="200"/>
        <v/>
      </c>
      <c r="AZ959" s="46">
        <f>IF(ISNUMBER(VLOOKUP($B959,Stats!$A$2:$AA$19,2,FALSE))=FALSE,"",IF(ISNUMBER(W959),(W959-VLOOKUP($B959,Stats!$A$2:$AA$19,2,FALSE))/VLOOKUP($B959,Stats!$A$2:$AA$19,16,FALSE),""))</f>
        <v>0.43495165853428885</v>
      </c>
      <c r="BA959" s="46">
        <f>IF(ISNUMBER(VLOOKUP($B959,Stats!$A$2:$AA$19,2,FALSE))=FALSE,"",IF(ISNUMBER(X959),(X959-VLOOKUP($B959,Stats!$A$2:$AA$19,3,FALSE))/VLOOKUP($B959,Stats!$A$2:$AA$19,17,FALSE),""))</f>
        <v>-0.11858820767400501</v>
      </c>
      <c r="BB959" s="46"/>
      <c r="BC959" s="46"/>
      <c r="BD959" s="44">
        <f t="shared" si="188"/>
        <v>0.15818172543014192</v>
      </c>
      <c r="BE959" s="46">
        <f>IF(ISNUMBER(VLOOKUP($B959,Stats!$A$2:$AA$19,2,FALSE))=FALSE,"",IF(ISNUMBER(Y959),(Y959-VLOOKUP($B959,Stats!$A$2:$AA$19,5,FALSE))/VLOOKUP($B959,Stats!$A$2:$AA$19,19,FALSE),""))</f>
        <v>-0.93371916499025687</v>
      </c>
      <c r="BF959" s="46"/>
      <c r="BG959" s="46"/>
      <c r="BH959" s="46">
        <f>IF(ISNUMBER(VLOOKUP($B959,Stats!$A$2:$AA$19,2,FALSE))=FALSE,"",IF(ISNUMBER(Z959),(Z959-VLOOKUP($B959,Stats!$A$2:$AA$19,8,FALSE))/VLOOKUP($B959,Stats!$A$2:$AA$19,22,FALSE),""))</f>
        <v>-0.61753828864926419</v>
      </c>
      <c r="BI959" s="46" t="str">
        <f>IF(ISNUMBER(VLOOKUP($B959,Stats!$A$2:$AA$19,2,FALSE))=FALSE,"",IF(ISNUMBER(#REF!),(#REF!-VLOOKUP($B959,Stats!$A$2:$AA$19,9,FALSE))/VLOOKUP($B959,Stats!$A$2:$AA$19,23,FALSE),""))</f>
        <v/>
      </c>
      <c r="BJ959" s="46" t="str">
        <f>IF(ISNUMBER(VLOOKUP($B959,Stats!$A$2:$AA$19,2,FALSE))=FALSE,"",IF(ISNUMBER(#REF!),(#REF!-VLOOKUP($B959,Stats!$A$2:$AA$19,10,FALSE))/VLOOKUP($B959,Stats!$A$2:$AA$19,24,FALSE),""))</f>
        <v/>
      </c>
      <c r="BK959" s="44">
        <f t="shared" si="193"/>
        <v>0.46834192889840054</v>
      </c>
      <c r="BL959" s="46" t="str">
        <f>IF(ISNUMBER(VLOOKUP($B959,Stats!$A$2:$AA$19,2,FALSE))=FALSE,"",IF(ISNUMBER(#REF!),(#REF!-VLOOKUP($B959,Stats!$A$2:$AA$19,11,FALSE))/VLOOKUP($B959,Stats!$A$2:$AA$19,25,FALSE),""))</f>
        <v/>
      </c>
      <c r="BM959" s="46" t="str">
        <f>IF(ISNUMBER(VLOOKUP($B959,Stats!$A$2:$AA$19,2,FALSE))=FALSE,"",IF(ISNUMBER(AA959),(AA959-VLOOKUP($B959,Stats!$A$2:$AA$19,12,FALSE))/VLOOKUP($B959,Stats!$A$2:$AA$19,26,FALSE),""))</f>
        <v/>
      </c>
      <c r="BN959" s="46" t="str">
        <f>IF(ISNUMBER(VLOOKUP($B959,Stats!$A$2:$AA$19,2,FALSE))=FALSE,"",IF(ISNUMBER(#REF!),(#REF!-VLOOKUP($B959,Stats!$A$2:$AA$19,13,FALSE))/VLOOKUP($B959,Stats!$A$2:$AA$19,27,FALSE),""))</f>
        <v/>
      </c>
      <c r="BO959" s="46" t="str">
        <f>IF(ISNUMBER(VLOOKUP($B959,Stats!$A$2:$AA$19,2,FALSE))=FALSE,"",IF(ISNUMBER(#REF!),(#REF!-VLOOKUP($B959,Stats!$A$2:$AA$19,14,FALSE))/VLOOKUP($B959,Stats!$A$2:$AB$19,28,FALSE),""))</f>
        <v/>
      </c>
      <c r="BP959" s="46"/>
      <c r="BQ959" s="46">
        <f>IF(ISNUMBER(VLOOKUP($B959,Stats!$A$2:$AA$19,2,FALSE))=FALSE,"",IF(ISNUMBER(BM959),BM959,(VLOOKUP($B959,Stats!$A$2:$AT$19,46,FALSE)-VLOOKUP($B959,Stats!$A$2:$AA$19,12,FALSE))/VLOOKUP($B959,Stats!$A$2:$AA$19,26,FALSE)))</f>
        <v>-0.81319138310867711</v>
      </c>
      <c r="BR959" s="51">
        <f t="shared" si="194"/>
        <v>-0.81319138310867711</v>
      </c>
      <c r="BS959" s="32" t="str">
        <f t="shared" si="189"/>
        <v>24979_201421</v>
      </c>
      <c r="BT959" s="53">
        <f t="shared" si="190"/>
        <v>0.15000322580333322</v>
      </c>
    </row>
    <row r="960" spans="1:72" x14ac:dyDescent="0.15">
      <c r="A960" s="16">
        <v>24979</v>
      </c>
      <c r="B960" s="17">
        <v>201422</v>
      </c>
      <c r="C960" s="3">
        <v>0</v>
      </c>
      <c r="D960" s="23">
        <v>-9.9304865938421027E-4</v>
      </c>
      <c r="E960" s="18">
        <v>4.2527648391987227E-3</v>
      </c>
      <c r="F960" s="24">
        <v>5</v>
      </c>
      <c r="G960" s="24">
        <v>5</v>
      </c>
      <c r="H960" s="20">
        <v>3.3673741923709423E-3</v>
      </c>
      <c r="I960" s="20">
        <v>-3.5498140579292682E-3</v>
      </c>
      <c r="J960" s="24">
        <v>5</v>
      </c>
      <c r="K960" s="24">
        <v>4</v>
      </c>
      <c r="L960" s="20">
        <v>6.9444444444444198E-3</v>
      </c>
      <c r="M960" s="20">
        <v>-5.8765915768853594E-3</v>
      </c>
      <c r="N960" s="19">
        <v>1.0209999999999999</v>
      </c>
      <c r="O960" s="19">
        <v>1.0169322709163346</v>
      </c>
      <c r="P960" s="25">
        <v>41939</v>
      </c>
      <c r="Q960" s="20">
        <v>-1.4691478942213454E-2</v>
      </c>
      <c r="R960" s="25">
        <v>41943</v>
      </c>
      <c r="S960" s="25">
        <f>IF(ISNUMBER(R960),VLOOKUP(B960,Index!$B$3:$AB$18,27,FALSE),"")</f>
        <v>41939</v>
      </c>
      <c r="T960" s="25">
        <f>IF(ISNUMBER($R960),VLOOKUP($B960,Index!$B$21:$AB$36,27,FALSE),"")</f>
        <v>41935</v>
      </c>
      <c r="U960" s="25">
        <f>IF(ISNUMBER($R960),VLOOKUP($B960,Index!$B$39:$AB$54,27,FALSE),"")</f>
        <v>41936</v>
      </c>
      <c r="W960" s="18">
        <v>-2.9791459781526308E-2</v>
      </c>
      <c r="X960" s="19">
        <v>0.5</v>
      </c>
      <c r="Y960" s="18">
        <v>8.0690539469686143E-2</v>
      </c>
      <c r="Z960" s="19">
        <f t="shared" si="191"/>
        <v>4</v>
      </c>
      <c r="AA960" s="21" t="s">
        <v>25</v>
      </c>
      <c r="AB960" s="28">
        <v>0</v>
      </c>
      <c r="AC960" s="18">
        <v>8.8753107591429958E-4</v>
      </c>
      <c r="AD960" s="19">
        <v>0.25</v>
      </c>
      <c r="AE960" s="18">
        <v>6.5109631599089774E-3</v>
      </c>
      <c r="AF960" s="19">
        <f t="shared" si="192"/>
        <v>16</v>
      </c>
      <c r="AG960" s="21" t="s">
        <v>25</v>
      </c>
      <c r="AH960" s="28"/>
      <c r="AK960" t="str">
        <f t="shared" si="200"/>
        <v/>
      </c>
      <c r="AL960" t="str">
        <f t="shared" si="200"/>
        <v/>
      </c>
      <c r="AM960" t="str">
        <f t="shared" si="200"/>
        <v/>
      </c>
      <c r="AN960" t="str">
        <f t="shared" si="200"/>
        <v/>
      </c>
      <c r="AO960" t="str">
        <f t="shared" si="200"/>
        <v/>
      </c>
      <c r="AP960" t="str">
        <f t="shared" si="200"/>
        <v/>
      </c>
      <c r="AQ960" t="str">
        <f t="shared" si="200"/>
        <v/>
      </c>
      <c r="AR960" t="str">
        <f t="shared" si="200"/>
        <v/>
      </c>
      <c r="AS960" t="str">
        <f t="shared" si="200"/>
        <v/>
      </c>
      <c r="AT960" t="str">
        <f t="shared" si="200"/>
        <v/>
      </c>
      <c r="AU960" t="str">
        <f t="shared" si="200"/>
        <v/>
      </c>
      <c r="AV960" t="str">
        <f t="shared" si="200"/>
        <v/>
      </c>
      <c r="AW960" t="str">
        <f t="shared" si="200"/>
        <v/>
      </c>
      <c r="AX960" t="str">
        <f t="shared" si="200"/>
        <v/>
      </c>
      <c r="AZ960" s="46">
        <f>IF(ISNUMBER(VLOOKUP($B960,Stats!$A$2:$AA$19,2,FALSE))=FALSE,"",IF(ISNUMBER(W960),(W960-VLOOKUP($B960,Stats!$A$2:$AA$19,2,FALSE))/VLOOKUP($B960,Stats!$A$2:$AA$19,16,FALSE),""))</f>
        <v>-0.81208184346164647</v>
      </c>
      <c r="BA960" s="46">
        <f>IF(ISNUMBER(VLOOKUP($B960,Stats!$A$2:$AA$19,2,FALSE))=FALSE,"",IF(ISNUMBER(X960),(X960-VLOOKUP($B960,Stats!$A$2:$AA$19,3,FALSE))/VLOOKUP($B960,Stats!$A$2:$AA$19,17,FALSE),""))</f>
        <v>-0.89478917776786471</v>
      </c>
      <c r="BB960" s="46"/>
      <c r="BC960" s="46"/>
      <c r="BD960" s="44">
        <f t="shared" si="188"/>
        <v>-0.85343551061475553</v>
      </c>
      <c r="BE960" s="46">
        <f>IF(ISNUMBER(VLOOKUP($B960,Stats!$A$2:$AA$19,2,FALSE))=FALSE,"",IF(ISNUMBER(Y960),(Y960-VLOOKUP($B960,Stats!$A$2:$AA$19,5,FALSE))/VLOOKUP($B960,Stats!$A$2:$AA$19,19,FALSE),""))</f>
        <v>-0.4847695430699438</v>
      </c>
      <c r="BF960" s="46"/>
      <c r="BG960" s="46"/>
      <c r="BH960" s="46">
        <f>IF(ISNUMBER(VLOOKUP($B960,Stats!$A$2:$AA$19,2,FALSE))=FALSE,"",IF(ISNUMBER(Z960),(Z960-VLOOKUP($B960,Stats!$A$2:$AA$19,8,FALSE))/VLOOKUP($B960,Stats!$A$2:$AA$19,22,FALSE),""))</f>
        <v>0.66359770503354598</v>
      </c>
      <c r="BI960" s="46" t="str">
        <f>IF(ISNUMBER(VLOOKUP($B960,Stats!$A$2:$AA$19,2,FALSE))=FALSE,"",IF(ISNUMBER(#REF!),(#REF!-VLOOKUP($B960,Stats!$A$2:$AA$19,9,FALSE))/VLOOKUP($B960,Stats!$A$2:$AA$19,23,FALSE),""))</f>
        <v/>
      </c>
      <c r="BJ960" s="46" t="str">
        <f>IF(ISNUMBER(VLOOKUP($B960,Stats!$A$2:$AA$19,2,FALSE))=FALSE,"",IF(ISNUMBER(#REF!),(#REF!-VLOOKUP($B960,Stats!$A$2:$AA$19,10,FALSE))/VLOOKUP($B960,Stats!$A$2:$AA$19,24,FALSE),""))</f>
        <v/>
      </c>
      <c r="BK960" s="44">
        <f t="shared" si="193"/>
        <v>0.53841799165902438</v>
      </c>
      <c r="BL960" s="46" t="str">
        <f>IF(ISNUMBER(VLOOKUP($B960,Stats!$A$2:$AA$19,2,FALSE))=FALSE,"",IF(ISNUMBER(#REF!),(#REF!-VLOOKUP($B960,Stats!$A$2:$AA$19,11,FALSE))/VLOOKUP($B960,Stats!$A$2:$AA$19,25,FALSE),""))</f>
        <v/>
      </c>
      <c r="BM960" s="46" t="str">
        <f>IF(ISNUMBER(VLOOKUP($B960,Stats!$A$2:$AA$19,2,FALSE))=FALSE,"",IF(ISNUMBER(AA960),(AA960-VLOOKUP($B960,Stats!$A$2:$AA$19,12,FALSE))/VLOOKUP($B960,Stats!$A$2:$AA$19,26,FALSE),""))</f>
        <v/>
      </c>
      <c r="BN960" s="46" t="str">
        <f>IF(ISNUMBER(VLOOKUP($B960,Stats!$A$2:$AA$19,2,FALSE))=FALSE,"",IF(ISNUMBER(#REF!),(#REF!-VLOOKUP($B960,Stats!$A$2:$AA$19,13,FALSE))/VLOOKUP($B960,Stats!$A$2:$AA$19,27,FALSE),""))</f>
        <v/>
      </c>
      <c r="BO960" s="46" t="str">
        <f>IF(ISNUMBER(VLOOKUP($B960,Stats!$A$2:$AA$19,2,FALSE))=FALSE,"",IF(ISNUMBER(#REF!),(#REF!-VLOOKUP($B960,Stats!$A$2:$AA$19,14,FALSE))/VLOOKUP($B960,Stats!$A$2:$AB$19,28,FALSE),""))</f>
        <v/>
      </c>
      <c r="BP960" s="46"/>
      <c r="BQ960" s="46">
        <f>IF(ISNUMBER(VLOOKUP($B960,Stats!$A$2:$AA$19,2,FALSE))=FALSE,"",IF(ISNUMBER(BM960),BM960,(VLOOKUP($B960,Stats!$A$2:$AT$19,46,FALSE)-VLOOKUP($B960,Stats!$A$2:$AA$19,12,FALSE))/VLOOKUP($B960,Stats!$A$2:$AA$19,26,FALSE)))</f>
        <v>-0.38178036496436479</v>
      </c>
      <c r="BR960" s="51">
        <f t="shared" si="194"/>
        <v>-0.38178036496436479</v>
      </c>
      <c r="BS960" s="32" t="str">
        <f t="shared" si="189"/>
        <v>24979_201422</v>
      </c>
      <c r="BT960" s="53">
        <f t="shared" si="190"/>
        <v>7.6007619879590524E-2</v>
      </c>
    </row>
    <row r="961" spans="1:72" x14ac:dyDescent="0.15">
      <c r="A961" s="16">
        <v>24979</v>
      </c>
      <c r="B961" s="17">
        <v>201423</v>
      </c>
      <c r="C961" s="3">
        <v>0</v>
      </c>
      <c r="D961" s="23">
        <v>-2.6838966202783365E-2</v>
      </c>
      <c r="E961" s="18">
        <v>3.2544688348145469E-3</v>
      </c>
      <c r="F961" s="24">
        <v>3</v>
      </c>
      <c r="G961" s="24">
        <v>7</v>
      </c>
      <c r="H961" s="20">
        <v>3.387533875338633E-4</v>
      </c>
      <c r="I961" s="20">
        <v>-4.0195851031403452E-3</v>
      </c>
      <c r="J961" s="24">
        <v>1</v>
      </c>
      <c r="K961" s="24">
        <v>4</v>
      </c>
      <c r="L961" s="20">
        <v>1.0162601626015899E-3</v>
      </c>
      <c r="M961" s="20">
        <v>-1.0060362173038184E-2</v>
      </c>
      <c r="N961" s="19">
        <v>1.002</v>
      </c>
      <c r="O961" s="19">
        <v>1</v>
      </c>
      <c r="P961" s="25">
        <v>41946</v>
      </c>
      <c r="Q961" s="20">
        <v>-2.2954091816367317E-2</v>
      </c>
      <c r="R961" s="25">
        <v>41956</v>
      </c>
      <c r="S961" s="25">
        <f>IF(ISNUMBER(R961),VLOOKUP(B961,Index!$B$3:$AB$18,27,FALSE),"")</f>
        <v>41956</v>
      </c>
      <c r="T961" s="25">
        <f>IF(ISNUMBER($R961),VLOOKUP($B961,Index!$B$21:$AB$36,27,FALSE),"")</f>
        <v>41954</v>
      </c>
      <c r="U961" s="25">
        <f>IF(ISNUMBER($R961),VLOOKUP($B961,Index!$B$39:$AB$54,27,FALSE),"")</f>
        <v>41957</v>
      </c>
      <c r="W961" s="18">
        <v>-0.80516898608350096</v>
      </c>
      <c r="X961" s="19">
        <v>0.3</v>
      </c>
      <c r="Y961" s="18">
        <v>6.1749204552289542E-2</v>
      </c>
      <c r="Z961" s="19">
        <f t="shared" si="191"/>
        <v>0</v>
      </c>
      <c r="AA961" s="21" t="s">
        <v>25</v>
      </c>
      <c r="AB961" s="28">
        <v>0</v>
      </c>
      <c r="AC961" s="18">
        <v>0.64829709615073294</v>
      </c>
      <c r="AD961" s="19">
        <v>0.09</v>
      </c>
      <c r="AE961" s="18">
        <v>3.8129642628404957E-3</v>
      </c>
      <c r="AF961" s="19">
        <f t="shared" si="192"/>
        <v>0</v>
      </c>
      <c r="AG961" s="21" t="s">
        <v>25</v>
      </c>
      <c r="AH961" s="28"/>
      <c r="AK961" t="str">
        <f t="shared" si="200"/>
        <v/>
      </c>
      <c r="AL961" t="str">
        <f t="shared" si="200"/>
        <v/>
      </c>
      <c r="AM961" t="str">
        <f t="shared" si="200"/>
        <v/>
      </c>
      <c r="AN961" t="str">
        <f t="shared" si="200"/>
        <v/>
      </c>
      <c r="AO961" t="str">
        <f t="shared" si="200"/>
        <v/>
      </c>
      <c r="AP961" t="str">
        <f t="shared" si="200"/>
        <v/>
      </c>
      <c r="AQ961" t="str">
        <f t="shared" si="200"/>
        <v/>
      </c>
      <c r="AR961" t="str">
        <f t="shared" si="200"/>
        <v/>
      </c>
      <c r="AS961" t="str">
        <f t="shared" si="200"/>
        <v/>
      </c>
      <c r="AT961" t="str">
        <f t="shared" si="200"/>
        <v/>
      </c>
      <c r="AU961" t="str">
        <f t="shared" si="200"/>
        <v/>
      </c>
      <c r="AV961" t="str">
        <f t="shared" si="200"/>
        <v/>
      </c>
      <c r="AW961" t="str">
        <f t="shared" si="200"/>
        <v/>
      </c>
      <c r="AX961" t="str">
        <f t="shared" si="200"/>
        <v/>
      </c>
      <c r="AZ961" s="46">
        <f>IF(ISNUMBER(VLOOKUP($B961,Stats!$A$2:$AA$19,2,FALSE))=FALSE,"",IF(ISNUMBER(W961),(W961-VLOOKUP($B961,Stats!$A$2:$AA$19,2,FALSE))/VLOOKUP($B961,Stats!$A$2:$AA$19,16,FALSE),""))</f>
        <v>-1.0155939809774264</v>
      </c>
      <c r="BA961" s="46">
        <f>IF(ISNUMBER(VLOOKUP($B961,Stats!$A$2:$AA$19,2,FALSE))=FALSE,"",IF(ISNUMBER(X961),(X961-VLOOKUP($B961,Stats!$A$2:$AA$19,3,FALSE))/VLOOKUP($B961,Stats!$A$2:$AA$19,17,FALSE),""))</f>
        <v>-1.2635538809376619</v>
      </c>
      <c r="BB961" s="46"/>
      <c r="BC961" s="46"/>
      <c r="BD961" s="44">
        <f t="shared" si="188"/>
        <v>-1.1395739309575441</v>
      </c>
      <c r="BE961" s="46">
        <f>IF(ISNUMBER(VLOOKUP($B961,Stats!$A$2:$AA$19,2,FALSE))=FALSE,"",IF(ISNUMBER(Y961),(Y961-VLOOKUP($B961,Stats!$A$2:$AA$19,5,FALSE))/VLOOKUP($B961,Stats!$A$2:$AA$19,19,FALSE),""))</f>
        <v>-0.79677546991759995</v>
      </c>
      <c r="BF961" s="46"/>
      <c r="BG961" s="46"/>
      <c r="BH961" s="46">
        <f>IF(ISNUMBER(VLOOKUP($B961,Stats!$A$2:$AA$19,2,FALSE))=FALSE,"",IF(ISNUMBER(Z961),(Z961-VLOOKUP($B961,Stats!$A$2:$AA$19,8,FALSE))/VLOOKUP($B961,Stats!$A$2:$AA$19,22,FALSE),""))</f>
        <v>-0.83118031458533193</v>
      </c>
      <c r="BI961" s="46" t="str">
        <f>IF(ISNUMBER(VLOOKUP($B961,Stats!$A$2:$AA$19,2,FALSE))=FALSE,"",IF(ISNUMBER(#REF!),(#REF!-VLOOKUP($B961,Stats!$A$2:$AA$19,9,FALSE))/VLOOKUP($B961,Stats!$A$2:$AA$19,23,FALSE),""))</f>
        <v/>
      </c>
      <c r="BJ961" s="46" t="str">
        <f>IF(ISNUMBER(VLOOKUP($B961,Stats!$A$2:$AA$19,2,FALSE))=FALSE,"",IF(ISNUMBER(#REF!),(#REF!-VLOOKUP($B961,Stats!$A$2:$AA$19,10,FALSE))/VLOOKUP($B961,Stats!$A$2:$AA$19,24,FALSE),""))</f>
        <v/>
      </c>
      <c r="BK961" s="44">
        <f t="shared" si="193"/>
        <v>0.30838873456672039</v>
      </c>
      <c r="BL961" s="46" t="str">
        <f>IF(ISNUMBER(VLOOKUP($B961,Stats!$A$2:$AA$19,2,FALSE))=FALSE,"",IF(ISNUMBER(#REF!),(#REF!-VLOOKUP($B961,Stats!$A$2:$AA$19,11,FALSE))/VLOOKUP($B961,Stats!$A$2:$AA$19,25,FALSE),""))</f>
        <v/>
      </c>
      <c r="BM961" s="46" t="str">
        <f>IF(ISNUMBER(VLOOKUP($B961,Stats!$A$2:$AA$19,2,FALSE))=FALSE,"",IF(ISNUMBER(AA961),(AA961-VLOOKUP($B961,Stats!$A$2:$AA$19,12,FALSE))/VLOOKUP($B961,Stats!$A$2:$AA$19,26,FALSE),""))</f>
        <v/>
      </c>
      <c r="BN961" s="46" t="str">
        <f>IF(ISNUMBER(VLOOKUP($B961,Stats!$A$2:$AA$19,2,FALSE))=FALSE,"",IF(ISNUMBER(#REF!),(#REF!-VLOOKUP($B961,Stats!$A$2:$AA$19,13,FALSE))/VLOOKUP($B961,Stats!$A$2:$AA$19,27,FALSE),""))</f>
        <v/>
      </c>
      <c r="BO961" s="46" t="str">
        <f>IF(ISNUMBER(VLOOKUP($B961,Stats!$A$2:$AA$19,2,FALSE))=FALSE,"",IF(ISNUMBER(#REF!),(#REF!-VLOOKUP($B961,Stats!$A$2:$AA$19,14,FALSE))/VLOOKUP($B961,Stats!$A$2:$AB$19,28,FALSE),""))</f>
        <v/>
      </c>
      <c r="BP961" s="46"/>
      <c r="BQ961" s="46">
        <f>IF(ISNUMBER(VLOOKUP($B961,Stats!$A$2:$AA$19,2,FALSE))=FALSE,"",IF(ISNUMBER(BM961),BM961,(VLOOKUP($B961,Stats!$A$2:$AT$19,46,FALSE)-VLOOKUP($B961,Stats!$A$2:$AA$19,12,FALSE))/VLOOKUP($B961,Stats!$A$2:$AA$19,26,FALSE)))</f>
        <v>-0.71825946798524909</v>
      </c>
      <c r="BR961" s="51">
        <f t="shared" si="194"/>
        <v>-0.71825946798524909</v>
      </c>
      <c r="BS961" s="32" t="str">
        <f t="shared" si="189"/>
        <v>24979_201423</v>
      </c>
      <c r="BT961" s="53">
        <f t="shared" si="190"/>
        <v>-0.18653343904852646</v>
      </c>
    </row>
    <row r="962" spans="1:72" x14ac:dyDescent="0.15">
      <c r="A962" s="16">
        <v>24979</v>
      </c>
      <c r="B962" s="17">
        <v>201424</v>
      </c>
      <c r="C962" s="3">
        <v>0</v>
      </c>
      <c r="D962" s="23">
        <v>-9.1930541368743235E-3</v>
      </c>
      <c r="E962" s="18">
        <v>4.5816899190507842E-3</v>
      </c>
      <c r="F962" s="24">
        <v>4</v>
      </c>
      <c r="G962" s="24">
        <v>6</v>
      </c>
      <c r="H962" s="20">
        <v>3.5785102846465078E-3</v>
      </c>
      <c r="I962" s="20">
        <v>-3.9085164663156631E-3</v>
      </c>
      <c r="J962" s="24">
        <v>2</v>
      </c>
      <c r="K962" s="24">
        <v>3</v>
      </c>
      <c r="L962" s="20">
        <v>9.2118730808596894E-3</v>
      </c>
      <c r="M962" s="20">
        <v>-5.12820512820511E-3</v>
      </c>
      <c r="N962" s="19">
        <v>0.98799999999999999</v>
      </c>
      <c r="O962" s="19">
        <v>1.0112589559877174</v>
      </c>
      <c r="P962" s="25">
        <v>41962</v>
      </c>
      <c r="Q962" s="20">
        <v>-1.8218623481781382E-2</v>
      </c>
      <c r="R962" s="25">
        <v>41970</v>
      </c>
      <c r="S962" s="25">
        <f>IF(ISNUMBER(R962),VLOOKUP(B962,Index!$B$3:$AB$18,27,FALSE),"")</f>
        <v>41963</v>
      </c>
      <c r="T962" s="25">
        <f>IF(ISNUMBER($R962),VLOOKUP($B962,Index!$B$21:$AB$36,27,FALSE),"")</f>
        <v>41963</v>
      </c>
      <c r="U962" s="25">
        <f>IF(ISNUMBER($R962),VLOOKUP($B962,Index!$B$39:$AB$54,27,FALSE),"")</f>
        <v>41963</v>
      </c>
      <c r="W962" s="18">
        <v>-0.2757916241062297</v>
      </c>
      <c r="X962" s="19">
        <v>0.4</v>
      </c>
      <c r="Y962" s="18">
        <v>8.6931454060997795E-2</v>
      </c>
      <c r="Z962" s="19">
        <f t="shared" si="191"/>
        <v>7</v>
      </c>
      <c r="AA962" s="21" t="s">
        <v>25</v>
      </c>
      <c r="AB962" s="28">
        <v>0</v>
      </c>
      <c r="AC962" s="18">
        <v>7.6061019927151904E-2</v>
      </c>
      <c r="AD962" s="19">
        <v>0.16000000000000003</v>
      </c>
      <c r="AE962" s="18">
        <v>7.5570777051593699E-3</v>
      </c>
      <c r="AF962" s="19">
        <f t="shared" si="192"/>
        <v>49</v>
      </c>
      <c r="AG962" s="21" t="s">
        <v>25</v>
      </c>
      <c r="AH962" s="28"/>
      <c r="AK962" t="str">
        <f t="shared" si="200"/>
        <v/>
      </c>
      <c r="AL962" t="str">
        <f t="shared" si="200"/>
        <v/>
      </c>
      <c r="AM962" t="str">
        <f t="shared" si="200"/>
        <v/>
      </c>
      <c r="AN962" t="str">
        <f t="shared" si="200"/>
        <v/>
      </c>
      <c r="AO962" t="str">
        <f t="shared" si="200"/>
        <v/>
      </c>
      <c r="AP962" t="str">
        <f t="shared" si="200"/>
        <v/>
      </c>
      <c r="AQ962" t="str">
        <f t="shared" si="200"/>
        <v/>
      </c>
      <c r="AR962" t="str">
        <f t="shared" si="200"/>
        <v/>
      </c>
      <c r="AS962" t="str">
        <f t="shared" si="200"/>
        <v/>
      </c>
      <c r="AT962" t="str">
        <f t="shared" si="200"/>
        <v/>
      </c>
      <c r="AU962" t="str">
        <f t="shared" si="200"/>
        <v/>
      </c>
      <c r="AV962" t="str">
        <f t="shared" si="200"/>
        <v/>
      </c>
      <c r="AW962" t="str">
        <f t="shared" si="200"/>
        <v/>
      </c>
      <c r="AX962" t="str">
        <f t="shared" si="200"/>
        <v/>
      </c>
      <c r="AZ962" s="46">
        <f>IF(ISNUMBER(VLOOKUP($B962,Stats!$A$2:$AA$19,2,FALSE))=FALSE,"",IF(ISNUMBER(W962),(W962-VLOOKUP($B962,Stats!$A$2:$AA$19,2,FALSE))/VLOOKUP($B962,Stats!$A$2:$AA$19,16,FALSE),""))</f>
        <v>-1.5664805953044112</v>
      </c>
      <c r="BA962" s="46">
        <f>IF(ISNUMBER(VLOOKUP($B962,Stats!$A$2:$AA$19,2,FALSE))=FALSE,"",IF(ISNUMBER(X962),(X962-VLOOKUP($B962,Stats!$A$2:$AA$19,3,FALSE))/VLOOKUP($B962,Stats!$A$2:$AA$19,17,FALSE),""))</f>
        <v>-2.3826895800763799</v>
      </c>
      <c r="BB962" s="46"/>
      <c r="BC962" s="46"/>
      <c r="BD962" s="44">
        <f t="shared" si="188"/>
        <v>-1.9745850876903956</v>
      </c>
      <c r="BE962" s="46">
        <f>IF(ISNUMBER(VLOOKUP($B962,Stats!$A$2:$AA$19,2,FALSE))=FALSE,"",IF(ISNUMBER(Y962),(Y962-VLOOKUP($B962,Stats!$A$2:$AA$19,5,FALSE))/VLOOKUP($B962,Stats!$A$2:$AA$19,19,FALSE),""))</f>
        <v>-0.36820130251849142</v>
      </c>
      <c r="BF962" s="46"/>
      <c r="BG962" s="46"/>
      <c r="BH962" s="46">
        <f>IF(ISNUMBER(VLOOKUP($B962,Stats!$A$2:$AA$19,2,FALSE))=FALSE,"",IF(ISNUMBER(Z962),(Z962-VLOOKUP($B962,Stats!$A$2:$AA$19,8,FALSE))/VLOOKUP($B962,Stats!$A$2:$AA$19,22,FALSE),""))</f>
        <v>1.6504367540409932</v>
      </c>
      <c r="BI962" s="46" t="str">
        <f>IF(ISNUMBER(VLOOKUP($B962,Stats!$A$2:$AA$19,2,FALSE))=FALSE,"",IF(ISNUMBER(#REF!),(#REF!-VLOOKUP($B962,Stats!$A$2:$AA$19,9,FALSE))/VLOOKUP($B962,Stats!$A$2:$AA$19,23,FALSE),""))</f>
        <v/>
      </c>
      <c r="BJ962" s="46" t="str">
        <f>IF(ISNUMBER(VLOOKUP($B962,Stats!$A$2:$AA$19,2,FALSE))=FALSE,"",IF(ISNUMBER(#REF!),(#REF!-VLOOKUP($B962,Stats!$A$2:$AA$19,10,FALSE))/VLOOKUP($B962,Stats!$A$2:$AA$19,24,FALSE),""))</f>
        <v/>
      </c>
      <c r="BK962" s="44">
        <f t="shared" si="193"/>
        <v>0.75287193797524199</v>
      </c>
      <c r="BL962" s="46" t="str">
        <f>IF(ISNUMBER(VLOOKUP($B962,Stats!$A$2:$AA$19,2,FALSE))=FALSE,"",IF(ISNUMBER(#REF!),(#REF!-VLOOKUP($B962,Stats!$A$2:$AA$19,11,FALSE))/VLOOKUP($B962,Stats!$A$2:$AA$19,25,FALSE),""))</f>
        <v/>
      </c>
      <c r="BM962" s="46" t="str">
        <f>IF(ISNUMBER(VLOOKUP($B962,Stats!$A$2:$AA$19,2,FALSE))=FALSE,"",IF(ISNUMBER(AA962),(AA962-VLOOKUP($B962,Stats!$A$2:$AA$19,12,FALSE))/VLOOKUP($B962,Stats!$A$2:$AA$19,26,FALSE),""))</f>
        <v/>
      </c>
      <c r="BN962" s="46" t="str">
        <f>IF(ISNUMBER(VLOOKUP($B962,Stats!$A$2:$AA$19,2,FALSE))=FALSE,"",IF(ISNUMBER(#REF!),(#REF!-VLOOKUP($B962,Stats!$A$2:$AA$19,13,FALSE))/VLOOKUP($B962,Stats!$A$2:$AA$19,27,FALSE),""))</f>
        <v/>
      </c>
      <c r="BO962" s="46" t="str">
        <f>IF(ISNUMBER(VLOOKUP($B962,Stats!$A$2:$AA$19,2,FALSE))=FALSE,"",IF(ISNUMBER(#REF!),(#REF!-VLOOKUP($B962,Stats!$A$2:$AA$19,14,FALSE))/VLOOKUP($B962,Stats!$A$2:$AB$19,28,FALSE),""))</f>
        <v/>
      </c>
      <c r="BP962" s="46"/>
      <c r="BQ962" s="46">
        <f>IF(ISNUMBER(VLOOKUP($B962,Stats!$A$2:$AA$19,2,FALSE))=FALSE,"",IF(ISNUMBER(BM962),BM962,(VLOOKUP($B962,Stats!$A$2:$AT$19,46,FALSE)-VLOOKUP($B962,Stats!$A$2:$AA$19,12,FALSE))/VLOOKUP($B962,Stats!$A$2:$AA$19,26,FALSE)))</f>
        <v>-0.71020535495067338</v>
      </c>
      <c r="BR962" s="51">
        <f t="shared" si="194"/>
        <v>-0.71020535495067338</v>
      </c>
      <c r="BS962" s="32" t="str">
        <f t="shared" si="189"/>
        <v>24979_201424</v>
      </c>
      <c r="BT962" s="53">
        <f t="shared" si="190"/>
        <v>-8.5234925743068679E-2</v>
      </c>
    </row>
    <row r="963" spans="1:72" x14ac:dyDescent="0.15">
      <c r="A963" s="16">
        <v>24979</v>
      </c>
      <c r="B963" s="17">
        <v>201425</v>
      </c>
      <c r="C963" s="3">
        <v>0</v>
      </c>
      <c r="D963" s="23">
        <v>3.9175257731958846E-2</v>
      </c>
      <c r="E963" s="18">
        <v>1.150146241016156E-2</v>
      </c>
      <c r="F963" s="24">
        <v>5</v>
      </c>
      <c r="G963" s="24">
        <v>5</v>
      </c>
      <c r="H963" s="20">
        <v>1.4099275666625211E-2</v>
      </c>
      <c r="I963" s="20">
        <v>-6.2804360075839226E-3</v>
      </c>
      <c r="J963" s="24">
        <v>2</v>
      </c>
      <c r="K963" s="24">
        <v>3</v>
      </c>
      <c r="L963" s="20">
        <v>2.0242914979757165E-2</v>
      </c>
      <c r="M963" s="20">
        <v>-1.2633624878522709E-2</v>
      </c>
      <c r="N963" s="19">
        <v>1.032</v>
      </c>
      <c r="O963" s="19">
        <v>1.0562947799385876</v>
      </c>
      <c r="P963" s="25">
        <v>41982</v>
      </c>
      <c r="Q963" s="20">
        <v>-2.3255813953488413E-2</v>
      </c>
      <c r="R963" s="25">
        <v>41985</v>
      </c>
      <c r="S963" s="25">
        <f>IF(ISNUMBER(R963),VLOOKUP(B963,Index!$B$3:$AB$18,27,FALSE),"")</f>
        <v>41982</v>
      </c>
      <c r="T963" s="25">
        <f>IF(ISNUMBER($R963),VLOOKUP($B963,Index!$B$21:$AB$36,27,FALSE),"")</f>
        <v>41982</v>
      </c>
      <c r="U963" s="25">
        <f>IF(ISNUMBER($R963),VLOOKUP($B963,Index!$B$39:$AB$54,27,FALSE),"")</f>
        <v>41982</v>
      </c>
      <c r="W963" s="18">
        <v>1.1752577319587654</v>
      </c>
      <c r="X963" s="19">
        <v>0.5</v>
      </c>
      <c r="Y963" s="18">
        <v>0.21822490583352161</v>
      </c>
      <c r="Z963" s="19">
        <f t="shared" si="191"/>
        <v>3</v>
      </c>
      <c r="AA963" s="21">
        <v>1.6845360824742275</v>
      </c>
      <c r="AB963" s="28">
        <v>0</v>
      </c>
      <c r="AC963" s="18">
        <v>1.3812307365288612</v>
      </c>
      <c r="AD963" s="19">
        <v>0.25</v>
      </c>
      <c r="AE963" s="18">
        <v>4.7622109526049373E-2</v>
      </c>
      <c r="AF963" s="19">
        <f t="shared" si="192"/>
        <v>9</v>
      </c>
      <c r="AG963" s="21">
        <v>2.8376618131576175</v>
      </c>
      <c r="AH963" s="28"/>
      <c r="AK963" t="str">
        <f t="shared" ref="AK963:AX972" si="201">IF($B963=AK$2,$AA963,"")</f>
        <v/>
      </c>
      <c r="AL963" t="str">
        <f t="shared" si="201"/>
        <v/>
      </c>
      <c r="AM963" t="str">
        <f t="shared" si="201"/>
        <v/>
      </c>
      <c r="AN963" t="str">
        <f t="shared" si="201"/>
        <v/>
      </c>
      <c r="AO963">
        <f t="shared" si="201"/>
        <v>1.6845360824742275</v>
      </c>
      <c r="AP963" t="str">
        <f t="shared" si="201"/>
        <v/>
      </c>
      <c r="AQ963" t="str">
        <f t="shared" si="201"/>
        <v/>
      </c>
      <c r="AR963" t="str">
        <f t="shared" si="201"/>
        <v/>
      </c>
      <c r="AS963" t="str">
        <f t="shared" si="201"/>
        <v/>
      </c>
      <c r="AT963" t="str">
        <f t="shared" si="201"/>
        <v/>
      </c>
      <c r="AU963" t="str">
        <f t="shared" si="201"/>
        <v/>
      </c>
      <c r="AV963" t="str">
        <f t="shared" si="201"/>
        <v/>
      </c>
      <c r="AW963" t="str">
        <f t="shared" si="201"/>
        <v/>
      </c>
      <c r="AX963" t="str">
        <f t="shared" si="201"/>
        <v/>
      </c>
      <c r="AZ963" s="46">
        <f>IF(ISNUMBER(VLOOKUP($B963,Stats!$A$2:$AA$19,2,FALSE))=FALSE,"",IF(ISNUMBER(W963),(W963-VLOOKUP($B963,Stats!$A$2:$AA$19,2,FALSE))/VLOOKUP($B963,Stats!$A$2:$AA$19,16,FALSE),""))</f>
        <v>0.16480373697109174</v>
      </c>
      <c r="BA963" s="46">
        <f>IF(ISNUMBER(VLOOKUP($B963,Stats!$A$2:$AA$19,2,FALSE))=FALSE,"",IF(ISNUMBER(X963),(X963-VLOOKUP($B963,Stats!$A$2:$AA$19,3,FALSE))/VLOOKUP($B963,Stats!$A$2:$AA$19,17,FALSE),""))</f>
        <v>-0.77319859457856333</v>
      </c>
      <c r="BB963" s="46"/>
      <c r="BC963" s="46"/>
      <c r="BD963" s="44">
        <f t="shared" ref="BD963:BD1026" si="202">IF(ISNUMBER(AZ963),MAX(-3,MIN(3,SUM(0,AZ963)))*$AZ$1+MAX(-3,MIN(3,SUM(0,BA963)))*$BA$1+$BB$1*MAX(-3,MIN(3,SUM(0,BC963))),"")</f>
        <v>-0.30419742880373579</v>
      </c>
      <c r="BE963" s="46">
        <f>IF(ISNUMBER(VLOOKUP($B963,Stats!$A$2:$AA$19,2,FALSE))=FALSE,"",IF(ISNUMBER(Y963),(Y963-VLOOKUP($B963,Stats!$A$2:$AA$19,5,FALSE))/VLOOKUP($B963,Stats!$A$2:$AA$19,19,FALSE),""))</f>
        <v>-0.49841754835264263</v>
      </c>
      <c r="BF963" s="46"/>
      <c r="BG963" s="46"/>
      <c r="BH963" s="46">
        <f>IF(ISNUMBER(VLOOKUP($B963,Stats!$A$2:$AA$19,2,FALSE))=FALSE,"",IF(ISNUMBER(Z963),(Z963-VLOOKUP($B963,Stats!$A$2:$AA$19,8,FALSE))/VLOOKUP($B963,Stats!$A$2:$AA$19,22,FALSE),""))</f>
        <v>2.1893812400132417</v>
      </c>
      <c r="BI963" s="46" t="str">
        <f>IF(ISNUMBER(VLOOKUP($B963,Stats!$A$2:$AA$19,2,FALSE))=FALSE,"",IF(ISNUMBER(#REF!),(#REF!-VLOOKUP($B963,Stats!$A$2:$AA$19,9,FALSE))/VLOOKUP($B963,Stats!$A$2:$AA$19,23,FALSE),""))</f>
        <v/>
      </c>
      <c r="BJ963" s="46" t="str">
        <f>IF(ISNUMBER(VLOOKUP($B963,Stats!$A$2:$AA$19,2,FALSE))=FALSE,"",IF(ISNUMBER(#REF!),(#REF!-VLOOKUP($B963,Stats!$A$2:$AA$19,10,FALSE))/VLOOKUP($B963,Stats!$A$2:$AA$19,24,FALSE),""))</f>
        <v/>
      </c>
      <c r="BK963" s="44">
        <f t="shared" si="193"/>
        <v>1.0057066558508223</v>
      </c>
      <c r="BL963" s="46" t="str">
        <f>IF(ISNUMBER(VLOOKUP($B963,Stats!$A$2:$AA$19,2,FALSE))=FALSE,"",IF(ISNUMBER(#REF!),(#REF!-VLOOKUP($B963,Stats!$A$2:$AA$19,11,FALSE))/VLOOKUP($B963,Stats!$A$2:$AA$19,25,FALSE),""))</f>
        <v/>
      </c>
      <c r="BM963" s="46">
        <f>IF(ISNUMBER(VLOOKUP($B963,Stats!$A$2:$AA$19,2,FALSE))=FALSE,"",IF(ISNUMBER(AA963),(AA963-VLOOKUP($B963,Stats!$A$2:$AA$19,12,FALSE))/VLOOKUP($B963,Stats!$A$2:$AA$19,26,FALSE),""))</f>
        <v>-0.17983021019158588</v>
      </c>
      <c r="BN963" s="46" t="str">
        <f>IF(ISNUMBER(VLOOKUP($B963,Stats!$A$2:$AA$19,2,FALSE))=FALSE,"",IF(ISNUMBER(#REF!),(#REF!-VLOOKUP($B963,Stats!$A$2:$AA$19,13,FALSE))/VLOOKUP($B963,Stats!$A$2:$AA$19,27,FALSE),""))</f>
        <v/>
      </c>
      <c r="BO963" s="46" t="str">
        <f>IF(ISNUMBER(VLOOKUP($B963,Stats!$A$2:$AA$19,2,FALSE))=FALSE,"",IF(ISNUMBER(#REF!),(#REF!-VLOOKUP($B963,Stats!$A$2:$AA$19,14,FALSE))/VLOOKUP($B963,Stats!$A$2:$AB$19,28,FALSE),""))</f>
        <v/>
      </c>
      <c r="BP963" s="46"/>
      <c r="BQ963" s="46">
        <f>IF(ISNUMBER(VLOOKUP($B963,Stats!$A$2:$AA$19,2,FALSE))=FALSE,"",IF(ISNUMBER(BM963),BM963,(VLOOKUP($B963,Stats!$A$2:$AT$19,46,FALSE)-VLOOKUP($B963,Stats!$A$2:$AA$19,12,FALSE))/VLOOKUP($B963,Stats!$A$2:$AA$19,26,FALSE)))</f>
        <v>-0.17983021019158588</v>
      </c>
      <c r="BR963" s="51">
        <f t="shared" si="194"/>
        <v>-0.17983021019158588</v>
      </c>
      <c r="BS963" s="32" t="str">
        <f t="shared" ref="BS963:BS1026" si="203">IF(ISNUMBER(AZ963),CONCATENATE(A963,"_",B963),"")</f>
        <v>24979_201425</v>
      </c>
      <c r="BT963" s="53">
        <f t="shared" ref="BT963:BT1026" si="204">IF(ISNUMBER(AZ963),BD963*$BD$1+BK963*$BK$1+$BR$1*BR963,"")</f>
        <v>0.50661846571142899</v>
      </c>
    </row>
    <row r="964" spans="1:72" x14ac:dyDescent="0.15">
      <c r="A964" s="16">
        <v>24979</v>
      </c>
      <c r="B964" s="17">
        <v>201426</v>
      </c>
      <c r="C964" s="3">
        <v>0</v>
      </c>
      <c r="D964" s="23">
        <v>-9.9206349206359956E-4</v>
      </c>
      <c r="E964" s="18">
        <v>4.8128403254893443E-3</v>
      </c>
      <c r="F964" s="24">
        <v>5</v>
      </c>
      <c r="G964" s="24">
        <v>5</v>
      </c>
      <c r="H964" s="20">
        <v>3.9717079714504779E-3</v>
      </c>
      <c r="I964" s="20">
        <v>-4.1493399907275965E-3</v>
      </c>
      <c r="J964" s="24">
        <v>3</v>
      </c>
      <c r="K964" s="24">
        <v>3</v>
      </c>
      <c r="L964" s="20">
        <v>5.9940059940060131E-3</v>
      </c>
      <c r="M964" s="20">
        <v>-8.8582677165355284E-3</v>
      </c>
      <c r="N964" s="19">
        <v>1.0189999999999999</v>
      </c>
      <c r="O964" s="19">
        <v>1.0129224652087474</v>
      </c>
      <c r="P964" s="25">
        <v>41991</v>
      </c>
      <c r="Q964" s="20">
        <v>-1.7664376840039298E-2</v>
      </c>
      <c r="R964" s="25">
        <v>41998</v>
      </c>
      <c r="S964" s="25">
        <f>IF(ISNUMBER(R964),VLOOKUP(B964,Index!$B$3:$AB$18,27,FALSE),"")</f>
        <v>41997</v>
      </c>
      <c r="T964" s="25">
        <f>IF(ISNUMBER($R964),VLOOKUP($B964,Index!$B$21:$AB$36,27,FALSE),"")</f>
        <v>41996</v>
      </c>
      <c r="U964" s="25">
        <f>IF(ISNUMBER($R964),VLOOKUP($B964,Index!$B$39:$AB$54,27,FALSE),"")</f>
        <v>41996</v>
      </c>
      <c r="W964" s="18">
        <v>-2.9761904761907987E-2</v>
      </c>
      <c r="X964" s="19">
        <v>0.5</v>
      </c>
      <c r="Y964" s="18">
        <v>9.1317224659514792E-2</v>
      </c>
      <c r="Z964" s="19">
        <f t="shared" ref="Z964:Z1027" si="205">IF(ISNUMBER(B964),ABS(R964-S964),"")</f>
        <v>1</v>
      </c>
      <c r="AA964" s="21" t="s">
        <v>25</v>
      </c>
      <c r="AB964" s="28">
        <v>0</v>
      </c>
      <c r="AC964" s="18">
        <v>8.8577097505688129E-4</v>
      </c>
      <c r="AD964" s="19">
        <v>0.25</v>
      </c>
      <c r="AE964" s="18">
        <v>8.3388355195162973E-3</v>
      </c>
      <c r="AF964" s="19">
        <f t="shared" ref="AF964:AF1027" si="206">IF(ISNUMBER(B964),(ABS(R964-S964))^2,"")</f>
        <v>1</v>
      </c>
      <c r="AG964" s="21" t="s">
        <v>25</v>
      </c>
      <c r="AH964" s="28"/>
      <c r="AK964" t="str">
        <f t="shared" si="201"/>
        <v/>
      </c>
      <c r="AL964" t="str">
        <f t="shared" si="201"/>
        <v/>
      </c>
      <c r="AM964" t="str">
        <f t="shared" si="201"/>
        <v/>
      </c>
      <c r="AN964" t="str">
        <f t="shared" si="201"/>
        <v/>
      </c>
      <c r="AO964" t="str">
        <f t="shared" si="201"/>
        <v/>
      </c>
      <c r="AP964" t="str">
        <f t="shared" si="201"/>
        <v/>
      </c>
      <c r="AQ964" t="str">
        <f t="shared" si="201"/>
        <v/>
      </c>
      <c r="AR964" t="str">
        <f t="shared" si="201"/>
        <v/>
      </c>
      <c r="AS964" t="str">
        <f t="shared" si="201"/>
        <v/>
      </c>
      <c r="AT964" t="str">
        <f t="shared" si="201"/>
        <v/>
      </c>
      <c r="AU964" t="str">
        <f t="shared" si="201"/>
        <v/>
      </c>
      <c r="AV964" t="str">
        <f t="shared" si="201"/>
        <v/>
      </c>
      <c r="AW964" t="str">
        <f t="shared" si="201"/>
        <v/>
      </c>
      <c r="AX964" t="str">
        <f t="shared" si="201"/>
        <v/>
      </c>
      <c r="AZ964" s="46">
        <f>IF(ISNUMBER(VLOOKUP($B964,Stats!$A$2:$AA$19,2,FALSE))=FALSE,"",IF(ISNUMBER(W964),(W964-VLOOKUP($B964,Stats!$A$2:$AA$19,2,FALSE))/VLOOKUP($B964,Stats!$A$2:$AA$19,16,FALSE),""))</f>
        <v>-0.45772563439739794</v>
      </c>
      <c r="BA964" s="46">
        <f>IF(ISNUMBER(VLOOKUP($B964,Stats!$A$2:$AA$19,2,FALSE))=FALSE,"",IF(ISNUMBER(X964),(X964-VLOOKUP($B964,Stats!$A$2:$AA$19,3,FALSE))/VLOOKUP($B964,Stats!$A$2:$AA$19,17,FALSE),""))</f>
        <v>-0.59756231632346257</v>
      </c>
      <c r="BB964" s="46"/>
      <c r="BC964" s="46"/>
      <c r="BD964" s="44">
        <f t="shared" si="202"/>
        <v>-0.52764397536043028</v>
      </c>
      <c r="BE964" s="46">
        <f>IF(ISNUMBER(VLOOKUP($B964,Stats!$A$2:$AA$19,2,FALSE))=FALSE,"",IF(ISNUMBER(Y964),(Y964-VLOOKUP($B964,Stats!$A$2:$AA$19,5,FALSE))/VLOOKUP($B964,Stats!$A$2:$AA$19,19,FALSE),""))</f>
        <v>-0.94119122791148935</v>
      </c>
      <c r="BF964" s="46"/>
      <c r="BG964" s="46"/>
      <c r="BH964" s="46">
        <f>IF(ISNUMBER(VLOOKUP($B964,Stats!$A$2:$AA$19,2,FALSE))=FALSE,"",IF(ISNUMBER(Z964),(Z964-VLOOKUP($B964,Stats!$A$2:$AA$19,8,FALSE))/VLOOKUP($B964,Stats!$A$2:$AA$19,22,FALSE),""))</f>
        <v>-0.10266627503097653</v>
      </c>
      <c r="BI964" s="46" t="str">
        <f>IF(ISNUMBER(VLOOKUP($B964,Stats!$A$2:$AA$19,2,FALSE))=FALSE,"",IF(ISNUMBER(#REF!),(#REF!-VLOOKUP($B964,Stats!$A$2:$AA$19,9,FALSE))/VLOOKUP($B964,Stats!$A$2:$AA$19,23,FALSE),""))</f>
        <v/>
      </c>
      <c r="BJ964" s="46" t="str">
        <f>IF(ISNUMBER(VLOOKUP($B964,Stats!$A$2:$AA$19,2,FALSE))=FALSE,"",IF(ISNUMBER(#REF!),(#REF!-VLOOKUP($B964,Stats!$A$2:$AA$19,10,FALSE))/VLOOKUP($B964,Stats!$A$2:$AA$19,24,FALSE),""))</f>
        <v/>
      </c>
      <c r="BK964" s="44">
        <f t="shared" si="193"/>
        <v>0.62803397702874952</v>
      </c>
      <c r="BL964" s="46" t="str">
        <f>IF(ISNUMBER(VLOOKUP($B964,Stats!$A$2:$AA$19,2,FALSE))=FALSE,"",IF(ISNUMBER(#REF!),(#REF!-VLOOKUP($B964,Stats!$A$2:$AA$19,11,FALSE))/VLOOKUP($B964,Stats!$A$2:$AA$19,25,FALSE),""))</f>
        <v/>
      </c>
      <c r="BM964" s="46" t="str">
        <f>IF(ISNUMBER(VLOOKUP($B964,Stats!$A$2:$AA$19,2,FALSE))=FALSE,"",IF(ISNUMBER(AA964),(AA964-VLOOKUP($B964,Stats!$A$2:$AA$19,12,FALSE))/VLOOKUP($B964,Stats!$A$2:$AA$19,26,FALSE),""))</f>
        <v/>
      </c>
      <c r="BN964" s="46" t="str">
        <f>IF(ISNUMBER(VLOOKUP($B964,Stats!$A$2:$AA$19,2,FALSE))=FALSE,"",IF(ISNUMBER(#REF!),(#REF!-VLOOKUP($B964,Stats!$A$2:$AA$19,13,FALSE))/VLOOKUP($B964,Stats!$A$2:$AA$19,27,FALSE),""))</f>
        <v/>
      </c>
      <c r="BO964" s="46" t="str">
        <f>IF(ISNUMBER(VLOOKUP($B964,Stats!$A$2:$AA$19,2,FALSE))=FALSE,"",IF(ISNUMBER(#REF!),(#REF!-VLOOKUP($B964,Stats!$A$2:$AA$19,14,FALSE))/VLOOKUP($B964,Stats!$A$2:$AB$19,28,FALSE),""))</f>
        <v/>
      </c>
      <c r="BP964" s="46"/>
      <c r="BQ964" s="46">
        <f>IF(ISNUMBER(VLOOKUP($B964,Stats!$A$2:$AA$19,2,FALSE))=FALSE,"",IF(ISNUMBER(BM964),BM964,(VLOOKUP($B964,Stats!$A$2:$AT$19,46,FALSE)-VLOOKUP($B964,Stats!$A$2:$AA$19,12,FALSE))/VLOOKUP($B964,Stats!$A$2:$AA$19,26,FALSE)))</f>
        <v>-0.61108963630174951</v>
      </c>
      <c r="BR964" s="51">
        <f t="shared" si="194"/>
        <v>-0.61108963630174951</v>
      </c>
      <c r="BS964" s="32" t="str">
        <f t="shared" si="203"/>
        <v>24979_201426</v>
      </c>
      <c r="BT964" s="53">
        <f t="shared" si="204"/>
        <v>0.14907366388481375</v>
      </c>
    </row>
    <row r="965" spans="1:72" x14ac:dyDescent="0.15">
      <c r="A965" s="16">
        <v>24979</v>
      </c>
      <c r="B965" s="17">
        <v>201427</v>
      </c>
      <c r="C965" s="3">
        <v>0</v>
      </c>
      <c r="D965" s="23">
        <v>9.930486593843213E-4</v>
      </c>
      <c r="E965" s="18">
        <v>8.4822685414641837E-3</v>
      </c>
      <c r="F965" s="24">
        <v>2</v>
      </c>
      <c r="G965" s="24">
        <v>1</v>
      </c>
      <c r="H965" s="20">
        <v>4.5045045045044585E-3</v>
      </c>
      <c r="I965" s="20">
        <v>-7.9443892750743483E-3</v>
      </c>
      <c r="J965" s="24">
        <v>1</v>
      </c>
      <c r="K965" s="24">
        <v>1</v>
      </c>
      <c r="L965" s="20">
        <v>9.009009009008917E-3</v>
      </c>
      <c r="M965" s="20">
        <v>-7.9443892750743483E-3</v>
      </c>
      <c r="N965" s="19">
        <v>1.008</v>
      </c>
      <c r="O965" s="19">
        <v>1.0009930486593843</v>
      </c>
      <c r="P965" s="25">
        <v>42004</v>
      </c>
      <c r="Q965" s="20">
        <v>-7.9443892750743483E-3</v>
      </c>
      <c r="R965" s="25">
        <v>42003</v>
      </c>
      <c r="S965" s="25">
        <f>IF(ISNUMBER(R965),VLOOKUP(B965,Index!$B$3:$AB$18,27,FALSE),"")</f>
        <v>42002</v>
      </c>
      <c r="T965" s="25">
        <f>IF(ISNUMBER($R965),VLOOKUP($B965,Index!$B$21:$AB$36,27,FALSE),"")</f>
        <v>42003</v>
      </c>
      <c r="U965" s="25">
        <f>IF(ISNUMBER($R965),VLOOKUP($B965,Index!$B$39:$AB$54,27,FALSE),"")</f>
        <v>42003</v>
      </c>
      <c r="W965" s="18">
        <v>0.11916583912611856</v>
      </c>
      <c r="X965" s="19">
        <v>0.66666666666666663</v>
      </c>
      <c r="Y965" s="18">
        <v>0.16093972989732727</v>
      </c>
      <c r="Z965" s="19">
        <f t="shared" si="205"/>
        <v>1</v>
      </c>
      <c r="AA965" s="21">
        <v>0.1250000000000035</v>
      </c>
      <c r="AB965" s="28">
        <v>0</v>
      </c>
      <c r="AC965" s="18">
        <v>1.4200497214631968E-2</v>
      </c>
      <c r="AD965" s="19">
        <v>0.44444444444444442</v>
      </c>
      <c r="AE965" s="18">
        <v>2.5901596659424656E-2</v>
      </c>
      <c r="AF965" s="19">
        <f t="shared" si="206"/>
        <v>1</v>
      </c>
      <c r="AG965" s="21">
        <v>1.5625000000000874E-2</v>
      </c>
      <c r="AH965" s="28"/>
      <c r="AK965" t="str">
        <f t="shared" si="201"/>
        <v/>
      </c>
      <c r="AL965" t="str">
        <f t="shared" si="201"/>
        <v/>
      </c>
      <c r="AM965" t="str">
        <f t="shared" si="201"/>
        <v/>
      </c>
      <c r="AN965" t="str">
        <f t="shared" si="201"/>
        <v/>
      </c>
      <c r="AO965" t="str">
        <f t="shared" si="201"/>
        <v/>
      </c>
      <c r="AP965" t="str">
        <f t="shared" si="201"/>
        <v/>
      </c>
      <c r="AQ965">
        <f t="shared" si="201"/>
        <v>0.1250000000000035</v>
      </c>
      <c r="AR965" t="str">
        <f t="shared" si="201"/>
        <v/>
      </c>
      <c r="AS965" t="str">
        <f t="shared" si="201"/>
        <v/>
      </c>
      <c r="AT965" t="str">
        <f t="shared" si="201"/>
        <v/>
      </c>
      <c r="AU965" t="str">
        <f t="shared" si="201"/>
        <v/>
      </c>
      <c r="AV965" t="str">
        <f t="shared" si="201"/>
        <v/>
      </c>
      <c r="AW965" t="str">
        <f t="shared" si="201"/>
        <v/>
      </c>
      <c r="AX965" t="str">
        <f t="shared" si="201"/>
        <v/>
      </c>
      <c r="AZ965" s="46">
        <f>IF(ISNUMBER(VLOOKUP($B965,Stats!$A$2:$AA$19,2,FALSE))=FALSE,"",IF(ISNUMBER(W965),(W965-VLOOKUP($B965,Stats!$A$2:$AA$19,2,FALSE))/VLOOKUP($B965,Stats!$A$2:$AA$19,16,FALSE),""))</f>
        <v>-0.31719497621497561</v>
      </c>
      <c r="BA965" s="46">
        <f>IF(ISNUMBER(VLOOKUP($B965,Stats!$A$2:$AA$19,2,FALSE))=FALSE,"",IF(ISNUMBER(X965),(X965-VLOOKUP($B965,Stats!$A$2:$AA$19,3,FALSE))/VLOOKUP($B965,Stats!$A$2:$AA$19,17,FALSE),""))</f>
        <v>0.191037174757621</v>
      </c>
      <c r="BB965" s="46"/>
      <c r="BC965" s="46"/>
      <c r="BD965" s="44">
        <f t="shared" si="202"/>
        <v>-6.3078900728677306E-2</v>
      </c>
      <c r="BE965" s="46">
        <f>IF(ISNUMBER(VLOOKUP($B965,Stats!$A$2:$AA$19,2,FALSE))=FALSE,"",IF(ISNUMBER(Y965),(Y965-VLOOKUP($B965,Stats!$A$2:$AA$19,5,FALSE))/VLOOKUP($B965,Stats!$A$2:$AA$19,19,FALSE),""))</f>
        <v>-0.2088875420046844</v>
      </c>
      <c r="BF965" s="46"/>
      <c r="BG965" s="46"/>
      <c r="BH965" s="46">
        <f>IF(ISNUMBER(VLOOKUP($B965,Stats!$A$2:$AA$19,2,FALSE))=FALSE,"",IF(ISNUMBER(Z965),(Z965-VLOOKUP($B965,Stats!$A$2:$AA$19,8,FALSE))/VLOOKUP($B965,Stats!$A$2:$AA$19,22,FALSE),""))</f>
        <v>0.41115882059143566</v>
      </c>
      <c r="BI965" s="46" t="str">
        <f>IF(ISNUMBER(VLOOKUP($B965,Stats!$A$2:$AA$19,2,FALSE))=FALSE,"",IF(ISNUMBER(#REF!),(#REF!-VLOOKUP($B965,Stats!$A$2:$AA$19,9,FALSE))/VLOOKUP($B965,Stats!$A$2:$AA$19,23,FALSE),""))</f>
        <v/>
      </c>
      <c r="BJ965" s="46" t="str">
        <f>IF(ISNUMBER(VLOOKUP($B965,Stats!$A$2:$AA$19,2,FALSE))=FALSE,"",IF(ISNUMBER(#REF!),(#REF!-VLOOKUP($B965,Stats!$A$2:$AA$19,10,FALSE))/VLOOKUP($B965,Stats!$A$2:$AA$19,24,FALSE),""))</f>
        <v/>
      </c>
      <c r="BK965" s="44">
        <f t="shared" ref="BK965:BK1028" si="207">IF(ISNUMBER(AZ965),(MAX(-3,MIN(3,SUM(0,-BE965)))*$BE$1+MAX(-3,MIN(3,SUM(0,-BF965)))*$BF$1+$BG$1*MAX(-3,MIN(3,SUM(0,-BG965)))+$BH$1*MAX(-3,MIN(3,SUM(0,BH965)))+$BI$1*MAX(-3,MIN(3,SUM(0,BI965)))+$BJ$1*MAX(-3,MIN(3,SUM(0,BJ965)))),"")</f>
        <v>0.26956892558070977</v>
      </c>
      <c r="BL965" s="46" t="str">
        <f>IF(ISNUMBER(VLOOKUP($B965,Stats!$A$2:$AA$19,2,FALSE))=FALSE,"",IF(ISNUMBER(#REF!),(#REF!-VLOOKUP($B965,Stats!$A$2:$AA$19,11,FALSE))/VLOOKUP($B965,Stats!$A$2:$AA$19,25,FALSE),""))</f>
        <v/>
      </c>
      <c r="BM965" s="46">
        <f>IF(ISNUMBER(VLOOKUP($B965,Stats!$A$2:$AA$19,2,FALSE))=FALSE,"",IF(ISNUMBER(AA965),(AA965-VLOOKUP($B965,Stats!$A$2:$AA$19,12,FALSE))/VLOOKUP($B965,Stats!$A$2:$AA$19,26,FALSE),""))</f>
        <v>-0.4618147094867584</v>
      </c>
      <c r="BN965" s="46" t="str">
        <f>IF(ISNUMBER(VLOOKUP($B965,Stats!$A$2:$AA$19,2,FALSE))=FALSE,"",IF(ISNUMBER(#REF!),(#REF!-VLOOKUP($B965,Stats!$A$2:$AA$19,13,FALSE))/VLOOKUP($B965,Stats!$A$2:$AA$19,27,FALSE),""))</f>
        <v/>
      </c>
      <c r="BO965" s="46" t="str">
        <f>IF(ISNUMBER(VLOOKUP($B965,Stats!$A$2:$AA$19,2,FALSE))=FALSE,"",IF(ISNUMBER(#REF!),(#REF!-VLOOKUP($B965,Stats!$A$2:$AA$19,14,FALSE))/VLOOKUP($B965,Stats!$A$2:$AB$19,28,FALSE),""))</f>
        <v/>
      </c>
      <c r="BP965" s="46"/>
      <c r="BQ965" s="46">
        <f>IF(ISNUMBER(VLOOKUP($B965,Stats!$A$2:$AA$19,2,FALSE))=FALSE,"",IF(ISNUMBER(BM965),BM965,(VLOOKUP($B965,Stats!$A$2:$AT$19,46,FALSE)-VLOOKUP($B965,Stats!$A$2:$AA$19,12,FALSE))/VLOOKUP($B965,Stats!$A$2:$AA$19,26,FALSE)))</f>
        <v>-0.4618147094867584</v>
      </c>
      <c r="BR965" s="51">
        <f t="shared" si="194"/>
        <v>-0.4618147094867584</v>
      </c>
      <c r="BS965" s="32" t="str">
        <f t="shared" si="203"/>
        <v>24979_201427</v>
      </c>
      <c r="BT965" s="53">
        <f t="shared" si="204"/>
        <v>5.6762633305338692E-2</v>
      </c>
    </row>
    <row r="966" spans="1:72" x14ac:dyDescent="0.15">
      <c r="A966" s="16">
        <v>24979</v>
      </c>
      <c r="B966" s="17">
        <v>201501</v>
      </c>
      <c r="C966" s="3">
        <v>0</v>
      </c>
      <c r="D966" s="23">
        <v>-1.9841269841269771E-3</v>
      </c>
      <c r="E966" s="18">
        <v>9.789028458246897E-3</v>
      </c>
      <c r="F966" s="24">
        <v>1</v>
      </c>
      <c r="G966" s="24">
        <v>4</v>
      </c>
      <c r="H966" s="20">
        <v>1.6865079365079305E-2</v>
      </c>
      <c r="I966" s="20">
        <v>-4.6651480670434342E-3</v>
      </c>
      <c r="J966" s="24">
        <v>1</v>
      </c>
      <c r="K966" s="24">
        <v>4</v>
      </c>
      <c r="L966" s="20">
        <v>1.6865079365079305E-2</v>
      </c>
      <c r="M966" s="20">
        <v>-6.9101678183611792E-3</v>
      </c>
      <c r="N966" s="19">
        <v>1.0249999999999999</v>
      </c>
      <c r="O966" s="19">
        <v>1</v>
      </c>
      <c r="P966" s="25">
        <v>42009</v>
      </c>
      <c r="Q966" s="20">
        <v>-1.8536585365853564E-2</v>
      </c>
      <c r="R966" s="25">
        <v>42013</v>
      </c>
      <c r="S966" s="25">
        <f>IF(ISNUMBER(R966),VLOOKUP(B966,Index!$B$3:$AB$18,27,FALSE),"")</f>
        <v>42013</v>
      </c>
      <c r="T966" s="25">
        <f>IF(ISNUMBER($R966),VLOOKUP($B966,Index!$B$21:$AB$36,27,FALSE),"")</f>
        <v>42013</v>
      </c>
      <c r="U966" s="25">
        <f>IF(ISNUMBER($R966),VLOOKUP($B966,Index!$B$39:$AB$54,27,FALSE),"")</f>
        <v>42011</v>
      </c>
      <c r="W966" s="18">
        <v>-0.14285714285714235</v>
      </c>
      <c r="X966" s="19">
        <v>0.2</v>
      </c>
      <c r="Y966" s="18">
        <v>0.18573375604960005</v>
      </c>
      <c r="Z966" s="19">
        <f t="shared" si="205"/>
        <v>0</v>
      </c>
      <c r="AA966" s="21" t="s">
        <v>25</v>
      </c>
      <c r="AB966" s="28">
        <v>0</v>
      </c>
      <c r="AC966" s="18">
        <v>2.0408163265305979E-2</v>
      </c>
      <c r="AD966" s="19">
        <v>4.0000000000000008E-2</v>
      </c>
      <c r="AE966" s="18">
        <v>3.4497028136292344E-2</v>
      </c>
      <c r="AF966" s="19">
        <f t="shared" si="206"/>
        <v>0</v>
      </c>
      <c r="AG966" s="21" t="s">
        <v>25</v>
      </c>
      <c r="AH966" s="28"/>
      <c r="AK966" t="str">
        <f t="shared" si="201"/>
        <v/>
      </c>
      <c r="AL966" t="str">
        <f t="shared" si="201"/>
        <v/>
      </c>
      <c r="AM966" t="str">
        <f t="shared" si="201"/>
        <v/>
      </c>
      <c r="AN966" t="str">
        <f t="shared" si="201"/>
        <v/>
      </c>
      <c r="AO966" t="str">
        <f t="shared" si="201"/>
        <v/>
      </c>
      <c r="AP966" t="str">
        <f t="shared" si="201"/>
        <v/>
      </c>
      <c r="AQ966" t="str">
        <f t="shared" si="201"/>
        <v/>
      </c>
      <c r="AR966" t="str">
        <f t="shared" si="201"/>
        <v/>
      </c>
      <c r="AS966" t="str">
        <f t="shared" si="201"/>
        <v/>
      </c>
      <c r="AT966" t="str">
        <f t="shared" si="201"/>
        <v/>
      </c>
      <c r="AU966" t="str">
        <f t="shared" si="201"/>
        <v/>
      </c>
      <c r="AV966" t="str">
        <f t="shared" si="201"/>
        <v/>
      </c>
      <c r="AW966" t="str">
        <f t="shared" si="201"/>
        <v/>
      </c>
      <c r="AX966" t="str">
        <f t="shared" si="201"/>
        <v/>
      </c>
      <c r="AZ966" s="46">
        <f>IF(ISNUMBER(VLOOKUP($B966,Stats!$A$2:$AA$19,2,FALSE))=FALSE,"",IF(ISNUMBER(W966),(W966-VLOOKUP($B966,Stats!$A$2:$AA$19,2,FALSE))/VLOOKUP($B966,Stats!$A$2:$AA$19,16,FALSE),""))</f>
        <v>-0.68361393926309522</v>
      </c>
      <c r="BA966" s="46">
        <f>IF(ISNUMBER(VLOOKUP($B966,Stats!$A$2:$AA$19,2,FALSE))=FALSE,"",IF(ISNUMBER(X966),(X966-VLOOKUP($B966,Stats!$A$2:$AA$19,3,FALSE))/VLOOKUP($B966,Stats!$A$2:$AA$19,17,FALSE),""))</f>
        <v>-1.9370678537105854</v>
      </c>
      <c r="BB966" s="46"/>
      <c r="BC966" s="46"/>
      <c r="BD966" s="44">
        <f t="shared" si="202"/>
        <v>-1.3103408964868404</v>
      </c>
      <c r="BE966" s="46">
        <f>IF(ISNUMBER(VLOOKUP($B966,Stats!$A$2:$AA$19,2,FALSE))=FALSE,"",IF(ISNUMBER(Y966),(Y966-VLOOKUP($B966,Stats!$A$2:$AA$19,5,FALSE))/VLOOKUP($B966,Stats!$A$2:$AA$19,19,FALSE),""))</f>
        <v>-0.32203372033787192</v>
      </c>
      <c r="BF966" s="46"/>
      <c r="BG966" s="46"/>
      <c r="BH966" s="46">
        <f>IF(ISNUMBER(VLOOKUP($B966,Stats!$A$2:$AA$19,2,FALSE))=FALSE,"",IF(ISNUMBER(Z966),(Z966-VLOOKUP($B966,Stats!$A$2:$AA$19,8,FALSE))/VLOOKUP($B966,Stats!$A$2:$AA$19,22,FALSE),""))</f>
        <v>-0.58823842946080296</v>
      </c>
      <c r="BI966" s="46" t="str">
        <f>IF(ISNUMBER(VLOOKUP($B966,Stats!$A$2:$AA$19,2,FALSE))=FALSE,"",IF(ISNUMBER(#REF!),(#REF!-VLOOKUP($B966,Stats!$A$2:$AA$19,9,FALSE))/VLOOKUP($B966,Stats!$A$2:$AA$19,23,FALSE),""))</f>
        <v/>
      </c>
      <c r="BJ966" s="46" t="str">
        <f>IF(ISNUMBER(VLOOKUP($B966,Stats!$A$2:$AA$19,2,FALSE))=FALSE,"",IF(ISNUMBER(#REF!),(#REF!-VLOOKUP($B966,Stats!$A$2:$AA$19,10,FALSE))/VLOOKUP($B966,Stats!$A$2:$AA$19,24,FALSE),""))</f>
        <v/>
      </c>
      <c r="BK966" s="44">
        <f t="shared" si="207"/>
        <v>4.8952075398269457E-2</v>
      </c>
      <c r="BL966" s="46" t="str">
        <f>IF(ISNUMBER(VLOOKUP($B966,Stats!$A$2:$AA$19,2,FALSE))=FALSE,"",IF(ISNUMBER(#REF!),(#REF!-VLOOKUP($B966,Stats!$A$2:$AA$19,11,FALSE))/VLOOKUP($B966,Stats!$A$2:$AA$19,25,FALSE),""))</f>
        <v/>
      </c>
      <c r="BM966" s="46" t="str">
        <f>IF(ISNUMBER(VLOOKUP($B966,Stats!$A$2:$AA$19,2,FALSE))=FALSE,"",IF(ISNUMBER(AA966),(AA966-VLOOKUP($B966,Stats!$A$2:$AA$19,12,FALSE))/VLOOKUP($B966,Stats!$A$2:$AA$19,26,FALSE),""))</f>
        <v/>
      </c>
      <c r="BN966" s="46" t="str">
        <f>IF(ISNUMBER(VLOOKUP($B966,Stats!$A$2:$AA$19,2,FALSE))=FALSE,"",IF(ISNUMBER(#REF!),(#REF!-VLOOKUP($B966,Stats!$A$2:$AA$19,13,FALSE))/VLOOKUP($B966,Stats!$A$2:$AA$19,27,FALSE),""))</f>
        <v/>
      </c>
      <c r="BO966" s="46" t="str">
        <f>IF(ISNUMBER(VLOOKUP($B966,Stats!$A$2:$AA$19,2,FALSE))=FALSE,"",IF(ISNUMBER(#REF!),(#REF!-VLOOKUP($B966,Stats!$A$2:$AA$19,14,FALSE))/VLOOKUP($B966,Stats!$A$2:$AB$19,28,FALSE),""))</f>
        <v/>
      </c>
      <c r="BP966" s="46"/>
      <c r="BQ966" s="46">
        <f>IF(ISNUMBER(VLOOKUP($B966,Stats!$A$2:$AA$19,2,FALSE))=FALSE,"",IF(ISNUMBER(BM966),BM966,(VLOOKUP($B966,Stats!$A$2:$AT$19,46,FALSE)-VLOOKUP($B966,Stats!$A$2:$AA$19,12,FALSE))/VLOOKUP($B966,Stats!$A$2:$AA$19,26,FALSE)))</f>
        <v>-0.44163421963286131</v>
      </c>
      <c r="BR966" s="51">
        <f t="shared" ref="BR966:BR1029" si="208">IF(ISNUMBER(AZ966),MAX(-3,MIN(3,SUM(0,BQ966)))*$BM$1+$BN$1*MAX(-3,MIN(3,SUM(0,BN966)))+$BO$1*MAX(-3,MIN(3,SUM(0,BO966))),"")</f>
        <v>-0.44163421963286131</v>
      </c>
      <c r="BS966" s="32" t="str">
        <f t="shared" si="203"/>
        <v>24979_201501</v>
      </c>
      <c r="BT966" s="53">
        <f t="shared" si="204"/>
        <v>-0.32102377798497866</v>
      </c>
    </row>
    <row r="967" spans="1:72" x14ac:dyDescent="0.15">
      <c r="A967" s="16">
        <v>24979</v>
      </c>
      <c r="B967" s="17">
        <v>201502</v>
      </c>
      <c r="C967" s="3">
        <v>0</v>
      </c>
      <c r="D967" s="23">
        <v>-5.9642147117295874E-3</v>
      </c>
      <c r="E967" s="18">
        <v>1.0963306420505036E-2</v>
      </c>
      <c r="F967" s="24">
        <v>3</v>
      </c>
      <c r="G967" s="24">
        <v>7</v>
      </c>
      <c r="H967" s="20">
        <v>9.4180961991254062E-3</v>
      </c>
      <c r="I967" s="20">
        <v>-4.8143266183069888E-3</v>
      </c>
      <c r="J967" s="24">
        <v>1</v>
      </c>
      <c r="K967" s="24">
        <v>4</v>
      </c>
      <c r="L967" s="20">
        <v>2.825428859737622E-2</v>
      </c>
      <c r="M967" s="20">
        <v>-1.3738959764475034E-2</v>
      </c>
      <c r="N967" s="19">
        <v>1.0189999999999999</v>
      </c>
      <c r="O967" s="19">
        <v>1.0129224652087474</v>
      </c>
      <c r="P967" s="25">
        <v>42023</v>
      </c>
      <c r="Q967" s="20">
        <v>-1.8645731108930197E-2</v>
      </c>
      <c r="R967" s="25">
        <v>42026</v>
      </c>
      <c r="S967" s="25">
        <f>IF(ISNUMBER(R967),VLOOKUP(B967,Index!$B$3:$AB$18,27,FALSE),"")</f>
        <v>42023</v>
      </c>
      <c r="T967" s="25">
        <f>IF(ISNUMBER($R967),VLOOKUP($B967,Index!$B$21:$AB$36,27,FALSE),"")</f>
        <v>42023</v>
      </c>
      <c r="U967" s="25">
        <f>IF(ISNUMBER($R967),VLOOKUP($B967,Index!$B$39:$AB$54,27,FALSE),"")</f>
        <v>42027</v>
      </c>
      <c r="W967" s="18">
        <v>-0.17892644135188762</v>
      </c>
      <c r="X967" s="19">
        <v>0.3</v>
      </c>
      <c r="Y967" s="18">
        <v>0.20801411385086183</v>
      </c>
      <c r="Z967" s="19">
        <f t="shared" si="205"/>
        <v>3</v>
      </c>
      <c r="AA967" s="21" t="s">
        <v>25</v>
      </c>
      <c r="AB967" s="28">
        <v>0</v>
      </c>
      <c r="AC967" s="18">
        <v>3.2014671414850482E-2</v>
      </c>
      <c r="AD967" s="19">
        <v>0.09</v>
      </c>
      <c r="AE967" s="18">
        <v>4.3269871561159308E-2</v>
      </c>
      <c r="AF967" s="19">
        <f t="shared" si="206"/>
        <v>9</v>
      </c>
      <c r="AG967" s="21" t="s">
        <v>25</v>
      </c>
      <c r="AH967" s="28"/>
      <c r="AK967" t="str">
        <f t="shared" si="201"/>
        <v/>
      </c>
      <c r="AL967" t="str">
        <f t="shared" si="201"/>
        <v/>
      </c>
      <c r="AM967" t="str">
        <f t="shared" si="201"/>
        <v/>
      </c>
      <c r="AN967" t="str">
        <f t="shared" si="201"/>
        <v/>
      </c>
      <c r="AO967" t="str">
        <f t="shared" si="201"/>
        <v/>
      </c>
      <c r="AP967" t="str">
        <f t="shared" si="201"/>
        <v/>
      </c>
      <c r="AQ967" t="str">
        <f t="shared" si="201"/>
        <v/>
      </c>
      <c r="AR967" t="str">
        <f t="shared" si="201"/>
        <v/>
      </c>
      <c r="AS967" t="str">
        <f t="shared" si="201"/>
        <v/>
      </c>
      <c r="AT967" t="str">
        <f t="shared" si="201"/>
        <v/>
      </c>
      <c r="AU967" t="str">
        <f t="shared" si="201"/>
        <v/>
      </c>
      <c r="AV967" t="str">
        <f t="shared" si="201"/>
        <v/>
      </c>
      <c r="AW967" t="str">
        <f t="shared" si="201"/>
        <v/>
      </c>
      <c r="AX967" t="str">
        <f t="shared" si="201"/>
        <v/>
      </c>
      <c r="AZ967" s="46">
        <f>IF(ISNUMBER(VLOOKUP($B967,Stats!$A$2:$AA$19,2,FALSE))=FALSE,"",IF(ISNUMBER(W967),(W967-VLOOKUP($B967,Stats!$A$2:$AA$19,2,FALSE))/VLOOKUP($B967,Stats!$A$2:$AA$19,16,FALSE),""))</f>
        <v>-1.2664490218404423</v>
      </c>
      <c r="BA967" s="46">
        <f>IF(ISNUMBER(VLOOKUP($B967,Stats!$A$2:$AA$19,2,FALSE))=FALSE,"",IF(ISNUMBER(X967),(X967-VLOOKUP($B967,Stats!$A$2:$AA$19,3,FALSE))/VLOOKUP($B967,Stats!$A$2:$AA$19,17,FALSE),""))</f>
        <v>-3.2542582941512768</v>
      </c>
      <c r="BB967" s="46"/>
      <c r="BC967" s="46"/>
      <c r="BD967" s="44">
        <f t="shared" si="202"/>
        <v>-2.133224510920221</v>
      </c>
      <c r="BE967" s="46">
        <f>IF(ISNUMBER(VLOOKUP($B967,Stats!$A$2:$AA$19,2,FALSE))=FALSE,"",IF(ISNUMBER(Y967),(Y967-VLOOKUP($B967,Stats!$A$2:$AA$19,5,FALSE))/VLOOKUP($B967,Stats!$A$2:$AA$19,19,FALSE),""))</f>
        <v>-0.46556598676289818</v>
      </c>
      <c r="BF967" s="46"/>
      <c r="BG967" s="46"/>
      <c r="BH967" s="46">
        <f>IF(ISNUMBER(VLOOKUP($B967,Stats!$A$2:$AA$19,2,FALSE))=FALSE,"",IF(ISNUMBER(Z967),(Z967-VLOOKUP($B967,Stats!$A$2:$AA$19,8,FALSE))/VLOOKUP($B967,Stats!$A$2:$AA$19,22,FALSE),""))</f>
        <v>1.395335826175186</v>
      </c>
      <c r="BI967" s="46" t="str">
        <f>IF(ISNUMBER(VLOOKUP($B967,Stats!$A$2:$AA$19,2,FALSE))=FALSE,"",IF(ISNUMBER(#REF!),(#REF!-VLOOKUP($B967,Stats!$A$2:$AA$19,9,FALSE))/VLOOKUP($B967,Stats!$A$2:$AA$19,23,FALSE),""))</f>
        <v/>
      </c>
      <c r="BJ967" s="46" t="str">
        <f>IF(ISNUMBER(VLOOKUP($B967,Stats!$A$2:$AA$19,2,FALSE))=FALSE,"",IF(ISNUMBER(#REF!),(#REF!-VLOOKUP($B967,Stats!$A$2:$AA$19,10,FALSE))/VLOOKUP($B967,Stats!$A$2:$AA$19,24,FALSE),""))</f>
        <v/>
      </c>
      <c r="BK967" s="44">
        <f t="shared" si="207"/>
        <v>0.7444969385865845</v>
      </c>
      <c r="BL967" s="46" t="str">
        <f>IF(ISNUMBER(VLOOKUP($B967,Stats!$A$2:$AA$19,2,FALSE))=FALSE,"",IF(ISNUMBER(#REF!),(#REF!-VLOOKUP($B967,Stats!$A$2:$AA$19,11,FALSE))/VLOOKUP($B967,Stats!$A$2:$AA$19,25,FALSE),""))</f>
        <v/>
      </c>
      <c r="BM967" s="46" t="str">
        <f>IF(ISNUMBER(VLOOKUP($B967,Stats!$A$2:$AA$19,2,FALSE))=FALSE,"",IF(ISNUMBER(AA967),(AA967-VLOOKUP($B967,Stats!$A$2:$AA$19,12,FALSE))/VLOOKUP($B967,Stats!$A$2:$AA$19,26,FALSE),""))</f>
        <v/>
      </c>
      <c r="BN967" s="46" t="str">
        <f>IF(ISNUMBER(VLOOKUP($B967,Stats!$A$2:$AA$19,2,FALSE))=FALSE,"",IF(ISNUMBER(#REF!),(#REF!-VLOOKUP($B967,Stats!$A$2:$AA$19,13,FALSE))/VLOOKUP($B967,Stats!$A$2:$AA$19,27,FALSE),""))</f>
        <v/>
      </c>
      <c r="BO967" s="46" t="str">
        <f>IF(ISNUMBER(VLOOKUP($B967,Stats!$A$2:$AA$19,2,FALSE))=FALSE,"",IF(ISNUMBER(#REF!),(#REF!-VLOOKUP($B967,Stats!$A$2:$AA$19,14,FALSE))/VLOOKUP($B967,Stats!$A$2:$AB$19,28,FALSE),""))</f>
        <v/>
      </c>
      <c r="BP967" s="46"/>
      <c r="BQ967" s="46">
        <f>IF(ISNUMBER(VLOOKUP($B967,Stats!$A$2:$AA$19,2,FALSE))=FALSE,"",IF(ISNUMBER(BM967),BM967,(VLOOKUP($B967,Stats!$A$2:$AT$19,46,FALSE)-VLOOKUP($B967,Stats!$A$2:$AA$19,12,FALSE))/VLOOKUP($B967,Stats!$A$2:$AA$19,26,FALSE)))</f>
        <v>-0.37901840262580277</v>
      </c>
      <c r="BR967" s="51">
        <f t="shared" si="208"/>
        <v>-0.37901840262580277</v>
      </c>
      <c r="BS967" s="32" t="str">
        <f t="shared" si="203"/>
        <v>24979_201502</v>
      </c>
      <c r="BT967" s="53">
        <f t="shared" si="204"/>
        <v>-5.5750419557254072E-2</v>
      </c>
    </row>
    <row r="968" spans="1:72" x14ac:dyDescent="0.15">
      <c r="A968" s="16">
        <v>24979</v>
      </c>
      <c r="B968" s="17">
        <v>201503</v>
      </c>
      <c r="C968" s="3">
        <v>0</v>
      </c>
      <c r="D968" s="23">
        <v>6.9999999999998952E-3</v>
      </c>
      <c r="E968" s="18">
        <v>6.982919332127864E-3</v>
      </c>
      <c r="F968" s="24">
        <v>4</v>
      </c>
      <c r="G968" s="24">
        <v>6</v>
      </c>
      <c r="H968" s="20">
        <v>7.3059303258068975E-3</v>
      </c>
      <c r="I968" s="20">
        <v>-3.6711912595770078E-3</v>
      </c>
      <c r="J968" s="24">
        <v>1</v>
      </c>
      <c r="K968" s="24">
        <v>3</v>
      </c>
      <c r="L968" s="20">
        <v>1.5120967741935276E-2</v>
      </c>
      <c r="M968" s="20">
        <v>-8.9910089910089086E-3</v>
      </c>
      <c r="N968" s="19">
        <v>1.0069999999999999</v>
      </c>
      <c r="O968" s="19">
        <v>1.0100300902708124</v>
      </c>
      <c r="P968" s="25">
        <v>42041</v>
      </c>
      <c r="Q968" s="20">
        <v>-8.9910089910089086E-3</v>
      </c>
      <c r="R968" s="25">
        <v>42038</v>
      </c>
      <c r="S968" s="25">
        <f>IF(ISNUMBER(R968),VLOOKUP(B968,Index!$B$3:$AB$18,27,FALSE),"")</f>
        <v>42041</v>
      </c>
      <c r="T968" s="25">
        <f>IF(ISNUMBER($R968),VLOOKUP($B968,Index!$B$21:$AB$36,27,FALSE),"")</f>
        <v>42041</v>
      </c>
      <c r="U968" s="25">
        <f>IF(ISNUMBER($R968),VLOOKUP($B968,Index!$B$39:$AB$54,27,FALSE),"")</f>
        <v>42034</v>
      </c>
      <c r="W968" s="18">
        <v>0.20999999999999686</v>
      </c>
      <c r="X968" s="19">
        <v>0.4</v>
      </c>
      <c r="Y968" s="18">
        <v>0.13249157884047508</v>
      </c>
      <c r="Z968" s="19">
        <f t="shared" si="205"/>
        <v>3</v>
      </c>
      <c r="AA968" s="21">
        <v>0.778555555555551</v>
      </c>
      <c r="AB968" s="28">
        <v>0</v>
      </c>
      <c r="AC968" s="18">
        <v>4.4099999999998682E-2</v>
      </c>
      <c r="AD968" s="19">
        <v>0.16000000000000003</v>
      </c>
      <c r="AE968" s="18">
        <v>1.7554018463641824E-2</v>
      </c>
      <c r="AF968" s="19">
        <f t="shared" si="206"/>
        <v>9</v>
      </c>
      <c r="AG968" s="21">
        <v>0.60614875308641269</v>
      </c>
      <c r="AH968" s="28"/>
      <c r="AK968" t="str">
        <f t="shared" si="201"/>
        <v/>
      </c>
      <c r="AL968" t="str">
        <f t="shared" si="201"/>
        <v/>
      </c>
      <c r="AM968" t="str">
        <f t="shared" si="201"/>
        <v/>
      </c>
      <c r="AN968" t="str">
        <f t="shared" si="201"/>
        <v/>
      </c>
      <c r="AO968" t="str">
        <f t="shared" si="201"/>
        <v/>
      </c>
      <c r="AP968" t="str">
        <f t="shared" si="201"/>
        <v/>
      </c>
      <c r="AQ968" t="str">
        <f t="shared" si="201"/>
        <v/>
      </c>
      <c r="AR968" t="str">
        <f t="shared" si="201"/>
        <v/>
      </c>
      <c r="AS968" t="str">
        <f t="shared" si="201"/>
        <v/>
      </c>
      <c r="AT968">
        <f t="shared" si="201"/>
        <v>0.778555555555551</v>
      </c>
      <c r="AU968" t="str">
        <f t="shared" si="201"/>
        <v/>
      </c>
      <c r="AV968" t="str">
        <f t="shared" si="201"/>
        <v/>
      </c>
      <c r="AW968" t="str">
        <f t="shared" si="201"/>
        <v/>
      </c>
      <c r="AX968" t="str">
        <f t="shared" si="201"/>
        <v/>
      </c>
      <c r="AZ968" s="46">
        <f>IF(ISNUMBER(VLOOKUP($B968,Stats!$A$2:$AA$19,2,FALSE))=FALSE,"",IF(ISNUMBER(W968),(W968-VLOOKUP($B968,Stats!$A$2:$AA$19,2,FALSE))/VLOOKUP($B968,Stats!$A$2:$AA$19,16,FALSE),""))</f>
        <v>0.84618302669000511</v>
      </c>
      <c r="BA968" s="46">
        <f>IF(ISNUMBER(VLOOKUP($B968,Stats!$A$2:$AA$19,2,FALSE))=FALSE,"",IF(ISNUMBER(X968),(X968-VLOOKUP($B968,Stats!$A$2:$AA$19,3,FALSE))/VLOOKUP($B968,Stats!$A$2:$AA$19,17,FALSE),""))</f>
        <v>0.14737287675573754</v>
      </c>
      <c r="BB968" s="46"/>
      <c r="BC968" s="46"/>
      <c r="BD968" s="44">
        <f t="shared" si="202"/>
        <v>0.49677795172287131</v>
      </c>
      <c r="BE968" s="46">
        <f>IF(ISNUMBER(VLOOKUP($B968,Stats!$A$2:$AA$19,2,FALSE))=FALSE,"",IF(ISNUMBER(Y968),(Y968-VLOOKUP($B968,Stats!$A$2:$AA$19,5,FALSE))/VLOOKUP($B968,Stats!$A$2:$AA$19,19,FALSE),""))</f>
        <v>-0.25360177357263719</v>
      </c>
      <c r="BF968" s="46"/>
      <c r="BG968" s="46"/>
      <c r="BH968" s="46">
        <f>IF(ISNUMBER(VLOOKUP($B968,Stats!$A$2:$AA$19,2,FALSE))=FALSE,"",IF(ISNUMBER(Z968),(Z968-VLOOKUP($B968,Stats!$A$2:$AA$19,8,FALSE))/VLOOKUP($B968,Stats!$A$2:$AA$19,22,FALSE),""))</f>
        <v>0.5334146669197517</v>
      </c>
      <c r="BI968" s="46" t="str">
        <f>IF(ISNUMBER(VLOOKUP($B968,Stats!$A$2:$AA$19,2,FALSE))=FALSE,"",IF(ISNUMBER(#REF!),(#REF!-VLOOKUP($B968,Stats!$A$2:$AA$19,9,FALSE))/VLOOKUP($B968,Stats!$A$2:$AA$19,23,FALSE),""))</f>
        <v/>
      </c>
      <c r="BJ968" s="46" t="str">
        <f>IF(ISNUMBER(VLOOKUP($B968,Stats!$A$2:$AA$19,2,FALSE))=FALSE,"",IF(ISNUMBER(#REF!),(#REF!-VLOOKUP($B968,Stats!$A$2:$AA$19,10,FALSE))/VLOOKUP($B968,Stats!$A$2:$AA$19,24,FALSE),""))</f>
        <v/>
      </c>
      <c r="BK968" s="44">
        <f t="shared" si="207"/>
        <v>0.33754564157677153</v>
      </c>
      <c r="BL968" s="46" t="str">
        <f>IF(ISNUMBER(VLOOKUP($B968,Stats!$A$2:$AA$19,2,FALSE))=FALSE,"",IF(ISNUMBER(#REF!),(#REF!-VLOOKUP($B968,Stats!$A$2:$AA$19,11,FALSE))/VLOOKUP($B968,Stats!$A$2:$AA$19,25,FALSE),""))</f>
        <v/>
      </c>
      <c r="BM968" s="46">
        <f>IF(ISNUMBER(VLOOKUP($B968,Stats!$A$2:$AA$19,2,FALSE))=FALSE,"",IF(ISNUMBER(AA968),(AA968-VLOOKUP($B968,Stats!$A$2:$AA$19,12,FALSE))/VLOOKUP($B968,Stats!$A$2:$AA$19,26,FALSE),""))</f>
        <v>-0.42314357071999448</v>
      </c>
      <c r="BN968" s="46" t="str">
        <f>IF(ISNUMBER(VLOOKUP($B968,Stats!$A$2:$AA$19,2,FALSE))=FALSE,"",IF(ISNUMBER(#REF!),(#REF!-VLOOKUP($B968,Stats!$A$2:$AA$19,13,FALSE))/VLOOKUP($B968,Stats!$A$2:$AA$19,27,FALSE),""))</f>
        <v/>
      </c>
      <c r="BO968" s="46" t="str">
        <f>IF(ISNUMBER(VLOOKUP($B968,Stats!$A$2:$AA$19,2,FALSE))=FALSE,"",IF(ISNUMBER(#REF!),(#REF!-VLOOKUP($B968,Stats!$A$2:$AA$19,14,FALSE))/VLOOKUP($B968,Stats!$A$2:$AB$19,28,FALSE),""))</f>
        <v/>
      </c>
      <c r="BP968" s="46"/>
      <c r="BQ968" s="46">
        <f>IF(ISNUMBER(VLOOKUP($B968,Stats!$A$2:$AA$19,2,FALSE))=FALSE,"",IF(ISNUMBER(BM968),BM968,(VLOOKUP($B968,Stats!$A$2:$AT$19,46,FALSE)-VLOOKUP($B968,Stats!$A$2:$AA$19,12,FALSE))/VLOOKUP($B968,Stats!$A$2:$AA$19,26,FALSE)))</f>
        <v>-0.42314357071999448</v>
      </c>
      <c r="BR968" s="51">
        <f t="shared" si="208"/>
        <v>-0.42314357071999448</v>
      </c>
      <c r="BS968" s="32" t="str">
        <f t="shared" si="203"/>
        <v>24979_201503</v>
      </c>
      <c r="BT968" s="53">
        <f t="shared" si="204"/>
        <v>0.21725426114663826</v>
      </c>
    </row>
    <row r="969" spans="1:72" x14ac:dyDescent="0.15">
      <c r="A969" s="16">
        <v>24979</v>
      </c>
      <c r="B969" s="17">
        <v>201504</v>
      </c>
      <c r="C969" s="3">
        <v>0</v>
      </c>
      <c r="D969" s="23">
        <v>-3.2770605759682159E-2</v>
      </c>
      <c r="E969" s="18">
        <v>6.4216945587108418E-3</v>
      </c>
      <c r="F969" s="24">
        <v>2</v>
      </c>
      <c r="G969" s="24">
        <v>5</v>
      </c>
      <c r="H969" s="20">
        <v>2.0576153465927671E-3</v>
      </c>
      <c r="I969" s="20">
        <v>-7.4462164532369309E-3</v>
      </c>
      <c r="J969" s="24">
        <v>2</v>
      </c>
      <c r="K969" s="24">
        <v>4</v>
      </c>
      <c r="L969" s="20">
        <v>2.059732234809486E-3</v>
      </c>
      <c r="M969" s="20">
        <v>-1.5888778550148808E-2</v>
      </c>
      <c r="N969" s="19">
        <v>0.99099999999999999</v>
      </c>
      <c r="O969" s="19">
        <v>1</v>
      </c>
      <c r="P969" s="25">
        <v>42044</v>
      </c>
      <c r="Q969" s="20">
        <v>-2.0181634712411745E-2</v>
      </c>
      <c r="R969" s="25">
        <v>42047</v>
      </c>
      <c r="S969" s="25">
        <f>IF(ISNUMBER(R969),VLOOKUP(B969,Index!$B$3:$AB$18,27,FALSE),"")</f>
        <v>42044</v>
      </c>
      <c r="T969" s="25">
        <f>IF(ISNUMBER($R969),VLOOKUP($B969,Index!$B$21:$AB$36,27,FALSE),"")</f>
        <v>42044</v>
      </c>
      <c r="U969" s="25">
        <f>IF(ISNUMBER($R969),VLOOKUP($B969,Index!$B$39:$AB$54,27,FALSE),"")</f>
        <v>42052</v>
      </c>
      <c r="W969" s="18">
        <v>-1.3108242303872863</v>
      </c>
      <c r="X969" s="19">
        <v>0.2857142857142857</v>
      </c>
      <c r="Y969" s="18">
        <v>0.12184308746061681</v>
      </c>
      <c r="Z969" s="19">
        <f t="shared" si="205"/>
        <v>3</v>
      </c>
      <c r="AA969" s="21" t="s">
        <v>25</v>
      </c>
      <c r="AB969" s="28">
        <v>0</v>
      </c>
      <c r="AC969" s="18">
        <v>1.7182601629704215</v>
      </c>
      <c r="AD969" s="19">
        <v>8.1632653061224483E-2</v>
      </c>
      <c r="AE969" s="18">
        <v>1.4845737961935517E-2</v>
      </c>
      <c r="AF969" s="19">
        <f t="shared" si="206"/>
        <v>9</v>
      </c>
      <c r="AG969" s="21" t="s">
        <v>25</v>
      </c>
      <c r="AH969" s="28"/>
      <c r="AK969" t="str">
        <f t="shared" si="201"/>
        <v/>
      </c>
      <c r="AL969" t="str">
        <f t="shared" si="201"/>
        <v/>
      </c>
      <c r="AM969" t="str">
        <f t="shared" si="201"/>
        <v/>
      </c>
      <c r="AN969" t="str">
        <f t="shared" si="201"/>
        <v/>
      </c>
      <c r="AO969" t="str">
        <f t="shared" si="201"/>
        <v/>
      </c>
      <c r="AP969" t="str">
        <f t="shared" si="201"/>
        <v/>
      </c>
      <c r="AQ969" t="str">
        <f t="shared" si="201"/>
        <v/>
      </c>
      <c r="AR969" t="str">
        <f t="shared" si="201"/>
        <v/>
      </c>
      <c r="AS969" t="str">
        <f t="shared" si="201"/>
        <v/>
      </c>
      <c r="AT969" t="str">
        <f t="shared" si="201"/>
        <v/>
      </c>
      <c r="AU969" t="str">
        <f t="shared" si="201"/>
        <v/>
      </c>
      <c r="AV969" t="str">
        <f t="shared" si="201"/>
        <v/>
      </c>
      <c r="AW969" t="str">
        <f t="shared" si="201"/>
        <v/>
      </c>
      <c r="AX969" t="str">
        <f t="shared" si="201"/>
        <v/>
      </c>
      <c r="AZ969" s="46">
        <f>IF(ISNUMBER(VLOOKUP($B969,Stats!$A$2:$AA$19,2,FALSE))=FALSE,"",IF(ISNUMBER(W969),(W969-VLOOKUP($B969,Stats!$A$2:$AA$19,2,FALSE))/VLOOKUP($B969,Stats!$A$2:$AA$19,16,FALSE),""))</f>
        <v>-1.9696289239996931</v>
      </c>
      <c r="BA969" s="46">
        <f>IF(ISNUMBER(VLOOKUP($B969,Stats!$A$2:$AA$19,2,FALSE))=FALSE,"",IF(ISNUMBER(X969),(X969-VLOOKUP($B969,Stats!$A$2:$AA$19,3,FALSE))/VLOOKUP($B969,Stats!$A$2:$AA$19,17,FALSE),""))</f>
        <v>-3.8954684410421643</v>
      </c>
      <c r="BB969" s="46"/>
      <c r="BC969" s="46"/>
      <c r="BD969" s="44">
        <f t="shared" si="202"/>
        <v>-2.4848144619998465</v>
      </c>
      <c r="BE969" s="46">
        <f>IF(ISNUMBER(VLOOKUP($B969,Stats!$A$2:$AA$19,2,FALSE))=FALSE,"",IF(ISNUMBER(Y969),(Y969-VLOOKUP($B969,Stats!$A$2:$AA$19,5,FALSE))/VLOOKUP($B969,Stats!$A$2:$AA$19,19,FALSE),""))</f>
        <v>7.1713448509368699E-2</v>
      </c>
      <c r="BF969" s="46"/>
      <c r="BG969" s="46"/>
      <c r="BH969" s="46">
        <f>IF(ISNUMBER(VLOOKUP($B969,Stats!$A$2:$AA$19,2,FALSE))=FALSE,"",IF(ISNUMBER(Z969),(Z969-VLOOKUP($B969,Stats!$A$2:$AA$19,8,FALSE))/VLOOKUP($B969,Stats!$A$2:$AA$19,22,FALSE),""))</f>
        <v>0.82333517526415878</v>
      </c>
      <c r="BI969" s="46" t="str">
        <f>IF(ISNUMBER(VLOOKUP($B969,Stats!$A$2:$AA$19,2,FALSE))=FALSE,"",IF(ISNUMBER(#REF!),(#REF!-VLOOKUP($B969,Stats!$A$2:$AA$19,9,FALSE))/VLOOKUP($B969,Stats!$A$2:$AA$19,23,FALSE),""))</f>
        <v/>
      </c>
      <c r="BJ969" s="46" t="str">
        <f>IF(ISNUMBER(VLOOKUP($B969,Stats!$A$2:$AA$19,2,FALSE))=FALSE,"",IF(ISNUMBER(#REF!),(#REF!-VLOOKUP($B969,Stats!$A$2:$AA$19,10,FALSE))/VLOOKUP($B969,Stats!$A$2:$AA$19,24,FALSE),""))</f>
        <v/>
      </c>
      <c r="BK969" s="44">
        <f t="shared" si="207"/>
        <v>0.19680113862268955</v>
      </c>
      <c r="BL969" s="46" t="str">
        <f>IF(ISNUMBER(VLOOKUP($B969,Stats!$A$2:$AA$19,2,FALSE))=FALSE,"",IF(ISNUMBER(#REF!),(#REF!-VLOOKUP($B969,Stats!$A$2:$AA$19,11,FALSE))/VLOOKUP($B969,Stats!$A$2:$AA$19,25,FALSE),""))</f>
        <v/>
      </c>
      <c r="BM969" s="46" t="str">
        <f>IF(ISNUMBER(VLOOKUP($B969,Stats!$A$2:$AA$19,2,FALSE))=FALSE,"",IF(ISNUMBER(AA969),(AA969-VLOOKUP($B969,Stats!$A$2:$AA$19,12,FALSE))/VLOOKUP($B969,Stats!$A$2:$AA$19,26,FALSE),""))</f>
        <v/>
      </c>
      <c r="BN969" s="46" t="str">
        <f>IF(ISNUMBER(VLOOKUP($B969,Stats!$A$2:$AA$19,2,FALSE))=FALSE,"",IF(ISNUMBER(#REF!),(#REF!-VLOOKUP($B969,Stats!$A$2:$AA$19,13,FALSE))/VLOOKUP($B969,Stats!$A$2:$AA$19,27,FALSE),""))</f>
        <v/>
      </c>
      <c r="BO969" s="46" t="str">
        <f>IF(ISNUMBER(VLOOKUP($B969,Stats!$A$2:$AA$19,2,FALSE))=FALSE,"",IF(ISNUMBER(#REF!),(#REF!-VLOOKUP($B969,Stats!$A$2:$AA$19,14,FALSE))/VLOOKUP($B969,Stats!$A$2:$AB$19,28,FALSE),""))</f>
        <v/>
      </c>
      <c r="BP969" s="46"/>
      <c r="BQ969" s="46">
        <f>IF(ISNUMBER(VLOOKUP($B969,Stats!$A$2:$AA$19,2,FALSE))=FALSE,"",IF(ISNUMBER(BM969),BM969,(VLOOKUP($B969,Stats!$A$2:$AT$19,46,FALSE)-VLOOKUP($B969,Stats!$A$2:$AA$19,12,FALSE))/VLOOKUP($B969,Stats!$A$2:$AA$19,26,FALSE)))</f>
        <v>-0.64096278450557098</v>
      </c>
      <c r="BR969" s="51">
        <f t="shared" si="208"/>
        <v>-0.64096278450557098</v>
      </c>
      <c r="BS969" s="32" t="str">
        <f t="shared" si="203"/>
        <v>24979_201504</v>
      </c>
      <c r="BT969" s="53">
        <f t="shared" si="204"/>
        <v>-0.50707476612746982</v>
      </c>
    </row>
    <row r="970" spans="1:72" x14ac:dyDescent="0.15">
      <c r="A970" s="16">
        <v>24979</v>
      </c>
      <c r="B970" s="17">
        <v>201505</v>
      </c>
      <c r="C970" s="3">
        <v>0</v>
      </c>
      <c r="D970" s="23">
        <v>-2.772073921971252E-2</v>
      </c>
      <c r="E970" s="18">
        <v>4.7316382337190691E-3</v>
      </c>
      <c r="F970" s="24">
        <v>2</v>
      </c>
      <c r="G970" s="24">
        <v>6</v>
      </c>
      <c r="H970" s="20">
        <v>2.5794474056578531E-3</v>
      </c>
      <c r="I970" s="20">
        <v>-5.523856319494258E-3</v>
      </c>
      <c r="J970" s="24">
        <v>1</v>
      </c>
      <c r="K970" s="24">
        <v>4</v>
      </c>
      <c r="L970" s="20">
        <v>4.1279669762641635E-3</v>
      </c>
      <c r="M970" s="20">
        <v>-1.1410788381742698E-2</v>
      </c>
      <c r="N970" s="19">
        <v>0.97299999999999998</v>
      </c>
      <c r="O970" s="19">
        <v>1.0041279669762642</v>
      </c>
      <c r="P970" s="25">
        <v>42061</v>
      </c>
      <c r="Q970" s="20">
        <v>-2.6721479958890071E-2</v>
      </c>
      <c r="R970" s="25">
        <v>42069</v>
      </c>
      <c r="S970" s="25">
        <f>IF(ISNUMBER(R970),VLOOKUP(B970,Index!$B$3:$AB$18,27,FALSE),"")</f>
        <v>42069</v>
      </c>
      <c r="T970" s="25">
        <f>IF(ISNUMBER($R970),VLOOKUP($B970,Index!$B$21:$AB$36,27,FALSE),"")</f>
        <v>42069</v>
      </c>
      <c r="U970" s="25">
        <f>IF(ISNUMBER($R970),VLOOKUP($B970,Index!$B$39:$AB$54,27,FALSE),"")</f>
        <v>42069</v>
      </c>
      <c r="W970" s="18">
        <v>-0.99794661190965062</v>
      </c>
      <c r="X970" s="19">
        <v>0.25</v>
      </c>
      <c r="Y970" s="18">
        <v>8.9776523294930285E-2</v>
      </c>
      <c r="Z970" s="19">
        <f t="shared" si="205"/>
        <v>0</v>
      </c>
      <c r="AA970" s="21" t="s">
        <v>25</v>
      </c>
      <c r="AB970" s="28">
        <v>0</v>
      </c>
      <c r="AC970" s="18">
        <v>0.99589744022195081</v>
      </c>
      <c r="AD970" s="19">
        <v>6.25E-2</v>
      </c>
      <c r="AE970" s="18">
        <v>8.0598241349251597E-3</v>
      </c>
      <c r="AF970" s="19">
        <f t="shared" si="206"/>
        <v>0</v>
      </c>
      <c r="AG970" s="21" t="s">
        <v>25</v>
      </c>
      <c r="AH970" s="28"/>
      <c r="AK970" t="str">
        <f t="shared" si="201"/>
        <v/>
      </c>
      <c r="AL970" t="str">
        <f t="shared" si="201"/>
        <v/>
      </c>
      <c r="AM970" t="str">
        <f t="shared" si="201"/>
        <v/>
      </c>
      <c r="AN970" t="str">
        <f t="shared" si="201"/>
        <v/>
      </c>
      <c r="AO970" t="str">
        <f t="shared" si="201"/>
        <v/>
      </c>
      <c r="AP970" t="str">
        <f t="shared" si="201"/>
        <v/>
      </c>
      <c r="AQ970" t="str">
        <f t="shared" si="201"/>
        <v/>
      </c>
      <c r="AR970" t="str">
        <f t="shared" si="201"/>
        <v/>
      </c>
      <c r="AS970" t="str">
        <f t="shared" si="201"/>
        <v/>
      </c>
      <c r="AT970" t="str">
        <f t="shared" si="201"/>
        <v/>
      </c>
      <c r="AU970" t="str">
        <f t="shared" si="201"/>
        <v/>
      </c>
      <c r="AV970" t="str">
        <f t="shared" si="201"/>
        <v/>
      </c>
      <c r="AW970" t="str">
        <f t="shared" si="201"/>
        <v/>
      </c>
      <c r="AX970" t="str">
        <f t="shared" si="201"/>
        <v/>
      </c>
      <c r="AZ970" s="46">
        <f>IF(ISNUMBER(VLOOKUP($B970,Stats!$A$2:$AA$19,2,FALSE))=FALSE,"",IF(ISNUMBER(W970),(W970-VLOOKUP($B970,Stats!$A$2:$AA$19,2,FALSE))/VLOOKUP($B970,Stats!$A$2:$AA$19,16,FALSE),""))</f>
        <v>-1.3720023646315969</v>
      </c>
      <c r="BA970" s="46">
        <f>IF(ISNUMBER(VLOOKUP($B970,Stats!$A$2:$AA$19,2,FALSE))=FALSE,"",IF(ISNUMBER(X970),(X970-VLOOKUP($B970,Stats!$A$2:$AA$19,3,FALSE))/VLOOKUP($B970,Stats!$A$2:$AA$19,17,FALSE),""))</f>
        <v>-2.2840096428992398</v>
      </c>
      <c r="BB970" s="46"/>
      <c r="BC970" s="46"/>
      <c r="BD970" s="44">
        <f t="shared" si="202"/>
        <v>-1.8280060037654184</v>
      </c>
      <c r="BE970" s="46">
        <f>IF(ISNUMBER(VLOOKUP($B970,Stats!$A$2:$AA$19,2,FALSE))=FALSE,"",IF(ISNUMBER(Y970),(Y970-VLOOKUP($B970,Stats!$A$2:$AA$19,5,FALSE))/VLOOKUP($B970,Stats!$A$2:$AA$19,19,FALSE),""))</f>
        <v>-0.70610247431141826</v>
      </c>
      <c r="BF970" s="46"/>
      <c r="BG970" s="46"/>
      <c r="BH970" s="46">
        <f>IF(ISNUMBER(VLOOKUP($B970,Stats!$A$2:$AA$19,2,FALSE))=FALSE,"",IF(ISNUMBER(Z970),(Z970-VLOOKUP($B970,Stats!$A$2:$AA$19,8,FALSE))/VLOOKUP($B970,Stats!$A$2:$AA$19,22,FALSE),""))</f>
        <v>-0.59810804423176478</v>
      </c>
      <c r="BI970" s="46" t="str">
        <f>IF(ISNUMBER(VLOOKUP($B970,Stats!$A$2:$AA$19,2,FALSE))=FALSE,"",IF(ISNUMBER(#REF!),(#REF!-VLOOKUP($B970,Stats!$A$2:$AA$19,9,FALSE))/VLOOKUP($B970,Stats!$A$2:$AA$19,23,FALSE),""))</f>
        <v/>
      </c>
      <c r="BJ970" s="46" t="str">
        <f>IF(ISNUMBER(VLOOKUP($B970,Stats!$A$2:$AA$19,2,FALSE))=FALSE,"",IF(ISNUMBER(#REF!),(#REF!-VLOOKUP($B970,Stats!$A$2:$AA$19,10,FALSE))/VLOOKUP($B970,Stats!$A$2:$AA$19,24,FALSE),""))</f>
        <v/>
      </c>
      <c r="BK970" s="44">
        <f t="shared" si="207"/>
        <v>0.31483931874846327</v>
      </c>
      <c r="BL970" s="46" t="str">
        <f>IF(ISNUMBER(VLOOKUP($B970,Stats!$A$2:$AA$19,2,FALSE))=FALSE,"",IF(ISNUMBER(#REF!),(#REF!-VLOOKUP($B970,Stats!$A$2:$AA$19,11,FALSE))/VLOOKUP($B970,Stats!$A$2:$AA$19,25,FALSE),""))</f>
        <v/>
      </c>
      <c r="BM970" s="46" t="str">
        <f>IF(ISNUMBER(VLOOKUP($B970,Stats!$A$2:$AA$19,2,FALSE))=FALSE,"",IF(ISNUMBER(AA970),(AA970-VLOOKUP($B970,Stats!$A$2:$AA$19,12,FALSE))/VLOOKUP($B970,Stats!$A$2:$AA$19,26,FALSE),""))</f>
        <v/>
      </c>
      <c r="BN970" s="46" t="str">
        <f>IF(ISNUMBER(VLOOKUP($B970,Stats!$A$2:$AA$19,2,FALSE))=FALSE,"",IF(ISNUMBER(#REF!),(#REF!-VLOOKUP($B970,Stats!$A$2:$AA$19,13,FALSE))/VLOOKUP($B970,Stats!$A$2:$AA$19,27,FALSE),""))</f>
        <v/>
      </c>
      <c r="BO970" s="46" t="str">
        <f>IF(ISNUMBER(VLOOKUP($B970,Stats!$A$2:$AA$19,2,FALSE))=FALSE,"",IF(ISNUMBER(#REF!),(#REF!-VLOOKUP($B970,Stats!$A$2:$AA$19,14,FALSE))/VLOOKUP($B970,Stats!$A$2:$AB$19,28,FALSE),""))</f>
        <v/>
      </c>
      <c r="BP970" s="46"/>
      <c r="BQ970" s="46">
        <f>IF(ISNUMBER(VLOOKUP($B970,Stats!$A$2:$AA$19,2,FALSE))=FALSE,"",IF(ISNUMBER(BM970),BM970,(VLOOKUP($B970,Stats!$A$2:$AT$19,46,FALSE)-VLOOKUP($B970,Stats!$A$2:$AA$19,12,FALSE))/VLOOKUP($B970,Stats!$A$2:$AA$19,26,FALSE)))</f>
        <v>-0.36655208107354165</v>
      </c>
      <c r="BR970" s="51">
        <f t="shared" si="208"/>
        <v>-0.36655208107354165</v>
      </c>
      <c r="BS970" s="32" t="str">
        <f t="shared" si="203"/>
        <v>24979_201505</v>
      </c>
      <c r="BT970" s="53">
        <f t="shared" si="204"/>
        <v>-0.25000802571871411</v>
      </c>
    </row>
    <row r="971" spans="1:72" x14ac:dyDescent="0.15">
      <c r="A971" s="16">
        <v>24979</v>
      </c>
      <c r="B971" s="17">
        <v>201506</v>
      </c>
      <c r="C971" s="3">
        <v>0</v>
      </c>
      <c r="D971" s="23">
        <v>3.1678986272438703E-3</v>
      </c>
      <c r="E971" s="18" t="e">
        <v>#DIV/0!</v>
      </c>
      <c r="F971" s="24">
        <v>0</v>
      </c>
      <c r="G971" s="24">
        <v>0</v>
      </c>
      <c r="H971" s="20" t="s">
        <v>25</v>
      </c>
      <c r="I971" s="20" t="s">
        <v>25</v>
      </c>
      <c r="J971" s="24">
        <v>10</v>
      </c>
      <c r="K971" s="24">
        <v>0</v>
      </c>
      <c r="L971" s="20">
        <v>0</v>
      </c>
      <c r="M971" s="20">
        <v>0</v>
      </c>
      <c r="N971" s="19">
        <v>0.99199999999999999</v>
      </c>
      <c r="O971" s="19" t="e">
        <v>#VALUE!</v>
      </c>
      <c r="P971" s="25">
        <v>42076</v>
      </c>
      <c r="Q971" s="20">
        <v>-4.2338709677419373E-2</v>
      </c>
      <c r="R971" s="25">
        <v>42083</v>
      </c>
      <c r="S971" s="25">
        <f>IF(ISNUMBER(R971),VLOOKUP(B971,Index!$B$3:$AB$18,27,FALSE),"")</f>
        <v>42073</v>
      </c>
      <c r="T971" s="25">
        <f>IF(ISNUMBER($R971),VLOOKUP($B971,Index!$B$21:$AB$36,27,FALSE),"")</f>
        <v>42075</v>
      </c>
      <c r="U971" s="25">
        <f>IF(ISNUMBER($R971),VLOOKUP($B971,Index!$B$39:$AB$54,27,FALSE),"")</f>
        <v>42075</v>
      </c>
      <c r="W971" s="18">
        <v>9.5036958817316108E-2</v>
      </c>
      <c r="X971" s="19" t="s">
        <v>25</v>
      </c>
      <c r="Y971" s="18"/>
      <c r="Z971" s="19">
        <f t="shared" si="205"/>
        <v>10</v>
      </c>
      <c r="AA971" s="21">
        <v>7.4822748529188521E-2</v>
      </c>
      <c r="AB971" s="28">
        <v>0</v>
      </c>
      <c r="AC971" s="18">
        <v>9.0320235412442388E-3</v>
      </c>
      <c r="AD971" s="19" t="s">
        <v>25</v>
      </c>
      <c r="AE971" s="18" t="s">
        <v>25</v>
      </c>
      <c r="AF971" s="19">
        <f t="shared" si="206"/>
        <v>100</v>
      </c>
      <c r="AG971" s="21">
        <v>5.5984436974621833E-3</v>
      </c>
      <c r="AH971" s="28"/>
      <c r="AK971" t="str">
        <f t="shared" si="201"/>
        <v/>
      </c>
      <c r="AL971" t="str">
        <f t="shared" si="201"/>
        <v/>
      </c>
      <c r="AM971" t="str">
        <f t="shared" si="201"/>
        <v/>
      </c>
      <c r="AN971" t="str">
        <f t="shared" si="201"/>
        <v/>
      </c>
      <c r="AO971" t="str">
        <f t="shared" si="201"/>
        <v/>
      </c>
      <c r="AP971" t="str">
        <f t="shared" si="201"/>
        <v/>
      </c>
      <c r="AQ971" t="str">
        <f t="shared" si="201"/>
        <v/>
      </c>
      <c r="AR971" t="str">
        <f t="shared" si="201"/>
        <v/>
      </c>
      <c r="AS971" t="str">
        <f t="shared" si="201"/>
        <v/>
      </c>
      <c r="AT971" t="str">
        <f t="shared" si="201"/>
        <v/>
      </c>
      <c r="AU971" t="str">
        <f t="shared" si="201"/>
        <v/>
      </c>
      <c r="AV971" t="str">
        <f t="shared" si="201"/>
        <v/>
      </c>
      <c r="AW971">
        <f t="shared" si="201"/>
        <v>7.4822748529188521E-2</v>
      </c>
      <c r="AX971" t="str">
        <f t="shared" si="201"/>
        <v/>
      </c>
      <c r="AZ971" s="46">
        <f>IF(ISNUMBER(VLOOKUP($B971,Stats!$A$2:$AA$19,2,FALSE))=FALSE,"",IF(ISNUMBER(W971),(W971-VLOOKUP($B971,Stats!$A$2:$AA$19,2,FALSE))/VLOOKUP($B971,Stats!$A$2:$AA$19,16,FALSE),""))</f>
        <v>-1.460921465750749</v>
      </c>
      <c r="BA971" s="46" t="str">
        <f>IF(ISNUMBER(VLOOKUP($B971,Stats!$A$2:$AA$19,2,FALSE))=FALSE,"",IF(ISNUMBER(X971),(X971-VLOOKUP($B971,Stats!$A$2:$AA$19,3,FALSE))/VLOOKUP($B971,Stats!$A$2:$AA$19,17,FALSE),""))</f>
        <v/>
      </c>
      <c r="BB971" s="46"/>
      <c r="BC971" s="46"/>
      <c r="BD971" s="44">
        <f t="shared" si="202"/>
        <v>-0.7304607328753745</v>
      </c>
      <c r="BE971" s="46" t="str">
        <f>IF(ISNUMBER(VLOOKUP($B971,Stats!$A$2:$AA$19,2,FALSE))=FALSE,"",IF(ISNUMBER(Y971),(Y971-VLOOKUP($B971,Stats!$A$2:$AA$19,5,FALSE))/VLOOKUP($B971,Stats!$A$2:$AA$19,19,FALSE),""))</f>
        <v/>
      </c>
      <c r="BF971" s="46"/>
      <c r="BG971" s="46"/>
      <c r="BH971" s="46">
        <f>IF(ISNUMBER(VLOOKUP($B971,Stats!$A$2:$AA$19,2,FALSE))=FALSE,"",IF(ISNUMBER(Z971),(Z971-VLOOKUP($B971,Stats!$A$2:$AA$19,8,FALSE))/VLOOKUP($B971,Stats!$A$2:$AA$19,22,FALSE),""))</f>
        <v>1.9327121229589501</v>
      </c>
      <c r="BI971" s="46" t="str">
        <f>IF(ISNUMBER(VLOOKUP($B971,Stats!$A$2:$AA$19,2,FALSE))=FALSE,"",IF(ISNUMBER(#REF!),(#REF!-VLOOKUP($B971,Stats!$A$2:$AA$19,9,FALSE))/VLOOKUP($B971,Stats!$A$2:$AA$19,23,FALSE),""))</f>
        <v/>
      </c>
      <c r="BJ971" s="46" t="str">
        <f>IF(ISNUMBER(VLOOKUP($B971,Stats!$A$2:$AA$19,2,FALSE))=FALSE,"",IF(ISNUMBER(#REF!),(#REF!-VLOOKUP($B971,Stats!$A$2:$AA$19,10,FALSE))/VLOOKUP($B971,Stats!$A$2:$AA$19,24,FALSE),""))</f>
        <v/>
      </c>
      <c r="BK971" s="44" t="e">
        <f t="shared" si="207"/>
        <v>#VALUE!</v>
      </c>
      <c r="BL971" s="46" t="str">
        <f>IF(ISNUMBER(VLOOKUP($B971,Stats!$A$2:$AA$19,2,FALSE))=FALSE,"",IF(ISNUMBER(#REF!),(#REF!-VLOOKUP($B971,Stats!$A$2:$AA$19,11,FALSE))/VLOOKUP($B971,Stats!$A$2:$AA$19,25,FALSE),""))</f>
        <v/>
      </c>
      <c r="BM971" s="46">
        <f>IF(ISNUMBER(VLOOKUP($B971,Stats!$A$2:$AA$19,2,FALSE))=FALSE,"",IF(ISNUMBER(AA971),(AA971-VLOOKUP($B971,Stats!$A$2:$AA$19,12,FALSE))/VLOOKUP($B971,Stats!$A$2:$AA$19,26,FALSE),""))</f>
        <v>-0.27542471786370909</v>
      </c>
      <c r="BN971" s="46" t="str">
        <f>IF(ISNUMBER(VLOOKUP($B971,Stats!$A$2:$AA$19,2,FALSE))=FALSE,"",IF(ISNUMBER(#REF!),(#REF!-VLOOKUP($B971,Stats!$A$2:$AA$19,13,FALSE))/VLOOKUP($B971,Stats!$A$2:$AA$19,27,FALSE),""))</f>
        <v/>
      </c>
      <c r="BO971" s="46" t="str">
        <f>IF(ISNUMBER(VLOOKUP($B971,Stats!$A$2:$AA$19,2,FALSE))=FALSE,"",IF(ISNUMBER(#REF!),(#REF!-VLOOKUP($B971,Stats!$A$2:$AA$19,14,FALSE))/VLOOKUP($B971,Stats!$A$2:$AB$19,28,FALSE),""))</f>
        <v/>
      </c>
      <c r="BP971" s="46"/>
      <c r="BQ971" s="46">
        <f>IF(ISNUMBER(VLOOKUP($B971,Stats!$A$2:$AA$19,2,FALSE))=FALSE,"",IF(ISNUMBER(BM971),BM971,(VLOOKUP($B971,Stats!$A$2:$AT$19,46,FALSE)-VLOOKUP($B971,Stats!$A$2:$AA$19,12,FALSE))/VLOOKUP($B971,Stats!$A$2:$AA$19,26,FALSE)))</f>
        <v>-0.27542471786370909</v>
      </c>
      <c r="BR971" s="51">
        <f t="shared" si="208"/>
        <v>-0.27542471786370909</v>
      </c>
      <c r="BS971" s="32" t="str">
        <f t="shared" si="203"/>
        <v>24979_201506</v>
      </c>
      <c r="BT971" s="53" t="e">
        <f t="shared" si="204"/>
        <v>#VALUE!</v>
      </c>
    </row>
    <row r="972" spans="1:72" x14ac:dyDescent="0.15">
      <c r="A972" s="16">
        <v>24979</v>
      </c>
      <c r="B972" s="17">
        <v>201507</v>
      </c>
      <c r="C972" s="3">
        <v>0</v>
      </c>
      <c r="D972" s="23">
        <v>-1.4736842105263048E-2</v>
      </c>
      <c r="E972" s="18" t="e">
        <v>#DIV/0!</v>
      </c>
      <c r="F972" s="24">
        <v>0</v>
      </c>
      <c r="G972" s="24">
        <v>0</v>
      </c>
      <c r="H972" s="20" t="s">
        <v>25</v>
      </c>
      <c r="I972" s="20" t="s">
        <v>25</v>
      </c>
      <c r="J972" s="24">
        <v>5</v>
      </c>
      <c r="K972" s="24">
        <v>0</v>
      </c>
      <c r="L972" s="20">
        <v>0</v>
      </c>
      <c r="M972" s="20">
        <v>0</v>
      </c>
      <c r="N972" s="19">
        <v>0.93600000000000005</v>
      </c>
      <c r="O972" s="19" t="e">
        <v>#VALUE!</v>
      </c>
      <c r="P972" s="25">
        <v>42090</v>
      </c>
      <c r="Q972" s="20">
        <v>0</v>
      </c>
      <c r="R972" s="25">
        <v>42090</v>
      </c>
      <c r="S972" s="25">
        <f>IF(ISNUMBER(R972),VLOOKUP(B972,Index!$B$3:$AB$18,27,FALSE),"")</f>
        <v>42088</v>
      </c>
      <c r="T972" s="25">
        <f>IF(ISNUMBER($R972),VLOOKUP($B972,Index!$B$21:$AB$36,27,FALSE),"")</f>
        <v>42089</v>
      </c>
      <c r="U972" s="25">
        <f>IF(ISNUMBER($R972),VLOOKUP($B972,Index!$B$39:$AB$54,27,FALSE),"")</f>
        <v>42089</v>
      </c>
      <c r="W972" s="18">
        <v>-1.0610526315789395</v>
      </c>
      <c r="X972" s="19" t="s">
        <v>25</v>
      </c>
      <c r="Y972" s="18"/>
      <c r="Z972" s="19">
        <f t="shared" si="205"/>
        <v>2</v>
      </c>
      <c r="AA972" s="21" t="s">
        <v>25</v>
      </c>
      <c r="AB972" s="28">
        <v>0</v>
      </c>
      <c r="AC972" s="18">
        <v>1.1258326869805926</v>
      </c>
      <c r="AD972" s="19" t="s">
        <v>25</v>
      </c>
      <c r="AE972" s="18" t="s">
        <v>25</v>
      </c>
      <c r="AF972" s="19">
        <f t="shared" si="206"/>
        <v>4</v>
      </c>
      <c r="AG972" s="21" t="s">
        <v>25</v>
      </c>
      <c r="AH972" s="28"/>
      <c r="AK972" t="str">
        <f t="shared" si="201"/>
        <v/>
      </c>
      <c r="AL972" t="str">
        <f t="shared" si="201"/>
        <v/>
      </c>
      <c r="AM972" t="str">
        <f t="shared" si="201"/>
        <v/>
      </c>
      <c r="AN972" t="str">
        <f t="shared" si="201"/>
        <v/>
      </c>
      <c r="AO972" t="str">
        <f t="shared" si="201"/>
        <v/>
      </c>
      <c r="AP972" t="str">
        <f t="shared" si="201"/>
        <v/>
      </c>
      <c r="AQ972" t="str">
        <f t="shared" si="201"/>
        <v/>
      </c>
      <c r="AR972" t="str">
        <f t="shared" si="201"/>
        <v/>
      </c>
      <c r="AS972" t="str">
        <f t="shared" si="201"/>
        <v/>
      </c>
      <c r="AT972" t="str">
        <f t="shared" si="201"/>
        <v/>
      </c>
      <c r="AU972" t="str">
        <f t="shared" si="201"/>
        <v/>
      </c>
      <c r="AV972" t="str">
        <f t="shared" si="201"/>
        <v/>
      </c>
      <c r="AW972" t="str">
        <f t="shared" si="201"/>
        <v/>
      </c>
      <c r="AX972" t="str">
        <f t="shared" si="201"/>
        <v/>
      </c>
      <c r="AZ972" s="46">
        <f>IF(ISNUMBER(VLOOKUP($B972,Stats!$A$2:$AA$19,2,FALSE))=FALSE,"",IF(ISNUMBER(W972),(W972-VLOOKUP($B972,Stats!$A$2:$AA$19,2,FALSE))/VLOOKUP($B972,Stats!$A$2:$AA$19,16,FALSE),""))</f>
        <v>-1.2084420910743159</v>
      </c>
      <c r="BA972" s="46" t="str">
        <f>IF(ISNUMBER(VLOOKUP($B972,Stats!$A$2:$AA$19,2,FALSE))=FALSE,"",IF(ISNUMBER(X972),(X972-VLOOKUP($B972,Stats!$A$2:$AA$19,3,FALSE))/VLOOKUP($B972,Stats!$A$2:$AA$19,17,FALSE),""))</f>
        <v/>
      </c>
      <c r="BB972" s="46"/>
      <c r="BC972" s="46"/>
      <c r="BD972" s="44">
        <f t="shared" si="202"/>
        <v>-0.60422104553715794</v>
      </c>
      <c r="BE972" s="46" t="str">
        <f>IF(ISNUMBER(VLOOKUP($B972,Stats!$A$2:$AA$19,2,FALSE))=FALSE,"",IF(ISNUMBER(Y972),(Y972-VLOOKUP($B972,Stats!$A$2:$AA$19,5,FALSE))/VLOOKUP($B972,Stats!$A$2:$AA$19,19,FALSE),""))</f>
        <v/>
      </c>
      <c r="BF972" s="46"/>
      <c r="BG972" s="46"/>
      <c r="BH972" s="46">
        <f>IF(ISNUMBER(VLOOKUP($B972,Stats!$A$2:$AA$19,2,FALSE))=FALSE,"",IF(ISNUMBER(Z972),(Z972-VLOOKUP($B972,Stats!$A$2:$AA$19,8,FALSE))/VLOOKUP($B972,Stats!$A$2:$AA$19,22,FALSE),""))</f>
        <v>1.4378520910348771</v>
      </c>
      <c r="BI972" s="46" t="str">
        <f>IF(ISNUMBER(VLOOKUP($B972,Stats!$A$2:$AA$19,2,FALSE))=FALSE,"",IF(ISNUMBER(#REF!),(#REF!-VLOOKUP($B972,Stats!$A$2:$AA$19,9,FALSE))/VLOOKUP($B972,Stats!$A$2:$AA$19,23,FALSE),""))</f>
        <v/>
      </c>
      <c r="BJ972" s="46" t="str">
        <f>IF(ISNUMBER(VLOOKUP($B972,Stats!$A$2:$AA$19,2,FALSE))=FALSE,"",IF(ISNUMBER(#REF!),(#REF!-VLOOKUP($B972,Stats!$A$2:$AA$19,10,FALSE))/VLOOKUP($B972,Stats!$A$2:$AA$19,24,FALSE),""))</f>
        <v/>
      </c>
      <c r="BK972" s="44" t="e">
        <f t="shared" si="207"/>
        <v>#VALUE!</v>
      </c>
      <c r="BL972" s="46" t="str">
        <f>IF(ISNUMBER(VLOOKUP($B972,Stats!$A$2:$AA$19,2,FALSE))=FALSE,"",IF(ISNUMBER(#REF!),(#REF!-VLOOKUP($B972,Stats!$A$2:$AA$19,11,FALSE))/VLOOKUP($B972,Stats!$A$2:$AA$19,25,FALSE),""))</f>
        <v/>
      </c>
      <c r="BM972" s="46" t="str">
        <f>IF(ISNUMBER(VLOOKUP($B972,Stats!$A$2:$AA$19,2,FALSE))=FALSE,"",IF(ISNUMBER(AA972),(AA972-VLOOKUP($B972,Stats!$A$2:$AA$19,12,FALSE))/VLOOKUP($B972,Stats!$A$2:$AA$19,26,FALSE),""))</f>
        <v/>
      </c>
      <c r="BN972" s="46" t="str">
        <f>IF(ISNUMBER(VLOOKUP($B972,Stats!$A$2:$AA$19,2,FALSE))=FALSE,"",IF(ISNUMBER(#REF!),(#REF!-VLOOKUP($B972,Stats!$A$2:$AA$19,13,FALSE))/VLOOKUP($B972,Stats!$A$2:$AA$19,27,FALSE),""))</f>
        <v/>
      </c>
      <c r="BO972" s="46" t="str">
        <f>IF(ISNUMBER(VLOOKUP($B972,Stats!$A$2:$AA$19,2,FALSE))=FALSE,"",IF(ISNUMBER(#REF!),(#REF!-VLOOKUP($B972,Stats!$A$2:$AA$19,14,FALSE))/VLOOKUP($B972,Stats!$A$2:$AB$19,28,FALSE),""))</f>
        <v/>
      </c>
      <c r="BP972" s="46"/>
      <c r="BQ972" s="46">
        <f>IF(ISNUMBER(VLOOKUP($B972,Stats!$A$2:$AA$19,2,FALSE))=FALSE,"",IF(ISNUMBER(BM972),BM972,(VLOOKUP($B972,Stats!$A$2:$AT$19,46,FALSE)-VLOOKUP($B972,Stats!$A$2:$AA$19,12,FALSE))/VLOOKUP($B972,Stats!$A$2:$AA$19,26,FALSE)))</f>
        <v>-0.49247029718328789</v>
      </c>
      <c r="BR972" s="51">
        <f t="shared" si="208"/>
        <v>-0.49247029718328789</v>
      </c>
      <c r="BS972" s="32" t="str">
        <f t="shared" si="203"/>
        <v>24979_201507</v>
      </c>
      <c r="BT972" s="53" t="e">
        <f t="shared" si="204"/>
        <v>#VALUE!</v>
      </c>
    </row>
    <row r="973" spans="1:72" x14ac:dyDescent="0.15">
      <c r="S973" t="str">
        <f>IF(ISNUMBER(R973),VLOOKUP(B973,Index!$B$3:$AB$18,27,FALSE),"")</f>
        <v/>
      </c>
      <c r="T973" t="str">
        <f>IF(ISNUMBER($R973),VLOOKUP($B973,Index!$B$21:$AB$36,27,FALSE),"")</f>
        <v/>
      </c>
      <c r="U973" t="str">
        <f>IF(ISNUMBER($R973),VLOOKUP($B973,Index!$B$39:$AB$54,27,FALSE),"")</f>
        <v/>
      </c>
      <c r="Z973" t="str">
        <f t="shared" si="205"/>
        <v/>
      </c>
      <c r="AF973" t="str">
        <f t="shared" si="206"/>
        <v/>
      </c>
      <c r="AK973" t="str">
        <f t="shared" ref="AK973:AX982" si="209">IF($B973=AK$2,$AA973,"")</f>
        <v/>
      </c>
      <c r="AL973" t="str">
        <f t="shared" si="209"/>
        <v/>
      </c>
      <c r="AM973" t="str">
        <f t="shared" si="209"/>
        <v/>
      </c>
      <c r="AN973" t="str">
        <f t="shared" si="209"/>
        <v/>
      </c>
      <c r="AO973" t="str">
        <f t="shared" si="209"/>
        <v/>
      </c>
      <c r="AP973" t="str">
        <f t="shared" si="209"/>
        <v/>
      </c>
      <c r="AQ973" t="str">
        <f t="shared" si="209"/>
        <v/>
      </c>
      <c r="AR973" t="str">
        <f t="shared" si="209"/>
        <v/>
      </c>
      <c r="AS973" t="str">
        <f t="shared" si="209"/>
        <v/>
      </c>
      <c r="AT973" t="str">
        <f t="shared" si="209"/>
        <v/>
      </c>
      <c r="AU973" t="str">
        <f t="shared" si="209"/>
        <v/>
      </c>
      <c r="AV973" t="str">
        <f t="shared" si="209"/>
        <v/>
      </c>
      <c r="AW973" t="str">
        <f t="shared" si="209"/>
        <v/>
      </c>
      <c r="AX973" t="str">
        <f t="shared" si="209"/>
        <v/>
      </c>
      <c r="AZ973" s="46" t="str">
        <f>IF(ISNUMBER(VLOOKUP($B973,Stats!$A$2:$AA$19,2,FALSE))=FALSE,"",IF(ISNUMBER(W973),(W973-VLOOKUP($B973,Stats!$A$2:$AA$19,2,FALSE))/VLOOKUP($B973,Stats!$A$2:$AA$19,16,FALSE),""))</f>
        <v/>
      </c>
      <c r="BA973" s="46" t="str">
        <f>IF(ISNUMBER(VLOOKUP($B973,Stats!$A$2:$AA$19,2,FALSE))=FALSE,"",IF(ISNUMBER(X973),(X973-VLOOKUP($B973,Stats!$A$2:$AA$19,3,FALSE))/VLOOKUP($B973,Stats!$A$2:$AA$19,17,FALSE),""))</f>
        <v/>
      </c>
      <c r="BB973" s="46"/>
      <c r="BC973" s="46"/>
      <c r="BD973" s="44" t="str">
        <f t="shared" si="202"/>
        <v/>
      </c>
      <c r="BE973" s="46" t="str">
        <f>IF(ISNUMBER(VLOOKUP($B973,Stats!$A$2:$AA$19,2,FALSE))=FALSE,"",IF(ISNUMBER(Y973),(Y973-VLOOKUP($B973,Stats!$A$2:$AA$19,5,FALSE))/VLOOKUP($B973,Stats!$A$2:$AA$19,19,FALSE),""))</f>
        <v/>
      </c>
      <c r="BF973" s="46"/>
      <c r="BG973" s="46"/>
      <c r="BH973" s="46" t="str">
        <f>IF(ISNUMBER(VLOOKUP($B973,Stats!$A$2:$AA$19,2,FALSE))=FALSE,"",IF(ISNUMBER(Z973),(Z973-VLOOKUP($B973,Stats!$A$2:$AA$19,8,FALSE))/VLOOKUP($B973,Stats!$A$2:$AA$19,22,FALSE),""))</f>
        <v/>
      </c>
      <c r="BI973" s="46" t="str">
        <f>IF(ISNUMBER(VLOOKUP($B973,Stats!$A$2:$AA$19,2,FALSE))=FALSE,"",IF(ISNUMBER(#REF!),(#REF!-VLOOKUP($B973,Stats!$A$2:$AA$19,9,FALSE))/VLOOKUP($B973,Stats!$A$2:$AA$19,23,FALSE),""))</f>
        <v/>
      </c>
      <c r="BJ973" s="46" t="str">
        <f>IF(ISNUMBER(VLOOKUP($B973,Stats!$A$2:$AA$19,2,FALSE))=FALSE,"",IF(ISNUMBER(#REF!),(#REF!-VLOOKUP($B973,Stats!$A$2:$AA$19,10,FALSE))/VLOOKUP($B973,Stats!$A$2:$AA$19,24,FALSE),""))</f>
        <v/>
      </c>
      <c r="BK973" s="44" t="str">
        <f t="shared" si="207"/>
        <v/>
      </c>
      <c r="BL973" s="46" t="str">
        <f>IF(ISNUMBER(VLOOKUP($B973,Stats!$A$2:$AA$19,2,FALSE))=FALSE,"",IF(ISNUMBER(#REF!),(#REF!-VLOOKUP($B973,Stats!$A$2:$AA$19,11,FALSE))/VLOOKUP($B973,Stats!$A$2:$AA$19,25,FALSE),""))</f>
        <v/>
      </c>
      <c r="BM973" s="46" t="str">
        <f>IF(ISNUMBER(VLOOKUP($B973,Stats!$A$2:$AA$19,2,FALSE))=FALSE,"",IF(ISNUMBER(AA973),(AA973-VLOOKUP($B973,Stats!$A$2:$AA$19,12,FALSE))/VLOOKUP($B973,Stats!$A$2:$AA$19,26,FALSE),""))</f>
        <v/>
      </c>
      <c r="BN973" s="46" t="str">
        <f>IF(ISNUMBER(VLOOKUP($B973,Stats!$A$2:$AA$19,2,FALSE))=FALSE,"",IF(ISNUMBER(#REF!),(#REF!-VLOOKUP($B973,Stats!$A$2:$AA$19,13,FALSE))/VLOOKUP($B973,Stats!$A$2:$AA$19,27,FALSE),""))</f>
        <v/>
      </c>
      <c r="BO973" s="46" t="str">
        <f>IF(ISNUMBER(VLOOKUP($B973,Stats!$A$2:$AA$19,2,FALSE))=FALSE,"",IF(ISNUMBER(#REF!),(#REF!-VLOOKUP($B973,Stats!$A$2:$AA$19,14,FALSE))/VLOOKUP($B973,Stats!$A$2:$AB$19,28,FALSE),""))</f>
        <v/>
      </c>
      <c r="BP973" s="46"/>
      <c r="BQ973" s="46" t="str">
        <f>IF(ISNUMBER(VLOOKUP($B973,Stats!$A$2:$AA$19,2,FALSE))=FALSE,"",IF(ISNUMBER(BM973),BM973,(VLOOKUP($B973,Stats!$A$2:$AT$19,46,FALSE)-VLOOKUP($B973,Stats!$A$2:$AA$19,12,FALSE))/VLOOKUP($B973,Stats!$A$2:$AA$19,26,FALSE)))</f>
        <v/>
      </c>
      <c r="BR973" s="51" t="str">
        <f t="shared" si="208"/>
        <v/>
      </c>
      <c r="BS973" s="32" t="str">
        <f t="shared" si="203"/>
        <v/>
      </c>
      <c r="BT973" s="53" t="str">
        <f t="shared" si="204"/>
        <v/>
      </c>
    </row>
    <row r="974" spans="1:72" ht="40.5" x14ac:dyDescent="0.15">
      <c r="A974" s="1" t="s">
        <v>29</v>
      </c>
      <c r="B974" s="1" t="s">
        <v>0</v>
      </c>
      <c r="C974" s="3"/>
      <c r="D974" s="4" t="s">
        <v>10</v>
      </c>
      <c r="E974" s="1" t="s">
        <v>11</v>
      </c>
      <c r="F974" s="1" t="s">
        <v>12</v>
      </c>
      <c r="G974" s="1" t="s">
        <v>13</v>
      </c>
      <c r="H974" s="1" t="s">
        <v>14</v>
      </c>
      <c r="I974" s="1" t="s">
        <v>15</v>
      </c>
      <c r="J974" s="1" t="s">
        <v>16</v>
      </c>
      <c r="K974" s="1" t="s">
        <v>17</v>
      </c>
      <c r="L974" s="1" t="s">
        <v>18</v>
      </c>
      <c r="M974" s="1" t="s">
        <v>19</v>
      </c>
      <c r="N974" s="1" t="s">
        <v>20</v>
      </c>
      <c r="O974" s="1" t="s">
        <v>21</v>
      </c>
      <c r="P974" s="1" t="s">
        <v>22</v>
      </c>
      <c r="Q974" s="1" t="s">
        <v>23</v>
      </c>
      <c r="R974" s="1" t="s">
        <v>24</v>
      </c>
      <c r="S974" s="1" t="str">
        <f>IF(ISNUMBER(R974),VLOOKUP(B974,Index!$B$3:$AB$18,27,FALSE),"")</f>
        <v/>
      </c>
      <c r="T974" s="1" t="str">
        <f>IF(ISNUMBER($R974),VLOOKUP($B974,Index!$B$21:$AB$36,27,FALSE),"")</f>
        <v/>
      </c>
      <c r="U974" s="1" t="str">
        <f>IF(ISNUMBER($R974),VLOOKUP($B974,Index!$B$39:$AB$54,27,FALSE),"")</f>
        <v/>
      </c>
      <c r="W974" s="1" t="s">
        <v>1</v>
      </c>
      <c r="X974" s="1" t="s">
        <v>2</v>
      </c>
      <c r="Y974" s="1" t="s">
        <v>4</v>
      </c>
      <c r="Z974" s="1" t="str">
        <f t="shared" si="205"/>
        <v/>
      </c>
      <c r="AA974" s="1" t="s">
        <v>8</v>
      </c>
      <c r="AB974" s="27"/>
      <c r="AC974" s="1" t="s">
        <v>33</v>
      </c>
      <c r="AD974" s="1" t="s">
        <v>35</v>
      </c>
      <c r="AE974" s="1" t="s">
        <v>37</v>
      </c>
      <c r="AF974" s="1" t="str">
        <f t="shared" si="206"/>
        <v/>
      </c>
      <c r="AG974" s="1" t="s">
        <v>38</v>
      </c>
      <c r="AH974" s="27"/>
      <c r="AK974" t="str">
        <f t="shared" si="209"/>
        <v/>
      </c>
      <c r="AL974" t="str">
        <f t="shared" si="209"/>
        <v/>
      </c>
      <c r="AM974" t="str">
        <f t="shared" si="209"/>
        <v/>
      </c>
      <c r="AN974" t="str">
        <f t="shared" si="209"/>
        <v/>
      </c>
      <c r="AO974" t="str">
        <f t="shared" si="209"/>
        <v/>
      </c>
      <c r="AP974" t="str">
        <f t="shared" si="209"/>
        <v/>
      </c>
      <c r="AQ974" t="str">
        <f t="shared" si="209"/>
        <v/>
      </c>
      <c r="AR974" t="str">
        <f t="shared" si="209"/>
        <v/>
      </c>
      <c r="AS974" t="str">
        <f t="shared" si="209"/>
        <v/>
      </c>
      <c r="AT974" t="str">
        <f t="shared" si="209"/>
        <v/>
      </c>
      <c r="AU974" t="str">
        <f t="shared" si="209"/>
        <v/>
      </c>
      <c r="AV974" t="str">
        <f t="shared" si="209"/>
        <v/>
      </c>
      <c r="AW974" t="str">
        <f t="shared" si="209"/>
        <v/>
      </c>
      <c r="AX974" t="str">
        <f t="shared" si="209"/>
        <v/>
      </c>
      <c r="AZ974" s="46" t="str">
        <f>IF(ISNUMBER(VLOOKUP($B974,Stats!$A$2:$AA$19,2,FALSE))=FALSE,"",IF(ISNUMBER(W974),(W974-VLOOKUP($B974,Stats!$A$2:$AA$19,2,FALSE))/VLOOKUP($B974,Stats!$A$2:$AA$19,16,FALSE),""))</f>
        <v/>
      </c>
      <c r="BA974" s="46" t="str">
        <f>IF(ISNUMBER(VLOOKUP($B974,Stats!$A$2:$AA$19,2,FALSE))=FALSE,"",IF(ISNUMBER(X974),(X974-VLOOKUP($B974,Stats!$A$2:$AA$19,3,FALSE))/VLOOKUP($B974,Stats!$A$2:$AA$19,17,FALSE),""))</f>
        <v/>
      </c>
      <c r="BB974" s="46"/>
      <c r="BC974" s="46"/>
      <c r="BD974" s="44" t="str">
        <f t="shared" si="202"/>
        <v/>
      </c>
      <c r="BE974" s="46" t="str">
        <f>IF(ISNUMBER(VLOOKUP($B974,Stats!$A$2:$AA$19,2,FALSE))=FALSE,"",IF(ISNUMBER(Y974),(Y974-VLOOKUP($B974,Stats!$A$2:$AA$19,5,FALSE))/VLOOKUP($B974,Stats!$A$2:$AA$19,19,FALSE),""))</f>
        <v/>
      </c>
      <c r="BF974" s="46"/>
      <c r="BG974" s="46"/>
      <c r="BH974" s="46" t="str">
        <f>IF(ISNUMBER(VLOOKUP($B974,Stats!$A$2:$AA$19,2,FALSE))=FALSE,"",IF(ISNUMBER(Z974),(Z974-VLOOKUP($B974,Stats!$A$2:$AA$19,8,FALSE))/VLOOKUP($B974,Stats!$A$2:$AA$19,22,FALSE),""))</f>
        <v/>
      </c>
      <c r="BI974" s="46" t="str">
        <f>IF(ISNUMBER(VLOOKUP($B974,Stats!$A$2:$AA$19,2,FALSE))=FALSE,"",IF(ISNUMBER(#REF!),(#REF!-VLOOKUP($B974,Stats!$A$2:$AA$19,9,FALSE))/VLOOKUP($B974,Stats!$A$2:$AA$19,23,FALSE),""))</f>
        <v/>
      </c>
      <c r="BJ974" s="46" t="str">
        <f>IF(ISNUMBER(VLOOKUP($B974,Stats!$A$2:$AA$19,2,FALSE))=FALSE,"",IF(ISNUMBER(#REF!),(#REF!-VLOOKUP($B974,Stats!$A$2:$AA$19,10,FALSE))/VLOOKUP($B974,Stats!$A$2:$AA$19,24,FALSE),""))</f>
        <v/>
      </c>
      <c r="BK974" s="44" t="str">
        <f t="shared" si="207"/>
        <v/>
      </c>
      <c r="BL974" s="46" t="str">
        <f>IF(ISNUMBER(VLOOKUP($B974,Stats!$A$2:$AA$19,2,FALSE))=FALSE,"",IF(ISNUMBER(#REF!),(#REF!-VLOOKUP($B974,Stats!$A$2:$AA$19,11,FALSE))/VLOOKUP($B974,Stats!$A$2:$AA$19,25,FALSE),""))</f>
        <v/>
      </c>
      <c r="BM974" s="46" t="str">
        <f>IF(ISNUMBER(VLOOKUP($B974,Stats!$A$2:$AA$19,2,FALSE))=FALSE,"",IF(ISNUMBER(AA974),(AA974-VLOOKUP($B974,Stats!$A$2:$AA$19,12,FALSE))/VLOOKUP($B974,Stats!$A$2:$AA$19,26,FALSE),""))</f>
        <v/>
      </c>
      <c r="BN974" s="46" t="str">
        <f>IF(ISNUMBER(VLOOKUP($B974,Stats!$A$2:$AA$19,2,FALSE))=FALSE,"",IF(ISNUMBER(#REF!),(#REF!-VLOOKUP($B974,Stats!$A$2:$AA$19,13,FALSE))/VLOOKUP($B974,Stats!$A$2:$AA$19,27,FALSE),""))</f>
        <v/>
      </c>
      <c r="BO974" s="46" t="str">
        <f>IF(ISNUMBER(VLOOKUP($B974,Stats!$A$2:$AA$19,2,FALSE))=FALSE,"",IF(ISNUMBER(#REF!),(#REF!-VLOOKUP($B974,Stats!$A$2:$AA$19,14,FALSE))/VLOOKUP($B974,Stats!$A$2:$AB$19,28,FALSE),""))</f>
        <v/>
      </c>
      <c r="BP974" s="46"/>
      <c r="BQ974" s="46" t="str">
        <f>IF(ISNUMBER(VLOOKUP($B974,Stats!$A$2:$AA$19,2,FALSE))=FALSE,"",IF(ISNUMBER(BM974),BM974,(VLOOKUP($B974,Stats!$A$2:$AT$19,46,FALSE)-VLOOKUP($B974,Stats!$A$2:$AA$19,12,FALSE))/VLOOKUP($B974,Stats!$A$2:$AA$19,26,FALSE)))</f>
        <v/>
      </c>
      <c r="BR974" s="51" t="str">
        <f t="shared" si="208"/>
        <v/>
      </c>
      <c r="BS974" s="32" t="str">
        <f t="shared" si="203"/>
        <v/>
      </c>
      <c r="BT974" s="53" t="str">
        <f t="shared" si="204"/>
        <v/>
      </c>
    </row>
    <row r="975" spans="1:72" x14ac:dyDescent="0.15">
      <c r="A975" s="5">
        <v>25010</v>
      </c>
      <c r="B975" s="5" t="s">
        <v>30</v>
      </c>
      <c r="C975" s="3">
        <v>0</v>
      </c>
      <c r="D975" s="11">
        <v>0.11515267540920848</v>
      </c>
      <c r="E975" s="6">
        <v>6.6125847371109681E-3</v>
      </c>
      <c r="F975" s="12">
        <v>65</v>
      </c>
      <c r="G975" s="12">
        <v>50</v>
      </c>
      <c r="H975" s="13">
        <v>5.2406253051073791E-3</v>
      </c>
      <c r="I975" s="13">
        <v>-4.5819788386925794E-3</v>
      </c>
      <c r="J975" s="12">
        <v>11</v>
      </c>
      <c r="K975" s="12">
        <v>6</v>
      </c>
      <c r="L975" s="13">
        <v>1.6574065354552969E-2</v>
      </c>
      <c r="M975" s="13">
        <v>-2.649431609827646E-2</v>
      </c>
      <c r="N975" s="8">
        <v>1.165</v>
      </c>
      <c r="O975" s="8">
        <v>1.1151526754092085</v>
      </c>
      <c r="P975" s="14">
        <v>42090</v>
      </c>
      <c r="Q975" s="13">
        <v>-5.1626976913288214E-2</v>
      </c>
      <c r="R975" s="14">
        <v>42003</v>
      </c>
      <c r="S975" s="14">
        <f>IF(ISNUMBER(R975),VLOOKUP(B975,Index!$B$3:$AB$18,27,FALSE),"")</f>
        <v>42041</v>
      </c>
      <c r="T975" s="14">
        <f>IF(ISNUMBER($R975),VLOOKUP($B975,Index!$B$21:$AB$36,27,FALSE),"")</f>
        <v>41996</v>
      </c>
      <c r="U975" s="14">
        <f>IF(ISNUMBER($R975),VLOOKUP($B975,Index!$B$39:$AB$54,27,FALSE),"")</f>
        <v>42003</v>
      </c>
      <c r="W975" s="6">
        <v>0.24242668507201784</v>
      </c>
      <c r="X975" s="7">
        <v>0.56521739130434778</v>
      </c>
      <c r="Y975" s="6">
        <v>0.12546497394081846</v>
      </c>
      <c r="Z975" s="8" t="str">
        <f t="shared" si="205"/>
        <v/>
      </c>
      <c r="AA975" s="9">
        <v>2.2304748853030256</v>
      </c>
      <c r="AB975" s="28"/>
      <c r="AC975" s="6">
        <v>5.8770697635007314E-2</v>
      </c>
      <c r="AD975" s="7">
        <v>0.31947069943289219</v>
      </c>
      <c r="AE975" s="6">
        <v>1.5741459685970256E-2</v>
      </c>
      <c r="AF975" s="8" t="str">
        <f t="shared" si="206"/>
        <v/>
      </c>
      <c r="AG975" s="9">
        <v>4.9750182139675454</v>
      </c>
      <c r="AH975" s="28"/>
      <c r="AK975" t="str">
        <f t="shared" si="209"/>
        <v/>
      </c>
      <c r="AL975" t="str">
        <f t="shared" si="209"/>
        <v/>
      </c>
      <c r="AM975" t="str">
        <f t="shared" si="209"/>
        <v/>
      </c>
      <c r="AN975" t="str">
        <f t="shared" si="209"/>
        <v/>
      </c>
      <c r="AO975" t="str">
        <f t="shared" si="209"/>
        <v/>
      </c>
      <c r="AP975" t="str">
        <f t="shared" si="209"/>
        <v/>
      </c>
      <c r="AQ975" t="str">
        <f t="shared" si="209"/>
        <v/>
      </c>
      <c r="AR975" t="str">
        <f t="shared" si="209"/>
        <v/>
      </c>
      <c r="AS975" t="str">
        <f t="shared" si="209"/>
        <v/>
      </c>
      <c r="AT975" t="str">
        <f t="shared" si="209"/>
        <v/>
      </c>
      <c r="AU975" t="str">
        <f t="shared" si="209"/>
        <v/>
      </c>
      <c r="AV975" t="str">
        <f t="shared" si="209"/>
        <v/>
      </c>
      <c r="AW975" t="str">
        <f t="shared" si="209"/>
        <v/>
      </c>
      <c r="AX975" t="str">
        <f t="shared" si="209"/>
        <v/>
      </c>
      <c r="AZ975" s="46" t="str">
        <f>IF(ISNUMBER(VLOOKUP($B975,Stats!$A$2:$AA$19,2,FALSE))=FALSE,"",IF(ISNUMBER(W975),(W975-VLOOKUP($B975,Stats!$A$2:$AA$19,2,FALSE))/VLOOKUP($B975,Stats!$A$2:$AA$19,16,FALSE),""))</f>
        <v/>
      </c>
      <c r="BA975" s="46" t="str">
        <f>IF(ISNUMBER(VLOOKUP($B975,Stats!$A$2:$AA$19,2,FALSE))=FALSE,"",IF(ISNUMBER(X975),(X975-VLOOKUP($B975,Stats!$A$2:$AA$19,3,FALSE))/VLOOKUP($B975,Stats!$A$2:$AA$19,17,FALSE),""))</f>
        <v/>
      </c>
      <c r="BB975" s="46"/>
      <c r="BC975" s="46"/>
      <c r="BD975" s="44" t="str">
        <f t="shared" si="202"/>
        <v/>
      </c>
      <c r="BE975" s="46" t="str">
        <f>IF(ISNUMBER(VLOOKUP($B975,Stats!$A$2:$AA$19,2,FALSE))=FALSE,"",IF(ISNUMBER(Y975),(Y975-VLOOKUP($B975,Stats!$A$2:$AA$19,5,FALSE))/VLOOKUP($B975,Stats!$A$2:$AA$19,19,FALSE),""))</f>
        <v/>
      </c>
      <c r="BF975" s="46"/>
      <c r="BG975" s="46"/>
      <c r="BH975" s="46" t="str">
        <f>IF(ISNUMBER(VLOOKUP($B975,Stats!$A$2:$AA$19,2,FALSE))=FALSE,"",IF(ISNUMBER(Z975),(Z975-VLOOKUP($B975,Stats!$A$2:$AA$19,8,FALSE))/VLOOKUP($B975,Stats!$A$2:$AA$19,22,FALSE),""))</f>
        <v/>
      </c>
      <c r="BI975" s="46" t="str">
        <f>IF(ISNUMBER(VLOOKUP($B975,Stats!$A$2:$AA$19,2,FALSE))=FALSE,"",IF(ISNUMBER(#REF!),(#REF!-VLOOKUP($B975,Stats!$A$2:$AA$19,9,FALSE))/VLOOKUP($B975,Stats!$A$2:$AA$19,23,FALSE),""))</f>
        <v/>
      </c>
      <c r="BJ975" s="46" t="str">
        <f>IF(ISNUMBER(VLOOKUP($B975,Stats!$A$2:$AA$19,2,FALSE))=FALSE,"",IF(ISNUMBER(#REF!),(#REF!-VLOOKUP($B975,Stats!$A$2:$AA$19,10,FALSE))/VLOOKUP($B975,Stats!$A$2:$AA$19,24,FALSE),""))</f>
        <v/>
      </c>
      <c r="BK975" s="44" t="str">
        <f t="shared" si="207"/>
        <v/>
      </c>
      <c r="BL975" s="46" t="str">
        <f>IF(ISNUMBER(VLOOKUP($B975,Stats!$A$2:$AA$19,2,FALSE))=FALSE,"",IF(ISNUMBER(#REF!),(#REF!-VLOOKUP($B975,Stats!$A$2:$AA$19,11,FALSE))/VLOOKUP($B975,Stats!$A$2:$AA$19,25,FALSE),""))</f>
        <v/>
      </c>
      <c r="BM975" s="46" t="str">
        <f>IF(ISNUMBER(VLOOKUP($B975,Stats!$A$2:$AA$19,2,FALSE))=FALSE,"",IF(ISNUMBER(AA975),(AA975-VLOOKUP($B975,Stats!$A$2:$AA$19,12,FALSE))/VLOOKUP($B975,Stats!$A$2:$AA$19,26,FALSE),""))</f>
        <v/>
      </c>
      <c r="BN975" s="46" t="str">
        <f>IF(ISNUMBER(VLOOKUP($B975,Stats!$A$2:$AA$19,2,FALSE))=FALSE,"",IF(ISNUMBER(#REF!),(#REF!-VLOOKUP($B975,Stats!$A$2:$AA$19,13,FALSE))/VLOOKUP($B975,Stats!$A$2:$AA$19,27,FALSE),""))</f>
        <v/>
      </c>
      <c r="BO975" s="46" t="str">
        <f>IF(ISNUMBER(VLOOKUP($B975,Stats!$A$2:$AA$19,2,FALSE))=FALSE,"",IF(ISNUMBER(#REF!),(#REF!-VLOOKUP($B975,Stats!$A$2:$AA$19,14,FALSE))/VLOOKUP($B975,Stats!$A$2:$AB$19,28,FALSE),""))</f>
        <v/>
      </c>
      <c r="BP975" s="46"/>
      <c r="BQ975" s="46" t="str">
        <f>IF(ISNUMBER(VLOOKUP($B975,Stats!$A$2:$AA$19,2,FALSE))=FALSE,"",IF(ISNUMBER(BM975),BM975,(VLOOKUP($B975,Stats!$A$2:$AT$19,46,FALSE)-VLOOKUP($B975,Stats!$A$2:$AA$19,12,FALSE))/VLOOKUP($B975,Stats!$A$2:$AA$19,26,FALSE)))</f>
        <v/>
      </c>
      <c r="BR975" s="51" t="str">
        <f t="shared" si="208"/>
        <v/>
      </c>
      <c r="BS975" s="32" t="str">
        <f t="shared" si="203"/>
        <v/>
      </c>
      <c r="BT975" s="53" t="str">
        <f t="shared" si="204"/>
        <v/>
      </c>
    </row>
    <row r="976" spans="1:72" x14ac:dyDescent="0.15">
      <c r="A976" s="5">
        <v>25010</v>
      </c>
      <c r="B976" s="5" t="s">
        <v>31</v>
      </c>
      <c r="C976" s="3">
        <v>0</v>
      </c>
      <c r="D976" s="11">
        <v>7.9587602212983465E-3</v>
      </c>
      <c r="E976" s="6">
        <v>6.0548502483439137E-3</v>
      </c>
      <c r="F976" s="15">
        <v>4.6428571428571432</v>
      </c>
      <c r="G976" s="15">
        <v>3.5714285714285716</v>
      </c>
      <c r="H976" s="13">
        <v>5.6566990851119447E-3</v>
      </c>
      <c r="I976" s="13">
        <v>-4.0762001975750582E-3</v>
      </c>
      <c r="J976" s="12">
        <v>3</v>
      </c>
      <c r="K976" s="12">
        <v>2.0714285714285716</v>
      </c>
      <c r="L976" s="13">
        <v>1.0148840099839867E-2</v>
      </c>
      <c r="M976" s="13">
        <v>-8.1478878145308763E-3</v>
      </c>
      <c r="N976" s="8">
        <v>1.0881357142857144</v>
      </c>
      <c r="O976" s="8">
        <v>1.0137764063972126</v>
      </c>
      <c r="P976" s="14"/>
      <c r="Q976" s="13">
        <v>-1.2042500493677943E-2</v>
      </c>
      <c r="R976" s="14"/>
      <c r="S976" s="14" t="str">
        <f>IF(ISNUMBER(R976),VLOOKUP(B976,Index!$B$3:$AB$18,27,FALSE),"")</f>
        <v/>
      </c>
      <c r="T976" s="14" t="str">
        <f>IF(ISNUMBER($R976),VLOOKUP($B976,Index!$B$21:$AB$36,27,FALSE),"")</f>
        <v/>
      </c>
      <c r="U976" s="14" t="str">
        <f>IF(ISNUMBER($R976),VLOOKUP($B976,Index!$B$39:$AB$54,27,FALSE),"")</f>
        <v/>
      </c>
      <c r="W976" s="6">
        <v>0.24462030151367337</v>
      </c>
      <c r="X976" s="8">
        <v>0.55850340136054422</v>
      </c>
      <c r="Y976" s="6">
        <v>0.11488270605601751</v>
      </c>
      <c r="Z976" s="8" t="str">
        <f t="shared" si="205"/>
        <v/>
      </c>
      <c r="AA976" s="9" t="s">
        <v>25</v>
      </c>
      <c r="AB976" s="28"/>
      <c r="AC976" s="6">
        <v>5.9839091912640467E-2</v>
      </c>
      <c r="AD976" s="8">
        <v>0.31192604933129714</v>
      </c>
      <c r="AE976" s="6">
        <v>1.3198036150753323E-2</v>
      </c>
      <c r="AF976" s="8" t="str">
        <f t="shared" si="206"/>
        <v/>
      </c>
      <c r="AG976" s="9" t="s">
        <v>25</v>
      </c>
      <c r="AH976" s="28"/>
      <c r="AK976" t="str">
        <f t="shared" si="209"/>
        <v/>
      </c>
      <c r="AL976" t="str">
        <f t="shared" si="209"/>
        <v/>
      </c>
      <c r="AM976" t="str">
        <f t="shared" si="209"/>
        <v/>
      </c>
      <c r="AN976" t="str">
        <f t="shared" si="209"/>
        <v/>
      </c>
      <c r="AO976" t="str">
        <f t="shared" si="209"/>
        <v/>
      </c>
      <c r="AP976" t="str">
        <f t="shared" si="209"/>
        <v/>
      </c>
      <c r="AQ976" t="str">
        <f t="shared" si="209"/>
        <v/>
      </c>
      <c r="AR976" t="str">
        <f t="shared" si="209"/>
        <v/>
      </c>
      <c r="AS976" t="str">
        <f t="shared" si="209"/>
        <v/>
      </c>
      <c r="AT976" t="str">
        <f t="shared" si="209"/>
        <v/>
      </c>
      <c r="AU976" t="str">
        <f t="shared" si="209"/>
        <v/>
      </c>
      <c r="AV976" t="str">
        <f t="shared" si="209"/>
        <v/>
      </c>
      <c r="AW976" t="str">
        <f t="shared" si="209"/>
        <v/>
      </c>
      <c r="AX976" t="str">
        <f t="shared" si="209"/>
        <v/>
      </c>
      <c r="AZ976" s="46" t="str">
        <f>IF(ISNUMBER(VLOOKUP($B976,Stats!$A$2:$AA$19,2,FALSE))=FALSE,"",IF(ISNUMBER(W976),(W976-VLOOKUP($B976,Stats!$A$2:$AA$19,2,FALSE))/VLOOKUP($B976,Stats!$A$2:$AA$19,16,FALSE),""))</f>
        <v/>
      </c>
      <c r="BA976" s="46" t="str">
        <f>IF(ISNUMBER(VLOOKUP($B976,Stats!$A$2:$AA$19,2,FALSE))=FALSE,"",IF(ISNUMBER(X976),(X976-VLOOKUP($B976,Stats!$A$2:$AA$19,3,FALSE))/VLOOKUP($B976,Stats!$A$2:$AA$19,17,FALSE),""))</f>
        <v/>
      </c>
      <c r="BB976" s="46"/>
      <c r="BC976" s="46"/>
      <c r="BD976" s="44" t="str">
        <f t="shared" si="202"/>
        <v/>
      </c>
      <c r="BE976" s="46" t="str">
        <f>IF(ISNUMBER(VLOOKUP($B976,Stats!$A$2:$AA$19,2,FALSE))=FALSE,"",IF(ISNUMBER(Y976),(Y976-VLOOKUP($B976,Stats!$A$2:$AA$19,5,FALSE))/VLOOKUP($B976,Stats!$A$2:$AA$19,19,FALSE),""))</f>
        <v/>
      </c>
      <c r="BF976" s="46"/>
      <c r="BG976" s="46"/>
      <c r="BH976" s="46" t="str">
        <f>IF(ISNUMBER(VLOOKUP($B976,Stats!$A$2:$AA$19,2,FALSE))=FALSE,"",IF(ISNUMBER(Z976),(Z976-VLOOKUP($B976,Stats!$A$2:$AA$19,8,FALSE))/VLOOKUP($B976,Stats!$A$2:$AA$19,22,FALSE),""))</f>
        <v/>
      </c>
      <c r="BI976" s="46" t="str">
        <f>IF(ISNUMBER(VLOOKUP($B976,Stats!$A$2:$AA$19,2,FALSE))=FALSE,"",IF(ISNUMBER(#REF!),(#REF!-VLOOKUP($B976,Stats!$A$2:$AA$19,9,FALSE))/VLOOKUP($B976,Stats!$A$2:$AA$19,23,FALSE),""))</f>
        <v/>
      </c>
      <c r="BJ976" s="46" t="str">
        <f>IF(ISNUMBER(VLOOKUP($B976,Stats!$A$2:$AA$19,2,FALSE))=FALSE,"",IF(ISNUMBER(#REF!),(#REF!-VLOOKUP($B976,Stats!$A$2:$AA$19,10,FALSE))/VLOOKUP($B976,Stats!$A$2:$AA$19,24,FALSE),""))</f>
        <v/>
      </c>
      <c r="BK976" s="44" t="str">
        <f t="shared" si="207"/>
        <v/>
      </c>
      <c r="BL976" s="46" t="str">
        <f>IF(ISNUMBER(VLOOKUP($B976,Stats!$A$2:$AA$19,2,FALSE))=FALSE,"",IF(ISNUMBER(#REF!),(#REF!-VLOOKUP($B976,Stats!$A$2:$AA$19,11,FALSE))/VLOOKUP($B976,Stats!$A$2:$AA$19,25,FALSE),""))</f>
        <v/>
      </c>
      <c r="BM976" s="46" t="str">
        <f>IF(ISNUMBER(VLOOKUP($B976,Stats!$A$2:$AA$19,2,FALSE))=FALSE,"",IF(ISNUMBER(AA976),(AA976-VLOOKUP($B976,Stats!$A$2:$AA$19,12,FALSE))/VLOOKUP($B976,Stats!$A$2:$AA$19,26,FALSE),""))</f>
        <v/>
      </c>
      <c r="BN976" s="46" t="str">
        <f>IF(ISNUMBER(VLOOKUP($B976,Stats!$A$2:$AA$19,2,FALSE))=FALSE,"",IF(ISNUMBER(#REF!),(#REF!-VLOOKUP($B976,Stats!$A$2:$AA$19,13,FALSE))/VLOOKUP($B976,Stats!$A$2:$AA$19,27,FALSE),""))</f>
        <v/>
      </c>
      <c r="BO976" s="46" t="str">
        <f>IF(ISNUMBER(VLOOKUP($B976,Stats!$A$2:$AA$19,2,FALSE))=FALSE,"",IF(ISNUMBER(#REF!),(#REF!-VLOOKUP($B976,Stats!$A$2:$AA$19,14,FALSE))/VLOOKUP($B976,Stats!$A$2:$AB$19,28,FALSE),""))</f>
        <v/>
      </c>
      <c r="BP976" s="46"/>
      <c r="BQ976" s="46" t="str">
        <f>IF(ISNUMBER(VLOOKUP($B976,Stats!$A$2:$AA$19,2,FALSE))=FALSE,"",IF(ISNUMBER(BM976),BM976,(VLOOKUP($B976,Stats!$A$2:$AT$19,46,FALSE)-VLOOKUP($B976,Stats!$A$2:$AA$19,12,FALSE))/VLOOKUP($B976,Stats!$A$2:$AA$19,26,FALSE)))</f>
        <v/>
      </c>
      <c r="BR976" s="51" t="str">
        <f t="shared" si="208"/>
        <v/>
      </c>
      <c r="BS976" s="32" t="str">
        <f t="shared" si="203"/>
        <v/>
      </c>
      <c r="BT976" s="53" t="str">
        <f t="shared" si="204"/>
        <v/>
      </c>
    </row>
    <row r="977" spans="1:72" x14ac:dyDescent="0.15">
      <c r="A977" s="16">
        <v>25010</v>
      </c>
      <c r="B977" s="17">
        <v>201421</v>
      </c>
      <c r="C977" s="3">
        <v>0</v>
      </c>
      <c r="D977" s="23">
        <v>1.1773714942088676E-2</v>
      </c>
      <c r="E977" s="18">
        <v>3.7288342131411461E-3</v>
      </c>
      <c r="F977" s="24">
        <v>4</v>
      </c>
      <c r="G977" s="24">
        <v>3</v>
      </c>
      <c r="H977" s="20">
        <v>4.1424794232897688E-3</v>
      </c>
      <c r="I977" s="20">
        <v>-1.6026121220769074E-3</v>
      </c>
      <c r="J977" s="24">
        <v>3</v>
      </c>
      <c r="K977" s="24">
        <v>2</v>
      </c>
      <c r="L977" s="20">
        <v>7.9107891727032698E-3</v>
      </c>
      <c r="M977" s="20">
        <v>-4.524460363841909E-3</v>
      </c>
      <c r="N977" s="19">
        <v>1.0609999999999999</v>
      </c>
      <c r="O977" s="19">
        <v>1.0156025653297598</v>
      </c>
      <c r="P977" s="25">
        <v>41926</v>
      </c>
      <c r="Q977" s="20">
        <v>-4.6182846371346509E-3</v>
      </c>
      <c r="R977" s="25">
        <v>41928</v>
      </c>
      <c r="S977" s="25">
        <f>IF(ISNUMBER(R977),VLOOKUP(B977,Index!$B$3:$AB$18,27,FALSE),"")</f>
        <v>41929</v>
      </c>
      <c r="T977" s="25">
        <f>IF(ISNUMBER($R977),VLOOKUP($B977,Index!$B$21:$AB$36,27,FALSE),"")</f>
        <v>41929</v>
      </c>
      <c r="U977" s="25">
        <f>IF(ISNUMBER($R977),VLOOKUP($B977,Index!$B$39:$AB$54,27,FALSE),"")</f>
        <v>41929</v>
      </c>
      <c r="W977" s="18">
        <v>0.42385373791519232</v>
      </c>
      <c r="X977" s="19">
        <v>0.5714285714285714</v>
      </c>
      <c r="Y977" s="18">
        <v>7.0749654784126703E-2</v>
      </c>
      <c r="Z977" s="19">
        <f t="shared" si="205"/>
        <v>1</v>
      </c>
      <c r="AA977" s="21">
        <v>2.5493697048074346</v>
      </c>
      <c r="AB977" s="28"/>
      <c r="AC977" s="18">
        <v>0.17965199114468053</v>
      </c>
      <c r="AD977" s="19">
        <v>0.32653061224489793</v>
      </c>
      <c r="AE977" s="18">
        <v>5.0055136520731026E-3</v>
      </c>
      <c r="AF977" s="19">
        <f t="shared" si="206"/>
        <v>1</v>
      </c>
      <c r="AG977" s="21">
        <v>6.4992858917899463</v>
      </c>
      <c r="AH977" s="28"/>
      <c r="AK977">
        <f t="shared" si="209"/>
        <v>2.5493697048074346</v>
      </c>
      <c r="AL977" t="str">
        <f t="shared" si="209"/>
        <v/>
      </c>
      <c r="AM977" t="str">
        <f t="shared" si="209"/>
        <v/>
      </c>
      <c r="AN977" t="str">
        <f t="shared" si="209"/>
        <v/>
      </c>
      <c r="AO977" t="str">
        <f t="shared" si="209"/>
        <v/>
      </c>
      <c r="AP977" t="str">
        <f t="shared" si="209"/>
        <v/>
      </c>
      <c r="AQ977" t="str">
        <f t="shared" si="209"/>
        <v/>
      </c>
      <c r="AR977" t="str">
        <f t="shared" si="209"/>
        <v/>
      </c>
      <c r="AS977" t="str">
        <f t="shared" si="209"/>
        <v/>
      </c>
      <c r="AT977" t="str">
        <f t="shared" si="209"/>
        <v/>
      </c>
      <c r="AU977" t="str">
        <f t="shared" si="209"/>
        <v/>
      </c>
      <c r="AV977" t="str">
        <f t="shared" si="209"/>
        <v/>
      </c>
      <c r="AW977" t="str">
        <f t="shared" si="209"/>
        <v/>
      </c>
      <c r="AX977" t="str">
        <f t="shared" si="209"/>
        <v/>
      </c>
      <c r="AZ977" s="46">
        <f>IF(ISNUMBER(VLOOKUP($B977,Stats!$A$2:$AA$19,2,FALSE))=FALSE,"",IF(ISNUMBER(W977),(W977-VLOOKUP($B977,Stats!$A$2:$AA$19,2,FALSE))/VLOOKUP($B977,Stats!$A$2:$AA$19,16,FALSE),""))</f>
        <v>1.28121110873301</v>
      </c>
      <c r="BA977" s="46">
        <f>IF(ISNUMBER(VLOOKUP($B977,Stats!$A$2:$AA$19,2,FALSE))=FALSE,"",IF(ISNUMBER(X977),(X977-VLOOKUP($B977,Stats!$A$2:$AA$19,3,FALSE))/VLOOKUP($B977,Stats!$A$2:$AA$19,17,FALSE),""))</f>
        <v>0.45952930473677361</v>
      </c>
      <c r="BB977" s="46"/>
      <c r="BC977" s="46"/>
      <c r="BD977" s="44">
        <f t="shared" si="202"/>
        <v>0.87037020673489185</v>
      </c>
      <c r="BE977" s="46">
        <f>IF(ISNUMBER(VLOOKUP($B977,Stats!$A$2:$AA$19,2,FALSE))=FALSE,"",IF(ISNUMBER(Y977),(Y977-VLOOKUP($B977,Stats!$A$2:$AA$19,5,FALSE))/VLOOKUP($B977,Stats!$A$2:$AA$19,19,FALSE),""))</f>
        <v>-0.20104817330560792</v>
      </c>
      <c r="BF977" s="46"/>
      <c r="BG977" s="46"/>
      <c r="BH977" s="46">
        <f>IF(ISNUMBER(VLOOKUP($B977,Stats!$A$2:$AA$19,2,FALSE))=FALSE,"",IF(ISNUMBER(Z977),(Z977-VLOOKUP($B977,Stats!$A$2:$AA$19,8,FALSE))/VLOOKUP($B977,Stats!$A$2:$AA$19,22,FALSE),""))</f>
        <v>-0.11578842912173706</v>
      </c>
      <c r="BI977" s="46" t="str">
        <f>IF(ISNUMBER(VLOOKUP($B977,Stats!$A$2:$AA$19,2,FALSE))=FALSE,"",IF(ISNUMBER(#REF!),(#REF!-VLOOKUP($B977,Stats!$A$2:$AA$19,9,FALSE))/VLOOKUP($B977,Stats!$A$2:$AA$19,23,FALSE),""))</f>
        <v/>
      </c>
      <c r="BJ977" s="46" t="str">
        <f>IF(ISNUMBER(VLOOKUP($B977,Stats!$A$2:$AA$19,2,FALSE))=FALSE,"",IF(ISNUMBER(#REF!),(#REF!-VLOOKUP($B977,Stats!$A$2:$AA$19,10,FALSE))/VLOOKUP($B977,Stats!$A$2:$AA$19,24,FALSE),""))</f>
        <v/>
      </c>
      <c r="BK977" s="44">
        <f t="shared" si="207"/>
        <v>0.10599719257740442</v>
      </c>
      <c r="BL977" s="46" t="str">
        <f>IF(ISNUMBER(VLOOKUP($B977,Stats!$A$2:$AA$19,2,FALSE))=FALSE,"",IF(ISNUMBER(#REF!),(#REF!-VLOOKUP($B977,Stats!$A$2:$AA$19,11,FALSE))/VLOOKUP($B977,Stats!$A$2:$AA$19,25,FALSE),""))</f>
        <v/>
      </c>
      <c r="BM977" s="46">
        <f>IF(ISNUMBER(VLOOKUP($B977,Stats!$A$2:$AA$19,2,FALSE))=FALSE,"",IF(ISNUMBER(AA977),(AA977-VLOOKUP($B977,Stats!$A$2:$AA$19,12,FALSE))/VLOOKUP($B977,Stats!$A$2:$AA$19,26,FALSE),""))</f>
        <v>-0.46268881651137855</v>
      </c>
      <c r="BN977" s="46" t="str">
        <f>IF(ISNUMBER(VLOOKUP($B977,Stats!$A$2:$AA$19,2,FALSE))=FALSE,"",IF(ISNUMBER(#REF!),(#REF!-VLOOKUP($B977,Stats!$A$2:$AA$19,13,FALSE))/VLOOKUP($B977,Stats!$A$2:$AA$19,27,FALSE),""))</f>
        <v/>
      </c>
      <c r="BO977" s="46" t="str">
        <f>IF(ISNUMBER(VLOOKUP($B977,Stats!$A$2:$AA$19,2,FALSE))=FALSE,"",IF(ISNUMBER(#REF!),(#REF!-VLOOKUP($B977,Stats!$A$2:$AA$19,14,FALSE))/VLOOKUP($B977,Stats!$A$2:$AB$19,28,FALSE),""))</f>
        <v/>
      </c>
      <c r="BP977" s="46"/>
      <c r="BQ977" s="46">
        <f>IF(ISNUMBER(VLOOKUP($B977,Stats!$A$2:$AA$19,2,FALSE))=FALSE,"",IF(ISNUMBER(BM977),BM977,(VLOOKUP($B977,Stats!$A$2:$AT$19,46,FALSE)-VLOOKUP($B977,Stats!$A$2:$AA$19,12,FALSE))/VLOOKUP($B977,Stats!$A$2:$AA$19,26,FALSE)))</f>
        <v>-0.46268881651137855</v>
      </c>
      <c r="BR977" s="51">
        <f t="shared" si="208"/>
        <v>-0.46268881651137855</v>
      </c>
      <c r="BS977" s="32" t="str">
        <f t="shared" si="203"/>
        <v>25010_201421</v>
      </c>
      <c r="BT977" s="53">
        <f t="shared" si="204"/>
        <v>0.14513459359114533</v>
      </c>
    </row>
    <row r="978" spans="1:72" x14ac:dyDescent="0.15">
      <c r="A978" s="16">
        <v>25010</v>
      </c>
      <c r="B978" s="17">
        <v>201422</v>
      </c>
      <c r="C978" s="3">
        <v>0</v>
      </c>
      <c r="D978" s="23">
        <v>1.0785241248817412E-2</v>
      </c>
      <c r="E978" s="18">
        <v>4.0729089710016082E-3</v>
      </c>
      <c r="F978" s="24">
        <v>5</v>
      </c>
      <c r="G978" s="24">
        <v>5</v>
      </c>
      <c r="H978" s="20">
        <v>4.446003569425816E-3</v>
      </c>
      <c r="I978" s="20">
        <v>-2.2844603814933251E-3</v>
      </c>
      <c r="J978" s="24">
        <v>2</v>
      </c>
      <c r="K978" s="24">
        <v>2</v>
      </c>
      <c r="L978" s="20">
        <v>8.3254493850521971E-3</v>
      </c>
      <c r="M978" s="20">
        <v>-2.9023499672315989E-3</v>
      </c>
      <c r="N978" s="19">
        <v>1.0716000000000001</v>
      </c>
      <c r="O978" s="19">
        <v>1.0054419215612687</v>
      </c>
      <c r="P978" s="25">
        <v>41941</v>
      </c>
      <c r="Q978" s="20">
        <v>-2.9861888764465272E-3</v>
      </c>
      <c r="R978" s="25">
        <v>41943</v>
      </c>
      <c r="S978" s="25">
        <f>IF(ISNUMBER(R978),VLOOKUP(B978,Index!$B$3:$AB$18,27,FALSE),"")</f>
        <v>41939</v>
      </c>
      <c r="T978" s="25">
        <f>IF(ISNUMBER($R978),VLOOKUP($B978,Index!$B$21:$AB$36,27,FALSE),"")</f>
        <v>41935</v>
      </c>
      <c r="U978" s="25">
        <f>IF(ISNUMBER($R978),VLOOKUP($B978,Index!$B$39:$AB$54,27,FALSE),"")</f>
        <v>41936</v>
      </c>
      <c r="W978" s="18">
        <v>0.32355723746452236</v>
      </c>
      <c r="X978" s="19">
        <v>0.5</v>
      </c>
      <c r="Y978" s="18">
        <v>7.7278014305386597E-2</v>
      </c>
      <c r="Z978" s="19">
        <f t="shared" si="205"/>
        <v>4</v>
      </c>
      <c r="AA978" s="21">
        <v>3.6117076631976195</v>
      </c>
      <c r="AB978" s="28"/>
      <c r="AC978" s="18">
        <v>0.10468928591567331</v>
      </c>
      <c r="AD978" s="19">
        <v>0.25</v>
      </c>
      <c r="AE978" s="18">
        <v>5.9718914949835359E-3</v>
      </c>
      <c r="AF978" s="19">
        <f t="shared" si="206"/>
        <v>16</v>
      </c>
      <c r="AG978" s="21">
        <v>13.04443224440041</v>
      </c>
      <c r="AH978" s="28"/>
      <c r="AK978" t="str">
        <f t="shared" si="209"/>
        <v/>
      </c>
      <c r="AL978">
        <f t="shared" si="209"/>
        <v>3.6117076631976195</v>
      </c>
      <c r="AM978" t="str">
        <f t="shared" si="209"/>
        <v/>
      </c>
      <c r="AN978" t="str">
        <f t="shared" si="209"/>
        <v/>
      </c>
      <c r="AO978" t="str">
        <f t="shared" si="209"/>
        <v/>
      </c>
      <c r="AP978" t="str">
        <f t="shared" si="209"/>
        <v/>
      </c>
      <c r="AQ978" t="str">
        <f t="shared" si="209"/>
        <v/>
      </c>
      <c r="AR978" t="str">
        <f t="shared" si="209"/>
        <v/>
      </c>
      <c r="AS978" t="str">
        <f t="shared" si="209"/>
        <v/>
      </c>
      <c r="AT978" t="str">
        <f t="shared" si="209"/>
        <v/>
      </c>
      <c r="AU978" t="str">
        <f t="shared" si="209"/>
        <v/>
      </c>
      <c r="AV978" t="str">
        <f t="shared" si="209"/>
        <v/>
      </c>
      <c r="AW978" t="str">
        <f t="shared" si="209"/>
        <v/>
      </c>
      <c r="AX978" t="str">
        <f t="shared" si="209"/>
        <v/>
      </c>
      <c r="AZ978" s="46">
        <f>IF(ISNUMBER(VLOOKUP($B978,Stats!$A$2:$AA$19,2,FALSE))=FALSE,"",IF(ISNUMBER(W978),(W978-VLOOKUP($B978,Stats!$A$2:$AA$19,2,FALSE))/VLOOKUP($B978,Stats!$A$2:$AA$19,16,FALSE),""))</f>
        <v>-0.33433845297102777</v>
      </c>
      <c r="BA978" s="46">
        <f>IF(ISNUMBER(VLOOKUP($B978,Stats!$A$2:$AA$19,2,FALSE))=FALSE,"",IF(ISNUMBER(X978),(X978-VLOOKUP($B978,Stats!$A$2:$AA$19,3,FALSE))/VLOOKUP($B978,Stats!$A$2:$AA$19,17,FALSE),""))</f>
        <v>-0.89478917776786471</v>
      </c>
      <c r="BB978" s="46"/>
      <c r="BC978" s="46"/>
      <c r="BD978" s="44">
        <f t="shared" si="202"/>
        <v>-0.61456381536944626</v>
      </c>
      <c r="BE978" s="46">
        <f>IF(ISNUMBER(VLOOKUP($B978,Stats!$A$2:$AA$19,2,FALSE))=FALSE,"",IF(ISNUMBER(Y978),(Y978-VLOOKUP($B978,Stats!$A$2:$AA$19,5,FALSE))/VLOOKUP($B978,Stats!$A$2:$AA$19,19,FALSE),""))</f>
        <v>-0.52458532978095129</v>
      </c>
      <c r="BF978" s="46"/>
      <c r="BG978" s="46"/>
      <c r="BH978" s="46">
        <f>IF(ISNUMBER(VLOOKUP($B978,Stats!$A$2:$AA$19,2,FALSE))=FALSE,"",IF(ISNUMBER(Z978),(Z978-VLOOKUP($B978,Stats!$A$2:$AA$19,8,FALSE))/VLOOKUP($B978,Stats!$A$2:$AA$19,22,FALSE),""))</f>
        <v>0.66359770503354598</v>
      </c>
      <c r="BI978" s="46" t="str">
        <f>IF(ISNUMBER(VLOOKUP($B978,Stats!$A$2:$AA$19,2,FALSE))=FALSE,"",IF(ISNUMBER(#REF!),(#REF!-VLOOKUP($B978,Stats!$A$2:$AA$19,9,FALSE))/VLOOKUP($B978,Stats!$A$2:$AA$19,23,FALSE),""))</f>
        <v/>
      </c>
      <c r="BJ978" s="46" t="str">
        <f>IF(ISNUMBER(VLOOKUP($B978,Stats!$A$2:$AA$19,2,FALSE))=FALSE,"",IF(ISNUMBER(#REF!),(#REF!-VLOOKUP($B978,Stats!$A$2:$AA$19,10,FALSE))/VLOOKUP($B978,Stats!$A$2:$AA$19,24,FALSE),""))</f>
        <v/>
      </c>
      <c r="BK978" s="44">
        <f t="shared" si="207"/>
        <v>0.56628904235672961</v>
      </c>
      <c r="BL978" s="46" t="str">
        <f>IF(ISNUMBER(VLOOKUP($B978,Stats!$A$2:$AA$19,2,FALSE))=FALSE,"",IF(ISNUMBER(#REF!),(#REF!-VLOOKUP($B978,Stats!$A$2:$AA$19,11,FALSE))/VLOOKUP($B978,Stats!$A$2:$AA$19,25,FALSE),""))</f>
        <v/>
      </c>
      <c r="BM978" s="46">
        <f>IF(ISNUMBER(VLOOKUP($B978,Stats!$A$2:$AA$19,2,FALSE))=FALSE,"",IF(ISNUMBER(AA978),(AA978-VLOOKUP($B978,Stats!$A$2:$AA$19,12,FALSE))/VLOOKUP($B978,Stats!$A$2:$AA$19,26,FALSE),""))</f>
        <v>-0.14884149885994757</v>
      </c>
      <c r="BN978" s="46" t="str">
        <f>IF(ISNUMBER(VLOOKUP($B978,Stats!$A$2:$AA$19,2,FALSE))=FALSE,"",IF(ISNUMBER(#REF!),(#REF!-VLOOKUP($B978,Stats!$A$2:$AA$19,13,FALSE))/VLOOKUP($B978,Stats!$A$2:$AA$19,27,FALSE),""))</f>
        <v/>
      </c>
      <c r="BO978" s="46" t="str">
        <f>IF(ISNUMBER(VLOOKUP($B978,Stats!$A$2:$AA$19,2,FALSE))=FALSE,"",IF(ISNUMBER(#REF!),(#REF!-VLOOKUP($B978,Stats!$A$2:$AA$19,14,FALSE))/VLOOKUP($B978,Stats!$A$2:$AB$19,28,FALSE),""))</f>
        <v/>
      </c>
      <c r="BP978" s="46"/>
      <c r="BQ978" s="46">
        <f>IF(ISNUMBER(VLOOKUP($B978,Stats!$A$2:$AA$19,2,FALSE))=FALSE,"",IF(ISNUMBER(BM978),BM978,(VLOOKUP($B978,Stats!$A$2:$AT$19,46,FALSE)-VLOOKUP($B978,Stats!$A$2:$AA$19,12,FALSE))/VLOOKUP($B978,Stats!$A$2:$AA$19,26,FALSE)))</f>
        <v>-0.14884149885994757</v>
      </c>
      <c r="BR978" s="51">
        <f t="shared" si="208"/>
        <v>-0.14884149885994757</v>
      </c>
      <c r="BS978" s="32" t="str">
        <f t="shared" si="203"/>
        <v>25010_201422</v>
      </c>
      <c r="BT978" s="53">
        <f t="shared" si="204"/>
        <v>0.18709236256815898</v>
      </c>
    </row>
    <row r="979" spans="1:72" x14ac:dyDescent="0.15">
      <c r="A979" s="16">
        <v>25010</v>
      </c>
      <c r="B979" s="17">
        <v>201423</v>
      </c>
      <c r="C979" s="3">
        <v>0</v>
      </c>
      <c r="D979" s="23">
        <v>-1.647323099962561E-2</v>
      </c>
      <c r="E979" s="18">
        <v>5.3038115714812706E-3</v>
      </c>
      <c r="F979" s="24">
        <v>4</v>
      </c>
      <c r="G979" s="24">
        <v>6</v>
      </c>
      <c r="H979" s="20">
        <v>2.9856750613600491E-3</v>
      </c>
      <c r="I979" s="20">
        <v>-4.735422134210336E-3</v>
      </c>
      <c r="J979" s="24">
        <v>1</v>
      </c>
      <c r="K979" s="24">
        <v>3</v>
      </c>
      <c r="L979" s="20">
        <v>7.7686259827780546E-3</v>
      </c>
      <c r="M979" s="20">
        <v>-1.0880780414595281E-2</v>
      </c>
      <c r="N979" s="19">
        <v>1.0767</v>
      </c>
      <c r="O979" s="19">
        <v>1</v>
      </c>
      <c r="P979" s="25">
        <v>41946</v>
      </c>
      <c r="Q979" s="20">
        <v>-2.4426488344014063E-2</v>
      </c>
      <c r="R979" s="25">
        <v>41956</v>
      </c>
      <c r="S979" s="25">
        <f>IF(ISNUMBER(R979),VLOOKUP(B979,Index!$B$3:$AB$18,27,FALSE),"")</f>
        <v>41956</v>
      </c>
      <c r="T979" s="25">
        <f>IF(ISNUMBER($R979),VLOOKUP($B979,Index!$B$21:$AB$36,27,FALSE),"")</f>
        <v>41954</v>
      </c>
      <c r="U979" s="25">
        <f>IF(ISNUMBER($R979),VLOOKUP($B979,Index!$B$39:$AB$54,27,FALSE),"")</f>
        <v>41957</v>
      </c>
      <c r="W979" s="18">
        <v>-0.4941969299887683</v>
      </c>
      <c r="X979" s="19">
        <v>0.4</v>
      </c>
      <c r="Y979" s="18">
        <v>0.1006327490774266</v>
      </c>
      <c r="Z979" s="19">
        <f t="shared" si="205"/>
        <v>0</v>
      </c>
      <c r="AA979" s="21" t="s">
        <v>25</v>
      </c>
      <c r="AB979" s="28"/>
      <c r="AC979" s="18">
        <v>0.24423060561032356</v>
      </c>
      <c r="AD979" s="19">
        <v>0.16000000000000003</v>
      </c>
      <c r="AE979" s="18">
        <v>1.0126950186880304E-2</v>
      </c>
      <c r="AF979" s="19">
        <f t="shared" si="206"/>
        <v>0</v>
      </c>
      <c r="AG979" s="21" t="s">
        <v>25</v>
      </c>
      <c r="AH979" s="28"/>
      <c r="AK979" t="str">
        <f t="shared" si="209"/>
        <v/>
      </c>
      <c r="AL979" t="str">
        <f t="shared" si="209"/>
        <v/>
      </c>
      <c r="AM979" t="str">
        <f t="shared" si="209"/>
        <v/>
      </c>
      <c r="AN979" t="str">
        <f t="shared" si="209"/>
        <v/>
      </c>
      <c r="AO979" t="str">
        <f t="shared" si="209"/>
        <v/>
      </c>
      <c r="AP979" t="str">
        <f t="shared" si="209"/>
        <v/>
      </c>
      <c r="AQ979" t="str">
        <f t="shared" si="209"/>
        <v/>
      </c>
      <c r="AR979" t="str">
        <f t="shared" si="209"/>
        <v/>
      </c>
      <c r="AS979" t="str">
        <f t="shared" si="209"/>
        <v/>
      </c>
      <c r="AT979" t="str">
        <f t="shared" si="209"/>
        <v/>
      </c>
      <c r="AU979" t="str">
        <f t="shared" si="209"/>
        <v/>
      </c>
      <c r="AV979" t="str">
        <f t="shared" si="209"/>
        <v/>
      </c>
      <c r="AW979" t="str">
        <f t="shared" si="209"/>
        <v/>
      </c>
      <c r="AX979" t="str">
        <f t="shared" si="209"/>
        <v/>
      </c>
      <c r="AZ979" s="46">
        <f>IF(ISNUMBER(VLOOKUP($B979,Stats!$A$2:$AA$19,2,FALSE))=FALSE,"",IF(ISNUMBER(W979),(W979-VLOOKUP($B979,Stats!$A$2:$AA$19,2,FALSE))/VLOOKUP($B979,Stats!$A$2:$AA$19,16,FALSE),""))</f>
        <v>-0.60829024912897134</v>
      </c>
      <c r="BA979" s="46">
        <f>IF(ISNUMBER(VLOOKUP($B979,Stats!$A$2:$AA$19,2,FALSE))=FALSE,"",IF(ISNUMBER(X979),(X979-VLOOKUP($B979,Stats!$A$2:$AA$19,3,FALSE))/VLOOKUP($B979,Stats!$A$2:$AA$19,17,FALSE),""))</f>
        <v>-0.66983579230430179</v>
      </c>
      <c r="BB979" s="46"/>
      <c r="BC979" s="46"/>
      <c r="BD979" s="44">
        <f t="shared" si="202"/>
        <v>-0.63906302071663657</v>
      </c>
      <c r="BE979" s="46">
        <f>IF(ISNUMBER(VLOOKUP($B979,Stats!$A$2:$AA$19,2,FALSE))=FALSE,"",IF(ISNUMBER(Y979),(Y979-VLOOKUP($B979,Stats!$A$2:$AA$19,5,FALSE))/VLOOKUP($B979,Stats!$A$2:$AA$19,19,FALSE),""))</f>
        <v>-0.40945023828684624</v>
      </c>
      <c r="BF979" s="46"/>
      <c r="BG979" s="46"/>
      <c r="BH979" s="46">
        <f>IF(ISNUMBER(VLOOKUP($B979,Stats!$A$2:$AA$19,2,FALSE))=FALSE,"",IF(ISNUMBER(Z979),(Z979-VLOOKUP($B979,Stats!$A$2:$AA$19,8,FALSE))/VLOOKUP($B979,Stats!$A$2:$AA$19,22,FALSE),""))</f>
        <v>-0.83118031458533193</v>
      </c>
      <c r="BI979" s="46" t="str">
        <f>IF(ISNUMBER(VLOOKUP($B979,Stats!$A$2:$AA$19,2,FALSE))=FALSE,"",IF(ISNUMBER(#REF!),(#REF!-VLOOKUP($B979,Stats!$A$2:$AA$19,9,FALSE))/VLOOKUP($B979,Stats!$A$2:$AA$19,23,FALSE),""))</f>
        <v/>
      </c>
      <c r="BJ979" s="46" t="str">
        <f>IF(ISNUMBER(VLOOKUP($B979,Stats!$A$2:$AA$19,2,FALSE))=FALSE,"",IF(ISNUMBER(#REF!),(#REF!-VLOOKUP($B979,Stats!$A$2:$AA$19,10,FALSE))/VLOOKUP($B979,Stats!$A$2:$AA$19,24,FALSE),""))</f>
        <v/>
      </c>
      <c r="BK979" s="44">
        <f t="shared" si="207"/>
        <v>3.7261072425192776E-2</v>
      </c>
      <c r="BL979" s="46" t="str">
        <f>IF(ISNUMBER(VLOOKUP($B979,Stats!$A$2:$AA$19,2,FALSE))=FALSE,"",IF(ISNUMBER(#REF!),(#REF!-VLOOKUP($B979,Stats!$A$2:$AA$19,11,FALSE))/VLOOKUP($B979,Stats!$A$2:$AA$19,25,FALSE),""))</f>
        <v/>
      </c>
      <c r="BM979" s="46" t="str">
        <f>IF(ISNUMBER(VLOOKUP($B979,Stats!$A$2:$AA$19,2,FALSE))=FALSE,"",IF(ISNUMBER(AA979),(AA979-VLOOKUP($B979,Stats!$A$2:$AA$19,12,FALSE))/VLOOKUP($B979,Stats!$A$2:$AA$19,26,FALSE),""))</f>
        <v/>
      </c>
      <c r="BN979" s="46" t="str">
        <f>IF(ISNUMBER(VLOOKUP($B979,Stats!$A$2:$AA$19,2,FALSE))=FALSE,"",IF(ISNUMBER(#REF!),(#REF!-VLOOKUP($B979,Stats!$A$2:$AA$19,13,FALSE))/VLOOKUP($B979,Stats!$A$2:$AA$19,27,FALSE),""))</f>
        <v/>
      </c>
      <c r="BO979" s="46" t="str">
        <f>IF(ISNUMBER(VLOOKUP($B979,Stats!$A$2:$AA$19,2,FALSE))=FALSE,"",IF(ISNUMBER(#REF!),(#REF!-VLOOKUP($B979,Stats!$A$2:$AA$19,14,FALSE))/VLOOKUP($B979,Stats!$A$2:$AB$19,28,FALSE),""))</f>
        <v/>
      </c>
      <c r="BP979" s="46"/>
      <c r="BQ979" s="46">
        <f>IF(ISNUMBER(VLOOKUP($B979,Stats!$A$2:$AA$19,2,FALSE))=FALSE,"",IF(ISNUMBER(BM979),BM979,(VLOOKUP($B979,Stats!$A$2:$AT$19,46,FALSE)-VLOOKUP($B979,Stats!$A$2:$AA$19,12,FALSE))/VLOOKUP($B979,Stats!$A$2:$AA$19,26,FALSE)))</f>
        <v>-0.71825946798524909</v>
      </c>
      <c r="BR979" s="51">
        <f t="shared" si="208"/>
        <v>-0.71825946798524909</v>
      </c>
      <c r="BS979" s="32" t="str">
        <f t="shared" si="203"/>
        <v>25010_201423</v>
      </c>
      <c r="BT979" s="53">
        <f t="shared" si="204"/>
        <v>-0.2491078542852615</v>
      </c>
    </row>
    <row r="980" spans="1:72" x14ac:dyDescent="0.15">
      <c r="A980" s="16">
        <v>25010</v>
      </c>
      <c r="B980" s="17">
        <v>201424</v>
      </c>
      <c r="C980" s="3">
        <v>0</v>
      </c>
      <c r="D980" s="23">
        <v>2.2649409973353629E-2</v>
      </c>
      <c r="E980" s="18">
        <v>6.4163737062959093E-3</v>
      </c>
      <c r="F980" s="24">
        <v>6</v>
      </c>
      <c r="G980" s="24">
        <v>4</v>
      </c>
      <c r="H980" s="20">
        <v>6.4172289915728946E-3</v>
      </c>
      <c r="I980" s="20">
        <v>-3.9741162094809879E-3</v>
      </c>
      <c r="J980" s="24">
        <v>3</v>
      </c>
      <c r="K980" s="24">
        <v>1</v>
      </c>
      <c r="L980" s="20">
        <v>1.0676492819350125E-2</v>
      </c>
      <c r="M980" s="20">
        <v>-9.3299406276505792E-3</v>
      </c>
      <c r="N980" s="19">
        <v>1.0778000000000001</v>
      </c>
      <c r="O980" s="19">
        <v>1.0160256410256412</v>
      </c>
      <c r="P980" s="25">
        <v>41970</v>
      </c>
      <c r="Q980" s="20">
        <v>-9.3299406276505792E-3</v>
      </c>
      <c r="R980" s="25">
        <v>41963</v>
      </c>
      <c r="S980" s="25">
        <f>IF(ISNUMBER(R980),VLOOKUP(B980,Index!$B$3:$AB$18,27,FALSE),"")</f>
        <v>41963</v>
      </c>
      <c r="T980" s="25">
        <f>IF(ISNUMBER($R980),VLOOKUP($B980,Index!$B$21:$AB$36,27,FALSE),"")</f>
        <v>41963</v>
      </c>
      <c r="U980" s="25">
        <f>IF(ISNUMBER($R980),VLOOKUP($B980,Index!$B$39:$AB$54,27,FALSE),"")</f>
        <v>41963</v>
      </c>
      <c r="W980" s="18">
        <v>0.67948229920060887</v>
      </c>
      <c r="X980" s="19">
        <v>0.6</v>
      </c>
      <c r="Y980" s="18">
        <v>0.12174213138426804</v>
      </c>
      <c r="Z980" s="19">
        <f t="shared" si="205"/>
        <v>0</v>
      </c>
      <c r="AA980" s="21">
        <v>2.4276049416894407</v>
      </c>
      <c r="AB980" s="28"/>
      <c r="AC980" s="18">
        <v>0.46169619492694575</v>
      </c>
      <c r="AD980" s="19">
        <v>0.36</v>
      </c>
      <c r="AE980" s="18">
        <v>1.4821146553984381E-2</v>
      </c>
      <c r="AF980" s="19">
        <f t="shared" si="206"/>
        <v>0</v>
      </c>
      <c r="AG980" s="21">
        <v>5.893265752914993</v>
      </c>
      <c r="AH980" s="28"/>
      <c r="AK980" t="str">
        <f t="shared" si="209"/>
        <v/>
      </c>
      <c r="AL980" t="str">
        <f t="shared" si="209"/>
        <v/>
      </c>
      <c r="AM980" t="str">
        <f t="shared" si="209"/>
        <v/>
      </c>
      <c r="AN980">
        <f t="shared" si="209"/>
        <v>2.4276049416894407</v>
      </c>
      <c r="AO980" t="str">
        <f t="shared" si="209"/>
        <v/>
      </c>
      <c r="AP980" t="str">
        <f t="shared" si="209"/>
        <v/>
      </c>
      <c r="AQ980" t="str">
        <f t="shared" si="209"/>
        <v/>
      </c>
      <c r="AR980" t="str">
        <f t="shared" si="209"/>
        <v/>
      </c>
      <c r="AS980" t="str">
        <f t="shared" si="209"/>
        <v/>
      </c>
      <c r="AT980" t="str">
        <f t="shared" si="209"/>
        <v/>
      </c>
      <c r="AU980" t="str">
        <f t="shared" si="209"/>
        <v/>
      </c>
      <c r="AV980" t="str">
        <f t="shared" si="209"/>
        <v/>
      </c>
      <c r="AW980" t="str">
        <f t="shared" si="209"/>
        <v/>
      </c>
      <c r="AX980" t="str">
        <f t="shared" si="209"/>
        <v/>
      </c>
      <c r="AZ980" s="46">
        <f>IF(ISNUMBER(VLOOKUP($B980,Stats!$A$2:$AA$19,2,FALSE))=FALSE,"",IF(ISNUMBER(W980),(W980-VLOOKUP($B980,Stats!$A$2:$AA$19,2,FALSE))/VLOOKUP($B980,Stats!$A$2:$AA$19,16,FALSE),""))</f>
        <v>-0.49648806679355945</v>
      </c>
      <c r="BA980" s="46">
        <f>IF(ISNUMBER(VLOOKUP($B980,Stats!$A$2:$AA$19,2,FALSE))=FALSE,"",IF(ISNUMBER(X980),(X980-VLOOKUP($B980,Stats!$A$2:$AA$19,3,FALSE))/VLOOKUP($B980,Stats!$A$2:$AA$19,17,FALSE),""))</f>
        <v>-0.93450941971826806</v>
      </c>
      <c r="BB980" s="46"/>
      <c r="BC980" s="46"/>
      <c r="BD980" s="44">
        <f t="shared" si="202"/>
        <v>-0.71549874325591378</v>
      </c>
      <c r="BE980" s="46">
        <f>IF(ISNUMBER(VLOOKUP($B980,Stats!$A$2:$AA$19,2,FALSE))=FALSE,"",IF(ISNUMBER(Y980),(Y980-VLOOKUP($B980,Stats!$A$2:$AA$19,5,FALSE))/VLOOKUP($B980,Stats!$A$2:$AA$19,19,FALSE),""))</f>
        <v>2.8210144361145599E-2</v>
      </c>
      <c r="BF980" s="46"/>
      <c r="BG980" s="46"/>
      <c r="BH980" s="46">
        <f>IF(ISNUMBER(VLOOKUP($B980,Stats!$A$2:$AA$19,2,FALSE))=FALSE,"",IF(ISNUMBER(Z980),(Z980-VLOOKUP($B980,Stats!$A$2:$AA$19,8,FALSE))/VLOOKUP($B980,Stats!$A$2:$AA$19,22,FALSE),""))</f>
        <v>-0.83432005029645806</v>
      </c>
      <c r="BI980" s="46" t="str">
        <f>IF(ISNUMBER(VLOOKUP($B980,Stats!$A$2:$AA$19,2,FALSE))=FALSE,"",IF(ISNUMBER(#REF!),(#REF!-VLOOKUP($B980,Stats!$A$2:$AA$19,9,FALSE))/VLOOKUP($B980,Stats!$A$2:$AA$19,23,FALSE),""))</f>
        <v/>
      </c>
      <c r="BJ980" s="46" t="str">
        <f>IF(ISNUMBER(VLOOKUP($B980,Stats!$A$2:$AA$19,2,FALSE))=FALSE,"",IF(ISNUMBER(#REF!),(#REF!-VLOOKUP($B980,Stats!$A$2:$AA$19,10,FALSE))/VLOOKUP($B980,Stats!$A$2:$AA$19,24,FALSE),""))</f>
        <v/>
      </c>
      <c r="BK980" s="44">
        <f t="shared" si="207"/>
        <v>-0.27004311614173931</v>
      </c>
      <c r="BL980" s="46" t="str">
        <f>IF(ISNUMBER(VLOOKUP($B980,Stats!$A$2:$AA$19,2,FALSE))=FALSE,"",IF(ISNUMBER(#REF!),(#REF!-VLOOKUP($B980,Stats!$A$2:$AA$19,11,FALSE))/VLOOKUP($B980,Stats!$A$2:$AA$19,25,FALSE),""))</f>
        <v/>
      </c>
      <c r="BM980" s="46">
        <f>IF(ISNUMBER(VLOOKUP($B980,Stats!$A$2:$AA$19,2,FALSE))=FALSE,"",IF(ISNUMBER(AA980),(AA980-VLOOKUP($B980,Stats!$A$2:$AA$19,12,FALSE))/VLOOKUP($B980,Stats!$A$2:$AA$19,26,FALSE),""))</f>
        <v>-0.58460443620944447</v>
      </c>
      <c r="BN980" s="46" t="str">
        <f>IF(ISNUMBER(VLOOKUP($B980,Stats!$A$2:$AA$19,2,FALSE))=FALSE,"",IF(ISNUMBER(#REF!),(#REF!-VLOOKUP($B980,Stats!$A$2:$AA$19,13,FALSE))/VLOOKUP($B980,Stats!$A$2:$AA$19,27,FALSE),""))</f>
        <v/>
      </c>
      <c r="BO980" s="46" t="str">
        <f>IF(ISNUMBER(VLOOKUP($B980,Stats!$A$2:$AA$19,2,FALSE))=FALSE,"",IF(ISNUMBER(#REF!),(#REF!-VLOOKUP($B980,Stats!$A$2:$AA$19,14,FALSE))/VLOOKUP($B980,Stats!$A$2:$AB$19,28,FALSE),""))</f>
        <v/>
      </c>
      <c r="BP980" s="46"/>
      <c r="BQ980" s="46">
        <f>IF(ISNUMBER(VLOOKUP($B980,Stats!$A$2:$AA$19,2,FALSE))=FALSE,"",IF(ISNUMBER(BM980),BM980,(VLOOKUP($B980,Stats!$A$2:$AT$19,46,FALSE)-VLOOKUP($B980,Stats!$A$2:$AA$19,12,FALSE))/VLOOKUP($B980,Stats!$A$2:$AA$19,26,FALSE)))</f>
        <v>-0.58460443620944447</v>
      </c>
      <c r="BR980" s="51">
        <f t="shared" si="208"/>
        <v>-0.58460443620944447</v>
      </c>
      <c r="BS980" s="32" t="str">
        <f t="shared" si="203"/>
        <v>25010_201424</v>
      </c>
      <c r="BT980" s="53">
        <f t="shared" si="204"/>
        <v>-0.42204650557811529</v>
      </c>
    </row>
    <row r="981" spans="1:72" x14ac:dyDescent="0.15">
      <c r="A981" s="16">
        <v>25010</v>
      </c>
      <c r="B981" s="17">
        <v>201425</v>
      </c>
      <c r="C981" s="3">
        <v>0</v>
      </c>
      <c r="D981" s="23">
        <v>1.6378187232458652E-2</v>
      </c>
      <c r="E981" s="18">
        <v>1.1959618418464855E-2</v>
      </c>
      <c r="F981" s="24">
        <v>6</v>
      </c>
      <c r="G981" s="24">
        <v>4</v>
      </c>
      <c r="H981" s="20">
        <v>8.6398204017877536E-3</v>
      </c>
      <c r="I981" s="20">
        <v>-8.732877329124783E-3</v>
      </c>
      <c r="J981" s="24">
        <v>3</v>
      </c>
      <c r="K981" s="24">
        <v>2</v>
      </c>
      <c r="L981" s="20">
        <v>1.6574065354552969E-2</v>
      </c>
      <c r="M981" s="20">
        <v>-2.649431609827646E-2</v>
      </c>
      <c r="N981" s="19">
        <v>1.0924</v>
      </c>
      <c r="O981" s="19">
        <v>1.0226549335330462</v>
      </c>
      <c r="P981" s="25">
        <v>41978</v>
      </c>
      <c r="Q981" s="20">
        <v>-2.7920175759794885E-2</v>
      </c>
      <c r="R981" s="25">
        <v>41982</v>
      </c>
      <c r="S981" s="25">
        <f>IF(ISNUMBER(R981),VLOOKUP(B981,Index!$B$3:$AB$18,27,FALSE),"")</f>
        <v>41982</v>
      </c>
      <c r="T981" s="25">
        <f>IF(ISNUMBER($R981),VLOOKUP($B981,Index!$B$21:$AB$36,27,FALSE),"")</f>
        <v>41982</v>
      </c>
      <c r="U981" s="25">
        <f>IF(ISNUMBER($R981),VLOOKUP($B981,Index!$B$39:$AB$54,27,FALSE),"")</f>
        <v>41982</v>
      </c>
      <c r="W981" s="18">
        <v>0.49134561697375956</v>
      </c>
      <c r="X981" s="19">
        <v>0.6</v>
      </c>
      <c r="Y981" s="18">
        <v>0.22691780489309818</v>
      </c>
      <c r="Z981" s="19">
        <f t="shared" si="205"/>
        <v>0</v>
      </c>
      <c r="AA981" s="21">
        <v>0.5866075977946843</v>
      </c>
      <c r="AB981" s="28"/>
      <c r="AC981" s="18">
        <v>0.24142051531932443</v>
      </c>
      <c r="AD981" s="19">
        <v>0.36</v>
      </c>
      <c r="AE981" s="18">
        <v>5.1491690177502172E-2</v>
      </c>
      <c r="AF981" s="19">
        <f t="shared" si="206"/>
        <v>0</v>
      </c>
      <c r="AG981" s="21">
        <v>0.34410847379045012</v>
      </c>
      <c r="AH981" s="28"/>
      <c r="AK981" t="str">
        <f t="shared" si="209"/>
        <v/>
      </c>
      <c r="AL981" t="str">
        <f t="shared" si="209"/>
        <v/>
      </c>
      <c r="AM981" t="str">
        <f t="shared" si="209"/>
        <v/>
      </c>
      <c r="AN981" t="str">
        <f t="shared" si="209"/>
        <v/>
      </c>
      <c r="AO981">
        <f t="shared" si="209"/>
        <v>0.5866075977946843</v>
      </c>
      <c r="AP981" t="str">
        <f t="shared" si="209"/>
        <v/>
      </c>
      <c r="AQ981" t="str">
        <f t="shared" si="209"/>
        <v/>
      </c>
      <c r="AR981" t="str">
        <f t="shared" si="209"/>
        <v/>
      </c>
      <c r="AS981" t="str">
        <f t="shared" si="209"/>
        <v/>
      </c>
      <c r="AT981" t="str">
        <f t="shared" si="209"/>
        <v/>
      </c>
      <c r="AU981" t="str">
        <f t="shared" si="209"/>
        <v/>
      </c>
      <c r="AV981" t="str">
        <f t="shared" si="209"/>
        <v/>
      </c>
      <c r="AW981" t="str">
        <f t="shared" si="209"/>
        <v/>
      </c>
      <c r="AX981" t="str">
        <f t="shared" si="209"/>
        <v/>
      </c>
      <c r="AZ981" s="46">
        <f>IF(ISNUMBER(VLOOKUP($B981,Stats!$A$2:$AA$19,2,FALSE))=FALSE,"",IF(ISNUMBER(W981),(W981-VLOOKUP($B981,Stats!$A$2:$AA$19,2,FALSE))/VLOOKUP($B981,Stats!$A$2:$AA$19,16,FALSE),""))</f>
        <v>-0.31190875418892888</v>
      </c>
      <c r="BA981" s="46">
        <f>IF(ISNUMBER(VLOOKUP($B981,Stats!$A$2:$AA$19,2,FALSE))=FALSE,"",IF(ISNUMBER(X981),(X981-VLOOKUP($B981,Stats!$A$2:$AA$19,3,FALSE))/VLOOKUP($B981,Stats!$A$2:$AA$19,17,FALSE),""))</f>
        <v>-0.12237675597646717</v>
      </c>
      <c r="BB981" s="46"/>
      <c r="BC981" s="46"/>
      <c r="BD981" s="44">
        <f t="shared" si="202"/>
        <v>-0.21714275508269804</v>
      </c>
      <c r="BE981" s="46">
        <f>IF(ISNUMBER(VLOOKUP($B981,Stats!$A$2:$AA$19,2,FALSE))=FALSE,"",IF(ISNUMBER(Y981),(Y981-VLOOKUP($B981,Stats!$A$2:$AA$19,5,FALSE))/VLOOKUP($B981,Stats!$A$2:$AA$19,19,FALSE),""))</f>
        <v>-0.45704619946840203</v>
      </c>
      <c r="BF981" s="46"/>
      <c r="BG981" s="46"/>
      <c r="BH981" s="46">
        <f>IF(ISNUMBER(VLOOKUP($B981,Stats!$A$2:$AA$19,2,FALSE))=FALSE,"",IF(ISNUMBER(Z981),(Z981-VLOOKUP($B981,Stats!$A$2:$AA$19,8,FALSE))/VLOOKUP($B981,Stats!$A$2:$AA$19,22,FALSE),""))</f>
        <v>-0.38938659637819406</v>
      </c>
      <c r="BI981" s="46" t="str">
        <f>IF(ISNUMBER(VLOOKUP($B981,Stats!$A$2:$AA$19,2,FALSE))=FALSE,"",IF(ISNUMBER(#REF!),(#REF!-VLOOKUP($B981,Stats!$A$2:$AA$19,9,FALSE))/VLOOKUP($B981,Stats!$A$2:$AA$19,23,FALSE),""))</f>
        <v/>
      </c>
      <c r="BJ981" s="46" t="str">
        <f>IF(ISNUMBER(VLOOKUP($B981,Stats!$A$2:$AA$19,2,FALSE))=FALSE,"",IF(ISNUMBER(#REF!),(#REF!-VLOOKUP($B981,Stats!$A$2:$AA$19,10,FALSE))/VLOOKUP($B981,Stats!$A$2:$AA$19,24,FALSE),""))</f>
        <v/>
      </c>
      <c r="BK981" s="44">
        <f t="shared" si="207"/>
        <v>0.20311636071442321</v>
      </c>
      <c r="BL981" s="46" t="str">
        <f>IF(ISNUMBER(VLOOKUP($B981,Stats!$A$2:$AA$19,2,FALSE))=FALSE,"",IF(ISNUMBER(#REF!),(#REF!-VLOOKUP($B981,Stats!$A$2:$AA$19,11,FALSE))/VLOOKUP($B981,Stats!$A$2:$AA$19,25,FALSE),""))</f>
        <v/>
      </c>
      <c r="BM981" s="46">
        <f>IF(ISNUMBER(VLOOKUP($B981,Stats!$A$2:$AA$19,2,FALSE))=FALSE,"",IF(ISNUMBER(AA981),(AA981-VLOOKUP($B981,Stats!$A$2:$AA$19,12,FALSE))/VLOOKUP($B981,Stats!$A$2:$AA$19,26,FALSE),""))</f>
        <v>-0.59012819247995973</v>
      </c>
      <c r="BN981" s="46" t="str">
        <f>IF(ISNUMBER(VLOOKUP($B981,Stats!$A$2:$AA$19,2,FALSE))=FALSE,"",IF(ISNUMBER(#REF!),(#REF!-VLOOKUP($B981,Stats!$A$2:$AA$19,13,FALSE))/VLOOKUP($B981,Stats!$A$2:$AA$19,27,FALSE),""))</f>
        <v/>
      </c>
      <c r="BO981" s="46" t="str">
        <f>IF(ISNUMBER(VLOOKUP($B981,Stats!$A$2:$AA$19,2,FALSE))=FALSE,"",IF(ISNUMBER(#REF!),(#REF!-VLOOKUP($B981,Stats!$A$2:$AA$19,14,FALSE))/VLOOKUP($B981,Stats!$A$2:$AB$19,28,FALSE),""))</f>
        <v/>
      </c>
      <c r="BP981" s="46"/>
      <c r="BQ981" s="46">
        <f>IF(ISNUMBER(VLOOKUP($B981,Stats!$A$2:$AA$19,2,FALSE))=FALSE,"",IF(ISNUMBER(BM981),BM981,(VLOOKUP($B981,Stats!$A$2:$AT$19,46,FALSE)-VLOOKUP($B981,Stats!$A$2:$AA$19,12,FALSE))/VLOOKUP($B981,Stats!$A$2:$AA$19,26,FALSE)))</f>
        <v>-0.59012819247995973</v>
      </c>
      <c r="BR981" s="51">
        <f t="shared" si="208"/>
        <v>-0.59012819247995973</v>
      </c>
      <c r="BS981" s="32" t="str">
        <f t="shared" si="203"/>
        <v>25010_201425</v>
      </c>
      <c r="BT981" s="53">
        <f t="shared" si="204"/>
        <v>-3.9584373083877647E-2</v>
      </c>
    </row>
    <row r="982" spans="1:72" x14ac:dyDescent="0.15">
      <c r="A982" s="16">
        <v>25010</v>
      </c>
      <c r="B982" s="17">
        <v>201426</v>
      </c>
      <c r="C982" s="3">
        <v>0</v>
      </c>
      <c r="D982" s="23">
        <v>-2.5270097051822038E-2</v>
      </c>
      <c r="E982" s="18">
        <v>1.0204276033054798E-2</v>
      </c>
      <c r="F982" s="24">
        <v>4</v>
      </c>
      <c r="G982" s="24">
        <v>6</v>
      </c>
      <c r="H982" s="20">
        <v>6.3129776424711292E-3</v>
      </c>
      <c r="I982" s="20">
        <v>-8.3904833961774093E-3</v>
      </c>
      <c r="J982" s="24">
        <v>3</v>
      </c>
      <c r="K982" s="24">
        <v>6</v>
      </c>
      <c r="L982" s="20">
        <v>1.4725568942436373E-2</v>
      </c>
      <c r="M982" s="20">
        <v>-2.4081822408182019E-2</v>
      </c>
      <c r="N982" s="19">
        <v>1.1002000000000001</v>
      </c>
      <c r="O982" s="19">
        <v>1</v>
      </c>
      <c r="P982" s="25">
        <v>41988</v>
      </c>
      <c r="Q982" s="20">
        <v>-4.944555535357209E-2</v>
      </c>
      <c r="R982" s="25">
        <v>41996</v>
      </c>
      <c r="S982" s="25">
        <f>IF(ISNUMBER(R982),VLOOKUP(B982,Index!$B$3:$AB$18,27,FALSE),"")</f>
        <v>41997</v>
      </c>
      <c r="T982" s="25">
        <f>IF(ISNUMBER($R982),VLOOKUP($B982,Index!$B$21:$AB$36,27,FALSE),"")</f>
        <v>41996</v>
      </c>
      <c r="U982" s="25">
        <f>IF(ISNUMBER($R982),VLOOKUP($B982,Index!$B$39:$AB$54,27,FALSE),"")</f>
        <v>41996</v>
      </c>
      <c r="W982" s="18">
        <v>-0.75810291155466114</v>
      </c>
      <c r="X982" s="19">
        <v>0.4</v>
      </c>
      <c r="Y982" s="18">
        <v>0.19361252482512481</v>
      </c>
      <c r="Z982" s="19">
        <f t="shared" si="205"/>
        <v>1</v>
      </c>
      <c r="AA982" s="21" t="s">
        <v>25</v>
      </c>
      <c r="AB982" s="28"/>
      <c r="AC982" s="18">
        <v>0.57472002450765436</v>
      </c>
      <c r="AD982" s="19">
        <v>0.16000000000000003</v>
      </c>
      <c r="AE982" s="18">
        <v>3.7485809769159571E-2</v>
      </c>
      <c r="AF982" s="19">
        <f t="shared" si="206"/>
        <v>1</v>
      </c>
      <c r="AG982" s="21" t="s">
        <v>25</v>
      </c>
      <c r="AH982" s="28"/>
      <c r="AK982" t="str">
        <f t="shared" si="209"/>
        <v/>
      </c>
      <c r="AL982" t="str">
        <f t="shared" si="209"/>
        <v/>
      </c>
      <c r="AM982" t="str">
        <f t="shared" si="209"/>
        <v/>
      </c>
      <c r="AN982" t="str">
        <f t="shared" si="209"/>
        <v/>
      </c>
      <c r="AO982" t="str">
        <f t="shared" si="209"/>
        <v/>
      </c>
      <c r="AP982" t="str">
        <f t="shared" si="209"/>
        <v/>
      </c>
      <c r="AQ982" t="str">
        <f t="shared" si="209"/>
        <v/>
      </c>
      <c r="AR982" t="str">
        <f t="shared" si="209"/>
        <v/>
      </c>
      <c r="AS982" t="str">
        <f t="shared" si="209"/>
        <v/>
      </c>
      <c r="AT982" t="str">
        <f t="shared" si="209"/>
        <v/>
      </c>
      <c r="AU982" t="str">
        <f t="shared" si="209"/>
        <v/>
      </c>
      <c r="AV982" t="str">
        <f t="shared" si="209"/>
        <v/>
      </c>
      <c r="AW982" t="str">
        <f t="shared" si="209"/>
        <v/>
      </c>
      <c r="AX982" t="str">
        <f t="shared" si="209"/>
        <v/>
      </c>
      <c r="AZ982" s="46">
        <f>IF(ISNUMBER(VLOOKUP($B982,Stats!$A$2:$AA$19,2,FALSE))=FALSE,"",IF(ISNUMBER(W982),(W982-VLOOKUP($B982,Stats!$A$2:$AA$19,2,FALSE))/VLOOKUP($B982,Stats!$A$2:$AA$19,16,FALSE),""))</f>
        <v>-0.87177104010821704</v>
      </c>
      <c r="BA982" s="46">
        <f>IF(ISNUMBER(VLOOKUP($B982,Stats!$A$2:$AA$19,2,FALSE))=FALSE,"",IF(ISNUMBER(X982),(X982-VLOOKUP($B982,Stats!$A$2:$AA$19,3,FALSE))/VLOOKUP($B982,Stats!$A$2:$AA$19,17,FALSE),""))</f>
        <v>-1.3109785511177963</v>
      </c>
      <c r="BB982" s="46"/>
      <c r="BC982" s="46"/>
      <c r="BD982" s="44">
        <f t="shared" si="202"/>
        <v>-1.0913747956130067</v>
      </c>
      <c r="BE982" s="46">
        <f>IF(ISNUMBER(VLOOKUP($B982,Stats!$A$2:$AA$19,2,FALSE))=FALSE,"",IF(ISNUMBER(Y982),(Y982-VLOOKUP($B982,Stats!$A$2:$AA$19,5,FALSE))/VLOOKUP($B982,Stats!$A$2:$AA$19,19,FALSE),""))</f>
        <v>-0.30822741739300485</v>
      </c>
      <c r="BF982" s="46"/>
      <c r="BG982" s="46"/>
      <c r="BH982" s="46">
        <f>IF(ISNUMBER(VLOOKUP($B982,Stats!$A$2:$AA$19,2,FALSE))=FALSE,"",IF(ISNUMBER(Z982),(Z982-VLOOKUP($B982,Stats!$A$2:$AA$19,8,FALSE))/VLOOKUP($B982,Stats!$A$2:$AA$19,22,FALSE),""))</f>
        <v>-0.10266627503097653</v>
      </c>
      <c r="BI982" s="46" t="str">
        <f>IF(ISNUMBER(VLOOKUP($B982,Stats!$A$2:$AA$19,2,FALSE))=FALSE,"",IF(ISNUMBER(#REF!),(#REF!-VLOOKUP($B982,Stats!$A$2:$AA$19,9,FALSE))/VLOOKUP($B982,Stats!$A$2:$AA$19,23,FALSE),""))</f>
        <v/>
      </c>
      <c r="BJ982" s="46" t="str">
        <f>IF(ISNUMBER(VLOOKUP($B982,Stats!$A$2:$AA$19,2,FALSE))=FALSE,"",IF(ISNUMBER(#REF!),(#REF!-VLOOKUP($B982,Stats!$A$2:$AA$19,10,FALSE))/VLOOKUP($B982,Stats!$A$2:$AA$19,24,FALSE),""))</f>
        <v/>
      </c>
      <c r="BK982" s="44">
        <f t="shared" si="207"/>
        <v>0.18495930966581042</v>
      </c>
      <c r="BL982" s="46" t="str">
        <f>IF(ISNUMBER(VLOOKUP($B982,Stats!$A$2:$AA$19,2,FALSE))=FALSE,"",IF(ISNUMBER(#REF!),(#REF!-VLOOKUP($B982,Stats!$A$2:$AA$19,11,FALSE))/VLOOKUP($B982,Stats!$A$2:$AA$19,25,FALSE),""))</f>
        <v/>
      </c>
      <c r="BM982" s="46" t="str">
        <f>IF(ISNUMBER(VLOOKUP($B982,Stats!$A$2:$AA$19,2,FALSE))=FALSE,"",IF(ISNUMBER(AA982),(AA982-VLOOKUP($B982,Stats!$A$2:$AA$19,12,FALSE))/VLOOKUP($B982,Stats!$A$2:$AA$19,26,FALSE),""))</f>
        <v/>
      </c>
      <c r="BN982" s="46" t="str">
        <f>IF(ISNUMBER(VLOOKUP($B982,Stats!$A$2:$AA$19,2,FALSE))=FALSE,"",IF(ISNUMBER(#REF!),(#REF!-VLOOKUP($B982,Stats!$A$2:$AA$19,13,FALSE))/VLOOKUP($B982,Stats!$A$2:$AA$19,27,FALSE),""))</f>
        <v/>
      </c>
      <c r="BO982" s="46" t="str">
        <f>IF(ISNUMBER(VLOOKUP($B982,Stats!$A$2:$AA$19,2,FALSE))=FALSE,"",IF(ISNUMBER(#REF!),(#REF!-VLOOKUP($B982,Stats!$A$2:$AA$19,14,FALSE))/VLOOKUP($B982,Stats!$A$2:$AB$19,28,FALSE),""))</f>
        <v/>
      </c>
      <c r="BP982" s="46"/>
      <c r="BQ982" s="46">
        <f>IF(ISNUMBER(VLOOKUP($B982,Stats!$A$2:$AA$19,2,FALSE))=FALSE,"",IF(ISNUMBER(BM982),BM982,(VLOOKUP($B982,Stats!$A$2:$AT$19,46,FALSE)-VLOOKUP($B982,Stats!$A$2:$AA$19,12,FALSE))/VLOOKUP($B982,Stats!$A$2:$AA$19,26,FALSE)))</f>
        <v>-0.61108963630174951</v>
      </c>
      <c r="BR982" s="51">
        <f t="shared" si="208"/>
        <v>-0.61108963630174951</v>
      </c>
      <c r="BS982" s="32" t="str">
        <f t="shared" si="203"/>
        <v>25010_201426</v>
      </c>
      <c r="BT982" s="53">
        <f t="shared" si="204"/>
        <v>-0.22951730058346498</v>
      </c>
    </row>
    <row r="983" spans="1:72" x14ac:dyDescent="0.15">
      <c r="A983" s="16">
        <v>25010</v>
      </c>
      <c r="B983" s="17">
        <v>201427</v>
      </c>
      <c r="C983" s="3">
        <v>0</v>
      </c>
      <c r="D983" s="23">
        <v>-1.5968438850272326E-2</v>
      </c>
      <c r="E983" s="18">
        <v>8.1499444493706285E-3</v>
      </c>
      <c r="F983" s="24">
        <v>1</v>
      </c>
      <c r="G983" s="24">
        <v>2</v>
      </c>
      <c r="H983" s="20">
        <v>4.025301897642386E-3</v>
      </c>
      <c r="I983" s="20">
        <v>-1.0006460166144537E-2</v>
      </c>
      <c r="J983" s="24">
        <v>1</v>
      </c>
      <c r="K983" s="24">
        <v>2</v>
      </c>
      <c r="L983" s="20">
        <v>4.025301897642386E-3</v>
      </c>
      <c r="M983" s="20">
        <v>-1.0896111215480064E-2</v>
      </c>
      <c r="N983" s="19">
        <v>1.0529999999999999</v>
      </c>
      <c r="O983" s="19">
        <v>1</v>
      </c>
      <c r="P983" s="25">
        <v>42002</v>
      </c>
      <c r="Q983" s="20">
        <v>-9.1168091168090104E-3</v>
      </c>
      <c r="R983" s="25">
        <v>42003</v>
      </c>
      <c r="S983" s="25">
        <f>IF(ISNUMBER(R983),VLOOKUP(B983,Index!$B$3:$AB$18,27,FALSE),"")</f>
        <v>42002</v>
      </c>
      <c r="T983" s="25">
        <f>IF(ISNUMBER($R983),VLOOKUP($B983,Index!$B$21:$AB$36,27,FALSE),"")</f>
        <v>42003</v>
      </c>
      <c r="U983" s="25">
        <f>IF(ISNUMBER($R983),VLOOKUP($B983,Index!$B$39:$AB$54,27,FALSE),"")</f>
        <v>42003</v>
      </c>
      <c r="W983" s="18">
        <v>-1.9162126620326791</v>
      </c>
      <c r="X983" s="19">
        <v>0.33333333333333331</v>
      </c>
      <c r="Y983" s="18">
        <v>0.15463432358314813</v>
      </c>
      <c r="Z983" s="19">
        <f t="shared" si="205"/>
        <v>1</v>
      </c>
      <c r="AA983" s="21" t="s">
        <v>25</v>
      </c>
      <c r="AB983" s="28"/>
      <c r="AC983" s="18">
        <v>3.6718709661343665</v>
      </c>
      <c r="AD983" s="19">
        <v>0.1111111111111111</v>
      </c>
      <c r="AE983" s="18">
        <v>2.3911774030017763E-2</v>
      </c>
      <c r="AF983" s="19">
        <f t="shared" si="206"/>
        <v>1</v>
      </c>
      <c r="AG983" s="21" t="s">
        <v>25</v>
      </c>
      <c r="AH983" s="28"/>
      <c r="AK983" t="str">
        <f t="shared" ref="AK983:AX992" si="210">IF($B983=AK$2,$AA983,"")</f>
        <v/>
      </c>
      <c r="AL983" t="str">
        <f t="shared" si="210"/>
        <v/>
      </c>
      <c r="AM983" t="str">
        <f t="shared" si="210"/>
        <v/>
      </c>
      <c r="AN983" t="str">
        <f t="shared" si="210"/>
        <v/>
      </c>
      <c r="AO983" t="str">
        <f t="shared" si="210"/>
        <v/>
      </c>
      <c r="AP983" t="str">
        <f t="shared" si="210"/>
        <v/>
      </c>
      <c r="AQ983" t="str">
        <f t="shared" si="210"/>
        <v/>
      </c>
      <c r="AR983" t="str">
        <f t="shared" si="210"/>
        <v/>
      </c>
      <c r="AS983" t="str">
        <f t="shared" si="210"/>
        <v/>
      </c>
      <c r="AT983" t="str">
        <f t="shared" si="210"/>
        <v/>
      </c>
      <c r="AU983" t="str">
        <f t="shared" si="210"/>
        <v/>
      </c>
      <c r="AV983" t="str">
        <f t="shared" si="210"/>
        <v/>
      </c>
      <c r="AW983" t="str">
        <f t="shared" si="210"/>
        <v/>
      </c>
      <c r="AX983" t="str">
        <f t="shared" si="210"/>
        <v/>
      </c>
      <c r="AZ983" s="46">
        <f>IF(ISNUMBER(VLOOKUP($B983,Stats!$A$2:$AA$19,2,FALSE))=FALSE,"",IF(ISNUMBER(W983),(W983-VLOOKUP($B983,Stats!$A$2:$AA$19,2,FALSE))/VLOOKUP($B983,Stats!$A$2:$AA$19,16,FALSE),""))</f>
        <v>-1.1805462193485563</v>
      </c>
      <c r="BA983" s="46">
        <f>IF(ISNUMBER(VLOOKUP($B983,Stats!$A$2:$AA$19,2,FALSE))=FALSE,"",IF(ISNUMBER(X983),(X983-VLOOKUP($B983,Stats!$A$2:$AA$19,3,FALSE))/VLOOKUP($B983,Stats!$A$2:$AA$19,17,FALSE),""))</f>
        <v>-1.0507044611669172</v>
      </c>
      <c r="BB983" s="46"/>
      <c r="BC983" s="46"/>
      <c r="BD983" s="44">
        <f t="shared" si="202"/>
        <v>-1.1156253402577367</v>
      </c>
      <c r="BE983" s="46">
        <f>IF(ISNUMBER(VLOOKUP($B983,Stats!$A$2:$AA$19,2,FALSE))=FALSE,"",IF(ISNUMBER(Y983),(Y983-VLOOKUP($B983,Stats!$A$2:$AA$19,5,FALSE))/VLOOKUP($B983,Stats!$A$2:$AA$19,19,FALSE),""))</f>
        <v>-0.25575947433648771</v>
      </c>
      <c r="BF983" s="46"/>
      <c r="BG983" s="46"/>
      <c r="BH983" s="46">
        <f>IF(ISNUMBER(VLOOKUP($B983,Stats!$A$2:$AA$19,2,FALSE))=FALSE,"",IF(ISNUMBER(Z983),(Z983-VLOOKUP($B983,Stats!$A$2:$AA$19,8,FALSE))/VLOOKUP($B983,Stats!$A$2:$AA$19,22,FALSE),""))</f>
        <v>0.41115882059143566</v>
      </c>
      <c r="BI983" s="46" t="str">
        <f>IF(ISNUMBER(VLOOKUP($B983,Stats!$A$2:$AA$19,2,FALSE))=FALSE,"",IF(ISNUMBER(#REF!),(#REF!-VLOOKUP($B983,Stats!$A$2:$AA$19,9,FALSE))/VLOOKUP($B983,Stats!$A$2:$AA$19,23,FALSE),""))</f>
        <v/>
      </c>
      <c r="BJ983" s="46" t="str">
        <f>IF(ISNUMBER(VLOOKUP($B983,Stats!$A$2:$AA$19,2,FALSE))=FALSE,"",IF(ISNUMBER(#REF!),(#REF!-VLOOKUP($B983,Stats!$A$2:$AA$19,10,FALSE))/VLOOKUP($B983,Stats!$A$2:$AA$19,24,FALSE),""))</f>
        <v/>
      </c>
      <c r="BK983" s="44">
        <f t="shared" si="207"/>
        <v>0.30237927821297206</v>
      </c>
      <c r="BL983" s="46" t="str">
        <f>IF(ISNUMBER(VLOOKUP($B983,Stats!$A$2:$AA$19,2,FALSE))=FALSE,"",IF(ISNUMBER(#REF!),(#REF!-VLOOKUP($B983,Stats!$A$2:$AA$19,11,FALSE))/VLOOKUP($B983,Stats!$A$2:$AA$19,25,FALSE),""))</f>
        <v/>
      </c>
      <c r="BM983" s="46" t="str">
        <f>IF(ISNUMBER(VLOOKUP($B983,Stats!$A$2:$AA$19,2,FALSE))=FALSE,"",IF(ISNUMBER(AA983),(AA983-VLOOKUP($B983,Stats!$A$2:$AA$19,12,FALSE))/VLOOKUP($B983,Stats!$A$2:$AA$19,26,FALSE),""))</f>
        <v/>
      </c>
      <c r="BN983" s="46" t="str">
        <f>IF(ISNUMBER(VLOOKUP($B983,Stats!$A$2:$AA$19,2,FALSE))=FALSE,"",IF(ISNUMBER(#REF!),(#REF!-VLOOKUP($B983,Stats!$A$2:$AA$19,13,FALSE))/VLOOKUP($B983,Stats!$A$2:$AA$19,27,FALSE),""))</f>
        <v/>
      </c>
      <c r="BO983" s="46" t="str">
        <f>IF(ISNUMBER(VLOOKUP($B983,Stats!$A$2:$AA$19,2,FALSE))=FALSE,"",IF(ISNUMBER(#REF!),(#REF!-VLOOKUP($B983,Stats!$A$2:$AA$19,14,FALSE))/VLOOKUP($B983,Stats!$A$2:$AB$19,28,FALSE),""))</f>
        <v/>
      </c>
      <c r="BP983" s="46"/>
      <c r="BQ983" s="46">
        <f>IF(ISNUMBER(VLOOKUP($B983,Stats!$A$2:$AA$19,2,FALSE))=FALSE,"",IF(ISNUMBER(BM983),BM983,(VLOOKUP($B983,Stats!$A$2:$AT$19,46,FALSE)-VLOOKUP($B983,Stats!$A$2:$AA$19,12,FALSE))/VLOOKUP($B983,Stats!$A$2:$AA$19,26,FALSE)))</f>
        <v>-0.46642635650749076</v>
      </c>
      <c r="BR983" s="51">
        <f t="shared" si="208"/>
        <v>-0.46642635650749076</v>
      </c>
      <c r="BS983" s="32" t="str">
        <f t="shared" si="203"/>
        <v>25010_201427</v>
      </c>
      <c r="BT983" s="53">
        <f t="shared" si="204"/>
        <v>-0.1349827724252623</v>
      </c>
    </row>
    <row r="984" spans="1:72" x14ac:dyDescent="0.15">
      <c r="A984" s="16">
        <v>25010</v>
      </c>
      <c r="B984" s="17">
        <v>201501</v>
      </c>
      <c r="C984" s="3">
        <v>0</v>
      </c>
      <c r="D984" s="23">
        <v>2.7682321496753648E-3</v>
      </c>
      <c r="E984" s="18">
        <v>7.3323067045848499E-3</v>
      </c>
      <c r="F984" s="24">
        <v>1</v>
      </c>
      <c r="G984" s="24">
        <v>4</v>
      </c>
      <c r="H984" s="20">
        <v>1.3576823788125081E-2</v>
      </c>
      <c r="I984" s="20">
        <v>-2.6762138514576372E-3</v>
      </c>
      <c r="J984" s="24">
        <v>1</v>
      </c>
      <c r="K984" s="24">
        <v>3</v>
      </c>
      <c r="L984" s="20">
        <v>1.3576823788125081E-2</v>
      </c>
      <c r="M984" s="20">
        <v>-4.1710114702815382E-3</v>
      </c>
      <c r="N984" s="19">
        <v>1.0601</v>
      </c>
      <c r="O984" s="19">
        <v>1.0135768237881251</v>
      </c>
      <c r="P984" s="25">
        <v>42010</v>
      </c>
      <c r="Q984" s="20">
        <v>-9.0557494575983499E-3</v>
      </c>
      <c r="R984" s="25">
        <v>42013</v>
      </c>
      <c r="S984" s="25">
        <f>IF(ISNUMBER(R984),VLOOKUP(B984,Index!$B$3:$AB$18,27,FALSE),"")</f>
        <v>42013</v>
      </c>
      <c r="T984" s="25">
        <f>IF(ISNUMBER($R984),VLOOKUP($B984,Index!$B$21:$AB$36,27,FALSE),"")</f>
        <v>42013</v>
      </c>
      <c r="U984" s="25">
        <f>IF(ISNUMBER($R984),VLOOKUP($B984,Index!$B$39:$AB$54,27,FALSE),"")</f>
        <v>42011</v>
      </c>
      <c r="W984" s="18">
        <v>0.19931271477662627</v>
      </c>
      <c r="X984" s="19">
        <v>0.2</v>
      </c>
      <c r="Y984" s="18">
        <v>0.139120738136469</v>
      </c>
      <c r="Z984" s="19">
        <f t="shared" si="205"/>
        <v>0</v>
      </c>
      <c r="AA984" s="21">
        <v>0.30568780227821363</v>
      </c>
      <c r="AB984" s="28"/>
      <c r="AC984" s="18">
        <v>3.9725558271628776E-2</v>
      </c>
      <c r="AD984" s="19">
        <v>4.0000000000000008E-2</v>
      </c>
      <c r="AE984" s="18">
        <v>1.9354579779635978E-2</v>
      </c>
      <c r="AF984" s="19">
        <f t="shared" si="206"/>
        <v>0</v>
      </c>
      <c r="AG984" s="21">
        <v>9.344503246168423E-2</v>
      </c>
      <c r="AH984" s="28"/>
      <c r="AK984" t="str">
        <f t="shared" si="210"/>
        <v/>
      </c>
      <c r="AL984" t="str">
        <f t="shared" si="210"/>
        <v/>
      </c>
      <c r="AM984" t="str">
        <f t="shared" si="210"/>
        <v/>
      </c>
      <c r="AN984" t="str">
        <f t="shared" si="210"/>
        <v/>
      </c>
      <c r="AO984" t="str">
        <f t="shared" si="210"/>
        <v/>
      </c>
      <c r="AP984" t="str">
        <f t="shared" si="210"/>
        <v/>
      </c>
      <c r="AQ984" t="str">
        <f t="shared" si="210"/>
        <v/>
      </c>
      <c r="AR984">
        <f t="shared" si="210"/>
        <v>0.30568780227821363</v>
      </c>
      <c r="AS984" t="str">
        <f t="shared" si="210"/>
        <v/>
      </c>
      <c r="AT984" t="str">
        <f t="shared" si="210"/>
        <v/>
      </c>
      <c r="AU984" t="str">
        <f t="shared" si="210"/>
        <v/>
      </c>
      <c r="AV984" t="str">
        <f t="shared" si="210"/>
        <v/>
      </c>
      <c r="AW984" t="str">
        <f t="shared" si="210"/>
        <v/>
      </c>
      <c r="AX984" t="str">
        <f t="shared" si="210"/>
        <v/>
      </c>
      <c r="AZ984" s="46">
        <f>IF(ISNUMBER(VLOOKUP($B984,Stats!$A$2:$AA$19,2,FALSE))=FALSE,"",IF(ISNUMBER(W984),(W984-VLOOKUP($B984,Stats!$A$2:$AA$19,2,FALSE))/VLOOKUP($B984,Stats!$A$2:$AA$19,16,FALSE),""))</f>
        <v>-0.5225827905013628</v>
      </c>
      <c r="BA984" s="46">
        <f>IF(ISNUMBER(VLOOKUP($B984,Stats!$A$2:$AA$19,2,FALSE))=FALSE,"",IF(ISNUMBER(X984),(X984-VLOOKUP($B984,Stats!$A$2:$AA$19,3,FALSE))/VLOOKUP($B984,Stats!$A$2:$AA$19,17,FALSE),""))</f>
        <v>-1.9370678537105854</v>
      </c>
      <c r="BB984" s="46"/>
      <c r="BC984" s="46"/>
      <c r="BD984" s="44">
        <f t="shared" si="202"/>
        <v>-1.2298253221059741</v>
      </c>
      <c r="BE984" s="46">
        <f>IF(ISNUMBER(VLOOKUP($B984,Stats!$A$2:$AA$19,2,FALSE))=FALSE,"",IF(ISNUMBER(Y984),(Y984-VLOOKUP($B984,Stats!$A$2:$AA$19,5,FALSE))/VLOOKUP($B984,Stats!$A$2:$AA$19,19,FALSE),""))</f>
        <v>-0.60343596719134429</v>
      </c>
      <c r="BF984" s="46"/>
      <c r="BG984" s="46"/>
      <c r="BH984" s="46">
        <f>IF(ISNUMBER(VLOOKUP($B984,Stats!$A$2:$AA$19,2,FALSE))=FALSE,"",IF(ISNUMBER(Z984),(Z984-VLOOKUP($B984,Stats!$A$2:$AA$19,8,FALSE))/VLOOKUP($B984,Stats!$A$2:$AA$19,22,FALSE),""))</f>
        <v>-0.58823842946080296</v>
      </c>
      <c r="BI984" s="46" t="str">
        <f>IF(ISNUMBER(VLOOKUP($B984,Stats!$A$2:$AA$19,2,FALSE))=FALSE,"",IF(ISNUMBER(#REF!),(#REF!-VLOOKUP($B984,Stats!$A$2:$AA$19,9,FALSE))/VLOOKUP($B984,Stats!$A$2:$AA$19,23,FALSE),""))</f>
        <v/>
      </c>
      <c r="BJ984" s="46" t="str">
        <f>IF(ISNUMBER(VLOOKUP($B984,Stats!$A$2:$AA$19,2,FALSE))=FALSE,"",IF(ISNUMBER(#REF!),(#REF!-VLOOKUP($B984,Stats!$A$2:$AA$19,10,FALSE))/VLOOKUP($B984,Stats!$A$2:$AA$19,24,FALSE),""))</f>
        <v/>
      </c>
      <c r="BK984" s="44">
        <f t="shared" si="207"/>
        <v>0.2459336481957001</v>
      </c>
      <c r="BL984" s="46" t="str">
        <f>IF(ISNUMBER(VLOOKUP($B984,Stats!$A$2:$AA$19,2,FALSE))=FALSE,"",IF(ISNUMBER(#REF!),(#REF!-VLOOKUP($B984,Stats!$A$2:$AA$19,11,FALSE))/VLOOKUP($B984,Stats!$A$2:$AA$19,25,FALSE),""))</f>
        <v/>
      </c>
      <c r="BM984" s="46">
        <f>IF(ISNUMBER(VLOOKUP($B984,Stats!$A$2:$AA$19,2,FALSE))=FALSE,"",IF(ISNUMBER(AA984),(AA984-VLOOKUP($B984,Stats!$A$2:$AA$19,12,FALSE))/VLOOKUP($B984,Stats!$A$2:$AA$19,26,FALSE),""))</f>
        <v>-0.41870494693908361</v>
      </c>
      <c r="BN984" s="46" t="str">
        <f>IF(ISNUMBER(VLOOKUP($B984,Stats!$A$2:$AA$19,2,FALSE))=FALSE,"",IF(ISNUMBER(#REF!),(#REF!-VLOOKUP($B984,Stats!$A$2:$AA$19,13,FALSE))/VLOOKUP($B984,Stats!$A$2:$AA$19,27,FALSE),""))</f>
        <v/>
      </c>
      <c r="BO984" s="46" t="str">
        <f>IF(ISNUMBER(VLOOKUP($B984,Stats!$A$2:$AA$19,2,FALSE))=FALSE,"",IF(ISNUMBER(#REF!),(#REF!-VLOOKUP($B984,Stats!$A$2:$AA$19,14,FALSE))/VLOOKUP($B984,Stats!$A$2:$AB$19,28,FALSE),""))</f>
        <v/>
      </c>
      <c r="BP984" s="46"/>
      <c r="BQ984" s="46">
        <f>IF(ISNUMBER(VLOOKUP($B984,Stats!$A$2:$AA$19,2,FALSE))=FALSE,"",IF(ISNUMBER(BM984),BM984,(VLOOKUP($B984,Stats!$A$2:$AT$19,46,FALSE)-VLOOKUP($B984,Stats!$A$2:$AA$19,12,FALSE))/VLOOKUP($B984,Stats!$A$2:$AA$19,26,FALSE)))</f>
        <v>-0.41870494693908361</v>
      </c>
      <c r="BR984" s="51">
        <f t="shared" si="208"/>
        <v>-0.41870494693908361</v>
      </c>
      <c r="BS984" s="32" t="str">
        <f t="shared" si="203"/>
        <v>25010_201501</v>
      </c>
      <c r="BT984" s="53">
        <f t="shared" si="204"/>
        <v>-0.18214586489159146</v>
      </c>
    </row>
    <row r="985" spans="1:72" x14ac:dyDescent="0.15">
      <c r="A985" s="16">
        <v>25010</v>
      </c>
      <c r="B985" s="17">
        <v>201502</v>
      </c>
      <c r="C985" s="3">
        <v>0</v>
      </c>
      <c r="D985" s="23">
        <v>2.1894336030461536E-2</v>
      </c>
      <c r="E985" s="18">
        <v>5.5777700713283383E-3</v>
      </c>
      <c r="F985" s="24">
        <v>6</v>
      </c>
      <c r="G985" s="24">
        <v>4</v>
      </c>
      <c r="H985" s="20">
        <v>5.3559985648029178E-3</v>
      </c>
      <c r="I985" s="20">
        <v>-2.5788080744530151E-3</v>
      </c>
      <c r="J985" s="24">
        <v>3</v>
      </c>
      <c r="K985" s="24">
        <v>1</v>
      </c>
      <c r="L985" s="20">
        <v>1.4669460849685567E-2</v>
      </c>
      <c r="M985" s="20">
        <v>-3.9980961446929308E-3</v>
      </c>
      <c r="N985" s="19">
        <v>1.0762</v>
      </c>
      <c r="O985" s="19">
        <v>1.0285768899933099</v>
      </c>
      <c r="P985" s="25">
        <v>42026</v>
      </c>
      <c r="Q985" s="20">
        <v>-3.141959440160047E-3</v>
      </c>
      <c r="R985" s="25">
        <v>42018</v>
      </c>
      <c r="S985" s="25">
        <f>IF(ISNUMBER(R985),VLOOKUP(B985,Index!$B$3:$AB$18,27,FALSE),"")</f>
        <v>42023</v>
      </c>
      <c r="T985" s="25">
        <f>IF(ISNUMBER($R985),VLOOKUP($B985,Index!$B$21:$AB$36,27,FALSE),"")</f>
        <v>42023</v>
      </c>
      <c r="U985" s="25">
        <f>IF(ISNUMBER($R985),VLOOKUP($B985,Index!$B$39:$AB$54,27,FALSE),"")</f>
        <v>42027</v>
      </c>
      <c r="W985" s="18">
        <v>0.65683008091384609</v>
      </c>
      <c r="X985" s="19">
        <v>0.6</v>
      </c>
      <c r="Y985" s="18">
        <v>0.10583074614070435</v>
      </c>
      <c r="Z985" s="19">
        <f t="shared" si="205"/>
        <v>5</v>
      </c>
      <c r="AA985" s="21">
        <v>6.968370040240325</v>
      </c>
      <c r="AB985" s="28"/>
      <c r="AC985" s="18">
        <v>0.43142575519328963</v>
      </c>
      <c r="AD985" s="19">
        <v>0.36</v>
      </c>
      <c r="AE985" s="18">
        <v>1.120014682869821E-2</v>
      </c>
      <c r="AF985" s="19">
        <f t="shared" si="206"/>
        <v>25</v>
      </c>
      <c r="AG985" s="21">
        <v>48.558181017718951</v>
      </c>
      <c r="AH985" s="28"/>
      <c r="AK985" t="str">
        <f t="shared" si="210"/>
        <v/>
      </c>
      <c r="AL985" t="str">
        <f t="shared" si="210"/>
        <v/>
      </c>
      <c r="AM985" t="str">
        <f t="shared" si="210"/>
        <v/>
      </c>
      <c r="AN985" t="str">
        <f t="shared" si="210"/>
        <v/>
      </c>
      <c r="AO985" t="str">
        <f t="shared" si="210"/>
        <v/>
      </c>
      <c r="AP985" t="str">
        <f t="shared" si="210"/>
        <v/>
      </c>
      <c r="AQ985" t="str">
        <f t="shared" si="210"/>
        <v/>
      </c>
      <c r="AR985" t="str">
        <f t="shared" si="210"/>
        <v/>
      </c>
      <c r="AS985">
        <f t="shared" si="210"/>
        <v>6.968370040240325</v>
      </c>
      <c r="AT985" t="str">
        <f t="shared" si="210"/>
        <v/>
      </c>
      <c r="AU985" t="str">
        <f t="shared" si="210"/>
        <v/>
      </c>
      <c r="AV985" t="str">
        <f t="shared" si="210"/>
        <v/>
      </c>
      <c r="AW985" t="str">
        <f t="shared" si="210"/>
        <v/>
      </c>
      <c r="AX985" t="str">
        <f t="shared" si="210"/>
        <v/>
      </c>
      <c r="AZ985" s="46">
        <f>IF(ISNUMBER(VLOOKUP($B985,Stats!$A$2:$AA$19,2,FALSE))=FALSE,"",IF(ISNUMBER(W985),(W985-VLOOKUP($B985,Stats!$A$2:$AA$19,2,FALSE))/VLOOKUP($B985,Stats!$A$2:$AA$19,16,FALSE),""))</f>
        <v>-7.2831452700019492E-2</v>
      </c>
      <c r="BA985" s="46">
        <f>IF(ISNUMBER(VLOOKUP($B985,Stats!$A$2:$AA$19,2,FALSE))=FALSE,"",IF(ISNUMBER(X985),(X985-VLOOKUP($B985,Stats!$A$2:$AA$19,3,FALSE))/VLOOKUP($B985,Stats!$A$2:$AA$19,17,FALSE),""))</f>
        <v>-0.52813738425366874</v>
      </c>
      <c r="BB985" s="46"/>
      <c r="BC985" s="46"/>
      <c r="BD985" s="44">
        <f t="shared" si="202"/>
        <v>-0.3004844184768441</v>
      </c>
      <c r="BE985" s="46">
        <f>IF(ISNUMBER(VLOOKUP($B985,Stats!$A$2:$AA$19,2,FALSE))=FALSE,"",IF(ISNUMBER(Y985),(Y985-VLOOKUP($B985,Stats!$A$2:$AA$19,5,FALSE))/VLOOKUP($B985,Stats!$A$2:$AA$19,19,FALSE),""))</f>
        <v>-0.9745512917697885</v>
      </c>
      <c r="BF985" s="46"/>
      <c r="BG985" s="46"/>
      <c r="BH985" s="46">
        <f>IF(ISNUMBER(VLOOKUP($B985,Stats!$A$2:$AA$19,2,FALSE))=FALSE,"",IF(ISNUMBER(Z985),(Z985-VLOOKUP($B985,Stats!$A$2:$AA$19,8,FALSE))/VLOOKUP($B985,Stats!$A$2:$AA$19,22,FALSE),""))</f>
        <v>2.6511380697328537</v>
      </c>
      <c r="BI985" s="46" t="str">
        <f>IF(ISNUMBER(VLOOKUP($B985,Stats!$A$2:$AA$19,2,FALSE))=FALSE,"",IF(ISNUMBER(#REF!),(#REF!-VLOOKUP($B985,Stats!$A$2:$AA$19,9,FALSE))/VLOOKUP($B985,Stats!$A$2:$AA$19,23,FALSE),""))</f>
        <v/>
      </c>
      <c r="BJ985" s="46" t="str">
        <f>IF(ISNUMBER(VLOOKUP($B985,Stats!$A$2:$AA$19,2,FALSE))=FALSE,"",IF(ISNUMBER(#REF!),(#REF!-VLOOKUP($B985,Stats!$A$2:$AA$19,10,FALSE))/VLOOKUP($B985,Stats!$A$2:$AA$19,24,FALSE),""))</f>
        <v/>
      </c>
      <c r="BK985" s="44">
        <f t="shared" si="207"/>
        <v>1.477527325158708</v>
      </c>
      <c r="BL985" s="46" t="str">
        <f>IF(ISNUMBER(VLOOKUP($B985,Stats!$A$2:$AA$19,2,FALSE))=FALSE,"",IF(ISNUMBER(#REF!),(#REF!-VLOOKUP($B985,Stats!$A$2:$AA$19,11,FALSE))/VLOOKUP($B985,Stats!$A$2:$AA$19,25,FALSE),""))</f>
        <v/>
      </c>
      <c r="BM985" s="46">
        <f>IF(ISNUMBER(VLOOKUP($B985,Stats!$A$2:$AA$19,2,FALSE))=FALSE,"",IF(ISNUMBER(AA985),(AA985-VLOOKUP($B985,Stats!$A$2:$AA$19,12,FALSE))/VLOOKUP($B985,Stats!$A$2:$AA$19,26,FALSE),""))</f>
        <v>0.64266060669120206</v>
      </c>
      <c r="BN985" s="46" t="str">
        <f>IF(ISNUMBER(VLOOKUP($B985,Stats!$A$2:$AA$19,2,FALSE))=FALSE,"",IF(ISNUMBER(#REF!),(#REF!-VLOOKUP($B985,Stats!$A$2:$AA$19,13,FALSE))/VLOOKUP($B985,Stats!$A$2:$AA$19,27,FALSE),""))</f>
        <v/>
      </c>
      <c r="BO985" s="46" t="str">
        <f>IF(ISNUMBER(VLOOKUP($B985,Stats!$A$2:$AA$19,2,FALSE))=FALSE,"",IF(ISNUMBER(#REF!),(#REF!-VLOOKUP($B985,Stats!$A$2:$AA$19,14,FALSE))/VLOOKUP($B985,Stats!$A$2:$AB$19,28,FALSE),""))</f>
        <v/>
      </c>
      <c r="BP985" s="46"/>
      <c r="BQ985" s="46">
        <f>IF(ISNUMBER(VLOOKUP($B985,Stats!$A$2:$AA$19,2,FALSE))=FALSE,"",IF(ISNUMBER(BM985),BM985,(VLOOKUP($B985,Stats!$A$2:$AT$19,46,FALSE)-VLOOKUP($B985,Stats!$A$2:$AA$19,12,FALSE))/VLOOKUP($B985,Stats!$A$2:$AA$19,26,FALSE)))</f>
        <v>0.64266060669120206</v>
      </c>
      <c r="BR985" s="51">
        <f t="shared" si="208"/>
        <v>0.64266060669120206</v>
      </c>
      <c r="BS985" s="32" t="str">
        <f t="shared" si="203"/>
        <v>25010_201502</v>
      </c>
      <c r="BT985" s="53">
        <f t="shared" si="204"/>
        <v>0.95495163273809636</v>
      </c>
    </row>
    <row r="986" spans="1:72" x14ac:dyDescent="0.15">
      <c r="A986" s="16">
        <v>25010</v>
      </c>
      <c r="B986" s="17">
        <v>201503</v>
      </c>
      <c r="C986" s="3">
        <v>0</v>
      </c>
      <c r="D986" s="23">
        <v>-2.0493712156497423E-3</v>
      </c>
      <c r="E986" s="18">
        <v>4.6856142650024525E-3</v>
      </c>
      <c r="F986" s="24">
        <v>5</v>
      </c>
      <c r="G986" s="24">
        <v>5</v>
      </c>
      <c r="H986" s="20">
        <v>3.6448387711428775E-3</v>
      </c>
      <c r="I986" s="20">
        <v>-4.0353364113603794E-3</v>
      </c>
      <c r="J986" s="24">
        <v>3</v>
      </c>
      <c r="K986" s="24">
        <v>3</v>
      </c>
      <c r="L986" s="20">
        <v>7.1147725145104257E-3</v>
      </c>
      <c r="M986" s="20">
        <v>-7.2856342237997973E-3</v>
      </c>
      <c r="N986" s="19">
        <v>1.0758000000000001</v>
      </c>
      <c r="O986" s="19">
        <v>1.0013962580284836</v>
      </c>
      <c r="P986" s="25">
        <v>42040</v>
      </c>
      <c r="Q986" s="20">
        <v>-1.5172670576189096E-2</v>
      </c>
      <c r="R986" s="25">
        <v>42037</v>
      </c>
      <c r="S986" s="25">
        <f>IF(ISNUMBER(R986),VLOOKUP(B986,Index!$B$3:$AB$18,27,FALSE),"")</f>
        <v>42041</v>
      </c>
      <c r="T986" s="25">
        <f>IF(ISNUMBER($R986),VLOOKUP($B986,Index!$B$21:$AB$36,27,FALSE),"")</f>
        <v>42041</v>
      </c>
      <c r="U986" s="25">
        <f>IF(ISNUMBER($R986),VLOOKUP($B986,Index!$B$39:$AB$54,27,FALSE),"")</f>
        <v>42034</v>
      </c>
      <c r="W986" s="18">
        <v>-6.148113646949227E-2</v>
      </c>
      <c r="X986" s="19">
        <v>0.5</v>
      </c>
      <c r="Y986" s="18">
        <v>8.8903279886301215E-2</v>
      </c>
      <c r="Z986" s="19">
        <f t="shared" si="205"/>
        <v>4</v>
      </c>
      <c r="AA986" s="21" t="s">
        <v>25</v>
      </c>
      <c r="AB986" s="28"/>
      <c r="AC986" s="18">
        <v>3.7799301415803324E-3</v>
      </c>
      <c r="AD986" s="19">
        <v>0.25</v>
      </c>
      <c r="AE986" s="18">
        <v>7.9037931745420103E-3</v>
      </c>
      <c r="AF986" s="19">
        <f t="shared" si="206"/>
        <v>16</v>
      </c>
      <c r="AG986" s="21" t="s">
        <v>25</v>
      </c>
      <c r="AH986" s="28"/>
      <c r="AK986" t="str">
        <f t="shared" si="210"/>
        <v/>
      </c>
      <c r="AL986" t="str">
        <f t="shared" si="210"/>
        <v/>
      </c>
      <c r="AM986" t="str">
        <f t="shared" si="210"/>
        <v/>
      </c>
      <c r="AN986" t="str">
        <f t="shared" si="210"/>
        <v/>
      </c>
      <c r="AO986" t="str">
        <f t="shared" si="210"/>
        <v/>
      </c>
      <c r="AP986" t="str">
        <f t="shared" si="210"/>
        <v/>
      </c>
      <c r="AQ986" t="str">
        <f t="shared" si="210"/>
        <v/>
      </c>
      <c r="AR986" t="str">
        <f t="shared" si="210"/>
        <v/>
      </c>
      <c r="AS986" t="str">
        <f t="shared" si="210"/>
        <v/>
      </c>
      <c r="AT986" t="str">
        <f t="shared" si="210"/>
        <v/>
      </c>
      <c r="AU986" t="str">
        <f t="shared" si="210"/>
        <v/>
      </c>
      <c r="AV986" t="str">
        <f t="shared" si="210"/>
        <v/>
      </c>
      <c r="AW986" t="str">
        <f t="shared" si="210"/>
        <v/>
      </c>
      <c r="AX986" t="str">
        <f t="shared" si="210"/>
        <v/>
      </c>
      <c r="AZ986" s="46">
        <f>IF(ISNUMBER(VLOOKUP($B986,Stats!$A$2:$AA$19,2,FALSE))=FALSE,"",IF(ISNUMBER(W986),(W986-VLOOKUP($B986,Stats!$A$2:$AA$19,2,FALSE))/VLOOKUP($B986,Stats!$A$2:$AA$19,16,FALSE),""))</f>
        <v>0.58101781945161368</v>
      </c>
      <c r="BA986" s="46">
        <f>IF(ISNUMBER(VLOOKUP($B986,Stats!$A$2:$AA$19,2,FALSE))=FALSE,"",IF(ISNUMBER(X986),(X986-VLOOKUP($B986,Stats!$A$2:$AA$19,3,FALSE))/VLOOKUP($B986,Stats!$A$2:$AA$19,17,FALSE),""))</f>
        <v>0.74711640998777773</v>
      </c>
      <c r="BB986" s="46"/>
      <c r="BC986" s="46"/>
      <c r="BD986" s="44">
        <f t="shared" si="202"/>
        <v>0.66406711471969571</v>
      </c>
      <c r="BE986" s="46">
        <f>IF(ISNUMBER(VLOOKUP($B986,Stats!$A$2:$AA$19,2,FALSE))=FALSE,"",IF(ISNUMBER(Y986),(Y986-VLOOKUP($B986,Stats!$A$2:$AA$19,5,FALSE))/VLOOKUP($B986,Stats!$A$2:$AA$19,19,FALSE),""))</f>
        <v>-0.69916348271656104</v>
      </c>
      <c r="BF986" s="46"/>
      <c r="BG986" s="46"/>
      <c r="BH986" s="46">
        <f>IF(ISNUMBER(VLOOKUP($B986,Stats!$A$2:$AA$19,2,FALSE))=FALSE,"",IF(ISNUMBER(Z986),(Z986-VLOOKUP($B986,Stats!$A$2:$AA$19,8,FALSE))/VLOOKUP($B986,Stats!$A$2:$AA$19,22,FALSE),""))</f>
        <v>0.92592734635126706</v>
      </c>
      <c r="BI986" s="46" t="str">
        <f>IF(ISNUMBER(VLOOKUP($B986,Stats!$A$2:$AA$19,2,FALSE))=FALSE,"",IF(ISNUMBER(#REF!),(#REF!-VLOOKUP($B986,Stats!$A$2:$AA$19,9,FALSE))/VLOOKUP($B986,Stats!$A$2:$AA$19,23,FALSE),""))</f>
        <v/>
      </c>
      <c r="BJ986" s="46" t="str">
        <f>IF(ISNUMBER(VLOOKUP($B986,Stats!$A$2:$AA$19,2,FALSE))=FALSE,"",IF(ISNUMBER(#REF!),(#REF!-VLOOKUP($B986,Stats!$A$2:$AA$19,10,FALSE))/VLOOKUP($B986,Stats!$A$2:$AA$19,24,FALSE),""))</f>
        <v/>
      </c>
      <c r="BK986" s="44">
        <f t="shared" si="207"/>
        <v>0.76719264180697277</v>
      </c>
      <c r="BL986" s="46" t="str">
        <f>IF(ISNUMBER(VLOOKUP($B986,Stats!$A$2:$AA$19,2,FALSE))=FALSE,"",IF(ISNUMBER(#REF!),(#REF!-VLOOKUP($B986,Stats!$A$2:$AA$19,11,FALSE))/VLOOKUP($B986,Stats!$A$2:$AA$19,25,FALSE),""))</f>
        <v/>
      </c>
      <c r="BM986" s="46" t="str">
        <f>IF(ISNUMBER(VLOOKUP($B986,Stats!$A$2:$AA$19,2,FALSE))=FALSE,"",IF(ISNUMBER(AA986),(AA986-VLOOKUP($B986,Stats!$A$2:$AA$19,12,FALSE))/VLOOKUP($B986,Stats!$A$2:$AA$19,26,FALSE),""))</f>
        <v/>
      </c>
      <c r="BN986" s="46" t="str">
        <f>IF(ISNUMBER(VLOOKUP($B986,Stats!$A$2:$AA$19,2,FALSE))=FALSE,"",IF(ISNUMBER(#REF!),(#REF!-VLOOKUP($B986,Stats!$A$2:$AA$19,13,FALSE))/VLOOKUP($B986,Stats!$A$2:$AA$19,27,FALSE),""))</f>
        <v/>
      </c>
      <c r="BO986" s="46" t="str">
        <f>IF(ISNUMBER(VLOOKUP($B986,Stats!$A$2:$AA$19,2,FALSE))=FALSE,"",IF(ISNUMBER(#REF!),(#REF!-VLOOKUP($B986,Stats!$A$2:$AA$19,14,FALSE))/VLOOKUP($B986,Stats!$A$2:$AB$19,28,FALSE),""))</f>
        <v/>
      </c>
      <c r="BP986" s="46"/>
      <c r="BQ986" s="46">
        <f>IF(ISNUMBER(VLOOKUP($B986,Stats!$A$2:$AA$19,2,FALSE))=FALSE,"",IF(ISNUMBER(BM986),BM986,(VLOOKUP($B986,Stats!$A$2:$AT$19,46,FALSE)-VLOOKUP($B986,Stats!$A$2:$AA$19,12,FALSE))/VLOOKUP($B986,Stats!$A$2:$AA$19,26,FALSE)))</f>
        <v>-0.53964354662323732</v>
      </c>
      <c r="BR986" s="51">
        <f t="shared" si="208"/>
        <v>-0.53964354662323732</v>
      </c>
      <c r="BS986" s="32" t="str">
        <f t="shared" si="203"/>
        <v>25010_201503</v>
      </c>
      <c r="BT986" s="53">
        <f t="shared" si="204"/>
        <v>0.48520029870347525</v>
      </c>
    </row>
    <row r="987" spans="1:72" x14ac:dyDescent="0.15">
      <c r="A987" s="16">
        <v>25010</v>
      </c>
      <c r="B987" s="17">
        <v>201504</v>
      </c>
      <c r="C987" s="3">
        <v>0</v>
      </c>
      <c r="D987" s="23">
        <v>8.214319051619734E-3</v>
      </c>
      <c r="E987" s="18">
        <v>4.0177517059186351E-3</v>
      </c>
      <c r="F987" s="24">
        <v>5</v>
      </c>
      <c r="G987" s="24">
        <v>2</v>
      </c>
      <c r="H987" s="20">
        <v>3.2401219420417071E-3</v>
      </c>
      <c r="I987" s="20">
        <v>-3.9833266292482183E-3</v>
      </c>
      <c r="J987" s="24">
        <v>5</v>
      </c>
      <c r="K987" s="24">
        <v>1</v>
      </c>
      <c r="L987" s="20">
        <v>5.5674120812843064E-3</v>
      </c>
      <c r="M987" s="20">
        <v>-4.6995945447843024E-3</v>
      </c>
      <c r="N987" s="19">
        <v>1.0851999999999999</v>
      </c>
      <c r="O987" s="19">
        <v>1.0162951863644876</v>
      </c>
      <c r="P987" s="25">
        <v>42051</v>
      </c>
      <c r="Q987" s="20">
        <v>-4.6995945447843024E-3</v>
      </c>
      <c r="R987" s="25">
        <v>42052</v>
      </c>
      <c r="S987" s="25">
        <f>IF(ISNUMBER(R987),VLOOKUP(B987,Index!$B$3:$AB$18,27,FALSE),"")</f>
        <v>42044</v>
      </c>
      <c r="T987" s="25">
        <f>IF(ISNUMBER($R987),VLOOKUP($B987,Index!$B$21:$AB$36,27,FALSE),"")</f>
        <v>42044</v>
      </c>
      <c r="U987" s="25">
        <f>IF(ISNUMBER($R987),VLOOKUP($B987,Index!$B$39:$AB$54,27,FALSE),"")</f>
        <v>42052</v>
      </c>
      <c r="W987" s="18">
        <v>0.32857276206478936</v>
      </c>
      <c r="X987" s="19">
        <v>0.7142857142857143</v>
      </c>
      <c r="Y987" s="18">
        <v>7.6231478782379375E-2</v>
      </c>
      <c r="Z987" s="19">
        <f t="shared" si="205"/>
        <v>8</v>
      </c>
      <c r="AA987" s="21">
        <v>1.7478782421211503</v>
      </c>
      <c r="AB987" s="28"/>
      <c r="AC987" s="18">
        <v>0.10796005997088468</v>
      </c>
      <c r="AD987" s="19">
        <v>0.51020408163265307</v>
      </c>
      <c r="AE987" s="18">
        <v>5.8112383573483565E-3</v>
      </c>
      <c r="AF987" s="19">
        <f t="shared" si="206"/>
        <v>64</v>
      </c>
      <c r="AG987" s="21">
        <v>3.0550783492805222</v>
      </c>
      <c r="AH987" s="28"/>
      <c r="AK987" t="str">
        <f t="shared" si="210"/>
        <v/>
      </c>
      <c r="AL987" t="str">
        <f t="shared" si="210"/>
        <v/>
      </c>
      <c r="AM987" t="str">
        <f t="shared" si="210"/>
        <v/>
      </c>
      <c r="AN987" t="str">
        <f t="shared" si="210"/>
        <v/>
      </c>
      <c r="AO987" t="str">
        <f t="shared" si="210"/>
        <v/>
      </c>
      <c r="AP987" t="str">
        <f t="shared" si="210"/>
        <v/>
      </c>
      <c r="AQ987" t="str">
        <f t="shared" si="210"/>
        <v/>
      </c>
      <c r="AR987" t="str">
        <f t="shared" si="210"/>
        <v/>
      </c>
      <c r="AS987" t="str">
        <f t="shared" si="210"/>
        <v/>
      </c>
      <c r="AT987" t="str">
        <f t="shared" si="210"/>
        <v/>
      </c>
      <c r="AU987">
        <f t="shared" si="210"/>
        <v>1.7478782421211503</v>
      </c>
      <c r="AV987" t="str">
        <f t="shared" si="210"/>
        <v/>
      </c>
      <c r="AW987" t="str">
        <f t="shared" si="210"/>
        <v/>
      </c>
      <c r="AX987" t="str">
        <f t="shared" si="210"/>
        <v/>
      </c>
      <c r="AZ987" s="46">
        <f>IF(ISNUMBER(VLOOKUP($B987,Stats!$A$2:$AA$19,2,FALSE))=FALSE,"",IF(ISNUMBER(W987),(W987-VLOOKUP($B987,Stats!$A$2:$AA$19,2,FALSE))/VLOOKUP($B987,Stats!$A$2:$AA$19,16,FALSE),""))</f>
        <v>-0.90921336994995905</v>
      </c>
      <c r="BA987" s="46">
        <f>IF(ISNUMBER(VLOOKUP($B987,Stats!$A$2:$AA$19,2,FALSE))=FALSE,"",IF(ISNUMBER(X987),(X987-VLOOKUP($B987,Stats!$A$2:$AA$19,3,FALSE))/VLOOKUP($B987,Stats!$A$2:$AA$19,17,FALSE),""))</f>
        <v>-0.99555450083898211</v>
      </c>
      <c r="BB987" s="46"/>
      <c r="BC987" s="46"/>
      <c r="BD987" s="44">
        <f t="shared" si="202"/>
        <v>-0.95238393539447053</v>
      </c>
      <c r="BE987" s="46">
        <f>IF(ISNUMBER(VLOOKUP($B987,Stats!$A$2:$AA$19,2,FALSE))=FALSE,"",IF(ISNUMBER(Y987),(Y987-VLOOKUP($B987,Stats!$A$2:$AA$19,5,FALSE))/VLOOKUP($B987,Stats!$A$2:$AA$19,19,FALSE),""))</f>
        <v>-0.34942435993606163</v>
      </c>
      <c r="BF987" s="46"/>
      <c r="BG987" s="46"/>
      <c r="BH987" s="46">
        <f>IF(ISNUMBER(VLOOKUP($B987,Stats!$A$2:$AA$19,2,FALSE))=FALSE,"",IF(ISNUMBER(Z987),(Z987-VLOOKUP($B987,Stats!$A$2:$AA$19,8,FALSE))/VLOOKUP($B987,Stats!$A$2:$AA$19,22,FALSE),""))</f>
        <v>3.0532012749379223</v>
      </c>
      <c r="BI987" s="46" t="str">
        <f>IF(ISNUMBER(VLOOKUP($B987,Stats!$A$2:$AA$19,2,FALSE))=FALSE,"",IF(ISNUMBER(#REF!),(#REF!-VLOOKUP($B987,Stats!$A$2:$AA$19,9,FALSE))/VLOOKUP($B987,Stats!$A$2:$AA$19,23,FALSE),""))</f>
        <v/>
      </c>
      <c r="BJ987" s="46" t="str">
        <f>IF(ISNUMBER(VLOOKUP($B987,Stats!$A$2:$AA$19,2,FALSE))=FALSE,"",IF(ISNUMBER(#REF!),(#REF!-VLOOKUP($B987,Stats!$A$2:$AA$19,10,FALSE))/VLOOKUP($B987,Stats!$A$2:$AA$19,24,FALSE),""))</f>
        <v/>
      </c>
      <c r="BK987" s="44">
        <f t="shared" si="207"/>
        <v>1.1445970519552431</v>
      </c>
      <c r="BL987" s="46" t="str">
        <f>IF(ISNUMBER(VLOOKUP($B987,Stats!$A$2:$AA$19,2,FALSE))=FALSE,"",IF(ISNUMBER(#REF!),(#REF!-VLOOKUP($B987,Stats!$A$2:$AA$19,11,FALSE))/VLOOKUP($B987,Stats!$A$2:$AA$19,25,FALSE),""))</f>
        <v/>
      </c>
      <c r="BM987" s="46">
        <f>IF(ISNUMBER(VLOOKUP($B987,Stats!$A$2:$AA$19,2,FALSE))=FALSE,"",IF(ISNUMBER(AA987),(AA987-VLOOKUP($B987,Stats!$A$2:$AA$19,12,FALSE))/VLOOKUP($B987,Stats!$A$2:$AA$19,26,FALSE),""))</f>
        <v>-0.63160370958013501</v>
      </c>
      <c r="BN987" s="46" t="str">
        <f>IF(ISNUMBER(VLOOKUP($B987,Stats!$A$2:$AA$19,2,FALSE))=FALSE,"",IF(ISNUMBER(#REF!),(#REF!-VLOOKUP($B987,Stats!$A$2:$AA$19,13,FALSE))/VLOOKUP($B987,Stats!$A$2:$AA$19,27,FALSE),""))</f>
        <v/>
      </c>
      <c r="BO987" s="46" t="str">
        <f>IF(ISNUMBER(VLOOKUP($B987,Stats!$A$2:$AA$19,2,FALSE))=FALSE,"",IF(ISNUMBER(#REF!),(#REF!-VLOOKUP($B987,Stats!$A$2:$AA$19,14,FALSE))/VLOOKUP($B987,Stats!$A$2:$AB$19,28,FALSE),""))</f>
        <v/>
      </c>
      <c r="BP987" s="46"/>
      <c r="BQ987" s="46">
        <f>IF(ISNUMBER(VLOOKUP($B987,Stats!$A$2:$AA$19,2,FALSE))=FALSE,"",IF(ISNUMBER(BM987),BM987,(VLOOKUP($B987,Stats!$A$2:$AT$19,46,FALSE)-VLOOKUP($B987,Stats!$A$2:$AA$19,12,FALSE))/VLOOKUP($B987,Stats!$A$2:$AA$19,26,FALSE)))</f>
        <v>-0.63160370958013501</v>
      </c>
      <c r="BR987" s="51">
        <f t="shared" si="208"/>
        <v>-0.63160370958013501</v>
      </c>
      <c r="BS987" s="32" t="str">
        <f t="shared" si="203"/>
        <v>25010_201504</v>
      </c>
      <c r="BT987" s="53">
        <f t="shared" si="204"/>
        <v>0.36996070217822463</v>
      </c>
    </row>
    <row r="988" spans="1:72" x14ac:dyDescent="0.15">
      <c r="A988" s="16">
        <v>25010</v>
      </c>
      <c r="B988" s="17">
        <v>201505</v>
      </c>
      <c r="C988" s="3">
        <v>0</v>
      </c>
      <c r="D988" s="23">
        <v>1.5091195259698154E-2</v>
      </c>
      <c r="E988" s="18">
        <v>6.323652359209688E-3</v>
      </c>
      <c r="F988" s="24">
        <v>4</v>
      </c>
      <c r="G988" s="24">
        <v>4</v>
      </c>
      <c r="H988" s="20">
        <v>7.1304336877824337E-3</v>
      </c>
      <c r="I988" s="20">
        <v>-3.3474556373762621E-3</v>
      </c>
      <c r="J988" s="24">
        <v>3</v>
      </c>
      <c r="K988" s="24">
        <v>2</v>
      </c>
      <c r="L988" s="20">
        <v>1.1532125205930832E-2</v>
      </c>
      <c r="M988" s="20">
        <v>-4.5240680419832424E-3</v>
      </c>
      <c r="N988" s="19">
        <v>1.1052</v>
      </c>
      <c r="O988" s="19">
        <v>1.0253270247703867</v>
      </c>
      <c r="P988" s="25">
        <v>42067</v>
      </c>
      <c r="Q988" s="20">
        <v>-7.962359753890591E-3</v>
      </c>
      <c r="R988" s="25">
        <v>42069</v>
      </c>
      <c r="S988" s="25">
        <f>IF(ISNUMBER(R988),VLOOKUP(B988,Index!$B$3:$AB$18,27,FALSE),"")</f>
        <v>42069</v>
      </c>
      <c r="T988" s="25">
        <f>IF(ISNUMBER($R988),VLOOKUP($B988,Index!$B$21:$AB$36,27,FALSE),"")</f>
        <v>42069</v>
      </c>
      <c r="U988" s="25">
        <f>IF(ISNUMBER($R988),VLOOKUP($B988,Index!$B$39:$AB$54,27,FALSE),"")</f>
        <v>42069</v>
      </c>
      <c r="W988" s="18">
        <v>0.54328302934913353</v>
      </c>
      <c r="X988" s="19">
        <v>0.5</v>
      </c>
      <c r="Y988" s="18">
        <v>0.11998286751719918</v>
      </c>
      <c r="Z988" s="19">
        <f t="shared" si="205"/>
        <v>0</v>
      </c>
      <c r="AA988" s="21">
        <v>1.8953169319339347</v>
      </c>
      <c r="AB988" s="28"/>
      <c r="AC988" s="18">
        <v>0.2951564499787715</v>
      </c>
      <c r="AD988" s="19">
        <v>0.25</v>
      </c>
      <c r="AE988" s="18">
        <v>1.4395888497649769E-2</v>
      </c>
      <c r="AF988" s="19">
        <f t="shared" si="206"/>
        <v>0</v>
      </c>
      <c r="AG988" s="21">
        <v>3.5922262724754632</v>
      </c>
      <c r="AH988" s="28"/>
      <c r="AK988" t="str">
        <f t="shared" si="210"/>
        <v/>
      </c>
      <c r="AL988" t="str">
        <f t="shared" si="210"/>
        <v/>
      </c>
      <c r="AM988" t="str">
        <f t="shared" si="210"/>
        <v/>
      </c>
      <c r="AN988" t="str">
        <f t="shared" si="210"/>
        <v/>
      </c>
      <c r="AO988" t="str">
        <f t="shared" si="210"/>
        <v/>
      </c>
      <c r="AP988" t="str">
        <f t="shared" si="210"/>
        <v/>
      </c>
      <c r="AQ988" t="str">
        <f t="shared" si="210"/>
        <v/>
      </c>
      <c r="AR988" t="str">
        <f t="shared" si="210"/>
        <v/>
      </c>
      <c r="AS988" t="str">
        <f t="shared" si="210"/>
        <v/>
      </c>
      <c r="AT988" t="str">
        <f t="shared" si="210"/>
        <v/>
      </c>
      <c r="AU988" t="str">
        <f t="shared" si="210"/>
        <v/>
      </c>
      <c r="AV988">
        <f t="shared" si="210"/>
        <v>1.8953169319339347</v>
      </c>
      <c r="AW988" t="str">
        <f t="shared" si="210"/>
        <v/>
      </c>
      <c r="AX988" t="str">
        <f t="shared" si="210"/>
        <v/>
      </c>
      <c r="AZ988" s="46">
        <f>IF(ISNUMBER(VLOOKUP($B988,Stats!$A$2:$AA$19,2,FALSE))=FALSE,"",IF(ISNUMBER(W988),(W988-VLOOKUP($B988,Stats!$A$2:$AA$19,2,FALSE))/VLOOKUP($B988,Stats!$A$2:$AA$19,16,FALSE),""))</f>
        <v>0.27723709766200244</v>
      </c>
      <c r="BA988" s="46">
        <f>IF(ISNUMBER(VLOOKUP($B988,Stats!$A$2:$AA$19,2,FALSE))=FALSE,"",IF(ISNUMBER(X988),(X988-VLOOKUP($B988,Stats!$A$2:$AA$19,3,FALSE))/VLOOKUP($B988,Stats!$A$2:$AA$19,17,FALSE),""))</f>
        <v>-0.52592327303600894</v>
      </c>
      <c r="BB988" s="46"/>
      <c r="BC988" s="46"/>
      <c r="BD988" s="44">
        <f t="shared" si="202"/>
        <v>-0.12434308768700325</v>
      </c>
      <c r="BE988" s="46">
        <f>IF(ISNUMBER(VLOOKUP($B988,Stats!$A$2:$AA$19,2,FALSE))=FALSE,"",IF(ISNUMBER(Y988),(Y988-VLOOKUP($B988,Stats!$A$2:$AA$19,5,FALSE))/VLOOKUP($B988,Stats!$A$2:$AA$19,19,FALSE),""))</f>
        <v>-0.4408029832090587</v>
      </c>
      <c r="BF988" s="46"/>
      <c r="BG988" s="46"/>
      <c r="BH988" s="46">
        <f>IF(ISNUMBER(VLOOKUP($B988,Stats!$A$2:$AA$19,2,FALSE))=FALSE,"",IF(ISNUMBER(Z988),(Z988-VLOOKUP($B988,Stats!$A$2:$AA$19,8,FALSE))/VLOOKUP($B988,Stats!$A$2:$AA$19,22,FALSE),""))</f>
        <v>-0.59810804423176478</v>
      </c>
      <c r="BI988" s="46" t="str">
        <f>IF(ISNUMBER(VLOOKUP($B988,Stats!$A$2:$AA$19,2,FALSE))=FALSE,"",IF(ISNUMBER(#REF!),(#REF!-VLOOKUP($B988,Stats!$A$2:$AA$19,9,FALSE))/VLOOKUP($B988,Stats!$A$2:$AA$19,23,FALSE),""))</f>
        <v/>
      </c>
      <c r="BJ988" s="46" t="str">
        <f>IF(ISNUMBER(VLOOKUP($B988,Stats!$A$2:$AA$19,2,FALSE))=FALSE,"",IF(ISNUMBER(#REF!),(#REF!-VLOOKUP($B988,Stats!$A$2:$AA$19,10,FALSE))/VLOOKUP($B988,Stats!$A$2:$AA$19,24,FALSE),""))</f>
        <v/>
      </c>
      <c r="BK988" s="44">
        <f t="shared" si="207"/>
        <v>0.12912967497681163</v>
      </c>
      <c r="BL988" s="46" t="str">
        <f>IF(ISNUMBER(VLOOKUP($B988,Stats!$A$2:$AA$19,2,FALSE))=FALSE,"",IF(ISNUMBER(#REF!),(#REF!-VLOOKUP($B988,Stats!$A$2:$AA$19,11,FALSE))/VLOOKUP($B988,Stats!$A$2:$AA$19,25,FALSE),""))</f>
        <v/>
      </c>
      <c r="BM988" s="46">
        <f>IF(ISNUMBER(VLOOKUP($B988,Stats!$A$2:$AA$19,2,FALSE))=FALSE,"",IF(ISNUMBER(AA988),(AA988-VLOOKUP($B988,Stats!$A$2:$AA$19,12,FALSE))/VLOOKUP($B988,Stats!$A$2:$AA$19,26,FALSE),""))</f>
        <v>-0.2550635844433029</v>
      </c>
      <c r="BN988" s="46" t="str">
        <f>IF(ISNUMBER(VLOOKUP($B988,Stats!$A$2:$AA$19,2,FALSE))=FALSE,"",IF(ISNUMBER(#REF!),(#REF!-VLOOKUP($B988,Stats!$A$2:$AA$19,13,FALSE))/VLOOKUP($B988,Stats!$A$2:$AA$19,27,FALSE),""))</f>
        <v/>
      </c>
      <c r="BO988" s="46" t="str">
        <f>IF(ISNUMBER(VLOOKUP($B988,Stats!$A$2:$AA$19,2,FALSE))=FALSE,"",IF(ISNUMBER(#REF!),(#REF!-VLOOKUP($B988,Stats!$A$2:$AA$19,14,FALSE))/VLOOKUP($B988,Stats!$A$2:$AB$19,28,FALSE),""))</f>
        <v/>
      </c>
      <c r="BP988" s="46"/>
      <c r="BQ988" s="46">
        <f>IF(ISNUMBER(VLOOKUP($B988,Stats!$A$2:$AA$19,2,FALSE))=FALSE,"",IF(ISNUMBER(BM988),BM988,(VLOOKUP($B988,Stats!$A$2:$AT$19,46,FALSE)-VLOOKUP($B988,Stats!$A$2:$AA$19,12,FALSE))/VLOOKUP($B988,Stats!$A$2:$AA$19,26,FALSE)))</f>
        <v>-0.2550635844433029</v>
      </c>
      <c r="BR988" s="51">
        <f t="shared" si="208"/>
        <v>-0.2550635844433029</v>
      </c>
      <c r="BS988" s="32" t="str">
        <f t="shared" si="203"/>
        <v>25010_201505</v>
      </c>
      <c r="BT988" s="53">
        <f t="shared" si="204"/>
        <v>1.5964705600257437E-3</v>
      </c>
    </row>
    <row r="989" spans="1:72" x14ac:dyDescent="0.15">
      <c r="A989" s="16">
        <v>25010</v>
      </c>
      <c r="B989" s="17">
        <v>201506</v>
      </c>
      <c r="C989" s="3">
        <v>0</v>
      </c>
      <c r="D989" s="23">
        <v>3.4020430499817511E-2</v>
      </c>
      <c r="E989" s="18">
        <v>3.5789579143688547E-3</v>
      </c>
      <c r="F989" s="24">
        <v>9</v>
      </c>
      <c r="G989" s="24">
        <v>1</v>
      </c>
      <c r="H989" s="20">
        <v>3.8096823684883071E-3</v>
      </c>
      <c r="I989" s="20">
        <v>-7.1923042344701482E-4</v>
      </c>
      <c r="J989" s="24">
        <v>6</v>
      </c>
      <c r="K989" s="24">
        <v>1</v>
      </c>
      <c r="L989" s="20">
        <v>1.0355163956762725E-2</v>
      </c>
      <c r="M989" s="20">
        <v>-7.1923042344701482E-4</v>
      </c>
      <c r="N989" s="19">
        <v>1.1336999999999999</v>
      </c>
      <c r="O989" s="19">
        <v>1.0297938050685802</v>
      </c>
      <c r="P989" s="25">
        <v>42083</v>
      </c>
      <c r="Q989" s="20">
        <v>-7.1923042344701482E-4</v>
      </c>
      <c r="R989" s="25">
        <v>42075</v>
      </c>
      <c r="S989" s="25">
        <f>IF(ISNUMBER(R989),VLOOKUP(B989,Index!$B$3:$AB$18,27,FALSE),"")</f>
        <v>42073</v>
      </c>
      <c r="T989" s="25">
        <f>IF(ISNUMBER($R989),VLOOKUP($B989,Index!$B$21:$AB$36,27,FALSE),"")</f>
        <v>42075</v>
      </c>
      <c r="U989" s="25">
        <f>IF(ISNUMBER($R989),VLOOKUP($B989,Index!$B$39:$AB$54,27,FALSE),"")</f>
        <v>42075</v>
      </c>
      <c r="W989" s="18">
        <v>1.0206129149945253</v>
      </c>
      <c r="X989" s="19">
        <v>0.9</v>
      </c>
      <c r="Y989" s="18">
        <v>6.7905951955748667E-2</v>
      </c>
      <c r="Z989" s="19">
        <f t="shared" si="205"/>
        <v>2</v>
      </c>
      <c r="AA989" s="21">
        <v>47.301156056177</v>
      </c>
      <c r="AB989" s="28"/>
      <c r="AC989" s="18">
        <v>1.0416507222536222</v>
      </c>
      <c r="AD989" s="19">
        <v>0.81</v>
      </c>
      <c r="AE989" s="18">
        <v>4.6112183110164464E-3</v>
      </c>
      <c r="AF989" s="19">
        <f t="shared" si="206"/>
        <v>4</v>
      </c>
      <c r="AG989" s="21">
        <v>2237.3993642508099</v>
      </c>
      <c r="AH989" s="28"/>
      <c r="AK989" t="str">
        <f t="shared" si="210"/>
        <v/>
      </c>
      <c r="AL989" t="str">
        <f t="shared" si="210"/>
        <v/>
      </c>
      <c r="AM989" t="str">
        <f t="shared" si="210"/>
        <v/>
      </c>
      <c r="AN989" t="str">
        <f t="shared" si="210"/>
        <v/>
      </c>
      <c r="AO989" t="str">
        <f t="shared" si="210"/>
        <v/>
      </c>
      <c r="AP989" t="str">
        <f t="shared" si="210"/>
        <v/>
      </c>
      <c r="AQ989" t="str">
        <f t="shared" si="210"/>
        <v/>
      </c>
      <c r="AR989" t="str">
        <f t="shared" si="210"/>
        <v/>
      </c>
      <c r="AS989" t="str">
        <f t="shared" si="210"/>
        <v/>
      </c>
      <c r="AT989" t="str">
        <f t="shared" si="210"/>
        <v/>
      </c>
      <c r="AU989" t="str">
        <f t="shared" si="210"/>
        <v/>
      </c>
      <c r="AV989" t="str">
        <f t="shared" si="210"/>
        <v/>
      </c>
      <c r="AW989">
        <f t="shared" si="210"/>
        <v>47.301156056177</v>
      </c>
      <c r="AX989" t="str">
        <f t="shared" si="210"/>
        <v/>
      </c>
      <c r="AZ989" s="46">
        <f>IF(ISNUMBER(VLOOKUP($B989,Stats!$A$2:$AA$19,2,FALSE))=FALSE,"",IF(ISNUMBER(W989),(W989-VLOOKUP($B989,Stats!$A$2:$AA$19,2,FALSE))/VLOOKUP($B989,Stats!$A$2:$AA$19,16,FALSE),""))</f>
        <v>-0.73035182407519783</v>
      </c>
      <c r="BA989" s="46">
        <f>IF(ISNUMBER(VLOOKUP($B989,Stats!$A$2:$AA$19,2,FALSE))=FALSE,"",IF(ISNUMBER(X989),(X989-VLOOKUP($B989,Stats!$A$2:$AA$19,3,FALSE))/VLOOKUP($B989,Stats!$A$2:$AA$19,17,FALSE),""))</f>
        <v>0.77618004453973322</v>
      </c>
      <c r="BB989" s="46"/>
      <c r="BC989" s="46"/>
      <c r="BD989" s="44">
        <f t="shared" si="202"/>
        <v>2.2914110232267693E-2</v>
      </c>
      <c r="BE989" s="46">
        <f>IF(ISNUMBER(VLOOKUP($B989,Stats!$A$2:$AA$19,2,FALSE))=FALSE,"",IF(ISNUMBER(Y989),(Y989-VLOOKUP($B989,Stats!$A$2:$AA$19,5,FALSE))/VLOOKUP($B989,Stats!$A$2:$AA$19,19,FALSE),""))</f>
        <v>-0.79983985260370161</v>
      </c>
      <c r="BF989" s="46"/>
      <c r="BG989" s="46"/>
      <c r="BH989" s="46">
        <f>IF(ISNUMBER(VLOOKUP($B989,Stats!$A$2:$AA$19,2,FALSE))=FALSE,"",IF(ISNUMBER(Z989),(Z989-VLOOKUP($B989,Stats!$A$2:$AA$19,8,FALSE))/VLOOKUP($B989,Stats!$A$2:$AA$19,22,FALSE),""))</f>
        <v>-0.44132796508511463</v>
      </c>
      <c r="BI989" s="46" t="str">
        <f>IF(ISNUMBER(VLOOKUP($B989,Stats!$A$2:$AA$19,2,FALSE))=FALSE,"",IF(ISNUMBER(#REF!),(#REF!-VLOOKUP($B989,Stats!$A$2:$AA$19,9,FALSE))/VLOOKUP($B989,Stats!$A$2:$AA$19,23,FALSE),""))</f>
        <v/>
      </c>
      <c r="BJ989" s="46" t="str">
        <f>IF(ISNUMBER(VLOOKUP($B989,Stats!$A$2:$AA$19,2,FALSE))=FALSE,"",IF(ISNUMBER(#REF!),(#REF!-VLOOKUP($B989,Stats!$A$2:$AA$19,10,FALSE))/VLOOKUP($B989,Stats!$A$2:$AA$19,24,FALSE),""))</f>
        <v/>
      </c>
      <c r="BK989" s="44">
        <f t="shared" si="207"/>
        <v>0.4274895072970567</v>
      </c>
      <c r="BL989" s="46" t="str">
        <f>IF(ISNUMBER(VLOOKUP($B989,Stats!$A$2:$AA$19,2,FALSE))=FALSE,"",IF(ISNUMBER(#REF!),(#REF!-VLOOKUP($B989,Stats!$A$2:$AA$19,11,FALSE))/VLOOKUP($B989,Stats!$A$2:$AA$19,25,FALSE),""))</f>
        <v/>
      </c>
      <c r="BM989" s="46">
        <f>IF(ISNUMBER(VLOOKUP($B989,Stats!$A$2:$AA$19,2,FALSE))=FALSE,"",IF(ISNUMBER(AA989),(AA989-VLOOKUP($B989,Stats!$A$2:$AA$19,12,FALSE))/VLOOKUP($B989,Stats!$A$2:$AA$19,26,FALSE),""))</f>
        <v>-1.1275705229274614E-2</v>
      </c>
      <c r="BN989" s="46" t="str">
        <f>IF(ISNUMBER(VLOOKUP($B989,Stats!$A$2:$AA$19,2,FALSE))=FALSE,"",IF(ISNUMBER(#REF!),(#REF!-VLOOKUP($B989,Stats!$A$2:$AA$19,13,FALSE))/VLOOKUP($B989,Stats!$A$2:$AA$19,27,FALSE),""))</f>
        <v/>
      </c>
      <c r="BO989" s="46" t="str">
        <f>IF(ISNUMBER(VLOOKUP($B989,Stats!$A$2:$AA$19,2,FALSE))=FALSE,"",IF(ISNUMBER(#REF!),(#REF!-VLOOKUP($B989,Stats!$A$2:$AA$19,14,FALSE))/VLOOKUP($B989,Stats!$A$2:$AB$19,28,FALSE),""))</f>
        <v/>
      </c>
      <c r="BP989" s="46"/>
      <c r="BQ989" s="46">
        <f>IF(ISNUMBER(VLOOKUP($B989,Stats!$A$2:$AA$19,2,FALSE))=FALSE,"",IF(ISNUMBER(BM989),BM989,(VLOOKUP($B989,Stats!$A$2:$AT$19,46,FALSE)-VLOOKUP($B989,Stats!$A$2:$AA$19,12,FALSE))/VLOOKUP($B989,Stats!$A$2:$AA$19,26,FALSE)))</f>
        <v>-1.1275705229274614E-2</v>
      </c>
      <c r="BR989" s="51">
        <f t="shared" si="208"/>
        <v>-1.1275705229274614E-2</v>
      </c>
      <c r="BS989" s="32" t="str">
        <f t="shared" si="203"/>
        <v>25010_201506</v>
      </c>
      <c r="BT989" s="53">
        <f t="shared" si="204"/>
        <v>0.25882138537883259</v>
      </c>
    </row>
    <row r="990" spans="1:72" x14ac:dyDescent="0.15">
      <c r="A990" s="16">
        <v>25010</v>
      </c>
      <c r="B990" s="17">
        <v>201507</v>
      </c>
      <c r="C990" s="3">
        <v>0</v>
      </c>
      <c r="D990" s="23">
        <v>2.7608714827555891E-2</v>
      </c>
      <c r="E990" s="18">
        <v>3.4160830935917501E-3</v>
      </c>
      <c r="F990" s="24">
        <v>5</v>
      </c>
      <c r="G990" s="24">
        <v>0</v>
      </c>
      <c r="H990" s="20">
        <v>5.466401081634098E-3</v>
      </c>
      <c r="I990" s="20" t="s">
        <v>25</v>
      </c>
      <c r="J990" s="24">
        <v>5</v>
      </c>
      <c r="K990" s="24">
        <v>0</v>
      </c>
      <c r="L990" s="20">
        <v>9.2617094469438221E-3</v>
      </c>
      <c r="M990" s="20">
        <v>4.3698654081447685E-4</v>
      </c>
      <c r="N990" s="19">
        <v>1.165</v>
      </c>
      <c r="O990" s="19">
        <v>1.0181786400978849</v>
      </c>
      <c r="P990" s="25">
        <v>42090</v>
      </c>
      <c r="Q990" s="20">
        <v>0</v>
      </c>
      <c r="R990" s="25">
        <v>42086</v>
      </c>
      <c r="S990" s="25">
        <f>IF(ISNUMBER(R990),VLOOKUP(B990,Index!$B$3:$AB$18,27,FALSE),"")</f>
        <v>42088</v>
      </c>
      <c r="T990" s="25">
        <f>IF(ISNUMBER($R990),VLOOKUP($B990,Index!$B$21:$AB$36,27,FALSE),"")</f>
        <v>42089</v>
      </c>
      <c r="U990" s="25">
        <f>IF(ISNUMBER($R990),VLOOKUP($B990,Index!$B$39:$AB$54,27,FALSE),"")</f>
        <v>42089</v>
      </c>
      <c r="W990" s="18">
        <v>1.9878274675840242</v>
      </c>
      <c r="X990" s="19">
        <v>1</v>
      </c>
      <c r="Y990" s="18">
        <v>6.4815619512864464E-2</v>
      </c>
      <c r="Z990" s="19">
        <f t="shared" si="205"/>
        <v>2</v>
      </c>
      <c r="AA990" s="21" t="s">
        <v>25</v>
      </c>
      <c r="AB990" s="28"/>
      <c r="AC990" s="18">
        <v>3.9514580408815148</v>
      </c>
      <c r="AD990" s="19">
        <v>1</v>
      </c>
      <c r="AE990" s="18">
        <v>4.2010645328364165E-3</v>
      </c>
      <c r="AF990" s="19">
        <f t="shared" si="206"/>
        <v>4</v>
      </c>
      <c r="AG990" s="21" t="s">
        <v>25</v>
      </c>
      <c r="AH990" s="28"/>
      <c r="AK990" t="str">
        <f t="shared" si="210"/>
        <v/>
      </c>
      <c r="AL990" t="str">
        <f t="shared" si="210"/>
        <v/>
      </c>
      <c r="AM990" t="str">
        <f t="shared" si="210"/>
        <v/>
      </c>
      <c r="AN990" t="str">
        <f t="shared" si="210"/>
        <v/>
      </c>
      <c r="AO990" t="str">
        <f t="shared" si="210"/>
        <v/>
      </c>
      <c r="AP990" t="str">
        <f t="shared" si="210"/>
        <v/>
      </c>
      <c r="AQ990" t="str">
        <f t="shared" si="210"/>
        <v/>
      </c>
      <c r="AR990" t="str">
        <f t="shared" si="210"/>
        <v/>
      </c>
      <c r="AS990" t="str">
        <f t="shared" si="210"/>
        <v/>
      </c>
      <c r="AT990" t="str">
        <f t="shared" si="210"/>
        <v/>
      </c>
      <c r="AU990" t="str">
        <f t="shared" si="210"/>
        <v/>
      </c>
      <c r="AV990" t="str">
        <f t="shared" si="210"/>
        <v/>
      </c>
      <c r="AW990" t="str">
        <f t="shared" si="210"/>
        <v/>
      </c>
      <c r="AX990" t="str">
        <f t="shared" si="210"/>
        <v/>
      </c>
      <c r="AZ990" s="46">
        <f>IF(ISNUMBER(VLOOKUP($B990,Stats!$A$2:$AA$19,2,FALSE))=FALSE,"",IF(ISNUMBER(W990),(W990-VLOOKUP($B990,Stats!$A$2:$AA$19,2,FALSE))/VLOOKUP($B990,Stats!$A$2:$AA$19,16,FALSE),""))</f>
        <v>0.34091739925682257</v>
      </c>
      <c r="BA990" s="46">
        <f>IF(ISNUMBER(VLOOKUP($B990,Stats!$A$2:$AA$19,2,FALSE))=FALSE,"",IF(ISNUMBER(X990),(X990-VLOOKUP($B990,Stats!$A$2:$AA$19,3,FALSE))/VLOOKUP($B990,Stats!$A$2:$AA$19,17,FALSE),""))</f>
        <v>1.6185072337594633</v>
      </c>
      <c r="BB990" s="46"/>
      <c r="BC990" s="46"/>
      <c r="BD990" s="44">
        <f t="shared" si="202"/>
        <v>0.97971231650814294</v>
      </c>
      <c r="BE990" s="46">
        <f>IF(ISNUMBER(VLOOKUP($B990,Stats!$A$2:$AA$19,2,FALSE))=FALSE,"",IF(ISNUMBER(Y990),(Y990-VLOOKUP($B990,Stats!$A$2:$AA$19,5,FALSE))/VLOOKUP($B990,Stats!$A$2:$AA$19,19,FALSE),""))</f>
        <v>-0.8123683226448849</v>
      </c>
      <c r="BF990" s="46"/>
      <c r="BG990" s="46"/>
      <c r="BH990" s="46">
        <f>IF(ISNUMBER(VLOOKUP($B990,Stats!$A$2:$AA$19,2,FALSE))=FALSE,"",IF(ISNUMBER(Z990),(Z990-VLOOKUP($B990,Stats!$A$2:$AA$19,8,FALSE))/VLOOKUP($B990,Stats!$A$2:$AA$19,22,FALSE),""))</f>
        <v>1.4378520910348771</v>
      </c>
      <c r="BI990" s="46" t="str">
        <f>IF(ISNUMBER(VLOOKUP($B990,Stats!$A$2:$AA$19,2,FALSE))=FALSE,"",IF(ISNUMBER(#REF!),(#REF!-VLOOKUP($B990,Stats!$A$2:$AA$19,9,FALSE))/VLOOKUP($B990,Stats!$A$2:$AA$19,23,FALSE),""))</f>
        <v/>
      </c>
      <c r="BJ990" s="46" t="str">
        <f>IF(ISNUMBER(VLOOKUP($B990,Stats!$A$2:$AA$19,2,FALSE))=FALSE,"",IF(ISNUMBER(#REF!),(#REF!-VLOOKUP($B990,Stats!$A$2:$AA$19,10,FALSE))/VLOOKUP($B990,Stats!$A$2:$AA$19,24,FALSE),""))</f>
        <v/>
      </c>
      <c r="BK990" s="44">
        <f t="shared" si="207"/>
        <v>1.0000134531618825</v>
      </c>
      <c r="BL990" s="46" t="str">
        <f>IF(ISNUMBER(VLOOKUP($B990,Stats!$A$2:$AA$19,2,FALSE))=FALSE,"",IF(ISNUMBER(#REF!),(#REF!-VLOOKUP($B990,Stats!$A$2:$AA$19,11,FALSE))/VLOOKUP($B990,Stats!$A$2:$AA$19,25,FALSE),""))</f>
        <v/>
      </c>
      <c r="BM990" s="46" t="str">
        <f>IF(ISNUMBER(VLOOKUP($B990,Stats!$A$2:$AA$19,2,FALSE))=FALSE,"",IF(ISNUMBER(AA990),(AA990-VLOOKUP($B990,Stats!$A$2:$AA$19,12,FALSE))/VLOOKUP($B990,Stats!$A$2:$AA$19,26,FALSE),""))</f>
        <v/>
      </c>
      <c r="BN990" s="46" t="str">
        <f>IF(ISNUMBER(VLOOKUP($B990,Stats!$A$2:$AA$19,2,FALSE))=FALSE,"",IF(ISNUMBER(#REF!),(#REF!-VLOOKUP($B990,Stats!$A$2:$AA$19,13,FALSE))/VLOOKUP($B990,Stats!$A$2:$AA$19,27,FALSE),""))</f>
        <v/>
      </c>
      <c r="BO990" s="46" t="str">
        <f>IF(ISNUMBER(VLOOKUP($B990,Stats!$A$2:$AA$19,2,FALSE))=FALSE,"",IF(ISNUMBER(#REF!),(#REF!-VLOOKUP($B990,Stats!$A$2:$AA$19,14,FALSE))/VLOOKUP($B990,Stats!$A$2:$AB$19,28,FALSE),""))</f>
        <v/>
      </c>
      <c r="BP990" s="46"/>
      <c r="BQ990" s="46">
        <f>IF(ISNUMBER(VLOOKUP($B990,Stats!$A$2:$AA$19,2,FALSE))=FALSE,"",IF(ISNUMBER(BM990),BM990,(VLOOKUP($B990,Stats!$A$2:$AT$19,46,FALSE)-VLOOKUP($B990,Stats!$A$2:$AA$19,12,FALSE))/VLOOKUP($B990,Stats!$A$2:$AA$19,26,FALSE)))</f>
        <v>-0.49247029718328789</v>
      </c>
      <c r="BR990" s="51">
        <f t="shared" si="208"/>
        <v>-0.49247029718328789</v>
      </c>
      <c r="BS990" s="32" t="str">
        <f t="shared" si="203"/>
        <v>25010_201507</v>
      </c>
      <c r="BT990" s="53">
        <f t="shared" si="204"/>
        <v>0.69745647576210046</v>
      </c>
    </row>
    <row r="991" spans="1:72" x14ac:dyDescent="0.15">
      <c r="S991" t="str">
        <f>IF(ISNUMBER(R991),VLOOKUP(B991,Index!$B$3:$AB$18,27,FALSE),"")</f>
        <v/>
      </c>
      <c r="T991" t="str">
        <f>IF(ISNUMBER($R991),VLOOKUP($B991,Index!$B$21:$AB$36,27,FALSE),"")</f>
        <v/>
      </c>
      <c r="U991" t="str">
        <f>IF(ISNUMBER($R991),VLOOKUP($B991,Index!$B$39:$AB$54,27,FALSE),"")</f>
        <v/>
      </c>
      <c r="Z991" t="str">
        <f t="shared" si="205"/>
        <v/>
      </c>
      <c r="AA991" t="s">
        <v>25</v>
      </c>
      <c r="AF991" t="str">
        <f t="shared" si="206"/>
        <v/>
      </c>
      <c r="AG991" t="s">
        <v>25</v>
      </c>
      <c r="AK991" t="str">
        <f t="shared" si="210"/>
        <v/>
      </c>
      <c r="AL991" t="str">
        <f t="shared" si="210"/>
        <v/>
      </c>
      <c r="AM991" t="str">
        <f t="shared" si="210"/>
        <v/>
      </c>
      <c r="AN991" t="str">
        <f t="shared" si="210"/>
        <v/>
      </c>
      <c r="AO991" t="str">
        <f t="shared" si="210"/>
        <v/>
      </c>
      <c r="AP991" t="str">
        <f t="shared" si="210"/>
        <v/>
      </c>
      <c r="AQ991" t="str">
        <f t="shared" si="210"/>
        <v/>
      </c>
      <c r="AR991" t="str">
        <f t="shared" si="210"/>
        <v/>
      </c>
      <c r="AS991" t="str">
        <f t="shared" si="210"/>
        <v/>
      </c>
      <c r="AT991" t="str">
        <f t="shared" si="210"/>
        <v/>
      </c>
      <c r="AU991" t="str">
        <f t="shared" si="210"/>
        <v/>
      </c>
      <c r="AV991" t="str">
        <f t="shared" si="210"/>
        <v/>
      </c>
      <c r="AW991" t="str">
        <f t="shared" si="210"/>
        <v/>
      </c>
      <c r="AX991" t="str">
        <f t="shared" si="210"/>
        <v/>
      </c>
      <c r="AZ991" s="46" t="str">
        <f>IF(ISNUMBER(VLOOKUP($B991,Stats!$A$2:$AA$19,2,FALSE))=FALSE,"",IF(ISNUMBER(W991),(W991-VLOOKUP($B991,Stats!$A$2:$AA$19,2,FALSE))/VLOOKUP($B991,Stats!$A$2:$AA$19,16,FALSE),""))</f>
        <v/>
      </c>
      <c r="BA991" s="46" t="str">
        <f>IF(ISNUMBER(VLOOKUP($B991,Stats!$A$2:$AA$19,2,FALSE))=FALSE,"",IF(ISNUMBER(X991),(X991-VLOOKUP($B991,Stats!$A$2:$AA$19,3,FALSE))/VLOOKUP($B991,Stats!$A$2:$AA$19,17,FALSE),""))</f>
        <v/>
      </c>
      <c r="BB991" s="46"/>
      <c r="BC991" s="46"/>
      <c r="BD991" s="44" t="str">
        <f t="shared" si="202"/>
        <v/>
      </c>
      <c r="BE991" s="46" t="str">
        <f>IF(ISNUMBER(VLOOKUP($B991,Stats!$A$2:$AA$19,2,FALSE))=FALSE,"",IF(ISNUMBER(Y991),(Y991-VLOOKUP($B991,Stats!$A$2:$AA$19,5,FALSE))/VLOOKUP($B991,Stats!$A$2:$AA$19,19,FALSE),""))</f>
        <v/>
      </c>
      <c r="BF991" s="46"/>
      <c r="BG991" s="46"/>
      <c r="BH991" s="46" t="str">
        <f>IF(ISNUMBER(VLOOKUP($B991,Stats!$A$2:$AA$19,2,FALSE))=FALSE,"",IF(ISNUMBER(Z991),(Z991-VLOOKUP($B991,Stats!$A$2:$AA$19,8,FALSE))/VLOOKUP($B991,Stats!$A$2:$AA$19,22,FALSE),""))</f>
        <v/>
      </c>
      <c r="BI991" s="46" t="str">
        <f>IF(ISNUMBER(VLOOKUP($B991,Stats!$A$2:$AA$19,2,FALSE))=FALSE,"",IF(ISNUMBER(#REF!),(#REF!-VLOOKUP($B991,Stats!$A$2:$AA$19,9,FALSE))/VLOOKUP($B991,Stats!$A$2:$AA$19,23,FALSE),""))</f>
        <v/>
      </c>
      <c r="BJ991" s="46" t="str">
        <f>IF(ISNUMBER(VLOOKUP($B991,Stats!$A$2:$AA$19,2,FALSE))=FALSE,"",IF(ISNUMBER(#REF!),(#REF!-VLOOKUP($B991,Stats!$A$2:$AA$19,10,FALSE))/VLOOKUP($B991,Stats!$A$2:$AA$19,24,FALSE),""))</f>
        <v/>
      </c>
      <c r="BK991" s="44" t="str">
        <f t="shared" si="207"/>
        <v/>
      </c>
      <c r="BL991" s="46" t="str">
        <f>IF(ISNUMBER(VLOOKUP($B991,Stats!$A$2:$AA$19,2,FALSE))=FALSE,"",IF(ISNUMBER(#REF!),(#REF!-VLOOKUP($B991,Stats!$A$2:$AA$19,11,FALSE))/VLOOKUP($B991,Stats!$A$2:$AA$19,25,FALSE),""))</f>
        <v/>
      </c>
      <c r="BM991" s="46" t="str">
        <f>IF(ISNUMBER(VLOOKUP($B991,Stats!$A$2:$AA$19,2,FALSE))=FALSE,"",IF(ISNUMBER(AA991),(AA991-VLOOKUP($B991,Stats!$A$2:$AA$19,12,FALSE))/VLOOKUP($B991,Stats!$A$2:$AA$19,26,FALSE),""))</f>
        <v/>
      </c>
      <c r="BN991" s="46" t="str">
        <f>IF(ISNUMBER(VLOOKUP($B991,Stats!$A$2:$AA$19,2,FALSE))=FALSE,"",IF(ISNUMBER(#REF!),(#REF!-VLOOKUP($B991,Stats!$A$2:$AA$19,13,FALSE))/VLOOKUP($B991,Stats!$A$2:$AA$19,27,FALSE),""))</f>
        <v/>
      </c>
      <c r="BO991" s="46" t="str">
        <f>IF(ISNUMBER(VLOOKUP($B991,Stats!$A$2:$AA$19,2,FALSE))=FALSE,"",IF(ISNUMBER(#REF!),(#REF!-VLOOKUP($B991,Stats!$A$2:$AA$19,14,FALSE))/VLOOKUP($B991,Stats!$A$2:$AB$19,28,FALSE),""))</f>
        <v/>
      </c>
      <c r="BP991" s="46"/>
      <c r="BQ991" s="46" t="str">
        <f>IF(ISNUMBER(VLOOKUP($B991,Stats!$A$2:$AA$19,2,FALSE))=FALSE,"",IF(ISNUMBER(BM991),BM991,(VLOOKUP($B991,Stats!$A$2:$AT$19,46,FALSE)-VLOOKUP($B991,Stats!$A$2:$AA$19,12,FALSE))/VLOOKUP($B991,Stats!$A$2:$AA$19,26,FALSE)))</f>
        <v/>
      </c>
      <c r="BR991" s="51" t="str">
        <f t="shared" si="208"/>
        <v/>
      </c>
      <c r="BS991" s="32" t="str">
        <f t="shared" si="203"/>
        <v/>
      </c>
      <c r="BT991" s="53" t="str">
        <f t="shared" si="204"/>
        <v/>
      </c>
    </row>
    <row r="992" spans="1:72" ht="40.5" x14ac:dyDescent="0.15">
      <c r="A992" s="1" t="s">
        <v>29</v>
      </c>
      <c r="B992" s="1" t="s">
        <v>0</v>
      </c>
      <c r="C992" s="3"/>
      <c r="D992" s="4" t="s">
        <v>10</v>
      </c>
      <c r="E992" s="1" t="s">
        <v>11</v>
      </c>
      <c r="F992" s="1" t="s">
        <v>12</v>
      </c>
      <c r="G992" s="1" t="s">
        <v>13</v>
      </c>
      <c r="H992" s="1" t="s">
        <v>14</v>
      </c>
      <c r="I992" s="1" t="s">
        <v>15</v>
      </c>
      <c r="J992" s="1" t="s">
        <v>16</v>
      </c>
      <c r="K992" s="1" t="s">
        <v>17</v>
      </c>
      <c r="L992" s="1" t="s">
        <v>18</v>
      </c>
      <c r="M992" s="1" t="s">
        <v>19</v>
      </c>
      <c r="N992" s="1" t="s">
        <v>20</v>
      </c>
      <c r="O992" s="1" t="s">
        <v>21</v>
      </c>
      <c r="P992" s="1" t="s">
        <v>22</v>
      </c>
      <c r="Q992" s="1" t="s">
        <v>23</v>
      </c>
      <c r="R992" s="1" t="s">
        <v>24</v>
      </c>
      <c r="S992" s="1" t="str">
        <f>IF(ISNUMBER(R992),VLOOKUP(B992,Index!$B$3:$AB$18,27,FALSE),"")</f>
        <v/>
      </c>
      <c r="T992" s="1" t="str">
        <f>IF(ISNUMBER($R992),VLOOKUP($B992,Index!$B$21:$AB$36,27,FALSE),"")</f>
        <v/>
      </c>
      <c r="U992" s="1" t="str">
        <f>IF(ISNUMBER($R992),VLOOKUP($B992,Index!$B$39:$AB$54,27,FALSE),"")</f>
        <v/>
      </c>
      <c r="W992" s="1" t="s">
        <v>1</v>
      </c>
      <c r="X992" s="1" t="s">
        <v>2</v>
      </c>
      <c r="Y992" s="1" t="s">
        <v>4</v>
      </c>
      <c r="Z992" s="1" t="str">
        <f t="shared" si="205"/>
        <v/>
      </c>
      <c r="AA992" s="1" t="s">
        <v>8</v>
      </c>
      <c r="AB992" s="27"/>
      <c r="AC992" s="1" t="s">
        <v>33</v>
      </c>
      <c r="AD992" s="1" t="s">
        <v>35</v>
      </c>
      <c r="AE992" s="1" t="s">
        <v>37</v>
      </c>
      <c r="AF992" s="1" t="str">
        <f t="shared" si="206"/>
        <v/>
      </c>
      <c r="AG992" s="1" t="s">
        <v>38</v>
      </c>
      <c r="AH992" s="27"/>
      <c r="AK992" t="str">
        <f t="shared" si="210"/>
        <v/>
      </c>
      <c r="AL992" t="str">
        <f t="shared" si="210"/>
        <v/>
      </c>
      <c r="AM992" t="str">
        <f t="shared" si="210"/>
        <v/>
      </c>
      <c r="AN992" t="str">
        <f t="shared" si="210"/>
        <v/>
      </c>
      <c r="AO992" t="str">
        <f t="shared" si="210"/>
        <v/>
      </c>
      <c r="AP992" t="str">
        <f t="shared" si="210"/>
        <v/>
      </c>
      <c r="AQ992" t="str">
        <f t="shared" si="210"/>
        <v/>
      </c>
      <c r="AR992" t="str">
        <f t="shared" si="210"/>
        <v/>
      </c>
      <c r="AS992" t="str">
        <f t="shared" si="210"/>
        <v/>
      </c>
      <c r="AT992" t="str">
        <f t="shared" si="210"/>
        <v/>
      </c>
      <c r="AU992" t="str">
        <f t="shared" si="210"/>
        <v/>
      </c>
      <c r="AV992" t="str">
        <f t="shared" si="210"/>
        <v/>
      </c>
      <c r="AW992" t="str">
        <f t="shared" si="210"/>
        <v/>
      </c>
      <c r="AX992" t="str">
        <f t="shared" si="210"/>
        <v/>
      </c>
      <c r="AZ992" s="46" t="str">
        <f>IF(ISNUMBER(VLOOKUP($B992,Stats!$A$2:$AA$19,2,FALSE))=FALSE,"",IF(ISNUMBER(W992),(W992-VLOOKUP($B992,Stats!$A$2:$AA$19,2,FALSE))/VLOOKUP($B992,Stats!$A$2:$AA$19,16,FALSE),""))</f>
        <v/>
      </c>
      <c r="BA992" s="46" t="str">
        <f>IF(ISNUMBER(VLOOKUP($B992,Stats!$A$2:$AA$19,2,FALSE))=FALSE,"",IF(ISNUMBER(X992),(X992-VLOOKUP($B992,Stats!$A$2:$AA$19,3,FALSE))/VLOOKUP($B992,Stats!$A$2:$AA$19,17,FALSE),""))</f>
        <v/>
      </c>
      <c r="BB992" s="46"/>
      <c r="BC992" s="46"/>
      <c r="BD992" s="44" t="str">
        <f t="shared" si="202"/>
        <v/>
      </c>
      <c r="BE992" s="46" t="str">
        <f>IF(ISNUMBER(VLOOKUP($B992,Stats!$A$2:$AA$19,2,FALSE))=FALSE,"",IF(ISNUMBER(Y992),(Y992-VLOOKUP($B992,Stats!$A$2:$AA$19,5,FALSE))/VLOOKUP($B992,Stats!$A$2:$AA$19,19,FALSE),""))</f>
        <v/>
      </c>
      <c r="BF992" s="46"/>
      <c r="BG992" s="46"/>
      <c r="BH992" s="46" t="str">
        <f>IF(ISNUMBER(VLOOKUP($B992,Stats!$A$2:$AA$19,2,FALSE))=FALSE,"",IF(ISNUMBER(Z992),(Z992-VLOOKUP($B992,Stats!$A$2:$AA$19,8,FALSE))/VLOOKUP($B992,Stats!$A$2:$AA$19,22,FALSE),""))</f>
        <v/>
      </c>
      <c r="BI992" s="46" t="str">
        <f>IF(ISNUMBER(VLOOKUP($B992,Stats!$A$2:$AA$19,2,FALSE))=FALSE,"",IF(ISNUMBER(#REF!),(#REF!-VLOOKUP($B992,Stats!$A$2:$AA$19,9,FALSE))/VLOOKUP($B992,Stats!$A$2:$AA$19,23,FALSE),""))</f>
        <v/>
      </c>
      <c r="BJ992" s="46" t="str">
        <f>IF(ISNUMBER(VLOOKUP($B992,Stats!$A$2:$AA$19,2,FALSE))=FALSE,"",IF(ISNUMBER(#REF!),(#REF!-VLOOKUP($B992,Stats!$A$2:$AA$19,10,FALSE))/VLOOKUP($B992,Stats!$A$2:$AA$19,24,FALSE),""))</f>
        <v/>
      </c>
      <c r="BK992" s="44" t="str">
        <f t="shared" si="207"/>
        <v/>
      </c>
      <c r="BL992" s="46" t="str">
        <f>IF(ISNUMBER(VLOOKUP($B992,Stats!$A$2:$AA$19,2,FALSE))=FALSE,"",IF(ISNUMBER(#REF!),(#REF!-VLOOKUP($B992,Stats!$A$2:$AA$19,11,FALSE))/VLOOKUP($B992,Stats!$A$2:$AA$19,25,FALSE),""))</f>
        <v/>
      </c>
      <c r="BM992" s="46" t="str">
        <f>IF(ISNUMBER(VLOOKUP($B992,Stats!$A$2:$AA$19,2,FALSE))=FALSE,"",IF(ISNUMBER(AA992),(AA992-VLOOKUP($B992,Stats!$A$2:$AA$19,12,FALSE))/VLOOKUP($B992,Stats!$A$2:$AA$19,26,FALSE),""))</f>
        <v/>
      </c>
      <c r="BN992" s="46" t="str">
        <f>IF(ISNUMBER(VLOOKUP($B992,Stats!$A$2:$AA$19,2,FALSE))=FALSE,"",IF(ISNUMBER(#REF!),(#REF!-VLOOKUP($B992,Stats!$A$2:$AA$19,13,FALSE))/VLOOKUP($B992,Stats!$A$2:$AA$19,27,FALSE),""))</f>
        <v/>
      </c>
      <c r="BO992" s="46" t="str">
        <f>IF(ISNUMBER(VLOOKUP($B992,Stats!$A$2:$AA$19,2,FALSE))=FALSE,"",IF(ISNUMBER(#REF!),(#REF!-VLOOKUP($B992,Stats!$A$2:$AA$19,14,FALSE))/VLOOKUP($B992,Stats!$A$2:$AB$19,28,FALSE),""))</f>
        <v/>
      </c>
      <c r="BP992" s="46"/>
      <c r="BQ992" s="46" t="str">
        <f>IF(ISNUMBER(VLOOKUP($B992,Stats!$A$2:$AA$19,2,FALSE))=FALSE,"",IF(ISNUMBER(BM992),BM992,(VLOOKUP($B992,Stats!$A$2:$AT$19,46,FALSE)-VLOOKUP($B992,Stats!$A$2:$AA$19,12,FALSE))/VLOOKUP($B992,Stats!$A$2:$AA$19,26,FALSE)))</f>
        <v/>
      </c>
      <c r="BR992" s="51" t="str">
        <f t="shared" si="208"/>
        <v/>
      </c>
      <c r="BS992" s="32" t="str">
        <f t="shared" si="203"/>
        <v/>
      </c>
      <c r="BT992" s="53" t="str">
        <f t="shared" si="204"/>
        <v/>
      </c>
    </row>
    <row r="993" spans="1:72" x14ac:dyDescent="0.15">
      <c r="A993" s="5">
        <v>25862</v>
      </c>
      <c r="B993" s="5" t="s">
        <v>30</v>
      </c>
      <c r="C993" s="3">
        <v>0</v>
      </c>
      <c r="D993" s="11">
        <v>0.46541501976284594</v>
      </c>
      <c r="E993" s="6">
        <v>9.9450830185733117E-3</v>
      </c>
      <c r="F993" s="12">
        <v>87</v>
      </c>
      <c r="G993" s="12">
        <v>28</v>
      </c>
      <c r="H993" s="13">
        <v>6.3477411341008464E-3</v>
      </c>
      <c r="I993" s="13">
        <v>-5.8543183891009752E-3</v>
      </c>
      <c r="J993" s="12">
        <v>17</v>
      </c>
      <c r="K993" s="12">
        <v>3</v>
      </c>
      <c r="L993" s="13">
        <v>5.0364963503649607E-2</v>
      </c>
      <c r="M993" s="13">
        <v>-1.9966722129783676E-2</v>
      </c>
      <c r="N993" s="8">
        <v>1.4830000000000001</v>
      </c>
      <c r="O993" s="8">
        <v>1.4654150197628459</v>
      </c>
      <c r="P993" s="14">
        <v>42090</v>
      </c>
      <c r="Q993" s="13">
        <v>-2.8490028490028352E-2</v>
      </c>
      <c r="R993" s="14">
        <v>41995</v>
      </c>
      <c r="S993" s="14">
        <f>IF(ISNUMBER(R993),VLOOKUP(B993,Index!$B$3:$AB$18,27,FALSE),"")</f>
        <v>42041</v>
      </c>
      <c r="T993" s="14">
        <f>IF(ISNUMBER($R993),VLOOKUP($B993,Index!$B$21:$AB$36,27,FALSE),"")</f>
        <v>41996</v>
      </c>
      <c r="U993" s="14">
        <f>IF(ISNUMBER($R993),VLOOKUP($B993,Index!$B$39:$AB$54,27,FALSE),"")</f>
        <v>42003</v>
      </c>
      <c r="W993" s="6">
        <v>0.97982109423757036</v>
      </c>
      <c r="X993" s="7">
        <v>0.75652173913043474</v>
      </c>
      <c r="Y993" s="6">
        <v>0.18869468314892576</v>
      </c>
      <c r="Z993" s="8" t="str">
        <f t="shared" si="205"/>
        <v/>
      </c>
      <c r="AA993" s="9">
        <v>16.336067193675973</v>
      </c>
      <c r="AB993" s="28"/>
      <c r="AC993" s="6">
        <v>0.96004937671290969</v>
      </c>
      <c r="AD993" s="7">
        <v>0.57232514177693761</v>
      </c>
      <c r="AE993" s="6">
        <v>3.5605683448673486E-2</v>
      </c>
      <c r="AF993" s="8" t="str">
        <f t="shared" si="206"/>
        <v/>
      </c>
      <c r="AG993" s="9">
        <v>266.86709135629638</v>
      </c>
      <c r="AH993" s="28"/>
      <c r="AK993" t="str">
        <f t="shared" ref="AK993:AX1002" si="211">IF($B993=AK$2,$AA993,"")</f>
        <v/>
      </c>
      <c r="AL993" t="str">
        <f t="shared" si="211"/>
        <v/>
      </c>
      <c r="AM993" t="str">
        <f t="shared" si="211"/>
        <v/>
      </c>
      <c r="AN993" t="str">
        <f t="shared" si="211"/>
        <v/>
      </c>
      <c r="AO993" t="str">
        <f t="shared" si="211"/>
        <v/>
      </c>
      <c r="AP993" t="str">
        <f t="shared" si="211"/>
        <v/>
      </c>
      <c r="AQ993" t="str">
        <f t="shared" si="211"/>
        <v/>
      </c>
      <c r="AR993" t="str">
        <f t="shared" si="211"/>
        <v/>
      </c>
      <c r="AS993" t="str">
        <f t="shared" si="211"/>
        <v/>
      </c>
      <c r="AT993" t="str">
        <f t="shared" si="211"/>
        <v/>
      </c>
      <c r="AU993" t="str">
        <f t="shared" si="211"/>
        <v/>
      </c>
      <c r="AV993" t="str">
        <f t="shared" si="211"/>
        <v/>
      </c>
      <c r="AW993" t="str">
        <f t="shared" si="211"/>
        <v/>
      </c>
      <c r="AX993" t="str">
        <f t="shared" si="211"/>
        <v/>
      </c>
      <c r="AZ993" s="46" t="str">
        <f>IF(ISNUMBER(VLOOKUP($B993,Stats!$A$2:$AA$19,2,FALSE))=FALSE,"",IF(ISNUMBER(W993),(W993-VLOOKUP($B993,Stats!$A$2:$AA$19,2,FALSE))/VLOOKUP($B993,Stats!$A$2:$AA$19,16,FALSE),""))</f>
        <v/>
      </c>
      <c r="BA993" s="46" t="str">
        <f>IF(ISNUMBER(VLOOKUP($B993,Stats!$A$2:$AA$19,2,FALSE))=FALSE,"",IF(ISNUMBER(X993),(X993-VLOOKUP($B993,Stats!$A$2:$AA$19,3,FALSE))/VLOOKUP($B993,Stats!$A$2:$AA$19,17,FALSE),""))</f>
        <v/>
      </c>
      <c r="BB993" s="46"/>
      <c r="BC993" s="46"/>
      <c r="BD993" s="44" t="str">
        <f t="shared" si="202"/>
        <v/>
      </c>
      <c r="BE993" s="46" t="str">
        <f>IF(ISNUMBER(VLOOKUP($B993,Stats!$A$2:$AA$19,2,FALSE))=FALSE,"",IF(ISNUMBER(Y993),(Y993-VLOOKUP($B993,Stats!$A$2:$AA$19,5,FALSE))/VLOOKUP($B993,Stats!$A$2:$AA$19,19,FALSE),""))</f>
        <v/>
      </c>
      <c r="BF993" s="46"/>
      <c r="BG993" s="46"/>
      <c r="BH993" s="46" t="str">
        <f>IF(ISNUMBER(VLOOKUP($B993,Stats!$A$2:$AA$19,2,FALSE))=FALSE,"",IF(ISNUMBER(Z993),(Z993-VLOOKUP($B993,Stats!$A$2:$AA$19,8,FALSE))/VLOOKUP($B993,Stats!$A$2:$AA$19,22,FALSE),""))</f>
        <v/>
      </c>
      <c r="BI993" s="46" t="str">
        <f>IF(ISNUMBER(VLOOKUP($B993,Stats!$A$2:$AA$19,2,FALSE))=FALSE,"",IF(ISNUMBER(#REF!),(#REF!-VLOOKUP($B993,Stats!$A$2:$AA$19,9,FALSE))/VLOOKUP($B993,Stats!$A$2:$AA$19,23,FALSE),""))</f>
        <v/>
      </c>
      <c r="BJ993" s="46" t="str">
        <f>IF(ISNUMBER(VLOOKUP($B993,Stats!$A$2:$AA$19,2,FALSE))=FALSE,"",IF(ISNUMBER(#REF!),(#REF!-VLOOKUP($B993,Stats!$A$2:$AA$19,10,FALSE))/VLOOKUP($B993,Stats!$A$2:$AA$19,24,FALSE),""))</f>
        <v/>
      </c>
      <c r="BK993" s="44" t="str">
        <f t="shared" si="207"/>
        <v/>
      </c>
      <c r="BL993" s="46" t="str">
        <f>IF(ISNUMBER(VLOOKUP($B993,Stats!$A$2:$AA$19,2,FALSE))=FALSE,"",IF(ISNUMBER(#REF!),(#REF!-VLOOKUP($B993,Stats!$A$2:$AA$19,11,FALSE))/VLOOKUP($B993,Stats!$A$2:$AA$19,25,FALSE),""))</f>
        <v/>
      </c>
      <c r="BM993" s="46" t="str">
        <f>IF(ISNUMBER(VLOOKUP($B993,Stats!$A$2:$AA$19,2,FALSE))=FALSE,"",IF(ISNUMBER(AA993),(AA993-VLOOKUP($B993,Stats!$A$2:$AA$19,12,FALSE))/VLOOKUP($B993,Stats!$A$2:$AA$19,26,FALSE),""))</f>
        <v/>
      </c>
      <c r="BN993" s="46" t="str">
        <f>IF(ISNUMBER(VLOOKUP($B993,Stats!$A$2:$AA$19,2,FALSE))=FALSE,"",IF(ISNUMBER(#REF!),(#REF!-VLOOKUP($B993,Stats!$A$2:$AA$19,13,FALSE))/VLOOKUP($B993,Stats!$A$2:$AA$19,27,FALSE),""))</f>
        <v/>
      </c>
      <c r="BO993" s="46" t="str">
        <f>IF(ISNUMBER(VLOOKUP($B993,Stats!$A$2:$AA$19,2,FALSE))=FALSE,"",IF(ISNUMBER(#REF!),(#REF!-VLOOKUP($B993,Stats!$A$2:$AA$19,14,FALSE))/VLOOKUP($B993,Stats!$A$2:$AB$19,28,FALSE),""))</f>
        <v/>
      </c>
      <c r="BP993" s="46"/>
      <c r="BQ993" s="46" t="str">
        <f>IF(ISNUMBER(VLOOKUP($B993,Stats!$A$2:$AA$19,2,FALSE))=FALSE,"",IF(ISNUMBER(BM993),BM993,(VLOOKUP($B993,Stats!$A$2:$AT$19,46,FALSE)-VLOOKUP($B993,Stats!$A$2:$AA$19,12,FALSE))/VLOOKUP($B993,Stats!$A$2:$AA$19,26,FALSE)))</f>
        <v/>
      </c>
      <c r="BR993" s="51" t="str">
        <f t="shared" si="208"/>
        <v/>
      </c>
      <c r="BS993" s="32" t="str">
        <f t="shared" si="203"/>
        <v/>
      </c>
      <c r="BT993" s="53" t="str">
        <f t="shared" si="204"/>
        <v/>
      </c>
    </row>
    <row r="994" spans="1:72" x14ac:dyDescent="0.15">
      <c r="A994" s="5">
        <v>25862</v>
      </c>
      <c r="B994" s="5" t="s">
        <v>31</v>
      </c>
      <c r="C994" s="3">
        <v>0</v>
      </c>
      <c r="D994" s="11">
        <v>2.8344359052727856E-2</v>
      </c>
      <c r="E994" s="6">
        <v>8.2430465563251652E-3</v>
      </c>
      <c r="F994" s="15">
        <v>6.2142857142857144</v>
      </c>
      <c r="G994" s="15">
        <v>2</v>
      </c>
      <c r="H994" s="13">
        <v>7.0841588766064386E-3</v>
      </c>
      <c r="I994" s="13">
        <v>-5.9299805986068859E-3</v>
      </c>
      <c r="J994" s="12">
        <v>4.5714285714285712</v>
      </c>
      <c r="K994" s="12">
        <v>1.2857142857142858</v>
      </c>
      <c r="L994" s="13">
        <v>1.5445995390572691E-2</v>
      </c>
      <c r="M994" s="13">
        <v>-7.1310895553137665E-3</v>
      </c>
      <c r="N994" s="8">
        <v>1.1267142857142858</v>
      </c>
      <c r="O994" s="8">
        <v>1.0287501018385337</v>
      </c>
      <c r="P994" s="14"/>
      <c r="Q994" s="13">
        <v>-9.4635503594136441E-3</v>
      </c>
      <c r="R994" s="14"/>
      <c r="S994" s="14" t="str">
        <f>IF(ISNUMBER(R994),VLOOKUP(B994,Index!$B$3:$AB$18,27,FALSE),"")</f>
        <v/>
      </c>
      <c r="T994" s="14" t="str">
        <f>IF(ISNUMBER($R994),VLOOKUP($B994,Index!$B$21:$AB$36,27,FALSE),"")</f>
        <v/>
      </c>
      <c r="U994" s="14" t="str">
        <f>IF(ISNUMBER($R994),VLOOKUP($B994,Index!$B$39:$AB$54,27,FALSE),"")</f>
        <v/>
      </c>
      <c r="W994" s="6">
        <v>1.3131126485953721</v>
      </c>
      <c r="X994" s="8">
        <v>0.76113945578231301</v>
      </c>
      <c r="Y994" s="6">
        <v>0.15640081186076976</v>
      </c>
      <c r="Z994" s="8" t="str">
        <f t="shared" si="205"/>
        <v/>
      </c>
      <c r="AA994" s="9" t="s">
        <v>25</v>
      </c>
      <c r="AB994" s="28"/>
      <c r="AC994" s="6">
        <v>1.7242648279011532</v>
      </c>
      <c r="AD994" s="8">
        <v>0.57933327114859567</v>
      </c>
      <c r="AE994" s="6">
        <v>2.44612139507079E-2</v>
      </c>
      <c r="AF994" s="8" t="str">
        <f t="shared" si="206"/>
        <v/>
      </c>
      <c r="AG994" s="9" t="s">
        <v>25</v>
      </c>
      <c r="AH994" s="28"/>
      <c r="AK994" t="str">
        <f t="shared" si="211"/>
        <v/>
      </c>
      <c r="AL994" t="str">
        <f t="shared" si="211"/>
        <v/>
      </c>
      <c r="AM994" t="str">
        <f t="shared" si="211"/>
        <v/>
      </c>
      <c r="AN994" t="str">
        <f t="shared" si="211"/>
        <v/>
      </c>
      <c r="AO994" t="str">
        <f t="shared" si="211"/>
        <v/>
      </c>
      <c r="AP994" t="str">
        <f t="shared" si="211"/>
        <v/>
      </c>
      <c r="AQ994" t="str">
        <f t="shared" si="211"/>
        <v/>
      </c>
      <c r="AR994" t="str">
        <f t="shared" si="211"/>
        <v/>
      </c>
      <c r="AS994" t="str">
        <f t="shared" si="211"/>
        <v/>
      </c>
      <c r="AT994" t="str">
        <f t="shared" si="211"/>
        <v/>
      </c>
      <c r="AU994" t="str">
        <f t="shared" si="211"/>
        <v/>
      </c>
      <c r="AV994" t="str">
        <f t="shared" si="211"/>
        <v/>
      </c>
      <c r="AW994" t="str">
        <f t="shared" si="211"/>
        <v/>
      </c>
      <c r="AX994" t="str">
        <f t="shared" si="211"/>
        <v/>
      </c>
      <c r="AZ994" s="46" t="str">
        <f>IF(ISNUMBER(VLOOKUP($B994,Stats!$A$2:$AA$19,2,FALSE))=FALSE,"",IF(ISNUMBER(W994),(W994-VLOOKUP($B994,Stats!$A$2:$AA$19,2,FALSE))/VLOOKUP($B994,Stats!$A$2:$AA$19,16,FALSE),""))</f>
        <v/>
      </c>
      <c r="BA994" s="46" t="str">
        <f>IF(ISNUMBER(VLOOKUP($B994,Stats!$A$2:$AA$19,2,FALSE))=FALSE,"",IF(ISNUMBER(X994),(X994-VLOOKUP($B994,Stats!$A$2:$AA$19,3,FALSE))/VLOOKUP($B994,Stats!$A$2:$AA$19,17,FALSE),""))</f>
        <v/>
      </c>
      <c r="BB994" s="46"/>
      <c r="BC994" s="46"/>
      <c r="BD994" s="44" t="str">
        <f t="shared" si="202"/>
        <v/>
      </c>
      <c r="BE994" s="46" t="str">
        <f>IF(ISNUMBER(VLOOKUP($B994,Stats!$A$2:$AA$19,2,FALSE))=FALSE,"",IF(ISNUMBER(Y994),(Y994-VLOOKUP($B994,Stats!$A$2:$AA$19,5,FALSE))/VLOOKUP($B994,Stats!$A$2:$AA$19,19,FALSE),""))</f>
        <v/>
      </c>
      <c r="BF994" s="46"/>
      <c r="BG994" s="46"/>
      <c r="BH994" s="46" t="str">
        <f>IF(ISNUMBER(VLOOKUP($B994,Stats!$A$2:$AA$19,2,FALSE))=FALSE,"",IF(ISNUMBER(Z994),(Z994-VLOOKUP($B994,Stats!$A$2:$AA$19,8,FALSE))/VLOOKUP($B994,Stats!$A$2:$AA$19,22,FALSE),""))</f>
        <v/>
      </c>
      <c r="BI994" s="46" t="str">
        <f>IF(ISNUMBER(VLOOKUP($B994,Stats!$A$2:$AA$19,2,FALSE))=FALSE,"",IF(ISNUMBER(#REF!),(#REF!-VLOOKUP($B994,Stats!$A$2:$AA$19,9,FALSE))/VLOOKUP($B994,Stats!$A$2:$AA$19,23,FALSE),""))</f>
        <v/>
      </c>
      <c r="BJ994" s="46" t="str">
        <f>IF(ISNUMBER(VLOOKUP($B994,Stats!$A$2:$AA$19,2,FALSE))=FALSE,"",IF(ISNUMBER(#REF!),(#REF!-VLOOKUP($B994,Stats!$A$2:$AA$19,10,FALSE))/VLOOKUP($B994,Stats!$A$2:$AA$19,24,FALSE),""))</f>
        <v/>
      </c>
      <c r="BK994" s="44" t="str">
        <f t="shared" si="207"/>
        <v/>
      </c>
      <c r="BL994" s="46" t="str">
        <f>IF(ISNUMBER(VLOOKUP($B994,Stats!$A$2:$AA$19,2,FALSE))=FALSE,"",IF(ISNUMBER(#REF!),(#REF!-VLOOKUP($B994,Stats!$A$2:$AA$19,11,FALSE))/VLOOKUP($B994,Stats!$A$2:$AA$19,25,FALSE),""))</f>
        <v/>
      </c>
      <c r="BM994" s="46" t="str">
        <f>IF(ISNUMBER(VLOOKUP($B994,Stats!$A$2:$AA$19,2,FALSE))=FALSE,"",IF(ISNUMBER(AA994),(AA994-VLOOKUP($B994,Stats!$A$2:$AA$19,12,FALSE))/VLOOKUP($B994,Stats!$A$2:$AA$19,26,FALSE),""))</f>
        <v/>
      </c>
      <c r="BN994" s="46" t="str">
        <f>IF(ISNUMBER(VLOOKUP($B994,Stats!$A$2:$AA$19,2,FALSE))=FALSE,"",IF(ISNUMBER(#REF!),(#REF!-VLOOKUP($B994,Stats!$A$2:$AA$19,13,FALSE))/VLOOKUP($B994,Stats!$A$2:$AA$19,27,FALSE),""))</f>
        <v/>
      </c>
      <c r="BO994" s="46" t="str">
        <f>IF(ISNUMBER(VLOOKUP($B994,Stats!$A$2:$AA$19,2,FALSE))=FALSE,"",IF(ISNUMBER(#REF!),(#REF!-VLOOKUP($B994,Stats!$A$2:$AA$19,14,FALSE))/VLOOKUP($B994,Stats!$A$2:$AB$19,28,FALSE),""))</f>
        <v/>
      </c>
      <c r="BP994" s="46"/>
      <c r="BQ994" s="46" t="str">
        <f>IF(ISNUMBER(VLOOKUP($B994,Stats!$A$2:$AA$19,2,FALSE))=FALSE,"",IF(ISNUMBER(BM994),BM994,(VLOOKUP($B994,Stats!$A$2:$AT$19,46,FALSE)-VLOOKUP($B994,Stats!$A$2:$AA$19,12,FALSE))/VLOOKUP($B994,Stats!$A$2:$AA$19,26,FALSE)))</f>
        <v/>
      </c>
      <c r="BR994" s="51" t="str">
        <f t="shared" si="208"/>
        <v/>
      </c>
      <c r="BS994" s="32" t="str">
        <f t="shared" si="203"/>
        <v/>
      </c>
      <c r="BT994" s="53" t="str">
        <f t="shared" si="204"/>
        <v/>
      </c>
    </row>
    <row r="995" spans="1:72" x14ac:dyDescent="0.15">
      <c r="A995" s="16">
        <v>25862</v>
      </c>
      <c r="B995" s="17">
        <v>201421</v>
      </c>
      <c r="C995" s="3">
        <v>0</v>
      </c>
      <c r="D995" s="23">
        <v>8.8932806324109048E-3</v>
      </c>
      <c r="E995" s="18">
        <v>1.4343258780663021E-3</v>
      </c>
      <c r="F995" s="24">
        <v>6</v>
      </c>
      <c r="G995" s="24">
        <v>1</v>
      </c>
      <c r="H995" s="20">
        <v>1.6409156155505755E-3</v>
      </c>
      <c r="I995" s="20">
        <v>-9.7943192948080071E-4</v>
      </c>
      <c r="J995" s="24">
        <v>6</v>
      </c>
      <c r="K995" s="24">
        <v>1</v>
      </c>
      <c r="L995" s="20">
        <v>2.9615004935834577E-3</v>
      </c>
      <c r="M995" s="20">
        <v>-9.7943192948080071E-4</v>
      </c>
      <c r="N995" s="19">
        <v>1.0209999999999999</v>
      </c>
      <c r="O995" s="19">
        <v>1.0088932806324109</v>
      </c>
      <c r="P995" s="25">
        <v>41927</v>
      </c>
      <c r="Q995" s="20">
        <v>-9.7943192948080071E-4</v>
      </c>
      <c r="R995" s="25">
        <v>41928</v>
      </c>
      <c r="S995" s="25">
        <f>IF(ISNUMBER(R995),VLOOKUP(B995,Index!$B$3:$AB$18,27,FALSE),"")</f>
        <v>41929</v>
      </c>
      <c r="T995" s="25">
        <f>IF(ISNUMBER($R995),VLOOKUP($B995,Index!$B$21:$AB$36,27,FALSE),"")</f>
        <v>41929</v>
      </c>
      <c r="U995" s="25">
        <f>IF(ISNUMBER($R995),VLOOKUP($B995,Index!$B$39:$AB$54,27,FALSE),"")</f>
        <v>41929</v>
      </c>
      <c r="W995" s="18">
        <v>0.32015810276679257</v>
      </c>
      <c r="X995" s="19">
        <v>0.8571428571428571</v>
      </c>
      <c r="Y995" s="18">
        <v>2.7214420089662773E-2</v>
      </c>
      <c r="Z995" s="19">
        <f t="shared" si="205"/>
        <v>1</v>
      </c>
      <c r="AA995" s="21">
        <v>9.0800395256924649</v>
      </c>
      <c r="AB995" s="28"/>
      <c r="AC995" s="18">
        <v>0.10250121076723212</v>
      </c>
      <c r="AD995" s="19">
        <v>0.73469387755102034</v>
      </c>
      <c r="AE995" s="18">
        <v>7.4062466081664072E-4</v>
      </c>
      <c r="AF995" s="19">
        <f t="shared" si="206"/>
        <v>1</v>
      </c>
      <c r="AG995" s="21">
        <v>82.447117788137447</v>
      </c>
      <c r="AH995" s="28"/>
      <c r="AK995">
        <f t="shared" si="211"/>
        <v>9.0800395256924649</v>
      </c>
      <c r="AL995" t="str">
        <f t="shared" si="211"/>
        <v/>
      </c>
      <c r="AM995" t="str">
        <f t="shared" si="211"/>
        <v/>
      </c>
      <c r="AN995" t="str">
        <f t="shared" si="211"/>
        <v/>
      </c>
      <c r="AO995" t="str">
        <f t="shared" si="211"/>
        <v/>
      </c>
      <c r="AP995" t="str">
        <f t="shared" si="211"/>
        <v/>
      </c>
      <c r="AQ995" t="str">
        <f t="shared" si="211"/>
        <v/>
      </c>
      <c r="AR995" t="str">
        <f t="shared" si="211"/>
        <v/>
      </c>
      <c r="AS995" t="str">
        <f t="shared" si="211"/>
        <v/>
      </c>
      <c r="AT995" t="str">
        <f t="shared" si="211"/>
        <v/>
      </c>
      <c r="AU995" t="str">
        <f t="shared" si="211"/>
        <v/>
      </c>
      <c r="AV995" t="str">
        <f t="shared" si="211"/>
        <v/>
      </c>
      <c r="AW995" t="str">
        <f t="shared" si="211"/>
        <v/>
      </c>
      <c r="AX995" t="str">
        <f t="shared" si="211"/>
        <v/>
      </c>
      <c r="AZ995" s="46">
        <f>IF(ISNUMBER(VLOOKUP($B995,Stats!$A$2:$AA$19,2,FALSE))=FALSE,"",IF(ISNUMBER(W995),(W995-VLOOKUP($B995,Stats!$A$2:$AA$19,2,FALSE))/VLOOKUP($B995,Stats!$A$2:$AA$19,16,FALSE),""))</f>
        <v>1.1040072109689998</v>
      </c>
      <c r="BA995" s="46">
        <f>IF(ISNUMBER(VLOOKUP($B995,Stats!$A$2:$AA$19,2,FALSE))=FALSE,"",IF(ISNUMBER(X995),(X995-VLOOKUP($B995,Stats!$A$2:$AA$19,3,FALSE))/VLOOKUP($B995,Stats!$A$2:$AA$19,17,FALSE),""))</f>
        <v>1.6157643295583308</v>
      </c>
      <c r="BB995" s="46"/>
      <c r="BC995" s="46"/>
      <c r="BD995" s="44">
        <f t="shared" si="202"/>
        <v>1.3598857702636653</v>
      </c>
      <c r="BE995" s="46">
        <f>IF(ISNUMBER(VLOOKUP($B995,Stats!$A$2:$AA$19,2,FALSE))=FALSE,"",IF(ISNUMBER(Y995),(Y995-VLOOKUP($B995,Stats!$A$2:$AA$19,5,FALSE))/VLOOKUP($B995,Stats!$A$2:$AA$19,19,FALSE),""))</f>
        <v>-0.8851144539558865</v>
      </c>
      <c r="BF995" s="46"/>
      <c r="BG995" s="46"/>
      <c r="BH995" s="46">
        <f>IF(ISNUMBER(VLOOKUP($B995,Stats!$A$2:$AA$19,2,FALSE))=FALSE,"",IF(ISNUMBER(Z995),(Z995-VLOOKUP($B995,Stats!$A$2:$AA$19,8,FALSE))/VLOOKUP($B995,Stats!$A$2:$AA$19,22,FALSE),""))</f>
        <v>-0.11578842912173706</v>
      </c>
      <c r="BI995" s="46" t="str">
        <f>IF(ISNUMBER(VLOOKUP($B995,Stats!$A$2:$AA$19,2,FALSE))=FALSE,"",IF(ISNUMBER(#REF!),(#REF!-VLOOKUP($B995,Stats!$A$2:$AA$19,9,FALSE))/VLOOKUP($B995,Stats!$A$2:$AA$19,23,FALSE),""))</f>
        <v/>
      </c>
      <c r="BJ995" s="46" t="str">
        <f>IF(ISNUMBER(VLOOKUP($B995,Stats!$A$2:$AA$19,2,FALSE))=FALSE,"",IF(ISNUMBER(#REF!),(#REF!-VLOOKUP($B995,Stats!$A$2:$AA$19,10,FALSE))/VLOOKUP($B995,Stats!$A$2:$AA$19,24,FALSE),""))</f>
        <v/>
      </c>
      <c r="BK995" s="44">
        <f t="shared" si="207"/>
        <v>0.58484358903259936</v>
      </c>
      <c r="BL995" s="46" t="str">
        <f>IF(ISNUMBER(VLOOKUP($B995,Stats!$A$2:$AA$19,2,FALSE))=FALSE,"",IF(ISNUMBER(#REF!),(#REF!-VLOOKUP($B995,Stats!$A$2:$AA$19,11,FALSE))/VLOOKUP($B995,Stats!$A$2:$AA$19,25,FALSE),""))</f>
        <v/>
      </c>
      <c r="BM995" s="46">
        <f>IF(ISNUMBER(VLOOKUP($B995,Stats!$A$2:$AA$19,2,FALSE))=FALSE,"",IF(ISNUMBER(AA995),(AA995-VLOOKUP($B995,Stats!$A$2:$AA$19,12,FALSE))/VLOOKUP($B995,Stats!$A$2:$AA$19,26,FALSE),""))</f>
        <v>0.49565869056953477</v>
      </c>
      <c r="BN995" s="46" t="str">
        <f>IF(ISNUMBER(VLOOKUP($B995,Stats!$A$2:$AA$19,2,FALSE))=FALSE,"",IF(ISNUMBER(#REF!),(#REF!-VLOOKUP($B995,Stats!$A$2:$AA$19,13,FALSE))/VLOOKUP($B995,Stats!$A$2:$AA$19,27,FALSE),""))</f>
        <v/>
      </c>
      <c r="BO995" s="46" t="str">
        <f>IF(ISNUMBER(VLOOKUP($B995,Stats!$A$2:$AA$19,2,FALSE))=FALSE,"",IF(ISNUMBER(#REF!),(#REF!-VLOOKUP($B995,Stats!$A$2:$AA$19,14,FALSE))/VLOOKUP($B995,Stats!$A$2:$AB$19,28,FALSE),""))</f>
        <v/>
      </c>
      <c r="BP995" s="46"/>
      <c r="BQ995" s="46">
        <f>IF(ISNUMBER(VLOOKUP($B995,Stats!$A$2:$AA$19,2,FALSE))=FALSE,"",IF(ISNUMBER(BM995),BM995,(VLOOKUP($B995,Stats!$A$2:$AT$19,46,FALSE)-VLOOKUP($B995,Stats!$A$2:$AA$19,12,FALSE))/VLOOKUP($B995,Stats!$A$2:$AA$19,26,FALSE)))</f>
        <v>0.49565869056953477</v>
      </c>
      <c r="BR995" s="51">
        <f t="shared" si="208"/>
        <v>0.49565869056953477</v>
      </c>
      <c r="BS995" s="32" t="str">
        <f t="shared" si="203"/>
        <v>25862_201421</v>
      </c>
      <c r="BT995" s="53">
        <f t="shared" si="204"/>
        <v>0.72201504558619967</v>
      </c>
    </row>
    <row r="996" spans="1:72" x14ac:dyDescent="0.15">
      <c r="A996" s="16">
        <v>25862</v>
      </c>
      <c r="B996" s="17">
        <v>201422</v>
      </c>
      <c r="C996" s="3">
        <v>0</v>
      </c>
      <c r="D996" s="23">
        <v>4.8971596474045587E-3</v>
      </c>
      <c r="E996" s="18">
        <v>1.9106497833037276E-3</v>
      </c>
      <c r="F996" s="24">
        <v>7</v>
      </c>
      <c r="G996" s="24">
        <v>3</v>
      </c>
      <c r="H996" s="20">
        <v>1.3965968456508232E-3</v>
      </c>
      <c r="I996" s="20">
        <v>-1.6244524685792665E-3</v>
      </c>
      <c r="J996" s="24">
        <v>5</v>
      </c>
      <c r="K996" s="24">
        <v>2</v>
      </c>
      <c r="L996" s="20">
        <v>3.910068426197455E-3</v>
      </c>
      <c r="M996" s="20">
        <v>-2.9154518950436081E-3</v>
      </c>
      <c r="N996" s="19">
        <v>1.0289999999999999</v>
      </c>
      <c r="O996" s="19">
        <v>1.006849315068493</v>
      </c>
      <c r="P996" s="25">
        <v>41941</v>
      </c>
      <c r="Q996" s="20">
        <v>-2.9154518950436081E-3</v>
      </c>
      <c r="R996" s="25">
        <v>41943</v>
      </c>
      <c r="S996" s="25">
        <f>IF(ISNUMBER(R996),VLOOKUP(B996,Index!$B$3:$AB$18,27,FALSE),"")</f>
        <v>41939</v>
      </c>
      <c r="T996" s="25">
        <f>IF(ISNUMBER($R996),VLOOKUP($B996,Index!$B$21:$AB$36,27,FALSE),"")</f>
        <v>41935</v>
      </c>
      <c r="U996" s="25">
        <f>IF(ISNUMBER($R996),VLOOKUP($B996,Index!$B$39:$AB$54,27,FALSE),"")</f>
        <v>41936</v>
      </c>
      <c r="W996" s="18">
        <v>0.14691478942213676</v>
      </c>
      <c r="X996" s="19">
        <v>0.7</v>
      </c>
      <c r="Y996" s="18">
        <v>3.6252030756881597E-2</v>
      </c>
      <c r="Z996" s="19">
        <f t="shared" si="205"/>
        <v>4</v>
      </c>
      <c r="AA996" s="21">
        <v>1.6797257590598349</v>
      </c>
      <c r="AB996" s="28"/>
      <c r="AC996" s="18">
        <v>2.1583955350950788E-2</v>
      </c>
      <c r="AD996" s="19">
        <v>0.48999999999999994</v>
      </c>
      <c r="AE996" s="18">
        <v>1.3142097339978894E-3</v>
      </c>
      <c r="AF996" s="19">
        <f t="shared" si="206"/>
        <v>16</v>
      </c>
      <c r="AG996" s="21">
        <v>2.8214786256491386</v>
      </c>
      <c r="AH996" s="28"/>
      <c r="AK996" t="str">
        <f t="shared" si="211"/>
        <v/>
      </c>
      <c r="AL996">
        <f t="shared" si="211"/>
        <v>1.6797257590598349</v>
      </c>
      <c r="AM996" t="str">
        <f t="shared" si="211"/>
        <v/>
      </c>
      <c r="AN996" t="str">
        <f t="shared" si="211"/>
        <v/>
      </c>
      <c r="AO996" t="str">
        <f t="shared" si="211"/>
        <v/>
      </c>
      <c r="AP996" t="str">
        <f t="shared" si="211"/>
        <v/>
      </c>
      <c r="AQ996" t="str">
        <f t="shared" si="211"/>
        <v/>
      </c>
      <c r="AR996" t="str">
        <f t="shared" si="211"/>
        <v/>
      </c>
      <c r="AS996" t="str">
        <f t="shared" si="211"/>
        <v/>
      </c>
      <c r="AT996" t="str">
        <f t="shared" si="211"/>
        <v/>
      </c>
      <c r="AU996" t="str">
        <f t="shared" si="211"/>
        <v/>
      </c>
      <c r="AV996" t="str">
        <f t="shared" si="211"/>
        <v/>
      </c>
      <c r="AW996" t="str">
        <f t="shared" si="211"/>
        <v/>
      </c>
      <c r="AX996" t="str">
        <f t="shared" si="211"/>
        <v/>
      </c>
      <c r="AZ996" s="46">
        <f>IF(ISNUMBER(VLOOKUP($B996,Stats!$A$2:$AA$19,2,FALSE))=FALSE,"",IF(ISNUMBER(W996),(W996-VLOOKUP($B996,Stats!$A$2:$AA$19,2,FALSE))/VLOOKUP($B996,Stats!$A$2:$AA$19,16,FALSE),""))</f>
        <v>-0.57316701719117202</v>
      </c>
      <c r="BA996" s="46">
        <f>IF(ISNUMBER(VLOOKUP($B996,Stats!$A$2:$AA$19,2,FALSE))=FALSE,"",IF(ISNUMBER(X996),(X996-VLOOKUP($B996,Stats!$A$2:$AA$19,3,FALSE))/VLOOKUP($B996,Stats!$A$2:$AA$19,17,FALSE),""))</f>
        <v>0.48271521432213388</v>
      </c>
      <c r="BB996" s="46"/>
      <c r="BC996" s="46"/>
      <c r="BD996" s="44">
        <f t="shared" si="202"/>
        <v>-4.5225901434519072E-2</v>
      </c>
      <c r="BE996" s="46">
        <f>IF(ISNUMBER(VLOOKUP($B996,Stats!$A$2:$AA$19,2,FALSE))=FALSE,"",IF(ISNUMBER(Y996),(Y996-VLOOKUP($B996,Stats!$A$2:$AA$19,5,FALSE))/VLOOKUP($B996,Stats!$A$2:$AA$19,19,FALSE),""))</f>
        <v>-1.0032577884240119</v>
      </c>
      <c r="BF996" s="46"/>
      <c r="BG996" s="46"/>
      <c r="BH996" s="46">
        <f>IF(ISNUMBER(VLOOKUP($B996,Stats!$A$2:$AA$19,2,FALSE))=FALSE,"",IF(ISNUMBER(Z996),(Z996-VLOOKUP($B996,Stats!$A$2:$AA$19,8,FALSE))/VLOOKUP($B996,Stats!$A$2:$AA$19,22,FALSE),""))</f>
        <v>0.66359770503354598</v>
      </c>
      <c r="BI996" s="46" t="str">
        <f>IF(ISNUMBER(VLOOKUP($B996,Stats!$A$2:$AA$19,2,FALSE))=FALSE,"",IF(ISNUMBER(#REF!),(#REF!-VLOOKUP($B996,Stats!$A$2:$AA$19,9,FALSE))/VLOOKUP($B996,Stats!$A$2:$AA$19,23,FALSE),""))</f>
        <v/>
      </c>
      <c r="BJ996" s="46" t="str">
        <f>IF(ISNUMBER(VLOOKUP($B996,Stats!$A$2:$AA$19,2,FALSE))=FALSE,"",IF(ISNUMBER(#REF!),(#REF!-VLOOKUP($B996,Stats!$A$2:$AA$19,10,FALSE))/VLOOKUP($B996,Stats!$A$2:$AA$19,24,FALSE),""))</f>
        <v/>
      </c>
      <c r="BK996" s="44">
        <f t="shared" si="207"/>
        <v>0.90135976340687207</v>
      </c>
      <c r="BL996" s="46" t="str">
        <f>IF(ISNUMBER(VLOOKUP($B996,Stats!$A$2:$AA$19,2,FALSE))=FALSE,"",IF(ISNUMBER(#REF!),(#REF!-VLOOKUP($B996,Stats!$A$2:$AA$19,11,FALSE))/VLOOKUP($B996,Stats!$A$2:$AA$19,25,FALSE),""))</f>
        <v/>
      </c>
      <c r="BM996" s="46">
        <f>IF(ISNUMBER(VLOOKUP($B996,Stats!$A$2:$AA$19,2,FALSE))=FALSE,"",IF(ISNUMBER(AA996),(AA996-VLOOKUP($B996,Stats!$A$2:$AA$19,12,FALSE))/VLOOKUP($B996,Stats!$A$2:$AA$19,26,FALSE),""))</f>
        <v>-0.27469629496316</v>
      </c>
      <c r="BN996" s="46" t="str">
        <f>IF(ISNUMBER(VLOOKUP($B996,Stats!$A$2:$AA$19,2,FALSE))=FALSE,"",IF(ISNUMBER(#REF!),(#REF!-VLOOKUP($B996,Stats!$A$2:$AA$19,13,FALSE))/VLOOKUP($B996,Stats!$A$2:$AA$19,27,FALSE),""))</f>
        <v/>
      </c>
      <c r="BO996" s="46" t="str">
        <f>IF(ISNUMBER(VLOOKUP($B996,Stats!$A$2:$AA$19,2,FALSE))=FALSE,"",IF(ISNUMBER(#REF!),(#REF!-VLOOKUP($B996,Stats!$A$2:$AA$19,14,FALSE))/VLOOKUP($B996,Stats!$A$2:$AB$19,28,FALSE),""))</f>
        <v/>
      </c>
      <c r="BP996" s="46"/>
      <c r="BQ996" s="46">
        <f>IF(ISNUMBER(VLOOKUP($B996,Stats!$A$2:$AA$19,2,FALSE))=FALSE,"",IF(ISNUMBER(BM996),BM996,(VLOOKUP($B996,Stats!$A$2:$AT$19,46,FALSE)-VLOOKUP($B996,Stats!$A$2:$AA$19,12,FALSE))/VLOOKUP($B996,Stats!$A$2:$AA$19,26,FALSE)))</f>
        <v>-0.27469629496316</v>
      </c>
      <c r="BR996" s="51">
        <f t="shared" si="208"/>
        <v>-0.27469629496316</v>
      </c>
      <c r="BS996" s="32" t="str">
        <f t="shared" si="203"/>
        <v>25862_201422</v>
      </c>
      <c r="BT996" s="53">
        <f t="shared" si="204"/>
        <v>0.4768314187645874</v>
      </c>
    </row>
    <row r="997" spans="1:72" x14ac:dyDescent="0.15">
      <c r="A997" s="16">
        <v>25862</v>
      </c>
      <c r="B997" s="17">
        <v>201423</v>
      </c>
      <c r="C997" s="3">
        <v>0</v>
      </c>
      <c r="D997" s="23">
        <v>-9.7465886939585022E-4</v>
      </c>
      <c r="E997" s="18">
        <v>2.9906172536330756E-3</v>
      </c>
      <c r="F997" s="24">
        <v>6</v>
      </c>
      <c r="G997" s="24">
        <v>4</v>
      </c>
      <c r="H997" s="20">
        <v>1.7878347594516193E-3</v>
      </c>
      <c r="I997" s="20">
        <v>-2.9154601580588801E-3</v>
      </c>
      <c r="J997" s="24">
        <v>2</v>
      </c>
      <c r="K997" s="24">
        <v>1</v>
      </c>
      <c r="L997" s="20">
        <v>4.873294346978474E-3</v>
      </c>
      <c r="M997" s="20">
        <v>-4.8685491723465812E-3</v>
      </c>
      <c r="N997" s="19">
        <v>1.0309999999999999</v>
      </c>
      <c r="O997" s="19">
        <v>1</v>
      </c>
      <c r="P997" s="25">
        <v>41946</v>
      </c>
      <c r="Q997" s="20">
        <v>-8.7293889427738636E-3</v>
      </c>
      <c r="R997" s="25">
        <v>41956</v>
      </c>
      <c r="S997" s="25">
        <f>IF(ISNUMBER(R997),VLOOKUP(B997,Index!$B$3:$AB$18,27,FALSE),"")</f>
        <v>41956</v>
      </c>
      <c r="T997" s="25">
        <f>IF(ISNUMBER($R997),VLOOKUP($B997,Index!$B$21:$AB$36,27,FALSE),"")</f>
        <v>41954</v>
      </c>
      <c r="U997" s="25">
        <f>IF(ISNUMBER($R997),VLOOKUP($B997,Index!$B$39:$AB$54,27,FALSE),"")</f>
        <v>41957</v>
      </c>
      <c r="W997" s="18">
        <v>-2.9239766081875507E-2</v>
      </c>
      <c r="X997" s="19">
        <v>0.6</v>
      </c>
      <c r="Y997" s="18">
        <v>5.674297278766792E-2</v>
      </c>
      <c r="Z997" s="19">
        <f t="shared" si="205"/>
        <v>0</v>
      </c>
      <c r="AA997" s="21" t="s">
        <v>25</v>
      </c>
      <c r="AB997" s="28"/>
      <c r="AC997" s="18">
        <v>8.5496392052279734E-4</v>
      </c>
      <c r="AD997" s="19">
        <v>0.36</v>
      </c>
      <c r="AE997" s="18">
        <v>3.219764960782022E-3</v>
      </c>
      <c r="AF997" s="19">
        <f t="shared" si="206"/>
        <v>0</v>
      </c>
      <c r="AG997" s="21" t="s">
        <v>25</v>
      </c>
      <c r="AH997" s="28"/>
      <c r="AK997" t="str">
        <f t="shared" si="211"/>
        <v/>
      </c>
      <c r="AL997" t="str">
        <f t="shared" si="211"/>
        <v/>
      </c>
      <c r="AM997" t="str">
        <f t="shared" si="211"/>
        <v/>
      </c>
      <c r="AN997" t="str">
        <f t="shared" si="211"/>
        <v/>
      </c>
      <c r="AO997" t="str">
        <f t="shared" si="211"/>
        <v/>
      </c>
      <c r="AP997" t="str">
        <f t="shared" si="211"/>
        <v/>
      </c>
      <c r="AQ997" t="str">
        <f t="shared" si="211"/>
        <v/>
      </c>
      <c r="AR997" t="str">
        <f t="shared" si="211"/>
        <v/>
      </c>
      <c r="AS997" t="str">
        <f t="shared" si="211"/>
        <v/>
      </c>
      <c r="AT997" t="str">
        <f t="shared" si="211"/>
        <v/>
      </c>
      <c r="AU997" t="str">
        <f t="shared" si="211"/>
        <v/>
      </c>
      <c r="AV997" t="str">
        <f t="shared" si="211"/>
        <v/>
      </c>
      <c r="AW997" t="str">
        <f t="shared" si="211"/>
        <v/>
      </c>
      <c r="AX997" t="str">
        <f t="shared" si="211"/>
        <v/>
      </c>
      <c r="AZ997" s="46">
        <f>IF(ISNUMBER(VLOOKUP($B997,Stats!$A$2:$AA$19,2,FALSE))=FALSE,"",IF(ISNUMBER(W997),(W997-VLOOKUP($B997,Stats!$A$2:$AA$19,2,FALSE))/VLOOKUP($B997,Stats!$A$2:$AA$19,16,FALSE),""))</f>
        <v>6.9947936052357597E-4</v>
      </c>
      <c r="BA997" s="46">
        <f>IF(ISNUMBER(VLOOKUP($B997,Stats!$A$2:$AA$19,2,FALSE))=FALSE,"",IF(ISNUMBER(X997),(X997-VLOOKUP($B997,Stats!$A$2:$AA$19,3,FALSE))/VLOOKUP($B997,Stats!$A$2:$AA$19,17,FALSE),""))</f>
        <v>0.51760038496241778</v>
      </c>
      <c r="BB997" s="46"/>
      <c r="BC997" s="46"/>
      <c r="BD997" s="44">
        <f t="shared" si="202"/>
        <v>0.2591499321614707</v>
      </c>
      <c r="BE997" s="46">
        <f>IF(ISNUMBER(VLOOKUP($B997,Stats!$A$2:$AA$19,2,FALSE))=FALSE,"",IF(ISNUMBER(Y997),(Y997-VLOOKUP($B997,Stats!$A$2:$AA$19,5,FALSE))/VLOOKUP($B997,Stats!$A$2:$AA$19,19,FALSE),""))</f>
        <v>-0.84664334851533884</v>
      </c>
      <c r="BF997" s="46"/>
      <c r="BG997" s="46"/>
      <c r="BH997" s="46">
        <f>IF(ISNUMBER(VLOOKUP($B997,Stats!$A$2:$AA$19,2,FALSE))=FALSE,"",IF(ISNUMBER(Z997),(Z997-VLOOKUP($B997,Stats!$A$2:$AA$19,8,FALSE))/VLOOKUP($B997,Stats!$A$2:$AA$19,22,FALSE),""))</f>
        <v>-0.83118031458533193</v>
      </c>
      <c r="BI997" s="46" t="str">
        <f>IF(ISNUMBER(VLOOKUP($B997,Stats!$A$2:$AA$19,2,FALSE))=FALSE,"",IF(ISNUMBER(#REF!),(#REF!-VLOOKUP($B997,Stats!$A$2:$AA$19,9,FALSE))/VLOOKUP($B997,Stats!$A$2:$AA$19,23,FALSE),""))</f>
        <v/>
      </c>
      <c r="BJ997" s="46" t="str">
        <f>IF(ISNUMBER(VLOOKUP($B997,Stats!$A$2:$AA$19,2,FALSE))=FALSE,"",IF(ISNUMBER(#REF!),(#REF!-VLOOKUP($B997,Stats!$A$2:$AA$19,10,FALSE))/VLOOKUP($B997,Stats!$A$2:$AA$19,24,FALSE),""))</f>
        <v/>
      </c>
      <c r="BK997" s="44">
        <f t="shared" si="207"/>
        <v>0.34329624958513755</v>
      </c>
      <c r="BL997" s="46" t="str">
        <f>IF(ISNUMBER(VLOOKUP($B997,Stats!$A$2:$AA$19,2,FALSE))=FALSE,"",IF(ISNUMBER(#REF!),(#REF!-VLOOKUP($B997,Stats!$A$2:$AA$19,11,FALSE))/VLOOKUP($B997,Stats!$A$2:$AA$19,25,FALSE),""))</f>
        <v/>
      </c>
      <c r="BM997" s="46" t="str">
        <f>IF(ISNUMBER(VLOOKUP($B997,Stats!$A$2:$AA$19,2,FALSE))=FALSE,"",IF(ISNUMBER(AA997),(AA997-VLOOKUP($B997,Stats!$A$2:$AA$19,12,FALSE))/VLOOKUP($B997,Stats!$A$2:$AA$19,26,FALSE),""))</f>
        <v/>
      </c>
      <c r="BN997" s="46" t="str">
        <f>IF(ISNUMBER(VLOOKUP($B997,Stats!$A$2:$AA$19,2,FALSE))=FALSE,"",IF(ISNUMBER(#REF!),(#REF!-VLOOKUP($B997,Stats!$A$2:$AA$19,13,FALSE))/VLOOKUP($B997,Stats!$A$2:$AA$19,27,FALSE),""))</f>
        <v/>
      </c>
      <c r="BO997" s="46" t="str">
        <f>IF(ISNUMBER(VLOOKUP($B997,Stats!$A$2:$AA$19,2,FALSE))=FALSE,"",IF(ISNUMBER(#REF!),(#REF!-VLOOKUP($B997,Stats!$A$2:$AA$19,14,FALSE))/VLOOKUP($B997,Stats!$A$2:$AB$19,28,FALSE),""))</f>
        <v/>
      </c>
      <c r="BP997" s="46"/>
      <c r="BQ997" s="46">
        <f>IF(ISNUMBER(VLOOKUP($B997,Stats!$A$2:$AA$19,2,FALSE))=FALSE,"",IF(ISNUMBER(BM997),BM997,(VLOOKUP($B997,Stats!$A$2:$AT$19,46,FALSE)-VLOOKUP($B997,Stats!$A$2:$AA$19,12,FALSE))/VLOOKUP($B997,Stats!$A$2:$AA$19,26,FALSE)))</f>
        <v>-0.71825946798524909</v>
      </c>
      <c r="BR997" s="51">
        <f t="shared" si="208"/>
        <v>-0.71825946798524909</v>
      </c>
      <c r="BS997" s="32" t="str">
        <f t="shared" si="203"/>
        <v>25862_201423</v>
      </c>
      <c r="BT997" s="53">
        <f t="shared" si="204"/>
        <v>0.11415584258632683</v>
      </c>
    </row>
    <row r="998" spans="1:72" x14ac:dyDescent="0.15">
      <c r="A998" s="16">
        <v>25862</v>
      </c>
      <c r="B998" s="17">
        <v>201424</v>
      </c>
      <c r="C998" s="3">
        <v>0</v>
      </c>
      <c r="D998" s="23">
        <v>1.6585365853658551E-2</v>
      </c>
      <c r="E998" s="18">
        <v>3.9847936521362369E-3</v>
      </c>
      <c r="F998" s="24">
        <v>8</v>
      </c>
      <c r="G998" s="24">
        <v>2</v>
      </c>
      <c r="H998" s="20">
        <v>2.9088503448309877E-3</v>
      </c>
      <c r="I998" s="20">
        <v>-3.3683565687130379E-3</v>
      </c>
      <c r="J998" s="24">
        <v>5</v>
      </c>
      <c r="K998" s="24">
        <v>1</v>
      </c>
      <c r="L998" s="20">
        <v>9.7370983446933845E-3</v>
      </c>
      <c r="M998" s="20">
        <v>-3.8240917782026429E-3</v>
      </c>
      <c r="N998" s="19">
        <v>1.046</v>
      </c>
      <c r="O998" s="19">
        <v>1.0194931773879143</v>
      </c>
      <c r="P998" s="25">
        <v>41970</v>
      </c>
      <c r="Q998" s="20">
        <v>-3.8240917782026429E-3</v>
      </c>
      <c r="R998" s="25">
        <v>41971</v>
      </c>
      <c r="S998" s="25">
        <f>IF(ISNUMBER(R998),VLOOKUP(B998,Index!$B$3:$AB$18,27,FALSE),"")</f>
        <v>41963</v>
      </c>
      <c r="T998" s="25">
        <f>IF(ISNUMBER($R998),VLOOKUP($B998,Index!$B$21:$AB$36,27,FALSE),"")</f>
        <v>41963</v>
      </c>
      <c r="U998" s="25">
        <f>IF(ISNUMBER($R998),VLOOKUP($B998,Index!$B$39:$AB$54,27,FALSE),"")</f>
        <v>41963</v>
      </c>
      <c r="W998" s="18">
        <v>0.49756097560975654</v>
      </c>
      <c r="X998" s="19">
        <v>0.8</v>
      </c>
      <c r="Y998" s="18">
        <v>7.5606143679187138E-2</v>
      </c>
      <c r="Z998" s="19">
        <f t="shared" si="205"/>
        <v>8</v>
      </c>
      <c r="AA998" s="21">
        <v>4.3370731707317498</v>
      </c>
      <c r="AB998" s="28"/>
      <c r="AC998" s="18">
        <v>0.24756692444973274</v>
      </c>
      <c r="AD998" s="19">
        <v>0.64000000000000012</v>
      </c>
      <c r="AE998" s="18">
        <v>5.7162889620378894E-3</v>
      </c>
      <c r="AF998" s="19">
        <f t="shared" si="206"/>
        <v>64</v>
      </c>
      <c r="AG998" s="21">
        <v>18.810203688281153</v>
      </c>
      <c r="AH998" s="28"/>
      <c r="AK998" t="str">
        <f t="shared" si="211"/>
        <v/>
      </c>
      <c r="AL998" t="str">
        <f t="shared" si="211"/>
        <v/>
      </c>
      <c r="AM998" t="str">
        <f t="shared" si="211"/>
        <v/>
      </c>
      <c r="AN998">
        <f t="shared" si="211"/>
        <v>4.3370731707317498</v>
      </c>
      <c r="AO998" t="str">
        <f t="shared" si="211"/>
        <v/>
      </c>
      <c r="AP998" t="str">
        <f t="shared" si="211"/>
        <v/>
      </c>
      <c r="AQ998" t="str">
        <f t="shared" si="211"/>
        <v/>
      </c>
      <c r="AR998" t="str">
        <f t="shared" si="211"/>
        <v/>
      </c>
      <c r="AS998" t="str">
        <f t="shared" si="211"/>
        <v/>
      </c>
      <c r="AT998" t="str">
        <f t="shared" si="211"/>
        <v/>
      </c>
      <c r="AU998" t="str">
        <f t="shared" si="211"/>
        <v/>
      </c>
      <c r="AV998" t="str">
        <f t="shared" si="211"/>
        <v/>
      </c>
      <c r="AW998" t="str">
        <f t="shared" si="211"/>
        <v/>
      </c>
      <c r="AX998" t="str">
        <f t="shared" si="211"/>
        <v/>
      </c>
      <c r="AZ998" s="46">
        <f>IF(ISNUMBER(VLOOKUP($B998,Stats!$A$2:$AA$19,2,FALSE))=FALSE,"",IF(ISNUMBER(W998),(W998-VLOOKUP($B998,Stats!$A$2:$AA$19,2,FALSE))/VLOOKUP($B998,Stats!$A$2:$AA$19,16,FALSE),""))</f>
        <v>-0.70025627638226928</v>
      </c>
      <c r="BA998" s="46">
        <f>IF(ISNUMBER(VLOOKUP($B998,Stats!$A$2:$AA$19,2,FALSE))=FALSE,"",IF(ISNUMBER(X998),(X998-VLOOKUP($B998,Stats!$A$2:$AA$19,3,FALSE))/VLOOKUP($B998,Stats!$A$2:$AA$19,17,FALSE),""))</f>
        <v>0.51367074063984464</v>
      </c>
      <c r="BB998" s="46"/>
      <c r="BC998" s="46"/>
      <c r="BD998" s="44">
        <f t="shared" si="202"/>
        <v>-9.3292767871212323E-2</v>
      </c>
      <c r="BE998" s="46">
        <f>IF(ISNUMBER(VLOOKUP($B998,Stats!$A$2:$AA$19,2,FALSE))=FALSE,"",IF(ISNUMBER(Y998),(Y998-VLOOKUP($B998,Stats!$A$2:$AA$19,5,FALSE))/VLOOKUP($B998,Stats!$A$2:$AA$19,19,FALSE),""))</f>
        <v>-0.49716985527380964</v>
      </c>
      <c r="BF998" s="46"/>
      <c r="BG998" s="46"/>
      <c r="BH998" s="46">
        <f>IF(ISNUMBER(VLOOKUP($B998,Stats!$A$2:$AA$19,2,FALSE))=FALSE,"",IF(ISNUMBER(Z998),(Z998-VLOOKUP($B998,Stats!$A$2:$AA$19,8,FALSE))/VLOOKUP($B998,Stats!$A$2:$AA$19,22,FALSE),""))</f>
        <v>2.0054020118034863</v>
      </c>
      <c r="BI998" s="46" t="str">
        <f>IF(ISNUMBER(VLOOKUP($B998,Stats!$A$2:$AA$19,2,FALSE))=FALSE,"",IF(ISNUMBER(#REF!),(#REF!-VLOOKUP($B998,Stats!$A$2:$AA$19,9,FALSE))/VLOOKUP($B998,Stats!$A$2:$AA$19,23,FALSE),""))</f>
        <v/>
      </c>
      <c r="BJ998" s="46" t="str">
        <f>IF(ISNUMBER(VLOOKUP($B998,Stats!$A$2:$AA$19,2,FALSE))=FALSE,"",IF(ISNUMBER(#REF!),(#REF!-VLOOKUP($B998,Stats!$A$2:$AA$19,10,FALSE))/VLOOKUP($B998,Stats!$A$2:$AA$19,24,FALSE),""))</f>
        <v/>
      </c>
      <c r="BK998" s="44">
        <f t="shared" si="207"/>
        <v>0.94963950223271265</v>
      </c>
      <c r="BL998" s="46" t="str">
        <f>IF(ISNUMBER(VLOOKUP($B998,Stats!$A$2:$AA$19,2,FALSE))=FALSE,"",IF(ISNUMBER(#REF!),(#REF!-VLOOKUP($B998,Stats!$A$2:$AA$19,11,FALSE))/VLOOKUP($B998,Stats!$A$2:$AA$19,25,FALSE),""))</f>
        <v/>
      </c>
      <c r="BM998" s="46">
        <f>IF(ISNUMBER(VLOOKUP($B998,Stats!$A$2:$AA$19,2,FALSE))=FALSE,"",IF(ISNUMBER(AA998),(AA998-VLOOKUP($B998,Stats!$A$2:$AA$19,12,FALSE))/VLOOKUP($B998,Stats!$A$2:$AA$19,26,FALSE),""))</f>
        <v>-0.483450801028315</v>
      </c>
      <c r="BN998" s="46" t="str">
        <f>IF(ISNUMBER(VLOOKUP($B998,Stats!$A$2:$AA$19,2,FALSE))=FALSE,"",IF(ISNUMBER(#REF!),(#REF!-VLOOKUP($B998,Stats!$A$2:$AA$19,13,FALSE))/VLOOKUP($B998,Stats!$A$2:$AA$19,27,FALSE),""))</f>
        <v/>
      </c>
      <c r="BO998" s="46" t="str">
        <f>IF(ISNUMBER(VLOOKUP($B998,Stats!$A$2:$AA$19,2,FALSE))=FALSE,"",IF(ISNUMBER(#REF!),(#REF!-VLOOKUP($B998,Stats!$A$2:$AA$19,14,FALSE))/VLOOKUP($B998,Stats!$A$2:$AB$19,28,FALSE),""))</f>
        <v/>
      </c>
      <c r="BP998" s="46"/>
      <c r="BQ998" s="46">
        <f>IF(ISNUMBER(VLOOKUP($B998,Stats!$A$2:$AA$19,2,FALSE))=FALSE,"",IF(ISNUMBER(BM998),BM998,(VLOOKUP($B998,Stats!$A$2:$AT$19,46,FALSE)-VLOOKUP($B998,Stats!$A$2:$AA$19,12,FALSE))/VLOOKUP($B998,Stats!$A$2:$AA$19,26,FALSE)))</f>
        <v>-0.483450801028315</v>
      </c>
      <c r="BR998" s="51">
        <f t="shared" si="208"/>
        <v>-0.483450801028315</v>
      </c>
      <c r="BS998" s="32" t="str">
        <f t="shared" si="203"/>
        <v>25862_201424</v>
      </c>
      <c r="BT998" s="53">
        <f t="shared" si="204"/>
        <v>0.454434987559722</v>
      </c>
    </row>
    <row r="999" spans="1:72" x14ac:dyDescent="0.15">
      <c r="A999" s="16">
        <v>25862</v>
      </c>
      <c r="B999" s="17">
        <v>201425</v>
      </c>
      <c r="C999" s="3">
        <v>0</v>
      </c>
      <c r="D999" s="23">
        <v>9.5969289827255722E-3</v>
      </c>
      <c r="E999" s="18">
        <v>8.8892019448597696E-3</v>
      </c>
      <c r="F999" s="24">
        <v>6</v>
      </c>
      <c r="G999" s="24">
        <v>4</v>
      </c>
      <c r="H999" s="20">
        <v>7.1129399795950565E-3</v>
      </c>
      <c r="I999" s="20">
        <v>-8.1917288516870634E-3</v>
      </c>
      <c r="J999" s="24">
        <v>3</v>
      </c>
      <c r="K999" s="24">
        <v>3</v>
      </c>
      <c r="L999" s="20">
        <v>1.3752455795677854E-2</v>
      </c>
      <c r="M999" s="20">
        <v>-1.0689990281826933E-2</v>
      </c>
      <c r="N999" s="19">
        <v>1.052</v>
      </c>
      <c r="O999" s="19">
        <v>1.0154440154440154</v>
      </c>
      <c r="P999" s="25">
        <v>41985</v>
      </c>
      <c r="Q999" s="20">
        <v>-2.6768642447418722E-2</v>
      </c>
      <c r="R999" s="25">
        <v>41982</v>
      </c>
      <c r="S999" s="25">
        <f>IF(ISNUMBER(R999),VLOOKUP(B999,Index!$B$3:$AB$18,27,FALSE),"")</f>
        <v>41982</v>
      </c>
      <c r="T999" s="25">
        <f>IF(ISNUMBER($R999),VLOOKUP($B999,Index!$B$21:$AB$36,27,FALSE),"")</f>
        <v>41982</v>
      </c>
      <c r="U999" s="25">
        <f>IF(ISNUMBER($R999),VLOOKUP($B999,Index!$B$39:$AB$54,27,FALSE),"")</f>
        <v>41982</v>
      </c>
      <c r="W999" s="18">
        <v>0.28790786948176716</v>
      </c>
      <c r="X999" s="19">
        <v>0.6</v>
      </c>
      <c r="Y999" s="18">
        <v>0.16866074836173217</v>
      </c>
      <c r="Z999" s="19">
        <f t="shared" si="205"/>
        <v>0</v>
      </c>
      <c r="AA999" s="21">
        <v>0.35851384699753408</v>
      </c>
      <c r="AB999" s="28"/>
      <c r="AC999" s="18">
        <v>8.2890941309530272E-2</v>
      </c>
      <c r="AD999" s="19">
        <v>0.36</v>
      </c>
      <c r="AE999" s="18">
        <v>2.844644803793954E-2</v>
      </c>
      <c r="AF999" s="19">
        <f t="shared" si="206"/>
        <v>0</v>
      </c>
      <c r="AG999" s="21">
        <v>0.12853217848897128</v>
      </c>
      <c r="AH999" s="28"/>
      <c r="AK999" t="str">
        <f t="shared" si="211"/>
        <v/>
      </c>
      <c r="AL999" t="str">
        <f t="shared" si="211"/>
        <v/>
      </c>
      <c r="AM999" t="str">
        <f t="shared" si="211"/>
        <v/>
      </c>
      <c r="AN999" t="str">
        <f t="shared" si="211"/>
        <v/>
      </c>
      <c r="AO999">
        <f t="shared" si="211"/>
        <v>0.35851384699753408</v>
      </c>
      <c r="AP999" t="str">
        <f t="shared" si="211"/>
        <v/>
      </c>
      <c r="AQ999" t="str">
        <f t="shared" si="211"/>
        <v/>
      </c>
      <c r="AR999" t="str">
        <f t="shared" si="211"/>
        <v/>
      </c>
      <c r="AS999" t="str">
        <f t="shared" si="211"/>
        <v/>
      </c>
      <c r="AT999" t="str">
        <f t="shared" si="211"/>
        <v/>
      </c>
      <c r="AU999" t="str">
        <f t="shared" si="211"/>
        <v/>
      </c>
      <c r="AV999" t="str">
        <f t="shared" si="211"/>
        <v/>
      </c>
      <c r="AW999" t="str">
        <f t="shared" si="211"/>
        <v/>
      </c>
      <c r="AX999" t="str">
        <f t="shared" si="211"/>
        <v/>
      </c>
      <c r="AZ999" s="46">
        <f>IF(ISNUMBER(VLOOKUP($B999,Stats!$A$2:$AA$19,2,FALSE))=FALSE,"",IF(ISNUMBER(W999),(W999-VLOOKUP($B999,Stats!$A$2:$AA$19,2,FALSE))/VLOOKUP($B999,Stats!$A$2:$AA$19,16,FALSE),""))</f>
        <v>-0.45371252294511938</v>
      </c>
      <c r="BA999" s="46">
        <f>IF(ISNUMBER(VLOOKUP($B999,Stats!$A$2:$AA$19,2,FALSE))=FALSE,"",IF(ISNUMBER(X999),(X999-VLOOKUP($B999,Stats!$A$2:$AA$19,3,FALSE))/VLOOKUP($B999,Stats!$A$2:$AA$19,17,FALSE),""))</f>
        <v>-0.12237675597646717</v>
      </c>
      <c r="BB999" s="46"/>
      <c r="BC999" s="46"/>
      <c r="BD999" s="44">
        <f t="shared" si="202"/>
        <v>-0.28804463946079328</v>
      </c>
      <c r="BE999" s="46">
        <f>IF(ISNUMBER(VLOOKUP($B999,Stats!$A$2:$AA$19,2,FALSE))=FALSE,"",IF(ISNUMBER(Y999),(Y999-VLOOKUP($B999,Stats!$A$2:$AA$19,5,FALSE))/VLOOKUP($B999,Stats!$A$2:$AA$19,19,FALSE),""))</f>
        <v>-0.73430387774235995</v>
      </c>
      <c r="BF999" s="46"/>
      <c r="BG999" s="46"/>
      <c r="BH999" s="46">
        <f>IF(ISNUMBER(VLOOKUP($B999,Stats!$A$2:$AA$19,2,FALSE))=FALSE,"",IF(ISNUMBER(Z999),(Z999-VLOOKUP($B999,Stats!$A$2:$AA$19,8,FALSE))/VLOOKUP($B999,Stats!$A$2:$AA$19,22,FALSE),""))</f>
        <v>-0.38938659637819406</v>
      </c>
      <c r="BI999" s="46" t="str">
        <f>IF(ISNUMBER(VLOOKUP($B999,Stats!$A$2:$AA$19,2,FALSE))=FALSE,"",IF(ISNUMBER(#REF!),(#REF!-VLOOKUP($B999,Stats!$A$2:$AA$19,9,FALSE))/VLOOKUP($B999,Stats!$A$2:$AA$19,23,FALSE),""))</f>
        <v/>
      </c>
      <c r="BJ999" s="46" t="str">
        <f>IF(ISNUMBER(VLOOKUP($B999,Stats!$A$2:$AA$19,2,FALSE))=FALSE,"",IF(ISNUMBER(#REF!),(#REF!-VLOOKUP($B999,Stats!$A$2:$AA$19,10,FALSE))/VLOOKUP($B999,Stats!$A$2:$AA$19,24,FALSE),""))</f>
        <v/>
      </c>
      <c r="BK999" s="44">
        <f t="shared" si="207"/>
        <v>0.39719673550619372</v>
      </c>
      <c r="BL999" s="46" t="str">
        <f>IF(ISNUMBER(VLOOKUP($B999,Stats!$A$2:$AA$19,2,FALSE))=FALSE,"",IF(ISNUMBER(#REF!),(#REF!-VLOOKUP($B999,Stats!$A$2:$AA$19,11,FALSE))/VLOOKUP($B999,Stats!$A$2:$AA$19,25,FALSE),""))</f>
        <v/>
      </c>
      <c r="BM999" s="46">
        <f>IF(ISNUMBER(VLOOKUP($B999,Stats!$A$2:$AA$19,2,FALSE))=FALSE,"",IF(ISNUMBER(AA999),(AA999-VLOOKUP($B999,Stats!$A$2:$AA$19,12,FALSE))/VLOOKUP($B999,Stats!$A$2:$AA$19,26,FALSE),""))</f>
        <v>-0.67536726499748645</v>
      </c>
      <c r="BN999" s="46" t="str">
        <f>IF(ISNUMBER(VLOOKUP($B999,Stats!$A$2:$AA$19,2,FALSE))=FALSE,"",IF(ISNUMBER(#REF!),(#REF!-VLOOKUP($B999,Stats!$A$2:$AA$19,13,FALSE))/VLOOKUP($B999,Stats!$A$2:$AA$19,27,FALSE),""))</f>
        <v/>
      </c>
      <c r="BO999" s="46" t="str">
        <f>IF(ISNUMBER(VLOOKUP($B999,Stats!$A$2:$AA$19,2,FALSE))=FALSE,"",IF(ISNUMBER(#REF!),(#REF!-VLOOKUP($B999,Stats!$A$2:$AA$19,14,FALSE))/VLOOKUP($B999,Stats!$A$2:$AB$19,28,FALSE),""))</f>
        <v/>
      </c>
      <c r="BP999" s="46"/>
      <c r="BQ999" s="46">
        <f>IF(ISNUMBER(VLOOKUP($B999,Stats!$A$2:$AA$19,2,FALSE))=FALSE,"",IF(ISNUMBER(BM999),BM999,(VLOOKUP($B999,Stats!$A$2:$AT$19,46,FALSE)-VLOOKUP($B999,Stats!$A$2:$AA$19,12,FALSE))/VLOOKUP($B999,Stats!$A$2:$AA$19,26,FALSE)))</f>
        <v>-0.67536726499748645</v>
      </c>
      <c r="BR999" s="51">
        <f t="shared" si="208"/>
        <v>-0.67536726499748645</v>
      </c>
      <c r="BS999" s="32" t="str">
        <f t="shared" si="203"/>
        <v>25862_201425</v>
      </c>
      <c r="BT999" s="53">
        <f t="shared" si="204"/>
        <v>4.5635660412060269E-2</v>
      </c>
    </row>
    <row r="1000" spans="1:72" x14ac:dyDescent="0.15">
      <c r="A1000" s="16">
        <v>25862</v>
      </c>
      <c r="B1000" s="17">
        <v>201426</v>
      </c>
      <c r="C1000" s="3">
        <v>0</v>
      </c>
      <c r="D1000" s="23">
        <v>-9.505703422054701E-4</v>
      </c>
      <c r="E1000" s="18">
        <v>8.5401900251303679E-3</v>
      </c>
      <c r="F1000" s="24">
        <v>6</v>
      </c>
      <c r="G1000" s="24">
        <v>4</v>
      </c>
      <c r="H1000" s="20">
        <v>5.1662408878704325E-3</v>
      </c>
      <c r="I1000" s="20">
        <v>-7.9051632312319153E-3</v>
      </c>
      <c r="J1000" s="24">
        <v>4</v>
      </c>
      <c r="K1000" s="24">
        <v>2</v>
      </c>
      <c r="L1000" s="20">
        <v>1.3500482160077265E-2</v>
      </c>
      <c r="M1000" s="20">
        <v>-1.1594202898550732E-2</v>
      </c>
      <c r="N1000" s="19">
        <v>1.0529999999999999</v>
      </c>
      <c r="O1000" s="19">
        <v>1</v>
      </c>
      <c r="P1000" s="25">
        <v>41988</v>
      </c>
      <c r="Q1000" s="20">
        <v>-2.8490028490028463E-2</v>
      </c>
      <c r="R1000" s="25">
        <v>41995</v>
      </c>
      <c r="S1000" s="25">
        <f>IF(ISNUMBER(R1000),VLOOKUP(B1000,Index!$B$3:$AB$18,27,FALSE),"")</f>
        <v>41997</v>
      </c>
      <c r="T1000" s="25">
        <f>IF(ISNUMBER($R1000),VLOOKUP($B1000,Index!$B$21:$AB$36,27,FALSE),"")</f>
        <v>41996</v>
      </c>
      <c r="U1000" s="25">
        <f>IF(ISNUMBER($R1000),VLOOKUP($B1000,Index!$B$39:$AB$54,27,FALSE),"")</f>
        <v>41996</v>
      </c>
      <c r="W1000" s="18">
        <v>-2.8517110266164103E-2</v>
      </c>
      <c r="X1000" s="19">
        <v>0.6</v>
      </c>
      <c r="Y1000" s="18">
        <v>0.16203871278037554</v>
      </c>
      <c r="Z1000" s="19">
        <f t="shared" si="205"/>
        <v>2</v>
      </c>
      <c r="AA1000" s="21" t="s">
        <v>25</v>
      </c>
      <c r="AB1000" s="28"/>
      <c r="AC1000" s="18">
        <v>8.1322557793256204E-4</v>
      </c>
      <c r="AD1000" s="19">
        <v>0.36</v>
      </c>
      <c r="AE1000" s="18">
        <v>2.6256544439521041E-2</v>
      </c>
      <c r="AF1000" s="19">
        <f t="shared" si="206"/>
        <v>4</v>
      </c>
      <c r="AG1000" s="21" t="s">
        <v>25</v>
      </c>
      <c r="AH1000" s="28"/>
      <c r="AK1000" t="str">
        <f t="shared" si="211"/>
        <v/>
      </c>
      <c r="AL1000" t="str">
        <f t="shared" si="211"/>
        <v/>
      </c>
      <c r="AM1000" t="str">
        <f t="shared" si="211"/>
        <v/>
      </c>
      <c r="AN1000" t="str">
        <f t="shared" si="211"/>
        <v/>
      </c>
      <c r="AO1000" t="str">
        <f t="shared" si="211"/>
        <v/>
      </c>
      <c r="AP1000" t="str">
        <f t="shared" si="211"/>
        <v/>
      </c>
      <c r="AQ1000" t="str">
        <f t="shared" si="211"/>
        <v/>
      </c>
      <c r="AR1000" t="str">
        <f t="shared" si="211"/>
        <v/>
      </c>
      <c r="AS1000" t="str">
        <f t="shared" si="211"/>
        <v/>
      </c>
      <c r="AT1000" t="str">
        <f t="shared" si="211"/>
        <v/>
      </c>
      <c r="AU1000" t="str">
        <f t="shared" si="211"/>
        <v/>
      </c>
      <c r="AV1000" t="str">
        <f t="shared" si="211"/>
        <v/>
      </c>
      <c r="AW1000" t="str">
        <f t="shared" si="211"/>
        <v/>
      </c>
      <c r="AX1000" t="str">
        <f t="shared" si="211"/>
        <v/>
      </c>
      <c r="AZ1000" s="46">
        <f>IF(ISNUMBER(VLOOKUP($B1000,Stats!$A$2:$AA$19,2,FALSE))=FALSE,"",IF(ISNUMBER(W1000),(W1000-VLOOKUP($B1000,Stats!$A$2:$AA$19,2,FALSE))/VLOOKUP($B1000,Stats!$A$2:$AA$19,16,FALSE),""))</f>
        <v>-0.45701799685233313</v>
      </c>
      <c r="BA1000" s="46">
        <f>IF(ISNUMBER(VLOOKUP($B1000,Stats!$A$2:$AA$19,2,FALSE))=FALSE,"",IF(ISNUMBER(X1000),(X1000-VLOOKUP($B1000,Stats!$A$2:$AA$19,3,FALSE))/VLOOKUP($B1000,Stats!$A$2:$AA$19,17,FALSE),""))</f>
        <v>0.11585391847087115</v>
      </c>
      <c r="BB1000" s="46"/>
      <c r="BC1000" s="46"/>
      <c r="BD1000" s="44">
        <f t="shared" si="202"/>
        <v>-0.17058203919073101</v>
      </c>
      <c r="BE1000" s="46">
        <f>IF(ISNUMBER(VLOOKUP($B1000,Stats!$A$2:$AA$19,2,FALSE))=FALSE,"",IF(ISNUMBER(Y1000),(Y1000-VLOOKUP($B1000,Stats!$A$2:$AA$19,5,FALSE))/VLOOKUP($B1000,Stats!$A$2:$AA$19,19,FALSE),""))</f>
        <v>-0.50359397237729309</v>
      </c>
      <c r="BF1000" s="46"/>
      <c r="BG1000" s="46"/>
      <c r="BH1000" s="46">
        <f>IF(ISNUMBER(VLOOKUP($B1000,Stats!$A$2:$AA$19,2,FALSE))=FALSE,"",IF(ISNUMBER(Z1000),(Z1000-VLOOKUP($B1000,Stats!$A$2:$AA$19,8,FALSE))/VLOOKUP($B1000,Stats!$A$2:$AA$19,22,FALSE),""))</f>
        <v>0.39783181574503418</v>
      </c>
      <c r="BI1000" s="46" t="str">
        <f>IF(ISNUMBER(VLOOKUP($B1000,Stats!$A$2:$AA$19,2,FALSE))=FALSE,"",IF(ISNUMBER(#REF!),(#REF!-VLOOKUP($B1000,Stats!$A$2:$AA$19,9,FALSE))/VLOOKUP($B1000,Stats!$A$2:$AA$19,23,FALSE),""))</f>
        <v/>
      </c>
      <c r="BJ1000" s="46" t="str">
        <f>IF(ISNUMBER(VLOOKUP($B1000,Stats!$A$2:$AA$19,2,FALSE))=FALSE,"",IF(ISNUMBER(#REF!),(#REF!-VLOOKUP($B1000,Stats!$A$2:$AA$19,10,FALSE))/VLOOKUP($B1000,Stats!$A$2:$AA$19,24,FALSE),""))</f>
        <v/>
      </c>
      <c r="BK1000" s="44">
        <f t="shared" si="207"/>
        <v>0.47186532538761539</v>
      </c>
      <c r="BL1000" s="46" t="str">
        <f>IF(ISNUMBER(VLOOKUP($B1000,Stats!$A$2:$AA$19,2,FALSE))=FALSE,"",IF(ISNUMBER(#REF!),(#REF!-VLOOKUP($B1000,Stats!$A$2:$AA$19,11,FALSE))/VLOOKUP($B1000,Stats!$A$2:$AA$19,25,FALSE),""))</f>
        <v/>
      </c>
      <c r="BM1000" s="46" t="str">
        <f>IF(ISNUMBER(VLOOKUP($B1000,Stats!$A$2:$AA$19,2,FALSE))=FALSE,"",IF(ISNUMBER(AA1000),(AA1000-VLOOKUP($B1000,Stats!$A$2:$AA$19,12,FALSE))/VLOOKUP($B1000,Stats!$A$2:$AA$19,26,FALSE),""))</f>
        <v/>
      </c>
      <c r="BN1000" s="46" t="str">
        <f>IF(ISNUMBER(VLOOKUP($B1000,Stats!$A$2:$AA$19,2,FALSE))=FALSE,"",IF(ISNUMBER(#REF!),(#REF!-VLOOKUP($B1000,Stats!$A$2:$AA$19,13,FALSE))/VLOOKUP($B1000,Stats!$A$2:$AA$19,27,FALSE),""))</f>
        <v/>
      </c>
      <c r="BO1000" s="46" t="str">
        <f>IF(ISNUMBER(VLOOKUP($B1000,Stats!$A$2:$AA$19,2,FALSE))=FALSE,"",IF(ISNUMBER(#REF!),(#REF!-VLOOKUP($B1000,Stats!$A$2:$AA$19,14,FALSE))/VLOOKUP($B1000,Stats!$A$2:$AB$19,28,FALSE),""))</f>
        <v/>
      </c>
      <c r="BP1000" s="46"/>
      <c r="BQ1000" s="46">
        <f>IF(ISNUMBER(VLOOKUP($B1000,Stats!$A$2:$AA$19,2,FALSE))=FALSE,"",IF(ISNUMBER(BM1000),BM1000,(VLOOKUP($B1000,Stats!$A$2:$AT$19,46,FALSE)-VLOOKUP($B1000,Stats!$A$2:$AA$19,12,FALSE))/VLOOKUP($B1000,Stats!$A$2:$AA$19,26,FALSE)))</f>
        <v>-0.61108963630174951</v>
      </c>
      <c r="BR1000" s="51">
        <f t="shared" si="208"/>
        <v>-0.61108963630174951</v>
      </c>
      <c r="BS1000" s="32" t="str">
        <f t="shared" si="203"/>
        <v>25862_201426</v>
      </c>
      <c r="BT1000" s="53">
        <f t="shared" si="204"/>
        <v>0.12678486013407311</v>
      </c>
    </row>
    <row r="1001" spans="1:72" x14ac:dyDescent="0.15">
      <c r="A1001" s="16">
        <v>25862</v>
      </c>
      <c r="B1001" s="17">
        <v>201427</v>
      </c>
      <c r="C1001" s="3">
        <v>0</v>
      </c>
      <c r="D1001" s="23">
        <v>-9.5147478591806056E-4</v>
      </c>
      <c r="E1001" s="18">
        <v>7.9976733190864364E-3</v>
      </c>
      <c r="F1001" s="24">
        <v>2</v>
      </c>
      <c r="G1001" s="24">
        <v>1</v>
      </c>
      <c r="H1001" s="20">
        <v>4.313574084543359E-3</v>
      </c>
      <c r="I1001" s="20">
        <v>-9.5147478591817158E-3</v>
      </c>
      <c r="J1001" s="24">
        <v>2</v>
      </c>
      <c r="K1001" s="24">
        <v>1</v>
      </c>
      <c r="L1001" s="20">
        <v>4.784688995215447E-3</v>
      </c>
      <c r="M1001" s="20">
        <v>-9.5147478591817158E-3</v>
      </c>
      <c r="N1001" s="19">
        <v>1.05</v>
      </c>
      <c r="O1001" s="19">
        <v>1.0086455331412105</v>
      </c>
      <c r="P1001" s="25">
        <v>42004</v>
      </c>
      <c r="Q1001" s="20">
        <v>0</v>
      </c>
      <c r="R1001" s="25">
        <v>42002</v>
      </c>
      <c r="S1001" s="25">
        <f>IF(ISNUMBER(R1001),VLOOKUP(B1001,Index!$B$3:$AB$18,27,FALSE),"")</f>
        <v>42002</v>
      </c>
      <c r="T1001" s="25">
        <f>IF(ISNUMBER($R1001),VLOOKUP($B1001,Index!$B$21:$AB$36,27,FALSE),"")</f>
        <v>42003</v>
      </c>
      <c r="U1001" s="25">
        <f>IF(ISNUMBER($R1001),VLOOKUP($B1001,Index!$B$39:$AB$54,27,FALSE),"")</f>
        <v>42003</v>
      </c>
      <c r="W1001" s="18">
        <v>-0.11417697431016727</v>
      </c>
      <c r="X1001" s="19">
        <v>0.66666666666666663</v>
      </c>
      <c r="Y1001" s="18">
        <v>0.1517451820216304</v>
      </c>
      <c r="Z1001" s="19">
        <f t="shared" si="205"/>
        <v>0</v>
      </c>
      <c r="AA1001" s="21" t="s">
        <v>25</v>
      </c>
      <c r="AB1001" s="28"/>
      <c r="AC1001" s="18">
        <v>1.3036381462624596E-2</v>
      </c>
      <c r="AD1001" s="19">
        <v>0.44444444444444442</v>
      </c>
      <c r="AE1001" s="18">
        <v>2.302660026677774E-2</v>
      </c>
      <c r="AF1001" s="19">
        <f t="shared" si="206"/>
        <v>0</v>
      </c>
      <c r="AG1001" s="21" t="s">
        <v>25</v>
      </c>
      <c r="AH1001" s="28"/>
      <c r="AK1001" t="str">
        <f t="shared" si="211"/>
        <v/>
      </c>
      <c r="AL1001" t="str">
        <f t="shared" si="211"/>
        <v/>
      </c>
      <c r="AM1001" t="str">
        <f t="shared" si="211"/>
        <v/>
      </c>
      <c r="AN1001" t="str">
        <f t="shared" si="211"/>
        <v/>
      </c>
      <c r="AO1001" t="str">
        <f t="shared" si="211"/>
        <v/>
      </c>
      <c r="AP1001" t="str">
        <f t="shared" si="211"/>
        <v/>
      </c>
      <c r="AQ1001" t="str">
        <f t="shared" si="211"/>
        <v/>
      </c>
      <c r="AR1001" t="str">
        <f t="shared" si="211"/>
        <v/>
      </c>
      <c r="AS1001" t="str">
        <f t="shared" si="211"/>
        <v/>
      </c>
      <c r="AT1001" t="str">
        <f t="shared" si="211"/>
        <v/>
      </c>
      <c r="AU1001" t="str">
        <f t="shared" si="211"/>
        <v/>
      </c>
      <c r="AV1001" t="str">
        <f t="shared" si="211"/>
        <v/>
      </c>
      <c r="AW1001" t="str">
        <f t="shared" si="211"/>
        <v/>
      </c>
      <c r="AX1001" t="str">
        <f t="shared" si="211"/>
        <v/>
      </c>
      <c r="AZ1001" s="46">
        <f>IF(ISNUMBER(VLOOKUP($B1001,Stats!$A$2:$AA$19,2,FALSE))=FALSE,"",IF(ISNUMBER(W1001),(W1001-VLOOKUP($B1001,Stats!$A$2:$AA$19,2,FALSE))/VLOOKUP($B1001,Stats!$A$2:$AA$19,16,FALSE),""))</f>
        <v>-0.41617254129282705</v>
      </c>
      <c r="BA1001" s="46">
        <f>IF(ISNUMBER(VLOOKUP($B1001,Stats!$A$2:$AA$19,2,FALSE))=FALSE,"",IF(ISNUMBER(X1001),(X1001-VLOOKUP($B1001,Stats!$A$2:$AA$19,3,FALSE))/VLOOKUP($B1001,Stats!$A$2:$AA$19,17,FALSE),""))</f>
        <v>0.191037174757621</v>
      </c>
      <c r="BB1001" s="46"/>
      <c r="BC1001" s="46"/>
      <c r="BD1001" s="44">
        <f t="shared" si="202"/>
        <v>-0.11256768326760302</v>
      </c>
      <c r="BE1001" s="46">
        <f>IF(ISNUMBER(VLOOKUP($B1001,Stats!$A$2:$AA$19,2,FALSE))=FALSE,"",IF(ISNUMBER(Y1001),(Y1001-VLOOKUP($B1001,Stats!$A$2:$AA$19,5,FALSE))/VLOOKUP($B1001,Stats!$A$2:$AA$19,19,FALSE),""))</f>
        <v>-0.27723622635228368</v>
      </c>
      <c r="BF1001" s="46"/>
      <c r="BG1001" s="46"/>
      <c r="BH1001" s="46">
        <f>IF(ISNUMBER(VLOOKUP($B1001,Stats!$A$2:$AA$19,2,FALSE))=FALSE,"",IF(ISNUMBER(Z1001),(Z1001-VLOOKUP($B1001,Stats!$A$2:$AA$19,8,FALSE))/VLOOKUP($B1001,Stats!$A$2:$AA$19,22,FALSE),""))</f>
        <v>-1.3068976797370631</v>
      </c>
      <c r="BI1001" s="46" t="str">
        <f>IF(ISNUMBER(VLOOKUP($B1001,Stats!$A$2:$AA$19,2,FALSE))=FALSE,"",IF(ISNUMBER(#REF!),(#REF!-VLOOKUP($B1001,Stats!$A$2:$AA$19,9,FALSE))/VLOOKUP($B1001,Stats!$A$2:$AA$19,23,FALSE),""))</f>
        <v/>
      </c>
      <c r="BJ1001" s="46" t="str">
        <f>IF(ISNUMBER(VLOOKUP($B1001,Stats!$A$2:$AA$19,2,FALSE))=FALSE,"",IF(ISNUMBER(#REF!),(#REF!-VLOOKUP($B1001,Stats!$A$2:$AA$19,10,FALSE))/VLOOKUP($B1001,Stats!$A$2:$AA$19,24,FALSE),""))</f>
        <v/>
      </c>
      <c r="BK1001" s="44">
        <f t="shared" si="207"/>
        <v>-0.19800394547452033</v>
      </c>
      <c r="BL1001" s="46" t="str">
        <f>IF(ISNUMBER(VLOOKUP($B1001,Stats!$A$2:$AA$19,2,FALSE))=FALSE,"",IF(ISNUMBER(#REF!),(#REF!-VLOOKUP($B1001,Stats!$A$2:$AA$19,11,FALSE))/VLOOKUP($B1001,Stats!$A$2:$AA$19,25,FALSE),""))</f>
        <v/>
      </c>
      <c r="BM1001" s="46" t="str">
        <f>IF(ISNUMBER(VLOOKUP($B1001,Stats!$A$2:$AA$19,2,FALSE))=FALSE,"",IF(ISNUMBER(AA1001),(AA1001-VLOOKUP($B1001,Stats!$A$2:$AA$19,12,FALSE))/VLOOKUP($B1001,Stats!$A$2:$AA$19,26,FALSE),""))</f>
        <v/>
      </c>
      <c r="BN1001" s="46" t="str">
        <f>IF(ISNUMBER(VLOOKUP($B1001,Stats!$A$2:$AA$19,2,FALSE))=FALSE,"",IF(ISNUMBER(#REF!),(#REF!-VLOOKUP($B1001,Stats!$A$2:$AA$19,13,FALSE))/VLOOKUP($B1001,Stats!$A$2:$AA$19,27,FALSE),""))</f>
        <v/>
      </c>
      <c r="BO1001" s="46" t="str">
        <f>IF(ISNUMBER(VLOOKUP($B1001,Stats!$A$2:$AA$19,2,FALSE))=FALSE,"",IF(ISNUMBER(#REF!),(#REF!-VLOOKUP($B1001,Stats!$A$2:$AA$19,14,FALSE))/VLOOKUP($B1001,Stats!$A$2:$AB$19,28,FALSE),""))</f>
        <v/>
      </c>
      <c r="BP1001" s="46"/>
      <c r="BQ1001" s="46">
        <f>IF(ISNUMBER(VLOOKUP($B1001,Stats!$A$2:$AA$19,2,FALSE))=FALSE,"",IF(ISNUMBER(BM1001),BM1001,(VLOOKUP($B1001,Stats!$A$2:$AT$19,46,FALSE)-VLOOKUP($B1001,Stats!$A$2:$AA$19,12,FALSE))/VLOOKUP($B1001,Stats!$A$2:$AA$19,26,FALSE)))</f>
        <v>-0.46642635650749076</v>
      </c>
      <c r="BR1001" s="51">
        <f t="shared" si="208"/>
        <v>-0.46642635650749076</v>
      </c>
      <c r="BS1001" s="32" t="str">
        <f t="shared" si="203"/>
        <v>25862_201427</v>
      </c>
      <c r="BT1001" s="53">
        <f t="shared" si="204"/>
        <v>-0.23460117523973095</v>
      </c>
    </row>
    <row r="1002" spans="1:72" x14ac:dyDescent="0.15">
      <c r="A1002" s="16">
        <v>25862</v>
      </c>
      <c r="B1002" s="17">
        <v>201501</v>
      </c>
      <c r="C1002" s="3">
        <v>0</v>
      </c>
      <c r="D1002" s="23">
        <v>2.6666666666666616E-2</v>
      </c>
      <c r="E1002" s="18">
        <v>8.0512842236906915E-3</v>
      </c>
      <c r="F1002" s="24">
        <v>4</v>
      </c>
      <c r="G1002" s="24">
        <v>1</v>
      </c>
      <c r="H1002" s="20">
        <v>7.3226071912270707E-3</v>
      </c>
      <c r="I1002" s="20">
        <v>-2.7752081406104967E-3</v>
      </c>
      <c r="J1002" s="24">
        <v>4</v>
      </c>
      <c r="K1002" s="24">
        <v>1</v>
      </c>
      <c r="L1002" s="20">
        <v>1.7890772128060117E-2</v>
      </c>
      <c r="M1002" s="20">
        <v>-2.7752081406104967E-3</v>
      </c>
      <c r="N1002" s="19">
        <v>1.081</v>
      </c>
      <c r="O1002" s="19">
        <v>1.0256166982922201</v>
      </c>
      <c r="P1002" s="25">
        <v>42012</v>
      </c>
      <c r="Q1002" s="20">
        <v>-2.7752081406104967E-3</v>
      </c>
      <c r="R1002" s="25">
        <v>42013</v>
      </c>
      <c r="S1002" s="25">
        <f>IF(ISNUMBER(R1002),VLOOKUP(B1002,Index!$B$3:$AB$18,27,FALSE),"")</f>
        <v>42013</v>
      </c>
      <c r="T1002" s="25">
        <f>IF(ISNUMBER($R1002),VLOOKUP($B1002,Index!$B$21:$AB$36,27,FALSE),"")</f>
        <v>42013</v>
      </c>
      <c r="U1002" s="25">
        <f>IF(ISNUMBER($R1002),VLOOKUP($B1002,Index!$B$39:$AB$54,27,FALSE),"")</f>
        <v>42011</v>
      </c>
      <c r="W1002" s="18">
        <v>1.9199999999999966</v>
      </c>
      <c r="X1002" s="19">
        <v>0.8</v>
      </c>
      <c r="Y1002" s="18">
        <v>0.15276237741745913</v>
      </c>
      <c r="Z1002" s="19">
        <f t="shared" si="205"/>
        <v>0</v>
      </c>
      <c r="AA1002" s="21">
        <v>9.6088888888890409</v>
      </c>
      <c r="AB1002" s="28"/>
      <c r="AC1002" s="18">
        <v>3.686399999999987</v>
      </c>
      <c r="AD1002" s="19">
        <v>0.64000000000000012</v>
      </c>
      <c r="AE1002" s="18">
        <v>2.3336343954234225E-2</v>
      </c>
      <c r="AF1002" s="19">
        <f t="shared" si="206"/>
        <v>0</v>
      </c>
      <c r="AG1002" s="21">
        <v>92.330745679015266</v>
      </c>
      <c r="AH1002" s="28"/>
      <c r="AK1002" t="str">
        <f t="shared" si="211"/>
        <v/>
      </c>
      <c r="AL1002" t="str">
        <f t="shared" si="211"/>
        <v/>
      </c>
      <c r="AM1002" t="str">
        <f t="shared" si="211"/>
        <v/>
      </c>
      <c r="AN1002" t="str">
        <f t="shared" si="211"/>
        <v/>
      </c>
      <c r="AO1002" t="str">
        <f t="shared" si="211"/>
        <v/>
      </c>
      <c r="AP1002" t="str">
        <f t="shared" si="211"/>
        <v/>
      </c>
      <c r="AQ1002" t="str">
        <f t="shared" si="211"/>
        <v/>
      </c>
      <c r="AR1002">
        <f t="shared" si="211"/>
        <v>9.6088888888890409</v>
      </c>
      <c r="AS1002" t="str">
        <f t="shared" si="211"/>
        <v/>
      </c>
      <c r="AT1002" t="str">
        <f t="shared" si="211"/>
        <v/>
      </c>
      <c r="AU1002" t="str">
        <f t="shared" si="211"/>
        <v/>
      </c>
      <c r="AV1002" t="str">
        <f t="shared" si="211"/>
        <v/>
      </c>
      <c r="AW1002" t="str">
        <f t="shared" si="211"/>
        <v/>
      </c>
      <c r="AX1002" t="str">
        <f t="shared" si="211"/>
        <v/>
      </c>
      <c r="AZ1002" s="46">
        <f>IF(ISNUMBER(VLOOKUP($B1002,Stats!$A$2:$AA$19,2,FALSE))=FALSE,"",IF(ISNUMBER(W1002),(W1002-VLOOKUP($B1002,Stats!$A$2:$AA$19,2,FALSE))/VLOOKUP($B1002,Stats!$A$2:$AA$19,16,FALSE),""))</f>
        <v>0.287202887627524</v>
      </c>
      <c r="BA1002" s="46">
        <f>IF(ISNUMBER(VLOOKUP($B1002,Stats!$A$2:$AA$19,2,FALSE))=FALSE,"",IF(ISNUMBER(X1002),(X1002-VLOOKUP($B1002,Stats!$A$2:$AA$19,3,FALSE))/VLOOKUP($B1002,Stats!$A$2:$AA$19,17,FALSE),""))</f>
        <v>1.3475254634508442</v>
      </c>
      <c r="BB1002" s="46"/>
      <c r="BC1002" s="46"/>
      <c r="BD1002" s="44">
        <f t="shared" si="202"/>
        <v>0.81736417553918406</v>
      </c>
      <c r="BE1002" s="46">
        <f>IF(ISNUMBER(VLOOKUP($B1002,Stats!$A$2:$AA$19,2,FALSE))=FALSE,"",IF(ISNUMBER(Y1002),(Y1002-VLOOKUP($B1002,Stats!$A$2:$AA$19,5,FALSE))/VLOOKUP($B1002,Stats!$A$2:$AA$19,19,FALSE),""))</f>
        <v>-0.52108154955656993</v>
      </c>
      <c r="BF1002" s="46"/>
      <c r="BG1002" s="46"/>
      <c r="BH1002" s="46">
        <f>IF(ISNUMBER(VLOOKUP($B1002,Stats!$A$2:$AA$19,2,FALSE))=FALSE,"",IF(ISNUMBER(Z1002),(Z1002-VLOOKUP($B1002,Stats!$A$2:$AA$19,8,FALSE))/VLOOKUP($B1002,Stats!$A$2:$AA$19,22,FALSE),""))</f>
        <v>-0.58823842946080296</v>
      </c>
      <c r="BI1002" s="46" t="str">
        <f>IF(ISNUMBER(VLOOKUP($B1002,Stats!$A$2:$AA$19,2,FALSE))=FALSE,"",IF(ISNUMBER(#REF!),(#REF!-VLOOKUP($B1002,Stats!$A$2:$AA$19,9,FALSE))/VLOOKUP($B1002,Stats!$A$2:$AA$19,23,FALSE),""))</f>
        <v/>
      </c>
      <c r="BJ1002" s="46" t="str">
        <f>IF(ISNUMBER(VLOOKUP($B1002,Stats!$A$2:$AA$19,2,FALSE))=FALSE,"",IF(ISNUMBER(#REF!),(#REF!-VLOOKUP($B1002,Stats!$A$2:$AA$19,10,FALSE))/VLOOKUP($B1002,Stats!$A$2:$AA$19,24,FALSE),""))</f>
        <v/>
      </c>
      <c r="BK1002" s="44">
        <f t="shared" si="207"/>
        <v>0.18828555585135806</v>
      </c>
      <c r="BL1002" s="46" t="str">
        <f>IF(ISNUMBER(VLOOKUP($B1002,Stats!$A$2:$AA$19,2,FALSE))=FALSE,"",IF(ISNUMBER(#REF!),(#REF!-VLOOKUP($B1002,Stats!$A$2:$AA$19,11,FALSE))/VLOOKUP($B1002,Stats!$A$2:$AA$19,25,FALSE),""))</f>
        <v/>
      </c>
      <c r="BM1002" s="46">
        <f>IF(ISNUMBER(VLOOKUP($B1002,Stats!$A$2:$AA$19,2,FALSE))=FALSE,"",IF(ISNUMBER(AA1002),(AA1002-VLOOKUP($B1002,Stats!$A$2:$AA$19,12,FALSE))/VLOOKUP($B1002,Stats!$A$2:$AA$19,26,FALSE),""))</f>
        <v>0.38254675514898057</v>
      </c>
      <c r="BN1002" s="46" t="str">
        <f>IF(ISNUMBER(VLOOKUP($B1002,Stats!$A$2:$AA$19,2,FALSE))=FALSE,"",IF(ISNUMBER(#REF!),(#REF!-VLOOKUP($B1002,Stats!$A$2:$AA$19,13,FALSE))/VLOOKUP($B1002,Stats!$A$2:$AA$19,27,FALSE),""))</f>
        <v/>
      </c>
      <c r="BO1002" s="46" t="str">
        <f>IF(ISNUMBER(VLOOKUP($B1002,Stats!$A$2:$AA$19,2,FALSE))=FALSE,"",IF(ISNUMBER(#REF!),(#REF!-VLOOKUP($B1002,Stats!$A$2:$AA$19,14,FALSE))/VLOOKUP($B1002,Stats!$A$2:$AB$19,28,FALSE),""))</f>
        <v/>
      </c>
      <c r="BP1002" s="46"/>
      <c r="BQ1002" s="46">
        <f>IF(ISNUMBER(VLOOKUP($B1002,Stats!$A$2:$AA$19,2,FALSE))=FALSE,"",IF(ISNUMBER(BM1002),BM1002,(VLOOKUP($B1002,Stats!$A$2:$AT$19,46,FALSE)-VLOOKUP($B1002,Stats!$A$2:$AA$19,12,FALSE))/VLOOKUP($B1002,Stats!$A$2:$AA$19,26,FALSE)))</f>
        <v>0.38254675514898057</v>
      </c>
      <c r="BR1002" s="51">
        <f t="shared" si="208"/>
        <v>0.38254675514898057</v>
      </c>
      <c r="BS1002" s="32" t="str">
        <f t="shared" si="203"/>
        <v>25862_201501</v>
      </c>
      <c r="BT1002" s="53">
        <f t="shared" si="204"/>
        <v>0.35295351964844779</v>
      </c>
    </row>
    <row r="1003" spans="1:72" x14ac:dyDescent="0.15">
      <c r="A1003" s="16">
        <v>25862</v>
      </c>
      <c r="B1003" s="17">
        <v>201502</v>
      </c>
      <c r="C1003" s="3">
        <v>0</v>
      </c>
      <c r="D1003" s="23">
        <v>2.8756957328385901E-2</v>
      </c>
      <c r="E1003" s="18">
        <v>3.9323145160833507E-3</v>
      </c>
      <c r="F1003" s="24">
        <v>10</v>
      </c>
      <c r="G1003" s="24">
        <v>0</v>
      </c>
      <c r="H1003" s="20">
        <v>2.8460514333008779E-3</v>
      </c>
      <c r="I1003" s="20" t="s">
        <v>25</v>
      </c>
      <c r="J1003" s="24">
        <v>10</v>
      </c>
      <c r="K1003" s="24">
        <v>0</v>
      </c>
      <c r="L1003" s="20">
        <v>1.2903225806451646E-2</v>
      </c>
      <c r="M1003" s="20">
        <v>9.0252707581206515E-4</v>
      </c>
      <c r="N1003" s="19">
        <v>1.109</v>
      </c>
      <c r="O1003" s="19">
        <v>1.0221198156682028</v>
      </c>
      <c r="P1003" s="25">
        <v>42027</v>
      </c>
      <c r="Q1003" s="20">
        <v>0</v>
      </c>
      <c r="R1003" s="25">
        <v>42016</v>
      </c>
      <c r="S1003" s="25">
        <f>IF(ISNUMBER(R1003),VLOOKUP(B1003,Index!$B$3:$AB$18,27,FALSE),"")</f>
        <v>42023</v>
      </c>
      <c r="T1003" s="25">
        <f>IF(ISNUMBER($R1003),VLOOKUP($B1003,Index!$B$21:$AB$36,27,FALSE),"")</f>
        <v>42023</v>
      </c>
      <c r="U1003" s="25">
        <f>IF(ISNUMBER($R1003),VLOOKUP($B1003,Index!$B$39:$AB$54,27,FALSE),"")</f>
        <v>42027</v>
      </c>
      <c r="W1003" s="18">
        <v>0.86270871985157704</v>
      </c>
      <c r="X1003" s="19">
        <v>1</v>
      </c>
      <c r="Y1003" s="18">
        <v>7.4610422081797273E-2</v>
      </c>
      <c r="Z1003" s="19">
        <f t="shared" si="205"/>
        <v>7</v>
      </c>
      <c r="AA1003" s="21" t="s">
        <v>25</v>
      </c>
      <c r="AB1003" s="28"/>
      <c r="AC1003" s="18">
        <v>0.74426633530794684</v>
      </c>
      <c r="AD1003" s="19">
        <v>1</v>
      </c>
      <c r="AE1003" s="18">
        <v>5.5667150832239424E-3</v>
      </c>
      <c r="AF1003" s="19">
        <f t="shared" si="206"/>
        <v>49</v>
      </c>
      <c r="AG1003" s="21" t="s">
        <v>25</v>
      </c>
      <c r="AH1003" s="28"/>
      <c r="AK1003" t="str">
        <f t="shared" ref="AK1003:AX1012" si="212">IF($B1003=AK$2,$AA1003,"")</f>
        <v/>
      </c>
      <c r="AL1003" t="str">
        <f t="shared" si="212"/>
        <v/>
      </c>
      <c r="AM1003" t="str">
        <f t="shared" si="212"/>
        <v/>
      </c>
      <c r="AN1003" t="str">
        <f t="shared" si="212"/>
        <v/>
      </c>
      <c r="AO1003" t="str">
        <f t="shared" si="212"/>
        <v/>
      </c>
      <c r="AP1003" t="str">
        <f t="shared" si="212"/>
        <v/>
      </c>
      <c r="AQ1003" t="str">
        <f t="shared" si="212"/>
        <v/>
      </c>
      <c r="AR1003" t="str">
        <f t="shared" si="212"/>
        <v/>
      </c>
      <c r="AS1003" t="str">
        <f t="shared" si="212"/>
        <v/>
      </c>
      <c r="AT1003" t="str">
        <f t="shared" si="212"/>
        <v/>
      </c>
      <c r="AU1003" t="str">
        <f t="shared" si="212"/>
        <v/>
      </c>
      <c r="AV1003" t="str">
        <f t="shared" si="212"/>
        <v/>
      </c>
      <c r="AW1003" t="str">
        <f t="shared" si="212"/>
        <v/>
      </c>
      <c r="AX1003" t="str">
        <f t="shared" si="212"/>
        <v/>
      </c>
      <c r="AZ1003" s="46">
        <f>IF(ISNUMBER(VLOOKUP($B1003,Stats!$A$2:$AA$19,2,FALSE))=FALSE,"",IF(ISNUMBER(W1003),(W1003-VLOOKUP($B1003,Stats!$A$2:$AA$19,2,FALSE))/VLOOKUP($B1003,Stats!$A$2:$AA$19,16,FALSE),""))</f>
        <v>0.22120198167939972</v>
      </c>
      <c r="BA1003" s="46">
        <f>IF(ISNUMBER(VLOOKUP($B1003,Stats!$A$2:$AA$19,2,FALSE))=FALSE,"",IF(ISNUMBER(X1003),(X1003-VLOOKUP($B1003,Stats!$A$2:$AA$19,3,FALSE))/VLOOKUP($B1003,Stats!$A$2:$AA$19,17,FALSE),""))</f>
        <v>3.1066904956098087</v>
      </c>
      <c r="BB1003" s="46"/>
      <c r="BC1003" s="46"/>
      <c r="BD1003" s="44">
        <f t="shared" si="202"/>
        <v>1.6106009908396999</v>
      </c>
      <c r="BE1003" s="46">
        <f>IF(ISNUMBER(VLOOKUP($B1003,Stats!$A$2:$AA$19,2,FALSE))=FALSE,"",IF(ISNUMBER(Y1003),(Y1003-VLOOKUP($B1003,Stats!$A$2:$AA$19,5,FALSE))/VLOOKUP($B1003,Stats!$A$2:$AA$19,19,FALSE),""))</f>
        <v>-1.1300627660892748</v>
      </c>
      <c r="BF1003" s="46"/>
      <c r="BG1003" s="46"/>
      <c r="BH1003" s="46">
        <f>IF(ISNUMBER(VLOOKUP($B1003,Stats!$A$2:$AA$19,2,FALSE))=FALSE,"",IF(ISNUMBER(Z1003),(Z1003-VLOOKUP($B1003,Stats!$A$2:$AA$19,8,FALSE))/VLOOKUP($B1003,Stats!$A$2:$AA$19,22,FALSE),""))</f>
        <v>3.9069403132905212</v>
      </c>
      <c r="BI1003" s="46" t="str">
        <f>IF(ISNUMBER(VLOOKUP($B1003,Stats!$A$2:$AA$19,2,FALSE))=FALSE,"",IF(ISNUMBER(#REF!),(#REF!-VLOOKUP($B1003,Stats!$A$2:$AA$19,9,FALSE))/VLOOKUP($B1003,Stats!$A$2:$AA$19,23,FALSE),""))</f>
        <v/>
      </c>
      <c r="BJ1003" s="46" t="str">
        <f>IF(ISNUMBER(VLOOKUP($B1003,Stats!$A$2:$AA$19,2,FALSE))=FALSE,"",IF(ISNUMBER(#REF!),(#REF!-VLOOKUP($B1003,Stats!$A$2:$AA$19,10,FALSE))/VLOOKUP($B1003,Stats!$A$2:$AA$19,24,FALSE),""))</f>
        <v/>
      </c>
      <c r="BK1003" s="44">
        <f t="shared" si="207"/>
        <v>1.6910439362624923</v>
      </c>
      <c r="BL1003" s="46" t="str">
        <f>IF(ISNUMBER(VLOOKUP($B1003,Stats!$A$2:$AA$19,2,FALSE))=FALSE,"",IF(ISNUMBER(#REF!),(#REF!-VLOOKUP($B1003,Stats!$A$2:$AA$19,11,FALSE))/VLOOKUP($B1003,Stats!$A$2:$AA$19,25,FALSE),""))</f>
        <v/>
      </c>
      <c r="BM1003" s="46" t="str">
        <f>IF(ISNUMBER(VLOOKUP($B1003,Stats!$A$2:$AA$19,2,FALSE))=FALSE,"",IF(ISNUMBER(AA1003),(AA1003-VLOOKUP($B1003,Stats!$A$2:$AA$19,12,FALSE))/VLOOKUP($B1003,Stats!$A$2:$AA$19,26,FALSE),""))</f>
        <v/>
      </c>
      <c r="BN1003" s="46" t="str">
        <f>IF(ISNUMBER(VLOOKUP($B1003,Stats!$A$2:$AA$19,2,FALSE))=FALSE,"",IF(ISNUMBER(#REF!),(#REF!-VLOOKUP($B1003,Stats!$A$2:$AA$19,13,FALSE))/VLOOKUP($B1003,Stats!$A$2:$AA$19,27,FALSE),""))</f>
        <v/>
      </c>
      <c r="BO1003" s="46" t="str">
        <f>IF(ISNUMBER(VLOOKUP($B1003,Stats!$A$2:$AA$19,2,FALSE))=FALSE,"",IF(ISNUMBER(#REF!),(#REF!-VLOOKUP($B1003,Stats!$A$2:$AA$19,14,FALSE))/VLOOKUP($B1003,Stats!$A$2:$AB$19,28,FALSE),""))</f>
        <v/>
      </c>
      <c r="BP1003" s="46"/>
      <c r="BQ1003" s="46">
        <f>IF(ISNUMBER(VLOOKUP($B1003,Stats!$A$2:$AA$19,2,FALSE))=FALSE,"",IF(ISNUMBER(BM1003),BM1003,(VLOOKUP($B1003,Stats!$A$2:$AT$19,46,FALSE)-VLOOKUP($B1003,Stats!$A$2:$AA$19,12,FALSE))/VLOOKUP($B1003,Stats!$A$2:$AA$19,26,FALSE)))</f>
        <v>-0.37901840262580277</v>
      </c>
      <c r="BR1003" s="51">
        <f t="shared" si="208"/>
        <v>-0.37901840262580277</v>
      </c>
      <c r="BS1003" s="32" t="str">
        <f t="shared" si="203"/>
        <v>25862_201502</v>
      </c>
      <c r="BT1003" s="53">
        <f t="shared" si="204"/>
        <v>1.2609428794002748</v>
      </c>
    </row>
    <row r="1004" spans="1:72" x14ac:dyDescent="0.15">
      <c r="A1004" s="16">
        <v>25862</v>
      </c>
      <c r="B1004" s="17">
        <v>201503</v>
      </c>
      <c r="C1004" s="3">
        <v>0</v>
      </c>
      <c r="D1004" s="23">
        <v>-1.4427412082957614E-2</v>
      </c>
      <c r="E1004" s="18">
        <v>6.5920223444220685E-3</v>
      </c>
      <c r="F1004" s="24">
        <v>8</v>
      </c>
      <c r="G1004" s="24">
        <v>2</v>
      </c>
      <c r="H1004" s="20">
        <v>1.3550254446504928E-3</v>
      </c>
      <c r="I1004" s="20">
        <v>-1.2582290618584069E-2</v>
      </c>
      <c r="J1004" s="24">
        <v>7</v>
      </c>
      <c r="K1004" s="24">
        <v>2</v>
      </c>
      <c r="L1004" s="20">
        <v>2.7522935779815683E-3</v>
      </c>
      <c r="M1004" s="20">
        <v>-1.878354203935606E-2</v>
      </c>
      <c r="N1004" s="19">
        <v>1.1180000000000001</v>
      </c>
      <c r="O1004" s="19">
        <v>1.0072072072072071</v>
      </c>
      <c r="P1004" s="25">
        <v>42038</v>
      </c>
      <c r="Q1004" s="20">
        <v>-2.5044722719141377E-2</v>
      </c>
      <c r="R1004" s="25">
        <v>42040</v>
      </c>
      <c r="S1004" s="25">
        <f>IF(ISNUMBER(R1004),VLOOKUP(B1004,Index!$B$3:$AB$18,27,FALSE),"")</f>
        <v>42041</v>
      </c>
      <c r="T1004" s="25">
        <f>IF(ISNUMBER($R1004),VLOOKUP($B1004,Index!$B$21:$AB$36,27,FALSE),"")</f>
        <v>42041</v>
      </c>
      <c r="U1004" s="25">
        <f>IF(ISNUMBER($R1004),VLOOKUP($B1004,Index!$B$39:$AB$54,27,FALSE),"")</f>
        <v>42034</v>
      </c>
      <c r="W1004" s="18">
        <v>-0.43282236248872841</v>
      </c>
      <c r="X1004" s="19">
        <v>0.8</v>
      </c>
      <c r="Y1004" s="18">
        <v>0.12507482997058017</v>
      </c>
      <c r="Z1004" s="19">
        <f t="shared" si="205"/>
        <v>1</v>
      </c>
      <c r="AA1004" s="21" t="s">
        <v>25</v>
      </c>
      <c r="AB1004" s="28"/>
      <c r="AC1004" s="18">
        <v>0.18733519747032421</v>
      </c>
      <c r="AD1004" s="19">
        <v>0.64000000000000012</v>
      </c>
      <c r="AE1004" s="18">
        <v>1.5643713092169539E-2</v>
      </c>
      <c r="AF1004" s="19">
        <f t="shared" si="206"/>
        <v>1</v>
      </c>
      <c r="AG1004" s="21" t="s">
        <v>25</v>
      </c>
      <c r="AH1004" s="28"/>
      <c r="AK1004" t="str">
        <f t="shared" si="212"/>
        <v/>
      </c>
      <c r="AL1004" t="str">
        <f t="shared" si="212"/>
        <v/>
      </c>
      <c r="AM1004" t="str">
        <f t="shared" si="212"/>
        <v/>
      </c>
      <c r="AN1004" t="str">
        <f t="shared" si="212"/>
        <v/>
      </c>
      <c r="AO1004" t="str">
        <f t="shared" si="212"/>
        <v/>
      </c>
      <c r="AP1004" t="str">
        <f t="shared" si="212"/>
        <v/>
      </c>
      <c r="AQ1004" t="str">
        <f t="shared" si="212"/>
        <v/>
      </c>
      <c r="AR1004" t="str">
        <f t="shared" si="212"/>
        <v/>
      </c>
      <c r="AS1004" t="str">
        <f t="shared" si="212"/>
        <v/>
      </c>
      <c r="AT1004" t="str">
        <f t="shared" si="212"/>
        <v/>
      </c>
      <c r="AU1004" t="str">
        <f t="shared" si="212"/>
        <v/>
      </c>
      <c r="AV1004" t="str">
        <f t="shared" si="212"/>
        <v/>
      </c>
      <c r="AW1004" t="str">
        <f t="shared" si="212"/>
        <v/>
      </c>
      <c r="AX1004" t="str">
        <f t="shared" si="212"/>
        <v/>
      </c>
      <c r="AZ1004" s="46">
        <f>IF(ISNUMBER(VLOOKUP($B1004,Stats!$A$2:$AA$19,2,FALSE))=FALSE,"",IF(ISNUMBER(W1004),(W1004-VLOOKUP($B1004,Stats!$A$2:$AA$19,2,FALSE))/VLOOKUP($B1004,Stats!$A$2:$AA$19,16,FALSE),""))</f>
        <v>0.21831573843754107</v>
      </c>
      <c r="BA1004" s="46">
        <f>IF(ISNUMBER(VLOOKUP($B1004,Stats!$A$2:$AA$19,2,FALSE))=FALSE,"",IF(ISNUMBER(X1004),(X1004-VLOOKUP($B1004,Stats!$A$2:$AA$19,3,FALSE))/VLOOKUP($B1004,Stats!$A$2:$AA$19,17,FALSE),""))</f>
        <v>2.5463470096838989</v>
      </c>
      <c r="BB1004" s="46"/>
      <c r="BC1004" s="46"/>
      <c r="BD1004" s="44">
        <f t="shared" si="202"/>
        <v>1.3823313740607199</v>
      </c>
      <c r="BE1004" s="46">
        <f>IF(ISNUMBER(VLOOKUP($B1004,Stats!$A$2:$AA$19,2,FALSE))=FALSE,"",IF(ISNUMBER(Y1004),(Y1004-VLOOKUP($B1004,Stats!$A$2:$AA$19,5,FALSE))/VLOOKUP($B1004,Stats!$A$2:$AA$19,19,FALSE),""))</f>
        <v>-0.32941614077783415</v>
      </c>
      <c r="BF1004" s="46"/>
      <c r="BG1004" s="46"/>
      <c r="BH1004" s="46">
        <f>IF(ISNUMBER(VLOOKUP($B1004,Stats!$A$2:$AA$19,2,FALSE))=FALSE,"",IF(ISNUMBER(Z1004),(Z1004-VLOOKUP($B1004,Stats!$A$2:$AA$19,8,FALSE))/VLOOKUP($B1004,Stats!$A$2:$AA$19,22,FALSE),""))</f>
        <v>-0.25161069194327906</v>
      </c>
      <c r="BI1004" s="46" t="str">
        <f>IF(ISNUMBER(VLOOKUP($B1004,Stats!$A$2:$AA$19,2,FALSE))=FALSE,"",IF(ISNUMBER(#REF!),(#REF!-VLOOKUP($B1004,Stats!$A$2:$AA$19,9,FALSE))/VLOOKUP($B1004,Stats!$A$2:$AA$19,23,FALSE),""))</f>
        <v/>
      </c>
      <c r="BJ1004" s="46" t="str">
        <f>IF(ISNUMBER(VLOOKUP($B1004,Stats!$A$2:$AA$19,2,FALSE))=FALSE,"",IF(ISNUMBER(#REF!),(#REF!-VLOOKUP($B1004,Stats!$A$2:$AA$19,10,FALSE))/VLOOKUP($B1004,Stats!$A$2:$AA$19,24,FALSE),""))</f>
        <v/>
      </c>
      <c r="BK1004" s="44">
        <f t="shared" si="207"/>
        <v>0.15510809096150019</v>
      </c>
      <c r="BL1004" s="46" t="str">
        <f>IF(ISNUMBER(VLOOKUP($B1004,Stats!$A$2:$AA$19,2,FALSE))=FALSE,"",IF(ISNUMBER(#REF!),(#REF!-VLOOKUP($B1004,Stats!$A$2:$AA$19,11,FALSE))/VLOOKUP($B1004,Stats!$A$2:$AA$19,25,FALSE),""))</f>
        <v/>
      </c>
      <c r="BM1004" s="46" t="str">
        <f>IF(ISNUMBER(VLOOKUP($B1004,Stats!$A$2:$AA$19,2,FALSE))=FALSE,"",IF(ISNUMBER(AA1004),(AA1004-VLOOKUP($B1004,Stats!$A$2:$AA$19,12,FALSE))/VLOOKUP($B1004,Stats!$A$2:$AA$19,26,FALSE),""))</f>
        <v/>
      </c>
      <c r="BN1004" s="46" t="str">
        <f>IF(ISNUMBER(VLOOKUP($B1004,Stats!$A$2:$AA$19,2,FALSE))=FALSE,"",IF(ISNUMBER(#REF!),(#REF!-VLOOKUP($B1004,Stats!$A$2:$AA$19,13,FALSE))/VLOOKUP($B1004,Stats!$A$2:$AA$19,27,FALSE),""))</f>
        <v/>
      </c>
      <c r="BO1004" s="46" t="str">
        <f>IF(ISNUMBER(VLOOKUP($B1004,Stats!$A$2:$AA$19,2,FALSE))=FALSE,"",IF(ISNUMBER(#REF!),(#REF!-VLOOKUP($B1004,Stats!$A$2:$AA$19,14,FALSE))/VLOOKUP($B1004,Stats!$A$2:$AB$19,28,FALSE),""))</f>
        <v/>
      </c>
      <c r="BP1004" s="46"/>
      <c r="BQ1004" s="46">
        <f>IF(ISNUMBER(VLOOKUP($B1004,Stats!$A$2:$AA$19,2,FALSE))=FALSE,"",IF(ISNUMBER(BM1004),BM1004,(VLOOKUP($B1004,Stats!$A$2:$AT$19,46,FALSE)-VLOOKUP($B1004,Stats!$A$2:$AA$19,12,FALSE))/VLOOKUP($B1004,Stats!$A$2:$AA$19,26,FALSE)))</f>
        <v>-0.53964354662323732</v>
      </c>
      <c r="BR1004" s="51">
        <f t="shared" si="208"/>
        <v>-0.53964354662323732</v>
      </c>
      <c r="BS1004" s="32" t="str">
        <f t="shared" si="203"/>
        <v>25862_201503</v>
      </c>
      <c r="BT1004" s="53">
        <f t="shared" si="204"/>
        <v>0.2616024200643966</v>
      </c>
    </row>
    <row r="1005" spans="1:72" x14ac:dyDescent="0.15">
      <c r="A1005" s="16">
        <v>25862</v>
      </c>
      <c r="B1005" s="17">
        <v>201504</v>
      </c>
      <c r="C1005" s="3">
        <v>0</v>
      </c>
      <c r="D1005" s="23">
        <v>5.855443732845389E-2</v>
      </c>
      <c r="E1005" s="18">
        <v>1.1007068487338964E-2</v>
      </c>
      <c r="F1005" s="24">
        <v>6</v>
      </c>
      <c r="G1005" s="24">
        <v>1</v>
      </c>
      <c r="H1005" s="20">
        <v>9.8871786057730757E-3</v>
      </c>
      <c r="I1005" s="20">
        <v>-1.8298261665141702E-3</v>
      </c>
      <c r="J1005" s="24">
        <v>6</v>
      </c>
      <c r="K1005" s="24">
        <v>1</v>
      </c>
      <c r="L1005" s="20">
        <v>3.1194295900178082E-2</v>
      </c>
      <c r="M1005" s="20">
        <v>-1.8298261665141702E-3</v>
      </c>
      <c r="N1005" s="19">
        <v>1.157</v>
      </c>
      <c r="O1005" s="19">
        <v>1.0604949587534374</v>
      </c>
      <c r="P1005" s="25">
        <v>42052</v>
      </c>
      <c r="Q1005" s="20">
        <v>0</v>
      </c>
      <c r="R1005" s="25">
        <v>42044</v>
      </c>
      <c r="S1005" s="25">
        <f>IF(ISNUMBER(R1005),VLOOKUP(B1005,Index!$B$3:$AB$18,27,FALSE),"")</f>
        <v>42044</v>
      </c>
      <c r="T1005" s="25">
        <f>IF(ISNUMBER($R1005),VLOOKUP($B1005,Index!$B$21:$AB$36,27,FALSE),"")</f>
        <v>42044</v>
      </c>
      <c r="U1005" s="25">
        <f>IF(ISNUMBER($R1005),VLOOKUP($B1005,Index!$B$39:$AB$54,27,FALSE),"")</f>
        <v>42052</v>
      </c>
      <c r="W1005" s="18">
        <v>2.3421774931381556</v>
      </c>
      <c r="X1005" s="19">
        <v>0.8571428571428571</v>
      </c>
      <c r="Y1005" s="18">
        <v>0.20884444068873217</v>
      </c>
      <c r="Z1005" s="19">
        <f t="shared" si="205"/>
        <v>0</v>
      </c>
      <c r="AA1005" s="21" t="s">
        <v>25</v>
      </c>
      <c r="AB1005" s="28"/>
      <c r="AC1005" s="18">
        <v>5.4857954093629351</v>
      </c>
      <c r="AD1005" s="19">
        <v>0.73469387755102034</v>
      </c>
      <c r="AE1005" s="18">
        <v>4.3616000406589368E-2</v>
      </c>
      <c r="AF1005" s="19">
        <f t="shared" si="206"/>
        <v>0</v>
      </c>
      <c r="AG1005" s="21" t="s">
        <v>25</v>
      </c>
      <c r="AH1005" s="28"/>
      <c r="AK1005" t="str">
        <f t="shared" si="212"/>
        <v/>
      </c>
      <c r="AL1005" t="str">
        <f t="shared" si="212"/>
        <v/>
      </c>
      <c r="AM1005" t="str">
        <f t="shared" si="212"/>
        <v/>
      </c>
      <c r="AN1005" t="str">
        <f t="shared" si="212"/>
        <v/>
      </c>
      <c r="AO1005" t="str">
        <f t="shared" si="212"/>
        <v/>
      </c>
      <c r="AP1005" t="str">
        <f t="shared" si="212"/>
        <v/>
      </c>
      <c r="AQ1005" t="str">
        <f t="shared" si="212"/>
        <v/>
      </c>
      <c r="AR1005" t="str">
        <f t="shared" si="212"/>
        <v/>
      </c>
      <c r="AS1005" t="str">
        <f t="shared" si="212"/>
        <v/>
      </c>
      <c r="AT1005" t="str">
        <f t="shared" si="212"/>
        <v/>
      </c>
      <c r="AU1005" t="str">
        <f t="shared" si="212"/>
        <v/>
      </c>
      <c r="AV1005" t="str">
        <f t="shared" si="212"/>
        <v/>
      </c>
      <c r="AW1005" t="str">
        <f t="shared" si="212"/>
        <v/>
      </c>
      <c r="AX1005" t="str">
        <f t="shared" si="212"/>
        <v/>
      </c>
      <c r="AZ1005" s="46">
        <f>IF(ISNUMBER(VLOOKUP($B1005,Stats!$A$2:$AA$19,2,FALSE))=FALSE,"",IF(ISNUMBER(W1005),(W1005-VLOOKUP($B1005,Stats!$A$2:$AA$19,2,FALSE))/VLOOKUP($B1005,Stats!$A$2:$AA$19,16,FALSE),""))</f>
        <v>0.39325197942498735</v>
      </c>
      <c r="BA1005" s="46">
        <f>IF(ISNUMBER(VLOOKUP($B1005,Stats!$A$2:$AA$19,2,FALSE))=FALSE,"",IF(ISNUMBER(X1005),(X1005-VLOOKUP($B1005,Stats!$A$2:$AA$19,3,FALSE))/VLOOKUP($B1005,Stats!$A$2:$AA$19,17,FALSE),""))</f>
        <v>-2.8916520771255196E-2</v>
      </c>
      <c r="BB1005" s="46"/>
      <c r="BC1005" s="46"/>
      <c r="BD1005" s="44">
        <f t="shared" si="202"/>
        <v>0.18216772932686609</v>
      </c>
      <c r="BE1005" s="46">
        <f>IF(ISNUMBER(VLOOKUP($B1005,Stats!$A$2:$AA$19,2,FALSE))=FALSE,"",IF(ISNUMBER(Y1005),(Y1005-VLOOKUP($B1005,Stats!$A$2:$AA$19,5,FALSE))/VLOOKUP($B1005,Stats!$A$2:$AA$19,19,FALSE),""))</f>
        <v>0.87500805468617349</v>
      </c>
      <c r="BF1005" s="46"/>
      <c r="BG1005" s="46"/>
      <c r="BH1005" s="46">
        <f>IF(ISNUMBER(VLOOKUP($B1005,Stats!$A$2:$AA$19,2,FALSE))=FALSE,"",IF(ISNUMBER(Z1005),(Z1005-VLOOKUP($B1005,Stats!$A$2:$AA$19,8,FALSE))/VLOOKUP($B1005,Stats!$A$2:$AA$19,22,FALSE),""))</f>
        <v>-0.5145844845400992</v>
      </c>
      <c r="BI1005" s="46" t="str">
        <f>IF(ISNUMBER(VLOOKUP($B1005,Stats!$A$2:$AA$19,2,FALSE))=FALSE,"",IF(ISNUMBER(#REF!),(#REF!-VLOOKUP($B1005,Stats!$A$2:$AA$19,9,FALSE))/VLOOKUP($B1005,Stats!$A$2:$AA$19,23,FALSE),""))</f>
        <v/>
      </c>
      <c r="BJ1005" s="46" t="str">
        <f>IF(ISNUMBER(VLOOKUP($B1005,Stats!$A$2:$AA$19,2,FALSE))=FALSE,"",IF(ISNUMBER(#REF!),(#REF!-VLOOKUP($B1005,Stats!$A$2:$AA$19,10,FALSE))/VLOOKUP($B1005,Stats!$A$2:$AA$19,24,FALSE),""))</f>
        <v/>
      </c>
      <c r="BK1005" s="44">
        <f t="shared" si="207"/>
        <v>-0.76688098364235124</v>
      </c>
      <c r="BL1005" s="46" t="str">
        <f>IF(ISNUMBER(VLOOKUP($B1005,Stats!$A$2:$AA$19,2,FALSE))=FALSE,"",IF(ISNUMBER(#REF!),(#REF!-VLOOKUP($B1005,Stats!$A$2:$AA$19,11,FALSE))/VLOOKUP($B1005,Stats!$A$2:$AA$19,25,FALSE),""))</f>
        <v/>
      </c>
      <c r="BM1005" s="46" t="str">
        <f>IF(ISNUMBER(VLOOKUP($B1005,Stats!$A$2:$AA$19,2,FALSE))=FALSE,"",IF(ISNUMBER(AA1005),(AA1005-VLOOKUP($B1005,Stats!$A$2:$AA$19,12,FALSE))/VLOOKUP($B1005,Stats!$A$2:$AA$19,26,FALSE),""))</f>
        <v/>
      </c>
      <c r="BN1005" s="46" t="str">
        <f>IF(ISNUMBER(VLOOKUP($B1005,Stats!$A$2:$AA$19,2,FALSE))=FALSE,"",IF(ISNUMBER(#REF!),(#REF!-VLOOKUP($B1005,Stats!$A$2:$AA$19,13,FALSE))/VLOOKUP($B1005,Stats!$A$2:$AA$19,27,FALSE),""))</f>
        <v/>
      </c>
      <c r="BO1005" s="46" t="str">
        <f>IF(ISNUMBER(VLOOKUP($B1005,Stats!$A$2:$AA$19,2,FALSE))=FALSE,"",IF(ISNUMBER(#REF!),(#REF!-VLOOKUP($B1005,Stats!$A$2:$AA$19,14,FALSE))/VLOOKUP($B1005,Stats!$A$2:$AB$19,28,FALSE),""))</f>
        <v/>
      </c>
      <c r="BP1005" s="46"/>
      <c r="BQ1005" s="46">
        <f>IF(ISNUMBER(VLOOKUP($B1005,Stats!$A$2:$AA$19,2,FALSE))=FALSE,"",IF(ISNUMBER(BM1005),BM1005,(VLOOKUP($B1005,Stats!$A$2:$AT$19,46,FALSE)-VLOOKUP($B1005,Stats!$A$2:$AA$19,12,FALSE))/VLOOKUP($B1005,Stats!$A$2:$AA$19,26,FALSE)))</f>
        <v>-0.64096278450557098</v>
      </c>
      <c r="BR1005" s="51">
        <f t="shared" si="208"/>
        <v>-0.64096278450557098</v>
      </c>
      <c r="BS1005" s="32" t="str">
        <f t="shared" si="203"/>
        <v>25862_201504</v>
      </c>
      <c r="BT1005" s="53">
        <f t="shared" si="204"/>
        <v>-0.55188760122115177</v>
      </c>
    </row>
    <row r="1006" spans="1:72" x14ac:dyDescent="0.15">
      <c r="A1006" s="16">
        <v>25862</v>
      </c>
      <c r="B1006" s="17">
        <v>201505</v>
      </c>
      <c r="C1006" s="3">
        <v>0</v>
      </c>
      <c r="D1006" s="23">
        <v>4.2350907519446812E-2</v>
      </c>
      <c r="E1006" s="18">
        <v>1.2823161528568411E-2</v>
      </c>
      <c r="F1006" s="24">
        <v>7</v>
      </c>
      <c r="G1006" s="24">
        <v>1</v>
      </c>
      <c r="H1006" s="20">
        <v>8.8755510155551186E-3</v>
      </c>
      <c r="I1006" s="20">
        <v>-1.9966722129783676E-2</v>
      </c>
      <c r="J1006" s="24">
        <v>4</v>
      </c>
      <c r="K1006" s="24">
        <v>1</v>
      </c>
      <c r="L1006" s="20">
        <v>2.0338983050847581E-2</v>
      </c>
      <c r="M1006" s="20">
        <v>-1.9966722129783676E-2</v>
      </c>
      <c r="N1006" s="19">
        <v>1.206</v>
      </c>
      <c r="O1006" s="19">
        <v>1.0369733447979363</v>
      </c>
      <c r="P1006" s="25">
        <v>42069</v>
      </c>
      <c r="Q1006" s="20">
        <v>-1.9966722129783676E-2</v>
      </c>
      <c r="R1006" s="25">
        <v>42066</v>
      </c>
      <c r="S1006" s="25">
        <f>IF(ISNUMBER(R1006),VLOOKUP(B1006,Index!$B$3:$AB$18,27,FALSE),"")</f>
        <v>42069</v>
      </c>
      <c r="T1006" s="25">
        <f>IF(ISNUMBER($R1006),VLOOKUP($B1006,Index!$B$21:$AB$36,27,FALSE),"")</f>
        <v>42069</v>
      </c>
      <c r="U1006" s="25">
        <f>IF(ISNUMBER($R1006),VLOOKUP($B1006,Index!$B$39:$AB$54,27,FALSE),"")</f>
        <v>42069</v>
      </c>
      <c r="W1006" s="18">
        <v>1.5246326707000852</v>
      </c>
      <c r="X1006" s="19">
        <v>0.875</v>
      </c>
      <c r="Y1006" s="18">
        <v>0.24330238340713495</v>
      </c>
      <c r="Z1006" s="19">
        <f t="shared" si="205"/>
        <v>3</v>
      </c>
      <c r="AA1006" s="21">
        <v>2.1210746182656299</v>
      </c>
      <c r="AB1006" s="28"/>
      <c r="AC1006" s="18">
        <v>2.3245047805660746</v>
      </c>
      <c r="AD1006" s="19">
        <v>0.765625</v>
      </c>
      <c r="AE1006" s="18">
        <v>5.9196049771592492E-2</v>
      </c>
      <c r="AF1006" s="19">
        <f t="shared" si="206"/>
        <v>9</v>
      </c>
      <c r="AG1006" s="21">
        <v>4.4989575362506873</v>
      </c>
      <c r="AH1006" s="28"/>
      <c r="AK1006" t="str">
        <f t="shared" si="212"/>
        <v/>
      </c>
      <c r="AL1006" t="str">
        <f t="shared" si="212"/>
        <v/>
      </c>
      <c r="AM1006" t="str">
        <f t="shared" si="212"/>
        <v/>
      </c>
      <c r="AN1006" t="str">
        <f t="shared" si="212"/>
        <v/>
      </c>
      <c r="AO1006" t="str">
        <f t="shared" si="212"/>
        <v/>
      </c>
      <c r="AP1006" t="str">
        <f t="shared" si="212"/>
        <v/>
      </c>
      <c r="AQ1006" t="str">
        <f t="shared" si="212"/>
        <v/>
      </c>
      <c r="AR1006" t="str">
        <f t="shared" si="212"/>
        <v/>
      </c>
      <c r="AS1006" t="str">
        <f t="shared" si="212"/>
        <v/>
      </c>
      <c r="AT1006" t="str">
        <f t="shared" si="212"/>
        <v/>
      </c>
      <c r="AU1006" t="str">
        <f t="shared" si="212"/>
        <v/>
      </c>
      <c r="AV1006">
        <f t="shared" si="212"/>
        <v>2.1210746182656299</v>
      </c>
      <c r="AW1006" t="str">
        <f t="shared" si="212"/>
        <v/>
      </c>
      <c r="AX1006" t="str">
        <f t="shared" si="212"/>
        <v/>
      </c>
      <c r="AZ1006" s="46">
        <f>IF(ISNUMBER(VLOOKUP($B1006,Stats!$A$2:$AA$19,2,FALSE))=FALSE,"",IF(ISNUMBER(W1006),(W1006-VLOOKUP($B1006,Stats!$A$2:$AA$19,2,FALSE))/VLOOKUP($B1006,Stats!$A$2:$AA$19,16,FALSE),""))</f>
        <v>1.3273600069915827</v>
      </c>
      <c r="BA1006" s="46">
        <f>IF(ISNUMBER(VLOOKUP($B1006,Stats!$A$2:$AA$19,2,FALSE))=FALSE,"",IF(ISNUMBER(X1006),(X1006-VLOOKUP($B1006,Stats!$A$2:$AA$19,3,FALSE))/VLOOKUP($B1006,Stats!$A$2:$AA$19,17,FALSE),""))</f>
        <v>2.1112062817588373</v>
      </c>
      <c r="BB1006" s="46"/>
      <c r="BC1006" s="46"/>
      <c r="BD1006" s="44">
        <f t="shared" si="202"/>
        <v>1.7192831443752099</v>
      </c>
      <c r="BE1006" s="46">
        <f>IF(ISNUMBER(VLOOKUP($B1006,Stats!$A$2:$AA$19,2,FALSE))=FALSE,"",IF(ISNUMBER(Y1006),(Y1006-VLOOKUP($B1006,Stats!$A$2:$AA$19,5,FALSE))/VLOOKUP($B1006,Stats!$A$2:$AA$19,19,FALSE),""))</f>
        <v>0.64230077035506128</v>
      </c>
      <c r="BF1006" s="46"/>
      <c r="BG1006" s="46"/>
      <c r="BH1006" s="46">
        <f>IF(ISNUMBER(VLOOKUP($B1006,Stats!$A$2:$AA$19,2,FALSE))=FALSE,"",IF(ISNUMBER(Z1006),(Z1006-VLOOKUP($B1006,Stats!$A$2:$AA$19,8,FALSE))/VLOOKUP($B1006,Stats!$A$2:$AA$19,22,FALSE),""))</f>
        <v>0.6589932942433816</v>
      </c>
      <c r="BI1006" s="46" t="str">
        <f>IF(ISNUMBER(VLOOKUP($B1006,Stats!$A$2:$AA$19,2,FALSE))=FALSE,"",IF(ISNUMBER(#REF!),(#REF!-VLOOKUP($B1006,Stats!$A$2:$AA$19,9,FALSE))/VLOOKUP($B1006,Stats!$A$2:$AA$19,23,FALSE),""))</f>
        <v/>
      </c>
      <c r="BJ1006" s="46" t="str">
        <f>IF(ISNUMBER(VLOOKUP($B1006,Stats!$A$2:$AA$19,2,FALSE))=FALSE,"",IF(ISNUMBER(#REF!),(#REF!-VLOOKUP($B1006,Stats!$A$2:$AA$19,10,FALSE))/VLOOKUP($B1006,Stats!$A$2:$AA$19,24,FALSE),""))</f>
        <v/>
      </c>
      <c r="BK1006" s="44">
        <f t="shared" si="207"/>
        <v>-0.25191255097552845</v>
      </c>
      <c r="BL1006" s="46" t="str">
        <f>IF(ISNUMBER(VLOOKUP($B1006,Stats!$A$2:$AA$19,2,FALSE))=FALSE,"",IF(ISNUMBER(#REF!),(#REF!-VLOOKUP($B1006,Stats!$A$2:$AA$19,11,FALSE))/VLOOKUP($B1006,Stats!$A$2:$AA$19,25,FALSE),""))</f>
        <v/>
      </c>
      <c r="BM1006" s="46">
        <f>IF(ISNUMBER(VLOOKUP($B1006,Stats!$A$2:$AA$19,2,FALSE))=FALSE,"",IF(ISNUMBER(AA1006),(AA1006-VLOOKUP($B1006,Stats!$A$2:$AA$19,12,FALSE))/VLOOKUP($B1006,Stats!$A$2:$AA$19,26,FALSE),""))</f>
        <v>-0.24106817657640714</v>
      </c>
      <c r="BN1006" s="46" t="str">
        <f>IF(ISNUMBER(VLOOKUP($B1006,Stats!$A$2:$AA$19,2,FALSE))=FALSE,"",IF(ISNUMBER(#REF!),(#REF!-VLOOKUP($B1006,Stats!$A$2:$AA$19,13,FALSE))/VLOOKUP($B1006,Stats!$A$2:$AA$19,27,FALSE),""))</f>
        <v/>
      </c>
      <c r="BO1006" s="46" t="str">
        <f>IF(ISNUMBER(VLOOKUP($B1006,Stats!$A$2:$AA$19,2,FALSE))=FALSE,"",IF(ISNUMBER(#REF!),(#REF!-VLOOKUP($B1006,Stats!$A$2:$AA$19,14,FALSE))/VLOOKUP($B1006,Stats!$A$2:$AB$19,28,FALSE),""))</f>
        <v/>
      </c>
      <c r="BP1006" s="46"/>
      <c r="BQ1006" s="46">
        <f>IF(ISNUMBER(VLOOKUP($B1006,Stats!$A$2:$AA$19,2,FALSE))=FALSE,"",IF(ISNUMBER(BM1006),BM1006,(VLOOKUP($B1006,Stats!$A$2:$AT$19,46,FALSE)-VLOOKUP($B1006,Stats!$A$2:$AA$19,12,FALSE))/VLOOKUP($B1006,Stats!$A$2:$AA$19,26,FALSE)))</f>
        <v>-0.24106817657640714</v>
      </c>
      <c r="BR1006" s="51">
        <f t="shared" si="208"/>
        <v>-0.24106817657640714</v>
      </c>
      <c r="BS1006" s="32" t="str">
        <f t="shared" si="203"/>
        <v>25862_201505</v>
      </c>
      <c r="BT1006" s="53">
        <f t="shared" si="204"/>
        <v>0.14449546297444349</v>
      </c>
    </row>
    <row r="1007" spans="1:72" x14ac:dyDescent="0.15">
      <c r="A1007" s="16">
        <v>25862</v>
      </c>
      <c r="B1007" s="17">
        <v>201506</v>
      </c>
      <c r="C1007" s="3">
        <v>0</v>
      </c>
      <c r="D1007" s="23">
        <v>0.10945273631840813</v>
      </c>
      <c r="E1007" s="18">
        <v>1.2209241598903804E-2</v>
      </c>
      <c r="F1007" s="24">
        <v>7</v>
      </c>
      <c r="G1007" s="24">
        <v>3</v>
      </c>
      <c r="H1007" s="20">
        <v>1.6009751569356436E-2</v>
      </c>
      <c r="I1007" s="20">
        <v>-2.3322888334708449E-3</v>
      </c>
      <c r="J1007" s="24">
        <v>3</v>
      </c>
      <c r="K1007" s="24">
        <v>1</v>
      </c>
      <c r="L1007" s="20">
        <v>2.727981293842574E-2</v>
      </c>
      <c r="M1007" s="20">
        <v>-3.961965134706924E-3</v>
      </c>
      <c r="N1007" s="19">
        <v>1.3380000000000001</v>
      </c>
      <c r="O1007" s="19">
        <v>1.1066997518610422</v>
      </c>
      <c r="P1007" s="25">
        <v>42083</v>
      </c>
      <c r="Q1007" s="20">
        <v>-3.961965134706924E-3</v>
      </c>
      <c r="R1007" s="25">
        <v>42075</v>
      </c>
      <c r="S1007" s="25">
        <f>IF(ISNUMBER(R1007),VLOOKUP(B1007,Index!$B$3:$AB$18,27,FALSE),"")</f>
        <v>42073</v>
      </c>
      <c r="T1007" s="25">
        <f>IF(ISNUMBER($R1007),VLOOKUP($B1007,Index!$B$21:$AB$36,27,FALSE),"")</f>
        <v>42075</v>
      </c>
      <c r="U1007" s="25">
        <f>IF(ISNUMBER($R1007),VLOOKUP($B1007,Index!$B$39:$AB$54,27,FALSE),"")</f>
        <v>42075</v>
      </c>
      <c r="W1007" s="18">
        <v>3.2835820895522438</v>
      </c>
      <c r="X1007" s="19">
        <v>0.7</v>
      </c>
      <c r="Y1007" s="18">
        <v>0.23165407173487179</v>
      </c>
      <c r="Z1007" s="19">
        <f t="shared" si="205"/>
        <v>2</v>
      </c>
      <c r="AA1007" s="21">
        <v>27.625870646765449</v>
      </c>
      <c r="AB1007" s="28"/>
      <c r="AC1007" s="18">
        <v>10.78191133882828</v>
      </c>
      <c r="AD1007" s="19">
        <v>0.48999999999999994</v>
      </c>
      <c r="AE1007" s="18">
        <v>5.3663608951345129E-2</v>
      </c>
      <c r="AF1007" s="19">
        <f t="shared" si="206"/>
        <v>4</v>
      </c>
      <c r="AG1007" s="21">
        <v>763.1887289918169</v>
      </c>
      <c r="AH1007" s="28"/>
      <c r="AK1007" t="str">
        <f t="shared" si="212"/>
        <v/>
      </c>
      <c r="AL1007" t="str">
        <f t="shared" si="212"/>
        <v/>
      </c>
      <c r="AM1007" t="str">
        <f t="shared" si="212"/>
        <v/>
      </c>
      <c r="AN1007" t="str">
        <f t="shared" si="212"/>
        <v/>
      </c>
      <c r="AO1007" t="str">
        <f t="shared" si="212"/>
        <v/>
      </c>
      <c r="AP1007" t="str">
        <f t="shared" si="212"/>
        <v/>
      </c>
      <c r="AQ1007" t="str">
        <f t="shared" si="212"/>
        <v/>
      </c>
      <c r="AR1007" t="str">
        <f t="shared" si="212"/>
        <v/>
      </c>
      <c r="AS1007" t="str">
        <f t="shared" si="212"/>
        <v/>
      </c>
      <c r="AT1007" t="str">
        <f t="shared" si="212"/>
        <v/>
      </c>
      <c r="AU1007" t="str">
        <f t="shared" si="212"/>
        <v/>
      </c>
      <c r="AV1007" t="str">
        <f t="shared" si="212"/>
        <v/>
      </c>
      <c r="AW1007">
        <f t="shared" si="212"/>
        <v>27.625870646765449</v>
      </c>
      <c r="AX1007" t="str">
        <f t="shared" si="212"/>
        <v/>
      </c>
      <c r="AZ1007" s="46">
        <f>IF(ISNUMBER(VLOOKUP($B1007,Stats!$A$2:$AA$19,2,FALSE))=FALSE,"",IF(ISNUMBER(W1007),(W1007-VLOOKUP($B1007,Stats!$A$2:$AA$19,2,FALSE))/VLOOKUP($B1007,Stats!$A$2:$AA$19,16,FALSE),""))</f>
        <v>1.0558404035272664</v>
      </c>
      <c r="BA1007" s="46">
        <f>IF(ISNUMBER(VLOOKUP($B1007,Stats!$A$2:$AA$19,2,FALSE))=FALSE,"",IF(ISNUMBER(X1007),(X1007-VLOOKUP($B1007,Stats!$A$2:$AA$19,3,FALSE))/VLOOKUP($B1007,Stats!$A$2:$AA$19,17,FALSE),""))</f>
        <v>-0.84610617467844285</v>
      </c>
      <c r="BB1007" s="46"/>
      <c r="BC1007" s="46"/>
      <c r="BD1007" s="44">
        <f t="shared" si="202"/>
        <v>0.10486711442441177</v>
      </c>
      <c r="BE1007" s="46">
        <f>IF(ISNUMBER(VLOOKUP($B1007,Stats!$A$2:$AA$19,2,FALSE))=FALSE,"",IF(ISNUMBER(Y1007),(Y1007-VLOOKUP($B1007,Stats!$A$2:$AA$19,5,FALSE))/VLOOKUP($B1007,Stats!$A$2:$AA$19,19,FALSE),""))</f>
        <v>0.93185987771197554</v>
      </c>
      <c r="BF1007" s="46"/>
      <c r="BG1007" s="46"/>
      <c r="BH1007" s="46">
        <f>IF(ISNUMBER(VLOOKUP($B1007,Stats!$A$2:$AA$19,2,FALSE))=FALSE,"",IF(ISNUMBER(Z1007),(Z1007-VLOOKUP($B1007,Stats!$A$2:$AA$19,8,FALSE))/VLOOKUP($B1007,Stats!$A$2:$AA$19,22,FALSE),""))</f>
        <v>-0.44132796508511463</v>
      </c>
      <c r="BI1007" s="46" t="str">
        <f>IF(ISNUMBER(VLOOKUP($B1007,Stats!$A$2:$AA$19,2,FALSE))=FALSE,"",IF(ISNUMBER(#REF!),(#REF!-VLOOKUP($B1007,Stats!$A$2:$AA$19,9,FALSE))/VLOOKUP($B1007,Stats!$A$2:$AA$19,23,FALSE),""))</f>
        <v/>
      </c>
      <c r="BJ1007" s="46" t="str">
        <f>IF(ISNUMBER(VLOOKUP($B1007,Stats!$A$2:$AA$19,2,FALSE))=FALSE,"",IF(ISNUMBER(#REF!),(#REF!-VLOOKUP($B1007,Stats!$A$2:$AA$19,10,FALSE))/VLOOKUP($B1007,Stats!$A$2:$AA$19,24,FALSE),""))</f>
        <v/>
      </c>
      <c r="BK1007" s="44">
        <f t="shared" si="207"/>
        <v>-0.78470030392391721</v>
      </c>
      <c r="BL1007" s="46" t="str">
        <f>IF(ISNUMBER(VLOOKUP($B1007,Stats!$A$2:$AA$19,2,FALSE))=FALSE,"",IF(ISNUMBER(#REF!),(#REF!-VLOOKUP($B1007,Stats!$A$2:$AA$19,11,FALSE))/VLOOKUP($B1007,Stats!$A$2:$AA$19,25,FALSE),""))</f>
        <v/>
      </c>
      <c r="BM1007" s="46">
        <f>IF(ISNUMBER(VLOOKUP($B1007,Stats!$A$2:$AA$19,2,FALSE))=FALSE,"",IF(ISNUMBER(AA1007),(AA1007-VLOOKUP($B1007,Stats!$A$2:$AA$19,12,FALSE))/VLOOKUP($B1007,Stats!$A$2:$AA$19,26,FALSE),""))</f>
        <v>-0.12132463027159041</v>
      </c>
      <c r="BN1007" s="46" t="str">
        <f>IF(ISNUMBER(VLOOKUP($B1007,Stats!$A$2:$AA$19,2,FALSE))=FALSE,"",IF(ISNUMBER(#REF!),(#REF!-VLOOKUP($B1007,Stats!$A$2:$AA$19,13,FALSE))/VLOOKUP($B1007,Stats!$A$2:$AA$19,27,FALSE),""))</f>
        <v/>
      </c>
      <c r="BO1007" s="46" t="str">
        <f>IF(ISNUMBER(VLOOKUP($B1007,Stats!$A$2:$AA$19,2,FALSE))=FALSE,"",IF(ISNUMBER(#REF!),(#REF!-VLOOKUP($B1007,Stats!$A$2:$AA$19,14,FALSE))/VLOOKUP($B1007,Stats!$A$2:$AB$19,28,FALSE),""))</f>
        <v/>
      </c>
      <c r="BP1007" s="46"/>
      <c r="BQ1007" s="46">
        <f>IF(ISNUMBER(VLOOKUP($B1007,Stats!$A$2:$AA$19,2,FALSE))=FALSE,"",IF(ISNUMBER(BM1007),BM1007,(VLOOKUP($B1007,Stats!$A$2:$AT$19,46,FALSE)-VLOOKUP($B1007,Stats!$A$2:$AA$19,12,FALSE))/VLOOKUP($B1007,Stats!$A$2:$AA$19,26,FALSE)))</f>
        <v>-0.12132463027159041</v>
      </c>
      <c r="BR1007" s="51">
        <f t="shared" si="208"/>
        <v>-0.12132463027159041</v>
      </c>
      <c r="BS1007" s="32" t="str">
        <f t="shared" si="203"/>
        <v>25862_201506</v>
      </c>
      <c r="BT1007" s="53">
        <f t="shared" si="204"/>
        <v>-0.47411168552378602</v>
      </c>
    </row>
    <row r="1008" spans="1:72" x14ac:dyDescent="0.15">
      <c r="A1008" s="16">
        <v>25862</v>
      </c>
      <c r="B1008" s="17">
        <v>201507</v>
      </c>
      <c r="C1008" s="3">
        <v>0</v>
      </c>
      <c r="D1008" s="23">
        <v>0.10837070254110603</v>
      </c>
      <c r="E1008" s="18">
        <v>2.5040107233329084E-2</v>
      </c>
      <c r="F1008" s="24">
        <v>4</v>
      </c>
      <c r="G1008" s="24">
        <v>1</v>
      </c>
      <c r="H1008" s="20">
        <v>2.8555106495134208E-2</v>
      </c>
      <c r="I1008" s="20">
        <v>-9.0340514246004533E-3</v>
      </c>
      <c r="J1008" s="24">
        <v>3</v>
      </c>
      <c r="K1008" s="24">
        <v>1</v>
      </c>
      <c r="L1008" s="20">
        <v>5.0364963503649607E-2</v>
      </c>
      <c r="M1008" s="20">
        <v>-9.0340514246004533E-3</v>
      </c>
      <c r="N1008" s="19">
        <v>1.4830000000000001</v>
      </c>
      <c r="O1008" s="19">
        <v>1.0840643274853801</v>
      </c>
      <c r="P1008" s="25">
        <v>42090</v>
      </c>
      <c r="Q1008" s="20">
        <v>-9.0340514246004533E-3</v>
      </c>
      <c r="R1008" s="25">
        <v>42089</v>
      </c>
      <c r="S1008" s="25">
        <f>IF(ISNUMBER(R1008),VLOOKUP(B1008,Index!$B$3:$AB$18,27,FALSE),"")</f>
        <v>42088</v>
      </c>
      <c r="T1008" s="25">
        <f>IF(ISNUMBER($R1008),VLOOKUP($B1008,Index!$B$21:$AB$36,27,FALSE),"")</f>
        <v>42089</v>
      </c>
      <c r="U1008" s="25">
        <f>IF(ISNUMBER($R1008),VLOOKUP($B1008,Index!$B$39:$AB$54,27,FALSE),"")</f>
        <v>42089</v>
      </c>
      <c r="W1008" s="18">
        <v>7.8026905829596345</v>
      </c>
      <c r="X1008" s="19">
        <v>0.8</v>
      </c>
      <c r="Y1008" s="18">
        <v>0.47510263027306326</v>
      </c>
      <c r="Z1008" s="19">
        <f t="shared" si="205"/>
        <v>1</v>
      </c>
      <c r="AA1008" s="21">
        <v>11.995803150511613</v>
      </c>
      <c r="AB1008" s="28"/>
      <c r="AC1008" s="18">
        <v>60.881980333406958</v>
      </c>
      <c r="AD1008" s="19">
        <v>0.64000000000000012</v>
      </c>
      <c r="AE1008" s="18">
        <v>0.22572250929238305</v>
      </c>
      <c r="AF1008" s="19">
        <f t="shared" si="206"/>
        <v>1</v>
      </c>
      <c r="AG1008" s="21">
        <v>143.89929322582432</v>
      </c>
      <c r="AH1008" s="28"/>
      <c r="AK1008" t="str">
        <f t="shared" si="212"/>
        <v/>
      </c>
      <c r="AL1008" t="str">
        <f t="shared" si="212"/>
        <v/>
      </c>
      <c r="AM1008" t="str">
        <f t="shared" si="212"/>
        <v/>
      </c>
      <c r="AN1008" t="str">
        <f t="shared" si="212"/>
        <v/>
      </c>
      <c r="AO1008" t="str">
        <f t="shared" si="212"/>
        <v/>
      </c>
      <c r="AP1008" t="str">
        <f t="shared" si="212"/>
        <v/>
      </c>
      <c r="AQ1008" t="str">
        <f t="shared" si="212"/>
        <v/>
      </c>
      <c r="AR1008" t="str">
        <f t="shared" si="212"/>
        <v/>
      </c>
      <c r="AS1008" t="str">
        <f t="shared" si="212"/>
        <v/>
      </c>
      <c r="AT1008" t="str">
        <f t="shared" si="212"/>
        <v/>
      </c>
      <c r="AU1008" t="str">
        <f t="shared" si="212"/>
        <v/>
      </c>
      <c r="AV1008" t="str">
        <f t="shared" si="212"/>
        <v/>
      </c>
      <c r="AW1008" t="str">
        <f t="shared" si="212"/>
        <v/>
      </c>
      <c r="AX1008">
        <f t="shared" si="212"/>
        <v>11.995803150511613</v>
      </c>
      <c r="AZ1008" s="46">
        <f>IF(ISNUMBER(VLOOKUP($B1008,Stats!$A$2:$AA$19,2,FALSE))=FALSE,"",IF(ISNUMBER(W1008),(W1008-VLOOKUP($B1008,Stats!$A$2:$AA$19,2,FALSE))/VLOOKUP($B1008,Stats!$A$2:$AA$19,16,FALSE),""))</f>
        <v>3.2958756330217711</v>
      </c>
      <c r="BA1008" s="46">
        <f>IF(ISNUMBER(VLOOKUP($B1008,Stats!$A$2:$AA$19,2,FALSE))=FALSE,"",IF(ISNUMBER(X1008),(X1008-VLOOKUP($B1008,Stats!$A$2:$AA$19,3,FALSE))/VLOOKUP($B1008,Stats!$A$2:$AA$19,17,FALSE),""))</f>
        <v>0.61985383420575335</v>
      </c>
      <c r="BB1008" s="46"/>
      <c r="BC1008" s="46"/>
      <c r="BD1008" s="44">
        <f t="shared" si="202"/>
        <v>1.8099269171028767</v>
      </c>
      <c r="BE1008" s="46">
        <f>IF(ISNUMBER(VLOOKUP($B1008,Stats!$A$2:$AA$19,2,FALSE))=FALSE,"",IF(ISNUMBER(Y1008),(Y1008-VLOOKUP($B1008,Stats!$A$2:$AA$19,5,FALSE))/VLOOKUP($B1008,Stats!$A$2:$AA$19,19,FALSE),""))</f>
        <v>1.9099600905426848</v>
      </c>
      <c r="BF1008" s="46"/>
      <c r="BG1008" s="46"/>
      <c r="BH1008" s="46">
        <f>IF(ISNUMBER(VLOOKUP($B1008,Stats!$A$2:$AA$19,2,FALSE))=FALSE,"",IF(ISNUMBER(Z1008),(Z1008-VLOOKUP($B1008,Stats!$A$2:$AA$19,8,FALSE))/VLOOKUP($B1008,Stats!$A$2:$AA$19,22,FALSE),""))</f>
        <v>-0.22777854907483192</v>
      </c>
      <c r="BI1008" s="46" t="str">
        <f>IF(ISNUMBER(VLOOKUP($B1008,Stats!$A$2:$AA$19,2,FALSE))=FALSE,"",IF(ISNUMBER(#REF!),(#REF!-VLOOKUP($B1008,Stats!$A$2:$AA$19,9,FALSE))/VLOOKUP($B1008,Stats!$A$2:$AA$19,23,FALSE),""))</f>
        <v/>
      </c>
      <c r="BJ1008" s="46" t="str">
        <f>IF(ISNUMBER(VLOOKUP($B1008,Stats!$A$2:$AA$19,2,FALSE))=FALSE,"",IF(ISNUMBER(#REF!),(#REF!-VLOOKUP($B1008,Stats!$A$2:$AA$19,10,FALSE))/VLOOKUP($B1008,Stats!$A$2:$AA$19,24,FALSE),""))</f>
        <v/>
      </c>
      <c r="BK1008" s="44">
        <f t="shared" si="207"/>
        <v>-1.4053056281023288</v>
      </c>
      <c r="BL1008" s="46" t="str">
        <f>IF(ISNUMBER(VLOOKUP($B1008,Stats!$A$2:$AA$19,2,FALSE))=FALSE,"",IF(ISNUMBER(#REF!),(#REF!-VLOOKUP($B1008,Stats!$A$2:$AA$19,11,FALSE))/VLOOKUP($B1008,Stats!$A$2:$AA$19,25,FALSE),""))</f>
        <v/>
      </c>
      <c r="BM1008" s="46">
        <f>IF(ISNUMBER(VLOOKUP($B1008,Stats!$A$2:$AA$19,2,FALSE))=FALSE,"",IF(ISNUMBER(AA1008),(AA1008-VLOOKUP($B1008,Stats!$A$2:$AA$19,12,FALSE))/VLOOKUP($B1008,Stats!$A$2:$AA$19,26,FALSE),""))</f>
        <v>0.72215995056149174</v>
      </c>
      <c r="BN1008" s="46" t="str">
        <f>IF(ISNUMBER(VLOOKUP($B1008,Stats!$A$2:$AA$19,2,FALSE))=FALSE,"",IF(ISNUMBER(#REF!),(#REF!-VLOOKUP($B1008,Stats!$A$2:$AA$19,13,FALSE))/VLOOKUP($B1008,Stats!$A$2:$AA$19,27,FALSE),""))</f>
        <v/>
      </c>
      <c r="BO1008" s="46" t="str">
        <f>IF(ISNUMBER(VLOOKUP($B1008,Stats!$A$2:$AA$19,2,FALSE))=FALSE,"",IF(ISNUMBER(#REF!),(#REF!-VLOOKUP($B1008,Stats!$A$2:$AA$19,14,FALSE))/VLOOKUP($B1008,Stats!$A$2:$AB$19,28,FALSE),""))</f>
        <v/>
      </c>
      <c r="BP1008" s="46"/>
      <c r="BQ1008" s="46">
        <f>IF(ISNUMBER(VLOOKUP($B1008,Stats!$A$2:$AA$19,2,FALSE))=FALSE,"",IF(ISNUMBER(BM1008),BM1008,(VLOOKUP($B1008,Stats!$A$2:$AT$19,46,FALSE)-VLOOKUP($B1008,Stats!$A$2:$AA$19,12,FALSE))/VLOOKUP($B1008,Stats!$A$2:$AA$19,26,FALSE)))</f>
        <v>0.72215995056149174</v>
      </c>
      <c r="BR1008" s="51">
        <f t="shared" si="208"/>
        <v>0.72215995056149174</v>
      </c>
      <c r="BS1008" s="32" t="str">
        <f t="shared" si="203"/>
        <v>25862_201507</v>
      </c>
      <c r="BT1008" s="53">
        <f t="shared" si="204"/>
        <v>-0.33676600332852363</v>
      </c>
    </row>
    <row r="1009" spans="1:72" x14ac:dyDescent="0.15">
      <c r="S1009" t="str">
        <f>IF(ISNUMBER(R1009),VLOOKUP(B1009,Index!$B$3:$AB$18,27,FALSE),"")</f>
        <v/>
      </c>
      <c r="T1009" t="str">
        <f>IF(ISNUMBER($R1009),VLOOKUP($B1009,Index!$B$21:$AB$36,27,FALSE),"")</f>
        <v/>
      </c>
      <c r="U1009" t="str">
        <f>IF(ISNUMBER($R1009),VLOOKUP($B1009,Index!$B$39:$AB$54,27,FALSE),"")</f>
        <v/>
      </c>
      <c r="Z1009" t="str">
        <f t="shared" si="205"/>
        <v/>
      </c>
      <c r="AA1009" t="s">
        <v>25</v>
      </c>
      <c r="AF1009" t="str">
        <f t="shared" si="206"/>
        <v/>
      </c>
      <c r="AG1009" t="s">
        <v>25</v>
      </c>
      <c r="AK1009" t="str">
        <f t="shared" si="212"/>
        <v/>
      </c>
      <c r="AL1009" t="str">
        <f t="shared" si="212"/>
        <v/>
      </c>
      <c r="AM1009" t="str">
        <f t="shared" si="212"/>
        <v/>
      </c>
      <c r="AN1009" t="str">
        <f t="shared" si="212"/>
        <v/>
      </c>
      <c r="AO1009" t="str">
        <f t="shared" si="212"/>
        <v/>
      </c>
      <c r="AP1009" t="str">
        <f t="shared" si="212"/>
        <v/>
      </c>
      <c r="AQ1009" t="str">
        <f t="shared" si="212"/>
        <v/>
      </c>
      <c r="AR1009" t="str">
        <f t="shared" si="212"/>
        <v/>
      </c>
      <c r="AS1009" t="str">
        <f t="shared" si="212"/>
        <v/>
      </c>
      <c r="AT1009" t="str">
        <f t="shared" si="212"/>
        <v/>
      </c>
      <c r="AU1009" t="str">
        <f t="shared" si="212"/>
        <v/>
      </c>
      <c r="AV1009" t="str">
        <f t="shared" si="212"/>
        <v/>
      </c>
      <c r="AW1009" t="str">
        <f t="shared" si="212"/>
        <v/>
      </c>
      <c r="AX1009" t="str">
        <f t="shared" si="212"/>
        <v/>
      </c>
      <c r="AZ1009" s="46" t="str">
        <f>IF(ISNUMBER(VLOOKUP($B1009,Stats!$A$2:$AA$19,2,FALSE))=FALSE,"",IF(ISNUMBER(W1009),(W1009-VLOOKUP($B1009,Stats!$A$2:$AA$19,2,FALSE))/VLOOKUP($B1009,Stats!$A$2:$AA$19,16,FALSE),""))</f>
        <v/>
      </c>
      <c r="BA1009" s="46" t="str">
        <f>IF(ISNUMBER(VLOOKUP($B1009,Stats!$A$2:$AA$19,2,FALSE))=FALSE,"",IF(ISNUMBER(X1009),(X1009-VLOOKUP($B1009,Stats!$A$2:$AA$19,3,FALSE))/VLOOKUP($B1009,Stats!$A$2:$AA$19,17,FALSE),""))</f>
        <v/>
      </c>
      <c r="BB1009" s="46"/>
      <c r="BC1009" s="46"/>
      <c r="BD1009" s="44" t="str">
        <f t="shared" si="202"/>
        <v/>
      </c>
      <c r="BE1009" s="46" t="str">
        <f>IF(ISNUMBER(VLOOKUP($B1009,Stats!$A$2:$AA$19,2,FALSE))=FALSE,"",IF(ISNUMBER(Y1009),(Y1009-VLOOKUP($B1009,Stats!$A$2:$AA$19,5,FALSE))/VLOOKUP($B1009,Stats!$A$2:$AA$19,19,FALSE),""))</f>
        <v/>
      </c>
      <c r="BF1009" s="46"/>
      <c r="BG1009" s="46"/>
      <c r="BH1009" s="46" t="str">
        <f>IF(ISNUMBER(VLOOKUP($B1009,Stats!$A$2:$AA$19,2,FALSE))=FALSE,"",IF(ISNUMBER(Z1009),(Z1009-VLOOKUP($B1009,Stats!$A$2:$AA$19,8,FALSE))/VLOOKUP($B1009,Stats!$A$2:$AA$19,22,FALSE),""))</f>
        <v/>
      </c>
      <c r="BI1009" s="46" t="str">
        <f>IF(ISNUMBER(VLOOKUP($B1009,Stats!$A$2:$AA$19,2,FALSE))=FALSE,"",IF(ISNUMBER(#REF!),(#REF!-VLOOKUP($B1009,Stats!$A$2:$AA$19,9,FALSE))/VLOOKUP($B1009,Stats!$A$2:$AA$19,23,FALSE),""))</f>
        <v/>
      </c>
      <c r="BJ1009" s="46" t="str">
        <f>IF(ISNUMBER(VLOOKUP($B1009,Stats!$A$2:$AA$19,2,FALSE))=FALSE,"",IF(ISNUMBER(#REF!),(#REF!-VLOOKUP($B1009,Stats!$A$2:$AA$19,10,FALSE))/VLOOKUP($B1009,Stats!$A$2:$AA$19,24,FALSE),""))</f>
        <v/>
      </c>
      <c r="BK1009" s="44" t="str">
        <f t="shared" si="207"/>
        <v/>
      </c>
      <c r="BL1009" s="46" t="str">
        <f>IF(ISNUMBER(VLOOKUP($B1009,Stats!$A$2:$AA$19,2,FALSE))=FALSE,"",IF(ISNUMBER(#REF!),(#REF!-VLOOKUP($B1009,Stats!$A$2:$AA$19,11,FALSE))/VLOOKUP($B1009,Stats!$A$2:$AA$19,25,FALSE),""))</f>
        <v/>
      </c>
      <c r="BM1009" s="46" t="str">
        <f>IF(ISNUMBER(VLOOKUP($B1009,Stats!$A$2:$AA$19,2,FALSE))=FALSE,"",IF(ISNUMBER(AA1009),(AA1009-VLOOKUP($B1009,Stats!$A$2:$AA$19,12,FALSE))/VLOOKUP($B1009,Stats!$A$2:$AA$19,26,FALSE),""))</f>
        <v/>
      </c>
      <c r="BN1009" s="46" t="str">
        <f>IF(ISNUMBER(VLOOKUP($B1009,Stats!$A$2:$AA$19,2,FALSE))=FALSE,"",IF(ISNUMBER(#REF!),(#REF!-VLOOKUP($B1009,Stats!$A$2:$AA$19,13,FALSE))/VLOOKUP($B1009,Stats!$A$2:$AA$19,27,FALSE),""))</f>
        <v/>
      </c>
      <c r="BO1009" s="46" t="str">
        <f>IF(ISNUMBER(VLOOKUP($B1009,Stats!$A$2:$AA$19,2,FALSE))=FALSE,"",IF(ISNUMBER(#REF!),(#REF!-VLOOKUP($B1009,Stats!$A$2:$AA$19,14,FALSE))/VLOOKUP($B1009,Stats!$A$2:$AB$19,28,FALSE),""))</f>
        <v/>
      </c>
      <c r="BP1009" s="46"/>
      <c r="BQ1009" s="46" t="str">
        <f>IF(ISNUMBER(VLOOKUP($B1009,Stats!$A$2:$AA$19,2,FALSE))=FALSE,"",IF(ISNUMBER(BM1009),BM1009,(VLOOKUP($B1009,Stats!$A$2:$AT$19,46,FALSE)-VLOOKUP($B1009,Stats!$A$2:$AA$19,12,FALSE))/VLOOKUP($B1009,Stats!$A$2:$AA$19,26,FALSE)))</f>
        <v/>
      </c>
      <c r="BR1009" s="51" t="str">
        <f t="shared" si="208"/>
        <v/>
      </c>
      <c r="BS1009" s="32" t="str">
        <f t="shared" si="203"/>
        <v/>
      </c>
      <c r="BT1009" s="53" t="str">
        <f t="shared" si="204"/>
        <v/>
      </c>
    </row>
    <row r="1010" spans="1:72" ht="40.5" x14ac:dyDescent="0.15">
      <c r="A1010" s="1" t="s">
        <v>29</v>
      </c>
      <c r="B1010" s="1" t="s">
        <v>0</v>
      </c>
      <c r="C1010" s="3"/>
      <c r="D1010" s="4" t="s">
        <v>10</v>
      </c>
      <c r="E1010" s="1" t="s">
        <v>11</v>
      </c>
      <c r="F1010" s="1" t="s">
        <v>12</v>
      </c>
      <c r="G1010" s="1" t="s">
        <v>13</v>
      </c>
      <c r="H1010" s="1" t="s">
        <v>14</v>
      </c>
      <c r="I1010" s="1" t="s">
        <v>15</v>
      </c>
      <c r="J1010" s="1" t="s">
        <v>16</v>
      </c>
      <c r="K1010" s="1" t="s">
        <v>17</v>
      </c>
      <c r="L1010" s="1" t="s">
        <v>18</v>
      </c>
      <c r="M1010" s="1" t="s">
        <v>19</v>
      </c>
      <c r="N1010" s="1" t="s">
        <v>20</v>
      </c>
      <c r="O1010" s="1" t="s">
        <v>21</v>
      </c>
      <c r="P1010" s="1" t="s">
        <v>22</v>
      </c>
      <c r="Q1010" s="1" t="s">
        <v>23</v>
      </c>
      <c r="R1010" s="1" t="s">
        <v>24</v>
      </c>
      <c r="S1010" s="1" t="str">
        <f>IF(ISNUMBER(R1010),VLOOKUP(B1010,Index!$B$3:$AB$18,27,FALSE),"")</f>
        <v/>
      </c>
      <c r="T1010" s="1" t="str">
        <f>IF(ISNUMBER($R1010),VLOOKUP($B1010,Index!$B$21:$AB$36,27,FALSE),"")</f>
        <v/>
      </c>
      <c r="U1010" s="1" t="str">
        <f>IF(ISNUMBER($R1010),VLOOKUP($B1010,Index!$B$39:$AB$54,27,FALSE),"")</f>
        <v/>
      </c>
      <c r="W1010" s="1" t="s">
        <v>1</v>
      </c>
      <c r="X1010" s="1" t="s">
        <v>2</v>
      </c>
      <c r="Y1010" s="1" t="s">
        <v>4</v>
      </c>
      <c r="Z1010" s="1" t="str">
        <f t="shared" si="205"/>
        <v/>
      </c>
      <c r="AA1010" s="1" t="s">
        <v>8</v>
      </c>
      <c r="AB1010" s="27"/>
      <c r="AC1010" s="1" t="s">
        <v>33</v>
      </c>
      <c r="AD1010" s="1" t="s">
        <v>35</v>
      </c>
      <c r="AE1010" s="1" t="s">
        <v>37</v>
      </c>
      <c r="AF1010" s="1" t="str">
        <f t="shared" si="206"/>
        <v/>
      </c>
      <c r="AG1010" s="1" t="s">
        <v>38</v>
      </c>
      <c r="AH1010" s="27"/>
      <c r="AK1010" t="str">
        <f t="shared" si="212"/>
        <v/>
      </c>
      <c r="AL1010" t="str">
        <f t="shared" si="212"/>
        <v/>
      </c>
      <c r="AM1010" t="str">
        <f t="shared" si="212"/>
        <v/>
      </c>
      <c r="AN1010" t="str">
        <f t="shared" si="212"/>
        <v/>
      </c>
      <c r="AO1010" t="str">
        <f t="shared" si="212"/>
        <v/>
      </c>
      <c r="AP1010" t="str">
        <f t="shared" si="212"/>
        <v/>
      </c>
      <c r="AQ1010" t="str">
        <f t="shared" si="212"/>
        <v/>
      </c>
      <c r="AR1010" t="str">
        <f t="shared" si="212"/>
        <v/>
      </c>
      <c r="AS1010" t="str">
        <f t="shared" si="212"/>
        <v/>
      </c>
      <c r="AT1010" t="str">
        <f t="shared" si="212"/>
        <v/>
      </c>
      <c r="AU1010" t="str">
        <f t="shared" si="212"/>
        <v/>
      </c>
      <c r="AV1010" t="str">
        <f t="shared" si="212"/>
        <v/>
      </c>
      <c r="AW1010" t="str">
        <f t="shared" si="212"/>
        <v/>
      </c>
      <c r="AX1010" t="str">
        <f t="shared" si="212"/>
        <v/>
      </c>
      <c r="AZ1010" s="46" t="str">
        <f>IF(ISNUMBER(VLOOKUP($B1010,Stats!$A$2:$AA$19,2,FALSE))=FALSE,"",IF(ISNUMBER(W1010),(W1010-VLOOKUP($B1010,Stats!$A$2:$AA$19,2,FALSE))/VLOOKUP($B1010,Stats!$A$2:$AA$19,16,FALSE),""))</f>
        <v/>
      </c>
      <c r="BA1010" s="46" t="str">
        <f>IF(ISNUMBER(VLOOKUP($B1010,Stats!$A$2:$AA$19,2,FALSE))=FALSE,"",IF(ISNUMBER(X1010),(X1010-VLOOKUP($B1010,Stats!$A$2:$AA$19,3,FALSE))/VLOOKUP($B1010,Stats!$A$2:$AA$19,17,FALSE),""))</f>
        <v/>
      </c>
      <c r="BB1010" s="46"/>
      <c r="BC1010" s="46"/>
      <c r="BD1010" s="44" t="str">
        <f t="shared" si="202"/>
        <v/>
      </c>
      <c r="BE1010" s="46" t="str">
        <f>IF(ISNUMBER(VLOOKUP($B1010,Stats!$A$2:$AA$19,2,FALSE))=FALSE,"",IF(ISNUMBER(Y1010),(Y1010-VLOOKUP($B1010,Stats!$A$2:$AA$19,5,FALSE))/VLOOKUP($B1010,Stats!$A$2:$AA$19,19,FALSE),""))</f>
        <v/>
      </c>
      <c r="BF1010" s="46"/>
      <c r="BG1010" s="46"/>
      <c r="BH1010" s="46" t="str">
        <f>IF(ISNUMBER(VLOOKUP($B1010,Stats!$A$2:$AA$19,2,FALSE))=FALSE,"",IF(ISNUMBER(Z1010),(Z1010-VLOOKUP($B1010,Stats!$A$2:$AA$19,8,FALSE))/VLOOKUP($B1010,Stats!$A$2:$AA$19,22,FALSE),""))</f>
        <v/>
      </c>
      <c r="BI1010" s="46" t="str">
        <f>IF(ISNUMBER(VLOOKUP($B1010,Stats!$A$2:$AA$19,2,FALSE))=FALSE,"",IF(ISNUMBER(#REF!),(#REF!-VLOOKUP($B1010,Stats!$A$2:$AA$19,9,FALSE))/VLOOKUP($B1010,Stats!$A$2:$AA$19,23,FALSE),""))</f>
        <v/>
      </c>
      <c r="BJ1010" s="46" t="str">
        <f>IF(ISNUMBER(VLOOKUP($B1010,Stats!$A$2:$AA$19,2,FALSE))=FALSE,"",IF(ISNUMBER(#REF!),(#REF!-VLOOKUP($B1010,Stats!$A$2:$AA$19,10,FALSE))/VLOOKUP($B1010,Stats!$A$2:$AA$19,24,FALSE),""))</f>
        <v/>
      </c>
      <c r="BK1010" s="44" t="str">
        <f t="shared" si="207"/>
        <v/>
      </c>
      <c r="BL1010" s="46" t="str">
        <f>IF(ISNUMBER(VLOOKUP($B1010,Stats!$A$2:$AA$19,2,FALSE))=FALSE,"",IF(ISNUMBER(#REF!),(#REF!-VLOOKUP($B1010,Stats!$A$2:$AA$19,11,FALSE))/VLOOKUP($B1010,Stats!$A$2:$AA$19,25,FALSE),""))</f>
        <v/>
      </c>
      <c r="BM1010" s="46" t="str">
        <f>IF(ISNUMBER(VLOOKUP($B1010,Stats!$A$2:$AA$19,2,FALSE))=FALSE,"",IF(ISNUMBER(AA1010),(AA1010-VLOOKUP($B1010,Stats!$A$2:$AA$19,12,FALSE))/VLOOKUP($B1010,Stats!$A$2:$AA$19,26,FALSE),""))</f>
        <v/>
      </c>
      <c r="BN1010" s="46" t="str">
        <f>IF(ISNUMBER(VLOOKUP($B1010,Stats!$A$2:$AA$19,2,FALSE))=FALSE,"",IF(ISNUMBER(#REF!),(#REF!-VLOOKUP($B1010,Stats!$A$2:$AA$19,13,FALSE))/VLOOKUP($B1010,Stats!$A$2:$AA$19,27,FALSE),""))</f>
        <v/>
      </c>
      <c r="BO1010" s="46" t="str">
        <f>IF(ISNUMBER(VLOOKUP($B1010,Stats!$A$2:$AA$19,2,FALSE))=FALSE,"",IF(ISNUMBER(#REF!),(#REF!-VLOOKUP($B1010,Stats!$A$2:$AA$19,14,FALSE))/VLOOKUP($B1010,Stats!$A$2:$AB$19,28,FALSE),""))</f>
        <v/>
      </c>
      <c r="BP1010" s="46"/>
      <c r="BQ1010" s="46" t="str">
        <f>IF(ISNUMBER(VLOOKUP($B1010,Stats!$A$2:$AA$19,2,FALSE))=FALSE,"",IF(ISNUMBER(BM1010),BM1010,(VLOOKUP($B1010,Stats!$A$2:$AT$19,46,FALSE)-VLOOKUP($B1010,Stats!$A$2:$AA$19,12,FALSE))/VLOOKUP($B1010,Stats!$A$2:$AA$19,26,FALSE)))</f>
        <v/>
      </c>
      <c r="BR1010" s="51" t="str">
        <f t="shared" si="208"/>
        <v/>
      </c>
      <c r="BS1010" s="32" t="str">
        <f t="shared" si="203"/>
        <v/>
      </c>
      <c r="BT1010" s="53" t="str">
        <f t="shared" si="204"/>
        <v/>
      </c>
    </row>
    <row r="1011" spans="1:72" x14ac:dyDescent="0.15">
      <c r="A1011" s="5">
        <v>25922</v>
      </c>
      <c r="B1011" s="5" t="s">
        <v>30</v>
      </c>
      <c r="C1011" s="3">
        <v>0</v>
      </c>
      <c r="D1011" s="11">
        <v>0.25929648241206027</v>
      </c>
      <c r="E1011" s="6">
        <v>6.1667273456571109E-3</v>
      </c>
      <c r="F1011" s="12">
        <v>81</v>
      </c>
      <c r="G1011" s="12">
        <v>34</v>
      </c>
      <c r="H1011" s="13">
        <v>4.6298716939312977E-3</v>
      </c>
      <c r="I1011" s="13">
        <v>-4.1786528389289382E-3</v>
      </c>
      <c r="J1011" s="12">
        <v>13</v>
      </c>
      <c r="K1011" s="12">
        <v>4</v>
      </c>
      <c r="L1011" s="13">
        <v>1.7101710171016915E-2</v>
      </c>
      <c r="M1011" s="13">
        <v>-1.5625E-2</v>
      </c>
      <c r="N1011" s="8">
        <v>1.2529999999999999</v>
      </c>
      <c r="O1011" s="8">
        <v>1.2592964824120603</v>
      </c>
      <c r="P1011" s="14">
        <v>42090</v>
      </c>
      <c r="Q1011" s="13">
        <v>-2.9154518950437414E-2</v>
      </c>
      <c r="R1011" s="14">
        <v>42003</v>
      </c>
      <c r="S1011" s="14">
        <f>IF(ISNUMBER(R1011),VLOOKUP(B1011,Index!$B$3:$AB$18,27,FALSE),"")</f>
        <v>42041</v>
      </c>
      <c r="T1011" s="14">
        <f>IF(ISNUMBER($R1011),VLOOKUP($B1011,Index!$B$21:$AB$36,27,FALSE),"")</f>
        <v>41996</v>
      </c>
      <c r="U1011" s="14">
        <f>IF(ISNUMBER($R1011),VLOOKUP($B1011,Index!$B$39:$AB$54,27,FALSE),"")</f>
        <v>42003</v>
      </c>
      <c r="W1011" s="6">
        <v>0.54588733139381107</v>
      </c>
      <c r="X1011" s="7">
        <v>0.70434782608695656</v>
      </c>
      <c r="Y1011" s="6">
        <v>0.11700542472912558</v>
      </c>
      <c r="Z1011" s="8" t="str">
        <f t="shared" si="205"/>
        <v/>
      </c>
      <c r="AA1011" s="9">
        <v>8.8938693467336378</v>
      </c>
      <c r="AB1011" s="28"/>
      <c r="AC1011" s="6">
        <v>0.29799297857625651</v>
      </c>
      <c r="AD1011" s="7">
        <v>0.49610586011342162</v>
      </c>
      <c r="AE1011" s="6">
        <v>1.3690269416043071E-2</v>
      </c>
      <c r="AF1011" s="8" t="str">
        <f t="shared" si="206"/>
        <v/>
      </c>
      <c r="AG1011" s="9">
        <v>79.100911956768229</v>
      </c>
      <c r="AH1011" s="28"/>
      <c r="AK1011" t="str">
        <f t="shared" si="212"/>
        <v/>
      </c>
      <c r="AL1011" t="str">
        <f t="shared" si="212"/>
        <v/>
      </c>
      <c r="AM1011" t="str">
        <f t="shared" si="212"/>
        <v/>
      </c>
      <c r="AN1011" t="str">
        <f t="shared" si="212"/>
        <v/>
      </c>
      <c r="AO1011" t="str">
        <f t="shared" si="212"/>
        <v/>
      </c>
      <c r="AP1011" t="str">
        <f t="shared" si="212"/>
        <v/>
      </c>
      <c r="AQ1011" t="str">
        <f t="shared" si="212"/>
        <v/>
      </c>
      <c r="AR1011" t="str">
        <f t="shared" si="212"/>
        <v/>
      </c>
      <c r="AS1011" t="str">
        <f t="shared" si="212"/>
        <v/>
      </c>
      <c r="AT1011" t="str">
        <f t="shared" si="212"/>
        <v/>
      </c>
      <c r="AU1011" t="str">
        <f t="shared" si="212"/>
        <v/>
      </c>
      <c r="AV1011" t="str">
        <f t="shared" si="212"/>
        <v/>
      </c>
      <c r="AW1011" t="str">
        <f t="shared" si="212"/>
        <v/>
      </c>
      <c r="AX1011" t="str">
        <f t="shared" si="212"/>
        <v/>
      </c>
      <c r="AZ1011" s="46" t="str">
        <f>IF(ISNUMBER(VLOOKUP($B1011,Stats!$A$2:$AA$19,2,FALSE))=FALSE,"",IF(ISNUMBER(W1011),(W1011-VLOOKUP($B1011,Stats!$A$2:$AA$19,2,FALSE))/VLOOKUP($B1011,Stats!$A$2:$AA$19,16,FALSE),""))</f>
        <v/>
      </c>
      <c r="BA1011" s="46" t="str">
        <f>IF(ISNUMBER(VLOOKUP($B1011,Stats!$A$2:$AA$19,2,FALSE))=FALSE,"",IF(ISNUMBER(X1011),(X1011-VLOOKUP($B1011,Stats!$A$2:$AA$19,3,FALSE))/VLOOKUP($B1011,Stats!$A$2:$AA$19,17,FALSE),""))</f>
        <v/>
      </c>
      <c r="BB1011" s="46"/>
      <c r="BC1011" s="46"/>
      <c r="BD1011" s="44" t="str">
        <f t="shared" si="202"/>
        <v/>
      </c>
      <c r="BE1011" s="46" t="str">
        <f>IF(ISNUMBER(VLOOKUP($B1011,Stats!$A$2:$AA$19,2,FALSE))=FALSE,"",IF(ISNUMBER(Y1011),(Y1011-VLOOKUP($B1011,Stats!$A$2:$AA$19,5,FALSE))/VLOOKUP($B1011,Stats!$A$2:$AA$19,19,FALSE),""))</f>
        <v/>
      </c>
      <c r="BF1011" s="46"/>
      <c r="BG1011" s="46"/>
      <c r="BH1011" s="46" t="str">
        <f>IF(ISNUMBER(VLOOKUP($B1011,Stats!$A$2:$AA$19,2,FALSE))=FALSE,"",IF(ISNUMBER(Z1011),(Z1011-VLOOKUP($B1011,Stats!$A$2:$AA$19,8,FALSE))/VLOOKUP($B1011,Stats!$A$2:$AA$19,22,FALSE),""))</f>
        <v/>
      </c>
      <c r="BI1011" s="46" t="str">
        <f>IF(ISNUMBER(VLOOKUP($B1011,Stats!$A$2:$AA$19,2,FALSE))=FALSE,"",IF(ISNUMBER(#REF!),(#REF!-VLOOKUP($B1011,Stats!$A$2:$AA$19,9,FALSE))/VLOOKUP($B1011,Stats!$A$2:$AA$19,23,FALSE),""))</f>
        <v/>
      </c>
      <c r="BJ1011" s="46" t="str">
        <f>IF(ISNUMBER(VLOOKUP($B1011,Stats!$A$2:$AA$19,2,FALSE))=FALSE,"",IF(ISNUMBER(#REF!),(#REF!-VLOOKUP($B1011,Stats!$A$2:$AA$19,10,FALSE))/VLOOKUP($B1011,Stats!$A$2:$AA$19,24,FALSE),""))</f>
        <v/>
      </c>
      <c r="BK1011" s="44" t="str">
        <f t="shared" si="207"/>
        <v/>
      </c>
      <c r="BL1011" s="46" t="str">
        <f>IF(ISNUMBER(VLOOKUP($B1011,Stats!$A$2:$AA$19,2,FALSE))=FALSE,"",IF(ISNUMBER(#REF!),(#REF!-VLOOKUP($B1011,Stats!$A$2:$AA$19,11,FALSE))/VLOOKUP($B1011,Stats!$A$2:$AA$19,25,FALSE),""))</f>
        <v/>
      </c>
      <c r="BM1011" s="46" t="str">
        <f>IF(ISNUMBER(VLOOKUP($B1011,Stats!$A$2:$AA$19,2,FALSE))=FALSE,"",IF(ISNUMBER(AA1011),(AA1011-VLOOKUP($B1011,Stats!$A$2:$AA$19,12,FALSE))/VLOOKUP($B1011,Stats!$A$2:$AA$19,26,FALSE),""))</f>
        <v/>
      </c>
      <c r="BN1011" s="46" t="str">
        <f>IF(ISNUMBER(VLOOKUP($B1011,Stats!$A$2:$AA$19,2,FALSE))=FALSE,"",IF(ISNUMBER(#REF!),(#REF!-VLOOKUP($B1011,Stats!$A$2:$AA$19,13,FALSE))/VLOOKUP($B1011,Stats!$A$2:$AA$19,27,FALSE),""))</f>
        <v/>
      </c>
      <c r="BO1011" s="46" t="str">
        <f>IF(ISNUMBER(VLOOKUP($B1011,Stats!$A$2:$AA$19,2,FALSE))=FALSE,"",IF(ISNUMBER(#REF!),(#REF!-VLOOKUP($B1011,Stats!$A$2:$AA$19,14,FALSE))/VLOOKUP($B1011,Stats!$A$2:$AB$19,28,FALSE),""))</f>
        <v/>
      </c>
      <c r="BP1011" s="46"/>
      <c r="BQ1011" s="46" t="str">
        <f>IF(ISNUMBER(VLOOKUP($B1011,Stats!$A$2:$AA$19,2,FALSE))=FALSE,"",IF(ISNUMBER(BM1011),BM1011,(VLOOKUP($B1011,Stats!$A$2:$AT$19,46,FALSE)-VLOOKUP($B1011,Stats!$A$2:$AA$19,12,FALSE))/VLOOKUP($B1011,Stats!$A$2:$AA$19,26,FALSE)))</f>
        <v/>
      </c>
      <c r="BR1011" s="51" t="str">
        <f t="shared" si="208"/>
        <v/>
      </c>
      <c r="BS1011" s="32" t="str">
        <f t="shared" si="203"/>
        <v/>
      </c>
      <c r="BT1011" s="53" t="str">
        <f t="shared" si="204"/>
        <v/>
      </c>
    </row>
    <row r="1012" spans="1:72" x14ac:dyDescent="0.15">
      <c r="A1012" s="5">
        <v>25922</v>
      </c>
      <c r="B1012" s="5" t="s">
        <v>31</v>
      </c>
      <c r="C1012" s="3">
        <v>0</v>
      </c>
      <c r="D1012" s="11">
        <v>1.6898452316402683E-2</v>
      </c>
      <c r="E1012" s="6">
        <v>5.2557014241309307E-3</v>
      </c>
      <c r="F1012" s="15">
        <v>5.7857142857142856</v>
      </c>
      <c r="G1012" s="15">
        <v>2.4285714285714284</v>
      </c>
      <c r="H1012" s="13">
        <v>5.3322400987504534E-3</v>
      </c>
      <c r="I1012" s="13">
        <v>-4.0631981781375564E-3</v>
      </c>
      <c r="J1012" s="12">
        <v>4.2142857142857144</v>
      </c>
      <c r="K1012" s="12">
        <v>1.5</v>
      </c>
      <c r="L1012" s="13">
        <v>9.1126821640988998E-3</v>
      </c>
      <c r="M1012" s="13">
        <v>-5.8754546989820966E-3</v>
      </c>
      <c r="N1012" s="8">
        <v>1.0562142857142856</v>
      </c>
      <c r="O1012" s="8">
        <v>1.0191277802438166</v>
      </c>
      <c r="P1012" s="14"/>
      <c r="Q1012" s="13">
        <v>-7.4556557708463523E-3</v>
      </c>
      <c r="R1012" s="14"/>
      <c r="S1012" s="14" t="str">
        <f>IF(ISNUMBER(R1012),VLOOKUP(B1012,Index!$B$3:$AB$18,27,FALSE),"")</f>
        <v/>
      </c>
      <c r="T1012" s="14" t="str">
        <f>IF(ISNUMBER($R1012),VLOOKUP($B1012,Index!$B$21:$AB$36,27,FALSE),"")</f>
        <v/>
      </c>
      <c r="U1012" s="14" t="str">
        <f>IF(ISNUMBER($R1012),VLOOKUP($B1012,Index!$B$39:$AB$54,27,FALSE),"")</f>
        <v/>
      </c>
      <c r="W1012" s="6">
        <v>0.70656707359800941</v>
      </c>
      <c r="X1012" s="8">
        <v>0.69447278911564625</v>
      </c>
      <c r="Y1012" s="6">
        <v>9.9719923212266234E-2</v>
      </c>
      <c r="Z1012" s="8" t="str">
        <f t="shared" si="205"/>
        <v/>
      </c>
      <c r="AA1012" s="9" t="s">
        <v>25</v>
      </c>
      <c r="AB1012" s="28"/>
      <c r="AC1012" s="6">
        <v>0.49923702949285487</v>
      </c>
      <c r="AD1012" s="8">
        <v>0.48229245482206484</v>
      </c>
      <c r="AE1012" s="6">
        <v>9.9440630854602738E-3</v>
      </c>
      <c r="AF1012" s="8" t="str">
        <f t="shared" si="206"/>
        <v/>
      </c>
      <c r="AG1012" s="9" t="s">
        <v>25</v>
      </c>
      <c r="AH1012" s="28"/>
      <c r="AK1012" t="str">
        <f t="shared" si="212"/>
        <v/>
      </c>
      <c r="AL1012" t="str">
        <f t="shared" si="212"/>
        <v/>
      </c>
      <c r="AM1012" t="str">
        <f t="shared" si="212"/>
        <v/>
      </c>
      <c r="AN1012" t="str">
        <f t="shared" si="212"/>
        <v/>
      </c>
      <c r="AO1012" t="str">
        <f t="shared" si="212"/>
        <v/>
      </c>
      <c r="AP1012" t="str">
        <f t="shared" si="212"/>
        <v/>
      </c>
      <c r="AQ1012" t="str">
        <f t="shared" si="212"/>
        <v/>
      </c>
      <c r="AR1012" t="str">
        <f t="shared" si="212"/>
        <v/>
      </c>
      <c r="AS1012" t="str">
        <f t="shared" si="212"/>
        <v/>
      </c>
      <c r="AT1012" t="str">
        <f t="shared" si="212"/>
        <v/>
      </c>
      <c r="AU1012" t="str">
        <f t="shared" si="212"/>
        <v/>
      </c>
      <c r="AV1012" t="str">
        <f t="shared" si="212"/>
        <v/>
      </c>
      <c r="AW1012" t="str">
        <f t="shared" si="212"/>
        <v/>
      </c>
      <c r="AX1012" t="str">
        <f t="shared" si="212"/>
        <v/>
      </c>
      <c r="AZ1012" s="46" t="str">
        <f>IF(ISNUMBER(VLOOKUP($B1012,Stats!$A$2:$AA$19,2,FALSE))=FALSE,"",IF(ISNUMBER(W1012),(W1012-VLOOKUP($B1012,Stats!$A$2:$AA$19,2,FALSE))/VLOOKUP($B1012,Stats!$A$2:$AA$19,16,FALSE),""))</f>
        <v/>
      </c>
      <c r="BA1012" s="46" t="str">
        <f>IF(ISNUMBER(VLOOKUP($B1012,Stats!$A$2:$AA$19,2,FALSE))=FALSE,"",IF(ISNUMBER(X1012),(X1012-VLOOKUP($B1012,Stats!$A$2:$AA$19,3,FALSE))/VLOOKUP($B1012,Stats!$A$2:$AA$19,17,FALSE),""))</f>
        <v/>
      </c>
      <c r="BB1012" s="46"/>
      <c r="BC1012" s="46"/>
      <c r="BD1012" s="44" t="str">
        <f t="shared" si="202"/>
        <v/>
      </c>
      <c r="BE1012" s="46" t="str">
        <f>IF(ISNUMBER(VLOOKUP($B1012,Stats!$A$2:$AA$19,2,FALSE))=FALSE,"",IF(ISNUMBER(Y1012),(Y1012-VLOOKUP($B1012,Stats!$A$2:$AA$19,5,FALSE))/VLOOKUP($B1012,Stats!$A$2:$AA$19,19,FALSE),""))</f>
        <v/>
      </c>
      <c r="BF1012" s="46"/>
      <c r="BG1012" s="46"/>
      <c r="BH1012" s="46" t="str">
        <f>IF(ISNUMBER(VLOOKUP($B1012,Stats!$A$2:$AA$19,2,FALSE))=FALSE,"",IF(ISNUMBER(Z1012),(Z1012-VLOOKUP($B1012,Stats!$A$2:$AA$19,8,FALSE))/VLOOKUP($B1012,Stats!$A$2:$AA$19,22,FALSE),""))</f>
        <v/>
      </c>
      <c r="BI1012" s="46" t="str">
        <f>IF(ISNUMBER(VLOOKUP($B1012,Stats!$A$2:$AA$19,2,FALSE))=FALSE,"",IF(ISNUMBER(#REF!),(#REF!-VLOOKUP($B1012,Stats!$A$2:$AA$19,9,FALSE))/VLOOKUP($B1012,Stats!$A$2:$AA$19,23,FALSE),""))</f>
        <v/>
      </c>
      <c r="BJ1012" s="46" t="str">
        <f>IF(ISNUMBER(VLOOKUP($B1012,Stats!$A$2:$AA$19,2,FALSE))=FALSE,"",IF(ISNUMBER(#REF!),(#REF!-VLOOKUP($B1012,Stats!$A$2:$AA$19,10,FALSE))/VLOOKUP($B1012,Stats!$A$2:$AA$19,24,FALSE),""))</f>
        <v/>
      </c>
      <c r="BK1012" s="44" t="str">
        <f t="shared" si="207"/>
        <v/>
      </c>
      <c r="BL1012" s="46" t="str">
        <f>IF(ISNUMBER(VLOOKUP($B1012,Stats!$A$2:$AA$19,2,FALSE))=FALSE,"",IF(ISNUMBER(#REF!),(#REF!-VLOOKUP($B1012,Stats!$A$2:$AA$19,11,FALSE))/VLOOKUP($B1012,Stats!$A$2:$AA$19,25,FALSE),""))</f>
        <v/>
      </c>
      <c r="BM1012" s="46" t="str">
        <f>IF(ISNUMBER(VLOOKUP($B1012,Stats!$A$2:$AA$19,2,FALSE))=FALSE,"",IF(ISNUMBER(AA1012),(AA1012-VLOOKUP($B1012,Stats!$A$2:$AA$19,12,FALSE))/VLOOKUP($B1012,Stats!$A$2:$AA$19,26,FALSE),""))</f>
        <v/>
      </c>
      <c r="BN1012" s="46" t="str">
        <f>IF(ISNUMBER(VLOOKUP($B1012,Stats!$A$2:$AA$19,2,FALSE))=FALSE,"",IF(ISNUMBER(#REF!),(#REF!-VLOOKUP($B1012,Stats!$A$2:$AA$19,13,FALSE))/VLOOKUP($B1012,Stats!$A$2:$AA$19,27,FALSE),""))</f>
        <v/>
      </c>
      <c r="BO1012" s="46" t="str">
        <f>IF(ISNUMBER(VLOOKUP($B1012,Stats!$A$2:$AA$19,2,FALSE))=FALSE,"",IF(ISNUMBER(#REF!),(#REF!-VLOOKUP($B1012,Stats!$A$2:$AA$19,14,FALSE))/VLOOKUP($B1012,Stats!$A$2:$AB$19,28,FALSE),""))</f>
        <v/>
      </c>
      <c r="BP1012" s="46"/>
      <c r="BQ1012" s="46" t="str">
        <f>IF(ISNUMBER(VLOOKUP($B1012,Stats!$A$2:$AA$19,2,FALSE))=FALSE,"",IF(ISNUMBER(BM1012),BM1012,(VLOOKUP($B1012,Stats!$A$2:$AT$19,46,FALSE)-VLOOKUP($B1012,Stats!$A$2:$AA$19,12,FALSE))/VLOOKUP($B1012,Stats!$A$2:$AA$19,26,FALSE)))</f>
        <v/>
      </c>
      <c r="BR1012" s="51" t="str">
        <f t="shared" si="208"/>
        <v/>
      </c>
      <c r="BS1012" s="32" t="str">
        <f t="shared" si="203"/>
        <v/>
      </c>
      <c r="BT1012" s="53" t="str">
        <f t="shared" si="204"/>
        <v/>
      </c>
    </row>
    <row r="1013" spans="1:72" x14ac:dyDescent="0.15">
      <c r="A1013" s="16">
        <v>25922</v>
      </c>
      <c r="B1013" s="17">
        <v>201421</v>
      </c>
      <c r="C1013" s="3">
        <v>0</v>
      </c>
      <c r="D1013" s="23">
        <v>2.0100502512563345E-3</v>
      </c>
      <c r="E1013" s="18">
        <v>7.0943913266064567E-4</v>
      </c>
      <c r="F1013" s="24">
        <v>6</v>
      </c>
      <c r="G1013" s="24">
        <v>1</v>
      </c>
      <c r="H1013" s="20">
        <v>5.0200836949439631E-4</v>
      </c>
      <c r="I1013" s="20">
        <v>-1.0020040080159776E-3</v>
      </c>
      <c r="J1013" s="24">
        <v>7</v>
      </c>
      <c r="K1013" s="24">
        <v>1</v>
      </c>
      <c r="L1013" s="20">
        <v>1.0050251256281673E-3</v>
      </c>
      <c r="M1013" s="20">
        <v>-1.0020040080159776E-3</v>
      </c>
      <c r="N1013" s="19">
        <v>0.998</v>
      </c>
      <c r="O1013" s="19">
        <v>1.0030150753768845</v>
      </c>
      <c r="P1013" s="25">
        <v>41927</v>
      </c>
      <c r="Q1013" s="20">
        <v>-1.0020040080159776E-3</v>
      </c>
      <c r="R1013" s="25">
        <v>41929</v>
      </c>
      <c r="S1013" s="25">
        <f>IF(ISNUMBER(R1013),VLOOKUP(B1013,Index!$B$3:$AB$18,27,FALSE),"")</f>
        <v>41929</v>
      </c>
      <c r="T1013" s="25">
        <f>IF(ISNUMBER($R1013),VLOOKUP($B1013,Index!$B$21:$AB$36,27,FALSE),"")</f>
        <v>41929</v>
      </c>
      <c r="U1013" s="25">
        <f>IF(ISNUMBER($R1013),VLOOKUP($B1013,Index!$B$39:$AB$54,27,FALSE),"")</f>
        <v>41929</v>
      </c>
      <c r="W1013" s="18">
        <v>7.2361809045228043E-2</v>
      </c>
      <c r="X1013" s="19">
        <v>0.8571428571428571</v>
      </c>
      <c r="Y1013" s="18">
        <v>1.3460661122771946E-2</v>
      </c>
      <c r="Z1013" s="19">
        <f t="shared" si="205"/>
        <v>0</v>
      </c>
      <c r="AA1013" s="21">
        <v>2.0060301507539311</v>
      </c>
      <c r="AB1013" s="28"/>
      <c r="AC1013" s="18">
        <v>5.2362314082980473E-3</v>
      </c>
      <c r="AD1013" s="19">
        <v>0.73469387755102034</v>
      </c>
      <c r="AE1013" s="18">
        <v>1.811893978621041E-4</v>
      </c>
      <c r="AF1013" s="19">
        <f t="shared" si="206"/>
        <v>0</v>
      </c>
      <c r="AG1013" s="21">
        <v>4.0241569657338392</v>
      </c>
      <c r="AH1013" s="28"/>
      <c r="AK1013">
        <f t="shared" ref="AK1013:AX1022" si="213">IF($B1013=AK$2,$AA1013,"")</f>
        <v>2.0060301507539311</v>
      </c>
      <c r="AL1013" t="str">
        <f t="shared" si="213"/>
        <v/>
      </c>
      <c r="AM1013" t="str">
        <f t="shared" si="213"/>
        <v/>
      </c>
      <c r="AN1013" t="str">
        <f t="shared" si="213"/>
        <v/>
      </c>
      <c r="AO1013" t="str">
        <f t="shared" si="213"/>
        <v/>
      </c>
      <c r="AP1013" t="str">
        <f t="shared" si="213"/>
        <v/>
      </c>
      <c r="AQ1013" t="str">
        <f t="shared" si="213"/>
        <v/>
      </c>
      <c r="AR1013" t="str">
        <f t="shared" si="213"/>
        <v/>
      </c>
      <c r="AS1013" t="str">
        <f t="shared" si="213"/>
        <v/>
      </c>
      <c r="AT1013" t="str">
        <f t="shared" si="213"/>
        <v/>
      </c>
      <c r="AU1013" t="str">
        <f t="shared" si="213"/>
        <v/>
      </c>
      <c r="AV1013" t="str">
        <f t="shared" si="213"/>
        <v/>
      </c>
      <c r="AW1013" t="str">
        <f t="shared" si="213"/>
        <v/>
      </c>
      <c r="AX1013" t="str">
        <f t="shared" si="213"/>
        <v/>
      </c>
      <c r="AZ1013" s="46">
        <f>IF(ISNUMBER(VLOOKUP($B1013,Stats!$A$2:$AA$19,2,FALSE))=FALSE,"",IF(ISNUMBER(W1013),(W1013-VLOOKUP($B1013,Stats!$A$2:$AA$19,2,FALSE))/VLOOKUP($B1013,Stats!$A$2:$AA$19,16,FALSE),""))</f>
        <v>0.68055188388511456</v>
      </c>
      <c r="BA1013" s="46">
        <f>IF(ISNUMBER(VLOOKUP($B1013,Stats!$A$2:$AA$19,2,FALSE))=FALSE,"",IF(ISNUMBER(X1013),(X1013-VLOOKUP($B1013,Stats!$A$2:$AA$19,3,FALSE))/VLOOKUP($B1013,Stats!$A$2:$AA$19,17,FALSE),""))</f>
        <v>1.6157643295583308</v>
      </c>
      <c r="BB1013" s="46"/>
      <c r="BC1013" s="46"/>
      <c r="BD1013" s="44">
        <f t="shared" si="202"/>
        <v>1.1481581067217226</v>
      </c>
      <c r="BE1013" s="46">
        <f>IF(ISNUMBER(VLOOKUP($B1013,Stats!$A$2:$AA$19,2,FALSE))=FALSE,"",IF(ISNUMBER(Y1013),(Y1013-VLOOKUP($B1013,Stats!$A$2:$AA$19,5,FALSE))/VLOOKUP($B1013,Stats!$A$2:$AA$19,19,FALSE),""))</f>
        <v>-1.1012263643997238</v>
      </c>
      <c r="BF1013" s="46"/>
      <c r="BG1013" s="46"/>
      <c r="BH1013" s="46">
        <f>IF(ISNUMBER(VLOOKUP($B1013,Stats!$A$2:$AA$19,2,FALSE))=FALSE,"",IF(ISNUMBER(Z1013),(Z1013-VLOOKUP($B1013,Stats!$A$2:$AA$19,8,FALSE))/VLOOKUP($B1013,Stats!$A$2:$AA$19,22,FALSE),""))</f>
        <v>-0.61753828864926419</v>
      </c>
      <c r="BI1013" s="46" t="str">
        <f>IF(ISNUMBER(VLOOKUP($B1013,Stats!$A$2:$AA$19,2,FALSE))=FALSE,"",IF(ISNUMBER(#REF!),(#REF!-VLOOKUP($B1013,Stats!$A$2:$AA$19,9,FALSE))/VLOOKUP($B1013,Stats!$A$2:$AA$19,23,FALSE),""))</f>
        <v/>
      </c>
      <c r="BJ1013" s="46" t="str">
        <f>IF(ISNUMBER(VLOOKUP($B1013,Stats!$A$2:$AA$19,2,FALSE))=FALSE,"",IF(ISNUMBER(#REF!),(#REF!-VLOOKUP($B1013,Stats!$A$2:$AA$19,10,FALSE))/VLOOKUP($B1013,Stats!$A$2:$AA$19,24,FALSE),""))</f>
        <v/>
      </c>
      <c r="BK1013" s="44">
        <f t="shared" si="207"/>
        <v>0.58559696848502729</v>
      </c>
      <c r="BL1013" s="46" t="str">
        <f>IF(ISNUMBER(VLOOKUP($B1013,Stats!$A$2:$AA$19,2,FALSE))=FALSE,"",IF(ISNUMBER(#REF!),(#REF!-VLOOKUP($B1013,Stats!$A$2:$AA$19,11,FALSE))/VLOOKUP($B1013,Stats!$A$2:$AA$19,25,FALSE),""))</f>
        <v/>
      </c>
      <c r="BM1013" s="46">
        <f>IF(ISNUMBER(VLOOKUP($B1013,Stats!$A$2:$AA$19,2,FALSE))=FALSE,"",IF(ISNUMBER(AA1013),(AA1013-VLOOKUP($B1013,Stats!$A$2:$AA$19,12,FALSE))/VLOOKUP($B1013,Stats!$A$2:$AA$19,26,FALSE),""))</f>
        <v>-0.54242154246552343</v>
      </c>
      <c r="BN1013" s="46" t="str">
        <f>IF(ISNUMBER(VLOOKUP($B1013,Stats!$A$2:$AA$19,2,FALSE))=FALSE,"",IF(ISNUMBER(#REF!),(#REF!-VLOOKUP($B1013,Stats!$A$2:$AA$19,13,FALSE))/VLOOKUP($B1013,Stats!$A$2:$AA$19,27,FALSE),""))</f>
        <v/>
      </c>
      <c r="BO1013" s="46" t="str">
        <f>IF(ISNUMBER(VLOOKUP($B1013,Stats!$A$2:$AA$19,2,FALSE))=FALSE,"",IF(ISNUMBER(#REF!),(#REF!-VLOOKUP($B1013,Stats!$A$2:$AA$19,14,FALSE))/VLOOKUP($B1013,Stats!$A$2:$AB$19,28,FALSE),""))</f>
        <v/>
      </c>
      <c r="BP1013" s="46"/>
      <c r="BQ1013" s="46">
        <f>IF(ISNUMBER(VLOOKUP($B1013,Stats!$A$2:$AA$19,2,FALSE))=FALSE,"",IF(ISNUMBER(BM1013),BM1013,(VLOOKUP($B1013,Stats!$A$2:$AT$19,46,FALSE)-VLOOKUP($B1013,Stats!$A$2:$AA$19,12,FALSE))/VLOOKUP($B1013,Stats!$A$2:$AA$19,26,FALSE)))</f>
        <v>-0.54242154246552343</v>
      </c>
      <c r="BR1013" s="51">
        <f t="shared" si="208"/>
        <v>-0.54242154246552343</v>
      </c>
      <c r="BS1013" s="32" t="str">
        <f t="shared" si="203"/>
        <v>25922_201421</v>
      </c>
      <c r="BT1013" s="53">
        <f t="shared" si="204"/>
        <v>0.47250549394225622</v>
      </c>
    </row>
    <row r="1014" spans="1:72" x14ac:dyDescent="0.15">
      <c r="A1014" s="16">
        <v>25922</v>
      </c>
      <c r="B1014" s="17">
        <v>201422</v>
      </c>
      <c r="C1014" s="3">
        <v>0</v>
      </c>
      <c r="D1014" s="23">
        <v>1.0030090270811698E-3</v>
      </c>
      <c r="E1014" s="18">
        <v>9.9737748851977002E-4</v>
      </c>
      <c r="F1014" s="24">
        <v>9</v>
      </c>
      <c r="G1014" s="24">
        <v>1</v>
      </c>
      <c r="H1014" s="20">
        <v>3.3456012839947234E-4</v>
      </c>
      <c r="I1014" s="20">
        <v>-2.0040080160320661E-3</v>
      </c>
      <c r="J1014" s="24">
        <v>6</v>
      </c>
      <c r="K1014" s="24">
        <v>1</v>
      </c>
      <c r="L1014" s="20">
        <v>2.0080321285140812E-3</v>
      </c>
      <c r="M1014" s="20">
        <v>-2.0040080160320661E-3</v>
      </c>
      <c r="N1014" s="19">
        <v>0.998</v>
      </c>
      <c r="O1014" s="19">
        <v>1.0010030090270812</v>
      </c>
      <c r="P1014" s="25">
        <v>41933</v>
      </c>
      <c r="Q1014" s="20">
        <v>-2.0040080160320661E-3</v>
      </c>
      <c r="R1014" s="25">
        <v>41935</v>
      </c>
      <c r="S1014" s="25">
        <f>IF(ISNUMBER(R1014),VLOOKUP(B1014,Index!$B$3:$AB$18,27,FALSE),"")</f>
        <v>41939</v>
      </c>
      <c r="T1014" s="25">
        <f>IF(ISNUMBER($R1014),VLOOKUP($B1014,Index!$B$21:$AB$36,27,FALSE),"")</f>
        <v>41935</v>
      </c>
      <c r="U1014" s="25">
        <f>IF(ISNUMBER($R1014),VLOOKUP($B1014,Index!$B$39:$AB$54,27,FALSE),"")</f>
        <v>41936</v>
      </c>
      <c r="W1014" s="18">
        <v>3.0090270812435094E-2</v>
      </c>
      <c r="X1014" s="19">
        <v>0.9</v>
      </c>
      <c r="Y1014" s="18">
        <v>1.8923907304205477E-2</v>
      </c>
      <c r="Z1014" s="19">
        <f t="shared" si="205"/>
        <v>4</v>
      </c>
      <c r="AA1014" s="21">
        <v>0.50050150451350317</v>
      </c>
      <c r="AB1014" s="28"/>
      <c r="AC1014" s="18">
        <v>9.0542439756568333E-4</v>
      </c>
      <c r="AD1014" s="19">
        <v>0.81</v>
      </c>
      <c r="AE1014" s="18">
        <v>3.581142676581614E-4</v>
      </c>
      <c r="AF1014" s="19">
        <f t="shared" si="206"/>
        <v>16</v>
      </c>
      <c r="AG1014" s="21">
        <v>0.25050175602028024</v>
      </c>
      <c r="AH1014" s="28"/>
      <c r="AK1014" t="str">
        <f t="shared" si="213"/>
        <v/>
      </c>
      <c r="AL1014">
        <f t="shared" si="213"/>
        <v>0.50050150451350317</v>
      </c>
      <c r="AM1014" t="str">
        <f t="shared" si="213"/>
        <v/>
      </c>
      <c r="AN1014" t="str">
        <f t="shared" si="213"/>
        <v/>
      </c>
      <c r="AO1014" t="str">
        <f t="shared" si="213"/>
        <v/>
      </c>
      <c r="AP1014" t="str">
        <f t="shared" si="213"/>
        <v/>
      </c>
      <c r="AQ1014" t="str">
        <f t="shared" si="213"/>
        <v/>
      </c>
      <c r="AR1014" t="str">
        <f t="shared" si="213"/>
        <v/>
      </c>
      <c r="AS1014" t="str">
        <f t="shared" si="213"/>
        <v/>
      </c>
      <c r="AT1014" t="str">
        <f t="shared" si="213"/>
        <v/>
      </c>
      <c r="AU1014" t="str">
        <f t="shared" si="213"/>
        <v/>
      </c>
      <c r="AV1014" t="str">
        <f t="shared" si="213"/>
        <v/>
      </c>
      <c r="AW1014" t="str">
        <f t="shared" si="213"/>
        <v/>
      </c>
      <c r="AX1014" t="str">
        <f t="shared" si="213"/>
        <v/>
      </c>
      <c r="AZ1014" s="46">
        <f>IF(ISNUMBER(VLOOKUP($B1014,Stats!$A$2:$AA$19,2,FALSE))=FALSE,"",IF(ISNUMBER(W1014),(W1014-VLOOKUP($B1014,Stats!$A$2:$AA$19,2,FALSE))/VLOOKUP($B1014,Stats!$A$2:$AA$19,16,FALSE),""))</f>
        <v>-0.73111904035702902</v>
      </c>
      <c r="BA1014" s="46">
        <f>IF(ISNUMBER(VLOOKUP($B1014,Stats!$A$2:$AA$19,2,FALSE))=FALSE,"",IF(ISNUMBER(X1014),(X1014-VLOOKUP($B1014,Stats!$A$2:$AA$19,3,FALSE))/VLOOKUP($B1014,Stats!$A$2:$AA$19,17,FALSE),""))</f>
        <v>1.8602196064121332</v>
      </c>
      <c r="BB1014" s="46"/>
      <c r="BC1014" s="46"/>
      <c r="BD1014" s="44">
        <f t="shared" si="202"/>
        <v>0.56455028302755217</v>
      </c>
      <c r="BE1014" s="46">
        <f>IF(ISNUMBER(VLOOKUP($B1014,Stats!$A$2:$AA$19,2,FALSE))=FALSE,"",IF(ISNUMBER(Y1014),(Y1014-VLOOKUP($B1014,Stats!$A$2:$AA$19,5,FALSE))/VLOOKUP($B1014,Stats!$A$2:$AA$19,19,FALSE),""))</f>
        <v>-1.2054344272109012</v>
      </c>
      <c r="BF1014" s="46"/>
      <c r="BG1014" s="46"/>
      <c r="BH1014" s="46">
        <f>IF(ISNUMBER(VLOOKUP($B1014,Stats!$A$2:$AA$19,2,FALSE))=FALSE,"",IF(ISNUMBER(Z1014),(Z1014-VLOOKUP($B1014,Stats!$A$2:$AA$19,8,FALSE))/VLOOKUP($B1014,Stats!$A$2:$AA$19,22,FALSE),""))</f>
        <v>0.66359770503354598</v>
      </c>
      <c r="BI1014" s="46" t="str">
        <f>IF(ISNUMBER(VLOOKUP($B1014,Stats!$A$2:$AA$19,2,FALSE))=FALSE,"",IF(ISNUMBER(#REF!),(#REF!-VLOOKUP($B1014,Stats!$A$2:$AA$19,9,FALSE))/VLOOKUP($B1014,Stats!$A$2:$AA$19,23,FALSE),""))</f>
        <v/>
      </c>
      <c r="BJ1014" s="46" t="str">
        <f>IF(ISNUMBER(VLOOKUP($B1014,Stats!$A$2:$AA$19,2,FALSE))=FALSE,"",IF(ISNUMBER(#REF!),(#REF!-VLOOKUP($B1014,Stats!$A$2:$AA$19,10,FALSE))/VLOOKUP($B1014,Stats!$A$2:$AA$19,24,FALSE),""))</f>
        <v/>
      </c>
      <c r="BK1014" s="44">
        <f t="shared" si="207"/>
        <v>1.0428834105576945</v>
      </c>
      <c r="BL1014" s="46" t="str">
        <f>IF(ISNUMBER(VLOOKUP($B1014,Stats!$A$2:$AA$19,2,FALSE))=FALSE,"",IF(ISNUMBER(#REF!),(#REF!-VLOOKUP($B1014,Stats!$A$2:$AA$19,11,FALSE))/VLOOKUP($B1014,Stats!$A$2:$AA$19,25,FALSE),""))</f>
        <v/>
      </c>
      <c r="BM1014" s="46">
        <f>IF(ISNUMBER(VLOOKUP($B1014,Stats!$A$2:$AA$19,2,FALSE))=FALSE,"",IF(ISNUMBER(AA1014),(AA1014-VLOOKUP($B1014,Stats!$A$2:$AA$19,12,FALSE))/VLOOKUP($B1014,Stats!$A$2:$AA$19,26,FALSE),""))</f>
        <v>-0.35151431680799972</v>
      </c>
      <c r="BN1014" s="46" t="str">
        <f>IF(ISNUMBER(VLOOKUP($B1014,Stats!$A$2:$AA$19,2,FALSE))=FALSE,"",IF(ISNUMBER(#REF!),(#REF!-VLOOKUP($B1014,Stats!$A$2:$AA$19,13,FALSE))/VLOOKUP($B1014,Stats!$A$2:$AA$19,27,FALSE),""))</f>
        <v/>
      </c>
      <c r="BO1014" s="46" t="str">
        <f>IF(ISNUMBER(VLOOKUP($B1014,Stats!$A$2:$AA$19,2,FALSE))=FALSE,"",IF(ISNUMBER(#REF!),(#REF!-VLOOKUP($B1014,Stats!$A$2:$AA$19,14,FALSE))/VLOOKUP($B1014,Stats!$A$2:$AB$19,28,FALSE),""))</f>
        <v/>
      </c>
      <c r="BP1014" s="46"/>
      <c r="BQ1014" s="46">
        <f>IF(ISNUMBER(VLOOKUP($B1014,Stats!$A$2:$AA$19,2,FALSE))=FALSE,"",IF(ISNUMBER(BM1014),BM1014,(VLOOKUP($B1014,Stats!$A$2:$AT$19,46,FALSE)-VLOOKUP($B1014,Stats!$A$2:$AA$19,12,FALSE))/VLOOKUP($B1014,Stats!$A$2:$AA$19,26,FALSE)))</f>
        <v>-0.35151431680799972</v>
      </c>
      <c r="BR1014" s="51">
        <f t="shared" si="208"/>
        <v>-0.35151431680799972</v>
      </c>
      <c r="BS1014" s="32" t="str">
        <f t="shared" si="203"/>
        <v>25922_201422</v>
      </c>
      <c r="BT1014" s="53">
        <f t="shared" si="204"/>
        <v>0.6683372395785272</v>
      </c>
    </row>
    <row r="1015" spans="1:72" x14ac:dyDescent="0.15">
      <c r="A1015" s="16">
        <v>25922</v>
      </c>
      <c r="B1015" s="17">
        <v>201423</v>
      </c>
      <c r="C1015" s="3">
        <v>0</v>
      </c>
      <c r="D1015" s="23">
        <v>-6.0120240480961984E-3</v>
      </c>
      <c r="E1015" s="18">
        <v>1.5102297979726839E-3</v>
      </c>
      <c r="F1015" s="24">
        <v>6</v>
      </c>
      <c r="G1015" s="24">
        <v>4</v>
      </c>
      <c r="H1015" s="20">
        <v>3.3484222557234045E-4</v>
      </c>
      <c r="I1015" s="20">
        <v>-2.0067809182621743E-3</v>
      </c>
      <c r="J1015" s="24">
        <v>4</v>
      </c>
      <c r="K1015" s="24">
        <v>2</v>
      </c>
      <c r="L1015" s="20">
        <v>1.0070493454179541E-3</v>
      </c>
      <c r="M1015" s="20">
        <v>-4.0120361083250122E-3</v>
      </c>
      <c r="N1015" s="19">
        <v>0.999</v>
      </c>
      <c r="O1015" s="19">
        <v>1.0010020040080161</v>
      </c>
      <c r="P1015" s="25">
        <v>41948</v>
      </c>
      <c r="Q1015" s="20">
        <v>-7.0070070070069601E-3</v>
      </c>
      <c r="R1015" s="25">
        <v>41957</v>
      </c>
      <c r="S1015" s="25">
        <f>IF(ISNUMBER(R1015),VLOOKUP(B1015,Index!$B$3:$AB$18,27,FALSE),"")</f>
        <v>41956</v>
      </c>
      <c r="T1015" s="25">
        <f>IF(ISNUMBER($R1015),VLOOKUP($B1015,Index!$B$21:$AB$36,27,FALSE),"")</f>
        <v>41954</v>
      </c>
      <c r="U1015" s="25">
        <f>IF(ISNUMBER($R1015),VLOOKUP($B1015,Index!$B$39:$AB$54,27,FALSE),"")</f>
        <v>41957</v>
      </c>
      <c r="W1015" s="18">
        <v>-0.18036072144288595</v>
      </c>
      <c r="X1015" s="19">
        <v>0.6</v>
      </c>
      <c r="Y1015" s="18">
        <v>2.8654595711097738E-2</v>
      </c>
      <c r="Z1015" s="19">
        <f t="shared" si="205"/>
        <v>1</v>
      </c>
      <c r="AA1015" s="21" t="s">
        <v>25</v>
      </c>
      <c r="AB1015" s="28"/>
      <c r="AC1015" s="18">
        <v>3.2529989839398303E-2</v>
      </c>
      <c r="AD1015" s="19">
        <v>0.36</v>
      </c>
      <c r="AE1015" s="18">
        <v>8.2108585536646087E-4</v>
      </c>
      <c r="AF1015" s="19">
        <f t="shared" si="206"/>
        <v>1</v>
      </c>
      <c r="AG1015" s="21" t="s">
        <v>25</v>
      </c>
      <c r="AH1015" s="28"/>
      <c r="AK1015" t="str">
        <f t="shared" si="213"/>
        <v/>
      </c>
      <c r="AL1015" t="str">
        <f t="shared" si="213"/>
        <v/>
      </c>
      <c r="AM1015" t="str">
        <f t="shared" si="213"/>
        <v/>
      </c>
      <c r="AN1015" t="str">
        <f t="shared" si="213"/>
        <v/>
      </c>
      <c r="AO1015" t="str">
        <f t="shared" si="213"/>
        <v/>
      </c>
      <c r="AP1015" t="str">
        <f t="shared" si="213"/>
        <v/>
      </c>
      <c r="AQ1015" t="str">
        <f t="shared" si="213"/>
        <v/>
      </c>
      <c r="AR1015" t="str">
        <f t="shared" si="213"/>
        <v/>
      </c>
      <c r="AS1015" t="str">
        <f t="shared" si="213"/>
        <v/>
      </c>
      <c r="AT1015" t="str">
        <f t="shared" si="213"/>
        <v/>
      </c>
      <c r="AU1015" t="str">
        <f t="shared" si="213"/>
        <v/>
      </c>
      <c r="AV1015" t="str">
        <f t="shared" si="213"/>
        <v/>
      </c>
      <c r="AW1015" t="str">
        <f t="shared" si="213"/>
        <v/>
      </c>
      <c r="AX1015" t="str">
        <f t="shared" si="213"/>
        <v/>
      </c>
      <c r="AZ1015" s="46">
        <f>IF(ISNUMBER(VLOOKUP($B1015,Stats!$A$2:$AA$19,2,FALSE))=FALSE,"",IF(ISNUMBER(W1015),(W1015-VLOOKUP($B1015,Stats!$A$2:$AA$19,2,FALSE))/VLOOKUP($B1015,Stats!$A$2:$AA$19,16,FALSE),""))</f>
        <v>-0.19723511917553421</v>
      </c>
      <c r="BA1015" s="46">
        <f>IF(ISNUMBER(VLOOKUP($B1015,Stats!$A$2:$AA$19,2,FALSE))=FALSE,"",IF(ISNUMBER(X1015),(X1015-VLOOKUP($B1015,Stats!$A$2:$AA$19,3,FALSE))/VLOOKUP($B1015,Stats!$A$2:$AA$19,17,FALSE),""))</f>
        <v>0.51760038496241778</v>
      </c>
      <c r="BB1015" s="46"/>
      <c r="BC1015" s="46"/>
      <c r="BD1015" s="44">
        <f t="shared" si="202"/>
        <v>0.16018263289344178</v>
      </c>
      <c r="BE1015" s="46">
        <f>IF(ISNUMBER(VLOOKUP($B1015,Stats!$A$2:$AA$19,2,FALSE))=FALSE,"",IF(ISNUMBER(Y1015),(Y1015-VLOOKUP($B1015,Stats!$A$2:$AA$19,5,FALSE))/VLOOKUP($B1015,Stats!$A$2:$AA$19,19,FALSE),""))</f>
        <v>-1.126436183509621</v>
      </c>
      <c r="BF1015" s="46"/>
      <c r="BG1015" s="46"/>
      <c r="BH1015" s="46">
        <f>IF(ISNUMBER(VLOOKUP($B1015,Stats!$A$2:$AA$19,2,FALSE))=FALSE,"",IF(ISNUMBER(Z1015),(Z1015-VLOOKUP($B1015,Stats!$A$2:$AA$19,8,FALSE))/VLOOKUP($B1015,Stats!$A$2:$AA$19,22,FALSE),""))</f>
        <v>-0.39509019437688425</v>
      </c>
      <c r="BI1015" s="46" t="str">
        <f>IF(ISNUMBER(VLOOKUP($B1015,Stats!$A$2:$AA$19,2,FALSE))=FALSE,"",IF(ISNUMBER(#REF!),(#REF!-VLOOKUP($B1015,Stats!$A$2:$AA$19,9,FALSE))/VLOOKUP($B1015,Stats!$A$2:$AA$19,23,FALSE),""))</f>
        <v/>
      </c>
      <c r="BJ1015" s="46" t="str">
        <f>IF(ISNUMBER(VLOOKUP($B1015,Stats!$A$2:$AA$19,2,FALSE))=FALSE,"",IF(ISNUMBER(#REF!),(#REF!-VLOOKUP($B1015,Stats!$A$2:$AA$19,10,FALSE))/VLOOKUP($B1015,Stats!$A$2:$AA$19,24,FALSE),""))</f>
        <v/>
      </c>
      <c r="BK1015" s="44">
        <f t="shared" si="207"/>
        <v>0.6699782701436694</v>
      </c>
      <c r="BL1015" s="46" t="str">
        <f>IF(ISNUMBER(VLOOKUP($B1015,Stats!$A$2:$AA$19,2,FALSE))=FALSE,"",IF(ISNUMBER(#REF!),(#REF!-VLOOKUP($B1015,Stats!$A$2:$AA$19,11,FALSE))/VLOOKUP($B1015,Stats!$A$2:$AA$19,25,FALSE),""))</f>
        <v/>
      </c>
      <c r="BM1015" s="46" t="str">
        <f>IF(ISNUMBER(VLOOKUP($B1015,Stats!$A$2:$AA$19,2,FALSE))=FALSE,"",IF(ISNUMBER(AA1015),(AA1015-VLOOKUP($B1015,Stats!$A$2:$AA$19,12,FALSE))/VLOOKUP($B1015,Stats!$A$2:$AA$19,26,FALSE),""))</f>
        <v/>
      </c>
      <c r="BN1015" s="46" t="str">
        <f>IF(ISNUMBER(VLOOKUP($B1015,Stats!$A$2:$AA$19,2,FALSE))=FALSE,"",IF(ISNUMBER(#REF!),(#REF!-VLOOKUP($B1015,Stats!$A$2:$AA$19,13,FALSE))/VLOOKUP($B1015,Stats!$A$2:$AA$19,27,FALSE),""))</f>
        <v/>
      </c>
      <c r="BO1015" s="46" t="str">
        <f>IF(ISNUMBER(VLOOKUP($B1015,Stats!$A$2:$AA$19,2,FALSE))=FALSE,"",IF(ISNUMBER(#REF!),(#REF!-VLOOKUP($B1015,Stats!$A$2:$AA$19,14,FALSE))/VLOOKUP($B1015,Stats!$A$2:$AB$19,28,FALSE),""))</f>
        <v/>
      </c>
      <c r="BP1015" s="46"/>
      <c r="BQ1015" s="46">
        <f>IF(ISNUMBER(VLOOKUP($B1015,Stats!$A$2:$AA$19,2,FALSE))=FALSE,"",IF(ISNUMBER(BM1015),BM1015,(VLOOKUP($B1015,Stats!$A$2:$AT$19,46,FALSE)-VLOOKUP($B1015,Stats!$A$2:$AA$19,12,FALSE))/VLOOKUP($B1015,Stats!$A$2:$AA$19,26,FALSE)))</f>
        <v>-0.71825946798524909</v>
      </c>
      <c r="BR1015" s="51">
        <f t="shared" si="208"/>
        <v>-0.71825946798524909</v>
      </c>
      <c r="BS1015" s="32" t="str">
        <f t="shared" si="203"/>
        <v>25922_201423</v>
      </c>
      <c r="BT1015" s="53">
        <f t="shared" si="204"/>
        <v>0.2903715950678401</v>
      </c>
    </row>
    <row r="1016" spans="1:72" x14ac:dyDescent="0.15">
      <c r="A1016" s="16">
        <v>25922</v>
      </c>
      <c r="B1016" s="17">
        <v>201424</v>
      </c>
      <c r="C1016" s="3">
        <v>0</v>
      </c>
      <c r="D1016" s="23">
        <v>1.3104838709677269E-2</v>
      </c>
      <c r="E1016" s="18">
        <v>1.8886776202689287E-3</v>
      </c>
      <c r="F1016" s="24">
        <v>8</v>
      </c>
      <c r="G1016" s="24">
        <v>2</v>
      </c>
      <c r="H1016" s="20">
        <v>2.0044190888523217E-3</v>
      </c>
      <c r="I1016" s="20">
        <v>-1.4955612221984049E-3</v>
      </c>
      <c r="J1016" s="24">
        <v>5</v>
      </c>
      <c r="K1016" s="24">
        <v>1</v>
      </c>
      <c r="L1016" s="20">
        <v>4.0080160320641323E-3</v>
      </c>
      <c r="M1016" s="20">
        <v>-1.9860973187686426E-3</v>
      </c>
      <c r="N1016" s="19">
        <v>1.0069999999999999</v>
      </c>
      <c r="O1016" s="19">
        <v>1.0140986908358509</v>
      </c>
      <c r="P1016" s="25">
        <v>41970</v>
      </c>
      <c r="Q1016" s="20">
        <v>-1.9860973187686426E-3</v>
      </c>
      <c r="R1016" s="25">
        <v>41971</v>
      </c>
      <c r="S1016" s="25">
        <f>IF(ISNUMBER(R1016),VLOOKUP(B1016,Index!$B$3:$AB$18,27,FALSE),"")</f>
        <v>41963</v>
      </c>
      <c r="T1016" s="25">
        <f>IF(ISNUMBER($R1016),VLOOKUP($B1016,Index!$B$21:$AB$36,27,FALSE),"")</f>
        <v>41963</v>
      </c>
      <c r="U1016" s="25">
        <f>IF(ISNUMBER($R1016),VLOOKUP($B1016,Index!$B$39:$AB$54,27,FALSE),"")</f>
        <v>41963</v>
      </c>
      <c r="W1016" s="18">
        <v>0.39314516129031807</v>
      </c>
      <c r="X1016" s="19">
        <v>0.8</v>
      </c>
      <c r="Y1016" s="18">
        <v>3.5835138275018462E-2</v>
      </c>
      <c r="Z1016" s="19">
        <f t="shared" si="205"/>
        <v>8</v>
      </c>
      <c r="AA1016" s="21">
        <v>6.5982862903224291</v>
      </c>
      <c r="AB1016" s="28"/>
      <c r="AC1016" s="18">
        <v>0.15456311784599022</v>
      </c>
      <c r="AD1016" s="19">
        <v>0.64000000000000012</v>
      </c>
      <c r="AE1016" s="18">
        <v>1.2841571351896932E-3</v>
      </c>
      <c r="AF1016" s="19">
        <f t="shared" si="206"/>
        <v>64</v>
      </c>
      <c r="AG1016" s="21">
        <v>43.537381969056923</v>
      </c>
      <c r="AH1016" s="28"/>
      <c r="AK1016" t="str">
        <f t="shared" si="213"/>
        <v/>
      </c>
      <c r="AL1016" t="str">
        <f t="shared" si="213"/>
        <v/>
      </c>
      <c r="AM1016" t="str">
        <f t="shared" si="213"/>
        <v/>
      </c>
      <c r="AN1016">
        <f t="shared" si="213"/>
        <v>6.5982862903224291</v>
      </c>
      <c r="AO1016" t="str">
        <f t="shared" si="213"/>
        <v/>
      </c>
      <c r="AP1016" t="str">
        <f t="shared" si="213"/>
        <v/>
      </c>
      <c r="AQ1016" t="str">
        <f t="shared" si="213"/>
        <v/>
      </c>
      <c r="AR1016" t="str">
        <f t="shared" si="213"/>
        <v/>
      </c>
      <c r="AS1016" t="str">
        <f t="shared" si="213"/>
        <v/>
      </c>
      <c r="AT1016" t="str">
        <f t="shared" si="213"/>
        <v/>
      </c>
      <c r="AU1016" t="str">
        <f t="shared" si="213"/>
        <v/>
      </c>
      <c r="AV1016" t="str">
        <f t="shared" si="213"/>
        <v/>
      </c>
      <c r="AW1016" t="str">
        <f t="shared" si="213"/>
        <v/>
      </c>
      <c r="AX1016" t="str">
        <f t="shared" si="213"/>
        <v/>
      </c>
      <c r="AZ1016" s="46">
        <f>IF(ISNUMBER(VLOOKUP($B1016,Stats!$A$2:$AA$19,2,FALSE))=FALSE,"",IF(ISNUMBER(W1016),(W1016-VLOOKUP($B1016,Stats!$A$2:$AA$19,2,FALSE))/VLOOKUP($B1016,Stats!$A$2:$AA$19,16,FALSE),""))</f>
        <v>-0.81721135958335156</v>
      </c>
      <c r="BA1016" s="46">
        <f>IF(ISNUMBER(VLOOKUP($B1016,Stats!$A$2:$AA$19,2,FALSE))=FALSE,"",IF(ISNUMBER(X1016),(X1016-VLOOKUP($B1016,Stats!$A$2:$AA$19,3,FALSE))/VLOOKUP($B1016,Stats!$A$2:$AA$19,17,FALSE),""))</f>
        <v>0.51367074063984464</v>
      </c>
      <c r="BB1016" s="46"/>
      <c r="BC1016" s="46"/>
      <c r="BD1016" s="44">
        <f t="shared" si="202"/>
        <v>-0.15177030947175346</v>
      </c>
      <c r="BE1016" s="46">
        <f>IF(ISNUMBER(VLOOKUP($B1016,Stats!$A$2:$AA$19,2,FALSE))=FALSE,"",IF(ISNUMBER(Y1016),(Y1016-VLOOKUP($B1016,Stats!$A$2:$AA$19,5,FALSE))/VLOOKUP($B1016,Stats!$A$2:$AA$19,19,FALSE),""))</f>
        <v>-0.95006773053535543</v>
      </c>
      <c r="BF1016" s="46"/>
      <c r="BG1016" s="46"/>
      <c r="BH1016" s="46">
        <f>IF(ISNUMBER(VLOOKUP($B1016,Stats!$A$2:$AA$19,2,FALSE))=FALSE,"",IF(ISNUMBER(Z1016),(Z1016-VLOOKUP($B1016,Stats!$A$2:$AA$19,8,FALSE))/VLOOKUP($B1016,Stats!$A$2:$AA$19,22,FALSE),""))</f>
        <v>2.0054020118034863</v>
      </c>
      <c r="BI1016" s="46" t="str">
        <f>IF(ISNUMBER(VLOOKUP($B1016,Stats!$A$2:$AA$19,2,FALSE))=FALSE,"",IF(ISNUMBER(#REF!),(#REF!-VLOOKUP($B1016,Stats!$A$2:$AA$19,9,FALSE))/VLOOKUP($B1016,Stats!$A$2:$AA$19,23,FALSE),""))</f>
        <v/>
      </c>
      <c r="BJ1016" s="46" t="str">
        <f>IF(ISNUMBER(VLOOKUP($B1016,Stats!$A$2:$AA$19,2,FALSE))=FALSE,"",IF(ISNUMBER(#REF!),(#REF!-VLOOKUP($B1016,Stats!$A$2:$AA$19,10,FALSE))/VLOOKUP($B1016,Stats!$A$2:$AA$19,24,FALSE),""))</f>
        <v/>
      </c>
      <c r="BK1016" s="44">
        <f t="shared" si="207"/>
        <v>1.2666680149157945</v>
      </c>
      <c r="BL1016" s="46" t="str">
        <f>IF(ISNUMBER(VLOOKUP($B1016,Stats!$A$2:$AA$19,2,FALSE))=FALSE,"",IF(ISNUMBER(#REF!),(#REF!-VLOOKUP($B1016,Stats!$A$2:$AA$19,11,FALSE))/VLOOKUP($B1016,Stats!$A$2:$AA$19,25,FALSE),""))</f>
        <v/>
      </c>
      <c r="BM1016" s="46">
        <f>IF(ISNUMBER(VLOOKUP($B1016,Stats!$A$2:$AA$19,2,FALSE))=FALSE,"",IF(ISNUMBER(AA1016),(AA1016-VLOOKUP($B1016,Stats!$A$2:$AA$19,12,FALSE))/VLOOKUP($B1016,Stats!$A$2:$AA$19,26,FALSE),""))</f>
        <v>-0.3636635621065244</v>
      </c>
      <c r="BN1016" s="46" t="str">
        <f>IF(ISNUMBER(VLOOKUP($B1016,Stats!$A$2:$AA$19,2,FALSE))=FALSE,"",IF(ISNUMBER(#REF!),(#REF!-VLOOKUP($B1016,Stats!$A$2:$AA$19,13,FALSE))/VLOOKUP($B1016,Stats!$A$2:$AA$19,27,FALSE),""))</f>
        <v/>
      </c>
      <c r="BO1016" s="46" t="str">
        <f>IF(ISNUMBER(VLOOKUP($B1016,Stats!$A$2:$AA$19,2,FALSE))=FALSE,"",IF(ISNUMBER(#REF!),(#REF!-VLOOKUP($B1016,Stats!$A$2:$AA$19,14,FALSE))/VLOOKUP($B1016,Stats!$A$2:$AB$19,28,FALSE),""))</f>
        <v/>
      </c>
      <c r="BP1016" s="46"/>
      <c r="BQ1016" s="46">
        <f>IF(ISNUMBER(VLOOKUP($B1016,Stats!$A$2:$AA$19,2,FALSE))=FALSE,"",IF(ISNUMBER(BM1016),BM1016,(VLOOKUP($B1016,Stats!$A$2:$AT$19,46,FALSE)-VLOOKUP($B1016,Stats!$A$2:$AA$19,12,FALSE))/VLOOKUP($B1016,Stats!$A$2:$AA$19,26,FALSE)))</f>
        <v>-0.3636635621065244</v>
      </c>
      <c r="BR1016" s="51">
        <f t="shared" si="208"/>
        <v>-0.3636635621065244</v>
      </c>
      <c r="BS1016" s="32" t="str">
        <f t="shared" si="203"/>
        <v>25922_201424</v>
      </c>
      <c r="BT1016" s="53">
        <f t="shared" si="204"/>
        <v>0.65691403463382114</v>
      </c>
    </row>
    <row r="1017" spans="1:72" x14ac:dyDescent="0.15">
      <c r="A1017" s="16">
        <v>25922</v>
      </c>
      <c r="B1017" s="17">
        <v>201425</v>
      </c>
      <c r="C1017" s="3">
        <v>0</v>
      </c>
      <c r="D1017" s="23">
        <v>2.0895522388059806E-2</v>
      </c>
      <c r="E1017" s="18">
        <v>5.903367475218687E-3</v>
      </c>
      <c r="F1017" s="24">
        <v>7</v>
      </c>
      <c r="G1017" s="24">
        <v>3</v>
      </c>
      <c r="H1017" s="20">
        <v>4.8177777989439896E-3</v>
      </c>
      <c r="I1017" s="20">
        <v>-4.2888098024598253E-3</v>
      </c>
      <c r="J1017" s="24">
        <v>3</v>
      </c>
      <c r="K1017" s="24">
        <v>1</v>
      </c>
      <c r="L1017" s="20">
        <v>1.1964107676969205E-2</v>
      </c>
      <c r="M1017" s="20">
        <v>-6.9306930693070479E-3</v>
      </c>
      <c r="N1017" s="19">
        <v>1.026</v>
      </c>
      <c r="O1017" s="19">
        <v>1.0219123505976095</v>
      </c>
      <c r="P1017" s="25">
        <v>41985</v>
      </c>
      <c r="Q1017" s="20">
        <v>-8.8932806324112379E-3</v>
      </c>
      <c r="R1017" s="25">
        <v>41982</v>
      </c>
      <c r="S1017" s="25">
        <f>IF(ISNUMBER(R1017),VLOOKUP(B1017,Index!$B$3:$AB$18,27,FALSE),"")</f>
        <v>41982</v>
      </c>
      <c r="T1017" s="25">
        <f>IF(ISNUMBER($R1017),VLOOKUP($B1017,Index!$B$21:$AB$36,27,FALSE),"")</f>
        <v>41982</v>
      </c>
      <c r="U1017" s="25">
        <f>IF(ISNUMBER($R1017),VLOOKUP($B1017,Index!$B$39:$AB$54,27,FALSE),"")</f>
        <v>41982</v>
      </c>
      <c r="W1017" s="18">
        <v>0.62686567164179419</v>
      </c>
      <c r="X1017" s="19">
        <v>0.7</v>
      </c>
      <c r="Y1017" s="18">
        <v>0.11200852251989198</v>
      </c>
      <c r="Z1017" s="19">
        <f t="shared" si="205"/>
        <v>0</v>
      </c>
      <c r="AA1017" s="21">
        <v>2.3495854063017907</v>
      </c>
      <c r="AB1017" s="28"/>
      <c r="AC1017" s="18">
        <v>0.39296057028291775</v>
      </c>
      <c r="AD1017" s="19">
        <v>0.48999999999999994</v>
      </c>
      <c r="AE1017" s="18">
        <v>1.2545909117089148E-2</v>
      </c>
      <c r="AF1017" s="19">
        <f t="shared" si="206"/>
        <v>0</v>
      </c>
      <c r="AG1017" s="21">
        <v>5.5205515815063508</v>
      </c>
      <c r="AH1017" s="28"/>
      <c r="AK1017" t="str">
        <f t="shared" si="213"/>
        <v/>
      </c>
      <c r="AL1017" t="str">
        <f t="shared" si="213"/>
        <v/>
      </c>
      <c r="AM1017" t="str">
        <f t="shared" si="213"/>
        <v/>
      </c>
      <c r="AN1017" t="str">
        <f t="shared" si="213"/>
        <v/>
      </c>
      <c r="AO1017">
        <f t="shared" si="213"/>
        <v>2.3495854063017907</v>
      </c>
      <c r="AP1017" t="str">
        <f t="shared" si="213"/>
        <v/>
      </c>
      <c r="AQ1017" t="str">
        <f t="shared" si="213"/>
        <v/>
      </c>
      <c r="AR1017" t="str">
        <f t="shared" si="213"/>
        <v/>
      </c>
      <c r="AS1017" t="str">
        <f t="shared" si="213"/>
        <v/>
      </c>
      <c r="AT1017" t="str">
        <f t="shared" si="213"/>
        <v/>
      </c>
      <c r="AU1017" t="str">
        <f t="shared" si="213"/>
        <v/>
      </c>
      <c r="AV1017" t="str">
        <f t="shared" si="213"/>
        <v/>
      </c>
      <c r="AW1017" t="str">
        <f t="shared" si="213"/>
        <v/>
      </c>
      <c r="AX1017" t="str">
        <f t="shared" si="213"/>
        <v/>
      </c>
      <c r="AZ1017" s="46">
        <f>IF(ISNUMBER(VLOOKUP($B1017,Stats!$A$2:$AA$19,2,FALSE))=FALSE,"",IF(ISNUMBER(W1017),(W1017-VLOOKUP($B1017,Stats!$A$2:$AA$19,2,FALSE))/VLOOKUP($B1017,Stats!$A$2:$AA$19,16,FALSE),""))</f>
        <v>-0.21744617420618159</v>
      </c>
      <c r="BA1017" s="46">
        <f>IF(ISNUMBER(VLOOKUP($B1017,Stats!$A$2:$AA$19,2,FALSE))=FALSE,"",IF(ISNUMBER(X1017),(X1017-VLOOKUP($B1017,Stats!$A$2:$AA$19,3,FALSE))/VLOOKUP($B1017,Stats!$A$2:$AA$19,17,FALSE),""))</f>
        <v>0.52844508262562895</v>
      </c>
      <c r="BB1017" s="46"/>
      <c r="BC1017" s="46"/>
      <c r="BD1017" s="44">
        <f t="shared" si="202"/>
        <v>0.15549945420972366</v>
      </c>
      <c r="BE1017" s="46">
        <f>IF(ISNUMBER(VLOOKUP($B1017,Stats!$A$2:$AA$19,2,FALSE))=FALSE,"",IF(ISNUMBER(Y1017),(Y1017-VLOOKUP($B1017,Stats!$A$2:$AA$19,5,FALSE))/VLOOKUP($B1017,Stats!$A$2:$AA$19,19,FALSE),""))</f>
        <v>-1.0039238266579669</v>
      </c>
      <c r="BF1017" s="46"/>
      <c r="BG1017" s="46"/>
      <c r="BH1017" s="46">
        <f>IF(ISNUMBER(VLOOKUP($B1017,Stats!$A$2:$AA$19,2,FALSE))=FALSE,"",IF(ISNUMBER(Z1017),(Z1017-VLOOKUP($B1017,Stats!$A$2:$AA$19,8,FALSE))/VLOOKUP($B1017,Stats!$A$2:$AA$19,22,FALSE),""))</f>
        <v>-0.38938659637819406</v>
      </c>
      <c r="BI1017" s="46" t="str">
        <f>IF(ISNUMBER(VLOOKUP($B1017,Stats!$A$2:$AA$19,2,FALSE))=FALSE,"",IF(ISNUMBER(#REF!),(#REF!-VLOOKUP($B1017,Stats!$A$2:$AA$19,9,FALSE))/VLOOKUP($B1017,Stats!$A$2:$AA$19,23,FALSE),""))</f>
        <v/>
      </c>
      <c r="BJ1017" s="46" t="str">
        <f>IF(ISNUMBER(VLOOKUP($B1017,Stats!$A$2:$AA$19,2,FALSE))=FALSE,"",IF(ISNUMBER(#REF!),(#REF!-VLOOKUP($B1017,Stats!$A$2:$AA$19,10,FALSE))/VLOOKUP($B1017,Stats!$A$2:$AA$19,24,FALSE),""))</f>
        <v/>
      </c>
      <c r="BK1017" s="44">
        <f t="shared" si="207"/>
        <v>0.58593069974711853</v>
      </c>
      <c r="BL1017" s="46" t="str">
        <f>IF(ISNUMBER(VLOOKUP($B1017,Stats!$A$2:$AA$19,2,FALSE))=FALSE,"",IF(ISNUMBER(#REF!),(#REF!-VLOOKUP($B1017,Stats!$A$2:$AA$19,11,FALSE))/VLOOKUP($B1017,Stats!$A$2:$AA$19,25,FALSE),""))</f>
        <v/>
      </c>
      <c r="BM1017" s="46">
        <f>IF(ISNUMBER(VLOOKUP($B1017,Stats!$A$2:$AA$19,2,FALSE))=FALSE,"",IF(ISNUMBER(AA1017),(AA1017-VLOOKUP($B1017,Stats!$A$2:$AA$19,12,FALSE))/VLOOKUP($B1017,Stats!$A$2:$AA$19,26,FALSE),""))</f>
        <v>6.8699998739408102E-2</v>
      </c>
      <c r="BN1017" s="46" t="str">
        <f>IF(ISNUMBER(VLOOKUP($B1017,Stats!$A$2:$AA$19,2,FALSE))=FALSE,"",IF(ISNUMBER(#REF!),(#REF!-VLOOKUP($B1017,Stats!$A$2:$AA$19,13,FALSE))/VLOOKUP($B1017,Stats!$A$2:$AA$19,27,FALSE),""))</f>
        <v/>
      </c>
      <c r="BO1017" s="46" t="str">
        <f>IF(ISNUMBER(VLOOKUP($B1017,Stats!$A$2:$AA$19,2,FALSE))=FALSE,"",IF(ISNUMBER(#REF!),(#REF!-VLOOKUP($B1017,Stats!$A$2:$AA$19,14,FALSE))/VLOOKUP($B1017,Stats!$A$2:$AB$19,28,FALSE),""))</f>
        <v/>
      </c>
      <c r="BP1017" s="46"/>
      <c r="BQ1017" s="46">
        <f>IF(ISNUMBER(VLOOKUP($B1017,Stats!$A$2:$AA$19,2,FALSE))=FALSE,"",IF(ISNUMBER(BM1017),BM1017,(VLOOKUP($B1017,Stats!$A$2:$AT$19,46,FALSE)-VLOOKUP($B1017,Stats!$A$2:$AA$19,12,FALSE))/VLOOKUP($B1017,Stats!$A$2:$AA$19,26,FALSE)))</f>
        <v>6.8699998739408102E-2</v>
      </c>
      <c r="BR1017" s="51">
        <f t="shared" si="208"/>
        <v>6.8699998739408102E-2</v>
      </c>
      <c r="BS1017" s="32" t="str">
        <f t="shared" si="203"/>
        <v>25922_201425</v>
      </c>
      <c r="BT1017" s="53">
        <f t="shared" si="204"/>
        <v>0.39639831043809748</v>
      </c>
    </row>
    <row r="1018" spans="1:72" x14ac:dyDescent="0.15">
      <c r="A1018" s="16">
        <v>25922</v>
      </c>
      <c r="B1018" s="17">
        <v>201426</v>
      </c>
      <c r="C1018" s="3">
        <v>0</v>
      </c>
      <c r="D1018" s="23">
        <v>-1.0721247563352909E-2</v>
      </c>
      <c r="E1018" s="18">
        <v>5.6314284481023009E-3</v>
      </c>
      <c r="F1018" s="24">
        <v>5</v>
      </c>
      <c r="G1018" s="24">
        <v>5</v>
      </c>
      <c r="H1018" s="20">
        <v>3.364426735688486E-3</v>
      </c>
      <c r="I1018" s="20">
        <v>-5.4904443728114316E-3</v>
      </c>
      <c r="J1018" s="24">
        <v>3</v>
      </c>
      <c r="K1018" s="24">
        <v>3</v>
      </c>
      <c r="L1018" s="20">
        <v>5.9701492537314049E-3</v>
      </c>
      <c r="M1018" s="20">
        <v>-1.2745098039215752E-2</v>
      </c>
      <c r="N1018" s="19">
        <v>1.0289999999999999</v>
      </c>
      <c r="O1018" s="19">
        <v>1</v>
      </c>
      <c r="P1018" s="25">
        <v>41988</v>
      </c>
      <c r="Q1018" s="20">
        <v>-2.6239067055393472E-2</v>
      </c>
      <c r="R1018" s="25">
        <v>41996</v>
      </c>
      <c r="S1018" s="25">
        <f>IF(ISNUMBER(R1018),VLOOKUP(B1018,Index!$B$3:$AB$18,27,FALSE),"")</f>
        <v>41997</v>
      </c>
      <c r="T1018" s="25">
        <f>IF(ISNUMBER($R1018),VLOOKUP($B1018,Index!$B$21:$AB$36,27,FALSE),"")</f>
        <v>41996</v>
      </c>
      <c r="U1018" s="25">
        <f>IF(ISNUMBER($R1018),VLOOKUP($B1018,Index!$B$39:$AB$54,27,FALSE),"")</f>
        <v>41996</v>
      </c>
      <c r="W1018" s="18">
        <v>-0.32163742690058728</v>
      </c>
      <c r="X1018" s="19">
        <v>0.5</v>
      </c>
      <c r="Y1018" s="18">
        <v>0.10684884225762355</v>
      </c>
      <c r="Z1018" s="19">
        <f t="shared" si="205"/>
        <v>1</v>
      </c>
      <c r="AA1018" s="21" t="s">
        <v>25</v>
      </c>
      <c r="AB1018" s="28"/>
      <c r="AC1018" s="18">
        <v>0.10345063438323063</v>
      </c>
      <c r="AD1018" s="19">
        <v>0.25</v>
      </c>
      <c r="AE1018" s="18">
        <v>1.1416675091794519E-2</v>
      </c>
      <c r="AF1018" s="19">
        <f t="shared" si="206"/>
        <v>1</v>
      </c>
      <c r="AG1018" s="21" t="s">
        <v>25</v>
      </c>
      <c r="AH1018" s="28"/>
      <c r="AK1018" t="str">
        <f t="shared" si="213"/>
        <v/>
      </c>
      <c r="AL1018" t="str">
        <f t="shared" si="213"/>
        <v/>
      </c>
      <c r="AM1018" t="str">
        <f t="shared" si="213"/>
        <v/>
      </c>
      <c r="AN1018" t="str">
        <f t="shared" si="213"/>
        <v/>
      </c>
      <c r="AO1018" t="str">
        <f t="shared" si="213"/>
        <v/>
      </c>
      <c r="AP1018" t="str">
        <f t="shared" si="213"/>
        <v/>
      </c>
      <c r="AQ1018" t="str">
        <f t="shared" si="213"/>
        <v/>
      </c>
      <c r="AR1018" t="str">
        <f t="shared" si="213"/>
        <v/>
      </c>
      <c r="AS1018" t="str">
        <f t="shared" si="213"/>
        <v/>
      </c>
      <c r="AT1018" t="str">
        <f t="shared" si="213"/>
        <v/>
      </c>
      <c r="AU1018" t="str">
        <f t="shared" si="213"/>
        <v/>
      </c>
      <c r="AV1018" t="str">
        <f t="shared" si="213"/>
        <v/>
      </c>
      <c r="AW1018" t="str">
        <f t="shared" si="213"/>
        <v/>
      </c>
      <c r="AX1018" t="str">
        <f t="shared" si="213"/>
        <v/>
      </c>
      <c r="AZ1018" s="46">
        <f>IF(ISNUMBER(VLOOKUP($B1018,Stats!$A$2:$AA$19,2,FALSE))=FALSE,"",IF(ISNUMBER(W1018),(W1018-VLOOKUP($B1018,Stats!$A$2:$AA$19,2,FALSE))/VLOOKUP($B1018,Stats!$A$2:$AA$19,16,FALSE),""))</f>
        <v>-0.62365027389164784</v>
      </c>
      <c r="BA1018" s="46">
        <f>IF(ISNUMBER(VLOOKUP($B1018,Stats!$A$2:$AA$19,2,FALSE))=FALSE,"",IF(ISNUMBER(X1018),(X1018-VLOOKUP($B1018,Stats!$A$2:$AA$19,3,FALSE))/VLOOKUP($B1018,Stats!$A$2:$AA$19,17,FALSE),""))</f>
        <v>-0.59756231632346257</v>
      </c>
      <c r="BB1018" s="46"/>
      <c r="BC1018" s="46"/>
      <c r="BD1018" s="44">
        <f t="shared" si="202"/>
        <v>-0.61060629510755526</v>
      </c>
      <c r="BE1018" s="46">
        <f>IF(ISNUMBER(VLOOKUP($B1018,Stats!$A$2:$AA$19,2,FALSE))=FALSE,"",IF(ISNUMBER(Y1018),(Y1018-VLOOKUP($B1018,Stats!$A$2:$AA$19,5,FALSE))/VLOOKUP($B1018,Stats!$A$2:$AA$19,19,FALSE),""))</f>
        <v>-0.84508757659516176</v>
      </c>
      <c r="BF1018" s="46"/>
      <c r="BG1018" s="46"/>
      <c r="BH1018" s="46">
        <f>IF(ISNUMBER(VLOOKUP($B1018,Stats!$A$2:$AA$19,2,FALSE))=FALSE,"",IF(ISNUMBER(Z1018),(Z1018-VLOOKUP($B1018,Stats!$A$2:$AA$19,8,FALSE))/VLOOKUP($B1018,Stats!$A$2:$AA$19,22,FALSE),""))</f>
        <v>-0.10266627503097653</v>
      </c>
      <c r="BI1018" s="46" t="str">
        <f>IF(ISNUMBER(VLOOKUP($B1018,Stats!$A$2:$AA$19,2,FALSE))=FALSE,"",IF(ISNUMBER(#REF!),(#REF!-VLOOKUP($B1018,Stats!$A$2:$AA$19,9,FALSE))/VLOOKUP($B1018,Stats!$A$2:$AA$19,23,FALSE),""))</f>
        <v/>
      </c>
      <c r="BJ1018" s="46" t="str">
        <f>IF(ISNUMBER(VLOOKUP($B1018,Stats!$A$2:$AA$19,2,FALSE))=FALSE,"",IF(ISNUMBER(#REF!),(#REF!-VLOOKUP($B1018,Stats!$A$2:$AA$19,10,FALSE))/VLOOKUP($B1018,Stats!$A$2:$AA$19,24,FALSE),""))</f>
        <v/>
      </c>
      <c r="BK1018" s="44">
        <f t="shared" si="207"/>
        <v>0.56076142110732019</v>
      </c>
      <c r="BL1018" s="46" t="str">
        <f>IF(ISNUMBER(VLOOKUP($B1018,Stats!$A$2:$AA$19,2,FALSE))=FALSE,"",IF(ISNUMBER(#REF!),(#REF!-VLOOKUP($B1018,Stats!$A$2:$AA$19,11,FALSE))/VLOOKUP($B1018,Stats!$A$2:$AA$19,25,FALSE),""))</f>
        <v/>
      </c>
      <c r="BM1018" s="46" t="str">
        <f>IF(ISNUMBER(VLOOKUP($B1018,Stats!$A$2:$AA$19,2,FALSE))=FALSE,"",IF(ISNUMBER(AA1018),(AA1018-VLOOKUP($B1018,Stats!$A$2:$AA$19,12,FALSE))/VLOOKUP($B1018,Stats!$A$2:$AA$19,26,FALSE),""))</f>
        <v/>
      </c>
      <c r="BN1018" s="46" t="str">
        <f>IF(ISNUMBER(VLOOKUP($B1018,Stats!$A$2:$AA$19,2,FALSE))=FALSE,"",IF(ISNUMBER(#REF!),(#REF!-VLOOKUP($B1018,Stats!$A$2:$AA$19,13,FALSE))/VLOOKUP($B1018,Stats!$A$2:$AA$19,27,FALSE),""))</f>
        <v/>
      </c>
      <c r="BO1018" s="46" t="str">
        <f>IF(ISNUMBER(VLOOKUP($B1018,Stats!$A$2:$AA$19,2,FALSE))=FALSE,"",IF(ISNUMBER(#REF!),(#REF!-VLOOKUP($B1018,Stats!$A$2:$AA$19,14,FALSE))/VLOOKUP($B1018,Stats!$A$2:$AB$19,28,FALSE),""))</f>
        <v/>
      </c>
      <c r="BP1018" s="46"/>
      <c r="BQ1018" s="46">
        <f>IF(ISNUMBER(VLOOKUP($B1018,Stats!$A$2:$AA$19,2,FALSE))=FALSE,"",IF(ISNUMBER(BM1018),BM1018,(VLOOKUP($B1018,Stats!$A$2:$AT$19,46,FALSE)-VLOOKUP($B1018,Stats!$A$2:$AA$19,12,FALSE))/VLOOKUP($B1018,Stats!$A$2:$AA$19,26,FALSE)))</f>
        <v>-0.61108963630174951</v>
      </c>
      <c r="BR1018" s="51">
        <f t="shared" si="208"/>
        <v>-0.61108963630174951</v>
      </c>
      <c r="BS1018" s="32" t="str">
        <f t="shared" si="203"/>
        <v>25922_201426</v>
      </c>
      <c r="BT1018" s="53">
        <f t="shared" si="204"/>
        <v>9.211766638253116E-2</v>
      </c>
    </row>
    <row r="1019" spans="1:72" x14ac:dyDescent="0.15">
      <c r="A1019" s="16">
        <v>25922</v>
      </c>
      <c r="B1019" s="17">
        <v>201427</v>
      </c>
      <c r="C1019" s="3">
        <v>0</v>
      </c>
      <c r="D1019" s="23">
        <v>-1.9704433497537144E-3</v>
      </c>
      <c r="E1019" s="18">
        <v>1.2991528874638975E-2</v>
      </c>
      <c r="F1019" s="24">
        <v>1</v>
      </c>
      <c r="G1019" s="24">
        <v>2</v>
      </c>
      <c r="H1019" s="20">
        <v>1.401401401401392E-2</v>
      </c>
      <c r="I1019" s="20">
        <v>-7.9087590524600793E-3</v>
      </c>
      <c r="J1019" s="24">
        <v>1</v>
      </c>
      <c r="K1019" s="24">
        <v>2</v>
      </c>
      <c r="L1019" s="20">
        <v>1.401401401401392E-2</v>
      </c>
      <c r="M1019" s="20">
        <v>-1.0837438423645263E-2</v>
      </c>
      <c r="N1019" s="19">
        <v>1.0129999999999999</v>
      </c>
      <c r="O1019" s="19">
        <v>1.0089641434262948</v>
      </c>
      <c r="P1019" s="25">
        <v>42004</v>
      </c>
      <c r="Q1019" s="20">
        <v>-4.980079681274896E-3</v>
      </c>
      <c r="R1019" s="25">
        <v>42003</v>
      </c>
      <c r="S1019" s="25">
        <f>IF(ISNUMBER(R1019),VLOOKUP(B1019,Index!$B$3:$AB$18,27,FALSE),"")</f>
        <v>42002</v>
      </c>
      <c r="T1019" s="25">
        <f>IF(ISNUMBER($R1019),VLOOKUP($B1019,Index!$B$21:$AB$36,27,FALSE),"")</f>
        <v>42003</v>
      </c>
      <c r="U1019" s="25">
        <f>IF(ISNUMBER($R1019),VLOOKUP($B1019,Index!$B$39:$AB$54,27,FALSE),"")</f>
        <v>42003</v>
      </c>
      <c r="W1019" s="18">
        <v>-0.23645320197044573</v>
      </c>
      <c r="X1019" s="19">
        <v>0.33333333333333331</v>
      </c>
      <c r="Y1019" s="18">
        <v>0.24649692919021965</v>
      </c>
      <c r="Z1019" s="19">
        <f t="shared" si="205"/>
        <v>1</v>
      </c>
      <c r="AA1019" s="21" t="s">
        <v>25</v>
      </c>
      <c r="AB1019" s="28"/>
      <c r="AC1019" s="18">
        <v>5.5910116722076401E-2</v>
      </c>
      <c r="AD1019" s="19">
        <v>0.1111111111111111</v>
      </c>
      <c r="AE1019" s="18">
        <v>6.0760736100208157E-2</v>
      </c>
      <c r="AF1019" s="19">
        <f t="shared" si="206"/>
        <v>1</v>
      </c>
      <c r="AG1019" s="21" t="s">
        <v>25</v>
      </c>
      <c r="AH1019" s="28"/>
      <c r="AK1019" t="str">
        <f t="shared" si="213"/>
        <v/>
      </c>
      <c r="AL1019" t="str">
        <f t="shared" si="213"/>
        <v/>
      </c>
      <c r="AM1019" t="str">
        <f t="shared" si="213"/>
        <v/>
      </c>
      <c r="AN1019" t="str">
        <f t="shared" si="213"/>
        <v/>
      </c>
      <c r="AO1019" t="str">
        <f t="shared" si="213"/>
        <v/>
      </c>
      <c r="AP1019" t="str">
        <f t="shared" si="213"/>
        <v/>
      </c>
      <c r="AQ1019" t="str">
        <f t="shared" si="213"/>
        <v/>
      </c>
      <c r="AR1019" t="str">
        <f t="shared" si="213"/>
        <v/>
      </c>
      <c r="AS1019" t="str">
        <f t="shared" si="213"/>
        <v/>
      </c>
      <c r="AT1019" t="str">
        <f t="shared" si="213"/>
        <v/>
      </c>
      <c r="AU1019" t="str">
        <f t="shared" si="213"/>
        <v/>
      </c>
      <c r="AV1019" t="str">
        <f t="shared" si="213"/>
        <v/>
      </c>
      <c r="AW1019" t="str">
        <f t="shared" si="213"/>
        <v/>
      </c>
      <c r="AX1019" t="str">
        <f t="shared" si="213"/>
        <v/>
      </c>
      <c r="AZ1019" s="46">
        <f>IF(ISNUMBER(VLOOKUP($B1019,Stats!$A$2:$AA$19,2,FALSE))=FALSE,"",IF(ISNUMBER(W1019),(W1019-VLOOKUP($B1019,Stats!$A$2:$AA$19,2,FALSE))/VLOOKUP($B1019,Stats!$A$2:$AA$19,16,FALSE),""))</f>
        <v>-0.46803873379514727</v>
      </c>
      <c r="BA1019" s="46">
        <f>IF(ISNUMBER(VLOOKUP($B1019,Stats!$A$2:$AA$19,2,FALSE))=FALSE,"",IF(ISNUMBER(X1019),(X1019-VLOOKUP($B1019,Stats!$A$2:$AA$19,3,FALSE))/VLOOKUP($B1019,Stats!$A$2:$AA$19,17,FALSE),""))</f>
        <v>-1.0507044611669172</v>
      </c>
      <c r="BB1019" s="46"/>
      <c r="BC1019" s="46"/>
      <c r="BD1019" s="44">
        <f t="shared" si="202"/>
        <v>-0.75937159748103222</v>
      </c>
      <c r="BE1019" s="46">
        <f>IF(ISNUMBER(VLOOKUP($B1019,Stats!$A$2:$AA$19,2,FALSE))=FALSE,"",IF(ISNUMBER(Y1019),(Y1019-VLOOKUP($B1019,Stats!$A$2:$AA$19,5,FALSE))/VLOOKUP($B1019,Stats!$A$2:$AA$19,19,FALSE),""))</f>
        <v>0.42711132245186006</v>
      </c>
      <c r="BF1019" s="46"/>
      <c r="BG1019" s="46"/>
      <c r="BH1019" s="46">
        <f>IF(ISNUMBER(VLOOKUP($B1019,Stats!$A$2:$AA$19,2,FALSE))=FALSE,"",IF(ISNUMBER(Z1019),(Z1019-VLOOKUP($B1019,Stats!$A$2:$AA$19,8,FALSE))/VLOOKUP($B1019,Stats!$A$2:$AA$19,22,FALSE),""))</f>
        <v>0.41115882059143566</v>
      </c>
      <c r="BI1019" s="46" t="str">
        <f>IF(ISNUMBER(VLOOKUP($B1019,Stats!$A$2:$AA$19,2,FALSE))=FALSE,"",IF(ISNUMBER(#REF!),(#REF!-VLOOKUP($B1019,Stats!$A$2:$AA$19,9,FALSE))/VLOOKUP($B1019,Stats!$A$2:$AA$19,23,FALSE),""))</f>
        <v/>
      </c>
      <c r="BJ1019" s="46" t="str">
        <f>IF(ISNUMBER(VLOOKUP($B1019,Stats!$A$2:$AA$19,2,FALSE))=FALSE,"",IF(ISNUMBER(#REF!),(#REF!-VLOOKUP($B1019,Stats!$A$2:$AA$19,10,FALSE))/VLOOKUP($B1019,Stats!$A$2:$AA$19,24,FALSE),""))</f>
        <v/>
      </c>
      <c r="BK1019" s="44">
        <f t="shared" si="207"/>
        <v>-0.17563027953887136</v>
      </c>
      <c r="BL1019" s="46" t="str">
        <f>IF(ISNUMBER(VLOOKUP($B1019,Stats!$A$2:$AA$19,2,FALSE))=FALSE,"",IF(ISNUMBER(#REF!),(#REF!-VLOOKUP($B1019,Stats!$A$2:$AA$19,11,FALSE))/VLOOKUP($B1019,Stats!$A$2:$AA$19,25,FALSE),""))</f>
        <v/>
      </c>
      <c r="BM1019" s="46" t="str">
        <f>IF(ISNUMBER(VLOOKUP($B1019,Stats!$A$2:$AA$19,2,FALSE))=FALSE,"",IF(ISNUMBER(AA1019),(AA1019-VLOOKUP($B1019,Stats!$A$2:$AA$19,12,FALSE))/VLOOKUP($B1019,Stats!$A$2:$AA$19,26,FALSE),""))</f>
        <v/>
      </c>
      <c r="BN1019" s="46" t="str">
        <f>IF(ISNUMBER(VLOOKUP($B1019,Stats!$A$2:$AA$19,2,FALSE))=FALSE,"",IF(ISNUMBER(#REF!),(#REF!-VLOOKUP($B1019,Stats!$A$2:$AA$19,13,FALSE))/VLOOKUP($B1019,Stats!$A$2:$AA$19,27,FALSE),""))</f>
        <v/>
      </c>
      <c r="BO1019" s="46" t="str">
        <f>IF(ISNUMBER(VLOOKUP($B1019,Stats!$A$2:$AA$19,2,FALSE))=FALSE,"",IF(ISNUMBER(#REF!),(#REF!-VLOOKUP($B1019,Stats!$A$2:$AA$19,14,FALSE))/VLOOKUP($B1019,Stats!$A$2:$AB$19,28,FALSE),""))</f>
        <v/>
      </c>
      <c r="BP1019" s="46"/>
      <c r="BQ1019" s="46">
        <f>IF(ISNUMBER(VLOOKUP($B1019,Stats!$A$2:$AA$19,2,FALSE))=FALSE,"",IF(ISNUMBER(BM1019),BM1019,(VLOOKUP($B1019,Stats!$A$2:$AT$19,46,FALSE)-VLOOKUP($B1019,Stats!$A$2:$AA$19,12,FALSE))/VLOOKUP($B1019,Stats!$A$2:$AA$19,26,FALSE)))</f>
        <v>-0.46642635650749076</v>
      </c>
      <c r="BR1019" s="51">
        <f t="shared" si="208"/>
        <v>-0.46642635650749076</v>
      </c>
      <c r="BS1019" s="32" t="str">
        <f t="shared" si="203"/>
        <v>25922_201427</v>
      </c>
      <c r="BT1019" s="53">
        <f t="shared" si="204"/>
        <v>-0.35053775852102742</v>
      </c>
    </row>
    <row r="1020" spans="1:72" x14ac:dyDescent="0.15">
      <c r="A1020" s="16">
        <v>25922</v>
      </c>
      <c r="B1020" s="17">
        <v>201501</v>
      </c>
      <c r="C1020" s="3">
        <v>0</v>
      </c>
      <c r="D1020" s="23">
        <v>4.9358341559724295E-3</v>
      </c>
      <c r="E1020" s="18">
        <v>3.6761958639857056E-3</v>
      </c>
      <c r="F1020" s="24">
        <v>3</v>
      </c>
      <c r="G1020" s="24">
        <v>2</v>
      </c>
      <c r="H1020" s="20">
        <v>3.282149341791829E-3</v>
      </c>
      <c r="I1020" s="20">
        <v>-2.4466631271670147E-3</v>
      </c>
      <c r="J1020" s="24">
        <v>2</v>
      </c>
      <c r="K1020" s="24">
        <v>1</v>
      </c>
      <c r="L1020" s="20">
        <v>5.9113300492610321E-3</v>
      </c>
      <c r="M1020" s="20">
        <v>-3.9138943248532287E-3</v>
      </c>
      <c r="N1020" s="19">
        <v>1.022</v>
      </c>
      <c r="O1020" s="19">
        <v>1.0068965517241379</v>
      </c>
      <c r="P1020" s="25">
        <v>42012</v>
      </c>
      <c r="Q1020" s="20">
        <v>-3.9138943248532287E-3</v>
      </c>
      <c r="R1020" s="25">
        <v>42013</v>
      </c>
      <c r="S1020" s="25">
        <f>IF(ISNUMBER(R1020),VLOOKUP(B1020,Index!$B$3:$AB$18,27,FALSE),"")</f>
        <v>42013</v>
      </c>
      <c r="T1020" s="25">
        <f>IF(ISNUMBER($R1020),VLOOKUP($B1020,Index!$B$21:$AB$36,27,FALSE),"")</f>
        <v>42013</v>
      </c>
      <c r="U1020" s="25">
        <f>IF(ISNUMBER($R1020),VLOOKUP($B1020,Index!$B$39:$AB$54,27,FALSE),"")</f>
        <v>42011</v>
      </c>
      <c r="W1020" s="18">
        <v>0.35538005923001492</v>
      </c>
      <c r="X1020" s="19">
        <v>0.6</v>
      </c>
      <c r="Y1020" s="18">
        <v>6.9750912330512352E-2</v>
      </c>
      <c r="Z1020" s="19">
        <f t="shared" si="205"/>
        <v>0</v>
      </c>
      <c r="AA1020" s="21">
        <v>1.2611056268509557</v>
      </c>
      <c r="AB1020" s="28"/>
      <c r="AC1020" s="18">
        <v>0.1262949864983289</v>
      </c>
      <c r="AD1020" s="19">
        <v>0.36</v>
      </c>
      <c r="AE1020" s="18">
        <v>4.8651897709388204E-3</v>
      </c>
      <c r="AF1020" s="19">
        <f t="shared" si="206"/>
        <v>0</v>
      </c>
      <c r="AG1020" s="21">
        <v>1.5903874020751421</v>
      </c>
      <c r="AH1020" s="28"/>
      <c r="AK1020" t="str">
        <f t="shared" si="213"/>
        <v/>
      </c>
      <c r="AL1020" t="str">
        <f t="shared" si="213"/>
        <v/>
      </c>
      <c r="AM1020" t="str">
        <f t="shared" si="213"/>
        <v/>
      </c>
      <c r="AN1020" t="str">
        <f t="shared" si="213"/>
        <v/>
      </c>
      <c r="AO1020" t="str">
        <f t="shared" si="213"/>
        <v/>
      </c>
      <c r="AP1020" t="str">
        <f t="shared" si="213"/>
        <v/>
      </c>
      <c r="AQ1020" t="str">
        <f t="shared" si="213"/>
        <v/>
      </c>
      <c r="AR1020">
        <f t="shared" si="213"/>
        <v>1.2611056268509557</v>
      </c>
      <c r="AS1020" t="str">
        <f t="shared" si="213"/>
        <v/>
      </c>
      <c r="AT1020" t="str">
        <f t="shared" si="213"/>
        <v/>
      </c>
      <c r="AU1020" t="str">
        <f t="shared" si="213"/>
        <v/>
      </c>
      <c r="AV1020" t="str">
        <f t="shared" si="213"/>
        <v/>
      </c>
      <c r="AW1020" t="str">
        <f t="shared" si="213"/>
        <v/>
      </c>
      <c r="AX1020" t="str">
        <f t="shared" si="213"/>
        <v/>
      </c>
      <c r="AZ1020" s="46">
        <f>IF(ISNUMBER(VLOOKUP($B1020,Stats!$A$2:$AA$19,2,FALSE))=FALSE,"",IF(ISNUMBER(W1020),(W1020-VLOOKUP($B1020,Stats!$A$2:$AA$19,2,FALSE))/VLOOKUP($B1020,Stats!$A$2:$AA$19,16,FALSE),""))</f>
        <v>-0.44913475526144664</v>
      </c>
      <c r="BA1020" s="46">
        <f>IF(ISNUMBER(VLOOKUP($B1020,Stats!$A$2:$AA$19,2,FALSE))=FALSE,"",IF(ISNUMBER(X1020),(X1020-VLOOKUP($B1020,Stats!$A$2:$AA$19,3,FALSE))/VLOOKUP($B1020,Stats!$A$2:$AA$19,17,FALSE),""))</f>
        <v>0.25266102439703397</v>
      </c>
      <c r="BB1020" s="46"/>
      <c r="BC1020" s="46"/>
      <c r="BD1020" s="44">
        <f t="shared" si="202"/>
        <v>-9.8236865432206333E-2</v>
      </c>
      <c r="BE1020" s="46">
        <f>IF(ISNUMBER(VLOOKUP($B1020,Stats!$A$2:$AA$19,2,FALSE))=FALSE,"",IF(ISNUMBER(Y1020),(Y1020-VLOOKUP($B1020,Stats!$A$2:$AA$19,5,FALSE))/VLOOKUP($B1020,Stats!$A$2:$AA$19,19,FALSE),""))</f>
        <v>-1.0222207985448857</v>
      </c>
      <c r="BF1020" s="46"/>
      <c r="BG1020" s="46"/>
      <c r="BH1020" s="46">
        <f>IF(ISNUMBER(VLOOKUP($B1020,Stats!$A$2:$AA$19,2,FALSE))=FALSE,"",IF(ISNUMBER(Z1020),(Z1020-VLOOKUP($B1020,Stats!$A$2:$AA$19,8,FALSE))/VLOOKUP($B1020,Stats!$A$2:$AA$19,22,FALSE),""))</f>
        <v>-0.58823842946080296</v>
      </c>
      <c r="BI1020" s="46" t="str">
        <f>IF(ISNUMBER(VLOOKUP($B1020,Stats!$A$2:$AA$19,2,FALSE))=FALSE,"",IF(ISNUMBER(#REF!),(#REF!-VLOOKUP($B1020,Stats!$A$2:$AA$19,9,FALSE))/VLOOKUP($B1020,Stats!$A$2:$AA$19,23,FALSE),""))</f>
        <v/>
      </c>
      <c r="BJ1020" s="46" t="str">
        <f>IF(ISNUMBER(VLOOKUP($B1020,Stats!$A$2:$AA$19,2,FALSE))=FALSE,"",IF(ISNUMBER(#REF!),(#REF!-VLOOKUP($B1020,Stats!$A$2:$AA$19,10,FALSE))/VLOOKUP($B1020,Stats!$A$2:$AA$19,24,FALSE),""))</f>
        <v/>
      </c>
      <c r="BK1020" s="44">
        <f t="shared" si="207"/>
        <v>0.53908303014317904</v>
      </c>
      <c r="BL1020" s="46" t="str">
        <f>IF(ISNUMBER(VLOOKUP($B1020,Stats!$A$2:$AA$19,2,FALSE))=FALSE,"",IF(ISNUMBER(#REF!),(#REF!-VLOOKUP($B1020,Stats!$A$2:$AA$19,11,FALSE))/VLOOKUP($B1020,Stats!$A$2:$AA$19,25,FALSE),""))</f>
        <v/>
      </c>
      <c r="BM1020" s="46">
        <f>IF(ISNUMBER(VLOOKUP($B1020,Stats!$A$2:$AA$19,2,FALSE))=FALSE,"",IF(ISNUMBER(AA1020),(AA1020-VLOOKUP($B1020,Stats!$A$2:$AA$19,12,FALSE))/VLOOKUP($B1020,Stats!$A$2:$AA$19,26,FALSE),""))</f>
        <v>-0.33641819950481211</v>
      </c>
      <c r="BN1020" s="46" t="str">
        <f>IF(ISNUMBER(VLOOKUP($B1020,Stats!$A$2:$AA$19,2,FALSE))=FALSE,"",IF(ISNUMBER(#REF!),(#REF!-VLOOKUP($B1020,Stats!$A$2:$AA$19,13,FALSE))/VLOOKUP($B1020,Stats!$A$2:$AA$19,27,FALSE),""))</f>
        <v/>
      </c>
      <c r="BO1020" s="46" t="str">
        <f>IF(ISNUMBER(VLOOKUP($B1020,Stats!$A$2:$AA$19,2,FALSE))=FALSE,"",IF(ISNUMBER(#REF!),(#REF!-VLOOKUP($B1020,Stats!$A$2:$AA$19,14,FALSE))/VLOOKUP($B1020,Stats!$A$2:$AB$19,28,FALSE),""))</f>
        <v/>
      </c>
      <c r="BP1020" s="46"/>
      <c r="BQ1020" s="46">
        <f>IF(ISNUMBER(VLOOKUP($B1020,Stats!$A$2:$AA$19,2,FALSE))=FALSE,"",IF(ISNUMBER(BM1020),BM1020,(VLOOKUP($B1020,Stats!$A$2:$AT$19,46,FALSE)-VLOOKUP($B1020,Stats!$A$2:$AA$19,12,FALSE))/VLOOKUP($B1020,Stats!$A$2:$AA$19,26,FALSE)))</f>
        <v>-0.33641819950481211</v>
      </c>
      <c r="BR1020" s="51">
        <f t="shared" si="208"/>
        <v>-0.33641819950481211</v>
      </c>
      <c r="BS1020" s="32" t="str">
        <f t="shared" si="203"/>
        <v>25922_201501</v>
      </c>
      <c r="BT1020" s="53">
        <f t="shared" si="204"/>
        <v>0.2365188050985037</v>
      </c>
    </row>
    <row r="1021" spans="1:72" x14ac:dyDescent="0.15">
      <c r="A1021" s="16">
        <v>25922</v>
      </c>
      <c r="B1021" s="17">
        <v>201502</v>
      </c>
      <c r="C1021" s="3">
        <v>0</v>
      </c>
      <c r="D1021" s="23">
        <v>1.1787819253438192E-2</v>
      </c>
      <c r="E1021" s="18">
        <v>9.6428312685159917E-3</v>
      </c>
      <c r="F1021" s="24">
        <v>7</v>
      </c>
      <c r="G1021" s="24">
        <v>3</v>
      </c>
      <c r="H1021" s="20">
        <v>6.0659402273015584E-3</v>
      </c>
      <c r="I1021" s="20">
        <v>-1.0105660628848471E-2</v>
      </c>
      <c r="J1021" s="24">
        <v>4</v>
      </c>
      <c r="K1021" s="24">
        <v>1</v>
      </c>
      <c r="L1021" s="20">
        <v>1.4880952380952328E-2</v>
      </c>
      <c r="M1021" s="20">
        <v>-1.5625E-2</v>
      </c>
      <c r="N1021" s="19">
        <v>1.0329999999999999</v>
      </c>
      <c r="O1021" s="19">
        <v>1.0268389662027833</v>
      </c>
      <c r="P1021" s="25">
        <v>42026</v>
      </c>
      <c r="Q1021" s="20">
        <v>-1.5625E-2</v>
      </c>
      <c r="R1021" s="25">
        <v>42023</v>
      </c>
      <c r="S1021" s="25">
        <f>IF(ISNUMBER(R1021),VLOOKUP(B1021,Index!$B$3:$AB$18,27,FALSE),"")</f>
        <v>42023</v>
      </c>
      <c r="T1021" s="25">
        <f>IF(ISNUMBER($R1021),VLOOKUP($B1021,Index!$B$21:$AB$36,27,FALSE),"")</f>
        <v>42023</v>
      </c>
      <c r="U1021" s="25">
        <f>IF(ISNUMBER($R1021),VLOOKUP($B1021,Index!$B$39:$AB$54,27,FALSE),"")</f>
        <v>42027</v>
      </c>
      <c r="W1021" s="18">
        <v>0.35363457760314576</v>
      </c>
      <c r="X1021" s="19">
        <v>0.7</v>
      </c>
      <c r="Y1021" s="18">
        <v>0.18295985940720741</v>
      </c>
      <c r="Z1021" s="19">
        <f t="shared" si="205"/>
        <v>0</v>
      </c>
      <c r="AA1021" s="21">
        <v>0.75442043222004429</v>
      </c>
      <c r="AB1021" s="28"/>
      <c r="AC1021" s="18">
        <v>0.12505741447655533</v>
      </c>
      <c r="AD1021" s="19">
        <v>0.48999999999999994</v>
      </c>
      <c r="AE1021" s="18">
        <v>3.3474310154305104E-2</v>
      </c>
      <c r="AF1021" s="19">
        <f t="shared" si="206"/>
        <v>0</v>
      </c>
      <c r="AG1021" s="21">
        <v>0.56915018855107846</v>
      </c>
      <c r="AH1021" s="28"/>
      <c r="AK1021" t="str">
        <f t="shared" si="213"/>
        <v/>
      </c>
      <c r="AL1021" t="str">
        <f t="shared" si="213"/>
        <v/>
      </c>
      <c r="AM1021" t="str">
        <f t="shared" si="213"/>
        <v/>
      </c>
      <c r="AN1021" t="str">
        <f t="shared" si="213"/>
        <v/>
      </c>
      <c r="AO1021" t="str">
        <f t="shared" si="213"/>
        <v/>
      </c>
      <c r="AP1021" t="str">
        <f t="shared" si="213"/>
        <v/>
      </c>
      <c r="AQ1021" t="str">
        <f t="shared" si="213"/>
        <v/>
      </c>
      <c r="AR1021" t="str">
        <f t="shared" si="213"/>
        <v/>
      </c>
      <c r="AS1021">
        <f t="shared" si="213"/>
        <v>0.75442043222004429</v>
      </c>
      <c r="AT1021" t="str">
        <f t="shared" si="213"/>
        <v/>
      </c>
      <c r="AU1021" t="str">
        <f t="shared" si="213"/>
        <v/>
      </c>
      <c r="AV1021" t="str">
        <f t="shared" si="213"/>
        <v/>
      </c>
      <c r="AW1021" t="str">
        <f t="shared" si="213"/>
        <v/>
      </c>
      <c r="AX1021" t="str">
        <f t="shared" si="213"/>
        <v/>
      </c>
      <c r="AZ1021" s="46">
        <f>IF(ISNUMBER(VLOOKUP($B1021,Stats!$A$2:$AA$19,2,FALSE))=FALSE,"",IF(ISNUMBER(W1021),(W1021-VLOOKUP($B1021,Stats!$A$2:$AA$19,2,FALSE))/VLOOKUP($B1021,Stats!$A$2:$AA$19,16,FALSE),""))</f>
        <v>-0.50585168047510953</v>
      </c>
      <c r="BA1021" s="46">
        <f>IF(ISNUMBER(VLOOKUP($B1021,Stats!$A$2:$AA$19,2,FALSE))=FALSE,"",IF(ISNUMBER(X1021),(X1021-VLOOKUP($B1021,Stats!$A$2:$AA$19,3,FALSE))/VLOOKUP($B1021,Stats!$A$2:$AA$19,17,FALSE),""))</f>
        <v>0.38056958571220034</v>
      </c>
      <c r="BB1021" s="46"/>
      <c r="BC1021" s="46"/>
      <c r="BD1021" s="44">
        <f t="shared" si="202"/>
        <v>-6.2641047381454595E-2</v>
      </c>
      <c r="BE1021" s="46">
        <f>IF(ISNUMBER(VLOOKUP($B1021,Stats!$A$2:$AA$19,2,FALSE))=FALSE,"",IF(ISNUMBER(Y1021),(Y1021-VLOOKUP($B1021,Stats!$A$2:$AA$19,5,FALSE))/VLOOKUP($B1021,Stats!$A$2:$AA$19,19,FALSE),""))</f>
        <v>-0.59036366788743655</v>
      </c>
      <c r="BF1021" s="46"/>
      <c r="BG1021" s="46"/>
      <c r="BH1021" s="46">
        <f>IF(ISNUMBER(VLOOKUP($B1021,Stats!$A$2:$AA$19,2,FALSE))=FALSE,"",IF(ISNUMBER(Z1021),(Z1021-VLOOKUP($B1021,Stats!$A$2:$AA$19,8,FALSE))/VLOOKUP($B1021,Stats!$A$2:$AA$19,22,FALSE),""))</f>
        <v>-0.48836753916131515</v>
      </c>
      <c r="BI1021" s="46" t="str">
        <f>IF(ISNUMBER(VLOOKUP($B1021,Stats!$A$2:$AA$19,2,FALSE))=FALSE,"",IF(ISNUMBER(#REF!),(#REF!-VLOOKUP($B1021,Stats!$A$2:$AA$19,9,FALSE))/VLOOKUP($B1021,Stats!$A$2:$AA$19,23,FALSE),""))</f>
        <v/>
      </c>
      <c r="BJ1021" s="46" t="str">
        <f>IF(ISNUMBER(VLOOKUP($B1021,Stats!$A$2:$AA$19,2,FALSE))=FALSE,"",IF(ISNUMBER(#REF!),(#REF!-VLOOKUP($B1021,Stats!$A$2:$AA$19,10,FALSE))/VLOOKUP($B1021,Stats!$A$2:$AA$19,24,FALSE),""))</f>
        <v/>
      </c>
      <c r="BK1021" s="44">
        <f t="shared" si="207"/>
        <v>0.266744305772811</v>
      </c>
      <c r="BL1021" s="46" t="str">
        <f>IF(ISNUMBER(VLOOKUP($B1021,Stats!$A$2:$AA$19,2,FALSE))=FALSE,"",IF(ISNUMBER(#REF!),(#REF!-VLOOKUP($B1021,Stats!$A$2:$AA$19,11,FALSE))/VLOOKUP($B1021,Stats!$A$2:$AA$19,25,FALSE),""))</f>
        <v/>
      </c>
      <c r="BM1021" s="46">
        <f>IF(ISNUMBER(VLOOKUP($B1021,Stats!$A$2:$AA$19,2,FALSE))=FALSE,"",IF(ISNUMBER(AA1021),(AA1021-VLOOKUP($B1021,Stats!$A$2:$AA$19,12,FALSE))/VLOOKUP($B1021,Stats!$A$2:$AA$19,26,FALSE),""))</f>
        <v>-0.27062383075256352</v>
      </c>
      <c r="BN1021" s="46" t="str">
        <f>IF(ISNUMBER(VLOOKUP($B1021,Stats!$A$2:$AA$19,2,FALSE))=FALSE,"",IF(ISNUMBER(#REF!),(#REF!-VLOOKUP($B1021,Stats!$A$2:$AA$19,13,FALSE))/VLOOKUP($B1021,Stats!$A$2:$AA$19,27,FALSE),""))</f>
        <v/>
      </c>
      <c r="BO1021" s="46" t="str">
        <f>IF(ISNUMBER(VLOOKUP($B1021,Stats!$A$2:$AA$19,2,FALSE))=FALSE,"",IF(ISNUMBER(#REF!),(#REF!-VLOOKUP($B1021,Stats!$A$2:$AA$19,14,FALSE))/VLOOKUP($B1021,Stats!$A$2:$AB$19,28,FALSE),""))</f>
        <v/>
      </c>
      <c r="BP1021" s="46"/>
      <c r="BQ1021" s="46">
        <f>IF(ISNUMBER(VLOOKUP($B1021,Stats!$A$2:$AA$19,2,FALSE))=FALSE,"",IF(ISNUMBER(BM1021),BM1021,(VLOOKUP($B1021,Stats!$A$2:$AT$19,46,FALSE)-VLOOKUP($B1021,Stats!$A$2:$AA$19,12,FALSE))/VLOOKUP($B1021,Stats!$A$2:$AA$19,26,FALSE)))</f>
        <v>-0.27062383075256352</v>
      </c>
      <c r="BR1021" s="51">
        <f t="shared" si="208"/>
        <v>-0.27062383075256352</v>
      </c>
      <c r="BS1021" s="32" t="str">
        <f t="shared" si="203"/>
        <v>25922_201502</v>
      </c>
      <c r="BT1021" s="53">
        <f t="shared" si="204"/>
        <v>9.3393607836882969E-2</v>
      </c>
    </row>
    <row r="1022" spans="1:72" x14ac:dyDescent="0.15">
      <c r="A1022" s="16">
        <v>25922</v>
      </c>
      <c r="B1022" s="17">
        <v>201503</v>
      </c>
      <c r="C1022" s="3">
        <v>0</v>
      </c>
      <c r="D1022" s="23">
        <v>-5.8252427184466438E-3</v>
      </c>
      <c r="E1022" s="18">
        <v>3.9323275469315532E-3</v>
      </c>
      <c r="F1022" s="24">
        <v>3</v>
      </c>
      <c r="G1022" s="24">
        <v>7</v>
      </c>
      <c r="H1022" s="20">
        <v>4.5191865850422452E-3</v>
      </c>
      <c r="I1022" s="20">
        <v>-2.7612295865306257E-3</v>
      </c>
      <c r="J1022" s="24">
        <v>2</v>
      </c>
      <c r="K1022" s="24">
        <v>4</v>
      </c>
      <c r="L1022" s="20">
        <v>6.7961165048542327E-3</v>
      </c>
      <c r="M1022" s="20">
        <v>-5.8252427184466438E-3</v>
      </c>
      <c r="N1022" s="19">
        <v>1.0409999999999999</v>
      </c>
      <c r="O1022" s="19">
        <v>1.0038572806171648</v>
      </c>
      <c r="P1022" s="25">
        <v>42031</v>
      </c>
      <c r="Q1022" s="20">
        <v>-1.6330451488952846E-2</v>
      </c>
      <c r="R1022" s="25">
        <v>42041</v>
      </c>
      <c r="S1022" s="25">
        <f>IF(ISNUMBER(R1022),VLOOKUP(B1022,Index!$B$3:$AB$18,27,FALSE),"")</f>
        <v>42041</v>
      </c>
      <c r="T1022" s="25">
        <f>IF(ISNUMBER($R1022),VLOOKUP($B1022,Index!$B$21:$AB$36,27,FALSE),"")</f>
        <v>42041</v>
      </c>
      <c r="U1022" s="25">
        <f>IF(ISNUMBER($R1022),VLOOKUP($B1022,Index!$B$39:$AB$54,27,FALSE),"")</f>
        <v>42034</v>
      </c>
      <c r="W1022" s="18">
        <v>-0.17475728155339931</v>
      </c>
      <c r="X1022" s="19">
        <v>0.3</v>
      </c>
      <c r="Y1022" s="18">
        <v>7.4610669324758253E-2</v>
      </c>
      <c r="Z1022" s="19">
        <f t="shared" si="205"/>
        <v>0</v>
      </c>
      <c r="AA1022" s="21" t="s">
        <v>25</v>
      </c>
      <c r="AB1022" s="28"/>
      <c r="AC1022" s="18">
        <v>3.0540107455934079E-2</v>
      </c>
      <c r="AD1022" s="19">
        <v>0.09</v>
      </c>
      <c r="AE1022" s="18">
        <v>5.5667519770884223E-3</v>
      </c>
      <c r="AF1022" s="19">
        <f t="shared" si="206"/>
        <v>0</v>
      </c>
      <c r="AG1022" s="21" t="s">
        <v>25</v>
      </c>
      <c r="AH1022" s="28"/>
      <c r="AK1022" t="str">
        <f t="shared" si="213"/>
        <v/>
      </c>
      <c r="AL1022" t="str">
        <f t="shared" si="213"/>
        <v/>
      </c>
      <c r="AM1022" t="str">
        <f t="shared" si="213"/>
        <v/>
      </c>
      <c r="AN1022" t="str">
        <f t="shared" si="213"/>
        <v/>
      </c>
      <c r="AO1022" t="str">
        <f t="shared" si="213"/>
        <v/>
      </c>
      <c r="AP1022" t="str">
        <f t="shared" si="213"/>
        <v/>
      </c>
      <c r="AQ1022" t="str">
        <f t="shared" si="213"/>
        <v/>
      </c>
      <c r="AR1022" t="str">
        <f t="shared" si="213"/>
        <v/>
      </c>
      <c r="AS1022" t="str">
        <f t="shared" si="213"/>
        <v/>
      </c>
      <c r="AT1022" t="str">
        <f t="shared" si="213"/>
        <v/>
      </c>
      <c r="AU1022" t="str">
        <f t="shared" si="213"/>
        <v/>
      </c>
      <c r="AV1022" t="str">
        <f t="shared" si="213"/>
        <v/>
      </c>
      <c r="AW1022" t="str">
        <f t="shared" si="213"/>
        <v/>
      </c>
      <c r="AX1022" t="str">
        <f t="shared" si="213"/>
        <v/>
      </c>
      <c r="AZ1022" s="46">
        <f>IF(ISNUMBER(VLOOKUP($B1022,Stats!$A$2:$AA$19,2,FALSE))=FALSE,"",IF(ISNUMBER(W1022),(W1022-VLOOKUP($B1022,Stats!$A$2:$AA$19,2,FALSE))/VLOOKUP($B1022,Stats!$A$2:$AA$19,16,FALSE),""))</f>
        <v>0.4703770107495473</v>
      </c>
      <c r="BA1022" s="46">
        <f>IF(ISNUMBER(VLOOKUP($B1022,Stats!$A$2:$AA$19,2,FALSE))=FALSE,"",IF(ISNUMBER(X1022),(X1022-VLOOKUP($B1022,Stats!$A$2:$AA$19,3,FALSE))/VLOOKUP($B1022,Stats!$A$2:$AA$19,17,FALSE),""))</f>
        <v>-0.45237065647630298</v>
      </c>
      <c r="BB1022" s="46"/>
      <c r="BC1022" s="46"/>
      <c r="BD1022" s="44">
        <f t="shared" si="202"/>
        <v>9.0031771366221591E-3</v>
      </c>
      <c r="BE1022" s="46">
        <f>IF(ISNUMBER(VLOOKUP($B1022,Stats!$A$2:$AA$19,2,FALSE))=FALSE,"",IF(ISNUMBER(Y1022),(Y1022-VLOOKUP($B1022,Stats!$A$2:$AA$19,5,FALSE))/VLOOKUP($B1022,Stats!$A$2:$AA$19,19,FALSE),""))</f>
        <v>-0.84526324211815562</v>
      </c>
      <c r="BF1022" s="46"/>
      <c r="BG1022" s="46"/>
      <c r="BH1022" s="46">
        <f>IF(ISNUMBER(VLOOKUP($B1022,Stats!$A$2:$AA$19,2,FALSE))=FALSE,"",IF(ISNUMBER(Z1022),(Z1022-VLOOKUP($B1022,Stats!$A$2:$AA$19,8,FALSE))/VLOOKUP($B1022,Stats!$A$2:$AA$19,22,FALSE),""))</f>
        <v>-0.64412337137479436</v>
      </c>
      <c r="BI1022" s="46" t="str">
        <f>IF(ISNUMBER(VLOOKUP($B1022,Stats!$A$2:$AA$19,2,FALSE))=FALSE,"",IF(ISNUMBER(#REF!),(#REF!-VLOOKUP($B1022,Stats!$A$2:$AA$19,9,FALSE))/VLOOKUP($B1022,Stats!$A$2:$AA$19,23,FALSE),""))</f>
        <v/>
      </c>
      <c r="BJ1022" s="46" t="str">
        <f>IF(ISNUMBER(VLOOKUP($B1022,Stats!$A$2:$AA$19,2,FALSE))=FALSE,"",IF(ISNUMBER(#REF!),(#REF!-VLOOKUP($B1022,Stats!$A$2:$AA$19,10,FALSE))/VLOOKUP($B1022,Stats!$A$2:$AA$19,24,FALSE),""))</f>
        <v/>
      </c>
      <c r="BK1022" s="44">
        <f t="shared" si="207"/>
        <v>0.39844725807027059</v>
      </c>
      <c r="BL1022" s="46" t="str">
        <f>IF(ISNUMBER(VLOOKUP($B1022,Stats!$A$2:$AA$19,2,FALSE))=FALSE,"",IF(ISNUMBER(#REF!),(#REF!-VLOOKUP($B1022,Stats!$A$2:$AA$19,11,FALSE))/VLOOKUP($B1022,Stats!$A$2:$AA$19,25,FALSE),""))</f>
        <v/>
      </c>
      <c r="BM1022" s="46" t="str">
        <f>IF(ISNUMBER(VLOOKUP($B1022,Stats!$A$2:$AA$19,2,FALSE))=FALSE,"",IF(ISNUMBER(AA1022),(AA1022-VLOOKUP($B1022,Stats!$A$2:$AA$19,12,FALSE))/VLOOKUP($B1022,Stats!$A$2:$AA$19,26,FALSE),""))</f>
        <v/>
      </c>
      <c r="BN1022" s="46" t="str">
        <f>IF(ISNUMBER(VLOOKUP($B1022,Stats!$A$2:$AA$19,2,FALSE))=FALSE,"",IF(ISNUMBER(#REF!),(#REF!-VLOOKUP($B1022,Stats!$A$2:$AA$19,13,FALSE))/VLOOKUP($B1022,Stats!$A$2:$AA$19,27,FALSE),""))</f>
        <v/>
      </c>
      <c r="BO1022" s="46" t="str">
        <f>IF(ISNUMBER(VLOOKUP($B1022,Stats!$A$2:$AA$19,2,FALSE))=FALSE,"",IF(ISNUMBER(#REF!),(#REF!-VLOOKUP($B1022,Stats!$A$2:$AA$19,14,FALSE))/VLOOKUP($B1022,Stats!$A$2:$AB$19,28,FALSE),""))</f>
        <v/>
      </c>
      <c r="BP1022" s="46"/>
      <c r="BQ1022" s="46">
        <f>IF(ISNUMBER(VLOOKUP($B1022,Stats!$A$2:$AA$19,2,FALSE))=FALSE,"",IF(ISNUMBER(BM1022),BM1022,(VLOOKUP($B1022,Stats!$A$2:$AT$19,46,FALSE)-VLOOKUP($B1022,Stats!$A$2:$AA$19,12,FALSE))/VLOOKUP($B1022,Stats!$A$2:$AA$19,26,FALSE)))</f>
        <v>-0.53964354662323732</v>
      </c>
      <c r="BR1022" s="51">
        <f t="shared" si="208"/>
        <v>-0.53964354662323732</v>
      </c>
      <c r="BS1022" s="32" t="str">
        <f t="shared" si="203"/>
        <v>25922_201503</v>
      </c>
      <c r="BT1022" s="53">
        <f t="shared" si="204"/>
        <v>0.13294028094483928</v>
      </c>
    </row>
    <row r="1023" spans="1:72" x14ac:dyDescent="0.15">
      <c r="A1023" s="16">
        <v>25922</v>
      </c>
      <c r="B1023" s="17">
        <v>201504</v>
      </c>
      <c r="C1023" s="3">
        <v>0</v>
      </c>
      <c r="D1023" s="23">
        <v>3.515625E-2</v>
      </c>
      <c r="E1023" s="18">
        <v>4.491004868914723E-3</v>
      </c>
      <c r="F1023" s="24">
        <v>6</v>
      </c>
      <c r="G1023" s="24">
        <v>1</v>
      </c>
      <c r="H1023" s="20">
        <v>5.9457538837692043E-3</v>
      </c>
      <c r="I1023" s="20">
        <v>-9.7656250000011102E-4</v>
      </c>
      <c r="J1023" s="24">
        <v>6</v>
      </c>
      <c r="K1023" s="24">
        <v>1</v>
      </c>
      <c r="L1023" s="20">
        <v>1.1527377521613813E-2</v>
      </c>
      <c r="M1023" s="20">
        <v>-9.7656250000011102E-4</v>
      </c>
      <c r="N1023" s="19">
        <v>1.06</v>
      </c>
      <c r="O1023" s="19">
        <v>1.0361681329423267</v>
      </c>
      <c r="P1023" s="25">
        <v>42052</v>
      </c>
      <c r="Q1023" s="20">
        <v>0</v>
      </c>
      <c r="R1023" s="25">
        <v>42044</v>
      </c>
      <c r="S1023" s="25">
        <f>IF(ISNUMBER(R1023),VLOOKUP(B1023,Index!$B$3:$AB$18,27,FALSE),"")</f>
        <v>42044</v>
      </c>
      <c r="T1023" s="25">
        <f>IF(ISNUMBER($R1023),VLOOKUP($B1023,Index!$B$21:$AB$36,27,FALSE),"")</f>
        <v>42044</v>
      </c>
      <c r="U1023" s="25">
        <f>IF(ISNUMBER($R1023),VLOOKUP($B1023,Index!$B$39:$AB$54,27,FALSE),"")</f>
        <v>42052</v>
      </c>
      <c r="W1023" s="18">
        <v>1.40625</v>
      </c>
      <c r="X1023" s="19">
        <v>0.8571428571428571</v>
      </c>
      <c r="Y1023" s="18">
        <v>8.5210826212058693E-2</v>
      </c>
      <c r="Z1023" s="19">
        <f t="shared" si="205"/>
        <v>0</v>
      </c>
      <c r="AA1023" s="21" t="s">
        <v>25</v>
      </c>
      <c r="AB1023" s="28"/>
      <c r="AC1023" s="18">
        <v>1.9775390625</v>
      </c>
      <c r="AD1023" s="19">
        <v>0.73469387755102034</v>
      </c>
      <c r="AE1023" s="18">
        <v>7.2608849037416687E-3</v>
      </c>
      <c r="AF1023" s="19">
        <f t="shared" si="206"/>
        <v>0</v>
      </c>
      <c r="AG1023" s="21" t="s">
        <v>25</v>
      </c>
      <c r="AH1023" s="28"/>
      <c r="AK1023" t="str">
        <f t="shared" ref="AK1023:AX1032" si="214">IF($B1023=AK$2,$AA1023,"")</f>
        <v/>
      </c>
      <c r="AL1023" t="str">
        <f t="shared" si="214"/>
        <v/>
      </c>
      <c r="AM1023" t="str">
        <f t="shared" si="214"/>
        <v/>
      </c>
      <c r="AN1023" t="str">
        <f t="shared" si="214"/>
        <v/>
      </c>
      <c r="AO1023" t="str">
        <f t="shared" si="214"/>
        <v/>
      </c>
      <c r="AP1023" t="str">
        <f t="shared" si="214"/>
        <v/>
      </c>
      <c r="AQ1023" t="str">
        <f t="shared" si="214"/>
        <v/>
      </c>
      <c r="AR1023" t="str">
        <f t="shared" si="214"/>
        <v/>
      </c>
      <c r="AS1023" t="str">
        <f t="shared" si="214"/>
        <v/>
      </c>
      <c r="AT1023" t="str">
        <f t="shared" si="214"/>
        <v/>
      </c>
      <c r="AU1023" t="str">
        <f t="shared" si="214"/>
        <v/>
      </c>
      <c r="AV1023" t="str">
        <f t="shared" si="214"/>
        <v/>
      </c>
      <c r="AW1023" t="str">
        <f t="shared" si="214"/>
        <v/>
      </c>
      <c r="AX1023" t="str">
        <f t="shared" si="214"/>
        <v/>
      </c>
      <c r="AZ1023" s="46">
        <f>IF(ISNUMBER(VLOOKUP($B1023,Stats!$A$2:$AA$19,2,FALSE))=FALSE,"",IF(ISNUMBER(W1023),(W1023-VLOOKUP($B1023,Stats!$A$2:$AA$19,2,FALSE))/VLOOKUP($B1023,Stats!$A$2:$AA$19,16,FALSE),""))</f>
        <v>-0.21213651143836201</v>
      </c>
      <c r="BA1023" s="46">
        <f>IF(ISNUMBER(VLOOKUP($B1023,Stats!$A$2:$AA$19,2,FALSE))=FALSE,"",IF(ISNUMBER(X1023),(X1023-VLOOKUP($B1023,Stats!$A$2:$AA$19,3,FALSE))/VLOOKUP($B1023,Stats!$A$2:$AA$19,17,FALSE),""))</f>
        <v>-2.8916520771255196E-2</v>
      </c>
      <c r="BB1023" s="46"/>
      <c r="BC1023" s="46"/>
      <c r="BD1023" s="44">
        <f t="shared" si="202"/>
        <v>-0.12052651610480861</v>
      </c>
      <c r="BE1023" s="46">
        <f>IF(ISNUMBER(VLOOKUP($B1023,Stats!$A$2:$AA$19,2,FALSE))=FALSE,"",IF(ISNUMBER(Y1023),(Y1023-VLOOKUP($B1023,Stats!$A$2:$AA$19,5,FALSE))/VLOOKUP($B1023,Stats!$A$2:$AA$19,19,FALSE),""))</f>
        <v>-0.26651689827467245</v>
      </c>
      <c r="BF1023" s="46"/>
      <c r="BG1023" s="46"/>
      <c r="BH1023" s="46">
        <f>IF(ISNUMBER(VLOOKUP($B1023,Stats!$A$2:$AA$19,2,FALSE))=FALSE,"",IF(ISNUMBER(Z1023),(Z1023-VLOOKUP($B1023,Stats!$A$2:$AA$19,8,FALSE))/VLOOKUP($B1023,Stats!$A$2:$AA$19,22,FALSE),""))</f>
        <v>-0.5145844845400992</v>
      </c>
      <c r="BI1023" s="46" t="str">
        <f>IF(ISNUMBER(VLOOKUP($B1023,Stats!$A$2:$AA$19,2,FALSE))=FALSE,"",IF(ISNUMBER(#REF!),(#REF!-VLOOKUP($B1023,Stats!$A$2:$AA$19,9,FALSE))/VLOOKUP($B1023,Stats!$A$2:$AA$19,23,FALSE),""))</f>
        <v/>
      </c>
      <c r="BJ1023" s="46" t="str">
        <f>IF(ISNUMBER(VLOOKUP($B1023,Stats!$A$2:$AA$19,2,FALSE))=FALSE,"",IF(ISNUMBER(#REF!),(#REF!-VLOOKUP($B1023,Stats!$A$2:$AA$19,10,FALSE))/VLOOKUP($B1023,Stats!$A$2:$AA$19,24,FALSE),""))</f>
        <v/>
      </c>
      <c r="BK1023" s="44">
        <f t="shared" si="207"/>
        <v>3.2186483430240942E-2</v>
      </c>
      <c r="BL1023" s="46" t="str">
        <f>IF(ISNUMBER(VLOOKUP($B1023,Stats!$A$2:$AA$19,2,FALSE))=FALSE,"",IF(ISNUMBER(#REF!),(#REF!-VLOOKUP($B1023,Stats!$A$2:$AA$19,11,FALSE))/VLOOKUP($B1023,Stats!$A$2:$AA$19,25,FALSE),""))</f>
        <v/>
      </c>
      <c r="BM1023" s="46" t="str">
        <f>IF(ISNUMBER(VLOOKUP($B1023,Stats!$A$2:$AA$19,2,FALSE))=FALSE,"",IF(ISNUMBER(AA1023),(AA1023-VLOOKUP($B1023,Stats!$A$2:$AA$19,12,FALSE))/VLOOKUP($B1023,Stats!$A$2:$AA$19,26,FALSE),""))</f>
        <v/>
      </c>
      <c r="BN1023" s="46" t="str">
        <f>IF(ISNUMBER(VLOOKUP($B1023,Stats!$A$2:$AA$19,2,FALSE))=FALSE,"",IF(ISNUMBER(#REF!),(#REF!-VLOOKUP($B1023,Stats!$A$2:$AA$19,13,FALSE))/VLOOKUP($B1023,Stats!$A$2:$AA$19,27,FALSE),""))</f>
        <v/>
      </c>
      <c r="BO1023" s="46" t="str">
        <f>IF(ISNUMBER(VLOOKUP($B1023,Stats!$A$2:$AA$19,2,FALSE))=FALSE,"",IF(ISNUMBER(#REF!),(#REF!-VLOOKUP($B1023,Stats!$A$2:$AA$19,14,FALSE))/VLOOKUP($B1023,Stats!$A$2:$AB$19,28,FALSE),""))</f>
        <v/>
      </c>
      <c r="BP1023" s="46"/>
      <c r="BQ1023" s="46">
        <f>IF(ISNUMBER(VLOOKUP($B1023,Stats!$A$2:$AA$19,2,FALSE))=FALSE,"",IF(ISNUMBER(BM1023),BM1023,(VLOOKUP($B1023,Stats!$A$2:$AT$19,46,FALSE)-VLOOKUP($B1023,Stats!$A$2:$AA$19,12,FALSE))/VLOOKUP($B1023,Stats!$A$2:$AA$19,26,FALSE)))</f>
        <v>-0.64096278450557098</v>
      </c>
      <c r="BR1023" s="51">
        <f t="shared" si="208"/>
        <v>-0.64096278450557098</v>
      </c>
      <c r="BS1023" s="32" t="str">
        <f t="shared" si="203"/>
        <v>25922_201504</v>
      </c>
      <c r="BT1023" s="53">
        <f t="shared" si="204"/>
        <v>-0.13298597006393137</v>
      </c>
    </row>
    <row r="1024" spans="1:72" x14ac:dyDescent="0.15">
      <c r="A1024" s="16">
        <v>25922</v>
      </c>
      <c r="B1024" s="17">
        <v>201505</v>
      </c>
      <c r="C1024" s="3">
        <v>0</v>
      </c>
      <c r="D1024" s="23">
        <v>4.8113207547169745E-2</v>
      </c>
      <c r="E1024" s="18">
        <v>7.0577588074939787E-3</v>
      </c>
      <c r="F1024" s="24">
        <v>7</v>
      </c>
      <c r="G1024" s="24">
        <v>1</v>
      </c>
      <c r="H1024" s="20">
        <v>7.2700692009139345E-3</v>
      </c>
      <c r="I1024" s="20">
        <v>-3.5874439461883734E-3</v>
      </c>
      <c r="J1024" s="24">
        <v>7</v>
      </c>
      <c r="K1024" s="24">
        <v>1</v>
      </c>
      <c r="L1024" s="20">
        <v>1.5668202764977046E-2</v>
      </c>
      <c r="M1024" s="20">
        <v>-3.5874439461883734E-3</v>
      </c>
      <c r="N1024" s="19">
        <v>1.115</v>
      </c>
      <c r="O1024" s="19">
        <v>1.0518867924528301</v>
      </c>
      <c r="P1024" s="25">
        <v>42068</v>
      </c>
      <c r="Q1024" s="20">
        <v>-3.5874439461883734E-3</v>
      </c>
      <c r="R1024" s="25">
        <v>42069</v>
      </c>
      <c r="S1024" s="25">
        <f>IF(ISNUMBER(R1024),VLOOKUP(B1024,Index!$B$3:$AB$18,27,FALSE),"")</f>
        <v>42069</v>
      </c>
      <c r="T1024" s="25">
        <f>IF(ISNUMBER($R1024),VLOOKUP($B1024,Index!$B$21:$AB$36,27,FALSE),"")</f>
        <v>42069</v>
      </c>
      <c r="U1024" s="25">
        <f>IF(ISNUMBER($R1024),VLOOKUP($B1024,Index!$B$39:$AB$54,27,FALSE),"")</f>
        <v>42069</v>
      </c>
      <c r="W1024" s="18">
        <v>1.7320754716981108</v>
      </c>
      <c r="X1024" s="19">
        <v>0.875</v>
      </c>
      <c r="Y1024" s="18">
        <v>0.13391155804676899</v>
      </c>
      <c r="Z1024" s="19">
        <f t="shared" si="205"/>
        <v>0</v>
      </c>
      <c r="AA1024" s="21">
        <v>13.411556603773445</v>
      </c>
      <c r="AB1024" s="28"/>
      <c r="AC1024" s="18">
        <v>3.0000854396582333</v>
      </c>
      <c r="AD1024" s="19">
        <v>0.765625</v>
      </c>
      <c r="AE1024" s="18">
        <v>1.7932305378513182E-2</v>
      </c>
      <c r="AF1024" s="19">
        <f t="shared" si="206"/>
        <v>0</v>
      </c>
      <c r="AG1024" s="21">
        <v>179.8698505362191</v>
      </c>
      <c r="AH1024" s="28"/>
      <c r="AK1024" t="str">
        <f t="shared" si="214"/>
        <v/>
      </c>
      <c r="AL1024" t="str">
        <f t="shared" si="214"/>
        <v/>
      </c>
      <c r="AM1024" t="str">
        <f t="shared" si="214"/>
        <v/>
      </c>
      <c r="AN1024" t="str">
        <f t="shared" si="214"/>
        <v/>
      </c>
      <c r="AO1024" t="str">
        <f t="shared" si="214"/>
        <v/>
      </c>
      <c r="AP1024" t="str">
        <f t="shared" si="214"/>
        <v/>
      </c>
      <c r="AQ1024" t="str">
        <f t="shared" si="214"/>
        <v/>
      </c>
      <c r="AR1024" t="str">
        <f t="shared" si="214"/>
        <v/>
      </c>
      <c r="AS1024" t="str">
        <f t="shared" si="214"/>
        <v/>
      </c>
      <c r="AT1024" t="str">
        <f t="shared" si="214"/>
        <v/>
      </c>
      <c r="AU1024" t="str">
        <f t="shared" si="214"/>
        <v/>
      </c>
      <c r="AV1024">
        <f t="shared" si="214"/>
        <v>13.411556603773445</v>
      </c>
      <c r="AW1024" t="str">
        <f t="shared" si="214"/>
        <v/>
      </c>
      <c r="AX1024" t="str">
        <f t="shared" si="214"/>
        <v/>
      </c>
      <c r="AZ1024" s="46">
        <f>IF(ISNUMBER(VLOOKUP($B1024,Stats!$A$2:$AA$19,2,FALSE))=FALSE,"",IF(ISNUMBER(W1024),(W1024-VLOOKUP($B1024,Stats!$A$2:$AA$19,2,FALSE))/VLOOKUP($B1024,Stats!$A$2:$AA$19,16,FALSE),""))</f>
        <v>1.5493404597521696</v>
      </c>
      <c r="BA1024" s="46">
        <f>IF(ISNUMBER(VLOOKUP($B1024,Stats!$A$2:$AA$19,2,FALSE))=FALSE,"",IF(ISNUMBER(X1024),(X1024-VLOOKUP($B1024,Stats!$A$2:$AA$19,3,FALSE))/VLOOKUP($B1024,Stats!$A$2:$AA$19,17,FALSE),""))</f>
        <v>2.1112062817588373</v>
      </c>
      <c r="BB1024" s="46"/>
      <c r="BC1024" s="46"/>
      <c r="BD1024" s="44">
        <f t="shared" si="202"/>
        <v>1.8302733707555034</v>
      </c>
      <c r="BE1024" s="46">
        <f>IF(ISNUMBER(VLOOKUP($B1024,Stats!$A$2:$AA$19,2,FALSE))=FALSE,"",IF(ISNUMBER(Y1024),(Y1024-VLOOKUP($B1024,Stats!$A$2:$AA$19,5,FALSE))/VLOOKUP($B1024,Stats!$A$2:$AA$19,19,FALSE),""))</f>
        <v>-0.31846859934499366</v>
      </c>
      <c r="BF1024" s="46"/>
      <c r="BG1024" s="46"/>
      <c r="BH1024" s="46">
        <f>IF(ISNUMBER(VLOOKUP($B1024,Stats!$A$2:$AA$19,2,FALSE))=FALSE,"",IF(ISNUMBER(Z1024),(Z1024-VLOOKUP($B1024,Stats!$A$2:$AA$19,8,FALSE))/VLOOKUP($B1024,Stats!$A$2:$AA$19,22,FALSE),""))</f>
        <v>-0.59810804423176478</v>
      </c>
      <c r="BI1024" s="46" t="str">
        <f>IF(ISNUMBER(VLOOKUP($B1024,Stats!$A$2:$AA$19,2,FALSE))=FALSE,"",IF(ISNUMBER(#REF!),(#REF!-VLOOKUP($B1024,Stats!$A$2:$AA$19,9,FALSE))/VLOOKUP($B1024,Stats!$A$2:$AA$19,23,FALSE),""))</f>
        <v/>
      </c>
      <c r="BJ1024" s="46" t="str">
        <f>IF(ISNUMBER(VLOOKUP($B1024,Stats!$A$2:$AA$19,2,FALSE))=FALSE,"",IF(ISNUMBER(#REF!),(#REF!-VLOOKUP($B1024,Stats!$A$2:$AA$19,10,FALSE))/VLOOKUP($B1024,Stats!$A$2:$AA$19,24,FALSE),""))</f>
        <v/>
      </c>
      <c r="BK1024" s="44">
        <f t="shared" si="207"/>
        <v>4.3495606271966109E-2</v>
      </c>
      <c r="BL1024" s="46" t="str">
        <f>IF(ISNUMBER(VLOOKUP($B1024,Stats!$A$2:$AA$19,2,FALSE))=FALSE,"",IF(ISNUMBER(#REF!),(#REF!-VLOOKUP($B1024,Stats!$A$2:$AA$19,11,FALSE))/VLOOKUP($B1024,Stats!$A$2:$AA$19,25,FALSE),""))</f>
        <v/>
      </c>
      <c r="BM1024" s="46">
        <f>IF(ISNUMBER(VLOOKUP($B1024,Stats!$A$2:$AA$19,2,FALSE))=FALSE,"",IF(ISNUMBER(AA1024),(AA1024-VLOOKUP($B1024,Stats!$A$2:$AA$19,12,FALSE))/VLOOKUP($B1024,Stats!$A$2:$AA$19,26,FALSE),""))</f>
        <v>0.45886325419161017</v>
      </c>
      <c r="BN1024" s="46" t="str">
        <f>IF(ISNUMBER(VLOOKUP($B1024,Stats!$A$2:$AA$19,2,FALSE))=FALSE,"",IF(ISNUMBER(#REF!),(#REF!-VLOOKUP($B1024,Stats!$A$2:$AA$19,13,FALSE))/VLOOKUP($B1024,Stats!$A$2:$AA$19,27,FALSE),""))</f>
        <v/>
      </c>
      <c r="BO1024" s="46" t="str">
        <f>IF(ISNUMBER(VLOOKUP($B1024,Stats!$A$2:$AA$19,2,FALSE))=FALSE,"",IF(ISNUMBER(#REF!),(#REF!-VLOOKUP($B1024,Stats!$A$2:$AA$19,14,FALSE))/VLOOKUP($B1024,Stats!$A$2:$AB$19,28,FALSE),""))</f>
        <v/>
      </c>
      <c r="BP1024" s="46"/>
      <c r="BQ1024" s="46">
        <f>IF(ISNUMBER(VLOOKUP($B1024,Stats!$A$2:$AA$19,2,FALSE))=FALSE,"",IF(ISNUMBER(BM1024),BM1024,(VLOOKUP($B1024,Stats!$A$2:$AT$19,46,FALSE)-VLOOKUP($B1024,Stats!$A$2:$AA$19,12,FALSE))/VLOOKUP($B1024,Stats!$A$2:$AA$19,26,FALSE)))</f>
        <v>0.45886325419161017</v>
      </c>
      <c r="BR1024" s="51">
        <f t="shared" si="208"/>
        <v>0.45886325419161017</v>
      </c>
      <c r="BS1024" s="32" t="str">
        <f t="shared" si="203"/>
        <v>25922_201505</v>
      </c>
      <c r="BT1024" s="53">
        <f t="shared" si="204"/>
        <v>0.48392468875260242</v>
      </c>
    </row>
    <row r="1025" spans="1:72" x14ac:dyDescent="0.15">
      <c r="A1025" s="16">
        <v>25922</v>
      </c>
      <c r="B1025" s="17">
        <v>201506</v>
      </c>
      <c r="C1025" s="3">
        <v>0</v>
      </c>
      <c r="D1025" s="23">
        <v>7.3807380738073913E-2</v>
      </c>
      <c r="E1025" s="18">
        <v>7.6399223297104754E-3</v>
      </c>
      <c r="F1025" s="24">
        <v>9</v>
      </c>
      <c r="G1025" s="24">
        <v>1</v>
      </c>
      <c r="H1025" s="20">
        <v>9.0352130550080088E-3</v>
      </c>
      <c r="I1025" s="20">
        <v>-9.5902353966871301E-3</v>
      </c>
      <c r="J1025" s="24">
        <v>6</v>
      </c>
      <c r="K1025" s="24">
        <v>1</v>
      </c>
      <c r="L1025" s="20">
        <v>1.7101710171016915E-2</v>
      </c>
      <c r="M1025" s="20">
        <v>-9.5902353966871301E-3</v>
      </c>
      <c r="N1025" s="19">
        <v>1.1930000000000001</v>
      </c>
      <c r="O1025" s="19">
        <v>1.0557522123893808</v>
      </c>
      <c r="P1025" s="25">
        <v>42083</v>
      </c>
      <c r="Q1025" s="20">
        <v>-9.5902353966871301E-3</v>
      </c>
      <c r="R1025" s="25">
        <v>42075</v>
      </c>
      <c r="S1025" s="25">
        <f>IF(ISNUMBER(R1025),VLOOKUP(B1025,Index!$B$3:$AB$18,27,FALSE),"")</f>
        <v>42073</v>
      </c>
      <c r="T1025" s="25">
        <f>IF(ISNUMBER($R1025),VLOOKUP($B1025,Index!$B$21:$AB$36,27,FALSE),"")</f>
        <v>42075</v>
      </c>
      <c r="U1025" s="25">
        <f>IF(ISNUMBER($R1025),VLOOKUP($B1025,Index!$B$39:$AB$54,27,FALSE),"")</f>
        <v>42075</v>
      </c>
      <c r="W1025" s="18">
        <v>2.2142214221422174</v>
      </c>
      <c r="X1025" s="19">
        <v>0.9</v>
      </c>
      <c r="Y1025" s="18">
        <v>0.14495733425198998</v>
      </c>
      <c r="Z1025" s="19">
        <f t="shared" si="205"/>
        <v>2</v>
      </c>
      <c r="AA1025" s="21">
        <v>7.6960968824154286</v>
      </c>
      <c r="AB1025" s="28"/>
      <c r="AC1025" s="18">
        <v>4.9027765062735034</v>
      </c>
      <c r="AD1025" s="19">
        <v>0.81</v>
      </c>
      <c r="AE1025" s="18">
        <v>2.1012628753443147E-2</v>
      </c>
      <c r="AF1025" s="19">
        <f t="shared" si="206"/>
        <v>4</v>
      </c>
      <c r="AG1025" s="21">
        <v>59.229907223524478</v>
      </c>
      <c r="AH1025" s="28"/>
      <c r="AK1025" t="str">
        <f t="shared" si="214"/>
        <v/>
      </c>
      <c r="AL1025" t="str">
        <f t="shared" si="214"/>
        <v/>
      </c>
      <c r="AM1025" t="str">
        <f t="shared" si="214"/>
        <v/>
      </c>
      <c r="AN1025" t="str">
        <f t="shared" si="214"/>
        <v/>
      </c>
      <c r="AO1025" t="str">
        <f t="shared" si="214"/>
        <v/>
      </c>
      <c r="AP1025" t="str">
        <f t="shared" si="214"/>
        <v/>
      </c>
      <c r="AQ1025" t="str">
        <f t="shared" si="214"/>
        <v/>
      </c>
      <c r="AR1025" t="str">
        <f t="shared" si="214"/>
        <v/>
      </c>
      <c r="AS1025" t="str">
        <f t="shared" si="214"/>
        <v/>
      </c>
      <c r="AT1025" t="str">
        <f t="shared" si="214"/>
        <v/>
      </c>
      <c r="AU1025" t="str">
        <f t="shared" si="214"/>
        <v/>
      </c>
      <c r="AV1025" t="str">
        <f t="shared" si="214"/>
        <v/>
      </c>
      <c r="AW1025">
        <f t="shared" si="214"/>
        <v>7.6960968824154286</v>
      </c>
      <c r="AX1025" t="str">
        <f t="shared" si="214"/>
        <v/>
      </c>
      <c r="AZ1025" s="46">
        <f>IF(ISNUMBER(VLOOKUP($B1025,Stats!$A$2:$AA$19,2,FALSE))=FALSE,"",IF(ISNUMBER(W1025),(W1025-VLOOKUP($B1025,Stats!$A$2:$AA$19,2,FALSE))/VLOOKUP($B1025,Stats!$A$2:$AA$19,16,FALSE),""))</f>
        <v>0.21177954131738427</v>
      </c>
      <c r="BA1025" s="46">
        <f>IF(ISNUMBER(VLOOKUP($B1025,Stats!$A$2:$AA$19,2,FALSE))=FALSE,"",IF(ISNUMBER(X1025),(X1025-VLOOKUP($B1025,Stats!$A$2:$AA$19,3,FALSE))/VLOOKUP($B1025,Stats!$A$2:$AA$19,17,FALSE),""))</f>
        <v>0.77618004453973322</v>
      </c>
      <c r="BB1025" s="46"/>
      <c r="BC1025" s="46"/>
      <c r="BD1025" s="44">
        <f t="shared" si="202"/>
        <v>0.49397979292855876</v>
      </c>
      <c r="BE1025" s="46">
        <f>IF(ISNUMBER(VLOOKUP($B1025,Stats!$A$2:$AA$19,2,FALSE))=FALSE,"",IF(ISNUMBER(Y1025),(Y1025-VLOOKUP($B1025,Stats!$A$2:$AA$19,5,FALSE))/VLOOKUP($B1025,Stats!$A$2:$AA$19,19,FALSE),""))</f>
        <v>1.5008330830907177E-2</v>
      </c>
      <c r="BF1025" s="46"/>
      <c r="BG1025" s="46"/>
      <c r="BH1025" s="46">
        <f>IF(ISNUMBER(VLOOKUP($B1025,Stats!$A$2:$AA$19,2,FALSE))=FALSE,"",IF(ISNUMBER(Z1025),(Z1025-VLOOKUP($B1025,Stats!$A$2:$AA$19,8,FALSE))/VLOOKUP($B1025,Stats!$A$2:$AA$19,22,FALSE),""))</f>
        <v>-0.44132796508511463</v>
      </c>
      <c r="BI1025" s="46" t="str">
        <f>IF(ISNUMBER(VLOOKUP($B1025,Stats!$A$2:$AA$19,2,FALSE))=FALSE,"",IF(ISNUMBER(#REF!),(#REF!-VLOOKUP($B1025,Stats!$A$2:$AA$19,9,FALSE))/VLOOKUP($B1025,Stats!$A$2:$AA$19,23,FALSE),""))</f>
        <v/>
      </c>
      <c r="BJ1025" s="46" t="str">
        <f>IF(ISNUMBER(VLOOKUP($B1025,Stats!$A$2:$AA$19,2,FALSE))=FALSE,"",IF(ISNUMBER(#REF!),(#REF!-VLOOKUP($B1025,Stats!$A$2:$AA$19,10,FALSE))/VLOOKUP($B1025,Stats!$A$2:$AA$19,24,FALSE),""))</f>
        <v/>
      </c>
      <c r="BK1025" s="44">
        <f t="shared" si="207"/>
        <v>-0.14290422110716938</v>
      </c>
      <c r="BL1025" s="46" t="str">
        <f>IF(ISNUMBER(VLOOKUP($B1025,Stats!$A$2:$AA$19,2,FALSE))=FALSE,"",IF(ISNUMBER(#REF!),(#REF!-VLOOKUP($B1025,Stats!$A$2:$AA$19,11,FALSE))/VLOOKUP($B1025,Stats!$A$2:$AA$19,25,FALSE),""))</f>
        <v/>
      </c>
      <c r="BM1025" s="46">
        <f>IF(ISNUMBER(VLOOKUP($B1025,Stats!$A$2:$AA$19,2,FALSE))=FALSE,"",IF(ISNUMBER(AA1025),(AA1025-VLOOKUP($B1025,Stats!$A$2:$AA$19,12,FALSE))/VLOOKUP($B1025,Stats!$A$2:$AA$19,26,FALSE),""))</f>
        <v>-0.2327969740503566</v>
      </c>
      <c r="BN1025" s="46" t="str">
        <f>IF(ISNUMBER(VLOOKUP($B1025,Stats!$A$2:$AA$19,2,FALSE))=FALSE,"",IF(ISNUMBER(#REF!),(#REF!-VLOOKUP($B1025,Stats!$A$2:$AA$19,13,FALSE))/VLOOKUP($B1025,Stats!$A$2:$AA$19,27,FALSE),""))</f>
        <v/>
      </c>
      <c r="BO1025" s="46" t="str">
        <f>IF(ISNUMBER(VLOOKUP($B1025,Stats!$A$2:$AA$19,2,FALSE))=FALSE,"",IF(ISNUMBER(#REF!),(#REF!-VLOOKUP($B1025,Stats!$A$2:$AA$19,14,FALSE))/VLOOKUP($B1025,Stats!$A$2:$AB$19,28,FALSE),""))</f>
        <v/>
      </c>
      <c r="BP1025" s="46"/>
      <c r="BQ1025" s="46">
        <f>IF(ISNUMBER(VLOOKUP($B1025,Stats!$A$2:$AA$19,2,FALSE))=FALSE,"",IF(ISNUMBER(BM1025),BM1025,(VLOOKUP($B1025,Stats!$A$2:$AT$19,46,FALSE)-VLOOKUP($B1025,Stats!$A$2:$AA$19,12,FALSE))/VLOOKUP($B1025,Stats!$A$2:$AA$19,26,FALSE)))</f>
        <v>-0.2327969740503566</v>
      </c>
      <c r="BR1025" s="51">
        <f t="shared" si="208"/>
        <v>-0.2327969740503566</v>
      </c>
      <c r="BS1025" s="32" t="str">
        <f t="shared" si="203"/>
        <v>25922_201506</v>
      </c>
      <c r="BT1025" s="53">
        <f t="shared" si="204"/>
        <v>-3.3505968888661183E-2</v>
      </c>
    </row>
    <row r="1026" spans="1:72" x14ac:dyDescent="0.15">
      <c r="A1026" s="16">
        <v>25922</v>
      </c>
      <c r="B1026" s="17">
        <v>201507</v>
      </c>
      <c r="C1026" s="3">
        <v>0</v>
      </c>
      <c r="D1026" s="23">
        <v>5.0293378038558156E-2</v>
      </c>
      <c r="E1026" s="18">
        <v>7.5077304148985988E-3</v>
      </c>
      <c r="F1026" s="24">
        <v>4</v>
      </c>
      <c r="G1026" s="24">
        <v>1</v>
      </c>
      <c r="H1026" s="20">
        <v>1.3161000727714645E-2</v>
      </c>
      <c r="I1026" s="20">
        <v>-3.2206119162641045E-3</v>
      </c>
      <c r="J1026" s="24">
        <v>3</v>
      </c>
      <c r="K1026" s="24">
        <v>1</v>
      </c>
      <c r="L1026" s="20">
        <v>1.5715467328370369E-2</v>
      </c>
      <c r="M1026" s="20">
        <v>-3.2206119162641045E-3</v>
      </c>
      <c r="N1026" s="19">
        <v>1.2529999999999999</v>
      </c>
      <c r="O1026" s="19">
        <v>1.0363937138130686</v>
      </c>
      <c r="P1026" s="25">
        <v>42090</v>
      </c>
      <c r="Q1026" s="20">
        <v>-3.2206119162641045E-3</v>
      </c>
      <c r="R1026" s="25">
        <v>42089</v>
      </c>
      <c r="S1026" s="25">
        <f>IF(ISNUMBER(R1026),VLOOKUP(B1026,Index!$B$3:$AB$18,27,FALSE),"")</f>
        <v>42088</v>
      </c>
      <c r="T1026" s="25">
        <f>IF(ISNUMBER($R1026),VLOOKUP($B1026,Index!$B$21:$AB$36,27,FALSE),"")</f>
        <v>42089</v>
      </c>
      <c r="U1026" s="25">
        <f>IF(ISNUMBER($R1026),VLOOKUP($B1026,Index!$B$39:$AB$54,27,FALSE),"")</f>
        <v>42089</v>
      </c>
      <c r="W1026" s="18">
        <v>3.6211232187761868</v>
      </c>
      <c r="X1026" s="19">
        <v>0.8</v>
      </c>
      <c r="Y1026" s="18">
        <v>0.1424491690176031</v>
      </c>
      <c r="Z1026" s="19">
        <f t="shared" si="205"/>
        <v>1</v>
      </c>
      <c r="AA1026" s="21">
        <v>15.616093880972238</v>
      </c>
      <c r="AB1026" s="28"/>
      <c r="AC1026" s="18">
        <v>13.112533365560012</v>
      </c>
      <c r="AD1026" s="19">
        <v>0.64000000000000012</v>
      </c>
      <c r="AE1026" s="18">
        <v>2.0291765753805657E-2</v>
      </c>
      <c r="AF1026" s="19">
        <f t="shared" si="206"/>
        <v>1</v>
      </c>
      <c r="AG1026" s="21">
        <v>243.8623880993386</v>
      </c>
      <c r="AH1026" s="28"/>
      <c r="AK1026" t="str">
        <f t="shared" si="214"/>
        <v/>
      </c>
      <c r="AL1026" t="str">
        <f t="shared" si="214"/>
        <v/>
      </c>
      <c r="AM1026" t="str">
        <f t="shared" si="214"/>
        <v/>
      </c>
      <c r="AN1026" t="str">
        <f t="shared" si="214"/>
        <v/>
      </c>
      <c r="AO1026" t="str">
        <f t="shared" si="214"/>
        <v/>
      </c>
      <c r="AP1026" t="str">
        <f t="shared" si="214"/>
        <v/>
      </c>
      <c r="AQ1026" t="str">
        <f t="shared" si="214"/>
        <v/>
      </c>
      <c r="AR1026" t="str">
        <f t="shared" si="214"/>
        <v/>
      </c>
      <c r="AS1026" t="str">
        <f t="shared" si="214"/>
        <v/>
      </c>
      <c r="AT1026" t="str">
        <f t="shared" si="214"/>
        <v/>
      </c>
      <c r="AU1026" t="str">
        <f t="shared" si="214"/>
        <v/>
      </c>
      <c r="AV1026" t="str">
        <f t="shared" si="214"/>
        <v/>
      </c>
      <c r="AW1026" t="str">
        <f t="shared" si="214"/>
        <v/>
      </c>
      <c r="AX1026">
        <f t="shared" si="214"/>
        <v>15.616093880972238</v>
      </c>
      <c r="AZ1026" s="46">
        <f>IF(ISNUMBER(VLOOKUP($B1026,Stats!$A$2:$AA$19,2,FALSE))=FALSE,"",IF(ISNUMBER(W1026),(W1026-VLOOKUP($B1026,Stats!$A$2:$AA$19,2,FALSE))/VLOOKUP($B1026,Stats!$A$2:$AA$19,16,FALSE),""))</f>
        <v>1.170914706570364</v>
      </c>
      <c r="BA1026" s="46">
        <f>IF(ISNUMBER(VLOOKUP($B1026,Stats!$A$2:$AA$19,2,FALSE))=FALSE,"",IF(ISNUMBER(X1026),(X1026-VLOOKUP($B1026,Stats!$A$2:$AA$19,3,FALSE))/VLOOKUP($B1026,Stats!$A$2:$AA$19,17,FALSE),""))</f>
        <v>0.61985383420575335</v>
      </c>
      <c r="BB1026" s="46"/>
      <c r="BC1026" s="46"/>
      <c r="BD1026" s="44">
        <f t="shared" si="202"/>
        <v>0.89538427038805868</v>
      </c>
      <c r="BE1026" s="46">
        <f>IF(ISNUMBER(VLOOKUP($B1026,Stats!$A$2:$AA$19,2,FALSE))=FALSE,"",IF(ISNUMBER(Y1026),(Y1026-VLOOKUP($B1026,Stats!$A$2:$AA$19,5,FALSE))/VLOOKUP($B1026,Stats!$A$2:$AA$19,19,FALSE),""))</f>
        <v>-0.29725570125878309</v>
      </c>
      <c r="BF1026" s="46"/>
      <c r="BG1026" s="46"/>
      <c r="BH1026" s="46">
        <f>IF(ISNUMBER(VLOOKUP($B1026,Stats!$A$2:$AA$19,2,FALSE))=FALSE,"",IF(ISNUMBER(Z1026),(Z1026-VLOOKUP($B1026,Stats!$A$2:$AA$19,8,FALSE))/VLOOKUP($B1026,Stats!$A$2:$AA$19,22,FALSE),""))</f>
        <v>-0.22777854907483192</v>
      </c>
      <c r="BI1026" s="46" t="str">
        <f>IF(ISNUMBER(VLOOKUP($B1026,Stats!$A$2:$AA$19,2,FALSE))=FALSE,"",IF(ISNUMBER(#REF!),(#REF!-VLOOKUP($B1026,Stats!$A$2:$AA$19,9,FALSE))/VLOOKUP($B1026,Stats!$A$2:$AA$19,23,FALSE),""))</f>
        <v/>
      </c>
      <c r="BJ1026" s="46" t="str">
        <f>IF(ISNUMBER(VLOOKUP($B1026,Stats!$A$2:$AA$19,2,FALSE))=FALSE,"",IF(ISNUMBER(#REF!),(#REF!-VLOOKUP($B1026,Stats!$A$2:$AA$19,10,FALSE))/VLOOKUP($B1026,Stats!$A$2:$AA$19,24,FALSE),""))</f>
        <v/>
      </c>
      <c r="BK1026" s="44">
        <f t="shared" si="207"/>
        <v>0.13974542615869856</v>
      </c>
      <c r="BL1026" s="46" t="str">
        <f>IF(ISNUMBER(VLOOKUP($B1026,Stats!$A$2:$AA$19,2,FALSE))=FALSE,"",IF(ISNUMBER(#REF!),(#REF!-VLOOKUP($B1026,Stats!$A$2:$AA$19,11,FALSE))/VLOOKUP($B1026,Stats!$A$2:$AA$19,25,FALSE),""))</f>
        <v/>
      </c>
      <c r="BM1026" s="46">
        <f>IF(ISNUMBER(VLOOKUP($B1026,Stats!$A$2:$AA$19,2,FALSE))=FALSE,"",IF(ISNUMBER(AA1026),(AA1026-VLOOKUP($B1026,Stats!$A$2:$AA$19,12,FALSE))/VLOOKUP($B1026,Stats!$A$2:$AA$19,26,FALSE),""))</f>
        <v>1.092872424426502</v>
      </c>
      <c r="BN1026" s="46" t="str">
        <f>IF(ISNUMBER(VLOOKUP($B1026,Stats!$A$2:$AA$19,2,FALSE))=FALSE,"",IF(ISNUMBER(#REF!),(#REF!-VLOOKUP($B1026,Stats!$A$2:$AA$19,13,FALSE))/VLOOKUP($B1026,Stats!$A$2:$AA$19,27,FALSE),""))</f>
        <v/>
      </c>
      <c r="BO1026" s="46" t="str">
        <f>IF(ISNUMBER(VLOOKUP($B1026,Stats!$A$2:$AA$19,2,FALSE))=FALSE,"",IF(ISNUMBER(#REF!),(#REF!-VLOOKUP($B1026,Stats!$A$2:$AA$19,14,FALSE))/VLOOKUP($B1026,Stats!$A$2:$AB$19,28,FALSE),""))</f>
        <v/>
      </c>
      <c r="BP1026" s="46"/>
      <c r="BQ1026" s="46">
        <f>IF(ISNUMBER(VLOOKUP($B1026,Stats!$A$2:$AA$19,2,FALSE))=FALSE,"",IF(ISNUMBER(BM1026),BM1026,(VLOOKUP($B1026,Stats!$A$2:$AT$19,46,FALSE)-VLOOKUP($B1026,Stats!$A$2:$AA$19,12,FALSE))/VLOOKUP($B1026,Stats!$A$2:$AA$19,26,FALSE)))</f>
        <v>1.092872424426502</v>
      </c>
      <c r="BR1026" s="51">
        <f t="shared" si="208"/>
        <v>1.092872424426502</v>
      </c>
      <c r="BS1026" s="32" t="str">
        <f t="shared" si="203"/>
        <v>25922_201507</v>
      </c>
      <c r="BT1026" s="53">
        <f t="shared" si="204"/>
        <v>0.48149859465813127</v>
      </c>
    </row>
    <row r="1027" spans="1:72" x14ac:dyDescent="0.15">
      <c r="S1027" t="str">
        <f>IF(ISNUMBER(R1027),VLOOKUP(B1027,Index!$B$3:$AB$18,27,FALSE),"")</f>
        <v/>
      </c>
      <c r="T1027" t="str">
        <f>IF(ISNUMBER($R1027),VLOOKUP($B1027,Index!$B$21:$AB$36,27,FALSE),"")</f>
        <v/>
      </c>
      <c r="U1027" t="str">
        <f>IF(ISNUMBER($R1027),VLOOKUP($B1027,Index!$B$39:$AB$54,27,FALSE),"")</f>
        <v/>
      </c>
      <c r="Z1027" t="str">
        <f t="shared" si="205"/>
        <v/>
      </c>
      <c r="AA1027" t="s">
        <v>25</v>
      </c>
      <c r="AF1027" t="str">
        <f t="shared" si="206"/>
        <v/>
      </c>
      <c r="AG1027" t="s">
        <v>25</v>
      </c>
      <c r="AK1027" t="str">
        <f t="shared" si="214"/>
        <v/>
      </c>
      <c r="AL1027" t="str">
        <f t="shared" si="214"/>
        <v/>
      </c>
      <c r="AM1027" t="str">
        <f t="shared" si="214"/>
        <v/>
      </c>
      <c r="AN1027" t="str">
        <f t="shared" si="214"/>
        <v/>
      </c>
      <c r="AO1027" t="str">
        <f t="shared" si="214"/>
        <v/>
      </c>
      <c r="AP1027" t="str">
        <f t="shared" si="214"/>
        <v/>
      </c>
      <c r="AQ1027" t="str">
        <f t="shared" si="214"/>
        <v/>
      </c>
      <c r="AR1027" t="str">
        <f t="shared" si="214"/>
        <v/>
      </c>
      <c r="AS1027" t="str">
        <f t="shared" si="214"/>
        <v/>
      </c>
      <c r="AT1027" t="str">
        <f t="shared" si="214"/>
        <v/>
      </c>
      <c r="AU1027" t="str">
        <f t="shared" si="214"/>
        <v/>
      </c>
      <c r="AV1027" t="str">
        <f t="shared" si="214"/>
        <v/>
      </c>
      <c r="AW1027" t="str">
        <f t="shared" si="214"/>
        <v/>
      </c>
      <c r="AX1027" t="str">
        <f t="shared" si="214"/>
        <v/>
      </c>
      <c r="AZ1027" s="46" t="str">
        <f>IF(ISNUMBER(VLOOKUP($B1027,Stats!$A$2:$AA$19,2,FALSE))=FALSE,"",IF(ISNUMBER(W1027),(W1027-VLOOKUP($B1027,Stats!$A$2:$AA$19,2,FALSE))/VLOOKUP($B1027,Stats!$A$2:$AA$19,16,FALSE),""))</f>
        <v/>
      </c>
      <c r="BA1027" s="46" t="str">
        <f>IF(ISNUMBER(VLOOKUP($B1027,Stats!$A$2:$AA$19,2,FALSE))=FALSE,"",IF(ISNUMBER(X1027),(X1027-VLOOKUP($B1027,Stats!$A$2:$AA$19,3,FALSE))/VLOOKUP($B1027,Stats!$A$2:$AA$19,17,FALSE),""))</f>
        <v/>
      </c>
      <c r="BB1027" s="46"/>
      <c r="BC1027" s="46"/>
      <c r="BD1027" s="44" t="str">
        <f t="shared" ref="BD1027:BD1090" si="215">IF(ISNUMBER(AZ1027),MAX(-3,MIN(3,SUM(0,AZ1027)))*$AZ$1+MAX(-3,MIN(3,SUM(0,BA1027)))*$BA$1+$BB$1*MAX(-3,MIN(3,SUM(0,BC1027))),"")</f>
        <v/>
      </c>
      <c r="BE1027" s="46" t="str">
        <f>IF(ISNUMBER(VLOOKUP($B1027,Stats!$A$2:$AA$19,2,FALSE))=FALSE,"",IF(ISNUMBER(Y1027),(Y1027-VLOOKUP($B1027,Stats!$A$2:$AA$19,5,FALSE))/VLOOKUP($B1027,Stats!$A$2:$AA$19,19,FALSE),""))</f>
        <v/>
      </c>
      <c r="BF1027" s="46"/>
      <c r="BG1027" s="46"/>
      <c r="BH1027" s="46" t="str">
        <f>IF(ISNUMBER(VLOOKUP($B1027,Stats!$A$2:$AA$19,2,FALSE))=FALSE,"",IF(ISNUMBER(Z1027),(Z1027-VLOOKUP($B1027,Stats!$A$2:$AA$19,8,FALSE))/VLOOKUP($B1027,Stats!$A$2:$AA$19,22,FALSE),""))</f>
        <v/>
      </c>
      <c r="BI1027" s="46" t="str">
        <f>IF(ISNUMBER(VLOOKUP($B1027,Stats!$A$2:$AA$19,2,FALSE))=FALSE,"",IF(ISNUMBER(#REF!),(#REF!-VLOOKUP($B1027,Stats!$A$2:$AA$19,9,FALSE))/VLOOKUP($B1027,Stats!$A$2:$AA$19,23,FALSE),""))</f>
        <v/>
      </c>
      <c r="BJ1027" s="46" t="str">
        <f>IF(ISNUMBER(VLOOKUP($B1027,Stats!$A$2:$AA$19,2,FALSE))=FALSE,"",IF(ISNUMBER(#REF!),(#REF!-VLOOKUP($B1027,Stats!$A$2:$AA$19,10,FALSE))/VLOOKUP($B1027,Stats!$A$2:$AA$19,24,FALSE),""))</f>
        <v/>
      </c>
      <c r="BK1027" s="44" t="str">
        <f t="shared" si="207"/>
        <v/>
      </c>
      <c r="BL1027" s="46" t="str">
        <f>IF(ISNUMBER(VLOOKUP($B1027,Stats!$A$2:$AA$19,2,FALSE))=FALSE,"",IF(ISNUMBER(#REF!),(#REF!-VLOOKUP($B1027,Stats!$A$2:$AA$19,11,FALSE))/VLOOKUP($B1027,Stats!$A$2:$AA$19,25,FALSE),""))</f>
        <v/>
      </c>
      <c r="BM1027" s="46" t="str">
        <f>IF(ISNUMBER(VLOOKUP($B1027,Stats!$A$2:$AA$19,2,FALSE))=FALSE,"",IF(ISNUMBER(AA1027),(AA1027-VLOOKUP($B1027,Stats!$A$2:$AA$19,12,FALSE))/VLOOKUP($B1027,Stats!$A$2:$AA$19,26,FALSE),""))</f>
        <v/>
      </c>
      <c r="BN1027" s="46" t="str">
        <f>IF(ISNUMBER(VLOOKUP($B1027,Stats!$A$2:$AA$19,2,FALSE))=FALSE,"",IF(ISNUMBER(#REF!),(#REF!-VLOOKUP($B1027,Stats!$A$2:$AA$19,13,FALSE))/VLOOKUP($B1027,Stats!$A$2:$AA$19,27,FALSE),""))</f>
        <v/>
      </c>
      <c r="BO1027" s="46" t="str">
        <f>IF(ISNUMBER(VLOOKUP($B1027,Stats!$A$2:$AA$19,2,FALSE))=FALSE,"",IF(ISNUMBER(#REF!),(#REF!-VLOOKUP($B1027,Stats!$A$2:$AA$19,14,FALSE))/VLOOKUP($B1027,Stats!$A$2:$AB$19,28,FALSE),""))</f>
        <v/>
      </c>
      <c r="BP1027" s="46"/>
      <c r="BQ1027" s="46" t="str">
        <f>IF(ISNUMBER(VLOOKUP($B1027,Stats!$A$2:$AA$19,2,FALSE))=FALSE,"",IF(ISNUMBER(BM1027),BM1027,(VLOOKUP($B1027,Stats!$A$2:$AT$19,46,FALSE)-VLOOKUP($B1027,Stats!$A$2:$AA$19,12,FALSE))/VLOOKUP($B1027,Stats!$A$2:$AA$19,26,FALSE)))</f>
        <v/>
      </c>
      <c r="BR1027" s="51" t="str">
        <f t="shared" si="208"/>
        <v/>
      </c>
      <c r="BS1027" s="32" t="str">
        <f t="shared" ref="BS1027:BS1090" si="216">IF(ISNUMBER(AZ1027),CONCATENATE(A1027,"_",B1027),"")</f>
        <v/>
      </c>
      <c r="BT1027" s="53" t="str">
        <f t="shared" ref="BT1027:BT1090" si="217">IF(ISNUMBER(AZ1027),BD1027*$BD$1+BK1027*$BK$1+$BR$1*BR1027,"")</f>
        <v/>
      </c>
    </row>
    <row r="1028" spans="1:72" ht="40.5" x14ac:dyDescent="0.15">
      <c r="A1028" s="1" t="s">
        <v>39</v>
      </c>
      <c r="B1028" s="1" t="s">
        <v>0</v>
      </c>
      <c r="C1028" s="3"/>
      <c r="D1028" s="4" t="s">
        <v>10</v>
      </c>
      <c r="E1028" s="1" t="s">
        <v>11</v>
      </c>
      <c r="F1028" s="1" t="s">
        <v>12</v>
      </c>
      <c r="G1028" s="1" t="s">
        <v>13</v>
      </c>
      <c r="H1028" s="1" t="s">
        <v>14</v>
      </c>
      <c r="I1028" s="1" t="s">
        <v>15</v>
      </c>
      <c r="J1028" s="1" t="s">
        <v>16</v>
      </c>
      <c r="K1028" s="1" t="s">
        <v>17</v>
      </c>
      <c r="L1028" s="1" t="s">
        <v>18</v>
      </c>
      <c r="M1028" s="1" t="s">
        <v>19</v>
      </c>
      <c r="N1028" s="1" t="s">
        <v>20</v>
      </c>
      <c r="O1028" s="1" t="s">
        <v>21</v>
      </c>
      <c r="P1028" s="1" t="s">
        <v>22</v>
      </c>
      <c r="Q1028" s="1" t="s">
        <v>23</v>
      </c>
      <c r="R1028" s="1" t="s">
        <v>24</v>
      </c>
      <c r="S1028" s="1" t="str">
        <f>IF(ISNUMBER(R1028),VLOOKUP(B1028,Index!$B$3:$AB$18,27,FALSE),"")</f>
        <v/>
      </c>
      <c r="T1028" s="1" t="str">
        <f>IF(ISNUMBER($R1028),VLOOKUP($B1028,Index!$B$21:$AB$36,27,FALSE),"")</f>
        <v/>
      </c>
      <c r="U1028" s="1" t="str">
        <f>IF(ISNUMBER($R1028),VLOOKUP($B1028,Index!$B$39:$AB$54,27,FALSE),"")</f>
        <v/>
      </c>
      <c r="W1028" s="1" t="s">
        <v>1</v>
      </c>
      <c r="X1028" s="1" t="s">
        <v>2</v>
      </c>
      <c r="Y1028" s="1" t="s">
        <v>4</v>
      </c>
      <c r="Z1028" s="1" t="str">
        <f t="shared" ref="Z1028:Z1091" si="218">IF(ISNUMBER(B1028),ABS(R1028-S1028),"")</f>
        <v/>
      </c>
      <c r="AA1028" s="1" t="s">
        <v>8</v>
      </c>
      <c r="AB1028" s="27"/>
      <c r="AC1028" s="1" t="s">
        <v>32</v>
      </c>
      <c r="AD1028" s="1" t="s">
        <v>34</v>
      </c>
      <c r="AE1028" s="1" t="s">
        <v>36</v>
      </c>
      <c r="AF1028" s="1" t="str">
        <f t="shared" ref="AF1028:AF1091" si="219">IF(ISNUMBER(B1028),(ABS(R1028-S1028))^2,"")</f>
        <v/>
      </c>
      <c r="AG1028" s="1" t="s">
        <v>38</v>
      </c>
      <c r="AH1028" s="27"/>
      <c r="AK1028" t="str">
        <f t="shared" si="214"/>
        <v/>
      </c>
      <c r="AL1028" t="str">
        <f t="shared" si="214"/>
        <v/>
      </c>
      <c r="AM1028" t="str">
        <f t="shared" si="214"/>
        <v/>
      </c>
      <c r="AN1028" t="str">
        <f t="shared" si="214"/>
        <v/>
      </c>
      <c r="AO1028" t="str">
        <f t="shared" si="214"/>
        <v/>
      </c>
      <c r="AP1028" t="str">
        <f t="shared" si="214"/>
        <v/>
      </c>
      <c r="AQ1028" t="str">
        <f t="shared" si="214"/>
        <v/>
      </c>
      <c r="AR1028" t="str">
        <f t="shared" si="214"/>
        <v/>
      </c>
      <c r="AS1028" t="str">
        <f t="shared" si="214"/>
        <v/>
      </c>
      <c r="AT1028" t="str">
        <f t="shared" si="214"/>
        <v/>
      </c>
      <c r="AU1028" t="str">
        <f t="shared" si="214"/>
        <v/>
      </c>
      <c r="AV1028" t="str">
        <f t="shared" si="214"/>
        <v/>
      </c>
      <c r="AW1028" t="str">
        <f t="shared" si="214"/>
        <v/>
      </c>
      <c r="AX1028" t="str">
        <f t="shared" si="214"/>
        <v/>
      </c>
      <c r="AZ1028" s="46" t="str">
        <f>IF(ISNUMBER(VLOOKUP($B1028,Stats!$A$2:$AA$19,2,FALSE))=FALSE,"",IF(ISNUMBER(W1028),(W1028-VLOOKUP($B1028,Stats!$A$2:$AA$19,2,FALSE))/VLOOKUP($B1028,Stats!$A$2:$AA$19,16,FALSE),""))</f>
        <v/>
      </c>
      <c r="BA1028" s="46" t="str">
        <f>IF(ISNUMBER(VLOOKUP($B1028,Stats!$A$2:$AA$19,2,FALSE))=FALSE,"",IF(ISNUMBER(X1028),(X1028-VLOOKUP($B1028,Stats!$A$2:$AA$19,3,FALSE))/VLOOKUP($B1028,Stats!$A$2:$AA$19,17,FALSE),""))</f>
        <v/>
      </c>
      <c r="BB1028" s="46"/>
      <c r="BC1028" s="46"/>
      <c r="BD1028" s="44" t="str">
        <f t="shared" si="215"/>
        <v/>
      </c>
      <c r="BE1028" s="46" t="str">
        <f>IF(ISNUMBER(VLOOKUP($B1028,Stats!$A$2:$AA$19,2,FALSE))=FALSE,"",IF(ISNUMBER(Y1028),(Y1028-VLOOKUP($B1028,Stats!$A$2:$AA$19,5,FALSE))/VLOOKUP($B1028,Stats!$A$2:$AA$19,19,FALSE),""))</f>
        <v/>
      </c>
      <c r="BF1028" s="46"/>
      <c r="BG1028" s="46"/>
      <c r="BH1028" s="46" t="str">
        <f>IF(ISNUMBER(VLOOKUP($B1028,Stats!$A$2:$AA$19,2,FALSE))=FALSE,"",IF(ISNUMBER(Z1028),(Z1028-VLOOKUP($B1028,Stats!$A$2:$AA$19,8,FALSE))/VLOOKUP($B1028,Stats!$A$2:$AA$19,22,FALSE),""))</f>
        <v/>
      </c>
      <c r="BI1028" s="46" t="str">
        <f>IF(ISNUMBER(VLOOKUP($B1028,Stats!$A$2:$AA$19,2,FALSE))=FALSE,"",IF(ISNUMBER(#REF!),(#REF!-VLOOKUP($B1028,Stats!$A$2:$AA$19,9,FALSE))/VLOOKUP($B1028,Stats!$A$2:$AA$19,23,FALSE),""))</f>
        <v/>
      </c>
      <c r="BJ1028" s="46" t="str">
        <f>IF(ISNUMBER(VLOOKUP($B1028,Stats!$A$2:$AA$19,2,FALSE))=FALSE,"",IF(ISNUMBER(#REF!),(#REF!-VLOOKUP($B1028,Stats!$A$2:$AA$19,10,FALSE))/VLOOKUP($B1028,Stats!$A$2:$AA$19,24,FALSE),""))</f>
        <v/>
      </c>
      <c r="BK1028" s="44" t="str">
        <f t="shared" si="207"/>
        <v/>
      </c>
      <c r="BL1028" s="46" t="str">
        <f>IF(ISNUMBER(VLOOKUP($B1028,Stats!$A$2:$AA$19,2,FALSE))=FALSE,"",IF(ISNUMBER(#REF!),(#REF!-VLOOKUP($B1028,Stats!$A$2:$AA$19,11,FALSE))/VLOOKUP($B1028,Stats!$A$2:$AA$19,25,FALSE),""))</f>
        <v/>
      </c>
      <c r="BM1028" s="46" t="str">
        <f>IF(ISNUMBER(VLOOKUP($B1028,Stats!$A$2:$AA$19,2,FALSE))=FALSE,"",IF(ISNUMBER(AA1028),(AA1028-VLOOKUP($B1028,Stats!$A$2:$AA$19,12,FALSE))/VLOOKUP($B1028,Stats!$A$2:$AA$19,26,FALSE),""))</f>
        <v/>
      </c>
      <c r="BN1028" s="46" t="str">
        <f>IF(ISNUMBER(VLOOKUP($B1028,Stats!$A$2:$AA$19,2,FALSE))=FALSE,"",IF(ISNUMBER(#REF!),(#REF!-VLOOKUP($B1028,Stats!$A$2:$AA$19,13,FALSE))/VLOOKUP($B1028,Stats!$A$2:$AA$19,27,FALSE),""))</f>
        <v/>
      </c>
      <c r="BO1028" s="46" t="str">
        <f>IF(ISNUMBER(VLOOKUP($B1028,Stats!$A$2:$AA$19,2,FALSE))=FALSE,"",IF(ISNUMBER(#REF!),(#REF!-VLOOKUP($B1028,Stats!$A$2:$AA$19,14,FALSE))/VLOOKUP($B1028,Stats!$A$2:$AB$19,28,FALSE),""))</f>
        <v/>
      </c>
      <c r="BP1028" s="46"/>
      <c r="BQ1028" s="46" t="str">
        <f>IF(ISNUMBER(VLOOKUP($B1028,Stats!$A$2:$AA$19,2,FALSE))=FALSE,"",IF(ISNUMBER(BM1028),BM1028,(VLOOKUP($B1028,Stats!$A$2:$AT$19,46,FALSE)-VLOOKUP($B1028,Stats!$A$2:$AA$19,12,FALSE))/VLOOKUP($B1028,Stats!$A$2:$AA$19,26,FALSE)))</f>
        <v/>
      </c>
      <c r="BR1028" s="51" t="str">
        <f t="shared" si="208"/>
        <v/>
      </c>
      <c r="BS1028" s="32" t="str">
        <f t="shared" si="216"/>
        <v/>
      </c>
      <c r="BT1028" s="53" t="str">
        <f t="shared" si="217"/>
        <v/>
      </c>
    </row>
    <row r="1029" spans="1:72" x14ac:dyDescent="0.15">
      <c r="A1029" s="5">
        <v>27351</v>
      </c>
      <c r="B1029" s="5" t="s">
        <v>40</v>
      </c>
      <c r="C1029" s="3">
        <v>0</v>
      </c>
      <c r="D1029" s="11">
        <v>0.26423781403262936</v>
      </c>
      <c r="E1029" s="6">
        <v>5.1299499417072139E-3</v>
      </c>
      <c r="F1029" s="12">
        <v>83</v>
      </c>
      <c r="G1029" s="12">
        <v>32</v>
      </c>
      <c r="H1029" s="13">
        <v>4.0012403233395492E-3</v>
      </c>
      <c r="I1029" s="13">
        <v>-2.99691161383428E-3</v>
      </c>
      <c r="J1029" s="12">
        <v>13</v>
      </c>
      <c r="K1029" s="12">
        <v>3</v>
      </c>
      <c r="L1029" s="13">
        <v>2.0527859237536639E-2</v>
      </c>
      <c r="M1029" s="13">
        <v>-1.019835329341312E-2</v>
      </c>
      <c r="N1029" s="8">
        <v>1.2630999999999999</v>
      </c>
      <c r="O1029" s="8">
        <v>1.2642378140326294</v>
      </c>
      <c r="P1029" s="14">
        <v>42090</v>
      </c>
      <c r="Q1029" s="13">
        <v>-1.2625564464105121E-2</v>
      </c>
      <c r="R1029" s="14">
        <v>42023</v>
      </c>
      <c r="S1029" s="14">
        <f>IF(ISNUMBER(R1029),VLOOKUP(B1029,Index!$B$3:$AB$18,27,FALSE),"")</f>
        <v>42041</v>
      </c>
      <c r="T1029" s="14">
        <f>IF(ISNUMBER($R1029),VLOOKUP($B1029,Index!$B$21:$AB$36,27,FALSE),"")</f>
        <v>41996</v>
      </c>
      <c r="U1029" s="14">
        <f>IF(ISNUMBER($R1029),VLOOKUP($B1029,Index!$B$39:$AB$54,27,FALSE),"")</f>
        <v>42003</v>
      </c>
      <c r="W1029" s="6">
        <v>0.55629013480553546</v>
      </c>
      <c r="X1029" s="7">
        <v>0.72173913043478266</v>
      </c>
      <c r="Y1029" s="6">
        <v>9.7333956590656814E-2</v>
      </c>
      <c r="Z1029" s="8" t="str">
        <f t="shared" si="218"/>
        <v/>
      </c>
      <c r="AA1029" s="9">
        <v>20.928792117284406</v>
      </c>
      <c r="AB1029" s="28">
        <v>0</v>
      </c>
      <c r="AC1029" s="6">
        <v>0.3094587140819608</v>
      </c>
      <c r="AD1029" s="7">
        <v>0.52090737240075624</v>
      </c>
      <c r="AE1029" s="6">
        <v>9.4738991055918643E-3</v>
      </c>
      <c r="AF1029" s="8" t="str">
        <f t="shared" si="219"/>
        <v/>
      </c>
      <c r="AG1029" s="9">
        <v>438.01433948850587</v>
      </c>
      <c r="AH1029" s="28"/>
      <c r="AK1029" t="str">
        <f t="shared" si="214"/>
        <v/>
      </c>
      <c r="AL1029" t="str">
        <f t="shared" si="214"/>
        <v/>
      </c>
      <c r="AM1029" t="str">
        <f t="shared" si="214"/>
        <v/>
      </c>
      <c r="AN1029" t="str">
        <f t="shared" si="214"/>
        <v/>
      </c>
      <c r="AO1029" t="str">
        <f t="shared" si="214"/>
        <v/>
      </c>
      <c r="AP1029" t="str">
        <f t="shared" si="214"/>
        <v/>
      </c>
      <c r="AQ1029" t="str">
        <f t="shared" si="214"/>
        <v/>
      </c>
      <c r="AR1029" t="str">
        <f t="shared" si="214"/>
        <v/>
      </c>
      <c r="AS1029" t="str">
        <f t="shared" si="214"/>
        <v/>
      </c>
      <c r="AT1029" t="str">
        <f t="shared" si="214"/>
        <v/>
      </c>
      <c r="AU1029" t="str">
        <f t="shared" si="214"/>
        <v/>
      </c>
      <c r="AV1029" t="str">
        <f t="shared" si="214"/>
        <v/>
      </c>
      <c r="AW1029" t="str">
        <f t="shared" si="214"/>
        <v/>
      </c>
      <c r="AX1029" t="str">
        <f t="shared" si="214"/>
        <v/>
      </c>
      <c r="AZ1029" s="46" t="str">
        <f>IF(ISNUMBER(VLOOKUP($B1029,Stats!$A$2:$AA$19,2,FALSE))=FALSE,"",IF(ISNUMBER(W1029),(W1029-VLOOKUP($B1029,Stats!$A$2:$AA$19,2,FALSE))/VLOOKUP($B1029,Stats!$A$2:$AA$19,16,FALSE),""))</f>
        <v/>
      </c>
      <c r="BA1029" s="46" t="str">
        <f>IF(ISNUMBER(VLOOKUP($B1029,Stats!$A$2:$AA$19,2,FALSE))=FALSE,"",IF(ISNUMBER(X1029),(X1029-VLOOKUP($B1029,Stats!$A$2:$AA$19,3,FALSE))/VLOOKUP($B1029,Stats!$A$2:$AA$19,17,FALSE),""))</f>
        <v/>
      </c>
      <c r="BB1029" s="46"/>
      <c r="BC1029" s="46"/>
      <c r="BD1029" s="44" t="str">
        <f t="shared" si="215"/>
        <v/>
      </c>
      <c r="BE1029" s="46" t="str">
        <f>IF(ISNUMBER(VLOOKUP($B1029,Stats!$A$2:$AA$19,2,FALSE))=FALSE,"",IF(ISNUMBER(Y1029),(Y1029-VLOOKUP($B1029,Stats!$A$2:$AA$19,5,FALSE))/VLOOKUP($B1029,Stats!$A$2:$AA$19,19,FALSE),""))</f>
        <v/>
      </c>
      <c r="BF1029" s="46"/>
      <c r="BG1029" s="46"/>
      <c r="BH1029" s="46" t="str">
        <f>IF(ISNUMBER(VLOOKUP($B1029,Stats!$A$2:$AA$19,2,FALSE))=FALSE,"",IF(ISNUMBER(Z1029),(Z1029-VLOOKUP($B1029,Stats!$A$2:$AA$19,8,FALSE))/VLOOKUP($B1029,Stats!$A$2:$AA$19,22,FALSE),""))</f>
        <v/>
      </c>
      <c r="BI1029" s="46" t="str">
        <f>IF(ISNUMBER(VLOOKUP($B1029,Stats!$A$2:$AA$19,2,FALSE))=FALSE,"",IF(ISNUMBER(#REF!),(#REF!-VLOOKUP($B1029,Stats!$A$2:$AA$19,9,FALSE))/VLOOKUP($B1029,Stats!$A$2:$AA$19,23,FALSE),""))</f>
        <v/>
      </c>
      <c r="BJ1029" s="46" t="str">
        <f>IF(ISNUMBER(VLOOKUP($B1029,Stats!$A$2:$AA$19,2,FALSE))=FALSE,"",IF(ISNUMBER(#REF!),(#REF!-VLOOKUP($B1029,Stats!$A$2:$AA$19,10,FALSE))/VLOOKUP($B1029,Stats!$A$2:$AA$19,24,FALSE),""))</f>
        <v/>
      </c>
      <c r="BK1029" s="44" t="str">
        <f t="shared" ref="BK1029:BK1092" si="220">IF(ISNUMBER(AZ1029),(MAX(-3,MIN(3,SUM(0,-BE1029)))*$BE$1+MAX(-3,MIN(3,SUM(0,-BF1029)))*$BF$1+$BG$1*MAX(-3,MIN(3,SUM(0,-BG1029)))+$BH$1*MAX(-3,MIN(3,SUM(0,BH1029)))+$BI$1*MAX(-3,MIN(3,SUM(0,BI1029)))+$BJ$1*MAX(-3,MIN(3,SUM(0,BJ1029)))),"")</f>
        <v/>
      </c>
      <c r="BL1029" s="46" t="str">
        <f>IF(ISNUMBER(VLOOKUP($B1029,Stats!$A$2:$AA$19,2,FALSE))=FALSE,"",IF(ISNUMBER(#REF!),(#REF!-VLOOKUP($B1029,Stats!$A$2:$AA$19,11,FALSE))/VLOOKUP($B1029,Stats!$A$2:$AA$19,25,FALSE),""))</f>
        <v/>
      </c>
      <c r="BM1029" s="46" t="str">
        <f>IF(ISNUMBER(VLOOKUP($B1029,Stats!$A$2:$AA$19,2,FALSE))=FALSE,"",IF(ISNUMBER(AA1029),(AA1029-VLOOKUP($B1029,Stats!$A$2:$AA$19,12,FALSE))/VLOOKUP($B1029,Stats!$A$2:$AA$19,26,FALSE),""))</f>
        <v/>
      </c>
      <c r="BN1029" s="46" t="str">
        <f>IF(ISNUMBER(VLOOKUP($B1029,Stats!$A$2:$AA$19,2,FALSE))=FALSE,"",IF(ISNUMBER(#REF!),(#REF!-VLOOKUP($B1029,Stats!$A$2:$AA$19,13,FALSE))/VLOOKUP($B1029,Stats!$A$2:$AA$19,27,FALSE),""))</f>
        <v/>
      </c>
      <c r="BO1029" s="46" t="str">
        <f>IF(ISNUMBER(VLOOKUP($B1029,Stats!$A$2:$AA$19,2,FALSE))=FALSE,"",IF(ISNUMBER(#REF!),(#REF!-VLOOKUP($B1029,Stats!$A$2:$AA$19,14,FALSE))/VLOOKUP($B1029,Stats!$A$2:$AB$19,28,FALSE),""))</f>
        <v/>
      </c>
      <c r="BP1029" s="46"/>
      <c r="BQ1029" s="46" t="str">
        <f>IF(ISNUMBER(VLOOKUP($B1029,Stats!$A$2:$AA$19,2,FALSE))=FALSE,"",IF(ISNUMBER(BM1029),BM1029,(VLOOKUP($B1029,Stats!$A$2:$AT$19,46,FALSE)-VLOOKUP($B1029,Stats!$A$2:$AA$19,12,FALSE))/VLOOKUP($B1029,Stats!$A$2:$AA$19,26,FALSE)))</f>
        <v/>
      </c>
      <c r="BR1029" s="51" t="str">
        <f t="shared" si="208"/>
        <v/>
      </c>
      <c r="BS1029" s="32" t="str">
        <f t="shared" si="216"/>
        <v/>
      </c>
      <c r="BT1029" s="53" t="str">
        <f t="shared" si="217"/>
        <v/>
      </c>
    </row>
    <row r="1030" spans="1:72" x14ac:dyDescent="0.15">
      <c r="A1030" s="5">
        <v>27351</v>
      </c>
      <c r="B1030" s="5" t="s">
        <v>41</v>
      </c>
      <c r="C1030" s="3">
        <v>0</v>
      </c>
      <c r="D1030" s="11">
        <v>1.699497480517E-2</v>
      </c>
      <c r="E1030" s="6">
        <v>4.2982400925083344E-3</v>
      </c>
      <c r="F1030" s="15">
        <v>5.9285714285714288</v>
      </c>
      <c r="G1030" s="15">
        <v>2.2857142857142856</v>
      </c>
      <c r="H1030" s="13">
        <v>4.6436283505411685E-3</v>
      </c>
      <c r="I1030" s="13">
        <v>-2.6668164940297848E-3</v>
      </c>
      <c r="J1030" s="12">
        <v>4.0714285714285712</v>
      </c>
      <c r="K1030" s="12">
        <v>1.4285714285714286</v>
      </c>
      <c r="L1030" s="13">
        <v>8.262381751730774E-3</v>
      </c>
      <c r="M1030" s="13">
        <v>-4.1591037656086927E-3</v>
      </c>
      <c r="N1030" s="8">
        <v>1.0942857142857141</v>
      </c>
      <c r="O1030" s="8">
        <v>1.0165263210959599</v>
      </c>
      <c r="P1030" s="14"/>
      <c r="Q1030" s="13">
        <v>-4.7040751962222271E-3</v>
      </c>
      <c r="R1030" s="14"/>
      <c r="S1030" s="14" t="str">
        <f>IF(ISNUMBER(R1030),VLOOKUP(B1030,Index!$B$3:$AB$18,27,FALSE),"")</f>
        <v/>
      </c>
      <c r="T1030" s="14" t="str">
        <f>IF(ISNUMBER($R1030),VLOOKUP($B1030,Index!$B$21:$AB$36,27,FALSE),"")</f>
        <v/>
      </c>
      <c r="U1030" s="14" t="str">
        <f>IF(ISNUMBER($R1030),VLOOKUP($B1030,Index!$B$39:$AB$54,27,FALSE),"")</f>
        <v/>
      </c>
      <c r="W1030" s="6">
        <v>0.65160176532866887</v>
      </c>
      <c r="X1030" s="8">
        <v>0.7075680272108843</v>
      </c>
      <c r="Y1030" s="6">
        <v>8.1553371735475055E-2</v>
      </c>
      <c r="Z1030" s="8" t="str">
        <f t="shared" si="218"/>
        <v/>
      </c>
      <c r="AA1030" s="9">
        <v>7.7449568578677246</v>
      </c>
      <c r="AB1030" s="28">
        <v>0</v>
      </c>
      <c r="AC1030" s="6">
        <v>0.42458486057943767</v>
      </c>
      <c r="AD1030" s="8">
        <v>0.50065251313110271</v>
      </c>
      <c r="AE1030" s="6">
        <v>6.6509524414245817E-3</v>
      </c>
      <c r="AF1030" s="8" t="str">
        <f t="shared" si="219"/>
        <v/>
      </c>
      <c r="AG1030" s="9">
        <v>59.9843567302323</v>
      </c>
      <c r="AH1030" s="28"/>
      <c r="AK1030" t="str">
        <f t="shared" si="214"/>
        <v/>
      </c>
      <c r="AL1030" t="str">
        <f t="shared" si="214"/>
        <v/>
      </c>
      <c r="AM1030" t="str">
        <f t="shared" si="214"/>
        <v/>
      </c>
      <c r="AN1030" t="str">
        <f t="shared" si="214"/>
        <v/>
      </c>
      <c r="AO1030" t="str">
        <f t="shared" si="214"/>
        <v/>
      </c>
      <c r="AP1030" t="str">
        <f t="shared" si="214"/>
        <v/>
      </c>
      <c r="AQ1030" t="str">
        <f t="shared" si="214"/>
        <v/>
      </c>
      <c r="AR1030" t="str">
        <f t="shared" si="214"/>
        <v/>
      </c>
      <c r="AS1030" t="str">
        <f t="shared" si="214"/>
        <v/>
      </c>
      <c r="AT1030" t="str">
        <f t="shared" si="214"/>
        <v/>
      </c>
      <c r="AU1030" t="str">
        <f t="shared" si="214"/>
        <v/>
      </c>
      <c r="AV1030" t="str">
        <f t="shared" si="214"/>
        <v/>
      </c>
      <c r="AW1030" t="str">
        <f t="shared" si="214"/>
        <v/>
      </c>
      <c r="AX1030" t="str">
        <f t="shared" si="214"/>
        <v/>
      </c>
      <c r="AZ1030" s="46" t="str">
        <f>IF(ISNUMBER(VLOOKUP($B1030,Stats!$A$2:$AA$19,2,FALSE))=FALSE,"",IF(ISNUMBER(W1030),(W1030-VLOOKUP($B1030,Stats!$A$2:$AA$19,2,FALSE))/VLOOKUP($B1030,Stats!$A$2:$AA$19,16,FALSE),""))</f>
        <v/>
      </c>
      <c r="BA1030" s="46" t="str">
        <f>IF(ISNUMBER(VLOOKUP($B1030,Stats!$A$2:$AA$19,2,FALSE))=FALSE,"",IF(ISNUMBER(X1030),(X1030-VLOOKUP($B1030,Stats!$A$2:$AA$19,3,FALSE))/VLOOKUP($B1030,Stats!$A$2:$AA$19,17,FALSE),""))</f>
        <v/>
      </c>
      <c r="BB1030" s="46"/>
      <c r="BC1030" s="46"/>
      <c r="BD1030" s="44" t="str">
        <f t="shared" si="215"/>
        <v/>
      </c>
      <c r="BE1030" s="46" t="str">
        <f>IF(ISNUMBER(VLOOKUP($B1030,Stats!$A$2:$AA$19,2,FALSE))=FALSE,"",IF(ISNUMBER(Y1030),(Y1030-VLOOKUP($B1030,Stats!$A$2:$AA$19,5,FALSE))/VLOOKUP($B1030,Stats!$A$2:$AA$19,19,FALSE),""))</f>
        <v/>
      </c>
      <c r="BF1030" s="46"/>
      <c r="BG1030" s="46"/>
      <c r="BH1030" s="46" t="str">
        <f>IF(ISNUMBER(VLOOKUP($B1030,Stats!$A$2:$AA$19,2,FALSE))=FALSE,"",IF(ISNUMBER(Z1030),(Z1030-VLOOKUP($B1030,Stats!$A$2:$AA$19,8,FALSE))/VLOOKUP($B1030,Stats!$A$2:$AA$19,22,FALSE),""))</f>
        <v/>
      </c>
      <c r="BI1030" s="46" t="str">
        <f>IF(ISNUMBER(VLOOKUP($B1030,Stats!$A$2:$AA$19,2,FALSE))=FALSE,"",IF(ISNUMBER(#REF!),(#REF!-VLOOKUP($B1030,Stats!$A$2:$AA$19,9,FALSE))/VLOOKUP($B1030,Stats!$A$2:$AA$19,23,FALSE),""))</f>
        <v/>
      </c>
      <c r="BJ1030" s="46" t="str">
        <f>IF(ISNUMBER(VLOOKUP($B1030,Stats!$A$2:$AA$19,2,FALSE))=FALSE,"",IF(ISNUMBER(#REF!),(#REF!-VLOOKUP($B1030,Stats!$A$2:$AA$19,10,FALSE))/VLOOKUP($B1030,Stats!$A$2:$AA$19,24,FALSE),""))</f>
        <v/>
      </c>
      <c r="BK1030" s="44" t="str">
        <f t="shared" si="220"/>
        <v/>
      </c>
      <c r="BL1030" s="46" t="str">
        <f>IF(ISNUMBER(VLOOKUP($B1030,Stats!$A$2:$AA$19,2,FALSE))=FALSE,"",IF(ISNUMBER(#REF!),(#REF!-VLOOKUP($B1030,Stats!$A$2:$AA$19,11,FALSE))/VLOOKUP($B1030,Stats!$A$2:$AA$19,25,FALSE),""))</f>
        <v/>
      </c>
      <c r="BM1030" s="46" t="str">
        <f>IF(ISNUMBER(VLOOKUP($B1030,Stats!$A$2:$AA$19,2,FALSE))=FALSE,"",IF(ISNUMBER(AA1030),(AA1030-VLOOKUP($B1030,Stats!$A$2:$AA$19,12,FALSE))/VLOOKUP($B1030,Stats!$A$2:$AA$19,26,FALSE),""))</f>
        <v/>
      </c>
      <c r="BN1030" s="46" t="str">
        <f>IF(ISNUMBER(VLOOKUP($B1030,Stats!$A$2:$AA$19,2,FALSE))=FALSE,"",IF(ISNUMBER(#REF!),(#REF!-VLOOKUP($B1030,Stats!$A$2:$AA$19,13,FALSE))/VLOOKUP($B1030,Stats!$A$2:$AA$19,27,FALSE),""))</f>
        <v/>
      </c>
      <c r="BO1030" s="46" t="str">
        <f>IF(ISNUMBER(VLOOKUP($B1030,Stats!$A$2:$AA$19,2,FALSE))=FALSE,"",IF(ISNUMBER(#REF!),(#REF!-VLOOKUP($B1030,Stats!$A$2:$AA$19,14,FALSE))/VLOOKUP($B1030,Stats!$A$2:$AB$19,28,FALSE),""))</f>
        <v/>
      </c>
      <c r="BP1030" s="46"/>
      <c r="BQ1030" s="46" t="str">
        <f>IF(ISNUMBER(VLOOKUP($B1030,Stats!$A$2:$AA$19,2,FALSE))=FALSE,"",IF(ISNUMBER(BM1030),BM1030,(VLOOKUP($B1030,Stats!$A$2:$AT$19,46,FALSE)-VLOOKUP($B1030,Stats!$A$2:$AA$19,12,FALSE))/VLOOKUP($B1030,Stats!$A$2:$AA$19,26,FALSE)))</f>
        <v/>
      </c>
      <c r="BR1030" s="51" t="str">
        <f t="shared" ref="BR1030:BR1093" si="221">IF(ISNUMBER(AZ1030),MAX(-3,MIN(3,SUM(0,BQ1030)))*$BM$1+$BN$1*MAX(-3,MIN(3,SUM(0,BN1030)))+$BO$1*MAX(-3,MIN(3,SUM(0,BO1030))),"")</f>
        <v/>
      </c>
      <c r="BS1030" s="32" t="str">
        <f t="shared" si="216"/>
        <v/>
      </c>
      <c r="BT1030" s="53" t="str">
        <f t="shared" si="217"/>
        <v/>
      </c>
    </row>
    <row r="1031" spans="1:72" x14ac:dyDescent="0.15">
      <c r="A1031" s="16">
        <v>27351</v>
      </c>
      <c r="B1031" s="17">
        <v>201421</v>
      </c>
      <c r="C1031" s="3">
        <v>0</v>
      </c>
      <c r="D1031" s="23">
        <v>8.007206485838303E-4</v>
      </c>
      <c r="E1031" s="18">
        <v>1.6047622546340519E-4</v>
      </c>
      <c r="F1031" s="24">
        <v>6</v>
      </c>
      <c r="G1031" s="24">
        <v>1</v>
      </c>
      <c r="H1031" s="20">
        <v>1.5009673805732593E-4</v>
      </c>
      <c r="I1031" s="20">
        <v>-1.0005002501256577E-4</v>
      </c>
      <c r="J1031" s="24">
        <v>4</v>
      </c>
      <c r="K1031" s="24">
        <v>1</v>
      </c>
      <c r="L1031" s="20">
        <v>4.0036032429191515E-4</v>
      </c>
      <c r="M1031" s="20">
        <v>-1.0005002501256577E-4</v>
      </c>
      <c r="N1031" s="19">
        <v>0.99990000000000001</v>
      </c>
      <c r="O1031" s="19">
        <v>1.0008007206485838</v>
      </c>
      <c r="P1031" s="25">
        <v>41929</v>
      </c>
      <c r="Q1031" s="20">
        <v>-1.0005002501256577E-4</v>
      </c>
      <c r="R1031" s="25">
        <v>41925</v>
      </c>
      <c r="S1031" s="25">
        <f>IF(ISNUMBER(R1031),VLOOKUP(B1031,Index!$B$3:$AB$18,27,FALSE),"")</f>
        <v>41929</v>
      </c>
      <c r="T1031" s="25">
        <f>IF(ISNUMBER($R1031),VLOOKUP($B1031,Index!$B$21:$AB$36,27,FALSE),"")</f>
        <v>41929</v>
      </c>
      <c r="U1031" s="25">
        <f>IF(ISNUMBER($R1031),VLOOKUP($B1031,Index!$B$39:$AB$54,27,FALSE),"")</f>
        <v>41929</v>
      </c>
      <c r="W1031" s="18">
        <v>2.8825943349017891E-2</v>
      </c>
      <c r="X1031" s="19">
        <v>0.8571428571428571</v>
      </c>
      <c r="Y1031" s="18">
        <v>3.0448222966264218E-3</v>
      </c>
      <c r="Z1031" s="19">
        <f t="shared" si="218"/>
        <v>4</v>
      </c>
      <c r="AA1031" s="21">
        <v>8.0032028825906227</v>
      </c>
      <c r="AB1031" s="28">
        <v>0</v>
      </c>
      <c r="AC1031" s="18">
        <v>8.309350099607888E-4</v>
      </c>
      <c r="AD1031" s="19">
        <v>0.73469387755102034</v>
      </c>
      <c r="AE1031" s="18">
        <v>9.2709428180333982E-6</v>
      </c>
      <c r="AF1031" s="19">
        <f t="shared" si="219"/>
        <v>16</v>
      </c>
      <c r="AG1031" s="21">
        <v>64.05125637990686</v>
      </c>
      <c r="AH1031" s="28"/>
      <c r="AK1031">
        <f t="shared" si="214"/>
        <v>8.0032028825906227</v>
      </c>
      <c r="AL1031" t="str">
        <f t="shared" si="214"/>
        <v/>
      </c>
      <c r="AM1031" t="str">
        <f t="shared" si="214"/>
        <v/>
      </c>
      <c r="AN1031" t="str">
        <f t="shared" si="214"/>
        <v/>
      </c>
      <c r="AO1031" t="str">
        <f t="shared" si="214"/>
        <v/>
      </c>
      <c r="AP1031" t="str">
        <f t="shared" si="214"/>
        <v/>
      </c>
      <c r="AQ1031" t="str">
        <f t="shared" si="214"/>
        <v/>
      </c>
      <c r="AR1031" t="str">
        <f t="shared" si="214"/>
        <v/>
      </c>
      <c r="AS1031" t="str">
        <f t="shared" si="214"/>
        <v/>
      </c>
      <c r="AT1031" t="str">
        <f t="shared" si="214"/>
        <v/>
      </c>
      <c r="AU1031" t="str">
        <f t="shared" si="214"/>
        <v/>
      </c>
      <c r="AV1031" t="str">
        <f t="shared" si="214"/>
        <v/>
      </c>
      <c r="AW1031" t="str">
        <f t="shared" si="214"/>
        <v/>
      </c>
      <c r="AX1031" t="str">
        <f t="shared" si="214"/>
        <v/>
      </c>
      <c r="AZ1031" s="46">
        <f>IF(ISNUMBER(VLOOKUP($B1031,Stats!$A$2:$AA$19,2,FALSE))=FALSE,"",IF(ISNUMBER(W1031),(W1031-VLOOKUP($B1031,Stats!$A$2:$AA$19,2,FALSE))/VLOOKUP($B1031,Stats!$A$2:$AA$19,16,FALSE),""))</f>
        <v>0.60615410346881937</v>
      </c>
      <c r="BA1031" s="46">
        <f>IF(ISNUMBER(VLOOKUP($B1031,Stats!$A$2:$AA$19,2,FALSE))=FALSE,"",IF(ISNUMBER(X1031),(X1031-VLOOKUP($B1031,Stats!$A$2:$AA$19,3,FALSE))/VLOOKUP($B1031,Stats!$A$2:$AA$19,17,FALSE),""))</f>
        <v>1.6157643295583308</v>
      </c>
      <c r="BB1031" s="46"/>
      <c r="BC1031" s="46"/>
      <c r="BD1031" s="44">
        <f t="shared" si="215"/>
        <v>1.1109592165135751</v>
      </c>
      <c r="BE1031" s="46">
        <f>IF(ISNUMBER(VLOOKUP($B1031,Stats!$A$2:$AA$19,2,FALSE))=FALSE,"",IF(ISNUMBER(Y1031),(Y1031-VLOOKUP($B1031,Stats!$A$2:$AA$19,5,FALSE))/VLOOKUP($B1031,Stats!$A$2:$AA$19,19,FALSE),""))</f>
        <v>-1.2648897551143761</v>
      </c>
      <c r="BF1031" s="46"/>
      <c r="BG1031" s="46"/>
      <c r="BH1031" s="46">
        <f>IF(ISNUMBER(VLOOKUP($B1031,Stats!$A$2:$AA$19,2,FALSE))=FALSE,"",IF(ISNUMBER(Z1031),(Z1031-VLOOKUP($B1031,Stats!$A$2:$AA$19,8,FALSE))/VLOOKUP($B1031,Stats!$A$2:$AA$19,22,FALSE),""))</f>
        <v>1.3894611494608444</v>
      </c>
      <c r="BI1031" s="46" t="str">
        <f>IF(ISNUMBER(VLOOKUP($B1031,Stats!$A$2:$AA$19,2,FALSE))=FALSE,"",IF(ISNUMBER(#REF!),(#REF!-VLOOKUP($B1031,Stats!$A$2:$AA$19,9,FALSE))/VLOOKUP($B1031,Stats!$A$2:$AA$19,23,FALSE),""))</f>
        <v/>
      </c>
      <c r="BJ1031" s="46" t="str">
        <f>IF(ISNUMBER(VLOOKUP($B1031,Stats!$A$2:$AA$19,2,FALSE))=FALSE,"",IF(ISNUMBER(#REF!),(#REF!-VLOOKUP($B1031,Stats!$A$2:$AA$19,10,FALSE))/VLOOKUP($B1031,Stats!$A$2:$AA$19,24,FALSE),""))</f>
        <v/>
      </c>
      <c r="BK1031" s="44">
        <f t="shared" si="220"/>
        <v>1.3022611734183165</v>
      </c>
      <c r="BL1031" s="46" t="str">
        <f>IF(ISNUMBER(VLOOKUP($B1031,Stats!$A$2:$AA$19,2,FALSE))=FALSE,"",IF(ISNUMBER(#REF!),(#REF!-VLOOKUP($B1031,Stats!$A$2:$AA$19,11,FALSE))/VLOOKUP($B1031,Stats!$A$2:$AA$19,25,FALSE),""))</f>
        <v/>
      </c>
      <c r="BM1031" s="46">
        <f>IF(ISNUMBER(VLOOKUP($B1031,Stats!$A$2:$AA$19,2,FALSE))=FALSE,"",IF(ISNUMBER(AA1031),(AA1031-VLOOKUP($B1031,Stats!$A$2:$AA$19,12,FALSE))/VLOOKUP($B1031,Stats!$A$2:$AA$19,26,FALSE),""))</f>
        <v>0.3376375777657985</v>
      </c>
      <c r="BN1031" s="46" t="str">
        <f>IF(ISNUMBER(VLOOKUP($B1031,Stats!$A$2:$AA$19,2,FALSE))=FALSE,"",IF(ISNUMBER(#REF!),(#REF!-VLOOKUP($B1031,Stats!$A$2:$AA$19,13,FALSE))/VLOOKUP($B1031,Stats!$A$2:$AA$19,27,FALSE),""))</f>
        <v/>
      </c>
      <c r="BO1031" s="46" t="str">
        <f>IF(ISNUMBER(VLOOKUP($B1031,Stats!$A$2:$AA$19,2,FALSE))=FALSE,"",IF(ISNUMBER(#REF!),(#REF!-VLOOKUP($B1031,Stats!$A$2:$AA$19,14,FALSE))/VLOOKUP($B1031,Stats!$A$2:$AB$19,28,FALSE),""))</f>
        <v/>
      </c>
      <c r="BP1031" s="46"/>
      <c r="BQ1031" s="46">
        <f>IF(ISNUMBER(VLOOKUP($B1031,Stats!$A$2:$AA$19,2,FALSE))=FALSE,"",IF(ISNUMBER(BM1031),BM1031,(VLOOKUP($B1031,Stats!$A$2:$AT$19,46,FALSE)-VLOOKUP($B1031,Stats!$A$2:$AA$19,12,FALSE))/VLOOKUP($B1031,Stats!$A$2:$AA$19,26,FALSE)))</f>
        <v>0.3376375777657985</v>
      </c>
      <c r="BR1031" s="51">
        <f t="shared" si="221"/>
        <v>0.3376375777657985</v>
      </c>
      <c r="BS1031" s="32" t="str">
        <f t="shared" si="216"/>
        <v>27351_201421</v>
      </c>
      <c r="BT1031" s="53">
        <f t="shared" si="217"/>
        <v>1.0710760629068645</v>
      </c>
    </row>
    <row r="1032" spans="1:72" x14ac:dyDescent="0.15">
      <c r="A1032" s="16">
        <v>27351</v>
      </c>
      <c r="B1032" s="17">
        <v>201422</v>
      </c>
      <c r="C1032" s="3">
        <v>0</v>
      </c>
      <c r="D1032" s="23">
        <v>7.0007000700056388E-4</v>
      </c>
      <c r="E1032" s="18">
        <v>2.2633722479634122E-4</v>
      </c>
      <c r="F1032" s="24">
        <v>6</v>
      </c>
      <c r="G1032" s="24">
        <v>4</v>
      </c>
      <c r="H1032" s="20">
        <v>2.166733449985303E-4</v>
      </c>
      <c r="I1032" s="20">
        <v>-1.4999000249929506E-4</v>
      </c>
      <c r="J1032" s="24">
        <v>2</v>
      </c>
      <c r="K1032" s="24">
        <v>2</v>
      </c>
      <c r="L1032" s="20">
        <v>5.0010002000400178E-4</v>
      </c>
      <c r="M1032" s="20">
        <v>-1.9999999999997797E-4</v>
      </c>
      <c r="N1032" s="19">
        <v>1.0005999999999999</v>
      </c>
      <c r="O1032" s="19">
        <v>1.0007000700070006</v>
      </c>
      <c r="P1032" s="25">
        <v>41943</v>
      </c>
      <c r="Q1032" s="20">
        <v>-2.9997000299963883E-4</v>
      </c>
      <c r="R1032" s="25">
        <v>41935</v>
      </c>
      <c r="S1032" s="25">
        <f>IF(ISNUMBER(R1032),VLOOKUP(B1032,Index!$B$3:$AB$18,27,FALSE),"")</f>
        <v>41939</v>
      </c>
      <c r="T1032" s="25">
        <f>IF(ISNUMBER($R1032),VLOOKUP($B1032,Index!$B$21:$AB$36,27,FALSE),"")</f>
        <v>41935</v>
      </c>
      <c r="U1032" s="25">
        <f>IF(ISNUMBER($R1032),VLOOKUP($B1032,Index!$B$39:$AB$54,27,FALSE),"")</f>
        <v>41936</v>
      </c>
      <c r="W1032" s="18">
        <v>2.1002100210016916E-2</v>
      </c>
      <c r="X1032" s="19">
        <v>0.6</v>
      </c>
      <c r="Y1032" s="18">
        <v>4.2944468978278706E-3</v>
      </c>
      <c r="Z1032" s="19">
        <f t="shared" si="218"/>
        <v>4</v>
      </c>
      <c r="AA1032" s="21">
        <v>2.3338000466713558</v>
      </c>
      <c r="AB1032" s="28">
        <v>0</v>
      </c>
      <c r="AC1032" s="18">
        <v>4.4108821323159261E-4</v>
      </c>
      <c r="AD1032" s="19">
        <v>0.36</v>
      </c>
      <c r="AE1032" s="18">
        <v>1.8442274158263421E-5</v>
      </c>
      <c r="AF1032" s="19">
        <f t="shared" si="219"/>
        <v>16</v>
      </c>
      <c r="AG1032" s="21">
        <v>5.4466226578432222</v>
      </c>
      <c r="AH1032" s="28"/>
      <c r="AK1032" t="str">
        <f t="shared" si="214"/>
        <v/>
      </c>
      <c r="AL1032">
        <f t="shared" si="214"/>
        <v>2.3338000466713558</v>
      </c>
      <c r="AM1032" t="str">
        <f t="shared" si="214"/>
        <v/>
      </c>
      <c r="AN1032" t="str">
        <f t="shared" si="214"/>
        <v/>
      </c>
      <c r="AO1032" t="str">
        <f t="shared" si="214"/>
        <v/>
      </c>
      <c r="AP1032" t="str">
        <f t="shared" si="214"/>
        <v/>
      </c>
      <c r="AQ1032" t="str">
        <f t="shared" si="214"/>
        <v/>
      </c>
      <c r="AR1032" t="str">
        <f t="shared" si="214"/>
        <v/>
      </c>
      <c r="AS1032" t="str">
        <f t="shared" si="214"/>
        <v/>
      </c>
      <c r="AT1032" t="str">
        <f t="shared" si="214"/>
        <v/>
      </c>
      <c r="AU1032" t="str">
        <f t="shared" si="214"/>
        <v/>
      </c>
      <c r="AV1032" t="str">
        <f t="shared" si="214"/>
        <v/>
      </c>
      <c r="AW1032" t="str">
        <f t="shared" si="214"/>
        <v/>
      </c>
      <c r="AX1032" t="str">
        <f t="shared" si="214"/>
        <v/>
      </c>
      <c r="AZ1032" s="46">
        <f>IF(ISNUMBER(VLOOKUP($B1032,Stats!$A$2:$AA$19,2,FALSE))=FALSE,"",IF(ISNUMBER(W1032),(W1032-VLOOKUP($B1032,Stats!$A$2:$AA$19,2,FALSE))/VLOOKUP($B1032,Stats!$A$2:$AA$19,16,FALSE),""))</f>
        <v>-0.74340665729405442</v>
      </c>
      <c r="BA1032" s="46">
        <f>IF(ISNUMBER(VLOOKUP($B1032,Stats!$A$2:$AA$19,2,FALSE))=FALSE,"",IF(ISNUMBER(X1032),(X1032-VLOOKUP($B1032,Stats!$A$2:$AA$19,3,FALSE))/VLOOKUP($B1032,Stats!$A$2:$AA$19,17,FALSE),""))</f>
        <v>-0.20603698172286539</v>
      </c>
      <c r="BB1032" s="46"/>
      <c r="BC1032" s="46"/>
      <c r="BD1032" s="44">
        <f t="shared" si="215"/>
        <v>-0.47472181950845993</v>
      </c>
      <c r="BE1032" s="46">
        <f>IF(ISNUMBER(VLOOKUP($B1032,Stats!$A$2:$AA$19,2,FALSE))=FALSE,"",IF(ISNUMBER(Y1032),(Y1032-VLOOKUP($B1032,Stats!$A$2:$AA$19,5,FALSE))/VLOOKUP($B1032,Stats!$A$2:$AA$19,19,FALSE),""))</f>
        <v>-1.3761242967922793</v>
      </c>
      <c r="BF1032" s="46"/>
      <c r="BG1032" s="46"/>
      <c r="BH1032" s="46">
        <f>IF(ISNUMBER(VLOOKUP($B1032,Stats!$A$2:$AA$19,2,FALSE))=FALSE,"",IF(ISNUMBER(Z1032),(Z1032-VLOOKUP($B1032,Stats!$A$2:$AA$19,8,FALSE))/VLOOKUP($B1032,Stats!$A$2:$AA$19,22,FALSE),""))</f>
        <v>0.66359770503354598</v>
      </c>
      <c r="BI1032" s="46" t="str">
        <f>IF(ISNUMBER(VLOOKUP($B1032,Stats!$A$2:$AA$19,2,FALSE))=FALSE,"",IF(ISNUMBER(#REF!),(#REF!-VLOOKUP($B1032,Stats!$A$2:$AA$19,9,FALSE))/VLOOKUP($B1032,Stats!$A$2:$AA$19,23,FALSE),""))</f>
        <v/>
      </c>
      <c r="BJ1032" s="46" t="str">
        <f>IF(ISNUMBER(VLOOKUP($B1032,Stats!$A$2:$AA$19,2,FALSE))=FALSE,"",IF(ISNUMBER(#REF!),(#REF!-VLOOKUP($B1032,Stats!$A$2:$AA$19,10,FALSE))/VLOOKUP($B1032,Stats!$A$2:$AA$19,24,FALSE),""))</f>
        <v/>
      </c>
      <c r="BK1032" s="44">
        <f t="shared" si="220"/>
        <v>1.1623663192646592</v>
      </c>
      <c r="BL1032" s="46" t="str">
        <f>IF(ISNUMBER(VLOOKUP($B1032,Stats!$A$2:$AA$19,2,FALSE))=FALSE,"",IF(ISNUMBER(#REF!),(#REF!-VLOOKUP($B1032,Stats!$A$2:$AA$19,11,FALSE))/VLOOKUP($B1032,Stats!$A$2:$AA$19,25,FALSE),""))</f>
        <v/>
      </c>
      <c r="BM1032" s="46">
        <f>IF(ISNUMBER(VLOOKUP($B1032,Stats!$A$2:$AA$19,2,FALSE))=FALSE,"",IF(ISNUMBER(AA1032),(AA1032-VLOOKUP($B1032,Stats!$A$2:$AA$19,12,FALSE))/VLOOKUP($B1032,Stats!$A$2:$AA$19,26,FALSE),""))</f>
        <v>-0.23208803557553423</v>
      </c>
      <c r="BN1032" s="46" t="str">
        <f>IF(ISNUMBER(VLOOKUP($B1032,Stats!$A$2:$AA$19,2,FALSE))=FALSE,"",IF(ISNUMBER(#REF!),(#REF!-VLOOKUP($B1032,Stats!$A$2:$AA$19,13,FALSE))/VLOOKUP($B1032,Stats!$A$2:$AA$19,27,FALSE),""))</f>
        <v/>
      </c>
      <c r="BO1032" s="46" t="str">
        <f>IF(ISNUMBER(VLOOKUP($B1032,Stats!$A$2:$AA$19,2,FALSE))=FALSE,"",IF(ISNUMBER(#REF!),(#REF!-VLOOKUP($B1032,Stats!$A$2:$AA$19,14,FALSE))/VLOOKUP($B1032,Stats!$A$2:$AB$19,28,FALSE),""))</f>
        <v/>
      </c>
      <c r="BP1032" s="46"/>
      <c r="BQ1032" s="46">
        <f>IF(ISNUMBER(VLOOKUP($B1032,Stats!$A$2:$AA$19,2,FALSE))=FALSE,"",IF(ISNUMBER(BM1032),BM1032,(VLOOKUP($B1032,Stats!$A$2:$AT$19,46,FALSE)-VLOOKUP($B1032,Stats!$A$2:$AA$19,12,FALSE))/VLOOKUP($B1032,Stats!$A$2:$AA$19,26,FALSE)))</f>
        <v>-0.23208803557553423</v>
      </c>
      <c r="BR1032" s="51">
        <f t="shared" si="221"/>
        <v>-0.23208803557553423</v>
      </c>
      <c r="BS1032" s="32" t="str">
        <f t="shared" si="216"/>
        <v>27351_201422</v>
      </c>
      <c r="BT1032" s="53">
        <f t="shared" si="217"/>
        <v>0.55605782054199659</v>
      </c>
    </row>
    <row r="1033" spans="1:72" x14ac:dyDescent="0.15">
      <c r="A1033" s="16">
        <v>27351</v>
      </c>
      <c r="B1033" s="17">
        <v>201423</v>
      </c>
      <c r="C1033" s="3">
        <v>0</v>
      </c>
      <c r="D1033" s="23">
        <v>2.0987407555466131E-3</v>
      </c>
      <c r="E1033" s="18">
        <v>3.4747515025457162E-4</v>
      </c>
      <c r="F1033" s="24">
        <v>9</v>
      </c>
      <c r="G1033" s="24">
        <v>1</v>
      </c>
      <c r="H1033" s="20">
        <v>2.6634384029788905E-4</v>
      </c>
      <c r="I1033" s="20">
        <v>-2.9979014689718309E-4</v>
      </c>
      <c r="J1033" s="24">
        <v>7</v>
      </c>
      <c r="K1033" s="24">
        <v>1</v>
      </c>
      <c r="L1033" s="20">
        <v>7.9928064741752181E-4</v>
      </c>
      <c r="M1033" s="20">
        <v>-2.9979014689718309E-4</v>
      </c>
      <c r="N1033" s="19">
        <v>1.0026999999999999</v>
      </c>
      <c r="O1033" s="19">
        <v>1.0020987407555466</v>
      </c>
      <c r="P1033" s="25">
        <v>41956</v>
      </c>
      <c r="Q1033" s="20">
        <v>-2.9979014689718309E-4</v>
      </c>
      <c r="R1033" s="25">
        <v>41948</v>
      </c>
      <c r="S1033" s="25">
        <f>IF(ISNUMBER(R1033),VLOOKUP(B1033,Index!$B$3:$AB$18,27,FALSE),"")</f>
        <v>41956</v>
      </c>
      <c r="T1033" s="25">
        <f>IF(ISNUMBER($R1033),VLOOKUP($B1033,Index!$B$21:$AB$36,27,FALSE),"")</f>
        <v>41954</v>
      </c>
      <c r="U1033" s="25">
        <f>IF(ISNUMBER($R1033),VLOOKUP($B1033,Index!$B$39:$AB$54,27,FALSE),"")</f>
        <v>41957</v>
      </c>
      <c r="W1033" s="18">
        <v>6.2962222666398393E-2</v>
      </c>
      <c r="X1033" s="19">
        <v>0.9</v>
      </c>
      <c r="Y1033" s="18">
        <v>6.5928774306820963E-3</v>
      </c>
      <c r="Z1033" s="19">
        <f t="shared" si="218"/>
        <v>8</v>
      </c>
      <c r="AA1033" s="21">
        <v>7.0006995802513927</v>
      </c>
      <c r="AB1033" s="28">
        <v>0</v>
      </c>
      <c r="AC1033" s="18">
        <v>3.9642414830931318E-3</v>
      </c>
      <c r="AD1033" s="19">
        <v>0.81</v>
      </c>
      <c r="AE1033" s="18">
        <v>4.3466032815997363E-5</v>
      </c>
      <c r="AF1033" s="19">
        <f t="shared" si="219"/>
        <v>64</v>
      </c>
      <c r="AG1033" s="21">
        <v>49.009794612932026</v>
      </c>
      <c r="AH1033" s="28"/>
      <c r="AK1033" t="str">
        <f t="shared" ref="AK1033:AX1042" si="222">IF($B1033=AK$2,$AA1033,"")</f>
        <v/>
      </c>
      <c r="AL1033" t="str">
        <f t="shared" si="222"/>
        <v/>
      </c>
      <c r="AM1033">
        <f t="shared" si="222"/>
        <v>7.0006995802513927</v>
      </c>
      <c r="AN1033" t="str">
        <f t="shared" si="222"/>
        <v/>
      </c>
      <c r="AO1033" t="str">
        <f t="shared" si="222"/>
        <v/>
      </c>
      <c r="AP1033" t="str">
        <f t="shared" si="222"/>
        <v/>
      </c>
      <c r="AQ1033" t="str">
        <f t="shared" si="222"/>
        <v/>
      </c>
      <c r="AR1033" t="str">
        <f t="shared" si="222"/>
        <v/>
      </c>
      <c r="AS1033" t="str">
        <f t="shared" si="222"/>
        <v/>
      </c>
      <c r="AT1033" t="str">
        <f t="shared" si="222"/>
        <v/>
      </c>
      <c r="AU1033" t="str">
        <f t="shared" si="222"/>
        <v/>
      </c>
      <c r="AV1033" t="str">
        <f t="shared" si="222"/>
        <v/>
      </c>
      <c r="AW1033" t="str">
        <f t="shared" si="222"/>
        <v/>
      </c>
      <c r="AX1033" t="str">
        <f t="shared" si="222"/>
        <v/>
      </c>
      <c r="AZ1033" s="46">
        <f>IF(ISNUMBER(VLOOKUP($B1033,Stats!$A$2:$AA$19,2,FALSE))=FALSE,"",IF(ISNUMBER(W1033),(W1033-VLOOKUP($B1033,Stats!$A$2:$AA$19,2,FALSE))/VLOOKUP($B1033,Stats!$A$2:$AA$19,16,FALSE),""))</f>
        <v>0.12146343022040705</v>
      </c>
      <c r="BA1033" s="46">
        <f>IF(ISNUMBER(VLOOKUP($B1033,Stats!$A$2:$AA$19,2,FALSE))=FALSE,"",IF(ISNUMBER(X1033),(X1033-VLOOKUP($B1033,Stats!$A$2:$AA$19,3,FALSE))/VLOOKUP($B1033,Stats!$A$2:$AA$19,17,FALSE),""))</f>
        <v>2.2987546508624979</v>
      </c>
      <c r="BB1033" s="46"/>
      <c r="BC1033" s="46"/>
      <c r="BD1033" s="44">
        <f t="shared" si="215"/>
        <v>1.2101090405414525</v>
      </c>
      <c r="BE1033" s="46">
        <f>IF(ISNUMBER(VLOOKUP($B1033,Stats!$A$2:$AA$19,2,FALSE))=FALSE,"",IF(ISNUMBER(Y1033),(Y1033-VLOOKUP($B1033,Stats!$A$2:$AA$19,5,FALSE))/VLOOKUP($B1033,Stats!$A$2:$AA$19,19,FALSE),""))</f>
        <v>-1.3461965023666198</v>
      </c>
      <c r="BF1033" s="46"/>
      <c r="BG1033" s="46"/>
      <c r="BH1033" s="46">
        <f>IF(ISNUMBER(VLOOKUP($B1033,Stats!$A$2:$AA$19,2,FALSE))=FALSE,"",IF(ISNUMBER(Z1033),(Z1033-VLOOKUP($B1033,Stats!$A$2:$AA$19,8,FALSE))/VLOOKUP($B1033,Stats!$A$2:$AA$19,22,FALSE),""))</f>
        <v>2.6575406470822496</v>
      </c>
      <c r="BI1033" s="46" t="str">
        <f>IF(ISNUMBER(VLOOKUP($B1033,Stats!$A$2:$AA$19,2,FALSE))=FALSE,"",IF(ISNUMBER(#REF!),(#REF!-VLOOKUP($B1033,Stats!$A$2:$AA$19,9,FALSE))/VLOOKUP($B1033,Stats!$A$2:$AA$19,23,FALSE),""))</f>
        <v/>
      </c>
      <c r="BJ1033" s="46" t="str">
        <f>IF(ISNUMBER(VLOOKUP($B1033,Stats!$A$2:$AA$19,2,FALSE))=FALSE,"",IF(ISNUMBER(#REF!),(#REF!-VLOOKUP($B1033,Stats!$A$2:$AA$19,10,FALSE))/VLOOKUP($B1033,Stats!$A$2:$AA$19,24,FALSE),""))</f>
        <v/>
      </c>
      <c r="BK1033" s="44">
        <f t="shared" si="220"/>
        <v>1.7395997457813086</v>
      </c>
      <c r="BL1033" s="46" t="str">
        <f>IF(ISNUMBER(VLOOKUP($B1033,Stats!$A$2:$AA$19,2,FALSE))=FALSE,"",IF(ISNUMBER(#REF!),(#REF!-VLOOKUP($B1033,Stats!$A$2:$AA$19,11,FALSE))/VLOOKUP($B1033,Stats!$A$2:$AA$19,25,FALSE),""))</f>
        <v/>
      </c>
      <c r="BM1033" s="46">
        <f>IF(ISNUMBER(VLOOKUP($B1033,Stats!$A$2:$AA$19,2,FALSE))=FALSE,"",IF(ISNUMBER(AA1033),(AA1033-VLOOKUP($B1033,Stats!$A$2:$AA$19,12,FALSE))/VLOOKUP($B1033,Stats!$A$2:$AA$19,26,FALSE),""))</f>
        <v>0.54938644130112013</v>
      </c>
      <c r="BN1033" s="46" t="str">
        <f>IF(ISNUMBER(VLOOKUP($B1033,Stats!$A$2:$AA$19,2,FALSE))=FALSE,"",IF(ISNUMBER(#REF!),(#REF!-VLOOKUP($B1033,Stats!$A$2:$AA$19,13,FALSE))/VLOOKUP($B1033,Stats!$A$2:$AA$19,27,FALSE),""))</f>
        <v/>
      </c>
      <c r="BO1033" s="46" t="str">
        <f>IF(ISNUMBER(VLOOKUP($B1033,Stats!$A$2:$AA$19,2,FALSE))=FALSE,"",IF(ISNUMBER(#REF!),(#REF!-VLOOKUP($B1033,Stats!$A$2:$AA$19,14,FALSE))/VLOOKUP($B1033,Stats!$A$2:$AB$19,28,FALSE),""))</f>
        <v/>
      </c>
      <c r="BP1033" s="46"/>
      <c r="BQ1033" s="46">
        <f>IF(ISNUMBER(VLOOKUP($B1033,Stats!$A$2:$AA$19,2,FALSE))=FALSE,"",IF(ISNUMBER(BM1033),BM1033,(VLOOKUP($B1033,Stats!$A$2:$AT$19,46,FALSE)-VLOOKUP($B1033,Stats!$A$2:$AA$19,12,FALSE))/VLOOKUP($B1033,Stats!$A$2:$AA$19,26,FALSE)))</f>
        <v>0.54938644130112013</v>
      </c>
      <c r="BR1033" s="51">
        <f t="shared" si="221"/>
        <v>0.54938644130112013</v>
      </c>
      <c r="BS1033" s="32" t="str">
        <f t="shared" si="216"/>
        <v>27351_201423</v>
      </c>
      <c r="BT1033" s="53">
        <f t="shared" si="217"/>
        <v>1.3956589438372995</v>
      </c>
    </row>
    <row r="1034" spans="1:72" x14ac:dyDescent="0.15">
      <c r="A1034" s="16">
        <v>27351</v>
      </c>
      <c r="B1034" s="17">
        <v>201424</v>
      </c>
      <c r="C1034" s="3">
        <v>0</v>
      </c>
      <c r="D1034" s="23">
        <v>1.3762840331106085E-2</v>
      </c>
      <c r="E1034" s="18">
        <v>1.1648599420307853E-3</v>
      </c>
      <c r="F1034" s="24">
        <v>9</v>
      </c>
      <c r="G1034" s="24">
        <v>1</v>
      </c>
      <c r="H1034" s="20">
        <v>1.5537167118314038E-3</v>
      </c>
      <c r="I1034" s="20">
        <v>-2.9901325625458774E-4</v>
      </c>
      <c r="J1034" s="24">
        <v>7</v>
      </c>
      <c r="K1034" s="24">
        <v>1</v>
      </c>
      <c r="L1034" s="20">
        <v>2.886721083018351E-3</v>
      </c>
      <c r="M1034" s="20">
        <v>-2.9901325625458774E-4</v>
      </c>
      <c r="N1034" s="19">
        <v>1.0165</v>
      </c>
      <c r="O1034" s="19">
        <v>1.0136617471080973</v>
      </c>
      <c r="P1034" s="25">
        <v>41971</v>
      </c>
      <c r="Q1034" s="20">
        <v>-2.9901325625458774E-4</v>
      </c>
      <c r="R1034" s="25">
        <v>41962</v>
      </c>
      <c r="S1034" s="25">
        <f>IF(ISNUMBER(R1034),VLOOKUP(B1034,Index!$B$3:$AB$18,27,FALSE),"")</f>
        <v>41963</v>
      </c>
      <c r="T1034" s="25">
        <f>IF(ISNUMBER($R1034),VLOOKUP($B1034,Index!$B$21:$AB$36,27,FALSE),"")</f>
        <v>41963</v>
      </c>
      <c r="U1034" s="25">
        <f>IF(ISNUMBER($R1034),VLOOKUP($B1034,Index!$B$39:$AB$54,27,FALSE),"")</f>
        <v>41963</v>
      </c>
      <c r="W1034" s="18">
        <v>0.41288520993318256</v>
      </c>
      <c r="X1034" s="19">
        <v>0.9</v>
      </c>
      <c r="Y1034" s="18">
        <v>2.2101663431453915E-2</v>
      </c>
      <c r="Z1034" s="19">
        <f t="shared" si="218"/>
        <v>1</v>
      </c>
      <c r="AA1034" s="21">
        <v>46.027525680627491</v>
      </c>
      <c r="AB1034" s="28">
        <v>0</v>
      </c>
      <c r="AC1034" s="18">
        <v>0.17047419658156823</v>
      </c>
      <c r="AD1034" s="19">
        <v>0.81</v>
      </c>
      <c r="AE1034" s="18">
        <v>4.8848352643726721E-4</v>
      </c>
      <c r="AF1034" s="19">
        <f t="shared" si="219"/>
        <v>1</v>
      </c>
      <c r="AG1034" s="21">
        <v>2118.5331202808234</v>
      </c>
      <c r="AH1034" s="28"/>
      <c r="AK1034" t="str">
        <f t="shared" si="222"/>
        <v/>
      </c>
      <c r="AL1034" t="str">
        <f t="shared" si="222"/>
        <v/>
      </c>
      <c r="AM1034" t="str">
        <f t="shared" si="222"/>
        <v/>
      </c>
      <c r="AN1034">
        <f t="shared" si="222"/>
        <v>46.027525680627491</v>
      </c>
      <c r="AO1034" t="str">
        <f t="shared" si="222"/>
        <v/>
      </c>
      <c r="AP1034" t="str">
        <f t="shared" si="222"/>
        <v/>
      </c>
      <c r="AQ1034" t="str">
        <f t="shared" si="222"/>
        <v/>
      </c>
      <c r="AR1034" t="str">
        <f t="shared" si="222"/>
        <v/>
      </c>
      <c r="AS1034" t="str">
        <f t="shared" si="222"/>
        <v/>
      </c>
      <c r="AT1034" t="str">
        <f t="shared" si="222"/>
        <v/>
      </c>
      <c r="AU1034" t="str">
        <f t="shared" si="222"/>
        <v/>
      </c>
      <c r="AV1034" t="str">
        <f t="shared" si="222"/>
        <v/>
      </c>
      <c r="AW1034" t="str">
        <f t="shared" si="222"/>
        <v/>
      </c>
      <c r="AX1034" t="str">
        <f t="shared" si="222"/>
        <v/>
      </c>
      <c r="AZ1034" s="46">
        <f>IF(ISNUMBER(VLOOKUP($B1034,Stats!$A$2:$AA$19,2,FALSE))=FALSE,"",IF(ISNUMBER(W1034),(W1034-VLOOKUP($B1034,Stats!$A$2:$AA$19,2,FALSE))/VLOOKUP($B1034,Stats!$A$2:$AA$19,16,FALSE),""))</f>
        <v>-0.79510073346347432</v>
      </c>
      <c r="BA1034" s="46">
        <f>IF(ISNUMBER(VLOOKUP($B1034,Stats!$A$2:$AA$19,2,FALSE))=FALSE,"",IF(ISNUMBER(X1034),(X1034-VLOOKUP($B1034,Stats!$A$2:$AA$19,3,FALSE))/VLOOKUP($B1034,Stats!$A$2:$AA$19,17,FALSE),""))</f>
        <v>1.2377608208189006</v>
      </c>
      <c r="BB1034" s="46"/>
      <c r="BC1034" s="46"/>
      <c r="BD1034" s="44">
        <f t="shared" si="215"/>
        <v>0.22133004367771314</v>
      </c>
      <c r="BE1034" s="46">
        <f>IF(ISNUMBER(VLOOKUP($B1034,Stats!$A$2:$AA$19,2,FALSE))=FALSE,"",IF(ISNUMBER(Y1034),(Y1034-VLOOKUP($B1034,Stats!$A$2:$AA$19,5,FALSE))/VLOOKUP($B1034,Stats!$A$2:$AA$19,19,FALSE),""))</f>
        <v>-1.1064595922295615</v>
      </c>
      <c r="BF1034" s="46"/>
      <c r="BG1034" s="46"/>
      <c r="BH1034" s="46">
        <f>IF(ISNUMBER(VLOOKUP($B1034,Stats!$A$2:$AA$19,2,FALSE))=FALSE,"",IF(ISNUMBER(Z1034),(Z1034-VLOOKUP($B1034,Stats!$A$2:$AA$19,8,FALSE))/VLOOKUP($B1034,Stats!$A$2:$AA$19,22,FALSE),""))</f>
        <v>-0.47935479253396501</v>
      </c>
      <c r="BI1034" s="46" t="str">
        <f>IF(ISNUMBER(VLOOKUP($B1034,Stats!$A$2:$AA$19,2,FALSE))=FALSE,"",IF(ISNUMBER(#REF!),(#REF!-VLOOKUP($B1034,Stats!$A$2:$AA$19,9,FALSE))/VLOOKUP($B1034,Stats!$A$2:$AA$19,23,FALSE),""))</f>
        <v/>
      </c>
      <c r="BJ1034" s="46" t="str">
        <f>IF(ISNUMBER(VLOOKUP($B1034,Stats!$A$2:$AA$19,2,FALSE))=FALSE,"",IF(ISNUMBER(#REF!),(#REF!-VLOOKUP($B1034,Stats!$A$2:$AA$19,10,FALSE))/VLOOKUP($B1034,Stats!$A$2:$AA$19,24,FALSE),""))</f>
        <v/>
      </c>
      <c r="BK1034" s="44">
        <f t="shared" si="220"/>
        <v>0.63071527680050343</v>
      </c>
      <c r="BL1034" s="46" t="str">
        <f>IF(ISNUMBER(VLOOKUP($B1034,Stats!$A$2:$AA$19,2,FALSE))=FALSE,"",IF(ISNUMBER(#REF!),(#REF!-VLOOKUP($B1034,Stats!$A$2:$AA$19,11,FALSE))/VLOOKUP($B1034,Stats!$A$2:$AA$19,25,FALSE),""))</f>
        <v/>
      </c>
      <c r="BM1034" s="46">
        <f>IF(ISNUMBER(VLOOKUP($B1034,Stats!$A$2:$AA$19,2,FALSE))=FALSE,"",IF(ISNUMBER(AA1034),(AA1034-VLOOKUP($B1034,Stats!$A$2:$AA$19,12,FALSE))/VLOOKUP($B1034,Stats!$A$2:$AA$19,26,FALSE),""))</f>
        <v>1.7250912210807934</v>
      </c>
      <c r="BN1034" s="46" t="str">
        <f>IF(ISNUMBER(VLOOKUP($B1034,Stats!$A$2:$AA$19,2,FALSE))=FALSE,"",IF(ISNUMBER(#REF!),(#REF!-VLOOKUP($B1034,Stats!$A$2:$AA$19,13,FALSE))/VLOOKUP($B1034,Stats!$A$2:$AA$19,27,FALSE),""))</f>
        <v/>
      </c>
      <c r="BO1034" s="46" t="str">
        <f>IF(ISNUMBER(VLOOKUP($B1034,Stats!$A$2:$AA$19,2,FALSE))=FALSE,"",IF(ISNUMBER(#REF!),(#REF!-VLOOKUP($B1034,Stats!$A$2:$AA$19,14,FALSE))/VLOOKUP($B1034,Stats!$A$2:$AB$19,28,FALSE),""))</f>
        <v/>
      </c>
      <c r="BP1034" s="46"/>
      <c r="BQ1034" s="46">
        <f>IF(ISNUMBER(VLOOKUP($B1034,Stats!$A$2:$AA$19,2,FALSE))=FALSE,"",IF(ISNUMBER(BM1034),BM1034,(VLOOKUP($B1034,Stats!$A$2:$AT$19,46,FALSE)-VLOOKUP($B1034,Stats!$A$2:$AA$19,12,FALSE))/VLOOKUP($B1034,Stats!$A$2:$AA$19,26,FALSE)))</f>
        <v>1.7250912210807934</v>
      </c>
      <c r="BR1034" s="51">
        <f t="shared" si="221"/>
        <v>1.7250912210807934</v>
      </c>
      <c r="BS1034" s="32" t="str">
        <f t="shared" si="216"/>
        <v>27351_201424</v>
      </c>
      <c r="BT1034" s="53">
        <f t="shared" si="217"/>
        <v>0.76771341903200341</v>
      </c>
    </row>
    <row r="1035" spans="1:72" x14ac:dyDescent="0.15">
      <c r="A1035" s="16">
        <v>27351</v>
      </c>
      <c r="B1035" s="17">
        <v>201425</v>
      </c>
      <c r="C1035" s="3">
        <v>0</v>
      </c>
      <c r="D1035" s="23">
        <v>3.3251352680767399E-2</v>
      </c>
      <c r="E1035" s="18">
        <v>3.5197082891665881E-3</v>
      </c>
      <c r="F1035" s="24">
        <v>9</v>
      </c>
      <c r="G1035" s="24">
        <v>1</v>
      </c>
      <c r="H1035" s="20">
        <v>4.126296067731048E-3</v>
      </c>
      <c r="I1035" s="20">
        <v>-4.316960859554797E-3</v>
      </c>
      <c r="J1035" s="24">
        <v>6</v>
      </c>
      <c r="K1035" s="24">
        <v>1</v>
      </c>
      <c r="L1035" s="20">
        <v>8.6643302180686721E-3</v>
      </c>
      <c r="M1035" s="20">
        <v>-4.316960859554797E-3</v>
      </c>
      <c r="N1035" s="19">
        <v>1.0503</v>
      </c>
      <c r="O1035" s="19">
        <v>1.0329464988198269</v>
      </c>
      <c r="P1035" s="25">
        <v>41985</v>
      </c>
      <c r="Q1035" s="20">
        <v>-4.316960859554797E-3</v>
      </c>
      <c r="R1035" s="25">
        <v>41982</v>
      </c>
      <c r="S1035" s="25">
        <f>IF(ISNUMBER(R1035),VLOOKUP(B1035,Index!$B$3:$AB$18,27,FALSE),"")</f>
        <v>41982</v>
      </c>
      <c r="T1035" s="25">
        <f>IF(ISNUMBER($R1035),VLOOKUP($B1035,Index!$B$21:$AB$36,27,FALSE),"")</f>
        <v>41982</v>
      </c>
      <c r="U1035" s="25">
        <f>IF(ISNUMBER($R1035),VLOOKUP($B1035,Index!$B$39:$AB$54,27,FALSE),"")</f>
        <v>41982</v>
      </c>
      <c r="W1035" s="18">
        <v>0.99754058042302196</v>
      </c>
      <c r="X1035" s="19">
        <v>0.9</v>
      </c>
      <c r="Y1035" s="18">
        <v>6.6781769358845805E-2</v>
      </c>
      <c r="Z1035" s="19">
        <f t="shared" si="218"/>
        <v>0</v>
      </c>
      <c r="AA1035" s="21">
        <v>7.7024911187627891</v>
      </c>
      <c r="AB1035" s="28">
        <v>0</v>
      </c>
      <c r="AC1035" s="18">
        <v>0.99508720959069952</v>
      </c>
      <c r="AD1035" s="19">
        <v>0.81</v>
      </c>
      <c r="AE1035" s="18">
        <v>4.4598047186980763E-3</v>
      </c>
      <c r="AF1035" s="19">
        <f t="shared" si="219"/>
        <v>0</v>
      </c>
      <c r="AG1035" s="21">
        <v>59.328369434619646</v>
      </c>
      <c r="AH1035" s="28"/>
      <c r="AK1035" t="str">
        <f t="shared" si="222"/>
        <v/>
      </c>
      <c r="AL1035" t="str">
        <f t="shared" si="222"/>
        <v/>
      </c>
      <c r="AM1035" t="str">
        <f t="shared" si="222"/>
        <v/>
      </c>
      <c r="AN1035" t="str">
        <f t="shared" si="222"/>
        <v/>
      </c>
      <c r="AO1035">
        <f t="shared" si="222"/>
        <v>7.7024911187627891</v>
      </c>
      <c r="AP1035" t="str">
        <f t="shared" si="222"/>
        <v/>
      </c>
      <c r="AQ1035" t="str">
        <f t="shared" si="222"/>
        <v/>
      </c>
      <c r="AR1035" t="str">
        <f t="shared" si="222"/>
        <v/>
      </c>
      <c r="AS1035" t="str">
        <f t="shared" si="222"/>
        <v/>
      </c>
      <c r="AT1035" t="str">
        <f t="shared" si="222"/>
        <v/>
      </c>
      <c r="AU1035" t="str">
        <f t="shared" si="222"/>
        <v/>
      </c>
      <c r="AV1035" t="str">
        <f t="shared" si="222"/>
        <v/>
      </c>
      <c r="AW1035" t="str">
        <f t="shared" si="222"/>
        <v/>
      </c>
      <c r="AX1035" t="str">
        <f t="shared" si="222"/>
        <v/>
      </c>
      <c r="AZ1035" s="46">
        <f>IF(ISNUMBER(VLOOKUP($B1035,Stats!$A$2:$AA$19,2,FALSE))=FALSE,"",IF(ISNUMBER(W1035),(W1035-VLOOKUP($B1035,Stats!$A$2:$AA$19,2,FALSE))/VLOOKUP($B1035,Stats!$A$2:$AA$19,16,FALSE),""))</f>
        <v>4.0928191891261505E-2</v>
      </c>
      <c r="BA1035" s="46">
        <f>IF(ISNUMBER(VLOOKUP($B1035,Stats!$A$2:$AA$19,2,FALSE))=FALSE,"",IF(ISNUMBER(X1035),(X1035-VLOOKUP($B1035,Stats!$A$2:$AA$19,3,FALSE))/VLOOKUP($B1035,Stats!$A$2:$AA$19,17,FALSE),""))</f>
        <v>1.8300887598298221</v>
      </c>
      <c r="BB1035" s="46"/>
      <c r="BC1035" s="46"/>
      <c r="BD1035" s="44">
        <f t="shared" si="215"/>
        <v>0.93550847586054175</v>
      </c>
      <c r="BE1035" s="46">
        <f>IF(ISNUMBER(VLOOKUP($B1035,Stats!$A$2:$AA$19,2,FALSE))=FALSE,"",IF(ISNUMBER(Y1035),(Y1035-VLOOKUP($B1035,Stats!$A$2:$AA$19,5,FALSE))/VLOOKUP($B1035,Stats!$A$2:$AA$19,19,FALSE),""))</f>
        <v>-1.2191675297199247</v>
      </c>
      <c r="BF1035" s="46"/>
      <c r="BG1035" s="46"/>
      <c r="BH1035" s="46">
        <f>IF(ISNUMBER(VLOOKUP($B1035,Stats!$A$2:$AA$19,2,FALSE))=FALSE,"",IF(ISNUMBER(Z1035),(Z1035-VLOOKUP($B1035,Stats!$A$2:$AA$19,8,FALSE))/VLOOKUP($B1035,Stats!$A$2:$AA$19,22,FALSE),""))</f>
        <v>-0.38938659637819406</v>
      </c>
      <c r="BI1035" s="46" t="str">
        <f>IF(ISNUMBER(VLOOKUP($B1035,Stats!$A$2:$AA$19,2,FALSE))=FALSE,"",IF(ISNUMBER(#REF!),(#REF!-VLOOKUP($B1035,Stats!$A$2:$AA$19,9,FALSE))/VLOOKUP($B1035,Stats!$A$2:$AA$19,23,FALSE),""))</f>
        <v/>
      </c>
      <c r="BJ1035" s="46" t="str">
        <f>IF(ISNUMBER(VLOOKUP($B1035,Stats!$A$2:$AA$19,2,FALSE))=FALSE,"",IF(ISNUMBER(#REF!),(#REF!-VLOOKUP($B1035,Stats!$A$2:$AA$19,10,FALSE))/VLOOKUP($B1035,Stats!$A$2:$AA$19,24,FALSE),""))</f>
        <v/>
      </c>
      <c r="BK1035" s="44">
        <f t="shared" si="220"/>
        <v>0.73660129189048906</v>
      </c>
      <c r="BL1035" s="46" t="str">
        <f>IF(ISNUMBER(VLOOKUP($B1035,Stats!$A$2:$AA$19,2,FALSE))=FALSE,"",IF(ISNUMBER(#REF!),(#REF!-VLOOKUP($B1035,Stats!$A$2:$AA$19,11,FALSE))/VLOOKUP($B1035,Stats!$A$2:$AA$19,25,FALSE),""))</f>
        <v/>
      </c>
      <c r="BM1035" s="46">
        <f>IF(ISNUMBER(VLOOKUP($B1035,Stats!$A$2:$AA$19,2,FALSE))=FALSE,"",IF(ISNUMBER(AA1035),(AA1035-VLOOKUP($B1035,Stats!$A$2:$AA$19,12,FALSE))/VLOOKUP($B1035,Stats!$A$2:$AA$19,26,FALSE),""))</f>
        <v>2.0690911388269129</v>
      </c>
      <c r="BN1035" s="46" t="str">
        <f>IF(ISNUMBER(VLOOKUP($B1035,Stats!$A$2:$AA$19,2,FALSE))=FALSE,"",IF(ISNUMBER(#REF!),(#REF!-VLOOKUP($B1035,Stats!$A$2:$AA$19,13,FALSE))/VLOOKUP($B1035,Stats!$A$2:$AA$19,27,FALSE),""))</f>
        <v/>
      </c>
      <c r="BO1035" s="46" t="str">
        <f>IF(ISNUMBER(VLOOKUP($B1035,Stats!$A$2:$AA$19,2,FALSE))=FALSE,"",IF(ISNUMBER(#REF!),(#REF!-VLOOKUP($B1035,Stats!$A$2:$AA$19,14,FALSE))/VLOOKUP($B1035,Stats!$A$2:$AB$19,28,FALSE),""))</f>
        <v/>
      </c>
      <c r="BP1035" s="46"/>
      <c r="BQ1035" s="46">
        <f>IF(ISNUMBER(VLOOKUP($B1035,Stats!$A$2:$AA$19,2,FALSE))=FALSE,"",IF(ISNUMBER(BM1035),BM1035,(VLOOKUP($B1035,Stats!$A$2:$AT$19,46,FALSE)-VLOOKUP($B1035,Stats!$A$2:$AA$19,12,FALSE))/VLOOKUP($B1035,Stats!$A$2:$AA$19,26,FALSE)))</f>
        <v>2.0690911388269129</v>
      </c>
      <c r="BR1035" s="51">
        <f t="shared" si="221"/>
        <v>2.0690911388269129</v>
      </c>
      <c r="BS1035" s="32" t="str">
        <f t="shared" si="216"/>
        <v>27351_201425</v>
      </c>
      <c r="BT1035" s="53">
        <f t="shared" si="217"/>
        <v>1.0428806980717844</v>
      </c>
    </row>
    <row r="1036" spans="1:72" x14ac:dyDescent="0.15">
      <c r="A1036" s="16">
        <v>27351</v>
      </c>
      <c r="B1036" s="17">
        <v>201426</v>
      </c>
      <c r="C1036" s="3">
        <v>0</v>
      </c>
      <c r="D1036" s="23">
        <v>2.1612872512615455E-2</v>
      </c>
      <c r="E1036" s="18">
        <v>5.1289321603341228E-3</v>
      </c>
      <c r="F1036" s="24">
        <v>8</v>
      </c>
      <c r="G1036" s="24">
        <v>2</v>
      </c>
      <c r="H1036" s="20">
        <v>4.0007576811454115E-3</v>
      </c>
      <c r="I1036" s="20">
        <v>-5.2409669860580821E-3</v>
      </c>
      <c r="J1036" s="24">
        <v>6</v>
      </c>
      <c r="K1036" s="24">
        <v>2</v>
      </c>
      <c r="L1036" s="20">
        <v>8.5098335854765228E-3</v>
      </c>
      <c r="M1036" s="20">
        <v>-1.019835329341312E-2</v>
      </c>
      <c r="N1036" s="19">
        <v>1.073</v>
      </c>
      <c r="O1036" s="19">
        <v>1.0181231615902837</v>
      </c>
      <c r="P1036" s="25">
        <v>41999</v>
      </c>
      <c r="Q1036" s="20">
        <v>-1.0479041916167553E-2</v>
      </c>
      <c r="R1036" s="25">
        <v>41997</v>
      </c>
      <c r="S1036" s="25">
        <f>IF(ISNUMBER(R1036),VLOOKUP(B1036,Index!$B$3:$AB$18,27,FALSE),"")</f>
        <v>41997</v>
      </c>
      <c r="T1036" s="25">
        <f>IF(ISNUMBER($R1036),VLOOKUP($B1036,Index!$B$21:$AB$36,27,FALSE),"")</f>
        <v>41996</v>
      </c>
      <c r="U1036" s="25">
        <f>IF(ISNUMBER($R1036),VLOOKUP($B1036,Index!$B$39:$AB$54,27,FALSE),"")</f>
        <v>41996</v>
      </c>
      <c r="W1036" s="18">
        <v>0.64838617537846366</v>
      </c>
      <c r="X1036" s="19">
        <v>0.8</v>
      </c>
      <c r="Y1036" s="18">
        <v>9.7314645546862449E-2</v>
      </c>
      <c r="Z1036" s="19">
        <f t="shared" si="218"/>
        <v>0</v>
      </c>
      <c r="AA1036" s="21">
        <v>2.0624855483467539</v>
      </c>
      <c r="AB1036" s="28">
        <v>0</v>
      </c>
      <c r="AC1036" s="18">
        <v>0.42040463242191184</v>
      </c>
      <c r="AD1036" s="19">
        <v>0.64000000000000012</v>
      </c>
      <c r="AE1036" s="18">
        <v>9.4701402379114754E-3</v>
      </c>
      <c r="AF1036" s="19">
        <f t="shared" si="219"/>
        <v>0</v>
      </c>
      <c r="AG1036" s="21">
        <v>4.2538466371392101</v>
      </c>
      <c r="AH1036" s="28"/>
      <c r="AK1036" t="str">
        <f t="shared" si="222"/>
        <v/>
      </c>
      <c r="AL1036" t="str">
        <f t="shared" si="222"/>
        <v/>
      </c>
      <c r="AM1036" t="str">
        <f t="shared" si="222"/>
        <v/>
      </c>
      <c r="AN1036" t="str">
        <f t="shared" si="222"/>
        <v/>
      </c>
      <c r="AO1036" t="str">
        <f t="shared" si="222"/>
        <v/>
      </c>
      <c r="AP1036">
        <f t="shared" si="222"/>
        <v>2.0624855483467539</v>
      </c>
      <c r="AQ1036" t="str">
        <f t="shared" si="222"/>
        <v/>
      </c>
      <c r="AR1036" t="str">
        <f t="shared" si="222"/>
        <v/>
      </c>
      <c r="AS1036" t="str">
        <f t="shared" si="222"/>
        <v/>
      </c>
      <c r="AT1036" t="str">
        <f t="shared" si="222"/>
        <v/>
      </c>
      <c r="AU1036" t="str">
        <f t="shared" si="222"/>
        <v/>
      </c>
      <c r="AV1036" t="str">
        <f t="shared" si="222"/>
        <v/>
      </c>
      <c r="AW1036" t="str">
        <f t="shared" si="222"/>
        <v/>
      </c>
      <c r="AX1036" t="str">
        <f t="shared" si="222"/>
        <v/>
      </c>
      <c r="AZ1036" s="46">
        <f>IF(ISNUMBER(VLOOKUP($B1036,Stats!$A$2:$AA$19,2,FALSE))=FALSE,"",IF(ISNUMBER(W1036),(W1036-VLOOKUP($B1036,Stats!$A$2:$AA$19,2,FALSE))/VLOOKUP($B1036,Stats!$A$2:$AA$19,16,FALSE),""))</f>
        <v>-7.2213773394040573E-2</v>
      </c>
      <c r="BA1036" s="46">
        <f>IF(ISNUMBER(VLOOKUP($B1036,Stats!$A$2:$AA$19,2,FALSE))=FALSE,"",IF(ISNUMBER(X1036),(X1036-VLOOKUP($B1036,Stats!$A$2:$AA$19,3,FALSE))/VLOOKUP($B1036,Stats!$A$2:$AA$19,17,FALSE),""))</f>
        <v>1.5426863880595392</v>
      </c>
      <c r="BB1036" s="46"/>
      <c r="BC1036" s="46"/>
      <c r="BD1036" s="44">
        <f t="shared" si="215"/>
        <v>0.73523630733274925</v>
      </c>
      <c r="BE1036" s="46">
        <f>IF(ISNUMBER(VLOOKUP($B1036,Stats!$A$2:$AA$19,2,FALSE))=FALSE,"",IF(ISNUMBER(Y1036),(Y1036-VLOOKUP($B1036,Stats!$A$2:$AA$19,5,FALSE))/VLOOKUP($B1036,Stats!$A$2:$AA$19,19,FALSE),""))</f>
        <v>-0.90408150369157914</v>
      </c>
      <c r="BF1036" s="46"/>
      <c r="BG1036" s="46"/>
      <c r="BH1036" s="46">
        <f>IF(ISNUMBER(VLOOKUP($B1036,Stats!$A$2:$AA$19,2,FALSE))=FALSE,"",IF(ISNUMBER(Z1036),(Z1036-VLOOKUP($B1036,Stats!$A$2:$AA$19,8,FALSE))/VLOOKUP($B1036,Stats!$A$2:$AA$19,22,FALSE),""))</f>
        <v>-0.60316436580698729</v>
      </c>
      <c r="BI1036" s="46" t="str">
        <f>IF(ISNUMBER(VLOOKUP($B1036,Stats!$A$2:$AA$19,2,FALSE))=FALSE,"",IF(ISNUMBER(#REF!),(#REF!-VLOOKUP($B1036,Stats!$A$2:$AA$19,9,FALSE))/VLOOKUP($B1036,Stats!$A$2:$AA$19,23,FALSE),""))</f>
        <v/>
      </c>
      <c r="BJ1036" s="46" t="str">
        <f>IF(ISNUMBER(VLOOKUP($B1036,Stats!$A$2:$AA$19,2,FALSE))=FALSE,"",IF(ISNUMBER(#REF!),(#REF!-VLOOKUP($B1036,Stats!$A$2:$AA$19,10,FALSE))/VLOOKUP($B1036,Stats!$A$2:$AA$19,24,FALSE),""))</f>
        <v/>
      </c>
      <c r="BK1036" s="44">
        <f t="shared" si="220"/>
        <v>0.45190774284200919</v>
      </c>
      <c r="BL1036" s="46" t="str">
        <f>IF(ISNUMBER(VLOOKUP($B1036,Stats!$A$2:$AA$19,2,FALSE))=FALSE,"",IF(ISNUMBER(#REF!),(#REF!-VLOOKUP($B1036,Stats!$A$2:$AA$19,11,FALSE))/VLOOKUP($B1036,Stats!$A$2:$AA$19,25,FALSE),""))</f>
        <v/>
      </c>
      <c r="BM1036" s="46">
        <f>IF(ISNUMBER(VLOOKUP($B1036,Stats!$A$2:$AA$19,2,FALSE))=FALSE,"",IF(ISNUMBER(AA1036),(AA1036-VLOOKUP($B1036,Stats!$A$2:$AA$19,12,FALSE))/VLOOKUP($B1036,Stats!$A$2:$AA$19,26,FALSE),""))</f>
        <v>-0.13000584327148523</v>
      </c>
      <c r="BN1036" s="46" t="str">
        <f>IF(ISNUMBER(VLOOKUP($B1036,Stats!$A$2:$AA$19,2,FALSE))=FALSE,"",IF(ISNUMBER(#REF!),(#REF!-VLOOKUP($B1036,Stats!$A$2:$AA$19,13,FALSE))/VLOOKUP($B1036,Stats!$A$2:$AA$19,27,FALSE),""))</f>
        <v/>
      </c>
      <c r="BO1036" s="46" t="str">
        <f>IF(ISNUMBER(VLOOKUP($B1036,Stats!$A$2:$AA$19,2,FALSE))=FALSE,"",IF(ISNUMBER(#REF!),(#REF!-VLOOKUP($B1036,Stats!$A$2:$AA$19,14,FALSE))/VLOOKUP($B1036,Stats!$A$2:$AB$19,28,FALSE),""))</f>
        <v/>
      </c>
      <c r="BP1036" s="46"/>
      <c r="BQ1036" s="46">
        <f>IF(ISNUMBER(VLOOKUP($B1036,Stats!$A$2:$AA$19,2,FALSE))=FALSE,"",IF(ISNUMBER(BM1036),BM1036,(VLOOKUP($B1036,Stats!$A$2:$AT$19,46,FALSE)-VLOOKUP($B1036,Stats!$A$2:$AA$19,12,FALSE))/VLOOKUP($B1036,Stats!$A$2:$AA$19,26,FALSE)))</f>
        <v>-0.13000584327148523</v>
      </c>
      <c r="BR1036" s="51">
        <f t="shared" si="221"/>
        <v>-0.13000584327148523</v>
      </c>
      <c r="BS1036" s="32" t="str">
        <f t="shared" si="216"/>
        <v>27351_201426</v>
      </c>
      <c r="BT1036" s="53">
        <f t="shared" si="217"/>
        <v>0.39219073851745834</v>
      </c>
    </row>
    <row r="1037" spans="1:72" x14ac:dyDescent="0.15">
      <c r="A1037" s="16">
        <v>27351</v>
      </c>
      <c r="B1037" s="17">
        <v>201427</v>
      </c>
      <c r="C1037" s="3">
        <v>0</v>
      </c>
      <c r="D1037" s="23">
        <v>-7.4557315936618629E-4</v>
      </c>
      <c r="E1037" s="18">
        <v>2.5017437595818257E-3</v>
      </c>
      <c r="F1037" s="24">
        <v>2</v>
      </c>
      <c r="G1037" s="24">
        <v>1</v>
      </c>
      <c r="H1037" s="20">
        <v>1.1669954321107401E-3</v>
      </c>
      <c r="I1037" s="20">
        <v>-3.0734842134675366E-3</v>
      </c>
      <c r="J1037" s="24">
        <v>1</v>
      </c>
      <c r="K1037" s="24">
        <v>1</v>
      </c>
      <c r="L1037" s="20">
        <v>1.6816143497757619E-3</v>
      </c>
      <c r="M1037" s="20">
        <v>-3.0734842134675366E-3</v>
      </c>
      <c r="N1037" s="19">
        <v>1.0737000000000001</v>
      </c>
      <c r="O1037" s="19">
        <v>1</v>
      </c>
      <c r="P1037" s="25">
        <v>42002</v>
      </c>
      <c r="Q1037" s="20">
        <v>-3.0734842134675366E-3</v>
      </c>
      <c r="R1037" s="25">
        <v>42003</v>
      </c>
      <c r="S1037" s="25">
        <f>IF(ISNUMBER(R1037),VLOOKUP(B1037,Index!$B$3:$AB$18,27,FALSE),"")</f>
        <v>42002</v>
      </c>
      <c r="T1037" s="25">
        <f>IF(ISNUMBER($R1037),VLOOKUP($B1037,Index!$B$21:$AB$36,27,FALSE),"")</f>
        <v>42003</v>
      </c>
      <c r="U1037" s="25">
        <f>IF(ISNUMBER($R1037),VLOOKUP($B1037,Index!$B$39:$AB$54,27,FALSE),"")</f>
        <v>42003</v>
      </c>
      <c r="W1037" s="18">
        <v>-8.9468779123942355E-2</v>
      </c>
      <c r="X1037" s="19">
        <v>0.66666666666666663</v>
      </c>
      <c r="Y1037" s="18">
        <v>4.7467250414347559E-2</v>
      </c>
      <c r="Z1037" s="19">
        <f t="shared" si="218"/>
        <v>1</v>
      </c>
      <c r="AA1037" s="21" t="s">
        <v>25</v>
      </c>
      <c r="AB1037" s="28">
        <v>0</v>
      </c>
      <c r="AC1037" s="18">
        <v>8.0046624379287827E-3</v>
      </c>
      <c r="AD1037" s="19">
        <v>0.44444444444444442</v>
      </c>
      <c r="AE1037" s="18">
        <v>2.2531398618983785E-3</v>
      </c>
      <c r="AF1037" s="19">
        <f t="shared" si="219"/>
        <v>1</v>
      </c>
      <c r="AG1037" s="21" t="s">
        <v>25</v>
      </c>
      <c r="AH1037" s="28"/>
      <c r="AK1037" t="str">
        <f t="shared" si="222"/>
        <v/>
      </c>
      <c r="AL1037" t="str">
        <f t="shared" si="222"/>
        <v/>
      </c>
      <c r="AM1037" t="str">
        <f t="shared" si="222"/>
        <v/>
      </c>
      <c r="AN1037" t="str">
        <f t="shared" si="222"/>
        <v/>
      </c>
      <c r="AO1037" t="str">
        <f t="shared" si="222"/>
        <v/>
      </c>
      <c r="AP1037" t="str">
        <f t="shared" si="222"/>
        <v/>
      </c>
      <c r="AQ1037" t="str">
        <f t="shared" si="222"/>
        <v/>
      </c>
      <c r="AR1037" t="str">
        <f t="shared" si="222"/>
        <v/>
      </c>
      <c r="AS1037" t="str">
        <f t="shared" si="222"/>
        <v/>
      </c>
      <c r="AT1037" t="str">
        <f t="shared" si="222"/>
        <v/>
      </c>
      <c r="AU1037" t="str">
        <f t="shared" si="222"/>
        <v/>
      </c>
      <c r="AV1037" t="str">
        <f t="shared" si="222"/>
        <v/>
      </c>
      <c r="AW1037" t="str">
        <f t="shared" si="222"/>
        <v/>
      </c>
      <c r="AX1037" t="str">
        <f t="shared" si="222"/>
        <v/>
      </c>
      <c r="AZ1037" s="46">
        <f>IF(ISNUMBER(VLOOKUP($B1037,Stats!$A$2:$AA$19,2,FALSE))=FALSE,"",IF(ISNUMBER(W1037),(W1037-VLOOKUP($B1037,Stats!$A$2:$AA$19,2,FALSE))/VLOOKUP($B1037,Stats!$A$2:$AA$19,16,FALSE),""))</f>
        <v>-0.40569200854794957</v>
      </c>
      <c r="BA1037" s="46">
        <f>IF(ISNUMBER(VLOOKUP($B1037,Stats!$A$2:$AA$19,2,FALSE))=FALSE,"",IF(ISNUMBER(X1037),(X1037-VLOOKUP($B1037,Stats!$A$2:$AA$19,3,FALSE))/VLOOKUP($B1037,Stats!$A$2:$AA$19,17,FALSE),""))</f>
        <v>0.191037174757621</v>
      </c>
      <c r="BB1037" s="46"/>
      <c r="BC1037" s="46"/>
      <c r="BD1037" s="44">
        <f t="shared" si="215"/>
        <v>-0.10732741689516428</v>
      </c>
      <c r="BE1037" s="46">
        <f>IF(ISNUMBER(VLOOKUP($B1037,Stats!$A$2:$AA$19,2,FALSE))=FALSE,"",IF(ISNUMBER(Y1037),(Y1037-VLOOKUP($B1037,Stats!$A$2:$AA$19,5,FALSE))/VLOOKUP($B1037,Stats!$A$2:$AA$19,19,FALSE),""))</f>
        <v>-1.0523977164224554</v>
      </c>
      <c r="BF1037" s="46"/>
      <c r="BG1037" s="46"/>
      <c r="BH1037" s="46">
        <f>IF(ISNUMBER(VLOOKUP($B1037,Stats!$A$2:$AA$19,2,FALSE))=FALSE,"",IF(ISNUMBER(Z1037),(Z1037-VLOOKUP($B1037,Stats!$A$2:$AA$19,8,FALSE))/VLOOKUP($B1037,Stats!$A$2:$AA$19,22,FALSE),""))</f>
        <v>0.41115882059143566</v>
      </c>
      <c r="BI1037" s="46" t="str">
        <f>IF(ISNUMBER(VLOOKUP($B1037,Stats!$A$2:$AA$19,2,FALSE))=FALSE,"",IF(ISNUMBER(#REF!),(#REF!-VLOOKUP($B1037,Stats!$A$2:$AA$19,9,FALSE))/VLOOKUP($B1037,Stats!$A$2:$AA$19,23,FALSE),""))</f>
        <v/>
      </c>
      <c r="BJ1037" s="46" t="str">
        <f>IF(ISNUMBER(VLOOKUP($B1037,Stats!$A$2:$AA$19,2,FALSE))=FALSE,"",IF(ISNUMBER(#REF!),(#REF!-VLOOKUP($B1037,Stats!$A$2:$AA$19,10,FALSE))/VLOOKUP($B1037,Stats!$A$2:$AA$19,24,FALSE),""))</f>
        <v/>
      </c>
      <c r="BK1037" s="44">
        <f t="shared" si="220"/>
        <v>0.86002604767314939</v>
      </c>
      <c r="BL1037" s="46" t="str">
        <f>IF(ISNUMBER(VLOOKUP($B1037,Stats!$A$2:$AA$19,2,FALSE))=FALSE,"",IF(ISNUMBER(#REF!),(#REF!-VLOOKUP($B1037,Stats!$A$2:$AA$19,11,FALSE))/VLOOKUP($B1037,Stats!$A$2:$AA$19,25,FALSE),""))</f>
        <v/>
      </c>
      <c r="BM1037" s="46" t="str">
        <f>IF(ISNUMBER(VLOOKUP($B1037,Stats!$A$2:$AA$19,2,FALSE))=FALSE,"",IF(ISNUMBER(AA1037),(AA1037-VLOOKUP($B1037,Stats!$A$2:$AA$19,12,FALSE))/VLOOKUP($B1037,Stats!$A$2:$AA$19,26,FALSE),""))</f>
        <v/>
      </c>
      <c r="BN1037" s="46" t="str">
        <f>IF(ISNUMBER(VLOOKUP($B1037,Stats!$A$2:$AA$19,2,FALSE))=FALSE,"",IF(ISNUMBER(#REF!),(#REF!-VLOOKUP($B1037,Stats!$A$2:$AA$19,13,FALSE))/VLOOKUP($B1037,Stats!$A$2:$AA$19,27,FALSE),""))</f>
        <v/>
      </c>
      <c r="BO1037" s="46" t="str">
        <f>IF(ISNUMBER(VLOOKUP($B1037,Stats!$A$2:$AA$19,2,FALSE))=FALSE,"",IF(ISNUMBER(#REF!),(#REF!-VLOOKUP($B1037,Stats!$A$2:$AA$19,14,FALSE))/VLOOKUP($B1037,Stats!$A$2:$AB$19,28,FALSE),""))</f>
        <v/>
      </c>
      <c r="BP1037" s="46"/>
      <c r="BQ1037" s="46">
        <f>IF(ISNUMBER(VLOOKUP($B1037,Stats!$A$2:$AA$19,2,FALSE))=FALSE,"",IF(ISNUMBER(BM1037),BM1037,(VLOOKUP($B1037,Stats!$A$2:$AT$19,46,FALSE)-VLOOKUP($B1037,Stats!$A$2:$AA$19,12,FALSE))/VLOOKUP($B1037,Stats!$A$2:$AA$19,26,FALSE)))</f>
        <v>-0.46642635650749076</v>
      </c>
      <c r="BR1037" s="51">
        <f t="shared" si="221"/>
        <v>-0.46642635650749076</v>
      </c>
      <c r="BS1037" s="32" t="str">
        <f t="shared" si="216"/>
        <v>27351_201427</v>
      </c>
      <c r="BT1037" s="53">
        <f t="shared" si="217"/>
        <v>0.40126487392335858</v>
      </c>
    </row>
    <row r="1038" spans="1:72" x14ac:dyDescent="0.15">
      <c r="A1038" s="16">
        <v>27351</v>
      </c>
      <c r="B1038" s="17">
        <v>201501</v>
      </c>
      <c r="C1038" s="3">
        <v>0</v>
      </c>
      <c r="D1038" s="23">
        <v>8.5804887147920006E-3</v>
      </c>
      <c r="E1038" s="18">
        <v>6.3057207199359519E-3</v>
      </c>
      <c r="F1038" s="24">
        <v>2</v>
      </c>
      <c r="G1038" s="24">
        <v>3</v>
      </c>
      <c r="H1038" s="20">
        <v>7.5875596108019305E-3</v>
      </c>
      <c r="I1038" s="20">
        <v>-2.181608966859335E-3</v>
      </c>
      <c r="J1038" s="24">
        <v>1</v>
      </c>
      <c r="K1038" s="24">
        <v>2</v>
      </c>
      <c r="L1038" s="20">
        <v>1.203133743704532E-2</v>
      </c>
      <c r="M1038" s="20">
        <v>-3.3176665745092704E-3</v>
      </c>
      <c r="N1038" s="19">
        <v>1.0851</v>
      </c>
      <c r="O1038" s="19">
        <v>1</v>
      </c>
      <c r="P1038" s="25">
        <v>42009</v>
      </c>
      <c r="Q1038" s="20">
        <v>-3.4098239793567409E-3</v>
      </c>
      <c r="R1038" s="25">
        <v>42013</v>
      </c>
      <c r="S1038" s="25">
        <f>IF(ISNUMBER(R1038),VLOOKUP(B1038,Index!$B$3:$AB$18,27,FALSE),"")</f>
        <v>42013</v>
      </c>
      <c r="T1038" s="25">
        <f>IF(ISNUMBER($R1038),VLOOKUP($B1038,Index!$B$21:$AB$36,27,FALSE),"")</f>
        <v>42013</v>
      </c>
      <c r="U1038" s="25">
        <f>IF(ISNUMBER($R1038),VLOOKUP($B1038,Index!$B$39:$AB$54,27,FALSE),"")</f>
        <v>42011</v>
      </c>
      <c r="W1038" s="18">
        <v>0.61779518746502404</v>
      </c>
      <c r="X1038" s="19">
        <v>0.4</v>
      </c>
      <c r="Y1038" s="18">
        <v>0.11964263858348598</v>
      </c>
      <c r="Z1038" s="19">
        <f t="shared" si="218"/>
        <v>0</v>
      </c>
      <c r="AA1038" s="21">
        <v>2.5164022444380545</v>
      </c>
      <c r="AB1038" s="28">
        <v>0</v>
      </c>
      <c r="AC1038" s="18">
        <v>0.38167089365494422</v>
      </c>
      <c r="AD1038" s="19">
        <v>0.16000000000000003</v>
      </c>
      <c r="AE1038" s="18">
        <v>1.4314360967218647E-2</v>
      </c>
      <c r="AF1038" s="19">
        <f t="shared" si="219"/>
        <v>0</v>
      </c>
      <c r="AG1038" s="21">
        <v>6.3322802558128783</v>
      </c>
      <c r="AH1038" s="28"/>
      <c r="AK1038" t="str">
        <f t="shared" si="222"/>
        <v/>
      </c>
      <c r="AL1038" t="str">
        <f t="shared" si="222"/>
        <v/>
      </c>
      <c r="AM1038" t="str">
        <f t="shared" si="222"/>
        <v/>
      </c>
      <c r="AN1038" t="str">
        <f t="shared" si="222"/>
        <v/>
      </c>
      <c r="AO1038" t="str">
        <f t="shared" si="222"/>
        <v/>
      </c>
      <c r="AP1038" t="str">
        <f t="shared" si="222"/>
        <v/>
      </c>
      <c r="AQ1038" t="str">
        <f t="shared" si="222"/>
        <v/>
      </c>
      <c r="AR1038">
        <f t="shared" si="222"/>
        <v>2.5164022444380545</v>
      </c>
      <c r="AS1038" t="str">
        <f t="shared" si="222"/>
        <v/>
      </c>
      <c r="AT1038" t="str">
        <f t="shared" si="222"/>
        <v/>
      </c>
      <c r="AU1038" t="str">
        <f t="shared" si="222"/>
        <v/>
      </c>
      <c r="AV1038" t="str">
        <f t="shared" si="222"/>
        <v/>
      </c>
      <c r="AW1038" t="str">
        <f t="shared" si="222"/>
        <v/>
      </c>
      <c r="AX1038" t="str">
        <f t="shared" si="222"/>
        <v/>
      </c>
      <c r="AZ1038" s="46">
        <f>IF(ISNUMBER(VLOOKUP($B1038,Stats!$A$2:$AA$19,2,FALSE))=FALSE,"",IF(ISNUMBER(W1038),(W1038-VLOOKUP($B1038,Stats!$A$2:$AA$19,2,FALSE))/VLOOKUP($B1038,Stats!$A$2:$AA$19,16,FALSE),""))</f>
        <v>-0.32563758387304986</v>
      </c>
      <c r="BA1038" s="46">
        <f>IF(ISNUMBER(VLOOKUP($B1038,Stats!$A$2:$AA$19,2,FALSE))=FALSE,"",IF(ISNUMBER(X1038),(X1038-VLOOKUP($B1038,Stats!$A$2:$AA$19,3,FALSE))/VLOOKUP($B1038,Stats!$A$2:$AA$19,17,FALSE),""))</f>
        <v>-0.84220341465677562</v>
      </c>
      <c r="BB1038" s="46"/>
      <c r="BC1038" s="46"/>
      <c r="BD1038" s="44">
        <f t="shared" si="215"/>
        <v>-0.58392049926491274</v>
      </c>
      <c r="BE1038" s="46">
        <f>IF(ISNUMBER(VLOOKUP($B1038,Stats!$A$2:$AA$19,2,FALSE))=FALSE,"",IF(ISNUMBER(Y1038),(Y1038-VLOOKUP($B1038,Stats!$A$2:$AA$19,5,FALSE))/VLOOKUP($B1038,Stats!$A$2:$AA$19,19,FALSE),""))</f>
        <v>-0.72102502758773124</v>
      </c>
      <c r="BF1038" s="46"/>
      <c r="BG1038" s="46"/>
      <c r="BH1038" s="46">
        <f>IF(ISNUMBER(VLOOKUP($B1038,Stats!$A$2:$AA$19,2,FALSE))=FALSE,"",IF(ISNUMBER(Z1038),(Z1038-VLOOKUP($B1038,Stats!$A$2:$AA$19,8,FALSE))/VLOOKUP($B1038,Stats!$A$2:$AA$19,22,FALSE),""))</f>
        <v>-0.58823842946080296</v>
      </c>
      <c r="BI1038" s="46" t="str">
        <f>IF(ISNUMBER(VLOOKUP($B1038,Stats!$A$2:$AA$19,2,FALSE))=FALSE,"",IF(ISNUMBER(#REF!),(#REF!-VLOOKUP($B1038,Stats!$A$2:$AA$19,9,FALSE))/VLOOKUP($B1038,Stats!$A$2:$AA$19,23,FALSE),""))</f>
        <v/>
      </c>
      <c r="BJ1038" s="46" t="str">
        <f>IF(ISNUMBER(VLOOKUP($B1038,Stats!$A$2:$AA$19,2,FALSE))=FALSE,"",IF(ISNUMBER(#REF!),(#REF!-VLOOKUP($B1038,Stats!$A$2:$AA$19,10,FALSE))/VLOOKUP($B1038,Stats!$A$2:$AA$19,24,FALSE),""))</f>
        <v/>
      </c>
      <c r="BK1038" s="44">
        <f t="shared" si="220"/>
        <v>0.32824599047317093</v>
      </c>
      <c r="BL1038" s="46" t="str">
        <f>IF(ISNUMBER(VLOOKUP($B1038,Stats!$A$2:$AA$19,2,FALSE))=FALSE,"",IF(ISNUMBER(#REF!),(#REF!-VLOOKUP($B1038,Stats!$A$2:$AA$19,11,FALSE))/VLOOKUP($B1038,Stats!$A$2:$AA$19,25,FALSE),""))</f>
        <v/>
      </c>
      <c r="BM1038" s="46">
        <f>IF(ISNUMBER(VLOOKUP($B1038,Stats!$A$2:$AA$19,2,FALSE))=FALSE,"",IF(ISNUMBER(AA1038),(AA1038-VLOOKUP($B1038,Stats!$A$2:$AA$19,12,FALSE))/VLOOKUP($B1038,Stats!$A$2:$AA$19,26,FALSE),""))</f>
        <v>-0.22830395558992858</v>
      </c>
      <c r="BN1038" s="46" t="str">
        <f>IF(ISNUMBER(VLOOKUP($B1038,Stats!$A$2:$AA$19,2,FALSE))=FALSE,"",IF(ISNUMBER(#REF!),(#REF!-VLOOKUP($B1038,Stats!$A$2:$AA$19,13,FALSE))/VLOOKUP($B1038,Stats!$A$2:$AA$19,27,FALSE),""))</f>
        <v/>
      </c>
      <c r="BO1038" s="46" t="str">
        <f>IF(ISNUMBER(VLOOKUP($B1038,Stats!$A$2:$AA$19,2,FALSE))=FALSE,"",IF(ISNUMBER(#REF!),(#REF!-VLOOKUP($B1038,Stats!$A$2:$AA$19,14,FALSE))/VLOOKUP($B1038,Stats!$A$2:$AB$19,28,FALSE),""))</f>
        <v/>
      </c>
      <c r="BP1038" s="46"/>
      <c r="BQ1038" s="46">
        <f>IF(ISNUMBER(VLOOKUP($B1038,Stats!$A$2:$AA$19,2,FALSE))=FALSE,"",IF(ISNUMBER(BM1038),BM1038,(VLOOKUP($B1038,Stats!$A$2:$AT$19,46,FALSE)-VLOOKUP($B1038,Stats!$A$2:$AA$19,12,FALSE))/VLOOKUP($B1038,Stats!$A$2:$AA$19,26,FALSE)))</f>
        <v>-0.22830395558992858</v>
      </c>
      <c r="BR1038" s="51">
        <f t="shared" si="221"/>
        <v>-0.22830395558992858</v>
      </c>
      <c r="BS1038" s="32" t="str">
        <f t="shared" si="216"/>
        <v>27351_201501</v>
      </c>
      <c r="BT1038" s="53">
        <f t="shared" si="217"/>
        <v>3.4502703312934278E-2</v>
      </c>
    </row>
    <row r="1039" spans="1:72" x14ac:dyDescent="0.15">
      <c r="A1039" s="16">
        <v>27351</v>
      </c>
      <c r="B1039" s="17">
        <v>201502</v>
      </c>
      <c r="C1039" s="3">
        <v>0</v>
      </c>
      <c r="D1039" s="23">
        <v>1.5073053449232487E-2</v>
      </c>
      <c r="E1039" s="18">
        <v>7.492159540404753E-3</v>
      </c>
      <c r="F1039" s="24">
        <v>6</v>
      </c>
      <c r="G1039" s="24">
        <v>4</v>
      </c>
      <c r="H1039" s="20">
        <v>6.3264768089138874E-3</v>
      </c>
      <c r="I1039" s="20">
        <v>-5.6838023135838966E-3</v>
      </c>
      <c r="J1039" s="24">
        <v>3</v>
      </c>
      <c r="K1039" s="24">
        <v>1</v>
      </c>
      <c r="L1039" s="20">
        <v>1.6053761433638236E-2</v>
      </c>
      <c r="M1039" s="20">
        <v>-9.6136069513774736E-3</v>
      </c>
      <c r="N1039" s="19">
        <v>1.0993999999999999</v>
      </c>
      <c r="O1039" s="19">
        <v>1.02336405100996</v>
      </c>
      <c r="P1039" s="25">
        <v>42026</v>
      </c>
      <c r="Q1039" s="20">
        <v>-9.6136069513774736E-3</v>
      </c>
      <c r="R1039" s="25">
        <v>42023</v>
      </c>
      <c r="S1039" s="25">
        <f>IF(ISNUMBER(R1039),VLOOKUP(B1039,Index!$B$3:$AB$18,27,FALSE),"")</f>
        <v>42023</v>
      </c>
      <c r="T1039" s="25">
        <f>IF(ISNUMBER($R1039),VLOOKUP($B1039,Index!$B$21:$AB$36,27,FALSE),"")</f>
        <v>42023</v>
      </c>
      <c r="U1039" s="25">
        <f>IF(ISNUMBER($R1039),VLOOKUP($B1039,Index!$B$39:$AB$54,27,FALSE),"")</f>
        <v>42027</v>
      </c>
      <c r="W1039" s="18">
        <v>0.45219160347697462</v>
      </c>
      <c r="X1039" s="19">
        <v>0.6</v>
      </c>
      <c r="Y1039" s="18">
        <v>0.14215373244623605</v>
      </c>
      <c r="Z1039" s="19">
        <f t="shared" si="218"/>
        <v>0</v>
      </c>
      <c r="AA1039" s="21">
        <v>1.5678874251326411</v>
      </c>
      <c r="AB1039" s="28">
        <v>0</v>
      </c>
      <c r="AC1039" s="18">
        <v>0.20447724625507746</v>
      </c>
      <c r="AD1039" s="19">
        <v>0.36</v>
      </c>
      <c r="AE1039" s="18">
        <v>2.0207683648396063E-2</v>
      </c>
      <c r="AF1039" s="19">
        <f t="shared" si="219"/>
        <v>0</v>
      </c>
      <c r="AG1039" s="21">
        <v>2.4582709778890632</v>
      </c>
      <c r="AH1039" s="28"/>
      <c r="AK1039" t="str">
        <f t="shared" si="222"/>
        <v/>
      </c>
      <c r="AL1039" t="str">
        <f t="shared" si="222"/>
        <v/>
      </c>
      <c r="AM1039" t="str">
        <f t="shared" si="222"/>
        <v/>
      </c>
      <c r="AN1039" t="str">
        <f t="shared" si="222"/>
        <v/>
      </c>
      <c r="AO1039" t="str">
        <f t="shared" si="222"/>
        <v/>
      </c>
      <c r="AP1039" t="str">
        <f t="shared" si="222"/>
        <v/>
      </c>
      <c r="AQ1039" t="str">
        <f t="shared" si="222"/>
        <v/>
      </c>
      <c r="AR1039" t="str">
        <f t="shared" si="222"/>
        <v/>
      </c>
      <c r="AS1039">
        <f t="shared" si="222"/>
        <v>1.5678874251326411</v>
      </c>
      <c r="AT1039" t="str">
        <f t="shared" si="222"/>
        <v/>
      </c>
      <c r="AU1039" t="str">
        <f t="shared" si="222"/>
        <v/>
      </c>
      <c r="AV1039" t="str">
        <f t="shared" si="222"/>
        <v/>
      </c>
      <c r="AW1039" t="str">
        <f t="shared" si="222"/>
        <v/>
      </c>
      <c r="AX1039" t="str">
        <f t="shared" si="222"/>
        <v/>
      </c>
      <c r="AZ1039" s="46">
        <f>IF(ISNUMBER(VLOOKUP($B1039,Stats!$A$2:$AA$19,2,FALSE))=FALSE,"",IF(ISNUMBER(W1039),(W1039-VLOOKUP($B1039,Stats!$A$2:$AA$19,2,FALSE))/VLOOKUP($B1039,Stats!$A$2:$AA$19,16,FALSE),""))</f>
        <v>-0.36509370310831707</v>
      </c>
      <c r="BA1039" s="46">
        <f>IF(ISNUMBER(VLOOKUP($B1039,Stats!$A$2:$AA$19,2,FALSE))=FALSE,"",IF(ISNUMBER(X1039),(X1039-VLOOKUP($B1039,Stats!$A$2:$AA$19,3,FALSE))/VLOOKUP($B1039,Stats!$A$2:$AA$19,17,FALSE),""))</f>
        <v>-0.52813738425366874</v>
      </c>
      <c r="BB1039" s="46"/>
      <c r="BC1039" s="46"/>
      <c r="BD1039" s="44">
        <f t="shared" si="215"/>
        <v>-0.44661554368099288</v>
      </c>
      <c r="BE1039" s="46">
        <f>IF(ISNUMBER(VLOOKUP($B1039,Stats!$A$2:$AA$19,2,FALSE))=FALSE,"",IF(ISNUMBER(Y1039),(Y1039-VLOOKUP($B1039,Stats!$A$2:$AA$19,5,FALSE))/VLOOKUP($B1039,Stats!$A$2:$AA$19,19,FALSE),""))</f>
        <v>-0.79362295991129195</v>
      </c>
      <c r="BF1039" s="46"/>
      <c r="BG1039" s="46"/>
      <c r="BH1039" s="46">
        <f>IF(ISNUMBER(VLOOKUP($B1039,Stats!$A$2:$AA$19,2,FALSE))=FALSE,"",IF(ISNUMBER(Z1039),(Z1039-VLOOKUP($B1039,Stats!$A$2:$AA$19,8,FALSE))/VLOOKUP($B1039,Stats!$A$2:$AA$19,22,FALSE),""))</f>
        <v>-0.48836753916131515</v>
      </c>
      <c r="BI1039" s="46" t="str">
        <f>IF(ISNUMBER(VLOOKUP($B1039,Stats!$A$2:$AA$19,2,FALSE))=FALSE,"",IF(ISNUMBER(#REF!),(#REF!-VLOOKUP($B1039,Stats!$A$2:$AA$19,9,FALSE))/VLOOKUP($B1039,Stats!$A$2:$AA$19,23,FALSE),""))</f>
        <v/>
      </c>
      <c r="BJ1039" s="46" t="str">
        <f>IF(ISNUMBER(VLOOKUP($B1039,Stats!$A$2:$AA$19,2,FALSE))=FALSE,"",IF(ISNUMBER(#REF!),(#REF!-VLOOKUP($B1039,Stats!$A$2:$AA$19,10,FALSE))/VLOOKUP($B1039,Stats!$A$2:$AA$19,24,FALSE),""))</f>
        <v/>
      </c>
      <c r="BK1039" s="44">
        <f t="shared" si="220"/>
        <v>0.40902581018950979</v>
      </c>
      <c r="BL1039" s="46" t="str">
        <f>IF(ISNUMBER(VLOOKUP($B1039,Stats!$A$2:$AA$19,2,FALSE))=FALSE,"",IF(ISNUMBER(#REF!),(#REF!-VLOOKUP($B1039,Stats!$A$2:$AA$19,11,FALSE))/VLOOKUP($B1039,Stats!$A$2:$AA$19,25,FALSE),""))</f>
        <v/>
      </c>
      <c r="BM1039" s="46">
        <f>IF(ISNUMBER(VLOOKUP($B1039,Stats!$A$2:$AA$19,2,FALSE))=FALSE,"",IF(ISNUMBER(AA1039),(AA1039-VLOOKUP($B1039,Stats!$A$2:$AA$19,12,FALSE))/VLOOKUP($B1039,Stats!$A$2:$AA$19,26,FALSE),""))</f>
        <v>-0.15106593410622365</v>
      </c>
      <c r="BN1039" s="46" t="str">
        <f>IF(ISNUMBER(VLOOKUP($B1039,Stats!$A$2:$AA$19,2,FALSE))=FALSE,"",IF(ISNUMBER(#REF!),(#REF!-VLOOKUP($B1039,Stats!$A$2:$AA$19,13,FALSE))/VLOOKUP($B1039,Stats!$A$2:$AA$19,27,FALSE),""))</f>
        <v/>
      </c>
      <c r="BO1039" s="46" t="str">
        <f>IF(ISNUMBER(VLOOKUP($B1039,Stats!$A$2:$AA$19,2,FALSE))=FALSE,"",IF(ISNUMBER(#REF!),(#REF!-VLOOKUP($B1039,Stats!$A$2:$AA$19,14,FALSE))/VLOOKUP($B1039,Stats!$A$2:$AB$19,28,FALSE),""))</f>
        <v/>
      </c>
      <c r="BP1039" s="46"/>
      <c r="BQ1039" s="46">
        <f>IF(ISNUMBER(VLOOKUP($B1039,Stats!$A$2:$AA$19,2,FALSE))=FALSE,"",IF(ISNUMBER(BM1039),BM1039,(VLOOKUP($B1039,Stats!$A$2:$AT$19,46,FALSE)-VLOOKUP($B1039,Stats!$A$2:$AA$19,12,FALSE))/VLOOKUP($B1039,Stats!$A$2:$AA$19,26,FALSE)))</f>
        <v>-0.15106593410622365</v>
      </c>
      <c r="BR1039" s="51">
        <f t="shared" si="221"/>
        <v>-0.15106593410622365</v>
      </c>
      <c r="BS1039" s="32" t="str">
        <f t="shared" si="216"/>
        <v>27351_201502</v>
      </c>
      <c r="BT1039" s="53">
        <f t="shared" si="217"/>
        <v>0.12587919055626254</v>
      </c>
    </row>
    <row r="1040" spans="1:72" x14ac:dyDescent="0.15">
      <c r="A1040" s="16">
        <v>27351</v>
      </c>
      <c r="B1040" s="17">
        <v>201503</v>
      </c>
      <c r="C1040" s="3">
        <v>0</v>
      </c>
      <c r="D1040" s="23">
        <v>5.5570738817527499E-3</v>
      </c>
      <c r="E1040" s="18">
        <v>4.053033071843566E-3</v>
      </c>
      <c r="F1040" s="24">
        <v>6</v>
      </c>
      <c r="G1040" s="24">
        <v>4</v>
      </c>
      <c r="H1040" s="20">
        <v>3.0983631851843052E-3</v>
      </c>
      <c r="I1040" s="20">
        <v>-3.2432567967922987E-3</v>
      </c>
      <c r="J1040" s="24">
        <v>4</v>
      </c>
      <c r="K1040" s="24">
        <v>2</v>
      </c>
      <c r="L1040" s="20">
        <v>6.5034775539698497E-3</v>
      </c>
      <c r="M1040" s="20">
        <v>-7.0169125584742531E-3</v>
      </c>
      <c r="N1040" s="19">
        <v>1.1143000000000001</v>
      </c>
      <c r="O1040" s="19">
        <v>1.0128158516633339</v>
      </c>
      <c r="P1040" s="25">
        <v>42039</v>
      </c>
      <c r="Q1040" s="20">
        <v>-9.4229561159473452E-3</v>
      </c>
      <c r="R1040" s="25">
        <v>42041</v>
      </c>
      <c r="S1040" s="25">
        <f>IF(ISNUMBER(R1040),VLOOKUP(B1040,Index!$B$3:$AB$18,27,FALSE),"")</f>
        <v>42041</v>
      </c>
      <c r="T1040" s="25">
        <f>IF(ISNUMBER($R1040),VLOOKUP($B1040,Index!$B$21:$AB$36,27,FALSE),"")</f>
        <v>42041</v>
      </c>
      <c r="U1040" s="25">
        <f>IF(ISNUMBER($R1040),VLOOKUP($B1040,Index!$B$39:$AB$54,27,FALSE),"")</f>
        <v>42034</v>
      </c>
      <c r="W1040" s="18">
        <v>0.1667122164525825</v>
      </c>
      <c r="X1040" s="19">
        <v>0.6</v>
      </c>
      <c r="Y1040" s="18">
        <v>7.6900895634087182E-2</v>
      </c>
      <c r="Z1040" s="19">
        <f t="shared" si="218"/>
        <v>0</v>
      </c>
      <c r="AA1040" s="21">
        <v>0.58973785013685853</v>
      </c>
      <c r="AB1040" s="28">
        <v>0</v>
      </c>
      <c r="AC1040" s="18">
        <v>2.7792963114532717E-2</v>
      </c>
      <c r="AD1040" s="19">
        <v>0.36</v>
      </c>
      <c r="AE1040" s="18">
        <v>5.9137477493247693E-3</v>
      </c>
      <c r="AF1040" s="19">
        <f t="shared" si="219"/>
        <v>0</v>
      </c>
      <c r="AG1040" s="21">
        <v>0.3477907318840438</v>
      </c>
      <c r="AH1040" s="28"/>
      <c r="AK1040" t="str">
        <f t="shared" si="222"/>
        <v/>
      </c>
      <c r="AL1040" t="str">
        <f t="shared" si="222"/>
        <v/>
      </c>
      <c r="AM1040" t="str">
        <f t="shared" si="222"/>
        <v/>
      </c>
      <c r="AN1040" t="str">
        <f t="shared" si="222"/>
        <v/>
      </c>
      <c r="AO1040" t="str">
        <f t="shared" si="222"/>
        <v/>
      </c>
      <c r="AP1040" t="str">
        <f t="shared" si="222"/>
        <v/>
      </c>
      <c r="AQ1040" t="str">
        <f t="shared" si="222"/>
        <v/>
      </c>
      <c r="AR1040" t="str">
        <f t="shared" si="222"/>
        <v/>
      </c>
      <c r="AS1040" t="str">
        <f t="shared" si="222"/>
        <v/>
      </c>
      <c r="AT1040">
        <f t="shared" si="222"/>
        <v>0.58973785013685853</v>
      </c>
      <c r="AU1040" t="str">
        <f t="shared" si="222"/>
        <v/>
      </c>
      <c r="AV1040" t="str">
        <f t="shared" si="222"/>
        <v/>
      </c>
      <c r="AW1040" t="str">
        <f t="shared" si="222"/>
        <v/>
      </c>
      <c r="AX1040" t="str">
        <f t="shared" si="222"/>
        <v/>
      </c>
      <c r="AZ1040" s="46">
        <f>IF(ISNUMBER(VLOOKUP($B1040,Stats!$A$2:$AA$19,2,FALSE))=FALSE,"",IF(ISNUMBER(W1040),(W1040-VLOOKUP($B1040,Stats!$A$2:$AA$19,2,FALSE))/VLOOKUP($B1040,Stats!$A$2:$AA$19,16,FALSE),""))</f>
        <v>0.80390232076504387</v>
      </c>
      <c r="BA1040" s="46">
        <f>IF(ISNUMBER(VLOOKUP($B1040,Stats!$A$2:$AA$19,2,FALSE))=FALSE,"",IF(ISNUMBER(X1040),(X1040-VLOOKUP($B1040,Stats!$A$2:$AA$19,3,FALSE))/VLOOKUP($B1040,Stats!$A$2:$AA$19,17,FALSE),""))</f>
        <v>1.3468599432198178</v>
      </c>
      <c r="BB1040" s="46"/>
      <c r="BC1040" s="46"/>
      <c r="BD1040" s="44">
        <f t="shared" si="215"/>
        <v>1.0753811319924309</v>
      </c>
      <c r="BE1040" s="46">
        <f>IF(ISNUMBER(VLOOKUP($B1040,Stats!$A$2:$AA$19,2,FALSE))=FALSE,"",IF(ISNUMBER(Y1040),(Y1040-VLOOKUP($B1040,Stats!$A$2:$AA$19,5,FALSE))/VLOOKUP($B1040,Stats!$A$2:$AA$19,19,FALSE),""))</f>
        <v>-0.82185243753998649</v>
      </c>
      <c r="BF1040" s="46"/>
      <c r="BG1040" s="46"/>
      <c r="BH1040" s="46">
        <f>IF(ISNUMBER(VLOOKUP($B1040,Stats!$A$2:$AA$19,2,FALSE))=FALSE,"",IF(ISNUMBER(Z1040),(Z1040-VLOOKUP($B1040,Stats!$A$2:$AA$19,8,FALSE))/VLOOKUP($B1040,Stats!$A$2:$AA$19,22,FALSE),""))</f>
        <v>-0.64412337137479436</v>
      </c>
      <c r="BI1040" s="46" t="str">
        <f>IF(ISNUMBER(VLOOKUP($B1040,Stats!$A$2:$AA$19,2,FALSE))=FALSE,"",IF(ISNUMBER(#REF!),(#REF!-VLOOKUP($B1040,Stats!$A$2:$AA$19,9,FALSE))/VLOOKUP($B1040,Stats!$A$2:$AA$19,23,FALSE),""))</f>
        <v/>
      </c>
      <c r="BJ1040" s="46" t="str">
        <f>IF(ISNUMBER(VLOOKUP($B1040,Stats!$A$2:$AA$19,2,FALSE))=FALSE,"",IF(ISNUMBER(#REF!),(#REF!-VLOOKUP($B1040,Stats!$A$2:$AA$19,10,FALSE))/VLOOKUP($B1040,Stats!$A$2:$AA$19,24,FALSE),""))</f>
        <v/>
      </c>
      <c r="BK1040" s="44">
        <f t="shared" si="220"/>
        <v>0.38205969486555214</v>
      </c>
      <c r="BL1040" s="46" t="str">
        <f>IF(ISNUMBER(VLOOKUP($B1040,Stats!$A$2:$AA$19,2,FALSE))=FALSE,"",IF(ISNUMBER(#REF!),(#REF!-VLOOKUP($B1040,Stats!$A$2:$AA$19,11,FALSE))/VLOOKUP($B1040,Stats!$A$2:$AA$19,25,FALSE),""))</f>
        <v/>
      </c>
      <c r="BM1040" s="46">
        <f>IF(ISNUMBER(VLOOKUP($B1040,Stats!$A$2:$AA$19,2,FALSE))=FALSE,"",IF(ISNUMBER(AA1040),(AA1040-VLOOKUP($B1040,Stats!$A$2:$AA$19,12,FALSE))/VLOOKUP($B1040,Stats!$A$2:$AA$19,26,FALSE),""))</f>
        <v>-0.45199325597895473</v>
      </c>
      <c r="BN1040" s="46" t="str">
        <f>IF(ISNUMBER(VLOOKUP($B1040,Stats!$A$2:$AA$19,2,FALSE))=FALSE,"",IF(ISNUMBER(#REF!),(#REF!-VLOOKUP($B1040,Stats!$A$2:$AA$19,13,FALSE))/VLOOKUP($B1040,Stats!$A$2:$AA$19,27,FALSE),""))</f>
        <v/>
      </c>
      <c r="BO1040" s="46" t="str">
        <f>IF(ISNUMBER(VLOOKUP($B1040,Stats!$A$2:$AA$19,2,FALSE))=FALSE,"",IF(ISNUMBER(#REF!),(#REF!-VLOOKUP($B1040,Stats!$A$2:$AA$19,14,FALSE))/VLOOKUP($B1040,Stats!$A$2:$AB$19,28,FALSE),""))</f>
        <v/>
      </c>
      <c r="BP1040" s="46"/>
      <c r="BQ1040" s="46">
        <f>IF(ISNUMBER(VLOOKUP($B1040,Stats!$A$2:$AA$19,2,FALSE))=FALSE,"",IF(ISNUMBER(BM1040),BM1040,(VLOOKUP($B1040,Stats!$A$2:$AT$19,46,FALSE)-VLOOKUP($B1040,Stats!$A$2:$AA$19,12,FALSE))/VLOOKUP($B1040,Stats!$A$2:$AA$19,26,FALSE)))</f>
        <v>-0.45199325597895473</v>
      </c>
      <c r="BR1040" s="51">
        <f t="shared" si="221"/>
        <v>-0.45199325597895473</v>
      </c>
      <c r="BS1040" s="32" t="str">
        <f t="shared" si="216"/>
        <v>27351_201503</v>
      </c>
      <c r="BT1040" s="53">
        <f t="shared" si="217"/>
        <v>0.35391339212202655</v>
      </c>
    </row>
    <row r="1041" spans="1:72" x14ac:dyDescent="0.15">
      <c r="A1041" s="16">
        <v>27351</v>
      </c>
      <c r="B1041" s="17">
        <v>201504</v>
      </c>
      <c r="C1041" s="3">
        <v>0</v>
      </c>
      <c r="D1041" s="23">
        <v>2.7994201848160927E-2</v>
      </c>
      <c r="E1041" s="18">
        <v>3.0033653139999871E-3</v>
      </c>
      <c r="F1041" s="24">
        <v>6</v>
      </c>
      <c r="G1041" s="24">
        <v>1</v>
      </c>
      <c r="H1041" s="20">
        <v>4.7057685247650083E-3</v>
      </c>
      <c r="I1041" s="20">
        <v>-5.4357673491567393E-4</v>
      </c>
      <c r="J1041" s="24">
        <v>6</v>
      </c>
      <c r="K1041" s="24">
        <v>1</v>
      </c>
      <c r="L1041" s="20">
        <v>7.0472792149867125E-3</v>
      </c>
      <c r="M1041" s="20">
        <v>-5.4357673491567393E-4</v>
      </c>
      <c r="N1041" s="19">
        <v>1.1347</v>
      </c>
      <c r="O1041" s="19">
        <v>1.0285532994923858</v>
      </c>
      <c r="P1041" s="25">
        <v>42052</v>
      </c>
      <c r="Q1041" s="20">
        <v>0</v>
      </c>
      <c r="R1041" s="25">
        <v>42044</v>
      </c>
      <c r="S1041" s="25">
        <f>IF(ISNUMBER(R1041),VLOOKUP(B1041,Index!$B$3:$AB$18,27,FALSE),"")</f>
        <v>42044</v>
      </c>
      <c r="T1041" s="25">
        <f>IF(ISNUMBER($R1041),VLOOKUP($B1041,Index!$B$21:$AB$36,27,FALSE),"")</f>
        <v>42044</v>
      </c>
      <c r="U1041" s="25">
        <f>IF(ISNUMBER($R1041),VLOOKUP($B1041,Index!$B$39:$AB$54,27,FALSE),"")</f>
        <v>42052</v>
      </c>
      <c r="W1041" s="18">
        <v>1.1197680739264371</v>
      </c>
      <c r="X1041" s="19">
        <v>0.8571428571428571</v>
      </c>
      <c r="Y1041" s="18">
        <v>5.6984850226720493E-2</v>
      </c>
      <c r="Z1041" s="19">
        <f t="shared" si="218"/>
        <v>0</v>
      </c>
      <c r="AA1041" s="21" t="s">
        <v>25</v>
      </c>
      <c r="AB1041" s="28">
        <v>0</v>
      </c>
      <c r="AC1041" s="18">
        <v>1.2538805393849226</v>
      </c>
      <c r="AD1041" s="19">
        <v>0.73469387755102034</v>
      </c>
      <c r="AE1041" s="18">
        <v>3.2472731553617666E-3</v>
      </c>
      <c r="AF1041" s="19">
        <f t="shared" si="219"/>
        <v>0</v>
      </c>
      <c r="AG1041" s="21" t="s">
        <v>25</v>
      </c>
      <c r="AH1041" s="28"/>
      <c r="AK1041" t="str">
        <f t="shared" si="222"/>
        <v/>
      </c>
      <c r="AL1041" t="str">
        <f t="shared" si="222"/>
        <v/>
      </c>
      <c r="AM1041" t="str">
        <f t="shared" si="222"/>
        <v/>
      </c>
      <c r="AN1041" t="str">
        <f t="shared" si="222"/>
        <v/>
      </c>
      <c r="AO1041" t="str">
        <f t="shared" si="222"/>
        <v/>
      </c>
      <c r="AP1041" t="str">
        <f t="shared" si="222"/>
        <v/>
      </c>
      <c r="AQ1041" t="str">
        <f t="shared" si="222"/>
        <v/>
      </c>
      <c r="AR1041" t="str">
        <f t="shared" si="222"/>
        <v/>
      </c>
      <c r="AS1041" t="str">
        <f t="shared" si="222"/>
        <v/>
      </c>
      <c r="AT1041" t="str">
        <f t="shared" si="222"/>
        <v/>
      </c>
      <c r="AU1041" t="str">
        <f t="shared" si="222"/>
        <v/>
      </c>
      <c r="AV1041" t="str">
        <f t="shared" si="222"/>
        <v/>
      </c>
      <c r="AW1041" t="str">
        <f t="shared" si="222"/>
        <v/>
      </c>
      <c r="AX1041" t="str">
        <f t="shared" si="222"/>
        <v/>
      </c>
      <c r="AZ1041" s="46">
        <f>IF(ISNUMBER(VLOOKUP($B1041,Stats!$A$2:$AA$19,2,FALSE))=FALSE,"",IF(ISNUMBER(W1041),(W1041-VLOOKUP($B1041,Stats!$A$2:$AA$19,2,FALSE))/VLOOKUP($B1041,Stats!$A$2:$AA$19,16,FALSE),""))</f>
        <v>-0.39744238412277394</v>
      </c>
      <c r="BA1041" s="46">
        <f>IF(ISNUMBER(VLOOKUP($B1041,Stats!$A$2:$AA$19,2,FALSE))=FALSE,"",IF(ISNUMBER(X1041),(X1041-VLOOKUP($B1041,Stats!$A$2:$AA$19,3,FALSE))/VLOOKUP($B1041,Stats!$A$2:$AA$19,17,FALSE),""))</f>
        <v>-2.8916520771255196E-2</v>
      </c>
      <c r="BB1041" s="46"/>
      <c r="BC1041" s="46"/>
      <c r="BD1041" s="44">
        <f t="shared" si="215"/>
        <v>-0.21317945244701456</v>
      </c>
      <c r="BE1041" s="46">
        <f>IF(ISNUMBER(VLOOKUP($B1041,Stats!$A$2:$AA$19,2,FALSE))=FALSE,"",IF(ISNUMBER(Y1041),(Y1041-VLOOKUP($B1041,Stats!$A$2:$AA$19,5,FALSE))/VLOOKUP($B1041,Stats!$A$2:$AA$19,19,FALSE),""))</f>
        <v>-0.5271309395718019</v>
      </c>
      <c r="BF1041" s="46"/>
      <c r="BG1041" s="46"/>
      <c r="BH1041" s="46">
        <f>IF(ISNUMBER(VLOOKUP($B1041,Stats!$A$2:$AA$19,2,FALSE))=FALSE,"",IF(ISNUMBER(Z1041),(Z1041-VLOOKUP($B1041,Stats!$A$2:$AA$19,8,FALSE))/VLOOKUP($B1041,Stats!$A$2:$AA$19,22,FALSE),""))</f>
        <v>-0.5145844845400992</v>
      </c>
      <c r="BI1041" s="46" t="str">
        <f>IF(ISNUMBER(VLOOKUP($B1041,Stats!$A$2:$AA$19,2,FALSE))=FALSE,"",IF(ISNUMBER(#REF!),(#REF!-VLOOKUP($B1041,Stats!$A$2:$AA$19,9,FALSE))/VLOOKUP($B1041,Stats!$A$2:$AA$19,23,FALSE),""))</f>
        <v/>
      </c>
      <c r="BJ1041" s="46" t="str">
        <f>IF(ISNUMBER(VLOOKUP($B1041,Stats!$A$2:$AA$19,2,FALSE))=FALSE,"",IF(ISNUMBER(#REF!),(#REF!-VLOOKUP($B1041,Stats!$A$2:$AA$19,10,FALSE))/VLOOKUP($B1041,Stats!$A$2:$AA$19,24,FALSE),""))</f>
        <v/>
      </c>
      <c r="BK1041" s="44">
        <f t="shared" si="220"/>
        <v>0.21461631233823156</v>
      </c>
      <c r="BL1041" s="46" t="str">
        <f>IF(ISNUMBER(VLOOKUP($B1041,Stats!$A$2:$AA$19,2,FALSE))=FALSE,"",IF(ISNUMBER(#REF!),(#REF!-VLOOKUP($B1041,Stats!$A$2:$AA$19,11,FALSE))/VLOOKUP($B1041,Stats!$A$2:$AA$19,25,FALSE),""))</f>
        <v/>
      </c>
      <c r="BM1041" s="46" t="str">
        <f>IF(ISNUMBER(VLOOKUP($B1041,Stats!$A$2:$AA$19,2,FALSE))=FALSE,"",IF(ISNUMBER(AA1041),(AA1041-VLOOKUP($B1041,Stats!$A$2:$AA$19,12,FALSE))/VLOOKUP($B1041,Stats!$A$2:$AA$19,26,FALSE),""))</f>
        <v/>
      </c>
      <c r="BN1041" s="46" t="str">
        <f>IF(ISNUMBER(VLOOKUP($B1041,Stats!$A$2:$AA$19,2,FALSE))=FALSE,"",IF(ISNUMBER(#REF!),(#REF!-VLOOKUP($B1041,Stats!$A$2:$AA$19,13,FALSE))/VLOOKUP($B1041,Stats!$A$2:$AA$19,27,FALSE),""))</f>
        <v/>
      </c>
      <c r="BO1041" s="46" t="str">
        <f>IF(ISNUMBER(VLOOKUP($B1041,Stats!$A$2:$AA$19,2,FALSE))=FALSE,"",IF(ISNUMBER(#REF!),(#REF!-VLOOKUP($B1041,Stats!$A$2:$AA$19,14,FALSE))/VLOOKUP($B1041,Stats!$A$2:$AB$19,28,FALSE),""))</f>
        <v/>
      </c>
      <c r="BP1041" s="46"/>
      <c r="BQ1041" s="46">
        <f>IF(ISNUMBER(VLOOKUP($B1041,Stats!$A$2:$AA$19,2,FALSE))=FALSE,"",IF(ISNUMBER(BM1041),BM1041,(VLOOKUP($B1041,Stats!$A$2:$AT$19,46,FALSE)-VLOOKUP($B1041,Stats!$A$2:$AA$19,12,FALSE))/VLOOKUP($B1041,Stats!$A$2:$AA$19,26,FALSE)))</f>
        <v>-0.64096278450557098</v>
      </c>
      <c r="BR1041" s="51">
        <f t="shared" si="221"/>
        <v>-0.64096278450557098</v>
      </c>
      <c r="BS1041" s="32" t="str">
        <f t="shared" si="216"/>
        <v>27351_201504</v>
      </c>
      <c r="BT1041" s="53">
        <f t="shared" si="217"/>
        <v>-4.2058659987578184E-2</v>
      </c>
    </row>
    <row r="1042" spans="1:72" x14ac:dyDescent="0.15">
      <c r="A1042" s="16">
        <v>27351</v>
      </c>
      <c r="B1042" s="17">
        <v>201505</v>
      </c>
      <c r="C1042" s="3">
        <v>0</v>
      </c>
      <c r="D1042" s="23">
        <v>3.1990834581827832E-2</v>
      </c>
      <c r="E1042" s="18">
        <v>7.0099689883329902E-3</v>
      </c>
      <c r="F1042" s="24">
        <v>5</v>
      </c>
      <c r="G1042" s="24">
        <v>3</v>
      </c>
      <c r="H1042" s="20">
        <v>8.3032700073077947E-3</v>
      </c>
      <c r="I1042" s="20">
        <v>-3.2644236600795073E-3</v>
      </c>
      <c r="J1042" s="24">
        <v>3</v>
      </c>
      <c r="K1042" s="24">
        <v>1</v>
      </c>
      <c r="L1042" s="20">
        <v>1.4207553829862274E-2</v>
      </c>
      <c r="M1042" s="20">
        <v>-4.7279291670249135E-3</v>
      </c>
      <c r="N1042" s="19">
        <v>1.1754</v>
      </c>
      <c r="O1042" s="19">
        <v>1.0372396752559125</v>
      </c>
      <c r="P1042" s="25">
        <v>42068</v>
      </c>
      <c r="Q1042" s="20">
        <v>-4.7279291670249135E-3</v>
      </c>
      <c r="R1042" s="25">
        <v>42066</v>
      </c>
      <c r="S1042" s="25">
        <f>IF(ISNUMBER(R1042),VLOOKUP(B1042,Index!$B$3:$AB$18,27,FALSE),"")</f>
        <v>42069</v>
      </c>
      <c r="T1042" s="25">
        <f>IF(ISNUMBER($R1042),VLOOKUP($B1042,Index!$B$21:$AB$36,27,FALSE),"")</f>
        <v>42069</v>
      </c>
      <c r="U1042" s="25">
        <f>IF(ISNUMBER($R1042),VLOOKUP($B1042,Index!$B$39:$AB$54,27,FALSE),"")</f>
        <v>42069</v>
      </c>
      <c r="W1042" s="18">
        <v>1.1516700449458019</v>
      </c>
      <c r="X1042" s="19">
        <v>0.625</v>
      </c>
      <c r="Y1042" s="18">
        <v>0.1330048099816713</v>
      </c>
      <c r="Z1042" s="19">
        <f t="shared" si="218"/>
        <v>3</v>
      </c>
      <c r="AA1042" s="21">
        <v>6.7663523398254117</v>
      </c>
      <c r="AB1042" s="28">
        <v>0</v>
      </c>
      <c r="AC1042" s="18">
        <v>1.3263438924254654</v>
      </c>
      <c r="AD1042" s="19">
        <v>0.390625</v>
      </c>
      <c r="AE1042" s="18">
        <v>1.769027947826049E-2</v>
      </c>
      <c r="AF1042" s="19">
        <f t="shared" si="219"/>
        <v>9</v>
      </c>
      <c r="AG1042" s="21">
        <v>45.783523986660825</v>
      </c>
      <c r="AH1042" s="28"/>
      <c r="AK1042" t="str">
        <f t="shared" si="222"/>
        <v/>
      </c>
      <c r="AL1042" t="str">
        <f t="shared" si="222"/>
        <v/>
      </c>
      <c r="AM1042" t="str">
        <f t="shared" si="222"/>
        <v/>
      </c>
      <c r="AN1042" t="str">
        <f t="shared" si="222"/>
        <v/>
      </c>
      <c r="AO1042" t="str">
        <f t="shared" si="222"/>
        <v/>
      </c>
      <c r="AP1042" t="str">
        <f t="shared" si="222"/>
        <v/>
      </c>
      <c r="AQ1042" t="str">
        <f t="shared" si="222"/>
        <v/>
      </c>
      <c r="AR1042" t="str">
        <f t="shared" si="222"/>
        <v/>
      </c>
      <c r="AS1042" t="str">
        <f t="shared" si="222"/>
        <v/>
      </c>
      <c r="AT1042" t="str">
        <f t="shared" si="222"/>
        <v/>
      </c>
      <c r="AU1042" t="str">
        <f t="shared" si="222"/>
        <v/>
      </c>
      <c r="AV1042">
        <f t="shared" si="222"/>
        <v>6.7663523398254117</v>
      </c>
      <c r="AW1042" t="str">
        <f t="shared" si="222"/>
        <v/>
      </c>
      <c r="AX1042" t="str">
        <f t="shared" si="222"/>
        <v/>
      </c>
      <c r="AZ1042" s="46">
        <f>IF(ISNUMBER(VLOOKUP($B1042,Stats!$A$2:$AA$19,2,FALSE))=FALSE,"",IF(ISNUMBER(W1042),(W1042-VLOOKUP($B1042,Stats!$A$2:$AA$19,2,FALSE))/VLOOKUP($B1042,Stats!$A$2:$AA$19,16,FALSE),""))</f>
        <v>0.92826005206713547</v>
      </c>
      <c r="BA1042" s="46">
        <f>IF(ISNUMBER(VLOOKUP($B1042,Stats!$A$2:$AA$19,2,FALSE))=FALSE,"",IF(ISNUMBER(X1042),(X1042-VLOOKUP($B1042,Stats!$A$2:$AA$19,3,FALSE))/VLOOKUP($B1042,Stats!$A$2:$AA$19,17,FALSE),""))</f>
        <v>0.35311991189560649</v>
      </c>
      <c r="BB1042" s="46"/>
      <c r="BC1042" s="46"/>
      <c r="BD1042" s="44">
        <f t="shared" si="215"/>
        <v>0.64068998198137095</v>
      </c>
      <c r="BE1042" s="46">
        <f>IF(ISNUMBER(VLOOKUP($B1042,Stats!$A$2:$AA$19,2,FALSE))=FALSE,"",IF(ISNUMBER(Y1042),(Y1042-VLOOKUP($B1042,Stats!$A$2:$AA$19,5,FALSE))/VLOOKUP($B1042,Stats!$A$2:$AA$19,19,FALSE),""))</f>
        <v>-0.32643248264243419</v>
      </c>
      <c r="BF1042" s="46"/>
      <c r="BG1042" s="46"/>
      <c r="BH1042" s="46">
        <f>IF(ISNUMBER(VLOOKUP($B1042,Stats!$A$2:$AA$19,2,FALSE))=FALSE,"",IF(ISNUMBER(Z1042),(Z1042-VLOOKUP($B1042,Stats!$A$2:$AA$19,8,FALSE))/VLOOKUP($B1042,Stats!$A$2:$AA$19,22,FALSE),""))</f>
        <v>0.6589932942433816</v>
      </c>
      <c r="BI1042" s="46" t="str">
        <f>IF(ISNUMBER(VLOOKUP($B1042,Stats!$A$2:$AA$19,2,FALSE))=FALSE,"",IF(ISNUMBER(#REF!),(#REF!-VLOOKUP($B1042,Stats!$A$2:$AA$19,9,FALSE))/VLOOKUP($B1042,Stats!$A$2:$AA$19,23,FALSE),""))</f>
        <v/>
      </c>
      <c r="BJ1042" s="46" t="str">
        <f>IF(ISNUMBER(VLOOKUP($B1042,Stats!$A$2:$AA$19,2,FALSE))=FALSE,"",IF(ISNUMBER(#REF!),(#REF!-VLOOKUP($B1042,Stats!$A$2:$AA$19,10,FALSE))/VLOOKUP($B1042,Stats!$A$2:$AA$19,24,FALSE),""))</f>
        <v/>
      </c>
      <c r="BK1042" s="44">
        <f t="shared" si="220"/>
        <v>0.42620072612271837</v>
      </c>
      <c r="BL1042" s="46" t="str">
        <f>IF(ISNUMBER(VLOOKUP($B1042,Stats!$A$2:$AA$19,2,FALSE))=FALSE,"",IF(ISNUMBER(#REF!),(#REF!-VLOOKUP($B1042,Stats!$A$2:$AA$19,11,FALSE))/VLOOKUP($B1042,Stats!$A$2:$AA$19,25,FALSE),""))</f>
        <v/>
      </c>
      <c r="BM1042" s="46">
        <f>IF(ISNUMBER(VLOOKUP($B1042,Stats!$A$2:$AA$19,2,FALSE))=FALSE,"",IF(ISNUMBER(AA1042),(AA1042-VLOOKUP($B1042,Stats!$A$2:$AA$19,12,FALSE))/VLOOKUP($B1042,Stats!$A$2:$AA$19,26,FALSE),""))</f>
        <v>4.6906764275499772E-2</v>
      </c>
      <c r="BN1042" s="46" t="str">
        <f>IF(ISNUMBER(VLOOKUP($B1042,Stats!$A$2:$AA$19,2,FALSE))=FALSE,"",IF(ISNUMBER(#REF!),(#REF!-VLOOKUP($B1042,Stats!$A$2:$AA$19,13,FALSE))/VLOOKUP($B1042,Stats!$A$2:$AA$19,27,FALSE),""))</f>
        <v/>
      </c>
      <c r="BO1042" s="46" t="str">
        <f>IF(ISNUMBER(VLOOKUP($B1042,Stats!$A$2:$AA$19,2,FALSE))=FALSE,"",IF(ISNUMBER(#REF!),(#REF!-VLOOKUP($B1042,Stats!$A$2:$AA$19,14,FALSE))/VLOOKUP($B1042,Stats!$A$2:$AB$19,28,FALSE),""))</f>
        <v/>
      </c>
      <c r="BP1042" s="46"/>
      <c r="BQ1042" s="46">
        <f>IF(ISNUMBER(VLOOKUP($B1042,Stats!$A$2:$AA$19,2,FALSE))=FALSE,"",IF(ISNUMBER(BM1042),BM1042,(VLOOKUP($B1042,Stats!$A$2:$AT$19,46,FALSE)-VLOOKUP($B1042,Stats!$A$2:$AA$19,12,FALSE))/VLOOKUP($B1042,Stats!$A$2:$AA$19,26,FALSE)))</f>
        <v>4.6906764275499772E-2</v>
      </c>
      <c r="BR1042" s="51">
        <f t="shared" si="221"/>
        <v>4.6906764275499772E-2</v>
      </c>
      <c r="BS1042" s="32" t="str">
        <f t="shared" si="216"/>
        <v>27351_201505</v>
      </c>
      <c r="BT1042" s="53">
        <f t="shared" si="217"/>
        <v>0.39323978492500516</v>
      </c>
    </row>
    <row r="1043" spans="1:72" x14ac:dyDescent="0.15">
      <c r="A1043" s="16">
        <v>27351</v>
      </c>
      <c r="B1043" s="17">
        <v>201506</v>
      </c>
      <c r="C1043" s="3">
        <v>0</v>
      </c>
      <c r="D1043" s="23">
        <v>4.8334756618275021E-2</v>
      </c>
      <c r="E1043" s="18">
        <v>7.4443648220507853E-3</v>
      </c>
      <c r="F1043" s="24">
        <v>6</v>
      </c>
      <c r="G1043" s="24">
        <v>4</v>
      </c>
      <c r="H1043" s="20">
        <v>1.0014835737368092E-2</v>
      </c>
      <c r="I1043" s="20">
        <v>-3.1315270966377484E-3</v>
      </c>
      <c r="J1043" s="24">
        <v>5</v>
      </c>
      <c r="K1043" s="24">
        <v>2</v>
      </c>
      <c r="L1043" s="20">
        <v>1.585983558913906E-2</v>
      </c>
      <c r="M1043" s="20">
        <v>-6.8731438268986311E-3</v>
      </c>
      <c r="N1043" s="19">
        <v>1.2313000000000001</v>
      </c>
      <c r="O1043" s="19">
        <v>1.0528430953398888</v>
      </c>
      <c r="P1043" s="25">
        <v>42082</v>
      </c>
      <c r="Q1043" s="20">
        <v>-8.2308018667798244E-3</v>
      </c>
      <c r="R1043" s="25">
        <v>42075</v>
      </c>
      <c r="S1043" s="25">
        <f>IF(ISNUMBER(R1043),VLOOKUP(B1043,Index!$B$3:$AB$18,27,FALSE),"")</f>
        <v>42073</v>
      </c>
      <c r="T1043" s="25">
        <f>IF(ISNUMBER($R1043),VLOOKUP($B1043,Index!$B$21:$AB$36,27,FALSE),"")</f>
        <v>42075</v>
      </c>
      <c r="U1043" s="25">
        <f>IF(ISNUMBER($R1043),VLOOKUP($B1043,Index!$B$39:$AB$54,27,FALSE),"")</f>
        <v>42075</v>
      </c>
      <c r="W1043" s="18">
        <v>1.4500426985482506</v>
      </c>
      <c r="X1043" s="19">
        <v>0.6</v>
      </c>
      <c r="Y1043" s="18">
        <v>0.1412468914254873</v>
      </c>
      <c r="Z1043" s="19">
        <f t="shared" si="218"/>
        <v>2</v>
      </c>
      <c r="AA1043" s="21">
        <v>5.8724237808904096</v>
      </c>
      <c r="AB1043" s="28">
        <v>0</v>
      </c>
      <c r="AC1043" s="18">
        <v>2.1026238276130926</v>
      </c>
      <c r="AD1043" s="19">
        <v>0.36</v>
      </c>
      <c r="AE1043" s="18">
        <v>1.9950684337363397E-2</v>
      </c>
      <c r="AF1043" s="19">
        <f t="shared" si="219"/>
        <v>4</v>
      </c>
      <c r="AG1043" s="21">
        <v>34.485361062367211</v>
      </c>
      <c r="AH1043" s="28"/>
      <c r="AK1043" t="str">
        <f t="shared" ref="AK1043:AX1052" si="223">IF($B1043=AK$2,$AA1043,"")</f>
        <v/>
      </c>
      <c r="AL1043" t="str">
        <f t="shared" si="223"/>
        <v/>
      </c>
      <c r="AM1043" t="str">
        <f t="shared" si="223"/>
        <v/>
      </c>
      <c r="AN1043" t="str">
        <f t="shared" si="223"/>
        <v/>
      </c>
      <c r="AO1043" t="str">
        <f t="shared" si="223"/>
        <v/>
      </c>
      <c r="AP1043" t="str">
        <f t="shared" si="223"/>
        <v/>
      </c>
      <c r="AQ1043" t="str">
        <f t="shared" si="223"/>
        <v/>
      </c>
      <c r="AR1043" t="str">
        <f t="shared" si="223"/>
        <v/>
      </c>
      <c r="AS1043" t="str">
        <f t="shared" si="223"/>
        <v/>
      </c>
      <c r="AT1043" t="str">
        <f t="shared" si="223"/>
        <v/>
      </c>
      <c r="AU1043" t="str">
        <f t="shared" si="223"/>
        <v/>
      </c>
      <c r="AV1043" t="str">
        <f t="shared" si="223"/>
        <v/>
      </c>
      <c r="AW1043">
        <f t="shared" si="223"/>
        <v>5.8724237808904096</v>
      </c>
      <c r="AX1043" t="str">
        <f t="shared" si="223"/>
        <v/>
      </c>
      <c r="AZ1043" s="46">
        <f>IF(ISNUMBER(VLOOKUP($B1043,Stats!$A$2:$AA$19,2,FALSE))=FALSE,"",IF(ISNUMBER(W1043),(W1043-VLOOKUP($B1043,Stats!$A$2:$AA$19,2,FALSE))/VLOOKUP($B1043,Stats!$A$2:$AA$19,16,FALSE),""))</f>
        <v>-0.39139707811203817</v>
      </c>
      <c r="BA1043" s="46">
        <f>IF(ISNUMBER(VLOOKUP($B1043,Stats!$A$2:$AA$19,2,FALSE))=FALSE,"",IF(ISNUMBER(X1043),(X1043-VLOOKUP($B1043,Stats!$A$2:$AA$19,3,FALSE))/VLOOKUP($B1043,Stats!$A$2:$AA$19,17,FALSE),""))</f>
        <v>-1.6572492842875306</v>
      </c>
      <c r="BB1043" s="46"/>
      <c r="BC1043" s="46"/>
      <c r="BD1043" s="44">
        <f t="shared" si="215"/>
        <v>-1.0243231811997844</v>
      </c>
      <c r="BE1043" s="46">
        <f>IF(ISNUMBER(VLOOKUP($B1043,Stats!$A$2:$AA$19,2,FALSE))=FALSE,"",IF(ISNUMBER(Y1043),(Y1043-VLOOKUP($B1043,Stats!$A$2:$AA$19,5,FALSE))/VLOOKUP($B1043,Stats!$A$2:$AA$19,19,FALSE),""))</f>
        <v>-2.4231037845041586E-2</v>
      </c>
      <c r="BF1043" s="46"/>
      <c r="BG1043" s="46"/>
      <c r="BH1043" s="46">
        <f>IF(ISNUMBER(VLOOKUP($B1043,Stats!$A$2:$AA$19,2,FALSE))=FALSE,"",IF(ISNUMBER(Z1043),(Z1043-VLOOKUP($B1043,Stats!$A$2:$AA$19,8,FALSE))/VLOOKUP($B1043,Stats!$A$2:$AA$19,22,FALSE),""))</f>
        <v>-0.44132796508511463</v>
      </c>
      <c r="BI1043" s="46" t="str">
        <f>IF(ISNUMBER(VLOOKUP($B1043,Stats!$A$2:$AA$19,2,FALSE))=FALSE,"",IF(ISNUMBER(#REF!),(#REF!-VLOOKUP($B1043,Stats!$A$2:$AA$19,9,FALSE))/VLOOKUP($B1043,Stats!$A$2:$AA$19,23,FALSE),""))</f>
        <v/>
      </c>
      <c r="BJ1043" s="46" t="str">
        <f>IF(ISNUMBER(VLOOKUP($B1043,Stats!$A$2:$AA$19,2,FALSE))=FALSE,"",IF(ISNUMBER(#REF!),(#REF!-VLOOKUP($B1043,Stats!$A$2:$AA$19,10,FALSE))/VLOOKUP($B1043,Stats!$A$2:$AA$19,24,FALSE),""))</f>
        <v/>
      </c>
      <c r="BK1043" s="44">
        <f t="shared" si="220"/>
        <v>-0.11543666303400527</v>
      </c>
      <c r="BL1043" s="46" t="str">
        <f>IF(ISNUMBER(VLOOKUP($B1043,Stats!$A$2:$AA$19,2,FALSE))=FALSE,"",IF(ISNUMBER(#REF!),(#REF!-VLOOKUP($B1043,Stats!$A$2:$AA$19,11,FALSE))/VLOOKUP($B1043,Stats!$A$2:$AA$19,25,FALSE),""))</f>
        <v/>
      </c>
      <c r="BM1043" s="46">
        <f>IF(ISNUMBER(VLOOKUP($B1043,Stats!$A$2:$AA$19,2,FALSE))=FALSE,"",IF(ISNUMBER(AA1043),(AA1043-VLOOKUP($B1043,Stats!$A$2:$AA$19,12,FALSE))/VLOOKUP($B1043,Stats!$A$2:$AA$19,26,FALSE),""))</f>
        <v>-0.24299724613156434</v>
      </c>
      <c r="BN1043" s="46" t="str">
        <f>IF(ISNUMBER(VLOOKUP($B1043,Stats!$A$2:$AA$19,2,FALSE))=FALSE,"",IF(ISNUMBER(#REF!),(#REF!-VLOOKUP($B1043,Stats!$A$2:$AA$19,13,FALSE))/VLOOKUP($B1043,Stats!$A$2:$AA$19,27,FALSE),""))</f>
        <v/>
      </c>
      <c r="BO1043" s="46" t="str">
        <f>IF(ISNUMBER(VLOOKUP($B1043,Stats!$A$2:$AA$19,2,FALSE))=FALSE,"",IF(ISNUMBER(#REF!),(#REF!-VLOOKUP($B1043,Stats!$A$2:$AA$19,14,FALSE))/VLOOKUP($B1043,Stats!$A$2:$AB$19,28,FALSE),""))</f>
        <v/>
      </c>
      <c r="BP1043" s="46"/>
      <c r="BQ1043" s="46">
        <f>IF(ISNUMBER(VLOOKUP($B1043,Stats!$A$2:$AA$19,2,FALSE))=FALSE,"",IF(ISNUMBER(BM1043),BM1043,(VLOOKUP($B1043,Stats!$A$2:$AT$19,46,FALSE)-VLOOKUP($B1043,Stats!$A$2:$AA$19,12,FALSE))/VLOOKUP($B1043,Stats!$A$2:$AA$19,26,FALSE)))</f>
        <v>-0.24299724613156434</v>
      </c>
      <c r="BR1043" s="51">
        <f t="shared" si="221"/>
        <v>-0.24299724613156434</v>
      </c>
      <c r="BS1043" s="32" t="str">
        <f t="shared" si="216"/>
        <v>27351_201506</v>
      </c>
      <c r="BT1043" s="53">
        <f t="shared" si="217"/>
        <v>-0.3227260832866729</v>
      </c>
    </row>
    <row r="1044" spans="1:72" x14ac:dyDescent="0.15">
      <c r="A1044" s="16">
        <v>27351</v>
      </c>
      <c r="B1044" s="17">
        <v>201507</v>
      </c>
      <c r="C1044" s="3">
        <v>0</v>
      </c>
      <c r="D1044" s="23">
        <v>2.8918214402085196E-2</v>
      </c>
      <c r="E1044" s="18">
        <v>1.1817216086921012E-2</v>
      </c>
      <c r="F1044" s="24">
        <v>3</v>
      </c>
      <c r="G1044" s="24">
        <v>2</v>
      </c>
      <c r="H1044" s="20">
        <v>1.3493643217062997E-2</v>
      </c>
      <c r="I1044" s="20">
        <v>-5.806979857804484E-3</v>
      </c>
      <c r="J1044" s="24">
        <v>2</v>
      </c>
      <c r="K1044" s="24">
        <v>2</v>
      </c>
      <c r="L1044" s="20">
        <v>2.0527859237536639E-2</v>
      </c>
      <c r="M1044" s="20">
        <v>-7.6469651107217151E-3</v>
      </c>
      <c r="N1044" s="19">
        <v>1.2630999999999999</v>
      </c>
      <c r="O1044" s="19">
        <v>1.008221583652618</v>
      </c>
      <c r="P1044" s="25">
        <v>42090</v>
      </c>
      <c r="Q1044" s="20">
        <v>-1.1583624246271018E-2</v>
      </c>
      <c r="R1044" s="25">
        <v>42089</v>
      </c>
      <c r="S1044" s="25">
        <f>IF(ISNUMBER(R1044),VLOOKUP(B1044,Index!$B$3:$AB$18,27,FALSE),"")</f>
        <v>42088</v>
      </c>
      <c r="T1044" s="25">
        <f>IF(ISNUMBER($R1044),VLOOKUP($B1044,Index!$B$21:$AB$36,27,FALSE),"")</f>
        <v>42089</v>
      </c>
      <c r="U1044" s="25">
        <f>IF(ISNUMBER($R1044),VLOOKUP($B1044,Index!$B$39:$AB$54,27,FALSE),"")</f>
        <v>42089</v>
      </c>
      <c r="W1044" s="18">
        <v>2.0821114369501341</v>
      </c>
      <c r="X1044" s="19">
        <v>0.6</v>
      </c>
      <c r="Y1044" s="18">
        <v>0.22421591062231627</v>
      </c>
      <c r="Z1044" s="19">
        <f t="shared" si="218"/>
        <v>1</v>
      </c>
      <c r="AA1044" s="21">
        <v>2.4964737967389179</v>
      </c>
      <c r="AB1044" s="28">
        <v>0</v>
      </c>
      <c r="AC1044" s="18">
        <v>4.3351880358785522</v>
      </c>
      <c r="AD1044" s="19">
        <v>0.36</v>
      </c>
      <c r="AE1044" s="18">
        <v>5.0272774576194522E-2</v>
      </c>
      <c r="AF1044" s="19">
        <f t="shared" si="219"/>
        <v>1</v>
      </c>
      <c r="AG1044" s="21">
        <v>6.232381417804028</v>
      </c>
      <c r="AH1044" s="28"/>
      <c r="AK1044" t="str">
        <f t="shared" si="223"/>
        <v/>
      </c>
      <c r="AL1044" t="str">
        <f t="shared" si="223"/>
        <v/>
      </c>
      <c r="AM1044" t="str">
        <f t="shared" si="223"/>
        <v/>
      </c>
      <c r="AN1044" t="str">
        <f t="shared" si="223"/>
        <v/>
      </c>
      <c r="AO1044" t="str">
        <f t="shared" si="223"/>
        <v/>
      </c>
      <c r="AP1044" t="str">
        <f t="shared" si="223"/>
        <v/>
      </c>
      <c r="AQ1044" t="str">
        <f t="shared" si="223"/>
        <v/>
      </c>
      <c r="AR1044" t="str">
        <f t="shared" si="223"/>
        <v/>
      </c>
      <c r="AS1044" t="str">
        <f t="shared" si="223"/>
        <v/>
      </c>
      <c r="AT1044" t="str">
        <f t="shared" si="223"/>
        <v/>
      </c>
      <c r="AU1044" t="str">
        <f t="shared" si="223"/>
        <v/>
      </c>
      <c r="AV1044" t="str">
        <f t="shared" si="223"/>
        <v/>
      </c>
      <c r="AW1044" t="str">
        <f t="shared" si="223"/>
        <v/>
      </c>
      <c r="AX1044">
        <f t="shared" si="223"/>
        <v>2.4964737967389179</v>
      </c>
      <c r="AZ1044" s="46">
        <f>IF(ISNUMBER(VLOOKUP($B1044,Stats!$A$2:$AA$19,2,FALSE))=FALSE,"",IF(ISNUMBER(W1044),(W1044-VLOOKUP($B1044,Stats!$A$2:$AA$19,2,FALSE))/VLOOKUP($B1044,Stats!$A$2:$AA$19,16,FALSE),""))</f>
        <v>0.38882999600458495</v>
      </c>
      <c r="BA1044" s="46">
        <f>IF(ISNUMBER(VLOOKUP($B1044,Stats!$A$2:$AA$19,2,FALSE))=FALSE,"",IF(ISNUMBER(X1044),(X1044-VLOOKUP($B1044,Stats!$A$2:$AA$19,3,FALSE))/VLOOKUP($B1044,Stats!$A$2:$AA$19,17,FALSE),""))</f>
        <v>-0.37879956534795695</v>
      </c>
      <c r="BB1044" s="46"/>
      <c r="BC1044" s="46"/>
      <c r="BD1044" s="44">
        <f t="shared" si="215"/>
        <v>5.0152153283140044E-3</v>
      </c>
      <c r="BE1044" s="46">
        <f>IF(ISNUMBER(VLOOKUP($B1044,Stats!$A$2:$AA$19,2,FALSE))=FALSE,"",IF(ISNUMBER(Y1044),(Y1044-VLOOKUP($B1044,Stats!$A$2:$AA$19,5,FALSE))/VLOOKUP($B1044,Stats!$A$2:$AA$19,19,FALSE),""))</f>
        <v>0.24528139615466119</v>
      </c>
      <c r="BF1044" s="46"/>
      <c r="BG1044" s="46"/>
      <c r="BH1044" s="46">
        <f>IF(ISNUMBER(VLOOKUP($B1044,Stats!$A$2:$AA$19,2,FALSE))=FALSE,"",IF(ISNUMBER(Z1044),(Z1044-VLOOKUP($B1044,Stats!$A$2:$AA$19,8,FALSE))/VLOOKUP($B1044,Stats!$A$2:$AA$19,22,FALSE),""))</f>
        <v>-0.22777854907483192</v>
      </c>
      <c r="BI1044" s="46" t="str">
        <f>IF(ISNUMBER(VLOOKUP($B1044,Stats!$A$2:$AA$19,2,FALSE))=FALSE,"",IF(ISNUMBER(#REF!),(#REF!-VLOOKUP($B1044,Stats!$A$2:$AA$19,9,FALSE))/VLOOKUP($B1044,Stats!$A$2:$AA$19,23,FALSE),""))</f>
        <v/>
      </c>
      <c r="BJ1044" s="46" t="str">
        <f>IF(ISNUMBER(VLOOKUP($B1044,Stats!$A$2:$AA$19,2,FALSE))=FALSE,"",IF(ISNUMBER(#REF!),(#REF!-VLOOKUP($B1044,Stats!$A$2:$AA$19,10,FALSE))/VLOOKUP($B1044,Stats!$A$2:$AA$19,24,FALSE),""))</f>
        <v/>
      </c>
      <c r="BK1044" s="44">
        <f t="shared" si="220"/>
        <v>-0.24003054203071239</v>
      </c>
      <c r="BL1044" s="46" t="str">
        <f>IF(ISNUMBER(VLOOKUP($B1044,Stats!$A$2:$AA$19,2,FALSE))=FALSE,"",IF(ISNUMBER(#REF!),(#REF!-VLOOKUP($B1044,Stats!$A$2:$AA$19,11,FALSE))/VLOOKUP($B1044,Stats!$A$2:$AA$19,25,FALSE),""))</f>
        <v/>
      </c>
      <c r="BM1044" s="46">
        <f>IF(ISNUMBER(VLOOKUP($B1044,Stats!$A$2:$AA$19,2,FALSE))=FALSE,"",IF(ISNUMBER(AA1044),(AA1044-VLOOKUP($B1044,Stats!$A$2:$AA$19,12,FALSE))/VLOOKUP($B1044,Stats!$A$2:$AA$19,26,FALSE),""))</f>
        <v>-0.25055747656832561</v>
      </c>
      <c r="BN1044" s="46" t="str">
        <f>IF(ISNUMBER(VLOOKUP($B1044,Stats!$A$2:$AA$19,2,FALSE))=FALSE,"",IF(ISNUMBER(#REF!),(#REF!-VLOOKUP($B1044,Stats!$A$2:$AA$19,13,FALSE))/VLOOKUP($B1044,Stats!$A$2:$AA$19,27,FALSE),""))</f>
        <v/>
      </c>
      <c r="BO1044" s="46" t="str">
        <f>IF(ISNUMBER(VLOOKUP($B1044,Stats!$A$2:$AA$19,2,FALSE))=FALSE,"",IF(ISNUMBER(#REF!),(#REF!-VLOOKUP($B1044,Stats!$A$2:$AA$19,14,FALSE))/VLOOKUP($B1044,Stats!$A$2:$AB$19,28,FALSE),""))</f>
        <v/>
      </c>
      <c r="BP1044" s="46"/>
      <c r="BQ1044" s="46">
        <f>IF(ISNUMBER(VLOOKUP($B1044,Stats!$A$2:$AA$19,2,FALSE))=FALSE,"",IF(ISNUMBER(BM1044),BM1044,(VLOOKUP($B1044,Stats!$A$2:$AT$19,46,FALSE)-VLOOKUP($B1044,Stats!$A$2:$AA$19,12,FALSE))/VLOOKUP($B1044,Stats!$A$2:$AA$19,26,FALSE)))</f>
        <v>-0.25055747656832561</v>
      </c>
      <c r="BR1044" s="51">
        <f t="shared" si="221"/>
        <v>-0.25055747656832561</v>
      </c>
      <c r="BS1044" s="32" t="str">
        <f t="shared" si="216"/>
        <v>27351_201507</v>
      </c>
      <c r="BT1044" s="53">
        <f t="shared" si="217"/>
        <v>-0.19312677746642976</v>
      </c>
    </row>
    <row r="1045" spans="1:72" x14ac:dyDescent="0.15">
      <c r="S1045" t="str">
        <f>IF(ISNUMBER(R1045),VLOOKUP(B1045,Index!$B$3:$AB$18,27,FALSE),"")</f>
        <v/>
      </c>
      <c r="T1045" t="str">
        <f>IF(ISNUMBER($R1045),VLOOKUP($B1045,Index!$B$21:$AB$36,27,FALSE),"")</f>
        <v/>
      </c>
      <c r="U1045" t="str">
        <f>IF(ISNUMBER($R1045),VLOOKUP($B1045,Index!$B$39:$AB$54,27,FALSE),"")</f>
        <v/>
      </c>
      <c r="Z1045" t="str">
        <f t="shared" si="218"/>
        <v/>
      </c>
      <c r="AF1045" t="str">
        <f t="shared" si="219"/>
        <v/>
      </c>
      <c r="AK1045" t="str">
        <f t="shared" si="223"/>
        <v/>
      </c>
      <c r="AL1045" t="str">
        <f t="shared" si="223"/>
        <v/>
      </c>
      <c r="AM1045" t="str">
        <f t="shared" si="223"/>
        <v/>
      </c>
      <c r="AN1045" t="str">
        <f t="shared" si="223"/>
        <v/>
      </c>
      <c r="AO1045" t="str">
        <f t="shared" si="223"/>
        <v/>
      </c>
      <c r="AP1045" t="str">
        <f t="shared" si="223"/>
        <v/>
      </c>
      <c r="AQ1045" t="str">
        <f t="shared" si="223"/>
        <v/>
      </c>
      <c r="AR1045" t="str">
        <f t="shared" si="223"/>
        <v/>
      </c>
      <c r="AS1045" t="str">
        <f t="shared" si="223"/>
        <v/>
      </c>
      <c r="AT1045" t="str">
        <f t="shared" si="223"/>
        <v/>
      </c>
      <c r="AU1045" t="str">
        <f t="shared" si="223"/>
        <v/>
      </c>
      <c r="AV1045" t="str">
        <f t="shared" si="223"/>
        <v/>
      </c>
      <c r="AW1045" t="str">
        <f t="shared" si="223"/>
        <v/>
      </c>
      <c r="AX1045" t="str">
        <f t="shared" si="223"/>
        <v/>
      </c>
      <c r="AZ1045" s="46" t="str">
        <f>IF(ISNUMBER(VLOOKUP($B1045,Stats!$A$2:$AA$19,2,FALSE))=FALSE,"",IF(ISNUMBER(W1045),(W1045-VLOOKUP($B1045,Stats!$A$2:$AA$19,2,FALSE))/VLOOKUP($B1045,Stats!$A$2:$AA$19,16,FALSE),""))</f>
        <v/>
      </c>
      <c r="BA1045" s="46" t="str">
        <f>IF(ISNUMBER(VLOOKUP($B1045,Stats!$A$2:$AA$19,2,FALSE))=FALSE,"",IF(ISNUMBER(X1045),(X1045-VLOOKUP($B1045,Stats!$A$2:$AA$19,3,FALSE))/VLOOKUP($B1045,Stats!$A$2:$AA$19,17,FALSE),""))</f>
        <v/>
      </c>
      <c r="BB1045" s="46"/>
      <c r="BC1045" s="46"/>
      <c r="BD1045" s="44" t="str">
        <f t="shared" si="215"/>
        <v/>
      </c>
      <c r="BE1045" s="46" t="str">
        <f>IF(ISNUMBER(VLOOKUP($B1045,Stats!$A$2:$AA$19,2,FALSE))=FALSE,"",IF(ISNUMBER(Y1045),(Y1045-VLOOKUP($B1045,Stats!$A$2:$AA$19,5,FALSE))/VLOOKUP($B1045,Stats!$A$2:$AA$19,19,FALSE),""))</f>
        <v/>
      </c>
      <c r="BF1045" s="46"/>
      <c r="BG1045" s="46"/>
      <c r="BH1045" s="46" t="str">
        <f>IF(ISNUMBER(VLOOKUP($B1045,Stats!$A$2:$AA$19,2,FALSE))=FALSE,"",IF(ISNUMBER(Z1045),(Z1045-VLOOKUP($B1045,Stats!$A$2:$AA$19,8,FALSE))/VLOOKUP($B1045,Stats!$A$2:$AA$19,22,FALSE),""))</f>
        <v/>
      </c>
      <c r="BI1045" s="46" t="str">
        <f>IF(ISNUMBER(VLOOKUP($B1045,Stats!$A$2:$AA$19,2,FALSE))=FALSE,"",IF(ISNUMBER(#REF!),(#REF!-VLOOKUP($B1045,Stats!$A$2:$AA$19,9,FALSE))/VLOOKUP($B1045,Stats!$A$2:$AA$19,23,FALSE),""))</f>
        <v/>
      </c>
      <c r="BJ1045" s="46" t="str">
        <f>IF(ISNUMBER(VLOOKUP($B1045,Stats!$A$2:$AA$19,2,FALSE))=FALSE,"",IF(ISNUMBER(#REF!),(#REF!-VLOOKUP($B1045,Stats!$A$2:$AA$19,10,FALSE))/VLOOKUP($B1045,Stats!$A$2:$AA$19,24,FALSE),""))</f>
        <v/>
      </c>
      <c r="BK1045" s="44" t="str">
        <f t="shared" si="220"/>
        <v/>
      </c>
      <c r="BL1045" s="46" t="str">
        <f>IF(ISNUMBER(VLOOKUP($B1045,Stats!$A$2:$AA$19,2,FALSE))=FALSE,"",IF(ISNUMBER(#REF!),(#REF!-VLOOKUP($B1045,Stats!$A$2:$AA$19,11,FALSE))/VLOOKUP($B1045,Stats!$A$2:$AA$19,25,FALSE),""))</f>
        <v/>
      </c>
      <c r="BM1045" s="46" t="str">
        <f>IF(ISNUMBER(VLOOKUP($B1045,Stats!$A$2:$AA$19,2,FALSE))=FALSE,"",IF(ISNUMBER(AA1045),(AA1045-VLOOKUP($B1045,Stats!$A$2:$AA$19,12,FALSE))/VLOOKUP($B1045,Stats!$A$2:$AA$19,26,FALSE),""))</f>
        <v/>
      </c>
      <c r="BN1045" s="46" t="str">
        <f>IF(ISNUMBER(VLOOKUP($B1045,Stats!$A$2:$AA$19,2,FALSE))=FALSE,"",IF(ISNUMBER(#REF!),(#REF!-VLOOKUP($B1045,Stats!$A$2:$AA$19,13,FALSE))/VLOOKUP($B1045,Stats!$A$2:$AA$19,27,FALSE),""))</f>
        <v/>
      </c>
      <c r="BO1045" s="46" t="str">
        <f>IF(ISNUMBER(VLOOKUP($B1045,Stats!$A$2:$AA$19,2,FALSE))=FALSE,"",IF(ISNUMBER(#REF!),(#REF!-VLOOKUP($B1045,Stats!$A$2:$AA$19,14,FALSE))/VLOOKUP($B1045,Stats!$A$2:$AB$19,28,FALSE),""))</f>
        <v/>
      </c>
      <c r="BP1045" s="46"/>
      <c r="BQ1045" s="46" t="str">
        <f>IF(ISNUMBER(VLOOKUP($B1045,Stats!$A$2:$AA$19,2,FALSE))=FALSE,"",IF(ISNUMBER(BM1045),BM1045,(VLOOKUP($B1045,Stats!$A$2:$AT$19,46,FALSE)-VLOOKUP($B1045,Stats!$A$2:$AA$19,12,FALSE))/VLOOKUP($B1045,Stats!$A$2:$AA$19,26,FALSE)))</f>
        <v/>
      </c>
      <c r="BR1045" s="51" t="str">
        <f t="shared" si="221"/>
        <v/>
      </c>
      <c r="BS1045" s="32" t="str">
        <f t="shared" si="216"/>
        <v/>
      </c>
      <c r="BT1045" s="53" t="str">
        <f t="shared" si="217"/>
        <v/>
      </c>
    </row>
    <row r="1046" spans="1:72" ht="40.5" x14ac:dyDescent="0.15">
      <c r="A1046" s="1" t="s">
        <v>39</v>
      </c>
      <c r="B1046" s="1" t="s">
        <v>0</v>
      </c>
      <c r="C1046" s="3"/>
      <c r="D1046" s="4" t="s">
        <v>10</v>
      </c>
      <c r="E1046" s="1" t="s">
        <v>11</v>
      </c>
      <c r="F1046" s="1" t="s">
        <v>12</v>
      </c>
      <c r="G1046" s="1" t="s">
        <v>13</v>
      </c>
      <c r="H1046" s="1" t="s">
        <v>14</v>
      </c>
      <c r="I1046" s="1" t="s">
        <v>15</v>
      </c>
      <c r="J1046" s="1" t="s">
        <v>16</v>
      </c>
      <c r="K1046" s="1" t="s">
        <v>17</v>
      </c>
      <c r="L1046" s="1" t="s">
        <v>18</v>
      </c>
      <c r="M1046" s="1" t="s">
        <v>19</v>
      </c>
      <c r="N1046" s="1" t="s">
        <v>20</v>
      </c>
      <c r="O1046" s="1" t="s">
        <v>21</v>
      </c>
      <c r="P1046" s="1" t="s">
        <v>22</v>
      </c>
      <c r="Q1046" s="1" t="s">
        <v>23</v>
      </c>
      <c r="R1046" s="1" t="s">
        <v>24</v>
      </c>
      <c r="S1046" s="1" t="str">
        <f>IF(ISNUMBER(R1046),VLOOKUP(B1046,Index!$B$3:$AB$18,27,FALSE),"")</f>
        <v/>
      </c>
      <c r="T1046" s="1" t="str">
        <f>IF(ISNUMBER($R1046),VLOOKUP($B1046,Index!$B$21:$AB$36,27,FALSE),"")</f>
        <v/>
      </c>
      <c r="U1046" s="1" t="str">
        <f>IF(ISNUMBER($R1046),VLOOKUP($B1046,Index!$B$39:$AB$54,27,FALSE),"")</f>
        <v/>
      </c>
      <c r="W1046" s="1" t="s">
        <v>1</v>
      </c>
      <c r="X1046" s="1" t="s">
        <v>2</v>
      </c>
      <c r="Y1046" s="1" t="s">
        <v>4</v>
      </c>
      <c r="Z1046" s="1" t="str">
        <f t="shared" si="218"/>
        <v/>
      </c>
      <c r="AA1046" s="1" t="s">
        <v>8</v>
      </c>
      <c r="AB1046" s="27"/>
      <c r="AC1046" s="1" t="s">
        <v>32</v>
      </c>
      <c r="AD1046" s="1" t="s">
        <v>34</v>
      </c>
      <c r="AE1046" s="1" t="s">
        <v>36</v>
      </c>
      <c r="AF1046" s="1" t="str">
        <f t="shared" si="219"/>
        <v/>
      </c>
      <c r="AG1046" s="1" t="s">
        <v>38</v>
      </c>
      <c r="AH1046" s="27"/>
      <c r="AK1046" t="str">
        <f t="shared" si="223"/>
        <v/>
      </c>
      <c r="AL1046" t="str">
        <f t="shared" si="223"/>
        <v/>
      </c>
      <c r="AM1046" t="str">
        <f t="shared" si="223"/>
        <v/>
      </c>
      <c r="AN1046" t="str">
        <f t="shared" si="223"/>
        <v/>
      </c>
      <c r="AO1046" t="str">
        <f t="shared" si="223"/>
        <v/>
      </c>
      <c r="AP1046" t="str">
        <f t="shared" si="223"/>
        <v/>
      </c>
      <c r="AQ1046" t="str">
        <f t="shared" si="223"/>
        <v/>
      </c>
      <c r="AR1046" t="str">
        <f t="shared" si="223"/>
        <v/>
      </c>
      <c r="AS1046" t="str">
        <f t="shared" si="223"/>
        <v/>
      </c>
      <c r="AT1046" t="str">
        <f t="shared" si="223"/>
        <v/>
      </c>
      <c r="AU1046" t="str">
        <f t="shared" si="223"/>
        <v/>
      </c>
      <c r="AV1046" t="str">
        <f t="shared" si="223"/>
        <v/>
      </c>
      <c r="AW1046" t="str">
        <f t="shared" si="223"/>
        <v/>
      </c>
      <c r="AX1046" t="str">
        <f t="shared" si="223"/>
        <v/>
      </c>
      <c r="AZ1046" s="46" t="str">
        <f>IF(ISNUMBER(VLOOKUP($B1046,Stats!$A$2:$AA$19,2,FALSE))=FALSE,"",IF(ISNUMBER(W1046),(W1046-VLOOKUP($B1046,Stats!$A$2:$AA$19,2,FALSE))/VLOOKUP($B1046,Stats!$A$2:$AA$19,16,FALSE),""))</f>
        <v/>
      </c>
      <c r="BA1046" s="46" t="str">
        <f>IF(ISNUMBER(VLOOKUP($B1046,Stats!$A$2:$AA$19,2,FALSE))=FALSE,"",IF(ISNUMBER(X1046),(X1046-VLOOKUP($B1046,Stats!$A$2:$AA$19,3,FALSE))/VLOOKUP($B1046,Stats!$A$2:$AA$19,17,FALSE),""))</f>
        <v/>
      </c>
      <c r="BB1046" s="46"/>
      <c r="BC1046" s="46"/>
      <c r="BD1046" s="44" t="str">
        <f t="shared" si="215"/>
        <v/>
      </c>
      <c r="BE1046" s="46" t="str">
        <f>IF(ISNUMBER(VLOOKUP($B1046,Stats!$A$2:$AA$19,2,FALSE))=FALSE,"",IF(ISNUMBER(Y1046),(Y1046-VLOOKUP($B1046,Stats!$A$2:$AA$19,5,FALSE))/VLOOKUP($B1046,Stats!$A$2:$AA$19,19,FALSE),""))</f>
        <v/>
      </c>
      <c r="BF1046" s="46"/>
      <c r="BG1046" s="46"/>
      <c r="BH1046" s="46" t="str">
        <f>IF(ISNUMBER(VLOOKUP($B1046,Stats!$A$2:$AA$19,2,FALSE))=FALSE,"",IF(ISNUMBER(Z1046),(Z1046-VLOOKUP($B1046,Stats!$A$2:$AA$19,8,FALSE))/VLOOKUP($B1046,Stats!$A$2:$AA$19,22,FALSE),""))</f>
        <v/>
      </c>
      <c r="BI1046" s="46" t="str">
        <f>IF(ISNUMBER(VLOOKUP($B1046,Stats!$A$2:$AA$19,2,FALSE))=FALSE,"",IF(ISNUMBER(#REF!),(#REF!-VLOOKUP($B1046,Stats!$A$2:$AA$19,9,FALSE))/VLOOKUP($B1046,Stats!$A$2:$AA$19,23,FALSE),""))</f>
        <v/>
      </c>
      <c r="BJ1046" s="46" t="str">
        <f>IF(ISNUMBER(VLOOKUP($B1046,Stats!$A$2:$AA$19,2,FALSE))=FALSE,"",IF(ISNUMBER(#REF!),(#REF!-VLOOKUP($B1046,Stats!$A$2:$AA$19,10,FALSE))/VLOOKUP($B1046,Stats!$A$2:$AA$19,24,FALSE),""))</f>
        <v/>
      </c>
      <c r="BK1046" s="44" t="str">
        <f t="shared" si="220"/>
        <v/>
      </c>
      <c r="BL1046" s="46" t="str">
        <f>IF(ISNUMBER(VLOOKUP($B1046,Stats!$A$2:$AA$19,2,FALSE))=FALSE,"",IF(ISNUMBER(#REF!),(#REF!-VLOOKUP($B1046,Stats!$A$2:$AA$19,11,FALSE))/VLOOKUP($B1046,Stats!$A$2:$AA$19,25,FALSE),""))</f>
        <v/>
      </c>
      <c r="BM1046" s="46" t="str">
        <f>IF(ISNUMBER(VLOOKUP($B1046,Stats!$A$2:$AA$19,2,FALSE))=FALSE,"",IF(ISNUMBER(AA1046),(AA1046-VLOOKUP($B1046,Stats!$A$2:$AA$19,12,FALSE))/VLOOKUP($B1046,Stats!$A$2:$AA$19,26,FALSE),""))</f>
        <v/>
      </c>
      <c r="BN1046" s="46" t="str">
        <f>IF(ISNUMBER(VLOOKUP($B1046,Stats!$A$2:$AA$19,2,FALSE))=FALSE,"",IF(ISNUMBER(#REF!),(#REF!-VLOOKUP($B1046,Stats!$A$2:$AA$19,13,FALSE))/VLOOKUP($B1046,Stats!$A$2:$AA$19,27,FALSE),""))</f>
        <v/>
      </c>
      <c r="BO1046" s="46" t="str">
        <f>IF(ISNUMBER(VLOOKUP($B1046,Stats!$A$2:$AA$19,2,FALSE))=FALSE,"",IF(ISNUMBER(#REF!),(#REF!-VLOOKUP($B1046,Stats!$A$2:$AA$19,14,FALSE))/VLOOKUP($B1046,Stats!$A$2:$AB$19,28,FALSE),""))</f>
        <v/>
      </c>
      <c r="BP1046" s="46"/>
      <c r="BQ1046" s="46" t="str">
        <f>IF(ISNUMBER(VLOOKUP($B1046,Stats!$A$2:$AA$19,2,FALSE))=FALSE,"",IF(ISNUMBER(BM1046),BM1046,(VLOOKUP($B1046,Stats!$A$2:$AT$19,46,FALSE)-VLOOKUP($B1046,Stats!$A$2:$AA$19,12,FALSE))/VLOOKUP($B1046,Stats!$A$2:$AA$19,26,FALSE)))</f>
        <v/>
      </c>
      <c r="BR1046" s="51" t="str">
        <f t="shared" si="221"/>
        <v/>
      </c>
      <c r="BS1046" s="32" t="str">
        <f t="shared" si="216"/>
        <v/>
      </c>
      <c r="BT1046" s="53" t="str">
        <f t="shared" si="217"/>
        <v/>
      </c>
    </row>
    <row r="1047" spans="1:72" x14ac:dyDescent="0.15">
      <c r="A1047" s="5">
        <v>27949</v>
      </c>
      <c r="B1047" s="5" t="s">
        <v>40</v>
      </c>
      <c r="C1047" s="3">
        <v>0</v>
      </c>
      <c r="D1047" s="11">
        <v>0.23313492063492069</v>
      </c>
      <c r="E1047" s="6">
        <v>1.9951242796167317E-2</v>
      </c>
      <c r="F1047" s="12">
        <v>69</v>
      </c>
      <c r="G1047" s="12">
        <v>44</v>
      </c>
      <c r="H1047" s="13">
        <v>1.0912485384546424E-2</v>
      </c>
      <c r="I1047" s="13">
        <v>-1.1941446329394929E-2</v>
      </c>
      <c r="J1047" s="12">
        <v>11</v>
      </c>
      <c r="K1047" s="12">
        <v>5</v>
      </c>
      <c r="L1047" s="13">
        <v>6.9421487603305909E-2</v>
      </c>
      <c r="M1047" s="13">
        <v>-0.12273800157356407</v>
      </c>
      <c r="N1047" s="8" t="e">
        <v>#N/A</v>
      </c>
      <c r="O1047" s="8" t="e">
        <v>#N/A</v>
      </c>
      <c r="P1047" s="14" t="e">
        <v>#N/A</v>
      </c>
      <c r="Q1047" s="13">
        <v>-0.13833075734157663</v>
      </c>
      <c r="R1047" s="14">
        <v>42023</v>
      </c>
      <c r="S1047" s="14">
        <f>IF(ISNUMBER(R1047),VLOOKUP(B1047,Index!$B$3:$AB$18,27,FALSE),"")</f>
        <v>42041</v>
      </c>
      <c r="T1047" s="14">
        <f>IF(ISNUMBER($R1047),VLOOKUP($B1047,Index!$B$21:$AB$36,27,FALSE),"")</f>
        <v>41996</v>
      </c>
      <c r="U1047" s="14">
        <f>IF(ISNUMBER($R1047),VLOOKUP($B1047,Index!$B$39:$AB$54,27,FALSE),"")</f>
        <v>42003</v>
      </c>
      <c r="W1047" s="6">
        <v>0.49081035923141197</v>
      </c>
      <c r="X1047" s="7">
        <v>0.61061946902654862</v>
      </c>
      <c r="Y1047" s="6">
        <v>0.37854821632149133</v>
      </c>
      <c r="Z1047" s="8" t="str">
        <f t="shared" si="218"/>
        <v/>
      </c>
      <c r="AA1047" s="9">
        <v>1.6853440631373582</v>
      </c>
      <c r="AB1047" s="28">
        <v>0</v>
      </c>
      <c r="AC1047" s="6">
        <v>0.24089480872886768</v>
      </c>
      <c r="AD1047" s="7">
        <v>0.37285613595426415</v>
      </c>
      <c r="AE1047" s="6">
        <v>0.14329875208018258</v>
      </c>
      <c r="AF1047" s="8" t="str">
        <f t="shared" si="219"/>
        <v/>
      </c>
      <c r="AG1047" s="9">
        <v>2.8403846111523396</v>
      </c>
      <c r="AH1047" s="28"/>
      <c r="AK1047" t="str">
        <f t="shared" si="223"/>
        <v/>
      </c>
      <c r="AL1047" t="str">
        <f t="shared" si="223"/>
        <v/>
      </c>
      <c r="AM1047" t="str">
        <f t="shared" si="223"/>
        <v/>
      </c>
      <c r="AN1047" t="str">
        <f t="shared" si="223"/>
        <v/>
      </c>
      <c r="AO1047" t="str">
        <f t="shared" si="223"/>
        <v/>
      </c>
      <c r="AP1047" t="str">
        <f t="shared" si="223"/>
        <v/>
      </c>
      <c r="AQ1047" t="str">
        <f t="shared" si="223"/>
        <v/>
      </c>
      <c r="AR1047" t="str">
        <f t="shared" si="223"/>
        <v/>
      </c>
      <c r="AS1047" t="str">
        <f t="shared" si="223"/>
        <v/>
      </c>
      <c r="AT1047" t="str">
        <f t="shared" si="223"/>
        <v/>
      </c>
      <c r="AU1047" t="str">
        <f t="shared" si="223"/>
        <v/>
      </c>
      <c r="AV1047" t="str">
        <f t="shared" si="223"/>
        <v/>
      </c>
      <c r="AW1047" t="str">
        <f t="shared" si="223"/>
        <v/>
      </c>
      <c r="AX1047" t="str">
        <f t="shared" si="223"/>
        <v/>
      </c>
      <c r="AZ1047" s="46" t="str">
        <f>IF(ISNUMBER(VLOOKUP($B1047,Stats!$A$2:$AA$19,2,FALSE))=FALSE,"",IF(ISNUMBER(W1047),(W1047-VLOOKUP($B1047,Stats!$A$2:$AA$19,2,FALSE))/VLOOKUP($B1047,Stats!$A$2:$AA$19,16,FALSE),""))</f>
        <v/>
      </c>
      <c r="BA1047" s="46" t="str">
        <f>IF(ISNUMBER(VLOOKUP($B1047,Stats!$A$2:$AA$19,2,FALSE))=FALSE,"",IF(ISNUMBER(X1047),(X1047-VLOOKUP($B1047,Stats!$A$2:$AA$19,3,FALSE))/VLOOKUP($B1047,Stats!$A$2:$AA$19,17,FALSE),""))</f>
        <v/>
      </c>
      <c r="BB1047" s="46"/>
      <c r="BC1047" s="46"/>
      <c r="BD1047" s="44" t="str">
        <f t="shared" si="215"/>
        <v/>
      </c>
      <c r="BE1047" s="46" t="str">
        <f>IF(ISNUMBER(VLOOKUP($B1047,Stats!$A$2:$AA$19,2,FALSE))=FALSE,"",IF(ISNUMBER(Y1047),(Y1047-VLOOKUP($B1047,Stats!$A$2:$AA$19,5,FALSE))/VLOOKUP($B1047,Stats!$A$2:$AA$19,19,FALSE),""))</f>
        <v/>
      </c>
      <c r="BF1047" s="46"/>
      <c r="BG1047" s="46"/>
      <c r="BH1047" s="46" t="str">
        <f>IF(ISNUMBER(VLOOKUP($B1047,Stats!$A$2:$AA$19,2,FALSE))=FALSE,"",IF(ISNUMBER(Z1047),(Z1047-VLOOKUP($B1047,Stats!$A$2:$AA$19,8,FALSE))/VLOOKUP($B1047,Stats!$A$2:$AA$19,22,FALSE),""))</f>
        <v/>
      </c>
      <c r="BI1047" s="46" t="str">
        <f>IF(ISNUMBER(VLOOKUP($B1047,Stats!$A$2:$AA$19,2,FALSE))=FALSE,"",IF(ISNUMBER(#REF!),(#REF!-VLOOKUP($B1047,Stats!$A$2:$AA$19,9,FALSE))/VLOOKUP($B1047,Stats!$A$2:$AA$19,23,FALSE),""))</f>
        <v/>
      </c>
      <c r="BJ1047" s="46" t="str">
        <f>IF(ISNUMBER(VLOOKUP($B1047,Stats!$A$2:$AA$19,2,FALSE))=FALSE,"",IF(ISNUMBER(#REF!),(#REF!-VLOOKUP($B1047,Stats!$A$2:$AA$19,10,FALSE))/VLOOKUP($B1047,Stats!$A$2:$AA$19,24,FALSE),""))</f>
        <v/>
      </c>
      <c r="BK1047" s="44" t="str">
        <f t="shared" si="220"/>
        <v/>
      </c>
      <c r="BL1047" s="46" t="str">
        <f>IF(ISNUMBER(VLOOKUP($B1047,Stats!$A$2:$AA$19,2,FALSE))=FALSE,"",IF(ISNUMBER(#REF!),(#REF!-VLOOKUP($B1047,Stats!$A$2:$AA$19,11,FALSE))/VLOOKUP($B1047,Stats!$A$2:$AA$19,25,FALSE),""))</f>
        <v/>
      </c>
      <c r="BM1047" s="46" t="str">
        <f>IF(ISNUMBER(VLOOKUP($B1047,Stats!$A$2:$AA$19,2,FALSE))=FALSE,"",IF(ISNUMBER(AA1047),(AA1047-VLOOKUP($B1047,Stats!$A$2:$AA$19,12,FALSE))/VLOOKUP($B1047,Stats!$A$2:$AA$19,26,FALSE),""))</f>
        <v/>
      </c>
      <c r="BN1047" s="46" t="str">
        <f>IF(ISNUMBER(VLOOKUP($B1047,Stats!$A$2:$AA$19,2,FALSE))=FALSE,"",IF(ISNUMBER(#REF!),(#REF!-VLOOKUP($B1047,Stats!$A$2:$AA$19,13,FALSE))/VLOOKUP($B1047,Stats!$A$2:$AA$19,27,FALSE),""))</f>
        <v/>
      </c>
      <c r="BO1047" s="46" t="str">
        <f>IF(ISNUMBER(VLOOKUP($B1047,Stats!$A$2:$AA$19,2,FALSE))=FALSE,"",IF(ISNUMBER(#REF!),(#REF!-VLOOKUP($B1047,Stats!$A$2:$AA$19,14,FALSE))/VLOOKUP($B1047,Stats!$A$2:$AB$19,28,FALSE),""))</f>
        <v/>
      </c>
      <c r="BP1047" s="46"/>
      <c r="BQ1047" s="46" t="str">
        <f>IF(ISNUMBER(VLOOKUP($B1047,Stats!$A$2:$AA$19,2,FALSE))=FALSE,"",IF(ISNUMBER(BM1047),BM1047,(VLOOKUP($B1047,Stats!$A$2:$AT$19,46,FALSE)-VLOOKUP($B1047,Stats!$A$2:$AA$19,12,FALSE))/VLOOKUP($B1047,Stats!$A$2:$AA$19,26,FALSE)))</f>
        <v/>
      </c>
      <c r="BR1047" s="51" t="str">
        <f t="shared" si="221"/>
        <v/>
      </c>
      <c r="BS1047" s="32" t="str">
        <f t="shared" si="216"/>
        <v/>
      </c>
      <c r="BT1047" s="53" t="str">
        <f t="shared" si="217"/>
        <v/>
      </c>
    </row>
    <row r="1048" spans="1:72" x14ac:dyDescent="0.15">
      <c r="A1048" s="5">
        <v>27949</v>
      </c>
      <c r="B1048" s="5" t="s">
        <v>41</v>
      </c>
      <c r="C1048" s="3">
        <v>0</v>
      </c>
      <c r="D1048" s="11">
        <v>1.6074079801226986E-2</v>
      </c>
      <c r="E1048" s="6">
        <v>1.413204800721223E-2</v>
      </c>
      <c r="F1048" s="15">
        <v>4.9285714285714288</v>
      </c>
      <c r="G1048" s="15">
        <v>3.1428571428571428</v>
      </c>
      <c r="H1048" s="13">
        <v>1.0571154477832715E-2</v>
      </c>
      <c r="I1048" s="13">
        <v>-1.0517010739397894E-2</v>
      </c>
      <c r="J1048" s="12">
        <v>3.5714285714285716</v>
      </c>
      <c r="K1048" s="12">
        <v>2.1428571428571428</v>
      </c>
      <c r="L1048" s="13">
        <v>2.2147533630363671E-2</v>
      </c>
      <c r="M1048" s="13">
        <v>-2.101043443683126E-2</v>
      </c>
      <c r="N1048" s="8">
        <v>1.1682142857142856</v>
      </c>
      <c r="O1048" s="8" t="e">
        <v>#VALUE!</v>
      </c>
      <c r="P1048" s="14"/>
      <c r="Q1048" s="13">
        <v>-3.1278833568731193E-2</v>
      </c>
      <c r="R1048" s="14"/>
      <c r="S1048" s="14" t="str">
        <f>IF(ISNUMBER(R1048),VLOOKUP(B1048,Index!$B$3:$AB$18,27,FALSE),"")</f>
        <v/>
      </c>
      <c r="T1048" s="14" t="str">
        <f>IF(ISNUMBER($R1048),VLOOKUP($B1048,Index!$B$21:$AB$36,27,FALSE),"")</f>
        <v/>
      </c>
      <c r="U1048" s="14" t="str">
        <f>IF(ISNUMBER($R1048),VLOOKUP($B1048,Index!$B$39:$AB$54,27,FALSE),"")</f>
        <v/>
      </c>
      <c r="W1048" s="6">
        <v>0.63250245475271694</v>
      </c>
      <c r="X1048" s="8">
        <v>0.61394557823129248</v>
      </c>
      <c r="Y1048" s="6">
        <v>0.26813675823380573</v>
      </c>
      <c r="Z1048" s="8" t="str">
        <f t="shared" si="218"/>
        <v/>
      </c>
      <c r="AA1048" s="9">
        <v>2.4094874116403182</v>
      </c>
      <c r="AB1048" s="28">
        <v>0</v>
      </c>
      <c r="AC1048" s="6">
        <v>0.40005935526821274</v>
      </c>
      <c r="AD1048" s="8">
        <v>0.37692917302975609</v>
      </c>
      <c r="AE1048" s="6">
        <v>7.189732111613438E-2</v>
      </c>
      <c r="AF1048" s="8" t="str">
        <f t="shared" si="219"/>
        <v/>
      </c>
      <c r="AG1048" s="9">
        <v>5.8056295868531604</v>
      </c>
      <c r="AH1048" s="28"/>
      <c r="AK1048" t="str">
        <f t="shared" si="223"/>
        <v/>
      </c>
      <c r="AL1048" t="str">
        <f t="shared" si="223"/>
        <v/>
      </c>
      <c r="AM1048" t="str">
        <f t="shared" si="223"/>
        <v/>
      </c>
      <c r="AN1048" t="str">
        <f t="shared" si="223"/>
        <v/>
      </c>
      <c r="AO1048" t="str">
        <f t="shared" si="223"/>
        <v/>
      </c>
      <c r="AP1048" t="str">
        <f t="shared" si="223"/>
        <v/>
      </c>
      <c r="AQ1048" t="str">
        <f t="shared" si="223"/>
        <v/>
      </c>
      <c r="AR1048" t="str">
        <f t="shared" si="223"/>
        <v/>
      </c>
      <c r="AS1048" t="str">
        <f t="shared" si="223"/>
        <v/>
      </c>
      <c r="AT1048" t="str">
        <f t="shared" si="223"/>
        <v/>
      </c>
      <c r="AU1048" t="str">
        <f t="shared" si="223"/>
        <v/>
      </c>
      <c r="AV1048" t="str">
        <f t="shared" si="223"/>
        <v/>
      </c>
      <c r="AW1048" t="str">
        <f t="shared" si="223"/>
        <v/>
      </c>
      <c r="AX1048" t="str">
        <f t="shared" si="223"/>
        <v/>
      </c>
      <c r="AZ1048" s="46" t="str">
        <f>IF(ISNUMBER(VLOOKUP($B1048,Stats!$A$2:$AA$19,2,FALSE))=FALSE,"",IF(ISNUMBER(W1048),(W1048-VLOOKUP($B1048,Stats!$A$2:$AA$19,2,FALSE))/VLOOKUP($B1048,Stats!$A$2:$AA$19,16,FALSE),""))</f>
        <v/>
      </c>
      <c r="BA1048" s="46" t="str">
        <f>IF(ISNUMBER(VLOOKUP($B1048,Stats!$A$2:$AA$19,2,FALSE))=FALSE,"",IF(ISNUMBER(X1048),(X1048-VLOOKUP($B1048,Stats!$A$2:$AA$19,3,FALSE))/VLOOKUP($B1048,Stats!$A$2:$AA$19,17,FALSE),""))</f>
        <v/>
      </c>
      <c r="BB1048" s="46"/>
      <c r="BC1048" s="46"/>
      <c r="BD1048" s="44" t="str">
        <f t="shared" si="215"/>
        <v/>
      </c>
      <c r="BE1048" s="46" t="str">
        <f>IF(ISNUMBER(VLOOKUP($B1048,Stats!$A$2:$AA$19,2,FALSE))=FALSE,"",IF(ISNUMBER(Y1048),(Y1048-VLOOKUP($B1048,Stats!$A$2:$AA$19,5,FALSE))/VLOOKUP($B1048,Stats!$A$2:$AA$19,19,FALSE),""))</f>
        <v/>
      </c>
      <c r="BF1048" s="46"/>
      <c r="BG1048" s="46"/>
      <c r="BH1048" s="46" t="str">
        <f>IF(ISNUMBER(VLOOKUP($B1048,Stats!$A$2:$AA$19,2,FALSE))=FALSE,"",IF(ISNUMBER(Z1048),(Z1048-VLOOKUP($B1048,Stats!$A$2:$AA$19,8,FALSE))/VLOOKUP($B1048,Stats!$A$2:$AA$19,22,FALSE),""))</f>
        <v/>
      </c>
      <c r="BI1048" s="46" t="str">
        <f>IF(ISNUMBER(VLOOKUP($B1048,Stats!$A$2:$AA$19,2,FALSE))=FALSE,"",IF(ISNUMBER(#REF!),(#REF!-VLOOKUP($B1048,Stats!$A$2:$AA$19,9,FALSE))/VLOOKUP($B1048,Stats!$A$2:$AA$19,23,FALSE),""))</f>
        <v/>
      </c>
      <c r="BJ1048" s="46" t="str">
        <f>IF(ISNUMBER(VLOOKUP($B1048,Stats!$A$2:$AA$19,2,FALSE))=FALSE,"",IF(ISNUMBER(#REF!),(#REF!-VLOOKUP($B1048,Stats!$A$2:$AA$19,10,FALSE))/VLOOKUP($B1048,Stats!$A$2:$AA$19,24,FALSE),""))</f>
        <v/>
      </c>
      <c r="BK1048" s="44" t="str">
        <f t="shared" si="220"/>
        <v/>
      </c>
      <c r="BL1048" s="46" t="str">
        <f>IF(ISNUMBER(VLOOKUP($B1048,Stats!$A$2:$AA$19,2,FALSE))=FALSE,"",IF(ISNUMBER(#REF!),(#REF!-VLOOKUP($B1048,Stats!$A$2:$AA$19,11,FALSE))/VLOOKUP($B1048,Stats!$A$2:$AA$19,25,FALSE),""))</f>
        <v/>
      </c>
      <c r="BM1048" s="46" t="str">
        <f>IF(ISNUMBER(VLOOKUP($B1048,Stats!$A$2:$AA$19,2,FALSE))=FALSE,"",IF(ISNUMBER(AA1048),(AA1048-VLOOKUP($B1048,Stats!$A$2:$AA$19,12,FALSE))/VLOOKUP($B1048,Stats!$A$2:$AA$19,26,FALSE),""))</f>
        <v/>
      </c>
      <c r="BN1048" s="46" t="str">
        <f>IF(ISNUMBER(VLOOKUP($B1048,Stats!$A$2:$AA$19,2,FALSE))=FALSE,"",IF(ISNUMBER(#REF!),(#REF!-VLOOKUP($B1048,Stats!$A$2:$AA$19,13,FALSE))/VLOOKUP($B1048,Stats!$A$2:$AA$19,27,FALSE),""))</f>
        <v/>
      </c>
      <c r="BO1048" s="46" t="str">
        <f>IF(ISNUMBER(VLOOKUP($B1048,Stats!$A$2:$AA$19,2,FALSE))=FALSE,"",IF(ISNUMBER(#REF!),(#REF!-VLOOKUP($B1048,Stats!$A$2:$AA$19,14,FALSE))/VLOOKUP($B1048,Stats!$A$2:$AB$19,28,FALSE),""))</f>
        <v/>
      </c>
      <c r="BP1048" s="46"/>
      <c r="BQ1048" s="46" t="str">
        <f>IF(ISNUMBER(VLOOKUP($B1048,Stats!$A$2:$AA$19,2,FALSE))=FALSE,"",IF(ISNUMBER(BM1048),BM1048,(VLOOKUP($B1048,Stats!$A$2:$AT$19,46,FALSE)-VLOOKUP($B1048,Stats!$A$2:$AA$19,12,FALSE))/VLOOKUP($B1048,Stats!$A$2:$AA$19,26,FALSE)))</f>
        <v/>
      </c>
      <c r="BR1048" s="51" t="str">
        <f t="shared" si="221"/>
        <v/>
      </c>
      <c r="BS1048" s="32" t="str">
        <f t="shared" si="216"/>
        <v/>
      </c>
      <c r="BT1048" s="53" t="str">
        <f t="shared" si="217"/>
        <v/>
      </c>
    </row>
    <row r="1049" spans="1:72" x14ac:dyDescent="0.15">
      <c r="A1049" s="16">
        <v>27949</v>
      </c>
      <c r="B1049" s="17">
        <v>201421</v>
      </c>
      <c r="C1049" s="3">
        <v>0</v>
      </c>
      <c r="D1049" s="23">
        <v>-1.5873015873015928E-2</v>
      </c>
      <c r="E1049" s="18">
        <v>6.8728757937975178E-3</v>
      </c>
      <c r="F1049" s="24">
        <v>3</v>
      </c>
      <c r="G1049" s="24">
        <v>4</v>
      </c>
      <c r="H1049" s="20">
        <v>3.0419231106642761E-3</v>
      </c>
      <c r="I1049" s="20">
        <v>-6.2358683603718212E-3</v>
      </c>
      <c r="J1049" s="24">
        <v>2</v>
      </c>
      <c r="K1049" s="24">
        <v>3</v>
      </c>
      <c r="L1049" s="20">
        <v>5.0761421319795996E-3</v>
      </c>
      <c r="M1049" s="20">
        <v>-1.6983016983016852E-2</v>
      </c>
      <c r="N1049" s="19">
        <v>1.008</v>
      </c>
      <c r="O1049" s="19">
        <v>1</v>
      </c>
      <c r="P1049" s="25">
        <v>41920</v>
      </c>
      <c r="Q1049" s="20">
        <v>-2.3809523809523836E-2</v>
      </c>
      <c r="R1049" s="25">
        <v>41925</v>
      </c>
      <c r="S1049" s="25">
        <f>IF(ISNUMBER(R1049),VLOOKUP(B1049,Index!$B$3:$AB$18,27,FALSE),"")</f>
        <v>41929</v>
      </c>
      <c r="T1049" s="25">
        <f>IF(ISNUMBER($R1049),VLOOKUP($B1049,Index!$B$21:$AB$36,27,FALSE),"")</f>
        <v>41929</v>
      </c>
      <c r="U1049" s="25">
        <f>IF(ISNUMBER($R1049),VLOOKUP($B1049,Index!$B$39:$AB$54,27,FALSE),"")</f>
        <v>41929</v>
      </c>
      <c r="W1049" s="18">
        <v>-0.5714285714285734</v>
      </c>
      <c r="X1049" s="19">
        <v>0.42857142857142855</v>
      </c>
      <c r="Y1049" s="18">
        <v>0.13040364950302744</v>
      </c>
      <c r="Z1049" s="19">
        <f t="shared" si="218"/>
        <v>4</v>
      </c>
      <c r="AA1049" s="21" t="s">
        <v>25</v>
      </c>
      <c r="AB1049" s="28">
        <v>0</v>
      </c>
      <c r="AC1049" s="18">
        <v>0.32653061224490021</v>
      </c>
      <c r="AD1049" s="19">
        <v>0.18367346938775508</v>
      </c>
      <c r="AE1049" s="18">
        <v>1.7005111803708426E-2</v>
      </c>
      <c r="AF1049" s="19">
        <f t="shared" si="219"/>
        <v>16</v>
      </c>
      <c r="AG1049" s="21" t="s">
        <v>25</v>
      </c>
      <c r="AH1049" s="28"/>
      <c r="AK1049" t="str">
        <f t="shared" si="223"/>
        <v/>
      </c>
      <c r="AL1049" t="str">
        <f t="shared" si="223"/>
        <v/>
      </c>
      <c r="AM1049" t="str">
        <f t="shared" si="223"/>
        <v/>
      </c>
      <c r="AN1049" t="str">
        <f t="shared" si="223"/>
        <v/>
      </c>
      <c r="AO1049" t="str">
        <f t="shared" si="223"/>
        <v/>
      </c>
      <c r="AP1049" t="str">
        <f t="shared" si="223"/>
        <v/>
      </c>
      <c r="AQ1049" t="str">
        <f t="shared" si="223"/>
        <v/>
      </c>
      <c r="AR1049" t="str">
        <f t="shared" si="223"/>
        <v/>
      </c>
      <c r="AS1049" t="str">
        <f t="shared" si="223"/>
        <v/>
      </c>
      <c r="AT1049" t="str">
        <f t="shared" si="223"/>
        <v/>
      </c>
      <c r="AU1049" t="str">
        <f t="shared" si="223"/>
        <v/>
      </c>
      <c r="AV1049" t="str">
        <f t="shared" si="223"/>
        <v/>
      </c>
      <c r="AW1049" t="str">
        <f t="shared" si="223"/>
        <v/>
      </c>
      <c r="AX1049" t="str">
        <f t="shared" si="223"/>
        <v/>
      </c>
      <c r="AZ1049" s="46">
        <f>IF(ISNUMBER(VLOOKUP($B1049,Stats!$A$2:$AA$19,2,FALSE))=FALSE,"",IF(ISNUMBER(W1049),(W1049-VLOOKUP($B1049,Stats!$A$2:$AA$19,2,FALSE))/VLOOKUP($B1049,Stats!$A$2:$AA$19,16,FALSE),""))</f>
        <v>-0.41961173052034134</v>
      </c>
      <c r="BA1049" s="46">
        <f>IF(ISNUMBER(VLOOKUP($B1049,Stats!$A$2:$AA$19,2,FALSE))=FALSE,"",IF(ISNUMBER(X1049),(X1049-VLOOKUP($B1049,Stats!$A$2:$AA$19,3,FALSE))/VLOOKUP($B1049,Stats!$A$2:$AA$19,17,FALSE),""))</f>
        <v>-0.11858820767400501</v>
      </c>
      <c r="BB1049" s="46"/>
      <c r="BC1049" s="46"/>
      <c r="BD1049" s="44">
        <f t="shared" si="215"/>
        <v>-0.26909996909717315</v>
      </c>
      <c r="BE1049" s="46">
        <f>IF(ISNUMBER(VLOOKUP($B1049,Stats!$A$2:$AA$19,2,FALSE))=FALSE,"",IF(ISNUMBER(Y1049),(Y1049-VLOOKUP($B1049,Stats!$A$2:$AA$19,5,FALSE))/VLOOKUP($B1049,Stats!$A$2:$AA$19,19,FALSE),""))</f>
        <v>0.73629112392526153</v>
      </c>
      <c r="BF1049" s="46"/>
      <c r="BG1049" s="46"/>
      <c r="BH1049" s="46">
        <f>IF(ISNUMBER(VLOOKUP($B1049,Stats!$A$2:$AA$19,2,FALSE))=FALSE,"",IF(ISNUMBER(Z1049),(Z1049-VLOOKUP($B1049,Stats!$A$2:$AA$19,8,FALSE))/VLOOKUP($B1049,Stats!$A$2:$AA$19,22,FALSE),""))</f>
        <v>1.3894611494608444</v>
      </c>
      <c r="BI1049" s="46" t="str">
        <f>IF(ISNUMBER(VLOOKUP($B1049,Stats!$A$2:$AA$19,2,FALSE))=FALSE,"",IF(ISNUMBER(#REF!),(#REF!-VLOOKUP($B1049,Stats!$A$2:$AA$19,9,FALSE))/VLOOKUP($B1049,Stats!$A$2:$AA$19,23,FALSE),""))</f>
        <v/>
      </c>
      <c r="BJ1049" s="46" t="str">
        <f>IF(ISNUMBER(VLOOKUP($B1049,Stats!$A$2:$AA$19,2,FALSE))=FALSE,"",IF(ISNUMBER(#REF!),(#REF!-VLOOKUP($B1049,Stats!$A$2:$AA$19,10,FALSE))/VLOOKUP($B1049,Stats!$A$2:$AA$19,24,FALSE),""))</f>
        <v/>
      </c>
      <c r="BK1049" s="44">
        <f t="shared" si="220"/>
        <v>-9.856544190942973E-2</v>
      </c>
      <c r="BL1049" s="46" t="str">
        <f>IF(ISNUMBER(VLOOKUP($B1049,Stats!$A$2:$AA$19,2,FALSE))=FALSE,"",IF(ISNUMBER(#REF!),(#REF!-VLOOKUP($B1049,Stats!$A$2:$AA$19,11,FALSE))/VLOOKUP($B1049,Stats!$A$2:$AA$19,25,FALSE),""))</f>
        <v/>
      </c>
      <c r="BM1049" s="46" t="str">
        <f>IF(ISNUMBER(VLOOKUP($B1049,Stats!$A$2:$AA$19,2,FALSE))=FALSE,"",IF(ISNUMBER(AA1049),(AA1049-VLOOKUP($B1049,Stats!$A$2:$AA$19,12,FALSE))/VLOOKUP($B1049,Stats!$A$2:$AA$19,26,FALSE),""))</f>
        <v/>
      </c>
      <c r="BN1049" s="46" t="str">
        <f>IF(ISNUMBER(VLOOKUP($B1049,Stats!$A$2:$AA$19,2,FALSE))=FALSE,"",IF(ISNUMBER(#REF!),(#REF!-VLOOKUP($B1049,Stats!$A$2:$AA$19,13,FALSE))/VLOOKUP($B1049,Stats!$A$2:$AA$19,27,FALSE),""))</f>
        <v/>
      </c>
      <c r="BO1049" s="46" t="str">
        <f>IF(ISNUMBER(VLOOKUP($B1049,Stats!$A$2:$AA$19,2,FALSE))=FALSE,"",IF(ISNUMBER(#REF!),(#REF!-VLOOKUP($B1049,Stats!$A$2:$AA$19,14,FALSE))/VLOOKUP($B1049,Stats!$A$2:$AB$19,28,FALSE),""))</f>
        <v/>
      </c>
      <c r="BP1049" s="46"/>
      <c r="BQ1049" s="46">
        <f>IF(ISNUMBER(VLOOKUP($B1049,Stats!$A$2:$AA$19,2,FALSE))=FALSE,"",IF(ISNUMBER(BM1049),BM1049,(VLOOKUP($B1049,Stats!$A$2:$AT$19,46,FALSE)-VLOOKUP($B1049,Stats!$A$2:$AA$19,12,FALSE))/VLOOKUP($B1049,Stats!$A$2:$AA$19,26,FALSE)))</f>
        <v>-0.81319138310867711</v>
      </c>
      <c r="BR1049" s="51">
        <f t="shared" si="221"/>
        <v>-0.81319138310867711</v>
      </c>
      <c r="BS1049" s="32" t="str">
        <f t="shared" si="216"/>
        <v>27949_201421</v>
      </c>
      <c r="BT1049" s="53">
        <f t="shared" si="217"/>
        <v>-0.27559753558682792</v>
      </c>
    </row>
    <row r="1050" spans="1:72" x14ac:dyDescent="0.15">
      <c r="A1050" s="16">
        <v>27949</v>
      </c>
      <c r="B1050" s="17">
        <v>201422</v>
      </c>
      <c r="C1050" s="3">
        <v>0</v>
      </c>
      <c r="D1050" s="23">
        <v>9.0725806451612545E-3</v>
      </c>
      <c r="E1050" s="18">
        <v>2.0916748906269545E-3</v>
      </c>
      <c r="F1050" s="24">
        <v>8</v>
      </c>
      <c r="G1050" s="24">
        <v>2</v>
      </c>
      <c r="H1050" s="20">
        <v>1.6344408666630617E-3</v>
      </c>
      <c r="I1050" s="20">
        <v>-2.0100522815608701E-3</v>
      </c>
      <c r="J1050" s="24">
        <v>4</v>
      </c>
      <c r="K1050" s="24">
        <v>1</v>
      </c>
      <c r="L1050" s="20">
        <v>4.0322580645162365E-3</v>
      </c>
      <c r="M1050" s="20">
        <v>-2.0120724346076591E-3</v>
      </c>
      <c r="N1050" s="19">
        <v>1.0009999999999999</v>
      </c>
      <c r="O1050" s="19">
        <v>1.0090725806451613</v>
      </c>
      <c r="P1050" s="25">
        <v>41942</v>
      </c>
      <c r="Q1050" s="20">
        <v>-4.0160642570281624E-3</v>
      </c>
      <c r="R1050" s="25">
        <v>41939</v>
      </c>
      <c r="S1050" s="25">
        <f>IF(ISNUMBER(R1050),VLOOKUP(B1050,Index!$B$3:$AB$18,27,FALSE),"")</f>
        <v>41939</v>
      </c>
      <c r="T1050" s="25">
        <f>IF(ISNUMBER($R1050),VLOOKUP($B1050,Index!$B$21:$AB$36,27,FALSE),"")</f>
        <v>41935</v>
      </c>
      <c r="U1050" s="25">
        <f>IF(ISNUMBER($R1050),VLOOKUP($B1050,Index!$B$39:$AB$54,27,FALSE),"")</f>
        <v>41936</v>
      </c>
      <c r="W1050" s="18">
        <v>0.27217741935483764</v>
      </c>
      <c r="X1050" s="19">
        <v>0.8</v>
      </c>
      <c r="Y1050" s="18">
        <v>3.9686740673788537E-2</v>
      </c>
      <c r="Z1050" s="19">
        <f t="shared" si="218"/>
        <v>0</v>
      </c>
      <c r="AA1050" s="21">
        <v>2.2590725806451242</v>
      </c>
      <c r="AB1050" s="28">
        <v>0</v>
      </c>
      <c r="AC1050" s="18">
        <v>7.408054760665915E-2</v>
      </c>
      <c r="AD1050" s="19">
        <v>0.64000000000000012</v>
      </c>
      <c r="AE1050" s="18">
        <v>1.5750373853085414E-3</v>
      </c>
      <c r="AF1050" s="19">
        <f t="shared" si="219"/>
        <v>0</v>
      </c>
      <c r="AG1050" s="21">
        <v>5.1034089246226211</v>
      </c>
      <c r="AH1050" s="28"/>
      <c r="AK1050" t="str">
        <f t="shared" si="223"/>
        <v/>
      </c>
      <c r="AL1050">
        <f t="shared" si="223"/>
        <v>2.2590725806451242</v>
      </c>
      <c r="AM1050" t="str">
        <f t="shared" si="223"/>
        <v/>
      </c>
      <c r="AN1050" t="str">
        <f t="shared" si="223"/>
        <v/>
      </c>
      <c r="AO1050" t="str">
        <f t="shared" si="223"/>
        <v/>
      </c>
      <c r="AP1050" t="str">
        <f t="shared" si="223"/>
        <v/>
      </c>
      <c r="AQ1050" t="str">
        <f t="shared" si="223"/>
        <v/>
      </c>
      <c r="AR1050" t="str">
        <f t="shared" si="223"/>
        <v/>
      </c>
      <c r="AS1050" t="str">
        <f t="shared" si="223"/>
        <v/>
      </c>
      <c r="AT1050" t="str">
        <f t="shared" si="223"/>
        <v/>
      </c>
      <c r="AU1050" t="str">
        <f t="shared" si="223"/>
        <v/>
      </c>
      <c r="AV1050" t="str">
        <f t="shared" si="223"/>
        <v/>
      </c>
      <c r="AW1050" t="str">
        <f t="shared" si="223"/>
        <v/>
      </c>
      <c r="AX1050" t="str">
        <f t="shared" si="223"/>
        <v/>
      </c>
      <c r="AZ1050" s="46">
        <f>IF(ISNUMBER(VLOOKUP($B1050,Stats!$A$2:$AA$19,2,FALSE))=FALSE,"",IF(ISNUMBER(W1050),(W1050-VLOOKUP($B1050,Stats!$A$2:$AA$19,2,FALSE))/VLOOKUP($B1050,Stats!$A$2:$AA$19,16,FALSE),""))</f>
        <v>-0.40380628658078238</v>
      </c>
      <c r="BA1050" s="46">
        <f>IF(ISNUMBER(VLOOKUP($B1050,Stats!$A$2:$AA$19,2,FALSE))=FALSE,"",IF(ISNUMBER(X1050),(X1050-VLOOKUP($B1050,Stats!$A$2:$AA$19,3,FALSE))/VLOOKUP($B1050,Stats!$A$2:$AA$19,17,FALSE),""))</f>
        <v>1.1714674103671339</v>
      </c>
      <c r="BB1050" s="46"/>
      <c r="BC1050" s="46"/>
      <c r="BD1050" s="44">
        <f t="shared" si="215"/>
        <v>0.38383056189317577</v>
      </c>
      <c r="BE1050" s="46">
        <f>IF(ISNUMBER(VLOOKUP($B1050,Stats!$A$2:$AA$19,2,FALSE))=FALSE,"",IF(ISNUMBER(Y1050),(Y1050-VLOOKUP($B1050,Stats!$A$2:$AA$19,5,FALSE))/VLOOKUP($B1050,Stats!$A$2:$AA$19,19,FALSE),""))</f>
        <v>-0.96318316014099403</v>
      </c>
      <c r="BF1050" s="46"/>
      <c r="BG1050" s="46"/>
      <c r="BH1050" s="46">
        <f>IF(ISNUMBER(VLOOKUP($B1050,Stats!$A$2:$AA$19,2,FALSE))=FALSE,"",IF(ISNUMBER(Z1050),(Z1050-VLOOKUP($B1050,Stats!$A$2:$AA$19,8,FALSE))/VLOOKUP($B1050,Stats!$A$2:$AA$19,22,FALSE),""))</f>
        <v>-1.3145151991428841</v>
      </c>
      <c r="BI1050" s="46" t="str">
        <f>IF(ISNUMBER(VLOOKUP($B1050,Stats!$A$2:$AA$19,2,FALSE))=FALSE,"",IF(ISNUMBER(#REF!),(#REF!-VLOOKUP($B1050,Stats!$A$2:$AA$19,9,FALSE))/VLOOKUP($B1050,Stats!$A$2:$AA$19,23,FALSE),""))</f>
        <v/>
      </c>
      <c r="BJ1050" s="46" t="str">
        <f>IF(ISNUMBER(VLOOKUP($B1050,Stats!$A$2:$AA$19,2,FALSE))=FALSE,"",IF(ISNUMBER(#REF!),(#REF!-VLOOKUP($B1050,Stats!$A$2:$AA$19,10,FALSE))/VLOOKUP($B1050,Stats!$A$2:$AA$19,24,FALSE),""))</f>
        <v/>
      </c>
      <c r="BK1050" s="44">
        <f t="shared" si="220"/>
        <v>0.27987365235583056</v>
      </c>
      <c r="BL1050" s="46" t="str">
        <f>IF(ISNUMBER(VLOOKUP($B1050,Stats!$A$2:$AA$19,2,FALSE))=FALSE,"",IF(ISNUMBER(#REF!),(#REF!-VLOOKUP($B1050,Stats!$A$2:$AA$19,11,FALSE))/VLOOKUP($B1050,Stats!$A$2:$AA$19,25,FALSE),""))</f>
        <v/>
      </c>
      <c r="BM1050" s="46">
        <f>IF(ISNUMBER(VLOOKUP($B1050,Stats!$A$2:$AA$19,2,FALSE))=FALSE,"",IF(ISNUMBER(AA1050),(AA1050-VLOOKUP($B1050,Stats!$A$2:$AA$19,12,FALSE))/VLOOKUP($B1050,Stats!$A$2:$AA$19,26,FALSE),""))</f>
        <v>-0.23695599524943103</v>
      </c>
      <c r="BN1050" s="46" t="str">
        <f>IF(ISNUMBER(VLOOKUP($B1050,Stats!$A$2:$AA$19,2,FALSE))=FALSE,"",IF(ISNUMBER(#REF!),(#REF!-VLOOKUP($B1050,Stats!$A$2:$AA$19,13,FALSE))/VLOOKUP($B1050,Stats!$A$2:$AA$19,27,FALSE),""))</f>
        <v/>
      </c>
      <c r="BO1050" s="46" t="str">
        <f>IF(ISNUMBER(VLOOKUP($B1050,Stats!$A$2:$AA$19,2,FALSE))=FALSE,"",IF(ISNUMBER(#REF!),(#REF!-VLOOKUP($B1050,Stats!$A$2:$AA$19,14,FALSE))/VLOOKUP($B1050,Stats!$A$2:$AB$19,28,FALSE),""))</f>
        <v/>
      </c>
      <c r="BP1050" s="46"/>
      <c r="BQ1050" s="46">
        <f>IF(ISNUMBER(VLOOKUP($B1050,Stats!$A$2:$AA$19,2,FALSE))=FALSE,"",IF(ISNUMBER(BM1050),BM1050,(VLOOKUP($B1050,Stats!$A$2:$AT$19,46,FALSE)-VLOOKUP($B1050,Stats!$A$2:$AA$19,12,FALSE))/VLOOKUP($B1050,Stats!$A$2:$AA$19,26,FALSE)))</f>
        <v>-0.23695599524943103</v>
      </c>
      <c r="BR1050" s="51">
        <f t="shared" si="221"/>
        <v>-0.23695599524943103</v>
      </c>
      <c r="BS1050" s="32" t="str">
        <f t="shared" si="216"/>
        <v>27949_201422</v>
      </c>
      <c r="BT1050" s="53">
        <f t="shared" si="217"/>
        <v>0.19729910474224727</v>
      </c>
    </row>
    <row r="1051" spans="1:72" x14ac:dyDescent="0.15">
      <c r="A1051" s="16">
        <v>27949</v>
      </c>
      <c r="B1051" s="17">
        <v>201423</v>
      </c>
      <c r="C1051" s="3">
        <v>0</v>
      </c>
      <c r="D1051" s="23">
        <v>1.1988011988012026E-2</v>
      </c>
      <c r="E1051" s="18">
        <v>4.0902689482403354E-3</v>
      </c>
      <c r="F1051" s="24">
        <v>4</v>
      </c>
      <c r="G1051" s="24">
        <v>6</v>
      </c>
      <c r="H1051" s="20">
        <v>5.7061939821854146E-3</v>
      </c>
      <c r="I1051" s="20">
        <v>-1.804306049315733E-3</v>
      </c>
      <c r="J1051" s="24">
        <v>2</v>
      </c>
      <c r="K1051" s="24">
        <v>3</v>
      </c>
      <c r="L1051" s="20">
        <v>7.9129574678535874E-3</v>
      </c>
      <c r="M1051" s="20">
        <v>-3.937007874015741E-3</v>
      </c>
      <c r="N1051" s="19">
        <v>1.0189999999999999</v>
      </c>
      <c r="O1051" s="19">
        <v>1.0119165839126116</v>
      </c>
      <c r="P1051" s="25">
        <v>41949</v>
      </c>
      <c r="Q1051" s="20">
        <v>-6.8694798822374059E-3</v>
      </c>
      <c r="R1051" s="25">
        <v>41954</v>
      </c>
      <c r="S1051" s="25">
        <f>IF(ISNUMBER(R1051),VLOOKUP(B1051,Index!$B$3:$AB$18,27,FALSE),"")</f>
        <v>41956</v>
      </c>
      <c r="T1051" s="25">
        <f>IF(ISNUMBER($R1051),VLOOKUP($B1051,Index!$B$21:$AB$36,27,FALSE),"")</f>
        <v>41954</v>
      </c>
      <c r="U1051" s="25">
        <f>IF(ISNUMBER($R1051),VLOOKUP($B1051,Index!$B$39:$AB$54,27,FALSE),"")</f>
        <v>41957</v>
      </c>
      <c r="W1051" s="18">
        <v>0.35964035964036078</v>
      </c>
      <c r="X1051" s="19">
        <v>0.4</v>
      </c>
      <c r="Y1051" s="18">
        <v>7.7607396714604954E-2</v>
      </c>
      <c r="Z1051" s="19">
        <f t="shared" si="218"/>
        <v>2</v>
      </c>
      <c r="AA1051" s="21">
        <v>1.7451120308263428</v>
      </c>
      <c r="AB1051" s="28">
        <v>0</v>
      </c>
      <c r="AC1051" s="18">
        <v>0.12934118828224805</v>
      </c>
      <c r="AD1051" s="19">
        <v>0.16000000000000003</v>
      </c>
      <c r="AE1051" s="18">
        <v>6.022908024818076E-3</v>
      </c>
      <c r="AF1051" s="19">
        <f t="shared" si="219"/>
        <v>4</v>
      </c>
      <c r="AG1051" s="21">
        <v>3.0454160001348423</v>
      </c>
      <c r="AH1051" s="28"/>
      <c r="AK1051" t="str">
        <f t="shared" si="223"/>
        <v/>
      </c>
      <c r="AL1051" t="str">
        <f t="shared" si="223"/>
        <v/>
      </c>
      <c r="AM1051">
        <f t="shared" si="223"/>
        <v>1.7451120308263428</v>
      </c>
      <c r="AN1051" t="str">
        <f t="shared" si="223"/>
        <v/>
      </c>
      <c r="AO1051" t="str">
        <f t="shared" si="223"/>
        <v/>
      </c>
      <c r="AP1051" t="str">
        <f t="shared" si="223"/>
        <v/>
      </c>
      <c r="AQ1051" t="str">
        <f t="shared" si="223"/>
        <v/>
      </c>
      <c r="AR1051" t="str">
        <f t="shared" si="223"/>
        <v/>
      </c>
      <c r="AS1051" t="str">
        <f t="shared" si="223"/>
        <v/>
      </c>
      <c r="AT1051" t="str">
        <f t="shared" si="223"/>
        <v/>
      </c>
      <c r="AU1051" t="str">
        <f t="shared" si="223"/>
        <v/>
      </c>
      <c r="AV1051" t="str">
        <f t="shared" si="223"/>
        <v/>
      </c>
      <c r="AW1051" t="str">
        <f t="shared" si="223"/>
        <v/>
      </c>
      <c r="AX1051" t="str">
        <f t="shared" si="223"/>
        <v/>
      </c>
      <c r="AZ1051" s="46">
        <f>IF(ISNUMBER(VLOOKUP($B1051,Stats!$A$2:$AA$19,2,FALSE))=FALSE,"",IF(ISNUMBER(W1051),(W1051-VLOOKUP($B1051,Stats!$A$2:$AA$19,2,FALSE))/VLOOKUP($B1051,Stats!$A$2:$AA$19,16,FALSE),""))</f>
        <v>0.51004533003757457</v>
      </c>
      <c r="BA1051" s="46">
        <f>IF(ISNUMBER(VLOOKUP($B1051,Stats!$A$2:$AA$19,2,FALSE))=FALSE,"",IF(ISNUMBER(X1051),(X1051-VLOOKUP($B1051,Stats!$A$2:$AA$19,3,FALSE))/VLOOKUP($B1051,Stats!$A$2:$AA$19,17,FALSE),""))</f>
        <v>-0.66983579230430179</v>
      </c>
      <c r="BB1051" s="46"/>
      <c r="BC1051" s="46"/>
      <c r="BD1051" s="44">
        <f t="shared" si="215"/>
        <v>-7.9895231133363609E-2</v>
      </c>
      <c r="BE1051" s="46">
        <f>IF(ISNUMBER(VLOOKUP($B1051,Stats!$A$2:$AA$19,2,FALSE))=FALSE,"",IF(ISNUMBER(Y1051),(Y1051-VLOOKUP($B1051,Stats!$A$2:$AA$19,5,FALSE))/VLOOKUP($B1051,Stats!$A$2:$AA$19,19,FALSE),""))</f>
        <v>-0.6388094709963078</v>
      </c>
      <c r="BF1051" s="46"/>
      <c r="BG1051" s="46"/>
      <c r="BH1051" s="46">
        <f>IF(ISNUMBER(VLOOKUP($B1051,Stats!$A$2:$AA$19,2,FALSE))=FALSE,"",IF(ISNUMBER(Z1051),(Z1051-VLOOKUP($B1051,Stats!$A$2:$AA$19,8,FALSE))/VLOOKUP($B1051,Stats!$A$2:$AA$19,22,FALSE),""))</f>
        <v>4.0999925831563512E-2</v>
      </c>
      <c r="BI1051" s="46" t="str">
        <f>IF(ISNUMBER(VLOOKUP($B1051,Stats!$A$2:$AA$19,2,FALSE))=FALSE,"",IF(ISNUMBER(#REF!),(#REF!-VLOOKUP($B1051,Stats!$A$2:$AA$19,9,FALSE))/VLOOKUP($B1051,Stats!$A$2:$AA$19,23,FALSE),""))</f>
        <v/>
      </c>
      <c r="BJ1051" s="46" t="str">
        <f>IF(ISNUMBER(VLOOKUP($B1051,Stats!$A$2:$AA$19,2,FALSE))=FALSE,"",IF(ISNUMBER(#REF!),(#REF!-VLOOKUP($B1051,Stats!$A$2:$AA$19,10,FALSE))/VLOOKUP($B1051,Stats!$A$2:$AA$19,24,FALSE),""))</f>
        <v/>
      </c>
      <c r="BK1051" s="44">
        <f t="shared" si="220"/>
        <v>0.4594666074468845</v>
      </c>
      <c r="BL1051" s="46" t="str">
        <f>IF(ISNUMBER(VLOOKUP($B1051,Stats!$A$2:$AA$19,2,FALSE))=FALSE,"",IF(ISNUMBER(#REF!),(#REF!-VLOOKUP($B1051,Stats!$A$2:$AA$19,11,FALSE))/VLOOKUP($B1051,Stats!$A$2:$AA$19,25,FALSE),""))</f>
        <v/>
      </c>
      <c r="BM1051" s="46">
        <f>IF(ISNUMBER(VLOOKUP($B1051,Stats!$A$2:$AA$19,2,FALSE))=FALSE,"",IF(ISNUMBER(AA1051),(AA1051-VLOOKUP($B1051,Stats!$A$2:$AA$19,12,FALSE))/VLOOKUP($B1051,Stats!$A$2:$AA$19,26,FALSE),""))</f>
        <v>-0.41639163538414259</v>
      </c>
      <c r="BN1051" s="46" t="str">
        <f>IF(ISNUMBER(VLOOKUP($B1051,Stats!$A$2:$AA$19,2,FALSE))=FALSE,"",IF(ISNUMBER(#REF!),(#REF!-VLOOKUP($B1051,Stats!$A$2:$AA$19,13,FALSE))/VLOOKUP($B1051,Stats!$A$2:$AA$19,27,FALSE),""))</f>
        <v/>
      </c>
      <c r="BO1051" s="46" t="str">
        <f>IF(ISNUMBER(VLOOKUP($B1051,Stats!$A$2:$AA$19,2,FALSE))=FALSE,"",IF(ISNUMBER(#REF!),(#REF!-VLOOKUP($B1051,Stats!$A$2:$AA$19,14,FALSE))/VLOOKUP($B1051,Stats!$A$2:$AB$19,28,FALSE),""))</f>
        <v/>
      </c>
      <c r="BP1051" s="46"/>
      <c r="BQ1051" s="46">
        <f>IF(ISNUMBER(VLOOKUP($B1051,Stats!$A$2:$AA$19,2,FALSE))=FALSE,"",IF(ISNUMBER(BM1051),BM1051,(VLOOKUP($B1051,Stats!$A$2:$AT$19,46,FALSE)-VLOOKUP($B1051,Stats!$A$2:$AA$19,12,FALSE))/VLOOKUP($B1051,Stats!$A$2:$AA$19,26,FALSE)))</f>
        <v>-0.41639163538414259</v>
      </c>
      <c r="BR1051" s="51">
        <f t="shared" si="221"/>
        <v>-0.41639163538414259</v>
      </c>
      <c r="BS1051" s="32" t="str">
        <f t="shared" si="216"/>
        <v>27949_201423</v>
      </c>
      <c r="BT1051" s="53">
        <f t="shared" si="217"/>
        <v>0.17642259116462944</v>
      </c>
    </row>
    <row r="1052" spans="1:72" x14ac:dyDescent="0.15">
      <c r="A1052" s="16">
        <v>27949</v>
      </c>
      <c r="B1052" s="17">
        <v>201424</v>
      </c>
      <c r="C1052" s="3">
        <v>0</v>
      </c>
      <c r="D1052" s="23">
        <v>1.1846001974333609E-2</v>
      </c>
      <c r="E1052" s="18">
        <v>3.741774139029225E-3</v>
      </c>
      <c r="F1052" s="24">
        <v>6</v>
      </c>
      <c r="G1052" s="24">
        <v>4</v>
      </c>
      <c r="H1052" s="20">
        <v>3.4330362092140541E-3</v>
      </c>
      <c r="I1052" s="20">
        <v>-2.1880119946368903E-3</v>
      </c>
      <c r="J1052" s="24">
        <v>5</v>
      </c>
      <c r="K1052" s="24">
        <v>3</v>
      </c>
      <c r="L1052" s="20">
        <v>6.8965517241379448E-3</v>
      </c>
      <c r="M1052" s="20">
        <v>-2.9211295034078377E-3</v>
      </c>
      <c r="N1052" s="19">
        <v>1.0309999999999999</v>
      </c>
      <c r="O1052" s="19">
        <v>1.0167652859960552</v>
      </c>
      <c r="P1052" s="25">
        <v>41968</v>
      </c>
      <c r="Q1052" s="20">
        <v>-5.8195926285160571E-3</v>
      </c>
      <c r="R1052" s="25">
        <v>41971</v>
      </c>
      <c r="S1052" s="25">
        <f>IF(ISNUMBER(R1052),VLOOKUP(B1052,Index!$B$3:$AB$18,27,FALSE),"")</f>
        <v>41963</v>
      </c>
      <c r="T1052" s="25">
        <f>IF(ISNUMBER($R1052),VLOOKUP($B1052,Index!$B$21:$AB$36,27,FALSE),"")</f>
        <v>41963</v>
      </c>
      <c r="U1052" s="25">
        <f>IF(ISNUMBER($R1052),VLOOKUP($B1052,Index!$B$39:$AB$54,27,FALSE),"")</f>
        <v>41963</v>
      </c>
      <c r="W1052" s="18">
        <v>0.35538005923000826</v>
      </c>
      <c r="X1052" s="19">
        <v>0.6</v>
      </c>
      <c r="Y1052" s="18">
        <v>7.0995172615487337E-2</v>
      </c>
      <c r="Z1052" s="19">
        <f t="shared" si="218"/>
        <v>8</v>
      </c>
      <c r="AA1052" s="21">
        <v>2.0355380059229731</v>
      </c>
      <c r="AB1052" s="28">
        <v>0</v>
      </c>
      <c r="AC1052" s="18">
        <v>0.12629498649832419</v>
      </c>
      <c r="AD1052" s="19">
        <v>0.36</v>
      </c>
      <c r="AE1052" s="18">
        <v>5.0403145347028434E-3</v>
      </c>
      <c r="AF1052" s="19">
        <f t="shared" si="219"/>
        <v>64</v>
      </c>
      <c r="AG1052" s="21">
        <v>4.1434149735568733</v>
      </c>
      <c r="AH1052" s="28"/>
      <c r="AK1052" t="str">
        <f t="shared" si="223"/>
        <v/>
      </c>
      <c r="AL1052" t="str">
        <f t="shared" si="223"/>
        <v/>
      </c>
      <c r="AM1052" t="str">
        <f t="shared" si="223"/>
        <v/>
      </c>
      <c r="AN1052">
        <f t="shared" si="223"/>
        <v>2.0355380059229731</v>
      </c>
      <c r="AO1052" t="str">
        <f t="shared" si="223"/>
        <v/>
      </c>
      <c r="AP1052" t="str">
        <f t="shared" si="223"/>
        <v/>
      </c>
      <c r="AQ1052" t="str">
        <f t="shared" si="223"/>
        <v/>
      </c>
      <c r="AR1052" t="str">
        <f t="shared" si="223"/>
        <v/>
      </c>
      <c r="AS1052" t="str">
        <f t="shared" si="223"/>
        <v/>
      </c>
      <c r="AT1052" t="str">
        <f t="shared" si="223"/>
        <v/>
      </c>
      <c r="AU1052" t="str">
        <f t="shared" si="223"/>
        <v/>
      </c>
      <c r="AV1052" t="str">
        <f t="shared" si="223"/>
        <v/>
      </c>
      <c r="AW1052" t="str">
        <f t="shared" si="223"/>
        <v/>
      </c>
      <c r="AX1052" t="str">
        <f t="shared" si="223"/>
        <v/>
      </c>
      <c r="AZ1052" s="46">
        <f>IF(ISNUMBER(VLOOKUP($B1052,Stats!$A$2:$AA$19,2,FALSE))=FALSE,"",IF(ISNUMBER(W1052),(W1052-VLOOKUP($B1052,Stats!$A$2:$AA$19,2,FALSE))/VLOOKUP($B1052,Stats!$A$2:$AA$19,16,FALSE),""))</f>
        <v>-0.85951166325237771</v>
      </c>
      <c r="BA1052" s="46">
        <f>IF(ISNUMBER(VLOOKUP($B1052,Stats!$A$2:$AA$19,2,FALSE))=FALSE,"",IF(ISNUMBER(X1052),(X1052-VLOOKUP($B1052,Stats!$A$2:$AA$19,3,FALSE))/VLOOKUP($B1052,Stats!$A$2:$AA$19,17,FALSE),""))</f>
        <v>-0.93450941971826806</v>
      </c>
      <c r="BB1052" s="46"/>
      <c r="BC1052" s="46"/>
      <c r="BD1052" s="44">
        <f t="shared" si="215"/>
        <v>-0.89701054148532289</v>
      </c>
      <c r="BE1052" s="46">
        <f>IF(ISNUMBER(VLOOKUP($B1052,Stats!$A$2:$AA$19,2,FALSE))=FALSE,"",IF(ISNUMBER(Y1052),(Y1052-VLOOKUP($B1052,Stats!$A$2:$AA$19,5,FALSE))/VLOOKUP($B1052,Stats!$A$2:$AA$19,19,FALSE),""))</f>
        <v>-0.54967793185925151</v>
      </c>
      <c r="BF1052" s="46"/>
      <c r="BG1052" s="46"/>
      <c r="BH1052" s="46">
        <f>IF(ISNUMBER(VLOOKUP($B1052,Stats!$A$2:$AA$19,2,FALSE))=FALSE,"",IF(ISNUMBER(Z1052),(Z1052-VLOOKUP($B1052,Stats!$A$2:$AA$19,8,FALSE))/VLOOKUP($B1052,Stats!$A$2:$AA$19,22,FALSE),""))</f>
        <v>2.0054020118034863</v>
      </c>
      <c r="BI1052" s="46" t="str">
        <f>IF(ISNUMBER(VLOOKUP($B1052,Stats!$A$2:$AA$19,2,FALSE))=FALSE,"",IF(ISNUMBER(#REF!),(#REF!-VLOOKUP($B1052,Stats!$A$2:$AA$19,9,FALSE))/VLOOKUP($B1052,Stats!$A$2:$AA$19,23,FALSE),""))</f>
        <v/>
      </c>
      <c r="BJ1052" s="46" t="str">
        <f>IF(ISNUMBER(VLOOKUP($B1052,Stats!$A$2:$AA$19,2,FALSE))=FALSE,"",IF(ISNUMBER(#REF!),(#REF!-VLOOKUP($B1052,Stats!$A$2:$AA$19,10,FALSE))/VLOOKUP($B1052,Stats!$A$2:$AA$19,24,FALSE),""))</f>
        <v/>
      </c>
      <c r="BK1052" s="44">
        <f t="shared" si="220"/>
        <v>0.98639515584252191</v>
      </c>
      <c r="BL1052" s="46" t="str">
        <f>IF(ISNUMBER(VLOOKUP($B1052,Stats!$A$2:$AA$19,2,FALSE))=FALSE,"",IF(ISNUMBER(#REF!),(#REF!-VLOOKUP($B1052,Stats!$A$2:$AA$19,11,FALSE))/VLOOKUP($B1052,Stats!$A$2:$AA$19,25,FALSE),""))</f>
        <v/>
      </c>
      <c r="BM1052" s="46">
        <f>IF(ISNUMBER(VLOOKUP($B1052,Stats!$A$2:$AA$19,2,FALSE))=FALSE,"",IF(ISNUMBER(AA1052),(AA1052-VLOOKUP($B1052,Stats!$A$2:$AA$19,12,FALSE))/VLOOKUP($B1052,Stats!$A$2:$AA$19,26,FALSE),""))</f>
        <v>-0.60537409091430205</v>
      </c>
      <c r="BN1052" s="46" t="str">
        <f>IF(ISNUMBER(VLOOKUP($B1052,Stats!$A$2:$AA$19,2,FALSE))=FALSE,"",IF(ISNUMBER(#REF!),(#REF!-VLOOKUP($B1052,Stats!$A$2:$AA$19,13,FALSE))/VLOOKUP($B1052,Stats!$A$2:$AA$19,27,FALSE),""))</f>
        <v/>
      </c>
      <c r="BO1052" s="46" t="str">
        <f>IF(ISNUMBER(VLOOKUP($B1052,Stats!$A$2:$AA$19,2,FALSE))=FALSE,"",IF(ISNUMBER(#REF!),(#REF!-VLOOKUP($B1052,Stats!$A$2:$AA$19,14,FALSE))/VLOOKUP($B1052,Stats!$A$2:$AB$19,28,FALSE),""))</f>
        <v/>
      </c>
      <c r="BP1052" s="46"/>
      <c r="BQ1052" s="46">
        <f>IF(ISNUMBER(VLOOKUP($B1052,Stats!$A$2:$AA$19,2,FALSE))=FALSE,"",IF(ISNUMBER(BM1052),BM1052,(VLOOKUP($B1052,Stats!$A$2:$AT$19,46,FALSE)-VLOOKUP($B1052,Stats!$A$2:$AA$19,12,FALSE))/VLOOKUP($B1052,Stats!$A$2:$AA$19,26,FALSE)))</f>
        <v>-0.60537409091430205</v>
      </c>
      <c r="BR1052" s="51">
        <f t="shared" si="221"/>
        <v>-0.60537409091430205</v>
      </c>
      <c r="BS1052" s="32" t="str">
        <f t="shared" si="216"/>
        <v>27949_201424</v>
      </c>
      <c r="BT1052" s="53">
        <f t="shared" si="217"/>
        <v>0.29136016702558815</v>
      </c>
    </row>
    <row r="1053" spans="1:72" x14ac:dyDescent="0.15">
      <c r="A1053" s="16">
        <v>27949</v>
      </c>
      <c r="B1053" s="17">
        <v>201425</v>
      </c>
      <c r="C1053" s="3">
        <v>0</v>
      </c>
      <c r="D1053" s="23">
        <v>0.11121951219512205</v>
      </c>
      <c r="E1053" s="18">
        <v>1.9759213711976073E-2</v>
      </c>
      <c r="F1053" s="24">
        <v>7</v>
      </c>
      <c r="G1053" s="24">
        <v>3</v>
      </c>
      <c r="H1053" s="20">
        <v>1.9851880834020293E-2</v>
      </c>
      <c r="I1053" s="20">
        <v>-1.040267469384463E-2</v>
      </c>
      <c r="J1053" s="24">
        <v>4</v>
      </c>
      <c r="K1053" s="24">
        <v>1</v>
      </c>
      <c r="L1053" s="20">
        <v>4.2318307267709354E-2</v>
      </c>
      <c r="M1053" s="20">
        <v>-2.415875754961172E-2</v>
      </c>
      <c r="N1053" s="19">
        <v>1.159</v>
      </c>
      <c r="O1053" s="19">
        <v>1.1165703275529866</v>
      </c>
      <c r="P1053" s="25">
        <v>41981</v>
      </c>
      <c r="Q1053" s="20">
        <v>-2.415875754961172E-2</v>
      </c>
      <c r="R1053" s="25">
        <v>41982</v>
      </c>
      <c r="S1053" s="25">
        <f>IF(ISNUMBER(R1053),VLOOKUP(B1053,Index!$B$3:$AB$18,27,FALSE),"")</f>
        <v>41982</v>
      </c>
      <c r="T1053" s="25">
        <f>IF(ISNUMBER($R1053),VLOOKUP($B1053,Index!$B$21:$AB$36,27,FALSE),"")</f>
        <v>41982</v>
      </c>
      <c r="U1053" s="25">
        <f>IF(ISNUMBER($R1053),VLOOKUP($B1053,Index!$B$39:$AB$54,27,FALSE),"")</f>
        <v>41982</v>
      </c>
      <c r="W1053" s="18">
        <v>3.3365853658536615</v>
      </c>
      <c r="X1053" s="19">
        <v>0.7</v>
      </c>
      <c r="Y1053" s="18">
        <v>0.37490472062324792</v>
      </c>
      <c r="Z1053" s="19">
        <f t="shared" si="218"/>
        <v>0</v>
      </c>
      <c r="AA1053" s="21">
        <v>4.6036933797909478</v>
      </c>
      <c r="AB1053" s="28">
        <v>0</v>
      </c>
      <c r="AC1053" s="18">
        <v>11.132801903628812</v>
      </c>
      <c r="AD1053" s="19">
        <v>0.48999999999999994</v>
      </c>
      <c r="AE1053" s="18">
        <v>0.14055354954559557</v>
      </c>
      <c r="AF1053" s="19">
        <f t="shared" si="219"/>
        <v>0</v>
      </c>
      <c r="AG1053" s="21">
        <v>21.193992735131001</v>
      </c>
      <c r="AH1053" s="28"/>
      <c r="AK1053" t="str">
        <f t="shared" ref="AK1053:AX1062" si="224">IF($B1053=AK$2,$AA1053,"")</f>
        <v/>
      </c>
      <c r="AL1053" t="str">
        <f t="shared" si="224"/>
        <v/>
      </c>
      <c r="AM1053" t="str">
        <f t="shared" si="224"/>
        <v/>
      </c>
      <c r="AN1053" t="str">
        <f t="shared" si="224"/>
        <v/>
      </c>
      <c r="AO1053">
        <f t="shared" si="224"/>
        <v>4.6036933797909478</v>
      </c>
      <c r="AP1053" t="str">
        <f t="shared" si="224"/>
        <v/>
      </c>
      <c r="AQ1053" t="str">
        <f t="shared" si="224"/>
        <v/>
      </c>
      <c r="AR1053" t="str">
        <f t="shared" si="224"/>
        <v/>
      </c>
      <c r="AS1053" t="str">
        <f t="shared" si="224"/>
        <v/>
      </c>
      <c r="AT1053" t="str">
        <f t="shared" si="224"/>
        <v/>
      </c>
      <c r="AU1053" t="str">
        <f t="shared" si="224"/>
        <v/>
      </c>
      <c r="AV1053" t="str">
        <f t="shared" si="224"/>
        <v/>
      </c>
      <c r="AW1053" t="str">
        <f t="shared" si="224"/>
        <v/>
      </c>
      <c r="AX1053" t="str">
        <f t="shared" si="224"/>
        <v/>
      </c>
      <c r="AZ1053" s="46">
        <f>IF(ISNUMBER(VLOOKUP($B1053,Stats!$A$2:$AA$19,2,FALSE))=FALSE,"",IF(ISNUMBER(W1053),(W1053-VLOOKUP($B1053,Stats!$A$2:$AA$19,2,FALSE))/VLOOKUP($B1053,Stats!$A$2:$AA$19,16,FALSE),""))</f>
        <v>1.6713304645896223</v>
      </c>
      <c r="BA1053" s="46">
        <f>IF(ISNUMBER(VLOOKUP($B1053,Stats!$A$2:$AA$19,2,FALSE))=FALSE,"",IF(ISNUMBER(X1053),(X1053-VLOOKUP($B1053,Stats!$A$2:$AA$19,3,FALSE))/VLOOKUP($B1053,Stats!$A$2:$AA$19,17,FALSE),""))</f>
        <v>0.52844508262562895</v>
      </c>
      <c r="BB1053" s="46"/>
      <c r="BC1053" s="46"/>
      <c r="BD1053" s="44">
        <f t="shared" si="215"/>
        <v>1.0998877736076256</v>
      </c>
      <c r="BE1053" s="46">
        <f>IF(ISNUMBER(VLOOKUP($B1053,Stats!$A$2:$AA$19,2,FALSE))=FALSE,"",IF(ISNUMBER(Y1053),(Y1053-VLOOKUP($B1053,Stats!$A$2:$AA$19,5,FALSE))/VLOOKUP($B1053,Stats!$A$2:$AA$19,19,FALSE),""))</f>
        <v>0.24725489490930763</v>
      </c>
      <c r="BF1053" s="46"/>
      <c r="BG1053" s="46"/>
      <c r="BH1053" s="46">
        <f>IF(ISNUMBER(VLOOKUP($B1053,Stats!$A$2:$AA$19,2,FALSE))=FALSE,"",IF(ISNUMBER(Z1053),(Z1053-VLOOKUP($B1053,Stats!$A$2:$AA$19,8,FALSE))/VLOOKUP($B1053,Stats!$A$2:$AA$19,22,FALSE),""))</f>
        <v>-0.38938659637819406</v>
      </c>
      <c r="BI1053" s="46" t="str">
        <f>IF(ISNUMBER(VLOOKUP($B1053,Stats!$A$2:$AA$19,2,FALSE))=FALSE,"",IF(ISNUMBER(#REF!),(#REF!-VLOOKUP($B1053,Stats!$A$2:$AA$19,9,FALSE))/VLOOKUP($B1053,Stats!$A$2:$AA$19,23,FALSE),""))</f>
        <v/>
      </c>
      <c r="BJ1053" s="46" t="str">
        <f>IF(ISNUMBER(VLOOKUP($B1053,Stats!$A$2:$AA$19,2,FALSE))=FALSE,"",IF(ISNUMBER(#REF!),(#REF!-VLOOKUP($B1053,Stats!$A$2:$AA$19,10,FALSE))/VLOOKUP($B1053,Stats!$A$2:$AA$19,24,FALSE),""))</f>
        <v/>
      </c>
      <c r="BK1053" s="44">
        <f t="shared" si="220"/>
        <v>-0.28989440534997357</v>
      </c>
      <c r="BL1053" s="46" t="str">
        <f>IF(ISNUMBER(VLOOKUP($B1053,Stats!$A$2:$AA$19,2,FALSE))=FALSE,"",IF(ISNUMBER(#REF!),(#REF!-VLOOKUP($B1053,Stats!$A$2:$AA$19,11,FALSE))/VLOOKUP($B1053,Stats!$A$2:$AA$19,25,FALSE),""))</f>
        <v/>
      </c>
      <c r="BM1053" s="46">
        <f>IF(ISNUMBER(VLOOKUP($B1053,Stats!$A$2:$AA$19,2,FALSE))=FALSE,"",IF(ISNUMBER(AA1053),(AA1053-VLOOKUP($B1053,Stats!$A$2:$AA$19,12,FALSE))/VLOOKUP($B1053,Stats!$A$2:$AA$19,26,FALSE),""))</f>
        <v>0.91106447537713542</v>
      </c>
      <c r="BN1053" s="46" t="str">
        <f>IF(ISNUMBER(VLOOKUP($B1053,Stats!$A$2:$AA$19,2,FALSE))=FALSE,"",IF(ISNUMBER(#REF!),(#REF!-VLOOKUP($B1053,Stats!$A$2:$AA$19,13,FALSE))/VLOOKUP($B1053,Stats!$A$2:$AA$19,27,FALSE),""))</f>
        <v/>
      </c>
      <c r="BO1053" s="46" t="str">
        <f>IF(ISNUMBER(VLOOKUP($B1053,Stats!$A$2:$AA$19,2,FALSE))=FALSE,"",IF(ISNUMBER(#REF!),(#REF!-VLOOKUP($B1053,Stats!$A$2:$AA$19,14,FALSE))/VLOOKUP($B1053,Stats!$A$2:$AB$19,28,FALSE),""))</f>
        <v/>
      </c>
      <c r="BP1053" s="46"/>
      <c r="BQ1053" s="46">
        <f>IF(ISNUMBER(VLOOKUP($B1053,Stats!$A$2:$AA$19,2,FALSE))=FALSE,"",IF(ISNUMBER(BM1053),BM1053,(VLOOKUP($B1053,Stats!$A$2:$AT$19,46,FALSE)-VLOOKUP($B1053,Stats!$A$2:$AA$19,12,FALSE))/VLOOKUP($B1053,Stats!$A$2:$AA$19,26,FALSE)))</f>
        <v>0.91106447537713542</v>
      </c>
      <c r="BR1053" s="51">
        <f t="shared" si="221"/>
        <v>0.91106447537713542</v>
      </c>
      <c r="BS1053" s="32" t="str">
        <f t="shared" si="216"/>
        <v>27949_201425</v>
      </c>
      <c r="BT1053" s="53">
        <f t="shared" si="217"/>
        <v>0.22825380658696809</v>
      </c>
    </row>
    <row r="1054" spans="1:72" x14ac:dyDescent="0.15">
      <c r="A1054" s="16">
        <v>27949</v>
      </c>
      <c r="B1054" s="17">
        <v>201426</v>
      </c>
      <c r="C1054" s="3">
        <v>0</v>
      </c>
      <c r="D1054" s="23">
        <v>6.0579455662862047E-2</v>
      </c>
      <c r="E1054" s="18">
        <v>2.7964096494767318E-2</v>
      </c>
      <c r="F1054" s="24">
        <v>7</v>
      </c>
      <c r="G1054" s="24">
        <v>3</v>
      </c>
      <c r="H1054" s="20">
        <v>1.961628757802214E-2</v>
      </c>
      <c r="I1054" s="20">
        <v>-2.4944555939731439E-2</v>
      </c>
      <c r="J1054" s="24">
        <v>5</v>
      </c>
      <c r="K1054" s="24">
        <v>3</v>
      </c>
      <c r="L1054" s="20">
        <v>5.5021834061135255E-2</v>
      </c>
      <c r="M1054" s="20">
        <v>-4.0905134899912876E-2</v>
      </c>
      <c r="N1054" s="19">
        <v>1.208</v>
      </c>
      <c r="O1054" s="19">
        <v>1.0550218340611353</v>
      </c>
      <c r="P1054" s="25">
        <v>41999</v>
      </c>
      <c r="Q1054" s="20">
        <v>-7.3170731707317027E-2</v>
      </c>
      <c r="R1054" s="25">
        <v>41997</v>
      </c>
      <c r="S1054" s="25">
        <f>IF(ISNUMBER(R1054),VLOOKUP(B1054,Index!$B$3:$AB$18,27,FALSE),"")</f>
        <v>41997</v>
      </c>
      <c r="T1054" s="25">
        <f>IF(ISNUMBER($R1054),VLOOKUP($B1054,Index!$B$21:$AB$36,27,FALSE),"")</f>
        <v>41996</v>
      </c>
      <c r="U1054" s="25">
        <f>IF(ISNUMBER($R1054),VLOOKUP($B1054,Index!$B$39:$AB$54,27,FALSE),"")</f>
        <v>41996</v>
      </c>
      <c r="W1054" s="18">
        <v>1.8173836698858614</v>
      </c>
      <c r="X1054" s="19">
        <v>0.7</v>
      </c>
      <c r="Y1054" s="18">
        <v>0.53058142579317347</v>
      </c>
      <c r="Z1054" s="19">
        <f t="shared" si="218"/>
        <v>0</v>
      </c>
      <c r="AA1054" s="21">
        <v>0.8279192273924485</v>
      </c>
      <c r="AB1054" s="28">
        <v>0</v>
      </c>
      <c r="AC1054" s="18">
        <v>3.3028834035678019</v>
      </c>
      <c r="AD1054" s="19">
        <v>0.48999999999999994</v>
      </c>
      <c r="AE1054" s="18">
        <v>0.28151664939671683</v>
      </c>
      <c r="AF1054" s="19">
        <f t="shared" si="219"/>
        <v>0</v>
      </c>
      <c r="AG1054" s="21">
        <v>0.6854502470861088</v>
      </c>
      <c r="AH1054" s="28"/>
      <c r="AK1054" t="str">
        <f t="shared" si="224"/>
        <v/>
      </c>
      <c r="AL1054" t="str">
        <f t="shared" si="224"/>
        <v/>
      </c>
      <c r="AM1054" t="str">
        <f t="shared" si="224"/>
        <v/>
      </c>
      <c r="AN1054" t="str">
        <f t="shared" si="224"/>
        <v/>
      </c>
      <c r="AO1054" t="str">
        <f t="shared" si="224"/>
        <v/>
      </c>
      <c r="AP1054">
        <f t="shared" si="224"/>
        <v>0.8279192273924485</v>
      </c>
      <c r="AQ1054" t="str">
        <f t="shared" si="224"/>
        <v/>
      </c>
      <c r="AR1054" t="str">
        <f t="shared" si="224"/>
        <v/>
      </c>
      <c r="AS1054" t="str">
        <f t="shared" si="224"/>
        <v/>
      </c>
      <c r="AT1054" t="str">
        <f t="shared" si="224"/>
        <v/>
      </c>
      <c r="AU1054" t="str">
        <f t="shared" si="224"/>
        <v/>
      </c>
      <c r="AV1054" t="str">
        <f t="shared" si="224"/>
        <v/>
      </c>
      <c r="AW1054" t="str">
        <f t="shared" si="224"/>
        <v/>
      </c>
      <c r="AX1054" t="str">
        <f t="shared" si="224"/>
        <v/>
      </c>
      <c r="AZ1054" s="46">
        <f>IF(ISNUMBER(VLOOKUP($B1054,Stats!$A$2:$AA$19,2,FALSE))=FALSE,"",IF(ISNUMBER(W1054),(W1054-VLOOKUP($B1054,Stats!$A$2:$AA$19,2,FALSE))/VLOOKUP($B1054,Stats!$A$2:$AA$19,16,FALSE),""))</f>
        <v>0.59233488907880039</v>
      </c>
      <c r="BA1054" s="46">
        <f>IF(ISNUMBER(VLOOKUP($B1054,Stats!$A$2:$AA$19,2,FALSE))=FALSE,"",IF(ISNUMBER(X1054),(X1054-VLOOKUP($B1054,Stats!$A$2:$AA$19,3,FALSE))/VLOOKUP($B1054,Stats!$A$2:$AA$19,17,FALSE),""))</f>
        <v>0.82927015326520481</v>
      </c>
      <c r="BB1054" s="46"/>
      <c r="BC1054" s="46"/>
      <c r="BD1054" s="44">
        <f t="shared" si="215"/>
        <v>0.7108025211720026</v>
      </c>
      <c r="BE1054" s="46">
        <f>IF(ISNUMBER(VLOOKUP($B1054,Stats!$A$2:$AA$19,2,FALSE))=FALSE,"",IF(ISNUMBER(Y1054),(Y1054-VLOOKUP($B1054,Stats!$A$2:$AA$19,5,FALSE))/VLOOKUP($B1054,Stats!$A$2:$AA$19,19,FALSE),""))</f>
        <v>1.7768060028878832</v>
      </c>
      <c r="BF1054" s="46"/>
      <c r="BG1054" s="46"/>
      <c r="BH1054" s="46">
        <f>IF(ISNUMBER(VLOOKUP($B1054,Stats!$A$2:$AA$19,2,FALSE))=FALSE,"",IF(ISNUMBER(Z1054),(Z1054-VLOOKUP($B1054,Stats!$A$2:$AA$19,8,FALSE))/VLOOKUP($B1054,Stats!$A$2:$AA$19,22,FALSE),""))</f>
        <v>-0.60316436580698729</v>
      </c>
      <c r="BI1054" s="46" t="str">
        <f>IF(ISNUMBER(VLOOKUP($B1054,Stats!$A$2:$AA$19,2,FALSE))=FALSE,"",IF(ISNUMBER(#REF!),(#REF!-VLOOKUP($B1054,Stats!$A$2:$AA$19,9,FALSE))/VLOOKUP($B1054,Stats!$A$2:$AA$19,23,FALSE),""))</f>
        <v/>
      </c>
      <c r="BJ1054" s="46" t="str">
        <f>IF(ISNUMBER(VLOOKUP($B1054,Stats!$A$2:$AA$19,2,FALSE))=FALSE,"",IF(ISNUMBER(#REF!),(#REF!-VLOOKUP($B1054,Stats!$A$2:$AA$19,10,FALSE))/VLOOKUP($B1054,Stats!$A$2:$AA$19,24,FALSE),""))</f>
        <v/>
      </c>
      <c r="BK1054" s="44">
        <f t="shared" si="220"/>
        <v>-1.4247135117636143</v>
      </c>
      <c r="BL1054" s="46" t="str">
        <f>IF(ISNUMBER(VLOOKUP($B1054,Stats!$A$2:$AA$19,2,FALSE))=FALSE,"",IF(ISNUMBER(#REF!),(#REF!-VLOOKUP($B1054,Stats!$A$2:$AA$19,11,FALSE))/VLOOKUP($B1054,Stats!$A$2:$AA$19,25,FALSE),""))</f>
        <v/>
      </c>
      <c r="BM1054" s="46">
        <f>IF(ISNUMBER(VLOOKUP($B1054,Stats!$A$2:$AA$19,2,FALSE))=FALSE,"",IF(ISNUMBER(AA1054),(AA1054-VLOOKUP($B1054,Stats!$A$2:$AA$19,12,FALSE))/VLOOKUP($B1054,Stats!$A$2:$AA$19,26,FALSE),""))</f>
        <v>-0.42166972972225547</v>
      </c>
      <c r="BN1054" s="46" t="str">
        <f>IF(ISNUMBER(VLOOKUP($B1054,Stats!$A$2:$AA$19,2,FALSE))=FALSE,"",IF(ISNUMBER(#REF!),(#REF!-VLOOKUP($B1054,Stats!$A$2:$AA$19,13,FALSE))/VLOOKUP($B1054,Stats!$A$2:$AA$19,27,FALSE),""))</f>
        <v/>
      </c>
      <c r="BO1054" s="46" t="str">
        <f>IF(ISNUMBER(VLOOKUP($B1054,Stats!$A$2:$AA$19,2,FALSE))=FALSE,"",IF(ISNUMBER(#REF!),(#REF!-VLOOKUP($B1054,Stats!$A$2:$AA$19,14,FALSE))/VLOOKUP($B1054,Stats!$A$2:$AB$19,28,FALSE),""))</f>
        <v/>
      </c>
      <c r="BP1054" s="46"/>
      <c r="BQ1054" s="46">
        <f>IF(ISNUMBER(VLOOKUP($B1054,Stats!$A$2:$AA$19,2,FALSE))=FALSE,"",IF(ISNUMBER(BM1054),BM1054,(VLOOKUP($B1054,Stats!$A$2:$AT$19,46,FALSE)-VLOOKUP($B1054,Stats!$A$2:$AA$19,12,FALSE))/VLOOKUP($B1054,Stats!$A$2:$AA$19,26,FALSE)))</f>
        <v>-0.42166972972225547</v>
      </c>
      <c r="BR1054" s="51">
        <f t="shared" si="221"/>
        <v>-0.42166972972225547</v>
      </c>
      <c r="BS1054" s="32" t="str">
        <f t="shared" si="216"/>
        <v>27949_201426</v>
      </c>
      <c r="BT1054" s="53">
        <f t="shared" si="217"/>
        <v>-0.79700154876821916</v>
      </c>
    </row>
    <row r="1055" spans="1:72" x14ac:dyDescent="0.15">
      <c r="A1055" s="16">
        <v>27949</v>
      </c>
      <c r="B1055" s="17">
        <v>201427</v>
      </c>
      <c r="C1055" s="3">
        <v>0</v>
      </c>
      <c r="D1055" s="23">
        <v>1.6556291390728006E-3</v>
      </c>
      <c r="E1055" s="18">
        <v>5.884670071342914E-3</v>
      </c>
      <c r="F1055" s="24">
        <v>2</v>
      </c>
      <c r="G1055" s="24">
        <v>1</v>
      </c>
      <c r="H1055" s="20">
        <v>3.7420326508180723E-3</v>
      </c>
      <c r="I1055" s="20">
        <v>-5.7947019867549132E-3</v>
      </c>
      <c r="J1055" s="24">
        <v>2</v>
      </c>
      <c r="K1055" s="24">
        <v>1</v>
      </c>
      <c r="L1055" s="20">
        <v>5.818786367414619E-3</v>
      </c>
      <c r="M1055" s="20">
        <v>-5.7947019867549132E-3</v>
      </c>
      <c r="N1055" s="19">
        <v>1.21</v>
      </c>
      <c r="O1055" s="19">
        <v>1.0074937552039966</v>
      </c>
      <c r="P1055" s="25">
        <v>42004</v>
      </c>
      <c r="Q1055" s="20">
        <v>0</v>
      </c>
      <c r="R1055" s="25">
        <v>42002</v>
      </c>
      <c r="S1055" s="25">
        <f>IF(ISNUMBER(R1055),VLOOKUP(B1055,Index!$B$3:$AB$18,27,FALSE),"")</f>
        <v>42002</v>
      </c>
      <c r="T1055" s="25">
        <f>IF(ISNUMBER($R1055),VLOOKUP($B1055,Index!$B$21:$AB$36,27,FALSE),"")</f>
        <v>42003</v>
      </c>
      <c r="U1055" s="25">
        <f>IF(ISNUMBER($R1055),VLOOKUP($B1055,Index!$B$39:$AB$54,27,FALSE),"")</f>
        <v>42003</v>
      </c>
      <c r="W1055" s="18">
        <v>0.19867549668873608</v>
      </c>
      <c r="X1055" s="19">
        <v>0.66666666666666663</v>
      </c>
      <c r="Y1055" s="18">
        <v>0.11165376422441496</v>
      </c>
      <c r="Z1055" s="19">
        <f t="shared" si="218"/>
        <v>0</v>
      </c>
      <c r="AA1055" s="21" t="s">
        <v>25</v>
      </c>
      <c r="AB1055" s="28">
        <v>0</v>
      </c>
      <c r="AC1055" s="18">
        <v>3.947195298451598E-2</v>
      </c>
      <c r="AD1055" s="19">
        <v>0.44444444444444442</v>
      </c>
      <c r="AE1055" s="18">
        <v>1.2466563065481247E-2</v>
      </c>
      <c r="AF1055" s="19">
        <f t="shared" si="219"/>
        <v>0</v>
      </c>
      <c r="AG1055" s="21" t="s">
        <v>25</v>
      </c>
      <c r="AH1055" s="28"/>
      <c r="AK1055" t="str">
        <f t="shared" si="224"/>
        <v/>
      </c>
      <c r="AL1055" t="str">
        <f t="shared" si="224"/>
        <v/>
      </c>
      <c r="AM1055" t="str">
        <f t="shared" si="224"/>
        <v/>
      </c>
      <c r="AN1055" t="str">
        <f t="shared" si="224"/>
        <v/>
      </c>
      <c r="AO1055" t="str">
        <f t="shared" si="224"/>
        <v/>
      </c>
      <c r="AP1055" t="str">
        <f t="shared" si="224"/>
        <v/>
      </c>
      <c r="AQ1055" t="str">
        <f t="shared" si="224"/>
        <v/>
      </c>
      <c r="AR1055" t="str">
        <f t="shared" si="224"/>
        <v/>
      </c>
      <c r="AS1055" t="str">
        <f t="shared" si="224"/>
        <v/>
      </c>
      <c r="AT1055" t="str">
        <f t="shared" si="224"/>
        <v/>
      </c>
      <c r="AU1055" t="str">
        <f t="shared" si="224"/>
        <v/>
      </c>
      <c r="AV1055" t="str">
        <f t="shared" si="224"/>
        <v/>
      </c>
      <c r="AW1055" t="str">
        <f t="shared" si="224"/>
        <v/>
      </c>
      <c r="AX1055" t="str">
        <f t="shared" si="224"/>
        <v/>
      </c>
      <c r="AZ1055" s="46">
        <f>IF(ISNUMBER(VLOOKUP($B1055,Stats!$A$2:$AA$19,2,FALSE))=FALSE,"",IF(ISNUMBER(W1055),(W1055-VLOOKUP($B1055,Stats!$A$2:$AA$19,2,FALSE))/VLOOKUP($B1055,Stats!$A$2:$AA$19,16,FALSE),""))</f>
        <v>-0.28346917943627831</v>
      </c>
      <c r="BA1055" s="46">
        <f>IF(ISNUMBER(VLOOKUP($B1055,Stats!$A$2:$AA$19,2,FALSE))=FALSE,"",IF(ISNUMBER(X1055),(X1055-VLOOKUP($B1055,Stats!$A$2:$AA$19,3,FALSE))/VLOOKUP($B1055,Stats!$A$2:$AA$19,17,FALSE),""))</f>
        <v>0.191037174757621</v>
      </c>
      <c r="BB1055" s="46"/>
      <c r="BC1055" s="46"/>
      <c r="BD1055" s="44">
        <f t="shared" si="215"/>
        <v>-4.6216002339328655E-2</v>
      </c>
      <c r="BE1055" s="46">
        <f>IF(ISNUMBER(VLOOKUP($B1055,Stats!$A$2:$AA$19,2,FALSE))=FALSE,"",IF(ISNUMBER(Y1055),(Y1055-VLOOKUP($B1055,Stats!$A$2:$AA$19,5,FALSE))/VLOOKUP($B1055,Stats!$A$2:$AA$19,19,FALSE),""))</f>
        <v>-0.57526019633046133</v>
      </c>
      <c r="BF1055" s="46"/>
      <c r="BG1055" s="46"/>
      <c r="BH1055" s="46">
        <f>IF(ISNUMBER(VLOOKUP($B1055,Stats!$A$2:$AA$19,2,FALSE))=FALSE,"",IF(ISNUMBER(Z1055),(Z1055-VLOOKUP($B1055,Stats!$A$2:$AA$19,8,FALSE))/VLOOKUP($B1055,Stats!$A$2:$AA$19,22,FALSE),""))</f>
        <v>-1.3068976797370631</v>
      </c>
      <c r="BI1055" s="46" t="str">
        <f>IF(ISNUMBER(VLOOKUP($B1055,Stats!$A$2:$AA$19,2,FALSE))=FALSE,"",IF(ISNUMBER(#REF!),(#REF!-VLOOKUP($B1055,Stats!$A$2:$AA$19,9,FALSE))/VLOOKUP($B1055,Stats!$A$2:$AA$19,23,FALSE),""))</f>
        <v/>
      </c>
      <c r="BJ1055" s="46" t="str">
        <f>IF(ISNUMBER(VLOOKUP($B1055,Stats!$A$2:$AA$19,2,FALSE))=FALSE,"",IF(ISNUMBER(#REF!),(#REF!-VLOOKUP($B1055,Stats!$A$2:$AA$19,10,FALSE))/VLOOKUP($B1055,Stats!$A$2:$AA$19,24,FALSE),""))</f>
        <v/>
      </c>
      <c r="BK1055" s="44">
        <f t="shared" si="220"/>
        <v>1.0612833510204034E-2</v>
      </c>
      <c r="BL1055" s="46" t="str">
        <f>IF(ISNUMBER(VLOOKUP($B1055,Stats!$A$2:$AA$19,2,FALSE))=FALSE,"",IF(ISNUMBER(#REF!),(#REF!-VLOOKUP($B1055,Stats!$A$2:$AA$19,11,FALSE))/VLOOKUP($B1055,Stats!$A$2:$AA$19,25,FALSE),""))</f>
        <v/>
      </c>
      <c r="BM1055" s="46" t="str">
        <f>IF(ISNUMBER(VLOOKUP($B1055,Stats!$A$2:$AA$19,2,FALSE))=FALSE,"",IF(ISNUMBER(AA1055),(AA1055-VLOOKUP($B1055,Stats!$A$2:$AA$19,12,FALSE))/VLOOKUP($B1055,Stats!$A$2:$AA$19,26,FALSE),""))</f>
        <v/>
      </c>
      <c r="BN1055" s="46" t="str">
        <f>IF(ISNUMBER(VLOOKUP($B1055,Stats!$A$2:$AA$19,2,FALSE))=FALSE,"",IF(ISNUMBER(#REF!),(#REF!-VLOOKUP($B1055,Stats!$A$2:$AA$19,13,FALSE))/VLOOKUP($B1055,Stats!$A$2:$AA$19,27,FALSE),""))</f>
        <v/>
      </c>
      <c r="BO1055" s="46" t="str">
        <f>IF(ISNUMBER(VLOOKUP($B1055,Stats!$A$2:$AA$19,2,FALSE))=FALSE,"",IF(ISNUMBER(#REF!),(#REF!-VLOOKUP($B1055,Stats!$A$2:$AA$19,14,FALSE))/VLOOKUP($B1055,Stats!$A$2:$AB$19,28,FALSE),""))</f>
        <v/>
      </c>
      <c r="BP1055" s="46"/>
      <c r="BQ1055" s="46">
        <f>IF(ISNUMBER(VLOOKUP($B1055,Stats!$A$2:$AA$19,2,FALSE))=FALSE,"",IF(ISNUMBER(BM1055),BM1055,(VLOOKUP($B1055,Stats!$A$2:$AT$19,46,FALSE)-VLOOKUP($B1055,Stats!$A$2:$AA$19,12,FALSE))/VLOOKUP($B1055,Stats!$A$2:$AA$19,26,FALSE)))</f>
        <v>-0.46642635650749076</v>
      </c>
      <c r="BR1055" s="51">
        <f t="shared" si="221"/>
        <v>-0.46642635650749076</v>
      </c>
      <c r="BS1055" s="32" t="str">
        <f t="shared" si="216"/>
        <v>27949_201427</v>
      </c>
      <c r="BT1055" s="53">
        <f t="shared" si="217"/>
        <v>-9.6160771663241468E-2</v>
      </c>
    </row>
    <row r="1056" spans="1:72" x14ac:dyDescent="0.15">
      <c r="A1056" s="16">
        <v>27949</v>
      </c>
      <c r="B1056" s="17">
        <v>201501</v>
      </c>
      <c r="C1056" s="3">
        <v>0</v>
      </c>
      <c r="D1056" s="23">
        <v>3.0578512396694402E-2</v>
      </c>
      <c r="E1056" s="18">
        <v>3.6999214478539849E-2</v>
      </c>
      <c r="F1056" s="24">
        <v>3</v>
      </c>
      <c r="G1056" s="24">
        <v>2</v>
      </c>
      <c r="H1056" s="20">
        <v>2.4721388714897891E-2</v>
      </c>
      <c r="I1056" s="20">
        <v>-2.0648980077109969E-2</v>
      </c>
      <c r="J1056" s="24">
        <v>1</v>
      </c>
      <c r="K1056" s="24">
        <v>1</v>
      </c>
      <c r="L1056" s="20">
        <v>6.9421487603305909E-2</v>
      </c>
      <c r="M1056" s="20">
        <v>-2.1978021978022011E-2</v>
      </c>
      <c r="N1056" s="19">
        <v>1.294</v>
      </c>
      <c r="O1056" s="19">
        <v>1</v>
      </c>
      <c r="P1056" s="25">
        <v>42009</v>
      </c>
      <c r="Q1056" s="20">
        <v>-3.7094281298299836E-2</v>
      </c>
      <c r="R1056" s="25">
        <v>42012</v>
      </c>
      <c r="S1056" s="25">
        <f>IF(ISNUMBER(R1056),VLOOKUP(B1056,Index!$B$3:$AB$18,27,FALSE),"")</f>
        <v>42013</v>
      </c>
      <c r="T1056" s="25">
        <f>IF(ISNUMBER($R1056),VLOOKUP($B1056,Index!$B$21:$AB$36,27,FALSE),"")</f>
        <v>42013</v>
      </c>
      <c r="U1056" s="25">
        <f>IF(ISNUMBER($R1056),VLOOKUP($B1056,Index!$B$39:$AB$54,27,FALSE),"")</f>
        <v>42011</v>
      </c>
      <c r="W1056" s="18">
        <v>2.2016528925619969</v>
      </c>
      <c r="X1056" s="19">
        <v>0.6</v>
      </c>
      <c r="Y1056" s="18">
        <v>0.70201073633559008</v>
      </c>
      <c r="Z1056" s="19">
        <f t="shared" si="218"/>
        <v>1</v>
      </c>
      <c r="AA1056" s="21">
        <v>0.8243457300275534</v>
      </c>
      <c r="AB1056" s="28">
        <v>0</v>
      </c>
      <c r="AC1056" s="18">
        <v>4.8472754593266076</v>
      </c>
      <c r="AD1056" s="19">
        <v>0.36</v>
      </c>
      <c r="AE1056" s="18">
        <v>0.49281907393043739</v>
      </c>
      <c r="AF1056" s="19">
        <f t="shared" si="219"/>
        <v>1</v>
      </c>
      <c r="AG1056" s="21">
        <v>0.67954588261465998</v>
      </c>
      <c r="AH1056" s="28"/>
      <c r="AK1056" t="str">
        <f t="shared" si="224"/>
        <v/>
      </c>
      <c r="AL1056" t="str">
        <f t="shared" si="224"/>
        <v/>
      </c>
      <c r="AM1056" t="str">
        <f t="shared" si="224"/>
        <v/>
      </c>
      <c r="AN1056" t="str">
        <f t="shared" si="224"/>
        <v/>
      </c>
      <c r="AO1056" t="str">
        <f t="shared" si="224"/>
        <v/>
      </c>
      <c r="AP1056" t="str">
        <f t="shared" si="224"/>
        <v/>
      </c>
      <c r="AQ1056" t="str">
        <f t="shared" si="224"/>
        <v/>
      </c>
      <c r="AR1056">
        <f t="shared" si="224"/>
        <v>0.8243457300275534</v>
      </c>
      <c r="AS1056" t="str">
        <f t="shared" si="224"/>
        <v/>
      </c>
      <c r="AT1056" t="str">
        <f t="shared" si="224"/>
        <v/>
      </c>
      <c r="AU1056" t="str">
        <f t="shared" si="224"/>
        <v/>
      </c>
      <c r="AV1056" t="str">
        <f t="shared" si="224"/>
        <v/>
      </c>
      <c r="AW1056" t="str">
        <f t="shared" si="224"/>
        <v/>
      </c>
      <c r="AX1056" t="str">
        <f t="shared" si="224"/>
        <v/>
      </c>
      <c r="AZ1056" s="46">
        <f>IF(ISNUMBER(VLOOKUP($B1056,Stats!$A$2:$AA$19,2,FALSE))=FALSE,"",IF(ISNUMBER(W1056),(W1056-VLOOKUP($B1056,Stats!$A$2:$AA$19,2,FALSE))/VLOOKUP($B1056,Stats!$A$2:$AA$19,16,FALSE),""))</f>
        <v>0.41975368901888427</v>
      </c>
      <c r="BA1056" s="46">
        <f>IF(ISNUMBER(VLOOKUP($B1056,Stats!$A$2:$AA$19,2,FALSE))=FALSE,"",IF(ISNUMBER(X1056),(X1056-VLOOKUP($B1056,Stats!$A$2:$AA$19,3,FALSE))/VLOOKUP($B1056,Stats!$A$2:$AA$19,17,FALSE),""))</f>
        <v>0.25266102439703397</v>
      </c>
      <c r="BB1056" s="46"/>
      <c r="BC1056" s="46"/>
      <c r="BD1056" s="44">
        <f t="shared" si="215"/>
        <v>0.33620735670795909</v>
      </c>
      <c r="BE1056" s="46">
        <f>IF(ISNUMBER(VLOOKUP($B1056,Stats!$A$2:$AA$19,2,FALSE))=FALSE,"",IF(ISNUMBER(Y1056),(Y1056-VLOOKUP($B1056,Stats!$A$2:$AA$19,5,FALSE))/VLOOKUP($B1056,Stats!$A$2:$AA$19,19,FALSE),""))</f>
        <v>2.7947244033681051</v>
      </c>
      <c r="BF1056" s="46"/>
      <c r="BG1056" s="46"/>
      <c r="BH1056" s="46">
        <f>IF(ISNUMBER(VLOOKUP($B1056,Stats!$A$2:$AA$19,2,FALSE))=FALSE,"",IF(ISNUMBER(Z1056),(Z1056-VLOOKUP($B1056,Stats!$A$2:$AA$19,8,FALSE))/VLOOKUP($B1056,Stats!$A$2:$AA$19,22,FALSE),""))</f>
        <v>0.57826828658858598</v>
      </c>
      <c r="BI1056" s="46" t="str">
        <f>IF(ISNUMBER(VLOOKUP($B1056,Stats!$A$2:$AA$19,2,FALSE))=FALSE,"",IF(ISNUMBER(#REF!),(#REF!-VLOOKUP($B1056,Stats!$A$2:$AA$19,9,FALSE))/VLOOKUP($B1056,Stats!$A$2:$AA$19,23,FALSE),""))</f>
        <v/>
      </c>
      <c r="BJ1056" s="46" t="str">
        <f>IF(ISNUMBER(VLOOKUP($B1056,Stats!$A$2:$AA$19,2,FALSE))=FALSE,"",IF(ISNUMBER(#REF!),(#REF!-VLOOKUP($B1056,Stats!$A$2:$AA$19,10,FALSE))/VLOOKUP($B1056,Stats!$A$2:$AA$19,24,FALSE),""))</f>
        <v/>
      </c>
      <c r="BK1056" s="44">
        <f t="shared" si="220"/>
        <v>-1.7828265963810976</v>
      </c>
      <c r="BL1056" s="46" t="str">
        <f>IF(ISNUMBER(VLOOKUP($B1056,Stats!$A$2:$AA$19,2,FALSE))=FALSE,"",IF(ISNUMBER(#REF!),(#REF!-VLOOKUP($B1056,Stats!$A$2:$AA$19,11,FALSE))/VLOOKUP($B1056,Stats!$A$2:$AA$19,25,FALSE),""))</f>
        <v/>
      </c>
      <c r="BM1056" s="46">
        <f>IF(ISNUMBER(VLOOKUP($B1056,Stats!$A$2:$AA$19,2,FALSE))=FALSE,"",IF(ISNUMBER(AA1056),(AA1056-VLOOKUP($B1056,Stats!$A$2:$AA$19,12,FALSE))/VLOOKUP($B1056,Stats!$A$2:$AA$19,26,FALSE),""))</f>
        <v>-0.37403477980610361</v>
      </c>
      <c r="BN1056" s="46" t="str">
        <f>IF(ISNUMBER(VLOOKUP($B1056,Stats!$A$2:$AA$19,2,FALSE))=FALSE,"",IF(ISNUMBER(#REF!),(#REF!-VLOOKUP($B1056,Stats!$A$2:$AA$19,13,FALSE))/VLOOKUP($B1056,Stats!$A$2:$AA$19,27,FALSE),""))</f>
        <v/>
      </c>
      <c r="BO1056" s="46" t="str">
        <f>IF(ISNUMBER(VLOOKUP($B1056,Stats!$A$2:$AA$19,2,FALSE))=FALSE,"",IF(ISNUMBER(#REF!),(#REF!-VLOOKUP($B1056,Stats!$A$2:$AA$19,14,FALSE))/VLOOKUP($B1056,Stats!$A$2:$AB$19,28,FALSE),""))</f>
        <v/>
      </c>
      <c r="BP1056" s="46"/>
      <c r="BQ1056" s="46">
        <f>IF(ISNUMBER(VLOOKUP($B1056,Stats!$A$2:$AA$19,2,FALSE))=FALSE,"",IF(ISNUMBER(BM1056),BM1056,(VLOOKUP($B1056,Stats!$A$2:$AT$19,46,FALSE)-VLOOKUP($B1056,Stats!$A$2:$AA$19,12,FALSE))/VLOOKUP($B1056,Stats!$A$2:$AA$19,26,FALSE)))</f>
        <v>-0.37403477980610361</v>
      </c>
      <c r="BR1056" s="51">
        <f t="shared" si="221"/>
        <v>-0.37403477980610361</v>
      </c>
      <c r="BS1056" s="32" t="str">
        <f t="shared" si="216"/>
        <v>27949_201501</v>
      </c>
      <c r="BT1056" s="53">
        <f t="shared" si="217"/>
        <v>-1.0772614424482874</v>
      </c>
    </row>
    <row r="1057" spans="1:72" x14ac:dyDescent="0.15">
      <c r="A1057" s="16">
        <v>27949</v>
      </c>
      <c r="B1057" s="17">
        <v>201502</v>
      </c>
      <c r="C1057" s="3">
        <v>0</v>
      </c>
      <c r="D1057" s="23">
        <v>-1.6840417000802077E-2</v>
      </c>
      <c r="E1057" s="18">
        <v>4.8951116725648086E-2</v>
      </c>
      <c r="F1057" s="24">
        <v>6</v>
      </c>
      <c r="G1057" s="24">
        <v>4</v>
      </c>
      <c r="H1057" s="20">
        <v>2.4624242597200603E-2</v>
      </c>
      <c r="I1057" s="20">
        <v>-3.8335822288148802E-2</v>
      </c>
      <c r="J1057" s="24">
        <v>4</v>
      </c>
      <c r="K1057" s="24">
        <v>3</v>
      </c>
      <c r="L1057" s="20">
        <v>5.1993067590987874E-2</v>
      </c>
      <c r="M1057" s="20">
        <v>-0.12273800157356407</v>
      </c>
      <c r="N1057" s="19">
        <v>1.2709999999999999</v>
      </c>
      <c r="O1057" s="19">
        <v>1.0460905349794236</v>
      </c>
      <c r="P1057" s="25">
        <v>42020</v>
      </c>
      <c r="Q1057" s="20">
        <v>-0.12273800157356407</v>
      </c>
      <c r="R1057" s="25">
        <v>42023</v>
      </c>
      <c r="S1057" s="25">
        <f>IF(ISNUMBER(R1057),VLOOKUP(B1057,Index!$B$3:$AB$18,27,FALSE),"")</f>
        <v>42023</v>
      </c>
      <c r="T1057" s="25">
        <f>IF(ISNUMBER($R1057),VLOOKUP($B1057,Index!$B$21:$AB$36,27,FALSE),"")</f>
        <v>42023</v>
      </c>
      <c r="U1057" s="25">
        <f>IF(ISNUMBER($R1057),VLOOKUP($B1057,Index!$B$39:$AB$54,27,FALSE),"")</f>
        <v>42027</v>
      </c>
      <c r="W1057" s="18">
        <v>-0.50521251002406231</v>
      </c>
      <c r="X1057" s="19">
        <v>0.6</v>
      </c>
      <c r="Y1057" s="18">
        <v>0.92878213717086988</v>
      </c>
      <c r="Z1057" s="19">
        <f t="shared" si="218"/>
        <v>0</v>
      </c>
      <c r="AA1057" s="21" t="s">
        <v>25</v>
      </c>
      <c r="AB1057" s="28">
        <v>0</v>
      </c>
      <c r="AC1057" s="18">
        <v>0.25523968028481325</v>
      </c>
      <c r="AD1057" s="19">
        <v>0.36</v>
      </c>
      <c r="AE1057" s="18">
        <v>0.86263625832768853</v>
      </c>
      <c r="AF1057" s="19">
        <f t="shared" si="219"/>
        <v>0</v>
      </c>
      <c r="AG1057" s="21" t="s">
        <v>25</v>
      </c>
      <c r="AH1057" s="28"/>
      <c r="AK1057" t="str">
        <f t="shared" si="224"/>
        <v/>
      </c>
      <c r="AL1057" t="str">
        <f t="shared" si="224"/>
        <v/>
      </c>
      <c r="AM1057" t="str">
        <f t="shared" si="224"/>
        <v/>
      </c>
      <c r="AN1057" t="str">
        <f t="shared" si="224"/>
        <v/>
      </c>
      <c r="AO1057" t="str">
        <f t="shared" si="224"/>
        <v/>
      </c>
      <c r="AP1057" t="str">
        <f t="shared" si="224"/>
        <v/>
      </c>
      <c r="AQ1057" t="str">
        <f t="shared" si="224"/>
        <v/>
      </c>
      <c r="AR1057" t="str">
        <f t="shared" si="224"/>
        <v/>
      </c>
      <c r="AS1057" t="str">
        <f t="shared" si="224"/>
        <v/>
      </c>
      <c r="AT1057" t="str">
        <f t="shared" si="224"/>
        <v/>
      </c>
      <c r="AU1057" t="str">
        <f t="shared" si="224"/>
        <v/>
      </c>
      <c r="AV1057" t="str">
        <f t="shared" si="224"/>
        <v/>
      </c>
      <c r="AW1057" t="str">
        <f t="shared" si="224"/>
        <v/>
      </c>
      <c r="AX1057" t="str">
        <f t="shared" si="224"/>
        <v/>
      </c>
      <c r="AZ1057" s="46">
        <f>IF(ISNUMBER(VLOOKUP($B1057,Stats!$A$2:$AA$19,2,FALSE))=FALSE,"",IF(ISNUMBER(W1057),(W1057-VLOOKUP($B1057,Stats!$A$2:$AA$19,2,FALSE))/VLOOKUP($B1057,Stats!$A$2:$AA$19,16,FALSE),""))</f>
        <v>-1.7324469216558565</v>
      </c>
      <c r="BA1057" s="46">
        <f>IF(ISNUMBER(VLOOKUP($B1057,Stats!$A$2:$AA$19,2,FALSE))=FALSE,"",IF(ISNUMBER(X1057),(X1057-VLOOKUP($B1057,Stats!$A$2:$AA$19,3,FALSE))/VLOOKUP($B1057,Stats!$A$2:$AA$19,17,FALSE),""))</f>
        <v>-0.52813738425366874</v>
      </c>
      <c r="BB1057" s="46"/>
      <c r="BC1057" s="46"/>
      <c r="BD1057" s="44">
        <f t="shared" si="215"/>
        <v>-1.1302921529547625</v>
      </c>
      <c r="BE1057" s="46">
        <f>IF(ISNUMBER(VLOOKUP($B1057,Stats!$A$2:$AA$19,2,FALSE))=FALSE,"",IF(ISNUMBER(Y1057),(Y1057-VLOOKUP($B1057,Stats!$A$2:$AA$19,5,FALSE))/VLOOKUP($B1057,Stats!$A$2:$AA$19,19,FALSE),""))</f>
        <v>3.1246497245585854</v>
      </c>
      <c r="BF1057" s="46"/>
      <c r="BG1057" s="46"/>
      <c r="BH1057" s="46">
        <f>IF(ISNUMBER(VLOOKUP($B1057,Stats!$A$2:$AA$19,2,FALSE))=FALSE,"",IF(ISNUMBER(Z1057),(Z1057-VLOOKUP($B1057,Stats!$A$2:$AA$19,8,FALSE))/VLOOKUP($B1057,Stats!$A$2:$AA$19,22,FALSE),""))</f>
        <v>-0.48836753916131515</v>
      </c>
      <c r="BI1057" s="46" t="str">
        <f>IF(ISNUMBER(VLOOKUP($B1057,Stats!$A$2:$AA$19,2,FALSE))=FALSE,"",IF(ISNUMBER(#REF!),(#REF!-VLOOKUP($B1057,Stats!$A$2:$AA$19,9,FALSE))/VLOOKUP($B1057,Stats!$A$2:$AA$19,23,FALSE),""))</f>
        <v/>
      </c>
      <c r="BJ1057" s="46" t="str">
        <f>IF(ISNUMBER(VLOOKUP($B1057,Stats!$A$2:$AA$19,2,FALSE))=FALSE,"",IF(ISNUMBER(#REF!),(#REF!-VLOOKUP($B1057,Stats!$A$2:$AA$19,10,FALSE))/VLOOKUP($B1057,Stats!$A$2:$AA$19,24,FALSE),""))</f>
        <v/>
      </c>
      <c r="BK1057" s="44">
        <f t="shared" si="220"/>
        <v>-2.2465102617483943</v>
      </c>
      <c r="BL1057" s="46" t="str">
        <f>IF(ISNUMBER(VLOOKUP($B1057,Stats!$A$2:$AA$19,2,FALSE))=FALSE,"",IF(ISNUMBER(#REF!),(#REF!-VLOOKUP($B1057,Stats!$A$2:$AA$19,11,FALSE))/VLOOKUP($B1057,Stats!$A$2:$AA$19,25,FALSE),""))</f>
        <v/>
      </c>
      <c r="BM1057" s="46" t="str">
        <f>IF(ISNUMBER(VLOOKUP($B1057,Stats!$A$2:$AA$19,2,FALSE))=FALSE,"",IF(ISNUMBER(AA1057),(AA1057-VLOOKUP($B1057,Stats!$A$2:$AA$19,12,FALSE))/VLOOKUP($B1057,Stats!$A$2:$AA$19,26,FALSE),""))</f>
        <v/>
      </c>
      <c r="BN1057" s="46" t="str">
        <f>IF(ISNUMBER(VLOOKUP($B1057,Stats!$A$2:$AA$19,2,FALSE))=FALSE,"",IF(ISNUMBER(#REF!),(#REF!-VLOOKUP($B1057,Stats!$A$2:$AA$19,13,FALSE))/VLOOKUP($B1057,Stats!$A$2:$AA$19,27,FALSE),""))</f>
        <v/>
      </c>
      <c r="BO1057" s="46" t="str">
        <f>IF(ISNUMBER(VLOOKUP($B1057,Stats!$A$2:$AA$19,2,FALSE))=FALSE,"",IF(ISNUMBER(#REF!),(#REF!-VLOOKUP($B1057,Stats!$A$2:$AA$19,14,FALSE))/VLOOKUP($B1057,Stats!$A$2:$AB$19,28,FALSE),""))</f>
        <v/>
      </c>
      <c r="BP1057" s="46"/>
      <c r="BQ1057" s="46">
        <f>IF(ISNUMBER(VLOOKUP($B1057,Stats!$A$2:$AA$19,2,FALSE))=FALSE,"",IF(ISNUMBER(BM1057),BM1057,(VLOOKUP($B1057,Stats!$A$2:$AT$19,46,FALSE)-VLOOKUP($B1057,Stats!$A$2:$AA$19,12,FALSE))/VLOOKUP($B1057,Stats!$A$2:$AA$19,26,FALSE)))</f>
        <v>-0.37901840262580277</v>
      </c>
      <c r="BR1057" s="51">
        <f t="shared" si="221"/>
        <v>-0.37901840262580277</v>
      </c>
      <c r="BS1057" s="32" t="str">
        <f t="shared" si="216"/>
        <v>27949_201502</v>
      </c>
      <c r="BT1057" s="53">
        <f t="shared" si="217"/>
        <v>-1.6497682681651495</v>
      </c>
    </row>
    <row r="1058" spans="1:72" x14ac:dyDescent="0.15">
      <c r="A1058" s="16">
        <v>27949</v>
      </c>
      <c r="B1058" s="17">
        <v>201503</v>
      </c>
      <c r="C1058" s="3">
        <v>0</v>
      </c>
      <c r="D1058" s="23">
        <v>-7.9934747145187668E-2</v>
      </c>
      <c r="E1058" s="18">
        <v>1.4208596876643078E-2</v>
      </c>
      <c r="F1058" s="24">
        <v>2</v>
      </c>
      <c r="G1058" s="24">
        <v>8</v>
      </c>
      <c r="H1058" s="20">
        <v>1.6560319240529364E-2</v>
      </c>
      <c r="I1058" s="20">
        <v>-1.4397294358285823E-2</v>
      </c>
      <c r="J1058" s="24">
        <v>1</v>
      </c>
      <c r="K1058" s="24">
        <v>5</v>
      </c>
      <c r="L1058" s="20">
        <v>2.1701388888889062E-2</v>
      </c>
      <c r="M1058" s="20">
        <v>-2.3376623376623495E-2</v>
      </c>
      <c r="N1058" s="19">
        <v>1.24</v>
      </c>
      <c r="O1058" s="19">
        <v>1</v>
      </c>
      <c r="P1058" s="25">
        <v>42030</v>
      </c>
      <c r="Q1058" s="20">
        <v>-9.032258064516141E-2</v>
      </c>
      <c r="R1058" s="25">
        <v>42041</v>
      </c>
      <c r="S1058" s="25">
        <f>IF(ISNUMBER(R1058),VLOOKUP(B1058,Index!$B$3:$AB$18,27,FALSE),"")</f>
        <v>42041</v>
      </c>
      <c r="T1058" s="25">
        <f>IF(ISNUMBER($R1058),VLOOKUP($B1058,Index!$B$21:$AB$36,27,FALSE),"")</f>
        <v>42041</v>
      </c>
      <c r="U1058" s="25">
        <f>IF(ISNUMBER($R1058),VLOOKUP($B1058,Index!$B$39:$AB$54,27,FALSE),"")</f>
        <v>42034</v>
      </c>
      <c r="W1058" s="18">
        <v>-2.39804241435563</v>
      </c>
      <c r="X1058" s="19">
        <v>0.2</v>
      </c>
      <c r="Y1058" s="18">
        <v>0.26958917091207968</v>
      </c>
      <c r="Z1058" s="19">
        <f t="shared" si="218"/>
        <v>0</v>
      </c>
      <c r="AA1058" s="21" t="s">
        <v>25</v>
      </c>
      <c r="AB1058" s="28">
        <v>0</v>
      </c>
      <c r="AC1058" s="18">
        <v>5.7506074210485796</v>
      </c>
      <c r="AD1058" s="19">
        <v>4.0000000000000008E-2</v>
      </c>
      <c r="AE1058" s="18">
        <v>7.2678321073062505E-2</v>
      </c>
      <c r="AF1058" s="19">
        <f t="shared" si="219"/>
        <v>0</v>
      </c>
      <c r="AG1058" s="21" t="s">
        <v>25</v>
      </c>
      <c r="AH1058" s="28"/>
      <c r="AK1058" t="str">
        <f t="shared" si="224"/>
        <v/>
      </c>
      <c r="AL1058" t="str">
        <f t="shared" si="224"/>
        <v/>
      </c>
      <c r="AM1058" t="str">
        <f t="shared" si="224"/>
        <v/>
      </c>
      <c r="AN1058" t="str">
        <f t="shared" si="224"/>
        <v/>
      </c>
      <c r="AO1058" t="str">
        <f t="shared" si="224"/>
        <v/>
      </c>
      <c r="AP1058" t="str">
        <f t="shared" si="224"/>
        <v/>
      </c>
      <c r="AQ1058" t="str">
        <f t="shared" si="224"/>
        <v/>
      </c>
      <c r="AR1058" t="str">
        <f t="shared" si="224"/>
        <v/>
      </c>
      <c r="AS1058" t="str">
        <f t="shared" si="224"/>
        <v/>
      </c>
      <c r="AT1058" t="str">
        <f t="shared" si="224"/>
        <v/>
      </c>
      <c r="AU1058" t="str">
        <f t="shared" si="224"/>
        <v/>
      </c>
      <c r="AV1058" t="str">
        <f t="shared" si="224"/>
        <v/>
      </c>
      <c r="AW1058" t="str">
        <f t="shared" si="224"/>
        <v/>
      </c>
      <c r="AX1058" t="str">
        <f t="shared" si="224"/>
        <v/>
      </c>
      <c r="AZ1058" s="46">
        <f>IF(ISNUMBER(VLOOKUP($B1058,Stats!$A$2:$AA$19,2,FALSE))=FALSE,"",IF(ISNUMBER(W1058),(W1058-VLOOKUP($B1058,Stats!$A$2:$AA$19,2,FALSE))/VLOOKUP($B1058,Stats!$A$2:$AA$19,16,FALSE),""))</f>
        <v>-1.7011840437541219</v>
      </c>
      <c r="BA1058" s="46">
        <f>IF(ISNUMBER(VLOOKUP($B1058,Stats!$A$2:$AA$19,2,FALSE))=FALSE,"",IF(ISNUMBER(X1058),(X1058-VLOOKUP($B1058,Stats!$A$2:$AA$19,3,FALSE))/VLOOKUP($B1058,Stats!$A$2:$AA$19,17,FALSE),""))</f>
        <v>-1.0521141897083433</v>
      </c>
      <c r="BB1058" s="46"/>
      <c r="BC1058" s="46"/>
      <c r="BD1058" s="44">
        <f t="shared" si="215"/>
        <v>-1.3766491167312327</v>
      </c>
      <c r="BE1058" s="46">
        <f>IF(ISNUMBER(VLOOKUP($B1058,Stats!$A$2:$AA$19,2,FALSE))=FALSE,"",IF(ISNUMBER(Y1058),(Y1058-VLOOKUP($B1058,Stats!$A$2:$AA$19,5,FALSE))/VLOOKUP($B1058,Stats!$A$2:$AA$19,19,FALSE),""))</f>
        <v>1.1478164718872783</v>
      </c>
      <c r="BF1058" s="46"/>
      <c r="BG1058" s="46"/>
      <c r="BH1058" s="46">
        <f>IF(ISNUMBER(VLOOKUP($B1058,Stats!$A$2:$AA$19,2,FALSE))=FALSE,"",IF(ISNUMBER(Z1058),(Z1058-VLOOKUP($B1058,Stats!$A$2:$AA$19,8,FALSE))/VLOOKUP($B1058,Stats!$A$2:$AA$19,22,FALSE),""))</f>
        <v>-0.64412337137479436</v>
      </c>
      <c r="BI1058" s="46" t="str">
        <f>IF(ISNUMBER(VLOOKUP($B1058,Stats!$A$2:$AA$19,2,FALSE))=FALSE,"",IF(ISNUMBER(#REF!),(#REF!-VLOOKUP($B1058,Stats!$A$2:$AA$19,9,FALSE))/VLOOKUP($B1058,Stats!$A$2:$AA$19,23,FALSE),""))</f>
        <v/>
      </c>
      <c r="BJ1058" s="46" t="str">
        <f>IF(ISNUMBER(VLOOKUP($B1058,Stats!$A$2:$AA$19,2,FALSE))=FALSE,"",IF(ISNUMBER(#REF!),(#REF!-VLOOKUP($B1058,Stats!$A$2:$AA$19,10,FALSE))/VLOOKUP($B1058,Stats!$A$2:$AA$19,24,FALSE),""))</f>
        <v/>
      </c>
      <c r="BK1058" s="44">
        <f t="shared" si="220"/>
        <v>-0.99670854173353307</v>
      </c>
      <c r="BL1058" s="46" t="str">
        <f>IF(ISNUMBER(VLOOKUP($B1058,Stats!$A$2:$AA$19,2,FALSE))=FALSE,"",IF(ISNUMBER(#REF!),(#REF!-VLOOKUP($B1058,Stats!$A$2:$AA$19,11,FALSE))/VLOOKUP($B1058,Stats!$A$2:$AA$19,25,FALSE),""))</f>
        <v/>
      </c>
      <c r="BM1058" s="46" t="str">
        <f>IF(ISNUMBER(VLOOKUP($B1058,Stats!$A$2:$AA$19,2,FALSE))=FALSE,"",IF(ISNUMBER(AA1058),(AA1058-VLOOKUP($B1058,Stats!$A$2:$AA$19,12,FALSE))/VLOOKUP($B1058,Stats!$A$2:$AA$19,26,FALSE),""))</f>
        <v/>
      </c>
      <c r="BN1058" s="46" t="str">
        <f>IF(ISNUMBER(VLOOKUP($B1058,Stats!$A$2:$AA$19,2,FALSE))=FALSE,"",IF(ISNUMBER(#REF!),(#REF!-VLOOKUP($B1058,Stats!$A$2:$AA$19,13,FALSE))/VLOOKUP($B1058,Stats!$A$2:$AA$19,27,FALSE),""))</f>
        <v/>
      </c>
      <c r="BO1058" s="46" t="str">
        <f>IF(ISNUMBER(VLOOKUP($B1058,Stats!$A$2:$AA$19,2,FALSE))=FALSE,"",IF(ISNUMBER(#REF!),(#REF!-VLOOKUP($B1058,Stats!$A$2:$AA$19,14,FALSE))/VLOOKUP($B1058,Stats!$A$2:$AB$19,28,FALSE),""))</f>
        <v/>
      </c>
      <c r="BP1058" s="46"/>
      <c r="BQ1058" s="46">
        <f>IF(ISNUMBER(VLOOKUP($B1058,Stats!$A$2:$AA$19,2,FALSE))=FALSE,"",IF(ISNUMBER(BM1058),BM1058,(VLOOKUP($B1058,Stats!$A$2:$AT$19,46,FALSE)-VLOOKUP($B1058,Stats!$A$2:$AA$19,12,FALSE))/VLOOKUP($B1058,Stats!$A$2:$AA$19,26,FALSE)))</f>
        <v>-0.53964354662323732</v>
      </c>
      <c r="BR1058" s="51">
        <f t="shared" si="221"/>
        <v>-0.53964354662323732</v>
      </c>
      <c r="BS1058" s="32" t="str">
        <f t="shared" si="216"/>
        <v>27949_201503</v>
      </c>
      <c r="BT1058" s="53">
        <f t="shared" si="217"/>
        <v>-0.98128365771101389</v>
      </c>
    </row>
    <row r="1059" spans="1:72" x14ac:dyDescent="0.15">
      <c r="A1059" s="16">
        <v>27949</v>
      </c>
      <c r="B1059" s="17">
        <v>201504</v>
      </c>
      <c r="C1059" s="3">
        <v>0</v>
      </c>
      <c r="D1059" s="23">
        <v>6.9148936170212894E-2</v>
      </c>
      <c r="E1059" s="18">
        <v>4.9677983739672311E-3</v>
      </c>
      <c r="F1059" s="24">
        <v>7</v>
      </c>
      <c r="G1059" s="24">
        <v>0</v>
      </c>
      <c r="H1059" s="20">
        <v>9.608090336192714E-3</v>
      </c>
      <c r="I1059" s="20" t="s">
        <v>25</v>
      </c>
      <c r="J1059" s="24">
        <v>7</v>
      </c>
      <c r="K1059" s="24">
        <v>0</v>
      </c>
      <c r="L1059" s="20">
        <v>1.5070921985815611E-2</v>
      </c>
      <c r="M1059" s="20">
        <v>3.3955857385399302E-3</v>
      </c>
      <c r="N1059" s="19">
        <v>1.206</v>
      </c>
      <c r="O1059" s="19">
        <v>1.0532751091703056</v>
      </c>
      <c r="P1059" s="25">
        <v>42052</v>
      </c>
      <c r="Q1059" s="20">
        <v>0</v>
      </c>
      <c r="R1059" s="25">
        <v>42044</v>
      </c>
      <c r="S1059" s="25">
        <f>IF(ISNUMBER(R1059),VLOOKUP(B1059,Index!$B$3:$AB$18,27,FALSE),"")</f>
        <v>42044</v>
      </c>
      <c r="T1059" s="25">
        <f>IF(ISNUMBER($R1059),VLOOKUP($B1059,Index!$B$21:$AB$36,27,FALSE),"")</f>
        <v>42044</v>
      </c>
      <c r="U1059" s="25">
        <f>IF(ISNUMBER($R1059),VLOOKUP($B1059,Index!$B$39:$AB$54,27,FALSE),"")</f>
        <v>42052</v>
      </c>
      <c r="W1059" s="18">
        <v>2.7659574468085157</v>
      </c>
      <c r="X1059" s="19">
        <v>1</v>
      </c>
      <c r="Y1059" s="18">
        <v>9.4257346909304249E-2</v>
      </c>
      <c r="Z1059" s="19">
        <f t="shared" si="218"/>
        <v>0</v>
      </c>
      <c r="AA1059" s="21" t="s">
        <v>25</v>
      </c>
      <c r="AB1059" s="28">
        <v>0</v>
      </c>
      <c r="AC1059" s="18">
        <v>7.6505205975554835</v>
      </c>
      <c r="AD1059" s="19">
        <v>1</v>
      </c>
      <c r="AE1059" s="18">
        <v>8.8844474463809272E-3</v>
      </c>
      <c r="AF1059" s="19">
        <f t="shared" si="219"/>
        <v>0</v>
      </c>
      <c r="AG1059" s="21" t="s">
        <v>25</v>
      </c>
      <c r="AH1059" s="28"/>
      <c r="AK1059" t="str">
        <f t="shared" si="224"/>
        <v/>
      </c>
      <c r="AL1059" t="str">
        <f t="shared" si="224"/>
        <v/>
      </c>
      <c r="AM1059" t="str">
        <f t="shared" si="224"/>
        <v/>
      </c>
      <c r="AN1059" t="str">
        <f t="shared" si="224"/>
        <v/>
      </c>
      <c r="AO1059" t="str">
        <f t="shared" si="224"/>
        <v/>
      </c>
      <c r="AP1059" t="str">
        <f t="shared" si="224"/>
        <v/>
      </c>
      <c r="AQ1059" t="str">
        <f t="shared" si="224"/>
        <v/>
      </c>
      <c r="AR1059" t="str">
        <f t="shared" si="224"/>
        <v/>
      </c>
      <c r="AS1059" t="str">
        <f t="shared" si="224"/>
        <v/>
      </c>
      <c r="AT1059" t="str">
        <f t="shared" si="224"/>
        <v/>
      </c>
      <c r="AU1059" t="str">
        <f t="shared" si="224"/>
        <v/>
      </c>
      <c r="AV1059" t="str">
        <f t="shared" si="224"/>
        <v/>
      </c>
      <c r="AW1059" t="str">
        <f t="shared" si="224"/>
        <v/>
      </c>
      <c r="AX1059" t="str">
        <f t="shared" si="224"/>
        <v/>
      </c>
      <c r="AZ1059" s="46">
        <f>IF(ISNUMBER(VLOOKUP($B1059,Stats!$A$2:$AA$19,2,FALSE))=FALSE,"",IF(ISNUMBER(W1059),(W1059-VLOOKUP($B1059,Stats!$A$2:$AA$19,2,FALSE))/VLOOKUP($B1059,Stats!$A$2:$AA$19,16,FALSE),""))</f>
        <v>0.66736670357998018</v>
      </c>
      <c r="BA1059" s="46">
        <f>IF(ISNUMBER(VLOOKUP($B1059,Stats!$A$2:$AA$19,2,FALSE))=FALSE,"",IF(ISNUMBER(X1059),(X1059-VLOOKUP($B1059,Stats!$A$2:$AA$19,3,FALSE))/VLOOKUP($B1059,Stats!$A$2:$AA$19,17,FALSE),""))</f>
        <v>0.93772145929647244</v>
      </c>
      <c r="BB1059" s="46"/>
      <c r="BC1059" s="46"/>
      <c r="BD1059" s="44">
        <f t="shared" si="215"/>
        <v>0.80254408143822631</v>
      </c>
      <c r="BE1059" s="46">
        <f>IF(ISNUMBER(VLOOKUP($B1059,Stats!$A$2:$AA$19,2,FALSE))=FALSE,"",IF(ISNUMBER(Y1059),(Y1059-VLOOKUP($B1059,Stats!$A$2:$AA$19,5,FALSE))/VLOOKUP($B1059,Stats!$A$2:$AA$19,19,FALSE),""))</f>
        <v>-0.18298921725446771</v>
      </c>
      <c r="BF1059" s="46"/>
      <c r="BG1059" s="46"/>
      <c r="BH1059" s="46">
        <f>IF(ISNUMBER(VLOOKUP($B1059,Stats!$A$2:$AA$19,2,FALSE))=FALSE,"",IF(ISNUMBER(Z1059),(Z1059-VLOOKUP($B1059,Stats!$A$2:$AA$19,8,FALSE))/VLOOKUP($B1059,Stats!$A$2:$AA$19,22,FALSE),""))</f>
        <v>-0.5145844845400992</v>
      </c>
      <c r="BI1059" s="46" t="str">
        <f>IF(ISNUMBER(VLOOKUP($B1059,Stats!$A$2:$AA$19,2,FALSE))=FALSE,"",IF(ISNUMBER(#REF!),(#REF!-VLOOKUP($B1059,Stats!$A$2:$AA$19,9,FALSE))/VLOOKUP($B1059,Stats!$A$2:$AA$19,23,FALSE),""))</f>
        <v/>
      </c>
      <c r="BJ1059" s="46" t="str">
        <f>IF(ISNUMBER(VLOOKUP($B1059,Stats!$A$2:$AA$19,2,FALSE))=FALSE,"",IF(ISNUMBER(#REF!),(#REF!-VLOOKUP($B1059,Stats!$A$2:$AA$19,10,FALSE))/VLOOKUP($B1059,Stats!$A$2:$AA$19,24,FALSE),""))</f>
        <v/>
      </c>
      <c r="BK1059" s="44">
        <f t="shared" si="220"/>
        <v>-2.6282893283902375E-2</v>
      </c>
      <c r="BL1059" s="46" t="str">
        <f>IF(ISNUMBER(VLOOKUP($B1059,Stats!$A$2:$AA$19,2,FALSE))=FALSE,"",IF(ISNUMBER(#REF!),(#REF!-VLOOKUP($B1059,Stats!$A$2:$AA$19,11,FALSE))/VLOOKUP($B1059,Stats!$A$2:$AA$19,25,FALSE),""))</f>
        <v/>
      </c>
      <c r="BM1059" s="46" t="str">
        <f>IF(ISNUMBER(VLOOKUP($B1059,Stats!$A$2:$AA$19,2,FALSE))=FALSE,"",IF(ISNUMBER(AA1059),(AA1059-VLOOKUP($B1059,Stats!$A$2:$AA$19,12,FALSE))/VLOOKUP($B1059,Stats!$A$2:$AA$19,26,FALSE),""))</f>
        <v/>
      </c>
      <c r="BN1059" s="46" t="str">
        <f>IF(ISNUMBER(VLOOKUP($B1059,Stats!$A$2:$AA$19,2,FALSE))=FALSE,"",IF(ISNUMBER(#REF!),(#REF!-VLOOKUP($B1059,Stats!$A$2:$AA$19,13,FALSE))/VLOOKUP($B1059,Stats!$A$2:$AA$19,27,FALSE),""))</f>
        <v/>
      </c>
      <c r="BO1059" s="46" t="str">
        <f>IF(ISNUMBER(VLOOKUP($B1059,Stats!$A$2:$AA$19,2,FALSE))=FALSE,"",IF(ISNUMBER(#REF!),(#REF!-VLOOKUP($B1059,Stats!$A$2:$AA$19,14,FALSE))/VLOOKUP($B1059,Stats!$A$2:$AB$19,28,FALSE),""))</f>
        <v/>
      </c>
      <c r="BP1059" s="46"/>
      <c r="BQ1059" s="46">
        <f>IF(ISNUMBER(VLOOKUP($B1059,Stats!$A$2:$AA$19,2,FALSE))=FALSE,"",IF(ISNUMBER(BM1059),BM1059,(VLOOKUP($B1059,Stats!$A$2:$AT$19,46,FALSE)-VLOOKUP($B1059,Stats!$A$2:$AA$19,12,FALSE))/VLOOKUP($B1059,Stats!$A$2:$AA$19,26,FALSE)))</f>
        <v>-0.64096278450557098</v>
      </c>
      <c r="BR1059" s="51">
        <f t="shared" si="221"/>
        <v>-0.64096278450557098</v>
      </c>
      <c r="BS1059" s="32" t="str">
        <f t="shared" si="216"/>
        <v>27949_201504</v>
      </c>
      <c r="BT1059" s="53">
        <f t="shared" si="217"/>
        <v>1.6546523416189646E-2</v>
      </c>
    </row>
    <row r="1060" spans="1:72" x14ac:dyDescent="0.15">
      <c r="A1060" s="16">
        <v>27949</v>
      </c>
      <c r="B1060" s="17">
        <v>201505</v>
      </c>
      <c r="C1060" s="3">
        <v>0</v>
      </c>
      <c r="D1060" s="23">
        <v>-2.1558872305140975E-2</v>
      </c>
      <c r="E1060" s="18">
        <v>1.2829635679187166E-2</v>
      </c>
      <c r="F1060" s="24">
        <v>3</v>
      </c>
      <c r="G1060" s="24">
        <v>3</v>
      </c>
      <c r="H1060" s="20">
        <v>5.5135788838521398E-3</v>
      </c>
      <c r="I1060" s="20">
        <v>-1.4274413510121819E-2</v>
      </c>
      <c r="J1060" s="24">
        <v>4</v>
      </c>
      <c r="K1060" s="24">
        <v>2</v>
      </c>
      <c r="L1060" s="20">
        <v>8.2236842105263275E-3</v>
      </c>
      <c r="M1060" s="20">
        <v>-2.4469820554649302E-2</v>
      </c>
      <c r="N1060" s="19">
        <v>1.226</v>
      </c>
      <c r="O1060" s="19" t="e">
        <v>#VALUE!</v>
      </c>
      <c r="P1060" s="25">
        <v>42065</v>
      </c>
      <c r="Q1060" s="20">
        <v>-3.7520391517128937E-2</v>
      </c>
      <c r="R1060" s="25">
        <v>42069</v>
      </c>
      <c r="S1060" s="25">
        <f>IF(ISNUMBER(R1060),VLOOKUP(B1060,Index!$B$3:$AB$18,27,FALSE),"")</f>
        <v>42069</v>
      </c>
      <c r="T1060" s="25">
        <f>IF(ISNUMBER($R1060),VLOOKUP($B1060,Index!$B$21:$AB$36,27,FALSE),"")</f>
        <v>42069</v>
      </c>
      <c r="U1060" s="25">
        <f>IF(ISNUMBER($R1060),VLOOKUP($B1060,Index!$B$39:$AB$54,27,FALSE),"")</f>
        <v>42069</v>
      </c>
      <c r="W1060" s="18">
        <v>-0.77611940298507509</v>
      </c>
      <c r="X1060" s="19">
        <v>0.5</v>
      </c>
      <c r="Y1060" s="18">
        <v>0.24342522177835649</v>
      </c>
      <c r="Z1060" s="19">
        <f t="shared" si="218"/>
        <v>0</v>
      </c>
      <c r="AA1060" s="21" t="s">
        <v>25</v>
      </c>
      <c r="AB1060" s="28">
        <v>0</v>
      </c>
      <c r="AC1060" s="18">
        <v>0.60236132768990935</v>
      </c>
      <c r="AD1060" s="19">
        <v>0.25</v>
      </c>
      <c r="AE1060" s="18">
        <v>5.9255838597842045E-2</v>
      </c>
      <c r="AF1060" s="19">
        <f t="shared" si="219"/>
        <v>0</v>
      </c>
      <c r="AG1060" s="21" t="s">
        <v>25</v>
      </c>
      <c r="AH1060" s="28"/>
      <c r="AK1060" t="str">
        <f t="shared" si="224"/>
        <v/>
      </c>
      <c r="AL1060" t="str">
        <f t="shared" si="224"/>
        <v/>
      </c>
      <c r="AM1060" t="str">
        <f t="shared" si="224"/>
        <v/>
      </c>
      <c r="AN1060" t="str">
        <f t="shared" si="224"/>
        <v/>
      </c>
      <c r="AO1060" t="str">
        <f t="shared" si="224"/>
        <v/>
      </c>
      <c r="AP1060" t="str">
        <f t="shared" si="224"/>
        <v/>
      </c>
      <c r="AQ1060" t="str">
        <f t="shared" si="224"/>
        <v/>
      </c>
      <c r="AR1060" t="str">
        <f t="shared" si="224"/>
        <v/>
      </c>
      <c r="AS1060" t="str">
        <f t="shared" si="224"/>
        <v/>
      </c>
      <c r="AT1060" t="str">
        <f t="shared" si="224"/>
        <v/>
      </c>
      <c r="AU1060" t="str">
        <f t="shared" si="224"/>
        <v/>
      </c>
      <c r="AV1060" t="str">
        <f t="shared" si="224"/>
        <v/>
      </c>
      <c r="AW1060" t="str">
        <f t="shared" si="224"/>
        <v/>
      </c>
      <c r="AX1060" t="str">
        <f t="shared" si="224"/>
        <v/>
      </c>
      <c r="AZ1060" s="46">
        <f>IF(ISNUMBER(VLOOKUP($B1060,Stats!$A$2:$AA$19,2,FALSE))=FALSE,"",IF(ISNUMBER(W1060),(W1060-VLOOKUP($B1060,Stats!$A$2:$AA$19,2,FALSE))/VLOOKUP($B1060,Stats!$A$2:$AA$19,16,FALSE),""))</f>
        <v>-1.1346294404578472</v>
      </c>
      <c r="BA1060" s="46">
        <f>IF(ISNUMBER(VLOOKUP($B1060,Stats!$A$2:$AA$19,2,FALSE))=FALSE,"",IF(ISNUMBER(X1060),(X1060-VLOOKUP($B1060,Stats!$A$2:$AA$19,3,FALSE))/VLOOKUP($B1060,Stats!$A$2:$AA$19,17,FALSE),""))</f>
        <v>-0.52592327303600894</v>
      </c>
      <c r="BB1060" s="46"/>
      <c r="BC1060" s="46"/>
      <c r="BD1060" s="44">
        <f t="shared" si="215"/>
        <v>-0.83027635674692801</v>
      </c>
      <c r="BE1060" s="46">
        <f>IF(ISNUMBER(VLOOKUP($B1060,Stats!$A$2:$AA$19,2,FALSE))=FALSE,"",IF(ISNUMBER(Y1060),(Y1060-VLOOKUP($B1060,Stats!$A$2:$AA$19,5,FALSE))/VLOOKUP($B1060,Stats!$A$2:$AA$19,19,FALSE),""))</f>
        <v>0.64337964826008398</v>
      </c>
      <c r="BF1060" s="46"/>
      <c r="BG1060" s="46"/>
      <c r="BH1060" s="46">
        <f>IF(ISNUMBER(VLOOKUP($B1060,Stats!$A$2:$AA$19,2,FALSE))=FALSE,"",IF(ISNUMBER(Z1060),(Z1060-VLOOKUP($B1060,Stats!$A$2:$AA$19,8,FALSE))/VLOOKUP($B1060,Stats!$A$2:$AA$19,22,FALSE),""))</f>
        <v>-0.59810804423176478</v>
      </c>
      <c r="BI1060" s="46" t="str">
        <f>IF(ISNUMBER(VLOOKUP($B1060,Stats!$A$2:$AA$19,2,FALSE))=FALSE,"",IF(ISNUMBER(#REF!),(#REF!-VLOOKUP($B1060,Stats!$A$2:$AA$19,9,FALSE))/VLOOKUP($B1060,Stats!$A$2:$AA$19,23,FALSE),""))</f>
        <v/>
      </c>
      <c r="BJ1060" s="46" t="str">
        <f>IF(ISNUMBER(VLOOKUP($B1060,Stats!$A$2:$AA$19,2,FALSE))=FALSE,"",IF(ISNUMBER(#REF!),(#REF!-VLOOKUP($B1060,Stats!$A$2:$AA$19,10,FALSE))/VLOOKUP($B1060,Stats!$A$2:$AA$19,24,FALSE),""))</f>
        <v/>
      </c>
      <c r="BK1060" s="44">
        <f t="shared" si="220"/>
        <v>-0.6297981670515882</v>
      </c>
      <c r="BL1060" s="46" t="str">
        <f>IF(ISNUMBER(VLOOKUP($B1060,Stats!$A$2:$AA$19,2,FALSE))=FALSE,"",IF(ISNUMBER(#REF!),(#REF!-VLOOKUP($B1060,Stats!$A$2:$AA$19,11,FALSE))/VLOOKUP($B1060,Stats!$A$2:$AA$19,25,FALSE),""))</f>
        <v/>
      </c>
      <c r="BM1060" s="46" t="str">
        <f>IF(ISNUMBER(VLOOKUP($B1060,Stats!$A$2:$AA$19,2,FALSE))=FALSE,"",IF(ISNUMBER(AA1060),(AA1060-VLOOKUP($B1060,Stats!$A$2:$AA$19,12,FALSE))/VLOOKUP($B1060,Stats!$A$2:$AA$19,26,FALSE),""))</f>
        <v/>
      </c>
      <c r="BN1060" s="46" t="str">
        <f>IF(ISNUMBER(VLOOKUP($B1060,Stats!$A$2:$AA$19,2,FALSE))=FALSE,"",IF(ISNUMBER(#REF!),(#REF!-VLOOKUP($B1060,Stats!$A$2:$AA$19,13,FALSE))/VLOOKUP($B1060,Stats!$A$2:$AA$19,27,FALSE),""))</f>
        <v/>
      </c>
      <c r="BO1060" s="46" t="str">
        <f>IF(ISNUMBER(VLOOKUP($B1060,Stats!$A$2:$AA$19,2,FALSE))=FALSE,"",IF(ISNUMBER(#REF!),(#REF!-VLOOKUP($B1060,Stats!$A$2:$AA$19,14,FALSE))/VLOOKUP($B1060,Stats!$A$2:$AB$19,28,FALSE),""))</f>
        <v/>
      </c>
      <c r="BP1060" s="46"/>
      <c r="BQ1060" s="46">
        <f>IF(ISNUMBER(VLOOKUP($B1060,Stats!$A$2:$AA$19,2,FALSE))=FALSE,"",IF(ISNUMBER(BM1060),BM1060,(VLOOKUP($B1060,Stats!$A$2:$AT$19,46,FALSE)-VLOOKUP($B1060,Stats!$A$2:$AA$19,12,FALSE))/VLOOKUP($B1060,Stats!$A$2:$AA$19,26,FALSE)))</f>
        <v>-0.36655208107354165</v>
      </c>
      <c r="BR1060" s="51">
        <f t="shared" si="221"/>
        <v>-0.36655208107354165</v>
      </c>
      <c r="BS1060" s="32" t="str">
        <f t="shared" si="216"/>
        <v>27949_201505</v>
      </c>
      <c r="BT1060" s="53">
        <f t="shared" si="217"/>
        <v>-0.61724458779504687</v>
      </c>
    </row>
    <row r="1061" spans="1:72" x14ac:dyDescent="0.15">
      <c r="A1061" s="16">
        <v>27949</v>
      </c>
      <c r="B1061" s="17">
        <v>201506</v>
      </c>
      <c r="C1061" s="3">
        <v>0</v>
      </c>
      <c r="D1061" s="23">
        <v>4.8305084745762894E-2</v>
      </c>
      <c r="E1061" s="18">
        <v>6.7317642611775244E-3</v>
      </c>
      <c r="F1061" s="24">
        <v>8</v>
      </c>
      <c r="G1061" s="24">
        <v>2</v>
      </c>
      <c r="H1061" s="20">
        <v>6.9840171256782824E-3</v>
      </c>
      <c r="I1061" s="20">
        <v>-4.1914965555133188E-3</v>
      </c>
      <c r="J1061" s="24">
        <v>7</v>
      </c>
      <c r="K1061" s="24">
        <v>2</v>
      </c>
      <c r="L1061" s="20">
        <v>1.334445371142623E-2</v>
      </c>
      <c r="M1061" s="20">
        <v>-5.8577405857741516E-3</v>
      </c>
      <c r="N1061" s="19">
        <v>1.2370000000000001</v>
      </c>
      <c r="O1061" s="19">
        <v>1.0351464435146445</v>
      </c>
      <c r="P1061" s="25">
        <v>42083</v>
      </c>
      <c r="Q1061" s="20">
        <v>-8.3682008368201055E-3</v>
      </c>
      <c r="R1061" s="25">
        <v>42074</v>
      </c>
      <c r="S1061" s="25">
        <f>IF(ISNUMBER(R1061),VLOOKUP(B1061,Index!$B$3:$AB$18,27,FALSE),"")</f>
        <v>42073</v>
      </c>
      <c r="T1061" s="25">
        <f>IF(ISNUMBER($R1061),VLOOKUP($B1061,Index!$B$21:$AB$36,27,FALSE),"")</f>
        <v>42075</v>
      </c>
      <c r="U1061" s="25">
        <f>IF(ISNUMBER($R1061),VLOOKUP($B1061,Index!$B$39:$AB$54,27,FALSE),"")</f>
        <v>42075</v>
      </c>
      <c r="W1061" s="18">
        <v>1.4491525423728868</v>
      </c>
      <c r="X1061" s="19">
        <v>0.8</v>
      </c>
      <c r="Y1061" s="18">
        <v>0.12772624641984948</v>
      </c>
      <c r="Z1061" s="19">
        <f t="shared" si="218"/>
        <v>1</v>
      </c>
      <c r="AA1061" s="21">
        <v>5.7724576271186505</v>
      </c>
      <c r="AB1061" s="28">
        <v>0</v>
      </c>
      <c r="AC1061" s="18">
        <v>2.1000430910658014</v>
      </c>
      <c r="AD1061" s="19">
        <v>0.64000000000000012</v>
      </c>
      <c r="AE1061" s="18">
        <v>1.6313994024504112E-2</v>
      </c>
      <c r="AF1061" s="19">
        <f t="shared" si="219"/>
        <v>1</v>
      </c>
      <c r="AG1061" s="21">
        <v>33.321267056880281</v>
      </c>
      <c r="AH1061" s="28"/>
      <c r="AK1061" t="str">
        <f t="shared" si="224"/>
        <v/>
      </c>
      <c r="AL1061" t="str">
        <f t="shared" si="224"/>
        <v/>
      </c>
      <c r="AM1061" t="str">
        <f t="shared" si="224"/>
        <v/>
      </c>
      <c r="AN1061" t="str">
        <f t="shared" si="224"/>
        <v/>
      </c>
      <c r="AO1061" t="str">
        <f t="shared" si="224"/>
        <v/>
      </c>
      <c r="AP1061" t="str">
        <f t="shared" si="224"/>
        <v/>
      </c>
      <c r="AQ1061" t="str">
        <f t="shared" si="224"/>
        <v/>
      </c>
      <c r="AR1061" t="str">
        <f t="shared" si="224"/>
        <v/>
      </c>
      <c r="AS1061" t="str">
        <f t="shared" si="224"/>
        <v/>
      </c>
      <c r="AT1061" t="str">
        <f t="shared" si="224"/>
        <v/>
      </c>
      <c r="AU1061" t="str">
        <f t="shared" si="224"/>
        <v/>
      </c>
      <c r="AV1061" t="str">
        <f t="shared" si="224"/>
        <v/>
      </c>
      <c r="AW1061">
        <f t="shared" si="224"/>
        <v>5.7724576271186505</v>
      </c>
      <c r="AX1061" t="str">
        <f t="shared" si="224"/>
        <v/>
      </c>
      <c r="AZ1061" s="46">
        <f>IF(ISNUMBER(VLOOKUP($B1061,Stats!$A$2:$AA$19,2,FALSE))=FALSE,"",IF(ISNUMBER(W1061),(W1061-VLOOKUP($B1061,Stats!$A$2:$AA$19,2,FALSE))/VLOOKUP($B1061,Stats!$A$2:$AA$19,16,FALSE),""))</f>
        <v>-0.39209969044085963</v>
      </c>
      <c r="BA1061" s="46">
        <f>IF(ISNUMBER(VLOOKUP($B1061,Stats!$A$2:$AA$19,2,FALSE))=FALSE,"",IF(ISNUMBER(X1061),(X1061-VLOOKUP($B1061,Stats!$A$2:$AA$19,3,FALSE))/VLOOKUP($B1061,Stats!$A$2:$AA$19,17,FALSE),""))</f>
        <v>-3.4963065069354378E-2</v>
      </c>
      <c r="BB1061" s="46"/>
      <c r="BC1061" s="46"/>
      <c r="BD1061" s="44">
        <f t="shared" si="215"/>
        <v>-0.213531377755107</v>
      </c>
      <c r="BE1061" s="46">
        <f>IF(ISNUMBER(VLOOKUP($B1061,Stats!$A$2:$AA$19,2,FALSE))=FALSE,"",IF(ISNUMBER(Y1061),(Y1061-VLOOKUP($B1061,Stats!$A$2:$AA$19,5,FALSE))/VLOOKUP($B1061,Stats!$A$2:$AA$19,19,FALSE),""))</f>
        <v>-0.16721709070194971</v>
      </c>
      <c r="BF1061" s="46"/>
      <c r="BG1061" s="46"/>
      <c r="BH1061" s="46">
        <f>IF(ISNUMBER(VLOOKUP($B1061,Stats!$A$2:$AA$19,2,FALSE))=FALSE,"",IF(ISNUMBER(Z1061),(Z1061-VLOOKUP($B1061,Stats!$A$2:$AA$19,8,FALSE))/VLOOKUP($B1061,Stats!$A$2:$AA$19,22,FALSE),""))</f>
        <v>-0.73808297609062268</v>
      </c>
      <c r="BI1061" s="46" t="str">
        <f>IF(ISNUMBER(VLOOKUP($B1061,Stats!$A$2:$AA$19,2,FALSE))=FALSE,"",IF(ISNUMBER(#REF!),(#REF!-VLOOKUP($B1061,Stats!$A$2:$AA$19,9,FALSE))/VLOOKUP($B1061,Stats!$A$2:$AA$19,23,FALSE),""))</f>
        <v/>
      </c>
      <c r="BJ1061" s="46" t="str">
        <f>IF(ISNUMBER(VLOOKUP($B1061,Stats!$A$2:$AA$19,2,FALSE))=FALSE,"",IF(ISNUMBER(#REF!),(#REF!-VLOOKUP($B1061,Stats!$A$2:$AA$19,10,FALSE))/VLOOKUP($B1061,Stats!$A$2:$AA$19,24,FALSE),""))</f>
        <v/>
      </c>
      <c r="BK1061" s="44">
        <f t="shared" si="220"/>
        <v>-0.10437292933582201</v>
      </c>
      <c r="BL1061" s="46" t="str">
        <f>IF(ISNUMBER(VLOOKUP($B1061,Stats!$A$2:$AA$19,2,FALSE))=FALSE,"",IF(ISNUMBER(#REF!),(#REF!-VLOOKUP($B1061,Stats!$A$2:$AA$19,11,FALSE))/VLOOKUP($B1061,Stats!$A$2:$AA$19,25,FALSE),""))</f>
        <v/>
      </c>
      <c r="BM1061" s="46">
        <f>IF(ISNUMBER(VLOOKUP($B1061,Stats!$A$2:$AA$19,2,FALSE))=FALSE,"",IF(ISNUMBER(AA1061),(AA1061-VLOOKUP($B1061,Stats!$A$2:$AA$19,12,FALSE))/VLOOKUP($B1061,Stats!$A$2:$AA$19,26,FALSE),""))</f>
        <v>-0.24355638250668063</v>
      </c>
      <c r="BN1061" s="46" t="str">
        <f>IF(ISNUMBER(VLOOKUP($B1061,Stats!$A$2:$AA$19,2,FALSE))=FALSE,"",IF(ISNUMBER(#REF!),(#REF!-VLOOKUP($B1061,Stats!$A$2:$AA$19,13,FALSE))/VLOOKUP($B1061,Stats!$A$2:$AA$19,27,FALSE),""))</f>
        <v/>
      </c>
      <c r="BO1061" s="46" t="str">
        <f>IF(ISNUMBER(VLOOKUP($B1061,Stats!$A$2:$AA$19,2,FALSE))=FALSE,"",IF(ISNUMBER(#REF!),(#REF!-VLOOKUP($B1061,Stats!$A$2:$AA$19,14,FALSE))/VLOOKUP($B1061,Stats!$A$2:$AB$19,28,FALSE),""))</f>
        <v/>
      </c>
      <c r="BP1061" s="46"/>
      <c r="BQ1061" s="46">
        <f>IF(ISNUMBER(VLOOKUP($B1061,Stats!$A$2:$AA$19,2,FALSE))=FALSE,"",IF(ISNUMBER(BM1061),BM1061,(VLOOKUP($B1061,Stats!$A$2:$AT$19,46,FALSE)-VLOOKUP($B1061,Stats!$A$2:$AA$19,12,FALSE))/VLOOKUP($B1061,Stats!$A$2:$AA$19,26,FALSE)))</f>
        <v>-0.24355638250668063</v>
      </c>
      <c r="BR1061" s="51">
        <f t="shared" si="221"/>
        <v>-0.24355638250668063</v>
      </c>
      <c r="BS1061" s="32" t="str">
        <f t="shared" si="216"/>
        <v>27949_201506</v>
      </c>
      <c r="BT1061" s="53">
        <f t="shared" si="217"/>
        <v>-0.15404130965385074</v>
      </c>
    </row>
    <row r="1062" spans="1:72" x14ac:dyDescent="0.15">
      <c r="A1062" s="16">
        <v>27949</v>
      </c>
      <c r="B1062" s="17">
        <v>201507</v>
      </c>
      <c r="C1062" s="3">
        <v>0</v>
      </c>
      <c r="D1062" s="23">
        <v>4.8504446240904553E-3</v>
      </c>
      <c r="E1062" s="18">
        <v>2.7559716560279514E-3</v>
      </c>
      <c r="F1062" s="24">
        <v>3</v>
      </c>
      <c r="G1062" s="24">
        <v>2</v>
      </c>
      <c r="H1062" s="20">
        <v>2.9587305597196987E-3</v>
      </c>
      <c r="I1062" s="20">
        <v>-2.009972256174497E-3</v>
      </c>
      <c r="J1062" s="24">
        <v>2</v>
      </c>
      <c r="K1062" s="24">
        <v>2</v>
      </c>
      <c r="L1062" s="20">
        <v>3.2336297493937849E-3</v>
      </c>
      <c r="M1062" s="20">
        <v>-2.4096385542169418E-3</v>
      </c>
      <c r="N1062" s="19">
        <v>1.2450000000000001</v>
      </c>
      <c r="O1062" s="19">
        <v>1.0032232070910556</v>
      </c>
      <c r="P1062" s="25">
        <v>42087</v>
      </c>
      <c r="Q1062" s="20">
        <v>-4.0160642570281624E-3</v>
      </c>
      <c r="R1062" s="25">
        <v>42089</v>
      </c>
      <c r="S1062" s="25">
        <f>IF(ISNUMBER(R1062),VLOOKUP(B1062,Index!$B$3:$AB$18,27,FALSE),"")</f>
        <v>42088</v>
      </c>
      <c r="T1062" s="25">
        <f>IF(ISNUMBER($R1062),VLOOKUP($B1062,Index!$B$21:$AB$36,27,FALSE),"")</f>
        <v>42089</v>
      </c>
      <c r="U1062" s="25">
        <f>IF(ISNUMBER($R1062),VLOOKUP($B1062,Index!$B$39:$AB$54,27,FALSE),"")</f>
        <v>42089</v>
      </c>
      <c r="W1062" s="18">
        <v>0.34923201293451278</v>
      </c>
      <c r="X1062" s="19">
        <v>0.6</v>
      </c>
      <c r="Y1062" s="18">
        <v>5.2290885599486664E-2</v>
      </c>
      <c r="Z1062" s="19">
        <f t="shared" si="218"/>
        <v>1</v>
      </c>
      <c r="AA1062" s="21">
        <v>1.2077607113985083</v>
      </c>
      <c r="AB1062" s="28">
        <v>0</v>
      </c>
      <c r="AC1062" s="18">
        <v>0.1219629988582917</v>
      </c>
      <c r="AD1062" s="19">
        <v>0.36</v>
      </c>
      <c r="AE1062" s="18">
        <v>2.7343367167786017E-3</v>
      </c>
      <c r="AF1062" s="19">
        <f t="shared" si="219"/>
        <v>1</v>
      </c>
      <c r="AG1062" s="21">
        <v>1.4586859359978308</v>
      </c>
      <c r="AH1062" s="28"/>
      <c r="AK1062" t="str">
        <f t="shared" si="224"/>
        <v/>
      </c>
      <c r="AL1062" t="str">
        <f t="shared" si="224"/>
        <v/>
      </c>
      <c r="AM1062" t="str">
        <f t="shared" si="224"/>
        <v/>
      </c>
      <c r="AN1062" t="str">
        <f t="shared" si="224"/>
        <v/>
      </c>
      <c r="AO1062" t="str">
        <f t="shared" si="224"/>
        <v/>
      </c>
      <c r="AP1062" t="str">
        <f t="shared" si="224"/>
        <v/>
      </c>
      <c r="AQ1062" t="str">
        <f t="shared" si="224"/>
        <v/>
      </c>
      <c r="AR1062" t="str">
        <f t="shared" si="224"/>
        <v/>
      </c>
      <c r="AS1062" t="str">
        <f t="shared" si="224"/>
        <v/>
      </c>
      <c r="AT1062" t="str">
        <f t="shared" si="224"/>
        <v/>
      </c>
      <c r="AU1062" t="str">
        <f t="shared" si="224"/>
        <v/>
      </c>
      <c r="AV1062" t="str">
        <f t="shared" si="224"/>
        <v/>
      </c>
      <c r="AW1062" t="str">
        <f t="shared" si="224"/>
        <v/>
      </c>
      <c r="AX1062">
        <f t="shared" si="224"/>
        <v>1.2077607113985083</v>
      </c>
      <c r="AZ1062" s="46">
        <f>IF(ISNUMBER(VLOOKUP($B1062,Stats!$A$2:$AA$19,2,FALSE))=FALSE,"",IF(ISNUMBER(W1062),(W1062-VLOOKUP($B1062,Stats!$A$2:$AA$19,2,FALSE))/VLOOKUP($B1062,Stats!$A$2:$AA$19,16,FALSE),""))</f>
        <v>-0.49177307590213148</v>
      </c>
      <c r="BA1062" s="46">
        <f>IF(ISNUMBER(VLOOKUP($B1062,Stats!$A$2:$AA$19,2,FALSE))=FALSE,"",IF(ISNUMBER(X1062),(X1062-VLOOKUP($B1062,Stats!$A$2:$AA$19,3,FALSE))/VLOOKUP($B1062,Stats!$A$2:$AA$19,17,FALSE),""))</f>
        <v>-0.37879956534795695</v>
      </c>
      <c r="BB1062" s="46"/>
      <c r="BC1062" s="46"/>
      <c r="BD1062" s="44">
        <f t="shared" si="215"/>
        <v>-0.43528632062504424</v>
      </c>
      <c r="BE1062" s="46">
        <f>IF(ISNUMBER(VLOOKUP($B1062,Stats!$A$2:$AA$19,2,FALSE))=FALSE,"",IF(ISNUMBER(Y1062),(Y1062-VLOOKUP($B1062,Stats!$A$2:$AA$19,5,FALSE))/VLOOKUP($B1062,Stats!$A$2:$AA$19,19,FALSE),""))</f>
        <v>-0.89547219409532852</v>
      </c>
      <c r="BF1062" s="46"/>
      <c r="BG1062" s="46"/>
      <c r="BH1062" s="46">
        <f>IF(ISNUMBER(VLOOKUP($B1062,Stats!$A$2:$AA$19,2,FALSE))=FALSE,"",IF(ISNUMBER(Z1062),(Z1062-VLOOKUP($B1062,Stats!$A$2:$AA$19,8,FALSE))/VLOOKUP($B1062,Stats!$A$2:$AA$19,22,FALSE),""))</f>
        <v>-0.22777854907483192</v>
      </c>
      <c r="BI1062" s="46" t="str">
        <f>IF(ISNUMBER(VLOOKUP($B1062,Stats!$A$2:$AA$19,2,FALSE))=FALSE,"",IF(ISNUMBER(#REF!),(#REF!-VLOOKUP($B1062,Stats!$A$2:$AA$19,9,FALSE))/VLOOKUP($B1062,Stats!$A$2:$AA$19,23,FALSE),""))</f>
        <v/>
      </c>
      <c r="BJ1062" s="46" t="str">
        <f>IF(ISNUMBER(VLOOKUP($B1062,Stats!$A$2:$AA$19,2,FALSE))=FALSE,"",IF(ISNUMBER(#REF!),(#REF!-VLOOKUP($B1062,Stats!$A$2:$AA$19,10,FALSE))/VLOOKUP($B1062,Stats!$A$2:$AA$19,24,FALSE),""))</f>
        <v/>
      </c>
      <c r="BK1062" s="44">
        <f t="shared" si="220"/>
        <v>0.55849697114428032</v>
      </c>
      <c r="BL1062" s="46" t="str">
        <f>IF(ISNUMBER(VLOOKUP($B1062,Stats!$A$2:$AA$19,2,FALSE))=FALSE,"",IF(ISNUMBER(#REF!),(#REF!-VLOOKUP($B1062,Stats!$A$2:$AA$19,11,FALSE))/VLOOKUP($B1062,Stats!$A$2:$AA$19,25,FALSE),""))</f>
        <v/>
      </c>
      <c r="BM1062" s="46">
        <f>IF(ISNUMBER(VLOOKUP($B1062,Stats!$A$2:$AA$19,2,FALSE))=FALSE,"",IF(ISNUMBER(AA1062),(AA1062-VLOOKUP($B1062,Stats!$A$2:$AA$19,12,FALSE))/VLOOKUP($B1062,Stats!$A$2:$AA$19,26,FALSE),""))</f>
        <v>-0.38251981096017379</v>
      </c>
      <c r="BN1062" s="46" t="str">
        <f>IF(ISNUMBER(VLOOKUP($B1062,Stats!$A$2:$AA$19,2,FALSE))=FALSE,"",IF(ISNUMBER(#REF!),(#REF!-VLOOKUP($B1062,Stats!$A$2:$AA$19,13,FALSE))/VLOOKUP($B1062,Stats!$A$2:$AA$19,27,FALSE),""))</f>
        <v/>
      </c>
      <c r="BO1062" s="46" t="str">
        <f>IF(ISNUMBER(VLOOKUP($B1062,Stats!$A$2:$AA$19,2,FALSE))=FALSE,"",IF(ISNUMBER(#REF!),(#REF!-VLOOKUP($B1062,Stats!$A$2:$AA$19,14,FALSE))/VLOOKUP($B1062,Stats!$A$2:$AB$19,28,FALSE),""))</f>
        <v/>
      </c>
      <c r="BP1062" s="46"/>
      <c r="BQ1062" s="46">
        <f>IF(ISNUMBER(VLOOKUP($B1062,Stats!$A$2:$AA$19,2,FALSE))=FALSE,"",IF(ISNUMBER(BM1062),BM1062,(VLOOKUP($B1062,Stats!$A$2:$AT$19,46,FALSE)-VLOOKUP($B1062,Stats!$A$2:$AA$19,12,FALSE))/VLOOKUP($B1062,Stats!$A$2:$AA$19,26,FALSE)))</f>
        <v>-0.38251981096017379</v>
      </c>
      <c r="BR1062" s="51">
        <f t="shared" si="221"/>
        <v>-0.38251981096017379</v>
      </c>
      <c r="BS1062" s="32" t="str">
        <f t="shared" si="216"/>
        <v>27949_201507</v>
      </c>
      <c r="BT1062" s="53">
        <f t="shared" si="217"/>
        <v>0.17153695636952454</v>
      </c>
    </row>
    <row r="1063" spans="1:72" x14ac:dyDescent="0.15">
      <c r="S1063" t="str">
        <f>IF(ISNUMBER(R1063),VLOOKUP(B1063,Index!$B$3:$AB$18,27,FALSE),"")</f>
        <v/>
      </c>
      <c r="T1063" t="str">
        <f>IF(ISNUMBER($R1063),VLOOKUP($B1063,Index!$B$21:$AB$36,27,FALSE),"")</f>
        <v/>
      </c>
      <c r="U1063" t="str">
        <f>IF(ISNUMBER($R1063),VLOOKUP($B1063,Index!$B$39:$AB$54,27,FALSE),"")</f>
        <v/>
      </c>
      <c r="Z1063" t="str">
        <f t="shared" si="218"/>
        <v/>
      </c>
      <c r="AA1063" t="s">
        <v>25</v>
      </c>
      <c r="AF1063" t="str">
        <f t="shared" si="219"/>
        <v/>
      </c>
      <c r="AG1063" t="s">
        <v>25</v>
      </c>
      <c r="AK1063" t="str">
        <f t="shared" ref="AK1063:AX1072" si="225">IF($B1063=AK$2,$AA1063,"")</f>
        <v/>
      </c>
      <c r="AL1063" t="str">
        <f t="shared" si="225"/>
        <v/>
      </c>
      <c r="AM1063" t="str">
        <f t="shared" si="225"/>
        <v/>
      </c>
      <c r="AN1063" t="str">
        <f t="shared" si="225"/>
        <v/>
      </c>
      <c r="AO1063" t="str">
        <f t="shared" si="225"/>
        <v/>
      </c>
      <c r="AP1063" t="str">
        <f t="shared" si="225"/>
        <v/>
      </c>
      <c r="AQ1063" t="str">
        <f t="shared" si="225"/>
        <v/>
      </c>
      <c r="AR1063" t="str">
        <f t="shared" si="225"/>
        <v/>
      </c>
      <c r="AS1063" t="str">
        <f t="shared" si="225"/>
        <v/>
      </c>
      <c r="AT1063" t="str">
        <f t="shared" si="225"/>
        <v/>
      </c>
      <c r="AU1063" t="str">
        <f t="shared" si="225"/>
        <v/>
      </c>
      <c r="AV1063" t="str">
        <f t="shared" si="225"/>
        <v/>
      </c>
      <c r="AW1063" t="str">
        <f t="shared" si="225"/>
        <v/>
      </c>
      <c r="AX1063" t="str">
        <f t="shared" si="225"/>
        <v/>
      </c>
      <c r="AZ1063" s="46" t="str">
        <f>IF(ISNUMBER(VLOOKUP($B1063,Stats!$A$2:$AA$19,2,FALSE))=FALSE,"",IF(ISNUMBER(W1063),(W1063-VLOOKUP($B1063,Stats!$A$2:$AA$19,2,FALSE))/VLOOKUP($B1063,Stats!$A$2:$AA$19,16,FALSE),""))</f>
        <v/>
      </c>
      <c r="BA1063" s="46" t="str">
        <f>IF(ISNUMBER(VLOOKUP($B1063,Stats!$A$2:$AA$19,2,FALSE))=FALSE,"",IF(ISNUMBER(X1063),(X1063-VLOOKUP($B1063,Stats!$A$2:$AA$19,3,FALSE))/VLOOKUP($B1063,Stats!$A$2:$AA$19,17,FALSE),""))</f>
        <v/>
      </c>
      <c r="BB1063" s="46"/>
      <c r="BC1063" s="46"/>
      <c r="BD1063" s="44" t="str">
        <f t="shared" si="215"/>
        <v/>
      </c>
      <c r="BE1063" s="46" t="str">
        <f>IF(ISNUMBER(VLOOKUP($B1063,Stats!$A$2:$AA$19,2,FALSE))=FALSE,"",IF(ISNUMBER(Y1063),(Y1063-VLOOKUP($B1063,Stats!$A$2:$AA$19,5,FALSE))/VLOOKUP($B1063,Stats!$A$2:$AA$19,19,FALSE),""))</f>
        <v/>
      </c>
      <c r="BF1063" s="46"/>
      <c r="BG1063" s="46"/>
      <c r="BH1063" s="46" t="str">
        <f>IF(ISNUMBER(VLOOKUP($B1063,Stats!$A$2:$AA$19,2,FALSE))=FALSE,"",IF(ISNUMBER(Z1063),(Z1063-VLOOKUP($B1063,Stats!$A$2:$AA$19,8,FALSE))/VLOOKUP($B1063,Stats!$A$2:$AA$19,22,FALSE),""))</f>
        <v/>
      </c>
      <c r="BI1063" s="46" t="str">
        <f>IF(ISNUMBER(VLOOKUP($B1063,Stats!$A$2:$AA$19,2,FALSE))=FALSE,"",IF(ISNUMBER(#REF!),(#REF!-VLOOKUP($B1063,Stats!$A$2:$AA$19,9,FALSE))/VLOOKUP($B1063,Stats!$A$2:$AA$19,23,FALSE),""))</f>
        <v/>
      </c>
      <c r="BJ1063" s="46" t="str">
        <f>IF(ISNUMBER(VLOOKUP($B1063,Stats!$A$2:$AA$19,2,FALSE))=FALSE,"",IF(ISNUMBER(#REF!),(#REF!-VLOOKUP($B1063,Stats!$A$2:$AA$19,10,FALSE))/VLOOKUP($B1063,Stats!$A$2:$AA$19,24,FALSE),""))</f>
        <v/>
      </c>
      <c r="BK1063" s="44" t="str">
        <f t="shared" si="220"/>
        <v/>
      </c>
      <c r="BL1063" s="46" t="str">
        <f>IF(ISNUMBER(VLOOKUP($B1063,Stats!$A$2:$AA$19,2,FALSE))=FALSE,"",IF(ISNUMBER(#REF!),(#REF!-VLOOKUP($B1063,Stats!$A$2:$AA$19,11,FALSE))/VLOOKUP($B1063,Stats!$A$2:$AA$19,25,FALSE),""))</f>
        <v/>
      </c>
      <c r="BM1063" s="46" t="str">
        <f>IF(ISNUMBER(VLOOKUP($B1063,Stats!$A$2:$AA$19,2,FALSE))=FALSE,"",IF(ISNUMBER(AA1063),(AA1063-VLOOKUP($B1063,Stats!$A$2:$AA$19,12,FALSE))/VLOOKUP($B1063,Stats!$A$2:$AA$19,26,FALSE),""))</f>
        <v/>
      </c>
      <c r="BN1063" s="46" t="str">
        <f>IF(ISNUMBER(VLOOKUP($B1063,Stats!$A$2:$AA$19,2,FALSE))=FALSE,"",IF(ISNUMBER(#REF!),(#REF!-VLOOKUP($B1063,Stats!$A$2:$AA$19,13,FALSE))/VLOOKUP($B1063,Stats!$A$2:$AA$19,27,FALSE),""))</f>
        <v/>
      </c>
      <c r="BO1063" s="46" t="str">
        <f>IF(ISNUMBER(VLOOKUP($B1063,Stats!$A$2:$AA$19,2,FALSE))=FALSE,"",IF(ISNUMBER(#REF!),(#REF!-VLOOKUP($B1063,Stats!$A$2:$AA$19,14,FALSE))/VLOOKUP($B1063,Stats!$A$2:$AB$19,28,FALSE),""))</f>
        <v/>
      </c>
      <c r="BP1063" s="46"/>
      <c r="BQ1063" s="46" t="str">
        <f>IF(ISNUMBER(VLOOKUP($B1063,Stats!$A$2:$AA$19,2,FALSE))=FALSE,"",IF(ISNUMBER(BM1063),BM1063,(VLOOKUP($B1063,Stats!$A$2:$AT$19,46,FALSE)-VLOOKUP($B1063,Stats!$A$2:$AA$19,12,FALSE))/VLOOKUP($B1063,Stats!$A$2:$AA$19,26,FALSE)))</f>
        <v/>
      </c>
      <c r="BR1063" s="51" t="str">
        <f t="shared" si="221"/>
        <v/>
      </c>
      <c r="BS1063" s="32" t="str">
        <f t="shared" si="216"/>
        <v/>
      </c>
      <c r="BT1063" s="53" t="str">
        <f t="shared" si="217"/>
        <v/>
      </c>
    </row>
    <row r="1064" spans="1:72" ht="40.5" x14ac:dyDescent="0.15">
      <c r="A1064" s="1" t="s">
        <v>26</v>
      </c>
      <c r="B1064" s="1" t="s">
        <v>0</v>
      </c>
      <c r="C1064" s="3"/>
      <c r="D1064" s="4" t="s">
        <v>10</v>
      </c>
      <c r="E1064" s="1" t="s">
        <v>11</v>
      </c>
      <c r="F1064" s="1" t="s">
        <v>12</v>
      </c>
      <c r="G1064" s="1" t="s">
        <v>13</v>
      </c>
      <c r="H1064" s="1" t="s">
        <v>14</v>
      </c>
      <c r="I1064" s="1" t="s">
        <v>15</v>
      </c>
      <c r="J1064" s="1" t="s">
        <v>16</v>
      </c>
      <c r="K1064" s="1" t="s">
        <v>17</v>
      </c>
      <c r="L1064" s="1" t="s">
        <v>18</v>
      </c>
      <c r="M1064" s="1" t="s">
        <v>19</v>
      </c>
      <c r="N1064" s="1" t="s">
        <v>20</v>
      </c>
      <c r="O1064" s="1" t="s">
        <v>21</v>
      </c>
      <c r="P1064" s="1" t="s">
        <v>22</v>
      </c>
      <c r="Q1064" s="1" t="s">
        <v>23</v>
      </c>
      <c r="R1064" s="1" t="s">
        <v>24</v>
      </c>
      <c r="S1064" s="1" t="str">
        <f>IF(ISNUMBER(R1064),VLOOKUP(B1064,Index!$B$3:$AB$18,27,FALSE),"")</f>
        <v/>
      </c>
      <c r="T1064" s="1" t="str">
        <f>IF(ISNUMBER($R1064),VLOOKUP($B1064,Index!$B$21:$AB$36,27,FALSE),"")</f>
        <v/>
      </c>
      <c r="U1064" s="1" t="str">
        <f>IF(ISNUMBER($R1064),VLOOKUP($B1064,Index!$B$39:$AB$54,27,FALSE),"")</f>
        <v/>
      </c>
      <c r="W1064" s="1" t="s">
        <v>1</v>
      </c>
      <c r="X1064" s="1" t="s">
        <v>2</v>
      </c>
      <c r="Y1064" s="1" t="s">
        <v>4</v>
      </c>
      <c r="Z1064" s="1" t="str">
        <f t="shared" si="218"/>
        <v/>
      </c>
      <c r="AA1064" s="1" t="s">
        <v>8</v>
      </c>
      <c r="AB1064" s="27"/>
      <c r="AC1064" s="1" t="s">
        <v>33</v>
      </c>
      <c r="AD1064" s="1" t="s">
        <v>35</v>
      </c>
      <c r="AE1064" s="1" t="s">
        <v>37</v>
      </c>
      <c r="AF1064" s="1" t="str">
        <f t="shared" si="219"/>
        <v/>
      </c>
      <c r="AG1064" s="1" t="s">
        <v>38</v>
      </c>
      <c r="AH1064" s="27"/>
      <c r="AK1064" t="str">
        <f t="shared" si="225"/>
        <v/>
      </c>
      <c r="AL1064" t="str">
        <f t="shared" si="225"/>
        <v/>
      </c>
      <c r="AM1064" t="str">
        <f t="shared" si="225"/>
        <v/>
      </c>
      <c r="AN1064" t="str">
        <f t="shared" si="225"/>
        <v/>
      </c>
      <c r="AO1064" t="str">
        <f t="shared" si="225"/>
        <v/>
      </c>
      <c r="AP1064" t="str">
        <f t="shared" si="225"/>
        <v/>
      </c>
      <c r="AQ1064" t="str">
        <f t="shared" si="225"/>
        <v/>
      </c>
      <c r="AR1064" t="str">
        <f t="shared" si="225"/>
        <v/>
      </c>
      <c r="AS1064" t="str">
        <f t="shared" si="225"/>
        <v/>
      </c>
      <c r="AT1064" t="str">
        <f t="shared" si="225"/>
        <v/>
      </c>
      <c r="AU1064" t="str">
        <f t="shared" si="225"/>
        <v/>
      </c>
      <c r="AV1064" t="str">
        <f t="shared" si="225"/>
        <v/>
      </c>
      <c r="AW1064" t="str">
        <f t="shared" si="225"/>
        <v/>
      </c>
      <c r="AX1064" t="str">
        <f t="shared" si="225"/>
        <v/>
      </c>
      <c r="AZ1064" s="46" t="str">
        <f>IF(ISNUMBER(VLOOKUP($B1064,Stats!$A$2:$AA$19,2,FALSE))=FALSE,"",IF(ISNUMBER(W1064),(W1064-VLOOKUP($B1064,Stats!$A$2:$AA$19,2,FALSE))/VLOOKUP($B1064,Stats!$A$2:$AA$19,16,FALSE),""))</f>
        <v/>
      </c>
      <c r="BA1064" s="46" t="str">
        <f>IF(ISNUMBER(VLOOKUP($B1064,Stats!$A$2:$AA$19,2,FALSE))=FALSE,"",IF(ISNUMBER(X1064),(X1064-VLOOKUP($B1064,Stats!$A$2:$AA$19,3,FALSE))/VLOOKUP($B1064,Stats!$A$2:$AA$19,17,FALSE),""))</f>
        <v/>
      </c>
      <c r="BB1064" s="46"/>
      <c r="BC1064" s="46"/>
      <c r="BD1064" s="44" t="str">
        <f t="shared" si="215"/>
        <v/>
      </c>
      <c r="BE1064" s="46" t="str">
        <f>IF(ISNUMBER(VLOOKUP($B1064,Stats!$A$2:$AA$19,2,FALSE))=FALSE,"",IF(ISNUMBER(Y1064),(Y1064-VLOOKUP($B1064,Stats!$A$2:$AA$19,5,FALSE))/VLOOKUP($B1064,Stats!$A$2:$AA$19,19,FALSE),""))</f>
        <v/>
      </c>
      <c r="BF1064" s="46"/>
      <c r="BG1064" s="46"/>
      <c r="BH1064" s="46" t="str">
        <f>IF(ISNUMBER(VLOOKUP($B1064,Stats!$A$2:$AA$19,2,FALSE))=FALSE,"",IF(ISNUMBER(Z1064),(Z1064-VLOOKUP($B1064,Stats!$A$2:$AA$19,8,FALSE))/VLOOKUP($B1064,Stats!$A$2:$AA$19,22,FALSE),""))</f>
        <v/>
      </c>
      <c r="BI1064" s="46" t="str">
        <f>IF(ISNUMBER(VLOOKUP($B1064,Stats!$A$2:$AA$19,2,FALSE))=FALSE,"",IF(ISNUMBER(#REF!),(#REF!-VLOOKUP($B1064,Stats!$A$2:$AA$19,9,FALSE))/VLOOKUP($B1064,Stats!$A$2:$AA$19,23,FALSE),""))</f>
        <v/>
      </c>
      <c r="BJ1064" s="46" t="str">
        <f>IF(ISNUMBER(VLOOKUP($B1064,Stats!$A$2:$AA$19,2,FALSE))=FALSE,"",IF(ISNUMBER(#REF!),(#REF!-VLOOKUP($B1064,Stats!$A$2:$AA$19,10,FALSE))/VLOOKUP($B1064,Stats!$A$2:$AA$19,24,FALSE),""))</f>
        <v/>
      </c>
      <c r="BK1064" s="44" t="str">
        <f t="shared" si="220"/>
        <v/>
      </c>
      <c r="BL1064" s="46" t="str">
        <f>IF(ISNUMBER(VLOOKUP($B1064,Stats!$A$2:$AA$19,2,FALSE))=FALSE,"",IF(ISNUMBER(#REF!),(#REF!-VLOOKUP($B1064,Stats!$A$2:$AA$19,11,FALSE))/VLOOKUP($B1064,Stats!$A$2:$AA$19,25,FALSE),""))</f>
        <v/>
      </c>
      <c r="BM1064" s="46" t="str">
        <f>IF(ISNUMBER(VLOOKUP($B1064,Stats!$A$2:$AA$19,2,FALSE))=FALSE,"",IF(ISNUMBER(AA1064),(AA1064-VLOOKUP($B1064,Stats!$A$2:$AA$19,12,FALSE))/VLOOKUP($B1064,Stats!$A$2:$AA$19,26,FALSE),""))</f>
        <v/>
      </c>
      <c r="BN1064" s="46" t="str">
        <f>IF(ISNUMBER(VLOOKUP($B1064,Stats!$A$2:$AA$19,2,FALSE))=FALSE,"",IF(ISNUMBER(#REF!),(#REF!-VLOOKUP($B1064,Stats!$A$2:$AA$19,13,FALSE))/VLOOKUP($B1064,Stats!$A$2:$AA$19,27,FALSE),""))</f>
        <v/>
      </c>
      <c r="BO1064" s="46" t="str">
        <f>IF(ISNUMBER(VLOOKUP($B1064,Stats!$A$2:$AA$19,2,FALSE))=FALSE,"",IF(ISNUMBER(#REF!),(#REF!-VLOOKUP($B1064,Stats!$A$2:$AA$19,14,FALSE))/VLOOKUP($B1064,Stats!$A$2:$AB$19,28,FALSE),""))</f>
        <v/>
      </c>
      <c r="BP1064" s="46"/>
      <c r="BQ1064" s="46" t="str">
        <f>IF(ISNUMBER(VLOOKUP($B1064,Stats!$A$2:$AA$19,2,FALSE))=FALSE,"",IF(ISNUMBER(BM1064),BM1064,(VLOOKUP($B1064,Stats!$A$2:$AT$19,46,FALSE)-VLOOKUP($B1064,Stats!$A$2:$AA$19,12,FALSE))/VLOOKUP($B1064,Stats!$A$2:$AA$19,26,FALSE)))</f>
        <v/>
      </c>
      <c r="BR1064" s="51" t="str">
        <f t="shared" si="221"/>
        <v/>
      </c>
      <c r="BS1064" s="32" t="str">
        <f t="shared" si="216"/>
        <v/>
      </c>
      <c r="BT1064" s="53" t="str">
        <f t="shared" si="217"/>
        <v/>
      </c>
    </row>
    <row r="1065" spans="1:72" x14ac:dyDescent="0.15">
      <c r="A1065" s="5">
        <v>44781</v>
      </c>
      <c r="B1065" s="5" t="s">
        <v>27</v>
      </c>
      <c r="C1065" s="3">
        <v>0</v>
      </c>
      <c r="D1065" s="11">
        <v>0.11587905124026787</v>
      </c>
      <c r="E1065" s="6">
        <v>7.6866507748845712E-3</v>
      </c>
      <c r="F1065" s="12">
        <v>66</v>
      </c>
      <c r="G1065" s="12">
        <v>44</v>
      </c>
      <c r="H1065" s="13">
        <v>5.0239588950668438E-3</v>
      </c>
      <c r="I1065" s="13">
        <v>-5.0691531719088715E-3</v>
      </c>
      <c r="J1065" s="12">
        <v>14</v>
      </c>
      <c r="K1065" s="12">
        <v>6</v>
      </c>
      <c r="L1065" s="13">
        <v>2.7892847279757049E-2</v>
      </c>
      <c r="M1065" s="13">
        <v>-2.5652524890124595E-2</v>
      </c>
      <c r="N1065" s="8" t="e">
        <v>#N/A</v>
      </c>
      <c r="O1065" s="8" t="e">
        <v>#N/A</v>
      </c>
      <c r="P1065" s="14" t="e">
        <v>#N/A</v>
      </c>
      <c r="Q1065" s="13">
        <v>-4.0874609549308438E-2</v>
      </c>
      <c r="R1065" s="14">
        <v>41982</v>
      </c>
      <c r="S1065" s="14">
        <f>IF(ISNUMBER(R1065),VLOOKUP(B1065,Index!$B$3:$AB$18,27,FALSE),"")</f>
        <v>42041</v>
      </c>
      <c r="T1065" s="14">
        <f>IF(ISNUMBER($R1065),VLOOKUP($B1065,Index!$B$21:$AB$36,27,FALSE),"")</f>
        <v>41996</v>
      </c>
      <c r="U1065" s="14">
        <f>IF(ISNUMBER($R1065),VLOOKUP($B1065,Index!$B$39:$AB$54,27,FALSE),"")</f>
        <v>42003</v>
      </c>
      <c r="W1065" s="6">
        <v>0.24395589734793235</v>
      </c>
      <c r="X1065" s="7">
        <v>0.6</v>
      </c>
      <c r="Y1065" s="6">
        <v>0.14584394416160065</v>
      </c>
      <c r="Z1065" s="8" t="str">
        <f t="shared" si="218"/>
        <v/>
      </c>
      <c r="AA1065" s="9">
        <v>2.8349885789240141</v>
      </c>
      <c r="AB1065" s="28"/>
      <c r="AC1065" s="6">
        <v>5.9514479850834912E-2</v>
      </c>
      <c r="AD1065" s="7">
        <v>0.36</v>
      </c>
      <c r="AE1065" s="6">
        <v>2.127045604861209E-2</v>
      </c>
      <c r="AF1065" s="8" t="str">
        <f t="shared" si="219"/>
        <v/>
      </c>
      <c r="AG1065" s="9">
        <v>8.0371602426296018</v>
      </c>
      <c r="AH1065" s="28"/>
      <c r="AK1065" t="str">
        <f t="shared" si="225"/>
        <v/>
      </c>
      <c r="AL1065" t="str">
        <f t="shared" si="225"/>
        <v/>
      </c>
      <c r="AM1065" t="str">
        <f t="shared" si="225"/>
        <v/>
      </c>
      <c r="AN1065" t="str">
        <f t="shared" si="225"/>
        <v/>
      </c>
      <c r="AO1065" t="str">
        <f t="shared" si="225"/>
        <v/>
      </c>
      <c r="AP1065" t="str">
        <f t="shared" si="225"/>
        <v/>
      </c>
      <c r="AQ1065" t="str">
        <f t="shared" si="225"/>
        <v/>
      </c>
      <c r="AR1065" t="str">
        <f t="shared" si="225"/>
        <v/>
      </c>
      <c r="AS1065" t="str">
        <f t="shared" si="225"/>
        <v/>
      </c>
      <c r="AT1065" t="str">
        <f t="shared" si="225"/>
        <v/>
      </c>
      <c r="AU1065" t="str">
        <f t="shared" si="225"/>
        <v/>
      </c>
      <c r="AV1065" t="str">
        <f t="shared" si="225"/>
        <v/>
      </c>
      <c r="AW1065" t="str">
        <f t="shared" si="225"/>
        <v/>
      </c>
      <c r="AX1065" t="str">
        <f t="shared" si="225"/>
        <v/>
      </c>
      <c r="AZ1065" s="46" t="str">
        <f>IF(ISNUMBER(VLOOKUP($B1065,Stats!$A$2:$AA$19,2,FALSE))=FALSE,"",IF(ISNUMBER(W1065),(W1065-VLOOKUP($B1065,Stats!$A$2:$AA$19,2,FALSE))/VLOOKUP($B1065,Stats!$A$2:$AA$19,16,FALSE),""))</f>
        <v/>
      </c>
      <c r="BA1065" s="46" t="str">
        <f>IF(ISNUMBER(VLOOKUP($B1065,Stats!$A$2:$AA$19,2,FALSE))=FALSE,"",IF(ISNUMBER(X1065),(X1065-VLOOKUP($B1065,Stats!$A$2:$AA$19,3,FALSE))/VLOOKUP($B1065,Stats!$A$2:$AA$19,17,FALSE),""))</f>
        <v/>
      </c>
      <c r="BB1065" s="46"/>
      <c r="BC1065" s="46"/>
      <c r="BD1065" s="44" t="str">
        <f t="shared" si="215"/>
        <v/>
      </c>
      <c r="BE1065" s="46" t="str">
        <f>IF(ISNUMBER(VLOOKUP($B1065,Stats!$A$2:$AA$19,2,FALSE))=FALSE,"",IF(ISNUMBER(Y1065),(Y1065-VLOOKUP($B1065,Stats!$A$2:$AA$19,5,FALSE))/VLOOKUP($B1065,Stats!$A$2:$AA$19,19,FALSE),""))</f>
        <v/>
      </c>
      <c r="BF1065" s="46"/>
      <c r="BG1065" s="46"/>
      <c r="BH1065" s="46" t="str">
        <f>IF(ISNUMBER(VLOOKUP($B1065,Stats!$A$2:$AA$19,2,FALSE))=FALSE,"",IF(ISNUMBER(Z1065),(Z1065-VLOOKUP($B1065,Stats!$A$2:$AA$19,8,FALSE))/VLOOKUP($B1065,Stats!$A$2:$AA$19,22,FALSE),""))</f>
        <v/>
      </c>
      <c r="BI1065" s="46" t="str">
        <f>IF(ISNUMBER(VLOOKUP($B1065,Stats!$A$2:$AA$19,2,FALSE))=FALSE,"",IF(ISNUMBER(#REF!),(#REF!-VLOOKUP($B1065,Stats!$A$2:$AA$19,9,FALSE))/VLOOKUP($B1065,Stats!$A$2:$AA$19,23,FALSE),""))</f>
        <v/>
      </c>
      <c r="BJ1065" s="46" t="str">
        <f>IF(ISNUMBER(VLOOKUP($B1065,Stats!$A$2:$AA$19,2,FALSE))=FALSE,"",IF(ISNUMBER(#REF!),(#REF!-VLOOKUP($B1065,Stats!$A$2:$AA$19,10,FALSE))/VLOOKUP($B1065,Stats!$A$2:$AA$19,24,FALSE),""))</f>
        <v/>
      </c>
      <c r="BK1065" s="44" t="str">
        <f t="shared" si="220"/>
        <v/>
      </c>
      <c r="BL1065" s="46" t="str">
        <f>IF(ISNUMBER(VLOOKUP($B1065,Stats!$A$2:$AA$19,2,FALSE))=FALSE,"",IF(ISNUMBER(#REF!),(#REF!-VLOOKUP($B1065,Stats!$A$2:$AA$19,11,FALSE))/VLOOKUP($B1065,Stats!$A$2:$AA$19,25,FALSE),""))</f>
        <v/>
      </c>
      <c r="BM1065" s="46" t="str">
        <f>IF(ISNUMBER(VLOOKUP($B1065,Stats!$A$2:$AA$19,2,FALSE))=FALSE,"",IF(ISNUMBER(AA1065),(AA1065-VLOOKUP($B1065,Stats!$A$2:$AA$19,12,FALSE))/VLOOKUP($B1065,Stats!$A$2:$AA$19,26,FALSE),""))</f>
        <v/>
      </c>
      <c r="BN1065" s="46" t="str">
        <f>IF(ISNUMBER(VLOOKUP($B1065,Stats!$A$2:$AA$19,2,FALSE))=FALSE,"",IF(ISNUMBER(#REF!),(#REF!-VLOOKUP($B1065,Stats!$A$2:$AA$19,13,FALSE))/VLOOKUP($B1065,Stats!$A$2:$AA$19,27,FALSE),""))</f>
        <v/>
      </c>
      <c r="BO1065" s="46" t="str">
        <f>IF(ISNUMBER(VLOOKUP($B1065,Stats!$A$2:$AA$19,2,FALSE))=FALSE,"",IF(ISNUMBER(#REF!),(#REF!-VLOOKUP($B1065,Stats!$A$2:$AA$19,14,FALSE))/VLOOKUP($B1065,Stats!$A$2:$AB$19,28,FALSE),""))</f>
        <v/>
      </c>
      <c r="BP1065" s="46"/>
      <c r="BQ1065" s="46" t="str">
        <f>IF(ISNUMBER(VLOOKUP($B1065,Stats!$A$2:$AA$19,2,FALSE))=FALSE,"",IF(ISNUMBER(BM1065),BM1065,(VLOOKUP($B1065,Stats!$A$2:$AT$19,46,FALSE)-VLOOKUP($B1065,Stats!$A$2:$AA$19,12,FALSE))/VLOOKUP($B1065,Stats!$A$2:$AA$19,26,FALSE)))</f>
        <v/>
      </c>
      <c r="BR1065" s="51" t="str">
        <f t="shared" si="221"/>
        <v/>
      </c>
      <c r="BS1065" s="32" t="str">
        <f t="shared" si="216"/>
        <v/>
      </c>
      <c r="BT1065" s="53" t="str">
        <f t="shared" si="217"/>
        <v/>
      </c>
    </row>
    <row r="1066" spans="1:72" x14ac:dyDescent="0.15">
      <c r="A1066" s="5">
        <v>44781</v>
      </c>
      <c r="B1066" s="5" t="s">
        <v>28</v>
      </c>
      <c r="C1066" s="3">
        <v>0</v>
      </c>
      <c r="D1066" s="11">
        <v>7.9470511628556319E-3</v>
      </c>
      <c r="E1066" s="6">
        <v>6.4427642893542117E-3</v>
      </c>
      <c r="F1066" s="15">
        <v>4.7142857142857144</v>
      </c>
      <c r="G1066" s="15">
        <v>3.1428571428571428</v>
      </c>
      <c r="H1066" s="13">
        <v>5.2178692751636956E-3</v>
      </c>
      <c r="I1066" s="13">
        <v>-4.4442068244567928E-3</v>
      </c>
      <c r="J1066" s="12">
        <v>3.8571428571428572</v>
      </c>
      <c r="K1066" s="12">
        <v>2</v>
      </c>
      <c r="L1066" s="13">
        <v>1.0520193675340643E-2</v>
      </c>
      <c r="M1066" s="13">
        <v>-9.4575657768924161E-3</v>
      </c>
      <c r="N1066" s="8">
        <v>1.1490928571428571</v>
      </c>
      <c r="O1066" s="8" t="e">
        <v>#VALUE!</v>
      </c>
      <c r="P1066" s="14"/>
      <c r="Q1066" s="13">
        <v>-1.2045571000446722E-2</v>
      </c>
      <c r="R1066" s="14"/>
      <c r="S1066" s="14" t="str">
        <f>IF(ISNUMBER(R1066),VLOOKUP(B1066,Index!$B$3:$AB$18,27,FALSE),"")</f>
        <v/>
      </c>
      <c r="T1066" s="14" t="str">
        <f>IF(ISNUMBER($R1066),VLOOKUP($B1066,Index!$B$21:$AB$36,27,FALSE),"")</f>
        <v/>
      </c>
      <c r="U1066" s="14" t="str">
        <f>IF(ISNUMBER($R1066),VLOOKUP($B1066,Index!$B$39:$AB$54,27,FALSE),"")</f>
        <v/>
      </c>
      <c r="W1066" s="6">
        <v>0.32044534802454422</v>
      </c>
      <c r="X1066" s="8">
        <v>0.60085034013605443</v>
      </c>
      <c r="Y1066" s="6">
        <v>0.12224285749173257</v>
      </c>
      <c r="Z1066" s="8" t="str">
        <f t="shared" si="218"/>
        <v/>
      </c>
      <c r="AA1066" s="9" t="s">
        <v>25</v>
      </c>
      <c r="AB1066" s="28"/>
      <c r="AC1066" s="6">
        <v>0.10268522107057126</v>
      </c>
      <c r="AD1066" s="8">
        <v>0.36102113124161228</v>
      </c>
      <c r="AE1066" s="6">
        <v>1.4943316207744037E-2</v>
      </c>
      <c r="AF1066" s="8" t="str">
        <f t="shared" si="219"/>
        <v/>
      </c>
      <c r="AG1066" s="9" t="s">
        <v>25</v>
      </c>
      <c r="AH1066" s="28"/>
      <c r="AK1066" t="str">
        <f t="shared" si="225"/>
        <v/>
      </c>
      <c r="AL1066" t="str">
        <f t="shared" si="225"/>
        <v/>
      </c>
      <c r="AM1066" t="str">
        <f t="shared" si="225"/>
        <v/>
      </c>
      <c r="AN1066" t="str">
        <f t="shared" si="225"/>
        <v/>
      </c>
      <c r="AO1066" t="str">
        <f t="shared" si="225"/>
        <v/>
      </c>
      <c r="AP1066" t="str">
        <f t="shared" si="225"/>
        <v/>
      </c>
      <c r="AQ1066" t="str">
        <f t="shared" si="225"/>
        <v/>
      </c>
      <c r="AR1066" t="str">
        <f t="shared" si="225"/>
        <v/>
      </c>
      <c r="AS1066" t="str">
        <f t="shared" si="225"/>
        <v/>
      </c>
      <c r="AT1066" t="str">
        <f t="shared" si="225"/>
        <v/>
      </c>
      <c r="AU1066" t="str">
        <f t="shared" si="225"/>
        <v/>
      </c>
      <c r="AV1066" t="str">
        <f t="shared" si="225"/>
        <v/>
      </c>
      <c r="AW1066" t="str">
        <f t="shared" si="225"/>
        <v/>
      </c>
      <c r="AX1066" t="str">
        <f t="shared" si="225"/>
        <v/>
      </c>
      <c r="AZ1066" s="46" t="str">
        <f>IF(ISNUMBER(VLOOKUP($B1066,Stats!$A$2:$AA$19,2,FALSE))=FALSE,"",IF(ISNUMBER(W1066),(W1066-VLOOKUP($B1066,Stats!$A$2:$AA$19,2,FALSE))/VLOOKUP($B1066,Stats!$A$2:$AA$19,16,FALSE),""))</f>
        <v/>
      </c>
      <c r="BA1066" s="46" t="str">
        <f>IF(ISNUMBER(VLOOKUP($B1066,Stats!$A$2:$AA$19,2,FALSE))=FALSE,"",IF(ISNUMBER(X1066),(X1066-VLOOKUP($B1066,Stats!$A$2:$AA$19,3,FALSE))/VLOOKUP($B1066,Stats!$A$2:$AA$19,17,FALSE),""))</f>
        <v/>
      </c>
      <c r="BB1066" s="46"/>
      <c r="BC1066" s="46"/>
      <c r="BD1066" s="44" t="str">
        <f t="shared" si="215"/>
        <v/>
      </c>
      <c r="BE1066" s="46" t="str">
        <f>IF(ISNUMBER(VLOOKUP($B1066,Stats!$A$2:$AA$19,2,FALSE))=FALSE,"",IF(ISNUMBER(Y1066),(Y1066-VLOOKUP($B1066,Stats!$A$2:$AA$19,5,FALSE))/VLOOKUP($B1066,Stats!$A$2:$AA$19,19,FALSE),""))</f>
        <v/>
      </c>
      <c r="BF1066" s="46"/>
      <c r="BG1066" s="46"/>
      <c r="BH1066" s="46" t="str">
        <f>IF(ISNUMBER(VLOOKUP($B1066,Stats!$A$2:$AA$19,2,FALSE))=FALSE,"",IF(ISNUMBER(Z1066),(Z1066-VLOOKUP($B1066,Stats!$A$2:$AA$19,8,FALSE))/VLOOKUP($B1066,Stats!$A$2:$AA$19,22,FALSE),""))</f>
        <v/>
      </c>
      <c r="BI1066" s="46" t="str">
        <f>IF(ISNUMBER(VLOOKUP($B1066,Stats!$A$2:$AA$19,2,FALSE))=FALSE,"",IF(ISNUMBER(#REF!),(#REF!-VLOOKUP($B1066,Stats!$A$2:$AA$19,9,FALSE))/VLOOKUP($B1066,Stats!$A$2:$AA$19,23,FALSE),""))</f>
        <v/>
      </c>
      <c r="BJ1066" s="46" t="str">
        <f>IF(ISNUMBER(VLOOKUP($B1066,Stats!$A$2:$AA$19,2,FALSE))=FALSE,"",IF(ISNUMBER(#REF!),(#REF!-VLOOKUP($B1066,Stats!$A$2:$AA$19,10,FALSE))/VLOOKUP($B1066,Stats!$A$2:$AA$19,24,FALSE),""))</f>
        <v/>
      </c>
      <c r="BK1066" s="44" t="str">
        <f t="shared" si="220"/>
        <v/>
      </c>
      <c r="BL1066" s="46" t="str">
        <f>IF(ISNUMBER(VLOOKUP($B1066,Stats!$A$2:$AA$19,2,FALSE))=FALSE,"",IF(ISNUMBER(#REF!),(#REF!-VLOOKUP($B1066,Stats!$A$2:$AA$19,11,FALSE))/VLOOKUP($B1066,Stats!$A$2:$AA$19,25,FALSE),""))</f>
        <v/>
      </c>
      <c r="BM1066" s="46" t="str">
        <f>IF(ISNUMBER(VLOOKUP($B1066,Stats!$A$2:$AA$19,2,FALSE))=FALSE,"",IF(ISNUMBER(AA1066),(AA1066-VLOOKUP($B1066,Stats!$A$2:$AA$19,12,FALSE))/VLOOKUP($B1066,Stats!$A$2:$AA$19,26,FALSE),""))</f>
        <v/>
      </c>
      <c r="BN1066" s="46" t="str">
        <f>IF(ISNUMBER(VLOOKUP($B1066,Stats!$A$2:$AA$19,2,FALSE))=FALSE,"",IF(ISNUMBER(#REF!),(#REF!-VLOOKUP($B1066,Stats!$A$2:$AA$19,13,FALSE))/VLOOKUP($B1066,Stats!$A$2:$AA$19,27,FALSE),""))</f>
        <v/>
      </c>
      <c r="BO1066" s="46" t="str">
        <f>IF(ISNUMBER(VLOOKUP($B1066,Stats!$A$2:$AA$19,2,FALSE))=FALSE,"",IF(ISNUMBER(#REF!),(#REF!-VLOOKUP($B1066,Stats!$A$2:$AA$19,14,FALSE))/VLOOKUP($B1066,Stats!$A$2:$AB$19,28,FALSE),""))</f>
        <v/>
      </c>
      <c r="BP1066" s="46"/>
      <c r="BQ1066" s="46" t="str">
        <f>IF(ISNUMBER(VLOOKUP($B1066,Stats!$A$2:$AA$19,2,FALSE))=FALSE,"",IF(ISNUMBER(BM1066),BM1066,(VLOOKUP($B1066,Stats!$A$2:$AT$19,46,FALSE)-VLOOKUP($B1066,Stats!$A$2:$AA$19,12,FALSE))/VLOOKUP($B1066,Stats!$A$2:$AA$19,26,FALSE)))</f>
        <v/>
      </c>
      <c r="BR1066" s="51" t="str">
        <f t="shared" si="221"/>
        <v/>
      </c>
      <c r="BS1066" s="32" t="str">
        <f t="shared" si="216"/>
        <v/>
      </c>
      <c r="BT1066" s="53" t="str">
        <f t="shared" si="217"/>
        <v/>
      </c>
    </row>
    <row r="1067" spans="1:72" x14ac:dyDescent="0.15">
      <c r="A1067" s="16">
        <v>44781</v>
      </c>
      <c r="B1067" s="17">
        <v>201421</v>
      </c>
      <c r="C1067" s="3">
        <v>0</v>
      </c>
      <c r="D1067" s="23">
        <v>-3.7117508600398308E-3</v>
      </c>
      <c r="E1067" s="18">
        <v>2.2103055951868331E-3</v>
      </c>
      <c r="F1067" s="24">
        <v>3</v>
      </c>
      <c r="G1067" s="24">
        <v>4</v>
      </c>
      <c r="H1067" s="20">
        <v>1.1164051814015845E-3</v>
      </c>
      <c r="I1067" s="20">
        <v>-1.7624676200075351E-3</v>
      </c>
      <c r="J1067" s="24">
        <v>3</v>
      </c>
      <c r="K1067" s="24">
        <v>2</v>
      </c>
      <c r="L1067" s="20">
        <v>2.3552858048736525E-3</v>
      </c>
      <c r="M1067" s="20">
        <v>-5.3268327916214941E-3</v>
      </c>
      <c r="N1067" s="19">
        <v>1.1075999999999999</v>
      </c>
      <c r="O1067" s="19">
        <v>1.0027159152634437</v>
      </c>
      <c r="P1067" s="25">
        <v>41927</v>
      </c>
      <c r="Q1067" s="20">
        <v>-6.4102564102562765E-3</v>
      </c>
      <c r="R1067" s="25">
        <v>41929</v>
      </c>
      <c r="S1067" s="25">
        <f>IF(ISNUMBER(R1067),VLOOKUP(B1067,Index!$B$3:$AB$18,27,FALSE),"")</f>
        <v>41929</v>
      </c>
      <c r="T1067" s="25">
        <f>IF(ISNUMBER($R1067),VLOOKUP($B1067,Index!$B$21:$AB$36,27,FALSE),"")</f>
        <v>41929</v>
      </c>
      <c r="U1067" s="25">
        <f>IF(ISNUMBER($R1067),VLOOKUP($B1067,Index!$B$39:$AB$54,27,FALSE),"")</f>
        <v>41929</v>
      </c>
      <c r="W1067" s="18">
        <v>-0.13362303096143391</v>
      </c>
      <c r="X1067" s="19">
        <v>0.42857142857142855</v>
      </c>
      <c r="Y1067" s="18">
        <v>4.1937600034826973E-2</v>
      </c>
      <c r="Z1067" s="19">
        <f t="shared" si="218"/>
        <v>0</v>
      </c>
      <c r="AA1067" s="21" t="s">
        <v>25</v>
      </c>
      <c r="AB1067" s="28"/>
      <c r="AC1067" s="18">
        <v>1.7855114403320323E-2</v>
      </c>
      <c r="AD1067" s="19">
        <v>0.18367346938775508</v>
      </c>
      <c r="AE1067" s="18">
        <v>1.7587622966811194E-3</v>
      </c>
      <c r="AF1067" s="19">
        <f t="shared" si="219"/>
        <v>0</v>
      </c>
      <c r="AG1067" s="21" t="s">
        <v>25</v>
      </c>
      <c r="AH1067" s="28"/>
      <c r="AK1067" t="str">
        <f t="shared" si="225"/>
        <v/>
      </c>
      <c r="AL1067" t="str">
        <f t="shared" si="225"/>
        <v/>
      </c>
      <c r="AM1067" t="str">
        <f t="shared" si="225"/>
        <v/>
      </c>
      <c r="AN1067" t="str">
        <f t="shared" si="225"/>
        <v/>
      </c>
      <c r="AO1067" t="str">
        <f t="shared" si="225"/>
        <v/>
      </c>
      <c r="AP1067" t="str">
        <f t="shared" si="225"/>
        <v/>
      </c>
      <c r="AQ1067" t="str">
        <f t="shared" si="225"/>
        <v/>
      </c>
      <c r="AR1067" t="str">
        <f t="shared" si="225"/>
        <v/>
      </c>
      <c r="AS1067" t="str">
        <f t="shared" si="225"/>
        <v/>
      </c>
      <c r="AT1067" t="str">
        <f t="shared" si="225"/>
        <v/>
      </c>
      <c r="AU1067" t="str">
        <f t="shared" si="225"/>
        <v/>
      </c>
      <c r="AV1067" t="str">
        <f t="shared" si="225"/>
        <v/>
      </c>
      <c r="AW1067" t="str">
        <f t="shared" si="225"/>
        <v/>
      </c>
      <c r="AX1067" t="str">
        <f t="shared" si="225"/>
        <v/>
      </c>
      <c r="AZ1067" s="46">
        <f>IF(ISNUMBER(VLOOKUP($B1067,Stats!$A$2:$AA$19,2,FALSE))=FALSE,"",IF(ISNUMBER(W1067),(W1067-VLOOKUP($B1067,Stats!$A$2:$AA$19,2,FALSE))/VLOOKUP($B1067,Stats!$A$2:$AA$19,16,FALSE),""))</f>
        <v>0.32854751574330021</v>
      </c>
      <c r="BA1067" s="46">
        <f>IF(ISNUMBER(VLOOKUP($B1067,Stats!$A$2:$AA$19,2,FALSE))=FALSE,"",IF(ISNUMBER(X1067),(X1067-VLOOKUP($B1067,Stats!$A$2:$AA$19,3,FALSE))/VLOOKUP($B1067,Stats!$A$2:$AA$19,17,FALSE),""))</f>
        <v>-0.11858820767400501</v>
      </c>
      <c r="BB1067" s="46"/>
      <c r="BC1067" s="46"/>
      <c r="BD1067" s="44">
        <f t="shared" si="215"/>
        <v>0.1049796540346476</v>
      </c>
      <c r="BE1067" s="46">
        <f>IF(ISNUMBER(VLOOKUP($B1067,Stats!$A$2:$AA$19,2,FALSE))=FALSE,"",IF(ISNUMBER(Y1067),(Y1067-VLOOKUP($B1067,Stats!$A$2:$AA$19,5,FALSE))/VLOOKUP($B1067,Stats!$A$2:$AA$19,19,FALSE),""))</f>
        <v>-0.65377009541234599</v>
      </c>
      <c r="BF1067" s="46"/>
      <c r="BG1067" s="46"/>
      <c r="BH1067" s="46">
        <f>IF(ISNUMBER(VLOOKUP($B1067,Stats!$A$2:$AA$19,2,FALSE))=FALSE,"",IF(ISNUMBER(Z1067),(Z1067-VLOOKUP($B1067,Stats!$A$2:$AA$19,8,FALSE))/VLOOKUP($B1067,Stats!$A$2:$AA$19,22,FALSE),""))</f>
        <v>-0.61753828864926419</v>
      </c>
      <c r="BI1067" s="46" t="str">
        <f>IF(ISNUMBER(VLOOKUP($B1067,Stats!$A$2:$AA$19,2,FALSE))=FALSE,"",IF(ISNUMBER(#REF!),(#REF!-VLOOKUP($B1067,Stats!$A$2:$AA$19,9,FALSE))/VLOOKUP($B1067,Stats!$A$2:$AA$19,23,FALSE),""))</f>
        <v/>
      </c>
      <c r="BJ1067" s="46" t="str">
        <f>IF(ISNUMBER(VLOOKUP($B1067,Stats!$A$2:$AA$19,2,FALSE))=FALSE,"",IF(ISNUMBER(#REF!),(#REF!-VLOOKUP($B1067,Stats!$A$2:$AA$19,10,FALSE))/VLOOKUP($B1067,Stats!$A$2:$AA$19,24,FALSE),""))</f>
        <v/>
      </c>
      <c r="BK1067" s="44">
        <f t="shared" si="220"/>
        <v>0.27237758019386288</v>
      </c>
      <c r="BL1067" s="46" t="str">
        <f>IF(ISNUMBER(VLOOKUP($B1067,Stats!$A$2:$AA$19,2,FALSE))=FALSE,"",IF(ISNUMBER(#REF!),(#REF!-VLOOKUP($B1067,Stats!$A$2:$AA$19,11,FALSE))/VLOOKUP($B1067,Stats!$A$2:$AA$19,25,FALSE),""))</f>
        <v/>
      </c>
      <c r="BM1067" s="46" t="str">
        <f>IF(ISNUMBER(VLOOKUP($B1067,Stats!$A$2:$AA$19,2,FALSE))=FALSE,"",IF(ISNUMBER(AA1067),(AA1067-VLOOKUP($B1067,Stats!$A$2:$AA$19,12,FALSE))/VLOOKUP($B1067,Stats!$A$2:$AA$19,26,FALSE),""))</f>
        <v/>
      </c>
      <c r="BN1067" s="46" t="str">
        <f>IF(ISNUMBER(VLOOKUP($B1067,Stats!$A$2:$AA$19,2,FALSE))=FALSE,"",IF(ISNUMBER(#REF!),(#REF!-VLOOKUP($B1067,Stats!$A$2:$AA$19,13,FALSE))/VLOOKUP($B1067,Stats!$A$2:$AA$19,27,FALSE),""))</f>
        <v/>
      </c>
      <c r="BO1067" s="46" t="str">
        <f>IF(ISNUMBER(VLOOKUP($B1067,Stats!$A$2:$AA$19,2,FALSE))=FALSE,"",IF(ISNUMBER(#REF!),(#REF!-VLOOKUP($B1067,Stats!$A$2:$AA$19,14,FALSE))/VLOOKUP($B1067,Stats!$A$2:$AB$19,28,FALSE),""))</f>
        <v/>
      </c>
      <c r="BP1067" s="46"/>
      <c r="BQ1067" s="46">
        <f>IF(ISNUMBER(VLOOKUP($B1067,Stats!$A$2:$AA$19,2,FALSE))=FALSE,"",IF(ISNUMBER(BM1067),BM1067,(VLOOKUP($B1067,Stats!$A$2:$AT$19,46,FALSE)-VLOOKUP($B1067,Stats!$A$2:$AA$19,12,FALSE))/VLOOKUP($B1067,Stats!$A$2:$AA$19,26,FALSE)))</f>
        <v>-0.81319138310867711</v>
      </c>
      <c r="BR1067" s="51">
        <f t="shared" si="221"/>
        <v>-0.81319138310867711</v>
      </c>
      <c r="BS1067" s="32" t="str">
        <f t="shared" si="216"/>
        <v>44781_201421</v>
      </c>
      <c r="BT1067" s="53">
        <f t="shared" si="217"/>
        <v>2.178420230151179E-2</v>
      </c>
    </row>
    <row r="1068" spans="1:72" x14ac:dyDescent="0.15">
      <c r="A1068" s="16">
        <v>44781</v>
      </c>
      <c r="B1068" s="17">
        <v>201422</v>
      </c>
      <c r="C1068" s="3">
        <v>0</v>
      </c>
      <c r="D1068" s="23">
        <v>-1.2903225806451646E-2</v>
      </c>
      <c r="E1068" s="18">
        <v>9.0117833013233593E-3</v>
      </c>
      <c r="F1068" s="24">
        <v>6</v>
      </c>
      <c r="G1068" s="24">
        <v>4</v>
      </c>
      <c r="H1068" s="20">
        <v>3.0948692054786342E-3</v>
      </c>
      <c r="I1068" s="20">
        <v>-7.7943436259049481E-3</v>
      </c>
      <c r="J1068" s="24">
        <v>5</v>
      </c>
      <c r="K1068" s="24">
        <v>3</v>
      </c>
      <c r="L1068" s="20">
        <v>5.4446460980035472E-3</v>
      </c>
      <c r="M1068" s="20">
        <v>-2.5652524890124595E-2</v>
      </c>
      <c r="N1068" s="19">
        <v>1.1149</v>
      </c>
      <c r="O1068" s="19">
        <v>1.0081381680079573</v>
      </c>
      <c r="P1068" s="25">
        <v>41942</v>
      </c>
      <c r="Q1068" s="20">
        <v>-2.5652524890124595E-2</v>
      </c>
      <c r="R1068" s="25">
        <v>41943</v>
      </c>
      <c r="S1068" s="25">
        <f>IF(ISNUMBER(R1068),VLOOKUP(B1068,Index!$B$3:$AB$18,27,FALSE),"")</f>
        <v>41939</v>
      </c>
      <c r="T1068" s="25">
        <f>IF(ISNUMBER($R1068),VLOOKUP($B1068,Index!$B$21:$AB$36,27,FALSE),"")</f>
        <v>41935</v>
      </c>
      <c r="U1068" s="25">
        <f>IF(ISNUMBER($R1068),VLOOKUP($B1068,Index!$B$39:$AB$54,27,FALSE),"")</f>
        <v>41936</v>
      </c>
      <c r="W1068" s="18">
        <v>-0.38709677419354938</v>
      </c>
      <c r="X1068" s="19">
        <v>0.6</v>
      </c>
      <c r="Y1068" s="18">
        <v>0.17098656607231982</v>
      </c>
      <c r="Z1068" s="19">
        <f t="shared" si="218"/>
        <v>4</v>
      </c>
      <c r="AA1068" s="21" t="s">
        <v>25</v>
      </c>
      <c r="AB1068" s="28"/>
      <c r="AC1068" s="18">
        <v>0.14984391259105176</v>
      </c>
      <c r="AD1068" s="19">
        <v>0.36</v>
      </c>
      <c r="AE1068" s="18">
        <v>2.9236405777203791E-2</v>
      </c>
      <c r="AF1068" s="19">
        <f t="shared" si="219"/>
        <v>16</v>
      </c>
      <c r="AG1068" s="21" t="s">
        <v>25</v>
      </c>
      <c r="AH1068" s="28"/>
      <c r="AK1068" t="str">
        <f t="shared" si="225"/>
        <v/>
      </c>
      <c r="AL1068" t="str">
        <f t="shared" si="225"/>
        <v/>
      </c>
      <c r="AM1068" t="str">
        <f t="shared" si="225"/>
        <v/>
      </c>
      <c r="AN1068" t="str">
        <f t="shared" si="225"/>
        <v/>
      </c>
      <c r="AO1068" t="str">
        <f t="shared" si="225"/>
        <v/>
      </c>
      <c r="AP1068" t="str">
        <f t="shared" si="225"/>
        <v/>
      </c>
      <c r="AQ1068" t="str">
        <f t="shared" si="225"/>
        <v/>
      </c>
      <c r="AR1068" t="str">
        <f t="shared" si="225"/>
        <v/>
      </c>
      <c r="AS1068" t="str">
        <f t="shared" si="225"/>
        <v/>
      </c>
      <c r="AT1068" t="str">
        <f t="shared" si="225"/>
        <v/>
      </c>
      <c r="AU1068" t="str">
        <f t="shared" si="225"/>
        <v/>
      </c>
      <c r="AV1068" t="str">
        <f t="shared" si="225"/>
        <v/>
      </c>
      <c r="AW1068" t="str">
        <f t="shared" si="225"/>
        <v/>
      </c>
      <c r="AX1068" t="str">
        <f t="shared" si="225"/>
        <v/>
      </c>
      <c r="AZ1068" s="46">
        <f>IF(ISNUMBER(VLOOKUP($B1068,Stats!$A$2:$AA$19,2,FALSE))=FALSE,"",IF(ISNUMBER(W1068),(W1068-VLOOKUP($B1068,Stats!$A$2:$AA$19,2,FALSE))/VLOOKUP($B1068,Stats!$A$2:$AA$19,16,FALSE),""))</f>
        <v>-1.2951747589808795</v>
      </c>
      <c r="BA1068" s="46">
        <f>IF(ISNUMBER(VLOOKUP($B1068,Stats!$A$2:$AA$19,2,FALSE))=FALSE,"",IF(ISNUMBER(X1068),(X1068-VLOOKUP($B1068,Stats!$A$2:$AA$19,3,FALSE))/VLOOKUP($B1068,Stats!$A$2:$AA$19,17,FALSE),""))</f>
        <v>-0.20603698172286539</v>
      </c>
      <c r="BB1068" s="46"/>
      <c r="BC1068" s="46"/>
      <c r="BD1068" s="44">
        <f t="shared" si="215"/>
        <v>-0.75060587035187243</v>
      </c>
      <c r="BE1068" s="46">
        <f>IF(ISNUMBER(VLOOKUP($B1068,Stats!$A$2:$AA$19,2,FALSE))=FALSE,"",IF(ISNUMBER(Y1068),(Y1068-VLOOKUP($B1068,Stats!$A$2:$AA$19,5,FALSE))/VLOOKUP($B1068,Stats!$A$2:$AA$19,19,FALSE),""))</f>
        <v>0.56876329931713177</v>
      </c>
      <c r="BF1068" s="46"/>
      <c r="BG1068" s="46"/>
      <c r="BH1068" s="46">
        <f>IF(ISNUMBER(VLOOKUP($B1068,Stats!$A$2:$AA$19,2,FALSE))=FALSE,"",IF(ISNUMBER(Z1068),(Z1068-VLOOKUP($B1068,Stats!$A$2:$AA$19,8,FALSE))/VLOOKUP($B1068,Stats!$A$2:$AA$19,22,FALSE),""))</f>
        <v>0.66359770503354598</v>
      </c>
      <c r="BI1068" s="46" t="str">
        <f>IF(ISNUMBER(VLOOKUP($B1068,Stats!$A$2:$AA$19,2,FALSE))=FALSE,"",IF(ISNUMBER(#REF!),(#REF!-VLOOKUP($B1068,Stats!$A$2:$AA$19,9,FALSE))/VLOOKUP($B1068,Stats!$A$2:$AA$19,23,FALSE),""))</f>
        <v/>
      </c>
      <c r="BJ1068" s="46" t="str">
        <f>IF(ISNUMBER(VLOOKUP($B1068,Stats!$A$2:$AA$19,2,FALSE))=FALSE,"",IF(ISNUMBER(#REF!),(#REF!-VLOOKUP($B1068,Stats!$A$2:$AA$19,10,FALSE))/VLOOKUP($B1068,Stats!$A$2:$AA$19,24,FALSE),""))</f>
        <v/>
      </c>
      <c r="BK1068" s="44">
        <f t="shared" si="220"/>
        <v>-0.19905499801192841</v>
      </c>
      <c r="BL1068" s="46" t="str">
        <f>IF(ISNUMBER(VLOOKUP($B1068,Stats!$A$2:$AA$19,2,FALSE))=FALSE,"",IF(ISNUMBER(#REF!),(#REF!-VLOOKUP($B1068,Stats!$A$2:$AA$19,11,FALSE))/VLOOKUP($B1068,Stats!$A$2:$AA$19,25,FALSE),""))</f>
        <v/>
      </c>
      <c r="BM1068" s="46" t="str">
        <f>IF(ISNUMBER(VLOOKUP($B1068,Stats!$A$2:$AA$19,2,FALSE))=FALSE,"",IF(ISNUMBER(AA1068),(AA1068-VLOOKUP($B1068,Stats!$A$2:$AA$19,12,FALSE))/VLOOKUP($B1068,Stats!$A$2:$AA$19,26,FALSE),""))</f>
        <v/>
      </c>
      <c r="BN1068" s="46" t="str">
        <f>IF(ISNUMBER(VLOOKUP($B1068,Stats!$A$2:$AA$19,2,FALSE))=FALSE,"",IF(ISNUMBER(#REF!),(#REF!-VLOOKUP($B1068,Stats!$A$2:$AA$19,13,FALSE))/VLOOKUP($B1068,Stats!$A$2:$AA$19,27,FALSE),""))</f>
        <v/>
      </c>
      <c r="BO1068" s="46" t="str">
        <f>IF(ISNUMBER(VLOOKUP($B1068,Stats!$A$2:$AA$19,2,FALSE))=FALSE,"",IF(ISNUMBER(#REF!),(#REF!-VLOOKUP($B1068,Stats!$A$2:$AA$19,14,FALSE))/VLOOKUP($B1068,Stats!$A$2:$AB$19,28,FALSE),""))</f>
        <v/>
      </c>
      <c r="BP1068" s="46"/>
      <c r="BQ1068" s="46">
        <f>IF(ISNUMBER(VLOOKUP($B1068,Stats!$A$2:$AA$19,2,FALSE))=FALSE,"",IF(ISNUMBER(BM1068),BM1068,(VLOOKUP($B1068,Stats!$A$2:$AT$19,46,FALSE)-VLOOKUP($B1068,Stats!$A$2:$AA$19,12,FALSE))/VLOOKUP($B1068,Stats!$A$2:$AA$19,26,FALSE)))</f>
        <v>-0.38178036496436479</v>
      </c>
      <c r="BR1068" s="51">
        <f t="shared" si="221"/>
        <v>-0.38178036496436479</v>
      </c>
      <c r="BS1068" s="32" t="str">
        <f t="shared" si="216"/>
        <v>44781_201422</v>
      </c>
      <c r="BT1068" s="53">
        <f t="shared" si="217"/>
        <v>-0.34591024587040453</v>
      </c>
    </row>
    <row r="1069" spans="1:72" x14ac:dyDescent="0.15">
      <c r="A1069" s="16">
        <v>44781</v>
      </c>
      <c r="B1069" s="17">
        <v>201423</v>
      </c>
      <c r="C1069" s="3">
        <v>0</v>
      </c>
      <c r="D1069" s="23">
        <v>2.0528399153088461E-2</v>
      </c>
      <c r="E1069" s="18">
        <v>9.3700236614123241E-3</v>
      </c>
      <c r="F1069" s="24">
        <v>3</v>
      </c>
      <c r="G1069" s="24">
        <v>7</v>
      </c>
      <c r="H1069" s="20">
        <v>1.1211065329097547E-2</v>
      </c>
      <c r="I1069" s="20">
        <v>-1.8433101009465952E-3</v>
      </c>
      <c r="J1069" s="24">
        <v>2</v>
      </c>
      <c r="K1069" s="24">
        <v>5</v>
      </c>
      <c r="L1069" s="20">
        <v>2.7892847279757049E-2</v>
      </c>
      <c r="M1069" s="20">
        <v>-3.5845505869699368E-3</v>
      </c>
      <c r="N1069" s="19">
        <v>1.1193</v>
      </c>
      <c r="O1069" s="19">
        <v>1.0024180548092423</v>
      </c>
      <c r="P1069" s="25">
        <v>41950</v>
      </c>
      <c r="Q1069" s="20">
        <v>-9.5595461449119457E-3</v>
      </c>
      <c r="R1069" s="25">
        <v>41957</v>
      </c>
      <c r="S1069" s="25">
        <f>IF(ISNUMBER(R1069),VLOOKUP(B1069,Index!$B$3:$AB$18,27,FALSE),"")</f>
        <v>41956</v>
      </c>
      <c r="T1069" s="25">
        <f>IF(ISNUMBER($R1069),VLOOKUP($B1069,Index!$B$21:$AB$36,27,FALSE),"")</f>
        <v>41954</v>
      </c>
      <c r="U1069" s="25">
        <f>IF(ISNUMBER($R1069),VLOOKUP($B1069,Index!$B$39:$AB$54,27,FALSE),"")</f>
        <v>41957</v>
      </c>
      <c r="W1069" s="18">
        <v>0.61585197459265384</v>
      </c>
      <c r="X1069" s="19">
        <v>0.3</v>
      </c>
      <c r="Y1069" s="18">
        <v>0.17778369899839988</v>
      </c>
      <c r="Z1069" s="19">
        <f t="shared" si="218"/>
        <v>1</v>
      </c>
      <c r="AA1069" s="21">
        <v>2.1474240347712188</v>
      </c>
      <c r="AB1069" s="28"/>
      <c r="AC1069" s="18">
        <v>0.37927365460967077</v>
      </c>
      <c r="AD1069" s="19">
        <v>0.09</v>
      </c>
      <c r="AE1069" s="18">
        <v>3.1607043629553654E-2</v>
      </c>
      <c r="AF1069" s="19">
        <f t="shared" si="219"/>
        <v>1</v>
      </c>
      <c r="AG1069" s="21">
        <v>4.6114299851131006</v>
      </c>
      <c r="AH1069" s="28"/>
      <c r="AK1069" t="str">
        <f t="shared" si="225"/>
        <v/>
      </c>
      <c r="AL1069" t="str">
        <f t="shared" si="225"/>
        <v/>
      </c>
      <c r="AM1069">
        <f t="shared" si="225"/>
        <v>2.1474240347712188</v>
      </c>
      <c r="AN1069" t="str">
        <f t="shared" si="225"/>
        <v/>
      </c>
      <c r="AO1069" t="str">
        <f t="shared" si="225"/>
        <v/>
      </c>
      <c r="AP1069" t="str">
        <f t="shared" si="225"/>
        <v/>
      </c>
      <c r="AQ1069" t="str">
        <f t="shared" si="225"/>
        <v/>
      </c>
      <c r="AR1069" t="str">
        <f t="shared" si="225"/>
        <v/>
      </c>
      <c r="AS1069" t="str">
        <f t="shared" si="225"/>
        <v/>
      </c>
      <c r="AT1069" t="str">
        <f t="shared" si="225"/>
        <v/>
      </c>
      <c r="AU1069" t="str">
        <f t="shared" si="225"/>
        <v/>
      </c>
      <c r="AV1069" t="str">
        <f t="shared" si="225"/>
        <v/>
      </c>
      <c r="AW1069" t="str">
        <f t="shared" si="225"/>
        <v/>
      </c>
      <c r="AX1069" t="str">
        <f t="shared" si="225"/>
        <v/>
      </c>
      <c r="AZ1069" s="46">
        <f>IF(ISNUMBER(VLOOKUP($B1069,Stats!$A$2:$AA$19,2,FALSE))=FALSE,"",IF(ISNUMBER(W1069),(W1069-VLOOKUP($B1069,Stats!$A$2:$AA$19,2,FALSE))/VLOOKUP($B1069,Stats!$A$2:$AA$19,16,FALSE),""))</f>
        <v>0.84562515101415137</v>
      </c>
      <c r="BA1069" s="46">
        <f>IF(ISNUMBER(VLOOKUP($B1069,Stats!$A$2:$AA$19,2,FALSE))=FALSE,"",IF(ISNUMBER(X1069),(X1069-VLOOKUP($B1069,Stats!$A$2:$AA$19,3,FALSE))/VLOOKUP($B1069,Stats!$A$2:$AA$19,17,FALSE),""))</f>
        <v>-1.2635538809376619</v>
      </c>
      <c r="BB1069" s="46"/>
      <c r="BC1069" s="46"/>
      <c r="BD1069" s="44">
        <f t="shared" si="215"/>
        <v>-0.20896436496175524</v>
      </c>
      <c r="BE1069" s="46">
        <f>IF(ISNUMBER(VLOOKUP($B1069,Stats!$A$2:$AA$19,2,FALSE))=FALSE,"",IF(ISNUMBER(Y1069),(Y1069-VLOOKUP($B1069,Stats!$A$2:$AA$19,5,FALSE))/VLOOKUP($B1069,Stats!$A$2:$AA$19,19,FALSE),""))</f>
        <v>0.35906276415704125</v>
      </c>
      <c r="BF1069" s="46"/>
      <c r="BG1069" s="46"/>
      <c r="BH1069" s="46">
        <f>IF(ISNUMBER(VLOOKUP($B1069,Stats!$A$2:$AA$19,2,FALSE))=FALSE,"",IF(ISNUMBER(Z1069),(Z1069-VLOOKUP($B1069,Stats!$A$2:$AA$19,8,FALSE))/VLOOKUP($B1069,Stats!$A$2:$AA$19,22,FALSE),""))</f>
        <v>-0.39509019437688425</v>
      </c>
      <c r="BI1069" s="46" t="str">
        <f>IF(ISNUMBER(VLOOKUP($B1069,Stats!$A$2:$AA$19,2,FALSE))=FALSE,"",IF(ISNUMBER(#REF!),(#REF!-VLOOKUP($B1069,Stats!$A$2:$AA$19,9,FALSE))/VLOOKUP($B1069,Stats!$A$2:$AA$19,23,FALSE),""))</f>
        <v/>
      </c>
      <c r="BJ1069" s="46" t="str">
        <f>IF(ISNUMBER(VLOOKUP($B1069,Stats!$A$2:$AA$19,2,FALSE))=FALSE,"",IF(ISNUMBER(#REF!),(#REF!-VLOOKUP($B1069,Stats!$A$2:$AA$19,10,FALSE))/VLOOKUP($B1069,Stats!$A$2:$AA$19,24,FALSE),""))</f>
        <v/>
      </c>
      <c r="BK1069" s="44">
        <f t="shared" si="220"/>
        <v>-0.3698709932229941</v>
      </c>
      <c r="BL1069" s="46" t="str">
        <f>IF(ISNUMBER(VLOOKUP($B1069,Stats!$A$2:$AA$19,2,FALSE))=FALSE,"",IF(ISNUMBER(#REF!),(#REF!-VLOOKUP($B1069,Stats!$A$2:$AA$19,11,FALSE))/VLOOKUP($B1069,Stats!$A$2:$AA$19,25,FALSE),""))</f>
        <v/>
      </c>
      <c r="BM1069" s="46">
        <f>IF(ISNUMBER(VLOOKUP($B1069,Stats!$A$2:$AA$19,2,FALSE))=FALSE,"",IF(ISNUMBER(AA1069),(AA1069-VLOOKUP($B1069,Stats!$A$2:$AA$19,12,FALSE))/VLOOKUP($B1069,Stats!$A$2:$AA$19,26,FALSE),""))</f>
        <v>-0.34246191587261399</v>
      </c>
      <c r="BN1069" s="46" t="str">
        <f>IF(ISNUMBER(VLOOKUP($B1069,Stats!$A$2:$AA$19,2,FALSE))=FALSE,"",IF(ISNUMBER(#REF!),(#REF!-VLOOKUP($B1069,Stats!$A$2:$AA$19,13,FALSE))/VLOOKUP($B1069,Stats!$A$2:$AA$19,27,FALSE),""))</f>
        <v/>
      </c>
      <c r="BO1069" s="46" t="str">
        <f>IF(ISNUMBER(VLOOKUP($B1069,Stats!$A$2:$AA$19,2,FALSE))=FALSE,"",IF(ISNUMBER(#REF!),(#REF!-VLOOKUP($B1069,Stats!$A$2:$AA$19,14,FALSE))/VLOOKUP($B1069,Stats!$A$2:$AB$19,28,FALSE),""))</f>
        <v/>
      </c>
      <c r="BP1069" s="46"/>
      <c r="BQ1069" s="46">
        <f>IF(ISNUMBER(VLOOKUP($B1069,Stats!$A$2:$AA$19,2,FALSE))=FALSE,"",IF(ISNUMBER(BM1069),BM1069,(VLOOKUP($B1069,Stats!$A$2:$AT$19,46,FALSE)-VLOOKUP($B1069,Stats!$A$2:$AA$19,12,FALSE))/VLOOKUP($B1069,Stats!$A$2:$AA$19,26,FALSE)))</f>
        <v>-0.34246191587261399</v>
      </c>
      <c r="BR1069" s="51">
        <f t="shared" si="221"/>
        <v>-0.34246191587261399</v>
      </c>
      <c r="BS1069" s="32" t="str">
        <f t="shared" si="216"/>
        <v>44781_201423</v>
      </c>
      <c r="BT1069" s="53">
        <f t="shared" si="217"/>
        <v>-0.33220785210067028</v>
      </c>
    </row>
    <row r="1070" spans="1:72" x14ac:dyDescent="0.15">
      <c r="A1070" s="16">
        <v>44781</v>
      </c>
      <c r="B1070" s="17">
        <v>201424</v>
      </c>
      <c r="C1070" s="3">
        <v>0</v>
      </c>
      <c r="D1070" s="23">
        <v>4.8710084791629971E-3</v>
      </c>
      <c r="E1070" s="18">
        <v>3.6752249054634294E-3</v>
      </c>
      <c r="F1070" s="24">
        <v>6</v>
      </c>
      <c r="G1070" s="24">
        <v>4</v>
      </c>
      <c r="H1070" s="20">
        <v>2.5657960756079548E-3</v>
      </c>
      <c r="I1070" s="20">
        <v>-2.6184031003565478E-3</v>
      </c>
      <c r="J1070" s="24">
        <v>4</v>
      </c>
      <c r="K1070" s="24">
        <v>3</v>
      </c>
      <c r="L1070" s="20">
        <v>6.1549601737871384E-3</v>
      </c>
      <c r="M1070" s="20">
        <v>-6.8672630342460073E-3</v>
      </c>
      <c r="N1070" s="19">
        <v>1.1140000000000001</v>
      </c>
      <c r="O1070" s="19">
        <v>1.0056874605037467</v>
      </c>
      <c r="P1070" s="25">
        <v>41971</v>
      </c>
      <c r="Q1070" s="20">
        <v>-9.6413768246530474E-3</v>
      </c>
      <c r="R1070" s="25">
        <v>41967</v>
      </c>
      <c r="S1070" s="25">
        <f>IF(ISNUMBER(R1070),VLOOKUP(B1070,Index!$B$3:$AB$18,27,FALSE),"")</f>
        <v>41963</v>
      </c>
      <c r="T1070" s="25">
        <f>IF(ISNUMBER($R1070),VLOOKUP($B1070,Index!$B$21:$AB$36,27,FALSE),"")</f>
        <v>41963</v>
      </c>
      <c r="U1070" s="25">
        <f>IF(ISNUMBER($R1070),VLOOKUP($B1070,Index!$B$39:$AB$54,27,FALSE),"")</f>
        <v>41963</v>
      </c>
      <c r="W1070" s="18">
        <v>0.14613025437488991</v>
      </c>
      <c r="X1070" s="19">
        <v>0.6</v>
      </c>
      <c r="Y1070" s="18">
        <v>6.9732489687848676E-2</v>
      </c>
      <c r="Z1070" s="19">
        <f t="shared" si="218"/>
        <v>4</v>
      </c>
      <c r="AA1070" s="21">
        <v>0.50521917852103915</v>
      </c>
      <c r="AB1070" s="28"/>
      <c r="AC1070" s="18">
        <v>2.1354051243670031E-2</v>
      </c>
      <c r="AD1070" s="19">
        <v>0.36</v>
      </c>
      <c r="AE1070" s="18">
        <v>4.8626201180659223E-3</v>
      </c>
      <c r="AF1070" s="19">
        <f t="shared" si="219"/>
        <v>16</v>
      </c>
      <c r="AG1070" s="21">
        <v>0.25524641834547362</v>
      </c>
      <c r="AH1070" s="28"/>
      <c r="AK1070" t="str">
        <f t="shared" si="225"/>
        <v/>
      </c>
      <c r="AL1070" t="str">
        <f t="shared" si="225"/>
        <v/>
      </c>
      <c r="AM1070" t="str">
        <f t="shared" si="225"/>
        <v/>
      </c>
      <c r="AN1070">
        <f t="shared" si="225"/>
        <v>0.50521917852103915</v>
      </c>
      <c r="AO1070" t="str">
        <f t="shared" si="225"/>
        <v/>
      </c>
      <c r="AP1070" t="str">
        <f t="shared" si="225"/>
        <v/>
      </c>
      <c r="AQ1070" t="str">
        <f t="shared" si="225"/>
        <v/>
      </c>
      <c r="AR1070" t="str">
        <f t="shared" si="225"/>
        <v/>
      </c>
      <c r="AS1070" t="str">
        <f t="shared" si="225"/>
        <v/>
      </c>
      <c r="AT1070" t="str">
        <f t="shared" si="225"/>
        <v/>
      </c>
      <c r="AU1070" t="str">
        <f t="shared" si="225"/>
        <v/>
      </c>
      <c r="AV1070" t="str">
        <f t="shared" si="225"/>
        <v/>
      </c>
      <c r="AW1070" t="str">
        <f t="shared" si="225"/>
        <v/>
      </c>
      <c r="AX1070" t="str">
        <f t="shared" si="225"/>
        <v/>
      </c>
      <c r="AZ1070" s="46">
        <f>IF(ISNUMBER(VLOOKUP($B1070,Stats!$A$2:$AA$19,2,FALSE))=FALSE,"",IF(ISNUMBER(W1070),(W1070-VLOOKUP($B1070,Stats!$A$2:$AA$19,2,FALSE))/VLOOKUP($B1070,Stats!$A$2:$AA$19,16,FALSE),""))</f>
        <v>-1.0938902245474231</v>
      </c>
      <c r="BA1070" s="46">
        <f>IF(ISNUMBER(VLOOKUP($B1070,Stats!$A$2:$AA$19,2,FALSE))=FALSE,"",IF(ISNUMBER(X1070),(X1070-VLOOKUP($B1070,Stats!$A$2:$AA$19,3,FALSE))/VLOOKUP($B1070,Stats!$A$2:$AA$19,17,FALSE),""))</f>
        <v>-0.93450941971826806</v>
      </c>
      <c r="BB1070" s="46"/>
      <c r="BC1070" s="46"/>
      <c r="BD1070" s="44">
        <f t="shared" si="215"/>
        <v>-1.0141998221328457</v>
      </c>
      <c r="BE1070" s="46">
        <f>IF(ISNUMBER(VLOOKUP($B1070,Stats!$A$2:$AA$19,2,FALSE))=FALSE,"",IF(ISNUMBER(Y1070),(Y1070-VLOOKUP($B1070,Stats!$A$2:$AA$19,5,FALSE))/VLOOKUP($B1070,Stats!$A$2:$AA$19,19,FALSE),""))</f>
        <v>-0.5640569099425321</v>
      </c>
      <c r="BF1070" s="46"/>
      <c r="BG1070" s="46"/>
      <c r="BH1070" s="46">
        <f>IF(ISNUMBER(VLOOKUP($B1070,Stats!$A$2:$AA$19,2,FALSE))=FALSE,"",IF(ISNUMBER(Z1070),(Z1070-VLOOKUP($B1070,Stats!$A$2:$AA$19,8,FALSE))/VLOOKUP($B1070,Stats!$A$2:$AA$19,22,FALSE),""))</f>
        <v>0.58554098075351413</v>
      </c>
      <c r="BI1070" s="46" t="str">
        <f>IF(ISNUMBER(VLOOKUP($B1070,Stats!$A$2:$AA$19,2,FALSE))=FALSE,"",IF(ISNUMBER(#REF!),(#REF!-VLOOKUP($B1070,Stats!$A$2:$AA$19,9,FALSE))/VLOOKUP($B1070,Stats!$A$2:$AA$19,23,FALSE),""))</f>
        <v/>
      </c>
      <c r="BJ1070" s="46" t="str">
        <f>IF(ISNUMBER(VLOOKUP($B1070,Stats!$A$2:$AA$19,2,FALSE))=FALSE,"",IF(ISNUMBER(#REF!),(#REF!-VLOOKUP($B1070,Stats!$A$2:$AA$19,10,FALSE))/VLOOKUP($B1070,Stats!$A$2:$AA$19,24,FALSE),""))</f>
        <v/>
      </c>
      <c r="BK1070" s="44">
        <f t="shared" si="220"/>
        <v>0.57050213118582671</v>
      </c>
      <c r="BL1070" s="46" t="str">
        <f>IF(ISNUMBER(VLOOKUP($B1070,Stats!$A$2:$AA$19,2,FALSE))=FALSE,"",IF(ISNUMBER(#REF!),(#REF!-VLOOKUP($B1070,Stats!$A$2:$AA$19,11,FALSE))/VLOOKUP($B1070,Stats!$A$2:$AA$19,25,FALSE),""))</f>
        <v/>
      </c>
      <c r="BM1070" s="46">
        <f>IF(ISNUMBER(VLOOKUP($B1070,Stats!$A$2:$AA$19,2,FALSE))=FALSE,"",IF(ISNUMBER(AA1070),(AA1070-VLOOKUP($B1070,Stats!$A$2:$AA$19,12,FALSE))/VLOOKUP($B1070,Stats!$A$2:$AA$19,26,FALSE),""))</f>
        <v>-0.68644237475554071</v>
      </c>
      <c r="BN1070" s="46" t="str">
        <f>IF(ISNUMBER(VLOOKUP($B1070,Stats!$A$2:$AA$19,2,FALSE))=FALSE,"",IF(ISNUMBER(#REF!),(#REF!-VLOOKUP($B1070,Stats!$A$2:$AA$19,13,FALSE))/VLOOKUP($B1070,Stats!$A$2:$AA$19,27,FALSE),""))</f>
        <v/>
      </c>
      <c r="BO1070" s="46" t="str">
        <f>IF(ISNUMBER(VLOOKUP($B1070,Stats!$A$2:$AA$19,2,FALSE))=FALSE,"",IF(ISNUMBER(#REF!),(#REF!-VLOOKUP($B1070,Stats!$A$2:$AA$19,14,FALSE))/VLOOKUP($B1070,Stats!$A$2:$AB$19,28,FALSE),""))</f>
        <v/>
      </c>
      <c r="BP1070" s="46"/>
      <c r="BQ1070" s="46">
        <f>IF(ISNUMBER(VLOOKUP($B1070,Stats!$A$2:$AA$19,2,FALSE))=FALSE,"",IF(ISNUMBER(BM1070),BM1070,(VLOOKUP($B1070,Stats!$A$2:$AT$19,46,FALSE)-VLOOKUP($B1070,Stats!$A$2:$AA$19,12,FALSE))/VLOOKUP($B1070,Stats!$A$2:$AA$19,26,FALSE)))</f>
        <v>-0.68644237475554071</v>
      </c>
      <c r="BR1070" s="51">
        <f t="shared" si="221"/>
        <v>-0.68644237475554071</v>
      </c>
      <c r="BS1070" s="32" t="str">
        <f t="shared" si="216"/>
        <v>44781_201424</v>
      </c>
      <c r="BT1070" s="53">
        <f t="shared" si="217"/>
        <v>2.1728393338187046E-3</v>
      </c>
    </row>
    <row r="1071" spans="1:72" x14ac:dyDescent="0.15">
      <c r="A1071" s="16">
        <v>44781</v>
      </c>
      <c r="B1071" s="17">
        <v>201425</v>
      </c>
      <c r="C1071" s="3">
        <v>0</v>
      </c>
      <c r="D1071" s="23">
        <v>-1.2657091561938949E-2</v>
      </c>
      <c r="E1071" s="18">
        <v>1.0607038256082141E-2</v>
      </c>
      <c r="F1071" s="24">
        <v>4</v>
      </c>
      <c r="G1071" s="24">
        <v>6</v>
      </c>
      <c r="H1071" s="20">
        <v>9.5832701453242297E-3</v>
      </c>
      <c r="I1071" s="20">
        <v>-8.4260583430383531E-3</v>
      </c>
      <c r="J1071" s="24">
        <v>2</v>
      </c>
      <c r="K1071" s="24">
        <v>4</v>
      </c>
      <c r="L1071" s="20">
        <v>1.470858613715742E-2</v>
      </c>
      <c r="M1071" s="20">
        <v>-1.6168589335997852E-2</v>
      </c>
      <c r="N1071" s="19">
        <v>1.1205000000000001</v>
      </c>
      <c r="O1071" s="19">
        <v>1</v>
      </c>
      <c r="P1071" s="25">
        <v>41974</v>
      </c>
      <c r="Q1071" s="20">
        <v>-4.0874609549308438E-2</v>
      </c>
      <c r="R1071" s="25">
        <v>41982</v>
      </c>
      <c r="S1071" s="25">
        <f>IF(ISNUMBER(R1071),VLOOKUP(B1071,Index!$B$3:$AB$18,27,FALSE),"")</f>
        <v>41982</v>
      </c>
      <c r="T1071" s="25">
        <f>IF(ISNUMBER($R1071),VLOOKUP($B1071,Index!$B$21:$AB$36,27,FALSE),"")</f>
        <v>41982</v>
      </c>
      <c r="U1071" s="25">
        <f>IF(ISNUMBER($R1071),VLOOKUP($B1071,Index!$B$39:$AB$54,27,FALSE),"")</f>
        <v>41982</v>
      </c>
      <c r="W1071" s="18">
        <v>-0.37971274685816847</v>
      </c>
      <c r="X1071" s="19">
        <v>0.4</v>
      </c>
      <c r="Y1071" s="18">
        <v>0.20125440070655951</v>
      </c>
      <c r="Z1071" s="19">
        <f t="shared" si="218"/>
        <v>0</v>
      </c>
      <c r="AA1071" s="21" t="s">
        <v>25</v>
      </c>
      <c r="AB1071" s="28"/>
      <c r="AC1071" s="18">
        <v>0.14418177012657554</v>
      </c>
      <c r="AD1071" s="19">
        <v>0.16000000000000003</v>
      </c>
      <c r="AE1071" s="18">
        <v>4.0503333803756418E-2</v>
      </c>
      <c r="AF1071" s="19">
        <f t="shared" si="219"/>
        <v>0</v>
      </c>
      <c r="AG1071" s="21" t="s">
        <v>25</v>
      </c>
      <c r="AH1071" s="28"/>
      <c r="AK1071" t="str">
        <f t="shared" si="225"/>
        <v/>
      </c>
      <c r="AL1071" t="str">
        <f t="shared" si="225"/>
        <v/>
      </c>
      <c r="AM1071" t="str">
        <f t="shared" si="225"/>
        <v/>
      </c>
      <c r="AN1071" t="str">
        <f t="shared" si="225"/>
        <v/>
      </c>
      <c r="AO1071" t="str">
        <f t="shared" si="225"/>
        <v/>
      </c>
      <c r="AP1071" t="str">
        <f t="shared" si="225"/>
        <v/>
      </c>
      <c r="AQ1071" t="str">
        <f t="shared" si="225"/>
        <v/>
      </c>
      <c r="AR1071" t="str">
        <f t="shared" si="225"/>
        <v/>
      </c>
      <c r="AS1071" t="str">
        <f t="shared" si="225"/>
        <v/>
      </c>
      <c r="AT1071" t="str">
        <f t="shared" si="225"/>
        <v/>
      </c>
      <c r="AU1071" t="str">
        <f t="shared" si="225"/>
        <v/>
      </c>
      <c r="AV1071" t="str">
        <f t="shared" si="225"/>
        <v/>
      </c>
      <c r="AW1071" t="str">
        <f t="shared" si="225"/>
        <v/>
      </c>
      <c r="AX1071" t="str">
        <f t="shared" si="225"/>
        <v/>
      </c>
      <c r="AZ1071" s="46">
        <f>IF(ISNUMBER(VLOOKUP($B1071,Stats!$A$2:$AA$19,2,FALSE))=FALSE,"",IF(ISNUMBER(W1071),(W1071-VLOOKUP($B1071,Stats!$A$2:$AA$19,2,FALSE))/VLOOKUP($B1071,Stats!$A$2:$AA$19,16,FALSE),""))</f>
        <v>-0.91906922622881071</v>
      </c>
      <c r="BA1071" s="46">
        <f>IF(ISNUMBER(VLOOKUP($B1071,Stats!$A$2:$AA$19,2,FALSE))=FALSE,"",IF(ISNUMBER(X1071),(X1071-VLOOKUP($B1071,Stats!$A$2:$AA$19,3,FALSE))/VLOOKUP($B1071,Stats!$A$2:$AA$19,17,FALSE),""))</f>
        <v>-1.4240204331806594</v>
      </c>
      <c r="BB1071" s="46"/>
      <c r="BC1071" s="46"/>
      <c r="BD1071" s="44">
        <f t="shared" si="215"/>
        <v>-1.1715448297047351</v>
      </c>
      <c r="BE1071" s="46">
        <f>IF(ISNUMBER(VLOOKUP($B1071,Stats!$A$2:$AA$19,2,FALSE))=FALSE,"",IF(ISNUMBER(Y1071),(Y1071-VLOOKUP($B1071,Stats!$A$2:$AA$19,5,FALSE))/VLOOKUP($B1071,Stats!$A$2:$AA$19,19,FALSE),""))</f>
        <v>-0.57918377875950322</v>
      </c>
      <c r="BF1071" s="46"/>
      <c r="BG1071" s="46"/>
      <c r="BH1071" s="46">
        <f>IF(ISNUMBER(VLOOKUP($B1071,Stats!$A$2:$AA$19,2,FALSE))=FALSE,"",IF(ISNUMBER(Z1071),(Z1071-VLOOKUP($B1071,Stats!$A$2:$AA$19,8,FALSE))/VLOOKUP($B1071,Stats!$A$2:$AA$19,22,FALSE),""))</f>
        <v>-0.38938659637819406</v>
      </c>
      <c r="BI1071" s="46" t="str">
        <f>IF(ISNUMBER(VLOOKUP($B1071,Stats!$A$2:$AA$19,2,FALSE))=FALSE,"",IF(ISNUMBER(#REF!),(#REF!-VLOOKUP($B1071,Stats!$A$2:$AA$19,9,FALSE))/VLOOKUP($B1071,Stats!$A$2:$AA$19,23,FALSE),""))</f>
        <v/>
      </c>
      <c r="BJ1071" s="46" t="str">
        <f>IF(ISNUMBER(VLOOKUP($B1071,Stats!$A$2:$AA$19,2,FALSE))=FALSE,"",IF(ISNUMBER(#REF!),(#REF!-VLOOKUP($B1071,Stats!$A$2:$AA$19,10,FALSE))/VLOOKUP($B1071,Stats!$A$2:$AA$19,24,FALSE),""))</f>
        <v/>
      </c>
      <c r="BK1071" s="44">
        <f t="shared" si="220"/>
        <v>0.28861266621819404</v>
      </c>
      <c r="BL1071" s="46" t="str">
        <f>IF(ISNUMBER(VLOOKUP($B1071,Stats!$A$2:$AA$19,2,FALSE))=FALSE,"",IF(ISNUMBER(#REF!),(#REF!-VLOOKUP($B1071,Stats!$A$2:$AA$19,11,FALSE))/VLOOKUP($B1071,Stats!$A$2:$AA$19,25,FALSE),""))</f>
        <v/>
      </c>
      <c r="BM1071" s="46" t="str">
        <f>IF(ISNUMBER(VLOOKUP($B1071,Stats!$A$2:$AA$19,2,FALSE))=FALSE,"",IF(ISNUMBER(AA1071),(AA1071-VLOOKUP($B1071,Stats!$A$2:$AA$19,12,FALSE))/VLOOKUP($B1071,Stats!$A$2:$AA$19,26,FALSE),""))</f>
        <v/>
      </c>
      <c r="BN1071" s="46" t="str">
        <f>IF(ISNUMBER(VLOOKUP($B1071,Stats!$A$2:$AA$19,2,FALSE))=FALSE,"",IF(ISNUMBER(#REF!),(#REF!-VLOOKUP($B1071,Stats!$A$2:$AA$19,13,FALSE))/VLOOKUP($B1071,Stats!$A$2:$AA$19,27,FALSE),""))</f>
        <v/>
      </c>
      <c r="BO1071" s="46" t="str">
        <f>IF(ISNUMBER(VLOOKUP($B1071,Stats!$A$2:$AA$19,2,FALSE))=FALSE,"",IF(ISNUMBER(#REF!),(#REF!-VLOOKUP($B1071,Stats!$A$2:$AA$19,14,FALSE))/VLOOKUP($B1071,Stats!$A$2:$AB$19,28,FALSE),""))</f>
        <v/>
      </c>
      <c r="BP1071" s="46"/>
      <c r="BQ1071" s="46">
        <f>IF(ISNUMBER(VLOOKUP($B1071,Stats!$A$2:$AA$19,2,FALSE))=FALSE,"",IF(ISNUMBER(BM1071),BM1071,(VLOOKUP($B1071,Stats!$A$2:$AT$19,46,FALSE)-VLOOKUP($B1071,Stats!$A$2:$AA$19,12,FALSE))/VLOOKUP($B1071,Stats!$A$2:$AA$19,26,FALSE)))</f>
        <v>-0.79776266374979832</v>
      </c>
      <c r="BR1071" s="51">
        <f t="shared" si="221"/>
        <v>-0.79776266374979832</v>
      </c>
      <c r="BS1071" s="32" t="str">
        <f t="shared" si="216"/>
        <v>44781_201425</v>
      </c>
      <c r="BT1071" s="53">
        <f t="shared" si="217"/>
        <v>-0.22069389895999028</v>
      </c>
    </row>
    <row r="1072" spans="1:72" x14ac:dyDescent="0.15">
      <c r="A1072" s="16">
        <v>44781</v>
      </c>
      <c r="B1072" s="17">
        <v>201426</v>
      </c>
      <c r="C1072" s="3">
        <v>0</v>
      </c>
      <c r="D1072" s="23">
        <v>1.5274115828711743E-2</v>
      </c>
      <c r="E1072" s="18">
        <v>1.3085347833847159E-2</v>
      </c>
      <c r="F1072" s="24">
        <v>7</v>
      </c>
      <c r="G1072" s="24">
        <v>3</v>
      </c>
      <c r="H1072" s="20">
        <v>7.8269484917885546E-3</v>
      </c>
      <c r="I1072" s="20">
        <v>-1.2948562556512147E-2</v>
      </c>
      <c r="J1072" s="24">
        <v>5</v>
      </c>
      <c r="K1072" s="24">
        <v>1</v>
      </c>
      <c r="L1072" s="20">
        <v>1.8735148967282012E-2</v>
      </c>
      <c r="M1072" s="20">
        <v>-2.4281960677720371E-2</v>
      </c>
      <c r="N1072" s="19">
        <v>1.1307</v>
      </c>
      <c r="O1072" s="19">
        <v>1.0302505694760822</v>
      </c>
      <c r="P1072" s="25">
        <v>41998</v>
      </c>
      <c r="Q1072" s="20">
        <v>-2.4281960677720371E-2</v>
      </c>
      <c r="R1072" s="25">
        <v>41991</v>
      </c>
      <c r="S1072" s="25">
        <f>IF(ISNUMBER(R1072),VLOOKUP(B1072,Index!$B$3:$AB$18,27,FALSE),"")</f>
        <v>41997</v>
      </c>
      <c r="T1072" s="25">
        <f>IF(ISNUMBER($R1072),VLOOKUP($B1072,Index!$B$21:$AB$36,27,FALSE),"")</f>
        <v>41996</v>
      </c>
      <c r="U1072" s="25">
        <f>IF(ISNUMBER($R1072),VLOOKUP($B1072,Index!$B$39:$AB$54,27,FALSE),"")</f>
        <v>41996</v>
      </c>
      <c r="W1072" s="18">
        <v>0.45822347486135229</v>
      </c>
      <c r="X1072" s="19">
        <v>0.7</v>
      </c>
      <c r="Y1072" s="18">
        <v>0.24827701878304539</v>
      </c>
      <c r="Z1072" s="19">
        <f t="shared" si="218"/>
        <v>6</v>
      </c>
      <c r="AA1072" s="21">
        <v>0.62903140448317785</v>
      </c>
      <c r="AB1072" s="28"/>
      <c r="AC1072" s="18">
        <v>0.20996875291401235</v>
      </c>
      <c r="AD1072" s="19">
        <v>0.48999999999999994</v>
      </c>
      <c r="AE1072" s="18">
        <v>6.1641478055796672E-2</v>
      </c>
      <c r="AF1072" s="19">
        <f t="shared" si="219"/>
        <v>36</v>
      </c>
      <c r="AG1072" s="21">
        <v>0.39568050782607928</v>
      </c>
      <c r="AH1072" s="28"/>
      <c r="AK1072" t="str">
        <f t="shared" si="225"/>
        <v/>
      </c>
      <c r="AL1072" t="str">
        <f t="shared" si="225"/>
        <v/>
      </c>
      <c r="AM1072" t="str">
        <f t="shared" si="225"/>
        <v/>
      </c>
      <c r="AN1072" t="str">
        <f t="shared" si="225"/>
        <v/>
      </c>
      <c r="AO1072" t="str">
        <f t="shared" si="225"/>
        <v/>
      </c>
      <c r="AP1072">
        <f t="shared" si="225"/>
        <v>0.62903140448317785</v>
      </c>
      <c r="AQ1072" t="str">
        <f t="shared" si="225"/>
        <v/>
      </c>
      <c r="AR1072" t="str">
        <f t="shared" si="225"/>
        <v/>
      </c>
      <c r="AS1072" t="str">
        <f t="shared" si="225"/>
        <v/>
      </c>
      <c r="AT1072" t="str">
        <f t="shared" si="225"/>
        <v/>
      </c>
      <c r="AU1072" t="str">
        <f t="shared" si="225"/>
        <v/>
      </c>
      <c r="AV1072" t="str">
        <f t="shared" si="225"/>
        <v/>
      </c>
      <c r="AW1072" t="str">
        <f t="shared" si="225"/>
        <v/>
      </c>
      <c r="AX1072" t="str">
        <f t="shared" si="225"/>
        <v/>
      </c>
      <c r="AZ1072" s="46">
        <f>IF(ISNUMBER(VLOOKUP($B1072,Stats!$A$2:$AA$19,2,FALSE))=FALSE,"",IF(ISNUMBER(W1072),(W1072-VLOOKUP($B1072,Stats!$A$2:$AA$19,2,FALSE))/VLOOKUP($B1072,Stats!$A$2:$AA$19,16,FALSE),""))</f>
        <v>-0.18031697196772242</v>
      </c>
      <c r="BA1072" s="46">
        <f>IF(ISNUMBER(VLOOKUP($B1072,Stats!$A$2:$AA$19,2,FALSE))=FALSE,"",IF(ISNUMBER(X1072),(X1072-VLOOKUP($B1072,Stats!$A$2:$AA$19,3,FALSE))/VLOOKUP($B1072,Stats!$A$2:$AA$19,17,FALSE),""))</f>
        <v>0.82927015326520481</v>
      </c>
      <c r="BB1072" s="46"/>
      <c r="BC1072" s="46"/>
      <c r="BD1072" s="44">
        <f t="shared" si="215"/>
        <v>0.32447659064874118</v>
      </c>
      <c r="BE1072" s="46">
        <f>IF(ISNUMBER(VLOOKUP($B1072,Stats!$A$2:$AA$19,2,FALSE))=FALSE,"",IF(ISNUMBER(Y1072),(Y1072-VLOOKUP($B1072,Stats!$A$2:$AA$19,5,FALSE))/VLOOKUP($B1072,Stats!$A$2:$AA$19,19,FALSE),""))</f>
        <v>3.0015359544485885E-2</v>
      </c>
      <c r="BF1072" s="46"/>
      <c r="BG1072" s="46"/>
      <c r="BH1072" s="46">
        <f>IF(ISNUMBER(VLOOKUP($B1072,Stats!$A$2:$AA$19,2,FALSE))=FALSE,"",IF(ISNUMBER(Z1072),(Z1072-VLOOKUP($B1072,Stats!$A$2:$AA$19,8,FALSE))/VLOOKUP($B1072,Stats!$A$2:$AA$19,22,FALSE),""))</f>
        <v>2.3998241788490771</v>
      </c>
      <c r="BI1072" s="46" t="str">
        <f>IF(ISNUMBER(VLOOKUP($B1072,Stats!$A$2:$AA$19,2,FALSE))=FALSE,"",IF(ISNUMBER(#REF!),(#REF!-VLOOKUP($B1072,Stats!$A$2:$AA$19,9,FALSE))/VLOOKUP($B1072,Stats!$A$2:$AA$19,23,FALSE),""))</f>
        <v/>
      </c>
      <c r="BJ1072" s="46" t="str">
        <f>IF(ISNUMBER(VLOOKUP($B1072,Stats!$A$2:$AA$19,2,FALSE))=FALSE,"",IF(ISNUMBER(#REF!),(#REF!-VLOOKUP($B1072,Stats!$A$2:$AA$19,10,FALSE))/VLOOKUP($B1072,Stats!$A$2:$AA$19,24,FALSE),""))</f>
        <v/>
      </c>
      <c r="BK1072" s="44">
        <f t="shared" si="220"/>
        <v>0.69893650197358304</v>
      </c>
      <c r="BL1072" s="46" t="str">
        <f>IF(ISNUMBER(VLOOKUP($B1072,Stats!$A$2:$AA$19,2,FALSE))=FALSE,"",IF(ISNUMBER(#REF!),(#REF!-VLOOKUP($B1072,Stats!$A$2:$AA$19,11,FALSE))/VLOOKUP($B1072,Stats!$A$2:$AA$19,25,FALSE),""))</f>
        <v/>
      </c>
      <c r="BM1072" s="46">
        <f>IF(ISNUMBER(VLOOKUP($B1072,Stats!$A$2:$AA$19,2,FALSE))=FALSE,"",IF(ISNUMBER(AA1072),(AA1072-VLOOKUP($B1072,Stats!$A$2:$AA$19,12,FALSE))/VLOOKUP($B1072,Stats!$A$2:$AA$19,26,FALSE),""))</f>
        <v>-0.46865659013864086</v>
      </c>
      <c r="BN1072" s="46" t="str">
        <f>IF(ISNUMBER(VLOOKUP($B1072,Stats!$A$2:$AA$19,2,FALSE))=FALSE,"",IF(ISNUMBER(#REF!),(#REF!-VLOOKUP($B1072,Stats!$A$2:$AA$19,13,FALSE))/VLOOKUP($B1072,Stats!$A$2:$AA$19,27,FALSE),""))</f>
        <v/>
      </c>
      <c r="BO1072" s="46" t="str">
        <f>IF(ISNUMBER(VLOOKUP($B1072,Stats!$A$2:$AA$19,2,FALSE))=FALSE,"",IF(ISNUMBER(#REF!),(#REF!-VLOOKUP($B1072,Stats!$A$2:$AA$19,14,FALSE))/VLOOKUP($B1072,Stats!$A$2:$AB$19,28,FALSE),""))</f>
        <v/>
      </c>
      <c r="BP1072" s="46"/>
      <c r="BQ1072" s="46">
        <f>IF(ISNUMBER(VLOOKUP($B1072,Stats!$A$2:$AA$19,2,FALSE))=FALSE,"",IF(ISNUMBER(BM1072),BM1072,(VLOOKUP($B1072,Stats!$A$2:$AT$19,46,FALSE)-VLOOKUP($B1072,Stats!$A$2:$AA$19,12,FALSE))/VLOOKUP($B1072,Stats!$A$2:$AA$19,26,FALSE)))</f>
        <v>-0.46865659013864086</v>
      </c>
      <c r="BR1072" s="51">
        <f t="shared" si="221"/>
        <v>-0.46865659013864086</v>
      </c>
      <c r="BS1072" s="32" t="str">
        <f t="shared" si="216"/>
        <v>44781_201426</v>
      </c>
      <c r="BT1072" s="53">
        <f t="shared" si="217"/>
        <v>0.39052590128616987</v>
      </c>
    </row>
    <row r="1073" spans="1:72" x14ac:dyDescent="0.15">
      <c r="A1073" s="16">
        <v>44781</v>
      </c>
      <c r="B1073" s="17">
        <v>201427</v>
      </c>
      <c r="C1073" s="3">
        <v>0</v>
      </c>
      <c r="D1073" s="23">
        <v>2.865586101907347E-3</v>
      </c>
      <c r="E1073" s="18">
        <v>7.0661275696219279E-3</v>
      </c>
      <c r="F1073" s="24">
        <v>1</v>
      </c>
      <c r="G1073" s="24">
        <v>2</v>
      </c>
      <c r="H1073" s="20">
        <v>8.5072087400377416E-3</v>
      </c>
      <c r="I1073" s="20">
        <v>-2.7972622853084661E-3</v>
      </c>
      <c r="J1073" s="24">
        <v>1</v>
      </c>
      <c r="K1073" s="24">
        <v>2</v>
      </c>
      <c r="L1073" s="20">
        <v>8.5072087400377416E-3</v>
      </c>
      <c r="M1073" s="20">
        <v>-5.5052388563310295E-3</v>
      </c>
      <c r="N1073" s="19">
        <v>1.1262000000000001</v>
      </c>
      <c r="O1073" s="19">
        <v>1</v>
      </c>
      <c r="P1073" s="25">
        <v>42002</v>
      </c>
      <c r="Q1073" s="20">
        <v>-5.5940330314333542E-3</v>
      </c>
      <c r="R1073" s="25">
        <v>42004</v>
      </c>
      <c r="S1073" s="25">
        <f>IF(ISNUMBER(R1073),VLOOKUP(B1073,Index!$B$3:$AB$18,27,FALSE),"")</f>
        <v>42002</v>
      </c>
      <c r="T1073" s="25">
        <f>IF(ISNUMBER($R1073),VLOOKUP($B1073,Index!$B$21:$AB$36,27,FALSE),"")</f>
        <v>42003</v>
      </c>
      <c r="U1073" s="25">
        <f>IF(ISNUMBER($R1073),VLOOKUP($B1073,Index!$B$39:$AB$54,27,FALSE),"")</f>
        <v>42003</v>
      </c>
      <c r="W1073" s="18">
        <v>0.34387033222888164</v>
      </c>
      <c r="X1073" s="19">
        <v>0.33333333333333331</v>
      </c>
      <c r="Y1073" s="18">
        <v>0.13407034414389185</v>
      </c>
      <c r="Z1073" s="19">
        <f t="shared" si="218"/>
        <v>2</v>
      </c>
      <c r="AA1073" s="21">
        <v>0.51225762983617928</v>
      </c>
      <c r="AB1073" s="28"/>
      <c r="AC1073" s="18">
        <v>0.11824680538720143</v>
      </c>
      <c r="AD1073" s="19">
        <v>0.1111111111111111</v>
      </c>
      <c r="AE1073" s="18">
        <v>1.7974857178861596E-2</v>
      </c>
      <c r="AF1073" s="19">
        <f t="shared" si="219"/>
        <v>4</v>
      </c>
      <c r="AG1073" s="21">
        <v>0.26240787932538007</v>
      </c>
      <c r="AH1073" s="28"/>
      <c r="AK1073" t="str">
        <f t="shared" ref="AK1073:AX1082" si="226">IF($B1073=AK$2,$AA1073,"")</f>
        <v/>
      </c>
      <c r="AL1073" t="str">
        <f t="shared" si="226"/>
        <v/>
      </c>
      <c r="AM1073" t="str">
        <f t="shared" si="226"/>
        <v/>
      </c>
      <c r="AN1073" t="str">
        <f t="shared" si="226"/>
        <v/>
      </c>
      <c r="AO1073" t="str">
        <f t="shared" si="226"/>
        <v/>
      </c>
      <c r="AP1073" t="str">
        <f t="shared" si="226"/>
        <v/>
      </c>
      <c r="AQ1073">
        <f t="shared" si="226"/>
        <v>0.51225762983617928</v>
      </c>
      <c r="AR1073" t="str">
        <f t="shared" si="226"/>
        <v/>
      </c>
      <c r="AS1073" t="str">
        <f t="shared" si="226"/>
        <v/>
      </c>
      <c r="AT1073" t="str">
        <f t="shared" si="226"/>
        <v/>
      </c>
      <c r="AU1073" t="str">
        <f t="shared" si="226"/>
        <v/>
      </c>
      <c r="AV1073" t="str">
        <f t="shared" si="226"/>
        <v/>
      </c>
      <c r="AW1073" t="str">
        <f t="shared" si="226"/>
        <v/>
      </c>
      <c r="AX1073" t="str">
        <f t="shared" si="226"/>
        <v/>
      </c>
      <c r="AZ1073" s="46">
        <f>IF(ISNUMBER(VLOOKUP($B1073,Stats!$A$2:$AA$19,2,FALSE))=FALSE,"",IF(ISNUMBER(W1073),(W1073-VLOOKUP($B1073,Stats!$A$2:$AA$19,2,FALSE))/VLOOKUP($B1073,Stats!$A$2:$AA$19,16,FALSE),""))</f>
        <v>-0.22188154760819678</v>
      </c>
      <c r="BA1073" s="46">
        <f>IF(ISNUMBER(VLOOKUP($B1073,Stats!$A$2:$AA$19,2,FALSE))=FALSE,"",IF(ISNUMBER(X1073),(X1073-VLOOKUP($B1073,Stats!$A$2:$AA$19,3,FALSE))/VLOOKUP($B1073,Stats!$A$2:$AA$19,17,FALSE),""))</f>
        <v>-1.0507044611669172</v>
      </c>
      <c r="BB1073" s="46"/>
      <c r="BC1073" s="46"/>
      <c r="BD1073" s="44">
        <f t="shared" si="215"/>
        <v>-0.63629300438755698</v>
      </c>
      <c r="BE1073" s="46">
        <f>IF(ISNUMBER(VLOOKUP($B1073,Stats!$A$2:$AA$19,2,FALSE))=FALSE,"",IF(ISNUMBER(Y1073),(Y1073-VLOOKUP($B1073,Stats!$A$2:$AA$19,5,FALSE))/VLOOKUP($B1073,Stats!$A$2:$AA$19,19,FALSE),""))</f>
        <v>-0.40862408047327631</v>
      </c>
      <c r="BF1073" s="46"/>
      <c r="BG1073" s="46"/>
      <c r="BH1073" s="46">
        <f>IF(ISNUMBER(VLOOKUP($B1073,Stats!$A$2:$AA$19,2,FALSE))=FALSE,"",IF(ISNUMBER(Z1073),(Z1073-VLOOKUP($B1073,Stats!$A$2:$AA$19,8,FALSE))/VLOOKUP($B1073,Stats!$A$2:$AA$19,22,FALSE),""))</f>
        <v>2.129215320919934</v>
      </c>
      <c r="BI1073" s="46" t="str">
        <f>IF(ISNUMBER(VLOOKUP($B1073,Stats!$A$2:$AA$19,2,FALSE))=FALSE,"",IF(ISNUMBER(#REF!),(#REF!-VLOOKUP($B1073,Stats!$A$2:$AA$19,9,FALSE))/VLOOKUP($B1073,Stats!$A$2:$AA$19,23,FALSE),""))</f>
        <v/>
      </c>
      <c r="BJ1073" s="46" t="str">
        <f>IF(ISNUMBER(VLOOKUP($B1073,Stats!$A$2:$AA$19,2,FALSE))=FALSE,"",IF(ISNUMBER(#REF!),(#REF!-VLOOKUP($B1073,Stats!$A$2:$AA$19,10,FALSE))/VLOOKUP($B1073,Stats!$A$2:$AA$19,24,FALSE),""))</f>
        <v/>
      </c>
      <c r="BK1073" s="44">
        <f t="shared" si="220"/>
        <v>0.92480145260727353</v>
      </c>
      <c r="BL1073" s="46" t="str">
        <f>IF(ISNUMBER(VLOOKUP($B1073,Stats!$A$2:$AA$19,2,FALSE))=FALSE,"",IF(ISNUMBER(#REF!),(#REF!-VLOOKUP($B1073,Stats!$A$2:$AA$19,11,FALSE))/VLOOKUP($B1073,Stats!$A$2:$AA$19,25,FALSE),""))</f>
        <v/>
      </c>
      <c r="BM1073" s="46">
        <f>IF(ISNUMBER(VLOOKUP($B1073,Stats!$A$2:$AA$19,2,FALSE))=FALSE,"",IF(ISNUMBER(AA1073),(AA1073-VLOOKUP($B1073,Stats!$A$2:$AA$19,12,FALSE))/VLOOKUP($B1073,Stats!$A$2:$AA$19,26,FALSE),""))</f>
        <v>-0.43027229906107922</v>
      </c>
      <c r="BN1073" s="46" t="str">
        <f>IF(ISNUMBER(VLOOKUP($B1073,Stats!$A$2:$AA$19,2,FALSE))=FALSE,"",IF(ISNUMBER(#REF!),(#REF!-VLOOKUP($B1073,Stats!$A$2:$AA$19,13,FALSE))/VLOOKUP($B1073,Stats!$A$2:$AA$19,27,FALSE),""))</f>
        <v/>
      </c>
      <c r="BO1073" s="46" t="str">
        <f>IF(ISNUMBER(VLOOKUP($B1073,Stats!$A$2:$AA$19,2,FALSE))=FALSE,"",IF(ISNUMBER(#REF!),(#REF!-VLOOKUP($B1073,Stats!$A$2:$AA$19,14,FALSE))/VLOOKUP($B1073,Stats!$A$2:$AB$19,28,FALSE),""))</f>
        <v/>
      </c>
      <c r="BP1073" s="46"/>
      <c r="BQ1073" s="46">
        <f>IF(ISNUMBER(VLOOKUP($B1073,Stats!$A$2:$AA$19,2,FALSE))=FALSE,"",IF(ISNUMBER(BM1073),BM1073,(VLOOKUP($B1073,Stats!$A$2:$AT$19,46,FALSE)-VLOOKUP($B1073,Stats!$A$2:$AA$19,12,FALSE))/VLOOKUP($B1073,Stats!$A$2:$AA$19,26,FALSE)))</f>
        <v>-0.43027229906107922</v>
      </c>
      <c r="BR1073" s="51">
        <f t="shared" si="221"/>
        <v>-0.43027229906107922</v>
      </c>
      <c r="BS1073" s="32" t="str">
        <f t="shared" si="216"/>
        <v>44781_201427</v>
      </c>
      <c r="BT1073" s="53">
        <f t="shared" si="217"/>
        <v>0.34156781087463683</v>
      </c>
    </row>
    <row r="1074" spans="1:72" x14ac:dyDescent="0.15">
      <c r="A1074" s="16">
        <v>44781</v>
      </c>
      <c r="B1074" s="17">
        <v>201501</v>
      </c>
      <c r="C1074" s="3">
        <v>0</v>
      </c>
      <c r="D1074" s="23">
        <v>1.1697472988659863E-2</v>
      </c>
      <c r="E1074" s="18">
        <v>4.9939058434839215E-3</v>
      </c>
      <c r="F1074" s="24">
        <v>3</v>
      </c>
      <c r="G1074" s="24">
        <v>2</v>
      </c>
      <c r="H1074" s="20">
        <v>5.6255058972720651E-3</v>
      </c>
      <c r="I1074" s="20">
        <v>-2.5917984538840755E-3</v>
      </c>
      <c r="J1074" s="24">
        <v>3</v>
      </c>
      <c r="K1074" s="24">
        <v>2</v>
      </c>
      <c r="L1074" s="20">
        <v>8.3540703874867006E-3</v>
      </c>
      <c r="M1074" s="20">
        <v>-4.478005092633297E-3</v>
      </c>
      <c r="N1074" s="19">
        <v>1.1389</v>
      </c>
      <c r="O1074" s="19">
        <v>1.0121756132243158</v>
      </c>
      <c r="P1074" s="25">
        <v>42011</v>
      </c>
      <c r="Q1074" s="20">
        <v>-5.1804372640267271E-3</v>
      </c>
      <c r="R1074" s="25">
        <v>42013</v>
      </c>
      <c r="S1074" s="25">
        <f>IF(ISNUMBER(R1074),VLOOKUP(B1074,Index!$B$3:$AB$18,27,FALSE),"")</f>
        <v>42013</v>
      </c>
      <c r="T1074" s="25">
        <f>IF(ISNUMBER($R1074),VLOOKUP($B1074,Index!$B$21:$AB$36,27,FALSE),"")</f>
        <v>42013</v>
      </c>
      <c r="U1074" s="25">
        <f>IF(ISNUMBER($R1074),VLOOKUP($B1074,Index!$B$39:$AB$54,27,FALSE),"")</f>
        <v>42011</v>
      </c>
      <c r="W1074" s="18">
        <v>0.84221805518351012</v>
      </c>
      <c r="X1074" s="19">
        <v>0.6</v>
      </c>
      <c r="Y1074" s="18">
        <v>9.4752701315001187E-2</v>
      </c>
      <c r="Z1074" s="19">
        <f t="shared" si="218"/>
        <v>0</v>
      </c>
      <c r="AA1074" s="21">
        <v>2.2580088113194288</v>
      </c>
      <c r="AB1074" s="28"/>
      <c r="AC1074" s="18">
        <v>0.70933125247709405</v>
      </c>
      <c r="AD1074" s="19">
        <v>0.36</v>
      </c>
      <c r="AE1074" s="18">
        <v>8.978074406489827E-3</v>
      </c>
      <c r="AF1074" s="19">
        <f t="shared" si="219"/>
        <v>0</v>
      </c>
      <c r="AG1074" s="21">
        <v>5.0986037919961795</v>
      </c>
      <c r="AH1074" s="28"/>
      <c r="AK1074" t="str">
        <f t="shared" si="226"/>
        <v/>
      </c>
      <c r="AL1074" t="str">
        <f t="shared" si="226"/>
        <v/>
      </c>
      <c r="AM1074" t="str">
        <f t="shared" si="226"/>
        <v/>
      </c>
      <c r="AN1074" t="str">
        <f t="shared" si="226"/>
        <v/>
      </c>
      <c r="AO1074" t="str">
        <f t="shared" si="226"/>
        <v/>
      </c>
      <c r="AP1074" t="str">
        <f t="shared" si="226"/>
        <v/>
      </c>
      <c r="AQ1074" t="str">
        <f t="shared" si="226"/>
        <v/>
      </c>
      <c r="AR1074">
        <f t="shared" si="226"/>
        <v>2.2580088113194288</v>
      </c>
      <c r="AS1074" t="str">
        <f t="shared" si="226"/>
        <v/>
      </c>
      <c r="AT1074" t="str">
        <f t="shared" si="226"/>
        <v/>
      </c>
      <c r="AU1074" t="str">
        <f t="shared" si="226"/>
        <v/>
      </c>
      <c r="AV1074" t="str">
        <f t="shared" si="226"/>
        <v/>
      </c>
      <c r="AW1074" t="str">
        <f t="shared" si="226"/>
        <v/>
      </c>
      <c r="AX1074" t="str">
        <f t="shared" si="226"/>
        <v/>
      </c>
      <c r="AZ1074" s="46">
        <f>IF(ISNUMBER(VLOOKUP($B1074,Stats!$A$2:$AA$19,2,FALSE))=FALSE,"",IF(ISNUMBER(W1074),(W1074-VLOOKUP($B1074,Stats!$A$2:$AA$19,2,FALSE))/VLOOKUP($B1074,Stats!$A$2:$AA$19,16,FALSE),""))</f>
        <v>-0.22002023801147927</v>
      </c>
      <c r="BA1074" s="46">
        <f>IF(ISNUMBER(VLOOKUP($B1074,Stats!$A$2:$AA$19,2,FALSE))=FALSE,"",IF(ISNUMBER(X1074),(X1074-VLOOKUP($B1074,Stats!$A$2:$AA$19,3,FALSE))/VLOOKUP($B1074,Stats!$A$2:$AA$19,17,FALSE),""))</f>
        <v>0.25266102439703397</v>
      </c>
      <c r="BB1074" s="46"/>
      <c r="BC1074" s="46"/>
      <c r="BD1074" s="44">
        <f t="shared" si="215"/>
        <v>1.6320393192777352E-2</v>
      </c>
      <c r="BE1074" s="46">
        <f>IF(ISNUMBER(VLOOKUP($B1074,Stats!$A$2:$AA$19,2,FALSE))=FALSE,"",IF(ISNUMBER(Y1074),(Y1074-VLOOKUP($B1074,Stats!$A$2:$AA$19,5,FALSE))/VLOOKUP($B1074,Stats!$A$2:$AA$19,19,FALSE),""))</f>
        <v>-0.8712852893121823</v>
      </c>
      <c r="BF1074" s="46"/>
      <c r="BG1074" s="46"/>
      <c r="BH1074" s="46">
        <f>IF(ISNUMBER(VLOOKUP($B1074,Stats!$A$2:$AA$19,2,FALSE))=FALSE,"",IF(ISNUMBER(Z1074),(Z1074-VLOOKUP($B1074,Stats!$A$2:$AA$19,8,FALSE))/VLOOKUP($B1074,Stats!$A$2:$AA$19,22,FALSE),""))</f>
        <v>-0.58823842946080296</v>
      </c>
      <c r="BI1074" s="46" t="str">
        <f>IF(ISNUMBER(VLOOKUP($B1074,Stats!$A$2:$AA$19,2,FALSE))=FALSE,"",IF(ISNUMBER(#REF!),(#REF!-VLOOKUP($B1074,Stats!$A$2:$AA$19,9,FALSE))/VLOOKUP($B1074,Stats!$A$2:$AA$19,23,FALSE),""))</f>
        <v/>
      </c>
      <c r="BJ1074" s="46" t="str">
        <f>IF(ISNUMBER(VLOOKUP($B1074,Stats!$A$2:$AA$19,2,FALSE))=FALSE,"",IF(ISNUMBER(#REF!),(#REF!-VLOOKUP($B1074,Stats!$A$2:$AA$19,10,FALSE))/VLOOKUP($B1074,Stats!$A$2:$AA$19,24,FALSE),""))</f>
        <v/>
      </c>
      <c r="BK1074" s="44">
        <f t="shared" si="220"/>
        <v>0.43342817368028663</v>
      </c>
      <c r="BL1074" s="46" t="str">
        <f>IF(ISNUMBER(VLOOKUP($B1074,Stats!$A$2:$AA$19,2,FALSE))=FALSE,"",IF(ISNUMBER(#REF!),(#REF!-VLOOKUP($B1074,Stats!$A$2:$AA$19,11,FALSE))/VLOOKUP($B1074,Stats!$A$2:$AA$19,25,FALSE),""))</f>
        <v/>
      </c>
      <c r="BM1074" s="46">
        <f>IF(ISNUMBER(VLOOKUP($B1074,Stats!$A$2:$AA$19,2,FALSE))=FALSE,"",IF(ISNUMBER(AA1074),(AA1074-VLOOKUP($B1074,Stats!$A$2:$AA$19,12,FALSE))/VLOOKUP($B1074,Stats!$A$2:$AA$19,26,FALSE),""))</f>
        <v>-0.25055846521163788</v>
      </c>
      <c r="BN1074" s="46" t="str">
        <f>IF(ISNUMBER(VLOOKUP($B1074,Stats!$A$2:$AA$19,2,FALSE))=FALSE,"",IF(ISNUMBER(#REF!),(#REF!-VLOOKUP($B1074,Stats!$A$2:$AA$19,13,FALSE))/VLOOKUP($B1074,Stats!$A$2:$AA$19,27,FALSE),""))</f>
        <v/>
      </c>
      <c r="BO1074" s="46" t="str">
        <f>IF(ISNUMBER(VLOOKUP($B1074,Stats!$A$2:$AA$19,2,FALSE))=FALSE,"",IF(ISNUMBER(#REF!),(#REF!-VLOOKUP($B1074,Stats!$A$2:$AA$19,14,FALSE))/VLOOKUP($B1074,Stats!$A$2:$AB$19,28,FALSE),""))</f>
        <v/>
      </c>
      <c r="BP1074" s="46"/>
      <c r="BQ1074" s="46">
        <f>IF(ISNUMBER(VLOOKUP($B1074,Stats!$A$2:$AA$19,2,FALSE))=FALSE,"",IF(ISNUMBER(BM1074),BM1074,(VLOOKUP($B1074,Stats!$A$2:$AT$19,46,FALSE)-VLOOKUP($B1074,Stats!$A$2:$AA$19,12,FALSE))/VLOOKUP($B1074,Stats!$A$2:$AA$19,26,FALSE)))</f>
        <v>-0.25055846521163788</v>
      </c>
      <c r="BR1074" s="51">
        <f t="shared" si="221"/>
        <v>-0.25055846521163788</v>
      </c>
      <c r="BS1074" s="32" t="str">
        <f t="shared" si="216"/>
        <v>44781_201501</v>
      </c>
      <c r="BT1074" s="53">
        <f t="shared" si="217"/>
        <v>0.21320928980439988</v>
      </c>
    </row>
    <row r="1075" spans="1:72" x14ac:dyDescent="0.15">
      <c r="A1075" s="16">
        <v>44781</v>
      </c>
      <c r="B1075" s="17">
        <v>201502</v>
      </c>
      <c r="C1075" s="3">
        <v>0</v>
      </c>
      <c r="D1075" s="23">
        <v>1.5975286849073234E-2</v>
      </c>
      <c r="E1075" s="18">
        <v>1.2026571705272876E-2</v>
      </c>
      <c r="F1075" s="24">
        <v>6</v>
      </c>
      <c r="G1075" s="24">
        <v>4</v>
      </c>
      <c r="H1075" s="20">
        <v>8.4139229872330912E-3</v>
      </c>
      <c r="I1075" s="20">
        <v>-8.4930494029162862E-3</v>
      </c>
      <c r="J1075" s="24">
        <v>3</v>
      </c>
      <c r="K1075" s="24">
        <v>2</v>
      </c>
      <c r="L1075" s="20">
        <v>2.3030410812733493E-2</v>
      </c>
      <c r="M1075" s="20">
        <v>-1.9700139470013922E-2</v>
      </c>
      <c r="N1075" s="19">
        <v>1.1594</v>
      </c>
      <c r="O1075" s="19">
        <v>1.0149697977764158</v>
      </c>
      <c r="P1075" s="25">
        <v>42023</v>
      </c>
      <c r="Q1075" s="20">
        <v>-3.0015525271692156E-2</v>
      </c>
      <c r="R1075" s="25">
        <v>42025</v>
      </c>
      <c r="S1075" s="25">
        <f>IF(ISNUMBER(R1075),VLOOKUP(B1075,Index!$B$3:$AB$18,27,FALSE),"")</f>
        <v>42023</v>
      </c>
      <c r="T1075" s="25">
        <f>IF(ISNUMBER($R1075),VLOOKUP($B1075,Index!$B$21:$AB$36,27,FALSE),"")</f>
        <v>42023</v>
      </c>
      <c r="U1075" s="25">
        <f>IF(ISNUMBER($R1075),VLOOKUP($B1075,Index!$B$39:$AB$54,27,FALSE),"")</f>
        <v>42027</v>
      </c>
      <c r="W1075" s="18">
        <v>0.47925860547219701</v>
      </c>
      <c r="X1075" s="19">
        <v>0.6</v>
      </c>
      <c r="Y1075" s="18">
        <v>0.22818815419198529</v>
      </c>
      <c r="Z1075" s="19">
        <f t="shared" si="218"/>
        <v>2</v>
      </c>
      <c r="AA1075" s="21">
        <v>0.53223412565561978</v>
      </c>
      <c r="AB1075" s="28"/>
      <c r="AC1075" s="18">
        <v>0.229688810919155</v>
      </c>
      <c r="AD1075" s="19">
        <v>0.36</v>
      </c>
      <c r="AE1075" s="18">
        <v>5.2069833713545254E-2</v>
      </c>
      <c r="AF1075" s="19">
        <f t="shared" si="219"/>
        <v>4</v>
      </c>
      <c r="AG1075" s="21">
        <v>0.28327316451240209</v>
      </c>
      <c r="AH1075" s="28"/>
      <c r="AK1075" t="str">
        <f t="shared" si="226"/>
        <v/>
      </c>
      <c r="AL1075" t="str">
        <f t="shared" si="226"/>
        <v/>
      </c>
      <c r="AM1075" t="str">
        <f t="shared" si="226"/>
        <v/>
      </c>
      <c r="AN1075" t="str">
        <f t="shared" si="226"/>
        <v/>
      </c>
      <c r="AO1075" t="str">
        <f t="shared" si="226"/>
        <v/>
      </c>
      <c r="AP1075" t="str">
        <f t="shared" si="226"/>
        <v/>
      </c>
      <c r="AQ1075" t="str">
        <f t="shared" si="226"/>
        <v/>
      </c>
      <c r="AR1075" t="str">
        <f t="shared" si="226"/>
        <v/>
      </c>
      <c r="AS1075">
        <f t="shared" si="226"/>
        <v>0.53223412565561978</v>
      </c>
      <c r="AT1075" t="str">
        <f t="shared" si="226"/>
        <v/>
      </c>
      <c r="AU1075" t="str">
        <f t="shared" si="226"/>
        <v/>
      </c>
      <c r="AV1075" t="str">
        <f t="shared" si="226"/>
        <v/>
      </c>
      <c r="AW1075" t="str">
        <f t="shared" si="226"/>
        <v/>
      </c>
      <c r="AX1075" t="str">
        <f t="shared" si="226"/>
        <v/>
      </c>
      <c r="AZ1075" s="46">
        <f>IF(ISNUMBER(VLOOKUP($B1075,Stats!$A$2:$AA$19,2,FALSE))=FALSE,"",IF(ISNUMBER(W1075),(W1075-VLOOKUP($B1075,Stats!$A$2:$AA$19,2,FALSE))/VLOOKUP($B1075,Stats!$A$2:$AA$19,16,FALSE),""))</f>
        <v>-0.32643693135154944</v>
      </c>
      <c r="BA1075" s="46">
        <f>IF(ISNUMBER(VLOOKUP($B1075,Stats!$A$2:$AA$19,2,FALSE))=FALSE,"",IF(ISNUMBER(X1075),(X1075-VLOOKUP($B1075,Stats!$A$2:$AA$19,3,FALSE))/VLOOKUP($B1075,Stats!$A$2:$AA$19,17,FALSE),""))</f>
        <v>-0.52813738425366874</v>
      </c>
      <c r="BB1075" s="46"/>
      <c r="BC1075" s="46"/>
      <c r="BD1075" s="44">
        <f t="shared" si="215"/>
        <v>-0.42728715780260906</v>
      </c>
      <c r="BE1075" s="46">
        <f>IF(ISNUMBER(VLOOKUP($B1075,Stats!$A$2:$AA$19,2,FALSE))=FALSE,"",IF(ISNUMBER(Y1075),(Y1075-VLOOKUP($B1075,Stats!$A$2:$AA$19,5,FALSE))/VLOOKUP($B1075,Stats!$A$2:$AA$19,19,FALSE),""))</f>
        <v>-0.36507712731001757</v>
      </c>
      <c r="BF1075" s="46"/>
      <c r="BG1075" s="46"/>
      <c r="BH1075" s="46">
        <f>IF(ISNUMBER(VLOOKUP($B1075,Stats!$A$2:$AA$19,2,FALSE))=FALSE,"",IF(ISNUMBER(Z1075),(Z1075-VLOOKUP($B1075,Stats!$A$2:$AA$19,8,FALSE))/VLOOKUP($B1075,Stats!$A$2:$AA$19,22,FALSE),""))</f>
        <v>0.76743470439635242</v>
      </c>
      <c r="BI1075" s="46" t="str">
        <f>IF(ISNUMBER(VLOOKUP($B1075,Stats!$A$2:$AA$19,2,FALSE))=FALSE,"",IF(ISNUMBER(#REF!),(#REF!-VLOOKUP($B1075,Stats!$A$2:$AA$19,9,FALSE))/VLOOKUP($B1075,Stats!$A$2:$AA$19,23,FALSE),""))</f>
        <v/>
      </c>
      <c r="BJ1075" s="46" t="str">
        <f>IF(ISNUMBER(VLOOKUP($B1075,Stats!$A$2:$AA$19,2,FALSE))=FALSE,"",IF(ISNUMBER(#REF!),(#REF!-VLOOKUP($B1075,Stats!$A$2:$AA$19,10,FALSE))/VLOOKUP($B1075,Stats!$A$2:$AA$19,24,FALSE),""))</f>
        <v/>
      </c>
      <c r="BK1075" s="44">
        <f t="shared" si="220"/>
        <v>0.48578440043591797</v>
      </c>
      <c r="BL1075" s="46" t="str">
        <f>IF(ISNUMBER(VLOOKUP($B1075,Stats!$A$2:$AA$19,2,FALSE))=FALSE,"",IF(ISNUMBER(#REF!),(#REF!-VLOOKUP($B1075,Stats!$A$2:$AA$19,11,FALSE))/VLOOKUP($B1075,Stats!$A$2:$AA$19,25,FALSE),""))</f>
        <v/>
      </c>
      <c r="BM1075" s="46">
        <f>IF(ISNUMBER(VLOOKUP($B1075,Stats!$A$2:$AA$19,2,FALSE))=FALSE,"",IF(ISNUMBER(AA1075),(AA1075-VLOOKUP($B1075,Stats!$A$2:$AA$19,12,FALSE))/VLOOKUP($B1075,Stats!$A$2:$AA$19,26,FALSE),""))</f>
        <v>-0.30327927677299676</v>
      </c>
      <c r="BN1075" s="46" t="str">
        <f>IF(ISNUMBER(VLOOKUP($B1075,Stats!$A$2:$AA$19,2,FALSE))=FALSE,"",IF(ISNUMBER(#REF!),(#REF!-VLOOKUP($B1075,Stats!$A$2:$AA$19,13,FALSE))/VLOOKUP($B1075,Stats!$A$2:$AA$19,27,FALSE),""))</f>
        <v/>
      </c>
      <c r="BO1075" s="46" t="str">
        <f>IF(ISNUMBER(VLOOKUP($B1075,Stats!$A$2:$AA$19,2,FALSE))=FALSE,"",IF(ISNUMBER(#REF!),(#REF!-VLOOKUP($B1075,Stats!$A$2:$AA$19,14,FALSE))/VLOOKUP($B1075,Stats!$A$2:$AB$19,28,FALSE),""))</f>
        <v/>
      </c>
      <c r="BP1075" s="46"/>
      <c r="BQ1075" s="46">
        <f>IF(ISNUMBER(VLOOKUP($B1075,Stats!$A$2:$AA$19,2,FALSE))=FALSE,"",IF(ISNUMBER(BM1075),BM1075,(VLOOKUP($B1075,Stats!$A$2:$AT$19,46,FALSE)-VLOOKUP($B1075,Stats!$A$2:$AA$19,12,FALSE))/VLOOKUP($B1075,Stats!$A$2:$AA$19,26,FALSE)))</f>
        <v>-0.30327927677299676</v>
      </c>
      <c r="BR1075" s="51">
        <f t="shared" si="221"/>
        <v>-0.30327927677299676</v>
      </c>
      <c r="BS1075" s="32" t="str">
        <f t="shared" si="216"/>
        <v>44781_201502</v>
      </c>
      <c r="BT1075" s="53">
        <f t="shared" si="217"/>
        <v>0.1453573533464296</v>
      </c>
    </row>
    <row r="1076" spans="1:72" x14ac:dyDescent="0.15">
      <c r="A1076" s="16">
        <v>44781</v>
      </c>
      <c r="B1076" s="17">
        <v>201503</v>
      </c>
      <c r="C1076" s="3">
        <v>0</v>
      </c>
      <c r="D1076" s="23">
        <v>7.8186082877247376E-3</v>
      </c>
      <c r="E1076" s="18">
        <v>3.1999934315137439E-3</v>
      </c>
      <c r="F1076" s="24">
        <v>7</v>
      </c>
      <c r="G1076" s="24">
        <v>3</v>
      </c>
      <c r="H1076" s="20">
        <v>2.4439622996144739E-3</v>
      </c>
      <c r="I1076" s="20">
        <v>-3.0901204593274758E-3</v>
      </c>
      <c r="J1076" s="24">
        <v>3</v>
      </c>
      <c r="K1076" s="24">
        <v>1</v>
      </c>
      <c r="L1076" s="20">
        <v>4.5450572502403475E-3</v>
      </c>
      <c r="M1076" s="20">
        <v>-6.0811397793415489E-3</v>
      </c>
      <c r="N1076" s="19">
        <v>1.1605000000000001</v>
      </c>
      <c r="O1076" s="19">
        <v>1.0143344113276813</v>
      </c>
      <c r="P1076" s="25">
        <v>42038</v>
      </c>
      <c r="Q1076" s="20">
        <v>-3.0159414045670685E-3</v>
      </c>
      <c r="R1076" s="25">
        <v>42039</v>
      </c>
      <c r="S1076" s="25">
        <f>IF(ISNUMBER(R1076),VLOOKUP(B1076,Index!$B$3:$AB$18,27,FALSE),"")</f>
        <v>42041</v>
      </c>
      <c r="T1076" s="25">
        <f>IF(ISNUMBER($R1076),VLOOKUP($B1076,Index!$B$21:$AB$36,27,FALSE),"")</f>
        <v>42041</v>
      </c>
      <c r="U1076" s="25">
        <f>IF(ISNUMBER($R1076),VLOOKUP($B1076,Index!$B$39:$AB$54,27,FALSE),"")</f>
        <v>42034</v>
      </c>
      <c r="W1076" s="18">
        <v>0.23455824863174213</v>
      </c>
      <c r="X1076" s="19">
        <v>0.7</v>
      </c>
      <c r="Y1076" s="18">
        <v>6.0715606446968794E-2</v>
      </c>
      <c r="Z1076" s="19">
        <f t="shared" si="218"/>
        <v>2</v>
      </c>
      <c r="AA1076" s="21">
        <v>2.5924271194012407</v>
      </c>
      <c r="AB1076" s="28"/>
      <c r="AC1076" s="18">
        <v>5.501757200119016E-2</v>
      </c>
      <c r="AD1076" s="19">
        <v>0.48999999999999994</v>
      </c>
      <c r="AE1076" s="18">
        <v>3.6863848662231987E-3</v>
      </c>
      <c r="AF1076" s="19">
        <f t="shared" si="219"/>
        <v>4</v>
      </c>
      <c r="AG1076" s="21">
        <v>6.7206783694070147</v>
      </c>
      <c r="AH1076" s="28"/>
      <c r="AK1076" t="str">
        <f t="shared" si="226"/>
        <v/>
      </c>
      <c r="AL1076" t="str">
        <f t="shared" si="226"/>
        <v/>
      </c>
      <c r="AM1076" t="str">
        <f t="shared" si="226"/>
        <v/>
      </c>
      <c r="AN1076" t="str">
        <f t="shared" si="226"/>
        <v/>
      </c>
      <c r="AO1076" t="str">
        <f t="shared" si="226"/>
        <v/>
      </c>
      <c r="AP1076" t="str">
        <f t="shared" si="226"/>
        <v/>
      </c>
      <c r="AQ1076" t="str">
        <f t="shared" si="226"/>
        <v/>
      </c>
      <c r="AR1076" t="str">
        <f t="shared" si="226"/>
        <v/>
      </c>
      <c r="AS1076" t="str">
        <f t="shared" si="226"/>
        <v/>
      </c>
      <c r="AT1076">
        <f t="shared" si="226"/>
        <v>2.5924271194012407</v>
      </c>
      <c r="AU1076" t="str">
        <f t="shared" si="226"/>
        <v/>
      </c>
      <c r="AV1076" t="str">
        <f t="shared" si="226"/>
        <v/>
      </c>
      <c r="AW1076" t="str">
        <f t="shared" si="226"/>
        <v/>
      </c>
      <c r="AX1076" t="str">
        <f t="shared" si="226"/>
        <v/>
      </c>
      <c r="AZ1076" s="46">
        <f>IF(ISNUMBER(VLOOKUP($B1076,Stats!$A$2:$AA$19,2,FALSE))=FALSE,"",IF(ISNUMBER(W1076),(W1076-VLOOKUP($B1076,Stats!$A$2:$AA$19,2,FALSE))/VLOOKUP($B1076,Stats!$A$2:$AA$19,16,FALSE),""))</f>
        <v>0.87016993485067784</v>
      </c>
      <c r="BA1076" s="46">
        <f>IF(ISNUMBER(VLOOKUP($B1076,Stats!$A$2:$AA$19,2,FALSE))=FALSE,"",IF(ISNUMBER(X1076),(X1076-VLOOKUP($B1076,Stats!$A$2:$AA$19,3,FALSE))/VLOOKUP($B1076,Stats!$A$2:$AA$19,17,FALSE),""))</f>
        <v>1.9466034764518581</v>
      </c>
      <c r="BB1076" s="46"/>
      <c r="BC1076" s="46"/>
      <c r="BD1076" s="44">
        <f t="shared" si="215"/>
        <v>1.408386705651268</v>
      </c>
      <c r="BE1076" s="46">
        <f>IF(ISNUMBER(VLOOKUP($B1076,Stats!$A$2:$AA$19,2,FALSE))=FALSE,"",IF(ISNUMBER(Y1076),(Y1076-VLOOKUP($B1076,Stats!$A$2:$AA$19,5,FALSE))/VLOOKUP($B1076,Stats!$A$2:$AA$19,19,FALSE),""))</f>
        <v>-0.98729924978615657</v>
      </c>
      <c r="BF1076" s="46"/>
      <c r="BG1076" s="46"/>
      <c r="BH1076" s="46">
        <f>IF(ISNUMBER(VLOOKUP($B1076,Stats!$A$2:$AA$19,2,FALSE))=FALSE,"",IF(ISNUMBER(Z1076),(Z1076-VLOOKUP($B1076,Stats!$A$2:$AA$19,8,FALSE))/VLOOKUP($B1076,Stats!$A$2:$AA$19,22,FALSE),""))</f>
        <v>0.14090198748823632</v>
      </c>
      <c r="BI1076" s="46" t="str">
        <f>IF(ISNUMBER(VLOOKUP($B1076,Stats!$A$2:$AA$19,2,FALSE))=FALSE,"",IF(ISNUMBER(#REF!),(#REF!-VLOOKUP($B1076,Stats!$A$2:$AA$19,9,FALSE))/VLOOKUP($B1076,Stats!$A$2:$AA$19,23,FALSE),""))</f>
        <v/>
      </c>
      <c r="BJ1076" s="46" t="str">
        <f>IF(ISNUMBER(VLOOKUP($B1076,Stats!$A$2:$AA$19,2,FALSE))=FALSE,"",IF(ISNUMBER(#REF!),(#REF!-VLOOKUP($B1076,Stats!$A$2:$AA$19,10,FALSE))/VLOOKUP($B1076,Stats!$A$2:$AA$19,24,FALSE),""))</f>
        <v/>
      </c>
      <c r="BK1076" s="44">
        <f t="shared" si="220"/>
        <v>0.73338007109678049</v>
      </c>
      <c r="BL1076" s="46" t="str">
        <f>IF(ISNUMBER(VLOOKUP($B1076,Stats!$A$2:$AA$19,2,FALSE))=FALSE,"",IF(ISNUMBER(#REF!),(#REF!-VLOOKUP($B1076,Stats!$A$2:$AA$19,11,FALSE))/VLOOKUP($B1076,Stats!$A$2:$AA$19,25,FALSE),""))</f>
        <v/>
      </c>
      <c r="BM1076" s="46">
        <f>IF(ISNUMBER(VLOOKUP($B1076,Stats!$A$2:$AA$19,2,FALSE))=FALSE,"",IF(ISNUMBER(AA1076),(AA1076-VLOOKUP($B1076,Stats!$A$2:$AA$19,12,FALSE))/VLOOKUP($B1076,Stats!$A$2:$AA$19,26,FALSE),""))</f>
        <v>-0.14599994374344477</v>
      </c>
      <c r="BN1076" s="46" t="str">
        <f>IF(ISNUMBER(VLOOKUP($B1076,Stats!$A$2:$AA$19,2,FALSE))=FALSE,"",IF(ISNUMBER(#REF!),(#REF!-VLOOKUP($B1076,Stats!$A$2:$AA$19,13,FALSE))/VLOOKUP($B1076,Stats!$A$2:$AA$19,27,FALSE),""))</f>
        <v/>
      </c>
      <c r="BO1076" s="46" t="str">
        <f>IF(ISNUMBER(VLOOKUP($B1076,Stats!$A$2:$AA$19,2,FALSE))=FALSE,"",IF(ISNUMBER(#REF!),(#REF!-VLOOKUP($B1076,Stats!$A$2:$AA$19,14,FALSE))/VLOOKUP($B1076,Stats!$A$2:$AB$19,28,FALSE),""))</f>
        <v/>
      </c>
      <c r="BP1076" s="46"/>
      <c r="BQ1076" s="46">
        <f>IF(ISNUMBER(VLOOKUP($B1076,Stats!$A$2:$AA$19,2,FALSE))=FALSE,"",IF(ISNUMBER(BM1076),BM1076,(VLOOKUP($B1076,Stats!$A$2:$AT$19,46,FALSE)-VLOOKUP($B1076,Stats!$A$2:$AA$19,12,FALSE))/VLOOKUP($B1076,Stats!$A$2:$AA$19,26,FALSE)))</f>
        <v>-0.14599994374344477</v>
      </c>
      <c r="BR1076" s="51">
        <f t="shared" si="221"/>
        <v>-0.14599994374344477</v>
      </c>
      <c r="BS1076" s="32" t="str">
        <f t="shared" si="216"/>
        <v>44781_201503</v>
      </c>
      <c r="BT1076" s="53">
        <f t="shared" si="217"/>
        <v>0.69250539503963293</v>
      </c>
    </row>
    <row r="1077" spans="1:72" x14ac:dyDescent="0.15">
      <c r="A1077" s="16">
        <v>44781</v>
      </c>
      <c r="B1077" s="17">
        <v>201504</v>
      </c>
      <c r="C1077" s="3">
        <v>0</v>
      </c>
      <c r="D1077" s="23">
        <v>-3.7927764847857093E-3</v>
      </c>
      <c r="E1077" s="18">
        <v>4.5185800529184399E-3</v>
      </c>
      <c r="F1077" s="24">
        <v>2</v>
      </c>
      <c r="G1077" s="24">
        <v>2</v>
      </c>
      <c r="H1077" s="20">
        <v>2.301632934565534E-3</v>
      </c>
      <c r="I1077" s="20">
        <v>-4.6177425818544893E-3</v>
      </c>
      <c r="J1077" s="24">
        <v>4</v>
      </c>
      <c r="K1077" s="24">
        <v>1</v>
      </c>
      <c r="L1077" s="20">
        <v>3.1274433150898506E-3</v>
      </c>
      <c r="M1077" s="20">
        <v>-7.0683561761917257E-3</v>
      </c>
      <c r="N1077" s="19">
        <v>1.1556999999999999</v>
      </c>
      <c r="O1077" s="19">
        <v>1.0032988974737391</v>
      </c>
      <c r="P1077" s="25">
        <v>42052</v>
      </c>
      <c r="Q1077" s="20">
        <v>-2.1671289875172528E-3</v>
      </c>
      <c r="R1077" s="25">
        <v>42046</v>
      </c>
      <c r="S1077" s="25">
        <f>IF(ISNUMBER(R1077),VLOOKUP(B1077,Index!$B$3:$AB$18,27,FALSE),"")</f>
        <v>42044</v>
      </c>
      <c r="T1077" s="25">
        <f>IF(ISNUMBER($R1077),VLOOKUP($B1077,Index!$B$21:$AB$36,27,FALSE),"")</f>
        <v>42044</v>
      </c>
      <c r="U1077" s="25">
        <f>IF(ISNUMBER($R1077),VLOOKUP($B1077,Index!$B$39:$AB$54,27,FALSE),"")</f>
        <v>42052</v>
      </c>
      <c r="W1077" s="18">
        <v>-0.15171105939142837</v>
      </c>
      <c r="X1077" s="19">
        <v>0.5</v>
      </c>
      <c r="Y1077" s="18">
        <v>8.5734028542158613E-2</v>
      </c>
      <c r="Z1077" s="19">
        <f t="shared" si="218"/>
        <v>2</v>
      </c>
      <c r="AA1077" s="21" t="s">
        <v>25</v>
      </c>
      <c r="AB1077" s="28"/>
      <c r="AC1077" s="18">
        <v>2.3016245541669506E-2</v>
      </c>
      <c r="AD1077" s="19">
        <v>0.25</v>
      </c>
      <c r="AE1077" s="18">
        <v>7.3503236500676679E-3</v>
      </c>
      <c r="AF1077" s="19">
        <f t="shared" si="219"/>
        <v>4</v>
      </c>
      <c r="AG1077" s="21" t="s">
        <v>25</v>
      </c>
      <c r="AH1077" s="28"/>
      <c r="AK1077" t="str">
        <f t="shared" si="226"/>
        <v/>
      </c>
      <c r="AL1077" t="str">
        <f t="shared" si="226"/>
        <v/>
      </c>
      <c r="AM1077" t="str">
        <f t="shared" si="226"/>
        <v/>
      </c>
      <c r="AN1077" t="str">
        <f t="shared" si="226"/>
        <v/>
      </c>
      <c r="AO1077" t="str">
        <f t="shared" si="226"/>
        <v/>
      </c>
      <c r="AP1077" t="str">
        <f t="shared" si="226"/>
        <v/>
      </c>
      <c r="AQ1077" t="str">
        <f t="shared" si="226"/>
        <v/>
      </c>
      <c r="AR1077" t="str">
        <f t="shared" si="226"/>
        <v/>
      </c>
      <c r="AS1077" t="str">
        <f t="shared" si="226"/>
        <v/>
      </c>
      <c r="AT1077" t="str">
        <f t="shared" si="226"/>
        <v/>
      </c>
      <c r="AU1077" t="str">
        <f t="shared" si="226"/>
        <v/>
      </c>
      <c r="AV1077" t="str">
        <f t="shared" si="226"/>
        <v/>
      </c>
      <c r="AW1077" t="str">
        <f t="shared" si="226"/>
        <v/>
      </c>
      <c r="AX1077" t="str">
        <f t="shared" si="226"/>
        <v/>
      </c>
      <c r="AZ1077" s="46">
        <f>IF(ISNUMBER(VLOOKUP($B1077,Stats!$A$2:$AA$19,2,FALSE))=FALSE,"",IF(ISNUMBER(W1077),(W1077-VLOOKUP($B1077,Stats!$A$2:$AA$19,2,FALSE))/VLOOKUP($B1077,Stats!$A$2:$AA$19,16,FALSE),""))</f>
        <v>-1.2198766424675258</v>
      </c>
      <c r="BA1077" s="46">
        <f>IF(ISNUMBER(VLOOKUP($B1077,Stats!$A$2:$AA$19,2,FALSE))=FALSE,"",IF(ISNUMBER(X1077),(X1077-VLOOKUP($B1077,Stats!$A$2:$AA$19,3,FALSE))/VLOOKUP($B1077,Stats!$A$2:$AA$19,17,FALSE),""))</f>
        <v>-2.445511470940573</v>
      </c>
      <c r="BB1077" s="46"/>
      <c r="BC1077" s="46"/>
      <c r="BD1077" s="44">
        <f t="shared" si="215"/>
        <v>-1.8326940567040495</v>
      </c>
      <c r="BE1077" s="46">
        <f>IF(ISNUMBER(VLOOKUP($B1077,Stats!$A$2:$AA$19,2,FALSE))=FALSE,"",IF(ISNUMBER(Y1077),(Y1077-VLOOKUP($B1077,Stats!$A$2:$AA$19,5,FALSE))/VLOOKUP($B1077,Stats!$A$2:$AA$19,19,FALSE),""))</f>
        <v>-0.26168610433740552</v>
      </c>
      <c r="BF1077" s="46"/>
      <c r="BG1077" s="46"/>
      <c r="BH1077" s="46">
        <f>IF(ISNUMBER(VLOOKUP($B1077,Stats!$A$2:$AA$19,2,FALSE))=FALSE,"",IF(ISNUMBER(Z1077),(Z1077-VLOOKUP($B1077,Stats!$A$2:$AA$19,8,FALSE))/VLOOKUP($B1077,Stats!$A$2:$AA$19,22,FALSE),""))</f>
        <v>0.37736195532940614</v>
      </c>
      <c r="BI1077" s="46" t="str">
        <f>IF(ISNUMBER(VLOOKUP($B1077,Stats!$A$2:$AA$19,2,FALSE))=FALSE,"",IF(ISNUMBER(#REF!),(#REF!-VLOOKUP($B1077,Stats!$A$2:$AA$19,9,FALSE))/VLOOKUP($B1077,Stats!$A$2:$AA$19,23,FALSE),""))</f>
        <v/>
      </c>
      <c r="BJ1077" s="46" t="str">
        <f>IF(ISNUMBER(VLOOKUP($B1077,Stats!$A$2:$AA$19,2,FALSE))=FALSE,"",IF(ISNUMBER(#REF!),(#REF!-VLOOKUP($B1077,Stats!$A$2:$AA$19,10,FALSE))/VLOOKUP($B1077,Stats!$A$2:$AA$19,24,FALSE),""))</f>
        <v/>
      </c>
      <c r="BK1077" s="44">
        <f t="shared" si="220"/>
        <v>0.29638885963500572</v>
      </c>
      <c r="BL1077" s="46" t="str">
        <f>IF(ISNUMBER(VLOOKUP($B1077,Stats!$A$2:$AA$19,2,FALSE))=FALSE,"",IF(ISNUMBER(#REF!),(#REF!-VLOOKUP($B1077,Stats!$A$2:$AA$19,11,FALSE))/VLOOKUP($B1077,Stats!$A$2:$AA$19,25,FALSE),""))</f>
        <v/>
      </c>
      <c r="BM1077" s="46" t="str">
        <f>IF(ISNUMBER(VLOOKUP($B1077,Stats!$A$2:$AA$19,2,FALSE))=FALSE,"",IF(ISNUMBER(AA1077),(AA1077-VLOOKUP($B1077,Stats!$A$2:$AA$19,12,FALSE))/VLOOKUP($B1077,Stats!$A$2:$AA$19,26,FALSE),""))</f>
        <v/>
      </c>
      <c r="BN1077" s="46" t="str">
        <f>IF(ISNUMBER(VLOOKUP($B1077,Stats!$A$2:$AA$19,2,FALSE))=FALSE,"",IF(ISNUMBER(#REF!),(#REF!-VLOOKUP($B1077,Stats!$A$2:$AA$19,13,FALSE))/VLOOKUP($B1077,Stats!$A$2:$AA$19,27,FALSE),""))</f>
        <v/>
      </c>
      <c r="BO1077" s="46" t="str">
        <f>IF(ISNUMBER(VLOOKUP($B1077,Stats!$A$2:$AA$19,2,FALSE))=FALSE,"",IF(ISNUMBER(#REF!),(#REF!-VLOOKUP($B1077,Stats!$A$2:$AA$19,14,FALSE))/VLOOKUP($B1077,Stats!$A$2:$AB$19,28,FALSE),""))</f>
        <v/>
      </c>
      <c r="BP1077" s="46"/>
      <c r="BQ1077" s="46">
        <f>IF(ISNUMBER(VLOOKUP($B1077,Stats!$A$2:$AA$19,2,FALSE))=FALSE,"",IF(ISNUMBER(BM1077),BM1077,(VLOOKUP($B1077,Stats!$A$2:$AT$19,46,FALSE)-VLOOKUP($B1077,Stats!$A$2:$AA$19,12,FALSE))/VLOOKUP($B1077,Stats!$A$2:$AA$19,26,FALSE)))</f>
        <v>-0.64096278450557098</v>
      </c>
      <c r="BR1077" s="51">
        <f t="shared" si="221"/>
        <v>-0.64096278450557098</v>
      </c>
      <c r="BS1077" s="32" t="str">
        <f t="shared" si="216"/>
        <v>44781_201504</v>
      </c>
      <c r="BT1077" s="53">
        <f t="shared" si="217"/>
        <v>-0.31689805246092068</v>
      </c>
    </row>
    <row r="1078" spans="1:72" x14ac:dyDescent="0.15">
      <c r="A1078" s="16">
        <v>44781</v>
      </c>
      <c r="B1078" s="17">
        <v>201505</v>
      </c>
      <c r="C1078" s="3">
        <v>0</v>
      </c>
      <c r="D1078" s="23">
        <v>2.3362464307346231E-2</v>
      </c>
      <c r="E1078" s="18">
        <v>5.4182035716536115E-3</v>
      </c>
      <c r="F1078" s="24">
        <v>6</v>
      </c>
      <c r="G1078" s="24">
        <v>2</v>
      </c>
      <c r="H1078" s="20">
        <v>5.0531737709879065E-3</v>
      </c>
      <c r="I1078" s="20">
        <v>-3.5447311004416782E-3</v>
      </c>
      <c r="J1078" s="24">
        <v>5</v>
      </c>
      <c r="K1078" s="24">
        <v>1</v>
      </c>
      <c r="L1078" s="20">
        <v>1.1508176862507602E-2</v>
      </c>
      <c r="M1078" s="20">
        <v>-6.244653550042889E-3</v>
      </c>
      <c r="N1078" s="19">
        <v>1.1837</v>
      </c>
      <c r="O1078" s="19">
        <v>1.0125748502994012</v>
      </c>
      <c r="P1078" s="25">
        <v>42068</v>
      </c>
      <c r="Q1078" s="20">
        <v>-6.244653550042889E-3</v>
      </c>
      <c r="R1078" s="25">
        <v>42061</v>
      </c>
      <c r="S1078" s="25">
        <f>IF(ISNUMBER(R1078),VLOOKUP(B1078,Index!$B$3:$AB$18,27,FALSE),"")</f>
        <v>42069</v>
      </c>
      <c r="T1078" s="25">
        <f>IF(ISNUMBER($R1078),VLOOKUP($B1078,Index!$B$21:$AB$36,27,FALSE),"")</f>
        <v>42069</v>
      </c>
      <c r="U1078" s="25">
        <f>IF(ISNUMBER($R1078),VLOOKUP($B1078,Index!$B$39:$AB$54,27,FALSE),"")</f>
        <v>42069</v>
      </c>
      <c r="W1078" s="18">
        <v>0.84104871506446433</v>
      </c>
      <c r="X1078" s="19">
        <v>0.75</v>
      </c>
      <c r="Y1078" s="18">
        <v>0.10280318467730844</v>
      </c>
      <c r="Z1078" s="19">
        <f t="shared" si="218"/>
        <v>8</v>
      </c>
      <c r="AA1078" s="21">
        <v>3.7411946267516756</v>
      </c>
      <c r="AB1078" s="28"/>
      <c r="AC1078" s="18">
        <v>0.70736294111158649</v>
      </c>
      <c r="AD1078" s="19">
        <v>0.5625</v>
      </c>
      <c r="AE1078" s="18">
        <v>1.0568494779796784E-2</v>
      </c>
      <c r="AF1078" s="19">
        <f t="shared" si="219"/>
        <v>64</v>
      </c>
      <c r="AG1078" s="21">
        <v>13.996537235235609</v>
      </c>
      <c r="AH1078" s="28"/>
      <c r="AK1078" t="str">
        <f t="shared" si="226"/>
        <v/>
      </c>
      <c r="AL1078" t="str">
        <f t="shared" si="226"/>
        <v/>
      </c>
      <c r="AM1078" t="str">
        <f t="shared" si="226"/>
        <v/>
      </c>
      <c r="AN1078" t="str">
        <f t="shared" si="226"/>
        <v/>
      </c>
      <c r="AO1078" t="str">
        <f t="shared" si="226"/>
        <v/>
      </c>
      <c r="AP1078" t="str">
        <f t="shared" si="226"/>
        <v/>
      </c>
      <c r="AQ1078" t="str">
        <f t="shared" si="226"/>
        <v/>
      </c>
      <c r="AR1078" t="str">
        <f t="shared" si="226"/>
        <v/>
      </c>
      <c r="AS1078" t="str">
        <f t="shared" si="226"/>
        <v/>
      </c>
      <c r="AT1078" t="str">
        <f t="shared" si="226"/>
        <v/>
      </c>
      <c r="AU1078" t="str">
        <f t="shared" si="226"/>
        <v/>
      </c>
      <c r="AV1078">
        <f t="shared" si="226"/>
        <v>3.7411946267516756</v>
      </c>
      <c r="AW1078" t="str">
        <f t="shared" si="226"/>
        <v/>
      </c>
      <c r="AX1078" t="str">
        <f t="shared" si="226"/>
        <v/>
      </c>
      <c r="AZ1078" s="46">
        <f>IF(ISNUMBER(VLOOKUP($B1078,Stats!$A$2:$AA$19,2,FALSE))=FALSE,"",IF(ISNUMBER(W1078),(W1078-VLOOKUP($B1078,Stats!$A$2:$AA$19,2,FALSE))/VLOOKUP($B1078,Stats!$A$2:$AA$19,16,FALSE),""))</f>
        <v>0.59587028914250539</v>
      </c>
      <c r="BA1078" s="46">
        <f>IF(ISNUMBER(VLOOKUP($B1078,Stats!$A$2:$AA$19,2,FALSE))=FALSE,"",IF(ISNUMBER(X1078),(X1078-VLOOKUP($B1078,Stats!$A$2:$AA$19,3,FALSE))/VLOOKUP($B1078,Stats!$A$2:$AA$19,17,FALSE),""))</f>
        <v>1.2321630968272219</v>
      </c>
      <c r="BB1078" s="46"/>
      <c r="BC1078" s="46"/>
      <c r="BD1078" s="44">
        <f t="shared" si="215"/>
        <v>0.91401669298486365</v>
      </c>
      <c r="BE1078" s="46">
        <f>IF(ISNUMBER(VLOOKUP($B1078,Stats!$A$2:$AA$19,2,FALSE))=FALSE,"",IF(ISNUMBER(Y1078),(Y1078-VLOOKUP($B1078,Stats!$A$2:$AA$19,5,FALSE))/VLOOKUP($B1078,Stats!$A$2:$AA$19,19,FALSE),""))</f>
        <v>-0.59169052793096699</v>
      </c>
      <c r="BF1078" s="46"/>
      <c r="BG1078" s="46"/>
      <c r="BH1078" s="46">
        <f>IF(ISNUMBER(VLOOKUP($B1078,Stats!$A$2:$AA$19,2,FALSE))=FALSE,"",IF(ISNUMBER(Z1078),(Z1078-VLOOKUP($B1078,Stats!$A$2:$AA$19,8,FALSE))/VLOOKUP($B1078,Stats!$A$2:$AA$19,22,FALSE),""))</f>
        <v>2.7541621917019588</v>
      </c>
      <c r="BI1078" s="46" t="str">
        <f>IF(ISNUMBER(VLOOKUP($B1078,Stats!$A$2:$AA$19,2,FALSE))=FALSE,"",IF(ISNUMBER(#REF!),(#REF!-VLOOKUP($B1078,Stats!$A$2:$AA$19,9,FALSE))/VLOOKUP($B1078,Stats!$A$2:$AA$19,23,FALSE),""))</f>
        <v/>
      </c>
      <c r="BJ1078" s="46" t="str">
        <f>IF(ISNUMBER(VLOOKUP($B1078,Stats!$A$2:$AA$19,2,FALSE))=FALSE,"",IF(ISNUMBER(#REF!),(#REF!-VLOOKUP($B1078,Stats!$A$2:$AA$19,10,FALSE))/VLOOKUP($B1078,Stats!$A$2:$AA$19,24,FALSE),""))</f>
        <v/>
      </c>
      <c r="BK1078" s="44">
        <f t="shared" si="220"/>
        <v>1.2404320270622646</v>
      </c>
      <c r="BL1078" s="46" t="str">
        <f>IF(ISNUMBER(VLOOKUP($B1078,Stats!$A$2:$AA$19,2,FALSE))=FALSE,"",IF(ISNUMBER(#REF!),(#REF!-VLOOKUP($B1078,Stats!$A$2:$AA$19,11,FALSE))/VLOOKUP($B1078,Stats!$A$2:$AA$19,25,FALSE),""))</f>
        <v/>
      </c>
      <c r="BM1078" s="46">
        <f>IF(ISNUMBER(VLOOKUP($B1078,Stats!$A$2:$AA$19,2,FALSE))=FALSE,"",IF(ISNUMBER(AA1078),(AA1078-VLOOKUP($B1078,Stats!$A$2:$AA$19,12,FALSE))/VLOOKUP($B1078,Stats!$A$2:$AA$19,26,FALSE),""))</f>
        <v>-0.1406319935143315</v>
      </c>
      <c r="BN1078" s="46" t="str">
        <f>IF(ISNUMBER(VLOOKUP($B1078,Stats!$A$2:$AA$19,2,FALSE))=FALSE,"",IF(ISNUMBER(#REF!),(#REF!-VLOOKUP($B1078,Stats!$A$2:$AA$19,13,FALSE))/VLOOKUP($B1078,Stats!$A$2:$AA$19,27,FALSE),""))</f>
        <v/>
      </c>
      <c r="BO1078" s="46" t="str">
        <f>IF(ISNUMBER(VLOOKUP($B1078,Stats!$A$2:$AA$19,2,FALSE))=FALSE,"",IF(ISNUMBER(#REF!),(#REF!-VLOOKUP($B1078,Stats!$A$2:$AA$19,14,FALSE))/VLOOKUP($B1078,Stats!$A$2:$AB$19,28,FALSE),""))</f>
        <v/>
      </c>
      <c r="BP1078" s="46"/>
      <c r="BQ1078" s="46">
        <f>IF(ISNUMBER(VLOOKUP($B1078,Stats!$A$2:$AA$19,2,FALSE))=FALSE,"",IF(ISNUMBER(BM1078),BM1078,(VLOOKUP($B1078,Stats!$A$2:$AT$19,46,FALSE)-VLOOKUP($B1078,Stats!$A$2:$AA$19,12,FALSE))/VLOOKUP($B1078,Stats!$A$2:$AA$19,26,FALSE)))</f>
        <v>-0.1406319935143315</v>
      </c>
      <c r="BR1078" s="51">
        <f t="shared" si="221"/>
        <v>-0.1406319935143315</v>
      </c>
      <c r="BS1078" s="32" t="str">
        <f t="shared" si="216"/>
        <v>44781_201505</v>
      </c>
      <c r="BT1078" s="53">
        <f t="shared" si="217"/>
        <v>0.89893615613146527</v>
      </c>
    </row>
    <row r="1079" spans="1:72" x14ac:dyDescent="0.15">
      <c r="A1079" s="16">
        <v>44781</v>
      </c>
      <c r="B1079" s="17">
        <v>201506</v>
      </c>
      <c r="C1079" s="3">
        <v>0</v>
      </c>
      <c r="D1079" s="23">
        <v>3.4328232011499038E-2</v>
      </c>
      <c r="E1079" s="18">
        <v>3.1585608694487716E-3</v>
      </c>
      <c r="F1079" s="24">
        <v>9</v>
      </c>
      <c r="G1079" s="24">
        <v>1</v>
      </c>
      <c r="H1079" s="20">
        <v>3.9494380838864069E-3</v>
      </c>
      <c r="I1079" s="20">
        <v>-1.6910459118965049E-3</v>
      </c>
      <c r="J1079" s="24">
        <v>9</v>
      </c>
      <c r="K1079" s="24">
        <v>1</v>
      </c>
      <c r="L1079" s="20">
        <v>9.4180961991252587E-3</v>
      </c>
      <c r="M1079" s="20">
        <v>-1.6910459118965049E-3</v>
      </c>
      <c r="N1079" s="19">
        <v>1.2233000000000001</v>
      </c>
      <c r="O1079" s="19">
        <v>1.0360802913525875</v>
      </c>
      <c r="P1079" s="25">
        <v>42083</v>
      </c>
      <c r="Q1079" s="20">
        <v>0</v>
      </c>
      <c r="R1079" s="25">
        <v>42072</v>
      </c>
      <c r="S1079" s="25">
        <f>IF(ISNUMBER(R1079),VLOOKUP(B1079,Index!$B$3:$AB$18,27,FALSE),"")</f>
        <v>42073</v>
      </c>
      <c r="T1079" s="25">
        <f>IF(ISNUMBER($R1079),VLOOKUP($B1079,Index!$B$21:$AB$36,27,FALSE),"")</f>
        <v>42075</v>
      </c>
      <c r="U1079" s="25">
        <f>IF(ISNUMBER($R1079),VLOOKUP($B1079,Index!$B$39:$AB$54,27,FALSE),"")</f>
        <v>42075</v>
      </c>
      <c r="W1079" s="18">
        <v>1.0298469603449711</v>
      </c>
      <c r="X1079" s="19">
        <v>0.9</v>
      </c>
      <c r="Y1079" s="18">
        <v>5.992947885443918E-2</v>
      </c>
      <c r="Z1079" s="19">
        <f t="shared" si="218"/>
        <v>1</v>
      </c>
      <c r="AA1079" s="21" t="s">
        <v>25</v>
      </c>
      <c r="AB1079" s="28"/>
      <c r="AC1079" s="18">
        <v>1.0605847617317765</v>
      </c>
      <c r="AD1079" s="19">
        <v>0.81</v>
      </c>
      <c r="AE1079" s="18">
        <v>3.5915424357646727E-3</v>
      </c>
      <c r="AF1079" s="19">
        <f t="shared" si="219"/>
        <v>1</v>
      </c>
      <c r="AG1079" s="21" t="s">
        <v>25</v>
      </c>
      <c r="AH1079" s="28"/>
      <c r="AK1079" t="str">
        <f t="shared" si="226"/>
        <v/>
      </c>
      <c r="AL1079" t="str">
        <f t="shared" si="226"/>
        <v/>
      </c>
      <c r="AM1079" t="str">
        <f t="shared" si="226"/>
        <v/>
      </c>
      <c r="AN1079" t="str">
        <f t="shared" si="226"/>
        <v/>
      </c>
      <c r="AO1079" t="str">
        <f t="shared" si="226"/>
        <v/>
      </c>
      <c r="AP1079" t="str">
        <f t="shared" si="226"/>
        <v/>
      </c>
      <c r="AQ1079" t="str">
        <f t="shared" si="226"/>
        <v/>
      </c>
      <c r="AR1079" t="str">
        <f t="shared" si="226"/>
        <v/>
      </c>
      <c r="AS1079" t="str">
        <f t="shared" si="226"/>
        <v/>
      </c>
      <c r="AT1079" t="str">
        <f t="shared" si="226"/>
        <v/>
      </c>
      <c r="AU1079" t="str">
        <f t="shared" si="226"/>
        <v/>
      </c>
      <c r="AV1079" t="str">
        <f t="shared" si="226"/>
        <v/>
      </c>
      <c r="AW1079" t="str">
        <f t="shared" si="226"/>
        <v/>
      </c>
      <c r="AX1079" t="str">
        <f t="shared" si="226"/>
        <v/>
      </c>
      <c r="AZ1079" s="46">
        <f>IF(ISNUMBER(VLOOKUP($B1079,Stats!$A$2:$AA$19,2,FALSE))=FALSE,"",IF(ISNUMBER(W1079),(W1079-VLOOKUP($B1079,Stats!$A$2:$AA$19,2,FALSE))/VLOOKUP($B1079,Stats!$A$2:$AA$19,16,FALSE),""))</f>
        <v>-0.72306326697962076</v>
      </c>
      <c r="BA1079" s="46">
        <f>IF(ISNUMBER(VLOOKUP($B1079,Stats!$A$2:$AA$19,2,FALSE))=FALSE,"",IF(ISNUMBER(X1079),(X1079-VLOOKUP($B1079,Stats!$A$2:$AA$19,3,FALSE))/VLOOKUP($B1079,Stats!$A$2:$AA$19,17,FALSE),""))</f>
        <v>0.77618004453973322</v>
      </c>
      <c r="BB1079" s="46"/>
      <c r="BC1079" s="46"/>
      <c r="BD1079" s="44">
        <f t="shared" si="215"/>
        <v>2.655838878005623E-2</v>
      </c>
      <c r="BE1079" s="46">
        <f>IF(ISNUMBER(VLOOKUP($B1079,Stats!$A$2:$AA$19,2,FALSE))=FALSE,"",IF(ISNUMBER(Y1079),(Y1079-VLOOKUP($B1079,Stats!$A$2:$AA$19,5,FALSE))/VLOOKUP($B1079,Stats!$A$2:$AA$19,19,FALSE),""))</f>
        <v>-0.88419414221044523</v>
      </c>
      <c r="BF1079" s="46"/>
      <c r="BG1079" s="46"/>
      <c r="BH1079" s="46">
        <f>IF(ISNUMBER(VLOOKUP($B1079,Stats!$A$2:$AA$19,2,FALSE))=FALSE,"",IF(ISNUMBER(Z1079),(Z1079-VLOOKUP($B1079,Stats!$A$2:$AA$19,8,FALSE))/VLOOKUP($B1079,Stats!$A$2:$AA$19,22,FALSE),""))</f>
        <v>-0.73808297609062268</v>
      </c>
      <c r="BI1079" s="46" t="str">
        <f>IF(ISNUMBER(VLOOKUP($B1079,Stats!$A$2:$AA$19,2,FALSE))=FALSE,"",IF(ISNUMBER(#REF!),(#REF!-VLOOKUP($B1079,Stats!$A$2:$AA$19,9,FALSE))/VLOOKUP($B1079,Stats!$A$2:$AA$19,23,FALSE),""))</f>
        <v/>
      </c>
      <c r="BJ1079" s="46" t="str">
        <f>IF(ISNUMBER(VLOOKUP($B1079,Stats!$A$2:$AA$19,2,FALSE))=FALSE,"",IF(ISNUMBER(#REF!),(#REF!-VLOOKUP($B1079,Stats!$A$2:$AA$19,10,FALSE))/VLOOKUP($B1079,Stats!$A$2:$AA$19,24,FALSE),""))</f>
        <v/>
      </c>
      <c r="BK1079" s="44">
        <f t="shared" si="220"/>
        <v>0.39751100672012485</v>
      </c>
      <c r="BL1079" s="46" t="str">
        <f>IF(ISNUMBER(VLOOKUP($B1079,Stats!$A$2:$AA$19,2,FALSE))=FALSE,"",IF(ISNUMBER(#REF!),(#REF!-VLOOKUP($B1079,Stats!$A$2:$AA$19,11,FALSE))/VLOOKUP($B1079,Stats!$A$2:$AA$19,25,FALSE),""))</f>
        <v/>
      </c>
      <c r="BM1079" s="46" t="str">
        <f>IF(ISNUMBER(VLOOKUP($B1079,Stats!$A$2:$AA$19,2,FALSE))=FALSE,"",IF(ISNUMBER(AA1079),(AA1079-VLOOKUP($B1079,Stats!$A$2:$AA$19,12,FALSE))/VLOOKUP($B1079,Stats!$A$2:$AA$19,26,FALSE),""))</f>
        <v/>
      </c>
      <c r="BN1079" s="46" t="str">
        <f>IF(ISNUMBER(VLOOKUP($B1079,Stats!$A$2:$AA$19,2,FALSE))=FALSE,"",IF(ISNUMBER(#REF!),(#REF!-VLOOKUP($B1079,Stats!$A$2:$AA$19,13,FALSE))/VLOOKUP($B1079,Stats!$A$2:$AA$19,27,FALSE),""))</f>
        <v/>
      </c>
      <c r="BO1079" s="46" t="str">
        <f>IF(ISNUMBER(VLOOKUP($B1079,Stats!$A$2:$AA$19,2,FALSE))=FALSE,"",IF(ISNUMBER(#REF!),(#REF!-VLOOKUP($B1079,Stats!$A$2:$AA$19,14,FALSE))/VLOOKUP($B1079,Stats!$A$2:$AB$19,28,FALSE),""))</f>
        <v/>
      </c>
      <c r="BP1079" s="46"/>
      <c r="BQ1079" s="46">
        <f>IF(ISNUMBER(VLOOKUP($B1079,Stats!$A$2:$AA$19,2,FALSE))=FALSE,"",IF(ISNUMBER(BM1079),BM1079,(VLOOKUP($B1079,Stats!$A$2:$AT$19,46,FALSE)-VLOOKUP($B1079,Stats!$A$2:$AA$19,12,FALSE))/VLOOKUP($B1079,Stats!$A$2:$AA$19,26,FALSE)))</f>
        <v>-0.27542471786370909</v>
      </c>
      <c r="BR1079" s="51">
        <f t="shared" si="221"/>
        <v>-0.27542471786370909</v>
      </c>
      <c r="BS1079" s="32" t="str">
        <f t="shared" si="216"/>
        <v>44781_201506</v>
      </c>
      <c r="BT1079" s="53">
        <f t="shared" si="217"/>
        <v>0.18873333821534433</v>
      </c>
    </row>
    <row r="1080" spans="1:72" ht="14.25" customHeight="1" x14ac:dyDescent="0.15">
      <c r="A1080" s="16">
        <v>44781</v>
      </c>
      <c r="B1080" s="17">
        <v>201507</v>
      </c>
      <c r="C1080" s="3">
        <v>0</v>
      </c>
      <c r="D1080" s="23">
        <v>7.6023869860213367E-3</v>
      </c>
      <c r="E1080" s="18">
        <v>1.8570334537304349E-3</v>
      </c>
      <c r="F1080" s="24">
        <v>3</v>
      </c>
      <c r="G1080" s="24">
        <v>0</v>
      </c>
      <c r="H1080" s="20">
        <v>1.3569707099960009E-3</v>
      </c>
      <c r="I1080" s="20" t="s">
        <v>25</v>
      </c>
      <c r="J1080" s="24">
        <v>5</v>
      </c>
      <c r="K1080" s="24">
        <v>0</v>
      </c>
      <c r="L1080" s="20">
        <v>3.5007734266871982E-3</v>
      </c>
      <c r="M1080" s="20">
        <v>2.4437927663734094E-4</v>
      </c>
      <c r="N1080" s="19">
        <v>1.2325999999999999</v>
      </c>
      <c r="O1080" s="19" t="e">
        <v>#VALUE!</v>
      </c>
      <c r="P1080" s="25">
        <v>42090</v>
      </c>
      <c r="Q1080" s="20">
        <v>0</v>
      </c>
      <c r="R1080" s="25">
        <v>42087</v>
      </c>
      <c r="S1080" s="25">
        <f>IF(ISNUMBER(R1080),VLOOKUP(B1080,Index!$B$3:$AB$18,27,FALSE),"")</f>
        <v>42088</v>
      </c>
      <c r="T1080" s="25">
        <f>IF(ISNUMBER($R1080),VLOOKUP($B1080,Index!$B$21:$AB$36,27,FALSE),"")</f>
        <v>42089</v>
      </c>
      <c r="U1080" s="25">
        <f>IF(ISNUMBER($R1080),VLOOKUP($B1080,Index!$B$39:$AB$54,27,FALSE),"")</f>
        <v>42089</v>
      </c>
      <c r="W1080" s="18">
        <v>0.54737186299353624</v>
      </c>
      <c r="X1080" s="19">
        <v>1</v>
      </c>
      <c r="Y1080" s="18">
        <v>3.5234732429502501E-2</v>
      </c>
      <c r="Z1080" s="19">
        <f t="shared" si="218"/>
        <v>1</v>
      </c>
      <c r="AA1080" s="21" t="s">
        <v>25</v>
      </c>
      <c r="AB1080" s="28"/>
      <c r="AC1080" s="18">
        <v>0.2996159563970146</v>
      </c>
      <c r="AD1080" s="19">
        <v>1</v>
      </c>
      <c r="AE1080" s="18">
        <v>1.2414863693786353E-3</v>
      </c>
      <c r="AF1080" s="19">
        <f t="shared" si="219"/>
        <v>1</v>
      </c>
      <c r="AG1080" s="21" t="s">
        <v>25</v>
      </c>
      <c r="AH1080" s="28"/>
      <c r="AK1080" t="str">
        <f t="shared" si="226"/>
        <v/>
      </c>
      <c r="AL1080" t="str">
        <f t="shared" si="226"/>
        <v/>
      </c>
      <c r="AM1080" t="str">
        <f t="shared" si="226"/>
        <v/>
      </c>
      <c r="AN1080" t="str">
        <f t="shared" si="226"/>
        <v/>
      </c>
      <c r="AO1080" t="str">
        <f t="shared" si="226"/>
        <v/>
      </c>
      <c r="AP1080" t="str">
        <f t="shared" si="226"/>
        <v/>
      </c>
      <c r="AQ1080" t="str">
        <f t="shared" si="226"/>
        <v/>
      </c>
      <c r="AR1080" t="str">
        <f t="shared" si="226"/>
        <v/>
      </c>
      <c r="AS1080" t="str">
        <f t="shared" si="226"/>
        <v/>
      </c>
      <c r="AT1080" t="str">
        <f t="shared" si="226"/>
        <v/>
      </c>
      <c r="AU1080" t="str">
        <f t="shared" si="226"/>
        <v/>
      </c>
      <c r="AV1080" t="str">
        <f t="shared" si="226"/>
        <v/>
      </c>
      <c r="AW1080" t="str">
        <f t="shared" si="226"/>
        <v/>
      </c>
      <c r="AX1080" t="str">
        <f t="shared" si="226"/>
        <v/>
      </c>
      <c r="AZ1080" s="46">
        <f>IF(ISNUMBER(VLOOKUP($B1080,Stats!$A$2:$AA$19,2,FALSE))=FALSE,"",IF(ISNUMBER(W1080),(W1080-VLOOKUP($B1080,Stats!$A$2:$AA$19,2,FALSE))/VLOOKUP($B1080,Stats!$A$2:$AA$19,16,FALSE),""))</f>
        <v>-0.39108369254920217</v>
      </c>
      <c r="BA1080" s="46">
        <f>IF(ISNUMBER(VLOOKUP($B1080,Stats!$A$2:$AA$19,2,FALSE))=FALSE,"",IF(ISNUMBER(X1080),(X1080-VLOOKUP($B1080,Stats!$A$2:$AA$19,3,FALSE))/VLOOKUP($B1080,Stats!$A$2:$AA$19,17,FALSE),""))</f>
        <v>1.6185072337594633</v>
      </c>
      <c r="BB1080" s="46"/>
      <c r="BC1080" s="46"/>
      <c r="BD1080" s="44">
        <f t="shared" si="215"/>
        <v>0.61371177060513049</v>
      </c>
      <c r="BE1080" s="46">
        <f>IF(ISNUMBER(VLOOKUP($B1080,Stats!$A$2:$AA$19,2,FALSE))=FALSE,"",IF(ISNUMBER(Y1080),(Y1080-VLOOKUP($B1080,Stats!$A$2:$AA$19,5,FALSE))/VLOOKUP($B1080,Stats!$A$2:$AA$19,19,FALSE),""))</f>
        <v>-1.0086428506761813</v>
      </c>
      <c r="BF1080" s="46"/>
      <c r="BG1080" s="46"/>
      <c r="BH1080" s="46">
        <f>IF(ISNUMBER(VLOOKUP($B1080,Stats!$A$2:$AA$19,2,FALSE))=FALSE,"",IF(ISNUMBER(Z1080),(Z1080-VLOOKUP($B1080,Stats!$A$2:$AA$19,8,FALSE))/VLOOKUP($B1080,Stats!$A$2:$AA$19,22,FALSE),""))</f>
        <v>-0.22777854907483192</v>
      </c>
      <c r="BI1080" s="46" t="str">
        <f>IF(ISNUMBER(VLOOKUP($B1080,Stats!$A$2:$AA$19,2,FALSE))=FALSE,"",IF(ISNUMBER(#REF!),(#REF!-VLOOKUP($B1080,Stats!$A$2:$AA$19,9,FALSE))/VLOOKUP($B1080,Stats!$A$2:$AA$19,23,FALSE),""))</f>
        <v/>
      </c>
      <c r="BJ1080" s="46" t="str">
        <f>IF(ISNUMBER(VLOOKUP($B1080,Stats!$A$2:$AA$19,2,FALSE))=FALSE,"",IF(ISNUMBER(#REF!),(#REF!-VLOOKUP($B1080,Stats!$A$2:$AA$19,10,FALSE))/VLOOKUP($B1080,Stats!$A$2:$AA$19,24,FALSE),""))</f>
        <v/>
      </c>
      <c r="BK1080" s="44">
        <f t="shared" si="220"/>
        <v>0.63771643075087736</v>
      </c>
      <c r="BL1080" s="46" t="str">
        <f>IF(ISNUMBER(VLOOKUP($B1080,Stats!$A$2:$AA$19,2,FALSE))=FALSE,"",IF(ISNUMBER(#REF!),(#REF!-VLOOKUP($B1080,Stats!$A$2:$AA$19,11,FALSE))/VLOOKUP($B1080,Stats!$A$2:$AA$19,25,FALSE),""))</f>
        <v/>
      </c>
      <c r="BM1080" s="46" t="str">
        <f>IF(ISNUMBER(VLOOKUP($B1080,Stats!$A$2:$AA$19,2,FALSE))=FALSE,"",IF(ISNUMBER(AA1080),(AA1080-VLOOKUP($B1080,Stats!$A$2:$AA$19,12,FALSE))/VLOOKUP($B1080,Stats!$A$2:$AA$19,26,FALSE),""))</f>
        <v/>
      </c>
      <c r="BN1080" s="46" t="str">
        <f>IF(ISNUMBER(VLOOKUP($B1080,Stats!$A$2:$AA$19,2,FALSE))=FALSE,"",IF(ISNUMBER(#REF!),(#REF!-VLOOKUP($B1080,Stats!$A$2:$AA$19,13,FALSE))/VLOOKUP($B1080,Stats!$A$2:$AA$19,27,FALSE),""))</f>
        <v/>
      </c>
      <c r="BO1080" s="46" t="str">
        <f>IF(ISNUMBER(VLOOKUP($B1080,Stats!$A$2:$AA$19,2,FALSE))=FALSE,"",IF(ISNUMBER(#REF!),(#REF!-VLOOKUP($B1080,Stats!$A$2:$AA$19,14,FALSE))/VLOOKUP($B1080,Stats!$A$2:$AB$19,28,FALSE),""))</f>
        <v/>
      </c>
      <c r="BP1080" s="46"/>
      <c r="BQ1080" s="46">
        <f>IF(ISNUMBER(VLOOKUP($B1080,Stats!$A$2:$AA$19,2,FALSE))=FALSE,"",IF(ISNUMBER(BM1080),BM1080,(VLOOKUP($B1080,Stats!$A$2:$AT$19,46,FALSE)-VLOOKUP($B1080,Stats!$A$2:$AA$19,12,FALSE))/VLOOKUP($B1080,Stats!$A$2:$AA$19,26,FALSE)))</f>
        <v>-0.49247029718328789</v>
      </c>
      <c r="BR1080" s="51">
        <f t="shared" si="221"/>
        <v>-0.49247029718328789</v>
      </c>
      <c r="BS1080" s="32" t="str">
        <f t="shared" si="216"/>
        <v>44781_201507</v>
      </c>
      <c r="BT1080" s="53">
        <f t="shared" si="217"/>
        <v>0.40687815313489495</v>
      </c>
    </row>
    <row r="1081" spans="1:72" x14ac:dyDescent="0.15">
      <c r="S1081" t="str">
        <f>IF(ISNUMBER(R1081),VLOOKUP(B1081,Index!$B$3:$AB$18,27,FALSE),"")</f>
        <v/>
      </c>
      <c r="T1081" t="str">
        <f>IF(ISNUMBER($R1081),VLOOKUP($B1081,Index!$B$21:$AB$36,27,FALSE),"")</f>
        <v/>
      </c>
      <c r="U1081" t="str">
        <f>IF(ISNUMBER($R1081),VLOOKUP($B1081,Index!$B$39:$AB$54,27,FALSE),"")</f>
        <v/>
      </c>
      <c r="Z1081" t="str">
        <f t="shared" si="218"/>
        <v/>
      </c>
      <c r="AA1081" t="s">
        <v>25</v>
      </c>
      <c r="AF1081" t="str">
        <f t="shared" si="219"/>
        <v/>
      </c>
      <c r="AG1081" t="s">
        <v>25</v>
      </c>
      <c r="AK1081" t="str">
        <f t="shared" si="226"/>
        <v/>
      </c>
      <c r="AL1081" t="str">
        <f t="shared" si="226"/>
        <v/>
      </c>
      <c r="AM1081" t="str">
        <f t="shared" si="226"/>
        <v/>
      </c>
      <c r="AN1081" t="str">
        <f t="shared" si="226"/>
        <v/>
      </c>
      <c r="AO1081" t="str">
        <f t="shared" si="226"/>
        <v/>
      </c>
      <c r="AP1081" t="str">
        <f t="shared" si="226"/>
        <v/>
      </c>
      <c r="AQ1081" t="str">
        <f t="shared" si="226"/>
        <v/>
      </c>
      <c r="AR1081" t="str">
        <f t="shared" si="226"/>
        <v/>
      </c>
      <c r="AS1081" t="str">
        <f t="shared" si="226"/>
        <v/>
      </c>
      <c r="AT1081" t="str">
        <f t="shared" si="226"/>
        <v/>
      </c>
      <c r="AU1081" t="str">
        <f t="shared" si="226"/>
        <v/>
      </c>
      <c r="AV1081" t="str">
        <f t="shared" si="226"/>
        <v/>
      </c>
      <c r="AW1081" t="str">
        <f t="shared" si="226"/>
        <v/>
      </c>
      <c r="AX1081" t="str">
        <f t="shared" si="226"/>
        <v/>
      </c>
      <c r="AZ1081" s="46" t="str">
        <f>IF(ISNUMBER(VLOOKUP($B1081,Stats!$A$2:$AA$19,2,FALSE))=FALSE,"",IF(ISNUMBER(W1081),(W1081-VLOOKUP($B1081,Stats!$A$2:$AA$19,2,FALSE))/VLOOKUP($B1081,Stats!$A$2:$AA$19,16,FALSE),""))</f>
        <v/>
      </c>
      <c r="BA1081" s="46" t="str">
        <f>IF(ISNUMBER(VLOOKUP($B1081,Stats!$A$2:$AA$19,2,FALSE))=FALSE,"",IF(ISNUMBER(X1081),(X1081-VLOOKUP($B1081,Stats!$A$2:$AA$19,3,FALSE))/VLOOKUP($B1081,Stats!$A$2:$AA$19,17,FALSE),""))</f>
        <v/>
      </c>
      <c r="BB1081" s="46"/>
      <c r="BC1081" s="46"/>
      <c r="BD1081" s="44" t="str">
        <f t="shared" si="215"/>
        <v/>
      </c>
      <c r="BE1081" s="46" t="str">
        <f>IF(ISNUMBER(VLOOKUP($B1081,Stats!$A$2:$AA$19,2,FALSE))=FALSE,"",IF(ISNUMBER(Y1081),(Y1081-VLOOKUP($B1081,Stats!$A$2:$AA$19,5,FALSE))/VLOOKUP($B1081,Stats!$A$2:$AA$19,19,FALSE),""))</f>
        <v/>
      </c>
      <c r="BF1081" s="46"/>
      <c r="BG1081" s="46"/>
      <c r="BH1081" s="46" t="str">
        <f>IF(ISNUMBER(VLOOKUP($B1081,Stats!$A$2:$AA$19,2,FALSE))=FALSE,"",IF(ISNUMBER(Z1081),(Z1081-VLOOKUP($B1081,Stats!$A$2:$AA$19,8,FALSE))/VLOOKUP($B1081,Stats!$A$2:$AA$19,22,FALSE),""))</f>
        <v/>
      </c>
      <c r="BI1081" s="46" t="str">
        <f>IF(ISNUMBER(VLOOKUP($B1081,Stats!$A$2:$AA$19,2,FALSE))=FALSE,"",IF(ISNUMBER(#REF!),(#REF!-VLOOKUP($B1081,Stats!$A$2:$AA$19,9,FALSE))/VLOOKUP($B1081,Stats!$A$2:$AA$19,23,FALSE),""))</f>
        <v/>
      </c>
      <c r="BJ1081" s="46" t="str">
        <f>IF(ISNUMBER(VLOOKUP($B1081,Stats!$A$2:$AA$19,2,FALSE))=FALSE,"",IF(ISNUMBER(#REF!),(#REF!-VLOOKUP($B1081,Stats!$A$2:$AA$19,10,FALSE))/VLOOKUP($B1081,Stats!$A$2:$AA$19,24,FALSE),""))</f>
        <v/>
      </c>
      <c r="BK1081" s="44" t="str">
        <f t="shared" si="220"/>
        <v/>
      </c>
      <c r="BL1081" s="46" t="str">
        <f>IF(ISNUMBER(VLOOKUP($B1081,Stats!$A$2:$AA$19,2,FALSE))=FALSE,"",IF(ISNUMBER(#REF!),(#REF!-VLOOKUP($B1081,Stats!$A$2:$AA$19,11,FALSE))/VLOOKUP($B1081,Stats!$A$2:$AA$19,25,FALSE),""))</f>
        <v/>
      </c>
      <c r="BM1081" s="46" t="str">
        <f>IF(ISNUMBER(VLOOKUP($B1081,Stats!$A$2:$AA$19,2,FALSE))=FALSE,"",IF(ISNUMBER(AA1081),(AA1081-VLOOKUP($B1081,Stats!$A$2:$AA$19,12,FALSE))/VLOOKUP($B1081,Stats!$A$2:$AA$19,26,FALSE),""))</f>
        <v/>
      </c>
      <c r="BN1081" s="46" t="str">
        <f>IF(ISNUMBER(VLOOKUP($B1081,Stats!$A$2:$AA$19,2,FALSE))=FALSE,"",IF(ISNUMBER(#REF!),(#REF!-VLOOKUP($B1081,Stats!$A$2:$AA$19,13,FALSE))/VLOOKUP($B1081,Stats!$A$2:$AA$19,27,FALSE),""))</f>
        <v/>
      </c>
      <c r="BO1081" s="46" t="str">
        <f>IF(ISNUMBER(VLOOKUP($B1081,Stats!$A$2:$AA$19,2,FALSE))=FALSE,"",IF(ISNUMBER(#REF!),(#REF!-VLOOKUP($B1081,Stats!$A$2:$AA$19,14,FALSE))/VLOOKUP($B1081,Stats!$A$2:$AB$19,28,FALSE),""))</f>
        <v/>
      </c>
      <c r="BP1081" s="46"/>
      <c r="BQ1081" s="46" t="str">
        <f>IF(ISNUMBER(VLOOKUP($B1081,Stats!$A$2:$AA$19,2,FALSE))=FALSE,"",IF(ISNUMBER(BM1081),BM1081,(VLOOKUP($B1081,Stats!$A$2:$AT$19,46,FALSE)-VLOOKUP($B1081,Stats!$A$2:$AA$19,12,FALSE))/VLOOKUP($B1081,Stats!$A$2:$AA$19,26,FALSE)))</f>
        <v/>
      </c>
      <c r="BR1081" s="51" t="str">
        <f t="shared" si="221"/>
        <v/>
      </c>
      <c r="BS1081" s="32" t="str">
        <f t="shared" si="216"/>
        <v/>
      </c>
      <c r="BT1081" s="53" t="str">
        <f t="shared" si="217"/>
        <v/>
      </c>
    </row>
    <row r="1082" spans="1:72" ht="40.5" x14ac:dyDescent="0.15">
      <c r="A1082" s="1" t="s">
        <v>48</v>
      </c>
      <c r="B1082" s="1" t="s">
        <v>0</v>
      </c>
      <c r="C1082" s="3"/>
      <c r="D1082" s="4" t="s">
        <v>10</v>
      </c>
      <c r="E1082" s="1" t="s">
        <v>11</v>
      </c>
      <c r="F1082" s="1" t="s">
        <v>12</v>
      </c>
      <c r="G1082" s="1" t="s">
        <v>13</v>
      </c>
      <c r="H1082" s="1" t="s">
        <v>14</v>
      </c>
      <c r="I1082" s="1" t="s">
        <v>15</v>
      </c>
      <c r="J1082" s="1" t="s">
        <v>16</v>
      </c>
      <c r="K1082" s="1" t="s">
        <v>17</v>
      </c>
      <c r="L1082" s="1" t="s">
        <v>18</v>
      </c>
      <c r="M1082" s="1" t="s">
        <v>19</v>
      </c>
      <c r="N1082" s="1" t="s">
        <v>20</v>
      </c>
      <c r="O1082" s="1" t="s">
        <v>21</v>
      </c>
      <c r="P1082" s="1" t="s">
        <v>22</v>
      </c>
      <c r="Q1082" s="1" t="s">
        <v>23</v>
      </c>
      <c r="R1082" s="1" t="s">
        <v>24</v>
      </c>
      <c r="S1082" s="1" t="str">
        <f>IF(ISNUMBER(R1082),VLOOKUP(B1082,Index!$B$3:$AB$18,27,FALSE),"")</f>
        <v/>
      </c>
      <c r="T1082" s="1" t="str">
        <f>IF(ISNUMBER($R1082),VLOOKUP($B1082,Index!$B$21:$AB$36,27,FALSE),"")</f>
        <v/>
      </c>
      <c r="U1082" s="1" t="str">
        <f>IF(ISNUMBER($R1082),VLOOKUP($B1082,Index!$B$39:$AB$54,27,FALSE),"")</f>
        <v/>
      </c>
      <c r="W1082" s="1" t="s">
        <v>1</v>
      </c>
      <c r="X1082" s="1" t="s">
        <v>2</v>
      </c>
      <c r="Y1082" s="1" t="s">
        <v>4</v>
      </c>
      <c r="Z1082" s="1" t="str">
        <f t="shared" si="218"/>
        <v/>
      </c>
      <c r="AA1082" s="1" t="s">
        <v>8</v>
      </c>
      <c r="AB1082" s="3"/>
      <c r="AC1082" s="1" t="s">
        <v>49</v>
      </c>
      <c r="AD1082" s="1" t="s">
        <v>50</v>
      </c>
      <c r="AE1082" s="1" t="s">
        <v>51</v>
      </c>
      <c r="AF1082" s="1" t="str">
        <f t="shared" si="219"/>
        <v/>
      </c>
      <c r="AG1082" s="1" t="s">
        <v>38</v>
      </c>
      <c r="AH1082" s="3"/>
      <c r="AK1082" t="str">
        <f t="shared" si="226"/>
        <v/>
      </c>
      <c r="AL1082" t="str">
        <f t="shared" si="226"/>
        <v/>
      </c>
      <c r="AM1082" t="str">
        <f t="shared" si="226"/>
        <v/>
      </c>
      <c r="AN1082" t="str">
        <f t="shared" si="226"/>
        <v/>
      </c>
      <c r="AO1082" t="str">
        <f t="shared" si="226"/>
        <v/>
      </c>
      <c r="AP1082" t="str">
        <f t="shared" si="226"/>
        <v/>
      </c>
      <c r="AQ1082" t="str">
        <f t="shared" si="226"/>
        <v/>
      </c>
      <c r="AR1082" t="str">
        <f t="shared" si="226"/>
        <v/>
      </c>
      <c r="AS1082" t="str">
        <f t="shared" si="226"/>
        <v/>
      </c>
      <c r="AT1082" t="str">
        <f t="shared" si="226"/>
        <v/>
      </c>
      <c r="AU1082" t="str">
        <f t="shared" si="226"/>
        <v/>
      </c>
      <c r="AV1082" t="str">
        <f t="shared" si="226"/>
        <v/>
      </c>
      <c r="AW1082" t="str">
        <f t="shared" si="226"/>
        <v/>
      </c>
      <c r="AX1082" t="str">
        <f t="shared" si="226"/>
        <v/>
      </c>
      <c r="AZ1082" s="46" t="str">
        <f>IF(ISNUMBER(VLOOKUP($B1082,Stats!$A$2:$AA$19,2,FALSE))=FALSE,"",IF(ISNUMBER(W1082),(W1082-VLOOKUP($B1082,Stats!$A$2:$AA$19,2,FALSE))/VLOOKUP($B1082,Stats!$A$2:$AA$19,16,FALSE),""))</f>
        <v/>
      </c>
      <c r="BA1082" s="46" t="str">
        <f>IF(ISNUMBER(VLOOKUP($B1082,Stats!$A$2:$AA$19,2,FALSE))=FALSE,"",IF(ISNUMBER(X1082),(X1082-VLOOKUP($B1082,Stats!$A$2:$AA$19,3,FALSE))/VLOOKUP($B1082,Stats!$A$2:$AA$19,17,FALSE),""))</f>
        <v/>
      </c>
      <c r="BB1082" s="46"/>
      <c r="BC1082" s="46"/>
      <c r="BD1082" s="44" t="str">
        <f t="shared" si="215"/>
        <v/>
      </c>
      <c r="BE1082" s="46" t="str">
        <f>IF(ISNUMBER(VLOOKUP($B1082,Stats!$A$2:$AA$19,2,FALSE))=FALSE,"",IF(ISNUMBER(Y1082),(Y1082-VLOOKUP($B1082,Stats!$A$2:$AA$19,5,FALSE))/VLOOKUP($B1082,Stats!$A$2:$AA$19,19,FALSE),""))</f>
        <v/>
      </c>
      <c r="BF1082" s="46"/>
      <c r="BG1082" s="46"/>
      <c r="BH1082" s="46" t="str">
        <f>IF(ISNUMBER(VLOOKUP($B1082,Stats!$A$2:$AA$19,2,FALSE))=FALSE,"",IF(ISNUMBER(Z1082),(Z1082-VLOOKUP($B1082,Stats!$A$2:$AA$19,8,FALSE))/VLOOKUP($B1082,Stats!$A$2:$AA$19,22,FALSE),""))</f>
        <v/>
      </c>
      <c r="BI1082" s="46" t="str">
        <f>IF(ISNUMBER(VLOOKUP($B1082,Stats!$A$2:$AA$19,2,FALSE))=FALSE,"",IF(ISNUMBER(#REF!),(#REF!-VLOOKUP($B1082,Stats!$A$2:$AA$19,9,FALSE))/VLOOKUP($B1082,Stats!$A$2:$AA$19,23,FALSE),""))</f>
        <v/>
      </c>
      <c r="BJ1082" s="46" t="str">
        <f>IF(ISNUMBER(VLOOKUP($B1082,Stats!$A$2:$AA$19,2,FALSE))=FALSE,"",IF(ISNUMBER(#REF!),(#REF!-VLOOKUP($B1082,Stats!$A$2:$AA$19,10,FALSE))/VLOOKUP($B1082,Stats!$A$2:$AA$19,24,FALSE),""))</f>
        <v/>
      </c>
      <c r="BK1082" s="44" t="str">
        <f t="shared" si="220"/>
        <v/>
      </c>
      <c r="BL1082" s="46" t="str">
        <f>IF(ISNUMBER(VLOOKUP($B1082,Stats!$A$2:$AA$19,2,FALSE))=FALSE,"",IF(ISNUMBER(#REF!),(#REF!-VLOOKUP($B1082,Stats!$A$2:$AA$19,11,FALSE))/VLOOKUP($B1082,Stats!$A$2:$AA$19,25,FALSE),""))</f>
        <v/>
      </c>
      <c r="BM1082" s="46" t="str">
        <f>IF(ISNUMBER(VLOOKUP($B1082,Stats!$A$2:$AA$19,2,FALSE))=FALSE,"",IF(ISNUMBER(AA1082),(AA1082-VLOOKUP($B1082,Stats!$A$2:$AA$19,12,FALSE))/VLOOKUP($B1082,Stats!$A$2:$AA$19,26,FALSE),""))</f>
        <v/>
      </c>
      <c r="BN1082" s="46" t="str">
        <f>IF(ISNUMBER(VLOOKUP($B1082,Stats!$A$2:$AA$19,2,FALSE))=FALSE,"",IF(ISNUMBER(#REF!),(#REF!-VLOOKUP($B1082,Stats!$A$2:$AA$19,13,FALSE))/VLOOKUP($B1082,Stats!$A$2:$AA$19,27,FALSE),""))</f>
        <v/>
      </c>
      <c r="BO1082" s="46" t="str">
        <f>IF(ISNUMBER(VLOOKUP($B1082,Stats!$A$2:$AA$19,2,FALSE))=FALSE,"",IF(ISNUMBER(#REF!),(#REF!-VLOOKUP($B1082,Stats!$A$2:$AA$19,14,FALSE))/VLOOKUP($B1082,Stats!$A$2:$AB$19,28,FALSE),""))</f>
        <v/>
      </c>
      <c r="BP1082" s="46"/>
      <c r="BQ1082" s="46" t="str">
        <f>IF(ISNUMBER(VLOOKUP($B1082,Stats!$A$2:$AA$19,2,FALSE))=FALSE,"",IF(ISNUMBER(BM1082),BM1082,(VLOOKUP($B1082,Stats!$A$2:$AT$19,46,FALSE)-VLOOKUP($B1082,Stats!$A$2:$AA$19,12,FALSE))/VLOOKUP($B1082,Stats!$A$2:$AA$19,26,FALSE)))</f>
        <v/>
      </c>
      <c r="BR1082" s="51" t="str">
        <f t="shared" si="221"/>
        <v/>
      </c>
      <c r="BS1082" s="32" t="str">
        <f t="shared" si="216"/>
        <v/>
      </c>
      <c r="BT1082" s="53" t="str">
        <f t="shared" si="217"/>
        <v/>
      </c>
    </row>
    <row r="1083" spans="1:72" x14ac:dyDescent="0.15">
      <c r="A1083" s="5">
        <v>62</v>
      </c>
      <c r="B1083" s="5" t="s">
        <v>43</v>
      </c>
      <c r="C1083" s="3">
        <v>0</v>
      </c>
      <c r="D1083" s="11">
        <v>0.24767481915260081</v>
      </c>
      <c r="E1083" s="6">
        <v>7.4047512192566261E-3</v>
      </c>
      <c r="F1083" s="12">
        <v>70</v>
      </c>
      <c r="G1083" s="12">
        <v>45</v>
      </c>
      <c r="H1083" s="13">
        <v>6.7188934350170659E-3</v>
      </c>
      <c r="I1083" s="13">
        <v>-5.4599928961874527E-3</v>
      </c>
      <c r="J1083" s="12">
        <v>9</v>
      </c>
      <c r="K1083" s="12">
        <v>4</v>
      </c>
      <c r="L1083" s="13">
        <v>1.5903644455510291E-2</v>
      </c>
      <c r="M1083" s="13">
        <v>-2.2809648793900794E-2</v>
      </c>
      <c r="N1083" s="8">
        <v>3.6219999999999999</v>
      </c>
      <c r="O1083" s="8">
        <v>1.2476748191526008</v>
      </c>
      <c r="P1083" s="14">
        <v>42090</v>
      </c>
      <c r="Q1083" s="13">
        <v>-2.4623098320684211E-2</v>
      </c>
      <c r="R1083" s="14">
        <v>41929</v>
      </c>
      <c r="S1083" s="14">
        <f>IF(ISNUMBER(R1083),VLOOKUP(B1083,Index!$B$3:$AB$18,27,FALSE),"")</f>
        <v>42041</v>
      </c>
      <c r="T1083" s="14">
        <f>IF(ISNUMBER($R1083),VLOOKUP($B1083,Index!$B$21:$AB$36,27,FALSE),"")</f>
        <v>41996</v>
      </c>
      <c r="U1083" s="14">
        <f>IF(ISNUMBER($R1083),VLOOKUP($B1083,Index!$B$39:$AB$54,27,FALSE),"")</f>
        <v>42003</v>
      </c>
      <c r="W1083" s="6">
        <v>0.52142067190021224</v>
      </c>
      <c r="X1083" s="7">
        <v>0.60869565217391308</v>
      </c>
      <c r="Y1083" s="6">
        <v>0.14049527615855878</v>
      </c>
      <c r="Z1083" s="8" t="str">
        <f t="shared" si="218"/>
        <v/>
      </c>
      <c r="AA1083" s="9">
        <v>10.058637460117918</v>
      </c>
      <c r="AB1083" s="3">
        <v>0</v>
      </c>
      <c r="AC1083" s="6">
        <v>0.27187951708486879</v>
      </c>
      <c r="AD1083" s="7">
        <v>0.37051039697542537</v>
      </c>
      <c r="AE1083" s="6">
        <v>1.9738922622869696E-2</v>
      </c>
      <c r="AF1083" s="8" t="str">
        <f t="shared" si="219"/>
        <v/>
      </c>
      <c r="AG1083" s="9">
        <v>101.17618755408743</v>
      </c>
      <c r="AH1083" s="3">
        <v>0</v>
      </c>
      <c r="AK1083" t="str">
        <f t="shared" ref="AK1083:AX1092" si="227">IF($B1083=AK$2,$AA1083,"")</f>
        <v/>
      </c>
      <c r="AL1083" t="str">
        <f t="shared" si="227"/>
        <v/>
      </c>
      <c r="AM1083" t="str">
        <f t="shared" si="227"/>
        <v/>
      </c>
      <c r="AN1083" t="str">
        <f t="shared" si="227"/>
        <v/>
      </c>
      <c r="AO1083" t="str">
        <f t="shared" si="227"/>
        <v/>
      </c>
      <c r="AP1083" t="str">
        <f t="shared" si="227"/>
        <v/>
      </c>
      <c r="AQ1083" t="str">
        <f t="shared" si="227"/>
        <v/>
      </c>
      <c r="AR1083" t="str">
        <f t="shared" si="227"/>
        <v/>
      </c>
      <c r="AS1083" t="str">
        <f t="shared" si="227"/>
        <v/>
      </c>
      <c r="AT1083" t="str">
        <f t="shared" si="227"/>
        <v/>
      </c>
      <c r="AU1083" t="str">
        <f t="shared" si="227"/>
        <v/>
      </c>
      <c r="AV1083" t="str">
        <f t="shared" si="227"/>
        <v/>
      </c>
      <c r="AW1083" t="str">
        <f t="shared" si="227"/>
        <v/>
      </c>
      <c r="AX1083" t="str">
        <f t="shared" si="227"/>
        <v/>
      </c>
      <c r="AZ1083" s="46" t="str">
        <f>IF(ISNUMBER(VLOOKUP($B1083,Stats!$A$2:$AA$19,2,FALSE))=FALSE,"",IF(ISNUMBER(W1083),(W1083-VLOOKUP($B1083,Stats!$A$2:$AA$19,2,FALSE))/VLOOKUP($B1083,Stats!$A$2:$AA$19,16,FALSE),""))</f>
        <v/>
      </c>
      <c r="BA1083" s="46" t="str">
        <f>IF(ISNUMBER(VLOOKUP($B1083,Stats!$A$2:$AA$19,2,FALSE))=FALSE,"",IF(ISNUMBER(X1083),(X1083-VLOOKUP($B1083,Stats!$A$2:$AA$19,3,FALSE))/VLOOKUP($B1083,Stats!$A$2:$AA$19,17,FALSE),""))</f>
        <v/>
      </c>
      <c r="BB1083" s="46"/>
      <c r="BC1083" s="46"/>
      <c r="BD1083" s="44" t="str">
        <f t="shared" si="215"/>
        <v/>
      </c>
      <c r="BE1083" s="46" t="str">
        <f>IF(ISNUMBER(VLOOKUP($B1083,Stats!$A$2:$AA$19,2,FALSE))=FALSE,"",IF(ISNUMBER(Y1083),(Y1083-VLOOKUP($B1083,Stats!$A$2:$AA$19,5,FALSE))/VLOOKUP($B1083,Stats!$A$2:$AA$19,19,FALSE),""))</f>
        <v/>
      </c>
      <c r="BF1083" s="46"/>
      <c r="BG1083" s="46"/>
      <c r="BH1083" s="46" t="str">
        <f>IF(ISNUMBER(VLOOKUP($B1083,Stats!$A$2:$AA$19,2,FALSE))=FALSE,"",IF(ISNUMBER(Z1083),(Z1083-VLOOKUP($B1083,Stats!$A$2:$AA$19,8,FALSE))/VLOOKUP($B1083,Stats!$A$2:$AA$19,22,FALSE),""))</f>
        <v/>
      </c>
      <c r="BI1083" s="46" t="str">
        <f>IF(ISNUMBER(VLOOKUP($B1083,Stats!$A$2:$AA$19,2,FALSE))=FALSE,"",IF(ISNUMBER(#REF!),(#REF!-VLOOKUP($B1083,Stats!$A$2:$AA$19,9,FALSE))/VLOOKUP($B1083,Stats!$A$2:$AA$19,23,FALSE),""))</f>
        <v/>
      </c>
      <c r="BJ1083" s="46" t="str">
        <f>IF(ISNUMBER(VLOOKUP($B1083,Stats!$A$2:$AA$19,2,FALSE))=FALSE,"",IF(ISNUMBER(#REF!),(#REF!-VLOOKUP($B1083,Stats!$A$2:$AA$19,10,FALSE))/VLOOKUP($B1083,Stats!$A$2:$AA$19,24,FALSE),""))</f>
        <v/>
      </c>
      <c r="BK1083" s="44" t="str">
        <f t="shared" si="220"/>
        <v/>
      </c>
      <c r="BL1083" s="46" t="str">
        <f>IF(ISNUMBER(VLOOKUP($B1083,Stats!$A$2:$AA$19,2,FALSE))=FALSE,"",IF(ISNUMBER(#REF!),(#REF!-VLOOKUP($B1083,Stats!$A$2:$AA$19,11,FALSE))/VLOOKUP($B1083,Stats!$A$2:$AA$19,25,FALSE),""))</f>
        <v/>
      </c>
      <c r="BM1083" s="46" t="str">
        <f>IF(ISNUMBER(VLOOKUP($B1083,Stats!$A$2:$AA$19,2,FALSE))=FALSE,"",IF(ISNUMBER(AA1083),(AA1083-VLOOKUP($B1083,Stats!$A$2:$AA$19,12,FALSE))/VLOOKUP($B1083,Stats!$A$2:$AA$19,26,FALSE),""))</f>
        <v/>
      </c>
      <c r="BN1083" s="46" t="str">
        <f>IF(ISNUMBER(VLOOKUP($B1083,Stats!$A$2:$AA$19,2,FALSE))=FALSE,"",IF(ISNUMBER(#REF!),(#REF!-VLOOKUP($B1083,Stats!$A$2:$AA$19,13,FALSE))/VLOOKUP($B1083,Stats!$A$2:$AA$19,27,FALSE),""))</f>
        <v/>
      </c>
      <c r="BO1083" s="46" t="str">
        <f>IF(ISNUMBER(VLOOKUP($B1083,Stats!$A$2:$AA$19,2,FALSE))=FALSE,"",IF(ISNUMBER(#REF!),(#REF!-VLOOKUP($B1083,Stats!$A$2:$AA$19,14,FALSE))/VLOOKUP($B1083,Stats!$A$2:$AB$19,28,FALSE),""))</f>
        <v/>
      </c>
      <c r="BP1083" s="46"/>
      <c r="BQ1083" s="46" t="str">
        <f>IF(ISNUMBER(VLOOKUP($B1083,Stats!$A$2:$AA$19,2,FALSE))=FALSE,"",IF(ISNUMBER(BM1083),BM1083,(VLOOKUP($B1083,Stats!$A$2:$AT$19,46,FALSE)-VLOOKUP($B1083,Stats!$A$2:$AA$19,12,FALSE))/VLOOKUP($B1083,Stats!$A$2:$AA$19,26,FALSE)))</f>
        <v/>
      </c>
      <c r="BR1083" s="51" t="str">
        <f t="shared" si="221"/>
        <v/>
      </c>
      <c r="BS1083" s="32" t="str">
        <f t="shared" si="216"/>
        <v/>
      </c>
      <c r="BT1083" s="53" t="str">
        <f t="shared" si="217"/>
        <v/>
      </c>
    </row>
    <row r="1084" spans="1:72" x14ac:dyDescent="0.15">
      <c r="A1084" s="5">
        <v>62</v>
      </c>
      <c r="B1084" s="5" t="s">
        <v>31</v>
      </c>
      <c r="C1084" s="3">
        <v>0</v>
      </c>
      <c r="D1084" s="11">
        <v>1.6179258459873454E-2</v>
      </c>
      <c r="E1084" s="6">
        <v>6.983893568191654E-3</v>
      </c>
      <c r="F1084" s="15">
        <v>5</v>
      </c>
      <c r="G1084" s="15">
        <v>3.2142857142857144</v>
      </c>
      <c r="H1084" s="13">
        <v>6.6505080957732195E-3</v>
      </c>
      <c r="I1084" s="13">
        <v>-5.1266099536065113E-3</v>
      </c>
      <c r="J1084" s="12">
        <v>3.4285714285714284</v>
      </c>
      <c r="K1084" s="12">
        <v>2.0714285714285716</v>
      </c>
      <c r="L1084" s="13">
        <v>1.1310317945944994E-2</v>
      </c>
      <c r="M1084" s="13">
        <v>-9.118710282435747E-3</v>
      </c>
      <c r="N1084" s="8">
        <v>3.2442428571428574</v>
      </c>
      <c r="O1084" s="8">
        <v>1.0212781922954315</v>
      </c>
      <c r="P1084" s="14"/>
      <c r="Q1084" s="13">
        <v>-1.216779253338319E-2</v>
      </c>
      <c r="R1084" s="14"/>
      <c r="S1084" s="14" t="str">
        <f>IF(ISNUMBER(R1084),VLOOKUP(B1084,Index!$B$3:$AB$18,27,FALSE),"")</f>
        <v/>
      </c>
      <c r="T1084" s="14" t="str">
        <f>IF(ISNUMBER($R1084),VLOOKUP($B1084,Index!$B$21:$AB$36,27,FALSE),"")</f>
        <v/>
      </c>
      <c r="U1084" s="14" t="str">
        <f>IF(ISNUMBER($R1084),VLOOKUP($B1084,Index!$B$39:$AB$54,27,FALSE),"")</f>
        <v/>
      </c>
      <c r="W1084" s="6">
        <v>0.59452259402016694</v>
      </c>
      <c r="X1084" s="8">
        <v>0.59115646258503396</v>
      </c>
      <c r="Y1084" s="6">
        <v>0.13251006367011658</v>
      </c>
      <c r="Z1084" s="8" t="str">
        <f t="shared" si="218"/>
        <v/>
      </c>
      <c r="AA1084" s="9" t="s">
        <v>25</v>
      </c>
      <c r="AB1084" s="3">
        <v>0</v>
      </c>
      <c r="AC1084" s="6">
        <v>0.35345711480046826</v>
      </c>
      <c r="AD1084" s="8">
        <v>0.34946596325605067</v>
      </c>
      <c r="AE1084" s="6">
        <v>1.7558916973858352E-2</v>
      </c>
      <c r="AF1084" s="8" t="str">
        <f t="shared" si="219"/>
        <v/>
      </c>
      <c r="AG1084" s="9" t="s">
        <v>25</v>
      </c>
      <c r="AH1084" s="3">
        <v>0</v>
      </c>
      <c r="AK1084" t="str">
        <f t="shared" si="227"/>
        <v/>
      </c>
      <c r="AL1084" t="str">
        <f t="shared" si="227"/>
        <v/>
      </c>
      <c r="AM1084" t="str">
        <f t="shared" si="227"/>
        <v/>
      </c>
      <c r="AN1084" t="str">
        <f t="shared" si="227"/>
        <v/>
      </c>
      <c r="AO1084" t="str">
        <f t="shared" si="227"/>
        <v/>
      </c>
      <c r="AP1084" t="str">
        <f t="shared" si="227"/>
        <v/>
      </c>
      <c r="AQ1084" t="str">
        <f t="shared" si="227"/>
        <v/>
      </c>
      <c r="AR1084" t="str">
        <f t="shared" si="227"/>
        <v/>
      </c>
      <c r="AS1084" t="str">
        <f t="shared" si="227"/>
        <v/>
      </c>
      <c r="AT1084" t="str">
        <f t="shared" si="227"/>
        <v/>
      </c>
      <c r="AU1084" t="str">
        <f t="shared" si="227"/>
        <v/>
      </c>
      <c r="AV1084" t="str">
        <f t="shared" si="227"/>
        <v/>
      </c>
      <c r="AW1084" t="str">
        <f t="shared" si="227"/>
        <v/>
      </c>
      <c r="AX1084" t="str">
        <f t="shared" si="227"/>
        <v/>
      </c>
      <c r="AZ1084" s="46" t="str">
        <f>IF(ISNUMBER(VLOOKUP($B1084,Stats!$A$2:$AA$19,2,FALSE))=FALSE,"",IF(ISNUMBER(W1084),(W1084-VLOOKUP($B1084,Stats!$A$2:$AA$19,2,FALSE))/VLOOKUP($B1084,Stats!$A$2:$AA$19,16,FALSE),""))</f>
        <v/>
      </c>
      <c r="BA1084" s="46" t="str">
        <f>IF(ISNUMBER(VLOOKUP($B1084,Stats!$A$2:$AA$19,2,FALSE))=FALSE,"",IF(ISNUMBER(X1084),(X1084-VLOOKUP($B1084,Stats!$A$2:$AA$19,3,FALSE))/VLOOKUP($B1084,Stats!$A$2:$AA$19,17,FALSE),""))</f>
        <v/>
      </c>
      <c r="BB1084" s="46"/>
      <c r="BC1084" s="46"/>
      <c r="BD1084" s="44" t="str">
        <f t="shared" si="215"/>
        <v/>
      </c>
      <c r="BE1084" s="46" t="str">
        <f>IF(ISNUMBER(VLOOKUP($B1084,Stats!$A$2:$AA$19,2,FALSE))=FALSE,"",IF(ISNUMBER(Y1084),(Y1084-VLOOKUP($B1084,Stats!$A$2:$AA$19,5,FALSE))/VLOOKUP($B1084,Stats!$A$2:$AA$19,19,FALSE),""))</f>
        <v/>
      </c>
      <c r="BF1084" s="46"/>
      <c r="BG1084" s="46"/>
      <c r="BH1084" s="46" t="str">
        <f>IF(ISNUMBER(VLOOKUP($B1084,Stats!$A$2:$AA$19,2,FALSE))=FALSE,"",IF(ISNUMBER(Z1084),(Z1084-VLOOKUP($B1084,Stats!$A$2:$AA$19,8,FALSE))/VLOOKUP($B1084,Stats!$A$2:$AA$19,22,FALSE),""))</f>
        <v/>
      </c>
      <c r="BI1084" s="46" t="str">
        <f>IF(ISNUMBER(VLOOKUP($B1084,Stats!$A$2:$AA$19,2,FALSE))=FALSE,"",IF(ISNUMBER(#REF!),(#REF!-VLOOKUP($B1084,Stats!$A$2:$AA$19,9,FALSE))/VLOOKUP($B1084,Stats!$A$2:$AA$19,23,FALSE),""))</f>
        <v/>
      </c>
      <c r="BJ1084" s="46" t="str">
        <f>IF(ISNUMBER(VLOOKUP($B1084,Stats!$A$2:$AA$19,2,FALSE))=FALSE,"",IF(ISNUMBER(#REF!),(#REF!-VLOOKUP($B1084,Stats!$A$2:$AA$19,10,FALSE))/VLOOKUP($B1084,Stats!$A$2:$AA$19,24,FALSE),""))</f>
        <v/>
      </c>
      <c r="BK1084" s="44" t="str">
        <f t="shared" si="220"/>
        <v/>
      </c>
      <c r="BL1084" s="46" t="str">
        <f>IF(ISNUMBER(VLOOKUP($B1084,Stats!$A$2:$AA$19,2,FALSE))=FALSE,"",IF(ISNUMBER(#REF!),(#REF!-VLOOKUP($B1084,Stats!$A$2:$AA$19,11,FALSE))/VLOOKUP($B1084,Stats!$A$2:$AA$19,25,FALSE),""))</f>
        <v/>
      </c>
      <c r="BM1084" s="46" t="str">
        <f>IF(ISNUMBER(VLOOKUP($B1084,Stats!$A$2:$AA$19,2,FALSE))=FALSE,"",IF(ISNUMBER(AA1084),(AA1084-VLOOKUP($B1084,Stats!$A$2:$AA$19,12,FALSE))/VLOOKUP($B1084,Stats!$A$2:$AA$19,26,FALSE),""))</f>
        <v/>
      </c>
      <c r="BN1084" s="46" t="str">
        <f>IF(ISNUMBER(VLOOKUP($B1084,Stats!$A$2:$AA$19,2,FALSE))=FALSE,"",IF(ISNUMBER(#REF!),(#REF!-VLOOKUP($B1084,Stats!$A$2:$AA$19,13,FALSE))/VLOOKUP($B1084,Stats!$A$2:$AA$19,27,FALSE),""))</f>
        <v/>
      </c>
      <c r="BO1084" s="46" t="str">
        <f>IF(ISNUMBER(VLOOKUP($B1084,Stats!$A$2:$AA$19,2,FALSE))=FALSE,"",IF(ISNUMBER(#REF!),(#REF!-VLOOKUP($B1084,Stats!$A$2:$AA$19,14,FALSE))/VLOOKUP($B1084,Stats!$A$2:$AB$19,28,FALSE),""))</f>
        <v/>
      </c>
      <c r="BP1084" s="46"/>
      <c r="BQ1084" s="46" t="str">
        <f>IF(ISNUMBER(VLOOKUP($B1084,Stats!$A$2:$AA$19,2,FALSE))=FALSE,"",IF(ISNUMBER(BM1084),BM1084,(VLOOKUP($B1084,Stats!$A$2:$AT$19,46,FALSE)-VLOOKUP($B1084,Stats!$A$2:$AA$19,12,FALSE))/VLOOKUP($B1084,Stats!$A$2:$AA$19,26,FALSE)))</f>
        <v/>
      </c>
      <c r="BR1084" s="51" t="str">
        <f t="shared" si="221"/>
        <v/>
      </c>
      <c r="BS1084" s="32" t="str">
        <f t="shared" si="216"/>
        <v/>
      </c>
      <c r="BT1084" s="53" t="str">
        <f t="shared" si="217"/>
        <v/>
      </c>
    </row>
    <row r="1085" spans="1:72" x14ac:dyDescent="0.15">
      <c r="A1085" s="16">
        <v>62</v>
      </c>
      <c r="B1085" s="17">
        <v>201421</v>
      </c>
      <c r="C1085" s="3">
        <v>0</v>
      </c>
      <c r="D1085" s="23">
        <v>-2.1632793661729321E-2</v>
      </c>
      <c r="E1085" s="18">
        <v>5.0605903421829766E-3</v>
      </c>
      <c r="F1085" s="24">
        <v>2</v>
      </c>
      <c r="G1085" s="24">
        <v>5</v>
      </c>
      <c r="H1085" s="20">
        <v>1.9645864629703746E-3</v>
      </c>
      <c r="I1085" s="20">
        <v>-5.1358762265667265E-3</v>
      </c>
      <c r="J1085" s="24">
        <v>2</v>
      </c>
      <c r="K1085" s="24">
        <v>3</v>
      </c>
      <c r="L1085" s="20">
        <v>3.0657940062004396E-3</v>
      </c>
      <c r="M1085" s="20">
        <v>-1.245643697594967E-2</v>
      </c>
      <c r="N1085" s="19">
        <v>2.9119000000000002</v>
      </c>
      <c r="O1085" s="19">
        <v>1.0030657940062004</v>
      </c>
      <c r="P1085" s="25">
        <v>41921</v>
      </c>
      <c r="Q1085" s="20">
        <v>-2.4623098320684211E-2</v>
      </c>
      <c r="R1085" s="25">
        <v>41929</v>
      </c>
      <c r="S1085" s="25">
        <f>IF(ISNUMBER(R1085),VLOOKUP(B1085,Index!$B$3:$AB$18,27,FALSE),"")</f>
        <v>41929</v>
      </c>
      <c r="T1085" s="25">
        <f>IF(ISNUMBER($R1085),VLOOKUP($B1085,Index!$B$21:$AB$36,27,FALSE),"")</f>
        <v>41929</v>
      </c>
      <c r="U1085" s="25">
        <f>IF(ISNUMBER($R1085),VLOOKUP($B1085,Index!$B$39:$AB$54,27,FALSE),"")</f>
        <v>41929</v>
      </c>
      <c r="W1085" s="18">
        <v>-0.77878057182225546</v>
      </c>
      <c r="X1085" s="19">
        <v>0.2857142857142857</v>
      </c>
      <c r="Y1085" s="18">
        <v>9.6017950718094491E-2</v>
      </c>
      <c r="Z1085" s="19">
        <f t="shared" si="218"/>
        <v>0</v>
      </c>
      <c r="AA1085" s="21" t="s">
        <v>25</v>
      </c>
      <c r="AB1085" s="3">
        <v>0</v>
      </c>
      <c r="AC1085" s="18">
        <v>0.60649917904779915</v>
      </c>
      <c r="AD1085" s="19">
        <v>8.1632653061224483E-2</v>
      </c>
      <c r="AE1085" s="18">
        <v>9.2194468601024225E-3</v>
      </c>
      <c r="AF1085" s="19">
        <f t="shared" si="219"/>
        <v>0</v>
      </c>
      <c r="AG1085" s="21" t="s">
        <v>25</v>
      </c>
      <c r="AH1085" s="3">
        <v>0</v>
      </c>
      <c r="AK1085" t="str">
        <f t="shared" si="227"/>
        <v/>
      </c>
      <c r="AL1085" t="str">
        <f t="shared" si="227"/>
        <v/>
      </c>
      <c r="AM1085" t="str">
        <f t="shared" si="227"/>
        <v/>
      </c>
      <c r="AN1085" t="str">
        <f t="shared" si="227"/>
        <v/>
      </c>
      <c r="AO1085" t="str">
        <f t="shared" si="227"/>
        <v/>
      </c>
      <c r="AP1085" t="str">
        <f t="shared" si="227"/>
        <v/>
      </c>
      <c r="AQ1085" t="str">
        <f t="shared" si="227"/>
        <v/>
      </c>
      <c r="AR1085" t="str">
        <f t="shared" si="227"/>
        <v/>
      </c>
      <c r="AS1085" t="str">
        <f t="shared" si="227"/>
        <v/>
      </c>
      <c r="AT1085" t="str">
        <f t="shared" si="227"/>
        <v/>
      </c>
      <c r="AU1085" t="str">
        <f t="shared" si="227"/>
        <v/>
      </c>
      <c r="AV1085" t="str">
        <f t="shared" si="227"/>
        <v/>
      </c>
      <c r="AW1085" t="str">
        <f t="shared" si="227"/>
        <v/>
      </c>
      <c r="AX1085" t="str">
        <f t="shared" si="227"/>
        <v/>
      </c>
      <c r="AZ1085" s="46">
        <f>IF(ISNUMBER(VLOOKUP($B1085,Stats!$A$2:$AA$19,2,FALSE))=FALSE,"",IF(ISNUMBER(W1085),(W1085-VLOOKUP($B1085,Stats!$A$2:$AA$19,2,FALSE))/VLOOKUP($B1085,Stats!$A$2:$AA$19,16,FALSE),""))</f>
        <v>-0.77395241830667894</v>
      </c>
      <c r="BA1085" s="46">
        <f>IF(ISNUMBER(VLOOKUP($B1085,Stats!$A$2:$AA$19,2,FALSE))=FALSE,"",IF(ISNUMBER(X1085),(X1085-VLOOKUP($B1085,Stats!$A$2:$AA$19,3,FALSE))/VLOOKUP($B1085,Stats!$A$2:$AA$19,17,FALSE),""))</f>
        <v>-0.6967057200847836</v>
      </c>
      <c r="BB1085" s="46"/>
      <c r="BC1085" s="46"/>
      <c r="BD1085" s="44">
        <f t="shared" si="215"/>
        <v>-0.73532906919573127</v>
      </c>
      <c r="BE1085" s="46">
        <f>IF(ISNUMBER(VLOOKUP($B1085,Stats!$A$2:$AA$19,2,FALSE))=FALSE,"",IF(ISNUMBER(Y1085),(Y1085-VLOOKUP($B1085,Stats!$A$2:$AA$19,5,FALSE))/VLOOKUP($B1085,Stats!$A$2:$AA$19,19,FALSE),""))</f>
        <v>0.19599089951046075</v>
      </c>
      <c r="BF1085" s="46"/>
      <c r="BG1085" s="46"/>
      <c r="BH1085" s="46">
        <f>IF(ISNUMBER(VLOOKUP($B1085,Stats!$A$2:$AA$19,2,FALSE))=FALSE,"",IF(ISNUMBER(Z1085),(Z1085-VLOOKUP($B1085,Stats!$A$2:$AA$19,8,FALSE))/VLOOKUP($B1085,Stats!$A$2:$AA$19,22,FALSE),""))</f>
        <v>-0.61753828864926419</v>
      </c>
      <c r="BI1085" s="46" t="str">
        <f>IF(ISNUMBER(VLOOKUP($B1085,Stats!$A$2:$AA$19,2,FALSE))=FALSE,"",IF(ISNUMBER(#REF!),(#REF!-VLOOKUP($B1085,Stats!$A$2:$AA$19,9,FALSE))/VLOOKUP($B1085,Stats!$A$2:$AA$19,23,FALSE),""))</f>
        <v/>
      </c>
      <c r="BJ1085" s="46" t="str">
        <f>IF(ISNUMBER(VLOOKUP($B1085,Stats!$A$2:$AA$19,2,FALSE))=FALSE,"",IF(ISNUMBER(#REF!),(#REF!-VLOOKUP($B1085,Stats!$A$2:$AA$19,10,FALSE))/VLOOKUP($B1085,Stats!$A$2:$AA$19,24,FALSE),""))</f>
        <v/>
      </c>
      <c r="BK1085" s="44">
        <f t="shared" si="220"/>
        <v>-0.32245511625210177</v>
      </c>
      <c r="BL1085" s="46" t="str">
        <f>IF(ISNUMBER(VLOOKUP($B1085,Stats!$A$2:$AA$19,2,FALSE))=FALSE,"",IF(ISNUMBER(#REF!),(#REF!-VLOOKUP($B1085,Stats!$A$2:$AA$19,11,FALSE))/VLOOKUP($B1085,Stats!$A$2:$AA$19,25,FALSE),""))</f>
        <v/>
      </c>
      <c r="BM1085" s="46" t="str">
        <f>IF(ISNUMBER(VLOOKUP($B1085,Stats!$A$2:$AA$19,2,FALSE))=FALSE,"",IF(ISNUMBER(AA1085),(AA1085-VLOOKUP($B1085,Stats!$A$2:$AA$19,12,FALSE))/VLOOKUP($B1085,Stats!$A$2:$AA$19,26,FALSE),""))</f>
        <v/>
      </c>
      <c r="BN1085" s="46" t="str">
        <f>IF(ISNUMBER(VLOOKUP($B1085,Stats!$A$2:$AA$19,2,FALSE))=FALSE,"",IF(ISNUMBER(#REF!),(#REF!-VLOOKUP($B1085,Stats!$A$2:$AA$19,13,FALSE))/VLOOKUP($B1085,Stats!$A$2:$AA$19,27,FALSE),""))</f>
        <v/>
      </c>
      <c r="BO1085" s="46" t="str">
        <f>IF(ISNUMBER(VLOOKUP($B1085,Stats!$A$2:$AA$19,2,FALSE))=FALSE,"",IF(ISNUMBER(#REF!),(#REF!-VLOOKUP($B1085,Stats!$A$2:$AA$19,14,FALSE))/VLOOKUP($B1085,Stats!$A$2:$AB$19,28,FALSE),""))</f>
        <v/>
      </c>
      <c r="BP1085" s="46"/>
      <c r="BQ1085" s="46">
        <f>IF(ISNUMBER(VLOOKUP($B1085,Stats!$A$2:$AA$19,2,FALSE))=FALSE,"",IF(ISNUMBER(BM1085),BM1085,(VLOOKUP($B1085,Stats!$A$2:$AT$19,46,FALSE)-VLOOKUP($B1085,Stats!$A$2:$AA$19,12,FALSE))/VLOOKUP($B1085,Stats!$A$2:$AA$19,26,FALSE)))</f>
        <v>-0.81319138310867711</v>
      </c>
      <c r="BR1085" s="51">
        <f t="shared" si="221"/>
        <v>-0.81319138310867711</v>
      </c>
      <c r="BS1085" s="32" t="str">
        <f t="shared" si="216"/>
        <v>62_201421</v>
      </c>
      <c r="BT1085" s="53">
        <f t="shared" si="217"/>
        <v>-0.50317716021214276</v>
      </c>
    </row>
    <row r="1086" spans="1:72" x14ac:dyDescent="0.15">
      <c r="A1086" s="16">
        <v>62</v>
      </c>
      <c r="B1086" s="17">
        <v>201422</v>
      </c>
      <c r="C1086" s="3">
        <v>0</v>
      </c>
      <c r="D1086" s="23">
        <v>3.1124568692345589E-2</v>
      </c>
      <c r="E1086" s="18">
        <v>5.8104998218062587E-3</v>
      </c>
      <c r="F1086" s="24">
        <v>6</v>
      </c>
      <c r="G1086" s="24">
        <v>4</v>
      </c>
      <c r="H1086" s="20">
        <v>6.706755165593048E-3</v>
      </c>
      <c r="I1086" s="20">
        <v>-2.3480820352102805E-3</v>
      </c>
      <c r="J1086" s="24">
        <v>4</v>
      </c>
      <c r="K1086" s="24">
        <v>3</v>
      </c>
      <c r="L1086" s="20">
        <v>1.3381315072322097E-2</v>
      </c>
      <c r="M1086" s="20">
        <v>-2.8295954726472727E-3</v>
      </c>
      <c r="N1086" s="19">
        <v>2.9285999999999999</v>
      </c>
      <c r="O1086" s="19">
        <v>1.0203114657004495</v>
      </c>
      <c r="P1086" s="25">
        <v>41943</v>
      </c>
      <c r="Q1086" s="20">
        <v>-7.4905062188620475E-3</v>
      </c>
      <c r="R1086" s="25">
        <v>41935</v>
      </c>
      <c r="S1086" s="25">
        <f>IF(ISNUMBER(R1086),VLOOKUP(B1086,Index!$B$3:$AB$18,27,FALSE),"")</f>
        <v>41939</v>
      </c>
      <c r="T1086" s="25">
        <f>IF(ISNUMBER($R1086),VLOOKUP($B1086,Index!$B$21:$AB$36,27,FALSE),"")</f>
        <v>41935</v>
      </c>
      <c r="U1086" s="25">
        <f>IF(ISNUMBER($R1086),VLOOKUP($B1086,Index!$B$39:$AB$54,27,FALSE),"")</f>
        <v>41936</v>
      </c>
      <c r="W1086" s="18">
        <v>0.93373706077036767</v>
      </c>
      <c r="X1086" s="19">
        <v>0.6</v>
      </c>
      <c r="Y1086" s="18">
        <v>0.11024648268546168</v>
      </c>
      <c r="Z1086" s="19">
        <f t="shared" si="218"/>
        <v>4</v>
      </c>
      <c r="AA1086" s="21">
        <v>4.1552023031460763</v>
      </c>
      <c r="AB1086" s="3">
        <v>0</v>
      </c>
      <c r="AC1086" s="18">
        <v>0.8718648986560853</v>
      </c>
      <c r="AD1086" s="19">
        <v>0.36</v>
      </c>
      <c r="AE1086" s="18">
        <v>1.2154286944515803E-2</v>
      </c>
      <c r="AF1086" s="19">
        <f t="shared" si="219"/>
        <v>16</v>
      </c>
      <c r="AG1086" s="21">
        <v>17.265706180070456</v>
      </c>
      <c r="AH1086" s="3">
        <v>0</v>
      </c>
      <c r="AK1086" t="str">
        <f t="shared" si="227"/>
        <v/>
      </c>
      <c r="AL1086">
        <f t="shared" si="227"/>
        <v>4.1552023031460763</v>
      </c>
      <c r="AM1086" t="str">
        <f t="shared" si="227"/>
        <v/>
      </c>
      <c r="AN1086" t="str">
        <f t="shared" si="227"/>
        <v/>
      </c>
      <c r="AO1086" t="str">
        <f t="shared" si="227"/>
        <v/>
      </c>
      <c r="AP1086" t="str">
        <f t="shared" si="227"/>
        <v/>
      </c>
      <c r="AQ1086" t="str">
        <f t="shared" si="227"/>
        <v/>
      </c>
      <c r="AR1086" t="str">
        <f t="shared" si="227"/>
        <v/>
      </c>
      <c r="AS1086" t="str">
        <f t="shared" si="227"/>
        <v/>
      </c>
      <c r="AT1086" t="str">
        <f t="shared" si="227"/>
        <v/>
      </c>
      <c r="AU1086" t="str">
        <f t="shared" si="227"/>
        <v/>
      </c>
      <c r="AV1086" t="str">
        <f t="shared" si="227"/>
        <v/>
      </c>
      <c r="AW1086" t="str">
        <f t="shared" si="227"/>
        <v/>
      </c>
      <c r="AX1086" t="str">
        <f t="shared" si="227"/>
        <v/>
      </c>
      <c r="AZ1086" s="46">
        <f>IF(ISNUMBER(VLOOKUP($B1086,Stats!$A$2:$AA$19,2,FALSE))=FALSE,"",IF(ISNUMBER(W1086),(W1086-VLOOKUP($B1086,Stats!$A$2:$AA$19,2,FALSE))/VLOOKUP($B1086,Stats!$A$2:$AA$19,16,FALSE),""))</f>
        <v>0.49065221451150537</v>
      </c>
      <c r="BA1086" s="46">
        <f>IF(ISNUMBER(VLOOKUP($B1086,Stats!$A$2:$AA$19,2,FALSE))=FALSE,"",IF(ISNUMBER(X1086),(X1086-VLOOKUP($B1086,Stats!$A$2:$AA$19,3,FALSE))/VLOOKUP($B1086,Stats!$A$2:$AA$19,17,FALSE),""))</f>
        <v>-0.20603698172286539</v>
      </c>
      <c r="BB1086" s="46"/>
      <c r="BC1086" s="46"/>
      <c r="BD1086" s="44">
        <f t="shared" si="215"/>
        <v>0.14230761639431999</v>
      </c>
      <c r="BE1086" s="46">
        <f>IF(ISNUMBER(VLOOKUP($B1086,Stats!$A$2:$AA$19,2,FALSE))=FALSE,"",IF(ISNUMBER(Y1086),(Y1086-VLOOKUP($B1086,Stats!$A$2:$AA$19,5,FALSE))/VLOOKUP($B1086,Stats!$A$2:$AA$19,19,FALSE),""))</f>
        <v>-0.13992428202012047</v>
      </c>
      <c r="BF1086" s="46"/>
      <c r="BG1086" s="46"/>
      <c r="BH1086" s="46">
        <f>IF(ISNUMBER(VLOOKUP($B1086,Stats!$A$2:$AA$19,2,FALSE))=FALSE,"",IF(ISNUMBER(Z1086),(Z1086-VLOOKUP($B1086,Stats!$A$2:$AA$19,8,FALSE))/VLOOKUP($B1086,Stats!$A$2:$AA$19,22,FALSE),""))</f>
        <v>0.66359770503354598</v>
      </c>
      <c r="BI1086" s="46" t="str">
        <f>IF(ISNUMBER(VLOOKUP($B1086,Stats!$A$2:$AA$19,2,FALSE))=FALSE,"",IF(ISNUMBER(#REF!),(#REF!-VLOOKUP($B1086,Stats!$A$2:$AA$19,9,FALSE))/VLOOKUP($B1086,Stats!$A$2:$AA$19,23,FALSE),""))</f>
        <v/>
      </c>
      <c r="BJ1086" s="46" t="str">
        <f>IF(ISNUMBER(VLOOKUP($B1086,Stats!$A$2:$AA$19,2,FALSE))=FALSE,"",IF(ISNUMBER(#REF!),(#REF!-VLOOKUP($B1086,Stats!$A$2:$AA$19,10,FALSE))/VLOOKUP($B1086,Stats!$A$2:$AA$19,24,FALSE),""))</f>
        <v/>
      </c>
      <c r="BK1086" s="44">
        <f t="shared" si="220"/>
        <v>0.29702630892414811</v>
      </c>
      <c r="BL1086" s="46" t="str">
        <f>IF(ISNUMBER(VLOOKUP($B1086,Stats!$A$2:$AA$19,2,FALSE))=FALSE,"",IF(ISNUMBER(#REF!),(#REF!-VLOOKUP($B1086,Stats!$A$2:$AA$19,11,FALSE))/VLOOKUP($B1086,Stats!$A$2:$AA$19,25,FALSE),""))</f>
        <v/>
      </c>
      <c r="BM1086" s="46">
        <f>IF(ISNUMBER(VLOOKUP($B1086,Stats!$A$2:$AA$19,2,FALSE))=FALSE,"",IF(ISNUMBER(AA1086),(AA1086-VLOOKUP($B1086,Stats!$A$2:$AA$19,12,FALSE))/VLOOKUP($B1086,Stats!$A$2:$AA$19,26,FALSE),""))</f>
        <v>-0.11343671222742037</v>
      </c>
      <c r="BN1086" s="46" t="str">
        <f>IF(ISNUMBER(VLOOKUP($B1086,Stats!$A$2:$AA$19,2,FALSE))=FALSE,"",IF(ISNUMBER(#REF!),(#REF!-VLOOKUP($B1086,Stats!$A$2:$AA$19,13,FALSE))/VLOOKUP($B1086,Stats!$A$2:$AA$19,27,FALSE),""))</f>
        <v/>
      </c>
      <c r="BO1086" s="46" t="str">
        <f>IF(ISNUMBER(VLOOKUP($B1086,Stats!$A$2:$AA$19,2,FALSE))=FALSE,"",IF(ISNUMBER(#REF!),(#REF!-VLOOKUP($B1086,Stats!$A$2:$AA$19,14,FALSE))/VLOOKUP($B1086,Stats!$A$2:$AB$19,28,FALSE),""))</f>
        <v/>
      </c>
      <c r="BP1086" s="46"/>
      <c r="BQ1086" s="46">
        <f>IF(ISNUMBER(VLOOKUP($B1086,Stats!$A$2:$AA$19,2,FALSE))=FALSE,"",IF(ISNUMBER(BM1086),BM1086,(VLOOKUP($B1086,Stats!$A$2:$AT$19,46,FALSE)-VLOOKUP($B1086,Stats!$A$2:$AA$19,12,FALSE))/VLOOKUP($B1086,Stats!$A$2:$AA$19,26,FALSE)))</f>
        <v>-0.11343671222742037</v>
      </c>
      <c r="BR1086" s="51">
        <f t="shared" si="221"/>
        <v>-0.11343671222742037</v>
      </c>
      <c r="BS1086" s="32" t="str">
        <f t="shared" si="216"/>
        <v>62_201422</v>
      </c>
      <c r="BT1086" s="53">
        <f t="shared" si="217"/>
        <v>0.18398996618786881</v>
      </c>
    </row>
    <row r="1087" spans="1:72" x14ac:dyDescent="0.15">
      <c r="A1087" s="16">
        <v>62</v>
      </c>
      <c r="B1087" s="17">
        <v>201423</v>
      </c>
      <c r="C1087" s="3">
        <v>0</v>
      </c>
      <c r="D1087" s="23">
        <v>-1.4853513624257242E-2</v>
      </c>
      <c r="E1087" s="18">
        <v>8.3592353226324603E-3</v>
      </c>
      <c r="F1087" s="24">
        <v>4</v>
      </c>
      <c r="G1087" s="24">
        <v>6</v>
      </c>
      <c r="H1087" s="20">
        <v>6.0291574552325811E-3</v>
      </c>
      <c r="I1087" s="20">
        <v>-6.4592202684275457E-3</v>
      </c>
      <c r="J1087" s="24">
        <v>1</v>
      </c>
      <c r="K1087" s="24">
        <v>2</v>
      </c>
      <c r="L1087" s="20">
        <v>1.3147905307474561E-2</v>
      </c>
      <c r="M1087" s="20">
        <v>-1.572636799021776E-2</v>
      </c>
      <c r="N1087" s="19">
        <v>2.9441000000000002</v>
      </c>
      <c r="O1087" s="19">
        <v>1.0039214349041807</v>
      </c>
      <c r="P1087" s="25">
        <v>41953</v>
      </c>
      <c r="Q1087" s="20">
        <v>-2.0040080160320661E-2</v>
      </c>
      <c r="R1087" s="25">
        <v>41957</v>
      </c>
      <c r="S1087" s="25">
        <f>IF(ISNUMBER(R1087),VLOOKUP(B1087,Index!$B$3:$AB$18,27,FALSE),"")</f>
        <v>41956</v>
      </c>
      <c r="T1087" s="25">
        <f>IF(ISNUMBER($R1087),VLOOKUP($B1087,Index!$B$21:$AB$36,27,FALSE),"")</f>
        <v>41954</v>
      </c>
      <c r="U1087" s="25">
        <f>IF(ISNUMBER($R1087),VLOOKUP($B1087,Index!$B$39:$AB$54,27,FALSE),"")</f>
        <v>41957</v>
      </c>
      <c r="W1087" s="18">
        <v>-0.44560540872771726</v>
      </c>
      <c r="X1087" s="19">
        <v>0.4</v>
      </c>
      <c r="Y1087" s="18">
        <v>0.15860533870110627</v>
      </c>
      <c r="Z1087" s="19">
        <f t="shared" si="218"/>
        <v>1</v>
      </c>
      <c r="AA1087" s="21" t="s">
        <v>25</v>
      </c>
      <c r="AB1087" s="3">
        <v>0</v>
      </c>
      <c r="AC1087" s="18">
        <v>0.19856418028739595</v>
      </c>
      <c r="AD1087" s="19">
        <v>0.16000000000000003</v>
      </c>
      <c r="AE1087" s="18">
        <v>2.5155653464492639E-2</v>
      </c>
      <c r="AF1087" s="19">
        <f t="shared" si="219"/>
        <v>1</v>
      </c>
      <c r="AG1087" s="21" t="s">
        <v>25</v>
      </c>
      <c r="AH1087" s="3">
        <v>0</v>
      </c>
      <c r="AK1087" t="str">
        <f t="shared" si="227"/>
        <v/>
      </c>
      <c r="AL1087" t="str">
        <f t="shared" si="227"/>
        <v/>
      </c>
      <c r="AM1087" t="str">
        <f t="shared" si="227"/>
        <v/>
      </c>
      <c r="AN1087" t="str">
        <f t="shared" si="227"/>
        <v/>
      </c>
      <c r="AO1087" t="str">
        <f t="shared" si="227"/>
        <v/>
      </c>
      <c r="AP1087" t="str">
        <f t="shared" si="227"/>
        <v/>
      </c>
      <c r="AQ1087" t="str">
        <f t="shared" si="227"/>
        <v/>
      </c>
      <c r="AR1087" t="str">
        <f t="shared" si="227"/>
        <v/>
      </c>
      <c r="AS1087" t="str">
        <f t="shared" si="227"/>
        <v/>
      </c>
      <c r="AT1087" t="str">
        <f t="shared" si="227"/>
        <v/>
      </c>
      <c r="AU1087" t="str">
        <f t="shared" si="227"/>
        <v/>
      </c>
      <c r="AV1087" t="str">
        <f t="shared" si="227"/>
        <v/>
      </c>
      <c r="AW1087" t="str">
        <f t="shared" si="227"/>
        <v/>
      </c>
      <c r="AX1087" t="str">
        <f t="shared" si="227"/>
        <v/>
      </c>
      <c r="AZ1087" s="46">
        <f>IF(ISNUMBER(VLOOKUP($B1087,Stats!$A$2:$AA$19,2,FALSE))=FALSE,"",IF(ISNUMBER(W1087),(W1087-VLOOKUP($B1087,Stats!$A$2:$AA$19,2,FALSE))/VLOOKUP($B1087,Stats!$A$2:$AA$19,16,FALSE),""))</f>
        <v>-0.54464624138638995</v>
      </c>
      <c r="BA1087" s="46">
        <f>IF(ISNUMBER(VLOOKUP($B1087,Stats!$A$2:$AA$19,2,FALSE))=FALSE,"",IF(ISNUMBER(X1087),(X1087-VLOOKUP($B1087,Stats!$A$2:$AA$19,3,FALSE))/VLOOKUP($B1087,Stats!$A$2:$AA$19,17,FALSE),""))</f>
        <v>-0.66983579230430179</v>
      </c>
      <c r="BB1087" s="46"/>
      <c r="BC1087" s="46"/>
      <c r="BD1087" s="44">
        <f t="shared" si="215"/>
        <v>-0.60724101684534593</v>
      </c>
      <c r="BE1087" s="46">
        <f>IF(ISNUMBER(VLOOKUP($B1087,Stats!$A$2:$AA$19,2,FALSE))=FALSE,"",IF(ISNUMBER(Y1087),(Y1087-VLOOKUP($B1087,Stats!$A$2:$AA$19,5,FALSE))/VLOOKUP($B1087,Stats!$A$2:$AA$19,19,FALSE),""))</f>
        <v>0.16802403723117806</v>
      </c>
      <c r="BF1087" s="46"/>
      <c r="BG1087" s="46"/>
      <c r="BH1087" s="46">
        <f>IF(ISNUMBER(VLOOKUP($B1087,Stats!$A$2:$AA$19,2,FALSE))=FALSE,"",IF(ISNUMBER(Z1087),(Z1087-VLOOKUP($B1087,Stats!$A$2:$AA$19,8,FALSE))/VLOOKUP($B1087,Stats!$A$2:$AA$19,22,FALSE),""))</f>
        <v>-0.39509019437688425</v>
      </c>
      <c r="BI1087" s="46" t="str">
        <f>IF(ISNUMBER(VLOOKUP($B1087,Stats!$A$2:$AA$19,2,FALSE))=FALSE,"",IF(ISNUMBER(#REF!),(#REF!-VLOOKUP($B1087,Stats!$A$2:$AA$19,9,FALSE))/VLOOKUP($B1087,Stats!$A$2:$AA$19,23,FALSE),""))</f>
        <v/>
      </c>
      <c r="BJ1087" s="46" t="str">
        <f>IF(ISNUMBER(VLOOKUP($B1087,Stats!$A$2:$AA$19,2,FALSE))=FALSE,"",IF(ISNUMBER(#REF!),(#REF!-VLOOKUP($B1087,Stats!$A$2:$AA$19,10,FALSE))/VLOOKUP($B1087,Stats!$A$2:$AA$19,24,FALSE),""))</f>
        <v/>
      </c>
      <c r="BK1087" s="44">
        <f t="shared" si="220"/>
        <v>-0.23614388437488992</v>
      </c>
      <c r="BL1087" s="46" t="str">
        <f>IF(ISNUMBER(VLOOKUP($B1087,Stats!$A$2:$AA$19,2,FALSE))=FALSE,"",IF(ISNUMBER(#REF!),(#REF!-VLOOKUP($B1087,Stats!$A$2:$AA$19,11,FALSE))/VLOOKUP($B1087,Stats!$A$2:$AA$19,25,FALSE),""))</f>
        <v/>
      </c>
      <c r="BM1087" s="46" t="str">
        <f>IF(ISNUMBER(VLOOKUP($B1087,Stats!$A$2:$AA$19,2,FALSE))=FALSE,"",IF(ISNUMBER(AA1087),(AA1087-VLOOKUP($B1087,Stats!$A$2:$AA$19,12,FALSE))/VLOOKUP($B1087,Stats!$A$2:$AA$19,26,FALSE),""))</f>
        <v/>
      </c>
      <c r="BN1087" s="46" t="str">
        <f>IF(ISNUMBER(VLOOKUP($B1087,Stats!$A$2:$AA$19,2,FALSE))=FALSE,"",IF(ISNUMBER(#REF!),(#REF!-VLOOKUP($B1087,Stats!$A$2:$AA$19,13,FALSE))/VLOOKUP($B1087,Stats!$A$2:$AA$19,27,FALSE),""))</f>
        <v/>
      </c>
      <c r="BO1087" s="46" t="str">
        <f>IF(ISNUMBER(VLOOKUP($B1087,Stats!$A$2:$AA$19,2,FALSE))=FALSE,"",IF(ISNUMBER(#REF!),(#REF!-VLOOKUP($B1087,Stats!$A$2:$AA$19,14,FALSE))/VLOOKUP($B1087,Stats!$A$2:$AB$19,28,FALSE),""))</f>
        <v/>
      </c>
      <c r="BP1087" s="46"/>
      <c r="BQ1087" s="46">
        <f>IF(ISNUMBER(VLOOKUP($B1087,Stats!$A$2:$AA$19,2,FALSE))=FALSE,"",IF(ISNUMBER(BM1087),BM1087,(VLOOKUP($B1087,Stats!$A$2:$AT$19,46,FALSE)-VLOOKUP($B1087,Stats!$A$2:$AA$19,12,FALSE))/VLOOKUP($B1087,Stats!$A$2:$AA$19,26,FALSE)))</f>
        <v>-0.71825946798524909</v>
      </c>
      <c r="BR1087" s="51">
        <f t="shared" si="221"/>
        <v>-0.71825946798524909</v>
      </c>
      <c r="BS1087" s="32" t="str">
        <f t="shared" si="216"/>
        <v>62_201423</v>
      </c>
      <c r="BT1087" s="53">
        <f t="shared" si="217"/>
        <v>-0.40678642759105293</v>
      </c>
    </row>
    <row r="1088" spans="1:72" x14ac:dyDescent="0.15">
      <c r="A1088" s="16">
        <v>62</v>
      </c>
      <c r="B1088" s="17">
        <v>201424</v>
      </c>
      <c r="C1088" s="3">
        <v>0</v>
      </c>
      <c r="D1088" s="23">
        <v>6.3706630619389415E-2</v>
      </c>
      <c r="E1088" s="18">
        <v>5.4237827705429127E-3</v>
      </c>
      <c r="F1088" s="24">
        <v>8</v>
      </c>
      <c r="G1088" s="24">
        <v>2</v>
      </c>
      <c r="H1088" s="20">
        <v>8.1395039717419848E-3</v>
      </c>
      <c r="I1088" s="20">
        <v>-1.5168727264659454E-3</v>
      </c>
      <c r="J1088" s="24">
        <v>6</v>
      </c>
      <c r="K1088" s="24">
        <v>1</v>
      </c>
      <c r="L1088" s="20">
        <v>1.424416683191243E-2</v>
      </c>
      <c r="M1088" s="20">
        <v>-1.7952701536336768E-3</v>
      </c>
      <c r="N1088" s="19">
        <v>3.0689000000000002</v>
      </c>
      <c r="O1088" s="19">
        <v>1.0595201104781633</v>
      </c>
      <c r="P1088" s="25">
        <v>41971</v>
      </c>
      <c r="Q1088" s="20">
        <v>-1.7952701536336768E-3</v>
      </c>
      <c r="R1088" s="25">
        <v>41961</v>
      </c>
      <c r="S1088" s="25">
        <f>IF(ISNUMBER(R1088),VLOOKUP(B1088,Index!$B$3:$AB$18,27,FALSE),"")</f>
        <v>41963</v>
      </c>
      <c r="T1088" s="25">
        <f>IF(ISNUMBER($R1088),VLOOKUP($B1088,Index!$B$21:$AB$36,27,FALSE),"")</f>
        <v>41963</v>
      </c>
      <c r="U1088" s="25">
        <f>IF(ISNUMBER($R1088),VLOOKUP($B1088,Index!$B$39:$AB$54,27,FALSE),"")</f>
        <v>41963</v>
      </c>
      <c r="W1088" s="18">
        <v>1.9111989185816824</v>
      </c>
      <c r="X1088" s="19">
        <v>0.8</v>
      </c>
      <c r="Y1088" s="18">
        <v>0.10290904253336407</v>
      </c>
      <c r="Z1088" s="19">
        <f t="shared" si="218"/>
        <v>2</v>
      </c>
      <c r="AA1088" s="21">
        <v>35.485818382512193</v>
      </c>
      <c r="AB1088" s="3">
        <v>0</v>
      </c>
      <c r="AC1088" s="18">
        <v>3.6526813063877923</v>
      </c>
      <c r="AD1088" s="19">
        <v>0.64000000000000012</v>
      </c>
      <c r="AE1088" s="18">
        <v>1.0590271035133735E-2</v>
      </c>
      <c r="AF1088" s="19">
        <f t="shared" si="219"/>
        <v>4</v>
      </c>
      <c r="AG1088" s="21">
        <v>1259.2433062766402</v>
      </c>
      <c r="AH1088" s="3">
        <v>0</v>
      </c>
      <c r="AK1088" t="str">
        <f t="shared" si="227"/>
        <v/>
      </c>
      <c r="AL1088" t="str">
        <f t="shared" si="227"/>
        <v/>
      </c>
      <c r="AM1088" t="str">
        <f t="shared" si="227"/>
        <v/>
      </c>
      <c r="AN1088">
        <f t="shared" si="227"/>
        <v>35.485818382512193</v>
      </c>
      <c r="AO1088" t="str">
        <f t="shared" si="227"/>
        <v/>
      </c>
      <c r="AP1088" t="str">
        <f t="shared" si="227"/>
        <v/>
      </c>
      <c r="AQ1088" t="str">
        <f t="shared" si="227"/>
        <v/>
      </c>
      <c r="AR1088" t="str">
        <f t="shared" si="227"/>
        <v/>
      </c>
      <c r="AS1088" t="str">
        <f t="shared" si="227"/>
        <v/>
      </c>
      <c r="AT1088" t="str">
        <f t="shared" si="227"/>
        <v/>
      </c>
      <c r="AU1088" t="str">
        <f t="shared" si="227"/>
        <v/>
      </c>
      <c r="AV1088" t="str">
        <f t="shared" si="227"/>
        <v/>
      </c>
      <c r="AW1088" t="str">
        <f t="shared" si="227"/>
        <v/>
      </c>
      <c r="AX1088" t="str">
        <f t="shared" si="227"/>
        <v/>
      </c>
      <c r="AZ1088" s="46">
        <f>IF(ISNUMBER(VLOOKUP($B1088,Stats!$A$2:$AA$19,2,FALSE))=FALSE,"",IF(ISNUMBER(W1088),(W1088-VLOOKUP($B1088,Stats!$A$2:$AA$19,2,FALSE))/VLOOKUP($B1088,Stats!$A$2:$AA$19,16,FALSE),""))</f>
        <v>0.88314509163933197</v>
      </c>
      <c r="BA1088" s="46">
        <f>IF(ISNUMBER(VLOOKUP($B1088,Stats!$A$2:$AA$19,2,FALSE))=FALSE,"",IF(ISNUMBER(X1088),(X1088-VLOOKUP($B1088,Stats!$A$2:$AA$19,3,FALSE))/VLOOKUP($B1088,Stats!$A$2:$AA$19,17,FALSE),""))</f>
        <v>0.51367074063984464</v>
      </c>
      <c r="BB1088" s="46"/>
      <c r="BC1088" s="46"/>
      <c r="BD1088" s="44">
        <f t="shared" si="215"/>
        <v>0.6984079161395883</v>
      </c>
      <c r="BE1088" s="46">
        <f>IF(ISNUMBER(VLOOKUP($B1088,Stats!$A$2:$AA$19,2,FALSE))=FALSE,"",IF(ISNUMBER(Y1088),(Y1088-VLOOKUP($B1088,Stats!$A$2:$AA$19,5,FALSE))/VLOOKUP($B1088,Stats!$A$2:$AA$19,19,FALSE),""))</f>
        <v>-0.18625428364379196</v>
      </c>
      <c r="BF1088" s="46"/>
      <c r="BG1088" s="46"/>
      <c r="BH1088" s="46">
        <f>IF(ISNUMBER(VLOOKUP($B1088,Stats!$A$2:$AA$19,2,FALSE))=FALSE,"",IF(ISNUMBER(Z1088),(Z1088-VLOOKUP($B1088,Stats!$A$2:$AA$19,8,FALSE))/VLOOKUP($B1088,Stats!$A$2:$AA$19,22,FALSE),""))</f>
        <v>-0.12438953477147197</v>
      </c>
      <c r="BI1088" s="46" t="str">
        <f>IF(ISNUMBER(VLOOKUP($B1088,Stats!$A$2:$AA$19,2,FALSE))=FALSE,"",IF(ISNUMBER(#REF!),(#REF!-VLOOKUP($B1088,Stats!$A$2:$AA$19,9,FALSE))/VLOOKUP($B1088,Stats!$A$2:$AA$19,23,FALSE),""))</f>
        <v/>
      </c>
      <c r="BJ1088" s="46" t="str">
        <f>IF(ISNUMBER(VLOOKUP($B1088,Stats!$A$2:$AA$19,2,FALSE))=FALSE,"",IF(ISNUMBER(#REF!),(#REF!-VLOOKUP($B1088,Stats!$A$2:$AA$19,10,FALSE))/VLOOKUP($B1088,Stats!$A$2:$AA$19,24,FALSE),""))</f>
        <v/>
      </c>
      <c r="BK1088" s="44">
        <f t="shared" si="220"/>
        <v>9.3061138119212766E-2</v>
      </c>
      <c r="BL1088" s="46" t="str">
        <f>IF(ISNUMBER(VLOOKUP($B1088,Stats!$A$2:$AA$19,2,FALSE))=FALSE,"",IF(ISNUMBER(#REF!),(#REF!-VLOOKUP($B1088,Stats!$A$2:$AA$19,11,FALSE))/VLOOKUP($B1088,Stats!$A$2:$AA$19,25,FALSE),""))</f>
        <v/>
      </c>
      <c r="BM1088" s="46">
        <f>IF(ISNUMBER(VLOOKUP($B1088,Stats!$A$2:$AA$19,2,FALSE))=FALSE,"",IF(ISNUMBER(AA1088),(AA1088-VLOOKUP($B1088,Stats!$A$2:$AA$19,12,FALSE))/VLOOKUP($B1088,Stats!$A$2:$AA$19,26,FALSE),""))</f>
        <v>1.1666467295719598</v>
      </c>
      <c r="BN1088" s="46" t="str">
        <f>IF(ISNUMBER(VLOOKUP($B1088,Stats!$A$2:$AA$19,2,FALSE))=FALSE,"",IF(ISNUMBER(#REF!),(#REF!-VLOOKUP($B1088,Stats!$A$2:$AA$19,13,FALSE))/VLOOKUP($B1088,Stats!$A$2:$AA$19,27,FALSE),""))</f>
        <v/>
      </c>
      <c r="BO1088" s="46" t="str">
        <f>IF(ISNUMBER(VLOOKUP($B1088,Stats!$A$2:$AA$19,2,FALSE))=FALSE,"",IF(ISNUMBER(#REF!),(#REF!-VLOOKUP($B1088,Stats!$A$2:$AA$19,14,FALSE))/VLOOKUP($B1088,Stats!$A$2:$AB$19,28,FALSE),""))</f>
        <v/>
      </c>
      <c r="BP1088" s="46"/>
      <c r="BQ1088" s="46">
        <f>IF(ISNUMBER(VLOOKUP($B1088,Stats!$A$2:$AA$19,2,FALSE))=FALSE,"",IF(ISNUMBER(BM1088),BM1088,(VLOOKUP($B1088,Stats!$A$2:$AT$19,46,FALSE)-VLOOKUP($B1088,Stats!$A$2:$AA$19,12,FALSE))/VLOOKUP($B1088,Stats!$A$2:$AA$19,26,FALSE)))</f>
        <v>1.1666467295719598</v>
      </c>
      <c r="BR1088" s="51">
        <f t="shared" si="221"/>
        <v>1.1666467295719598</v>
      </c>
      <c r="BS1088" s="32" t="str">
        <f t="shared" si="216"/>
        <v>62_201424</v>
      </c>
      <c r="BT1088" s="53">
        <f t="shared" si="217"/>
        <v>0.42884761201383725</v>
      </c>
    </row>
    <row r="1089" spans="1:72" x14ac:dyDescent="0.15">
      <c r="A1089" s="16">
        <v>62</v>
      </c>
      <c r="B1089" s="17">
        <v>201425</v>
      </c>
      <c r="C1089" s="3">
        <v>0</v>
      </c>
      <c r="D1089" s="23">
        <v>3.6364821271465342E-2</v>
      </c>
      <c r="E1089" s="18">
        <v>1.0428774198572468E-2</v>
      </c>
      <c r="F1089" s="24">
        <v>8</v>
      </c>
      <c r="G1089" s="24">
        <v>2</v>
      </c>
      <c r="H1089" s="20">
        <v>7.5527455722720072E-3</v>
      </c>
      <c r="I1089" s="20">
        <v>-1.2072816185539181E-2</v>
      </c>
      <c r="J1089" s="24">
        <v>5</v>
      </c>
      <c r="K1089" s="24">
        <v>1</v>
      </c>
      <c r="L1089" s="20">
        <v>1.3335470427953133E-2</v>
      </c>
      <c r="M1089" s="20">
        <v>-2.2809648793900794E-2</v>
      </c>
      <c r="N1089" s="19">
        <v>3.2004000000000001</v>
      </c>
      <c r="O1089" s="19">
        <v>1.0442443226311668</v>
      </c>
      <c r="P1089" s="25">
        <v>41981</v>
      </c>
      <c r="Q1089" s="20">
        <v>-2.2809648793900794E-2</v>
      </c>
      <c r="R1089" s="25">
        <v>41982</v>
      </c>
      <c r="S1089" s="25">
        <f>IF(ISNUMBER(R1089),VLOOKUP(B1089,Index!$B$3:$AB$18,27,FALSE),"")</f>
        <v>41982</v>
      </c>
      <c r="T1089" s="25">
        <f>IF(ISNUMBER($R1089),VLOOKUP($B1089,Index!$B$21:$AB$36,27,FALSE),"")</f>
        <v>41982</v>
      </c>
      <c r="U1089" s="25">
        <f>IF(ISNUMBER($R1089),VLOOKUP($B1089,Index!$B$39:$AB$54,27,FALSE),"")</f>
        <v>41982</v>
      </c>
      <c r="W1089" s="18">
        <v>1.0909446381439603</v>
      </c>
      <c r="X1089" s="19">
        <v>0.8</v>
      </c>
      <c r="Y1089" s="18">
        <v>0.19787207802651666</v>
      </c>
      <c r="Z1089" s="19">
        <f t="shared" si="218"/>
        <v>0</v>
      </c>
      <c r="AA1089" s="21">
        <v>1.594273616399966</v>
      </c>
      <c r="AB1089" s="3">
        <v>0</v>
      </c>
      <c r="AC1089" s="18">
        <v>1.1901602034950565</v>
      </c>
      <c r="AD1089" s="19">
        <v>0.64000000000000012</v>
      </c>
      <c r="AE1089" s="18">
        <v>3.9153359262531898E-2</v>
      </c>
      <c r="AF1089" s="19">
        <f t="shared" si="219"/>
        <v>0</v>
      </c>
      <c r="AG1089" s="21">
        <v>2.5417083639490259</v>
      </c>
      <c r="AH1089" s="3">
        <v>0</v>
      </c>
      <c r="AK1089" t="str">
        <f t="shared" si="227"/>
        <v/>
      </c>
      <c r="AL1089" t="str">
        <f t="shared" si="227"/>
        <v/>
      </c>
      <c r="AM1089" t="str">
        <f t="shared" si="227"/>
        <v/>
      </c>
      <c r="AN1089" t="str">
        <f t="shared" si="227"/>
        <v/>
      </c>
      <c r="AO1089">
        <f t="shared" si="227"/>
        <v>1.594273616399966</v>
      </c>
      <c r="AP1089" t="str">
        <f t="shared" si="227"/>
        <v/>
      </c>
      <c r="AQ1089" t="str">
        <f t="shared" si="227"/>
        <v/>
      </c>
      <c r="AR1089" t="str">
        <f t="shared" si="227"/>
        <v/>
      </c>
      <c r="AS1089" t="str">
        <f t="shared" si="227"/>
        <v/>
      </c>
      <c r="AT1089" t="str">
        <f t="shared" si="227"/>
        <v/>
      </c>
      <c r="AU1089" t="str">
        <f t="shared" si="227"/>
        <v/>
      </c>
      <c r="AV1089" t="str">
        <f t="shared" si="227"/>
        <v/>
      </c>
      <c r="AW1089" t="str">
        <f t="shared" si="227"/>
        <v/>
      </c>
      <c r="AX1089" t="str">
        <f t="shared" si="227"/>
        <v/>
      </c>
      <c r="AZ1089" s="46">
        <f>IF(ISNUMBER(VLOOKUP($B1089,Stats!$A$2:$AA$19,2,FALSE))=FALSE,"",IF(ISNUMBER(W1089),(W1089-VLOOKUP($B1089,Stats!$A$2:$AA$19,2,FALSE))/VLOOKUP($B1089,Stats!$A$2:$AA$19,16,FALSE),""))</f>
        <v>0.10603433647473487</v>
      </c>
      <c r="BA1089" s="46">
        <f>IF(ISNUMBER(VLOOKUP($B1089,Stats!$A$2:$AA$19,2,FALSE))=FALSE,"",IF(ISNUMBER(X1089),(X1089-VLOOKUP($B1089,Stats!$A$2:$AA$19,3,FALSE))/VLOOKUP($B1089,Stats!$A$2:$AA$19,17,FALSE),""))</f>
        <v>1.1792669212277258</v>
      </c>
      <c r="BB1089" s="46"/>
      <c r="BC1089" s="46"/>
      <c r="BD1089" s="44">
        <f t="shared" si="215"/>
        <v>0.64265062885123037</v>
      </c>
      <c r="BE1089" s="46">
        <f>IF(ISNUMBER(VLOOKUP($B1089,Stats!$A$2:$AA$19,2,FALSE))=FALSE,"",IF(ISNUMBER(Y1089),(Y1089-VLOOKUP($B1089,Stats!$A$2:$AA$19,5,FALSE))/VLOOKUP($B1089,Stats!$A$2:$AA$19,19,FALSE),""))</f>
        <v>-0.59528096919920781</v>
      </c>
      <c r="BF1089" s="46"/>
      <c r="BG1089" s="46"/>
      <c r="BH1089" s="46">
        <f>IF(ISNUMBER(VLOOKUP($B1089,Stats!$A$2:$AA$19,2,FALSE))=FALSE,"",IF(ISNUMBER(Z1089),(Z1089-VLOOKUP($B1089,Stats!$A$2:$AA$19,8,FALSE))/VLOOKUP($B1089,Stats!$A$2:$AA$19,22,FALSE),""))</f>
        <v>-0.38938659637819406</v>
      </c>
      <c r="BI1089" s="46" t="str">
        <f>IF(ISNUMBER(VLOOKUP($B1089,Stats!$A$2:$AA$19,2,FALSE))=FALSE,"",IF(ISNUMBER(#REF!),(#REF!-VLOOKUP($B1089,Stats!$A$2:$AA$19,9,FALSE))/VLOOKUP($B1089,Stats!$A$2:$AA$19,23,FALSE),""))</f>
        <v/>
      </c>
      <c r="BJ1089" s="46" t="str">
        <f>IF(ISNUMBER(VLOOKUP($B1089,Stats!$A$2:$AA$19,2,FALSE))=FALSE,"",IF(ISNUMBER(#REF!),(#REF!-VLOOKUP($B1089,Stats!$A$2:$AA$19,10,FALSE))/VLOOKUP($B1089,Stats!$A$2:$AA$19,24,FALSE),""))</f>
        <v/>
      </c>
      <c r="BK1089" s="44">
        <f t="shared" si="220"/>
        <v>0.29988069952598728</v>
      </c>
      <c r="BL1089" s="46" t="str">
        <f>IF(ISNUMBER(VLOOKUP($B1089,Stats!$A$2:$AA$19,2,FALSE))=FALSE,"",IF(ISNUMBER(#REF!),(#REF!-VLOOKUP($B1089,Stats!$A$2:$AA$19,11,FALSE))/VLOOKUP($B1089,Stats!$A$2:$AA$19,25,FALSE),""))</f>
        <v/>
      </c>
      <c r="BM1089" s="46">
        <f>IF(ISNUMBER(VLOOKUP($B1089,Stats!$A$2:$AA$19,2,FALSE))=FALSE,"",IF(ISNUMBER(AA1089),(AA1089-VLOOKUP($B1089,Stats!$A$2:$AA$19,12,FALSE))/VLOOKUP($B1089,Stats!$A$2:$AA$19,26,FALSE),""))</f>
        <v>-0.21356146702973203</v>
      </c>
      <c r="BN1089" s="46" t="str">
        <f>IF(ISNUMBER(VLOOKUP($B1089,Stats!$A$2:$AA$19,2,FALSE))=FALSE,"",IF(ISNUMBER(#REF!),(#REF!-VLOOKUP($B1089,Stats!$A$2:$AA$19,13,FALSE))/VLOOKUP($B1089,Stats!$A$2:$AA$19,27,FALSE),""))</f>
        <v/>
      </c>
      <c r="BO1089" s="46" t="str">
        <f>IF(ISNUMBER(VLOOKUP($B1089,Stats!$A$2:$AA$19,2,FALSE))=FALSE,"",IF(ISNUMBER(#REF!),(#REF!-VLOOKUP($B1089,Stats!$A$2:$AA$19,14,FALSE))/VLOOKUP($B1089,Stats!$A$2:$AB$19,28,FALSE),""))</f>
        <v/>
      </c>
      <c r="BP1089" s="46"/>
      <c r="BQ1089" s="46">
        <f>IF(ISNUMBER(VLOOKUP($B1089,Stats!$A$2:$AA$19,2,FALSE))=FALSE,"",IF(ISNUMBER(BM1089),BM1089,(VLOOKUP($B1089,Stats!$A$2:$AT$19,46,FALSE)-VLOOKUP($B1089,Stats!$A$2:$AA$19,12,FALSE))/VLOOKUP($B1089,Stats!$A$2:$AA$19,26,FALSE)))</f>
        <v>-0.21356146702973203</v>
      </c>
      <c r="BR1089" s="51">
        <f t="shared" si="221"/>
        <v>-0.21356146702973203</v>
      </c>
      <c r="BS1089" s="32" t="str">
        <f t="shared" si="216"/>
        <v>62_201425</v>
      </c>
      <c r="BT1089" s="53">
        <f t="shared" si="217"/>
        <v>0.26574625207989205</v>
      </c>
    </row>
    <row r="1090" spans="1:72" x14ac:dyDescent="0.15">
      <c r="A1090" s="16">
        <v>62</v>
      </c>
      <c r="B1090" s="17">
        <v>201426</v>
      </c>
      <c r="C1090" s="3">
        <v>0</v>
      </c>
      <c r="D1090" s="23">
        <v>1.0470051878635367E-2</v>
      </c>
      <c r="E1090" s="18">
        <v>7.2417462036346303E-3</v>
      </c>
      <c r="F1090" s="24">
        <v>6</v>
      </c>
      <c r="G1090" s="24">
        <v>4</v>
      </c>
      <c r="H1090" s="20">
        <v>5.4252846720955024E-3</v>
      </c>
      <c r="I1090" s="20">
        <v>-5.4736582640364517E-3</v>
      </c>
      <c r="J1090" s="24">
        <v>4</v>
      </c>
      <c r="K1090" s="24">
        <v>4</v>
      </c>
      <c r="L1090" s="20">
        <v>1.1818528402592454E-2</v>
      </c>
      <c r="M1090" s="20">
        <v>-1.2006220839813286E-2</v>
      </c>
      <c r="N1090" s="19">
        <v>3.2176</v>
      </c>
      <c r="O1090" s="19">
        <v>1.0043700836558871</v>
      </c>
      <c r="P1090" s="25">
        <v>41991</v>
      </c>
      <c r="Q1090" s="20">
        <v>-2.1755345599204334E-2</v>
      </c>
      <c r="R1090" s="25">
        <v>41997</v>
      </c>
      <c r="S1090" s="25">
        <f>IF(ISNUMBER(R1090),VLOOKUP(B1090,Index!$B$3:$AB$18,27,FALSE),"")</f>
        <v>41997</v>
      </c>
      <c r="T1090" s="25">
        <f>IF(ISNUMBER($R1090),VLOOKUP($B1090,Index!$B$21:$AB$36,27,FALSE),"")</f>
        <v>41996</v>
      </c>
      <c r="U1090" s="25">
        <f>IF(ISNUMBER($R1090),VLOOKUP($B1090,Index!$B$39:$AB$54,27,FALSE),"")</f>
        <v>41996</v>
      </c>
      <c r="W1090" s="18">
        <v>0.31410155635906101</v>
      </c>
      <c r="X1090" s="19">
        <v>0.6</v>
      </c>
      <c r="Y1090" s="18">
        <v>0.13740247344217776</v>
      </c>
      <c r="Z1090" s="19">
        <f t="shared" si="218"/>
        <v>0</v>
      </c>
      <c r="AA1090" s="21">
        <v>0.4812634132099603</v>
      </c>
      <c r="AB1090" s="3">
        <v>0</v>
      </c>
      <c r="AC1090" s="18">
        <v>9.8659787707184379E-2</v>
      </c>
      <c r="AD1090" s="19">
        <v>0.36</v>
      </c>
      <c r="AE1090" s="18">
        <v>1.8879439708028366E-2</v>
      </c>
      <c r="AF1090" s="19">
        <f t="shared" si="219"/>
        <v>0</v>
      </c>
      <c r="AG1090" s="21">
        <v>0.23161447289450099</v>
      </c>
      <c r="AH1090" s="3">
        <v>0</v>
      </c>
      <c r="AK1090" t="str">
        <f t="shared" si="227"/>
        <v/>
      </c>
      <c r="AL1090" t="str">
        <f t="shared" si="227"/>
        <v/>
      </c>
      <c r="AM1090" t="str">
        <f t="shared" si="227"/>
        <v/>
      </c>
      <c r="AN1090" t="str">
        <f t="shared" si="227"/>
        <v/>
      </c>
      <c r="AO1090" t="str">
        <f t="shared" si="227"/>
        <v/>
      </c>
      <c r="AP1090">
        <f t="shared" si="227"/>
        <v>0.4812634132099603</v>
      </c>
      <c r="AQ1090" t="str">
        <f t="shared" si="227"/>
        <v/>
      </c>
      <c r="AR1090" t="str">
        <f t="shared" si="227"/>
        <v/>
      </c>
      <c r="AS1090" t="str">
        <f t="shared" si="227"/>
        <v/>
      </c>
      <c r="AT1090" t="str">
        <f t="shared" si="227"/>
        <v/>
      </c>
      <c r="AU1090" t="str">
        <f t="shared" si="227"/>
        <v/>
      </c>
      <c r="AV1090" t="str">
        <f t="shared" si="227"/>
        <v/>
      </c>
      <c r="AW1090" t="str">
        <f t="shared" si="227"/>
        <v/>
      </c>
      <c r="AX1090" t="str">
        <f t="shared" si="227"/>
        <v/>
      </c>
      <c r="AZ1090" s="46">
        <f>IF(ISNUMBER(VLOOKUP($B1090,Stats!$A$2:$AA$19,2,FALSE))=FALSE,"",IF(ISNUMBER(W1090),(W1090-VLOOKUP($B1090,Stats!$A$2:$AA$19,2,FALSE))/VLOOKUP($B1090,Stats!$A$2:$AA$19,16,FALSE),""))</f>
        <v>-0.26224702624390922</v>
      </c>
      <c r="BA1090" s="46">
        <f>IF(ISNUMBER(VLOOKUP($B1090,Stats!$A$2:$AA$19,2,FALSE))=FALSE,"",IF(ISNUMBER(X1090),(X1090-VLOOKUP($B1090,Stats!$A$2:$AA$19,3,FALSE))/VLOOKUP($B1090,Stats!$A$2:$AA$19,17,FALSE),""))</f>
        <v>0.11585391847087115</v>
      </c>
      <c r="BB1090" s="46"/>
      <c r="BC1090" s="46"/>
      <c r="BD1090" s="44">
        <f t="shared" si="215"/>
        <v>-7.3196553886519036E-2</v>
      </c>
      <c r="BE1090" s="46">
        <f>IF(ISNUMBER(VLOOKUP($B1090,Stats!$A$2:$AA$19,2,FALSE))=FALSE,"",IF(ISNUMBER(Y1090),(Y1090-VLOOKUP($B1090,Stats!$A$2:$AA$19,5,FALSE))/VLOOKUP($B1090,Stats!$A$2:$AA$19,19,FALSE),""))</f>
        <v>-0.6560335067753108</v>
      </c>
      <c r="BF1090" s="46"/>
      <c r="BG1090" s="46"/>
      <c r="BH1090" s="46">
        <f>IF(ISNUMBER(VLOOKUP($B1090,Stats!$A$2:$AA$19,2,FALSE))=FALSE,"",IF(ISNUMBER(Z1090),(Z1090-VLOOKUP($B1090,Stats!$A$2:$AA$19,8,FALSE))/VLOOKUP($B1090,Stats!$A$2:$AA$19,22,FALSE),""))</f>
        <v>-0.60316436580698729</v>
      </c>
      <c r="BI1090" s="46" t="str">
        <f>IF(ISNUMBER(VLOOKUP($B1090,Stats!$A$2:$AA$19,2,FALSE))=FALSE,"",IF(ISNUMBER(#REF!),(#REF!-VLOOKUP($B1090,Stats!$A$2:$AA$19,9,FALSE))/VLOOKUP($B1090,Stats!$A$2:$AA$19,23,FALSE),""))</f>
        <v/>
      </c>
      <c r="BJ1090" s="46" t="str">
        <f>IF(ISNUMBER(VLOOKUP($B1090,Stats!$A$2:$AA$19,2,FALSE))=FALSE,"",IF(ISNUMBER(#REF!),(#REF!-VLOOKUP($B1090,Stats!$A$2:$AA$19,10,FALSE))/VLOOKUP($B1090,Stats!$A$2:$AA$19,24,FALSE),""))</f>
        <v/>
      </c>
      <c r="BK1090" s="44">
        <f t="shared" si="220"/>
        <v>0.27827414500062131</v>
      </c>
      <c r="BL1090" s="46" t="str">
        <f>IF(ISNUMBER(VLOOKUP($B1090,Stats!$A$2:$AA$19,2,FALSE))=FALSE,"",IF(ISNUMBER(#REF!),(#REF!-VLOOKUP($B1090,Stats!$A$2:$AA$19,11,FALSE))/VLOOKUP($B1090,Stats!$A$2:$AA$19,25,FALSE),""))</f>
        <v/>
      </c>
      <c r="BM1090" s="46">
        <f>IF(ISNUMBER(VLOOKUP($B1090,Stats!$A$2:$AA$19,2,FALSE))=FALSE,"",IF(ISNUMBER(AA1090),(AA1090-VLOOKUP($B1090,Stats!$A$2:$AA$19,12,FALSE))/VLOOKUP($B1090,Stats!$A$2:$AA$19,26,FALSE),""))</f>
        <v>-0.50356648999274956</v>
      </c>
      <c r="BN1090" s="46" t="str">
        <f>IF(ISNUMBER(VLOOKUP($B1090,Stats!$A$2:$AA$19,2,FALSE))=FALSE,"",IF(ISNUMBER(#REF!),(#REF!-VLOOKUP($B1090,Stats!$A$2:$AA$19,13,FALSE))/VLOOKUP($B1090,Stats!$A$2:$AA$19,27,FALSE),""))</f>
        <v/>
      </c>
      <c r="BO1090" s="46" t="str">
        <f>IF(ISNUMBER(VLOOKUP($B1090,Stats!$A$2:$AA$19,2,FALSE))=FALSE,"",IF(ISNUMBER(#REF!),(#REF!-VLOOKUP($B1090,Stats!$A$2:$AA$19,14,FALSE))/VLOOKUP($B1090,Stats!$A$2:$AB$19,28,FALSE),""))</f>
        <v/>
      </c>
      <c r="BP1090" s="46"/>
      <c r="BQ1090" s="46">
        <f>IF(ISNUMBER(VLOOKUP($B1090,Stats!$A$2:$AA$19,2,FALSE))=FALSE,"",IF(ISNUMBER(BM1090),BM1090,(VLOOKUP($B1090,Stats!$A$2:$AT$19,46,FALSE)-VLOOKUP($B1090,Stats!$A$2:$AA$19,12,FALSE))/VLOOKUP($B1090,Stats!$A$2:$AA$19,26,FALSE)))</f>
        <v>-0.50356648999274956</v>
      </c>
      <c r="BR1090" s="51">
        <f t="shared" si="221"/>
        <v>-0.50356648999274956</v>
      </c>
      <c r="BS1090" s="32" t="str">
        <f t="shared" si="216"/>
        <v>62_201426</v>
      </c>
      <c r="BT1090" s="53">
        <f t="shared" si="217"/>
        <v>5.1611878224519042E-2</v>
      </c>
    </row>
    <row r="1091" spans="1:72" x14ac:dyDescent="0.15">
      <c r="A1091" s="16">
        <v>62</v>
      </c>
      <c r="B1091" s="17">
        <v>201427</v>
      </c>
      <c r="C1091" s="3">
        <v>0</v>
      </c>
      <c r="D1091" s="23">
        <v>2.364801792270832E-3</v>
      </c>
      <c r="E1091" s="18">
        <v>7.9788286750586673E-3</v>
      </c>
      <c r="F1091" s="24">
        <v>1</v>
      </c>
      <c r="G1091" s="24">
        <v>2</v>
      </c>
      <c r="H1091" s="20">
        <v>9.9699021820918166E-3</v>
      </c>
      <c r="I1091" s="20">
        <v>-3.7717678922081221E-3</v>
      </c>
      <c r="J1091" s="24">
        <v>1</v>
      </c>
      <c r="K1091" s="24">
        <v>2</v>
      </c>
      <c r="L1091" s="20">
        <v>9.9699021820918166E-3</v>
      </c>
      <c r="M1091" s="20">
        <v>-4.6186493571339637E-3</v>
      </c>
      <c r="N1091" s="19">
        <v>3.2214</v>
      </c>
      <c r="O1091" s="19">
        <v>1.0053052053426539</v>
      </c>
      <c r="P1091" s="25">
        <v>42004</v>
      </c>
      <c r="Q1091" s="20">
        <v>-4.6186493571339637E-3</v>
      </c>
      <c r="R1091" s="25">
        <v>42003</v>
      </c>
      <c r="S1091" s="25">
        <f>IF(ISNUMBER(R1091),VLOOKUP(B1091,Index!$B$3:$AB$18,27,FALSE),"")</f>
        <v>42002</v>
      </c>
      <c r="T1091" s="25">
        <f>IF(ISNUMBER($R1091),VLOOKUP($B1091,Index!$B$21:$AB$36,27,FALSE),"")</f>
        <v>42003</v>
      </c>
      <c r="U1091" s="25">
        <f>IF(ISNUMBER($R1091),VLOOKUP($B1091,Index!$B$39:$AB$54,27,FALSE),"")</f>
        <v>42003</v>
      </c>
      <c r="W1091" s="18">
        <v>0.28377621507249984</v>
      </c>
      <c r="X1091" s="19">
        <v>0.33333333333333331</v>
      </c>
      <c r="Y1091" s="18">
        <v>0.15138763004069336</v>
      </c>
      <c r="Z1091" s="19">
        <f t="shared" si="218"/>
        <v>1</v>
      </c>
      <c r="AA1091" s="21">
        <v>0.51201154480760924</v>
      </c>
      <c r="AB1091" s="3">
        <v>0</v>
      </c>
      <c r="AC1091" s="18">
        <v>8.0528940240873689E-2</v>
      </c>
      <c r="AD1091" s="19">
        <v>0.1111111111111111</v>
      </c>
      <c r="AE1091" s="18">
        <v>2.2918214529337844E-2</v>
      </c>
      <c r="AF1091" s="19">
        <f t="shared" si="219"/>
        <v>1</v>
      </c>
      <c r="AG1091" s="21">
        <v>0.26215582201627446</v>
      </c>
      <c r="AH1091" s="3">
        <v>0</v>
      </c>
      <c r="AK1091" t="str">
        <f t="shared" si="227"/>
        <v/>
      </c>
      <c r="AL1091" t="str">
        <f t="shared" si="227"/>
        <v/>
      </c>
      <c r="AM1091" t="str">
        <f t="shared" si="227"/>
        <v/>
      </c>
      <c r="AN1091" t="str">
        <f t="shared" si="227"/>
        <v/>
      </c>
      <c r="AO1091" t="str">
        <f t="shared" si="227"/>
        <v/>
      </c>
      <c r="AP1091" t="str">
        <f t="shared" si="227"/>
        <v/>
      </c>
      <c r="AQ1091">
        <f t="shared" si="227"/>
        <v>0.51201154480760924</v>
      </c>
      <c r="AR1091" t="str">
        <f t="shared" si="227"/>
        <v/>
      </c>
      <c r="AS1091" t="str">
        <f t="shared" si="227"/>
        <v/>
      </c>
      <c r="AT1091" t="str">
        <f t="shared" si="227"/>
        <v/>
      </c>
      <c r="AU1091" t="str">
        <f t="shared" si="227"/>
        <v/>
      </c>
      <c r="AV1091" t="str">
        <f t="shared" si="227"/>
        <v/>
      </c>
      <c r="AW1091" t="str">
        <f t="shared" si="227"/>
        <v/>
      </c>
      <c r="AX1091" t="str">
        <f t="shared" si="227"/>
        <v/>
      </c>
      <c r="AZ1091" s="46">
        <f>IF(ISNUMBER(VLOOKUP($B1091,Stats!$A$2:$AA$19,2,FALSE))=FALSE,"",IF(ISNUMBER(W1091),(W1091-VLOOKUP($B1091,Stats!$A$2:$AA$19,2,FALSE))/VLOOKUP($B1091,Stats!$A$2:$AA$19,16,FALSE),""))</f>
        <v>-0.24737180935678027</v>
      </c>
      <c r="BA1091" s="46">
        <f>IF(ISNUMBER(VLOOKUP($B1091,Stats!$A$2:$AA$19,2,FALSE))=FALSE,"",IF(ISNUMBER(X1091),(X1091-VLOOKUP($B1091,Stats!$A$2:$AA$19,3,FALSE))/VLOOKUP($B1091,Stats!$A$2:$AA$19,17,FALSE),""))</f>
        <v>-1.0507044611669172</v>
      </c>
      <c r="BB1091" s="46"/>
      <c r="BC1091" s="46"/>
      <c r="BD1091" s="44">
        <f t="shared" ref="BD1091:BD1154" si="228">IF(ISNUMBER(AZ1091),MAX(-3,MIN(3,SUM(0,AZ1091)))*$AZ$1+MAX(-3,MIN(3,SUM(0,BA1091)))*$BA$1+$BB$1*MAX(-3,MIN(3,SUM(0,BC1091))),"")</f>
        <v>-0.64903813526184873</v>
      </c>
      <c r="BE1091" s="46">
        <f>IF(ISNUMBER(VLOOKUP($B1091,Stats!$A$2:$AA$19,2,FALSE))=FALSE,"",IF(ISNUMBER(Y1091),(Y1091-VLOOKUP($B1091,Stats!$A$2:$AA$19,5,FALSE))/VLOOKUP($B1091,Stats!$A$2:$AA$19,19,FALSE),""))</f>
        <v>-0.27989412838436944</v>
      </c>
      <c r="BF1091" s="46"/>
      <c r="BG1091" s="46"/>
      <c r="BH1091" s="46">
        <f>IF(ISNUMBER(VLOOKUP($B1091,Stats!$A$2:$AA$19,2,FALSE))=FALSE,"",IF(ISNUMBER(Z1091),(Z1091-VLOOKUP($B1091,Stats!$A$2:$AA$19,8,FALSE))/VLOOKUP($B1091,Stats!$A$2:$AA$19,22,FALSE),""))</f>
        <v>0.41115882059143566</v>
      </c>
      <c r="BI1091" s="46" t="str">
        <f>IF(ISNUMBER(VLOOKUP($B1091,Stats!$A$2:$AA$19,2,FALSE))=FALSE,"",IF(ISNUMBER(#REF!),(#REF!-VLOOKUP($B1091,Stats!$A$2:$AA$19,9,FALSE))/VLOOKUP($B1091,Stats!$A$2:$AA$19,23,FALSE),""))</f>
        <v/>
      </c>
      <c r="BJ1091" s="46" t="str">
        <f>IF(ISNUMBER(VLOOKUP($B1091,Stats!$A$2:$AA$19,2,FALSE))=FALSE,"",IF(ISNUMBER(#REF!),(#REF!-VLOOKUP($B1091,Stats!$A$2:$AA$19,10,FALSE))/VLOOKUP($B1091,Stats!$A$2:$AA$19,24,FALSE),""))</f>
        <v/>
      </c>
      <c r="BK1091" s="44">
        <f t="shared" si="220"/>
        <v>0.31927353604648928</v>
      </c>
      <c r="BL1091" s="46" t="str">
        <f>IF(ISNUMBER(VLOOKUP($B1091,Stats!$A$2:$AA$19,2,FALSE))=FALSE,"",IF(ISNUMBER(#REF!),(#REF!-VLOOKUP($B1091,Stats!$A$2:$AA$19,11,FALSE))/VLOOKUP($B1091,Stats!$A$2:$AA$19,25,FALSE),""))</f>
        <v/>
      </c>
      <c r="BM1091" s="46">
        <f>IF(ISNUMBER(VLOOKUP($B1091,Stats!$A$2:$AA$19,2,FALSE))=FALSE,"",IF(ISNUMBER(AA1091),(AA1091-VLOOKUP($B1091,Stats!$A$2:$AA$19,12,FALSE))/VLOOKUP($B1091,Stats!$A$2:$AA$19,26,FALSE),""))</f>
        <v>-0.43029234286234419</v>
      </c>
      <c r="BN1091" s="46" t="str">
        <f>IF(ISNUMBER(VLOOKUP($B1091,Stats!$A$2:$AA$19,2,FALSE))=FALSE,"",IF(ISNUMBER(#REF!),(#REF!-VLOOKUP($B1091,Stats!$A$2:$AA$19,13,FALSE))/VLOOKUP($B1091,Stats!$A$2:$AA$19,27,FALSE),""))</f>
        <v/>
      </c>
      <c r="BO1091" s="46" t="str">
        <f>IF(ISNUMBER(VLOOKUP($B1091,Stats!$A$2:$AA$19,2,FALSE))=FALSE,"",IF(ISNUMBER(#REF!),(#REF!-VLOOKUP($B1091,Stats!$A$2:$AA$19,14,FALSE))/VLOOKUP($B1091,Stats!$A$2:$AB$19,28,FALSE),""))</f>
        <v/>
      </c>
      <c r="BP1091" s="46"/>
      <c r="BQ1091" s="46">
        <f>IF(ISNUMBER(VLOOKUP($B1091,Stats!$A$2:$AA$19,2,FALSE))=FALSE,"",IF(ISNUMBER(BM1091),BM1091,(VLOOKUP($B1091,Stats!$A$2:$AT$19,46,FALSE)-VLOOKUP($B1091,Stats!$A$2:$AA$19,12,FALSE))/VLOOKUP($B1091,Stats!$A$2:$AA$19,26,FALSE)))</f>
        <v>-0.43029234286234419</v>
      </c>
      <c r="BR1091" s="51">
        <f t="shared" si="221"/>
        <v>-0.43029234286234419</v>
      </c>
      <c r="BS1091" s="32" t="str">
        <f t="shared" ref="BS1091:BS1154" si="229">IF(ISNUMBER(AZ1091),CONCATENATE(A1091,"_",B1091),"")</f>
        <v>62_201427</v>
      </c>
      <c r="BT1091" s="53">
        <f t="shared" ref="BT1091:BT1154" si="230">IF(ISNUMBER(AZ1091),BD1091*$BD$1+BK1091*$BK$1+$BR$1*BR1091,"")</f>
        <v>-2.4301973996945031E-2</v>
      </c>
    </row>
    <row r="1092" spans="1:72" x14ac:dyDescent="0.15">
      <c r="A1092" s="16">
        <v>62</v>
      </c>
      <c r="B1092" s="17">
        <v>201501</v>
      </c>
      <c r="C1092" s="3">
        <v>0</v>
      </c>
      <c r="D1092" s="23">
        <v>3.8492580865461257E-3</v>
      </c>
      <c r="E1092" s="18">
        <v>5.7756854869079315E-3</v>
      </c>
      <c r="F1092" s="24">
        <v>2</v>
      </c>
      <c r="G1092" s="24">
        <v>3</v>
      </c>
      <c r="H1092" s="20">
        <v>6.8370707939572339E-3</v>
      </c>
      <c r="I1092" s="20">
        <v>-3.2547219103168379E-3</v>
      </c>
      <c r="J1092" s="24">
        <v>2</v>
      </c>
      <c r="K1092" s="24">
        <v>3</v>
      </c>
      <c r="L1092" s="20">
        <v>7.2173215717723505E-3</v>
      </c>
      <c r="M1092" s="20">
        <v>-5.9525635911754637E-3</v>
      </c>
      <c r="N1092" s="19">
        <v>3.2656000000000001</v>
      </c>
      <c r="O1092" s="19">
        <v>1.0072173215717724</v>
      </c>
      <c r="P1092" s="25">
        <v>42010</v>
      </c>
      <c r="Q1092" s="20">
        <v>-9.7378735913767889E-3</v>
      </c>
      <c r="R1092" s="25">
        <v>42013</v>
      </c>
      <c r="S1092" s="25">
        <f>IF(ISNUMBER(R1092),VLOOKUP(B1092,Index!$B$3:$AB$18,27,FALSE),"")</f>
        <v>42013</v>
      </c>
      <c r="T1092" s="25">
        <f>IF(ISNUMBER($R1092),VLOOKUP($B1092,Index!$B$21:$AB$36,27,FALSE),"")</f>
        <v>42013</v>
      </c>
      <c r="U1092" s="25">
        <f>IF(ISNUMBER($R1092),VLOOKUP($B1092,Index!$B$39:$AB$54,27,FALSE),"")</f>
        <v>42011</v>
      </c>
      <c r="W1092" s="18">
        <v>0.27714658223132105</v>
      </c>
      <c r="X1092" s="19">
        <v>0.4</v>
      </c>
      <c r="Y1092" s="18">
        <v>0.10958592712444608</v>
      </c>
      <c r="Z1092" s="19">
        <f t="shared" ref="Z1092:Z1155" si="231">IF(ISNUMBER(B1092),ABS(R1092-S1092),"")</f>
        <v>0</v>
      </c>
      <c r="AA1092" s="21">
        <v>0.39528733356682427</v>
      </c>
      <c r="AB1092" s="3">
        <v>0</v>
      </c>
      <c r="AC1092" s="18">
        <v>7.6810228042502399E-2</v>
      </c>
      <c r="AD1092" s="19">
        <v>0.16000000000000003</v>
      </c>
      <c r="AE1092" s="18">
        <v>1.2009075423724407E-2</v>
      </c>
      <c r="AF1092" s="19">
        <f t="shared" ref="AF1092:AF1155" si="232">IF(ISNUMBER(B1092),(ABS(R1092-S1092))^2,"")</f>
        <v>0</v>
      </c>
      <c r="AG1092" s="21">
        <v>0.1562520760783698</v>
      </c>
      <c r="AH1092" s="3">
        <v>0</v>
      </c>
      <c r="AK1092" t="str">
        <f t="shared" si="227"/>
        <v/>
      </c>
      <c r="AL1092" t="str">
        <f t="shared" si="227"/>
        <v/>
      </c>
      <c r="AM1092" t="str">
        <f t="shared" si="227"/>
        <v/>
      </c>
      <c r="AN1092" t="str">
        <f t="shared" si="227"/>
        <v/>
      </c>
      <c r="AO1092" t="str">
        <f t="shared" si="227"/>
        <v/>
      </c>
      <c r="AP1092" t="str">
        <f t="shared" si="227"/>
        <v/>
      </c>
      <c r="AQ1092" t="str">
        <f t="shared" si="227"/>
        <v/>
      </c>
      <c r="AR1092">
        <f t="shared" si="227"/>
        <v>0.39528733356682427</v>
      </c>
      <c r="AS1092" t="str">
        <f t="shared" si="227"/>
        <v/>
      </c>
      <c r="AT1092" t="str">
        <f t="shared" si="227"/>
        <v/>
      </c>
      <c r="AU1092" t="str">
        <f t="shared" si="227"/>
        <v/>
      </c>
      <c r="AV1092" t="str">
        <f t="shared" si="227"/>
        <v/>
      </c>
      <c r="AW1092" t="str">
        <f t="shared" si="227"/>
        <v/>
      </c>
      <c r="AX1092" t="str">
        <f t="shared" si="227"/>
        <v/>
      </c>
      <c r="AZ1092" s="46">
        <f>IF(ISNUMBER(VLOOKUP($B1092,Stats!$A$2:$AA$19,2,FALSE))=FALSE,"",IF(ISNUMBER(W1092),(W1092-VLOOKUP($B1092,Stats!$A$2:$AA$19,2,FALSE))/VLOOKUP($B1092,Stats!$A$2:$AA$19,16,FALSE),""))</f>
        <v>-0.485952804518749</v>
      </c>
      <c r="BA1092" s="46">
        <f>IF(ISNUMBER(VLOOKUP($B1092,Stats!$A$2:$AA$19,2,FALSE))=FALSE,"",IF(ISNUMBER(X1092),(X1092-VLOOKUP($B1092,Stats!$A$2:$AA$19,3,FALSE))/VLOOKUP($B1092,Stats!$A$2:$AA$19,17,FALSE),""))</f>
        <v>-0.84220341465677562</v>
      </c>
      <c r="BB1092" s="46"/>
      <c r="BC1092" s="46"/>
      <c r="BD1092" s="44">
        <f t="shared" si="228"/>
        <v>-0.66407810958776237</v>
      </c>
      <c r="BE1092" s="46">
        <f>IF(ISNUMBER(VLOOKUP($B1092,Stats!$A$2:$AA$19,2,FALSE))=FALSE,"",IF(ISNUMBER(Y1092),(Y1092-VLOOKUP($B1092,Stats!$A$2:$AA$19,5,FALSE))/VLOOKUP($B1092,Stats!$A$2:$AA$19,19,FALSE),""))</f>
        <v>-0.78173727766784606</v>
      </c>
      <c r="BF1092" s="46"/>
      <c r="BG1092" s="46"/>
      <c r="BH1092" s="46">
        <f>IF(ISNUMBER(VLOOKUP($B1092,Stats!$A$2:$AA$19,2,FALSE))=FALSE,"",IF(ISNUMBER(Z1092),(Z1092-VLOOKUP($B1092,Stats!$A$2:$AA$19,8,FALSE))/VLOOKUP($B1092,Stats!$A$2:$AA$19,22,FALSE),""))</f>
        <v>-0.58823842946080296</v>
      </c>
      <c r="BI1092" s="46" t="str">
        <f>IF(ISNUMBER(VLOOKUP($B1092,Stats!$A$2:$AA$19,2,FALSE))=FALSE,"",IF(ISNUMBER(#REF!),(#REF!-VLOOKUP($B1092,Stats!$A$2:$AA$19,9,FALSE))/VLOOKUP($B1092,Stats!$A$2:$AA$19,23,FALSE),""))</f>
        <v/>
      </c>
      <c r="BJ1092" s="46" t="str">
        <f>IF(ISNUMBER(VLOOKUP($B1092,Stats!$A$2:$AA$19,2,FALSE))=FALSE,"",IF(ISNUMBER(#REF!),(#REF!-VLOOKUP($B1092,Stats!$A$2:$AA$19,10,FALSE))/VLOOKUP($B1092,Stats!$A$2:$AA$19,24,FALSE),""))</f>
        <v/>
      </c>
      <c r="BK1092" s="44">
        <f t="shared" si="220"/>
        <v>0.37074456552925128</v>
      </c>
      <c r="BL1092" s="46" t="str">
        <f>IF(ISNUMBER(VLOOKUP($B1092,Stats!$A$2:$AA$19,2,FALSE))=FALSE,"",IF(ISNUMBER(#REF!),(#REF!-VLOOKUP($B1092,Stats!$A$2:$AA$19,11,FALSE))/VLOOKUP($B1092,Stats!$A$2:$AA$19,25,FALSE),""))</f>
        <v/>
      </c>
      <c r="BM1092" s="46">
        <f>IF(ISNUMBER(VLOOKUP($B1092,Stats!$A$2:$AA$19,2,FALSE))=FALSE,"",IF(ISNUMBER(AA1092),(AA1092-VLOOKUP($B1092,Stats!$A$2:$AA$19,12,FALSE))/VLOOKUP($B1092,Stats!$A$2:$AA$19,26,FALSE),""))</f>
        <v>-0.41098805720586962</v>
      </c>
      <c r="BN1092" s="46" t="str">
        <f>IF(ISNUMBER(VLOOKUP($B1092,Stats!$A$2:$AA$19,2,FALSE))=FALSE,"",IF(ISNUMBER(#REF!),(#REF!-VLOOKUP($B1092,Stats!$A$2:$AA$19,13,FALSE))/VLOOKUP($B1092,Stats!$A$2:$AA$19,27,FALSE),""))</f>
        <v/>
      </c>
      <c r="BO1092" s="46" t="str">
        <f>IF(ISNUMBER(VLOOKUP($B1092,Stats!$A$2:$AA$19,2,FALSE))=FALSE,"",IF(ISNUMBER(#REF!),(#REF!-VLOOKUP($B1092,Stats!$A$2:$AA$19,14,FALSE))/VLOOKUP($B1092,Stats!$A$2:$AB$19,28,FALSE),""))</f>
        <v/>
      </c>
      <c r="BP1092" s="46"/>
      <c r="BQ1092" s="46">
        <f>IF(ISNUMBER(VLOOKUP($B1092,Stats!$A$2:$AA$19,2,FALSE))=FALSE,"",IF(ISNUMBER(BM1092),BM1092,(VLOOKUP($B1092,Stats!$A$2:$AT$19,46,FALSE)-VLOOKUP($B1092,Stats!$A$2:$AA$19,12,FALSE))/VLOOKUP($B1092,Stats!$A$2:$AA$19,26,FALSE)))</f>
        <v>-0.41098805720586962</v>
      </c>
      <c r="BR1092" s="51">
        <f t="shared" si="221"/>
        <v>-0.41098805720586962</v>
      </c>
      <c r="BS1092" s="32" t="str">
        <f t="shared" si="229"/>
        <v>62_201501</v>
      </c>
      <c r="BT1092" s="53">
        <f t="shared" si="230"/>
        <v>7.4335059588243602E-3</v>
      </c>
    </row>
    <row r="1093" spans="1:72" x14ac:dyDescent="0.15">
      <c r="A1093" s="16">
        <v>62</v>
      </c>
      <c r="B1093" s="17">
        <v>201502</v>
      </c>
      <c r="C1093" s="3">
        <v>0</v>
      </c>
      <c r="D1093" s="23">
        <v>1.7255241511534347E-2</v>
      </c>
      <c r="E1093" s="18">
        <v>9.6732015269831561E-3</v>
      </c>
      <c r="F1093" s="24">
        <v>6</v>
      </c>
      <c r="G1093" s="24">
        <v>4</v>
      </c>
      <c r="H1093" s="20">
        <v>8.0962233734001767E-3</v>
      </c>
      <c r="I1093" s="20">
        <v>-7.7582624660843535E-3</v>
      </c>
      <c r="J1093" s="24">
        <v>3</v>
      </c>
      <c r="K1093" s="24">
        <v>1</v>
      </c>
      <c r="L1093" s="20">
        <v>1.5903644455510291E-2</v>
      </c>
      <c r="M1093" s="20">
        <v>-1.7039892315222849E-2</v>
      </c>
      <c r="N1093" s="19">
        <v>3.3140999999999998</v>
      </c>
      <c r="O1093" s="19">
        <v>1.0273730547461095</v>
      </c>
      <c r="P1093" s="25">
        <v>42026</v>
      </c>
      <c r="Q1093" s="20">
        <v>-1.7039892315222849E-2</v>
      </c>
      <c r="R1093" s="25">
        <v>42023</v>
      </c>
      <c r="S1093" s="25">
        <f>IF(ISNUMBER(R1093),VLOOKUP(B1093,Index!$B$3:$AB$18,27,FALSE),"")</f>
        <v>42023</v>
      </c>
      <c r="T1093" s="25">
        <f>IF(ISNUMBER($R1093),VLOOKUP($B1093,Index!$B$21:$AB$36,27,FALSE),"")</f>
        <v>42023</v>
      </c>
      <c r="U1093" s="25">
        <f>IF(ISNUMBER($R1093),VLOOKUP($B1093,Index!$B$39:$AB$54,27,FALSE),"")</f>
        <v>42027</v>
      </c>
      <c r="W1093" s="18">
        <v>0.51765724534603041</v>
      </c>
      <c r="X1093" s="19">
        <v>0.6</v>
      </c>
      <c r="Y1093" s="18">
        <v>0.18353609454651293</v>
      </c>
      <c r="Z1093" s="19">
        <f t="shared" si="231"/>
        <v>0</v>
      </c>
      <c r="AA1093" s="21">
        <v>1.0126379434991566</v>
      </c>
      <c r="AB1093" s="3">
        <v>0</v>
      </c>
      <c r="AC1093" s="18">
        <v>0.2679690236592403</v>
      </c>
      <c r="AD1093" s="19">
        <v>0.36</v>
      </c>
      <c r="AE1093" s="18">
        <v>3.3685498001386531E-2</v>
      </c>
      <c r="AF1093" s="19">
        <f t="shared" si="232"/>
        <v>0</v>
      </c>
      <c r="AG1093" s="21">
        <v>1.025435604614201</v>
      </c>
      <c r="AH1093" s="3">
        <v>0</v>
      </c>
      <c r="AK1093" t="str">
        <f t="shared" ref="AK1093:AX1102" si="233">IF($B1093=AK$2,$AA1093,"")</f>
        <v/>
      </c>
      <c r="AL1093" t="str">
        <f t="shared" si="233"/>
        <v/>
      </c>
      <c r="AM1093" t="str">
        <f t="shared" si="233"/>
        <v/>
      </c>
      <c r="AN1093" t="str">
        <f t="shared" si="233"/>
        <v/>
      </c>
      <c r="AO1093" t="str">
        <f t="shared" si="233"/>
        <v/>
      </c>
      <c r="AP1093" t="str">
        <f t="shared" si="233"/>
        <v/>
      </c>
      <c r="AQ1093" t="str">
        <f t="shared" si="233"/>
        <v/>
      </c>
      <c r="AR1093" t="str">
        <f t="shared" si="233"/>
        <v/>
      </c>
      <c r="AS1093">
        <f t="shared" si="233"/>
        <v>1.0126379434991566</v>
      </c>
      <c r="AT1093" t="str">
        <f t="shared" si="233"/>
        <v/>
      </c>
      <c r="AU1093" t="str">
        <f t="shared" si="233"/>
        <v/>
      </c>
      <c r="AV1093" t="str">
        <f t="shared" si="233"/>
        <v/>
      </c>
      <c r="AW1093" t="str">
        <f t="shared" si="233"/>
        <v/>
      </c>
      <c r="AX1093" t="str">
        <f t="shared" si="233"/>
        <v/>
      </c>
      <c r="AZ1093" s="46">
        <f>IF(ISNUMBER(VLOOKUP($B1093,Stats!$A$2:$AA$19,2,FALSE))=FALSE,"",IF(ISNUMBER(W1093),(W1093-VLOOKUP($B1093,Stats!$A$2:$AA$19,2,FALSE))/VLOOKUP($B1093,Stats!$A$2:$AA$19,16,FALSE),""))</f>
        <v>-0.27159644855130805</v>
      </c>
      <c r="BA1093" s="46">
        <f>IF(ISNUMBER(VLOOKUP($B1093,Stats!$A$2:$AA$19,2,FALSE))=FALSE,"",IF(ISNUMBER(X1093),(X1093-VLOOKUP($B1093,Stats!$A$2:$AA$19,3,FALSE))/VLOOKUP($B1093,Stats!$A$2:$AA$19,17,FALSE),""))</f>
        <v>-0.52813738425366874</v>
      </c>
      <c r="BB1093" s="46"/>
      <c r="BC1093" s="46"/>
      <c r="BD1093" s="44">
        <f t="shared" si="228"/>
        <v>-0.39986691640248839</v>
      </c>
      <c r="BE1093" s="46">
        <f>IF(ISNUMBER(VLOOKUP($B1093,Stats!$A$2:$AA$19,2,FALSE))=FALSE,"",IF(ISNUMBER(Y1093),(Y1093-VLOOKUP($B1093,Stats!$A$2:$AA$19,5,FALSE))/VLOOKUP($B1093,Stats!$A$2:$AA$19,19,FALSE),""))</f>
        <v>-0.58749338454575772</v>
      </c>
      <c r="BF1093" s="46"/>
      <c r="BG1093" s="46"/>
      <c r="BH1093" s="46">
        <f>IF(ISNUMBER(VLOOKUP($B1093,Stats!$A$2:$AA$19,2,FALSE))=FALSE,"",IF(ISNUMBER(Z1093),(Z1093-VLOOKUP($B1093,Stats!$A$2:$AA$19,8,FALSE))/VLOOKUP($B1093,Stats!$A$2:$AA$19,22,FALSE),""))</f>
        <v>-0.48836753916131515</v>
      </c>
      <c r="BI1093" s="46" t="str">
        <f>IF(ISNUMBER(VLOOKUP($B1093,Stats!$A$2:$AA$19,2,FALSE))=FALSE,"",IF(ISNUMBER(#REF!),(#REF!-VLOOKUP($B1093,Stats!$A$2:$AA$19,9,FALSE))/VLOOKUP($B1093,Stats!$A$2:$AA$19,23,FALSE),""))</f>
        <v/>
      </c>
      <c r="BJ1093" s="46" t="str">
        <f>IF(ISNUMBER(VLOOKUP($B1093,Stats!$A$2:$AA$19,2,FALSE))=FALSE,"",IF(ISNUMBER(#REF!),(#REF!-VLOOKUP($B1093,Stats!$A$2:$AA$19,10,FALSE))/VLOOKUP($B1093,Stats!$A$2:$AA$19,24,FALSE),""))</f>
        <v/>
      </c>
      <c r="BK1093" s="44">
        <f t="shared" ref="BK1093:BK1156" si="234">IF(ISNUMBER(AZ1093),(MAX(-3,MIN(3,SUM(0,-BE1093)))*$BE$1+MAX(-3,MIN(3,SUM(0,-BF1093)))*$BF$1+$BG$1*MAX(-3,MIN(3,SUM(0,-BG1093)))+$BH$1*MAX(-3,MIN(3,SUM(0,BH1093)))+$BI$1*MAX(-3,MIN(3,SUM(0,BI1093)))+$BJ$1*MAX(-3,MIN(3,SUM(0,BJ1093)))),"")</f>
        <v>0.26473510743363582</v>
      </c>
      <c r="BL1093" s="46" t="str">
        <f>IF(ISNUMBER(VLOOKUP($B1093,Stats!$A$2:$AA$19,2,FALSE))=FALSE,"",IF(ISNUMBER(#REF!),(#REF!-VLOOKUP($B1093,Stats!$A$2:$AA$19,11,FALSE))/VLOOKUP($B1093,Stats!$A$2:$AA$19,25,FALSE),""))</f>
        <v/>
      </c>
      <c r="BM1093" s="46">
        <f>IF(ISNUMBER(VLOOKUP($B1093,Stats!$A$2:$AA$19,2,FALSE))=FALSE,"",IF(ISNUMBER(AA1093),(AA1093-VLOOKUP($B1093,Stats!$A$2:$AA$19,12,FALSE))/VLOOKUP($B1093,Stats!$A$2:$AA$19,26,FALSE),""))</f>
        <v>-0.23267276107824636</v>
      </c>
      <c r="BN1093" s="46" t="str">
        <f>IF(ISNUMBER(VLOOKUP($B1093,Stats!$A$2:$AA$19,2,FALSE))=FALSE,"",IF(ISNUMBER(#REF!),(#REF!-VLOOKUP($B1093,Stats!$A$2:$AA$19,13,FALSE))/VLOOKUP($B1093,Stats!$A$2:$AA$19,27,FALSE),""))</f>
        <v/>
      </c>
      <c r="BO1093" s="46" t="str">
        <f>IF(ISNUMBER(VLOOKUP($B1093,Stats!$A$2:$AA$19,2,FALSE))=FALSE,"",IF(ISNUMBER(#REF!),(#REF!-VLOOKUP($B1093,Stats!$A$2:$AA$19,14,FALSE))/VLOOKUP($B1093,Stats!$A$2:$AB$19,28,FALSE),""))</f>
        <v/>
      </c>
      <c r="BP1093" s="46"/>
      <c r="BQ1093" s="46">
        <f>IF(ISNUMBER(VLOOKUP($B1093,Stats!$A$2:$AA$19,2,FALSE))=FALSE,"",IF(ISNUMBER(BM1093),BM1093,(VLOOKUP($B1093,Stats!$A$2:$AT$19,46,FALSE)-VLOOKUP($B1093,Stats!$A$2:$AA$19,12,FALSE))/VLOOKUP($B1093,Stats!$A$2:$AA$19,26,FALSE)))</f>
        <v>-0.23267276107824636</v>
      </c>
      <c r="BR1093" s="51">
        <f t="shared" si="221"/>
        <v>-0.23267276107824636</v>
      </c>
      <c r="BS1093" s="32" t="str">
        <f t="shared" si="229"/>
        <v>62_201502</v>
      </c>
      <c r="BT1093" s="53">
        <f t="shared" si="230"/>
        <v>3.2333128964034515E-2</v>
      </c>
    </row>
    <row r="1094" spans="1:72" x14ac:dyDescent="0.15">
      <c r="A1094" s="16">
        <v>62</v>
      </c>
      <c r="B1094" s="17">
        <v>201503</v>
      </c>
      <c r="C1094" s="3">
        <v>0</v>
      </c>
      <c r="D1094" s="23">
        <v>3.0398832684830346E-4</v>
      </c>
      <c r="E1094" s="18">
        <v>7.459554061478438E-3</v>
      </c>
      <c r="F1094" s="24">
        <v>5</v>
      </c>
      <c r="G1094" s="24">
        <v>5</v>
      </c>
      <c r="H1094" s="20">
        <v>6.097588771830198E-3</v>
      </c>
      <c r="I1094" s="20">
        <v>-5.9866820877545694E-3</v>
      </c>
      <c r="J1094" s="24">
        <v>2</v>
      </c>
      <c r="K1094" s="24">
        <v>3</v>
      </c>
      <c r="L1094" s="20">
        <v>1.0260124328565379E-2</v>
      </c>
      <c r="M1094" s="20">
        <v>-1.1734617120505497E-2</v>
      </c>
      <c r="N1094" s="19">
        <v>3.3477999999999999</v>
      </c>
      <c r="O1094" s="19">
        <v>1.0102601243285654</v>
      </c>
      <c r="P1094" s="25">
        <v>42031</v>
      </c>
      <c r="Q1094" s="20">
        <v>-1.890793954238601E-2</v>
      </c>
      <c r="R1094" s="25">
        <v>42034</v>
      </c>
      <c r="S1094" s="25">
        <f>IF(ISNUMBER(R1094),VLOOKUP(B1094,Index!$B$3:$AB$18,27,FALSE),"")</f>
        <v>42041</v>
      </c>
      <c r="T1094" s="25">
        <f>IF(ISNUMBER($R1094),VLOOKUP($B1094,Index!$B$21:$AB$36,27,FALSE),"")</f>
        <v>42041</v>
      </c>
      <c r="U1094" s="25">
        <f>IF(ISNUMBER($R1094),VLOOKUP($B1094,Index!$B$39:$AB$54,27,FALSE),"")</f>
        <v>42034</v>
      </c>
      <c r="W1094" s="18">
        <v>9.1196498054491038E-3</v>
      </c>
      <c r="X1094" s="19">
        <v>0.5</v>
      </c>
      <c r="Y1094" s="18">
        <v>0.14153508698058939</v>
      </c>
      <c r="Z1094" s="19">
        <f t="shared" si="231"/>
        <v>7</v>
      </c>
      <c r="AA1094" s="21">
        <v>1.6077284685983448E-2</v>
      </c>
      <c r="AB1094" s="3">
        <v>0</v>
      </c>
      <c r="AC1094" s="18">
        <v>8.3168012574027879E-5</v>
      </c>
      <c r="AD1094" s="19">
        <v>0.25</v>
      </c>
      <c r="AE1094" s="18">
        <v>2.0032180846603003E-2</v>
      </c>
      <c r="AF1094" s="19">
        <f t="shared" si="232"/>
        <v>49</v>
      </c>
      <c r="AG1094" s="21">
        <v>2.5847908287415788E-4</v>
      </c>
      <c r="AH1094" s="3">
        <v>0</v>
      </c>
      <c r="AK1094" t="str">
        <f t="shared" si="233"/>
        <v/>
      </c>
      <c r="AL1094" t="str">
        <f t="shared" si="233"/>
        <v/>
      </c>
      <c r="AM1094" t="str">
        <f t="shared" si="233"/>
        <v/>
      </c>
      <c r="AN1094" t="str">
        <f t="shared" si="233"/>
        <v/>
      </c>
      <c r="AO1094" t="str">
        <f t="shared" si="233"/>
        <v/>
      </c>
      <c r="AP1094" t="str">
        <f t="shared" si="233"/>
        <v/>
      </c>
      <c r="AQ1094" t="str">
        <f t="shared" si="233"/>
        <v/>
      </c>
      <c r="AR1094" t="str">
        <f t="shared" si="233"/>
        <v/>
      </c>
      <c r="AS1094" t="str">
        <f t="shared" si="233"/>
        <v/>
      </c>
      <c r="AT1094">
        <f t="shared" si="233"/>
        <v>1.6077284685983448E-2</v>
      </c>
      <c r="AU1094" t="str">
        <f t="shared" si="233"/>
        <v/>
      </c>
      <c r="AV1094" t="str">
        <f t="shared" si="233"/>
        <v/>
      </c>
      <c r="AW1094" t="str">
        <f t="shared" si="233"/>
        <v/>
      </c>
      <c r="AX1094" t="str">
        <f t="shared" si="233"/>
        <v/>
      </c>
      <c r="AZ1094" s="46">
        <f>IF(ISNUMBER(VLOOKUP($B1094,Stats!$A$2:$AA$19,2,FALSE))=FALSE,"",IF(ISNUMBER(W1094),(W1094-VLOOKUP($B1094,Stats!$A$2:$AA$19,2,FALSE))/VLOOKUP($B1094,Stats!$A$2:$AA$19,16,FALSE),""))</f>
        <v>0.64997609908476306</v>
      </c>
      <c r="BA1094" s="46">
        <f>IF(ISNUMBER(VLOOKUP($B1094,Stats!$A$2:$AA$19,2,FALSE))=FALSE,"",IF(ISNUMBER(X1094),(X1094-VLOOKUP($B1094,Stats!$A$2:$AA$19,3,FALSE))/VLOOKUP($B1094,Stats!$A$2:$AA$19,17,FALSE),""))</f>
        <v>0.74711640998777773</v>
      </c>
      <c r="BB1094" s="46"/>
      <c r="BC1094" s="46"/>
      <c r="BD1094" s="44">
        <f t="shared" si="228"/>
        <v>0.69854625453627039</v>
      </c>
      <c r="BE1094" s="46">
        <f>IF(ISNUMBER(VLOOKUP($B1094,Stats!$A$2:$AA$19,2,FALSE))=FALSE,"",IF(ISNUMBER(Y1094),(Y1094-VLOOKUP($B1094,Stats!$A$2:$AA$19,5,FALSE))/VLOOKUP($B1094,Stats!$A$2:$AA$19,19,FALSE),""))</f>
        <v>-0.16115859408993621</v>
      </c>
      <c r="BF1094" s="46"/>
      <c r="BG1094" s="46"/>
      <c r="BH1094" s="46">
        <f>IF(ISNUMBER(VLOOKUP($B1094,Stats!$A$2:$AA$19,2,FALSE))=FALSE,"",IF(ISNUMBER(Z1094),(Z1094-VLOOKUP($B1094,Stats!$A$2:$AA$19,8,FALSE))/VLOOKUP($B1094,Stats!$A$2:$AA$19,22,FALSE),""))</f>
        <v>2.1034653846458133</v>
      </c>
      <c r="BI1094" s="46" t="str">
        <f>IF(ISNUMBER(VLOOKUP($B1094,Stats!$A$2:$AA$19,2,FALSE))=FALSE,"",IF(ISNUMBER(#REF!),(#REF!-VLOOKUP($B1094,Stats!$A$2:$AA$19,9,FALSE))/VLOOKUP($B1094,Stats!$A$2:$AA$19,23,FALSE),""))</f>
        <v/>
      </c>
      <c r="BJ1094" s="46" t="str">
        <f>IF(ISNUMBER(VLOOKUP($B1094,Stats!$A$2:$AA$19,2,FALSE))=FALSE,"",IF(ISNUMBER(#REF!),(#REF!-VLOOKUP($B1094,Stats!$A$2:$AA$19,10,FALSE))/VLOOKUP($B1094,Stats!$A$2:$AA$19,24,FALSE),""))</f>
        <v/>
      </c>
      <c r="BK1094" s="44">
        <f t="shared" si="234"/>
        <v>0.74385063125669937</v>
      </c>
      <c r="BL1094" s="46" t="str">
        <f>IF(ISNUMBER(VLOOKUP($B1094,Stats!$A$2:$AA$19,2,FALSE))=FALSE,"",IF(ISNUMBER(#REF!),(#REF!-VLOOKUP($B1094,Stats!$A$2:$AA$19,11,FALSE))/VLOOKUP($B1094,Stats!$A$2:$AA$19,25,FALSE),""))</f>
        <v/>
      </c>
      <c r="BM1094" s="46">
        <f>IF(ISNUMBER(VLOOKUP($B1094,Stats!$A$2:$AA$19,2,FALSE))=FALSE,"",IF(ISNUMBER(AA1094),(AA1094-VLOOKUP($B1094,Stats!$A$2:$AA$19,12,FALSE))/VLOOKUP($B1094,Stats!$A$2:$AA$19,26,FALSE),""))</f>
        <v>-0.53964354662323732</v>
      </c>
      <c r="BN1094" s="46" t="str">
        <f>IF(ISNUMBER(VLOOKUP($B1094,Stats!$A$2:$AA$19,2,FALSE))=FALSE,"",IF(ISNUMBER(#REF!),(#REF!-VLOOKUP($B1094,Stats!$A$2:$AA$19,13,FALSE))/VLOOKUP($B1094,Stats!$A$2:$AA$19,27,FALSE),""))</f>
        <v/>
      </c>
      <c r="BO1094" s="46" t="str">
        <f>IF(ISNUMBER(VLOOKUP($B1094,Stats!$A$2:$AA$19,2,FALSE))=FALSE,"",IF(ISNUMBER(#REF!),(#REF!-VLOOKUP($B1094,Stats!$A$2:$AA$19,14,FALSE))/VLOOKUP($B1094,Stats!$A$2:$AB$19,28,FALSE),""))</f>
        <v/>
      </c>
      <c r="BP1094" s="46"/>
      <c r="BQ1094" s="46">
        <f>IF(ISNUMBER(VLOOKUP($B1094,Stats!$A$2:$AA$19,2,FALSE))=FALSE,"",IF(ISNUMBER(BM1094),BM1094,(VLOOKUP($B1094,Stats!$A$2:$AT$19,46,FALSE)-VLOOKUP($B1094,Stats!$A$2:$AA$19,12,FALSE))/VLOOKUP($B1094,Stats!$A$2:$AA$19,26,FALSE)))</f>
        <v>-0.53964354662323732</v>
      </c>
      <c r="BR1094" s="51">
        <f t="shared" ref="BR1094:BR1157" si="235">IF(ISNUMBER(AZ1094),MAX(-3,MIN(3,SUM(0,BQ1094)))*$BM$1+$BN$1*MAX(-3,MIN(3,SUM(0,BN1094)))+$BO$1*MAX(-3,MIN(3,SUM(0,BO1094))),"")</f>
        <v>-0.53964354662323732</v>
      </c>
      <c r="BS1094" s="32" t="str">
        <f t="shared" si="229"/>
        <v>62_201503</v>
      </c>
      <c r="BT1094" s="53">
        <f t="shared" si="230"/>
        <v>0.47809092033662626</v>
      </c>
    </row>
    <row r="1095" spans="1:72" x14ac:dyDescent="0.15">
      <c r="A1095" s="16">
        <v>62</v>
      </c>
      <c r="B1095" s="17">
        <v>201504</v>
      </c>
      <c r="C1095" s="3">
        <v>0</v>
      </c>
      <c r="D1095" s="23">
        <v>3.0298425818999553E-2</v>
      </c>
      <c r="E1095" s="18">
        <v>5.4530760524702732E-3</v>
      </c>
      <c r="F1095" s="24">
        <v>6</v>
      </c>
      <c r="G1095" s="24">
        <v>1</v>
      </c>
      <c r="H1095" s="20">
        <v>6.0739972138688829E-3</v>
      </c>
      <c r="I1095" s="20">
        <v>-6.442594055795281E-3</v>
      </c>
      <c r="J1095" s="24">
        <v>6</v>
      </c>
      <c r="K1095" s="24">
        <v>1</v>
      </c>
      <c r="L1095" s="20">
        <v>9.298342203462262E-3</v>
      </c>
      <c r="M1095" s="20">
        <v>-6.442594055795281E-3</v>
      </c>
      <c r="N1095" s="19">
        <v>3.3902999999999999</v>
      </c>
      <c r="O1095" s="19">
        <v>1.0369792622499541</v>
      </c>
      <c r="P1095" s="25">
        <v>42052</v>
      </c>
      <c r="Q1095" s="20">
        <v>0</v>
      </c>
      <c r="R1095" s="25">
        <v>42044</v>
      </c>
      <c r="S1095" s="25">
        <f>IF(ISNUMBER(R1095),VLOOKUP(B1095,Index!$B$3:$AB$18,27,FALSE),"")</f>
        <v>42044</v>
      </c>
      <c r="T1095" s="25">
        <f>IF(ISNUMBER($R1095),VLOOKUP($B1095,Index!$B$21:$AB$36,27,FALSE),"")</f>
        <v>42044</v>
      </c>
      <c r="U1095" s="25">
        <f>IF(ISNUMBER($R1095),VLOOKUP($B1095,Index!$B$39:$AB$54,27,FALSE),"")</f>
        <v>42052</v>
      </c>
      <c r="W1095" s="18">
        <v>1.2119370327599821</v>
      </c>
      <c r="X1095" s="19">
        <v>0.8571428571428571</v>
      </c>
      <c r="Y1095" s="18">
        <v>0.10346484347955551</v>
      </c>
      <c r="Z1095" s="19">
        <f t="shared" si="231"/>
        <v>0</v>
      </c>
      <c r="AA1095" s="21" t="s">
        <v>25</v>
      </c>
      <c r="AB1095" s="3">
        <v>0</v>
      </c>
      <c r="AC1095" s="18">
        <v>1.46879137137507</v>
      </c>
      <c r="AD1095" s="19">
        <v>0.73469387755102034</v>
      </c>
      <c r="AE1095" s="18">
        <v>1.070497383624892E-2</v>
      </c>
      <c r="AF1095" s="19">
        <f t="shared" si="232"/>
        <v>0</v>
      </c>
      <c r="AG1095" s="21" t="s">
        <v>25</v>
      </c>
      <c r="AH1095" s="3">
        <v>0</v>
      </c>
      <c r="AK1095" t="str">
        <f t="shared" si="233"/>
        <v/>
      </c>
      <c r="AL1095" t="str">
        <f t="shared" si="233"/>
        <v/>
      </c>
      <c r="AM1095" t="str">
        <f t="shared" si="233"/>
        <v/>
      </c>
      <c r="AN1095" t="str">
        <f t="shared" si="233"/>
        <v/>
      </c>
      <c r="AO1095" t="str">
        <f t="shared" si="233"/>
        <v/>
      </c>
      <c r="AP1095" t="str">
        <f t="shared" si="233"/>
        <v/>
      </c>
      <c r="AQ1095" t="str">
        <f t="shared" si="233"/>
        <v/>
      </c>
      <c r="AR1095" t="str">
        <f t="shared" si="233"/>
        <v/>
      </c>
      <c r="AS1095" t="str">
        <f t="shared" si="233"/>
        <v/>
      </c>
      <c r="AT1095" t="str">
        <f t="shared" si="233"/>
        <v/>
      </c>
      <c r="AU1095" t="str">
        <f t="shared" si="233"/>
        <v/>
      </c>
      <c r="AV1095" t="str">
        <f t="shared" si="233"/>
        <v/>
      </c>
      <c r="AW1095" t="str">
        <f t="shared" si="233"/>
        <v/>
      </c>
      <c r="AX1095" t="str">
        <f t="shared" si="233"/>
        <v/>
      </c>
      <c r="AZ1095" s="46">
        <f>IF(ISNUMBER(VLOOKUP($B1095,Stats!$A$2:$AA$19,2,FALSE))=FALSE,"",IF(ISNUMBER(W1095),(W1095-VLOOKUP($B1095,Stats!$A$2:$AA$19,2,FALSE))/VLOOKUP($B1095,Stats!$A$2:$AA$19,16,FALSE),""))</f>
        <v>-0.33782448925188413</v>
      </c>
      <c r="BA1095" s="46">
        <f>IF(ISNUMBER(VLOOKUP($B1095,Stats!$A$2:$AA$19,2,FALSE))=FALSE,"",IF(ISNUMBER(X1095),(X1095-VLOOKUP($B1095,Stats!$A$2:$AA$19,3,FALSE))/VLOOKUP($B1095,Stats!$A$2:$AA$19,17,FALSE),""))</f>
        <v>-2.8916520771255196E-2</v>
      </c>
      <c r="BB1095" s="46"/>
      <c r="BC1095" s="46"/>
      <c r="BD1095" s="44">
        <f t="shared" si="228"/>
        <v>-0.18337050501156965</v>
      </c>
      <c r="BE1095" s="46">
        <f>IF(ISNUMBER(VLOOKUP($B1095,Stats!$A$2:$AA$19,2,FALSE))=FALSE,"",IF(ISNUMBER(Y1095),(Y1095-VLOOKUP($B1095,Stats!$A$2:$AA$19,5,FALSE))/VLOOKUP($B1095,Stats!$A$2:$AA$19,19,FALSE),""))</f>
        <v>-9.7975225438946559E-2</v>
      </c>
      <c r="BF1095" s="46"/>
      <c r="BG1095" s="46"/>
      <c r="BH1095" s="46">
        <f>IF(ISNUMBER(VLOOKUP($B1095,Stats!$A$2:$AA$19,2,FALSE))=FALSE,"",IF(ISNUMBER(Z1095),(Z1095-VLOOKUP($B1095,Stats!$A$2:$AA$19,8,FALSE))/VLOOKUP($B1095,Stats!$A$2:$AA$19,22,FALSE),""))</f>
        <v>-0.5145844845400992</v>
      </c>
      <c r="BI1095" s="46" t="str">
        <f>IF(ISNUMBER(VLOOKUP($B1095,Stats!$A$2:$AA$19,2,FALSE))=FALSE,"",IF(ISNUMBER(#REF!),(#REF!-VLOOKUP($B1095,Stats!$A$2:$AA$19,9,FALSE))/VLOOKUP($B1095,Stats!$A$2:$AA$19,23,FALSE),""))</f>
        <v/>
      </c>
      <c r="BJ1095" s="46" t="str">
        <f>IF(ISNUMBER(VLOOKUP($B1095,Stats!$A$2:$AA$19,2,FALSE))=FALSE,"",IF(ISNUMBER(#REF!),(#REF!-VLOOKUP($B1095,Stats!$A$2:$AA$19,10,FALSE))/VLOOKUP($B1095,Stats!$A$2:$AA$19,24,FALSE),""))</f>
        <v/>
      </c>
      <c r="BK1095" s="44">
        <f t="shared" si="234"/>
        <v>-8.5792687554767183E-2</v>
      </c>
      <c r="BL1095" s="46" t="str">
        <f>IF(ISNUMBER(VLOOKUP($B1095,Stats!$A$2:$AA$19,2,FALSE))=FALSE,"",IF(ISNUMBER(#REF!),(#REF!-VLOOKUP($B1095,Stats!$A$2:$AA$19,11,FALSE))/VLOOKUP($B1095,Stats!$A$2:$AA$19,25,FALSE),""))</f>
        <v/>
      </c>
      <c r="BM1095" s="46" t="str">
        <f>IF(ISNUMBER(VLOOKUP($B1095,Stats!$A$2:$AA$19,2,FALSE))=FALSE,"",IF(ISNUMBER(AA1095),(AA1095-VLOOKUP($B1095,Stats!$A$2:$AA$19,12,FALSE))/VLOOKUP($B1095,Stats!$A$2:$AA$19,26,FALSE),""))</f>
        <v/>
      </c>
      <c r="BN1095" s="46" t="str">
        <f>IF(ISNUMBER(VLOOKUP($B1095,Stats!$A$2:$AA$19,2,FALSE))=FALSE,"",IF(ISNUMBER(#REF!),(#REF!-VLOOKUP($B1095,Stats!$A$2:$AA$19,13,FALSE))/VLOOKUP($B1095,Stats!$A$2:$AA$19,27,FALSE),""))</f>
        <v/>
      </c>
      <c r="BO1095" s="46" t="str">
        <f>IF(ISNUMBER(VLOOKUP($B1095,Stats!$A$2:$AA$19,2,FALSE))=FALSE,"",IF(ISNUMBER(#REF!),(#REF!-VLOOKUP($B1095,Stats!$A$2:$AA$19,14,FALSE))/VLOOKUP($B1095,Stats!$A$2:$AB$19,28,FALSE),""))</f>
        <v/>
      </c>
      <c r="BP1095" s="46"/>
      <c r="BQ1095" s="46">
        <f>IF(ISNUMBER(VLOOKUP($B1095,Stats!$A$2:$AA$19,2,FALSE))=FALSE,"",IF(ISNUMBER(BM1095),BM1095,(VLOOKUP($B1095,Stats!$A$2:$AT$19,46,FALSE)-VLOOKUP($B1095,Stats!$A$2:$AA$19,12,FALSE))/VLOOKUP($B1095,Stats!$A$2:$AA$19,26,FALSE)))</f>
        <v>-0.64096278450557098</v>
      </c>
      <c r="BR1095" s="51">
        <f t="shared" si="235"/>
        <v>-0.64096278450557098</v>
      </c>
      <c r="BS1095" s="32" t="str">
        <f t="shared" si="229"/>
        <v>62_201504</v>
      </c>
      <c r="BT1095" s="53">
        <f t="shared" si="230"/>
        <v>-0.21634227043628845</v>
      </c>
    </row>
    <row r="1096" spans="1:72" x14ac:dyDescent="0.15">
      <c r="A1096" s="16">
        <v>62</v>
      </c>
      <c r="B1096" s="17">
        <v>201505</v>
      </c>
      <c r="C1096" s="3">
        <v>0</v>
      </c>
      <c r="D1096" s="23">
        <v>1.4452998259741889E-3</v>
      </c>
      <c r="E1096" s="18">
        <v>9.3135349064213929E-3</v>
      </c>
      <c r="F1096" s="24">
        <v>4</v>
      </c>
      <c r="G1096" s="24">
        <v>4</v>
      </c>
      <c r="H1096" s="20">
        <v>8.3008508414437743E-3</v>
      </c>
      <c r="I1096" s="20">
        <v>-7.8639352806215979E-3</v>
      </c>
      <c r="J1096" s="24">
        <v>3</v>
      </c>
      <c r="K1096" s="24">
        <v>2</v>
      </c>
      <c r="L1096" s="20">
        <v>1.4004118858487846E-2</v>
      </c>
      <c r="M1096" s="20">
        <v>-1.037658855077539E-2</v>
      </c>
      <c r="N1096" s="19">
        <v>3.4466000000000001</v>
      </c>
      <c r="O1096" s="19">
        <v>1.0245845595885728</v>
      </c>
      <c r="P1096" s="25">
        <v>42065</v>
      </c>
      <c r="Q1096" s="20">
        <v>-1.4913247838449495E-2</v>
      </c>
      <c r="R1096" s="25">
        <v>42069</v>
      </c>
      <c r="S1096" s="25">
        <f>IF(ISNUMBER(R1096),VLOOKUP(B1096,Index!$B$3:$AB$18,27,FALSE),"")</f>
        <v>42069</v>
      </c>
      <c r="T1096" s="25">
        <f>IF(ISNUMBER($R1096),VLOOKUP($B1096,Index!$B$21:$AB$36,27,FALSE),"")</f>
        <v>42069</v>
      </c>
      <c r="U1096" s="25">
        <f>IF(ISNUMBER($R1096),VLOOKUP($B1096,Index!$B$39:$AB$54,27,FALSE),"")</f>
        <v>42069</v>
      </c>
      <c r="W1096" s="18">
        <v>5.2030793735070802E-2</v>
      </c>
      <c r="X1096" s="19">
        <v>0.5</v>
      </c>
      <c r="Y1096" s="18">
        <v>0.17671190023064862</v>
      </c>
      <c r="Z1096" s="19">
        <f t="shared" si="231"/>
        <v>0</v>
      </c>
      <c r="AA1096" s="21">
        <v>9.6913820626510438E-2</v>
      </c>
      <c r="AB1096" s="3">
        <v>0</v>
      </c>
      <c r="AC1096" s="18">
        <v>2.7072034967014829E-3</v>
      </c>
      <c r="AD1096" s="19">
        <v>0.25</v>
      </c>
      <c r="AE1096" s="18">
        <v>3.1227095683126711E-2</v>
      </c>
      <c r="AF1096" s="19">
        <f t="shared" si="232"/>
        <v>0</v>
      </c>
      <c r="AG1096" s="21">
        <v>9.3922886284274407E-3</v>
      </c>
      <c r="AH1096" s="3">
        <v>0</v>
      </c>
      <c r="AK1096" t="str">
        <f t="shared" si="233"/>
        <v/>
      </c>
      <c r="AL1096" t="str">
        <f t="shared" si="233"/>
        <v/>
      </c>
      <c r="AM1096" t="str">
        <f t="shared" si="233"/>
        <v/>
      </c>
      <c r="AN1096" t="str">
        <f t="shared" si="233"/>
        <v/>
      </c>
      <c r="AO1096" t="str">
        <f t="shared" si="233"/>
        <v/>
      </c>
      <c r="AP1096" t="str">
        <f t="shared" si="233"/>
        <v/>
      </c>
      <c r="AQ1096" t="str">
        <f t="shared" si="233"/>
        <v/>
      </c>
      <c r="AR1096" t="str">
        <f t="shared" si="233"/>
        <v/>
      </c>
      <c r="AS1096" t="str">
        <f t="shared" si="233"/>
        <v/>
      </c>
      <c r="AT1096" t="str">
        <f t="shared" si="233"/>
        <v/>
      </c>
      <c r="AU1096" t="str">
        <f t="shared" si="233"/>
        <v/>
      </c>
      <c r="AV1096">
        <f t="shared" si="233"/>
        <v>9.6913820626510438E-2</v>
      </c>
      <c r="AW1096" t="str">
        <f t="shared" si="233"/>
        <v/>
      </c>
      <c r="AX1096" t="str">
        <f t="shared" si="233"/>
        <v/>
      </c>
      <c r="AZ1096" s="46">
        <f>IF(ISNUMBER(VLOOKUP($B1096,Stats!$A$2:$AA$19,2,FALSE))=FALSE,"",IF(ISNUMBER(W1096),(W1096-VLOOKUP($B1096,Stats!$A$2:$AA$19,2,FALSE))/VLOOKUP($B1096,Stats!$A$2:$AA$19,16,FALSE),""))</f>
        <v>-0.24844223734802795</v>
      </c>
      <c r="BA1096" s="46">
        <f>IF(ISNUMBER(VLOOKUP($B1096,Stats!$A$2:$AA$19,2,FALSE))=FALSE,"",IF(ISNUMBER(X1096),(X1096-VLOOKUP($B1096,Stats!$A$2:$AA$19,3,FALSE))/VLOOKUP($B1096,Stats!$A$2:$AA$19,17,FALSE),""))</f>
        <v>-0.52592327303600894</v>
      </c>
      <c r="BB1096" s="46"/>
      <c r="BC1096" s="46"/>
      <c r="BD1096" s="44">
        <f t="shared" si="228"/>
        <v>-0.38718275519201845</v>
      </c>
      <c r="BE1096" s="46">
        <f>IF(ISNUMBER(VLOOKUP($B1096,Stats!$A$2:$AA$19,2,FALSE))=FALSE,"",IF(ISNUMBER(Y1096),(Y1096-VLOOKUP($B1096,Stats!$A$2:$AA$19,5,FALSE))/VLOOKUP($B1096,Stats!$A$2:$AA$19,19,FALSE),""))</f>
        <v>5.7442795851879856E-2</v>
      </c>
      <c r="BF1096" s="46"/>
      <c r="BG1096" s="46"/>
      <c r="BH1096" s="46">
        <f>IF(ISNUMBER(VLOOKUP($B1096,Stats!$A$2:$AA$19,2,FALSE))=FALSE,"",IF(ISNUMBER(Z1096),(Z1096-VLOOKUP($B1096,Stats!$A$2:$AA$19,8,FALSE))/VLOOKUP($B1096,Stats!$A$2:$AA$19,22,FALSE),""))</f>
        <v>-0.59810804423176478</v>
      </c>
      <c r="BI1096" s="46" t="str">
        <f>IF(ISNUMBER(VLOOKUP($B1096,Stats!$A$2:$AA$19,2,FALSE))=FALSE,"",IF(ISNUMBER(#REF!),(#REF!-VLOOKUP($B1096,Stats!$A$2:$AA$19,9,FALSE))/VLOOKUP($B1096,Stats!$A$2:$AA$19,23,FALSE),""))</f>
        <v/>
      </c>
      <c r="BJ1096" s="46" t="str">
        <f>IF(ISNUMBER(VLOOKUP($B1096,Stats!$A$2:$AA$19,2,FALSE))=FALSE,"",IF(ISNUMBER(#REF!),(#REF!-VLOOKUP($B1096,Stats!$A$2:$AA$19,10,FALSE))/VLOOKUP($B1096,Stats!$A$2:$AA$19,24,FALSE),""))</f>
        <v/>
      </c>
      <c r="BK1096" s="44">
        <f t="shared" si="234"/>
        <v>-0.21964237036584533</v>
      </c>
      <c r="BL1096" s="46" t="str">
        <f>IF(ISNUMBER(VLOOKUP($B1096,Stats!$A$2:$AA$19,2,FALSE))=FALSE,"",IF(ISNUMBER(#REF!),(#REF!-VLOOKUP($B1096,Stats!$A$2:$AA$19,11,FALSE))/VLOOKUP($B1096,Stats!$A$2:$AA$19,25,FALSE),""))</f>
        <v/>
      </c>
      <c r="BM1096" s="46">
        <f>IF(ISNUMBER(VLOOKUP($B1096,Stats!$A$2:$AA$19,2,FALSE))=FALSE,"",IF(ISNUMBER(AA1096),(AA1096-VLOOKUP($B1096,Stats!$A$2:$AA$19,12,FALSE))/VLOOKUP($B1096,Stats!$A$2:$AA$19,26,FALSE),""))</f>
        <v>-0.36655208107354165</v>
      </c>
      <c r="BN1096" s="46" t="str">
        <f>IF(ISNUMBER(VLOOKUP($B1096,Stats!$A$2:$AA$19,2,FALSE))=FALSE,"",IF(ISNUMBER(#REF!),(#REF!-VLOOKUP($B1096,Stats!$A$2:$AA$19,13,FALSE))/VLOOKUP($B1096,Stats!$A$2:$AA$19,27,FALSE),""))</f>
        <v/>
      </c>
      <c r="BO1096" s="46" t="str">
        <f>IF(ISNUMBER(VLOOKUP($B1096,Stats!$A$2:$AA$19,2,FALSE))=FALSE,"",IF(ISNUMBER(#REF!),(#REF!-VLOOKUP($B1096,Stats!$A$2:$AA$19,14,FALSE))/VLOOKUP($B1096,Stats!$A$2:$AB$19,28,FALSE),""))</f>
        <v/>
      </c>
      <c r="BP1096" s="46"/>
      <c r="BQ1096" s="46">
        <f>IF(ISNUMBER(VLOOKUP($B1096,Stats!$A$2:$AA$19,2,FALSE))=FALSE,"",IF(ISNUMBER(BM1096),BM1096,(VLOOKUP($B1096,Stats!$A$2:$AT$19,46,FALSE)-VLOOKUP($B1096,Stats!$A$2:$AA$19,12,FALSE))/VLOOKUP($B1096,Stats!$A$2:$AA$19,26,FALSE)))</f>
        <v>-0.36655208107354165</v>
      </c>
      <c r="BR1096" s="51">
        <f t="shared" si="235"/>
        <v>-0.36655208107354165</v>
      </c>
      <c r="BS1096" s="32" t="str">
        <f t="shared" si="229"/>
        <v>62_201505</v>
      </c>
      <c r="BT1096" s="53">
        <f t="shared" si="230"/>
        <v>-0.28253238947261922</v>
      </c>
    </row>
    <row r="1097" spans="1:72" x14ac:dyDescent="0.15">
      <c r="A1097" s="16">
        <v>62</v>
      </c>
      <c r="B1097" s="17">
        <v>201506</v>
      </c>
      <c r="C1097" s="3">
        <v>0</v>
      </c>
      <c r="D1097" s="23">
        <v>4.267789820923662E-2</v>
      </c>
      <c r="E1097" s="18">
        <v>5.0895631351458937E-3</v>
      </c>
      <c r="F1097" s="24">
        <v>8</v>
      </c>
      <c r="G1097" s="24">
        <v>2</v>
      </c>
      <c r="H1097" s="20">
        <v>5.9840000875558963E-3</v>
      </c>
      <c r="I1097" s="20">
        <v>-2.9380916158163184E-3</v>
      </c>
      <c r="J1097" s="24">
        <v>6</v>
      </c>
      <c r="K1097" s="24">
        <v>2</v>
      </c>
      <c r="L1097" s="20">
        <v>1.1370453961089044E-2</v>
      </c>
      <c r="M1097" s="20">
        <v>-3.1235404016816126E-3</v>
      </c>
      <c r="N1097" s="19">
        <v>3.5400999999999998</v>
      </c>
      <c r="O1097" s="19">
        <v>1.0390666275315525</v>
      </c>
      <c r="P1097" s="25">
        <v>42083</v>
      </c>
      <c r="Q1097" s="20">
        <v>-5.8675852405418727E-3</v>
      </c>
      <c r="R1097" s="25">
        <v>42075</v>
      </c>
      <c r="S1097" s="25">
        <f>IF(ISNUMBER(R1097),VLOOKUP(B1097,Index!$B$3:$AB$18,27,FALSE),"")</f>
        <v>42073</v>
      </c>
      <c r="T1097" s="25">
        <f>IF(ISNUMBER($R1097),VLOOKUP($B1097,Index!$B$21:$AB$36,27,FALSE),"")</f>
        <v>42075</v>
      </c>
      <c r="U1097" s="25">
        <f>IF(ISNUMBER($R1097),VLOOKUP($B1097,Index!$B$39:$AB$54,27,FALSE),"")</f>
        <v>42075</v>
      </c>
      <c r="W1097" s="18">
        <v>1.2803369462770986</v>
      </c>
      <c r="X1097" s="19">
        <v>0.8</v>
      </c>
      <c r="Y1097" s="18">
        <v>9.6567670813730383E-2</v>
      </c>
      <c r="Z1097" s="19">
        <f t="shared" si="231"/>
        <v>2</v>
      </c>
      <c r="AA1097" s="21">
        <v>7.2735028908238419</v>
      </c>
      <c r="AB1097" s="3">
        <v>0</v>
      </c>
      <c r="AC1097" s="18">
        <v>1.6392626960021661</v>
      </c>
      <c r="AD1097" s="19">
        <v>0.64000000000000012</v>
      </c>
      <c r="AE1097" s="18">
        <v>9.325315046388994E-3</v>
      </c>
      <c r="AF1097" s="19">
        <f t="shared" si="232"/>
        <v>4</v>
      </c>
      <c r="AG1097" s="21">
        <v>52.903844302822783</v>
      </c>
      <c r="AH1097" s="3">
        <v>0</v>
      </c>
      <c r="AK1097" t="str">
        <f t="shared" si="233"/>
        <v/>
      </c>
      <c r="AL1097" t="str">
        <f t="shared" si="233"/>
        <v/>
      </c>
      <c r="AM1097" t="str">
        <f t="shared" si="233"/>
        <v/>
      </c>
      <c r="AN1097" t="str">
        <f t="shared" si="233"/>
        <v/>
      </c>
      <c r="AO1097" t="str">
        <f t="shared" si="233"/>
        <v/>
      </c>
      <c r="AP1097" t="str">
        <f t="shared" si="233"/>
        <v/>
      </c>
      <c r="AQ1097" t="str">
        <f t="shared" si="233"/>
        <v/>
      </c>
      <c r="AR1097" t="str">
        <f t="shared" si="233"/>
        <v/>
      </c>
      <c r="AS1097" t="str">
        <f t="shared" si="233"/>
        <v/>
      </c>
      <c r="AT1097" t="str">
        <f t="shared" si="233"/>
        <v/>
      </c>
      <c r="AU1097" t="str">
        <f t="shared" si="233"/>
        <v/>
      </c>
      <c r="AV1097" t="str">
        <f t="shared" si="233"/>
        <v/>
      </c>
      <c r="AW1097">
        <f t="shared" si="233"/>
        <v>7.2735028908238419</v>
      </c>
      <c r="AX1097" t="str">
        <f t="shared" si="233"/>
        <v/>
      </c>
      <c r="AZ1097" s="46">
        <f>IF(ISNUMBER(VLOOKUP($B1097,Stats!$A$2:$AA$19,2,FALSE))=FALSE,"",IF(ISNUMBER(W1097),(W1097-VLOOKUP($B1097,Stats!$A$2:$AA$19,2,FALSE))/VLOOKUP($B1097,Stats!$A$2:$AA$19,16,FALSE),""))</f>
        <v>-0.52534812750952065</v>
      </c>
      <c r="BA1097" s="46">
        <f>IF(ISNUMBER(VLOOKUP($B1097,Stats!$A$2:$AA$19,2,FALSE))=FALSE,"",IF(ISNUMBER(X1097),(X1097-VLOOKUP($B1097,Stats!$A$2:$AA$19,3,FALSE))/VLOOKUP($B1097,Stats!$A$2:$AA$19,17,FALSE),""))</f>
        <v>-3.4963065069354378E-2</v>
      </c>
      <c r="BB1097" s="46"/>
      <c r="BC1097" s="46"/>
      <c r="BD1097" s="44">
        <f t="shared" si="228"/>
        <v>-0.28015559628943754</v>
      </c>
      <c r="BE1097" s="46">
        <f>IF(ISNUMBER(VLOOKUP($B1097,Stats!$A$2:$AA$19,2,FALSE))=FALSE,"",IF(ISNUMBER(Y1097),(Y1097-VLOOKUP($B1097,Stats!$A$2:$AA$19,5,FALSE))/VLOOKUP($B1097,Stats!$A$2:$AA$19,19,FALSE),""))</f>
        <v>-0.49673108479799855</v>
      </c>
      <c r="BF1097" s="46"/>
      <c r="BG1097" s="46"/>
      <c r="BH1097" s="46">
        <f>IF(ISNUMBER(VLOOKUP($B1097,Stats!$A$2:$AA$19,2,FALSE))=FALSE,"",IF(ISNUMBER(Z1097),(Z1097-VLOOKUP($B1097,Stats!$A$2:$AA$19,8,FALSE))/VLOOKUP($B1097,Stats!$A$2:$AA$19,22,FALSE),""))</f>
        <v>-0.44132796508511463</v>
      </c>
      <c r="BI1097" s="46" t="str">
        <f>IF(ISNUMBER(VLOOKUP($B1097,Stats!$A$2:$AA$19,2,FALSE))=FALSE,"",IF(ISNUMBER(#REF!),(#REF!-VLOOKUP($B1097,Stats!$A$2:$AA$19,9,FALSE))/VLOOKUP($B1097,Stats!$A$2:$AA$19,23,FALSE),""))</f>
        <v/>
      </c>
      <c r="BJ1097" s="46" t="str">
        <f>IF(ISNUMBER(VLOOKUP($B1097,Stats!$A$2:$AA$19,2,FALSE))=FALSE,"",IF(ISNUMBER(#REF!),(#REF!-VLOOKUP($B1097,Stats!$A$2:$AA$19,10,FALSE))/VLOOKUP($B1097,Stats!$A$2:$AA$19,24,FALSE),""))</f>
        <v/>
      </c>
      <c r="BK1097" s="44">
        <f t="shared" si="234"/>
        <v>0.21531336983306457</v>
      </c>
      <c r="BL1097" s="46" t="str">
        <f>IF(ISNUMBER(VLOOKUP($B1097,Stats!$A$2:$AA$19,2,FALSE))=FALSE,"",IF(ISNUMBER(#REF!),(#REF!-VLOOKUP($B1097,Stats!$A$2:$AA$19,11,FALSE))/VLOOKUP($B1097,Stats!$A$2:$AA$19,25,FALSE),""))</f>
        <v/>
      </c>
      <c r="BM1097" s="46">
        <f>IF(ISNUMBER(VLOOKUP($B1097,Stats!$A$2:$AA$19,2,FALSE))=FALSE,"",IF(ISNUMBER(AA1097),(AA1097-VLOOKUP($B1097,Stats!$A$2:$AA$19,12,FALSE))/VLOOKUP($B1097,Stats!$A$2:$AA$19,26,FALSE),""))</f>
        <v>-0.23516065079182585</v>
      </c>
      <c r="BN1097" s="46" t="str">
        <f>IF(ISNUMBER(VLOOKUP($B1097,Stats!$A$2:$AA$19,2,FALSE))=FALSE,"",IF(ISNUMBER(#REF!),(#REF!-VLOOKUP($B1097,Stats!$A$2:$AA$19,13,FALSE))/VLOOKUP($B1097,Stats!$A$2:$AA$19,27,FALSE),""))</f>
        <v/>
      </c>
      <c r="BO1097" s="46" t="str">
        <f>IF(ISNUMBER(VLOOKUP($B1097,Stats!$A$2:$AA$19,2,FALSE))=FALSE,"",IF(ISNUMBER(#REF!),(#REF!-VLOOKUP($B1097,Stats!$A$2:$AA$19,14,FALSE))/VLOOKUP($B1097,Stats!$A$2:$AB$19,28,FALSE),""))</f>
        <v/>
      </c>
      <c r="BP1097" s="46"/>
      <c r="BQ1097" s="46">
        <f>IF(ISNUMBER(VLOOKUP($B1097,Stats!$A$2:$AA$19,2,FALSE))=FALSE,"",IF(ISNUMBER(BM1097),BM1097,(VLOOKUP($B1097,Stats!$A$2:$AT$19,46,FALSE)-VLOOKUP($B1097,Stats!$A$2:$AA$19,12,FALSE))/VLOOKUP($B1097,Stats!$A$2:$AA$19,26,FALSE)))</f>
        <v>-0.23516065079182585</v>
      </c>
      <c r="BR1097" s="51">
        <f t="shared" si="235"/>
        <v>-0.23516065079182585</v>
      </c>
      <c r="BS1097" s="32" t="str">
        <f t="shared" si="229"/>
        <v>62_201506</v>
      </c>
      <c r="BT1097" s="53">
        <f t="shared" si="230"/>
        <v>2.6124772483586065E-2</v>
      </c>
    </row>
    <row r="1098" spans="1:72" x14ac:dyDescent="0.15">
      <c r="A1098" s="16">
        <v>62</v>
      </c>
      <c r="B1098" s="17">
        <v>201507</v>
      </c>
      <c r="C1098" s="3">
        <v>0</v>
      </c>
      <c r="D1098" s="23">
        <v>2.3134939690969247E-2</v>
      </c>
      <c r="E1098" s="18">
        <v>4.7064374508456854E-3</v>
      </c>
      <c r="F1098" s="24">
        <v>4</v>
      </c>
      <c r="G1098" s="24">
        <v>1</v>
      </c>
      <c r="H1098" s="20">
        <v>5.9294467767715964E-3</v>
      </c>
      <c r="I1098" s="20">
        <v>-7.4995833564794889E-4</v>
      </c>
      <c r="J1098" s="24">
        <v>3</v>
      </c>
      <c r="K1098" s="24">
        <v>1</v>
      </c>
      <c r="L1098" s="20">
        <v>1.1327363633795828E-2</v>
      </c>
      <c r="M1098" s="20">
        <v>-7.4995833564794889E-4</v>
      </c>
      <c r="N1098" s="19">
        <v>3.6219999999999999</v>
      </c>
      <c r="O1098" s="19">
        <v>1.0116753254008155</v>
      </c>
      <c r="P1098" s="25">
        <v>42090</v>
      </c>
      <c r="Q1098" s="20">
        <v>-7.4995833564794889E-4</v>
      </c>
      <c r="R1098" s="25">
        <v>42089</v>
      </c>
      <c r="S1098" s="25">
        <f>IF(ISNUMBER(R1098),VLOOKUP(B1098,Index!$B$3:$AB$18,27,FALSE),"")</f>
        <v>42088</v>
      </c>
      <c r="T1098" s="25">
        <f>IF(ISNUMBER($R1098),VLOOKUP($B1098,Index!$B$21:$AB$36,27,FALSE),"")</f>
        <v>42089</v>
      </c>
      <c r="U1098" s="25">
        <f>IF(ISNUMBER($R1098),VLOOKUP($B1098,Index!$B$39:$AB$54,27,FALSE),"")</f>
        <v>42089</v>
      </c>
      <c r="W1098" s="18">
        <v>1.665715657749786</v>
      </c>
      <c r="X1098" s="19">
        <v>0.8</v>
      </c>
      <c r="Y1098" s="18">
        <v>8.9298372058734754E-2</v>
      </c>
      <c r="Z1098" s="19">
        <f t="shared" si="231"/>
        <v>1</v>
      </c>
      <c r="AA1098" s="21">
        <v>30.848299953864938</v>
      </c>
      <c r="AB1098" s="3">
        <v>0</v>
      </c>
      <c r="AC1098" s="18">
        <v>2.7746086524728022</v>
      </c>
      <c r="AD1098" s="19">
        <v>0.64000000000000012</v>
      </c>
      <c r="AE1098" s="18">
        <v>7.9741992523402194E-3</v>
      </c>
      <c r="AF1098" s="19">
        <f t="shared" si="232"/>
        <v>1</v>
      </c>
      <c r="AG1098" s="21">
        <v>951.61761004362359</v>
      </c>
      <c r="AH1098" s="3">
        <v>0</v>
      </c>
      <c r="AK1098" t="str">
        <f t="shared" si="233"/>
        <v/>
      </c>
      <c r="AL1098" t="str">
        <f t="shared" si="233"/>
        <v/>
      </c>
      <c r="AM1098" t="str">
        <f t="shared" si="233"/>
        <v/>
      </c>
      <c r="AN1098" t="str">
        <f t="shared" si="233"/>
        <v/>
      </c>
      <c r="AO1098" t="str">
        <f t="shared" si="233"/>
        <v/>
      </c>
      <c r="AP1098" t="str">
        <f t="shared" si="233"/>
        <v/>
      </c>
      <c r="AQ1098" t="str">
        <f t="shared" si="233"/>
        <v/>
      </c>
      <c r="AR1098" t="str">
        <f t="shared" si="233"/>
        <v/>
      </c>
      <c r="AS1098" t="str">
        <f t="shared" si="233"/>
        <v/>
      </c>
      <c r="AT1098" t="str">
        <f t="shared" si="233"/>
        <v/>
      </c>
      <c r="AU1098" t="str">
        <f t="shared" si="233"/>
        <v/>
      </c>
      <c r="AV1098" t="str">
        <f t="shared" si="233"/>
        <v/>
      </c>
      <c r="AW1098" t="str">
        <f t="shared" si="233"/>
        <v/>
      </c>
      <c r="AX1098">
        <f t="shared" si="233"/>
        <v>30.848299953864938</v>
      </c>
      <c r="AZ1098" s="46">
        <f>IF(ISNUMBER(VLOOKUP($B1098,Stats!$A$2:$AA$19,2,FALSE))=FALSE,"",IF(ISNUMBER(W1098),(W1098-VLOOKUP($B1098,Stats!$A$2:$AA$19,2,FALSE))/VLOOKUP($B1098,Stats!$A$2:$AA$19,16,FALSE),""))</f>
        <v>0.17722877481684243</v>
      </c>
      <c r="BA1098" s="46">
        <f>IF(ISNUMBER(VLOOKUP($B1098,Stats!$A$2:$AA$19,2,FALSE))=FALSE,"",IF(ISNUMBER(X1098),(X1098-VLOOKUP($B1098,Stats!$A$2:$AA$19,3,FALSE))/VLOOKUP($B1098,Stats!$A$2:$AA$19,17,FALSE),""))</f>
        <v>0.61985383420575335</v>
      </c>
      <c r="BB1098" s="46"/>
      <c r="BC1098" s="46"/>
      <c r="BD1098" s="44">
        <f t="shared" si="228"/>
        <v>0.39854130451129788</v>
      </c>
      <c r="BE1098" s="46">
        <f>IF(ISNUMBER(VLOOKUP($B1098,Stats!$A$2:$AA$19,2,FALSE))=FALSE,"",IF(ISNUMBER(Y1098),(Y1098-VLOOKUP($B1098,Stats!$A$2:$AA$19,5,FALSE))/VLOOKUP($B1098,Stats!$A$2:$AA$19,19,FALSE),""))</f>
        <v>-0.64992083798001432</v>
      </c>
      <c r="BF1098" s="46"/>
      <c r="BG1098" s="46"/>
      <c r="BH1098" s="46">
        <f>IF(ISNUMBER(VLOOKUP($B1098,Stats!$A$2:$AA$19,2,FALSE))=FALSE,"",IF(ISNUMBER(Z1098),(Z1098-VLOOKUP($B1098,Stats!$A$2:$AA$19,8,FALSE))/VLOOKUP($B1098,Stats!$A$2:$AA$19,22,FALSE),""))</f>
        <v>-0.22777854907483192</v>
      </c>
      <c r="BI1098" s="46" t="str">
        <f>IF(ISNUMBER(VLOOKUP($B1098,Stats!$A$2:$AA$19,2,FALSE))=FALSE,"",IF(ISNUMBER(#REF!),(#REF!-VLOOKUP($B1098,Stats!$A$2:$AA$19,9,FALSE))/VLOOKUP($B1098,Stats!$A$2:$AA$19,23,FALSE),""))</f>
        <v/>
      </c>
      <c r="BJ1098" s="46" t="str">
        <f>IF(ISNUMBER(VLOOKUP($B1098,Stats!$A$2:$AA$19,2,FALSE))=FALSE,"",IF(ISNUMBER(#REF!),(#REF!-VLOOKUP($B1098,Stats!$A$2:$AA$19,10,FALSE))/VLOOKUP($B1098,Stats!$A$2:$AA$19,24,FALSE),""))</f>
        <v/>
      </c>
      <c r="BK1098" s="44">
        <f t="shared" si="234"/>
        <v>0.38661102186356044</v>
      </c>
      <c r="BL1098" s="46" t="str">
        <f>IF(ISNUMBER(VLOOKUP($B1098,Stats!$A$2:$AA$19,2,FALSE))=FALSE,"",IF(ISNUMBER(#REF!),(#REF!-VLOOKUP($B1098,Stats!$A$2:$AA$19,11,FALSE))/VLOOKUP($B1098,Stats!$A$2:$AA$19,25,FALSE),""))</f>
        <v/>
      </c>
      <c r="BM1098" s="46">
        <f>IF(ISNUMBER(VLOOKUP($B1098,Stats!$A$2:$AA$19,2,FALSE))=FALSE,"",IF(ISNUMBER(AA1098),(AA1098-VLOOKUP($B1098,Stats!$A$2:$AA$19,12,FALSE))/VLOOKUP($B1098,Stats!$A$2:$AA$19,26,FALSE),""))</f>
        <v>2.6526280396848452</v>
      </c>
      <c r="BN1098" s="46" t="str">
        <f>IF(ISNUMBER(VLOOKUP($B1098,Stats!$A$2:$AA$19,2,FALSE))=FALSE,"",IF(ISNUMBER(#REF!),(#REF!-VLOOKUP($B1098,Stats!$A$2:$AA$19,13,FALSE))/VLOOKUP($B1098,Stats!$A$2:$AA$19,27,FALSE),""))</f>
        <v/>
      </c>
      <c r="BO1098" s="46" t="str">
        <f>IF(ISNUMBER(VLOOKUP($B1098,Stats!$A$2:$AA$19,2,FALSE))=FALSE,"",IF(ISNUMBER(#REF!),(#REF!-VLOOKUP($B1098,Stats!$A$2:$AA$19,14,FALSE))/VLOOKUP($B1098,Stats!$A$2:$AB$19,28,FALSE),""))</f>
        <v/>
      </c>
      <c r="BP1098" s="46"/>
      <c r="BQ1098" s="46">
        <f>IF(ISNUMBER(VLOOKUP($B1098,Stats!$A$2:$AA$19,2,FALSE))=FALSE,"",IF(ISNUMBER(BM1098),BM1098,(VLOOKUP($B1098,Stats!$A$2:$AT$19,46,FALSE)-VLOOKUP($B1098,Stats!$A$2:$AA$19,12,FALSE))/VLOOKUP($B1098,Stats!$A$2:$AA$19,26,FALSE)))</f>
        <v>2.6526280396848452</v>
      </c>
      <c r="BR1098" s="51">
        <f t="shared" si="235"/>
        <v>2.6526280396848452</v>
      </c>
      <c r="BS1098" s="32" t="str">
        <f t="shared" si="229"/>
        <v>62_201507</v>
      </c>
      <c r="BT1098" s="53">
        <f t="shared" si="230"/>
        <v>0.84220048195736485</v>
      </c>
    </row>
    <row r="1099" spans="1:72" x14ac:dyDescent="0.15">
      <c r="S1099" t="str">
        <f>IF(ISNUMBER(R1099),VLOOKUP(B1099,Index!$B$3:$AB$18,27,FALSE),"")</f>
        <v/>
      </c>
      <c r="T1099" t="str">
        <f>IF(ISNUMBER($R1099),VLOOKUP($B1099,Index!$B$21:$AB$36,27,FALSE),"")</f>
        <v/>
      </c>
      <c r="U1099" t="str">
        <f>IF(ISNUMBER($R1099),VLOOKUP($B1099,Index!$B$39:$AB$54,27,FALSE),"")</f>
        <v/>
      </c>
      <c r="Z1099" t="str">
        <f t="shared" si="231"/>
        <v/>
      </c>
      <c r="AA1099" t="s">
        <v>25</v>
      </c>
      <c r="AF1099" t="str">
        <f t="shared" si="232"/>
        <v/>
      </c>
      <c r="AG1099" t="s">
        <v>25</v>
      </c>
      <c r="AK1099" t="str">
        <f t="shared" si="233"/>
        <v/>
      </c>
      <c r="AL1099" t="str">
        <f t="shared" si="233"/>
        <v/>
      </c>
      <c r="AM1099" t="str">
        <f t="shared" si="233"/>
        <v/>
      </c>
      <c r="AN1099" t="str">
        <f t="shared" si="233"/>
        <v/>
      </c>
      <c r="AO1099" t="str">
        <f t="shared" si="233"/>
        <v/>
      </c>
      <c r="AP1099" t="str">
        <f t="shared" si="233"/>
        <v/>
      </c>
      <c r="AQ1099" t="str">
        <f t="shared" si="233"/>
        <v/>
      </c>
      <c r="AR1099" t="str">
        <f t="shared" si="233"/>
        <v/>
      </c>
      <c r="AS1099" t="str">
        <f t="shared" si="233"/>
        <v/>
      </c>
      <c r="AT1099" t="str">
        <f t="shared" si="233"/>
        <v/>
      </c>
      <c r="AU1099" t="str">
        <f t="shared" si="233"/>
        <v/>
      </c>
      <c r="AV1099" t="str">
        <f t="shared" si="233"/>
        <v/>
      </c>
      <c r="AW1099" t="str">
        <f t="shared" si="233"/>
        <v/>
      </c>
      <c r="AX1099" t="str">
        <f t="shared" si="233"/>
        <v/>
      </c>
      <c r="AZ1099" s="46" t="str">
        <f>IF(ISNUMBER(VLOOKUP($B1099,Stats!$A$2:$AA$19,2,FALSE))=FALSE,"",IF(ISNUMBER(W1099),(W1099-VLOOKUP($B1099,Stats!$A$2:$AA$19,2,FALSE))/VLOOKUP($B1099,Stats!$A$2:$AA$19,16,FALSE),""))</f>
        <v/>
      </c>
      <c r="BA1099" s="46" t="str">
        <f>IF(ISNUMBER(VLOOKUP($B1099,Stats!$A$2:$AA$19,2,FALSE))=FALSE,"",IF(ISNUMBER(X1099),(X1099-VLOOKUP($B1099,Stats!$A$2:$AA$19,3,FALSE))/VLOOKUP($B1099,Stats!$A$2:$AA$19,17,FALSE),""))</f>
        <v/>
      </c>
      <c r="BB1099" s="46"/>
      <c r="BC1099" s="46"/>
      <c r="BD1099" s="44" t="str">
        <f t="shared" si="228"/>
        <v/>
      </c>
      <c r="BE1099" s="46" t="str">
        <f>IF(ISNUMBER(VLOOKUP($B1099,Stats!$A$2:$AA$19,2,FALSE))=FALSE,"",IF(ISNUMBER(Y1099),(Y1099-VLOOKUP($B1099,Stats!$A$2:$AA$19,5,FALSE))/VLOOKUP($B1099,Stats!$A$2:$AA$19,19,FALSE),""))</f>
        <v/>
      </c>
      <c r="BF1099" s="46"/>
      <c r="BG1099" s="46"/>
      <c r="BH1099" s="46" t="str">
        <f>IF(ISNUMBER(VLOOKUP($B1099,Stats!$A$2:$AA$19,2,FALSE))=FALSE,"",IF(ISNUMBER(Z1099),(Z1099-VLOOKUP($B1099,Stats!$A$2:$AA$19,8,FALSE))/VLOOKUP($B1099,Stats!$A$2:$AA$19,22,FALSE),""))</f>
        <v/>
      </c>
      <c r="BI1099" s="46" t="str">
        <f>IF(ISNUMBER(VLOOKUP($B1099,Stats!$A$2:$AA$19,2,FALSE))=FALSE,"",IF(ISNUMBER(#REF!),(#REF!-VLOOKUP($B1099,Stats!$A$2:$AA$19,9,FALSE))/VLOOKUP($B1099,Stats!$A$2:$AA$19,23,FALSE),""))</f>
        <v/>
      </c>
      <c r="BJ1099" s="46" t="str">
        <f>IF(ISNUMBER(VLOOKUP($B1099,Stats!$A$2:$AA$19,2,FALSE))=FALSE,"",IF(ISNUMBER(#REF!),(#REF!-VLOOKUP($B1099,Stats!$A$2:$AA$19,10,FALSE))/VLOOKUP($B1099,Stats!$A$2:$AA$19,24,FALSE),""))</f>
        <v/>
      </c>
      <c r="BK1099" s="44" t="str">
        <f t="shared" si="234"/>
        <v/>
      </c>
      <c r="BL1099" s="46" t="str">
        <f>IF(ISNUMBER(VLOOKUP($B1099,Stats!$A$2:$AA$19,2,FALSE))=FALSE,"",IF(ISNUMBER(#REF!),(#REF!-VLOOKUP($B1099,Stats!$A$2:$AA$19,11,FALSE))/VLOOKUP($B1099,Stats!$A$2:$AA$19,25,FALSE),""))</f>
        <v/>
      </c>
      <c r="BM1099" s="46" t="str">
        <f>IF(ISNUMBER(VLOOKUP($B1099,Stats!$A$2:$AA$19,2,FALSE))=FALSE,"",IF(ISNUMBER(AA1099),(AA1099-VLOOKUP($B1099,Stats!$A$2:$AA$19,12,FALSE))/VLOOKUP($B1099,Stats!$A$2:$AA$19,26,FALSE),""))</f>
        <v/>
      </c>
      <c r="BN1099" s="46" t="str">
        <f>IF(ISNUMBER(VLOOKUP($B1099,Stats!$A$2:$AA$19,2,FALSE))=FALSE,"",IF(ISNUMBER(#REF!),(#REF!-VLOOKUP($B1099,Stats!$A$2:$AA$19,13,FALSE))/VLOOKUP($B1099,Stats!$A$2:$AA$19,27,FALSE),""))</f>
        <v/>
      </c>
      <c r="BO1099" s="46" t="str">
        <f>IF(ISNUMBER(VLOOKUP($B1099,Stats!$A$2:$AA$19,2,FALSE))=FALSE,"",IF(ISNUMBER(#REF!),(#REF!-VLOOKUP($B1099,Stats!$A$2:$AA$19,14,FALSE))/VLOOKUP($B1099,Stats!$A$2:$AB$19,28,FALSE),""))</f>
        <v/>
      </c>
      <c r="BP1099" s="46"/>
      <c r="BQ1099" s="46" t="str">
        <f>IF(ISNUMBER(VLOOKUP($B1099,Stats!$A$2:$AA$19,2,FALSE))=FALSE,"",IF(ISNUMBER(BM1099),BM1099,(VLOOKUP($B1099,Stats!$A$2:$AT$19,46,FALSE)-VLOOKUP($B1099,Stats!$A$2:$AA$19,12,FALSE))/VLOOKUP($B1099,Stats!$A$2:$AA$19,26,FALSE)))</f>
        <v/>
      </c>
      <c r="BR1099" s="51" t="str">
        <f t="shared" si="235"/>
        <v/>
      </c>
      <c r="BS1099" s="32" t="str">
        <f t="shared" si="229"/>
        <v/>
      </c>
      <c r="BT1099" s="53" t="str">
        <f t="shared" si="230"/>
        <v/>
      </c>
    </row>
    <row r="1100" spans="1:72" ht="40.5" x14ac:dyDescent="0.15">
      <c r="A1100" s="1" t="s">
        <v>48</v>
      </c>
      <c r="B1100" s="1" t="s">
        <v>0</v>
      </c>
      <c r="C1100" s="3"/>
      <c r="D1100" s="4" t="s">
        <v>10</v>
      </c>
      <c r="E1100" s="1" t="s">
        <v>11</v>
      </c>
      <c r="F1100" s="1" t="s">
        <v>12</v>
      </c>
      <c r="G1100" s="1" t="s">
        <v>13</v>
      </c>
      <c r="H1100" s="1" t="s">
        <v>14</v>
      </c>
      <c r="I1100" s="1" t="s">
        <v>15</v>
      </c>
      <c r="J1100" s="1" t="s">
        <v>16</v>
      </c>
      <c r="K1100" s="1" t="s">
        <v>17</v>
      </c>
      <c r="L1100" s="1" t="s">
        <v>18</v>
      </c>
      <c r="M1100" s="1" t="s">
        <v>19</v>
      </c>
      <c r="N1100" s="1" t="s">
        <v>20</v>
      </c>
      <c r="O1100" s="1" t="s">
        <v>21</v>
      </c>
      <c r="P1100" s="1" t="s">
        <v>22</v>
      </c>
      <c r="Q1100" s="1" t="s">
        <v>23</v>
      </c>
      <c r="R1100" s="1" t="s">
        <v>24</v>
      </c>
      <c r="S1100" s="1" t="str">
        <f>IF(ISNUMBER(R1100),VLOOKUP(B1100,Index!$B$3:$AB$18,27,FALSE),"")</f>
        <v/>
      </c>
      <c r="T1100" s="1" t="str">
        <f>IF(ISNUMBER($R1100),VLOOKUP($B1100,Index!$B$21:$AB$36,27,FALSE),"")</f>
        <v/>
      </c>
      <c r="U1100" s="1" t="str">
        <f>IF(ISNUMBER($R1100),VLOOKUP($B1100,Index!$B$39:$AB$54,27,FALSE),"")</f>
        <v/>
      </c>
      <c r="W1100" s="1" t="s">
        <v>1</v>
      </c>
      <c r="X1100" s="1" t="s">
        <v>2</v>
      </c>
      <c r="Y1100" s="1" t="s">
        <v>4</v>
      </c>
      <c r="Z1100" s="1" t="str">
        <f t="shared" si="231"/>
        <v/>
      </c>
      <c r="AA1100" s="1" t="s">
        <v>8</v>
      </c>
      <c r="AB1100" s="3"/>
      <c r="AC1100" s="1" t="s">
        <v>49</v>
      </c>
      <c r="AD1100" s="1" t="s">
        <v>50</v>
      </c>
      <c r="AE1100" s="1" t="s">
        <v>51</v>
      </c>
      <c r="AF1100" s="1" t="str">
        <f t="shared" si="232"/>
        <v/>
      </c>
      <c r="AG1100" s="1" t="s">
        <v>38</v>
      </c>
      <c r="AH1100" s="3"/>
      <c r="AK1100" t="str">
        <f t="shared" si="233"/>
        <v/>
      </c>
      <c r="AL1100" t="str">
        <f t="shared" si="233"/>
        <v/>
      </c>
      <c r="AM1100" t="str">
        <f t="shared" si="233"/>
        <v/>
      </c>
      <c r="AN1100" t="str">
        <f t="shared" si="233"/>
        <v/>
      </c>
      <c r="AO1100" t="str">
        <f t="shared" si="233"/>
        <v/>
      </c>
      <c r="AP1100" t="str">
        <f t="shared" si="233"/>
        <v/>
      </c>
      <c r="AQ1100" t="str">
        <f t="shared" si="233"/>
        <v/>
      </c>
      <c r="AR1100" t="str">
        <f t="shared" si="233"/>
        <v/>
      </c>
      <c r="AS1100" t="str">
        <f t="shared" si="233"/>
        <v/>
      </c>
      <c r="AT1100" t="str">
        <f t="shared" si="233"/>
        <v/>
      </c>
      <c r="AU1100" t="str">
        <f t="shared" si="233"/>
        <v/>
      </c>
      <c r="AV1100" t="str">
        <f t="shared" si="233"/>
        <v/>
      </c>
      <c r="AW1100" t="str">
        <f t="shared" si="233"/>
        <v/>
      </c>
      <c r="AX1100" t="str">
        <f t="shared" si="233"/>
        <v/>
      </c>
      <c r="AZ1100" s="46" t="str">
        <f>IF(ISNUMBER(VLOOKUP($B1100,Stats!$A$2:$AA$19,2,FALSE))=FALSE,"",IF(ISNUMBER(W1100),(W1100-VLOOKUP($B1100,Stats!$A$2:$AA$19,2,FALSE))/VLOOKUP($B1100,Stats!$A$2:$AA$19,16,FALSE),""))</f>
        <v/>
      </c>
      <c r="BA1100" s="46" t="str">
        <f>IF(ISNUMBER(VLOOKUP($B1100,Stats!$A$2:$AA$19,2,FALSE))=FALSE,"",IF(ISNUMBER(X1100),(X1100-VLOOKUP($B1100,Stats!$A$2:$AA$19,3,FALSE))/VLOOKUP($B1100,Stats!$A$2:$AA$19,17,FALSE),""))</f>
        <v/>
      </c>
      <c r="BB1100" s="46"/>
      <c r="BC1100" s="46"/>
      <c r="BD1100" s="44" t="str">
        <f t="shared" si="228"/>
        <v/>
      </c>
      <c r="BE1100" s="46" t="str">
        <f>IF(ISNUMBER(VLOOKUP($B1100,Stats!$A$2:$AA$19,2,FALSE))=FALSE,"",IF(ISNUMBER(Y1100),(Y1100-VLOOKUP($B1100,Stats!$A$2:$AA$19,5,FALSE))/VLOOKUP($B1100,Stats!$A$2:$AA$19,19,FALSE),""))</f>
        <v/>
      </c>
      <c r="BF1100" s="46"/>
      <c r="BG1100" s="46"/>
      <c r="BH1100" s="46" t="str">
        <f>IF(ISNUMBER(VLOOKUP($B1100,Stats!$A$2:$AA$19,2,FALSE))=FALSE,"",IF(ISNUMBER(Z1100),(Z1100-VLOOKUP($B1100,Stats!$A$2:$AA$19,8,FALSE))/VLOOKUP($B1100,Stats!$A$2:$AA$19,22,FALSE),""))</f>
        <v/>
      </c>
      <c r="BI1100" s="46" t="str">
        <f>IF(ISNUMBER(VLOOKUP($B1100,Stats!$A$2:$AA$19,2,FALSE))=FALSE,"",IF(ISNUMBER(#REF!),(#REF!-VLOOKUP($B1100,Stats!$A$2:$AA$19,9,FALSE))/VLOOKUP($B1100,Stats!$A$2:$AA$19,23,FALSE),""))</f>
        <v/>
      </c>
      <c r="BJ1100" s="46" t="str">
        <f>IF(ISNUMBER(VLOOKUP($B1100,Stats!$A$2:$AA$19,2,FALSE))=FALSE,"",IF(ISNUMBER(#REF!),(#REF!-VLOOKUP($B1100,Stats!$A$2:$AA$19,10,FALSE))/VLOOKUP($B1100,Stats!$A$2:$AA$19,24,FALSE),""))</f>
        <v/>
      </c>
      <c r="BK1100" s="44" t="str">
        <f t="shared" si="234"/>
        <v/>
      </c>
      <c r="BL1100" s="46" t="str">
        <f>IF(ISNUMBER(VLOOKUP($B1100,Stats!$A$2:$AA$19,2,FALSE))=FALSE,"",IF(ISNUMBER(#REF!),(#REF!-VLOOKUP($B1100,Stats!$A$2:$AA$19,11,FALSE))/VLOOKUP($B1100,Stats!$A$2:$AA$19,25,FALSE),""))</f>
        <v/>
      </c>
      <c r="BM1100" s="46" t="str">
        <f>IF(ISNUMBER(VLOOKUP($B1100,Stats!$A$2:$AA$19,2,FALSE))=FALSE,"",IF(ISNUMBER(AA1100),(AA1100-VLOOKUP($B1100,Stats!$A$2:$AA$19,12,FALSE))/VLOOKUP($B1100,Stats!$A$2:$AA$19,26,FALSE),""))</f>
        <v/>
      </c>
      <c r="BN1100" s="46" t="str">
        <f>IF(ISNUMBER(VLOOKUP($B1100,Stats!$A$2:$AA$19,2,FALSE))=FALSE,"",IF(ISNUMBER(#REF!),(#REF!-VLOOKUP($B1100,Stats!$A$2:$AA$19,13,FALSE))/VLOOKUP($B1100,Stats!$A$2:$AA$19,27,FALSE),""))</f>
        <v/>
      </c>
      <c r="BO1100" s="46" t="str">
        <f>IF(ISNUMBER(VLOOKUP($B1100,Stats!$A$2:$AA$19,2,FALSE))=FALSE,"",IF(ISNUMBER(#REF!),(#REF!-VLOOKUP($B1100,Stats!$A$2:$AA$19,14,FALSE))/VLOOKUP($B1100,Stats!$A$2:$AB$19,28,FALSE),""))</f>
        <v/>
      </c>
      <c r="BP1100" s="46"/>
      <c r="BQ1100" s="46" t="str">
        <f>IF(ISNUMBER(VLOOKUP($B1100,Stats!$A$2:$AA$19,2,FALSE))=FALSE,"",IF(ISNUMBER(BM1100),BM1100,(VLOOKUP($B1100,Stats!$A$2:$AT$19,46,FALSE)-VLOOKUP($B1100,Stats!$A$2:$AA$19,12,FALSE))/VLOOKUP($B1100,Stats!$A$2:$AA$19,26,FALSE)))</f>
        <v/>
      </c>
      <c r="BR1100" s="51" t="str">
        <f t="shared" si="235"/>
        <v/>
      </c>
      <c r="BS1100" s="32" t="str">
        <f t="shared" si="229"/>
        <v/>
      </c>
      <c r="BT1100" s="53" t="str">
        <f t="shared" si="230"/>
        <v/>
      </c>
    </row>
    <row r="1101" spans="1:72" x14ac:dyDescent="0.15">
      <c r="A1101" s="5">
        <v>63</v>
      </c>
      <c r="B1101" s="5" t="s">
        <v>43</v>
      </c>
      <c r="C1101" s="3">
        <v>0</v>
      </c>
      <c r="D1101" s="11">
        <v>0.16441231343283591</v>
      </c>
      <c r="E1101" s="6">
        <v>5.7974195687512178E-3</v>
      </c>
      <c r="F1101" s="12">
        <v>68</v>
      </c>
      <c r="G1101" s="12">
        <v>47</v>
      </c>
      <c r="H1101" s="13">
        <v>4.8427545934855527E-3</v>
      </c>
      <c r="I1101" s="13">
        <v>-3.725009613448356E-3</v>
      </c>
      <c r="J1101" s="12">
        <v>10</v>
      </c>
      <c r="K1101" s="12">
        <v>5</v>
      </c>
      <c r="L1101" s="13">
        <v>1.7319332020710121E-2</v>
      </c>
      <c r="M1101" s="13">
        <v>-1.9801635635983916E-2</v>
      </c>
      <c r="N1101" s="8">
        <v>3.0030000000000001</v>
      </c>
      <c r="O1101" s="8">
        <v>1.1672108208955225</v>
      </c>
      <c r="P1101" s="14">
        <v>42088</v>
      </c>
      <c r="Q1101" s="13">
        <v>-1.9801635635984027E-2</v>
      </c>
      <c r="R1101" s="14">
        <v>42023</v>
      </c>
      <c r="S1101" s="14">
        <f>IF(ISNUMBER(R1101),VLOOKUP(B1101,Index!$B$3:$AB$18,27,FALSE),"")</f>
        <v>42041</v>
      </c>
      <c r="T1101" s="14">
        <f>IF(ISNUMBER($R1101),VLOOKUP($B1101,Index!$B$21:$AB$36,27,FALSE),"")</f>
        <v>41996</v>
      </c>
      <c r="U1101" s="14">
        <f>IF(ISNUMBER($R1101),VLOOKUP($B1101,Index!$B$39:$AB$54,27,FALSE),"")</f>
        <v>42003</v>
      </c>
      <c r="W1101" s="6">
        <v>0.34613118617439137</v>
      </c>
      <c r="X1101" s="7">
        <v>0.59130434782608698</v>
      </c>
      <c r="Y1101" s="6">
        <v>0.10999830233330986</v>
      </c>
      <c r="Z1101" s="8" t="str">
        <f t="shared" si="231"/>
        <v/>
      </c>
      <c r="AA1101" s="9">
        <v>8.3029663031503187</v>
      </c>
      <c r="AB1101" s="3">
        <v>0</v>
      </c>
      <c r="AC1101" s="6">
        <v>0.11980679804249118</v>
      </c>
      <c r="AD1101" s="7">
        <v>0.34964083175803407</v>
      </c>
      <c r="AE1101" s="6">
        <v>1.2099626516210242E-2</v>
      </c>
      <c r="AF1101" s="8" t="str">
        <f t="shared" si="232"/>
        <v/>
      </c>
      <c r="AG1101" s="9">
        <v>68.939249431249664</v>
      </c>
      <c r="AH1101" s="3">
        <v>0</v>
      </c>
      <c r="AK1101" t="str">
        <f t="shared" si="233"/>
        <v/>
      </c>
      <c r="AL1101" t="str">
        <f t="shared" si="233"/>
        <v/>
      </c>
      <c r="AM1101" t="str">
        <f t="shared" si="233"/>
        <v/>
      </c>
      <c r="AN1101" t="str">
        <f t="shared" si="233"/>
        <v/>
      </c>
      <c r="AO1101" t="str">
        <f t="shared" si="233"/>
        <v/>
      </c>
      <c r="AP1101" t="str">
        <f t="shared" si="233"/>
        <v/>
      </c>
      <c r="AQ1101" t="str">
        <f t="shared" si="233"/>
        <v/>
      </c>
      <c r="AR1101" t="str">
        <f t="shared" si="233"/>
        <v/>
      </c>
      <c r="AS1101" t="str">
        <f t="shared" si="233"/>
        <v/>
      </c>
      <c r="AT1101" t="str">
        <f t="shared" si="233"/>
        <v/>
      </c>
      <c r="AU1101" t="str">
        <f t="shared" si="233"/>
        <v/>
      </c>
      <c r="AV1101" t="str">
        <f t="shared" si="233"/>
        <v/>
      </c>
      <c r="AW1101" t="str">
        <f t="shared" si="233"/>
        <v/>
      </c>
      <c r="AX1101" t="str">
        <f t="shared" si="233"/>
        <v/>
      </c>
      <c r="AZ1101" s="46" t="str">
        <f>IF(ISNUMBER(VLOOKUP($B1101,Stats!$A$2:$AA$19,2,FALSE))=FALSE,"",IF(ISNUMBER(W1101),(W1101-VLOOKUP($B1101,Stats!$A$2:$AA$19,2,FALSE))/VLOOKUP($B1101,Stats!$A$2:$AA$19,16,FALSE),""))</f>
        <v/>
      </c>
      <c r="BA1101" s="46" t="str">
        <f>IF(ISNUMBER(VLOOKUP($B1101,Stats!$A$2:$AA$19,2,FALSE))=FALSE,"",IF(ISNUMBER(X1101),(X1101-VLOOKUP($B1101,Stats!$A$2:$AA$19,3,FALSE))/VLOOKUP($B1101,Stats!$A$2:$AA$19,17,FALSE),""))</f>
        <v/>
      </c>
      <c r="BB1101" s="46"/>
      <c r="BC1101" s="46"/>
      <c r="BD1101" s="44" t="str">
        <f t="shared" si="228"/>
        <v/>
      </c>
      <c r="BE1101" s="46" t="str">
        <f>IF(ISNUMBER(VLOOKUP($B1101,Stats!$A$2:$AA$19,2,FALSE))=FALSE,"",IF(ISNUMBER(Y1101),(Y1101-VLOOKUP($B1101,Stats!$A$2:$AA$19,5,FALSE))/VLOOKUP($B1101,Stats!$A$2:$AA$19,19,FALSE),""))</f>
        <v/>
      </c>
      <c r="BF1101" s="46"/>
      <c r="BG1101" s="46"/>
      <c r="BH1101" s="46" t="str">
        <f>IF(ISNUMBER(VLOOKUP($B1101,Stats!$A$2:$AA$19,2,FALSE))=FALSE,"",IF(ISNUMBER(Z1101),(Z1101-VLOOKUP($B1101,Stats!$A$2:$AA$19,8,FALSE))/VLOOKUP($B1101,Stats!$A$2:$AA$19,22,FALSE),""))</f>
        <v/>
      </c>
      <c r="BI1101" s="46" t="str">
        <f>IF(ISNUMBER(VLOOKUP($B1101,Stats!$A$2:$AA$19,2,FALSE))=FALSE,"",IF(ISNUMBER(#REF!),(#REF!-VLOOKUP($B1101,Stats!$A$2:$AA$19,9,FALSE))/VLOOKUP($B1101,Stats!$A$2:$AA$19,23,FALSE),""))</f>
        <v/>
      </c>
      <c r="BJ1101" s="46" t="str">
        <f>IF(ISNUMBER(VLOOKUP($B1101,Stats!$A$2:$AA$19,2,FALSE))=FALSE,"",IF(ISNUMBER(#REF!),(#REF!-VLOOKUP($B1101,Stats!$A$2:$AA$19,10,FALSE))/VLOOKUP($B1101,Stats!$A$2:$AA$19,24,FALSE),""))</f>
        <v/>
      </c>
      <c r="BK1101" s="44" t="str">
        <f t="shared" si="234"/>
        <v/>
      </c>
      <c r="BL1101" s="46" t="str">
        <f>IF(ISNUMBER(VLOOKUP($B1101,Stats!$A$2:$AA$19,2,FALSE))=FALSE,"",IF(ISNUMBER(#REF!),(#REF!-VLOOKUP($B1101,Stats!$A$2:$AA$19,11,FALSE))/VLOOKUP($B1101,Stats!$A$2:$AA$19,25,FALSE),""))</f>
        <v/>
      </c>
      <c r="BM1101" s="46" t="str">
        <f>IF(ISNUMBER(VLOOKUP($B1101,Stats!$A$2:$AA$19,2,FALSE))=FALSE,"",IF(ISNUMBER(AA1101),(AA1101-VLOOKUP($B1101,Stats!$A$2:$AA$19,12,FALSE))/VLOOKUP($B1101,Stats!$A$2:$AA$19,26,FALSE),""))</f>
        <v/>
      </c>
      <c r="BN1101" s="46" t="str">
        <f>IF(ISNUMBER(VLOOKUP($B1101,Stats!$A$2:$AA$19,2,FALSE))=FALSE,"",IF(ISNUMBER(#REF!),(#REF!-VLOOKUP($B1101,Stats!$A$2:$AA$19,13,FALSE))/VLOOKUP($B1101,Stats!$A$2:$AA$19,27,FALSE),""))</f>
        <v/>
      </c>
      <c r="BO1101" s="46" t="str">
        <f>IF(ISNUMBER(VLOOKUP($B1101,Stats!$A$2:$AA$19,2,FALSE))=FALSE,"",IF(ISNUMBER(#REF!),(#REF!-VLOOKUP($B1101,Stats!$A$2:$AA$19,14,FALSE))/VLOOKUP($B1101,Stats!$A$2:$AB$19,28,FALSE),""))</f>
        <v/>
      </c>
      <c r="BP1101" s="46"/>
      <c r="BQ1101" s="46" t="str">
        <f>IF(ISNUMBER(VLOOKUP($B1101,Stats!$A$2:$AA$19,2,FALSE))=FALSE,"",IF(ISNUMBER(BM1101),BM1101,(VLOOKUP($B1101,Stats!$A$2:$AT$19,46,FALSE)-VLOOKUP($B1101,Stats!$A$2:$AA$19,12,FALSE))/VLOOKUP($B1101,Stats!$A$2:$AA$19,26,FALSE)))</f>
        <v/>
      </c>
      <c r="BR1101" s="51" t="str">
        <f t="shared" si="235"/>
        <v/>
      </c>
      <c r="BS1101" s="32" t="str">
        <f t="shared" si="229"/>
        <v/>
      </c>
      <c r="BT1101" s="53" t="str">
        <f t="shared" si="230"/>
        <v/>
      </c>
    </row>
    <row r="1102" spans="1:72" x14ac:dyDescent="0.15">
      <c r="A1102" s="5">
        <v>63</v>
      </c>
      <c r="B1102" s="5" t="s">
        <v>31</v>
      </c>
      <c r="C1102" s="3">
        <v>0</v>
      </c>
      <c r="D1102" s="11">
        <v>1.1057863266497174E-2</v>
      </c>
      <c r="E1102" s="6">
        <v>5.0205192141688226E-3</v>
      </c>
      <c r="F1102" s="15">
        <v>4.8571428571428568</v>
      </c>
      <c r="G1102" s="15">
        <v>3.3571428571428572</v>
      </c>
      <c r="H1102" s="13">
        <v>4.7674897856325987E-3</v>
      </c>
      <c r="I1102" s="13">
        <v>-3.5571593850712486E-3</v>
      </c>
      <c r="J1102" s="12">
        <v>3.6428571428571428</v>
      </c>
      <c r="K1102" s="12">
        <v>2.1428571428571428</v>
      </c>
      <c r="L1102" s="13">
        <v>8.1539879244599354E-3</v>
      </c>
      <c r="M1102" s="13">
        <v>-6.6839290404200179E-3</v>
      </c>
      <c r="N1102" s="8">
        <v>2.8017499999999997</v>
      </c>
      <c r="O1102" s="8">
        <v>1.0142149987268234</v>
      </c>
      <c r="P1102" s="14"/>
      <c r="Q1102" s="13">
        <v>-9.4617054712270842E-3</v>
      </c>
      <c r="R1102" s="14"/>
      <c r="S1102" s="14" t="str">
        <f>IF(ISNUMBER(R1102),VLOOKUP(B1102,Index!$B$3:$AB$18,27,FALSE),"")</f>
        <v/>
      </c>
      <c r="T1102" s="14" t="str">
        <f>IF(ISNUMBER($R1102),VLOOKUP($B1102,Index!$B$21:$AB$36,27,FALSE),"")</f>
        <v/>
      </c>
      <c r="U1102" s="14" t="str">
        <f>IF(ISNUMBER($R1102),VLOOKUP($B1102,Index!$B$39:$AB$54,27,FALSE),"")</f>
        <v/>
      </c>
      <c r="W1102" s="6">
        <v>0.40206860551840329</v>
      </c>
      <c r="X1102" s="8">
        <v>0.57687074829931972</v>
      </c>
      <c r="Y1102" s="6">
        <v>9.5257654520473065E-2</v>
      </c>
      <c r="Z1102" s="8" t="str">
        <f t="shared" si="231"/>
        <v/>
      </c>
      <c r="AA1102" s="9" t="s">
        <v>25</v>
      </c>
      <c r="AB1102" s="3">
        <v>0</v>
      </c>
      <c r="AC1102" s="6">
        <v>0.1616591635435134</v>
      </c>
      <c r="AD1102" s="8">
        <v>0.3327798602434171</v>
      </c>
      <c r="AE1102" s="6">
        <v>9.0740207447418033E-3</v>
      </c>
      <c r="AF1102" s="8" t="str">
        <f t="shared" si="232"/>
        <v/>
      </c>
      <c r="AG1102" s="9" t="s">
        <v>25</v>
      </c>
      <c r="AH1102" s="3">
        <v>0</v>
      </c>
      <c r="AK1102" t="str">
        <f t="shared" si="233"/>
        <v/>
      </c>
      <c r="AL1102" t="str">
        <f t="shared" si="233"/>
        <v/>
      </c>
      <c r="AM1102" t="str">
        <f t="shared" si="233"/>
        <v/>
      </c>
      <c r="AN1102" t="str">
        <f t="shared" si="233"/>
        <v/>
      </c>
      <c r="AO1102" t="str">
        <f t="shared" si="233"/>
        <v/>
      </c>
      <c r="AP1102" t="str">
        <f t="shared" si="233"/>
        <v/>
      </c>
      <c r="AQ1102" t="str">
        <f t="shared" si="233"/>
        <v/>
      </c>
      <c r="AR1102" t="str">
        <f t="shared" si="233"/>
        <v/>
      </c>
      <c r="AS1102" t="str">
        <f t="shared" si="233"/>
        <v/>
      </c>
      <c r="AT1102" t="str">
        <f t="shared" si="233"/>
        <v/>
      </c>
      <c r="AU1102" t="str">
        <f t="shared" si="233"/>
        <v/>
      </c>
      <c r="AV1102" t="str">
        <f t="shared" si="233"/>
        <v/>
      </c>
      <c r="AW1102" t="str">
        <f t="shared" si="233"/>
        <v/>
      </c>
      <c r="AX1102" t="str">
        <f t="shared" si="233"/>
        <v/>
      </c>
      <c r="AZ1102" s="46" t="str">
        <f>IF(ISNUMBER(VLOOKUP($B1102,Stats!$A$2:$AA$19,2,FALSE))=FALSE,"",IF(ISNUMBER(W1102),(W1102-VLOOKUP($B1102,Stats!$A$2:$AA$19,2,FALSE))/VLOOKUP($B1102,Stats!$A$2:$AA$19,16,FALSE),""))</f>
        <v/>
      </c>
      <c r="BA1102" s="46" t="str">
        <f>IF(ISNUMBER(VLOOKUP($B1102,Stats!$A$2:$AA$19,2,FALSE))=FALSE,"",IF(ISNUMBER(X1102),(X1102-VLOOKUP($B1102,Stats!$A$2:$AA$19,3,FALSE))/VLOOKUP($B1102,Stats!$A$2:$AA$19,17,FALSE),""))</f>
        <v/>
      </c>
      <c r="BB1102" s="46"/>
      <c r="BC1102" s="46"/>
      <c r="BD1102" s="44" t="str">
        <f t="shared" si="228"/>
        <v/>
      </c>
      <c r="BE1102" s="46" t="str">
        <f>IF(ISNUMBER(VLOOKUP($B1102,Stats!$A$2:$AA$19,2,FALSE))=FALSE,"",IF(ISNUMBER(Y1102),(Y1102-VLOOKUP($B1102,Stats!$A$2:$AA$19,5,FALSE))/VLOOKUP($B1102,Stats!$A$2:$AA$19,19,FALSE),""))</f>
        <v/>
      </c>
      <c r="BF1102" s="46"/>
      <c r="BG1102" s="46"/>
      <c r="BH1102" s="46" t="str">
        <f>IF(ISNUMBER(VLOOKUP($B1102,Stats!$A$2:$AA$19,2,FALSE))=FALSE,"",IF(ISNUMBER(Z1102),(Z1102-VLOOKUP($B1102,Stats!$A$2:$AA$19,8,FALSE))/VLOOKUP($B1102,Stats!$A$2:$AA$19,22,FALSE),""))</f>
        <v/>
      </c>
      <c r="BI1102" s="46" t="str">
        <f>IF(ISNUMBER(VLOOKUP($B1102,Stats!$A$2:$AA$19,2,FALSE))=FALSE,"",IF(ISNUMBER(#REF!),(#REF!-VLOOKUP($B1102,Stats!$A$2:$AA$19,9,FALSE))/VLOOKUP($B1102,Stats!$A$2:$AA$19,23,FALSE),""))</f>
        <v/>
      </c>
      <c r="BJ1102" s="46" t="str">
        <f>IF(ISNUMBER(VLOOKUP($B1102,Stats!$A$2:$AA$19,2,FALSE))=FALSE,"",IF(ISNUMBER(#REF!),(#REF!-VLOOKUP($B1102,Stats!$A$2:$AA$19,10,FALSE))/VLOOKUP($B1102,Stats!$A$2:$AA$19,24,FALSE),""))</f>
        <v/>
      </c>
      <c r="BK1102" s="44" t="str">
        <f t="shared" si="234"/>
        <v/>
      </c>
      <c r="BL1102" s="46" t="str">
        <f>IF(ISNUMBER(VLOOKUP($B1102,Stats!$A$2:$AA$19,2,FALSE))=FALSE,"",IF(ISNUMBER(#REF!),(#REF!-VLOOKUP($B1102,Stats!$A$2:$AA$19,11,FALSE))/VLOOKUP($B1102,Stats!$A$2:$AA$19,25,FALSE),""))</f>
        <v/>
      </c>
      <c r="BM1102" s="46" t="str">
        <f>IF(ISNUMBER(VLOOKUP($B1102,Stats!$A$2:$AA$19,2,FALSE))=FALSE,"",IF(ISNUMBER(AA1102),(AA1102-VLOOKUP($B1102,Stats!$A$2:$AA$19,12,FALSE))/VLOOKUP($B1102,Stats!$A$2:$AA$19,26,FALSE),""))</f>
        <v/>
      </c>
      <c r="BN1102" s="46" t="str">
        <f>IF(ISNUMBER(VLOOKUP($B1102,Stats!$A$2:$AA$19,2,FALSE))=FALSE,"",IF(ISNUMBER(#REF!),(#REF!-VLOOKUP($B1102,Stats!$A$2:$AA$19,13,FALSE))/VLOOKUP($B1102,Stats!$A$2:$AA$19,27,FALSE),""))</f>
        <v/>
      </c>
      <c r="BO1102" s="46" t="str">
        <f>IF(ISNUMBER(VLOOKUP($B1102,Stats!$A$2:$AA$19,2,FALSE))=FALSE,"",IF(ISNUMBER(#REF!),(#REF!-VLOOKUP($B1102,Stats!$A$2:$AA$19,14,FALSE))/VLOOKUP($B1102,Stats!$A$2:$AB$19,28,FALSE),""))</f>
        <v/>
      </c>
      <c r="BP1102" s="46"/>
      <c r="BQ1102" s="46" t="str">
        <f>IF(ISNUMBER(VLOOKUP($B1102,Stats!$A$2:$AA$19,2,FALSE))=FALSE,"",IF(ISNUMBER(BM1102),BM1102,(VLOOKUP($B1102,Stats!$A$2:$AT$19,46,FALSE)-VLOOKUP($B1102,Stats!$A$2:$AA$19,12,FALSE))/VLOOKUP($B1102,Stats!$A$2:$AA$19,26,FALSE)))</f>
        <v/>
      </c>
      <c r="BR1102" s="51" t="str">
        <f t="shared" si="235"/>
        <v/>
      </c>
      <c r="BS1102" s="32" t="str">
        <f t="shared" si="229"/>
        <v/>
      </c>
      <c r="BT1102" s="53" t="str">
        <f t="shared" si="230"/>
        <v/>
      </c>
    </row>
    <row r="1103" spans="1:72" x14ac:dyDescent="0.15">
      <c r="A1103" s="16">
        <v>63</v>
      </c>
      <c r="B1103" s="17">
        <v>201421</v>
      </c>
      <c r="C1103" s="3">
        <v>0</v>
      </c>
      <c r="D1103" s="23">
        <v>-9.0951492537313383E-3</v>
      </c>
      <c r="E1103" s="18">
        <v>2.0191467741254398E-3</v>
      </c>
      <c r="F1103" s="24">
        <v>1</v>
      </c>
      <c r="G1103" s="24">
        <v>6</v>
      </c>
      <c r="H1103" s="20">
        <v>1.5210015210016525E-3</v>
      </c>
      <c r="I1103" s="20">
        <v>-1.7730408569566203E-3</v>
      </c>
      <c r="J1103" s="24">
        <v>1</v>
      </c>
      <c r="K1103" s="24">
        <v>4</v>
      </c>
      <c r="L1103" s="20">
        <v>1.5210015210016525E-3</v>
      </c>
      <c r="M1103" s="20">
        <v>-5.3348909657321419E-3</v>
      </c>
      <c r="N1103" s="19">
        <v>2.5728</v>
      </c>
      <c r="O1103" s="19">
        <v>1</v>
      </c>
      <c r="P1103" s="25">
        <v>41920</v>
      </c>
      <c r="Q1103" s="20">
        <v>-9.0951492537313383E-3</v>
      </c>
      <c r="R1103" s="25">
        <v>41929</v>
      </c>
      <c r="S1103" s="25">
        <f>IF(ISNUMBER(R1103),VLOOKUP(B1103,Index!$B$3:$AB$18,27,FALSE),"")</f>
        <v>41929</v>
      </c>
      <c r="T1103" s="25">
        <f>IF(ISNUMBER($R1103),VLOOKUP($B1103,Index!$B$21:$AB$36,27,FALSE),"")</f>
        <v>41929</v>
      </c>
      <c r="U1103" s="25">
        <f>IF(ISNUMBER($R1103),VLOOKUP($B1103,Index!$B$39:$AB$54,27,FALSE),"")</f>
        <v>41929</v>
      </c>
      <c r="W1103" s="18">
        <v>-0.32742537313432818</v>
      </c>
      <c r="X1103" s="19">
        <v>0.14285714285714285</v>
      </c>
      <c r="Y1103" s="18">
        <v>3.8310616418507561E-2</v>
      </c>
      <c r="Z1103" s="19">
        <f t="shared" si="231"/>
        <v>0</v>
      </c>
      <c r="AA1103" s="21" t="s">
        <v>25</v>
      </c>
      <c r="AB1103" s="3">
        <v>0</v>
      </c>
      <c r="AC1103" s="18">
        <v>0.10720737497215403</v>
      </c>
      <c r="AD1103" s="19">
        <v>2.0408163265306121E-2</v>
      </c>
      <c r="AE1103" s="18">
        <v>1.4677033303660211E-3</v>
      </c>
      <c r="AF1103" s="19">
        <f t="shared" si="232"/>
        <v>0</v>
      </c>
      <c r="AG1103" s="21" t="s">
        <v>25</v>
      </c>
      <c r="AH1103" s="3">
        <v>0</v>
      </c>
      <c r="AK1103" t="str">
        <f t="shared" ref="AK1103:AX1112" si="236">IF($B1103=AK$2,$AA1103,"")</f>
        <v/>
      </c>
      <c r="AL1103" t="str">
        <f t="shared" si="236"/>
        <v/>
      </c>
      <c r="AM1103" t="str">
        <f t="shared" si="236"/>
        <v/>
      </c>
      <c r="AN1103" t="str">
        <f t="shared" si="236"/>
        <v/>
      </c>
      <c r="AO1103" t="str">
        <f t="shared" si="236"/>
        <v/>
      </c>
      <c r="AP1103" t="str">
        <f t="shared" si="236"/>
        <v/>
      </c>
      <c r="AQ1103" t="str">
        <f t="shared" si="236"/>
        <v/>
      </c>
      <c r="AR1103" t="str">
        <f t="shared" si="236"/>
        <v/>
      </c>
      <c r="AS1103" t="str">
        <f t="shared" si="236"/>
        <v/>
      </c>
      <c r="AT1103" t="str">
        <f t="shared" si="236"/>
        <v/>
      </c>
      <c r="AU1103" t="str">
        <f t="shared" si="236"/>
        <v/>
      </c>
      <c r="AV1103" t="str">
        <f t="shared" si="236"/>
        <v/>
      </c>
      <c r="AW1103" t="str">
        <f t="shared" si="236"/>
        <v/>
      </c>
      <c r="AX1103" t="str">
        <f t="shared" si="236"/>
        <v/>
      </c>
      <c r="AZ1103" s="46">
        <f>IF(ISNUMBER(VLOOKUP($B1103,Stats!$A$2:$AA$19,2,FALSE))=FALSE,"",IF(ISNUMBER(W1103),(W1103-VLOOKUP($B1103,Stats!$A$2:$AA$19,2,FALSE))/VLOOKUP($B1103,Stats!$A$2:$AA$19,16,FALSE),""))</f>
        <v>-2.6383666680802578E-3</v>
      </c>
      <c r="BA1103" s="46">
        <f>IF(ISNUMBER(VLOOKUP($B1103,Stats!$A$2:$AA$19,2,FALSE))=FALSE,"",IF(ISNUMBER(X1103),(X1103-VLOOKUP($B1103,Stats!$A$2:$AA$19,3,FALSE))/VLOOKUP($B1103,Stats!$A$2:$AA$19,17,FALSE),""))</f>
        <v>-1.2748232324955624</v>
      </c>
      <c r="BB1103" s="46"/>
      <c r="BC1103" s="46"/>
      <c r="BD1103" s="44">
        <f t="shared" si="228"/>
        <v>-0.63873079958182133</v>
      </c>
      <c r="BE1103" s="46">
        <f>IF(ISNUMBER(VLOOKUP($B1103,Stats!$A$2:$AA$19,2,FALSE))=FALSE,"",IF(ISNUMBER(Y1103),(Y1103-VLOOKUP($B1103,Stats!$A$2:$AA$19,5,FALSE))/VLOOKUP($B1103,Stats!$A$2:$AA$19,19,FALSE),""))</f>
        <v>-0.71076065052954684</v>
      </c>
      <c r="BF1103" s="46"/>
      <c r="BG1103" s="46"/>
      <c r="BH1103" s="46">
        <f>IF(ISNUMBER(VLOOKUP($B1103,Stats!$A$2:$AA$19,2,FALSE))=FALSE,"",IF(ISNUMBER(Z1103),(Z1103-VLOOKUP($B1103,Stats!$A$2:$AA$19,8,FALSE))/VLOOKUP($B1103,Stats!$A$2:$AA$19,22,FALSE),""))</f>
        <v>-0.61753828864926419</v>
      </c>
      <c r="BI1103" s="46" t="str">
        <f>IF(ISNUMBER(VLOOKUP($B1103,Stats!$A$2:$AA$19,2,FALSE))=FALSE,"",IF(ISNUMBER(#REF!),(#REF!-VLOOKUP($B1103,Stats!$A$2:$AA$19,9,FALSE))/VLOOKUP($B1103,Stats!$A$2:$AA$19,23,FALSE),""))</f>
        <v/>
      </c>
      <c r="BJ1103" s="46" t="str">
        <f>IF(ISNUMBER(VLOOKUP($B1103,Stats!$A$2:$AA$19,2,FALSE))=FALSE,"",IF(ISNUMBER(#REF!),(#REF!-VLOOKUP($B1103,Stats!$A$2:$AA$19,10,FALSE))/VLOOKUP($B1103,Stats!$A$2:$AA$19,24,FALSE),""))</f>
        <v/>
      </c>
      <c r="BK1103" s="44">
        <f t="shared" si="234"/>
        <v>0.31227096877590349</v>
      </c>
      <c r="BL1103" s="46" t="str">
        <f>IF(ISNUMBER(VLOOKUP($B1103,Stats!$A$2:$AA$19,2,FALSE))=FALSE,"",IF(ISNUMBER(#REF!),(#REF!-VLOOKUP($B1103,Stats!$A$2:$AA$19,11,FALSE))/VLOOKUP($B1103,Stats!$A$2:$AA$19,25,FALSE),""))</f>
        <v/>
      </c>
      <c r="BM1103" s="46" t="str">
        <f>IF(ISNUMBER(VLOOKUP($B1103,Stats!$A$2:$AA$19,2,FALSE))=FALSE,"",IF(ISNUMBER(AA1103),(AA1103-VLOOKUP($B1103,Stats!$A$2:$AA$19,12,FALSE))/VLOOKUP($B1103,Stats!$A$2:$AA$19,26,FALSE),""))</f>
        <v/>
      </c>
      <c r="BN1103" s="46" t="str">
        <f>IF(ISNUMBER(VLOOKUP($B1103,Stats!$A$2:$AA$19,2,FALSE))=FALSE,"",IF(ISNUMBER(#REF!),(#REF!-VLOOKUP($B1103,Stats!$A$2:$AA$19,13,FALSE))/VLOOKUP($B1103,Stats!$A$2:$AA$19,27,FALSE),""))</f>
        <v/>
      </c>
      <c r="BO1103" s="46" t="str">
        <f>IF(ISNUMBER(VLOOKUP($B1103,Stats!$A$2:$AA$19,2,FALSE))=FALSE,"",IF(ISNUMBER(#REF!),(#REF!-VLOOKUP($B1103,Stats!$A$2:$AA$19,14,FALSE))/VLOOKUP($B1103,Stats!$A$2:$AB$19,28,FALSE),""))</f>
        <v/>
      </c>
      <c r="BP1103" s="46"/>
      <c r="BQ1103" s="46">
        <f>IF(ISNUMBER(VLOOKUP($B1103,Stats!$A$2:$AA$19,2,FALSE))=FALSE,"",IF(ISNUMBER(BM1103),BM1103,(VLOOKUP($B1103,Stats!$A$2:$AT$19,46,FALSE)-VLOOKUP($B1103,Stats!$A$2:$AA$19,12,FALSE))/VLOOKUP($B1103,Stats!$A$2:$AA$19,26,FALSE)))</f>
        <v>-0.81319138310867711</v>
      </c>
      <c r="BR1103" s="51">
        <f t="shared" si="235"/>
        <v>-0.81319138310867711</v>
      </c>
      <c r="BS1103" s="32" t="str">
        <f t="shared" si="229"/>
        <v>63_201421</v>
      </c>
      <c r="BT1103" s="53">
        <f t="shared" si="230"/>
        <v>-0.10302185527255761</v>
      </c>
    </row>
    <row r="1104" spans="1:72" x14ac:dyDescent="0.15">
      <c r="A1104" s="16">
        <v>63</v>
      </c>
      <c r="B1104" s="17">
        <v>201422</v>
      </c>
      <c r="C1104" s="3">
        <v>0</v>
      </c>
      <c r="D1104" s="23">
        <v>9.3355299286106419E-3</v>
      </c>
      <c r="E1104" s="18">
        <v>2.820013910911624E-3</v>
      </c>
      <c r="F1104" s="24">
        <v>7</v>
      </c>
      <c r="G1104" s="24">
        <v>3</v>
      </c>
      <c r="H1104" s="20">
        <v>2.4251144140812197E-3</v>
      </c>
      <c r="I1104" s="20">
        <v>-2.5478325555752615E-3</v>
      </c>
      <c r="J1104" s="24">
        <v>6</v>
      </c>
      <c r="K1104" s="24">
        <v>3</v>
      </c>
      <c r="L1104" s="20">
        <v>5.2316890881913825E-3</v>
      </c>
      <c r="M1104" s="20">
        <v>-3.2989042925027912E-3</v>
      </c>
      <c r="N1104" s="19">
        <v>2.5731999999999999</v>
      </c>
      <c r="O1104" s="19">
        <v>1.006178149683272</v>
      </c>
      <c r="P1104" s="25">
        <v>41943</v>
      </c>
      <c r="Q1104" s="20">
        <v>-7.6249315711268695E-3</v>
      </c>
      <c r="R1104" s="25">
        <v>41935</v>
      </c>
      <c r="S1104" s="25">
        <f>IF(ISNUMBER(R1104),VLOOKUP(B1104,Index!$B$3:$AB$18,27,FALSE),"")</f>
        <v>41939</v>
      </c>
      <c r="T1104" s="25">
        <f>IF(ISNUMBER($R1104),VLOOKUP($B1104,Index!$B$21:$AB$36,27,FALSE),"")</f>
        <v>41935</v>
      </c>
      <c r="U1104" s="25">
        <f>IF(ISNUMBER($R1104),VLOOKUP($B1104,Index!$B$39:$AB$54,27,FALSE),"")</f>
        <v>41936</v>
      </c>
      <c r="W1104" s="18">
        <v>0.28006589785831926</v>
      </c>
      <c r="X1104" s="19">
        <v>0.7</v>
      </c>
      <c r="Y1104" s="18">
        <v>5.3506001951039349E-2</v>
      </c>
      <c r="Z1104" s="19">
        <f t="shared" si="231"/>
        <v>4</v>
      </c>
      <c r="AA1104" s="21">
        <v>1.2243427815091812</v>
      </c>
      <c r="AB1104" s="3">
        <v>0</v>
      </c>
      <c r="AC1104" s="18">
        <v>7.8436907143186518E-2</v>
      </c>
      <c r="AD1104" s="19">
        <v>0.48999999999999994</v>
      </c>
      <c r="AE1104" s="18">
        <v>2.8628922447846267E-3</v>
      </c>
      <c r="AF1104" s="19">
        <f t="shared" si="232"/>
        <v>16</v>
      </c>
      <c r="AG1104" s="21">
        <v>1.4990152466336386</v>
      </c>
      <c r="AH1104" s="3">
        <v>0</v>
      </c>
      <c r="AK1104" t="str">
        <f t="shared" si="236"/>
        <v/>
      </c>
      <c r="AL1104">
        <f t="shared" si="236"/>
        <v>1.2243427815091812</v>
      </c>
      <c r="AM1104" t="str">
        <f t="shared" si="236"/>
        <v/>
      </c>
      <c r="AN1104" t="str">
        <f t="shared" si="236"/>
        <v/>
      </c>
      <c r="AO1104" t="str">
        <f t="shared" si="236"/>
        <v/>
      </c>
      <c r="AP1104" t="str">
        <f t="shared" si="236"/>
        <v/>
      </c>
      <c r="AQ1104" t="str">
        <f t="shared" si="236"/>
        <v/>
      </c>
      <c r="AR1104" t="str">
        <f t="shared" si="236"/>
        <v/>
      </c>
      <c r="AS1104" t="str">
        <f t="shared" si="236"/>
        <v/>
      </c>
      <c r="AT1104" t="str">
        <f t="shared" si="236"/>
        <v/>
      </c>
      <c r="AU1104" t="str">
        <f t="shared" si="236"/>
        <v/>
      </c>
      <c r="AV1104" t="str">
        <f t="shared" si="236"/>
        <v/>
      </c>
      <c r="AW1104" t="str">
        <f t="shared" si="236"/>
        <v/>
      </c>
      <c r="AX1104" t="str">
        <f t="shared" si="236"/>
        <v/>
      </c>
      <c r="AZ1104" s="46">
        <f>IF(ISNUMBER(VLOOKUP($B1104,Stats!$A$2:$AA$19,2,FALSE))=FALSE,"",IF(ISNUMBER(W1104),(W1104-VLOOKUP($B1104,Stats!$A$2:$AA$19,2,FALSE))/VLOOKUP($B1104,Stats!$A$2:$AA$19,16,FALSE),""))</f>
        <v>-0.39314070752123537</v>
      </c>
      <c r="BA1104" s="46">
        <f>IF(ISNUMBER(VLOOKUP($B1104,Stats!$A$2:$AA$19,2,FALSE))=FALSE,"",IF(ISNUMBER(X1104),(X1104-VLOOKUP($B1104,Stats!$A$2:$AA$19,3,FALSE))/VLOOKUP($B1104,Stats!$A$2:$AA$19,17,FALSE),""))</f>
        <v>0.48271521432213388</v>
      </c>
      <c r="BB1104" s="46"/>
      <c r="BC1104" s="46"/>
      <c r="BD1104" s="44">
        <f t="shared" si="228"/>
        <v>4.4787253400449256E-2</v>
      </c>
      <c r="BE1104" s="46">
        <f>IF(ISNUMBER(VLOOKUP($B1104,Stats!$A$2:$AA$19,2,FALSE))=FALSE,"",IF(ISNUMBER(Y1104),(Y1104-VLOOKUP($B1104,Stats!$A$2:$AA$19,5,FALSE))/VLOOKUP($B1104,Stats!$A$2:$AA$19,19,FALSE),""))</f>
        <v>-0.80194632435881952</v>
      </c>
      <c r="BF1104" s="46"/>
      <c r="BG1104" s="46"/>
      <c r="BH1104" s="46">
        <f>IF(ISNUMBER(VLOOKUP($B1104,Stats!$A$2:$AA$19,2,FALSE))=FALSE,"",IF(ISNUMBER(Z1104),(Z1104-VLOOKUP($B1104,Stats!$A$2:$AA$19,8,FALSE))/VLOOKUP($B1104,Stats!$A$2:$AA$19,22,FALSE),""))</f>
        <v>0.66359770503354598</v>
      </c>
      <c r="BI1104" s="46" t="str">
        <f>IF(ISNUMBER(VLOOKUP($B1104,Stats!$A$2:$AA$19,2,FALSE))=FALSE,"",IF(ISNUMBER(#REF!),(#REF!-VLOOKUP($B1104,Stats!$A$2:$AA$19,9,FALSE))/VLOOKUP($B1104,Stats!$A$2:$AA$19,23,FALSE),""))</f>
        <v/>
      </c>
      <c r="BJ1104" s="46" t="str">
        <f>IF(ISNUMBER(VLOOKUP($B1104,Stats!$A$2:$AA$19,2,FALSE))=FALSE,"",IF(ISNUMBER(#REF!),(#REF!-VLOOKUP($B1104,Stats!$A$2:$AA$19,10,FALSE))/VLOOKUP($B1104,Stats!$A$2:$AA$19,24,FALSE),""))</f>
        <v/>
      </c>
      <c r="BK1104" s="44">
        <f t="shared" si="234"/>
        <v>0.76044173856123742</v>
      </c>
      <c r="BL1104" s="46" t="str">
        <f>IF(ISNUMBER(VLOOKUP($B1104,Stats!$A$2:$AA$19,2,FALSE))=FALSE,"",IF(ISNUMBER(#REF!),(#REF!-VLOOKUP($B1104,Stats!$A$2:$AA$19,11,FALSE))/VLOOKUP($B1104,Stats!$A$2:$AA$19,25,FALSE),""))</f>
        <v/>
      </c>
      <c r="BM1104" s="46">
        <f>IF(ISNUMBER(VLOOKUP($B1104,Stats!$A$2:$AA$19,2,FALSE))=FALSE,"",IF(ISNUMBER(AA1104),(AA1104-VLOOKUP($B1104,Stats!$A$2:$AA$19,12,FALSE))/VLOOKUP($B1104,Stats!$A$2:$AA$19,26,FALSE),""))</f>
        <v>-0.30436123730333625</v>
      </c>
      <c r="BN1104" s="46" t="str">
        <f>IF(ISNUMBER(VLOOKUP($B1104,Stats!$A$2:$AA$19,2,FALSE))=FALSE,"",IF(ISNUMBER(#REF!),(#REF!-VLOOKUP($B1104,Stats!$A$2:$AA$19,13,FALSE))/VLOOKUP($B1104,Stats!$A$2:$AA$19,27,FALSE),""))</f>
        <v/>
      </c>
      <c r="BO1104" s="46" t="str">
        <f>IF(ISNUMBER(VLOOKUP($B1104,Stats!$A$2:$AA$19,2,FALSE))=FALSE,"",IF(ISNUMBER(#REF!),(#REF!-VLOOKUP($B1104,Stats!$A$2:$AA$19,14,FALSE))/VLOOKUP($B1104,Stats!$A$2:$AB$19,28,FALSE),""))</f>
        <v/>
      </c>
      <c r="BP1104" s="46"/>
      <c r="BQ1104" s="46">
        <f>IF(ISNUMBER(VLOOKUP($B1104,Stats!$A$2:$AA$19,2,FALSE))=FALSE,"",IF(ISNUMBER(BM1104),BM1104,(VLOOKUP($B1104,Stats!$A$2:$AT$19,46,FALSE)-VLOOKUP($B1104,Stats!$A$2:$AA$19,12,FALSE))/VLOOKUP($B1104,Stats!$A$2:$AA$19,26,FALSE)))</f>
        <v>-0.30436123730333625</v>
      </c>
      <c r="BR1104" s="51">
        <f t="shared" si="235"/>
        <v>-0.30436123730333625</v>
      </c>
      <c r="BS1104" s="32" t="str">
        <f t="shared" si="229"/>
        <v>63_201422</v>
      </c>
      <c r="BT1104" s="53">
        <f t="shared" si="230"/>
        <v>0.40435024635616501</v>
      </c>
    </row>
    <row r="1105" spans="1:72" x14ac:dyDescent="0.15">
      <c r="A1105" s="16">
        <v>63</v>
      </c>
      <c r="B1105" s="17">
        <v>201423</v>
      </c>
      <c r="C1105" s="3">
        <v>0</v>
      </c>
      <c r="D1105" s="23">
        <v>-1.6710710399501227E-3</v>
      </c>
      <c r="E1105" s="18">
        <v>3.4371691554411915E-3</v>
      </c>
      <c r="F1105" s="24">
        <v>4</v>
      </c>
      <c r="G1105" s="24">
        <v>6</v>
      </c>
      <c r="H1105" s="20">
        <v>3.1226366530898164E-3</v>
      </c>
      <c r="I1105" s="20">
        <v>-2.3516229782007034E-3</v>
      </c>
      <c r="J1105" s="24">
        <v>1</v>
      </c>
      <c r="K1105" s="24">
        <v>2</v>
      </c>
      <c r="L1105" s="20">
        <v>5.4481067828928698E-3</v>
      </c>
      <c r="M1105" s="20">
        <v>-5.8056275883421327E-3</v>
      </c>
      <c r="N1105" s="19">
        <v>2.5836999999999999</v>
      </c>
      <c r="O1105" s="19">
        <v>1.0019389614922247</v>
      </c>
      <c r="P1105" s="25">
        <v>41953</v>
      </c>
      <c r="Q1105" s="20">
        <v>-5.8056275883421327E-3</v>
      </c>
      <c r="R1105" s="25">
        <v>41954</v>
      </c>
      <c r="S1105" s="25">
        <f>IF(ISNUMBER(R1105),VLOOKUP(B1105,Index!$B$3:$AB$18,27,FALSE),"")</f>
        <v>41956</v>
      </c>
      <c r="T1105" s="25">
        <f>IF(ISNUMBER($R1105),VLOOKUP($B1105,Index!$B$21:$AB$36,27,FALSE),"")</f>
        <v>41954</v>
      </c>
      <c r="U1105" s="25">
        <f>IF(ISNUMBER($R1105),VLOOKUP($B1105,Index!$B$39:$AB$54,27,FALSE),"")</f>
        <v>41957</v>
      </c>
      <c r="W1105" s="18">
        <v>-5.0132131198503682E-2</v>
      </c>
      <c r="X1105" s="19">
        <v>0.4</v>
      </c>
      <c r="Y1105" s="18">
        <v>6.5215699406828975E-2</v>
      </c>
      <c r="Z1105" s="19">
        <f t="shared" si="231"/>
        <v>2</v>
      </c>
      <c r="AA1105" s="21" t="s">
        <v>25</v>
      </c>
      <c r="AB1105" s="3">
        <v>0</v>
      </c>
      <c r="AC1105" s="18">
        <v>2.5132305785039864E-3</v>
      </c>
      <c r="AD1105" s="19">
        <v>0.16000000000000003</v>
      </c>
      <c r="AE1105" s="18">
        <v>4.2530874491218734E-3</v>
      </c>
      <c r="AF1105" s="19">
        <f t="shared" si="232"/>
        <v>4</v>
      </c>
      <c r="AG1105" s="21" t="s">
        <v>25</v>
      </c>
      <c r="AH1105" s="3">
        <v>0</v>
      </c>
      <c r="AK1105" t="str">
        <f t="shared" si="236"/>
        <v/>
      </c>
      <c r="AL1105" t="str">
        <f t="shared" si="236"/>
        <v/>
      </c>
      <c r="AM1105" t="str">
        <f t="shared" si="236"/>
        <v/>
      </c>
      <c r="AN1105" t="str">
        <f t="shared" si="236"/>
        <v/>
      </c>
      <c r="AO1105" t="str">
        <f t="shared" si="236"/>
        <v/>
      </c>
      <c r="AP1105" t="str">
        <f t="shared" si="236"/>
        <v/>
      </c>
      <c r="AQ1105" t="str">
        <f t="shared" si="236"/>
        <v/>
      </c>
      <c r="AR1105" t="str">
        <f t="shared" si="236"/>
        <v/>
      </c>
      <c r="AS1105" t="str">
        <f t="shared" si="236"/>
        <v/>
      </c>
      <c r="AT1105" t="str">
        <f t="shared" si="236"/>
        <v/>
      </c>
      <c r="AU1105" t="str">
        <f t="shared" si="236"/>
        <v/>
      </c>
      <c r="AV1105" t="str">
        <f t="shared" si="236"/>
        <v/>
      </c>
      <c r="AW1105" t="str">
        <f t="shared" si="236"/>
        <v/>
      </c>
      <c r="AX1105" t="str">
        <f t="shared" si="236"/>
        <v/>
      </c>
      <c r="AZ1105" s="46">
        <f>IF(ISNUMBER(VLOOKUP($B1105,Stats!$A$2:$AA$19,2,FALSE))=FALSE,"",IF(ISNUMBER(W1105),(W1105-VLOOKUP($B1105,Stats!$A$2:$AA$19,2,FALSE))/VLOOKUP($B1105,Stats!$A$2:$AA$19,16,FALSE),""))</f>
        <v>-2.6664838790785957E-2</v>
      </c>
      <c r="BA1105" s="46">
        <f>IF(ISNUMBER(VLOOKUP($B1105,Stats!$A$2:$AA$19,2,FALSE))=FALSE,"",IF(ISNUMBER(X1105),(X1105-VLOOKUP($B1105,Stats!$A$2:$AA$19,3,FALSE))/VLOOKUP($B1105,Stats!$A$2:$AA$19,17,FALSE),""))</f>
        <v>-0.66983579230430179</v>
      </c>
      <c r="BB1105" s="46"/>
      <c r="BC1105" s="46"/>
      <c r="BD1105" s="44">
        <f t="shared" si="228"/>
        <v>-0.34825031554754388</v>
      </c>
      <c r="BE1105" s="46">
        <f>IF(ISNUMBER(VLOOKUP($B1105,Stats!$A$2:$AA$19,2,FALSE))=FALSE,"",IF(ISNUMBER(Y1105),(Y1105-VLOOKUP($B1105,Stats!$A$2:$AA$19,5,FALSE))/VLOOKUP($B1105,Stats!$A$2:$AA$19,19,FALSE),""))</f>
        <v>-0.76224515795971481</v>
      </c>
      <c r="BF1105" s="46"/>
      <c r="BG1105" s="46"/>
      <c r="BH1105" s="46">
        <f>IF(ISNUMBER(VLOOKUP($B1105,Stats!$A$2:$AA$19,2,FALSE))=FALSE,"",IF(ISNUMBER(Z1105),(Z1105-VLOOKUP($B1105,Stats!$A$2:$AA$19,8,FALSE))/VLOOKUP($B1105,Stats!$A$2:$AA$19,22,FALSE),""))</f>
        <v>4.0999925831563512E-2</v>
      </c>
      <c r="BI1105" s="46" t="str">
        <f>IF(ISNUMBER(VLOOKUP($B1105,Stats!$A$2:$AA$19,2,FALSE))=FALSE,"",IF(ISNUMBER(#REF!),(#REF!-VLOOKUP($B1105,Stats!$A$2:$AA$19,9,FALSE))/VLOOKUP($B1105,Stats!$A$2:$AA$19,23,FALSE),""))</f>
        <v/>
      </c>
      <c r="BJ1105" s="46" t="str">
        <f>IF(ISNUMBER(VLOOKUP($B1105,Stats!$A$2:$AA$19,2,FALSE))=FALSE,"",IF(ISNUMBER(#REF!),(#REF!-VLOOKUP($B1105,Stats!$A$2:$AA$19,10,FALSE))/VLOOKUP($B1105,Stats!$A$2:$AA$19,24,FALSE),""))</f>
        <v/>
      </c>
      <c r="BK1105" s="44">
        <f t="shared" si="234"/>
        <v>0.54587158832126936</v>
      </c>
      <c r="BL1105" s="46" t="str">
        <f>IF(ISNUMBER(VLOOKUP($B1105,Stats!$A$2:$AA$19,2,FALSE))=FALSE,"",IF(ISNUMBER(#REF!),(#REF!-VLOOKUP($B1105,Stats!$A$2:$AA$19,11,FALSE))/VLOOKUP($B1105,Stats!$A$2:$AA$19,25,FALSE),""))</f>
        <v/>
      </c>
      <c r="BM1105" s="46" t="str">
        <f>IF(ISNUMBER(VLOOKUP($B1105,Stats!$A$2:$AA$19,2,FALSE))=FALSE,"",IF(ISNUMBER(AA1105),(AA1105-VLOOKUP($B1105,Stats!$A$2:$AA$19,12,FALSE))/VLOOKUP($B1105,Stats!$A$2:$AA$19,26,FALSE),""))</f>
        <v/>
      </c>
      <c r="BN1105" s="46" t="str">
        <f>IF(ISNUMBER(VLOOKUP($B1105,Stats!$A$2:$AA$19,2,FALSE))=FALSE,"",IF(ISNUMBER(#REF!),(#REF!-VLOOKUP($B1105,Stats!$A$2:$AA$19,13,FALSE))/VLOOKUP($B1105,Stats!$A$2:$AA$19,27,FALSE),""))</f>
        <v/>
      </c>
      <c r="BO1105" s="46" t="str">
        <f>IF(ISNUMBER(VLOOKUP($B1105,Stats!$A$2:$AA$19,2,FALSE))=FALSE,"",IF(ISNUMBER(#REF!),(#REF!-VLOOKUP($B1105,Stats!$A$2:$AA$19,14,FALSE))/VLOOKUP($B1105,Stats!$A$2:$AB$19,28,FALSE),""))</f>
        <v/>
      </c>
      <c r="BP1105" s="46"/>
      <c r="BQ1105" s="46">
        <f>IF(ISNUMBER(VLOOKUP($B1105,Stats!$A$2:$AA$19,2,FALSE))=FALSE,"",IF(ISNUMBER(BM1105),BM1105,(VLOOKUP($B1105,Stats!$A$2:$AT$19,46,FALSE)-VLOOKUP($B1105,Stats!$A$2:$AA$19,12,FALSE))/VLOOKUP($B1105,Stats!$A$2:$AA$19,26,FALSE)))</f>
        <v>-0.71825946798524909</v>
      </c>
      <c r="BR1105" s="51">
        <f t="shared" si="235"/>
        <v>-0.71825946798524909</v>
      </c>
      <c r="BS1105" s="32" t="str">
        <f t="shared" si="229"/>
        <v>63_201423</v>
      </c>
      <c r="BT1105" s="53">
        <f t="shared" si="230"/>
        <v>0.11422099628620302</v>
      </c>
    </row>
    <row r="1106" spans="1:72" x14ac:dyDescent="0.15">
      <c r="A1106" s="16">
        <v>63</v>
      </c>
      <c r="B1106" s="17">
        <v>201424</v>
      </c>
      <c r="C1106" s="3">
        <v>0</v>
      </c>
      <c r="D1106" s="23">
        <v>2.8494686441667527E-2</v>
      </c>
      <c r="E1106" s="18">
        <v>3.743765111979068E-3</v>
      </c>
      <c r="F1106" s="24">
        <v>7</v>
      </c>
      <c r="G1106" s="24">
        <v>3</v>
      </c>
      <c r="H1106" s="20">
        <v>4.785640649644104E-3</v>
      </c>
      <c r="I1106" s="20">
        <v>-1.7669198948968567E-3</v>
      </c>
      <c r="J1106" s="24">
        <v>7</v>
      </c>
      <c r="K1106" s="24">
        <v>3</v>
      </c>
      <c r="L1106" s="20">
        <v>7.3878217590792605E-3</v>
      </c>
      <c r="M1106" s="20">
        <v>-3.5860456051453049E-3</v>
      </c>
      <c r="N1106" s="19">
        <v>2.6421000000000001</v>
      </c>
      <c r="O1106" s="19">
        <v>1.0298577275384915</v>
      </c>
      <c r="P1106" s="25">
        <v>41971</v>
      </c>
      <c r="Q1106" s="20">
        <v>-3.975833170921983E-3</v>
      </c>
      <c r="R1106" s="25">
        <v>41962</v>
      </c>
      <c r="S1106" s="25">
        <f>IF(ISNUMBER(R1106),VLOOKUP(B1106,Index!$B$3:$AB$18,27,FALSE),"")</f>
        <v>41963</v>
      </c>
      <c r="T1106" s="25">
        <f>IF(ISNUMBER($R1106),VLOOKUP($B1106,Index!$B$21:$AB$36,27,FALSE),"")</f>
        <v>41963</v>
      </c>
      <c r="U1106" s="25">
        <f>IF(ISNUMBER($R1106),VLOOKUP($B1106,Index!$B$39:$AB$54,27,FALSE),"")</f>
        <v>41963</v>
      </c>
      <c r="W1106" s="18">
        <v>0.85484059325002582</v>
      </c>
      <c r="X1106" s="19">
        <v>0.7</v>
      </c>
      <c r="Y1106" s="18">
        <v>7.1032948671175072E-2</v>
      </c>
      <c r="Z1106" s="19">
        <f t="shared" si="231"/>
        <v>1</v>
      </c>
      <c r="AA1106" s="21">
        <v>7.1669723594211323</v>
      </c>
      <c r="AB1106" s="3">
        <v>0</v>
      </c>
      <c r="AC1106" s="18">
        <v>0.73075243986805605</v>
      </c>
      <c r="AD1106" s="19">
        <v>0.48999999999999994</v>
      </c>
      <c r="AE1106" s="18">
        <v>5.0456797969217924E-3</v>
      </c>
      <c r="AF1106" s="19">
        <f t="shared" si="232"/>
        <v>1</v>
      </c>
      <c r="AG1106" s="21">
        <v>51.365492800706512</v>
      </c>
      <c r="AH1106" s="3">
        <v>0</v>
      </c>
      <c r="AK1106" t="str">
        <f t="shared" si="236"/>
        <v/>
      </c>
      <c r="AL1106" t="str">
        <f t="shared" si="236"/>
        <v/>
      </c>
      <c r="AM1106" t="str">
        <f t="shared" si="236"/>
        <v/>
      </c>
      <c r="AN1106">
        <f t="shared" si="236"/>
        <v>7.1669723594211323</v>
      </c>
      <c r="AO1106" t="str">
        <f t="shared" si="236"/>
        <v/>
      </c>
      <c r="AP1106" t="str">
        <f t="shared" si="236"/>
        <v/>
      </c>
      <c r="AQ1106" t="str">
        <f t="shared" si="236"/>
        <v/>
      </c>
      <c r="AR1106" t="str">
        <f t="shared" si="236"/>
        <v/>
      </c>
      <c r="AS1106" t="str">
        <f t="shared" si="236"/>
        <v/>
      </c>
      <c r="AT1106" t="str">
        <f t="shared" si="236"/>
        <v/>
      </c>
      <c r="AU1106" t="str">
        <f t="shared" si="236"/>
        <v/>
      </c>
      <c r="AV1106" t="str">
        <f t="shared" si="236"/>
        <v/>
      </c>
      <c r="AW1106" t="str">
        <f t="shared" si="236"/>
        <v/>
      </c>
      <c r="AX1106" t="str">
        <f t="shared" si="236"/>
        <v/>
      </c>
      <c r="AZ1106" s="46">
        <f>IF(ISNUMBER(VLOOKUP($B1106,Stats!$A$2:$AA$19,2,FALSE))=FALSE,"",IF(ISNUMBER(W1106),(W1106-VLOOKUP($B1106,Stats!$A$2:$AA$19,2,FALSE))/VLOOKUP($B1106,Stats!$A$2:$AA$19,16,FALSE),""))</f>
        <v>-0.30007103931335183</v>
      </c>
      <c r="BA1106" s="46">
        <f>IF(ISNUMBER(VLOOKUP($B1106,Stats!$A$2:$AA$19,2,FALSE))=FALSE,"",IF(ISNUMBER(X1106),(X1106-VLOOKUP($B1106,Stats!$A$2:$AA$19,3,FALSE))/VLOOKUP($B1106,Stats!$A$2:$AA$19,17,FALSE),""))</f>
        <v>-0.21041933953921216</v>
      </c>
      <c r="BB1106" s="46"/>
      <c r="BC1106" s="46"/>
      <c r="BD1106" s="44">
        <f t="shared" si="228"/>
        <v>-0.25524518942628199</v>
      </c>
      <c r="BE1106" s="46">
        <f>IF(ISNUMBER(VLOOKUP($B1106,Stats!$A$2:$AA$19,2,FALSE))=FALSE,"",IF(ISNUMBER(Y1106),(Y1106-VLOOKUP($B1106,Stats!$A$2:$AA$19,5,FALSE))/VLOOKUP($B1106,Stats!$A$2:$AA$19,19,FALSE),""))</f>
        <v>-0.54924775175234009</v>
      </c>
      <c r="BF1106" s="46"/>
      <c r="BG1106" s="46"/>
      <c r="BH1106" s="46">
        <f>IF(ISNUMBER(VLOOKUP($B1106,Stats!$A$2:$AA$19,2,FALSE))=FALSE,"",IF(ISNUMBER(Z1106),(Z1106-VLOOKUP($B1106,Stats!$A$2:$AA$19,8,FALSE))/VLOOKUP($B1106,Stats!$A$2:$AA$19,22,FALSE),""))</f>
        <v>-0.47935479253396501</v>
      </c>
      <c r="BI1106" s="46" t="str">
        <f>IF(ISNUMBER(VLOOKUP($B1106,Stats!$A$2:$AA$19,2,FALSE))=FALSE,"",IF(ISNUMBER(#REF!),(#REF!-VLOOKUP($B1106,Stats!$A$2:$AA$19,9,FALSE))/VLOOKUP($B1106,Stats!$A$2:$AA$19,23,FALSE),""))</f>
        <v/>
      </c>
      <c r="BJ1106" s="46" t="str">
        <f>IF(ISNUMBER(VLOOKUP($B1106,Stats!$A$2:$AA$19,2,FALSE))=FALSE,"",IF(ISNUMBER(#REF!),(#REF!-VLOOKUP($B1106,Stats!$A$2:$AA$19,10,FALSE))/VLOOKUP($B1106,Stats!$A$2:$AA$19,24,FALSE),""))</f>
        <v/>
      </c>
      <c r="BK1106" s="44">
        <f t="shared" si="234"/>
        <v>0.24066698846644854</v>
      </c>
      <c r="BL1106" s="46" t="str">
        <f>IF(ISNUMBER(VLOOKUP($B1106,Stats!$A$2:$AA$19,2,FALSE))=FALSE,"",IF(ISNUMBER(#REF!),(#REF!-VLOOKUP($B1106,Stats!$A$2:$AA$19,11,FALSE))/VLOOKUP($B1106,Stats!$A$2:$AA$19,25,FALSE),""))</f>
        <v/>
      </c>
      <c r="BM1106" s="46">
        <f>IF(ISNUMBER(VLOOKUP($B1106,Stats!$A$2:$AA$19,2,FALSE))=FALSE,"",IF(ISNUMBER(AA1106),(AA1106-VLOOKUP($B1106,Stats!$A$2:$AA$19,12,FALSE))/VLOOKUP($B1106,Stats!$A$2:$AA$19,26,FALSE),""))</f>
        <v>-0.33353754990518381</v>
      </c>
      <c r="BN1106" s="46" t="str">
        <f>IF(ISNUMBER(VLOOKUP($B1106,Stats!$A$2:$AA$19,2,FALSE))=FALSE,"",IF(ISNUMBER(#REF!),(#REF!-VLOOKUP($B1106,Stats!$A$2:$AA$19,13,FALSE))/VLOOKUP($B1106,Stats!$A$2:$AA$19,27,FALSE),""))</f>
        <v/>
      </c>
      <c r="BO1106" s="46" t="str">
        <f>IF(ISNUMBER(VLOOKUP($B1106,Stats!$A$2:$AA$19,2,FALSE))=FALSE,"",IF(ISNUMBER(#REF!),(#REF!-VLOOKUP($B1106,Stats!$A$2:$AA$19,14,FALSE))/VLOOKUP($B1106,Stats!$A$2:$AB$19,28,FALSE),""))</f>
        <v/>
      </c>
      <c r="BP1106" s="46"/>
      <c r="BQ1106" s="46">
        <f>IF(ISNUMBER(VLOOKUP($B1106,Stats!$A$2:$AA$19,2,FALSE))=FALSE,"",IF(ISNUMBER(BM1106),BM1106,(VLOOKUP($B1106,Stats!$A$2:$AT$19,46,FALSE)-VLOOKUP($B1106,Stats!$A$2:$AA$19,12,FALSE))/VLOOKUP($B1106,Stats!$A$2:$AA$19,26,FALSE)))</f>
        <v>-0.33353754990518381</v>
      </c>
      <c r="BR1106" s="51">
        <f t="shared" si="235"/>
        <v>-0.33353754990518381</v>
      </c>
      <c r="BS1106" s="32" t="str">
        <f t="shared" si="229"/>
        <v>63_201424</v>
      </c>
      <c r="BT1106" s="53">
        <f t="shared" si="230"/>
        <v>2.6643645213575956E-2</v>
      </c>
    </row>
    <row r="1107" spans="1:72" x14ac:dyDescent="0.15">
      <c r="A1107" s="16">
        <v>63</v>
      </c>
      <c r="B1107" s="17">
        <v>201425</v>
      </c>
      <c r="C1107" s="3">
        <v>0</v>
      </c>
      <c r="D1107" s="23">
        <v>4.4282956738957546E-2</v>
      </c>
      <c r="E1107" s="18">
        <v>1.1750317131115358E-2</v>
      </c>
      <c r="F1107" s="24">
        <v>7</v>
      </c>
      <c r="G1107" s="24">
        <v>3</v>
      </c>
      <c r="H1107" s="20">
        <v>1.0231261514158143E-2</v>
      </c>
      <c r="I1107" s="20">
        <v>-9.1909520764367949E-3</v>
      </c>
      <c r="J1107" s="24">
        <v>5</v>
      </c>
      <c r="K1107" s="24">
        <v>1</v>
      </c>
      <c r="L1107" s="20">
        <v>1.7319332020710121E-2</v>
      </c>
      <c r="M1107" s="20">
        <v>-1.8780688864198369E-2</v>
      </c>
      <c r="N1107" s="19">
        <v>2.7900999999999998</v>
      </c>
      <c r="O1107" s="19">
        <v>1.0569361315251153</v>
      </c>
      <c r="P1107" s="25">
        <v>41981</v>
      </c>
      <c r="Q1107" s="20">
        <v>-1.8780688864198369E-2</v>
      </c>
      <c r="R1107" s="25">
        <v>41982</v>
      </c>
      <c r="S1107" s="25">
        <f>IF(ISNUMBER(R1107),VLOOKUP(B1107,Index!$B$3:$AB$18,27,FALSE),"")</f>
        <v>41982</v>
      </c>
      <c r="T1107" s="25">
        <f>IF(ISNUMBER($R1107),VLOOKUP($B1107,Index!$B$21:$AB$36,27,FALSE),"")</f>
        <v>41982</v>
      </c>
      <c r="U1107" s="25">
        <f>IF(ISNUMBER($R1107),VLOOKUP($B1107,Index!$B$39:$AB$54,27,FALSE),"")</f>
        <v>41982</v>
      </c>
      <c r="W1107" s="18">
        <v>1.3284887021687264</v>
      </c>
      <c r="X1107" s="19">
        <v>0.7</v>
      </c>
      <c r="Y1107" s="18">
        <v>0.22294659218171939</v>
      </c>
      <c r="Z1107" s="19">
        <f t="shared" si="231"/>
        <v>0</v>
      </c>
      <c r="AA1107" s="21">
        <v>2.3578984274306443</v>
      </c>
      <c r="AB1107" s="3">
        <v>0</v>
      </c>
      <c r="AC1107" s="18">
        <v>1.7648822317899471</v>
      </c>
      <c r="AD1107" s="19">
        <v>0.48999999999999994</v>
      </c>
      <c r="AE1107" s="18">
        <v>4.9705182965441901E-2</v>
      </c>
      <c r="AF1107" s="19">
        <f t="shared" si="232"/>
        <v>0</v>
      </c>
      <c r="AG1107" s="21">
        <v>5.5596849940799054</v>
      </c>
      <c r="AH1107" s="3">
        <v>0</v>
      </c>
      <c r="AK1107" t="str">
        <f t="shared" si="236"/>
        <v/>
      </c>
      <c r="AL1107" t="str">
        <f t="shared" si="236"/>
        <v/>
      </c>
      <c r="AM1107" t="str">
        <f t="shared" si="236"/>
        <v/>
      </c>
      <c r="AN1107" t="str">
        <f t="shared" si="236"/>
        <v/>
      </c>
      <c r="AO1107">
        <f t="shared" si="236"/>
        <v>2.3578984274306443</v>
      </c>
      <c r="AP1107" t="str">
        <f t="shared" si="236"/>
        <v/>
      </c>
      <c r="AQ1107" t="str">
        <f t="shared" si="236"/>
        <v/>
      </c>
      <c r="AR1107" t="str">
        <f t="shared" si="236"/>
        <v/>
      </c>
      <c r="AS1107" t="str">
        <f t="shared" si="236"/>
        <v/>
      </c>
      <c r="AT1107" t="str">
        <f t="shared" si="236"/>
        <v/>
      </c>
      <c r="AU1107" t="str">
        <f t="shared" si="236"/>
        <v/>
      </c>
      <c r="AV1107" t="str">
        <f t="shared" si="236"/>
        <v/>
      </c>
      <c r="AW1107" t="str">
        <f t="shared" si="236"/>
        <v/>
      </c>
      <c r="AX1107" t="str">
        <f t="shared" si="236"/>
        <v/>
      </c>
      <c r="AZ1107" s="46">
        <f>IF(ISNUMBER(VLOOKUP($B1107,Stats!$A$2:$AA$19,2,FALSE))=FALSE,"",IF(ISNUMBER(W1107),(W1107-VLOOKUP($B1107,Stats!$A$2:$AA$19,2,FALSE))/VLOOKUP($B1107,Stats!$A$2:$AA$19,16,FALSE),""))</f>
        <v>0.27161149184360034</v>
      </c>
      <c r="BA1107" s="46">
        <f>IF(ISNUMBER(VLOOKUP($B1107,Stats!$A$2:$AA$19,2,FALSE))=FALSE,"",IF(ISNUMBER(X1107),(X1107-VLOOKUP($B1107,Stats!$A$2:$AA$19,3,FALSE))/VLOOKUP($B1107,Stats!$A$2:$AA$19,17,FALSE),""))</f>
        <v>0.52844508262562895</v>
      </c>
      <c r="BB1107" s="46"/>
      <c r="BC1107" s="46"/>
      <c r="BD1107" s="44">
        <f t="shared" si="228"/>
        <v>0.40002828723461464</v>
      </c>
      <c r="BE1107" s="46">
        <f>IF(ISNUMBER(VLOOKUP($B1107,Stats!$A$2:$AA$19,2,FALSE))=FALSE,"",IF(ISNUMBER(Y1107),(Y1107-VLOOKUP($B1107,Stats!$A$2:$AA$19,5,FALSE))/VLOOKUP($B1107,Stats!$A$2:$AA$19,19,FALSE),""))</f>
        <v>-0.47594604236891142</v>
      </c>
      <c r="BF1107" s="46"/>
      <c r="BG1107" s="46"/>
      <c r="BH1107" s="46">
        <f>IF(ISNUMBER(VLOOKUP($B1107,Stats!$A$2:$AA$19,2,FALSE))=FALSE,"",IF(ISNUMBER(Z1107),(Z1107-VLOOKUP($B1107,Stats!$A$2:$AA$19,8,FALSE))/VLOOKUP($B1107,Stats!$A$2:$AA$19,22,FALSE),""))</f>
        <v>-0.38938659637819406</v>
      </c>
      <c r="BI1107" s="46" t="str">
        <f>IF(ISNUMBER(VLOOKUP($B1107,Stats!$A$2:$AA$19,2,FALSE))=FALSE,"",IF(ISNUMBER(#REF!),(#REF!-VLOOKUP($B1107,Stats!$A$2:$AA$19,9,FALSE))/VLOOKUP($B1107,Stats!$A$2:$AA$19,23,FALSE),""))</f>
        <v/>
      </c>
      <c r="BJ1107" s="46" t="str">
        <f>IF(ISNUMBER(VLOOKUP($B1107,Stats!$A$2:$AA$19,2,FALSE))=FALSE,"",IF(ISNUMBER(#REF!),(#REF!-VLOOKUP($B1107,Stats!$A$2:$AA$19,10,FALSE))/VLOOKUP($B1107,Stats!$A$2:$AA$19,24,FALSE),""))</f>
        <v/>
      </c>
      <c r="BK1107" s="44">
        <f t="shared" si="234"/>
        <v>0.21634625074477978</v>
      </c>
      <c r="BL1107" s="46" t="str">
        <f>IF(ISNUMBER(VLOOKUP($B1107,Stats!$A$2:$AA$19,2,FALSE))=FALSE,"",IF(ISNUMBER(#REF!),(#REF!-VLOOKUP($B1107,Stats!$A$2:$AA$19,11,FALSE))/VLOOKUP($B1107,Stats!$A$2:$AA$19,25,FALSE),""))</f>
        <v/>
      </c>
      <c r="BM1107" s="46">
        <f>IF(ISNUMBER(VLOOKUP($B1107,Stats!$A$2:$AA$19,2,FALSE))=FALSE,"",IF(ISNUMBER(AA1107),(AA1107-VLOOKUP($B1107,Stats!$A$2:$AA$19,12,FALSE))/VLOOKUP($B1107,Stats!$A$2:$AA$19,26,FALSE),""))</f>
        <v>7.1806590692785444E-2</v>
      </c>
      <c r="BN1107" s="46" t="str">
        <f>IF(ISNUMBER(VLOOKUP($B1107,Stats!$A$2:$AA$19,2,FALSE))=FALSE,"",IF(ISNUMBER(#REF!),(#REF!-VLOOKUP($B1107,Stats!$A$2:$AA$19,13,FALSE))/VLOOKUP($B1107,Stats!$A$2:$AA$19,27,FALSE),""))</f>
        <v/>
      </c>
      <c r="BO1107" s="46" t="str">
        <f>IF(ISNUMBER(VLOOKUP($B1107,Stats!$A$2:$AA$19,2,FALSE))=FALSE,"",IF(ISNUMBER(#REF!),(#REF!-VLOOKUP($B1107,Stats!$A$2:$AA$19,14,FALSE))/VLOOKUP($B1107,Stats!$A$2:$AB$19,28,FALSE),""))</f>
        <v/>
      </c>
      <c r="BP1107" s="46"/>
      <c r="BQ1107" s="46">
        <f>IF(ISNUMBER(VLOOKUP($B1107,Stats!$A$2:$AA$19,2,FALSE))=FALSE,"",IF(ISNUMBER(BM1107),BM1107,(VLOOKUP($B1107,Stats!$A$2:$AT$19,46,FALSE)-VLOOKUP($B1107,Stats!$A$2:$AA$19,12,FALSE))/VLOOKUP($B1107,Stats!$A$2:$AA$19,26,FALSE)))</f>
        <v>7.1806590692785444E-2</v>
      </c>
      <c r="BR1107" s="51">
        <f t="shared" si="235"/>
        <v>7.1806590692785444E-2</v>
      </c>
      <c r="BS1107" s="32" t="str">
        <f t="shared" si="229"/>
        <v>63_201425</v>
      </c>
      <c r="BT1107" s="53">
        <f t="shared" si="230"/>
        <v>0.22417472603234792</v>
      </c>
    </row>
    <row r="1108" spans="1:72" x14ac:dyDescent="0.15">
      <c r="A1108" s="16">
        <v>63</v>
      </c>
      <c r="B1108" s="17">
        <v>201426</v>
      </c>
      <c r="C1108" s="3">
        <v>0</v>
      </c>
      <c r="D1108" s="23">
        <v>2.5225617049037696E-2</v>
      </c>
      <c r="E1108" s="18">
        <v>7.1261582565972379E-3</v>
      </c>
      <c r="F1108" s="24">
        <v>6</v>
      </c>
      <c r="G1108" s="24">
        <v>4</v>
      </c>
      <c r="H1108" s="20">
        <v>7.2735187072444267E-3</v>
      </c>
      <c r="I1108" s="20">
        <v>-4.6174219423992802E-3</v>
      </c>
      <c r="J1108" s="24">
        <v>3</v>
      </c>
      <c r="K1108" s="24">
        <v>3</v>
      </c>
      <c r="L1108" s="20">
        <v>1.4456180828436693E-2</v>
      </c>
      <c r="M1108" s="20">
        <v>-4.9557900741585836E-3</v>
      </c>
      <c r="N1108" s="19">
        <v>2.8292999999999999</v>
      </c>
      <c r="O1108" s="19">
        <v>1.0199718807455207</v>
      </c>
      <c r="P1108" s="25">
        <v>41990</v>
      </c>
      <c r="Q1108" s="20">
        <v>-1.8237726646166963E-2</v>
      </c>
      <c r="R1108" s="25">
        <v>41997</v>
      </c>
      <c r="S1108" s="25">
        <f>IF(ISNUMBER(R1108),VLOOKUP(B1108,Index!$B$3:$AB$18,27,FALSE),"")</f>
        <v>41997</v>
      </c>
      <c r="T1108" s="25">
        <f>IF(ISNUMBER($R1108),VLOOKUP($B1108,Index!$B$21:$AB$36,27,FALSE),"")</f>
        <v>41996</v>
      </c>
      <c r="U1108" s="25">
        <f>IF(ISNUMBER($R1108),VLOOKUP($B1108,Index!$B$39:$AB$54,27,FALSE),"")</f>
        <v>41996</v>
      </c>
      <c r="W1108" s="18">
        <v>0.75676851147113089</v>
      </c>
      <c r="X1108" s="19">
        <v>0.6</v>
      </c>
      <c r="Y1108" s="18">
        <v>0.13520934634597134</v>
      </c>
      <c r="Z1108" s="19">
        <f t="shared" si="231"/>
        <v>0</v>
      </c>
      <c r="AA1108" s="21">
        <v>1.3831557813341491</v>
      </c>
      <c r="AB1108" s="3">
        <v>0</v>
      </c>
      <c r="AC1108" s="18">
        <v>0.57269857995423112</v>
      </c>
      <c r="AD1108" s="19">
        <v>0.36</v>
      </c>
      <c r="AE1108" s="18">
        <v>1.8281567339304833E-2</v>
      </c>
      <c r="AF1108" s="19">
        <f t="shared" si="232"/>
        <v>0</v>
      </c>
      <c r="AG1108" s="21">
        <v>1.9131199154380805</v>
      </c>
      <c r="AH1108" s="3">
        <v>0</v>
      </c>
      <c r="AK1108" t="str">
        <f t="shared" si="236"/>
        <v/>
      </c>
      <c r="AL1108" t="str">
        <f t="shared" si="236"/>
        <v/>
      </c>
      <c r="AM1108" t="str">
        <f t="shared" si="236"/>
        <v/>
      </c>
      <c r="AN1108" t="str">
        <f t="shared" si="236"/>
        <v/>
      </c>
      <c r="AO1108" t="str">
        <f t="shared" si="236"/>
        <v/>
      </c>
      <c r="AP1108">
        <f t="shared" si="236"/>
        <v>1.3831557813341491</v>
      </c>
      <c r="AQ1108" t="str">
        <f t="shared" si="236"/>
        <v/>
      </c>
      <c r="AR1108" t="str">
        <f t="shared" si="236"/>
        <v/>
      </c>
      <c r="AS1108" t="str">
        <f t="shared" si="236"/>
        <v/>
      </c>
      <c r="AT1108" t="str">
        <f t="shared" si="236"/>
        <v/>
      </c>
      <c r="AU1108" t="str">
        <f t="shared" si="236"/>
        <v/>
      </c>
      <c r="AV1108" t="str">
        <f t="shared" si="236"/>
        <v/>
      </c>
      <c r="AW1108" t="str">
        <f t="shared" si="236"/>
        <v/>
      </c>
      <c r="AX1108" t="str">
        <f t="shared" si="236"/>
        <v/>
      </c>
      <c r="AZ1108" s="46">
        <f>IF(ISNUMBER(VLOOKUP($B1108,Stats!$A$2:$AA$19,2,FALSE))=FALSE,"",IF(ISNUMBER(W1108),(W1108-VLOOKUP($B1108,Stats!$A$2:$AA$19,2,FALSE))/VLOOKUP($B1108,Stats!$A$2:$AA$19,16,FALSE),""))</f>
        <v>-1.0600864192370664E-2</v>
      </c>
      <c r="BA1108" s="46">
        <f>IF(ISNUMBER(VLOOKUP($B1108,Stats!$A$2:$AA$19,2,FALSE))=FALSE,"",IF(ISNUMBER(X1108),(X1108-VLOOKUP($B1108,Stats!$A$2:$AA$19,3,FALSE))/VLOOKUP($B1108,Stats!$A$2:$AA$19,17,FALSE),""))</f>
        <v>0.11585391847087115</v>
      </c>
      <c r="BB1108" s="46"/>
      <c r="BC1108" s="46"/>
      <c r="BD1108" s="44">
        <f t="shared" si="228"/>
        <v>5.2626527139250243E-2</v>
      </c>
      <c r="BE1108" s="46">
        <f>IF(ISNUMBER(VLOOKUP($B1108,Stats!$A$2:$AA$19,2,FALSE))=FALSE,"",IF(ISNUMBER(Y1108),(Y1108-VLOOKUP($B1108,Stats!$A$2:$AA$19,5,FALSE))/VLOOKUP($B1108,Stats!$A$2:$AA$19,19,FALSE),""))</f>
        <v>-0.66960373025105979</v>
      </c>
      <c r="BF1108" s="46"/>
      <c r="BG1108" s="46"/>
      <c r="BH1108" s="46">
        <f>IF(ISNUMBER(VLOOKUP($B1108,Stats!$A$2:$AA$19,2,FALSE))=FALSE,"",IF(ISNUMBER(Z1108),(Z1108-VLOOKUP($B1108,Stats!$A$2:$AA$19,8,FALSE))/VLOOKUP($B1108,Stats!$A$2:$AA$19,22,FALSE),""))</f>
        <v>-0.60316436580698729</v>
      </c>
      <c r="BI1108" s="46" t="str">
        <f>IF(ISNUMBER(VLOOKUP($B1108,Stats!$A$2:$AA$19,2,FALSE))=FALSE,"",IF(ISNUMBER(#REF!),(#REF!-VLOOKUP($B1108,Stats!$A$2:$AA$19,9,FALSE))/VLOOKUP($B1108,Stats!$A$2:$AA$19,23,FALSE),""))</f>
        <v/>
      </c>
      <c r="BJ1108" s="46" t="str">
        <f>IF(ISNUMBER(VLOOKUP($B1108,Stats!$A$2:$AA$19,2,FALSE))=FALSE,"",IF(ISNUMBER(#REF!),(#REF!-VLOOKUP($B1108,Stats!$A$2:$AA$19,10,FALSE))/VLOOKUP($B1108,Stats!$A$2:$AA$19,24,FALSE),""))</f>
        <v/>
      </c>
      <c r="BK1108" s="44">
        <f t="shared" si="234"/>
        <v>0.28777330143364566</v>
      </c>
      <c r="BL1108" s="46" t="str">
        <f>IF(ISNUMBER(VLOOKUP($B1108,Stats!$A$2:$AA$19,2,FALSE))=FALSE,"",IF(ISNUMBER(#REF!),(#REF!-VLOOKUP($B1108,Stats!$A$2:$AA$19,11,FALSE))/VLOOKUP($B1108,Stats!$A$2:$AA$19,25,FALSE),""))</f>
        <v/>
      </c>
      <c r="BM1108" s="46">
        <f>IF(ISNUMBER(VLOOKUP($B1108,Stats!$A$2:$AA$19,2,FALSE))=FALSE,"",IF(ISNUMBER(AA1108),(AA1108-VLOOKUP($B1108,Stats!$A$2:$AA$19,12,FALSE))/VLOOKUP($B1108,Stats!$A$2:$AA$19,26,FALSE),""))</f>
        <v>-0.29049617632660679</v>
      </c>
      <c r="BN1108" s="46" t="str">
        <f>IF(ISNUMBER(VLOOKUP($B1108,Stats!$A$2:$AA$19,2,FALSE))=FALSE,"",IF(ISNUMBER(#REF!),(#REF!-VLOOKUP($B1108,Stats!$A$2:$AA$19,13,FALSE))/VLOOKUP($B1108,Stats!$A$2:$AA$19,27,FALSE),""))</f>
        <v/>
      </c>
      <c r="BO1108" s="46" t="str">
        <f>IF(ISNUMBER(VLOOKUP($B1108,Stats!$A$2:$AA$19,2,FALSE))=FALSE,"",IF(ISNUMBER(#REF!),(#REF!-VLOOKUP($B1108,Stats!$A$2:$AA$19,14,FALSE))/VLOOKUP($B1108,Stats!$A$2:$AB$19,28,FALSE),""))</f>
        <v/>
      </c>
      <c r="BP1108" s="46"/>
      <c r="BQ1108" s="46">
        <f>IF(ISNUMBER(VLOOKUP($B1108,Stats!$A$2:$AA$19,2,FALSE))=FALSE,"",IF(ISNUMBER(BM1108),BM1108,(VLOOKUP($B1108,Stats!$A$2:$AT$19,46,FALSE)-VLOOKUP($B1108,Stats!$A$2:$AA$19,12,FALSE))/VLOOKUP($B1108,Stats!$A$2:$AA$19,26,FALSE)))</f>
        <v>-0.29049617632660679</v>
      </c>
      <c r="BR1108" s="51">
        <f t="shared" si="235"/>
        <v>-0.29049617632660679</v>
      </c>
      <c r="BS1108" s="32" t="str">
        <f t="shared" si="229"/>
        <v>63_201426</v>
      </c>
      <c r="BT1108" s="53">
        <f t="shared" si="230"/>
        <v>0.12509005102271609</v>
      </c>
    </row>
    <row r="1109" spans="1:72" x14ac:dyDescent="0.15">
      <c r="A1109" s="16">
        <v>63</v>
      </c>
      <c r="B1109" s="17">
        <v>201427</v>
      </c>
      <c r="C1109" s="3">
        <v>0</v>
      </c>
      <c r="D1109" s="23">
        <v>2.6160427051296065E-3</v>
      </c>
      <c r="E1109" s="18">
        <v>5.7175902994386482E-3</v>
      </c>
      <c r="F1109" s="24">
        <v>1</v>
      </c>
      <c r="G1109" s="24">
        <v>2</v>
      </c>
      <c r="H1109" s="20">
        <v>7.173550197095091E-3</v>
      </c>
      <c r="I1109" s="20">
        <v>-2.2635831532274997E-3</v>
      </c>
      <c r="J1109" s="24">
        <v>1</v>
      </c>
      <c r="K1109" s="24">
        <v>2</v>
      </c>
      <c r="L1109" s="20">
        <v>7.173550197095091E-3</v>
      </c>
      <c r="M1109" s="20">
        <v>-3.9968873797395776E-3</v>
      </c>
      <c r="N1109" s="19">
        <v>2.8361000000000001</v>
      </c>
      <c r="O1109" s="19">
        <v>1.0031479909451047</v>
      </c>
      <c r="P1109" s="25">
        <v>42004</v>
      </c>
      <c r="Q1109" s="20">
        <v>-3.9968873797395776E-3</v>
      </c>
      <c r="R1109" s="25">
        <v>42003</v>
      </c>
      <c r="S1109" s="25">
        <f>IF(ISNUMBER(R1109),VLOOKUP(B1109,Index!$B$3:$AB$18,27,FALSE),"")</f>
        <v>42002</v>
      </c>
      <c r="T1109" s="25">
        <f>IF(ISNUMBER($R1109),VLOOKUP($B1109,Index!$B$21:$AB$36,27,FALSE),"")</f>
        <v>42003</v>
      </c>
      <c r="U1109" s="25">
        <f>IF(ISNUMBER($R1109),VLOOKUP($B1109,Index!$B$39:$AB$54,27,FALSE),"")</f>
        <v>42003</v>
      </c>
      <c r="W1109" s="18">
        <v>0.31392512461555278</v>
      </c>
      <c r="X1109" s="19">
        <v>0.33333333333333331</v>
      </c>
      <c r="Y1109" s="18">
        <v>0.10848364844346163</v>
      </c>
      <c r="Z1109" s="19">
        <f t="shared" si="231"/>
        <v>1</v>
      </c>
      <c r="AA1109" s="21">
        <v>0.65451999433120334</v>
      </c>
      <c r="AB1109" s="3">
        <v>0</v>
      </c>
      <c r="AC1109" s="18">
        <v>9.8548983864890333E-2</v>
      </c>
      <c r="AD1109" s="19">
        <v>0.1111111111111111</v>
      </c>
      <c r="AE1109" s="18">
        <v>1.1768701979604576E-2</v>
      </c>
      <c r="AF1109" s="19">
        <f t="shared" si="232"/>
        <v>1</v>
      </c>
      <c r="AG1109" s="21">
        <v>0.42839642297931846</v>
      </c>
      <c r="AH1109" s="3">
        <v>0</v>
      </c>
      <c r="AK1109" t="str">
        <f t="shared" si="236"/>
        <v/>
      </c>
      <c r="AL1109" t="str">
        <f t="shared" si="236"/>
        <v/>
      </c>
      <c r="AM1109" t="str">
        <f t="shared" si="236"/>
        <v/>
      </c>
      <c r="AN1109" t="str">
        <f t="shared" si="236"/>
        <v/>
      </c>
      <c r="AO1109" t="str">
        <f t="shared" si="236"/>
        <v/>
      </c>
      <c r="AP1109" t="str">
        <f t="shared" si="236"/>
        <v/>
      </c>
      <c r="AQ1109">
        <f t="shared" si="236"/>
        <v>0.65451999433120334</v>
      </c>
      <c r="AR1109" t="str">
        <f t="shared" si="236"/>
        <v/>
      </c>
      <c r="AS1109" t="str">
        <f t="shared" si="236"/>
        <v/>
      </c>
      <c r="AT1109" t="str">
        <f t="shared" si="236"/>
        <v/>
      </c>
      <c r="AU1109" t="str">
        <f t="shared" si="236"/>
        <v/>
      </c>
      <c r="AV1109" t="str">
        <f t="shared" si="236"/>
        <v/>
      </c>
      <c r="AW1109" t="str">
        <f t="shared" si="236"/>
        <v/>
      </c>
      <c r="AX1109" t="str">
        <f t="shared" si="236"/>
        <v/>
      </c>
      <c r="AZ1109" s="46">
        <f>IF(ISNUMBER(VLOOKUP($B1109,Stats!$A$2:$AA$19,2,FALSE))=FALSE,"",IF(ISNUMBER(W1109),(W1109-VLOOKUP($B1109,Stats!$A$2:$AA$19,2,FALSE))/VLOOKUP($B1109,Stats!$A$2:$AA$19,16,FALSE),""))</f>
        <v>-0.23458347612131691</v>
      </c>
      <c r="BA1109" s="46">
        <f>IF(ISNUMBER(VLOOKUP($B1109,Stats!$A$2:$AA$19,2,FALSE))=FALSE,"",IF(ISNUMBER(X1109),(X1109-VLOOKUP($B1109,Stats!$A$2:$AA$19,3,FALSE))/VLOOKUP($B1109,Stats!$A$2:$AA$19,17,FALSE),""))</f>
        <v>-1.0507044611669172</v>
      </c>
      <c r="BB1109" s="46"/>
      <c r="BC1109" s="46"/>
      <c r="BD1109" s="44">
        <f t="shared" si="228"/>
        <v>-0.64264396864411699</v>
      </c>
      <c r="BE1109" s="46">
        <f>IF(ISNUMBER(VLOOKUP($B1109,Stats!$A$2:$AA$19,2,FALSE))=FALSE,"",IF(ISNUMBER(Y1109),(Y1109-VLOOKUP($B1109,Stats!$A$2:$AA$19,5,FALSE))/VLOOKUP($B1109,Stats!$A$2:$AA$19,19,FALSE),""))</f>
        <v>-0.59882560115372996</v>
      </c>
      <c r="BF1109" s="46"/>
      <c r="BG1109" s="46"/>
      <c r="BH1109" s="46">
        <f>IF(ISNUMBER(VLOOKUP($B1109,Stats!$A$2:$AA$19,2,FALSE))=FALSE,"",IF(ISNUMBER(Z1109),(Z1109-VLOOKUP($B1109,Stats!$A$2:$AA$19,8,FALSE))/VLOOKUP($B1109,Stats!$A$2:$AA$19,22,FALSE),""))</f>
        <v>0.41115882059143566</v>
      </c>
      <c r="BI1109" s="46" t="str">
        <f>IF(ISNUMBER(VLOOKUP($B1109,Stats!$A$2:$AA$19,2,FALSE))=FALSE,"",IF(ISNUMBER(#REF!),(#REF!-VLOOKUP($B1109,Stats!$A$2:$AA$19,9,FALSE))/VLOOKUP($B1109,Stats!$A$2:$AA$19,23,FALSE),""))</f>
        <v/>
      </c>
      <c r="BJ1109" s="46" t="str">
        <f>IF(ISNUMBER(VLOOKUP($B1109,Stats!$A$2:$AA$19,2,FALSE))=FALSE,"",IF(ISNUMBER(#REF!),(#REF!-VLOOKUP($B1109,Stats!$A$2:$AA$19,10,FALSE))/VLOOKUP($B1109,Stats!$A$2:$AA$19,24,FALSE),""))</f>
        <v/>
      </c>
      <c r="BK1109" s="44">
        <f t="shared" si="234"/>
        <v>0.54252556698504162</v>
      </c>
      <c r="BL1109" s="46" t="str">
        <f>IF(ISNUMBER(VLOOKUP($B1109,Stats!$A$2:$AA$19,2,FALSE))=FALSE,"",IF(ISNUMBER(#REF!),(#REF!-VLOOKUP($B1109,Stats!$A$2:$AA$19,11,FALSE))/VLOOKUP($B1109,Stats!$A$2:$AA$19,25,FALSE),""))</f>
        <v/>
      </c>
      <c r="BM1109" s="46">
        <f>IF(ISNUMBER(VLOOKUP($B1109,Stats!$A$2:$AA$19,2,FALSE))=FALSE,"",IF(ISNUMBER(AA1109),(AA1109-VLOOKUP($B1109,Stats!$A$2:$AA$19,12,FALSE))/VLOOKUP($B1109,Stats!$A$2:$AA$19,26,FALSE),""))</f>
        <v>-0.41868492790733874</v>
      </c>
      <c r="BN1109" s="46" t="str">
        <f>IF(ISNUMBER(VLOOKUP($B1109,Stats!$A$2:$AA$19,2,FALSE))=FALSE,"",IF(ISNUMBER(#REF!),(#REF!-VLOOKUP($B1109,Stats!$A$2:$AA$19,13,FALSE))/VLOOKUP($B1109,Stats!$A$2:$AA$19,27,FALSE),""))</f>
        <v/>
      </c>
      <c r="BO1109" s="46" t="str">
        <f>IF(ISNUMBER(VLOOKUP($B1109,Stats!$A$2:$AA$19,2,FALSE))=FALSE,"",IF(ISNUMBER(#REF!),(#REF!-VLOOKUP($B1109,Stats!$A$2:$AA$19,14,FALSE))/VLOOKUP($B1109,Stats!$A$2:$AB$19,28,FALSE),""))</f>
        <v/>
      </c>
      <c r="BP1109" s="46"/>
      <c r="BQ1109" s="46">
        <f>IF(ISNUMBER(VLOOKUP($B1109,Stats!$A$2:$AA$19,2,FALSE))=FALSE,"",IF(ISNUMBER(BM1109),BM1109,(VLOOKUP($B1109,Stats!$A$2:$AT$19,46,FALSE)-VLOOKUP($B1109,Stats!$A$2:$AA$19,12,FALSE))/VLOOKUP($B1109,Stats!$A$2:$AA$19,26,FALSE)))</f>
        <v>-0.41868492790733874</v>
      </c>
      <c r="BR1109" s="51">
        <f t="shared" si="235"/>
        <v>-0.41868492790733874</v>
      </c>
      <c r="BS1109" s="32" t="str">
        <f t="shared" si="229"/>
        <v>63_201427</v>
      </c>
      <c r="BT1109" s="53">
        <f t="shared" si="230"/>
        <v>0.11324956088073382</v>
      </c>
    </row>
    <row r="1110" spans="1:72" x14ac:dyDescent="0.15">
      <c r="A1110" s="16">
        <v>63</v>
      </c>
      <c r="B1110" s="17">
        <v>201501</v>
      </c>
      <c r="C1110" s="3">
        <v>0</v>
      </c>
      <c r="D1110" s="23">
        <v>7.7571312718149876E-4</v>
      </c>
      <c r="E1110" s="18">
        <v>6.7066792200214942E-3</v>
      </c>
      <c r="F1110" s="24">
        <v>2</v>
      </c>
      <c r="G1110" s="24">
        <v>3</v>
      </c>
      <c r="H1110" s="20">
        <v>6.0906699175271584E-3</v>
      </c>
      <c r="I1110" s="20">
        <v>-3.7720358515044663E-3</v>
      </c>
      <c r="J1110" s="24">
        <v>2</v>
      </c>
      <c r="K1110" s="24">
        <v>3</v>
      </c>
      <c r="L1110" s="20">
        <v>1.040160784175459E-2</v>
      </c>
      <c r="M1110" s="20">
        <v>-7.6325236120308171E-3</v>
      </c>
      <c r="N1110" s="19">
        <v>2.8706999999999998</v>
      </c>
      <c r="O1110" s="19">
        <v>1.0017797319932997</v>
      </c>
      <c r="P1110" s="25">
        <v>42010</v>
      </c>
      <c r="Q1110" s="20">
        <v>-1.1286445814609691E-2</v>
      </c>
      <c r="R1110" s="25">
        <v>42013</v>
      </c>
      <c r="S1110" s="25">
        <f>IF(ISNUMBER(R1110),VLOOKUP(B1110,Index!$B$3:$AB$18,27,FALSE),"")</f>
        <v>42013</v>
      </c>
      <c r="T1110" s="25">
        <f>IF(ISNUMBER($R1110),VLOOKUP($B1110,Index!$B$21:$AB$36,27,FALSE),"")</f>
        <v>42013</v>
      </c>
      <c r="U1110" s="25">
        <f>IF(ISNUMBER($R1110),VLOOKUP($B1110,Index!$B$39:$AB$54,27,FALSE),"")</f>
        <v>42011</v>
      </c>
      <c r="W1110" s="18">
        <v>5.5851345157067904E-2</v>
      </c>
      <c r="X1110" s="19">
        <v>0.4</v>
      </c>
      <c r="Y1110" s="18">
        <v>0.12725029122833678</v>
      </c>
      <c r="Z1110" s="19">
        <f t="shared" si="231"/>
        <v>0</v>
      </c>
      <c r="AA1110" s="21">
        <v>6.8729619574071782E-2</v>
      </c>
      <c r="AB1110" s="3">
        <v>0</v>
      </c>
      <c r="AC1110" s="18">
        <v>3.1193727558539324E-3</v>
      </c>
      <c r="AD1110" s="19">
        <v>0.16000000000000003</v>
      </c>
      <c r="AE1110" s="18">
        <v>1.6192636617696526E-2</v>
      </c>
      <c r="AF1110" s="19">
        <f t="shared" si="232"/>
        <v>0</v>
      </c>
      <c r="AG1110" s="21">
        <v>4.7237606067966308E-3</v>
      </c>
      <c r="AH1110" s="3">
        <v>0</v>
      </c>
      <c r="AK1110" t="str">
        <f t="shared" si="236"/>
        <v/>
      </c>
      <c r="AL1110" t="str">
        <f t="shared" si="236"/>
        <v/>
      </c>
      <c r="AM1110" t="str">
        <f t="shared" si="236"/>
        <v/>
      </c>
      <c r="AN1110" t="str">
        <f t="shared" si="236"/>
        <v/>
      </c>
      <c r="AO1110" t="str">
        <f t="shared" si="236"/>
        <v/>
      </c>
      <c r="AP1110" t="str">
        <f t="shared" si="236"/>
        <v/>
      </c>
      <c r="AQ1110" t="str">
        <f t="shared" si="236"/>
        <v/>
      </c>
      <c r="AR1110">
        <f t="shared" si="236"/>
        <v>6.8729619574071782E-2</v>
      </c>
      <c r="AS1110" t="str">
        <f t="shared" si="236"/>
        <v/>
      </c>
      <c r="AT1110" t="str">
        <f t="shared" si="236"/>
        <v/>
      </c>
      <c r="AU1110" t="str">
        <f t="shared" si="236"/>
        <v/>
      </c>
      <c r="AV1110" t="str">
        <f t="shared" si="236"/>
        <v/>
      </c>
      <c r="AW1110" t="str">
        <f t="shared" si="236"/>
        <v/>
      </c>
      <c r="AX1110" t="str">
        <f t="shared" si="236"/>
        <v/>
      </c>
      <c r="AZ1110" s="46">
        <f>IF(ISNUMBER(VLOOKUP($B1110,Stats!$A$2:$AA$19,2,FALSE))=FALSE,"",IF(ISNUMBER(W1110),(W1110-VLOOKUP($B1110,Stats!$A$2:$AA$19,2,FALSE))/VLOOKUP($B1110,Stats!$A$2:$AA$19,16,FALSE),""))</f>
        <v>-0.59009823242990134</v>
      </c>
      <c r="BA1110" s="46">
        <f>IF(ISNUMBER(VLOOKUP($B1110,Stats!$A$2:$AA$19,2,FALSE))=FALSE,"",IF(ISNUMBER(X1110),(X1110-VLOOKUP($B1110,Stats!$A$2:$AA$19,3,FALSE))/VLOOKUP($B1110,Stats!$A$2:$AA$19,17,FALSE),""))</f>
        <v>-0.84220341465677562</v>
      </c>
      <c r="BB1110" s="46"/>
      <c r="BC1110" s="46"/>
      <c r="BD1110" s="44">
        <f t="shared" si="228"/>
        <v>-0.71615082354333848</v>
      </c>
      <c r="BE1110" s="46">
        <f>IF(ISNUMBER(VLOOKUP($B1110,Stats!$A$2:$AA$19,2,FALSE))=FALSE,"",IF(ISNUMBER(Y1110),(Y1110-VLOOKUP($B1110,Stats!$A$2:$AA$19,5,FALSE))/VLOOKUP($B1110,Stats!$A$2:$AA$19,19,FALSE),""))</f>
        <v>-0.67509771707693289</v>
      </c>
      <c r="BF1110" s="46"/>
      <c r="BG1110" s="46"/>
      <c r="BH1110" s="46">
        <f>IF(ISNUMBER(VLOOKUP($B1110,Stats!$A$2:$AA$19,2,FALSE))=FALSE,"",IF(ISNUMBER(Z1110),(Z1110-VLOOKUP($B1110,Stats!$A$2:$AA$19,8,FALSE))/VLOOKUP($B1110,Stats!$A$2:$AA$19,22,FALSE),""))</f>
        <v>-0.58823842946080296</v>
      </c>
      <c r="BI1110" s="46" t="str">
        <f>IF(ISNUMBER(VLOOKUP($B1110,Stats!$A$2:$AA$19,2,FALSE))=FALSE,"",IF(ISNUMBER(#REF!),(#REF!-VLOOKUP($B1110,Stats!$A$2:$AA$19,9,FALSE))/VLOOKUP($B1110,Stats!$A$2:$AA$19,23,FALSE),""))</f>
        <v/>
      </c>
      <c r="BJ1110" s="46" t="str">
        <f>IF(ISNUMBER(VLOOKUP($B1110,Stats!$A$2:$AA$19,2,FALSE))=FALSE,"",IF(ISNUMBER(#REF!),(#REF!-VLOOKUP($B1110,Stats!$A$2:$AA$19,10,FALSE))/VLOOKUP($B1110,Stats!$A$2:$AA$19,24,FALSE),""))</f>
        <v/>
      </c>
      <c r="BK1110" s="44">
        <f t="shared" si="234"/>
        <v>0.29609687311561206</v>
      </c>
      <c r="BL1110" s="46" t="str">
        <f>IF(ISNUMBER(VLOOKUP($B1110,Stats!$A$2:$AA$19,2,FALSE))=FALSE,"",IF(ISNUMBER(#REF!),(#REF!-VLOOKUP($B1110,Stats!$A$2:$AA$19,11,FALSE))/VLOOKUP($B1110,Stats!$A$2:$AA$19,25,FALSE),""))</f>
        <v/>
      </c>
      <c r="BM1110" s="46">
        <f>IF(ISNUMBER(VLOOKUP($B1110,Stats!$A$2:$AA$19,2,FALSE))=FALSE,"",IF(ISNUMBER(AA1110),(AA1110-VLOOKUP($B1110,Stats!$A$2:$AA$19,12,FALSE))/VLOOKUP($B1110,Stats!$A$2:$AA$19,26,FALSE),""))</f>
        <v>-0.43911331449427271</v>
      </c>
      <c r="BN1110" s="46" t="str">
        <f>IF(ISNUMBER(VLOOKUP($B1110,Stats!$A$2:$AA$19,2,FALSE))=FALSE,"",IF(ISNUMBER(#REF!),(#REF!-VLOOKUP($B1110,Stats!$A$2:$AA$19,13,FALSE))/VLOOKUP($B1110,Stats!$A$2:$AA$19,27,FALSE),""))</f>
        <v/>
      </c>
      <c r="BO1110" s="46" t="str">
        <f>IF(ISNUMBER(VLOOKUP($B1110,Stats!$A$2:$AA$19,2,FALSE))=FALSE,"",IF(ISNUMBER(#REF!),(#REF!-VLOOKUP($B1110,Stats!$A$2:$AA$19,14,FALSE))/VLOOKUP($B1110,Stats!$A$2:$AB$19,28,FALSE),""))</f>
        <v/>
      </c>
      <c r="BP1110" s="46"/>
      <c r="BQ1110" s="46">
        <f>IF(ISNUMBER(VLOOKUP($B1110,Stats!$A$2:$AA$19,2,FALSE))=FALSE,"",IF(ISNUMBER(BM1110),BM1110,(VLOOKUP($B1110,Stats!$A$2:$AT$19,46,FALSE)-VLOOKUP($B1110,Stats!$A$2:$AA$19,12,FALSE))/VLOOKUP($B1110,Stats!$A$2:$AA$19,26,FALSE)))</f>
        <v>-0.43911331449427271</v>
      </c>
      <c r="BR1110" s="51">
        <f t="shared" si="235"/>
        <v>-0.43911331449427271</v>
      </c>
      <c r="BS1110" s="32" t="str">
        <f t="shared" si="229"/>
        <v>63_201501</v>
      </c>
      <c r="BT1110" s="53">
        <f t="shared" si="230"/>
        <v>-5.3394703738155025E-2</v>
      </c>
    </row>
    <row r="1111" spans="1:72" x14ac:dyDescent="0.15">
      <c r="A1111" s="16">
        <v>63</v>
      </c>
      <c r="B1111" s="17">
        <v>201502</v>
      </c>
      <c r="C1111" s="3">
        <v>0</v>
      </c>
      <c r="D1111" s="23">
        <v>1.1485748511432803E-2</v>
      </c>
      <c r="E1111" s="18">
        <v>9.0097441147199159E-3</v>
      </c>
      <c r="F1111" s="24">
        <v>6</v>
      </c>
      <c r="G1111" s="24">
        <v>4</v>
      </c>
      <c r="H1111" s="20">
        <v>6.3404542255891538E-3</v>
      </c>
      <c r="I1111" s="20">
        <v>-6.562171325398658E-3</v>
      </c>
      <c r="J1111" s="24">
        <v>3</v>
      </c>
      <c r="K1111" s="24">
        <v>1</v>
      </c>
      <c r="L1111" s="20">
        <v>1.3498273066892219E-2</v>
      </c>
      <c r="M1111" s="20">
        <v>-1.9801635635983916E-2</v>
      </c>
      <c r="N1111" s="19">
        <v>2.8835000000000002</v>
      </c>
      <c r="O1111" s="19">
        <v>1.0168206502574231</v>
      </c>
      <c r="P1111" s="25">
        <v>42026</v>
      </c>
      <c r="Q1111" s="20">
        <v>-1.9801635635983916E-2</v>
      </c>
      <c r="R1111" s="25">
        <v>42023</v>
      </c>
      <c r="S1111" s="25">
        <f>IF(ISNUMBER(R1111),VLOOKUP(B1111,Index!$B$3:$AB$18,27,FALSE),"")</f>
        <v>42023</v>
      </c>
      <c r="T1111" s="25">
        <f>IF(ISNUMBER($R1111),VLOOKUP($B1111,Index!$B$21:$AB$36,27,FALSE),"")</f>
        <v>42023</v>
      </c>
      <c r="U1111" s="25">
        <f>IF(ISNUMBER($R1111),VLOOKUP($B1111,Index!$B$39:$AB$54,27,FALSE),"")</f>
        <v>42027</v>
      </c>
      <c r="W1111" s="18">
        <v>0.34457245534298409</v>
      </c>
      <c r="X1111" s="19">
        <v>0.6</v>
      </c>
      <c r="Y1111" s="18">
        <v>0.17094787522687394</v>
      </c>
      <c r="Z1111" s="19">
        <f t="shared" si="231"/>
        <v>0</v>
      </c>
      <c r="AA1111" s="21">
        <v>0.58004039275223696</v>
      </c>
      <c r="AB1111" s="3">
        <v>0</v>
      </c>
      <c r="AC1111" s="18">
        <v>0.11873017698109276</v>
      </c>
      <c r="AD1111" s="19">
        <v>0.36</v>
      </c>
      <c r="AE1111" s="18">
        <v>2.9223176044582858E-2</v>
      </c>
      <c r="AF1111" s="19">
        <f t="shared" si="232"/>
        <v>0</v>
      </c>
      <c r="AG1111" s="21">
        <v>0.33644685722416928</v>
      </c>
      <c r="AH1111" s="3">
        <v>0</v>
      </c>
      <c r="AK1111" t="str">
        <f t="shared" si="236"/>
        <v/>
      </c>
      <c r="AL1111" t="str">
        <f t="shared" si="236"/>
        <v/>
      </c>
      <c r="AM1111" t="str">
        <f t="shared" si="236"/>
        <v/>
      </c>
      <c r="AN1111" t="str">
        <f t="shared" si="236"/>
        <v/>
      </c>
      <c r="AO1111" t="str">
        <f t="shared" si="236"/>
        <v/>
      </c>
      <c r="AP1111" t="str">
        <f t="shared" si="236"/>
        <v/>
      </c>
      <c r="AQ1111" t="str">
        <f t="shared" si="236"/>
        <v/>
      </c>
      <c r="AR1111" t="str">
        <f t="shared" si="236"/>
        <v/>
      </c>
      <c r="AS1111">
        <f t="shared" si="236"/>
        <v>0.58004039275223696</v>
      </c>
      <c r="AT1111" t="str">
        <f t="shared" si="236"/>
        <v/>
      </c>
      <c r="AU1111" t="str">
        <f t="shared" si="236"/>
        <v/>
      </c>
      <c r="AV1111" t="str">
        <f t="shared" si="236"/>
        <v/>
      </c>
      <c r="AW1111" t="str">
        <f t="shared" si="236"/>
        <v/>
      </c>
      <c r="AX1111" t="str">
        <f t="shared" si="236"/>
        <v/>
      </c>
      <c r="AZ1111" s="46">
        <f>IF(ISNUMBER(VLOOKUP($B1111,Stats!$A$2:$AA$19,2,FALSE))=FALSE,"",IF(ISNUMBER(W1111),(W1111-VLOOKUP($B1111,Stats!$A$2:$AA$19,2,FALSE))/VLOOKUP($B1111,Stats!$A$2:$AA$19,16,FALSE),""))</f>
        <v>-0.51879409618501449</v>
      </c>
      <c r="BA1111" s="46">
        <f>IF(ISNUMBER(VLOOKUP($B1111,Stats!$A$2:$AA$19,2,FALSE))=FALSE,"",IF(ISNUMBER(X1111),(X1111-VLOOKUP($B1111,Stats!$A$2:$AA$19,3,FALSE))/VLOOKUP($B1111,Stats!$A$2:$AA$19,17,FALSE),""))</f>
        <v>-0.52813738425366874</v>
      </c>
      <c r="BB1111" s="46"/>
      <c r="BC1111" s="46"/>
      <c r="BD1111" s="44">
        <f t="shared" si="228"/>
        <v>-0.52346574021934167</v>
      </c>
      <c r="BE1111" s="46">
        <f>IF(ISNUMBER(VLOOKUP($B1111,Stats!$A$2:$AA$19,2,FALSE))=FALSE,"",IF(ISNUMBER(Y1111),(Y1111-VLOOKUP($B1111,Stats!$A$2:$AA$19,5,FALSE))/VLOOKUP($B1111,Stats!$A$2:$AA$19,19,FALSE),""))</f>
        <v>-0.65019653079627204</v>
      </c>
      <c r="BF1111" s="46"/>
      <c r="BG1111" s="46"/>
      <c r="BH1111" s="46">
        <f>IF(ISNUMBER(VLOOKUP($B1111,Stats!$A$2:$AA$19,2,FALSE))=FALSE,"",IF(ISNUMBER(Z1111),(Z1111-VLOOKUP($B1111,Stats!$A$2:$AA$19,8,FALSE))/VLOOKUP($B1111,Stats!$A$2:$AA$19,22,FALSE),""))</f>
        <v>-0.48836753916131515</v>
      </c>
      <c r="BI1111" s="46" t="str">
        <f>IF(ISNUMBER(VLOOKUP($B1111,Stats!$A$2:$AA$19,2,FALSE))=FALSE,"",IF(ISNUMBER(#REF!),(#REF!-VLOOKUP($B1111,Stats!$A$2:$AA$19,9,FALSE))/VLOOKUP($B1111,Stats!$A$2:$AA$19,23,FALSE),""))</f>
        <v/>
      </c>
      <c r="BJ1111" s="46" t="str">
        <f>IF(ISNUMBER(VLOOKUP($B1111,Stats!$A$2:$AA$19,2,FALSE))=FALSE,"",IF(ISNUMBER(#REF!),(#REF!-VLOOKUP($B1111,Stats!$A$2:$AA$19,10,FALSE))/VLOOKUP($B1111,Stats!$A$2:$AA$19,24,FALSE),""))</f>
        <v/>
      </c>
      <c r="BK1111" s="44">
        <f t="shared" si="234"/>
        <v>0.30862730980899583</v>
      </c>
      <c r="BL1111" s="46" t="str">
        <f>IF(ISNUMBER(VLOOKUP($B1111,Stats!$A$2:$AA$19,2,FALSE))=FALSE,"",IF(ISNUMBER(#REF!),(#REF!-VLOOKUP($B1111,Stats!$A$2:$AA$19,11,FALSE))/VLOOKUP($B1111,Stats!$A$2:$AA$19,25,FALSE),""))</f>
        <v/>
      </c>
      <c r="BM1111" s="46">
        <f>IF(ISNUMBER(VLOOKUP($B1111,Stats!$A$2:$AA$19,2,FALSE))=FALSE,"",IF(ISNUMBER(AA1111),(AA1111-VLOOKUP($B1111,Stats!$A$2:$AA$19,12,FALSE))/VLOOKUP($B1111,Stats!$A$2:$AA$19,26,FALSE),""))</f>
        <v>-0.29625303380262119</v>
      </c>
      <c r="BN1111" s="46" t="str">
        <f>IF(ISNUMBER(VLOOKUP($B1111,Stats!$A$2:$AA$19,2,FALSE))=FALSE,"",IF(ISNUMBER(#REF!),(#REF!-VLOOKUP($B1111,Stats!$A$2:$AA$19,13,FALSE))/VLOOKUP($B1111,Stats!$A$2:$AA$19,27,FALSE),""))</f>
        <v/>
      </c>
      <c r="BO1111" s="46" t="str">
        <f>IF(ISNUMBER(VLOOKUP($B1111,Stats!$A$2:$AA$19,2,FALSE))=FALSE,"",IF(ISNUMBER(#REF!),(#REF!-VLOOKUP($B1111,Stats!$A$2:$AA$19,14,FALSE))/VLOOKUP($B1111,Stats!$A$2:$AB$19,28,FALSE),""))</f>
        <v/>
      </c>
      <c r="BP1111" s="46"/>
      <c r="BQ1111" s="46">
        <f>IF(ISNUMBER(VLOOKUP($B1111,Stats!$A$2:$AA$19,2,FALSE))=FALSE,"",IF(ISNUMBER(BM1111),BM1111,(VLOOKUP($B1111,Stats!$A$2:$AT$19,46,FALSE)-VLOOKUP($B1111,Stats!$A$2:$AA$19,12,FALSE))/VLOOKUP($B1111,Stats!$A$2:$AA$19,26,FALSE)))</f>
        <v>-0.29625303380262119</v>
      </c>
      <c r="BR1111" s="51">
        <f t="shared" si="235"/>
        <v>-0.29625303380262119</v>
      </c>
      <c r="BS1111" s="32" t="str">
        <f t="shared" si="229"/>
        <v>63_201502</v>
      </c>
      <c r="BT1111" s="53">
        <f t="shared" si="230"/>
        <v>2.1232631081004927E-2</v>
      </c>
    </row>
    <row r="1112" spans="1:72" x14ac:dyDescent="0.15">
      <c r="A1112" s="16">
        <v>63</v>
      </c>
      <c r="B1112" s="17">
        <v>201503</v>
      </c>
      <c r="C1112" s="3">
        <v>0</v>
      </c>
      <c r="D1112" s="23">
        <v>-1.3410428785398332E-2</v>
      </c>
      <c r="E1112" s="18">
        <v>3.9913436727357452E-3</v>
      </c>
      <c r="F1112" s="24">
        <v>3</v>
      </c>
      <c r="G1112" s="24">
        <v>7</v>
      </c>
      <c r="H1112" s="20">
        <v>3.6049275136142978E-3</v>
      </c>
      <c r="I1112" s="20">
        <v>-3.4621656524200478E-3</v>
      </c>
      <c r="J1112" s="24">
        <v>2</v>
      </c>
      <c r="K1112" s="24">
        <v>4</v>
      </c>
      <c r="L1112" s="20">
        <v>6.6385669125395008E-3</v>
      </c>
      <c r="M1112" s="20">
        <v>-7.2900602831909023E-3</v>
      </c>
      <c r="N1112" s="19">
        <v>2.8828999999999998</v>
      </c>
      <c r="O1112" s="19">
        <v>1.0012503038933072</v>
      </c>
      <c r="P1112" s="25">
        <v>42031</v>
      </c>
      <c r="Q1112" s="20">
        <v>-1.7517083492316732E-2</v>
      </c>
      <c r="R1112" s="25">
        <v>42041</v>
      </c>
      <c r="S1112" s="25">
        <f>IF(ISNUMBER(R1112),VLOOKUP(B1112,Index!$B$3:$AB$18,27,FALSE),"")</f>
        <v>42041</v>
      </c>
      <c r="T1112" s="25">
        <f>IF(ISNUMBER($R1112),VLOOKUP($B1112,Index!$B$21:$AB$36,27,FALSE),"")</f>
        <v>42041</v>
      </c>
      <c r="U1112" s="25">
        <f>IF(ISNUMBER($R1112),VLOOKUP($B1112,Index!$B$39:$AB$54,27,FALSE),"")</f>
        <v>42034</v>
      </c>
      <c r="W1112" s="18">
        <v>-0.40231286356194995</v>
      </c>
      <c r="X1112" s="19">
        <v>0.3</v>
      </c>
      <c r="Y1112" s="18">
        <v>7.5730421582079946E-2</v>
      </c>
      <c r="Z1112" s="19">
        <f t="shared" si="231"/>
        <v>0</v>
      </c>
      <c r="AA1112" s="21" t="s">
        <v>25</v>
      </c>
      <c r="AB1112" s="3">
        <v>0</v>
      </c>
      <c r="AC1112" s="18">
        <v>0.16185564018741616</v>
      </c>
      <c r="AD1112" s="19">
        <v>0.09</v>
      </c>
      <c r="AE1112" s="18">
        <v>5.7350967529995597E-3</v>
      </c>
      <c r="AF1112" s="19">
        <f t="shared" si="232"/>
        <v>0</v>
      </c>
      <c r="AG1112" s="21" t="s">
        <v>25</v>
      </c>
      <c r="AH1112" s="3">
        <v>0</v>
      </c>
      <c r="AK1112" t="str">
        <f t="shared" si="236"/>
        <v/>
      </c>
      <c r="AL1112" t="str">
        <f t="shared" si="236"/>
        <v/>
      </c>
      <c r="AM1112" t="str">
        <f t="shared" si="236"/>
        <v/>
      </c>
      <c r="AN1112" t="str">
        <f t="shared" si="236"/>
        <v/>
      </c>
      <c r="AO1112" t="str">
        <f t="shared" si="236"/>
        <v/>
      </c>
      <c r="AP1112" t="str">
        <f t="shared" si="236"/>
        <v/>
      </c>
      <c r="AQ1112" t="str">
        <f t="shared" si="236"/>
        <v/>
      </c>
      <c r="AR1112" t="str">
        <f t="shared" si="236"/>
        <v/>
      </c>
      <c r="AS1112" t="str">
        <f t="shared" si="236"/>
        <v/>
      </c>
      <c r="AT1112" t="str">
        <f t="shared" si="236"/>
        <v/>
      </c>
      <c r="AU1112" t="str">
        <f t="shared" si="236"/>
        <v/>
      </c>
      <c r="AV1112" t="str">
        <f t="shared" si="236"/>
        <v/>
      </c>
      <c r="AW1112" t="str">
        <f t="shared" si="236"/>
        <v/>
      </c>
      <c r="AX1112" t="str">
        <f t="shared" si="236"/>
        <v/>
      </c>
      <c r="AZ1112" s="46">
        <f>IF(ISNUMBER(VLOOKUP($B1112,Stats!$A$2:$AA$19,2,FALSE))=FALSE,"",IF(ISNUMBER(W1112),(W1112-VLOOKUP($B1112,Stats!$A$2:$AA$19,2,FALSE))/VLOOKUP($B1112,Stats!$A$2:$AA$19,16,FALSE),""))</f>
        <v>0.24811544279588754</v>
      </c>
      <c r="BA1112" s="46">
        <f>IF(ISNUMBER(VLOOKUP($B1112,Stats!$A$2:$AA$19,2,FALSE))=FALSE,"",IF(ISNUMBER(X1112),(X1112-VLOOKUP($B1112,Stats!$A$2:$AA$19,3,FALSE))/VLOOKUP($B1112,Stats!$A$2:$AA$19,17,FALSE),""))</f>
        <v>-0.45237065647630298</v>
      </c>
      <c r="BB1112" s="46"/>
      <c r="BC1112" s="46"/>
      <c r="BD1112" s="44">
        <f t="shared" si="228"/>
        <v>-0.10212760684020772</v>
      </c>
      <c r="BE1112" s="46">
        <f>IF(ISNUMBER(VLOOKUP($B1112,Stats!$A$2:$AA$19,2,FALSE))=FALSE,"",IF(ISNUMBER(Y1112),(Y1112-VLOOKUP($B1112,Stats!$A$2:$AA$19,5,FALSE))/VLOOKUP($B1112,Stats!$A$2:$AA$19,19,FALSE),""))</f>
        <v>-0.83381708015357525</v>
      </c>
      <c r="BF1112" s="46"/>
      <c r="BG1112" s="46"/>
      <c r="BH1112" s="46">
        <f>IF(ISNUMBER(VLOOKUP($B1112,Stats!$A$2:$AA$19,2,FALSE))=FALSE,"",IF(ISNUMBER(Z1112),(Z1112-VLOOKUP($B1112,Stats!$A$2:$AA$19,8,FALSE))/VLOOKUP($B1112,Stats!$A$2:$AA$19,22,FALSE),""))</f>
        <v>-0.64412337137479436</v>
      </c>
      <c r="BI1112" s="46" t="str">
        <f>IF(ISNUMBER(VLOOKUP($B1112,Stats!$A$2:$AA$19,2,FALSE))=FALSE,"",IF(ISNUMBER(#REF!),(#REF!-VLOOKUP($B1112,Stats!$A$2:$AA$19,9,FALSE))/VLOOKUP($B1112,Stats!$A$2:$AA$19,23,FALSE),""))</f>
        <v/>
      </c>
      <c r="BJ1112" s="46" t="str">
        <f>IF(ISNUMBER(VLOOKUP($B1112,Stats!$A$2:$AA$19,2,FALSE))=FALSE,"",IF(ISNUMBER(#REF!),(#REF!-VLOOKUP($B1112,Stats!$A$2:$AA$19,10,FALSE))/VLOOKUP($B1112,Stats!$A$2:$AA$19,24,FALSE),""))</f>
        <v/>
      </c>
      <c r="BK1112" s="44">
        <f t="shared" si="234"/>
        <v>0.39043494469506435</v>
      </c>
      <c r="BL1112" s="46" t="str">
        <f>IF(ISNUMBER(VLOOKUP($B1112,Stats!$A$2:$AA$19,2,FALSE))=FALSE,"",IF(ISNUMBER(#REF!),(#REF!-VLOOKUP($B1112,Stats!$A$2:$AA$19,11,FALSE))/VLOOKUP($B1112,Stats!$A$2:$AA$19,25,FALSE),""))</f>
        <v/>
      </c>
      <c r="BM1112" s="46" t="str">
        <f>IF(ISNUMBER(VLOOKUP($B1112,Stats!$A$2:$AA$19,2,FALSE))=FALSE,"",IF(ISNUMBER(AA1112),(AA1112-VLOOKUP($B1112,Stats!$A$2:$AA$19,12,FALSE))/VLOOKUP($B1112,Stats!$A$2:$AA$19,26,FALSE),""))</f>
        <v/>
      </c>
      <c r="BN1112" s="46" t="str">
        <f>IF(ISNUMBER(VLOOKUP($B1112,Stats!$A$2:$AA$19,2,FALSE))=FALSE,"",IF(ISNUMBER(#REF!),(#REF!-VLOOKUP($B1112,Stats!$A$2:$AA$19,13,FALSE))/VLOOKUP($B1112,Stats!$A$2:$AA$19,27,FALSE),""))</f>
        <v/>
      </c>
      <c r="BO1112" s="46" t="str">
        <f>IF(ISNUMBER(VLOOKUP($B1112,Stats!$A$2:$AA$19,2,FALSE))=FALSE,"",IF(ISNUMBER(#REF!),(#REF!-VLOOKUP($B1112,Stats!$A$2:$AA$19,14,FALSE))/VLOOKUP($B1112,Stats!$A$2:$AB$19,28,FALSE),""))</f>
        <v/>
      </c>
      <c r="BP1112" s="46"/>
      <c r="BQ1112" s="46">
        <f>IF(ISNUMBER(VLOOKUP($B1112,Stats!$A$2:$AA$19,2,FALSE))=FALSE,"",IF(ISNUMBER(BM1112),BM1112,(VLOOKUP($B1112,Stats!$A$2:$AT$19,46,FALSE)-VLOOKUP($B1112,Stats!$A$2:$AA$19,12,FALSE))/VLOOKUP($B1112,Stats!$A$2:$AA$19,26,FALSE)))</f>
        <v>-0.53964354662323732</v>
      </c>
      <c r="BR1112" s="51">
        <f t="shared" si="235"/>
        <v>-0.53964354662323732</v>
      </c>
      <c r="BS1112" s="32" t="str">
        <f t="shared" si="229"/>
        <v>63_201503</v>
      </c>
      <c r="BT1112" s="53">
        <f t="shared" si="230"/>
        <v>0.10590673612434957</v>
      </c>
    </row>
    <row r="1113" spans="1:72" x14ac:dyDescent="0.15">
      <c r="A1113" s="16">
        <v>63</v>
      </c>
      <c r="B1113" s="17">
        <v>201504</v>
      </c>
      <c r="C1113" s="3">
        <v>0</v>
      </c>
      <c r="D1113" s="23">
        <v>2.2136703855387685E-2</v>
      </c>
      <c r="E1113" s="18">
        <v>2.0292433438398485E-3</v>
      </c>
      <c r="F1113" s="24">
        <v>7</v>
      </c>
      <c r="G1113" s="24">
        <v>0</v>
      </c>
      <c r="H1113" s="20">
        <v>3.1345481152417675E-3</v>
      </c>
      <c r="I1113" s="20" t="s">
        <v>25</v>
      </c>
      <c r="J1113" s="24">
        <v>7</v>
      </c>
      <c r="K1113" s="24">
        <v>0</v>
      </c>
      <c r="L1113" s="20">
        <v>5.6838240485772573E-3</v>
      </c>
      <c r="M1113" s="20">
        <v>7.0611495551542447E-5</v>
      </c>
      <c r="N1113" s="19">
        <v>2.8950999999999998</v>
      </c>
      <c r="O1113" s="19">
        <v>1.0220645343500672</v>
      </c>
      <c r="P1113" s="25">
        <v>42052</v>
      </c>
      <c r="Q1113" s="20">
        <v>0</v>
      </c>
      <c r="R1113" s="25">
        <v>42044</v>
      </c>
      <c r="S1113" s="25">
        <f>IF(ISNUMBER(R1113),VLOOKUP(B1113,Index!$B$3:$AB$18,27,FALSE),"")</f>
        <v>42044</v>
      </c>
      <c r="T1113" s="25">
        <f>IF(ISNUMBER($R1113),VLOOKUP($B1113,Index!$B$21:$AB$36,27,FALSE),"")</f>
        <v>42044</v>
      </c>
      <c r="U1113" s="25">
        <f>IF(ISNUMBER($R1113),VLOOKUP($B1113,Index!$B$39:$AB$54,27,FALSE),"")</f>
        <v>42052</v>
      </c>
      <c r="W1113" s="18">
        <v>0.8854681542155074</v>
      </c>
      <c r="X1113" s="19">
        <v>1</v>
      </c>
      <c r="Y1113" s="18">
        <v>3.8502185359620807E-2</v>
      </c>
      <c r="Z1113" s="19">
        <f t="shared" si="231"/>
        <v>0</v>
      </c>
      <c r="AA1113" s="21" t="s">
        <v>25</v>
      </c>
      <c r="AB1113" s="3">
        <v>0</v>
      </c>
      <c r="AC1113" s="18">
        <v>0.7840538521298176</v>
      </c>
      <c r="AD1113" s="19">
        <v>1</v>
      </c>
      <c r="AE1113" s="18">
        <v>1.4824182774665988E-3</v>
      </c>
      <c r="AF1113" s="19">
        <f t="shared" si="232"/>
        <v>0</v>
      </c>
      <c r="AG1113" s="21" t="s">
        <v>25</v>
      </c>
      <c r="AH1113" s="3">
        <v>0</v>
      </c>
      <c r="AK1113" t="str">
        <f t="shared" ref="AK1113:AX1122" si="237">IF($B1113=AK$2,$AA1113,"")</f>
        <v/>
      </c>
      <c r="AL1113" t="str">
        <f t="shared" si="237"/>
        <v/>
      </c>
      <c r="AM1113" t="str">
        <f t="shared" si="237"/>
        <v/>
      </c>
      <c r="AN1113" t="str">
        <f t="shared" si="237"/>
        <v/>
      </c>
      <c r="AO1113" t="str">
        <f t="shared" si="237"/>
        <v/>
      </c>
      <c r="AP1113" t="str">
        <f t="shared" si="237"/>
        <v/>
      </c>
      <c r="AQ1113" t="str">
        <f t="shared" si="237"/>
        <v/>
      </c>
      <c r="AR1113" t="str">
        <f t="shared" si="237"/>
        <v/>
      </c>
      <c r="AS1113" t="str">
        <f t="shared" si="237"/>
        <v/>
      </c>
      <c r="AT1113" t="str">
        <f t="shared" si="237"/>
        <v/>
      </c>
      <c r="AU1113" t="str">
        <f t="shared" si="237"/>
        <v/>
      </c>
      <c r="AV1113" t="str">
        <f t="shared" si="237"/>
        <v/>
      </c>
      <c r="AW1113" t="str">
        <f t="shared" si="237"/>
        <v/>
      </c>
      <c r="AX1113" t="str">
        <f t="shared" si="237"/>
        <v/>
      </c>
      <c r="AZ1113" s="46">
        <f>IF(ISNUMBER(VLOOKUP($B1113,Stats!$A$2:$AA$19,2,FALSE))=FALSE,"",IF(ISNUMBER(W1113),(W1113-VLOOKUP($B1113,Stats!$A$2:$AA$19,2,FALSE))/VLOOKUP($B1113,Stats!$A$2:$AA$19,16,FALSE),""))</f>
        <v>-0.54899522966170267</v>
      </c>
      <c r="BA1113" s="46">
        <f>IF(ISNUMBER(VLOOKUP($B1113,Stats!$A$2:$AA$19,2,FALSE))=FALSE,"",IF(ISNUMBER(X1113),(X1113-VLOOKUP($B1113,Stats!$A$2:$AA$19,3,FALSE))/VLOOKUP($B1113,Stats!$A$2:$AA$19,17,FALSE),""))</f>
        <v>0.93772145929647244</v>
      </c>
      <c r="BB1113" s="46"/>
      <c r="BC1113" s="46"/>
      <c r="BD1113" s="44">
        <f t="shared" si="228"/>
        <v>0.19436311481738489</v>
      </c>
      <c r="BE1113" s="46">
        <f>IF(ISNUMBER(VLOOKUP($B1113,Stats!$A$2:$AA$19,2,FALSE))=FALSE,"",IF(ISNUMBER(Y1113),(Y1113-VLOOKUP($B1113,Stats!$A$2:$AA$19,5,FALSE))/VLOOKUP($B1113,Stats!$A$2:$AA$19,19,FALSE),""))</f>
        <v>-0.69778374489755568</v>
      </c>
      <c r="BF1113" s="46"/>
      <c r="BG1113" s="46"/>
      <c r="BH1113" s="46">
        <f>IF(ISNUMBER(VLOOKUP($B1113,Stats!$A$2:$AA$19,2,FALSE))=FALSE,"",IF(ISNUMBER(Z1113),(Z1113-VLOOKUP($B1113,Stats!$A$2:$AA$19,8,FALSE))/VLOOKUP($B1113,Stats!$A$2:$AA$19,22,FALSE),""))</f>
        <v>-0.5145844845400992</v>
      </c>
      <c r="BI1113" s="46" t="str">
        <f>IF(ISNUMBER(VLOOKUP($B1113,Stats!$A$2:$AA$19,2,FALSE))=FALSE,"",IF(ISNUMBER(#REF!),(#REF!-VLOOKUP($B1113,Stats!$A$2:$AA$19,9,FALSE))/VLOOKUP($B1113,Stats!$A$2:$AA$19,23,FALSE),""))</f>
        <v/>
      </c>
      <c r="BJ1113" s="46" t="str">
        <f>IF(ISNUMBER(VLOOKUP($B1113,Stats!$A$2:$AA$19,2,FALSE))=FALSE,"",IF(ISNUMBER(#REF!),(#REF!-VLOOKUP($B1113,Stats!$A$2:$AA$19,10,FALSE))/VLOOKUP($B1113,Stats!$A$2:$AA$19,24,FALSE),""))</f>
        <v/>
      </c>
      <c r="BK1113" s="44">
        <f t="shared" si="234"/>
        <v>0.33407327606625914</v>
      </c>
      <c r="BL1113" s="46" t="str">
        <f>IF(ISNUMBER(VLOOKUP($B1113,Stats!$A$2:$AA$19,2,FALSE))=FALSE,"",IF(ISNUMBER(#REF!),(#REF!-VLOOKUP($B1113,Stats!$A$2:$AA$19,11,FALSE))/VLOOKUP($B1113,Stats!$A$2:$AA$19,25,FALSE),""))</f>
        <v/>
      </c>
      <c r="BM1113" s="46" t="str">
        <f>IF(ISNUMBER(VLOOKUP($B1113,Stats!$A$2:$AA$19,2,FALSE))=FALSE,"",IF(ISNUMBER(AA1113),(AA1113-VLOOKUP($B1113,Stats!$A$2:$AA$19,12,FALSE))/VLOOKUP($B1113,Stats!$A$2:$AA$19,26,FALSE),""))</f>
        <v/>
      </c>
      <c r="BN1113" s="46" t="str">
        <f>IF(ISNUMBER(VLOOKUP($B1113,Stats!$A$2:$AA$19,2,FALSE))=FALSE,"",IF(ISNUMBER(#REF!),(#REF!-VLOOKUP($B1113,Stats!$A$2:$AA$19,13,FALSE))/VLOOKUP($B1113,Stats!$A$2:$AA$19,27,FALSE),""))</f>
        <v/>
      </c>
      <c r="BO1113" s="46" t="str">
        <f>IF(ISNUMBER(VLOOKUP($B1113,Stats!$A$2:$AA$19,2,FALSE))=FALSE,"",IF(ISNUMBER(#REF!),(#REF!-VLOOKUP($B1113,Stats!$A$2:$AA$19,14,FALSE))/VLOOKUP($B1113,Stats!$A$2:$AB$19,28,FALSE),""))</f>
        <v/>
      </c>
      <c r="BP1113" s="46"/>
      <c r="BQ1113" s="46">
        <f>IF(ISNUMBER(VLOOKUP($B1113,Stats!$A$2:$AA$19,2,FALSE))=FALSE,"",IF(ISNUMBER(BM1113),BM1113,(VLOOKUP($B1113,Stats!$A$2:$AT$19,46,FALSE)-VLOOKUP($B1113,Stats!$A$2:$AA$19,12,FALSE))/VLOOKUP($B1113,Stats!$A$2:$AA$19,26,FALSE)))</f>
        <v>-0.64096278450557098</v>
      </c>
      <c r="BR1113" s="51">
        <f t="shared" si="235"/>
        <v>-0.64096278450557098</v>
      </c>
      <c r="BS1113" s="32" t="str">
        <f t="shared" si="229"/>
        <v>63_201504</v>
      </c>
      <c r="BT1113" s="53">
        <f t="shared" si="230"/>
        <v>0.11112403170211826</v>
      </c>
    </row>
    <row r="1114" spans="1:72" x14ac:dyDescent="0.15">
      <c r="A1114" s="16">
        <v>63</v>
      </c>
      <c r="B1114" s="17">
        <v>201505</v>
      </c>
      <c r="C1114" s="3">
        <v>0</v>
      </c>
      <c r="D1114" s="23">
        <v>-5.2502504231286551E-3</v>
      </c>
      <c r="E1114" s="18">
        <v>4.4081652548341307E-3</v>
      </c>
      <c r="F1114" s="24">
        <v>4</v>
      </c>
      <c r="G1114" s="24">
        <v>4</v>
      </c>
      <c r="H1114" s="20">
        <v>3.2084530976478343E-3</v>
      </c>
      <c r="I1114" s="20">
        <v>-4.5070212124400932E-3</v>
      </c>
      <c r="J1114" s="24">
        <v>3</v>
      </c>
      <c r="K1114" s="24">
        <v>2</v>
      </c>
      <c r="L1114" s="20">
        <v>4.9141749723145001E-3</v>
      </c>
      <c r="M1114" s="20">
        <v>-6.1770998688660539E-3</v>
      </c>
      <c r="N1114" s="19">
        <v>2.9070999999999998</v>
      </c>
      <c r="O1114" s="19">
        <v>1.0079398099993064</v>
      </c>
      <c r="P1114" s="25">
        <v>42065</v>
      </c>
      <c r="Q1114" s="20">
        <v>-9.3564032885004034E-3</v>
      </c>
      <c r="R1114" s="25">
        <v>42069</v>
      </c>
      <c r="S1114" s="25">
        <f>IF(ISNUMBER(R1114),VLOOKUP(B1114,Index!$B$3:$AB$18,27,FALSE),"")</f>
        <v>42069</v>
      </c>
      <c r="T1114" s="25">
        <f>IF(ISNUMBER($R1114),VLOOKUP($B1114,Index!$B$21:$AB$36,27,FALSE),"")</f>
        <v>42069</v>
      </c>
      <c r="U1114" s="25">
        <f>IF(ISNUMBER($R1114),VLOOKUP($B1114,Index!$B$39:$AB$54,27,FALSE),"")</f>
        <v>42069</v>
      </c>
      <c r="W1114" s="18">
        <v>-0.18900901523263158</v>
      </c>
      <c r="X1114" s="19">
        <v>0.5</v>
      </c>
      <c r="Y1114" s="18">
        <v>8.3639055046154542E-2</v>
      </c>
      <c r="Z1114" s="19">
        <f t="shared" si="231"/>
        <v>0</v>
      </c>
      <c r="AA1114" s="21" t="s">
        <v>25</v>
      </c>
      <c r="AB1114" s="3">
        <v>0</v>
      </c>
      <c r="AC1114" s="18">
        <v>3.572440783920916E-2</v>
      </c>
      <c r="AD1114" s="19">
        <v>0.25</v>
      </c>
      <c r="AE1114" s="18">
        <v>6.9954915290136692E-3</v>
      </c>
      <c r="AF1114" s="19">
        <f t="shared" si="232"/>
        <v>0</v>
      </c>
      <c r="AG1114" s="21" t="s">
        <v>25</v>
      </c>
      <c r="AH1114" s="3">
        <v>0</v>
      </c>
      <c r="AK1114" t="str">
        <f t="shared" si="237"/>
        <v/>
      </c>
      <c r="AL1114" t="str">
        <f t="shared" si="237"/>
        <v/>
      </c>
      <c r="AM1114" t="str">
        <f t="shared" si="237"/>
        <v/>
      </c>
      <c r="AN1114" t="str">
        <f t="shared" si="237"/>
        <v/>
      </c>
      <c r="AO1114" t="str">
        <f t="shared" si="237"/>
        <v/>
      </c>
      <c r="AP1114" t="str">
        <f t="shared" si="237"/>
        <v/>
      </c>
      <c r="AQ1114" t="str">
        <f t="shared" si="237"/>
        <v/>
      </c>
      <c r="AR1114" t="str">
        <f t="shared" si="237"/>
        <v/>
      </c>
      <c r="AS1114" t="str">
        <f t="shared" si="237"/>
        <v/>
      </c>
      <c r="AT1114" t="str">
        <f t="shared" si="237"/>
        <v/>
      </c>
      <c r="AU1114" t="str">
        <f t="shared" si="237"/>
        <v/>
      </c>
      <c r="AV1114" t="str">
        <f t="shared" si="237"/>
        <v/>
      </c>
      <c r="AW1114" t="str">
        <f t="shared" si="237"/>
        <v/>
      </c>
      <c r="AX1114" t="str">
        <f t="shared" si="237"/>
        <v/>
      </c>
      <c r="AZ1114" s="46">
        <f>IF(ISNUMBER(VLOOKUP($B1114,Stats!$A$2:$AA$19,2,FALSE))=FALSE,"",IF(ISNUMBER(W1114),(W1114-VLOOKUP($B1114,Stats!$A$2:$AA$19,2,FALSE))/VLOOKUP($B1114,Stats!$A$2:$AA$19,16,FALSE),""))</f>
        <v>-0.50637418615778784</v>
      </c>
      <c r="BA1114" s="46">
        <f>IF(ISNUMBER(VLOOKUP($B1114,Stats!$A$2:$AA$19,2,FALSE))=FALSE,"",IF(ISNUMBER(X1114),(X1114-VLOOKUP($B1114,Stats!$A$2:$AA$19,3,FALSE))/VLOOKUP($B1114,Stats!$A$2:$AA$19,17,FALSE),""))</f>
        <v>-0.52592327303600894</v>
      </c>
      <c r="BB1114" s="46"/>
      <c r="BC1114" s="46"/>
      <c r="BD1114" s="44">
        <f t="shared" si="228"/>
        <v>-0.51614872959689839</v>
      </c>
      <c r="BE1114" s="46">
        <f>IF(ISNUMBER(VLOOKUP($B1114,Stats!$A$2:$AA$19,2,FALSE))=FALSE,"",IF(ISNUMBER(Y1114),(Y1114-VLOOKUP($B1114,Stats!$A$2:$AA$19,5,FALSE))/VLOOKUP($B1114,Stats!$A$2:$AA$19,19,FALSE),""))</f>
        <v>-0.76000728288658825</v>
      </c>
      <c r="BF1114" s="46"/>
      <c r="BG1114" s="46"/>
      <c r="BH1114" s="46">
        <f>IF(ISNUMBER(VLOOKUP($B1114,Stats!$A$2:$AA$19,2,FALSE))=FALSE,"",IF(ISNUMBER(Z1114),(Z1114-VLOOKUP($B1114,Stats!$A$2:$AA$19,8,FALSE))/VLOOKUP($B1114,Stats!$A$2:$AA$19,22,FALSE),""))</f>
        <v>-0.59810804423176478</v>
      </c>
      <c r="BI1114" s="46" t="str">
        <f>IF(ISNUMBER(VLOOKUP($B1114,Stats!$A$2:$AA$19,2,FALSE))=FALSE,"",IF(ISNUMBER(#REF!),(#REF!-VLOOKUP($B1114,Stats!$A$2:$AA$19,9,FALSE))/VLOOKUP($B1114,Stats!$A$2:$AA$19,23,FALSE),""))</f>
        <v/>
      </c>
      <c r="BJ1114" s="46" t="str">
        <f>IF(ISNUMBER(VLOOKUP($B1114,Stats!$A$2:$AA$19,2,FALSE))=FALSE,"",IF(ISNUMBER(#REF!),(#REF!-VLOOKUP($B1114,Stats!$A$2:$AA$19,10,FALSE))/VLOOKUP($B1114,Stats!$A$2:$AA$19,24,FALSE),""))</f>
        <v/>
      </c>
      <c r="BK1114" s="44">
        <f t="shared" si="234"/>
        <v>0.35257268475108228</v>
      </c>
      <c r="BL1114" s="46" t="str">
        <f>IF(ISNUMBER(VLOOKUP($B1114,Stats!$A$2:$AA$19,2,FALSE))=FALSE,"",IF(ISNUMBER(#REF!),(#REF!-VLOOKUP($B1114,Stats!$A$2:$AA$19,11,FALSE))/VLOOKUP($B1114,Stats!$A$2:$AA$19,25,FALSE),""))</f>
        <v/>
      </c>
      <c r="BM1114" s="46" t="str">
        <f>IF(ISNUMBER(VLOOKUP($B1114,Stats!$A$2:$AA$19,2,FALSE))=FALSE,"",IF(ISNUMBER(AA1114),(AA1114-VLOOKUP($B1114,Stats!$A$2:$AA$19,12,FALSE))/VLOOKUP($B1114,Stats!$A$2:$AA$19,26,FALSE),""))</f>
        <v/>
      </c>
      <c r="BN1114" s="46" t="str">
        <f>IF(ISNUMBER(VLOOKUP($B1114,Stats!$A$2:$AA$19,2,FALSE))=FALSE,"",IF(ISNUMBER(#REF!),(#REF!-VLOOKUP($B1114,Stats!$A$2:$AA$19,13,FALSE))/VLOOKUP($B1114,Stats!$A$2:$AA$19,27,FALSE),""))</f>
        <v/>
      </c>
      <c r="BO1114" s="46" t="str">
        <f>IF(ISNUMBER(VLOOKUP($B1114,Stats!$A$2:$AA$19,2,FALSE))=FALSE,"",IF(ISNUMBER(#REF!),(#REF!-VLOOKUP($B1114,Stats!$A$2:$AA$19,14,FALSE))/VLOOKUP($B1114,Stats!$A$2:$AB$19,28,FALSE),""))</f>
        <v/>
      </c>
      <c r="BP1114" s="46"/>
      <c r="BQ1114" s="46">
        <f>IF(ISNUMBER(VLOOKUP($B1114,Stats!$A$2:$AA$19,2,FALSE))=FALSE,"",IF(ISNUMBER(BM1114),BM1114,(VLOOKUP($B1114,Stats!$A$2:$AT$19,46,FALSE)-VLOOKUP($B1114,Stats!$A$2:$AA$19,12,FALSE))/VLOOKUP($B1114,Stats!$A$2:$AA$19,26,FALSE)))</f>
        <v>-0.36655208107354165</v>
      </c>
      <c r="BR1114" s="51">
        <f t="shared" si="235"/>
        <v>-0.36655208107354165</v>
      </c>
      <c r="BS1114" s="32" t="str">
        <f t="shared" si="229"/>
        <v>63_201505</v>
      </c>
      <c r="BT1114" s="53">
        <f t="shared" si="230"/>
        <v>3.5003448716561331E-2</v>
      </c>
    </row>
    <row r="1115" spans="1:72" x14ac:dyDescent="0.15">
      <c r="A1115" s="16">
        <v>63</v>
      </c>
      <c r="B1115" s="17">
        <v>201506</v>
      </c>
      <c r="C1115" s="3">
        <v>0</v>
      </c>
      <c r="D1115" s="23">
        <v>2.6042570922601316E-2</v>
      </c>
      <c r="E1115" s="18">
        <v>2.6925139066086589E-3</v>
      </c>
      <c r="F1115" s="24">
        <v>9</v>
      </c>
      <c r="G1115" s="24">
        <v>1</v>
      </c>
      <c r="H1115" s="20">
        <v>3.0480333839016075E-3</v>
      </c>
      <c r="I1115" s="20">
        <v>-1.6574585635358297E-3</v>
      </c>
      <c r="J1115" s="24">
        <v>7</v>
      </c>
      <c r="K1115" s="24">
        <v>1</v>
      </c>
      <c r="L1115" s="20">
        <v>6.9010731168697159E-3</v>
      </c>
      <c r="M1115" s="20">
        <v>-1.6574585635358297E-3</v>
      </c>
      <c r="N1115" s="19">
        <v>2.9548999999999999</v>
      </c>
      <c r="O1115" s="19">
        <v>1.0224921277552856</v>
      </c>
      <c r="P1115" s="25">
        <v>42083</v>
      </c>
      <c r="Q1115" s="20">
        <v>-1.6574585635358297E-3</v>
      </c>
      <c r="R1115" s="25">
        <v>42074</v>
      </c>
      <c r="S1115" s="25">
        <f>IF(ISNUMBER(R1115),VLOOKUP(B1115,Index!$B$3:$AB$18,27,FALSE),"")</f>
        <v>42073</v>
      </c>
      <c r="T1115" s="25">
        <f>IF(ISNUMBER($R1115),VLOOKUP($B1115,Index!$B$21:$AB$36,27,FALSE),"")</f>
        <v>42075</v>
      </c>
      <c r="U1115" s="25">
        <f>IF(ISNUMBER($R1115),VLOOKUP($B1115,Index!$B$39:$AB$54,27,FALSE),"")</f>
        <v>42075</v>
      </c>
      <c r="W1115" s="18">
        <v>0.78127712767803947</v>
      </c>
      <c r="X1115" s="19">
        <v>0.9</v>
      </c>
      <c r="Y1115" s="18">
        <v>5.1086859459367515E-2</v>
      </c>
      <c r="Z1115" s="19">
        <f t="shared" si="231"/>
        <v>1</v>
      </c>
      <c r="AA1115" s="21">
        <v>15.71235112330357</v>
      </c>
      <c r="AB1115" s="3">
        <v>0</v>
      </c>
      <c r="AC1115" s="18">
        <v>0.61039395023284759</v>
      </c>
      <c r="AD1115" s="19">
        <v>0.81</v>
      </c>
      <c r="AE1115" s="18">
        <v>2.609867209421168E-3</v>
      </c>
      <c r="AF1115" s="19">
        <f t="shared" si="232"/>
        <v>1</v>
      </c>
      <c r="AG1115" s="21">
        <v>246.87797782197896</v>
      </c>
      <c r="AH1115" s="3">
        <v>0</v>
      </c>
      <c r="AK1115" t="str">
        <f t="shared" si="237"/>
        <v/>
      </c>
      <c r="AL1115" t="str">
        <f t="shared" si="237"/>
        <v/>
      </c>
      <c r="AM1115" t="str">
        <f t="shared" si="237"/>
        <v/>
      </c>
      <c r="AN1115" t="str">
        <f t="shared" si="237"/>
        <v/>
      </c>
      <c r="AO1115" t="str">
        <f t="shared" si="237"/>
        <v/>
      </c>
      <c r="AP1115" t="str">
        <f t="shared" si="237"/>
        <v/>
      </c>
      <c r="AQ1115" t="str">
        <f t="shared" si="237"/>
        <v/>
      </c>
      <c r="AR1115" t="str">
        <f t="shared" si="237"/>
        <v/>
      </c>
      <c r="AS1115" t="str">
        <f t="shared" si="237"/>
        <v/>
      </c>
      <c r="AT1115" t="str">
        <f t="shared" si="237"/>
        <v/>
      </c>
      <c r="AU1115" t="str">
        <f t="shared" si="237"/>
        <v/>
      </c>
      <c r="AV1115" t="str">
        <f t="shared" si="237"/>
        <v/>
      </c>
      <c r="AW1115">
        <f t="shared" si="237"/>
        <v>15.71235112330357</v>
      </c>
      <c r="AX1115" t="str">
        <f t="shared" si="237"/>
        <v/>
      </c>
      <c r="AZ1115" s="46">
        <f>IF(ISNUMBER(VLOOKUP($B1115,Stats!$A$2:$AA$19,2,FALSE))=FALSE,"",IF(ISNUMBER(W1115),(W1115-VLOOKUP($B1115,Stats!$A$2:$AA$19,2,FALSE))/VLOOKUP($B1115,Stats!$A$2:$AA$19,16,FALSE),""))</f>
        <v>-0.91926280346375944</v>
      </c>
      <c r="BA1115" s="46">
        <f>IF(ISNUMBER(VLOOKUP($B1115,Stats!$A$2:$AA$19,2,FALSE))=FALSE,"",IF(ISNUMBER(X1115),(X1115-VLOOKUP($B1115,Stats!$A$2:$AA$19,3,FALSE))/VLOOKUP($B1115,Stats!$A$2:$AA$19,17,FALSE),""))</f>
        <v>0.77618004453973322</v>
      </c>
      <c r="BB1115" s="46"/>
      <c r="BC1115" s="46"/>
      <c r="BD1115" s="44">
        <f t="shared" si="228"/>
        <v>-7.154137946201311E-2</v>
      </c>
      <c r="BE1115" s="46">
        <f>IF(ISNUMBER(VLOOKUP($B1115,Stats!$A$2:$AA$19,2,FALSE))=FALSE,"",IF(ISNUMBER(Y1115),(Y1115-VLOOKUP($B1115,Stats!$A$2:$AA$19,5,FALSE))/VLOOKUP($B1115,Stats!$A$2:$AA$19,19,FALSE),""))</f>
        <v>-0.97770826403599587</v>
      </c>
      <c r="BF1115" s="46"/>
      <c r="BG1115" s="46"/>
      <c r="BH1115" s="46">
        <f>IF(ISNUMBER(VLOOKUP($B1115,Stats!$A$2:$AA$19,2,FALSE))=FALSE,"",IF(ISNUMBER(Z1115),(Z1115-VLOOKUP($B1115,Stats!$A$2:$AA$19,8,FALSE))/VLOOKUP($B1115,Stats!$A$2:$AA$19,22,FALSE),""))</f>
        <v>-0.73808297609062268</v>
      </c>
      <c r="BI1115" s="46" t="str">
        <f>IF(ISNUMBER(VLOOKUP($B1115,Stats!$A$2:$AA$19,2,FALSE))=FALSE,"",IF(ISNUMBER(#REF!),(#REF!-VLOOKUP($B1115,Stats!$A$2:$AA$19,9,FALSE))/VLOOKUP($B1115,Stats!$A$2:$AA$19,23,FALSE),""))</f>
        <v/>
      </c>
      <c r="BJ1115" s="46" t="str">
        <f>IF(ISNUMBER(VLOOKUP($B1115,Stats!$A$2:$AA$19,2,FALSE))=FALSE,"",IF(ISNUMBER(#REF!),(#REF!-VLOOKUP($B1115,Stats!$A$2:$AA$19,10,FALSE))/VLOOKUP($B1115,Stats!$A$2:$AA$19,24,FALSE),""))</f>
        <v/>
      </c>
      <c r="BK1115" s="44">
        <f t="shared" si="234"/>
        <v>0.46297089199801023</v>
      </c>
      <c r="BL1115" s="46" t="str">
        <f>IF(ISNUMBER(VLOOKUP($B1115,Stats!$A$2:$AA$19,2,FALSE))=FALSE,"",IF(ISNUMBER(#REF!),(#REF!-VLOOKUP($B1115,Stats!$A$2:$AA$19,11,FALSE))/VLOOKUP($B1115,Stats!$A$2:$AA$19,25,FALSE),""))</f>
        <v/>
      </c>
      <c r="BM1115" s="46">
        <f>IF(ISNUMBER(VLOOKUP($B1115,Stats!$A$2:$AA$19,2,FALSE))=FALSE,"",IF(ISNUMBER(AA1115),(AA1115-VLOOKUP($B1115,Stats!$A$2:$AA$19,12,FALSE))/VLOOKUP($B1115,Stats!$A$2:$AA$19,26,FALSE),""))</f>
        <v>-0.18796000504488236</v>
      </c>
      <c r="BN1115" s="46" t="str">
        <f>IF(ISNUMBER(VLOOKUP($B1115,Stats!$A$2:$AA$19,2,FALSE))=FALSE,"",IF(ISNUMBER(#REF!),(#REF!-VLOOKUP($B1115,Stats!$A$2:$AA$19,13,FALSE))/VLOOKUP($B1115,Stats!$A$2:$AA$19,27,FALSE),""))</f>
        <v/>
      </c>
      <c r="BO1115" s="46" t="str">
        <f>IF(ISNUMBER(VLOOKUP($B1115,Stats!$A$2:$AA$19,2,FALSE))=FALSE,"",IF(ISNUMBER(#REF!),(#REF!-VLOOKUP($B1115,Stats!$A$2:$AA$19,14,FALSE))/VLOOKUP($B1115,Stats!$A$2:$AB$19,28,FALSE),""))</f>
        <v/>
      </c>
      <c r="BP1115" s="46"/>
      <c r="BQ1115" s="46">
        <f>IF(ISNUMBER(VLOOKUP($B1115,Stats!$A$2:$AA$19,2,FALSE))=FALSE,"",IF(ISNUMBER(BM1115),BM1115,(VLOOKUP($B1115,Stats!$A$2:$AT$19,46,FALSE)-VLOOKUP($B1115,Stats!$A$2:$AA$19,12,FALSE))/VLOOKUP($B1115,Stats!$A$2:$AA$19,26,FALSE)))</f>
        <v>-0.18796000504488236</v>
      </c>
      <c r="BR1115" s="51">
        <f t="shared" si="235"/>
        <v>-0.18796000504488236</v>
      </c>
      <c r="BS1115" s="32" t="str">
        <f t="shared" si="229"/>
        <v>63_201506</v>
      </c>
      <c r="BT1115" s="53">
        <f t="shared" si="230"/>
        <v>0.22588225829742703</v>
      </c>
    </row>
    <row r="1116" spans="1:72" x14ac:dyDescent="0.15">
      <c r="A1116" s="16">
        <v>63</v>
      </c>
      <c r="B1116" s="17">
        <v>201507</v>
      </c>
      <c r="C1116" s="3">
        <v>0</v>
      </c>
      <c r="D1116" s="23">
        <v>1.3841415953162572E-2</v>
      </c>
      <c r="E1116" s="18">
        <v>4.8354188459951682E-3</v>
      </c>
      <c r="F1116" s="24">
        <v>4</v>
      </c>
      <c r="G1116" s="24">
        <v>1</v>
      </c>
      <c r="H1116" s="20">
        <v>4.7850470890201113E-3</v>
      </c>
      <c r="I1116" s="20">
        <v>-5.3280053280053696E-3</v>
      </c>
      <c r="J1116" s="24">
        <v>3</v>
      </c>
      <c r="K1116" s="24">
        <v>1</v>
      </c>
      <c r="L1116" s="20">
        <v>7.5806287860842314E-3</v>
      </c>
      <c r="M1116" s="20">
        <v>-5.3280053280053696E-3</v>
      </c>
      <c r="N1116" s="19">
        <v>3.0030000000000001</v>
      </c>
      <c r="O1116" s="19">
        <v>1.0086319819971115</v>
      </c>
      <c r="P1116" s="25">
        <v>42088</v>
      </c>
      <c r="Q1116" s="20">
        <v>-5.3280053280053696E-3</v>
      </c>
      <c r="R1116" s="25">
        <v>42089</v>
      </c>
      <c r="S1116" s="25">
        <f>IF(ISNUMBER(R1116),VLOOKUP(B1116,Index!$B$3:$AB$18,27,FALSE),"")</f>
        <v>42088</v>
      </c>
      <c r="T1116" s="25">
        <f>IF(ISNUMBER($R1116),VLOOKUP($B1116,Index!$B$21:$AB$36,27,FALSE),"")</f>
        <v>42089</v>
      </c>
      <c r="U1116" s="25">
        <f>IF(ISNUMBER($R1116),VLOOKUP($B1116,Index!$B$39:$AB$54,27,FALSE),"")</f>
        <v>42089</v>
      </c>
      <c r="W1116" s="18">
        <v>0.99658194862770522</v>
      </c>
      <c r="X1116" s="19">
        <v>0.8</v>
      </c>
      <c r="Y1116" s="18">
        <v>9.1745621965486107E-2</v>
      </c>
      <c r="Z1116" s="19">
        <f t="shared" si="231"/>
        <v>1</v>
      </c>
      <c r="AA1116" s="21">
        <v>2.59786075670918</v>
      </c>
      <c r="AB1116" s="3">
        <v>0</v>
      </c>
      <c r="AC1116" s="18">
        <v>0.99317558033059405</v>
      </c>
      <c r="AD1116" s="19">
        <v>0.64000000000000012</v>
      </c>
      <c r="AE1116" s="18">
        <v>8.4172591498338865E-3</v>
      </c>
      <c r="AF1116" s="19">
        <f t="shared" si="232"/>
        <v>1</v>
      </c>
      <c r="AG1116" s="21">
        <v>6.7488805112495935</v>
      </c>
      <c r="AH1116" s="3">
        <v>0</v>
      </c>
      <c r="AK1116" t="str">
        <f t="shared" si="237"/>
        <v/>
      </c>
      <c r="AL1116" t="str">
        <f t="shared" si="237"/>
        <v/>
      </c>
      <c r="AM1116" t="str">
        <f t="shared" si="237"/>
        <v/>
      </c>
      <c r="AN1116" t="str">
        <f t="shared" si="237"/>
        <v/>
      </c>
      <c r="AO1116" t="str">
        <f t="shared" si="237"/>
        <v/>
      </c>
      <c r="AP1116" t="str">
        <f t="shared" si="237"/>
        <v/>
      </c>
      <c r="AQ1116" t="str">
        <f t="shared" si="237"/>
        <v/>
      </c>
      <c r="AR1116" t="str">
        <f t="shared" si="237"/>
        <v/>
      </c>
      <c r="AS1116" t="str">
        <f t="shared" si="237"/>
        <v/>
      </c>
      <c r="AT1116" t="str">
        <f t="shared" si="237"/>
        <v/>
      </c>
      <c r="AU1116" t="str">
        <f t="shared" si="237"/>
        <v/>
      </c>
      <c r="AV1116" t="str">
        <f t="shared" si="237"/>
        <v/>
      </c>
      <c r="AW1116" t="str">
        <f t="shared" si="237"/>
        <v/>
      </c>
      <c r="AX1116">
        <f t="shared" si="237"/>
        <v>2.59786075670918</v>
      </c>
      <c r="AZ1116" s="46">
        <f>IF(ISNUMBER(VLOOKUP($B1116,Stats!$A$2:$AA$19,2,FALSE))=FALSE,"",IF(ISNUMBER(W1116),(W1116-VLOOKUP($B1116,Stats!$A$2:$AA$19,2,FALSE))/VLOOKUP($B1116,Stats!$A$2:$AA$19,16,FALSE),""))</f>
        <v>-0.16280711666127565</v>
      </c>
      <c r="BA1116" s="46">
        <f>IF(ISNUMBER(VLOOKUP($B1116,Stats!$A$2:$AA$19,2,FALSE))=FALSE,"",IF(ISNUMBER(X1116),(X1116-VLOOKUP($B1116,Stats!$A$2:$AA$19,3,FALSE))/VLOOKUP($B1116,Stats!$A$2:$AA$19,17,FALSE),""))</f>
        <v>0.61985383420575335</v>
      </c>
      <c r="BB1116" s="46"/>
      <c r="BC1116" s="46"/>
      <c r="BD1116" s="44">
        <f t="shared" si="228"/>
        <v>0.22852335877223884</v>
      </c>
      <c r="BE1116" s="46">
        <f>IF(ISNUMBER(VLOOKUP($B1116,Stats!$A$2:$AA$19,2,FALSE))=FALSE,"",IF(ISNUMBER(Y1116),(Y1116-VLOOKUP($B1116,Stats!$A$2:$AA$19,5,FALSE))/VLOOKUP($B1116,Stats!$A$2:$AA$19,19,FALSE),""))</f>
        <v>-0.63368289288159219</v>
      </c>
      <c r="BF1116" s="46"/>
      <c r="BG1116" s="46"/>
      <c r="BH1116" s="46">
        <f>IF(ISNUMBER(VLOOKUP($B1116,Stats!$A$2:$AA$19,2,FALSE))=FALSE,"",IF(ISNUMBER(Z1116),(Z1116-VLOOKUP($B1116,Stats!$A$2:$AA$19,8,FALSE))/VLOOKUP($B1116,Stats!$A$2:$AA$19,22,FALSE),""))</f>
        <v>-0.22777854907483192</v>
      </c>
      <c r="BI1116" s="46" t="str">
        <f>IF(ISNUMBER(VLOOKUP($B1116,Stats!$A$2:$AA$19,2,FALSE))=FALSE,"",IF(ISNUMBER(#REF!),(#REF!-VLOOKUP($B1116,Stats!$A$2:$AA$19,9,FALSE))/VLOOKUP($B1116,Stats!$A$2:$AA$19,23,FALSE),""))</f>
        <v/>
      </c>
      <c r="BJ1116" s="46" t="str">
        <f>IF(ISNUMBER(VLOOKUP($B1116,Stats!$A$2:$AA$19,2,FALSE))=FALSE,"",IF(ISNUMBER(#REF!),(#REF!-VLOOKUP($B1116,Stats!$A$2:$AA$19,10,FALSE))/VLOOKUP($B1116,Stats!$A$2:$AA$19,24,FALSE),""))</f>
        <v/>
      </c>
      <c r="BK1116" s="44">
        <f t="shared" si="234"/>
        <v>0.37524446029466496</v>
      </c>
      <c r="BL1116" s="46" t="str">
        <f>IF(ISNUMBER(VLOOKUP($B1116,Stats!$A$2:$AA$19,2,FALSE))=FALSE,"",IF(ISNUMBER(#REF!),(#REF!-VLOOKUP($B1116,Stats!$A$2:$AA$19,11,FALSE))/VLOOKUP($B1116,Stats!$A$2:$AA$19,25,FALSE),""))</f>
        <v/>
      </c>
      <c r="BM1116" s="46">
        <f>IF(ISNUMBER(VLOOKUP($B1116,Stats!$A$2:$AA$19,2,FALSE))=FALSE,"",IF(ISNUMBER(AA1116),(AA1116-VLOOKUP($B1116,Stats!$A$2:$AA$19,12,FALSE))/VLOOKUP($B1116,Stats!$A$2:$AA$19,26,FALSE),""))</f>
        <v>-0.24017560020906245</v>
      </c>
      <c r="BN1116" s="46" t="str">
        <f>IF(ISNUMBER(VLOOKUP($B1116,Stats!$A$2:$AA$19,2,FALSE))=FALSE,"",IF(ISNUMBER(#REF!),(#REF!-VLOOKUP($B1116,Stats!$A$2:$AA$19,13,FALSE))/VLOOKUP($B1116,Stats!$A$2:$AA$19,27,FALSE),""))</f>
        <v/>
      </c>
      <c r="BO1116" s="46" t="str">
        <f>IF(ISNUMBER(VLOOKUP($B1116,Stats!$A$2:$AA$19,2,FALSE))=FALSE,"",IF(ISNUMBER(#REF!),(#REF!-VLOOKUP($B1116,Stats!$A$2:$AA$19,14,FALSE))/VLOOKUP($B1116,Stats!$A$2:$AB$19,28,FALSE),""))</f>
        <v/>
      </c>
      <c r="BP1116" s="46"/>
      <c r="BQ1116" s="46">
        <f>IF(ISNUMBER(VLOOKUP($B1116,Stats!$A$2:$AA$19,2,FALSE))=FALSE,"",IF(ISNUMBER(BM1116),BM1116,(VLOOKUP($B1116,Stats!$A$2:$AT$19,46,FALSE)-VLOOKUP($B1116,Stats!$A$2:$AA$19,12,FALSE))/VLOOKUP($B1116,Stats!$A$2:$AA$19,26,FALSE)))</f>
        <v>-0.24017560020906245</v>
      </c>
      <c r="BR1116" s="51">
        <f t="shared" si="235"/>
        <v>-0.24017560020906245</v>
      </c>
      <c r="BS1116" s="32" t="str">
        <f t="shared" si="229"/>
        <v>63_201507</v>
      </c>
      <c r="BT1116" s="53">
        <f t="shared" si="230"/>
        <v>0.22281622788943423</v>
      </c>
    </row>
    <row r="1117" spans="1:72" x14ac:dyDescent="0.15">
      <c r="S1117" t="str">
        <f>IF(ISNUMBER(R1117),VLOOKUP(B1117,Index!$B$3:$AB$18,27,FALSE),"")</f>
        <v/>
      </c>
      <c r="T1117" t="str">
        <f>IF(ISNUMBER($R1117),VLOOKUP($B1117,Index!$B$21:$AB$36,27,FALSE),"")</f>
        <v/>
      </c>
      <c r="U1117" t="str">
        <f>IF(ISNUMBER($R1117),VLOOKUP($B1117,Index!$B$39:$AB$54,27,FALSE),"")</f>
        <v/>
      </c>
      <c r="Z1117" t="str">
        <f t="shared" si="231"/>
        <v/>
      </c>
      <c r="AA1117" t="s">
        <v>25</v>
      </c>
      <c r="AF1117" t="str">
        <f t="shared" si="232"/>
        <v/>
      </c>
      <c r="AG1117" t="s">
        <v>25</v>
      </c>
      <c r="AK1117" t="str">
        <f t="shared" si="237"/>
        <v/>
      </c>
      <c r="AL1117" t="str">
        <f t="shared" si="237"/>
        <v/>
      </c>
      <c r="AM1117" t="str">
        <f t="shared" si="237"/>
        <v/>
      </c>
      <c r="AN1117" t="str">
        <f t="shared" si="237"/>
        <v/>
      </c>
      <c r="AO1117" t="str">
        <f t="shared" si="237"/>
        <v/>
      </c>
      <c r="AP1117" t="str">
        <f t="shared" si="237"/>
        <v/>
      </c>
      <c r="AQ1117" t="str">
        <f t="shared" si="237"/>
        <v/>
      </c>
      <c r="AR1117" t="str">
        <f t="shared" si="237"/>
        <v/>
      </c>
      <c r="AS1117" t="str">
        <f t="shared" si="237"/>
        <v/>
      </c>
      <c r="AT1117" t="str">
        <f t="shared" si="237"/>
        <v/>
      </c>
      <c r="AU1117" t="str">
        <f t="shared" si="237"/>
        <v/>
      </c>
      <c r="AV1117" t="str">
        <f t="shared" si="237"/>
        <v/>
      </c>
      <c r="AW1117" t="str">
        <f t="shared" si="237"/>
        <v/>
      </c>
      <c r="AX1117" t="str">
        <f t="shared" si="237"/>
        <v/>
      </c>
      <c r="AZ1117" s="46" t="str">
        <f>IF(ISNUMBER(VLOOKUP($B1117,Stats!$A$2:$AA$19,2,FALSE))=FALSE,"",IF(ISNUMBER(W1117),(W1117-VLOOKUP($B1117,Stats!$A$2:$AA$19,2,FALSE))/VLOOKUP($B1117,Stats!$A$2:$AA$19,16,FALSE),""))</f>
        <v/>
      </c>
      <c r="BA1117" s="46" t="str">
        <f>IF(ISNUMBER(VLOOKUP($B1117,Stats!$A$2:$AA$19,2,FALSE))=FALSE,"",IF(ISNUMBER(X1117),(X1117-VLOOKUP($B1117,Stats!$A$2:$AA$19,3,FALSE))/VLOOKUP($B1117,Stats!$A$2:$AA$19,17,FALSE),""))</f>
        <v/>
      </c>
      <c r="BB1117" s="46"/>
      <c r="BC1117" s="46"/>
      <c r="BD1117" s="44" t="str">
        <f t="shared" si="228"/>
        <v/>
      </c>
      <c r="BE1117" s="46" t="str">
        <f>IF(ISNUMBER(VLOOKUP($B1117,Stats!$A$2:$AA$19,2,FALSE))=FALSE,"",IF(ISNUMBER(Y1117),(Y1117-VLOOKUP($B1117,Stats!$A$2:$AA$19,5,FALSE))/VLOOKUP($B1117,Stats!$A$2:$AA$19,19,FALSE),""))</f>
        <v/>
      </c>
      <c r="BF1117" s="46"/>
      <c r="BG1117" s="46"/>
      <c r="BH1117" s="46" t="str">
        <f>IF(ISNUMBER(VLOOKUP($B1117,Stats!$A$2:$AA$19,2,FALSE))=FALSE,"",IF(ISNUMBER(Z1117),(Z1117-VLOOKUP($B1117,Stats!$A$2:$AA$19,8,FALSE))/VLOOKUP($B1117,Stats!$A$2:$AA$19,22,FALSE),""))</f>
        <v/>
      </c>
      <c r="BI1117" s="46" t="str">
        <f>IF(ISNUMBER(VLOOKUP($B1117,Stats!$A$2:$AA$19,2,FALSE))=FALSE,"",IF(ISNUMBER(#REF!),(#REF!-VLOOKUP($B1117,Stats!$A$2:$AA$19,9,FALSE))/VLOOKUP($B1117,Stats!$A$2:$AA$19,23,FALSE),""))</f>
        <v/>
      </c>
      <c r="BJ1117" s="46" t="str">
        <f>IF(ISNUMBER(VLOOKUP($B1117,Stats!$A$2:$AA$19,2,FALSE))=FALSE,"",IF(ISNUMBER(#REF!),(#REF!-VLOOKUP($B1117,Stats!$A$2:$AA$19,10,FALSE))/VLOOKUP($B1117,Stats!$A$2:$AA$19,24,FALSE),""))</f>
        <v/>
      </c>
      <c r="BK1117" s="44" t="str">
        <f t="shared" si="234"/>
        <v/>
      </c>
      <c r="BL1117" s="46" t="str">
        <f>IF(ISNUMBER(VLOOKUP($B1117,Stats!$A$2:$AA$19,2,FALSE))=FALSE,"",IF(ISNUMBER(#REF!),(#REF!-VLOOKUP($B1117,Stats!$A$2:$AA$19,11,FALSE))/VLOOKUP($B1117,Stats!$A$2:$AA$19,25,FALSE),""))</f>
        <v/>
      </c>
      <c r="BM1117" s="46" t="str">
        <f>IF(ISNUMBER(VLOOKUP($B1117,Stats!$A$2:$AA$19,2,FALSE))=FALSE,"",IF(ISNUMBER(AA1117),(AA1117-VLOOKUP($B1117,Stats!$A$2:$AA$19,12,FALSE))/VLOOKUP($B1117,Stats!$A$2:$AA$19,26,FALSE),""))</f>
        <v/>
      </c>
      <c r="BN1117" s="46" t="str">
        <f>IF(ISNUMBER(VLOOKUP($B1117,Stats!$A$2:$AA$19,2,FALSE))=FALSE,"",IF(ISNUMBER(#REF!),(#REF!-VLOOKUP($B1117,Stats!$A$2:$AA$19,13,FALSE))/VLOOKUP($B1117,Stats!$A$2:$AA$19,27,FALSE),""))</f>
        <v/>
      </c>
      <c r="BO1117" s="46" t="str">
        <f>IF(ISNUMBER(VLOOKUP($B1117,Stats!$A$2:$AA$19,2,FALSE))=FALSE,"",IF(ISNUMBER(#REF!),(#REF!-VLOOKUP($B1117,Stats!$A$2:$AA$19,14,FALSE))/VLOOKUP($B1117,Stats!$A$2:$AB$19,28,FALSE),""))</f>
        <v/>
      </c>
      <c r="BP1117" s="46"/>
      <c r="BQ1117" s="46" t="str">
        <f>IF(ISNUMBER(VLOOKUP($B1117,Stats!$A$2:$AA$19,2,FALSE))=FALSE,"",IF(ISNUMBER(BM1117),BM1117,(VLOOKUP($B1117,Stats!$A$2:$AT$19,46,FALSE)-VLOOKUP($B1117,Stats!$A$2:$AA$19,12,FALSE))/VLOOKUP($B1117,Stats!$A$2:$AA$19,26,FALSE)))</f>
        <v/>
      </c>
      <c r="BR1117" s="51" t="str">
        <f t="shared" si="235"/>
        <v/>
      </c>
      <c r="BS1117" s="32" t="str">
        <f t="shared" si="229"/>
        <v/>
      </c>
      <c r="BT1117" s="53" t="str">
        <f t="shared" si="230"/>
        <v/>
      </c>
    </row>
    <row r="1118" spans="1:72" ht="40.5" x14ac:dyDescent="0.15">
      <c r="A1118" s="1" t="s">
        <v>26</v>
      </c>
      <c r="B1118" s="1" t="s">
        <v>0</v>
      </c>
      <c r="C1118" s="3"/>
      <c r="D1118" s="4" t="s">
        <v>10</v>
      </c>
      <c r="E1118" s="1" t="s">
        <v>11</v>
      </c>
      <c r="F1118" s="1" t="s">
        <v>12</v>
      </c>
      <c r="G1118" s="1" t="s">
        <v>13</v>
      </c>
      <c r="H1118" s="1" t="s">
        <v>14</v>
      </c>
      <c r="I1118" s="1" t="s">
        <v>15</v>
      </c>
      <c r="J1118" s="1" t="s">
        <v>16</v>
      </c>
      <c r="K1118" s="1" t="s">
        <v>17</v>
      </c>
      <c r="L1118" s="1" t="s">
        <v>18</v>
      </c>
      <c r="M1118" s="1" t="s">
        <v>19</v>
      </c>
      <c r="N1118" s="1" t="s">
        <v>20</v>
      </c>
      <c r="O1118" s="1" t="s">
        <v>21</v>
      </c>
      <c r="P1118" s="1" t="s">
        <v>22</v>
      </c>
      <c r="Q1118" s="1" t="s">
        <v>23</v>
      </c>
      <c r="R1118" s="1" t="s">
        <v>24</v>
      </c>
      <c r="S1118" s="1" t="str">
        <f>IF(ISNUMBER(R1118),VLOOKUP(B1118,Index!$B$3:$AB$18,27,FALSE),"")</f>
        <v/>
      </c>
      <c r="T1118" s="1" t="str">
        <f>IF(ISNUMBER($R1118),VLOOKUP($B1118,Index!$B$21:$AB$36,27,FALSE),"")</f>
        <v/>
      </c>
      <c r="U1118" s="1" t="str">
        <f>IF(ISNUMBER($R1118),VLOOKUP($B1118,Index!$B$39:$AB$54,27,FALSE),"")</f>
        <v/>
      </c>
      <c r="W1118" s="1" t="s">
        <v>1</v>
      </c>
      <c r="X1118" s="1" t="s">
        <v>2</v>
      </c>
      <c r="Y1118" s="1" t="s">
        <v>4</v>
      </c>
      <c r="Z1118" s="1" t="str">
        <f t="shared" si="231"/>
        <v/>
      </c>
      <c r="AA1118" s="1" t="s">
        <v>8</v>
      </c>
      <c r="AB1118" s="3"/>
      <c r="AC1118" s="1" t="s">
        <v>33</v>
      </c>
      <c r="AD1118" s="1" t="s">
        <v>52</v>
      </c>
      <c r="AE1118" s="1" t="s">
        <v>53</v>
      </c>
      <c r="AF1118" s="1" t="str">
        <f t="shared" si="232"/>
        <v/>
      </c>
      <c r="AG1118" s="1" t="s">
        <v>38</v>
      </c>
      <c r="AH1118" s="3"/>
      <c r="AK1118" t="str">
        <f t="shared" si="237"/>
        <v/>
      </c>
      <c r="AL1118" t="str">
        <f t="shared" si="237"/>
        <v/>
      </c>
      <c r="AM1118" t="str">
        <f t="shared" si="237"/>
        <v/>
      </c>
      <c r="AN1118" t="str">
        <f t="shared" si="237"/>
        <v/>
      </c>
      <c r="AO1118" t="str">
        <f t="shared" si="237"/>
        <v/>
      </c>
      <c r="AP1118" t="str">
        <f t="shared" si="237"/>
        <v/>
      </c>
      <c r="AQ1118" t="str">
        <f t="shared" si="237"/>
        <v/>
      </c>
      <c r="AR1118" t="str">
        <f t="shared" si="237"/>
        <v/>
      </c>
      <c r="AS1118" t="str">
        <f t="shared" si="237"/>
        <v/>
      </c>
      <c r="AT1118" t="str">
        <f t="shared" si="237"/>
        <v/>
      </c>
      <c r="AU1118" t="str">
        <f t="shared" si="237"/>
        <v/>
      </c>
      <c r="AV1118" t="str">
        <f t="shared" si="237"/>
        <v/>
      </c>
      <c r="AW1118" t="str">
        <f t="shared" si="237"/>
        <v/>
      </c>
      <c r="AX1118" t="str">
        <f t="shared" si="237"/>
        <v/>
      </c>
      <c r="AZ1118" s="46" t="str">
        <f>IF(ISNUMBER(VLOOKUP($B1118,Stats!$A$2:$AA$19,2,FALSE))=FALSE,"",IF(ISNUMBER(W1118),(W1118-VLOOKUP($B1118,Stats!$A$2:$AA$19,2,FALSE))/VLOOKUP($B1118,Stats!$A$2:$AA$19,16,FALSE),""))</f>
        <v/>
      </c>
      <c r="BA1118" s="46" t="str">
        <f>IF(ISNUMBER(VLOOKUP($B1118,Stats!$A$2:$AA$19,2,FALSE))=FALSE,"",IF(ISNUMBER(X1118),(X1118-VLOOKUP($B1118,Stats!$A$2:$AA$19,3,FALSE))/VLOOKUP($B1118,Stats!$A$2:$AA$19,17,FALSE),""))</f>
        <v/>
      </c>
      <c r="BB1118" s="46"/>
      <c r="BC1118" s="46"/>
      <c r="BD1118" s="44" t="str">
        <f t="shared" si="228"/>
        <v/>
      </c>
      <c r="BE1118" s="46" t="str">
        <f>IF(ISNUMBER(VLOOKUP($B1118,Stats!$A$2:$AA$19,2,FALSE))=FALSE,"",IF(ISNUMBER(Y1118),(Y1118-VLOOKUP($B1118,Stats!$A$2:$AA$19,5,FALSE))/VLOOKUP($B1118,Stats!$A$2:$AA$19,19,FALSE),""))</f>
        <v/>
      </c>
      <c r="BF1118" s="46"/>
      <c r="BG1118" s="46"/>
      <c r="BH1118" s="46" t="str">
        <f>IF(ISNUMBER(VLOOKUP($B1118,Stats!$A$2:$AA$19,2,FALSE))=FALSE,"",IF(ISNUMBER(Z1118),(Z1118-VLOOKUP($B1118,Stats!$A$2:$AA$19,8,FALSE))/VLOOKUP($B1118,Stats!$A$2:$AA$19,22,FALSE),""))</f>
        <v/>
      </c>
      <c r="BI1118" s="46" t="str">
        <f>IF(ISNUMBER(VLOOKUP($B1118,Stats!$A$2:$AA$19,2,FALSE))=FALSE,"",IF(ISNUMBER(#REF!),(#REF!-VLOOKUP($B1118,Stats!$A$2:$AA$19,9,FALSE))/VLOOKUP($B1118,Stats!$A$2:$AA$19,23,FALSE),""))</f>
        <v/>
      </c>
      <c r="BJ1118" s="46" t="str">
        <f>IF(ISNUMBER(VLOOKUP($B1118,Stats!$A$2:$AA$19,2,FALSE))=FALSE,"",IF(ISNUMBER(#REF!),(#REF!-VLOOKUP($B1118,Stats!$A$2:$AA$19,10,FALSE))/VLOOKUP($B1118,Stats!$A$2:$AA$19,24,FALSE),""))</f>
        <v/>
      </c>
      <c r="BK1118" s="44" t="str">
        <f t="shared" si="234"/>
        <v/>
      </c>
      <c r="BL1118" s="46" t="str">
        <f>IF(ISNUMBER(VLOOKUP($B1118,Stats!$A$2:$AA$19,2,FALSE))=FALSE,"",IF(ISNUMBER(#REF!),(#REF!-VLOOKUP($B1118,Stats!$A$2:$AA$19,11,FALSE))/VLOOKUP($B1118,Stats!$A$2:$AA$19,25,FALSE),""))</f>
        <v/>
      </c>
      <c r="BM1118" s="46" t="str">
        <f>IF(ISNUMBER(VLOOKUP($B1118,Stats!$A$2:$AA$19,2,FALSE))=FALSE,"",IF(ISNUMBER(AA1118),(AA1118-VLOOKUP($B1118,Stats!$A$2:$AA$19,12,FALSE))/VLOOKUP($B1118,Stats!$A$2:$AA$19,26,FALSE),""))</f>
        <v/>
      </c>
      <c r="BN1118" s="46" t="str">
        <f>IF(ISNUMBER(VLOOKUP($B1118,Stats!$A$2:$AA$19,2,FALSE))=FALSE,"",IF(ISNUMBER(#REF!),(#REF!-VLOOKUP($B1118,Stats!$A$2:$AA$19,13,FALSE))/VLOOKUP($B1118,Stats!$A$2:$AA$19,27,FALSE),""))</f>
        <v/>
      </c>
      <c r="BO1118" s="46" t="str">
        <f>IF(ISNUMBER(VLOOKUP($B1118,Stats!$A$2:$AA$19,2,FALSE))=FALSE,"",IF(ISNUMBER(#REF!),(#REF!-VLOOKUP($B1118,Stats!$A$2:$AA$19,14,FALSE))/VLOOKUP($B1118,Stats!$A$2:$AB$19,28,FALSE),""))</f>
        <v/>
      </c>
      <c r="BP1118" s="46"/>
      <c r="BQ1118" s="46" t="str">
        <f>IF(ISNUMBER(VLOOKUP($B1118,Stats!$A$2:$AA$19,2,FALSE))=FALSE,"",IF(ISNUMBER(BM1118),BM1118,(VLOOKUP($B1118,Stats!$A$2:$AT$19,46,FALSE)-VLOOKUP($B1118,Stats!$A$2:$AA$19,12,FALSE))/VLOOKUP($B1118,Stats!$A$2:$AA$19,26,FALSE)))</f>
        <v/>
      </c>
      <c r="BR1118" s="51" t="str">
        <f t="shared" si="235"/>
        <v/>
      </c>
      <c r="BS1118" s="32" t="str">
        <f t="shared" si="229"/>
        <v/>
      </c>
      <c r="BT1118" s="53" t="str">
        <f t="shared" si="230"/>
        <v/>
      </c>
    </row>
    <row r="1119" spans="1:72" x14ac:dyDescent="0.15">
      <c r="A1119" s="5">
        <v>108</v>
      </c>
      <c r="B1119" s="5" t="s">
        <v>43</v>
      </c>
      <c r="C1119" s="3">
        <v>0</v>
      </c>
      <c r="D1119" s="11">
        <v>0.15793201133144485</v>
      </c>
      <c r="E1119" s="6">
        <v>5.0237281743534014E-3</v>
      </c>
      <c r="F1119" s="12">
        <v>67</v>
      </c>
      <c r="G1119" s="12">
        <v>48</v>
      </c>
      <c r="H1119" s="13">
        <v>4.5939194165830364E-3</v>
      </c>
      <c r="I1119" s="13">
        <v>-3.3255145821255183E-3</v>
      </c>
      <c r="J1119" s="12">
        <v>9</v>
      </c>
      <c r="K1119" s="12">
        <v>6</v>
      </c>
      <c r="L1119" s="13">
        <v>1.2652361310654836E-2</v>
      </c>
      <c r="M1119" s="13">
        <v>-1.573761518109662E-2</v>
      </c>
      <c r="N1119" s="8">
        <v>2.4620000000000002</v>
      </c>
      <c r="O1119" s="8">
        <v>1.1624173748819642</v>
      </c>
      <c r="P1119" s="14">
        <v>42089</v>
      </c>
      <c r="Q1119" s="13">
        <v>-1.8489710653806446E-2</v>
      </c>
      <c r="R1119" s="14">
        <v>42045</v>
      </c>
      <c r="S1119" s="14">
        <f>IF(ISNUMBER(R1119),VLOOKUP(B1119,Index!$B$3:$AB$18,27,FALSE),"")</f>
        <v>42041</v>
      </c>
      <c r="T1119" s="14">
        <f>IF(ISNUMBER($R1119),VLOOKUP($B1119,Index!$B$21:$AB$36,27,FALSE),"")</f>
        <v>41996</v>
      </c>
      <c r="U1119" s="14">
        <f>IF(ISNUMBER($R1119),VLOOKUP($B1119,Index!$B$39:$AB$54,27,FALSE),"")</f>
        <v>42003</v>
      </c>
      <c r="W1119" s="6">
        <v>0.33248844490830498</v>
      </c>
      <c r="X1119" s="7">
        <v>0.58260869565217388</v>
      </c>
      <c r="Y1119" s="6">
        <v>9.5318540259097431E-2</v>
      </c>
      <c r="Z1119" s="8" t="str">
        <f t="shared" si="231"/>
        <v/>
      </c>
      <c r="AA1119" s="9">
        <v>8.5416161609284913</v>
      </c>
      <c r="AB1119" s="3">
        <v>0</v>
      </c>
      <c r="AC1119" s="6">
        <v>0.11054856599754295</v>
      </c>
      <c r="AD1119" s="7">
        <v>0.33943289224952738</v>
      </c>
      <c r="AE1119" s="6">
        <v>9.0856241171251781E-3</v>
      </c>
      <c r="AF1119" s="8" t="str">
        <f t="shared" si="232"/>
        <v/>
      </c>
      <c r="AG1119" s="9">
        <v>72.959206640634775</v>
      </c>
      <c r="AH1119" s="3">
        <v>0</v>
      </c>
      <c r="AK1119" t="str">
        <f t="shared" si="237"/>
        <v/>
      </c>
      <c r="AL1119" t="str">
        <f t="shared" si="237"/>
        <v/>
      </c>
      <c r="AM1119" t="str">
        <f t="shared" si="237"/>
        <v/>
      </c>
      <c r="AN1119" t="str">
        <f t="shared" si="237"/>
        <v/>
      </c>
      <c r="AO1119" t="str">
        <f t="shared" si="237"/>
        <v/>
      </c>
      <c r="AP1119" t="str">
        <f t="shared" si="237"/>
        <v/>
      </c>
      <c r="AQ1119" t="str">
        <f t="shared" si="237"/>
        <v/>
      </c>
      <c r="AR1119" t="str">
        <f t="shared" si="237"/>
        <v/>
      </c>
      <c r="AS1119" t="str">
        <f t="shared" si="237"/>
        <v/>
      </c>
      <c r="AT1119" t="str">
        <f t="shared" si="237"/>
        <v/>
      </c>
      <c r="AU1119" t="str">
        <f t="shared" si="237"/>
        <v/>
      </c>
      <c r="AV1119" t="str">
        <f t="shared" si="237"/>
        <v/>
      </c>
      <c r="AW1119" t="str">
        <f t="shared" si="237"/>
        <v/>
      </c>
      <c r="AX1119" t="str">
        <f t="shared" si="237"/>
        <v/>
      </c>
      <c r="AZ1119" s="46" t="str">
        <f>IF(ISNUMBER(VLOOKUP($B1119,Stats!$A$2:$AA$19,2,FALSE))=FALSE,"",IF(ISNUMBER(W1119),(W1119-VLOOKUP($B1119,Stats!$A$2:$AA$19,2,FALSE))/VLOOKUP($B1119,Stats!$A$2:$AA$19,16,FALSE),""))</f>
        <v/>
      </c>
      <c r="BA1119" s="46" t="str">
        <f>IF(ISNUMBER(VLOOKUP($B1119,Stats!$A$2:$AA$19,2,FALSE))=FALSE,"",IF(ISNUMBER(X1119),(X1119-VLOOKUP($B1119,Stats!$A$2:$AA$19,3,FALSE))/VLOOKUP($B1119,Stats!$A$2:$AA$19,17,FALSE),""))</f>
        <v/>
      </c>
      <c r="BB1119" s="46"/>
      <c r="BC1119" s="46"/>
      <c r="BD1119" s="44" t="str">
        <f t="shared" si="228"/>
        <v/>
      </c>
      <c r="BE1119" s="46" t="str">
        <f>IF(ISNUMBER(VLOOKUP($B1119,Stats!$A$2:$AA$19,2,FALSE))=FALSE,"",IF(ISNUMBER(Y1119),(Y1119-VLOOKUP($B1119,Stats!$A$2:$AA$19,5,FALSE))/VLOOKUP($B1119,Stats!$A$2:$AA$19,19,FALSE),""))</f>
        <v/>
      </c>
      <c r="BF1119" s="46"/>
      <c r="BG1119" s="46"/>
      <c r="BH1119" s="46" t="str">
        <f>IF(ISNUMBER(VLOOKUP($B1119,Stats!$A$2:$AA$19,2,FALSE))=FALSE,"",IF(ISNUMBER(Z1119),(Z1119-VLOOKUP($B1119,Stats!$A$2:$AA$19,8,FALSE))/VLOOKUP($B1119,Stats!$A$2:$AA$19,22,FALSE),""))</f>
        <v/>
      </c>
      <c r="BI1119" s="46" t="str">
        <f>IF(ISNUMBER(VLOOKUP($B1119,Stats!$A$2:$AA$19,2,FALSE))=FALSE,"",IF(ISNUMBER(#REF!),(#REF!-VLOOKUP($B1119,Stats!$A$2:$AA$19,9,FALSE))/VLOOKUP($B1119,Stats!$A$2:$AA$19,23,FALSE),""))</f>
        <v/>
      </c>
      <c r="BJ1119" s="46" t="str">
        <f>IF(ISNUMBER(VLOOKUP($B1119,Stats!$A$2:$AA$19,2,FALSE))=FALSE,"",IF(ISNUMBER(#REF!),(#REF!-VLOOKUP($B1119,Stats!$A$2:$AA$19,10,FALSE))/VLOOKUP($B1119,Stats!$A$2:$AA$19,24,FALSE),""))</f>
        <v/>
      </c>
      <c r="BK1119" s="44" t="str">
        <f t="shared" si="234"/>
        <v/>
      </c>
      <c r="BL1119" s="46" t="str">
        <f>IF(ISNUMBER(VLOOKUP($B1119,Stats!$A$2:$AA$19,2,FALSE))=FALSE,"",IF(ISNUMBER(#REF!),(#REF!-VLOOKUP($B1119,Stats!$A$2:$AA$19,11,FALSE))/VLOOKUP($B1119,Stats!$A$2:$AA$19,25,FALSE),""))</f>
        <v/>
      </c>
      <c r="BM1119" s="46" t="str">
        <f>IF(ISNUMBER(VLOOKUP($B1119,Stats!$A$2:$AA$19,2,FALSE))=FALSE,"",IF(ISNUMBER(AA1119),(AA1119-VLOOKUP($B1119,Stats!$A$2:$AA$19,12,FALSE))/VLOOKUP($B1119,Stats!$A$2:$AA$19,26,FALSE),""))</f>
        <v/>
      </c>
      <c r="BN1119" s="46" t="str">
        <f>IF(ISNUMBER(VLOOKUP($B1119,Stats!$A$2:$AA$19,2,FALSE))=FALSE,"",IF(ISNUMBER(#REF!),(#REF!-VLOOKUP($B1119,Stats!$A$2:$AA$19,13,FALSE))/VLOOKUP($B1119,Stats!$A$2:$AA$19,27,FALSE),""))</f>
        <v/>
      </c>
      <c r="BO1119" s="46" t="str">
        <f>IF(ISNUMBER(VLOOKUP($B1119,Stats!$A$2:$AA$19,2,FALSE))=FALSE,"",IF(ISNUMBER(#REF!),(#REF!-VLOOKUP($B1119,Stats!$A$2:$AA$19,14,FALSE))/VLOOKUP($B1119,Stats!$A$2:$AB$19,28,FALSE),""))</f>
        <v/>
      </c>
      <c r="BP1119" s="46"/>
      <c r="BQ1119" s="46" t="str">
        <f>IF(ISNUMBER(VLOOKUP($B1119,Stats!$A$2:$AA$19,2,FALSE))=FALSE,"",IF(ISNUMBER(BM1119),BM1119,(VLOOKUP($B1119,Stats!$A$2:$AT$19,46,FALSE)-VLOOKUP($B1119,Stats!$A$2:$AA$19,12,FALSE))/VLOOKUP($B1119,Stats!$A$2:$AA$19,26,FALSE)))</f>
        <v/>
      </c>
      <c r="BR1119" s="51" t="str">
        <f t="shared" si="235"/>
        <v/>
      </c>
      <c r="BS1119" s="32" t="str">
        <f t="shared" si="229"/>
        <v/>
      </c>
      <c r="BT1119" s="53" t="str">
        <f t="shared" si="230"/>
        <v/>
      </c>
    </row>
    <row r="1120" spans="1:72" x14ac:dyDescent="0.15">
      <c r="A1120" s="5">
        <v>108</v>
      </c>
      <c r="B1120" s="5" t="s">
        <v>31</v>
      </c>
      <c r="C1120" s="3">
        <v>0</v>
      </c>
      <c r="D1120" s="11">
        <v>1.0619316169532402E-2</v>
      </c>
      <c r="E1120" s="6">
        <v>4.6971961191910111E-3</v>
      </c>
      <c r="F1120" s="15">
        <v>4.7857142857142856</v>
      </c>
      <c r="G1120" s="15">
        <v>3.4285714285714284</v>
      </c>
      <c r="H1120" s="13">
        <v>4.4930652391064457E-3</v>
      </c>
      <c r="I1120" s="13">
        <v>-3.3642188532493002E-3</v>
      </c>
      <c r="J1120" s="12">
        <v>3.2142857142857144</v>
      </c>
      <c r="K1120" s="12">
        <v>2.2857142857142856</v>
      </c>
      <c r="L1120" s="13">
        <v>7.8581216530662547E-3</v>
      </c>
      <c r="M1120" s="13">
        <v>-6.5356740785588174E-3</v>
      </c>
      <c r="N1120" s="8">
        <v>2.235092857142857</v>
      </c>
      <c r="O1120" s="8">
        <v>1.0141002334963625</v>
      </c>
      <c r="P1120" s="14"/>
      <c r="Q1120" s="13">
        <v>-7.9572864233138363E-3</v>
      </c>
      <c r="R1120" s="14"/>
      <c r="S1120" s="14" t="str">
        <f>IF(ISNUMBER(R1120),VLOOKUP(B1120,Index!$B$3:$AB$18,27,FALSE),"")</f>
        <v/>
      </c>
      <c r="T1120" s="14" t="str">
        <f>IF(ISNUMBER($R1120),VLOOKUP($B1120,Index!$B$21:$AB$36,27,FALSE),"")</f>
        <v/>
      </c>
      <c r="U1120" s="14" t="str">
        <f>IF(ISNUMBER($R1120),VLOOKUP($B1120,Index!$B$39:$AB$54,27,FALSE),"")</f>
        <v/>
      </c>
      <c r="W1120" s="6">
        <v>0.43163520631330382</v>
      </c>
      <c r="X1120" s="8">
        <v>0.578656462585034</v>
      </c>
      <c r="Y1120" s="6">
        <v>8.9123030118884047E-2</v>
      </c>
      <c r="Z1120" s="8" t="str">
        <f t="shared" si="231"/>
        <v/>
      </c>
      <c r="AA1120" s="9" t="s">
        <v>25</v>
      </c>
      <c r="AB1120" s="3">
        <v>0</v>
      </c>
      <c r="AC1120" s="6">
        <v>0.18630895132912836</v>
      </c>
      <c r="AD1120" s="8">
        <v>0.33484330169142484</v>
      </c>
      <c r="AE1120" s="6">
        <v>7.9429144975715123E-3</v>
      </c>
      <c r="AF1120" s="8" t="str">
        <f t="shared" si="232"/>
        <v/>
      </c>
      <c r="AG1120" s="9" t="s">
        <v>25</v>
      </c>
      <c r="AH1120" s="3">
        <v>0</v>
      </c>
      <c r="AK1120" t="str">
        <f t="shared" si="237"/>
        <v/>
      </c>
      <c r="AL1120" t="str">
        <f t="shared" si="237"/>
        <v/>
      </c>
      <c r="AM1120" t="str">
        <f t="shared" si="237"/>
        <v/>
      </c>
      <c r="AN1120" t="str">
        <f t="shared" si="237"/>
        <v/>
      </c>
      <c r="AO1120" t="str">
        <f t="shared" si="237"/>
        <v/>
      </c>
      <c r="AP1120" t="str">
        <f t="shared" si="237"/>
        <v/>
      </c>
      <c r="AQ1120" t="str">
        <f t="shared" si="237"/>
        <v/>
      </c>
      <c r="AR1120" t="str">
        <f t="shared" si="237"/>
        <v/>
      </c>
      <c r="AS1120" t="str">
        <f t="shared" si="237"/>
        <v/>
      </c>
      <c r="AT1120" t="str">
        <f t="shared" si="237"/>
        <v/>
      </c>
      <c r="AU1120" t="str">
        <f t="shared" si="237"/>
        <v/>
      </c>
      <c r="AV1120" t="str">
        <f t="shared" si="237"/>
        <v/>
      </c>
      <c r="AW1120" t="str">
        <f t="shared" si="237"/>
        <v/>
      </c>
      <c r="AX1120" t="str">
        <f t="shared" si="237"/>
        <v/>
      </c>
      <c r="AZ1120" s="46" t="str">
        <f>IF(ISNUMBER(VLOOKUP($B1120,Stats!$A$2:$AA$19,2,FALSE))=FALSE,"",IF(ISNUMBER(W1120),(W1120-VLOOKUP($B1120,Stats!$A$2:$AA$19,2,FALSE))/VLOOKUP($B1120,Stats!$A$2:$AA$19,16,FALSE),""))</f>
        <v/>
      </c>
      <c r="BA1120" s="46" t="str">
        <f>IF(ISNUMBER(VLOOKUP($B1120,Stats!$A$2:$AA$19,2,FALSE))=FALSE,"",IF(ISNUMBER(X1120),(X1120-VLOOKUP($B1120,Stats!$A$2:$AA$19,3,FALSE))/VLOOKUP($B1120,Stats!$A$2:$AA$19,17,FALSE),""))</f>
        <v/>
      </c>
      <c r="BB1120" s="46"/>
      <c r="BC1120" s="46"/>
      <c r="BD1120" s="44" t="str">
        <f t="shared" si="228"/>
        <v/>
      </c>
      <c r="BE1120" s="46" t="str">
        <f>IF(ISNUMBER(VLOOKUP($B1120,Stats!$A$2:$AA$19,2,FALSE))=FALSE,"",IF(ISNUMBER(Y1120),(Y1120-VLOOKUP($B1120,Stats!$A$2:$AA$19,5,FALSE))/VLOOKUP($B1120,Stats!$A$2:$AA$19,19,FALSE),""))</f>
        <v/>
      </c>
      <c r="BF1120" s="46"/>
      <c r="BG1120" s="46"/>
      <c r="BH1120" s="46" t="str">
        <f>IF(ISNUMBER(VLOOKUP($B1120,Stats!$A$2:$AA$19,2,FALSE))=FALSE,"",IF(ISNUMBER(Z1120),(Z1120-VLOOKUP($B1120,Stats!$A$2:$AA$19,8,FALSE))/VLOOKUP($B1120,Stats!$A$2:$AA$19,22,FALSE),""))</f>
        <v/>
      </c>
      <c r="BI1120" s="46" t="str">
        <f>IF(ISNUMBER(VLOOKUP($B1120,Stats!$A$2:$AA$19,2,FALSE))=FALSE,"",IF(ISNUMBER(#REF!),(#REF!-VLOOKUP($B1120,Stats!$A$2:$AA$19,9,FALSE))/VLOOKUP($B1120,Stats!$A$2:$AA$19,23,FALSE),""))</f>
        <v/>
      </c>
      <c r="BJ1120" s="46" t="str">
        <f>IF(ISNUMBER(VLOOKUP($B1120,Stats!$A$2:$AA$19,2,FALSE))=FALSE,"",IF(ISNUMBER(#REF!),(#REF!-VLOOKUP($B1120,Stats!$A$2:$AA$19,10,FALSE))/VLOOKUP($B1120,Stats!$A$2:$AA$19,24,FALSE),""))</f>
        <v/>
      </c>
      <c r="BK1120" s="44" t="str">
        <f t="shared" si="234"/>
        <v/>
      </c>
      <c r="BL1120" s="46" t="str">
        <f>IF(ISNUMBER(VLOOKUP($B1120,Stats!$A$2:$AA$19,2,FALSE))=FALSE,"",IF(ISNUMBER(#REF!),(#REF!-VLOOKUP($B1120,Stats!$A$2:$AA$19,11,FALSE))/VLOOKUP($B1120,Stats!$A$2:$AA$19,25,FALSE),""))</f>
        <v/>
      </c>
      <c r="BM1120" s="46" t="str">
        <f>IF(ISNUMBER(VLOOKUP($B1120,Stats!$A$2:$AA$19,2,FALSE))=FALSE,"",IF(ISNUMBER(AA1120),(AA1120-VLOOKUP($B1120,Stats!$A$2:$AA$19,12,FALSE))/VLOOKUP($B1120,Stats!$A$2:$AA$19,26,FALSE),""))</f>
        <v/>
      </c>
      <c r="BN1120" s="46" t="str">
        <f>IF(ISNUMBER(VLOOKUP($B1120,Stats!$A$2:$AA$19,2,FALSE))=FALSE,"",IF(ISNUMBER(#REF!),(#REF!-VLOOKUP($B1120,Stats!$A$2:$AA$19,13,FALSE))/VLOOKUP($B1120,Stats!$A$2:$AA$19,27,FALSE),""))</f>
        <v/>
      </c>
      <c r="BO1120" s="46" t="str">
        <f>IF(ISNUMBER(VLOOKUP($B1120,Stats!$A$2:$AA$19,2,FALSE))=FALSE,"",IF(ISNUMBER(#REF!),(#REF!-VLOOKUP($B1120,Stats!$A$2:$AA$19,14,FALSE))/VLOOKUP($B1120,Stats!$A$2:$AB$19,28,FALSE),""))</f>
        <v/>
      </c>
      <c r="BP1120" s="46"/>
      <c r="BQ1120" s="46" t="str">
        <f>IF(ISNUMBER(VLOOKUP($B1120,Stats!$A$2:$AA$19,2,FALSE))=FALSE,"",IF(ISNUMBER(BM1120),BM1120,(VLOOKUP($B1120,Stats!$A$2:$AT$19,46,FALSE)-VLOOKUP($B1120,Stats!$A$2:$AA$19,12,FALSE))/VLOOKUP($B1120,Stats!$A$2:$AA$19,26,FALSE)))</f>
        <v/>
      </c>
      <c r="BR1120" s="51" t="str">
        <f t="shared" si="235"/>
        <v/>
      </c>
      <c r="BS1120" s="32" t="str">
        <f t="shared" si="229"/>
        <v/>
      </c>
      <c r="BT1120" s="53" t="str">
        <f t="shared" si="230"/>
        <v/>
      </c>
    </row>
    <row r="1121" spans="1:72" x14ac:dyDescent="0.15">
      <c r="A1121" s="16">
        <v>108</v>
      </c>
      <c r="B1121" s="17">
        <v>201421</v>
      </c>
      <c r="C1121" s="3">
        <v>0</v>
      </c>
      <c r="D1121" s="23">
        <v>-2.5023607176581919E-3</v>
      </c>
      <c r="E1121" s="18">
        <v>2.2516361370130979E-3</v>
      </c>
      <c r="F1121" s="24">
        <v>3</v>
      </c>
      <c r="G1121" s="24">
        <v>4</v>
      </c>
      <c r="H1121" s="20">
        <v>1.6996143771711807E-3</v>
      </c>
      <c r="I1121" s="20">
        <v>-1.8965501073079649E-3</v>
      </c>
      <c r="J1121" s="24">
        <v>3</v>
      </c>
      <c r="K1121" s="24">
        <v>3</v>
      </c>
      <c r="L1121" s="20">
        <v>3.5882908404154534E-3</v>
      </c>
      <c r="M1121" s="20">
        <v>-4.0541177579788146E-3</v>
      </c>
      <c r="N1121" s="19">
        <v>2.1257000000000001</v>
      </c>
      <c r="O1121" s="19">
        <v>1.003635505193579</v>
      </c>
      <c r="P1121" s="25">
        <v>41922</v>
      </c>
      <c r="Q1121" s="20">
        <v>-6.1156324975303322E-3</v>
      </c>
      <c r="R1121" s="25">
        <v>41929</v>
      </c>
      <c r="S1121" s="25">
        <f>IF(ISNUMBER(R1121),VLOOKUP(B1121,Index!$B$3:$AB$18,27,FALSE),"")</f>
        <v>41929</v>
      </c>
      <c r="T1121" s="25">
        <f>IF(ISNUMBER($R1121),VLOOKUP($B1121,Index!$B$21:$AB$36,27,FALSE),"")</f>
        <v>41929</v>
      </c>
      <c r="U1121" s="25">
        <f>IF(ISNUMBER($R1121),VLOOKUP($B1121,Index!$B$39:$AB$54,27,FALSE),"")</f>
        <v>41929</v>
      </c>
      <c r="W1121" s="18">
        <v>-9.0084985835694908E-2</v>
      </c>
      <c r="X1121" s="19">
        <v>0.42857142857142855</v>
      </c>
      <c r="Y1121" s="18">
        <v>4.2721791929426087E-2</v>
      </c>
      <c r="Z1121" s="19">
        <f t="shared" si="231"/>
        <v>0</v>
      </c>
      <c r="AA1121" s="21" t="s">
        <v>25</v>
      </c>
      <c r="AB1121" s="3">
        <v>0</v>
      </c>
      <c r="AC1121" s="18">
        <v>8.1153046730173522E-3</v>
      </c>
      <c r="AD1121" s="19">
        <v>0.18367346938775508</v>
      </c>
      <c r="AE1121" s="18">
        <v>1.825151505661176E-3</v>
      </c>
      <c r="AF1121" s="19">
        <f t="shared" si="232"/>
        <v>0</v>
      </c>
      <c r="AG1121" s="21" t="s">
        <v>25</v>
      </c>
      <c r="AH1121" s="3">
        <v>0</v>
      </c>
      <c r="AK1121" t="str">
        <f t="shared" si="237"/>
        <v/>
      </c>
      <c r="AL1121" t="str">
        <f t="shared" si="237"/>
        <v/>
      </c>
      <c r="AM1121" t="str">
        <f t="shared" si="237"/>
        <v/>
      </c>
      <c r="AN1121" t="str">
        <f t="shared" si="237"/>
        <v/>
      </c>
      <c r="AO1121" t="str">
        <f t="shared" si="237"/>
        <v/>
      </c>
      <c r="AP1121" t="str">
        <f t="shared" si="237"/>
        <v/>
      </c>
      <c r="AQ1121" t="str">
        <f t="shared" si="237"/>
        <v/>
      </c>
      <c r="AR1121" t="str">
        <f t="shared" si="237"/>
        <v/>
      </c>
      <c r="AS1121" t="str">
        <f t="shared" si="237"/>
        <v/>
      </c>
      <c r="AT1121" t="str">
        <f t="shared" si="237"/>
        <v/>
      </c>
      <c r="AU1121" t="str">
        <f t="shared" si="237"/>
        <v/>
      </c>
      <c r="AV1121" t="str">
        <f t="shared" si="237"/>
        <v/>
      </c>
      <c r="AW1121" t="str">
        <f t="shared" si="237"/>
        <v/>
      </c>
      <c r="AX1121" t="str">
        <f t="shared" si="237"/>
        <v/>
      </c>
      <c r="AZ1121" s="46">
        <f>IF(ISNUMBER(VLOOKUP($B1121,Stats!$A$2:$AA$19,2,FALSE))=FALSE,"",IF(ISNUMBER(W1121),(W1121-VLOOKUP($B1121,Stats!$A$2:$AA$19,2,FALSE))/VLOOKUP($B1121,Stats!$A$2:$AA$19,16,FALSE),""))</f>
        <v>0.40294902055365373</v>
      </c>
      <c r="BA1121" s="46">
        <f>IF(ISNUMBER(VLOOKUP($B1121,Stats!$A$2:$AA$19,2,FALSE))=FALSE,"",IF(ISNUMBER(X1121),(X1121-VLOOKUP($B1121,Stats!$A$2:$AA$19,3,FALSE))/VLOOKUP($B1121,Stats!$A$2:$AA$19,17,FALSE),""))</f>
        <v>-0.11858820767400501</v>
      </c>
      <c r="BB1121" s="46"/>
      <c r="BC1121" s="46"/>
      <c r="BD1121" s="44">
        <f t="shared" si="228"/>
        <v>0.14218040643982435</v>
      </c>
      <c r="BE1121" s="46">
        <f>IF(ISNUMBER(VLOOKUP($B1121,Stats!$A$2:$AA$19,2,FALSE))=FALSE,"",IF(ISNUMBER(Y1121),(Y1121-VLOOKUP($B1121,Stats!$A$2:$AA$19,5,FALSE))/VLOOKUP($B1121,Stats!$A$2:$AA$19,19,FALSE),""))</f>
        <v>-0.64144813972704162</v>
      </c>
      <c r="BF1121" s="46"/>
      <c r="BG1121" s="46"/>
      <c r="BH1121" s="46">
        <f>IF(ISNUMBER(VLOOKUP($B1121,Stats!$A$2:$AA$19,2,FALSE))=FALSE,"",IF(ISNUMBER(Z1121),(Z1121-VLOOKUP($B1121,Stats!$A$2:$AA$19,8,FALSE))/VLOOKUP($B1121,Stats!$A$2:$AA$19,22,FALSE),""))</f>
        <v>-0.61753828864926419</v>
      </c>
      <c r="BI1121" s="46" t="str">
        <f>IF(ISNUMBER(VLOOKUP($B1121,Stats!$A$2:$AA$19,2,FALSE))=FALSE,"",IF(ISNUMBER(#REF!),(#REF!-VLOOKUP($B1121,Stats!$A$2:$AA$19,9,FALSE))/VLOOKUP($B1121,Stats!$A$2:$AA$19,23,FALSE),""))</f>
        <v/>
      </c>
      <c r="BJ1121" s="46" t="str">
        <f>IF(ISNUMBER(VLOOKUP($B1121,Stats!$A$2:$AA$19,2,FALSE))=FALSE,"",IF(ISNUMBER(#REF!),(#REF!-VLOOKUP($B1121,Stats!$A$2:$AA$19,10,FALSE))/VLOOKUP($B1121,Stats!$A$2:$AA$19,24,FALSE),""))</f>
        <v/>
      </c>
      <c r="BK1121" s="44">
        <f t="shared" si="234"/>
        <v>0.26375221121414982</v>
      </c>
      <c r="BL1121" s="46" t="str">
        <f>IF(ISNUMBER(VLOOKUP($B1121,Stats!$A$2:$AA$19,2,FALSE))=FALSE,"",IF(ISNUMBER(#REF!),(#REF!-VLOOKUP($B1121,Stats!$A$2:$AA$19,11,FALSE))/VLOOKUP($B1121,Stats!$A$2:$AA$19,25,FALSE),""))</f>
        <v/>
      </c>
      <c r="BM1121" s="46" t="str">
        <f>IF(ISNUMBER(VLOOKUP($B1121,Stats!$A$2:$AA$19,2,FALSE))=FALSE,"",IF(ISNUMBER(AA1121),(AA1121-VLOOKUP($B1121,Stats!$A$2:$AA$19,12,FALSE))/VLOOKUP($B1121,Stats!$A$2:$AA$19,26,FALSE),""))</f>
        <v/>
      </c>
      <c r="BN1121" s="46" t="str">
        <f>IF(ISNUMBER(VLOOKUP($B1121,Stats!$A$2:$AA$19,2,FALSE))=FALSE,"",IF(ISNUMBER(#REF!),(#REF!-VLOOKUP($B1121,Stats!$A$2:$AA$19,13,FALSE))/VLOOKUP($B1121,Stats!$A$2:$AA$19,27,FALSE),""))</f>
        <v/>
      </c>
      <c r="BO1121" s="46" t="str">
        <f>IF(ISNUMBER(VLOOKUP($B1121,Stats!$A$2:$AA$19,2,FALSE))=FALSE,"",IF(ISNUMBER(#REF!),(#REF!-VLOOKUP($B1121,Stats!$A$2:$AA$19,14,FALSE))/VLOOKUP($B1121,Stats!$A$2:$AB$19,28,FALSE),""))</f>
        <v/>
      </c>
      <c r="BP1121" s="46"/>
      <c r="BQ1121" s="46">
        <f>IF(ISNUMBER(VLOOKUP($B1121,Stats!$A$2:$AA$19,2,FALSE))=FALSE,"",IF(ISNUMBER(BM1121),BM1121,(VLOOKUP($B1121,Stats!$A$2:$AT$19,46,FALSE)-VLOOKUP($B1121,Stats!$A$2:$AA$19,12,FALSE))/VLOOKUP($B1121,Stats!$A$2:$AA$19,26,FALSE)))</f>
        <v>-0.81319138310867711</v>
      </c>
      <c r="BR1121" s="51">
        <f t="shared" si="235"/>
        <v>-0.81319138310867711</v>
      </c>
      <c r="BS1121" s="32" t="str">
        <f t="shared" si="229"/>
        <v>108_201421</v>
      </c>
      <c r="BT1121" s="53">
        <f t="shared" si="230"/>
        <v>2.4049131394719314E-2</v>
      </c>
    </row>
    <row r="1122" spans="1:72" x14ac:dyDescent="0.15">
      <c r="A1122" s="16">
        <v>108</v>
      </c>
      <c r="B1122" s="17">
        <v>201422</v>
      </c>
      <c r="C1122" s="3">
        <v>0</v>
      </c>
      <c r="D1122" s="23">
        <v>2.6033038292232469E-3</v>
      </c>
      <c r="E1122" s="18">
        <v>3.3816408759485108E-3</v>
      </c>
      <c r="F1122" s="24">
        <v>5</v>
      </c>
      <c r="G1122" s="24">
        <v>5</v>
      </c>
      <c r="H1122" s="20">
        <v>2.9878704426108626E-3</v>
      </c>
      <c r="I1122" s="20">
        <v>-2.4575404379215903E-3</v>
      </c>
      <c r="J1122" s="24">
        <v>4</v>
      </c>
      <c r="K1122" s="24">
        <v>4</v>
      </c>
      <c r="L1122" s="20">
        <v>6.7178045642954931E-3</v>
      </c>
      <c r="M1122" s="20">
        <v>-3.6049710653638378E-3</v>
      </c>
      <c r="N1122" s="19">
        <v>2.1181999999999999</v>
      </c>
      <c r="O1122" s="19">
        <v>1.0047910440681183</v>
      </c>
      <c r="P1122" s="25">
        <v>41943</v>
      </c>
      <c r="Q1122" s="20">
        <v>-1.0075209308925803E-2</v>
      </c>
      <c r="R1122" s="25">
        <v>41939</v>
      </c>
      <c r="S1122" s="25">
        <f>IF(ISNUMBER(R1122),VLOOKUP(B1122,Index!$B$3:$AB$18,27,FALSE),"")</f>
        <v>41939</v>
      </c>
      <c r="T1122" s="25">
        <f>IF(ISNUMBER($R1122),VLOOKUP($B1122,Index!$B$21:$AB$36,27,FALSE),"")</f>
        <v>41935</v>
      </c>
      <c r="U1122" s="25">
        <f>IF(ISNUMBER($R1122),VLOOKUP($B1122,Index!$B$39:$AB$54,27,FALSE),"")</f>
        <v>41936</v>
      </c>
      <c r="W1122" s="18">
        <v>7.8099114876697406E-2</v>
      </c>
      <c r="X1122" s="19">
        <v>0.5</v>
      </c>
      <c r="Y1122" s="18">
        <v>6.4162124380345228E-2</v>
      </c>
      <c r="Z1122" s="19">
        <f t="shared" si="231"/>
        <v>0</v>
      </c>
      <c r="AA1122" s="21">
        <v>0.25838707161318569</v>
      </c>
      <c r="AB1122" s="3">
        <v>0</v>
      </c>
      <c r="AC1122" s="18">
        <v>6.0994717445235777E-3</v>
      </c>
      <c r="AD1122" s="19">
        <v>0.25</v>
      </c>
      <c r="AE1122" s="18">
        <v>4.1167782049988918E-3</v>
      </c>
      <c r="AF1122" s="19">
        <f t="shared" si="232"/>
        <v>0</v>
      </c>
      <c r="AG1122" s="21">
        <v>6.6763878776837551E-2</v>
      </c>
      <c r="AH1122" s="3">
        <v>0</v>
      </c>
      <c r="AK1122" t="str">
        <f t="shared" si="237"/>
        <v/>
      </c>
      <c r="AL1122">
        <f t="shared" si="237"/>
        <v>0.25838707161318569</v>
      </c>
      <c r="AM1122" t="str">
        <f t="shared" si="237"/>
        <v/>
      </c>
      <c r="AN1122" t="str">
        <f t="shared" si="237"/>
        <v/>
      </c>
      <c r="AO1122" t="str">
        <f t="shared" si="237"/>
        <v/>
      </c>
      <c r="AP1122" t="str">
        <f t="shared" si="237"/>
        <v/>
      </c>
      <c r="AQ1122" t="str">
        <f t="shared" si="237"/>
        <v/>
      </c>
      <c r="AR1122" t="str">
        <f t="shared" si="237"/>
        <v/>
      </c>
      <c r="AS1122" t="str">
        <f t="shared" si="237"/>
        <v/>
      </c>
      <c r="AT1122" t="str">
        <f t="shared" si="237"/>
        <v/>
      </c>
      <c r="AU1122" t="str">
        <f t="shared" si="237"/>
        <v/>
      </c>
      <c r="AV1122" t="str">
        <f t="shared" si="237"/>
        <v/>
      </c>
      <c r="AW1122" t="str">
        <f t="shared" si="237"/>
        <v/>
      </c>
      <c r="AX1122" t="str">
        <f t="shared" si="237"/>
        <v/>
      </c>
      <c r="AZ1122" s="46">
        <f>IF(ISNUMBER(VLOOKUP($B1122,Stats!$A$2:$AA$19,2,FALSE))=FALSE,"",IF(ISNUMBER(W1122),(W1122-VLOOKUP($B1122,Stats!$A$2:$AA$19,2,FALSE))/VLOOKUP($B1122,Stats!$A$2:$AA$19,16,FALSE),""))</f>
        <v>-0.66620891583823094</v>
      </c>
      <c r="BA1122" s="46">
        <f>IF(ISNUMBER(VLOOKUP($B1122,Stats!$A$2:$AA$19,2,FALSE))=FALSE,"",IF(ISNUMBER(X1122),(X1122-VLOOKUP($B1122,Stats!$A$2:$AA$19,3,FALSE))/VLOOKUP($B1122,Stats!$A$2:$AA$19,17,FALSE),""))</f>
        <v>-0.89478917776786471</v>
      </c>
      <c r="BB1122" s="46"/>
      <c r="BC1122" s="46"/>
      <c r="BD1122" s="44">
        <f t="shared" si="228"/>
        <v>-0.78049904680304782</v>
      </c>
      <c r="BE1122" s="46">
        <f>IF(ISNUMBER(VLOOKUP($B1122,Stats!$A$2:$AA$19,2,FALSE))=FALSE,"",IF(ISNUMBER(Y1122),(Y1122-VLOOKUP($B1122,Stats!$A$2:$AA$19,5,FALSE))/VLOOKUP($B1122,Stats!$A$2:$AA$19,19,FALSE),""))</f>
        <v>-0.67761554952665393</v>
      </c>
      <c r="BF1122" s="46"/>
      <c r="BG1122" s="46"/>
      <c r="BH1122" s="46">
        <f>IF(ISNUMBER(VLOOKUP($B1122,Stats!$A$2:$AA$19,2,FALSE))=FALSE,"",IF(ISNUMBER(Z1122),(Z1122-VLOOKUP($B1122,Stats!$A$2:$AA$19,8,FALSE))/VLOOKUP($B1122,Stats!$A$2:$AA$19,22,FALSE),""))</f>
        <v>-1.3145151991428841</v>
      </c>
      <c r="BI1122" s="46" t="str">
        <f>IF(ISNUMBER(VLOOKUP($B1122,Stats!$A$2:$AA$19,2,FALSE))=FALSE,"",IF(ISNUMBER(#REF!),(#REF!-VLOOKUP($B1122,Stats!$A$2:$AA$19,9,FALSE))/VLOOKUP($B1122,Stats!$A$2:$AA$19,23,FALSE),""))</f>
        <v/>
      </c>
      <c r="BJ1122" s="46" t="str">
        <f>IF(ISNUMBER(VLOOKUP($B1122,Stats!$A$2:$AA$19,2,FALSE))=FALSE,"",IF(ISNUMBER(#REF!),(#REF!-VLOOKUP($B1122,Stats!$A$2:$AA$19,10,FALSE))/VLOOKUP($B1122,Stats!$A$2:$AA$19,24,FALSE),""))</f>
        <v/>
      </c>
      <c r="BK1122" s="44">
        <f t="shared" si="234"/>
        <v>7.9976324925792486E-2</v>
      </c>
      <c r="BL1122" s="46" t="str">
        <f>IF(ISNUMBER(VLOOKUP($B1122,Stats!$A$2:$AA$19,2,FALSE))=FALSE,"",IF(ISNUMBER(#REF!),(#REF!-VLOOKUP($B1122,Stats!$A$2:$AA$19,11,FALSE))/VLOOKUP($B1122,Stats!$A$2:$AA$19,25,FALSE),""))</f>
        <v/>
      </c>
      <c r="BM1122" s="46">
        <f>IF(ISNUMBER(VLOOKUP($B1122,Stats!$A$2:$AA$19,2,FALSE))=FALSE,"",IF(ISNUMBER(AA1122),(AA1122-VLOOKUP($B1122,Stats!$A$2:$AA$19,12,FALSE))/VLOOKUP($B1122,Stats!$A$2:$AA$19,26,FALSE),""))</f>
        <v>-0.36728633957956558</v>
      </c>
      <c r="BN1122" s="46" t="str">
        <f>IF(ISNUMBER(VLOOKUP($B1122,Stats!$A$2:$AA$19,2,FALSE))=FALSE,"",IF(ISNUMBER(#REF!),(#REF!-VLOOKUP($B1122,Stats!$A$2:$AA$19,13,FALSE))/VLOOKUP($B1122,Stats!$A$2:$AA$19,27,FALSE),""))</f>
        <v/>
      </c>
      <c r="BO1122" s="46" t="str">
        <f>IF(ISNUMBER(VLOOKUP($B1122,Stats!$A$2:$AA$19,2,FALSE))=FALSE,"",IF(ISNUMBER(#REF!),(#REF!-VLOOKUP($B1122,Stats!$A$2:$AA$19,14,FALSE))/VLOOKUP($B1122,Stats!$A$2:$AB$19,28,FALSE),""))</f>
        <v/>
      </c>
      <c r="BP1122" s="46"/>
      <c r="BQ1122" s="46">
        <f>IF(ISNUMBER(VLOOKUP($B1122,Stats!$A$2:$AA$19,2,FALSE))=FALSE,"",IF(ISNUMBER(BM1122),BM1122,(VLOOKUP($B1122,Stats!$A$2:$AT$19,46,FALSE)-VLOOKUP($B1122,Stats!$A$2:$AA$19,12,FALSE))/VLOOKUP($B1122,Stats!$A$2:$AA$19,26,FALSE)))</f>
        <v>-0.36728633957956558</v>
      </c>
      <c r="BR1122" s="51">
        <f t="shared" si="235"/>
        <v>-0.36728633957956558</v>
      </c>
      <c r="BS1122" s="32" t="str">
        <f t="shared" si="229"/>
        <v>108_201422</v>
      </c>
      <c r="BT1122" s="53">
        <f t="shared" si="230"/>
        <v>-0.18157128232104719</v>
      </c>
    </row>
    <row r="1123" spans="1:72" x14ac:dyDescent="0.15">
      <c r="A1123" s="16">
        <v>108</v>
      </c>
      <c r="B1123" s="17">
        <v>201423</v>
      </c>
      <c r="C1123" s="3">
        <v>0</v>
      </c>
      <c r="D1123" s="23">
        <v>-5.9956566896419705E-3</v>
      </c>
      <c r="E1123" s="18">
        <v>2.9866403077039249E-3</v>
      </c>
      <c r="F1123" s="24">
        <v>4</v>
      </c>
      <c r="G1123" s="24">
        <v>6</v>
      </c>
      <c r="H1123" s="20">
        <v>1.9438459236527095E-3</v>
      </c>
      <c r="I1123" s="20">
        <v>-2.2911780159129793E-3</v>
      </c>
      <c r="J1123" s="24">
        <v>1</v>
      </c>
      <c r="K1123" s="24">
        <v>2</v>
      </c>
      <c r="L1123" s="20">
        <v>4.1361605020442394E-3</v>
      </c>
      <c r="M1123" s="20">
        <v>-6.8464044572453808E-3</v>
      </c>
      <c r="N1123" s="19">
        <v>2.1193</v>
      </c>
      <c r="O1123" s="19">
        <v>1.0012756307285269</v>
      </c>
      <c r="P1123" s="25">
        <v>41950</v>
      </c>
      <c r="Q1123" s="20">
        <v>-7.5024772330485323E-3</v>
      </c>
      <c r="R1123" s="25">
        <v>41955</v>
      </c>
      <c r="S1123" s="25">
        <f>IF(ISNUMBER(R1123),VLOOKUP(B1123,Index!$B$3:$AB$18,27,FALSE),"")</f>
        <v>41956</v>
      </c>
      <c r="T1123" s="25">
        <f>IF(ISNUMBER($R1123),VLOOKUP($B1123,Index!$B$21:$AB$36,27,FALSE),"")</f>
        <v>41954</v>
      </c>
      <c r="U1123" s="25">
        <f>IF(ISNUMBER($R1123),VLOOKUP($B1123,Index!$B$39:$AB$54,27,FALSE),"")</f>
        <v>41957</v>
      </c>
      <c r="W1123" s="18">
        <v>-0.17986970068925912</v>
      </c>
      <c r="X1123" s="19">
        <v>0.4</v>
      </c>
      <c r="Y1123" s="18">
        <v>5.666751554406322E-2</v>
      </c>
      <c r="Z1123" s="19">
        <f t="shared" si="231"/>
        <v>1</v>
      </c>
      <c r="AA1123" s="21" t="s">
        <v>25</v>
      </c>
      <c r="AB1123" s="3">
        <v>0</v>
      </c>
      <c r="AC1123" s="18">
        <v>3.2353109226043661E-2</v>
      </c>
      <c r="AD1123" s="19">
        <v>0.16000000000000003</v>
      </c>
      <c r="AE1123" s="18">
        <v>3.2112073179366468E-3</v>
      </c>
      <c r="AF1123" s="19">
        <f t="shared" si="232"/>
        <v>1</v>
      </c>
      <c r="AG1123" s="21" t="s">
        <v>25</v>
      </c>
      <c r="AH1123" s="3">
        <v>0</v>
      </c>
      <c r="AK1123" t="str">
        <f t="shared" ref="AK1123:AX1132" si="238">IF($B1123=AK$2,$AA1123,"")</f>
        <v/>
      </c>
      <c r="AL1123" t="str">
        <f t="shared" si="238"/>
        <v/>
      </c>
      <c r="AM1123" t="str">
        <f t="shared" si="238"/>
        <v/>
      </c>
      <c r="AN1123" t="str">
        <f t="shared" si="238"/>
        <v/>
      </c>
      <c r="AO1123" t="str">
        <f t="shared" si="238"/>
        <v/>
      </c>
      <c r="AP1123" t="str">
        <f t="shared" si="238"/>
        <v/>
      </c>
      <c r="AQ1123" t="str">
        <f t="shared" si="238"/>
        <v/>
      </c>
      <c r="AR1123" t="str">
        <f t="shared" si="238"/>
        <v/>
      </c>
      <c r="AS1123" t="str">
        <f t="shared" si="238"/>
        <v/>
      </c>
      <c r="AT1123" t="str">
        <f t="shared" si="238"/>
        <v/>
      </c>
      <c r="AU1123" t="str">
        <f t="shared" si="238"/>
        <v/>
      </c>
      <c r="AV1123" t="str">
        <f t="shared" si="238"/>
        <v/>
      </c>
      <c r="AW1123" t="str">
        <f t="shared" si="238"/>
        <v/>
      </c>
      <c r="AX1123" t="str">
        <f t="shared" si="238"/>
        <v/>
      </c>
      <c r="AZ1123" s="46">
        <f>IF(ISNUMBER(VLOOKUP($B1123,Stats!$A$2:$AA$19,2,FALSE))=FALSE,"",IF(ISNUMBER(W1123),(W1123-VLOOKUP($B1123,Stats!$A$2:$AA$19,2,FALSE))/VLOOKUP($B1123,Stats!$A$2:$AA$19,16,FALSE),""))</f>
        <v>-0.19659199198308214</v>
      </c>
      <c r="BA1123" s="46">
        <f>IF(ISNUMBER(VLOOKUP($B1123,Stats!$A$2:$AA$19,2,FALSE))=FALSE,"",IF(ISNUMBER(X1123),(X1123-VLOOKUP($B1123,Stats!$A$2:$AA$19,3,FALSE))/VLOOKUP($B1123,Stats!$A$2:$AA$19,17,FALSE),""))</f>
        <v>-0.66983579230430179</v>
      </c>
      <c r="BB1123" s="46"/>
      <c r="BC1123" s="46"/>
      <c r="BD1123" s="44">
        <f t="shared" si="228"/>
        <v>-0.43321389214369199</v>
      </c>
      <c r="BE1123" s="46">
        <f>IF(ISNUMBER(VLOOKUP($B1123,Stats!$A$2:$AA$19,2,FALSE))=FALSE,"",IF(ISNUMBER(Y1123),(Y1123-VLOOKUP($B1123,Stats!$A$2:$AA$19,5,FALSE))/VLOOKUP($B1123,Stats!$A$2:$AA$19,19,FALSE),""))</f>
        <v>-0.84739499023716081</v>
      </c>
      <c r="BF1123" s="46"/>
      <c r="BG1123" s="46"/>
      <c r="BH1123" s="46">
        <f>IF(ISNUMBER(VLOOKUP($B1123,Stats!$A$2:$AA$19,2,FALSE))=FALSE,"",IF(ISNUMBER(Z1123),(Z1123-VLOOKUP($B1123,Stats!$A$2:$AA$19,8,FALSE))/VLOOKUP($B1123,Stats!$A$2:$AA$19,22,FALSE),""))</f>
        <v>-0.39509019437688425</v>
      </c>
      <c r="BI1123" s="46" t="str">
        <f>IF(ISNUMBER(VLOOKUP($B1123,Stats!$A$2:$AA$19,2,FALSE))=FALSE,"",IF(ISNUMBER(#REF!),(#REF!-VLOOKUP($B1123,Stats!$A$2:$AA$19,9,FALSE))/VLOOKUP($B1123,Stats!$A$2:$AA$19,23,FALSE),""))</f>
        <v/>
      </c>
      <c r="BJ1123" s="46" t="str">
        <f>IF(ISNUMBER(VLOOKUP($B1123,Stats!$A$2:$AA$19,2,FALSE))=FALSE,"",IF(ISNUMBER(#REF!),(#REF!-VLOOKUP($B1123,Stats!$A$2:$AA$19,10,FALSE))/VLOOKUP($B1123,Stats!$A$2:$AA$19,24,FALSE),""))</f>
        <v/>
      </c>
      <c r="BK1123" s="44">
        <f t="shared" si="234"/>
        <v>0.47464943485294725</v>
      </c>
      <c r="BL1123" s="46" t="str">
        <f>IF(ISNUMBER(VLOOKUP($B1123,Stats!$A$2:$AA$19,2,FALSE))=FALSE,"",IF(ISNUMBER(#REF!),(#REF!-VLOOKUP($B1123,Stats!$A$2:$AA$19,11,FALSE))/VLOOKUP($B1123,Stats!$A$2:$AA$19,25,FALSE),""))</f>
        <v/>
      </c>
      <c r="BM1123" s="46" t="str">
        <f>IF(ISNUMBER(VLOOKUP($B1123,Stats!$A$2:$AA$19,2,FALSE))=FALSE,"",IF(ISNUMBER(AA1123),(AA1123-VLOOKUP($B1123,Stats!$A$2:$AA$19,12,FALSE))/VLOOKUP($B1123,Stats!$A$2:$AA$19,26,FALSE),""))</f>
        <v/>
      </c>
      <c r="BN1123" s="46" t="str">
        <f>IF(ISNUMBER(VLOOKUP($B1123,Stats!$A$2:$AA$19,2,FALSE))=FALSE,"",IF(ISNUMBER(#REF!),(#REF!-VLOOKUP($B1123,Stats!$A$2:$AA$19,13,FALSE))/VLOOKUP($B1123,Stats!$A$2:$AA$19,27,FALSE),""))</f>
        <v/>
      </c>
      <c r="BO1123" s="46" t="str">
        <f>IF(ISNUMBER(VLOOKUP($B1123,Stats!$A$2:$AA$19,2,FALSE))=FALSE,"",IF(ISNUMBER(#REF!),(#REF!-VLOOKUP($B1123,Stats!$A$2:$AA$19,14,FALSE))/VLOOKUP($B1123,Stats!$A$2:$AB$19,28,FALSE),""))</f>
        <v/>
      </c>
      <c r="BP1123" s="46"/>
      <c r="BQ1123" s="46">
        <f>IF(ISNUMBER(VLOOKUP($B1123,Stats!$A$2:$AA$19,2,FALSE))=FALSE,"",IF(ISNUMBER(BM1123),BM1123,(VLOOKUP($B1123,Stats!$A$2:$AT$19,46,FALSE)-VLOOKUP($B1123,Stats!$A$2:$AA$19,12,FALSE))/VLOOKUP($B1123,Stats!$A$2:$AA$19,26,FALSE)))</f>
        <v>-0.71825946798524909</v>
      </c>
      <c r="BR1123" s="51">
        <f t="shared" si="235"/>
        <v>-0.71825946798524909</v>
      </c>
      <c r="BS1123" s="32" t="str">
        <f t="shared" si="229"/>
        <v>108_201423</v>
      </c>
      <c r="BT1123" s="53">
        <f t="shared" si="230"/>
        <v>5.4494988885980089E-2</v>
      </c>
    </row>
    <row r="1124" spans="1:72" x14ac:dyDescent="0.15">
      <c r="A1124" s="16">
        <v>108</v>
      </c>
      <c r="B1124" s="17">
        <v>201424</v>
      </c>
      <c r="C1124" s="3">
        <v>0</v>
      </c>
      <c r="D1124" s="23">
        <v>2.2512467347423293E-2</v>
      </c>
      <c r="E1124" s="18">
        <v>1.9898316172954323E-3</v>
      </c>
      <c r="F1124" s="24">
        <v>9</v>
      </c>
      <c r="G1124" s="24">
        <v>1</v>
      </c>
      <c r="H1124" s="20">
        <v>2.5519481012097581E-3</v>
      </c>
      <c r="I1124" s="20">
        <v>-6.6215768812383224E-4</v>
      </c>
      <c r="J1124" s="24">
        <v>5</v>
      </c>
      <c r="K1124" s="24">
        <v>1</v>
      </c>
      <c r="L1124" s="20">
        <v>5.5871167660452858E-3</v>
      </c>
      <c r="M1124" s="20">
        <v>-6.6215768812383224E-4</v>
      </c>
      <c r="N1124" s="19">
        <v>2.1528999999999998</v>
      </c>
      <c r="O1124" s="19">
        <v>1.022463905775076</v>
      </c>
      <c r="P1124" s="25">
        <v>41971</v>
      </c>
      <c r="Q1124" s="20">
        <v>-6.6215768812383224E-4</v>
      </c>
      <c r="R1124" s="25">
        <v>41964</v>
      </c>
      <c r="S1124" s="25">
        <f>IF(ISNUMBER(R1124),VLOOKUP(B1124,Index!$B$3:$AB$18,27,FALSE),"")</f>
        <v>41963</v>
      </c>
      <c r="T1124" s="25">
        <f>IF(ISNUMBER($R1124),VLOOKUP($B1124,Index!$B$21:$AB$36,27,FALSE),"")</f>
        <v>41963</v>
      </c>
      <c r="U1124" s="25">
        <f>IF(ISNUMBER($R1124),VLOOKUP($B1124,Index!$B$39:$AB$54,27,FALSE),"")</f>
        <v>41963</v>
      </c>
      <c r="W1124" s="18">
        <v>0.67537402042269878</v>
      </c>
      <c r="X1124" s="19">
        <v>0.9</v>
      </c>
      <c r="Y1124" s="18">
        <v>3.7754400425220373E-2</v>
      </c>
      <c r="Z1124" s="19">
        <f t="shared" si="231"/>
        <v>1</v>
      </c>
      <c r="AA1124" s="21">
        <v>33.998649794749745</v>
      </c>
      <c r="AB1124" s="3">
        <v>0</v>
      </c>
      <c r="AC1124" s="18">
        <v>0.45613006746191997</v>
      </c>
      <c r="AD1124" s="19">
        <v>0.81</v>
      </c>
      <c r="AE1124" s="18">
        <v>1.4253947514678803E-3</v>
      </c>
      <c r="AF1124" s="19">
        <f t="shared" si="232"/>
        <v>1</v>
      </c>
      <c r="AG1124" s="21">
        <v>1155.908187866037</v>
      </c>
      <c r="AH1124" s="3">
        <v>0</v>
      </c>
      <c r="AK1124" t="str">
        <f t="shared" si="238"/>
        <v/>
      </c>
      <c r="AL1124" t="str">
        <f t="shared" si="238"/>
        <v/>
      </c>
      <c r="AM1124" t="str">
        <f t="shared" si="238"/>
        <v/>
      </c>
      <c r="AN1124">
        <f t="shared" si="238"/>
        <v>33.998649794749745</v>
      </c>
      <c r="AO1124" t="str">
        <f t="shared" si="238"/>
        <v/>
      </c>
      <c r="AP1124" t="str">
        <f t="shared" si="238"/>
        <v/>
      </c>
      <c r="AQ1124" t="str">
        <f t="shared" si="238"/>
        <v/>
      </c>
      <c r="AR1124" t="str">
        <f t="shared" si="238"/>
        <v/>
      </c>
      <c r="AS1124" t="str">
        <f t="shared" si="238"/>
        <v/>
      </c>
      <c r="AT1124" t="str">
        <f t="shared" si="238"/>
        <v/>
      </c>
      <c r="AU1124" t="str">
        <f t="shared" si="238"/>
        <v/>
      </c>
      <c r="AV1124" t="str">
        <f t="shared" si="238"/>
        <v/>
      </c>
      <c r="AW1124" t="str">
        <f t="shared" si="238"/>
        <v/>
      </c>
      <c r="AX1124" t="str">
        <f t="shared" si="238"/>
        <v/>
      </c>
      <c r="AZ1124" s="46">
        <f>IF(ISNUMBER(VLOOKUP($B1124,Stats!$A$2:$AA$19,2,FALSE))=FALSE,"",IF(ISNUMBER(W1124),(W1124-VLOOKUP($B1124,Stats!$A$2:$AA$19,2,FALSE))/VLOOKUP($B1124,Stats!$A$2:$AA$19,16,FALSE),""))</f>
        <v>-0.50108970773670025</v>
      </c>
      <c r="BA1124" s="46">
        <f>IF(ISNUMBER(VLOOKUP($B1124,Stats!$A$2:$AA$19,2,FALSE))=FALSE,"",IF(ISNUMBER(X1124),(X1124-VLOOKUP($B1124,Stats!$A$2:$AA$19,3,FALSE))/VLOOKUP($B1124,Stats!$A$2:$AA$19,17,FALSE),""))</f>
        <v>1.2377608208189006</v>
      </c>
      <c r="BB1124" s="46"/>
      <c r="BC1124" s="46"/>
      <c r="BD1124" s="44">
        <f t="shared" si="228"/>
        <v>0.36833555654110017</v>
      </c>
      <c r="BE1124" s="46">
        <f>IF(ISNUMBER(VLOOKUP($B1124,Stats!$A$2:$AA$19,2,FALSE))=FALSE,"",IF(ISNUMBER(Y1124),(Y1124-VLOOKUP($B1124,Stats!$A$2:$AA$19,5,FALSE))/VLOOKUP($B1124,Stats!$A$2:$AA$19,19,FALSE),""))</f>
        <v>-0.92821186491006147</v>
      </c>
      <c r="BF1124" s="46"/>
      <c r="BG1124" s="46"/>
      <c r="BH1124" s="46">
        <f>IF(ISNUMBER(VLOOKUP($B1124,Stats!$A$2:$AA$19,2,FALSE))=FALSE,"",IF(ISNUMBER(Z1124),(Z1124-VLOOKUP($B1124,Stats!$A$2:$AA$19,8,FALSE))/VLOOKUP($B1124,Stats!$A$2:$AA$19,22,FALSE),""))</f>
        <v>-0.47935479253396501</v>
      </c>
      <c r="BI1124" s="46" t="str">
        <f>IF(ISNUMBER(VLOOKUP($B1124,Stats!$A$2:$AA$19,2,FALSE))=FALSE,"",IF(ISNUMBER(#REF!),(#REF!-VLOOKUP($B1124,Stats!$A$2:$AA$19,9,FALSE))/VLOOKUP($B1124,Stats!$A$2:$AA$19,23,FALSE),""))</f>
        <v/>
      </c>
      <c r="BJ1124" s="46" t="str">
        <f>IF(ISNUMBER(VLOOKUP($B1124,Stats!$A$2:$AA$19,2,FALSE))=FALSE,"",IF(ISNUMBER(#REF!),(#REF!-VLOOKUP($B1124,Stats!$A$2:$AA$19,10,FALSE))/VLOOKUP($B1124,Stats!$A$2:$AA$19,24,FALSE),""))</f>
        <v/>
      </c>
      <c r="BK1124" s="44">
        <f t="shared" si="234"/>
        <v>0.50594186767685345</v>
      </c>
      <c r="BL1124" s="46" t="str">
        <f>IF(ISNUMBER(VLOOKUP($B1124,Stats!$A$2:$AA$19,2,FALSE))=FALSE,"",IF(ISNUMBER(#REF!),(#REF!-VLOOKUP($B1124,Stats!$A$2:$AA$19,11,FALSE))/VLOOKUP($B1124,Stats!$A$2:$AA$19,25,FALSE),""))</f>
        <v/>
      </c>
      <c r="BM1124" s="46">
        <f>IF(ISNUMBER(VLOOKUP($B1124,Stats!$A$2:$AA$19,2,FALSE))=FALSE,"",IF(ISNUMBER(AA1124),(AA1124-VLOOKUP($B1124,Stats!$A$2:$AA$19,12,FALSE))/VLOOKUP($B1124,Stats!$A$2:$AA$19,26,FALSE),""))</f>
        <v>1.0878643196363897</v>
      </c>
      <c r="BN1124" s="46" t="str">
        <f>IF(ISNUMBER(VLOOKUP($B1124,Stats!$A$2:$AA$19,2,FALSE))=FALSE,"",IF(ISNUMBER(#REF!),(#REF!-VLOOKUP($B1124,Stats!$A$2:$AA$19,13,FALSE))/VLOOKUP($B1124,Stats!$A$2:$AA$19,27,FALSE),""))</f>
        <v/>
      </c>
      <c r="BO1124" s="46" t="str">
        <f>IF(ISNUMBER(VLOOKUP($B1124,Stats!$A$2:$AA$19,2,FALSE))=FALSE,"",IF(ISNUMBER(#REF!),(#REF!-VLOOKUP($B1124,Stats!$A$2:$AA$19,14,FALSE))/VLOOKUP($B1124,Stats!$A$2:$AB$19,28,FALSE),""))</f>
        <v/>
      </c>
      <c r="BP1124" s="46"/>
      <c r="BQ1124" s="46">
        <f>IF(ISNUMBER(VLOOKUP($B1124,Stats!$A$2:$AA$19,2,FALSE))=FALSE,"",IF(ISNUMBER(BM1124),BM1124,(VLOOKUP($B1124,Stats!$A$2:$AT$19,46,FALSE)-VLOOKUP($B1124,Stats!$A$2:$AA$19,12,FALSE))/VLOOKUP($B1124,Stats!$A$2:$AA$19,26,FALSE)))</f>
        <v>1.0878643196363897</v>
      </c>
      <c r="BR1124" s="51">
        <f t="shared" si="235"/>
        <v>1.0878643196363897</v>
      </c>
      <c r="BS1124" s="32" t="str">
        <f t="shared" si="229"/>
        <v>108_201424</v>
      </c>
      <c r="BT1124" s="53">
        <f t="shared" si="230"/>
        <v>0.59480509584161001</v>
      </c>
    </row>
    <row r="1125" spans="1:72" x14ac:dyDescent="0.15">
      <c r="A1125" s="16">
        <v>108</v>
      </c>
      <c r="B1125" s="17">
        <v>201425</v>
      </c>
      <c r="C1125" s="3">
        <v>0</v>
      </c>
      <c r="D1125" s="23">
        <v>1.6117794602629187E-2</v>
      </c>
      <c r="E1125" s="18">
        <v>8.0771687339625045E-3</v>
      </c>
      <c r="F1125" s="24">
        <v>7</v>
      </c>
      <c r="G1125" s="24">
        <v>3</v>
      </c>
      <c r="H1125" s="20">
        <v>5.7543158972693954E-3</v>
      </c>
      <c r="I1125" s="20">
        <v>-7.9945588122583375E-3</v>
      </c>
      <c r="J1125" s="24">
        <v>3</v>
      </c>
      <c r="K1125" s="24">
        <v>1</v>
      </c>
      <c r="L1125" s="20">
        <v>1.2652361310654836E-2</v>
      </c>
      <c r="M1125" s="20">
        <v>-1.573761518109662E-2</v>
      </c>
      <c r="N1125" s="19">
        <v>2.1922000000000001</v>
      </c>
      <c r="O1125" s="19">
        <v>1.0168375156547151</v>
      </c>
      <c r="P1125" s="25">
        <v>41982</v>
      </c>
      <c r="Q1125" s="20">
        <v>-1.573761518109662E-2</v>
      </c>
      <c r="R1125" s="25">
        <v>41983</v>
      </c>
      <c r="S1125" s="25">
        <f>IF(ISNUMBER(R1125),VLOOKUP(B1125,Index!$B$3:$AB$18,27,FALSE),"")</f>
        <v>41982</v>
      </c>
      <c r="T1125" s="25">
        <f>IF(ISNUMBER($R1125),VLOOKUP($B1125,Index!$B$21:$AB$36,27,FALSE),"")</f>
        <v>41982</v>
      </c>
      <c r="U1125" s="25">
        <f>IF(ISNUMBER($R1125),VLOOKUP($B1125,Index!$B$39:$AB$54,27,FALSE),"")</f>
        <v>41982</v>
      </c>
      <c r="W1125" s="18">
        <v>0.48353383807887562</v>
      </c>
      <c r="X1125" s="19">
        <v>0.7</v>
      </c>
      <c r="Y1125" s="18">
        <v>0.15325350146892083</v>
      </c>
      <c r="Z1125" s="19">
        <f t="shared" si="231"/>
        <v>1</v>
      </c>
      <c r="AA1125" s="21">
        <v>1.0241573718227157</v>
      </c>
      <c r="AB1125" s="3">
        <v>0</v>
      </c>
      <c r="AC1125" s="18">
        <v>0.2338049725672883</v>
      </c>
      <c r="AD1125" s="19">
        <v>0.48999999999999994</v>
      </c>
      <c r="AE1125" s="18">
        <v>2.3486635712484522E-2</v>
      </c>
      <c r="AF1125" s="19">
        <f t="shared" si="232"/>
        <v>1</v>
      </c>
      <c r="AG1125" s="21">
        <v>1.0488983222588124</v>
      </c>
      <c r="AH1125" s="3">
        <v>0</v>
      </c>
      <c r="AK1125" t="str">
        <f t="shared" si="238"/>
        <v/>
      </c>
      <c r="AL1125" t="str">
        <f t="shared" si="238"/>
        <v/>
      </c>
      <c r="AM1125" t="str">
        <f t="shared" si="238"/>
        <v/>
      </c>
      <c r="AN1125" t="str">
        <f t="shared" si="238"/>
        <v/>
      </c>
      <c r="AO1125">
        <f t="shared" si="238"/>
        <v>1.0241573718227157</v>
      </c>
      <c r="AP1125" t="str">
        <f t="shared" si="238"/>
        <v/>
      </c>
      <c r="AQ1125" t="str">
        <f t="shared" si="238"/>
        <v/>
      </c>
      <c r="AR1125" t="str">
        <f t="shared" si="238"/>
        <v/>
      </c>
      <c r="AS1125" t="str">
        <f t="shared" si="238"/>
        <v/>
      </c>
      <c r="AT1125" t="str">
        <f t="shared" si="238"/>
        <v/>
      </c>
      <c r="AU1125" t="str">
        <f t="shared" si="238"/>
        <v/>
      </c>
      <c r="AV1125" t="str">
        <f t="shared" si="238"/>
        <v/>
      </c>
      <c r="AW1125" t="str">
        <f t="shared" si="238"/>
        <v/>
      </c>
      <c r="AX1125" t="str">
        <f t="shared" si="238"/>
        <v/>
      </c>
      <c r="AZ1125" s="46">
        <f>IF(ISNUMBER(VLOOKUP($B1125,Stats!$A$2:$AA$19,2,FALSE))=FALSE,"",IF(ISNUMBER(W1125),(W1125-VLOOKUP($B1125,Stats!$A$2:$AA$19,2,FALSE))/VLOOKUP($B1125,Stats!$A$2:$AA$19,16,FALSE),""))</f>
        <v>-0.31735385816614536</v>
      </c>
      <c r="BA1125" s="46">
        <f>IF(ISNUMBER(VLOOKUP($B1125,Stats!$A$2:$AA$19,2,FALSE))=FALSE,"",IF(ISNUMBER(X1125),(X1125-VLOOKUP($B1125,Stats!$A$2:$AA$19,3,FALSE))/VLOOKUP($B1125,Stats!$A$2:$AA$19,17,FALSE),""))</f>
        <v>0.52844508262562895</v>
      </c>
      <c r="BB1125" s="46"/>
      <c r="BC1125" s="46"/>
      <c r="BD1125" s="44">
        <f t="shared" si="228"/>
        <v>0.10554561222974179</v>
      </c>
      <c r="BE1125" s="46">
        <f>IF(ISNUMBER(VLOOKUP($B1125,Stats!$A$2:$AA$19,2,FALSE))=FALSE,"",IF(ISNUMBER(Y1125),(Y1125-VLOOKUP($B1125,Stats!$A$2:$AA$19,5,FALSE))/VLOOKUP($B1125,Stats!$A$2:$AA$19,19,FALSE),""))</f>
        <v>-0.8076302309163238</v>
      </c>
      <c r="BF1125" s="46"/>
      <c r="BG1125" s="46"/>
      <c r="BH1125" s="46">
        <f>IF(ISNUMBER(VLOOKUP($B1125,Stats!$A$2:$AA$19,2,FALSE))=FALSE,"",IF(ISNUMBER(Z1125),(Z1125-VLOOKUP($B1125,Stats!$A$2:$AA$19,8,FALSE))/VLOOKUP($B1125,Stats!$A$2:$AA$19,22,FALSE),""))</f>
        <v>0.47020268241895136</v>
      </c>
      <c r="BI1125" s="46" t="str">
        <f>IF(ISNUMBER(VLOOKUP($B1125,Stats!$A$2:$AA$19,2,FALSE))=FALSE,"",IF(ISNUMBER(#REF!),(#REF!-VLOOKUP($B1125,Stats!$A$2:$AA$19,9,FALSE))/VLOOKUP($B1125,Stats!$A$2:$AA$19,23,FALSE),""))</f>
        <v/>
      </c>
      <c r="BJ1125" s="46" t="str">
        <f>IF(ISNUMBER(VLOOKUP($B1125,Stats!$A$2:$AA$19,2,FALSE))=FALSE,"",IF(ISNUMBER(#REF!),(#REF!-VLOOKUP($B1125,Stats!$A$2:$AA$19,10,FALSE))/VLOOKUP($B1125,Stats!$A$2:$AA$19,24,FALSE),""))</f>
        <v/>
      </c>
      <c r="BK1125" s="44">
        <f t="shared" si="234"/>
        <v>0.70640196636711206</v>
      </c>
      <c r="BL1125" s="46" t="str">
        <f>IF(ISNUMBER(VLOOKUP($B1125,Stats!$A$2:$AA$19,2,FALSE))=FALSE,"",IF(ISNUMBER(#REF!),(#REF!-VLOOKUP($B1125,Stats!$A$2:$AA$19,11,FALSE))/VLOOKUP($B1125,Stats!$A$2:$AA$19,25,FALSE),""))</f>
        <v/>
      </c>
      <c r="BM1125" s="46">
        <f>IF(ISNUMBER(VLOOKUP($B1125,Stats!$A$2:$AA$19,2,FALSE))=FALSE,"",IF(ISNUMBER(AA1125),(AA1125-VLOOKUP($B1125,Stats!$A$2:$AA$19,12,FALSE))/VLOOKUP($B1125,Stats!$A$2:$AA$19,26,FALSE),""))</f>
        <v>-0.42661500201306501</v>
      </c>
      <c r="BN1125" s="46" t="str">
        <f>IF(ISNUMBER(VLOOKUP($B1125,Stats!$A$2:$AA$19,2,FALSE))=FALSE,"",IF(ISNUMBER(#REF!),(#REF!-VLOOKUP($B1125,Stats!$A$2:$AA$19,13,FALSE))/VLOOKUP($B1125,Stats!$A$2:$AA$19,27,FALSE),""))</f>
        <v/>
      </c>
      <c r="BO1125" s="46" t="str">
        <f>IF(ISNUMBER(VLOOKUP($B1125,Stats!$A$2:$AA$19,2,FALSE))=FALSE,"",IF(ISNUMBER(#REF!),(#REF!-VLOOKUP($B1125,Stats!$A$2:$AA$19,14,FALSE))/VLOOKUP($B1125,Stats!$A$2:$AB$19,28,FALSE),""))</f>
        <v/>
      </c>
      <c r="BP1125" s="46"/>
      <c r="BQ1125" s="46">
        <f>IF(ISNUMBER(VLOOKUP($B1125,Stats!$A$2:$AA$19,2,FALSE))=FALSE,"",IF(ISNUMBER(BM1125),BM1125,(VLOOKUP($B1125,Stats!$A$2:$AT$19,46,FALSE)-VLOOKUP($B1125,Stats!$A$2:$AA$19,12,FALSE))/VLOOKUP($B1125,Stats!$A$2:$AA$19,26,FALSE)))</f>
        <v>-0.42661500201306501</v>
      </c>
      <c r="BR1125" s="51">
        <f t="shared" si="235"/>
        <v>-0.42661500201306501</v>
      </c>
      <c r="BS1125" s="32" t="str">
        <f t="shared" si="229"/>
        <v>108_201425</v>
      </c>
      <c r="BT1125" s="53">
        <f t="shared" si="230"/>
        <v>0.35962730186360259</v>
      </c>
    </row>
    <row r="1126" spans="1:72" x14ac:dyDescent="0.15">
      <c r="A1126" s="16">
        <v>108</v>
      </c>
      <c r="B1126" s="17">
        <v>201426</v>
      </c>
      <c r="C1126" s="3">
        <v>0</v>
      </c>
      <c r="D1126" s="23">
        <v>-9.1424392027805723E-4</v>
      </c>
      <c r="E1126" s="18">
        <v>4.7174705348711566E-3</v>
      </c>
      <c r="F1126" s="24">
        <v>4</v>
      </c>
      <c r="G1126" s="24">
        <v>6</v>
      </c>
      <c r="H1126" s="20">
        <v>4.4356911224487372E-3</v>
      </c>
      <c r="I1126" s="20">
        <v>-3.0928542357345954E-3</v>
      </c>
      <c r="J1126" s="24">
        <v>3</v>
      </c>
      <c r="K1126" s="24">
        <v>6</v>
      </c>
      <c r="L1126" s="20">
        <v>6.4932074602808143E-3</v>
      </c>
      <c r="M1126" s="20">
        <v>-7.6294028964318805E-3</v>
      </c>
      <c r="N1126" s="19">
        <v>2.2122999999999999</v>
      </c>
      <c r="O1126" s="19">
        <v>1.0081111870585553</v>
      </c>
      <c r="P1126" s="25">
        <v>41990</v>
      </c>
      <c r="Q1126" s="20">
        <v>-1.8442345070740829E-2</v>
      </c>
      <c r="R1126" s="25">
        <v>41998</v>
      </c>
      <c r="S1126" s="25">
        <f>IF(ISNUMBER(R1126),VLOOKUP(B1126,Index!$B$3:$AB$18,27,FALSE),"")</f>
        <v>41997</v>
      </c>
      <c r="T1126" s="25">
        <f>IF(ISNUMBER($R1126),VLOOKUP($B1126,Index!$B$21:$AB$36,27,FALSE),"")</f>
        <v>41996</v>
      </c>
      <c r="U1126" s="25">
        <f>IF(ISNUMBER($R1126),VLOOKUP($B1126,Index!$B$39:$AB$54,27,FALSE),"")</f>
        <v>41996</v>
      </c>
      <c r="W1126" s="18">
        <v>-2.7427317608341717E-2</v>
      </c>
      <c r="X1126" s="19">
        <v>0.4</v>
      </c>
      <c r="Y1126" s="18">
        <v>8.9507710109553801E-2</v>
      </c>
      <c r="Z1126" s="19">
        <f t="shared" si="231"/>
        <v>1</v>
      </c>
      <c r="AA1126" s="21" t="s">
        <v>25</v>
      </c>
      <c r="AB1126" s="3">
        <v>0</v>
      </c>
      <c r="AC1126" s="18">
        <v>7.5225775118885156E-4</v>
      </c>
      <c r="AD1126" s="19">
        <v>0.16000000000000003</v>
      </c>
      <c r="AE1126" s="18">
        <v>8.0116301690559191E-3</v>
      </c>
      <c r="AF1126" s="19">
        <f t="shared" si="232"/>
        <v>1</v>
      </c>
      <c r="AG1126" s="21" t="s">
        <v>25</v>
      </c>
      <c r="AH1126" s="3">
        <v>0</v>
      </c>
      <c r="AK1126" t="str">
        <f t="shared" si="238"/>
        <v/>
      </c>
      <c r="AL1126" t="str">
        <f t="shared" si="238"/>
        <v/>
      </c>
      <c r="AM1126" t="str">
        <f t="shared" si="238"/>
        <v/>
      </c>
      <c r="AN1126" t="str">
        <f t="shared" si="238"/>
        <v/>
      </c>
      <c r="AO1126" t="str">
        <f t="shared" si="238"/>
        <v/>
      </c>
      <c r="AP1126" t="str">
        <f t="shared" si="238"/>
        <v/>
      </c>
      <c r="AQ1126" t="str">
        <f t="shared" si="238"/>
        <v/>
      </c>
      <c r="AR1126" t="str">
        <f t="shared" si="238"/>
        <v/>
      </c>
      <c r="AS1126" t="str">
        <f t="shared" si="238"/>
        <v/>
      </c>
      <c r="AT1126" t="str">
        <f t="shared" si="238"/>
        <v/>
      </c>
      <c r="AU1126" t="str">
        <f t="shared" si="238"/>
        <v/>
      </c>
      <c r="AV1126" t="str">
        <f t="shared" si="238"/>
        <v/>
      </c>
      <c r="AW1126" t="str">
        <f t="shared" si="238"/>
        <v/>
      </c>
      <c r="AX1126" t="str">
        <f t="shared" si="238"/>
        <v/>
      </c>
      <c r="AZ1126" s="46">
        <f>IF(ISNUMBER(VLOOKUP($B1126,Stats!$A$2:$AA$19,2,FALSE))=FALSE,"",IF(ISNUMBER(W1126),(W1126-VLOOKUP($B1126,Stats!$A$2:$AA$19,2,FALSE))/VLOOKUP($B1126,Stats!$A$2:$AA$19,16,FALSE),""))</f>
        <v>-0.45639847434990571</v>
      </c>
      <c r="BA1126" s="46">
        <f>IF(ISNUMBER(VLOOKUP($B1126,Stats!$A$2:$AA$19,2,FALSE))=FALSE,"",IF(ISNUMBER(X1126),(X1126-VLOOKUP($B1126,Stats!$A$2:$AA$19,3,FALSE))/VLOOKUP($B1126,Stats!$A$2:$AA$19,17,FALSE),""))</f>
        <v>-1.3109785511177963</v>
      </c>
      <c r="BB1126" s="46"/>
      <c r="BC1126" s="46"/>
      <c r="BD1126" s="44">
        <f t="shared" si="228"/>
        <v>-0.88368851273385096</v>
      </c>
      <c r="BE1126" s="46">
        <f>IF(ISNUMBER(VLOOKUP($B1126,Stats!$A$2:$AA$19,2,FALSE))=FALSE,"",IF(ISNUMBER(Y1126),(Y1126-VLOOKUP($B1126,Stats!$A$2:$AA$19,5,FALSE))/VLOOKUP($B1126,Stats!$A$2:$AA$19,19,FALSE),""))</f>
        <v>-0.95238780510396726</v>
      </c>
      <c r="BF1126" s="46"/>
      <c r="BG1126" s="46"/>
      <c r="BH1126" s="46">
        <f>IF(ISNUMBER(VLOOKUP($B1126,Stats!$A$2:$AA$19,2,FALSE))=FALSE,"",IF(ISNUMBER(Z1126),(Z1126-VLOOKUP($B1126,Stats!$A$2:$AA$19,8,FALSE))/VLOOKUP($B1126,Stats!$A$2:$AA$19,22,FALSE),""))</f>
        <v>-0.10266627503097653</v>
      </c>
      <c r="BI1126" s="46" t="str">
        <f>IF(ISNUMBER(VLOOKUP($B1126,Stats!$A$2:$AA$19,2,FALSE))=FALSE,"",IF(ISNUMBER(#REF!),(#REF!-VLOOKUP($B1126,Stats!$A$2:$AA$19,9,FALSE))/VLOOKUP($B1126,Stats!$A$2:$AA$19,23,FALSE),""))</f>
        <v/>
      </c>
      <c r="BJ1126" s="46" t="str">
        <f>IF(ISNUMBER(VLOOKUP($B1126,Stats!$A$2:$AA$19,2,FALSE))=FALSE,"",IF(ISNUMBER(#REF!),(#REF!-VLOOKUP($B1126,Stats!$A$2:$AA$19,10,FALSE))/VLOOKUP($B1126,Stats!$A$2:$AA$19,24,FALSE),""))</f>
        <v/>
      </c>
      <c r="BK1126" s="44">
        <f t="shared" si="234"/>
        <v>0.63587158106348407</v>
      </c>
      <c r="BL1126" s="46" t="str">
        <f>IF(ISNUMBER(VLOOKUP($B1126,Stats!$A$2:$AA$19,2,FALSE))=FALSE,"",IF(ISNUMBER(#REF!),(#REF!-VLOOKUP($B1126,Stats!$A$2:$AA$19,11,FALSE))/VLOOKUP($B1126,Stats!$A$2:$AA$19,25,FALSE),""))</f>
        <v/>
      </c>
      <c r="BM1126" s="46" t="str">
        <f>IF(ISNUMBER(VLOOKUP($B1126,Stats!$A$2:$AA$19,2,FALSE))=FALSE,"",IF(ISNUMBER(AA1126),(AA1126-VLOOKUP($B1126,Stats!$A$2:$AA$19,12,FALSE))/VLOOKUP($B1126,Stats!$A$2:$AA$19,26,FALSE),""))</f>
        <v/>
      </c>
      <c r="BN1126" s="46" t="str">
        <f>IF(ISNUMBER(VLOOKUP($B1126,Stats!$A$2:$AA$19,2,FALSE))=FALSE,"",IF(ISNUMBER(#REF!),(#REF!-VLOOKUP($B1126,Stats!$A$2:$AA$19,13,FALSE))/VLOOKUP($B1126,Stats!$A$2:$AA$19,27,FALSE),""))</f>
        <v/>
      </c>
      <c r="BO1126" s="46" t="str">
        <f>IF(ISNUMBER(VLOOKUP($B1126,Stats!$A$2:$AA$19,2,FALSE))=FALSE,"",IF(ISNUMBER(#REF!),(#REF!-VLOOKUP($B1126,Stats!$A$2:$AA$19,14,FALSE))/VLOOKUP($B1126,Stats!$A$2:$AB$19,28,FALSE),""))</f>
        <v/>
      </c>
      <c r="BP1126" s="46"/>
      <c r="BQ1126" s="46">
        <f>IF(ISNUMBER(VLOOKUP($B1126,Stats!$A$2:$AA$19,2,FALSE))=FALSE,"",IF(ISNUMBER(BM1126),BM1126,(VLOOKUP($B1126,Stats!$A$2:$AT$19,46,FALSE)-VLOOKUP($B1126,Stats!$A$2:$AA$19,12,FALSE))/VLOOKUP($B1126,Stats!$A$2:$AA$19,26,FALSE)))</f>
        <v>-0.61108963630174951</v>
      </c>
      <c r="BR1126" s="51">
        <f t="shared" si="235"/>
        <v>-0.61108963630174951</v>
      </c>
      <c r="BS1126" s="32" t="str">
        <f t="shared" si="229"/>
        <v>108_201426</v>
      </c>
      <c r="BT1126" s="53">
        <f t="shared" si="230"/>
        <v>8.2567318830970321E-2</v>
      </c>
    </row>
    <row r="1127" spans="1:72" x14ac:dyDescent="0.15">
      <c r="A1127" s="16">
        <v>108</v>
      </c>
      <c r="B1127" s="17">
        <v>201427</v>
      </c>
      <c r="C1127" s="3">
        <v>0</v>
      </c>
      <c r="D1127" s="23">
        <v>-7.7781844802349287E-4</v>
      </c>
      <c r="E1127" s="18">
        <v>4.1257068463954969E-3</v>
      </c>
      <c r="F1127" s="24">
        <v>1</v>
      </c>
      <c r="G1127" s="24">
        <v>2</v>
      </c>
      <c r="H1127" s="20">
        <v>4.3008784773059805E-3</v>
      </c>
      <c r="I1127" s="20">
        <v>-2.5309448850235339E-3</v>
      </c>
      <c r="J1127" s="24">
        <v>1</v>
      </c>
      <c r="K1127" s="24">
        <v>2</v>
      </c>
      <c r="L1127" s="20">
        <v>4.3008784773059805E-3</v>
      </c>
      <c r="M1127" s="20">
        <v>-3.7407052597965285E-3</v>
      </c>
      <c r="N1127" s="19">
        <v>2.1949999999999998</v>
      </c>
      <c r="O1127" s="19">
        <v>1</v>
      </c>
      <c r="P1127" s="25">
        <v>42002</v>
      </c>
      <c r="Q1127" s="20">
        <v>-5.0569476082004128E-3</v>
      </c>
      <c r="R1127" s="25">
        <v>42004</v>
      </c>
      <c r="S1127" s="25">
        <f>IF(ISNUMBER(R1127),VLOOKUP(B1127,Index!$B$3:$AB$18,27,FALSE),"")</f>
        <v>42002</v>
      </c>
      <c r="T1127" s="25">
        <f>IF(ISNUMBER($R1127),VLOOKUP($B1127,Index!$B$21:$AB$36,27,FALSE),"")</f>
        <v>42003</v>
      </c>
      <c r="U1127" s="25">
        <f>IF(ISNUMBER($R1127),VLOOKUP($B1127,Index!$B$39:$AB$54,27,FALSE),"")</f>
        <v>42003</v>
      </c>
      <c r="W1127" s="18">
        <v>-9.3338213762819144E-2</v>
      </c>
      <c r="X1127" s="19">
        <v>0.33333333333333331</v>
      </c>
      <c r="Y1127" s="18">
        <v>7.8279783556561289E-2</v>
      </c>
      <c r="Z1127" s="19">
        <f t="shared" si="231"/>
        <v>2</v>
      </c>
      <c r="AA1127" s="21" t="s">
        <v>25</v>
      </c>
      <c r="AB1127" s="3">
        <v>0</v>
      </c>
      <c r="AC1127" s="18">
        <v>8.7120221484337217E-3</v>
      </c>
      <c r="AD1127" s="19">
        <v>0.1111111111111111</v>
      </c>
      <c r="AE1127" s="18">
        <v>6.1277245136620835E-3</v>
      </c>
      <c r="AF1127" s="19">
        <f t="shared" si="232"/>
        <v>4</v>
      </c>
      <c r="AG1127" s="21" t="s">
        <v>25</v>
      </c>
      <c r="AH1127" s="3">
        <v>0</v>
      </c>
      <c r="AK1127" t="str">
        <f t="shared" si="238"/>
        <v/>
      </c>
      <c r="AL1127" t="str">
        <f t="shared" si="238"/>
        <v/>
      </c>
      <c r="AM1127" t="str">
        <f t="shared" si="238"/>
        <v/>
      </c>
      <c r="AN1127" t="str">
        <f t="shared" si="238"/>
        <v/>
      </c>
      <c r="AO1127" t="str">
        <f t="shared" si="238"/>
        <v/>
      </c>
      <c r="AP1127" t="str">
        <f t="shared" si="238"/>
        <v/>
      </c>
      <c r="AQ1127" t="str">
        <f t="shared" si="238"/>
        <v/>
      </c>
      <c r="AR1127" t="str">
        <f t="shared" si="238"/>
        <v/>
      </c>
      <c r="AS1127" t="str">
        <f t="shared" si="238"/>
        <v/>
      </c>
      <c r="AT1127" t="str">
        <f t="shared" si="238"/>
        <v/>
      </c>
      <c r="AU1127" t="str">
        <f t="shared" si="238"/>
        <v/>
      </c>
      <c r="AV1127" t="str">
        <f t="shared" si="238"/>
        <v/>
      </c>
      <c r="AW1127" t="str">
        <f t="shared" si="238"/>
        <v/>
      </c>
      <c r="AX1127" t="str">
        <f t="shared" si="238"/>
        <v/>
      </c>
      <c r="AZ1127" s="46">
        <f>IF(ISNUMBER(VLOOKUP($B1127,Stats!$A$2:$AA$19,2,FALSE))=FALSE,"",IF(ISNUMBER(W1127),(W1127-VLOOKUP($B1127,Stats!$A$2:$AA$19,2,FALSE))/VLOOKUP($B1127,Stats!$A$2:$AA$19,16,FALSE),""))</f>
        <v>-0.40733331565805042</v>
      </c>
      <c r="BA1127" s="46">
        <f>IF(ISNUMBER(VLOOKUP($B1127,Stats!$A$2:$AA$19,2,FALSE))=FALSE,"",IF(ISNUMBER(X1127),(X1127-VLOOKUP($B1127,Stats!$A$2:$AA$19,3,FALSE))/VLOOKUP($B1127,Stats!$A$2:$AA$19,17,FALSE),""))</f>
        <v>-1.0507044611669172</v>
      </c>
      <c r="BB1127" s="46"/>
      <c r="BC1127" s="46"/>
      <c r="BD1127" s="44">
        <f t="shared" si="228"/>
        <v>-0.72901888841248375</v>
      </c>
      <c r="BE1127" s="46">
        <f>IF(ISNUMBER(VLOOKUP($B1127,Stats!$A$2:$AA$19,2,FALSE))=FALSE,"",IF(ISNUMBER(Y1127),(Y1127-VLOOKUP($B1127,Stats!$A$2:$AA$19,5,FALSE))/VLOOKUP($B1127,Stats!$A$2:$AA$19,19,FALSE),""))</f>
        <v>-0.82334935752993177</v>
      </c>
      <c r="BF1127" s="46"/>
      <c r="BG1127" s="46"/>
      <c r="BH1127" s="46">
        <f>IF(ISNUMBER(VLOOKUP($B1127,Stats!$A$2:$AA$19,2,FALSE))=FALSE,"",IF(ISNUMBER(Z1127),(Z1127-VLOOKUP($B1127,Stats!$A$2:$AA$19,8,FALSE))/VLOOKUP($B1127,Stats!$A$2:$AA$19,22,FALSE),""))</f>
        <v>2.129215320919934</v>
      </c>
      <c r="BI1127" s="46" t="str">
        <f>IF(ISNUMBER(VLOOKUP($B1127,Stats!$A$2:$AA$19,2,FALSE))=FALSE,"",IF(ISNUMBER(#REF!),(#REF!-VLOOKUP($B1127,Stats!$A$2:$AA$19,9,FALSE))/VLOOKUP($B1127,Stats!$A$2:$AA$19,23,FALSE),""))</f>
        <v/>
      </c>
      <c r="BJ1127" s="46" t="str">
        <f>IF(ISNUMBER(VLOOKUP($B1127,Stats!$A$2:$AA$19,2,FALSE))=FALSE,"",IF(ISNUMBER(#REF!),(#REF!-VLOOKUP($B1127,Stats!$A$2:$AA$19,10,FALSE))/VLOOKUP($B1127,Stats!$A$2:$AA$19,24,FALSE),""))</f>
        <v/>
      </c>
      <c r="BK1127" s="44">
        <f t="shared" si="234"/>
        <v>1.2151091465469324</v>
      </c>
      <c r="BL1127" s="46" t="str">
        <f>IF(ISNUMBER(VLOOKUP($B1127,Stats!$A$2:$AA$19,2,FALSE))=FALSE,"",IF(ISNUMBER(#REF!),(#REF!-VLOOKUP($B1127,Stats!$A$2:$AA$19,11,FALSE))/VLOOKUP($B1127,Stats!$A$2:$AA$19,25,FALSE),""))</f>
        <v/>
      </c>
      <c r="BM1127" s="46" t="str">
        <f>IF(ISNUMBER(VLOOKUP($B1127,Stats!$A$2:$AA$19,2,FALSE))=FALSE,"",IF(ISNUMBER(AA1127),(AA1127-VLOOKUP($B1127,Stats!$A$2:$AA$19,12,FALSE))/VLOOKUP($B1127,Stats!$A$2:$AA$19,26,FALSE),""))</f>
        <v/>
      </c>
      <c r="BN1127" s="46" t="str">
        <f>IF(ISNUMBER(VLOOKUP($B1127,Stats!$A$2:$AA$19,2,FALSE))=FALSE,"",IF(ISNUMBER(#REF!),(#REF!-VLOOKUP($B1127,Stats!$A$2:$AA$19,13,FALSE))/VLOOKUP($B1127,Stats!$A$2:$AA$19,27,FALSE),""))</f>
        <v/>
      </c>
      <c r="BO1127" s="46" t="str">
        <f>IF(ISNUMBER(VLOOKUP($B1127,Stats!$A$2:$AA$19,2,FALSE))=FALSE,"",IF(ISNUMBER(#REF!),(#REF!-VLOOKUP($B1127,Stats!$A$2:$AA$19,14,FALSE))/VLOOKUP($B1127,Stats!$A$2:$AB$19,28,FALSE),""))</f>
        <v/>
      </c>
      <c r="BP1127" s="46"/>
      <c r="BQ1127" s="46">
        <f>IF(ISNUMBER(VLOOKUP($B1127,Stats!$A$2:$AA$19,2,FALSE))=FALSE,"",IF(ISNUMBER(BM1127),BM1127,(VLOOKUP($B1127,Stats!$A$2:$AT$19,46,FALSE)-VLOOKUP($B1127,Stats!$A$2:$AA$19,12,FALSE))/VLOOKUP($B1127,Stats!$A$2:$AA$19,26,FALSE)))</f>
        <v>-0.46642635650749076</v>
      </c>
      <c r="BR1127" s="51">
        <f t="shared" si="235"/>
        <v>-0.46642635650749076</v>
      </c>
      <c r="BS1127" s="32" t="str">
        <f t="shared" si="229"/>
        <v>108_201427</v>
      </c>
      <c r="BT1127" s="53">
        <f t="shared" si="230"/>
        <v>0.48997643894416448</v>
      </c>
    </row>
    <row r="1128" spans="1:72" x14ac:dyDescent="0.15">
      <c r="A1128" s="16">
        <v>108</v>
      </c>
      <c r="B1128" s="17">
        <v>201501</v>
      </c>
      <c r="C1128" s="3">
        <v>0</v>
      </c>
      <c r="D1128" s="23">
        <v>1.3370575575804677E-2</v>
      </c>
      <c r="E1128" s="18">
        <v>5.8875020796129648E-3</v>
      </c>
      <c r="F1128" s="24">
        <v>3</v>
      </c>
      <c r="G1128" s="24">
        <v>2</v>
      </c>
      <c r="H1128" s="20">
        <v>6.1654948144567179E-3</v>
      </c>
      <c r="I1128" s="20">
        <v>-2.5638750644961794E-3</v>
      </c>
      <c r="J1128" s="24">
        <v>3</v>
      </c>
      <c r="K1128" s="24">
        <v>2</v>
      </c>
      <c r="L1128" s="20">
        <v>1.046358218461374E-2</v>
      </c>
      <c r="M1128" s="20">
        <v>-4.4534412955465896E-3</v>
      </c>
      <c r="N1128" s="19">
        <v>2.2244999999999999</v>
      </c>
      <c r="O1128" s="19">
        <v>1.0120103725945133</v>
      </c>
      <c r="P1128" s="25">
        <v>42011</v>
      </c>
      <c r="Q1128" s="20">
        <v>-5.124747134187535E-3</v>
      </c>
      <c r="R1128" s="25">
        <v>42013</v>
      </c>
      <c r="S1128" s="25">
        <f>IF(ISNUMBER(R1128),VLOOKUP(B1128,Index!$B$3:$AB$18,27,FALSE),"")</f>
        <v>42013</v>
      </c>
      <c r="T1128" s="25">
        <f>IF(ISNUMBER($R1128),VLOOKUP($B1128,Index!$B$21:$AB$36,27,FALSE),"")</f>
        <v>42013</v>
      </c>
      <c r="U1128" s="25">
        <f>IF(ISNUMBER($R1128),VLOOKUP($B1128,Index!$B$39:$AB$54,27,FALSE),"")</f>
        <v>42011</v>
      </c>
      <c r="W1128" s="18">
        <v>0.96268144145793677</v>
      </c>
      <c r="X1128" s="19">
        <v>0.6</v>
      </c>
      <c r="Y1128" s="18">
        <v>0.11170749780332973</v>
      </c>
      <c r="Z1128" s="19">
        <f t="shared" si="231"/>
        <v>0</v>
      </c>
      <c r="AA1128" s="21">
        <v>2.609021523541847</v>
      </c>
      <c r="AB1128" s="3">
        <v>0</v>
      </c>
      <c r="AC1128" s="18">
        <v>0.92675555772753093</v>
      </c>
      <c r="AD1128" s="19">
        <v>0.36</v>
      </c>
      <c r="AE1128" s="18">
        <v>1.2478565065480915E-2</v>
      </c>
      <c r="AF1128" s="19">
        <f t="shared" si="232"/>
        <v>0</v>
      </c>
      <c r="AG1128" s="21">
        <v>6.8069933103046205</v>
      </c>
      <c r="AH1128" s="3">
        <v>0</v>
      </c>
      <c r="AK1128" t="str">
        <f t="shared" si="238"/>
        <v/>
      </c>
      <c r="AL1128" t="str">
        <f t="shared" si="238"/>
        <v/>
      </c>
      <c r="AM1128" t="str">
        <f t="shared" si="238"/>
        <v/>
      </c>
      <c r="AN1128" t="str">
        <f t="shared" si="238"/>
        <v/>
      </c>
      <c r="AO1128" t="str">
        <f t="shared" si="238"/>
        <v/>
      </c>
      <c r="AP1128" t="str">
        <f t="shared" si="238"/>
        <v/>
      </c>
      <c r="AQ1128" t="str">
        <f t="shared" si="238"/>
        <v/>
      </c>
      <c r="AR1128">
        <f t="shared" si="238"/>
        <v>2.609021523541847</v>
      </c>
      <c r="AS1128" t="str">
        <f t="shared" si="238"/>
        <v/>
      </c>
      <c r="AT1128" t="str">
        <f t="shared" si="238"/>
        <v/>
      </c>
      <c r="AU1128" t="str">
        <f t="shared" si="238"/>
        <v/>
      </c>
      <c r="AV1128" t="str">
        <f t="shared" si="238"/>
        <v/>
      </c>
      <c r="AW1128" t="str">
        <f t="shared" si="238"/>
        <v/>
      </c>
      <c r="AX1128" t="str">
        <f t="shared" si="238"/>
        <v/>
      </c>
      <c r="AZ1128" s="46">
        <f>IF(ISNUMBER(VLOOKUP($B1128,Stats!$A$2:$AA$19,2,FALSE))=FALSE,"",IF(ISNUMBER(W1128),(W1128-VLOOKUP($B1128,Stats!$A$2:$AA$19,2,FALSE))/VLOOKUP($B1128,Stats!$A$2:$AA$19,16,FALSE),""))</f>
        <v>-0.16332805124305361</v>
      </c>
      <c r="BA1128" s="46">
        <f>IF(ISNUMBER(VLOOKUP($B1128,Stats!$A$2:$AA$19,2,FALSE))=FALSE,"",IF(ISNUMBER(X1128),(X1128-VLOOKUP($B1128,Stats!$A$2:$AA$19,3,FALSE))/VLOOKUP($B1128,Stats!$A$2:$AA$19,17,FALSE),""))</f>
        <v>0.25266102439703397</v>
      </c>
      <c r="BB1128" s="46"/>
      <c r="BC1128" s="46"/>
      <c r="BD1128" s="44">
        <f t="shared" si="228"/>
        <v>4.4666486576990183E-2</v>
      </c>
      <c r="BE1128" s="46">
        <f>IF(ISNUMBER(VLOOKUP($B1128,Stats!$A$2:$AA$19,2,FALSE))=FALSE,"",IF(ISNUMBER(Y1128),(Y1128-VLOOKUP($B1128,Stats!$A$2:$AA$19,5,FALSE))/VLOOKUP($B1128,Stats!$A$2:$AA$19,19,FALSE),""))</f>
        <v>-0.76892938016142609</v>
      </c>
      <c r="BF1128" s="46"/>
      <c r="BG1128" s="46"/>
      <c r="BH1128" s="46">
        <f>IF(ISNUMBER(VLOOKUP($B1128,Stats!$A$2:$AA$19,2,FALSE))=FALSE,"",IF(ISNUMBER(Z1128),(Z1128-VLOOKUP($B1128,Stats!$A$2:$AA$19,8,FALSE))/VLOOKUP($B1128,Stats!$A$2:$AA$19,22,FALSE),""))</f>
        <v>-0.58823842946080296</v>
      </c>
      <c r="BI1128" s="46" t="str">
        <f>IF(ISNUMBER(VLOOKUP($B1128,Stats!$A$2:$AA$19,2,FALSE))=FALSE,"",IF(ISNUMBER(#REF!),(#REF!-VLOOKUP($B1128,Stats!$A$2:$AA$19,9,FALSE))/VLOOKUP($B1128,Stats!$A$2:$AA$19,23,FALSE),""))</f>
        <v/>
      </c>
      <c r="BJ1128" s="46" t="str">
        <f>IF(ISNUMBER(VLOOKUP($B1128,Stats!$A$2:$AA$19,2,FALSE))=FALSE,"",IF(ISNUMBER(#REF!),(#REF!-VLOOKUP($B1128,Stats!$A$2:$AA$19,10,FALSE))/VLOOKUP($B1128,Stats!$A$2:$AA$19,24,FALSE),""))</f>
        <v/>
      </c>
      <c r="BK1128" s="44">
        <f t="shared" si="234"/>
        <v>0.36177903727475735</v>
      </c>
      <c r="BL1128" s="46" t="str">
        <f>IF(ISNUMBER(VLOOKUP($B1128,Stats!$A$2:$AA$19,2,FALSE))=FALSE,"",IF(ISNUMBER(#REF!),(#REF!-VLOOKUP($B1128,Stats!$A$2:$AA$19,11,FALSE))/VLOOKUP($B1128,Stats!$A$2:$AA$19,25,FALSE),""))</f>
        <v/>
      </c>
      <c r="BM1128" s="46">
        <f>IF(ISNUMBER(VLOOKUP($B1128,Stats!$A$2:$AA$19,2,FALSE))=FALSE,"",IF(ISNUMBER(AA1128),(AA1128-VLOOKUP($B1128,Stats!$A$2:$AA$19,12,FALSE))/VLOOKUP($B1128,Stats!$A$2:$AA$19,26,FALSE),""))</f>
        <v>-0.22032698569137524</v>
      </c>
      <c r="BN1128" s="46" t="str">
        <f>IF(ISNUMBER(VLOOKUP($B1128,Stats!$A$2:$AA$19,2,FALSE))=FALSE,"",IF(ISNUMBER(#REF!),(#REF!-VLOOKUP($B1128,Stats!$A$2:$AA$19,13,FALSE))/VLOOKUP($B1128,Stats!$A$2:$AA$19,27,FALSE),""))</f>
        <v/>
      </c>
      <c r="BO1128" s="46" t="str">
        <f>IF(ISNUMBER(VLOOKUP($B1128,Stats!$A$2:$AA$19,2,FALSE))=FALSE,"",IF(ISNUMBER(#REF!),(#REF!-VLOOKUP($B1128,Stats!$A$2:$AA$19,14,FALSE))/VLOOKUP($B1128,Stats!$A$2:$AB$19,28,FALSE),""))</f>
        <v/>
      </c>
      <c r="BP1128" s="46"/>
      <c r="BQ1128" s="46">
        <f>IF(ISNUMBER(VLOOKUP($B1128,Stats!$A$2:$AA$19,2,FALSE))=FALSE,"",IF(ISNUMBER(BM1128),BM1128,(VLOOKUP($B1128,Stats!$A$2:$AT$19,46,FALSE)-VLOOKUP($B1128,Stats!$A$2:$AA$19,12,FALSE))/VLOOKUP($B1128,Stats!$A$2:$AA$19,26,FALSE)))</f>
        <v>-0.22032698569137524</v>
      </c>
      <c r="BR1128" s="51">
        <f t="shared" si="235"/>
        <v>-0.22032698569137524</v>
      </c>
      <c r="BS1128" s="32" t="str">
        <f t="shared" si="229"/>
        <v>108_201501</v>
      </c>
      <c r="BT1128" s="53">
        <f t="shared" si="230"/>
        <v>0.18193532254197742</v>
      </c>
    </row>
    <row r="1129" spans="1:72" x14ac:dyDescent="0.15">
      <c r="A1129" s="16">
        <v>108</v>
      </c>
      <c r="B1129" s="17">
        <v>201502</v>
      </c>
      <c r="C1129" s="3">
        <v>0</v>
      </c>
      <c r="D1129" s="23">
        <v>1.5137137951290125E-2</v>
      </c>
      <c r="E1129" s="18">
        <v>7.5173382528470794E-3</v>
      </c>
      <c r="F1129" s="24">
        <v>6</v>
      </c>
      <c r="G1129" s="24">
        <v>4</v>
      </c>
      <c r="H1129" s="20">
        <v>6.1419758951708481E-3</v>
      </c>
      <c r="I1129" s="20">
        <v>-5.3904903600752452E-3</v>
      </c>
      <c r="J1129" s="24">
        <v>3</v>
      </c>
      <c r="K1129" s="24">
        <v>2</v>
      </c>
      <c r="L1129" s="20">
        <v>1.1260029175784281E-2</v>
      </c>
      <c r="M1129" s="20">
        <v>-1.482080301805444E-2</v>
      </c>
      <c r="N1129" s="19">
        <v>2.2465999999999999</v>
      </c>
      <c r="O1129" s="19">
        <v>1.0178967876398894</v>
      </c>
      <c r="P1129" s="25">
        <v>42027</v>
      </c>
      <c r="Q1129" s="20">
        <v>-1.482080301805444E-2</v>
      </c>
      <c r="R1129" s="25">
        <v>42024</v>
      </c>
      <c r="S1129" s="25">
        <f>IF(ISNUMBER(R1129),VLOOKUP(B1129,Index!$B$3:$AB$18,27,FALSE),"")</f>
        <v>42023</v>
      </c>
      <c r="T1129" s="25">
        <f>IF(ISNUMBER($R1129),VLOOKUP($B1129,Index!$B$21:$AB$36,27,FALSE),"")</f>
        <v>42023</v>
      </c>
      <c r="U1129" s="25">
        <f>IF(ISNUMBER($R1129),VLOOKUP($B1129,Index!$B$39:$AB$54,27,FALSE),"")</f>
        <v>42027</v>
      </c>
      <c r="W1129" s="18">
        <v>0.45411413853870375</v>
      </c>
      <c r="X1129" s="19">
        <v>0.6</v>
      </c>
      <c r="Y1129" s="18">
        <v>0.1426314649254451</v>
      </c>
      <c r="Z1129" s="19">
        <f t="shared" si="231"/>
        <v>1</v>
      </c>
      <c r="AA1129" s="21">
        <v>1.0213439806770477</v>
      </c>
      <c r="AB1129" s="3">
        <v>0</v>
      </c>
      <c r="AC1129" s="18">
        <v>0.20621965082074903</v>
      </c>
      <c r="AD1129" s="19">
        <v>0.36</v>
      </c>
      <c r="AE1129" s="18">
        <v>2.0343734786778474E-2</v>
      </c>
      <c r="AF1129" s="19">
        <f t="shared" si="232"/>
        <v>1</v>
      </c>
      <c r="AG1129" s="21">
        <v>1.0431435268652376</v>
      </c>
      <c r="AH1129" s="3">
        <v>0</v>
      </c>
      <c r="AK1129" t="str">
        <f t="shared" si="238"/>
        <v/>
      </c>
      <c r="AL1129" t="str">
        <f t="shared" si="238"/>
        <v/>
      </c>
      <c r="AM1129" t="str">
        <f t="shared" si="238"/>
        <v/>
      </c>
      <c r="AN1129" t="str">
        <f t="shared" si="238"/>
        <v/>
      </c>
      <c r="AO1129" t="str">
        <f t="shared" si="238"/>
        <v/>
      </c>
      <c r="AP1129" t="str">
        <f t="shared" si="238"/>
        <v/>
      </c>
      <c r="AQ1129" t="str">
        <f t="shared" si="238"/>
        <v/>
      </c>
      <c r="AR1129" t="str">
        <f t="shared" si="238"/>
        <v/>
      </c>
      <c r="AS1129">
        <f t="shared" si="238"/>
        <v>1.0213439806770477</v>
      </c>
      <c r="AT1129" t="str">
        <f t="shared" si="238"/>
        <v/>
      </c>
      <c r="AU1129" t="str">
        <f t="shared" si="238"/>
        <v/>
      </c>
      <c r="AV1129" t="str">
        <f t="shared" si="238"/>
        <v/>
      </c>
      <c r="AW1129" t="str">
        <f t="shared" si="238"/>
        <v/>
      </c>
      <c r="AX1129" t="str">
        <f t="shared" si="238"/>
        <v/>
      </c>
      <c r="AZ1129" s="46">
        <f>IF(ISNUMBER(VLOOKUP($B1129,Stats!$A$2:$AA$19,2,FALSE))=FALSE,"",IF(ISNUMBER(W1129),(W1129-VLOOKUP($B1129,Stats!$A$2:$AA$19,2,FALSE))/VLOOKUP($B1129,Stats!$A$2:$AA$19,16,FALSE),""))</f>
        <v>-0.36234796129735608</v>
      </c>
      <c r="BA1129" s="46">
        <f>IF(ISNUMBER(VLOOKUP($B1129,Stats!$A$2:$AA$19,2,FALSE))=FALSE,"",IF(ISNUMBER(X1129),(X1129-VLOOKUP($B1129,Stats!$A$2:$AA$19,3,FALSE))/VLOOKUP($B1129,Stats!$A$2:$AA$19,17,FALSE),""))</f>
        <v>-0.52813738425366874</v>
      </c>
      <c r="BB1129" s="46"/>
      <c r="BC1129" s="46"/>
      <c r="BD1129" s="44">
        <f t="shared" si="228"/>
        <v>-0.44524267277551244</v>
      </c>
      <c r="BE1129" s="46">
        <f>IF(ISNUMBER(VLOOKUP($B1129,Stats!$A$2:$AA$19,2,FALSE))=FALSE,"",IF(ISNUMBER(Y1129),(Y1129-VLOOKUP($B1129,Stats!$A$2:$AA$19,5,FALSE))/VLOOKUP($B1129,Stats!$A$2:$AA$19,19,FALSE),""))</f>
        <v>-0.79124332791157526</v>
      </c>
      <c r="BF1129" s="46"/>
      <c r="BG1129" s="46"/>
      <c r="BH1129" s="46">
        <f>IF(ISNUMBER(VLOOKUP($B1129,Stats!$A$2:$AA$19,2,FALSE))=FALSE,"",IF(ISNUMBER(Z1129),(Z1129-VLOOKUP($B1129,Stats!$A$2:$AA$19,8,FALSE))/VLOOKUP($B1129,Stats!$A$2:$AA$19,22,FALSE),""))</f>
        <v>0.13953358261751861</v>
      </c>
      <c r="BI1129" s="46" t="str">
        <f>IF(ISNUMBER(VLOOKUP($B1129,Stats!$A$2:$AA$19,2,FALSE))=FALSE,"",IF(ISNUMBER(#REF!),(#REF!-VLOOKUP($B1129,Stats!$A$2:$AA$19,9,FALSE))/VLOOKUP($B1129,Stats!$A$2:$AA$19,23,FALSE),""))</f>
        <v/>
      </c>
      <c r="BJ1129" s="46" t="str">
        <f>IF(ISNUMBER(VLOOKUP($B1129,Stats!$A$2:$AA$19,2,FALSE))=FALSE,"",IF(ISNUMBER(#REF!),(#REF!-VLOOKUP($B1129,Stats!$A$2:$AA$19,10,FALSE))/VLOOKUP($B1129,Stats!$A$2:$AA$19,24,FALSE),""))</f>
        <v/>
      </c>
      <c r="BK1129" s="44">
        <f t="shared" si="234"/>
        <v>0.59573040432335822</v>
      </c>
      <c r="BL1129" s="46" t="str">
        <f>IF(ISNUMBER(VLOOKUP($B1129,Stats!$A$2:$AA$19,2,FALSE))=FALSE,"",IF(ISNUMBER(#REF!),(#REF!-VLOOKUP($B1129,Stats!$A$2:$AA$19,11,FALSE))/VLOOKUP($B1129,Stats!$A$2:$AA$19,25,FALSE),""))</f>
        <v/>
      </c>
      <c r="BM1129" s="46">
        <f>IF(ISNUMBER(VLOOKUP($B1129,Stats!$A$2:$AA$19,2,FALSE))=FALSE,"",IF(ISNUMBER(AA1129),(AA1129-VLOOKUP($B1129,Stats!$A$2:$AA$19,12,FALSE))/VLOOKUP($B1129,Stats!$A$2:$AA$19,26,FALSE),""))</f>
        <v>-0.23139320640401592</v>
      </c>
      <c r="BN1129" s="46" t="str">
        <f>IF(ISNUMBER(VLOOKUP($B1129,Stats!$A$2:$AA$19,2,FALSE))=FALSE,"",IF(ISNUMBER(#REF!),(#REF!-VLOOKUP($B1129,Stats!$A$2:$AA$19,13,FALSE))/VLOOKUP($B1129,Stats!$A$2:$AA$19,27,FALSE),""))</f>
        <v/>
      </c>
      <c r="BO1129" s="46" t="str">
        <f>IF(ISNUMBER(VLOOKUP($B1129,Stats!$A$2:$AA$19,2,FALSE))=FALSE,"",IF(ISNUMBER(#REF!),(#REF!-VLOOKUP($B1129,Stats!$A$2:$AA$19,14,FALSE))/VLOOKUP($B1129,Stats!$A$2:$AB$19,28,FALSE),""))</f>
        <v/>
      </c>
      <c r="BP1129" s="46"/>
      <c r="BQ1129" s="46">
        <f>IF(ISNUMBER(VLOOKUP($B1129,Stats!$A$2:$AA$19,2,FALSE))=FALSE,"",IF(ISNUMBER(BM1129),BM1129,(VLOOKUP($B1129,Stats!$A$2:$AT$19,46,FALSE)-VLOOKUP($B1129,Stats!$A$2:$AA$19,12,FALSE))/VLOOKUP($B1129,Stats!$A$2:$AA$19,26,FALSE)))</f>
        <v>-0.23139320640401592</v>
      </c>
      <c r="BR1129" s="51">
        <f t="shared" si="235"/>
        <v>-0.23139320640401592</v>
      </c>
      <c r="BS1129" s="32" t="str">
        <f t="shared" si="229"/>
        <v>108_201502</v>
      </c>
      <c r="BT1129" s="53">
        <f t="shared" si="230"/>
        <v>0.22211106675810924</v>
      </c>
    </row>
    <row r="1130" spans="1:72" x14ac:dyDescent="0.15">
      <c r="A1130" s="16">
        <v>108</v>
      </c>
      <c r="B1130" s="17">
        <v>201503</v>
      </c>
      <c r="C1130" s="3">
        <v>0</v>
      </c>
      <c r="D1130" s="23">
        <v>-8.9023413157660602E-3</v>
      </c>
      <c r="E1130" s="18">
        <v>3.8441303382880415E-3</v>
      </c>
      <c r="F1130" s="24">
        <v>3</v>
      </c>
      <c r="G1130" s="24">
        <v>7</v>
      </c>
      <c r="H1130" s="20">
        <v>3.8610892628200646E-3</v>
      </c>
      <c r="I1130" s="20">
        <v>-2.922151095327103E-3</v>
      </c>
      <c r="J1130" s="24">
        <v>2</v>
      </c>
      <c r="K1130" s="24">
        <v>4</v>
      </c>
      <c r="L1130" s="20">
        <v>6.4443442992339062E-3</v>
      </c>
      <c r="M1130" s="20">
        <v>-5.2050894207669174E-3</v>
      </c>
      <c r="N1130" s="19">
        <v>2.2498999999999998</v>
      </c>
      <c r="O1130" s="19">
        <v>1.0048233665311954</v>
      </c>
      <c r="P1130" s="25">
        <v>42031</v>
      </c>
      <c r="Q1130" s="20">
        <v>-1.4045068669718441E-2</v>
      </c>
      <c r="R1130" s="25">
        <v>42037</v>
      </c>
      <c r="S1130" s="25">
        <f>IF(ISNUMBER(R1130),VLOOKUP(B1130,Index!$B$3:$AB$18,27,FALSE),"")</f>
        <v>42041</v>
      </c>
      <c r="T1130" s="25">
        <f>IF(ISNUMBER($R1130),VLOOKUP($B1130,Index!$B$21:$AB$36,27,FALSE),"")</f>
        <v>42041</v>
      </c>
      <c r="U1130" s="25">
        <f>IF(ISNUMBER($R1130),VLOOKUP($B1130,Index!$B$39:$AB$54,27,FALSE),"")</f>
        <v>42034</v>
      </c>
      <c r="W1130" s="18">
        <v>-0.26707023947298181</v>
      </c>
      <c r="X1130" s="19">
        <v>0.3</v>
      </c>
      <c r="Y1130" s="18">
        <v>7.2937244949262736E-2</v>
      </c>
      <c r="Z1130" s="19">
        <f t="shared" si="231"/>
        <v>4</v>
      </c>
      <c r="AA1130" s="21" t="s">
        <v>25</v>
      </c>
      <c r="AB1130" s="3">
        <v>0</v>
      </c>
      <c r="AC1130" s="18">
        <v>7.1326512812155851E-2</v>
      </c>
      <c r="AD1130" s="19">
        <v>0.09</v>
      </c>
      <c r="AE1130" s="18">
        <v>5.3198417007887522E-3</v>
      </c>
      <c r="AF1130" s="19">
        <f t="shared" si="232"/>
        <v>16</v>
      </c>
      <c r="AG1130" s="21" t="s">
        <v>25</v>
      </c>
      <c r="AH1130" s="3">
        <v>0</v>
      </c>
      <c r="AK1130" t="str">
        <f t="shared" si="238"/>
        <v/>
      </c>
      <c r="AL1130" t="str">
        <f t="shared" si="238"/>
        <v/>
      </c>
      <c r="AM1130" t="str">
        <f t="shared" si="238"/>
        <v/>
      </c>
      <c r="AN1130" t="str">
        <f t="shared" si="238"/>
        <v/>
      </c>
      <c r="AO1130" t="str">
        <f t="shared" si="238"/>
        <v/>
      </c>
      <c r="AP1130" t="str">
        <f t="shared" si="238"/>
        <v/>
      </c>
      <c r="AQ1130" t="str">
        <f t="shared" si="238"/>
        <v/>
      </c>
      <c r="AR1130" t="str">
        <f t="shared" si="238"/>
        <v/>
      </c>
      <c r="AS1130" t="str">
        <f t="shared" si="238"/>
        <v/>
      </c>
      <c r="AT1130" t="str">
        <f t="shared" si="238"/>
        <v/>
      </c>
      <c r="AU1130" t="str">
        <f t="shared" si="238"/>
        <v/>
      </c>
      <c r="AV1130" t="str">
        <f t="shared" si="238"/>
        <v/>
      </c>
      <c r="AW1130" t="str">
        <f t="shared" si="238"/>
        <v/>
      </c>
      <c r="AX1130" t="str">
        <f t="shared" si="238"/>
        <v/>
      </c>
      <c r="AZ1130" s="46">
        <f>IF(ISNUMBER(VLOOKUP($B1130,Stats!$A$2:$AA$19,2,FALSE))=FALSE,"",IF(ISNUMBER(W1130),(W1130-VLOOKUP($B1130,Stats!$A$2:$AA$19,2,FALSE))/VLOOKUP($B1130,Stats!$A$2:$AA$19,16,FALSE),""))</f>
        <v>0.38021168679420858</v>
      </c>
      <c r="BA1130" s="46">
        <f>IF(ISNUMBER(VLOOKUP($B1130,Stats!$A$2:$AA$19,2,FALSE))=FALSE,"",IF(ISNUMBER(X1130),(X1130-VLOOKUP($B1130,Stats!$A$2:$AA$19,3,FALSE))/VLOOKUP($B1130,Stats!$A$2:$AA$19,17,FALSE),""))</f>
        <v>-0.45237065647630298</v>
      </c>
      <c r="BB1130" s="46"/>
      <c r="BC1130" s="46"/>
      <c r="BD1130" s="44">
        <f t="shared" si="228"/>
        <v>-3.6079484841047199E-2</v>
      </c>
      <c r="BE1130" s="46">
        <f>IF(ISNUMBER(VLOOKUP($B1130,Stats!$A$2:$AA$19,2,FALSE))=FALSE,"",IF(ISNUMBER(Y1130),(Y1130-VLOOKUP($B1130,Stats!$A$2:$AA$19,5,FALSE))/VLOOKUP($B1130,Stats!$A$2:$AA$19,19,FALSE),""))</f>
        <v>-0.86236906736847752</v>
      </c>
      <c r="BF1130" s="46"/>
      <c r="BG1130" s="46"/>
      <c r="BH1130" s="46">
        <f>IF(ISNUMBER(VLOOKUP($B1130,Stats!$A$2:$AA$19,2,FALSE))=FALSE,"",IF(ISNUMBER(Z1130),(Z1130-VLOOKUP($B1130,Stats!$A$2:$AA$19,8,FALSE))/VLOOKUP($B1130,Stats!$A$2:$AA$19,22,FALSE),""))</f>
        <v>0.92592734635126706</v>
      </c>
      <c r="BI1130" s="46" t="str">
        <f>IF(ISNUMBER(VLOOKUP($B1130,Stats!$A$2:$AA$19,2,FALSE))=FALSE,"",IF(ISNUMBER(#REF!),(#REF!-VLOOKUP($B1130,Stats!$A$2:$AA$19,9,FALSE))/VLOOKUP($B1130,Stats!$A$2:$AA$19,23,FALSE),""))</f>
        <v/>
      </c>
      <c r="BJ1130" s="46" t="str">
        <f>IF(ISNUMBER(VLOOKUP($B1130,Stats!$A$2:$AA$19,2,FALSE))=FALSE,"",IF(ISNUMBER(#REF!),(#REF!-VLOOKUP($B1130,Stats!$A$2:$AA$19,10,FALSE))/VLOOKUP($B1130,Stats!$A$2:$AA$19,24,FALSE),""))</f>
        <v/>
      </c>
      <c r="BK1130" s="44">
        <f t="shared" si="234"/>
        <v>0.88143655106331431</v>
      </c>
      <c r="BL1130" s="46" t="str">
        <f>IF(ISNUMBER(VLOOKUP($B1130,Stats!$A$2:$AA$19,2,FALSE))=FALSE,"",IF(ISNUMBER(#REF!),(#REF!-VLOOKUP($B1130,Stats!$A$2:$AA$19,11,FALSE))/VLOOKUP($B1130,Stats!$A$2:$AA$19,25,FALSE),""))</f>
        <v/>
      </c>
      <c r="BM1130" s="46" t="str">
        <f>IF(ISNUMBER(VLOOKUP($B1130,Stats!$A$2:$AA$19,2,FALSE))=FALSE,"",IF(ISNUMBER(AA1130),(AA1130-VLOOKUP($B1130,Stats!$A$2:$AA$19,12,FALSE))/VLOOKUP($B1130,Stats!$A$2:$AA$19,26,FALSE),""))</f>
        <v/>
      </c>
      <c r="BN1130" s="46" t="str">
        <f>IF(ISNUMBER(VLOOKUP($B1130,Stats!$A$2:$AA$19,2,FALSE))=FALSE,"",IF(ISNUMBER(#REF!),(#REF!-VLOOKUP($B1130,Stats!$A$2:$AA$19,13,FALSE))/VLOOKUP($B1130,Stats!$A$2:$AA$19,27,FALSE),""))</f>
        <v/>
      </c>
      <c r="BO1130" s="46" t="str">
        <f>IF(ISNUMBER(VLOOKUP($B1130,Stats!$A$2:$AA$19,2,FALSE))=FALSE,"",IF(ISNUMBER(#REF!),(#REF!-VLOOKUP($B1130,Stats!$A$2:$AA$19,14,FALSE))/VLOOKUP($B1130,Stats!$A$2:$AB$19,28,FALSE),""))</f>
        <v/>
      </c>
      <c r="BP1130" s="46"/>
      <c r="BQ1130" s="46">
        <f>IF(ISNUMBER(VLOOKUP($B1130,Stats!$A$2:$AA$19,2,FALSE))=FALSE,"",IF(ISNUMBER(BM1130),BM1130,(VLOOKUP($B1130,Stats!$A$2:$AT$19,46,FALSE)-VLOOKUP($B1130,Stats!$A$2:$AA$19,12,FALSE))/VLOOKUP($B1130,Stats!$A$2:$AA$19,26,FALSE)))</f>
        <v>-0.53964354662323732</v>
      </c>
      <c r="BR1130" s="51">
        <f t="shared" si="235"/>
        <v>-0.53964354662323732</v>
      </c>
      <c r="BS1130" s="32" t="str">
        <f t="shared" si="229"/>
        <v>108_201503</v>
      </c>
      <c r="BT1130" s="53">
        <f t="shared" si="230"/>
        <v>0.41371732434513164</v>
      </c>
    </row>
    <row r="1131" spans="1:72" x14ac:dyDescent="0.15">
      <c r="A1131" s="16">
        <v>108</v>
      </c>
      <c r="B1131" s="17">
        <v>201504</v>
      </c>
      <c r="C1131" s="3">
        <v>0</v>
      </c>
      <c r="D1131" s="23">
        <v>2.2141381478487432E-2</v>
      </c>
      <c r="E1131" s="18">
        <v>5.2461624419082196E-3</v>
      </c>
      <c r="F1131" s="24">
        <v>5</v>
      </c>
      <c r="G1131" s="24">
        <v>2</v>
      </c>
      <c r="H1131" s="20">
        <v>6.0495417923685842E-3</v>
      </c>
      <c r="I1131" s="20">
        <v>-4.1155141942460505E-3</v>
      </c>
      <c r="J1131" s="24">
        <v>5</v>
      </c>
      <c r="K1131" s="24">
        <v>2</v>
      </c>
      <c r="L1131" s="20">
        <v>8.0613013243566733E-3</v>
      </c>
      <c r="M1131" s="20">
        <v>-6.2876134015987795E-3</v>
      </c>
      <c r="N1131" s="19">
        <v>2.2759</v>
      </c>
      <c r="O1131" s="19">
        <v>1.0286088764349635</v>
      </c>
      <c r="P1131" s="25">
        <v>42052</v>
      </c>
      <c r="Q1131" s="20">
        <v>-1.9434149868933215E-3</v>
      </c>
      <c r="R1131" s="25">
        <v>42045</v>
      </c>
      <c r="S1131" s="25">
        <f>IF(ISNUMBER(R1131),VLOOKUP(B1131,Index!$B$3:$AB$18,27,FALSE),"")</f>
        <v>42044</v>
      </c>
      <c r="T1131" s="25">
        <f>IF(ISNUMBER($R1131),VLOOKUP($B1131,Index!$B$21:$AB$36,27,FALSE),"")</f>
        <v>42044</v>
      </c>
      <c r="U1131" s="25">
        <f>IF(ISNUMBER($R1131),VLOOKUP($B1131,Index!$B$39:$AB$54,27,FALSE),"")</f>
        <v>42052</v>
      </c>
      <c r="W1131" s="18">
        <v>0.88565525913949728</v>
      </c>
      <c r="X1131" s="19">
        <v>0.7142857142857143</v>
      </c>
      <c r="Y1131" s="18">
        <v>9.9538933749964531E-2</v>
      </c>
      <c r="Z1131" s="19">
        <f t="shared" si="231"/>
        <v>1</v>
      </c>
      <c r="AA1131" s="21">
        <v>11.393028060302195</v>
      </c>
      <c r="AB1131" s="3">
        <v>0</v>
      </c>
      <c r="AC1131" s="18">
        <v>0.78438523804145011</v>
      </c>
      <c r="AD1131" s="19">
        <v>0.51020408163265307</v>
      </c>
      <c r="AE1131" s="18">
        <v>9.9079993320798278E-3</v>
      </c>
      <c r="AF1131" s="19">
        <f t="shared" si="232"/>
        <v>1</v>
      </c>
      <c r="AG1131" s="21">
        <v>129.80108838283317</v>
      </c>
      <c r="AH1131" s="3">
        <v>0</v>
      </c>
      <c r="AK1131" t="str">
        <f t="shared" si="238"/>
        <v/>
      </c>
      <c r="AL1131" t="str">
        <f t="shared" si="238"/>
        <v/>
      </c>
      <c r="AM1131" t="str">
        <f t="shared" si="238"/>
        <v/>
      </c>
      <c r="AN1131" t="str">
        <f t="shared" si="238"/>
        <v/>
      </c>
      <c r="AO1131" t="str">
        <f t="shared" si="238"/>
        <v/>
      </c>
      <c r="AP1131" t="str">
        <f t="shared" si="238"/>
        <v/>
      </c>
      <c r="AQ1131" t="str">
        <f t="shared" si="238"/>
        <v/>
      </c>
      <c r="AR1131" t="str">
        <f t="shared" si="238"/>
        <v/>
      </c>
      <c r="AS1131" t="str">
        <f t="shared" si="238"/>
        <v/>
      </c>
      <c r="AT1131" t="str">
        <f t="shared" si="238"/>
        <v/>
      </c>
      <c r="AU1131">
        <f t="shared" si="238"/>
        <v>11.393028060302195</v>
      </c>
      <c r="AV1131" t="str">
        <f t="shared" si="238"/>
        <v/>
      </c>
      <c r="AW1131" t="str">
        <f t="shared" si="238"/>
        <v/>
      </c>
      <c r="AX1131" t="str">
        <f t="shared" si="238"/>
        <v/>
      </c>
      <c r="AZ1131" s="46">
        <f>IF(ISNUMBER(VLOOKUP($B1131,Stats!$A$2:$AA$19,2,FALSE))=FALSE,"",IF(ISNUMBER(W1131),(W1131-VLOOKUP($B1131,Stats!$A$2:$AA$19,2,FALSE))/VLOOKUP($B1131,Stats!$A$2:$AA$19,16,FALSE),""))</f>
        <v>-0.54887420408183907</v>
      </c>
      <c r="BA1131" s="46">
        <f>IF(ISNUMBER(VLOOKUP($B1131,Stats!$A$2:$AA$19,2,FALSE))=FALSE,"",IF(ISNUMBER(X1131),(X1131-VLOOKUP($B1131,Stats!$A$2:$AA$19,3,FALSE))/VLOOKUP($B1131,Stats!$A$2:$AA$19,17,FALSE),""))</f>
        <v>-0.99555450083898211</v>
      </c>
      <c r="BB1131" s="46"/>
      <c r="BC1131" s="46"/>
      <c r="BD1131" s="44">
        <f t="shared" si="228"/>
        <v>-0.77221435246041059</v>
      </c>
      <c r="BE1131" s="46">
        <f>IF(ISNUMBER(VLOOKUP($B1131,Stats!$A$2:$AA$19,2,FALSE))=FALSE,"",IF(ISNUMBER(Y1131),(Y1131-VLOOKUP($B1131,Stats!$A$2:$AA$19,5,FALSE))/VLOOKUP($B1131,Stats!$A$2:$AA$19,19,FALSE),""))</f>
        <v>-0.13422365138984696</v>
      </c>
      <c r="BF1131" s="46"/>
      <c r="BG1131" s="46"/>
      <c r="BH1131" s="46">
        <f>IF(ISNUMBER(VLOOKUP($B1131,Stats!$A$2:$AA$19,2,FALSE))=FALSE,"",IF(ISNUMBER(Z1131),(Z1131-VLOOKUP($B1131,Stats!$A$2:$AA$19,8,FALSE))/VLOOKUP($B1131,Stats!$A$2:$AA$19,22,FALSE),""))</f>
        <v>-6.8611264605346514E-2</v>
      </c>
      <c r="BI1131" s="46" t="str">
        <f>IF(ISNUMBER(VLOOKUP($B1131,Stats!$A$2:$AA$19,2,FALSE))=FALSE,"",IF(ISNUMBER(#REF!),(#REF!-VLOOKUP($B1131,Stats!$A$2:$AA$19,9,FALSE))/VLOOKUP($B1131,Stats!$A$2:$AA$19,23,FALSE),""))</f>
        <v/>
      </c>
      <c r="BJ1131" s="46" t="str">
        <f>IF(ISNUMBER(VLOOKUP($B1131,Stats!$A$2:$AA$19,2,FALSE))=FALSE,"",IF(ISNUMBER(#REF!),(#REF!-VLOOKUP($B1131,Stats!$A$2:$AA$19,10,FALSE))/VLOOKUP($B1131,Stats!$A$2:$AA$19,24,FALSE),""))</f>
        <v/>
      </c>
      <c r="BK1131" s="44">
        <f t="shared" si="234"/>
        <v>7.3373176591288905E-2</v>
      </c>
      <c r="BL1131" s="46" t="str">
        <f>IF(ISNUMBER(VLOOKUP($B1131,Stats!$A$2:$AA$19,2,FALSE))=FALSE,"",IF(ISNUMBER(#REF!),(#REF!-VLOOKUP($B1131,Stats!$A$2:$AA$19,11,FALSE))/VLOOKUP($B1131,Stats!$A$2:$AA$19,25,FALSE),""))</f>
        <v/>
      </c>
      <c r="BM1131" s="46">
        <f>IF(ISNUMBER(VLOOKUP($B1131,Stats!$A$2:$AA$19,2,FALSE))=FALSE,"",IF(ISNUMBER(AA1131),(AA1131-VLOOKUP($B1131,Stats!$A$2:$AA$19,12,FALSE))/VLOOKUP($B1131,Stats!$A$2:$AA$19,26,FALSE),""))</f>
        <v>-0.51923908377278216</v>
      </c>
      <c r="BN1131" s="46" t="str">
        <f>IF(ISNUMBER(VLOOKUP($B1131,Stats!$A$2:$AA$19,2,FALSE))=FALSE,"",IF(ISNUMBER(#REF!),(#REF!-VLOOKUP($B1131,Stats!$A$2:$AA$19,13,FALSE))/VLOOKUP($B1131,Stats!$A$2:$AA$19,27,FALSE),""))</f>
        <v/>
      </c>
      <c r="BO1131" s="46" t="str">
        <f>IF(ISNUMBER(VLOOKUP($B1131,Stats!$A$2:$AA$19,2,FALSE))=FALSE,"",IF(ISNUMBER(#REF!),(#REF!-VLOOKUP($B1131,Stats!$A$2:$AA$19,14,FALSE))/VLOOKUP($B1131,Stats!$A$2:$AB$19,28,FALSE),""))</f>
        <v/>
      </c>
      <c r="BP1131" s="46"/>
      <c r="BQ1131" s="46">
        <f>IF(ISNUMBER(VLOOKUP($B1131,Stats!$A$2:$AA$19,2,FALSE))=FALSE,"",IF(ISNUMBER(BM1131),BM1131,(VLOOKUP($B1131,Stats!$A$2:$AT$19,46,FALSE)-VLOOKUP($B1131,Stats!$A$2:$AA$19,12,FALSE))/VLOOKUP($B1131,Stats!$A$2:$AA$19,26,FALSE)))</f>
        <v>-0.51923908377278216</v>
      </c>
      <c r="BR1131" s="51">
        <f t="shared" si="235"/>
        <v>-0.51923908377278216</v>
      </c>
      <c r="BS1131" s="32" t="str">
        <f t="shared" si="229"/>
        <v>108_201504</v>
      </c>
      <c r="BT1131" s="53">
        <f t="shared" si="230"/>
        <v>-0.21426678129186522</v>
      </c>
    </row>
    <row r="1132" spans="1:72" x14ac:dyDescent="0.15">
      <c r="A1132" s="16">
        <v>108</v>
      </c>
      <c r="B1132" s="17">
        <v>201505</v>
      </c>
      <c r="C1132" s="3">
        <v>0</v>
      </c>
      <c r="D1132" s="23">
        <v>1.4851267630387799E-2</v>
      </c>
      <c r="E1132" s="18">
        <v>5.573578083434381E-3</v>
      </c>
      <c r="F1132" s="24">
        <v>5</v>
      </c>
      <c r="G1132" s="24">
        <v>3</v>
      </c>
      <c r="H1132" s="20">
        <v>5.2884161759669812E-3</v>
      </c>
      <c r="I1132" s="20">
        <v>-3.8592356979962141E-3</v>
      </c>
      <c r="J1132" s="24">
        <v>3</v>
      </c>
      <c r="K1132" s="24">
        <v>1</v>
      </c>
      <c r="L1132" s="20">
        <v>8.9356110381078047E-3</v>
      </c>
      <c r="M1132" s="20">
        <v>-7.8443402427801345E-3</v>
      </c>
      <c r="N1132" s="19">
        <v>2.3098999999999998</v>
      </c>
      <c r="O1132" s="19">
        <v>1.0122704763574215</v>
      </c>
      <c r="P1132" s="25">
        <v>42068</v>
      </c>
      <c r="Q1132" s="20">
        <v>-7.8443402427801345E-3</v>
      </c>
      <c r="R1132" s="25">
        <v>42061</v>
      </c>
      <c r="S1132" s="25">
        <f>IF(ISNUMBER(R1132),VLOOKUP(B1132,Index!$B$3:$AB$18,27,FALSE),"")</f>
        <v>42069</v>
      </c>
      <c r="T1132" s="25">
        <f>IF(ISNUMBER($R1132),VLOOKUP($B1132,Index!$B$21:$AB$36,27,FALSE),"")</f>
        <v>42069</v>
      </c>
      <c r="U1132" s="25">
        <f>IF(ISNUMBER($R1132),VLOOKUP($B1132,Index!$B$39:$AB$54,27,FALSE),"")</f>
        <v>42069</v>
      </c>
      <c r="W1132" s="18">
        <v>0.53464563469396076</v>
      </c>
      <c r="X1132" s="19">
        <v>0.625</v>
      </c>
      <c r="Y1132" s="18">
        <v>0.10575120876269181</v>
      </c>
      <c r="Z1132" s="19">
        <f t="shared" si="231"/>
        <v>8</v>
      </c>
      <c r="AA1132" s="21">
        <v>1.8932462349598849</v>
      </c>
      <c r="AB1132" s="3">
        <v>0</v>
      </c>
      <c r="AC1132" s="18">
        <v>0.28584595469730811</v>
      </c>
      <c r="AD1132" s="19">
        <v>0.390625</v>
      </c>
      <c r="AE1132" s="18">
        <v>1.1183318154770425E-2</v>
      </c>
      <c r="AF1132" s="19">
        <f t="shared" si="232"/>
        <v>64</v>
      </c>
      <c r="AG1132" s="21">
        <v>3.5843813061897798</v>
      </c>
      <c r="AH1132" s="3">
        <v>0</v>
      </c>
      <c r="AK1132" t="str">
        <f t="shared" si="238"/>
        <v/>
      </c>
      <c r="AL1132" t="str">
        <f t="shared" si="238"/>
        <v/>
      </c>
      <c r="AM1132" t="str">
        <f t="shared" si="238"/>
        <v/>
      </c>
      <c r="AN1132" t="str">
        <f t="shared" si="238"/>
        <v/>
      </c>
      <c r="AO1132" t="str">
        <f t="shared" si="238"/>
        <v/>
      </c>
      <c r="AP1132" t="str">
        <f t="shared" si="238"/>
        <v/>
      </c>
      <c r="AQ1132" t="str">
        <f t="shared" si="238"/>
        <v/>
      </c>
      <c r="AR1132" t="str">
        <f t="shared" si="238"/>
        <v/>
      </c>
      <c r="AS1132" t="str">
        <f t="shared" si="238"/>
        <v/>
      </c>
      <c r="AT1132" t="str">
        <f t="shared" si="238"/>
        <v/>
      </c>
      <c r="AU1132" t="str">
        <f t="shared" si="238"/>
        <v/>
      </c>
      <c r="AV1132">
        <f t="shared" si="238"/>
        <v>1.8932462349598849</v>
      </c>
      <c r="AW1132" t="str">
        <f t="shared" si="238"/>
        <v/>
      </c>
      <c r="AX1132" t="str">
        <f t="shared" si="238"/>
        <v/>
      </c>
      <c r="AZ1132" s="46">
        <f>IF(ISNUMBER(VLOOKUP($B1132,Stats!$A$2:$AA$19,2,FALSE))=FALSE,"",IF(ISNUMBER(W1132),(W1132-VLOOKUP($B1132,Stats!$A$2:$AA$19,2,FALSE))/VLOOKUP($B1132,Stats!$A$2:$AA$19,16,FALSE),""))</f>
        <v>0.26799439187996194</v>
      </c>
      <c r="BA1132" s="46">
        <f>IF(ISNUMBER(VLOOKUP($B1132,Stats!$A$2:$AA$19,2,FALSE))=FALSE,"",IF(ISNUMBER(X1132),(X1132-VLOOKUP($B1132,Stats!$A$2:$AA$19,3,FALSE))/VLOOKUP($B1132,Stats!$A$2:$AA$19,17,FALSE),""))</f>
        <v>0.35311991189560649</v>
      </c>
      <c r="BB1132" s="46"/>
      <c r="BC1132" s="46"/>
      <c r="BD1132" s="44">
        <f t="shared" si="228"/>
        <v>0.31055715188778421</v>
      </c>
      <c r="BE1132" s="46">
        <f>IF(ISNUMBER(VLOOKUP($B1132,Stats!$A$2:$AA$19,2,FALSE))=FALSE,"",IF(ISNUMBER(Y1132),(Y1132-VLOOKUP($B1132,Stats!$A$2:$AA$19,5,FALSE))/VLOOKUP($B1132,Stats!$A$2:$AA$19,19,FALSE),""))</f>
        <v>-0.56579830860595792</v>
      </c>
      <c r="BF1132" s="46"/>
      <c r="BG1132" s="46"/>
      <c r="BH1132" s="46">
        <f>IF(ISNUMBER(VLOOKUP($B1132,Stats!$A$2:$AA$19,2,FALSE))=FALSE,"",IF(ISNUMBER(Z1132),(Z1132-VLOOKUP($B1132,Stats!$A$2:$AA$19,8,FALSE))/VLOOKUP($B1132,Stats!$A$2:$AA$19,22,FALSE),""))</f>
        <v>2.7541621917019588</v>
      </c>
      <c r="BI1132" s="46" t="str">
        <f>IF(ISNUMBER(VLOOKUP($B1132,Stats!$A$2:$AA$19,2,FALSE))=FALSE,"",IF(ISNUMBER(#REF!),(#REF!-VLOOKUP($B1132,Stats!$A$2:$AA$19,9,FALSE))/VLOOKUP($B1132,Stats!$A$2:$AA$19,23,FALSE),""))</f>
        <v/>
      </c>
      <c r="BJ1132" s="46" t="str">
        <f>IF(ISNUMBER(VLOOKUP($B1132,Stats!$A$2:$AA$19,2,FALSE))=FALSE,"",IF(ISNUMBER(#REF!),(#REF!-VLOOKUP($B1132,Stats!$A$2:$AA$19,10,FALSE))/VLOOKUP($B1132,Stats!$A$2:$AA$19,24,FALSE),""))</f>
        <v/>
      </c>
      <c r="BK1132" s="44">
        <f t="shared" si="234"/>
        <v>1.2223074735347581</v>
      </c>
      <c r="BL1132" s="46" t="str">
        <f>IF(ISNUMBER(VLOOKUP($B1132,Stats!$A$2:$AA$19,2,FALSE))=FALSE,"",IF(ISNUMBER(#REF!),(#REF!-VLOOKUP($B1132,Stats!$A$2:$AA$19,11,FALSE))/VLOOKUP($B1132,Stats!$A$2:$AA$19,25,FALSE),""))</f>
        <v/>
      </c>
      <c r="BM1132" s="46">
        <f>IF(ISNUMBER(VLOOKUP($B1132,Stats!$A$2:$AA$19,2,FALSE))=FALSE,"",IF(ISNUMBER(AA1132),(AA1132-VLOOKUP($B1132,Stats!$A$2:$AA$19,12,FALSE))/VLOOKUP($B1132,Stats!$A$2:$AA$19,26,FALSE),""))</f>
        <v>-0.25519195326737915</v>
      </c>
      <c r="BN1132" s="46" t="str">
        <f>IF(ISNUMBER(VLOOKUP($B1132,Stats!$A$2:$AA$19,2,FALSE))=FALSE,"",IF(ISNUMBER(#REF!),(#REF!-VLOOKUP($B1132,Stats!$A$2:$AA$19,13,FALSE))/VLOOKUP($B1132,Stats!$A$2:$AA$19,27,FALSE),""))</f>
        <v/>
      </c>
      <c r="BO1132" s="46" t="str">
        <f>IF(ISNUMBER(VLOOKUP($B1132,Stats!$A$2:$AA$19,2,FALSE))=FALSE,"",IF(ISNUMBER(#REF!),(#REF!-VLOOKUP($B1132,Stats!$A$2:$AA$19,14,FALSE))/VLOOKUP($B1132,Stats!$A$2:$AB$19,28,FALSE),""))</f>
        <v/>
      </c>
      <c r="BP1132" s="46"/>
      <c r="BQ1132" s="46">
        <f>IF(ISNUMBER(VLOOKUP($B1132,Stats!$A$2:$AA$19,2,FALSE))=FALSE,"",IF(ISNUMBER(BM1132),BM1132,(VLOOKUP($B1132,Stats!$A$2:$AT$19,46,FALSE)-VLOOKUP($B1132,Stats!$A$2:$AA$19,12,FALSE))/VLOOKUP($B1132,Stats!$A$2:$AA$19,26,FALSE)))</f>
        <v>-0.25519195326737915</v>
      </c>
      <c r="BR1132" s="51">
        <f t="shared" si="235"/>
        <v>-0.25519195326737915</v>
      </c>
      <c r="BS1132" s="32" t="str">
        <f t="shared" si="229"/>
        <v>108_201505</v>
      </c>
      <c r="BT1132" s="53">
        <f t="shared" si="230"/>
        <v>0.74445752384493591</v>
      </c>
    </row>
    <row r="1133" spans="1:72" x14ac:dyDescent="0.15">
      <c r="A1133" s="16">
        <v>108</v>
      </c>
      <c r="B1133" s="17">
        <v>201506</v>
      </c>
      <c r="C1133" s="3">
        <v>0</v>
      </c>
      <c r="D1133" s="23">
        <v>4.2083387452915844E-2</v>
      </c>
      <c r="E1133" s="18">
        <v>5.1876513967700679E-3</v>
      </c>
      <c r="F1133" s="24">
        <v>8</v>
      </c>
      <c r="G1133" s="24">
        <v>2</v>
      </c>
      <c r="H1133" s="20">
        <v>6.0443282520808161E-3</v>
      </c>
      <c r="I1133" s="20">
        <v>-3.463361848223323E-3</v>
      </c>
      <c r="J1133" s="24">
        <v>5</v>
      </c>
      <c r="K1133" s="24">
        <v>1</v>
      </c>
      <c r="L1133" s="20">
        <v>1.246359431214672E-2</v>
      </c>
      <c r="M1133" s="20">
        <v>-6.7541239121964303E-3</v>
      </c>
      <c r="N1133" s="19">
        <v>2.4068999999999998</v>
      </c>
      <c r="O1133" s="19">
        <v>1.0491696089969922</v>
      </c>
      <c r="P1133" s="25">
        <v>42083</v>
      </c>
      <c r="Q1133" s="20">
        <v>-1.7259978425021583E-4</v>
      </c>
      <c r="R1133" s="25">
        <v>42076</v>
      </c>
      <c r="S1133" s="25">
        <f>IF(ISNUMBER(R1133),VLOOKUP(B1133,Index!$B$3:$AB$18,27,FALSE),"")</f>
        <v>42073</v>
      </c>
      <c r="T1133" s="25">
        <f>IF(ISNUMBER($R1133),VLOOKUP($B1133,Index!$B$21:$AB$36,27,FALSE),"")</f>
        <v>42075</v>
      </c>
      <c r="U1133" s="25">
        <f>IF(ISNUMBER($R1133),VLOOKUP($B1133,Index!$B$39:$AB$54,27,FALSE),"")</f>
        <v>42075</v>
      </c>
      <c r="W1133" s="18">
        <v>1.2625016235874753</v>
      </c>
      <c r="X1133" s="19">
        <v>0.8</v>
      </c>
      <c r="Y1133" s="18">
        <v>9.8428764724483656E-2</v>
      </c>
      <c r="Z1133" s="19">
        <f t="shared" si="231"/>
        <v>3</v>
      </c>
      <c r="AA1133" s="21">
        <v>243.82062605540725</v>
      </c>
      <c r="AB1133" s="3">
        <v>0</v>
      </c>
      <c r="AC1133" s="18">
        <v>1.5939103495610112</v>
      </c>
      <c r="AD1133" s="19">
        <v>0.64000000000000012</v>
      </c>
      <c r="AE1133" s="18">
        <v>9.6882217251877574E-3</v>
      </c>
      <c r="AF1133" s="19">
        <f t="shared" si="232"/>
        <v>9</v>
      </c>
      <c r="AG1133" s="21">
        <v>59448.497690050732</v>
      </c>
      <c r="AH1133" s="3">
        <v>0</v>
      </c>
      <c r="AK1133" t="str">
        <f t="shared" ref="AK1133:AX1142" si="239">IF($B1133=AK$2,$AA1133,"")</f>
        <v/>
      </c>
      <c r="AL1133" t="str">
        <f t="shared" si="239"/>
        <v/>
      </c>
      <c r="AM1133" t="str">
        <f t="shared" si="239"/>
        <v/>
      </c>
      <c r="AN1133" t="str">
        <f t="shared" si="239"/>
        <v/>
      </c>
      <c r="AO1133" t="str">
        <f t="shared" si="239"/>
        <v/>
      </c>
      <c r="AP1133" t="str">
        <f t="shared" si="239"/>
        <v/>
      </c>
      <c r="AQ1133" t="str">
        <f t="shared" si="239"/>
        <v/>
      </c>
      <c r="AR1133" t="str">
        <f t="shared" si="239"/>
        <v/>
      </c>
      <c r="AS1133" t="str">
        <f t="shared" si="239"/>
        <v/>
      </c>
      <c r="AT1133" t="str">
        <f t="shared" si="239"/>
        <v/>
      </c>
      <c r="AU1133" t="str">
        <f t="shared" si="239"/>
        <v/>
      </c>
      <c r="AV1133" t="str">
        <f t="shared" si="239"/>
        <v/>
      </c>
      <c r="AW1133">
        <f t="shared" si="239"/>
        <v>243.82062605540725</v>
      </c>
      <c r="AX1133" t="str">
        <f t="shared" si="239"/>
        <v/>
      </c>
      <c r="AZ1133" s="46">
        <f>IF(ISNUMBER(VLOOKUP($B1133,Stats!$A$2:$AA$19,2,FALSE))=FALSE,"",IF(ISNUMBER(W1133),(W1133-VLOOKUP($B1133,Stats!$A$2:$AA$19,2,FALSE))/VLOOKUP($B1133,Stats!$A$2:$AA$19,16,FALSE),""))</f>
        <v>-0.53942578933680263</v>
      </c>
      <c r="BA1133" s="46">
        <f>IF(ISNUMBER(VLOOKUP($B1133,Stats!$A$2:$AA$19,2,FALSE))=FALSE,"",IF(ISNUMBER(X1133),(X1133-VLOOKUP($B1133,Stats!$A$2:$AA$19,3,FALSE))/VLOOKUP($B1133,Stats!$A$2:$AA$19,17,FALSE),""))</f>
        <v>-3.4963065069354378E-2</v>
      </c>
      <c r="BB1133" s="46"/>
      <c r="BC1133" s="46"/>
      <c r="BD1133" s="44">
        <f t="shared" si="228"/>
        <v>-0.28719442720307853</v>
      </c>
      <c r="BE1133" s="46">
        <f>IF(ISNUMBER(VLOOKUP($B1133,Stats!$A$2:$AA$19,2,FALSE))=FALSE,"",IF(ISNUMBER(Y1133),(Y1133-VLOOKUP($B1133,Stats!$A$2:$AA$19,5,FALSE))/VLOOKUP($B1133,Stats!$A$2:$AA$19,19,FALSE),""))</f>
        <v>-0.47704929652653111</v>
      </c>
      <c r="BF1133" s="46"/>
      <c r="BG1133" s="46"/>
      <c r="BH1133" s="46">
        <f>IF(ISNUMBER(VLOOKUP($B1133,Stats!$A$2:$AA$19,2,FALSE))=FALSE,"",IF(ISNUMBER(Z1133),(Z1133-VLOOKUP($B1133,Stats!$A$2:$AA$19,8,FALSE))/VLOOKUP($B1133,Stats!$A$2:$AA$19,22,FALSE),""))</f>
        <v>-0.14457295407960652</v>
      </c>
      <c r="BI1133" s="46" t="str">
        <f>IF(ISNUMBER(VLOOKUP($B1133,Stats!$A$2:$AA$19,2,FALSE))=FALSE,"",IF(ISNUMBER(#REF!),(#REF!-VLOOKUP($B1133,Stats!$A$2:$AA$19,9,FALSE))/VLOOKUP($B1133,Stats!$A$2:$AA$19,23,FALSE),""))</f>
        <v/>
      </c>
      <c r="BJ1133" s="46" t="str">
        <f>IF(ISNUMBER(VLOOKUP($B1133,Stats!$A$2:$AA$19,2,FALSE))=FALSE,"",IF(ISNUMBER(#REF!),(#REF!-VLOOKUP($B1133,Stats!$A$2:$AA$19,10,FALSE))/VLOOKUP($B1133,Stats!$A$2:$AA$19,24,FALSE),""))</f>
        <v/>
      </c>
      <c r="BK1133" s="44">
        <f t="shared" si="234"/>
        <v>0.2905626213446898</v>
      </c>
      <c r="BL1133" s="46" t="str">
        <f>IF(ISNUMBER(VLOOKUP($B1133,Stats!$A$2:$AA$19,2,FALSE))=FALSE,"",IF(ISNUMBER(#REF!),(#REF!-VLOOKUP($B1133,Stats!$A$2:$AA$19,11,FALSE))/VLOOKUP($B1133,Stats!$A$2:$AA$19,25,FALSE),""))</f>
        <v/>
      </c>
      <c r="BM1133" s="46">
        <f>IF(ISNUMBER(VLOOKUP($B1133,Stats!$A$2:$AA$19,2,FALSE))=FALSE,"",IF(ISNUMBER(AA1133),(AA1133-VLOOKUP($B1133,Stats!$A$2:$AA$19,12,FALSE))/VLOOKUP($B1133,Stats!$A$2:$AA$19,26,FALSE),""))</f>
        <v>1.0879081680047011</v>
      </c>
      <c r="BN1133" s="46" t="str">
        <f>IF(ISNUMBER(VLOOKUP($B1133,Stats!$A$2:$AA$19,2,FALSE))=FALSE,"",IF(ISNUMBER(#REF!),(#REF!-VLOOKUP($B1133,Stats!$A$2:$AA$19,13,FALSE))/VLOOKUP($B1133,Stats!$A$2:$AA$19,27,FALSE),""))</f>
        <v/>
      </c>
      <c r="BO1133" s="46" t="str">
        <f>IF(ISNUMBER(VLOOKUP($B1133,Stats!$A$2:$AA$19,2,FALSE))=FALSE,"",IF(ISNUMBER(#REF!),(#REF!-VLOOKUP($B1133,Stats!$A$2:$AA$19,14,FALSE))/VLOOKUP($B1133,Stats!$A$2:$AB$19,28,FALSE),""))</f>
        <v/>
      </c>
      <c r="BP1133" s="46"/>
      <c r="BQ1133" s="46">
        <f>IF(ISNUMBER(VLOOKUP($B1133,Stats!$A$2:$AA$19,2,FALSE))=FALSE,"",IF(ISNUMBER(BM1133),BM1133,(VLOOKUP($B1133,Stats!$A$2:$AT$19,46,FALSE)-VLOOKUP($B1133,Stats!$A$2:$AA$19,12,FALSE))/VLOOKUP($B1133,Stats!$A$2:$AA$19,26,FALSE)))</f>
        <v>1.0879081680047011</v>
      </c>
      <c r="BR1133" s="51">
        <f t="shared" si="235"/>
        <v>1.0879081680047011</v>
      </c>
      <c r="BS1133" s="32" t="str">
        <f t="shared" si="229"/>
        <v>108_201506</v>
      </c>
      <c r="BT1133" s="53">
        <f t="shared" si="230"/>
        <v>0.33448032096713842</v>
      </c>
    </row>
    <row r="1134" spans="1:72" x14ac:dyDescent="0.15">
      <c r="A1134" s="16">
        <v>108</v>
      </c>
      <c r="B1134" s="17">
        <v>201507</v>
      </c>
      <c r="C1134" s="3">
        <v>0</v>
      </c>
      <c r="D1134" s="23">
        <v>1.8945531596659793E-2</v>
      </c>
      <c r="E1134" s="18">
        <v>4.9742880226232664E-3</v>
      </c>
      <c r="F1134" s="24">
        <v>4</v>
      </c>
      <c r="G1134" s="24">
        <v>1</v>
      </c>
      <c r="H1134" s="20">
        <v>5.6779028129576026E-3</v>
      </c>
      <c r="I1134" s="20">
        <v>-3.8586515028432578E-3</v>
      </c>
      <c r="J1134" s="24">
        <v>4</v>
      </c>
      <c r="K1134" s="24">
        <v>1</v>
      </c>
      <c r="L1134" s="20">
        <v>8.9094208876423497E-3</v>
      </c>
      <c r="M1134" s="20">
        <v>-3.8586515028432578E-3</v>
      </c>
      <c r="N1134" s="19">
        <v>2.4620000000000002</v>
      </c>
      <c r="O1134" s="19">
        <v>1.0155089919155256</v>
      </c>
      <c r="P1134" s="25">
        <v>42089</v>
      </c>
      <c r="Q1134" s="20">
        <v>-3.8586515028432578E-3</v>
      </c>
      <c r="R1134" s="25">
        <v>42090</v>
      </c>
      <c r="S1134" s="25">
        <f>IF(ISNUMBER(R1134),VLOOKUP(B1134,Index!$B$3:$AB$18,27,FALSE),"")</f>
        <v>42088</v>
      </c>
      <c r="T1134" s="25">
        <f>IF(ISNUMBER($R1134),VLOOKUP($B1134,Index!$B$21:$AB$36,27,FALSE),"")</f>
        <v>42089</v>
      </c>
      <c r="U1134" s="25">
        <f>IF(ISNUMBER($R1134),VLOOKUP($B1134,Index!$B$39:$AB$54,27,FALSE),"")</f>
        <v>42089</v>
      </c>
      <c r="W1134" s="18">
        <v>1.3640782749595051</v>
      </c>
      <c r="X1134" s="19">
        <v>0.8</v>
      </c>
      <c r="Y1134" s="18">
        <v>9.4380479335108181E-2</v>
      </c>
      <c r="Z1134" s="19">
        <f t="shared" si="231"/>
        <v>2</v>
      </c>
      <c r="AA1134" s="21">
        <v>4.9098840832606223</v>
      </c>
      <c r="AB1134" s="3">
        <v>0</v>
      </c>
      <c r="AC1134" s="18">
        <v>1.860709540216499</v>
      </c>
      <c r="AD1134" s="19">
        <v>0.64000000000000012</v>
      </c>
      <c r="AE1134" s="18">
        <v>8.907674879524782E-3</v>
      </c>
      <c r="AF1134" s="19">
        <f t="shared" si="232"/>
        <v>4</v>
      </c>
      <c r="AG1134" s="21">
        <v>24.106961711056002</v>
      </c>
      <c r="AH1134" s="3">
        <v>0</v>
      </c>
      <c r="AK1134" t="str">
        <f t="shared" si="239"/>
        <v/>
      </c>
      <c r="AL1134" t="str">
        <f t="shared" si="239"/>
        <v/>
      </c>
      <c r="AM1134" t="str">
        <f t="shared" si="239"/>
        <v/>
      </c>
      <c r="AN1134" t="str">
        <f t="shared" si="239"/>
        <v/>
      </c>
      <c r="AO1134" t="str">
        <f t="shared" si="239"/>
        <v/>
      </c>
      <c r="AP1134" t="str">
        <f t="shared" si="239"/>
        <v/>
      </c>
      <c r="AQ1134" t="str">
        <f t="shared" si="239"/>
        <v/>
      </c>
      <c r="AR1134" t="str">
        <f t="shared" si="239"/>
        <v/>
      </c>
      <c r="AS1134" t="str">
        <f t="shared" si="239"/>
        <v/>
      </c>
      <c r="AT1134" t="str">
        <f t="shared" si="239"/>
        <v/>
      </c>
      <c r="AU1134" t="str">
        <f t="shared" si="239"/>
        <v/>
      </c>
      <c r="AV1134" t="str">
        <f t="shared" si="239"/>
        <v/>
      </c>
      <c r="AW1134" t="str">
        <f t="shared" si="239"/>
        <v/>
      </c>
      <c r="AX1134">
        <f t="shared" si="239"/>
        <v>4.9098840832606223</v>
      </c>
      <c r="AZ1134" s="46">
        <f>IF(ISNUMBER(VLOOKUP($B1134,Stats!$A$2:$AA$19,2,FALSE))=FALSE,"",IF(ISNUMBER(W1134),(W1134-VLOOKUP($B1134,Stats!$A$2:$AA$19,2,FALSE))/VLOOKUP($B1134,Stats!$A$2:$AA$19,16,FALSE),""))</f>
        <v>2.3944707728381798E-2</v>
      </c>
      <c r="BA1134" s="46">
        <f>IF(ISNUMBER(VLOOKUP($B1134,Stats!$A$2:$AA$19,2,FALSE))=FALSE,"",IF(ISNUMBER(X1134),(X1134-VLOOKUP($B1134,Stats!$A$2:$AA$19,3,FALSE))/VLOOKUP($B1134,Stats!$A$2:$AA$19,17,FALSE),""))</f>
        <v>0.61985383420575335</v>
      </c>
      <c r="BB1134" s="46"/>
      <c r="BC1134" s="46"/>
      <c r="BD1134" s="44">
        <f t="shared" si="228"/>
        <v>0.32189927096706755</v>
      </c>
      <c r="BE1134" s="46">
        <f>IF(ISNUMBER(VLOOKUP($B1134,Stats!$A$2:$AA$19,2,FALSE))=FALSE,"",IF(ISNUMBER(Y1134),(Y1134-VLOOKUP($B1134,Stats!$A$2:$AA$19,5,FALSE))/VLOOKUP($B1134,Stats!$A$2:$AA$19,19,FALSE),""))</f>
        <v>-0.61620013838559085</v>
      </c>
      <c r="BF1134" s="46"/>
      <c r="BG1134" s="46"/>
      <c r="BH1134" s="46">
        <f>IF(ISNUMBER(VLOOKUP($B1134,Stats!$A$2:$AA$19,2,FALSE))=FALSE,"",IF(ISNUMBER(Z1134),(Z1134-VLOOKUP($B1134,Stats!$A$2:$AA$19,8,FALSE))/VLOOKUP($B1134,Stats!$A$2:$AA$19,22,FALSE),""))</f>
        <v>1.4378520910348771</v>
      </c>
      <c r="BI1134" s="46" t="str">
        <f>IF(ISNUMBER(VLOOKUP($B1134,Stats!$A$2:$AA$19,2,FALSE))=FALSE,"",IF(ISNUMBER(#REF!),(#REF!-VLOOKUP($B1134,Stats!$A$2:$AA$19,9,FALSE))/VLOOKUP($B1134,Stats!$A$2:$AA$19,23,FALSE),""))</f>
        <v/>
      </c>
      <c r="BJ1134" s="46" t="str">
        <f>IF(ISNUMBER(VLOOKUP($B1134,Stats!$A$2:$AA$19,2,FALSE))=FALSE,"",IF(ISNUMBER(#REF!),(#REF!-VLOOKUP($B1134,Stats!$A$2:$AA$19,10,FALSE))/VLOOKUP($B1134,Stats!$A$2:$AA$19,24,FALSE),""))</f>
        <v/>
      </c>
      <c r="BK1134" s="44">
        <f t="shared" si="234"/>
        <v>0.86269572418037677</v>
      </c>
      <c r="BL1134" s="46" t="str">
        <f>IF(ISNUMBER(VLOOKUP($B1134,Stats!$A$2:$AA$19,2,FALSE))=FALSE,"",IF(ISNUMBER(#REF!),(#REF!-VLOOKUP($B1134,Stats!$A$2:$AA$19,11,FALSE))/VLOOKUP($B1134,Stats!$A$2:$AA$19,25,FALSE),""))</f>
        <v/>
      </c>
      <c r="BM1134" s="46">
        <f>IF(ISNUMBER(VLOOKUP($B1134,Stats!$A$2:$AA$19,2,FALSE))=FALSE,"",IF(ISNUMBER(AA1134),(AA1134-VLOOKUP($B1134,Stats!$A$2:$AA$19,12,FALSE))/VLOOKUP($B1134,Stats!$A$2:$AA$19,26,FALSE),""))</f>
        <v>-3.4277943469503878E-3</v>
      </c>
      <c r="BN1134" s="46" t="str">
        <f>IF(ISNUMBER(VLOOKUP($B1134,Stats!$A$2:$AA$19,2,FALSE))=FALSE,"",IF(ISNUMBER(#REF!),(#REF!-VLOOKUP($B1134,Stats!$A$2:$AA$19,13,FALSE))/VLOOKUP($B1134,Stats!$A$2:$AA$19,27,FALSE),""))</f>
        <v/>
      </c>
      <c r="BO1134" s="46" t="str">
        <f>IF(ISNUMBER(VLOOKUP($B1134,Stats!$A$2:$AA$19,2,FALSE))=FALSE,"",IF(ISNUMBER(#REF!),(#REF!-VLOOKUP($B1134,Stats!$A$2:$AA$19,14,FALSE))/VLOOKUP($B1134,Stats!$A$2:$AB$19,28,FALSE),""))</f>
        <v/>
      </c>
      <c r="BP1134" s="46"/>
      <c r="BQ1134" s="46">
        <f>IF(ISNUMBER(VLOOKUP($B1134,Stats!$A$2:$AA$19,2,FALSE))=FALSE,"",IF(ISNUMBER(BM1134),BM1134,(VLOOKUP($B1134,Stats!$A$2:$AT$19,46,FALSE)-VLOOKUP($B1134,Stats!$A$2:$AA$19,12,FALSE))/VLOOKUP($B1134,Stats!$A$2:$AA$19,26,FALSE)))</f>
        <v>-3.4277943469503878E-3</v>
      </c>
      <c r="BR1134" s="51">
        <f t="shared" si="235"/>
        <v>-3.4277943469503878E-3</v>
      </c>
      <c r="BS1134" s="32" t="str">
        <f t="shared" si="229"/>
        <v>108_201507</v>
      </c>
      <c r="BT1134" s="53">
        <f t="shared" si="230"/>
        <v>0.58131172983224955</v>
      </c>
    </row>
    <row r="1135" spans="1:72" x14ac:dyDescent="0.15">
      <c r="S1135" t="str">
        <f>IF(ISNUMBER(R1135),VLOOKUP(B1135,Index!$B$3:$AB$18,27,FALSE),"")</f>
        <v/>
      </c>
      <c r="T1135" t="str">
        <f>IF(ISNUMBER($R1135),VLOOKUP($B1135,Index!$B$21:$AB$36,27,FALSE),"")</f>
        <v/>
      </c>
      <c r="U1135" t="str">
        <f>IF(ISNUMBER($R1135),VLOOKUP($B1135,Index!$B$39:$AB$54,27,FALSE),"")</f>
        <v/>
      </c>
      <c r="Z1135" t="str">
        <f t="shared" si="231"/>
        <v/>
      </c>
      <c r="AA1135" t="s">
        <v>25</v>
      </c>
      <c r="AF1135" t="str">
        <f t="shared" si="232"/>
        <v/>
      </c>
      <c r="AG1135" t="s">
        <v>25</v>
      </c>
      <c r="AK1135" t="str">
        <f t="shared" si="239"/>
        <v/>
      </c>
      <c r="AL1135" t="str">
        <f t="shared" si="239"/>
        <v/>
      </c>
      <c r="AM1135" t="str">
        <f t="shared" si="239"/>
        <v/>
      </c>
      <c r="AN1135" t="str">
        <f t="shared" si="239"/>
        <v/>
      </c>
      <c r="AO1135" t="str">
        <f t="shared" si="239"/>
        <v/>
      </c>
      <c r="AP1135" t="str">
        <f t="shared" si="239"/>
        <v/>
      </c>
      <c r="AQ1135" t="str">
        <f t="shared" si="239"/>
        <v/>
      </c>
      <c r="AR1135" t="str">
        <f t="shared" si="239"/>
        <v/>
      </c>
      <c r="AS1135" t="str">
        <f t="shared" si="239"/>
        <v/>
      </c>
      <c r="AT1135" t="str">
        <f t="shared" si="239"/>
        <v/>
      </c>
      <c r="AU1135" t="str">
        <f t="shared" si="239"/>
        <v/>
      </c>
      <c r="AV1135" t="str">
        <f t="shared" si="239"/>
        <v/>
      </c>
      <c r="AW1135" t="str">
        <f t="shared" si="239"/>
        <v/>
      </c>
      <c r="AX1135" t="str">
        <f t="shared" si="239"/>
        <v/>
      </c>
      <c r="AZ1135" s="46" t="str">
        <f>IF(ISNUMBER(VLOOKUP($B1135,Stats!$A$2:$AA$19,2,FALSE))=FALSE,"",IF(ISNUMBER(W1135),(W1135-VLOOKUP($B1135,Stats!$A$2:$AA$19,2,FALSE))/VLOOKUP($B1135,Stats!$A$2:$AA$19,16,FALSE),""))</f>
        <v/>
      </c>
      <c r="BA1135" s="46" t="str">
        <f>IF(ISNUMBER(VLOOKUP($B1135,Stats!$A$2:$AA$19,2,FALSE))=FALSE,"",IF(ISNUMBER(X1135),(X1135-VLOOKUP($B1135,Stats!$A$2:$AA$19,3,FALSE))/VLOOKUP($B1135,Stats!$A$2:$AA$19,17,FALSE),""))</f>
        <v/>
      </c>
      <c r="BB1135" s="46"/>
      <c r="BC1135" s="46"/>
      <c r="BD1135" s="44" t="str">
        <f t="shared" si="228"/>
        <v/>
      </c>
      <c r="BE1135" s="46" t="str">
        <f>IF(ISNUMBER(VLOOKUP($B1135,Stats!$A$2:$AA$19,2,FALSE))=FALSE,"",IF(ISNUMBER(Y1135),(Y1135-VLOOKUP($B1135,Stats!$A$2:$AA$19,5,FALSE))/VLOOKUP($B1135,Stats!$A$2:$AA$19,19,FALSE),""))</f>
        <v/>
      </c>
      <c r="BF1135" s="46"/>
      <c r="BG1135" s="46"/>
      <c r="BH1135" s="46" t="str">
        <f>IF(ISNUMBER(VLOOKUP($B1135,Stats!$A$2:$AA$19,2,FALSE))=FALSE,"",IF(ISNUMBER(Z1135),(Z1135-VLOOKUP($B1135,Stats!$A$2:$AA$19,8,FALSE))/VLOOKUP($B1135,Stats!$A$2:$AA$19,22,FALSE),""))</f>
        <v/>
      </c>
      <c r="BI1135" s="46" t="str">
        <f>IF(ISNUMBER(VLOOKUP($B1135,Stats!$A$2:$AA$19,2,FALSE))=FALSE,"",IF(ISNUMBER(#REF!),(#REF!-VLOOKUP($B1135,Stats!$A$2:$AA$19,9,FALSE))/VLOOKUP($B1135,Stats!$A$2:$AA$19,23,FALSE),""))</f>
        <v/>
      </c>
      <c r="BJ1135" s="46" t="str">
        <f>IF(ISNUMBER(VLOOKUP($B1135,Stats!$A$2:$AA$19,2,FALSE))=FALSE,"",IF(ISNUMBER(#REF!),(#REF!-VLOOKUP($B1135,Stats!$A$2:$AA$19,10,FALSE))/VLOOKUP($B1135,Stats!$A$2:$AA$19,24,FALSE),""))</f>
        <v/>
      </c>
      <c r="BK1135" s="44" t="str">
        <f t="shared" si="234"/>
        <v/>
      </c>
      <c r="BL1135" s="46" t="str">
        <f>IF(ISNUMBER(VLOOKUP($B1135,Stats!$A$2:$AA$19,2,FALSE))=FALSE,"",IF(ISNUMBER(#REF!),(#REF!-VLOOKUP($B1135,Stats!$A$2:$AA$19,11,FALSE))/VLOOKUP($B1135,Stats!$A$2:$AA$19,25,FALSE),""))</f>
        <v/>
      </c>
      <c r="BM1135" s="46" t="str">
        <f>IF(ISNUMBER(VLOOKUP($B1135,Stats!$A$2:$AA$19,2,FALSE))=FALSE,"",IF(ISNUMBER(AA1135),(AA1135-VLOOKUP($B1135,Stats!$A$2:$AA$19,12,FALSE))/VLOOKUP($B1135,Stats!$A$2:$AA$19,26,FALSE),""))</f>
        <v/>
      </c>
      <c r="BN1135" s="46" t="str">
        <f>IF(ISNUMBER(VLOOKUP($B1135,Stats!$A$2:$AA$19,2,FALSE))=FALSE,"",IF(ISNUMBER(#REF!),(#REF!-VLOOKUP($B1135,Stats!$A$2:$AA$19,13,FALSE))/VLOOKUP($B1135,Stats!$A$2:$AA$19,27,FALSE),""))</f>
        <v/>
      </c>
      <c r="BO1135" s="46" t="str">
        <f>IF(ISNUMBER(VLOOKUP($B1135,Stats!$A$2:$AA$19,2,FALSE))=FALSE,"",IF(ISNUMBER(#REF!),(#REF!-VLOOKUP($B1135,Stats!$A$2:$AA$19,14,FALSE))/VLOOKUP($B1135,Stats!$A$2:$AB$19,28,FALSE),""))</f>
        <v/>
      </c>
      <c r="BP1135" s="46"/>
      <c r="BQ1135" s="46" t="str">
        <f>IF(ISNUMBER(VLOOKUP($B1135,Stats!$A$2:$AA$19,2,FALSE))=FALSE,"",IF(ISNUMBER(BM1135),BM1135,(VLOOKUP($B1135,Stats!$A$2:$AT$19,46,FALSE)-VLOOKUP($B1135,Stats!$A$2:$AA$19,12,FALSE))/VLOOKUP($B1135,Stats!$A$2:$AA$19,26,FALSE)))</f>
        <v/>
      </c>
      <c r="BR1135" s="51" t="str">
        <f t="shared" si="235"/>
        <v/>
      </c>
      <c r="BS1135" s="32" t="str">
        <f t="shared" si="229"/>
        <v/>
      </c>
      <c r="BT1135" s="53" t="str">
        <f t="shared" si="230"/>
        <v/>
      </c>
    </row>
    <row r="1136" spans="1:72" ht="40.5" x14ac:dyDescent="0.15">
      <c r="A1136" s="1" t="s">
        <v>48</v>
      </c>
      <c r="B1136" s="1" t="s">
        <v>0</v>
      </c>
      <c r="C1136" s="3"/>
      <c r="D1136" s="4" t="s">
        <v>10</v>
      </c>
      <c r="E1136" s="1" t="s">
        <v>11</v>
      </c>
      <c r="F1136" s="1" t="s">
        <v>12</v>
      </c>
      <c r="G1136" s="1" t="s">
        <v>13</v>
      </c>
      <c r="H1136" s="1" t="s">
        <v>14</v>
      </c>
      <c r="I1136" s="1" t="s">
        <v>15</v>
      </c>
      <c r="J1136" s="1" t="s">
        <v>16</v>
      </c>
      <c r="K1136" s="1" t="s">
        <v>17</v>
      </c>
      <c r="L1136" s="1" t="s">
        <v>18</v>
      </c>
      <c r="M1136" s="1" t="s">
        <v>19</v>
      </c>
      <c r="N1136" s="1" t="s">
        <v>20</v>
      </c>
      <c r="O1136" s="1" t="s">
        <v>21</v>
      </c>
      <c r="P1136" s="1" t="s">
        <v>22</v>
      </c>
      <c r="Q1136" s="1" t="s">
        <v>23</v>
      </c>
      <c r="R1136" s="1" t="s">
        <v>24</v>
      </c>
      <c r="S1136" s="1" t="str">
        <f>IF(ISNUMBER(R1136),VLOOKUP(B1136,Index!$B$3:$AB$18,27,FALSE),"")</f>
        <v/>
      </c>
      <c r="T1136" s="1" t="str">
        <f>IF(ISNUMBER($R1136),VLOOKUP($B1136,Index!$B$21:$AB$36,27,FALSE),"")</f>
        <v/>
      </c>
      <c r="U1136" s="1" t="str">
        <f>IF(ISNUMBER($R1136),VLOOKUP($B1136,Index!$B$39:$AB$54,27,FALSE),"")</f>
        <v/>
      </c>
      <c r="W1136" s="1" t="s">
        <v>1</v>
      </c>
      <c r="X1136" s="1" t="s">
        <v>2</v>
      </c>
      <c r="Y1136" s="1" t="s">
        <v>4</v>
      </c>
      <c r="Z1136" s="1" t="str">
        <f t="shared" si="231"/>
        <v/>
      </c>
      <c r="AA1136" s="1" t="s">
        <v>8</v>
      </c>
      <c r="AB1136" s="3"/>
      <c r="AC1136" s="1" t="s">
        <v>49</v>
      </c>
      <c r="AD1136" s="1" t="s">
        <v>50</v>
      </c>
      <c r="AE1136" s="1" t="s">
        <v>51</v>
      </c>
      <c r="AF1136" s="1" t="str">
        <f t="shared" si="232"/>
        <v/>
      </c>
      <c r="AG1136" s="1" t="s">
        <v>38</v>
      </c>
      <c r="AH1136" s="3"/>
      <c r="AK1136" t="str">
        <f t="shared" si="239"/>
        <v/>
      </c>
      <c r="AL1136" t="str">
        <f t="shared" si="239"/>
        <v/>
      </c>
      <c r="AM1136" t="str">
        <f t="shared" si="239"/>
        <v/>
      </c>
      <c r="AN1136" t="str">
        <f t="shared" si="239"/>
        <v/>
      </c>
      <c r="AO1136" t="str">
        <f t="shared" si="239"/>
        <v/>
      </c>
      <c r="AP1136" t="str">
        <f t="shared" si="239"/>
        <v/>
      </c>
      <c r="AQ1136" t="str">
        <f t="shared" si="239"/>
        <v/>
      </c>
      <c r="AR1136" t="str">
        <f t="shared" si="239"/>
        <v/>
      </c>
      <c r="AS1136" t="str">
        <f t="shared" si="239"/>
        <v/>
      </c>
      <c r="AT1136" t="str">
        <f t="shared" si="239"/>
        <v/>
      </c>
      <c r="AU1136" t="str">
        <f t="shared" si="239"/>
        <v/>
      </c>
      <c r="AV1136" t="str">
        <f t="shared" si="239"/>
        <v/>
      </c>
      <c r="AW1136" t="str">
        <f t="shared" si="239"/>
        <v/>
      </c>
      <c r="AX1136" t="str">
        <f t="shared" si="239"/>
        <v/>
      </c>
      <c r="AZ1136" s="46" t="str">
        <f>IF(ISNUMBER(VLOOKUP($B1136,Stats!$A$2:$AA$19,2,FALSE))=FALSE,"",IF(ISNUMBER(W1136),(W1136-VLOOKUP($B1136,Stats!$A$2:$AA$19,2,FALSE))/VLOOKUP($B1136,Stats!$A$2:$AA$19,16,FALSE),""))</f>
        <v/>
      </c>
      <c r="BA1136" s="46" t="str">
        <f>IF(ISNUMBER(VLOOKUP($B1136,Stats!$A$2:$AA$19,2,FALSE))=FALSE,"",IF(ISNUMBER(X1136),(X1136-VLOOKUP($B1136,Stats!$A$2:$AA$19,3,FALSE))/VLOOKUP($B1136,Stats!$A$2:$AA$19,17,FALSE),""))</f>
        <v/>
      </c>
      <c r="BB1136" s="46"/>
      <c r="BC1136" s="46"/>
      <c r="BD1136" s="44" t="str">
        <f t="shared" si="228"/>
        <v/>
      </c>
      <c r="BE1136" s="46" t="str">
        <f>IF(ISNUMBER(VLOOKUP($B1136,Stats!$A$2:$AA$19,2,FALSE))=FALSE,"",IF(ISNUMBER(Y1136),(Y1136-VLOOKUP($B1136,Stats!$A$2:$AA$19,5,FALSE))/VLOOKUP($B1136,Stats!$A$2:$AA$19,19,FALSE),""))</f>
        <v/>
      </c>
      <c r="BF1136" s="46"/>
      <c r="BG1136" s="46"/>
      <c r="BH1136" s="46" t="str">
        <f>IF(ISNUMBER(VLOOKUP($B1136,Stats!$A$2:$AA$19,2,FALSE))=FALSE,"",IF(ISNUMBER(Z1136),(Z1136-VLOOKUP($B1136,Stats!$A$2:$AA$19,8,FALSE))/VLOOKUP($B1136,Stats!$A$2:$AA$19,22,FALSE),""))</f>
        <v/>
      </c>
      <c r="BI1136" s="46" t="str">
        <f>IF(ISNUMBER(VLOOKUP($B1136,Stats!$A$2:$AA$19,2,FALSE))=FALSE,"",IF(ISNUMBER(#REF!),(#REF!-VLOOKUP($B1136,Stats!$A$2:$AA$19,9,FALSE))/VLOOKUP($B1136,Stats!$A$2:$AA$19,23,FALSE),""))</f>
        <v/>
      </c>
      <c r="BJ1136" s="46" t="str">
        <f>IF(ISNUMBER(VLOOKUP($B1136,Stats!$A$2:$AA$19,2,FALSE))=FALSE,"",IF(ISNUMBER(#REF!),(#REF!-VLOOKUP($B1136,Stats!$A$2:$AA$19,10,FALSE))/VLOOKUP($B1136,Stats!$A$2:$AA$19,24,FALSE),""))</f>
        <v/>
      </c>
      <c r="BK1136" s="44" t="str">
        <f t="shared" si="234"/>
        <v/>
      </c>
      <c r="BL1136" s="46" t="str">
        <f>IF(ISNUMBER(VLOOKUP($B1136,Stats!$A$2:$AA$19,2,FALSE))=FALSE,"",IF(ISNUMBER(#REF!),(#REF!-VLOOKUP($B1136,Stats!$A$2:$AA$19,11,FALSE))/VLOOKUP($B1136,Stats!$A$2:$AA$19,25,FALSE),""))</f>
        <v/>
      </c>
      <c r="BM1136" s="46" t="str">
        <f>IF(ISNUMBER(VLOOKUP($B1136,Stats!$A$2:$AA$19,2,FALSE))=FALSE,"",IF(ISNUMBER(AA1136),(AA1136-VLOOKUP($B1136,Stats!$A$2:$AA$19,12,FALSE))/VLOOKUP($B1136,Stats!$A$2:$AA$19,26,FALSE),""))</f>
        <v/>
      </c>
      <c r="BN1136" s="46" t="str">
        <f>IF(ISNUMBER(VLOOKUP($B1136,Stats!$A$2:$AA$19,2,FALSE))=FALSE,"",IF(ISNUMBER(#REF!),(#REF!-VLOOKUP($B1136,Stats!$A$2:$AA$19,13,FALSE))/VLOOKUP($B1136,Stats!$A$2:$AA$19,27,FALSE),""))</f>
        <v/>
      </c>
      <c r="BO1136" s="46" t="str">
        <f>IF(ISNUMBER(VLOOKUP($B1136,Stats!$A$2:$AA$19,2,FALSE))=FALSE,"",IF(ISNUMBER(#REF!),(#REF!-VLOOKUP($B1136,Stats!$A$2:$AA$19,14,FALSE))/VLOOKUP($B1136,Stats!$A$2:$AB$19,28,FALSE),""))</f>
        <v/>
      </c>
      <c r="BP1136" s="46"/>
      <c r="BQ1136" s="46" t="str">
        <f>IF(ISNUMBER(VLOOKUP($B1136,Stats!$A$2:$AA$19,2,FALSE))=FALSE,"",IF(ISNUMBER(BM1136),BM1136,(VLOOKUP($B1136,Stats!$A$2:$AT$19,46,FALSE)-VLOOKUP($B1136,Stats!$A$2:$AA$19,12,FALSE))/VLOOKUP($B1136,Stats!$A$2:$AA$19,26,FALSE)))</f>
        <v/>
      </c>
      <c r="BR1136" s="51" t="str">
        <f t="shared" si="235"/>
        <v/>
      </c>
      <c r="BS1136" s="32" t="str">
        <f t="shared" si="229"/>
        <v/>
      </c>
      <c r="BT1136" s="53" t="str">
        <f t="shared" si="230"/>
        <v/>
      </c>
    </row>
    <row r="1137" spans="1:72" x14ac:dyDescent="0.15">
      <c r="A1137" s="5">
        <v>167</v>
      </c>
      <c r="B1137" s="5" t="s">
        <v>43</v>
      </c>
      <c r="C1137" s="3">
        <v>0</v>
      </c>
      <c r="D1137" s="11">
        <v>0.73704284442937662</v>
      </c>
      <c r="E1137" s="6">
        <v>1.5987731175646194E-2</v>
      </c>
      <c r="F1137" s="12">
        <v>71</v>
      </c>
      <c r="G1137" s="12">
        <v>44</v>
      </c>
      <c r="H1137" s="13">
        <v>1.4687049449621431E-2</v>
      </c>
      <c r="I1137" s="13">
        <v>-1.0789878900839102E-2</v>
      </c>
      <c r="J1137" s="12">
        <v>7</v>
      </c>
      <c r="K1137" s="12">
        <v>5</v>
      </c>
      <c r="L1137" s="13">
        <v>4.7503144998085611E-2</v>
      </c>
      <c r="M1137" s="13">
        <v>-3.7323867914380915E-2</v>
      </c>
      <c r="N1137" s="8">
        <v>4.1990999999999996</v>
      </c>
      <c r="O1137" s="8">
        <v>1.7795058693901764</v>
      </c>
      <c r="P1137" s="14">
        <v>42087</v>
      </c>
      <c r="Q1137" s="13">
        <v>-6.0230849947534137E-2</v>
      </c>
      <c r="R1137" s="14">
        <v>41997</v>
      </c>
      <c r="S1137" s="14">
        <f>IF(ISNUMBER(R1137),VLOOKUP(B1137,Index!$B$3:$AB$18,27,FALSE),"")</f>
        <v>42041</v>
      </c>
      <c r="T1137" s="14">
        <f>IF(ISNUMBER($R1137),VLOOKUP($B1137,Index!$B$21:$AB$36,27,FALSE),"")</f>
        <v>41996</v>
      </c>
      <c r="U1137" s="14">
        <f>IF(ISNUMBER($R1137),VLOOKUP($B1137,Index!$B$39:$AB$54,27,FALSE),"")</f>
        <v>42003</v>
      </c>
      <c r="W1137" s="6">
        <v>1.5516691461671088</v>
      </c>
      <c r="X1137" s="7">
        <v>0.61739130434782608</v>
      </c>
      <c r="Y1137" s="6">
        <v>0.303345870801141</v>
      </c>
      <c r="Z1137" s="8" t="str">
        <f t="shared" si="231"/>
        <v/>
      </c>
      <c r="AA1137" s="9">
        <v>12.236965692355323</v>
      </c>
      <c r="AB1137" s="3">
        <v>0</v>
      </c>
      <c r="AC1137" s="6">
        <v>2.4076771391669647</v>
      </c>
      <c r="AD1137" s="7">
        <v>0.38117202268431</v>
      </c>
      <c r="AE1137" s="6">
        <v>9.2018717332102526E-2</v>
      </c>
      <c r="AF1137" s="8" t="str">
        <f t="shared" si="232"/>
        <v/>
      </c>
      <c r="AG1137" s="9">
        <v>149.7433293558812</v>
      </c>
      <c r="AH1137" s="3">
        <v>0</v>
      </c>
      <c r="AK1137" t="str">
        <f t="shared" si="239"/>
        <v/>
      </c>
      <c r="AL1137" t="str">
        <f t="shared" si="239"/>
        <v/>
      </c>
      <c r="AM1137" t="str">
        <f t="shared" si="239"/>
        <v/>
      </c>
      <c r="AN1137" t="str">
        <f t="shared" si="239"/>
        <v/>
      </c>
      <c r="AO1137" t="str">
        <f t="shared" si="239"/>
        <v/>
      </c>
      <c r="AP1137" t="str">
        <f t="shared" si="239"/>
        <v/>
      </c>
      <c r="AQ1137" t="str">
        <f t="shared" si="239"/>
        <v/>
      </c>
      <c r="AR1137" t="str">
        <f t="shared" si="239"/>
        <v/>
      </c>
      <c r="AS1137" t="str">
        <f t="shared" si="239"/>
        <v/>
      </c>
      <c r="AT1137" t="str">
        <f t="shared" si="239"/>
        <v/>
      </c>
      <c r="AU1137" t="str">
        <f t="shared" si="239"/>
        <v/>
      </c>
      <c r="AV1137" t="str">
        <f t="shared" si="239"/>
        <v/>
      </c>
      <c r="AW1137" t="str">
        <f t="shared" si="239"/>
        <v/>
      </c>
      <c r="AX1137" t="str">
        <f t="shared" si="239"/>
        <v/>
      </c>
      <c r="AZ1137" s="46" t="str">
        <f>IF(ISNUMBER(VLOOKUP($B1137,Stats!$A$2:$AA$19,2,FALSE))=FALSE,"",IF(ISNUMBER(W1137),(W1137-VLOOKUP($B1137,Stats!$A$2:$AA$19,2,FALSE))/VLOOKUP($B1137,Stats!$A$2:$AA$19,16,FALSE),""))</f>
        <v/>
      </c>
      <c r="BA1137" s="46" t="str">
        <f>IF(ISNUMBER(VLOOKUP($B1137,Stats!$A$2:$AA$19,2,FALSE))=FALSE,"",IF(ISNUMBER(X1137),(X1137-VLOOKUP($B1137,Stats!$A$2:$AA$19,3,FALSE))/VLOOKUP($B1137,Stats!$A$2:$AA$19,17,FALSE),""))</f>
        <v/>
      </c>
      <c r="BB1137" s="46"/>
      <c r="BC1137" s="46"/>
      <c r="BD1137" s="44" t="str">
        <f t="shared" si="228"/>
        <v/>
      </c>
      <c r="BE1137" s="46" t="str">
        <f>IF(ISNUMBER(VLOOKUP($B1137,Stats!$A$2:$AA$19,2,FALSE))=FALSE,"",IF(ISNUMBER(Y1137),(Y1137-VLOOKUP($B1137,Stats!$A$2:$AA$19,5,FALSE))/VLOOKUP($B1137,Stats!$A$2:$AA$19,19,FALSE),""))</f>
        <v/>
      </c>
      <c r="BF1137" s="46"/>
      <c r="BG1137" s="46"/>
      <c r="BH1137" s="46" t="str">
        <f>IF(ISNUMBER(VLOOKUP($B1137,Stats!$A$2:$AA$19,2,FALSE))=FALSE,"",IF(ISNUMBER(Z1137),(Z1137-VLOOKUP($B1137,Stats!$A$2:$AA$19,8,FALSE))/VLOOKUP($B1137,Stats!$A$2:$AA$19,22,FALSE),""))</f>
        <v/>
      </c>
      <c r="BI1137" s="46" t="str">
        <f>IF(ISNUMBER(VLOOKUP($B1137,Stats!$A$2:$AA$19,2,FALSE))=FALSE,"",IF(ISNUMBER(#REF!),(#REF!-VLOOKUP($B1137,Stats!$A$2:$AA$19,9,FALSE))/VLOOKUP($B1137,Stats!$A$2:$AA$19,23,FALSE),""))</f>
        <v/>
      </c>
      <c r="BJ1137" s="46" t="str">
        <f>IF(ISNUMBER(VLOOKUP($B1137,Stats!$A$2:$AA$19,2,FALSE))=FALSE,"",IF(ISNUMBER(#REF!),(#REF!-VLOOKUP($B1137,Stats!$A$2:$AA$19,10,FALSE))/VLOOKUP($B1137,Stats!$A$2:$AA$19,24,FALSE),""))</f>
        <v/>
      </c>
      <c r="BK1137" s="44" t="str">
        <f t="shared" si="234"/>
        <v/>
      </c>
      <c r="BL1137" s="46" t="str">
        <f>IF(ISNUMBER(VLOOKUP($B1137,Stats!$A$2:$AA$19,2,FALSE))=FALSE,"",IF(ISNUMBER(#REF!),(#REF!-VLOOKUP($B1137,Stats!$A$2:$AA$19,11,FALSE))/VLOOKUP($B1137,Stats!$A$2:$AA$19,25,FALSE),""))</f>
        <v/>
      </c>
      <c r="BM1137" s="46" t="str">
        <f>IF(ISNUMBER(VLOOKUP($B1137,Stats!$A$2:$AA$19,2,FALSE))=FALSE,"",IF(ISNUMBER(AA1137),(AA1137-VLOOKUP($B1137,Stats!$A$2:$AA$19,12,FALSE))/VLOOKUP($B1137,Stats!$A$2:$AA$19,26,FALSE),""))</f>
        <v/>
      </c>
      <c r="BN1137" s="46" t="str">
        <f>IF(ISNUMBER(VLOOKUP($B1137,Stats!$A$2:$AA$19,2,FALSE))=FALSE,"",IF(ISNUMBER(#REF!),(#REF!-VLOOKUP($B1137,Stats!$A$2:$AA$19,13,FALSE))/VLOOKUP($B1137,Stats!$A$2:$AA$19,27,FALSE),""))</f>
        <v/>
      </c>
      <c r="BO1137" s="46" t="str">
        <f>IF(ISNUMBER(VLOOKUP($B1137,Stats!$A$2:$AA$19,2,FALSE))=FALSE,"",IF(ISNUMBER(#REF!),(#REF!-VLOOKUP($B1137,Stats!$A$2:$AA$19,14,FALSE))/VLOOKUP($B1137,Stats!$A$2:$AB$19,28,FALSE),""))</f>
        <v/>
      </c>
      <c r="BP1137" s="46"/>
      <c r="BQ1137" s="46" t="str">
        <f>IF(ISNUMBER(VLOOKUP($B1137,Stats!$A$2:$AA$19,2,FALSE))=FALSE,"",IF(ISNUMBER(BM1137),BM1137,(VLOOKUP($B1137,Stats!$A$2:$AT$19,46,FALSE)-VLOOKUP($B1137,Stats!$A$2:$AA$19,12,FALSE))/VLOOKUP($B1137,Stats!$A$2:$AA$19,26,FALSE)))</f>
        <v/>
      </c>
      <c r="BR1137" s="51" t="str">
        <f t="shared" si="235"/>
        <v/>
      </c>
      <c r="BS1137" s="32" t="str">
        <f t="shared" si="229"/>
        <v/>
      </c>
      <c r="BT1137" s="53" t="str">
        <f t="shared" si="230"/>
        <v/>
      </c>
    </row>
    <row r="1138" spans="1:72" x14ac:dyDescent="0.15">
      <c r="A1138" s="5">
        <v>167</v>
      </c>
      <c r="B1138" s="5" t="s">
        <v>31</v>
      </c>
      <c r="C1138" s="3">
        <v>0</v>
      </c>
      <c r="D1138" s="11">
        <v>4.1510355844452299E-2</v>
      </c>
      <c r="E1138" s="6">
        <v>1.5231776258081543E-2</v>
      </c>
      <c r="F1138" s="15">
        <v>5.0714285714285712</v>
      </c>
      <c r="G1138" s="15">
        <v>3.1428571428571428</v>
      </c>
      <c r="H1138" s="13">
        <v>1.4481587695298436E-2</v>
      </c>
      <c r="I1138" s="13">
        <v>-1.0580831697274251E-2</v>
      </c>
      <c r="J1138" s="12">
        <v>3.2857142857142856</v>
      </c>
      <c r="K1138" s="12">
        <v>2.0714285714285716</v>
      </c>
      <c r="L1138" s="13">
        <v>2.545906894295951E-2</v>
      </c>
      <c r="M1138" s="13">
        <v>-1.8156984759449418E-2</v>
      </c>
      <c r="N1138" s="8">
        <v>3.012607142857143</v>
      </c>
      <c r="O1138" s="8">
        <v>1.0445579217477623</v>
      </c>
      <c r="P1138" s="14"/>
      <c r="Q1138" s="13">
        <v>-2.3326748927228826E-2</v>
      </c>
      <c r="R1138" s="14"/>
      <c r="S1138" s="14" t="str">
        <f>IF(ISNUMBER(R1138),VLOOKUP(B1138,Index!$B$3:$AB$18,27,FALSE),"")</f>
        <v/>
      </c>
      <c r="T1138" s="14" t="str">
        <f>IF(ISNUMBER($R1138),VLOOKUP($B1138,Index!$B$21:$AB$36,27,FALSE),"")</f>
        <v/>
      </c>
      <c r="U1138" s="14" t="str">
        <f>IF(ISNUMBER($R1138),VLOOKUP($B1138,Index!$B$39:$AB$54,27,FALSE),"")</f>
        <v/>
      </c>
      <c r="W1138" s="6">
        <v>1.45550334124057</v>
      </c>
      <c r="X1138" s="8">
        <v>0.59702380952380962</v>
      </c>
      <c r="Y1138" s="6">
        <v>0.2890026347136862</v>
      </c>
      <c r="Z1138" s="8" t="str">
        <f t="shared" si="231"/>
        <v/>
      </c>
      <c r="AA1138" s="9" t="s">
        <v>25</v>
      </c>
      <c r="AB1138" s="3">
        <v>0</v>
      </c>
      <c r="AC1138" s="6">
        <v>2.1184899763624632</v>
      </c>
      <c r="AD1138" s="8">
        <v>0.3564374291383221</v>
      </c>
      <c r="AE1138" s="6">
        <v>8.3522522871452343E-2</v>
      </c>
      <c r="AF1138" s="8" t="str">
        <f t="shared" si="232"/>
        <v/>
      </c>
      <c r="AG1138" s="9" t="s">
        <v>25</v>
      </c>
      <c r="AH1138" s="3">
        <v>0</v>
      </c>
      <c r="AK1138" t="str">
        <f t="shared" si="239"/>
        <v/>
      </c>
      <c r="AL1138" t="str">
        <f t="shared" si="239"/>
        <v/>
      </c>
      <c r="AM1138" t="str">
        <f t="shared" si="239"/>
        <v/>
      </c>
      <c r="AN1138" t="str">
        <f t="shared" si="239"/>
        <v/>
      </c>
      <c r="AO1138" t="str">
        <f t="shared" si="239"/>
        <v/>
      </c>
      <c r="AP1138" t="str">
        <f t="shared" si="239"/>
        <v/>
      </c>
      <c r="AQ1138" t="str">
        <f t="shared" si="239"/>
        <v/>
      </c>
      <c r="AR1138" t="str">
        <f t="shared" si="239"/>
        <v/>
      </c>
      <c r="AS1138" t="str">
        <f t="shared" si="239"/>
        <v/>
      </c>
      <c r="AT1138" t="str">
        <f t="shared" si="239"/>
        <v/>
      </c>
      <c r="AU1138" t="str">
        <f t="shared" si="239"/>
        <v/>
      </c>
      <c r="AV1138" t="str">
        <f t="shared" si="239"/>
        <v/>
      </c>
      <c r="AW1138" t="str">
        <f t="shared" si="239"/>
        <v/>
      </c>
      <c r="AX1138" t="str">
        <f t="shared" si="239"/>
        <v/>
      </c>
      <c r="AZ1138" s="46" t="str">
        <f>IF(ISNUMBER(VLOOKUP($B1138,Stats!$A$2:$AA$19,2,FALSE))=FALSE,"",IF(ISNUMBER(W1138),(W1138-VLOOKUP($B1138,Stats!$A$2:$AA$19,2,FALSE))/VLOOKUP($B1138,Stats!$A$2:$AA$19,16,FALSE),""))</f>
        <v/>
      </c>
      <c r="BA1138" s="46" t="str">
        <f>IF(ISNUMBER(VLOOKUP($B1138,Stats!$A$2:$AA$19,2,FALSE))=FALSE,"",IF(ISNUMBER(X1138),(X1138-VLOOKUP($B1138,Stats!$A$2:$AA$19,3,FALSE))/VLOOKUP($B1138,Stats!$A$2:$AA$19,17,FALSE),""))</f>
        <v/>
      </c>
      <c r="BB1138" s="46"/>
      <c r="BC1138" s="46"/>
      <c r="BD1138" s="44" t="str">
        <f t="shared" si="228"/>
        <v/>
      </c>
      <c r="BE1138" s="46" t="str">
        <f>IF(ISNUMBER(VLOOKUP($B1138,Stats!$A$2:$AA$19,2,FALSE))=FALSE,"",IF(ISNUMBER(Y1138),(Y1138-VLOOKUP($B1138,Stats!$A$2:$AA$19,5,FALSE))/VLOOKUP($B1138,Stats!$A$2:$AA$19,19,FALSE),""))</f>
        <v/>
      </c>
      <c r="BF1138" s="46"/>
      <c r="BG1138" s="46"/>
      <c r="BH1138" s="46" t="str">
        <f>IF(ISNUMBER(VLOOKUP($B1138,Stats!$A$2:$AA$19,2,FALSE))=FALSE,"",IF(ISNUMBER(Z1138),(Z1138-VLOOKUP($B1138,Stats!$A$2:$AA$19,8,FALSE))/VLOOKUP($B1138,Stats!$A$2:$AA$19,22,FALSE),""))</f>
        <v/>
      </c>
      <c r="BI1138" s="46" t="str">
        <f>IF(ISNUMBER(VLOOKUP($B1138,Stats!$A$2:$AA$19,2,FALSE))=FALSE,"",IF(ISNUMBER(#REF!),(#REF!-VLOOKUP($B1138,Stats!$A$2:$AA$19,9,FALSE))/VLOOKUP($B1138,Stats!$A$2:$AA$19,23,FALSE),""))</f>
        <v/>
      </c>
      <c r="BJ1138" s="46" t="str">
        <f>IF(ISNUMBER(VLOOKUP($B1138,Stats!$A$2:$AA$19,2,FALSE))=FALSE,"",IF(ISNUMBER(#REF!),(#REF!-VLOOKUP($B1138,Stats!$A$2:$AA$19,10,FALSE))/VLOOKUP($B1138,Stats!$A$2:$AA$19,24,FALSE),""))</f>
        <v/>
      </c>
      <c r="BK1138" s="44" t="str">
        <f t="shared" si="234"/>
        <v/>
      </c>
      <c r="BL1138" s="46" t="str">
        <f>IF(ISNUMBER(VLOOKUP($B1138,Stats!$A$2:$AA$19,2,FALSE))=FALSE,"",IF(ISNUMBER(#REF!),(#REF!-VLOOKUP($B1138,Stats!$A$2:$AA$19,11,FALSE))/VLOOKUP($B1138,Stats!$A$2:$AA$19,25,FALSE),""))</f>
        <v/>
      </c>
      <c r="BM1138" s="46" t="str">
        <f>IF(ISNUMBER(VLOOKUP($B1138,Stats!$A$2:$AA$19,2,FALSE))=FALSE,"",IF(ISNUMBER(AA1138),(AA1138-VLOOKUP($B1138,Stats!$A$2:$AA$19,12,FALSE))/VLOOKUP($B1138,Stats!$A$2:$AA$19,26,FALSE),""))</f>
        <v/>
      </c>
      <c r="BN1138" s="46" t="str">
        <f>IF(ISNUMBER(VLOOKUP($B1138,Stats!$A$2:$AA$19,2,FALSE))=FALSE,"",IF(ISNUMBER(#REF!),(#REF!-VLOOKUP($B1138,Stats!$A$2:$AA$19,13,FALSE))/VLOOKUP($B1138,Stats!$A$2:$AA$19,27,FALSE),""))</f>
        <v/>
      </c>
      <c r="BO1138" s="46" t="str">
        <f>IF(ISNUMBER(VLOOKUP($B1138,Stats!$A$2:$AA$19,2,FALSE))=FALSE,"",IF(ISNUMBER(#REF!),(#REF!-VLOOKUP($B1138,Stats!$A$2:$AA$19,14,FALSE))/VLOOKUP($B1138,Stats!$A$2:$AB$19,28,FALSE),""))</f>
        <v/>
      </c>
      <c r="BP1138" s="46"/>
      <c r="BQ1138" s="46" t="str">
        <f>IF(ISNUMBER(VLOOKUP($B1138,Stats!$A$2:$AA$19,2,FALSE))=FALSE,"",IF(ISNUMBER(BM1138),BM1138,(VLOOKUP($B1138,Stats!$A$2:$AT$19,46,FALSE)-VLOOKUP($B1138,Stats!$A$2:$AA$19,12,FALSE))/VLOOKUP($B1138,Stats!$A$2:$AA$19,26,FALSE)))</f>
        <v/>
      </c>
      <c r="BR1138" s="51" t="str">
        <f t="shared" si="235"/>
        <v/>
      </c>
      <c r="BS1138" s="32" t="str">
        <f t="shared" si="229"/>
        <v/>
      </c>
      <c r="BT1138" s="53" t="str">
        <f t="shared" si="230"/>
        <v/>
      </c>
    </row>
    <row r="1139" spans="1:72" x14ac:dyDescent="0.15">
      <c r="A1139" s="16">
        <v>167</v>
      </c>
      <c r="B1139" s="17">
        <v>201421</v>
      </c>
      <c r="C1139" s="3">
        <v>0</v>
      </c>
      <c r="D1139" s="23">
        <v>-2.1528160359367776E-2</v>
      </c>
      <c r="E1139" s="18">
        <v>5.6998935456999064E-3</v>
      </c>
      <c r="F1139" s="24">
        <v>2</v>
      </c>
      <c r="G1139" s="24">
        <v>5</v>
      </c>
      <c r="H1139" s="20">
        <v>3.7048024197406937E-3</v>
      </c>
      <c r="I1139" s="20">
        <v>-5.8058380730499513E-3</v>
      </c>
      <c r="J1139" s="24">
        <v>2</v>
      </c>
      <c r="K1139" s="24">
        <v>3</v>
      </c>
      <c r="L1139" s="20">
        <v>6.7315525446982605E-3</v>
      </c>
      <c r="M1139" s="20">
        <v>-1.3117546848381512E-2</v>
      </c>
      <c r="N1139" s="19">
        <v>2.3613</v>
      </c>
      <c r="O1139" s="19">
        <v>1.0006780522947831</v>
      </c>
      <c r="P1139" s="25">
        <v>41921</v>
      </c>
      <c r="Q1139" s="20">
        <v>-2.2191165883199915E-2</v>
      </c>
      <c r="R1139" s="25">
        <v>41929</v>
      </c>
      <c r="S1139" s="25">
        <f>IF(ISNUMBER(R1139),VLOOKUP(B1139,Index!$B$3:$AB$18,27,FALSE),"")</f>
        <v>41929</v>
      </c>
      <c r="T1139" s="25">
        <f>IF(ISNUMBER($R1139),VLOOKUP($B1139,Index!$B$21:$AB$36,27,FALSE),"")</f>
        <v>41929</v>
      </c>
      <c r="U1139" s="25">
        <f>IF(ISNUMBER($R1139),VLOOKUP($B1139,Index!$B$39:$AB$54,27,FALSE),"")</f>
        <v>41929</v>
      </c>
      <c r="W1139" s="18">
        <v>-0.77501377293723994</v>
      </c>
      <c r="X1139" s="19">
        <v>0.2857142857142857</v>
      </c>
      <c r="Y1139" s="18">
        <v>0.10814787614942849</v>
      </c>
      <c r="Z1139" s="19">
        <f t="shared" si="231"/>
        <v>0</v>
      </c>
      <c r="AA1139" s="21" t="s">
        <v>25</v>
      </c>
      <c r="AB1139" s="3">
        <v>0</v>
      </c>
      <c r="AC1139" s="18">
        <v>0.6006463482424157</v>
      </c>
      <c r="AD1139" s="19">
        <v>8.1632653061224483E-2</v>
      </c>
      <c r="AE1139" s="18">
        <v>1.1695963115632124E-2</v>
      </c>
      <c r="AF1139" s="19">
        <f t="shared" si="232"/>
        <v>0</v>
      </c>
      <c r="AG1139" s="21" t="s">
        <v>25</v>
      </c>
      <c r="AH1139" s="3">
        <v>0</v>
      </c>
      <c r="AK1139" t="str">
        <f t="shared" si="239"/>
        <v/>
      </c>
      <c r="AL1139" t="str">
        <f t="shared" si="239"/>
        <v/>
      </c>
      <c r="AM1139" t="str">
        <f t="shared" si="239"/>
        <v/>
      </c>
      <c r="AN1139" t="str">
        <f t="shared" si="239"/>
        <v/>
      </c>
      <c r="AO1139" t="str">
        <f t="shared" si="239"/>
        <v/>
      </c>
      <c r="AP1139" t="str">
        <f t="shared" si="239"/>
        <v/>
      </c>
      <c r="AQ1139" t="str">
        <f t="shared" si="239"/>
        <v/>
      </c>
      <c r="AR1139" t="str">
        <f t="shared" si="239"/>
        <v/>
      </c>
      <c r="AS1139" t="str">
        <f t="shared" si="239"/>
        <v/>
      </c>
      <c r="AT1139" t="str">
        <f t="shared" si="239"/>
        <v/>
      </c>
      <c r="AU1139" t="str">
        <f t="shared" si="239"/>
        <v/>
      </c>
      <c r="AV1139" t="str">
        <f t="shared" si="239"/>
        <v/>
      </c>
      <c r="AW1139" t="str">
        <f t="shared" si="239"/>
        <v/>
      </c>
      <c r="AX1139" t="str">
        <f t="shared" si="239"/>
        <v/>
      </c>
      <c r="AZ1139" s="46">
        <f>IF(ISNUMBER(VLOOKUP($B1139,Stats!$A$2:$AA$19,2,FALSE))=FALSE,"",IF(ISNUMBER(W1139),(W1139-VLOOKUP($B1139,Stats!$A$2:$AA$19,2,FALSE))/VLOOKUP($B1139,Stats!$A$2:$AA$19,16,FALSE),""))</f>
        <v>-0.76751539283725945</v>
      </c>
      <c r="BA1139" s="46">
        <f>IF(ISNUMBER(VLOOKUP($B1139,Stats!$A$2:$AA$19,2,FALSE))=FALSE,"",IF(ISNUMBER(X1139),(X1139-VLOOKUP($B1139,Stats!$A$2:$AA$19,3,FALSE))/VLOOKUP($B1139,Stats!$A$2:$AA$19,17,FALSE),""))</f>
        <v>-0.6967057200847836</v>
      </c>
      <c r="BB1139" s="46"/>
      <c r="BC1139" s="46"/>
      <c r="BD1139" s="44">
        <f t="shared" si="228"/>
        <v>-0.73211055646102152</v>
      </c>
      <c r="BE1139" s="46">
        <f>IF(ISNUMBER(VLOOKUP($B1139,Stats!$A$2:$AA$19,2,FALSE))=FALSE,"",IF(ISNUMBER(Y1139),(Y1139-VLOOKUP($B1139,Stats!$A$2:$AA$19,5,FALSE))/VLOOKUP($B1139,Stats!$A$2:$AA$19,19,FALSE),""))</f>
        <v>0.38658762036454702</v>
      </c>
      <c r="BF1139" s="46"/>
      <c r="BG1139" s="46"/>
      <c r="BH1139" s="46">
        <f>IF(ISNUMBER(VLOOKUP($B1139,Stats!$A$2:$AA$19,2,FALSE))=FALSE,"",IF(ISNUMBER(Z1139),(Z1139-VLOOKUP($B1139,Stats!$A$2:$AA$19,8,FALSE))/VLOOKUP($B1139,Stats!$A$2:$AA$19,22,FALSE),""))</f>
        <v>-0.61753828864926419</v>
      </c>
      <c r="BI1139" s="46" t="str">
        <f>IF(ISNUMBER(VLOOKUP($B1139,Stats!$A$2:$AA$19,2,FALSE))=FALSE,"",IF(ISNUMBER(#REF!),(#REF!-VLOOKUP($B1139,Stats!$A$2:$AA$19,9,FALSE))/VLOOKUP($B1139,Stats!$A$2:$AA$19,23,FALSE),""))</f>
        <v/>
      </c>
      <c r="BJ1139" s="46" t="str">
        <f>IF(ISNUMBER(VLOOKUP($B1139,Stats!$A$2:$AA$19,2,FALSE))=FALSE,"",IF(ISNUMBER(#REF!),(#REF!-VLOOKUP($B1139,Stats!$A$2:$AA$19,10,FALSE))/VLOOKUP($B1139,Stats!$A$2:$AA$19,24,FALSE),""))</f>
        <v/>
      </c>
      <c r="BK1139" s="44">
        <f t="shared" si="234"/>
        <v>-0.45587282084996217</v>
      </c>
      <c r="BL1139" s="46" t="str">
        <f>IF(ISNUMBER(VLOOKUP($B1139,Stats!$A$2:$AA$19,2,FALSE))=FALSE,"",IF(ISNUMBER(#REF!),(#REF!-VLOOKUP($B1139,Stats!$A$2:$AA$19,11,FALSE))/VLOOKUP($B1139,Stats!$A$2:$AA$19,25,FALSE),""))</f>
        <v/>
      </c>
      <c r="BM1139" s="46" t="str">
        <f>IF(ISNUMBER(VLOOKUP($B1139,Stats!$A$2:$AA$19,2,FALSE))=FALSE,"",IF(ISNUMBER(AA1139),(AA1139-VLOOKUP($B1139,Stats!$A$2:$AA$19,12,FALSE))/VLOOKUP($B1139,Stats!$A$2:$AA$19,26,FALSE),""))</f>
        <v/>
      </c>
      <c r="BN1139" s="46" t="str">
        <f>IF(ISNUMBER(VLOOKUP($B1139,Stats!$A$2:$AA$19,2,FALSE))=FALSE,"",IF(ISNUMBER(#REF!),(#REF!-VLOOKUP($B1139,Stats!$A$2:$AA$19,13,FALSE))/VLOOKUP($B1139,Stats!$A$2:$AA$19,27,FALSE),""))</f>
        <v/>
      </c>
      <c r="BO1139" s="46" t="str">
        <f>IF(ISNUMBER(VLOOKUP($B1139,Stats!$A$2:$AA$19,2,FALSE))=FALSE,"",IF(ISNUMBER(#REF!),(#REF!-VLOOKUP($B1139,Stats!$A$2:$AA$19,14,FALSE))/VLOOKUP($B1139,Stats!$A$2:$AB$19,28,FALSE),""))</f>
        <v/>
      </c>
      <c r="BP1139" s="46"/>
      <c r="BQ1139" s="46">
        <f>IF(ISNUMBER(VLOOKUP($B1139,Stats!$A$2:$AA$19,2,FALSE))=FALSE,"",IF(ISNUMBER(BM1139),BM1139,(VLOOKUP($B1139,Stats!$A$2:$AT$19,46,FALSE)-VLOOKUP($B1139,Stats!$A$2:$AA$19,12,FALSE))/VLOOKUP($B1139,Stats!$A$2:$AA$19,26,FALSE)))</f>
        <v>-0.81319138310867711</v>
      </c>
      <c r="BR1139" s="51">
        <f t="shared" si="235"/>
        <v>-0.81319138310867711</v>
      </c>
      <c r="BS1139" s="32" t="str">
        <f t="shared" si="229"/>
        <v>167_201421</v>
      </c>
      <c r="BT1139" s="53">
        <f t="shared" si="230"/>
        <v>-0.58258408042391707</v>
      </c>
    </row>
    <row r="1140" spans="1:72" x14ac:dyDescent="0.15">
      <c r="A1140" s="16">
        <v>167</v>
      </c>
      <c r="B1140" s="17">
        <v>201422</v>
      </c>
      <c r="C1140" s="3">
        <v>0</v>
      </c>
      <c r="D1140" s="23">
        <v>1.0611113517259296E-2</v>
      </c>
      <c r="E1140" s="18">
        <v>9.3836837887513996E-3</v>
      </c>
      <c r="F1140" s="24">
        <v>6</v>
      </c>
      <c r="G1140" s="24">
        <v>4</v>
      </c>
      <c r="H1140" s="20">
        <v>7.0505409696850112E-3</v>
      </c>
      <c r="I1140" s="20">
        <v>-7.8367386400433336E-3</v>
      </c>
      <c r="J1140" s="24">
        <v>5</v>
      </c>
      <c r="K1140" s="24">
        <v>3</v>
      </c>
      <c r="L1140" s="20">
        <v>1.7948605699776632E-2</v>
      </c>
      <c r="M1140" s="20">
        <v>-1.2026898870592162E-2</v>
      </c>
      <c r="N1140" s="19">
        <v>2.3386</v>
      </c>
      <c r="O1140" s="19">
        <v>1.0027011962440509</v>
      </c>
      <c r="P1140" s="25">
        <v>41942</v>
      </c>
      <c r="Q1140" s="20">
        <v>-2.8855636067401269E-2</v>
      </c>
      <c r="R1140" s="25">
        <v>41935</v>
      </c>
      <c r="S1140" s="25">
        <f>IF(ISNUMBER(R1140),VLOOKUP(B1140,Index!$B$3:$AB$18,27,FALSE),"")</f>
        <v>41939</v>
      </c>
      <c r="T1140" s="25">
        <f>IF(ISNUMBER($R1140),VLOOKUP($B1140,Index!$B$21:$AB$36,27,FALSE),"")</f>
        <v>41935</v>
      </c>
      <c r="U1140" s="25">
        <f>IF(ISNUMBER($R1140),VLOOKUP($B1140,Index!$B$39:$AB$54,27,FALSE),"")</f>
        <v>41936</v>
      </c>
      <c r="W1140" s="18">
        <v>0.31833340551777889</v>
      </c>
      <c r="X1140" s="19">
        <v>0.6</v>
      </c>
      <c r="Y1140" s="18">
        <v>0.17804288169151639</v>
      </c>
      <c r="Z1140" s="19">
        <f t="shared" si="231"/>
        <v>4</v>
      </c>
      <c r="AA1140" s="21">
        <v>0.36773105581432192</v>
      </c>
      <c r="AB1140" s="3">
        <v>0</v>
      </c>
      <c r="AC1140" s="18">
        <v>0.10133615706854666</v>
      </c>
      <c r="AD1140" s="19">
        <v>0.36</v>
      </c>
      <c r="AE1140" s="18">
        <v>3.1699267721019303E-2</v>
      </c>
      <c r="AF1140" s="19">
        <f t="shared" si="232"/>
        <v>16</v>
      </c>
      <c r="AG1140" s="21">
        <v>0.13522612941031595</v>
      </c>
      <c r="AH1140" s="3">
        <v>0</v>
      </c>
      <c r="AK1140" t="str">
        <f t="shared" si="239"/>
        <v/>
      </c>
      <c r="AL1140">
        <f t="shared" si="239"/>
        <v>0.36773105581432192</v>
      </c>
      <c r="AM1140" t="str">
        <f t="shared" si="239"/>
        <v/>
      </c>
      <c r="AN1140" t="str">
        <f t="shared" si="239"/>
        <v/>
      </c>
      <c r="AO1140" t="str">
        <f t="shared" si="239"/>
        <v/>
      </c>
      <c r="AP1140" t="str">
        <f t="shared" si="239"/>
        <v/>
      </c>
      <c r="AQ1140" t="str">
        <f t="shared" si="239"/>
        <v/>
      </c>
      <c r="AR1140" t="str">
        <f t="shared" si="239"/>
        <v/>
      </c>
      <c r="AS1140" t="str">
        <f t="shared" si="239"/>
        <v/>
      </c>
      <c r="AT1140" t="str">
        <f t="shared" si="239"/>
        <v/>
      </c>
      <c r="AU1140" t="str">
        <f t="shared" si="239"/>
        <v/>
      </c>
      <c r="AV1140" t="str">
        <f t="shared" si="239"/>
        <v/>
      </c>
      <c r="AW1140" t="str">
        <f t="shared" si="239"/>
        <v/>
      </c>
      <c r="AX1140" t="str">
        <f t="shared" si="239"/>
        <v/>
      </c>
      <c r="AZ1140" s="46">
        <f>IF(ISNUMBER(VLOOKUP($B1140,Stats!$A$2:$AA$19,2,FALSE))=FALSE,"",IF(ISNUMBER(W1140),(W1140-VLOOKUP($B1140,Stats!$A$2:$AA$19,2,FALSE))/VLOOKUP($B1140,Stats!$A$2:$AA$19,16,FALSE),""))</f>
        <v>-0.34140130959124793</v>
      </c>
      <c r="BA1140" s="46">
        <f>IF(ISNUMBER(VLOOKUP($B1140,Stats!$A$2:$AA$19,2,FALSE))=FALSE,"",IF(ISNUMBER(X1140),(X1140-VLOOKUP($B1140,Stats!$A$2:$AA$19,3,FALSE))/VLOOKUP($B1140,Stats!$A$2:$AA$19,17,FALSE),""))</f>
        <v>-0.20603698172286539</v>
      </c>
      <c r="BB1140" s="46"/>
      <c r="BC1140" s="46"/>
      <c r="BD1140" s="44">
        <f t="shared" si="228"/>
        <v>-0.27371914565705668</v>
      </c>
      <c r="BE1140" s="46">
        <f>IF(ISNUMBER(VLOOKUP($B1140,Stats!$A$2:$AA$19,2,FALSE))=FALSE,"",IF(ISNUMBER(Y1140),(Y1140-VLOOKUP($B1140,Stats!$A$2:$AA$19,5,FALSE))/VLOOKUP($B1140,Stats!$A$2:$AA$19,19,FALSE),""))</f>
        <v>0.65109317063901828</v>
      </c>
      <c r="BF1140" s="46"/>
      <c r="BG1140" s="46"/>
      <c r="BH1140" s="46">
        <f>IF(ISNUMBER(VLOOKUP($B1140,Stats!$A$2:$AA$19,2,FALSE))=FALSE,"",IF(ISNUMBER(Z1140),(Z1140-VLOOKUP($B1140,Stats!$A$2:$AA$19,8,FALSE))/VLOOKUP($B1140,Stats!$A$2:$AA$19,22,FALSE),""))</f>
        <v>0.66359770503354598</v>
      </c>
      <c r="BI1140" s="46" t="str">
        <f>IF(ISNUMBER(VLOOKUP($B1140,Stats!$A$2:$AA$19,2,FALSE))=FALSE,"",IF(ISNUMBER(#REF!),(#REF!-VLOOKUP($B1140,Stats!$A$2:$AA$19,9,FALSE))/VLOOKUP($B1140,Stats!$A$2:$AA$19,23,FALSE),""))</f>
        <v/>
      </c>
      <c r="BJ1140" s="46" t="str">
        <f>IF(ISNUMBER(VLOOKUP($B1140,Stats!$A$2:$AA$19,2,FALSE))=FALSE,"",IF(ISNUMBER(#REF!),(#REF!-VLOOKUP($B1140,Stats!$A$2:$AA$19,10,FALSE))/VLOOKUP($B1140,Stats!$A$2:$AA$19,24,FALSE),""))</f>
        <v/>
      </c>
      <c r="BK1140" s="44">
        <f t="shared" si="234"/>
        <v>-0.25668590793724899</v>
      </c>
      <c r="BL1140" s="46" t="str">
        <f>IF(ISNUMBER(VLOOKUP($B1140,Stats!$A$2:$AA$19,2,FALSE))=FALSE,"",IF(ISNUMBER(#REF!),(#REF!-VLOOKUP($B1140,Stats!$A$2:$AA$19,11,FALSE))/VLOOKUP($B1140,Stats!$A$2:$AA$19,25,FALSE),""))</f>
        <v/>
      </c>
      <c r="BM1140" s="46">
        <f>IF(ISNUMBER(VLOOKUP($B1140,Stats!$A$2:$AA$19,2,FALSE))=FALSE,"",IF(ISNUMBER(AA1140),(AA1140-VLOOKUP($B1140,Stats!$A$2:$AA$19,12,FALSE))/VLOOKUP($B1140,Stats!$A$2:$AA$19,26,FALSE),""))</f>
        <v>-0.36016336145680283</v>
      </c>
      <c r="BN1140" s="46" t="str">
        <f>IF(ISNUMBER(VLOOKUP($B1140,Stats!$A$2:$AA$19,2,FALSE))=FALSE,"",IF(ISNUMBER(#REF!),(#REF!-VLOOKUP($B1140,Stats!$A$2:$AA$19,13,FALSE))/VLOOKUP($B1140,Stats!$A$2:$AA$19,27,FALSE),""))</f>
        <v/>
      </c>
      <c r="BO1140" s="46" t="str">
        <f>IF(ISNUMBER(VLOOKUP($B1140,Stats!$A$2:$AA$19,2,FALSE))=FALSE,"",IF(ISNUMBER(#REF!),(#REF!-VLOOKUP($B1140,Stats!$A$2:$AA$19,14,FALSE))/VLOOKUP($B1140,Stats!$A$2:$AB$19,28,FALSE),""))</f>
        <v/>
      </c>
      <c r="BP1140" s="46"/>
      <c r="BQ1140" s="46">
        <f>IF(ISNUMBER(VLOOKUP($B1140,Stats!$A$2:$AA$19,2,FALSE))=FALSE,"",IF(ISNUMBER(BM1140),BM1140,(VLOOKUP($B1140,Stats!$A$2:$AT$19,46,FALSE)-VLOOKUP($B1140,Stats!$A$2:$AA$19,12,FALSE))/VLOOKUP($B1140,Stats!$A$2:$AA$19,26,FALSE)))</f>
        <v>-0.36016336145680283</v>
      </c>
      <c r="BR1140" s="51">
        <f t="shared" si="235"/>
        <v>-0.36016336145680283</v>
      </c>
      <c r="BS1140" s="32" t="str">
        <f t="shared" si="229"/>
        <v>167_201422</v>
      </c>
      <c r="BT1140" s="53">
        <f t="shared" si="230"/>
        <v>-0.28078804618512132</v>
      </c>
    </row>
    <row r="1141" spans="1:72" x14ac:dyDescent="0.15">
      <c r="A1141" s="16">
        <v>167</v>
      </c>
      <c r="B1141" s="17">
        <v>201423</v>
      </c>
      <c r="C1141" s="3">
        <v>0</v>
      </c>
      <c r="D1141" s="23">
        <v>2.4427873489329954E-3</v>
      </c>
      <c r="E1141" s="18">
        <v>1.0618012909086526E-2</v>
      </c>
      <c r="F1141" s="24">
        <v>5</v>
      </c>
      <c r="G1141" s="24">
        <v>5</v>
      </c>
      <c r="H1141" s="20">
        <v>8.6525867996986687E-3</v>
      </c>
      <c r="I1141" s="20">
        <v>-8.0629545902792359E-3</v>
      </c>
      <c r="J1141" s="24">
        <v>2</v>
      </c>
      <c r="K1141" s="24">
        <v>2</v>
      </c>
      <c r="L1141" s="20">
        <v>1.4752551676816328E-2</v>
      </c>
      <c r="M1141" s="20">
        <v>-1.8561387263773876E-2</v>
      </c>
      <c r="N1141" s="19">
        <v>2.3759000000000001</v>
      </c>
      <c r="O1141" s="19">
        <v>1.0083181258753131</v>
      </c>
      <c r="P1141" s="25">
        <v>41953</v>
      </c>
      <c r="Q1141" s="20">
        <v>-1.8561387263773876E-2</v>
      </c>
      <c r="R1141" s="25">
        <v>41954</v>
      </c>
      <c r="S1141" s="25">
        <f>IF(ISNUMBER(R1141),VLOOKUP(B1141,Index!$B$3:$AB$18,27,FALSE),"")</f>
        <v>41956</v>
      </c>
      <c r="T1141" s="25">
        <f>IF(ISNUMBER($R1141),VLOOKUP($B1141,Index!$B$21:$AB$36,27,FALSE),"")</f>
        <v>41954</v>
      </c>
      <c r="U1141" s="25">
        <f>IF(ISNUMBER($R1141),VLOOKUP($B1141,Index!$B$39:$AB$54,27,FALSE),"")</f>
        <v>41957</v>
      </c>
      <c r="W1141" s="18">
        <v>7.3283620467989863E-2</v>
      </c>
      <c r="X1141" s="19">
        <v>0.5</v>
      </c>
      <c r="Y1141" s="18">
        <v>0.20146263010670273</v>
      </c>
      <c r="Z1141" s="19">
        <f t="shared" si="231"/>
        <v>2</v>
      </c>
      <c r="AA1141" s="21">
        <v>0.13160586082380629</v>
      </c>
      <c r="AB1141" s="3">
        <v>0</v>
      </c>
      <c r="AC1141" s="18">
        <v>5.3704890288963827E-3</v>
      </c>
      <c r="AD1141" s="19">
        <v>0.25</v>
      </c>
      <c r="AE1141" s="18">
        <v>4.0587191329510129E-2</v>
      </c>
      <c r="AF1141" s="19">
        <f t="shared" si="232"/>
        <v>4</v>
      </c>
      <c r="AG1141" s="21">
        <v>1.7320102603175073E-2</v>
      </c>
      <c r="AH1141" s="3">
        <v>0</v>
      </c>
      <c r="AK1141" t="str">
        <f t="shared" si="239"/>
        <v/>
      </c>
      <c r="AL1141" t="str">
        <f t="shared" si="239"/>
        <v/>
      </c>
      <c r="AM1141">
        <f t="shared" si="239"/>
        <v>0.13160586082380629</v>
      </c>
      <c r="AN1141" t="str">
        <f t="shared" si="239"/>
        <v/>
      </c>
      <c r="AO1141" t="str">
        <f t="shared" si="239"/>
        <v/>
      </c>
      <c r="AP1141" t="str">
        <f t="shared" si="239"/>
        <v/>
      </c>
      <c r="AQ1141" t="str">
        <f t="shared" si="239"/>
        <v/>
      </c>
      <c r="AR1141" t="str">
        <f t="shared" si="239"/>
        <v/>
      </c>
      <c r="AS1141" t="str">
        <f t="shared" si="239"/>
        <v/>
      </c>
      <c r="AT1141" t="str">
        <f t="shared" si="239"/>
        <v/>
      </c>
      <c r="AU1141" t="str">
        <f t="shared" si="239"/>
        <v/>
      </c>
      <c r="AV1141" t="str">
        <f t="shared" si="239"/>
        <v/>
      </c>
      <c r="AW1141" t="str">
        <f t="shared" si="239"/>
        <v/>
      </c>
      <c r="AX1141" t="str">
        <f t="shared" si="239"/>
        <v/>
      </c>
      <c r="AZ1141" s="46">
        <f>IF(ISNUMBER(VLOOKUP($B1141,Stats!$A$2:$AA$19,2,FALSE))=FALSE,"",IF(ISNUMBER(W1141),(W1141-VLOOKUP($B1141,Stats!$A$2:$AA$19,2,FALSE))/VLOOKUP($B1141,Stats!$A$2:$AA$19,16,FALSE),""))</f>
        <v>0.1349821492181037</v>
      </c>
      <c r="BA1141" s="46">
        <f>IF(ISNUMBER(VLOOKUP($B1141,Stats!$A$2:$AA$19,2,FALSE))=FALSE,"",IF(ISNUMBER(X1141),(X1141-VLOOKUP($B1141,Stats!$A$2:$AA$19,3,FALSE))/VLOOKUP($B1141,Stats!$A$2:$AA$19,17,FALSE),""))</f>
        <v>-7.6117703670941991E-2</v>
      </c>
      <c r="BB1141" s="46"/>
      <c r="BC1141" s="46"/>
      <c r="BD1141" s="44">
        <f t="shared" si="228"/>
        <v>2.9432222773580853E-2</v>
      </c>
      <c r="BE1141" s="46">
        <f>IF(ISNUMBER(VLOOKUP($B1141,Stats!$A$2:$AA$19,2,FALSE))=FALSE,"",IF(ISNUMBER(Y1141),(Y1141-VLOOKUP($B1141,Stats!$A$2:$AA$19,5,FALSE))/VLOOKUP($B1141,Stats!$A$2:$AA$19,19,FALSE),""))</f>
        <v>0.59493239971361955</v>
      </c>
      <c r="BF1141" s="46"/>
      <c r="BG1141" s="46"/>
      <c r="BH1141" s="46">
        <f>IF(ISNUMBER(VLOOKUP($B1141,Stats!$A$2:$AA$19,2,FALSE))=FALSE,"",IF(ISNUMBER(Z1141),(Z1141-VLOOKUP($B1141,Stats!$A$2:$AA$19,8,FALSE))/VLOOKUP($B1141,Stats!$A$2:$AA$19,22,FALSE),""))</f>
        <v>4.0999925831563512E-2</v>
      </c>
      <c r="BI1141" s="46" t="str">
        <f>IF(ISNUMBER(VLOOKUP($B1141,Stats!$A$2:$AA$19,2,FALSE))=FALSE,"",IF(ISNUMBER(#REF!),(#REF!-VLOOKUP($B1141,Stats!$A$2:$AA$19,9,FALSE))/VLOOKUP($B1141,Stats!$A$2:$AA$19,23,FALSE),""))</f>
        <v/>
      </c>
      <c r="BJ1141" s="46" t="str">
        <f>IF(ISNUMBER(VLOOKUP($B1141,Stats!$A$2:$AA$19,2,FALSE))=FALSE,"",IF(ISNUMBER(#REF!),(#REF!-VLOOKUP($B1141,Stats!$A$2:$AA$19,10,FALSE))/VLOOKUP($B1141,Stats!$A$2:$AA$19,24,FALSE),""))</f>
        <v/>
      </c>
      <c r="BK1141" s="44">
        <f t="shared" si="234"/>
        <v>-0.40415270205006459</v>
      </c>
      <c r="BL1141" s="46" t="str">
        <f>IF(ISNUMBER(VLOOKUP($B1141,Stats!$A$2:$AA$19,2,FALSE))=FALSE,"",IF(ISNUMBER(#REF!),(#REF!-VLOOKUP($B1141,Stats!$A$2:$AA$19,11,FALSE))/VLOOKUP($B1141,Stats!$A$2:$AA$19,25,FALSE),""))</f>
        <v/>
      </c>
      <c r="BM1141" s="46">
        <f>IF(ISNUMBER(VLOOKUP($B1141,Stats!$A$2:$AA$19,2,FALSE))=FALSE,"",IF(ISNUMBER(AA1141),(AA1141-VLOOKUP($B1141,Stats!$A$2:$AA$19,12,FALSE))/VLOOKUP($B1141,Stats!$A$2:$AA$19,26,FALSE),""))</f>
        <v>-0.71289300101267783</v>
      </c>
      <c r="BN1141" s="46" t="str">
        <f>IF(ISNUMBER(VLOOKUP($B1141,Stats!$A$2:$AA$19,2,FALSE))=FALSE,"",IF(ISNUMBER(#REF!),(#REF!-VLOOKUP($B1141,Stats!$A$2:$AA$19,13,FALSE))/VLOOKUP($B1141,Stats!$A$2:$AA$19,27,FALSE),""))</f>
        <v/>
      </c>
      <c r="BO1141" s="46" t="str">
        <f>IF(ISNUMBER(VLOOKUP($B1141,Stats!$A$2:$AA$19,2,FALSE))=FALSE,"",IF(ISNUMBER(#REF!),(#REF!-VLOOKUP($B1141,Stats!$A$2:$AA$19,14,FALSE))/VLOOKUP($B1141,Stats!$A$2:$AB$19,28,FALSE),""))</f>
        <v/>
      </c>
      <c r="BP1141" s="46"/>
      <c r="BQ1141" s="46">
        <f>IF(ISNUMBER(VLOOKUP($B1141,Stats!$A$2:$AA$19,2,FALSE))=FALSE,"",IF(ISNUMBER(BM1141),BM1141,(VLOOKUP($B1141,Stats!$A$2:$AT$19,46,FALSE)-VLOOKUP($B1141,Stats!$A$2:$AA$19,12,FALSE))/VLOOKUP($B1141,Stats!$A$2:$AA$19,26,FALSE)))</f>
        <v>-0.71289300101267783</v>
      </c>
      <c r="BR1141" s="51">
        <f t="shared" si="235"/>
        <v>-0.71289300101267783</v>
      </c>
      <c r="BS1141" s="32" t="str">
        <f t="shared" si="229"/>
        <v>167_201423</v>
      </c>
      <c r="BT1141" s="53">
        <f t="shared" si="230"/>
        <v>-0.37918377687785815</v>
      </c>
    </row>
    <row r="1142" spans="1:72" x14ac:dyDescent="0.15">
      <c r="A1142" s="16">
        <v>167</v>
      </c>
      <c r="B1142" s="17">
        <v>201424</v>
      </c>
      <c r="C1142" s="3">
        <v>0</v>
      </c>
      <c r="D1142" s="23">
        <v>9.3882262408618633E-2</v>
      </c>
      <c r="E1142" s="18">
        <v>9.4831640994099825E-3</v>
      </c>
      <c r="F1142" s="24">
        <v>9</v>
      </c>
      <c r="G1142" s="24">
        <v>1</v>
      </c>
      <c r="H1142" s="20">
        <v>1.0427898371929232E-2</v>
      </c>
      <c r="I1142" s="20">
        <v>-3.3139312571696111E-3</v>
      </c>
      <c r="J1142" s="24">
        <v>7</v>
      </c>
      <c r="K1142" s="24">
        <v>1</v>
      </c>
      <c r="L1142" s="20">
        <v>2.1758569299552777E-2</v>
      </c>
      <c r="M1142" s="20">
        <v>-3.3139312571696111E-3</v>
      </c>
      <c r="N1142" s="19">
        <v>2.5587</v>
      </c>
      <c r="O1142" s="19">
        <v>1.088993871297242</v>
      </c>
      <c r="P1142" s="25">
        <v>41971</v>
      </c>
      <c r="Q1142" s="20">
        <v>-3.3139312571696111E-3</v>
      </c>
      <c r="R1142" s="25">
        <v>41962</v>
      </c>
      <c r="S1142" s="25">
        <f>IF(ISNUMBER(R1142),VLOOKUP(B1142,Index!$B$3:$AB$18,27,FALSE),"")</f>
        <v>41963</v>
      </c>
      <c r="T1142" s="25">
        <f>IF(ISNUMBER($R1142),VLOOKUP($B1142,Index!$B$21:$AB$36,27,FALSE),"")</f>
        <v>41963</v>
      </c>
      <c r="U1142" s="25">
        <f>IF(ISNUMBER($R1142),VLOOKUP($B1142,Index!$B$39:$AB$54,27,FALSE),"")</f>
        <v>41963</v>
      </c>
      <c r="W1142" s="18">
        <v>2.816467872258559</v>
      </c>
      <c r="X1142" s="19">
        <v>0.9</v>
      </c>
      <c r="Y1142" s="18">
        <v>0.17993038787564986</v>
      </c>
      <c r="Z1142" s="19">
        <f t="shared" si="231"/>
        <v>1</v>
      </c>
      <c r="AA1142" s="21">
        <v>28.329574491174675</v>
      </c>
      <c r="AB1142" s="3">
        <v>0</v>
      </c>
      <c r="AC1142" s="18">
        <v>7.9324912754646544</v>
      </c>
      <c r="AD1142" s="19">
        <v>0.81</v>
      </c>
      <c r="AE1142" s="18">
        <v>3.2374944481081802E-2</v>
      </c>
      <c r="AF1142" s="19">
        <f t="shared" si="232"/>
        <v>1</v>
      </c>
      <c r="AG1142" s="21">
        <v>802.56479085101489</v>
      </c>
      <c r="AH1142" s="3">
        <v>0</v>
      </c>
      <c r="AK1142" t="str">
        <f t="shared" si="239"/>
        <v/>
      </c>
      <c r="AL1142" t="str">
        <f t="shared" si="239"/>
        <v/>
      </c>
      <c r="AM1142" t="str">
        <f t="shared" si="239"/>
        <v/>
      </c>
      <c r="AN1142">
        <f t="shared" si="239"/>
        <v>28.329574491174675</v>
      </c>
      <c r="AO1142" t="str">
        <f t="shared" si="239"/>
        <v/>
      </c>
      <c r="AP1142" t="str">
        <f t="shared" si="239"/>
        <v/>
      </c>
      <c r="AQ1142" t="str">
        <f t="shared" si="239"/>
        <v/>
      </c>
      <c r="AR1142" t="str">
        <f t="shared" si="239"/>
        <v/>
      </c>
      <c r="AS1142" t="str">
        <f t="shared" si="239"/>
        <v/>
      </c>
      <c r="AT1142" t="str">
        <f t="shared" si="239"/>
        <v/>
      </c>
      <c r="AU1142" t="str">
        <f t="shared" si="239"/>
        <v/>
      </c>
      <c r="AV1142" t="str">
        <f t="shared" si="239"/>
        <v/>
      </c>
      <c r="AW1142" t="str">
        <f t="shared" si="239"/>
        <v/>
      </c>
      <c r="AX1142" t="str">
        <f t="shared" si="239"/>
        <v/>
      </c>
      <c r="AZ1142" s="46">
        <f>IF(ISNUMBER(VLOOKUP($B1142,Stats!$A$2:$AA$19,2,FALSE))=FALSE,"",IF(ISNUMBER(W1142),(W1142-VLOOKUP($B1142,Stats!$A$2:$AA$19,2,FALSE))/VLOOKUP($B1142,Stats!$A$2:$AA$19,16,FALSE),""))</f>
        <v>1.8971275662933222</v>
      </c>
      <c r="BA1142" s="46">
        <f>IF(ISNUMBER(VLOOKUP($B1142,Stats!$A$2:$AA$19,2,FALSE))=FALSE,"",IF(ISNUMBER(X1142),(X1142-VLOOKUP($B1142,Stats!$A$2:$AA$19,3,FALSE))/VLOOKUP($B1142,Stats!$A$2:$AA$19,17,FALSE),""))</f>
        <v>1.2377608208189006</v>
      </c>
      <c r="BB1142" s="46"/>
      <c r="BC1142" s="46"/>
      <c r="BD1142" s="44">
        <f t="shared" si="228"/>
        <v>1.5674441935561114</v>
      </c>
      <c r="BE1142" s="46">
        <f>IF(ISNUMBER(VLOOKUP($B1142,Stats!$A$2:$AA$19,2,FALSE))=FALSE,"",IF(ISNUMBER(Y1142),(Y1142-VLOOKUP($B1142,Stats!$A$2:$AA$19,5,FALSE))/VLOOKUP($B1142,Stats!$A$2:$AA$19,19,FALSE),""))</f>
        <v>0.6908370370511252</v>
      </c>
      <c r="BF1142" s="46"/>
      <c r="BG1142" s="46"/>
      <c r="BH1142" s="46">
        <f>IF(ISNUMBER(VLOOKUP($B1142,Stats!$A$2:$AA$19,2,FALSE))=FALSE,"",IF(ISNUMBER(Z1142),(Z1142-VLOOKUP($B1142,Stats!$A$2:$AA$19,8,FALSE))/VLOOKUP($B1142,Stats!$A$2:$AA$19,22,FALSE),""))</f>
        <v>-0.47935479253396501</v>
      </c>
      <c r="BI1142" s="46" t="str">
        <f>IF(ISNUMBER(VLOOKUP($B1142,Stats!$A$2:$AA$19,2,FALSE))=FALSE,"",IF(ISNUMBER(#REF!),(#REF!-VLOOKUP($B1142,Stats!$A$2:$AA$19,9,FALSE))/VLOOKUP($B1142,Stats!$A$2:$AA$19,23,FALSE),""))</f>
        <v/>
      </c>
      <c r="BJ1142" s="46" t="str">
        <f>IF(ISNUMBER(VLOOKUP($B1142,Stats!$A$2:$AA$19,2,FALSE))=FALSE,"",IF(ISNUMBER(#REF!),(#REF!-VLOOKUP($B1142,Stats!$A$2:$AA$19,10,FALSE))/VLOOKUP($B1142,Stats!$A$2:$AA$19,24,FALSE),""))</f>
        <v/>
      </c>
      <c r="BK1142" s="44">
        <f t="shared" si="234"/>
        <v>-0.62739236369597706</v>
      </c>
      <c r="BL1142" s="46" t="str">
        <f>IF(ISNUMBER(VLOOKUP($B1142,Stats!$A$2:$AA$19,2,FALSE))=FALSE,"",IF(ISNUMBER(#REF!),(#REF!-VLOOKUP($B1142,Stats!$A$2:$AA$19,11,FALSE))/VLOOKUP($B1142,Stats!$A$2:$AA$19,25,FALSE),""))</f>
        <v/>
      </c>
      <c r="BM1142" s="46">
        <f>IF(ISNUMBER(VLOOKUP($B1142,Stats!$A$2:$AA$19,2,FALSE))=FALSE,"",IF(ISNUMBER(AA1142),(AA1142-VLOOKUP($B1142,Stats!$A$2:$AA$19,12,FALSE))/VLOOKUP($B1142,Stats!$A$2:$AA$19,26,FALSE),""))</f>
        <v>0.78754637438322594</v>
      </c>
      <c r="BN1142" s="46" t="str">
        <f>IF(ISNUMBER(VLOOKUP($B1142,Stats!$A$2:$AA$19,2,FALSE))=FALSE,"",IF(ISNUMBER(#REF!),(#REF!-VLOOKUP($B1142,Stats!$A$2:$AA$19,13,FALSE))/VLOOKUP($B1142,Stats!$A$2:$AA$19,27,FALSE),""))</f>
        <v/>
      </c>
      <c r="BO1142" s="46" t="str">
        <f>IF(ISNUMBER(VLOOKUP($B1142,Stats!$A$2:$AA$19,2,FALSE))=FALSE,"",IF(ISNUMBER(#REF!),(#REF!-VLOOKUP($B1142,Stats!$A$2:$AA$19,14,FALSE))/VLOOKUP($B1142,Stats!$A$2:$AB$19,28,FALSE),""))</f>
        <v/>
      </c>
      <c r="BP1142" s="46"/>
      <c r="BQ1142" s="46">
        <f>IF(ISNUMBER(VLOOKUP($B1142,Stats!$A$2:$AA$19,2,FALSE))=FALSE,"",IF(ISNUMBER(BM1142),BM1142,(VLOOKUP($B1142,Stats!$A$2:$AT$19,46,FALSE)-VLOOKUP($B1142,Stats!$A$2:$AA$19,12,FALSE))/VLOOKUP($B1142,Stats!$A$2:$AA$19,26,FALSE)))</f>
        <v>0.78754637438322594</v>
      </c>
      <c r="BR1142" s="51">
        <f t="shared" si="235"/>
        <v>0.78754637438322594</v>
      </c>
      <c r="BS1142" s="32" t="str">
        <f t="shared" si="229"/>
        <v>167_201424</v>
      </c>
      <c r="BT1142" s="53">
        <f t="shared" si="230"/>
        <v>9.4562695370281252E-2</v>
      </c>
    </row>
    <row r="1143" spans="1:72" x14ac:dyDescent="0.15">
      <c r="A1143" s="16">
        <v>167</v>
      </c>
      <c r="B1143" s="17">
        <v>201425</v>
      </c>
      <c r="C1143" s="3">
        <v>0</v>
      </c>
      <c r="D1143" s="23">
        <v>7.7187634345566192E-2</v>
      </c>
      <c r="E1143" s="18">
        <v>2.0119458854455909E-2</v>
      </c>
      <c r="F1143" s="24">
        <v>7</v>
      </c>
      <c r="G1143" s="24">
        <v>3</v>
      </c>
      <c r="H1143" s="20">
        <v>1.6847881027861483E-2</v>
      </c>
      <c r="I1143" s="20">
        <v>-1.3825216223025091E-2</v>
      </c>
      <c r="J1143" s="24">
        <v>5</v>
      </c>
      <c r="K1143" s="24">
        <v>1</v>
      </c>
      <c r="L1143" s="20">
        <v>3.6392043289383391E-2</v>
      </c>
      <c r="M1143" s="20">
        <v>-3.7323867914380915E-2</v>
      </c>
      <c r="N1143" s="19">
        <v>2.7890999999999999</v>
      </c>
      <c r="O1143" s="19">
        <v>1.0901309360953684</v>
      </c>
      <c r="P1143" s="25">
        <v>41981</v>
      </c>
      <c r="Q1143" s="20">
        <v>-3.7323867914380915E-2</v>
      </c>
      <c r="R1143" s="25">
        <v>41982</v>
      </c>
      <c r="S1143" s="25">
        <f>IF(ISNUMBER(R1143),VLOOKUP(B1143,Index!$B$3:$AB$18,27,FALSE),"")</f>
        <v>41982</v>
      </c>
      <c r="T1143" s="25">
        <f>IF(ISNUMBER($R1143),VLOOKUP($B1143,Index!$B$21:$AB$36,27,FALSE),"")</f>
        <v>41982</v>
      </c>
      <c r="U1143" s="25">
        <f>IF(ISNUMBER($R1143),VLOOKUP($B1143,Index!$B$39:$AB$54,27,FALSE),"")</f>
        <v>41982</v>
      </c>
      <c r="W1143" s="18">
        <v>2.3156290303669858</v>
      </c>
      <c r="X1143" s="19">
        <v>0.7</v>
      </c>
      <c r="Y1143" s="18">
        <v>0.3817398916207369</v>
      </c>
      <c r="Z1143" s="19">
        <f t="shared" si="231"/>
        <v>0</v>
      </c>
      <c r="AA1143" s="21">
        <v>2.0680502493104616</v>
      </c>
      <c r="AB1143" s="3">
        <v>0</v>
      </c>
      <c r="AC1143" s="18">
        <v>5.3621378062783469</v>
      </c>
      <c r="AD1143" s="19">
        <v>0.48999999999999994</v>
      </c>
      <c r="AE1143" s="18">
        <v>0.14572534485461197</v>
      </c>
      <c r="AF1143" s="19">
        <f t="shared" si="232"/>
        <v>0</v>
      </c>
      <c r="AG1143" s="21">
        <v>4.2768318336730617</v>
      </c>
      <c r="AH1143" s="3">
        <v>0</v>
      </c>
      <c r="AK1143" t="str">
        <f t="shared" ref="AK1143:AX1152" si="240">IF($B1143=AK$2,$AA1143,"")</f>
        <v/>
      </c>
      <c r="AL1143" t="str">
        <f t="shared" si="240"/>
        <v/>
      </c>
      <c r="AM1143" t="str">
        <f t="shared" si="240"/>
        <v/>
      </c>
      <c r="AN1143" t="str">
        <f t="shared" si="240"/>
        <v/>
      </c>
      <c r="AO1143">
        <f t="shared" si="240"/>
        <v>2.0680502493104616</v>
      </c>
      <c r="AP1143" t="str">
        <f t="shared" si="240"/>
        <v/>
      </c>
      <c r="AQ1143" t="str">
        <f t="shared" si="240"/>
        <v/>
      </c>
      <c r="AR1143" t="str">
        <f t="shared" si="240"/>
        <v/>
      </c>
      <c r="AS1143" t="str">
        <f t="shared" si="240"/>
        <v/>
      </c>
      <c r="AT1143" t="str">
        <f t="shared" si="240"/>
        <v/>
      </c>
      <c r="AU1143" t="str">
        <f t="shared" si="240"/>
        <v/>
      </c>
      <c r="AV1143" t="str">
        <f t="shared" si="240"/>
        <v/>
      </c>
      <c r="AW1143" t="str">
        <f t="shared" si="240"/>
        <v/>
      </c>
      <c r="AX1143" t="str">
        <f t="shared" si="240"/>
        <v/>
      </c>
      <c r="AZ1143" s="46">
        <f>IF(ISNUMBER(VLOOKUP($B1143,Stats!$A$2:$AA$19,2,FALSE))=FALSE,"",IF(ISNUMBER(W1143),(W1143-VLOOKUP($B1143,Stats!$A$2:$AA$19,2,FALSE))/VLOOKUP($B1143,Stats!$A$2:$AA$19,16,FALSE),""))</f>
        <v>0.95968546314652092</v>
      </c>
      <c r="BA1143" s="46">
        <f>IF(ISNUMBER(VLOOKUP($B1143,Stats!$A$2:$AA$19,2,FALSE))=FALSE,"",IF(ISNUMBER(X1143),(X1143-VLOOKUP($B1143,Stats!$A$2:$AA$19,3,FALSE))/VLOOKUP($B1143,Stats!$A$2:$AA$19,17,FALSE),""))</f>
        <v>0.52844508262562895</v>
      </c>
      <c r="BB1143" s="46"/>
      <c r="BC1143" s="46"/>
      <c r="BD1143" s="44">
        <f t="shared" si="228"/>
        <v>0.74406527288607494</v>
      </c>
      <c r="BE1143" s="46">
        <f>IF(ISNUMBER(VLOOKUP($B1143,Stats!$A$2:$AA$19,2,FALSE))=FALSE,"",IF(ISNUMBER(Y1143),(Y1143-VLOOKUP($B1143,Stats!$A$2:$AA$19,5,FALSE))/VLOOKUP($B1143,Stats!$A$2:$AA$19,19,FALSE),""))</f>
        <v>0.27978492224340323</v>
      </c>
      <c r="BF1143" s="46"/>
      <c r="BG1143" s="46"/>
      <c r="BH1143" s="46">
        <f>IF(ISNUMBER(VLOOKUP($B1143,Stats!$A$2:$AA$19,2,FALSE))=FALSE,"",IF(ISNUMBER(Z1143),(Z1143-VLOOKUP($B1143,Stats!$A$2:$AA$19,8,FALSE))/VLOOKUP($B1143,Stats!$A$2:$AA$19,22,FALSE),""))</f>
        <v>-0.38938659637819406</v>
      </c>
      <c r="BI1143" s="46" t="str">
        <f>IF(ISNUMBER(VLOOKUP($B1143,Stats!$A$2:$AA$19,2,FALSE))=FALSE,"",IF(ISNUMBER(#REF!),(#REF!-VLOOKUP($B1143,Stats!$A$2:$AA$19,9,FALSE))/VLOOKUP($B1143,Stats!$A$2:$AA$19,23,FALSE),""))</f>
        <v/>
      </c>
      <c r="BJ1143" s="46" t="str">
        <f>IF(ISNUMBER(VLOOKUP($B1143,Stats!$A$2:$AA$19,2,FALSE))=FALSE,"",IF(ISNUMBER(#REF!),(#REF!-VLOOKUP($B1143,Stats!$A$2:$AA$19,10,FALSE))/VLOOKUP($B1143,Stats!$A$2:$AA$19,24,FALSE),""))</f>
        <v/>
      </c>
      <c r="BK1143" s="44">
        <f t="shared" si="234"/>
        <v>-0.31266542448384049</v>
      </c>
      <c r="BL1143" s="46" t="str">
        <f>IF(ISNUMBER(VLOOKUP($B1143,Stats!$A$2:$AA$19,2,FALSE))=FALSE,"",IF(ISNUMBER(#REF!),(#REF!-VLOOKUP($B1143,Stats!$A$2:$AA$19,11,FALSE))/VLOOKUP($B1143,Stats!$A$2:$AA$19,25,FALSE),""))</f>
        <v/>
      </c>
      <c r="BM1143" s="46">
        <f>IF(ISNUMBER(VLOOKUP($B1143,Stats!$A$2:$AA$19,2,FALSE))=FALSE,"",IF(ISNUMBER(AA1143),(AA1143-VLOOKUP($B1143,Stats!$A$2:$AA$19,12,FALSE))/VLOOKUP($B1143,Stats!$A$2:$AA$19,26,FALSE),""))</f>
        <v>-3.6510229858038507E-2</v>
      </c>
      <c r="BN1143" s="46" t="str">
        <f>IF(ISNUMBER(VLOOKUP($B1143,Stats!$A$2:$AA$19,2,FALSE))=FALSE,"",IF(ISNUMBER(#REF!),(#REF!-VLOOKUP($B1143,Stats!$A$2:$AA$19,13,FALSE))/VLOOKUP($B1143,Stats!$A$2:$AA$19,27,FALSE),""))</f>
        <v/>
      </c>
      <c r="BO1143" s="46" t="str">
        <f>IF(ISNUMBER(VLOOKUP($B1143,Stats!$A$2:$AA$19,2,FALSE))=FALSE,"",IF(ISNUMBER(#REF!),(#REF!-VLOOKUP($B1143,Stats!$A$2:$AA$19,14,FALSE))/VLOOKUP($B1143,Stats!$A$2:$AB$19,28,FALSE),""))</f>
        <v/>
      </c>
      <c r="BP1143" s="46"/>
      <c r="BQ1143" s="46">
        <f>IF(ISNUMBER(VLOOKUP($B1143,Stats!$A$2:$AA$19,2,FALSE))=FALSE,"",IF(ISNUMBER(BM1143),BM1143,(VLOOKUP($B1143,Stats!$A$2:$AT$19,46,FALSE)-VLOOKUP($B1143,Stats!$A$2:$AA$19,12,FALSE))/VLOOKUP($B1143,Stats!$A$2:$AA$19,26,FALSE)))</f>
        <v>-3.6510229858038507E-2</v>
      </c>
      <c r="BR1143" s="51">
        <f t="shared" si="235"/>
        <v>-3.6510229858038507E-2</v>
      </c>
      <c r="BS1143" s="32" t="str">
        <f t="shared" si="229"/>
        <v>167_201425</v>
      </c>
      <c r="BT1143" s="53">
        <f t="shared" si="230"/>
        <v>-4.6088246084696985E-2</v>
      </c>
    </row>
    <row r="1144" spans="1:72" x14ac:dyDescent="0.15">
      <c r="A1144" s="16">
        <v>167</v>
      </c>
      <c r="B1144" s="17">
        <v>201426</v>
      </c>
      <c r="C1144" s="3">
        <v>0</v>
      </c>
      <c r="D1144" s="23">
        <v>1.0703142007111088E-2</v>
      </c>
      <c r="E1144" s="18">
        <v>1.6239994687554857E-2</v>
      </c>
      <c r="F1144" s="24">
        <v>5</v>
      </c>
      <c r="G1144" s="24">
        <v>5</v>
      </c>
      <c r="H1144" s="20">
        <v>1.4671694828157644E-2</v>
      </c>
      <c r="I1144" s="20">
        <v>-1.2303322848547982E-2</v>
      </c>
      <c r="J1144" s="24">
        <v>3</v>
      </c>
      <c r="K1144" s="24">
        <v>5</v>
      </c>
      <c r="L1144" s="20">
        <v>2.359684382909033E-2</v>
      </c>
      <c r="M1144" s="20">
        <v>-2.6056745801968706E-2</v>
      </c>
      <c r="N1144" s="19">
        <v>2.859</v>
      </c>
      <c r="O1144" s="19">
        <v>1.0214362272240085</v>
      </c>
      <c r="P1144" s="25">
        <v>41990</v>
      </c>
      <c r="Q1144" s="20">
        <v>-6.0230849947534137E-2</v>
      </c>
      <c r="R1144" s="25">
        <v>41997</v>
      </c>
      <c r="S1144" s="25">
        <f>IF(ISNUMBER(R1144),VLOOKUP(B1144,Index!$B$3:$AB$18,27,FALSE),"")</f>
        <v>41997</v>
      </c>
      <c r="T1144" s="25">
        <f>IF(ISNUMBER($R1144),VLOOKUP($B1144,Index!$B$21:$AB$36,27,FALSE),"")</f>
        <v>41996</v>
      </c>
      <c r="U1144" s="25">
        <f>IF(ISNUMBER($R1144),VLOOKUP($B1144,Index!$B$39:$AB$54,27,FALSE),"")</f>
        <v>41996</v>
      </c>
      <c r="W1144" s="18">
        <v>0.32109426021333265</v>
      </c>
      <c r="X1144" s="19">
        <v>0.5</v>
      </c>
      <c r="Y1144" s="18">
        <v>0.30813223441024734</v>
      </c>
      <c r="Z1144" s="19">
        <f t="shared" si="231"/>
        <v>0</v>
      </c>
      <c r="AA1144" s="21">
        <v>0.17770199186022406</v>
      </c>
      <c r="AB1144" s="3">
        <v>0</v>
      </c>
      <c r="AC1144" s="18">
        <v>0.10310152394194738</v>
      </c>
      <c r="AD1144" s="19">
        <v>0.25</v>
      </c>
      <c r="AE1144" s="18">
        <v>9.4945473882651621E-2</v>
      </c>
      <c r="AF1144" s="19">
        <f t="shared" si="232"/>
        <v>0</v>
      </c>
      <c r="AG1144" s="21">
        <v>3.1577997911091137E-2</v>
      </c>
      <c r="AH1144" s="3">
        <v>0</v>
      </c>
      <c r="AK1144" t="str">
        <f t="shared" si="240"/>
        <v/>
      </c>
      <c r="AL1144" t="str">
        <f t="shared" si="240"/>
        <v/>
      </c>
      <c r="AM1144" t="str">
        <f t="shared" si="240"/>
        <v/>
      </c>
      <c r="AN1144" t="str">
        <f t="shared" si="240"/>
        <v/>
      </c>
      <c r="AO1144" t="str">
        <f t="shared" si="240"/>
        <v/>
      </c>
      <c r="AP1144">
        <f t="shared" si="240"/>
        <v>0.17770199186022406</v>
      </c>
      <c r="AQ1144" t="str">
        <f t="shared" si="240"/>
        <v/>
      </c>
      <c r="AR1144" t="str">
        <f t="shared" si="240"/>
        <v/>
      </c>
      <c r="AS1144" t="str">
        <f t="shared" si="240"/>
        <v/>
      </c>
      <c r="AT1144" t="str">
        <f t="shared" si="240"/>
        <v/>
      </c>
      <c r="AU1144" t="str">
        <f t="shared" si="240"/>
        <v/>
      </c>
      <c r="AV1144" t="str">
        <f t="shared" si="240"/>
        <v/>
      </c>
      <c r="AW1144" t="str">
        <f t="shared" si="240"/>
        <v/>
      </c>
      <c r="AX1144" t="str">
        <f t="shared" si="240"/>
        <v/>
      </c>
      <c r="AZ1144" s="46">
        <f>IF(ISNUMBER(VLOOKUP($B1144,Stats!$A$2:$AA$19,2,FALSE))=FALSE,"",IF(ISNUMBER(W1144),(W1144-VLOOKUP($B1144,Stats!$A$2:$AA$19,2,FALSE))/VLOOKUP($B1144,Stats!$A$2:$AA$19,16,FALSE),""))</f>
        <v>-0.25827183210084298</v>
      </c>
      <c r="BA1144" s="46">
        <f>IF(ISNUMBER(VLOOKUP($B1144,Stats!$A$2:$AA$19,2,FALSE))=FALSE,"",IF(ISNUMBER(X1144),(X1144-VLOOKUP($B1144,Stats!$A$2:$AA$19,3,FALSE))/VLOOKUP($B1144,Stats!$A$2:$AA$19,17,FALSE),""))</f>
        <v>-0.59756231632346257</v>
      </c>
      <c r="BB1144" s="46"/>
      <c r="BC1144" s="46"/>
      <c r="BD1144" s="44">
        <f t="shared" si="228"/>
        <v>-0.42791707421215275</v>
      </c>
      <c r="BE1144" s="46">
        <f>IF(ISNUMBER(VLOOKUP($B1144,Stats!$A$2:$AA$19,2,FALSE))=FALSE,"",IF(ISNUMBER(Y1144),(Y1144-VLOOKUP($B1144,Stats!$A$2:$AA$19,5,FALSE))/VLOOKUP($B1144,Stats!$A$2:$AA$19,19,FALSE),""))</f>
        <v>0.40037631749136909</v>
      </c>
      <c r="BF1144" s="46"/>
      <c r="BG1144" s="46"/>
      <c r="BH1144" s="46">
        <f>IF(ISNUMBER(VLOOKUP($B1144,Stats!$A$2:$AA$19,2,FALSE))=FALSE,"",IF(ISNUMBER(Z1144),(Z1144-VLOOKUP($B1144,Stats!$A$2:$AA$19,8,FALSE))/VLOOKUP($B1144,Stats!$A$2:$AA$19,22,FALSE),""))</f>
        <v>-0.60316436580698729</v>
      </c>
      <c r="BI1144" s="46" t="str">
        <f>IF(ISNUMBER(VLOOKUP($B1144,Stats!$A$2:$AA$19,2,FALSE))=FALSE,"",IF(ISNUMBER(#REF!),(#REF!-VLOOKUP($B1144,Stats!$A$2:$AA$19,9,FALSE))/VLOOKUP($B1144,Stats!$A$2:$AA$19,23,FALSE),""))</f>
        <v/>
      </c>
      <c r="BJ1144" s="46" t="str">
        <f>IF(ISNUMBER(VLOOKUP($B1144,Stats!$A$2:$AA$19,2,FALSE))=FALSE,"",IF(ISNUMBER(#REF!),(#REF!-VLOOKUP($B1144,Stats!$A$2:$AA$19,10,FALSE))/VLOOKUP($B1144,Stats!$A$2:$AA$19,24,FALSE),""))</f>
        <v/>
      </c>
      <c r="BK1144" s="44">
        <f t="shared" si="234"/>
        <v>-0.4612127319860545</v>
      </c>
      <c r="BL1144" s="46" t="str">
        <f>IF(ISNUMBER(VLOOKUP($B1144,Stats!$A$2:$AA$19,2,FALSE))=FALSE,"",IF(ISNUMBER(#REF!),(#REF!-VLOOKUP($B1144,Stats!$A$2:$AA$19,11,FALSE))/VLOOKUP($B1144,Stats!$A$2:$AA$19,25,FALSE),""))</f>
        <v/>
      </c>
      <c r="BM1144" s="46">
        <f>IF(ISNUMBER(VLOOKUP($B1144,Stats!$A$2:$AA$19,2,FALSE))=FALSE,"",IF(ISNUMBER(AA1144),(AA1144-VLOOKUP($B1144,Stats!$A$2:$AA$19,12,FALSE))/VLOOKUP($B1144,Stats!$A$2:$AA$19,26,FALSE),""))</f>
        <v>-0.57528228397208403</v>
      </c>
      <c r="BN1144" s="46" t="str">
        <f>IF(ISNUMBER(VLOOKUP($B1144,Stats!$A$2:$AA$19,2,FALSE))=FALSE,"",IF(ISNUMBER(#REF!),(#REF!-VLOOKUP($B1144,Stats!$A$2:$AA$19,13,FALSE))/VLOOKUP($B1144,Stats!$A$2:$AA$19,27,FALSE),""))</f>
        <v/>
      </c>
      <c r="BO1144" s="46" t="str">
        <f>IF(ISNUMBER(VLOOKUP($B1144,Stats!$A$2:$AA$19,2,FALSE))=FALSE,"",IF(ISNUMBER(#REF!),(#REF!-VLOOKUP($B1144,Stats!$A$2:$AA$19,14,FALSE))/VLOOKUP($B1144,Stats!$A$2:$AB$19,28,FALSE),""))</f>
        <v/>
      </c>
      <c r="BP1144" s="46"/>
      <c r="BQ1144" s="46">
        <f>IF(ISNUMBER(VLOOKUP($B1144,Stats!$A$2:$AA$19,2,FALSE))=FALSE,"",IF(ISNUMBER(BM1144),BM1144,(VLOOKUP($B1144,Stats!$A$2:$AT$19,46,FALSE)-VLOOKUP($B1144,Stats!$A$2:$AA$19,12,FALSE))/VLOOKUP($B1144,Stats!$A$2:$AA$19,26,FALSE)))</f>
        <v>-0.57528228397208403</v>
      </c>
      <c r="BR1144" s="51">
        <f t="shared" si="235"/>
        <v>-0.57528228397208403</v>
      </c>
      <c r="BS1144" s="32" t="str">
        <f t="shared" si="229"/>
        <v>167_201426</v>
      </c>
      <c r="BT1144" s="53">
        <f t="shared" si="230"/>
        <v>-0.47736751082848006</v>
      </c>
    </row>
    <row r="1145" spans="1:72" x14ac:dyDescent="0.15">
      <c r="A1145" s="16">
        <v>167</v>
      </c>
      <c r="B1145" s="17">
        <v>201427</v>
      </c>
      <c r="C1145" s="3">
        <v>0</v>
      </c>
      <c r="D1145" s="23">
        <v>-1.7338550454104817E-2</v>
      </c>
      <c r="E1145" s="18">
        <v>1.6159978038254037E-2</v>
      </c>
      <c r="F1145" s="24">
        <v>1</v>
      </c>
      <c r="G1145" s="24">
        <v>2</v>
      </c>
      <c r="H1145" s="20">
        <v>1.2539300906232675E-2</v>
      </c>
      <c r="I1145" s="20">
        <v>-1.4858851906124182E-2</v>
      </c>
      <c r="J1145" s="24">
        <v>1</v>
      </c>
      <c r="K1145" s="24">
        <v>2</v>
      </c>
      <c r="L1145" s="20">
        <v>1.2539300906232675E-2</v>
      </c>
      <c r="M1145" s="20">
        <v>-1.8164195713824105E-2</v>
      </c>
      <c r="N1145" s="19">
        <v>2.7374000000000001</v>
      </c>
      <c r="O1145" s="19">
        <v>1.0008409198932398</v>
      </c>
      <c r="P1145" s="25">
        <v>42004</v>
      </c>
      <c r="Q1145" s="20">
        <v>-1.1553508098424259E-2</v>
      </c>
      <c r="R1145" s="25">
        <v>42003</v>
      </c>
      <c r="S1145" s="25">
        <f>IF(ISNUMBER(R1145),VLOOKUP(B1145,Index!$B$3:$AB$18,27,FALSE),"")</f>
        <v>42002</v>
      </c>
      <c r="T1145" s="25">
        <f>IF(ISNUMBER($R1145),VLOOKUP($B1145,Index!$B$21:$AB$36,27,FALSE),"")</f>
        <v>42003</v>
      </c>
      <c r="U1145" s="25">
        <f>IF(ISNUMBER($R1145),VLOOKUP($B1145,Index!$B$39:$AB$54,27,FALSE),"")</f>
        <v>42003</v>
      </c>
      <c r="W1145" s="18">
        <v>-2.0806260544925781</v>
      </c>
      <c r="X1145" s="19">
        <v>0.33333333333333331</v>
      </c>
      <c r="Y1145" s="18">
        <v>0.30661402523509423</v>
      </c>
      <c r="Z1145" s="19">
        <f t="shared" si="231"/>
        <v>1</v>
      </c>
      <c r="AA1145" s="21" t="s">
        <v>25</v>
      </c>
      <c r="AB1145" s="3">
        <v>0</v>
      </c>
      <c r="AC1145" s="18">
        <v>4.3290047786333528</v>
      </c>
      <c r="AD1145" s="19">
        <v>0.1111111111111111</v>
      </c>
      <c r="AE1145" s="18">
        <v>9.4012160470867009E-2</v>
      </c>
      <c r="AF1145" s="19">
        <f t="shared" si="232"/>
        <v>1</v>
      </c>
      <c r="AG1145" s="21" t="s">
        <v>25</v>
      </c>
      <c r="AH1145" s="3">
        <v>0</v>
      </c>
      <c r="AK1145" t="str">
        <f t="shared" si="240"/>
        <v/>
      </c>
      <c r="AL1145" t="str">
        <f t="shared" si="240"/>
        <v/>
      </c>
      <c r="AM1145" t="str">
        <f t="shared" si="240"/>
        <v/>
      </c>
      <c r="AN1145" t="str">
        <f t="shared" si="240"/>
        <v/>
      </c>
      <c r="AO1145" t="str">
        <f t="shared" si="240"/>
        <v/>
      </c>
      <c r="AP1145" t="str">
        <f t="shared" si="240"/>
        <v/>
      </c>
      <c r="AQ1145" t="str">
        <f t="shared" si="240"/>
        <v/>
      </c>
      <c r="AR1145" t="str">
        <f t="shared" si="240"/>
        <v/>
      </c>
      <c r="AS1145" t="str">
        <f t="shared" si="240"/>
        <v/>
      </c>
      <c r="AT1145" t="str">
        <f t="shared" si="240"/>
        <v/>
      </c>
      <c r="AU1145" t="str">
        <f t="shared" si="240"/>
        <v/>
      </c>
      <c r="AV1145" t="str">
        <f t="shared" si="240"/>
        <v/>
      </c>
      <c r="AW1145" t="str">
        <f t="shared" si="240"/>
        <v/>
      </c>
      <c r="AX1145" t="str">
        <f t="shared" si="240"/>
        <v/>
      </c>
      <c r="AZ1145" s="46">
        <f>IF(ISNUMBER(VLOOKUP($B1145,Stats!$A$2:$AA$19,2,FALSE))=FALSE,"",IF(ISNUMBER(W1145),(W1145-VLOOKUP($B1145,Stats!$A$2:$AA$19,2,FALSE))/VLOOKUP($B1145,Stats!$A$2:$AA$19,16,FALSE),""))</f>
        <v>-1.2502858312621383</v>
      </c>
      <c r="BA1145" s="46">
        <f>IF(ISNUMBER(VLOOKUP($B1145,Stats!$A$2:$AA$19,2,FALSE))=FALSE,"",IF(ISNUMBER(X1145),(X1145-VLOOKUP($B1145,Stats!$A$2:$AA$19,3,FALSE))/VLOOKUP($B1145,Stats!$A$2:$AA$19,17,FALSE),""))</f>
        <v>-1.0507044611669172</v>
      </c>
      <c r="BB1145" s="46"/>
      <c r="BC1145" s="46"/>
      <c r="BD1145" s="44">
        <f t="shared" si="228"/>
        <v>-1.1504951462145279</v>
      </c>
      <c r="BE1145" s="46">
        <f>IF(ISNUMBER(VLOOKUP($B1145,Stats!$A$2:$AA$19,2,FALSE))=FALSE,"",IF(ISNUMBER(Y1145),(Y1145-VLOOKUP($B1145,Stats!$A$2:$AA$19,5,FALSE))/VLOOKUP($B1145,Stats!$A$2:$AA$19,19,FALSE),""))</f>
        <v>0.87399837736906749</v>
      </c>
      <c r="BF1145" s="46"/>
      <c r="BG1145" s="46"/>
      <c r="BH1145" s="46">
        <f>IF(ISNUMBER(VLOOKUP($B1145,Stats!$A$2:$AA$19,2,FALSE))=FALSE,"",IF(ISNUMBER(Z1145),(Z1145-VLOOKUP($B1145,Stats!$A$2:$AA$19,8,FALSE))/VLOOKUP($B1145,Stats!$A$2:$AA$19,22,FALSE),""))</f>
        <v>0.41115882059143566</v>
      </c>
      <c r="BI1145" s="46" t="str">
        <f>IF(ISNUMBER(VLOOKUP($B1145,Stats!$A$2:$AA$19,2,FALSE))=FALSE,"",IF(ISNUMBER(#REF!),(#REF!-VLOOKUP($B1145,Stats!$A$2:$AA$19,9,FALSE))/VLOOKUP($B1145,Stats!$A$2:$AA$19,23,FALSE),""))</f>
        <v/>
      </c>
      <c r="BJ1145" s="46" t="str">
        <f>IF(ISNUMBER(VLOOKUP($B1145,Stats!$A$2:$AA$19,2,FALSE))=FALSE,"",IF(ISNUMBER(#REF!),(#REF!-VLOOKUP($B1145,Stats!$A$2:$AA$19,10,FALSE))/VLOOKUP($B1145,Stats!$A$2:$AA$19,24,FALSE),""))</f>
        <v/>
      </c>
      <c r="BK1145" s="44">
        <f t="shared" si="234"/>
        <v>-0.48845121798091651</v>
      </c>
      <c r="BL1145" s="46" t="str">
        <f>IF(ISNUMBER(VLOOKUP($B1145,Stats!$A$2:$AA$19,2,FALSE))=FALSE,"",IF(ISNUMBER(#REF!),(#REF!-VLOOKUP($B1145,Stats!$A$2:$AA$19,11,FALSE))/VLOOKUP($B1145,Stats!$A$2:$AA$19,25,FALSE),""))</f>
        <v/>
      </c>
      <c r="BM1145" s="46" t="str">
        <f>IF(ISNUMBER(VLOOKUP($B1145,Stats!$A$2:$AA$19,2,FALSE))=FALSE,"",IF(ISNUMBER(AA1145),(AA1145-VLOOKUP($B1145,Stats!$A$2:$AA$19,12,FALSE))/VLOOKUP($B1145,Stats!$A$2:$AA$19,26,FALSE),""))</f>
        <v/>
      </c>
      <c r="BN1145" s="46" t="str">
        <f>IF(ISNUMBER(VLOOKUP($B1145,Stats!$A$2:$AA$19,2,FALSE))=FALSE,"",IF(ISNUMBER(#REF!),(#REF!-VLOOKUP($B1145,Stats!$A$2:$AA$19,13,FALSE))/VLOOKUP($B1145,Stats!$A$2:$AA$19,27,FALSE),""))</f>
        <v/>
      </c>
      <c r="BO1145" s="46" t="str">
        <f>IF(ISNUMBER(VLOOKUP($B1145,Stats!$A$2:$AA$19,2,FALSE))=FALSE,"",IF(ISNUMBER(#REF!),(#REF!-VLOOKUP($B1145,Stats!$A$2:$AA$19,14,FALSE))/VLOOKUP($B1145,Stats!$A$2:$AB$19,28,FALSE),""))</f>
        <v/>
      </c>
      <c r="BP1145" s="46"/>
      <c r="BQ1145" s="46">
        <f>IF(ISNUMBER(VLOOKUP($B1145,Stats!$A$2:$AA$19,2,FALSE))=FALSE,"",IF(ISNUMBER(BM1145),BM1145,(VLOOKUP($B1145,Stats!$A$2:$AT$19,46,FALSE)-VLOOKUP($B1145,Stats!$A$2:$AA$19,12,FALSE))/VLOOKUP($B1145,Stats!$A$2:$AA$19,26,FALSE)))</f>
        <v>-0.46642635650749076</v>
      </c>
      <c r="BR1145" s="51">
        <f t="shared" si="235"/>
        <v>-0.46642635650749076</v>
      </c>
      <c r="BS1145" s="32" t="str">
        <f t="shared" si="229"/>
        <v>167_201427</v>
      </c>
      <c r="BT1145" s="53">
        <f t="shared" si="230"/>
        <v>-0.61645503133295376</v>
      </c>
    </row>
    <row r="1146" spans="1:72" x14ac:dyDescent="0.15">
      <c r="A1146" s="16">
        <v>167</v>
      </c>
      <c r="B1146" s="17">
        <v>201501</v>
      </c>
      <c r="C1146" s="3">
        <v>0</v>
      </c>
      <c r="D1146" s="23">
        <v>4.0585957477898837E-2</v>
      </c>
      <c r="E1146" s="18">
        <v>1.4061977514714717E-2</v>
      </c>
      <c r="F1146" s="24">
        <v>3</v>
      </c>
      <c r="G1146" s="24">
        <v>2</v>
      </c>
      <c r="H1146" s="20">
        <v>1.5992234822484203E-2</v>
      </c>
      <c r="I1146" s="20">
        <v>-3.8215064727539771E-3</v>
      </c>
      <c r="J1146" s="24">
        <v>3</v>
      </c>
      <c r="K1146" s="24">
        <v>2</v>
      </c>
      <c r="L1146" s="20">
        <v>2.6411923723240971E-2</v>
      </c>
      <c r="M1146" s="20">
        <v>-4.9122073578595771E-3</v>
      </c>
      <c r="N1146" s="19">
        <v>2.8704000000000001</v>
      </c>
      <c r="O1146" s="19">
        <v>1.0216037299355805</v>
      </c>
      <c r="P1146" s="25">
        <v>42011</v>
      </c>
      <c r="Q1146" s="20">
        <v>-7.6295986622073597E-3</v>
      </c>
      <c r="R1146" s="25">
        <v>42013</v>
      </c>
      <c r="S1146" s="25">
        <f>IF(ISNUMBER(R1146),VLOOKUP(B1146,Index!$B$3:$AB$18,27,FALSE),"")</f>
        <v>42013</v>
      </c>
      <c r="T1146" s="25">
        <f>IF(ISNUMBER($R1146),VLOOKUP($B1146,Index!$B$21:$AB$36,27,FALSE),"")</f>
        <v>42013</v>
      </c>
      <c r="U1146" s="25">
        <f>IF(ISNUMBER($R1146),VLOOKUP($B1146,Index!$B$39:$AB$54,27,FALSE),"")</f>
        <v>42011</v>
      </c>
      <c r="W1146" s="18">
        <v>2.9221889384087163</v>
      </c>
      <c r="X1146" s="19">
        <v>0.6</v>
      </c>
      <c r="Y1146" s="18">
        <v>0.26680726411543448</v>
      </c>
      <c r="Z1146" s="19">
        <f t="shared" si="231"/>
        <v>0</v>
      </c>
      <c r="AA1146" s="21">
        <v>5.319540289705972</v>
      </c>
      <c r="AB1146" s="3">
        <v>0</v>
      </c>
      <c r="AC1146" s="18">
        <v>8.5391881917582602</v>
      </c>
      <c r="AD1146" s="19">
        <v>0.36</v>
      </c>
      <c r="AE1146" s="18">
        <v>7.1186116184763212E-2</v>
      </c>
      <c r="AF1146" s="19">
        <f t="shared" si="232"/>
        <v>0</v>
      </c>
      <c r="AG1146" s="21">
        <v>28.297508893805098</v>
      </c>
      <c r="AH1146" s="3">
        <v>0</v>
      </c>
      <c r="AK1146" t="str">
        <f t="shared" si="240"/>
        <v/>
      </c>
      <c r="AL1146" t="str">
        <f t="shared" si="240"/>
        <v/>
      </c>
      <c r="AM1146" t="str">
        <f t="shared" si="240"/>
        <v/>
      </c>
      <c r="AN1146" t="str">
        <f t="shared" si="240"/>
        <v/>
      </c>
      <c r="AO1146" t="str">
        <f t="shared" si="240"/>
        <v/>
      </c>
      <c r="AP1146" t="str">
        <f t="shared" si="240"/>
        <v/>
      </c>
      <c r="AQ1146" t="str">
        <f t="shared" si="240"/>
        <v/>
      </c>
      <c r="AR1146">
        <f t="shared" si="240"/>
        <v>5.319540289705972</v>
      </c>
      <c r="AS1146" t="str">
        <f t="shared" si="240"/>
        <v/>
      </c>
      <c r="AT1146" t="str">
        <f t="shared" si="240"/>
        <v/>
      </c>
      <c r="AU1146" t="str">
        <f t="shared" si="240"/>
        <v/>
      </c>
      <c r="AV1146" t="str">
        <f t="shared" si="240"/>
        <v/>
      </c>
      <c r="AW1146" t="str">
        <f t="shared" si="240"/>
        <v/>
      </c>
      <c r="AX1146" t="str">
        <f t="shared" si="240"/>
        <v/>
      </c>
      <c r="AZ1146" s="46">
        <f>IF(ISNUMBER(VLOOKUP($B1146,Stats!$A$2:$AA$19,2,FALSE))=FALSE,"",IF(ISNUMBER(W1146),(W1146-VLOOKUP($B1146,Stats!$A$2:$AA$19,2,FALSE))/VLOOKUP($B1146,Stats!$A$2:$AA$19,16,FALSE),""))</f>
        <v>0.7588506158765429</v>
      </c>
      <c r="BA1146" s="46">
        <f>IF(ISNUMBER(VLOOKUP($B1146,Stats!$A$2:$AA$19,2,FALSE))=FALSE,"",IF(ISNUMBER(X1146),(X1146-VLOOKUP($B1146,Stats!$A$2:$AA$19,3,FALSE))/VLOOKUP($B1146,Stats!$A$2:$AA$19,17,FALSE),""))</f>
        <v>0.25266102439703397</v>
      </c>
      <c r="BB1146" s="46"/>
      <c r="BC1146" s="46"/>
      <c r="BD1146" s="44">
        <f t="shared" si="228"/>
        <v>0.50575582013678844</v>
      </c>
      <c r="BE1146" s="46">
        <f>IF(ISNUMBER(VLOOKUP($B1146,Stats!$A$2:$AA$19,2,FALSE))=FALSE,"",IF(ISNUMBER(Y1146),(Y1146-VLOOKUP($B1146,Stats!$A$2:$AA$19,5,FALSE))/VLOOKUP($B1146,Stats!$A$2:$AA$19,19,FALSE),""))</f>
        <v>0.16740610465985817</v>
      </c>
      <c r="BF1146" s="46"/>
      <c r="BG1146" s="46"/>
      <c r="BH1146" s="46">
        <f>IF(ISNUMBER(VLOOKUP($B1146,Stats!$A$2:$AA$19,2,FALSE))=FALSE,"",IF(ISNUMBER(Z1146),(Z1146-VLOOKUP($B1146,Stats!$A$2:$AA$19,8,FALSE))/VLOOKUP($B1146,Stats!$A$2:$AA$19,22,FALSE),""))</f>
        <v>-0.58823842946080296</v>
      </c>
      <c r="BI1146" s="46" t="str">
        <f>IF(ISNUMBER(VLOOKUP($B1146,Stats!$A$2:$AA$19,2,FALSE))=FALSE,"",IF(ISNUMBER(#REF!),(#REF!-VLOOKUP($B1146,Stats!$A$2:$AA$19,9,FALSE))/VLOOKUP($B1146,Stats!$A$2:$AA$19,23,FALSE),""))</f>
        <v/>
      </c>
      <c r="BJ1146" s="46" t="str">
        <f>IF(ISNUMBER(VLOOKUP($B1146,Stats!$A$2:$AA$19,2,FALSE))=FALSE,"",IF(ISNUMBER(#REF!),(#REF!-VLOOKUP($B1146,Stats!$A$2:$AA$19,10,FALSE))/VLOOKUP($B1146,Stats!$A$2:$AA$19,24,FALSE),""))</f>
        <v/>
      </c>
      <c r="BK1146" s="44">
        <f t="shared" si="234"/>
        <v>-0.29365580210014158</v>
      </c>
      <c r="BL1146" s="46" t="str">
        <f>IF(ISNUMBER(VLOOKUP($B1146,Stats!$A$2:$AA$19,2,FALSE))=FALSE,"",IF(ISNUMBER(#REF!),(#REF!-VLOOKUP($B1146,Stats!$A$2:$AA$19,11,FALSE))/VLOOKUP($B1146,Stats!$A$2:$AA$19,25,FALSE),""))</f>
        <v/>
      </c>
      <c r="BM1146" s="46">
        <f>IF(ISNUMBER(VLOOKUP($B1146,Stats!$A$2:$AA$19,2,FALSE))=FALSE,"",IF(ISNUMBER(AA1146),(AA1146-VLOOKUP($B1146,Stats!$A$2:$AA$19,12,FALSE))/VLOOKUP($B1146,Stats!$A$2:$AA$19,26,FALSE),""))</f>
        <v>1.3120378792265972E-2</v>
      </c>
      <c r="BN1146" s="46" t="str">
        <f>IF(ISNUMBER(VLOOKUP($B1146,Stats!$A$2:$AA$19,2,FALSE))=FALSE,"",IF(ISNUMBER(#REF!),(#REF!-VLOOKUP($B1146,Stats!$A$2:$AA$19,13,FALSE))/VLOOKUP($B1146,Stats!$A$2:$AA$19,27,FALSE),""))</f>
        <v/>
      </c>
      <c r="BO1146" s="46" t="str">
        <f>IF(ISNUMBER(VLOOKUP($B1146,Stats!$A$2:$AA$19,2,FALSE))=FALSE,"",IF(ISNUMBER(#REF!),(#REF!-VLOOKUP($B1146,Stats!$A$2:$AA$19,14,FALSE))/VLOOKUP($B1146,Stats!$A$2:$AB$19,28,FALSE),""))</f>
        <v/>
      </c>
      <c r="BP1146" s="46"/>
      <c r="BQ1146" s="46">
        <f>IF(ISNUMBER(VLOOKUP($B1146,Stats!$A$2:$AA$19,2,FALSE))=FALSE,"",IF(ISNUMBER(BM1146),BM1146,(VLOOKUP($B1146,Stats!$A$2:$AT$19,46,FALSE)-VLOOKUP($B1146,Stats!$A$2:$AA$19,12,FALSE))/VLOOKUP($B1146,Stats!$A$2:$AA$19,26,FALSE)))</f>
        <v>1.3120378792265972E-2</v>
      </c>
      <c r="BR1146" s="51">
        <f t="shared" si="235"/>
        <v>1.3120378792265972E-2</v>
      </c>
      <c r="BS1146" s="32" t="str">
        <f t="shared" si="229"/>
        <v>167_201501</v>
      </c>
      <c r="BT1146" s="53">
        <f t="shared" si="230"/>
        <v>-7.2418241474274059E-2</v>
      </c>
    </row>
    <row r="1147" spans="1:72" x14ac:dyDescent="0.15">
      <c r="A1147" s="16">
        <v>167</v>
      </c>
      <c r="B1147" s="17">
        <v>201502</v>
      </c>
      <c r="C1147" s="3">
        <v>0</v>
      </c>
      <c r="D1147" s="23">
        <v>4.7884851676320839E-2</v>
      </c>
      <c r="E1147" s="18">
        <v>1.9741176338734585E-2</v>
      </c>
      <c r="F1147" s="24">
        <v>7</v>
      </c>
      <c r="G1147" s="24">
        <v>3</v>
      </c>
      <c r="H1147" s="20">
        <v>1.5282964673557529E-2</v>
      </c>
      <c r="I1147" s="20">
        <v>-1.9446857175492511E-2</v>
      </c>
      <c r="J1147" s="24">
        <v>3</v>
      </c>
      <c r="K1147" s="24">
        <v>1</v>
      </c>
      <c r="L1147" s="20">
        <v>3.4932528532278795E-2</v>
      </c>
      <c r="M1147" s="20">
        <v>-3.3332215552798417E-2</v>
      </c>
      <c r="N1147" s="19">
        <v>3.0274999999999999</v>
      </c>
      <c r="O1147" s="19">
        <v>1.0447580923459174</v>
      </c>
      <c r="P1147" s="25">
        <v>42026</v>
      </c>
      <c r="Q1147" s="20">
        <v>-3.3332215552798417E-2</v>
      </c>
      <c r="R1147" s="25">
        <v>42023</v>
      </c>
      <c r="S1147" s="25">
        <f>IF(ISNUMBER(R1147),VLOOKUP(B1147,Index!$B$3:$AB$18,27,FALSE),"")</f>
        <v>42023</v>
      </c>
      <c r="T1147" s="25">
        <f>IF(ISNUMBER($R1147),VLOOKUP($B1147,Index!$B$21:$AB$36,27,FALSE),"")</f>
        <v>42023</v>
      </c>
      <c r="U1147" s="25">
        <f>IF(ISNUMBER($R1147),VLOOKUP($B1147,Index!$B$39:$AB$54,27,FALSE),"")</f>
        <v>42027</v>
      </c>
      <c r="W1147" s="18">
        <v>1.4365455502896252</v>
      </c>
      <c r="X1147" s="19">
        <v>0.7</v>
      </c>
      <c r="Y1147" s="18">
        <v>0.37456248552854987</v>
      </c>
      <c r="Z1147" s="19">
        <f t="shared" si="231"/>
        <v>0</v>
      </c>
      <c r="AA1147" s="21">
        <v>1.4365937241846696</v>
      </c>
      <c r="AB1147" s="3">
        <v>0</v>
      </c>
      <c r="AC1147" s="18">
        <v>2.063663118056922</v>
      </c>
      <c r="AD1147" s="19">
        <v>0.48999999999999994</v>
      </c>
      <c r="AE1147" s="18">
        <v>0.14029705556532512</v>
      </c>
      <c r="AF1147" s="19">
        <f t="shared" si="232"/>
        <v>0</v>
      </c>
      <c r="AG1147" s="21">
        <v>2.0638015283667785</v>
      </c>
      <c r="AH1147" s="3">
        <v>0</v>
      </c>
      <c r="AK1147" t="str">
        <f t="shared" si="240"/>
        <v/>
      </c>
      <c r="AL1147" t="str">
        <f t="shared" si="240"/>
        <v/>
      </c>
      <c r="AM1147" t="str">
        <f t="shared" si="240"/>
        <v/>
      </c>
      <c r="AN1147" t="str">
        <f t="shared" si="240"/>
        <v/>
      </c>
      <c r="AO1147" t="str">
        <f t="shared" si="240"/>
        <v/>
      </c>
      <c r="AP1147" t="str">
        <f t="shared" si="240"/>
        <v/>
      </c>
      <c r="AQ1147" t="str">
        <f t="shared" si="240"/>
        <v/>
      </c>
      <c r="AR1147" t="str">
        <f t="shared" si="240"/>
        <v/>
      </c>
      <c r="AS1147">
        <f t="shared" si="240"/>
        <v>1.4365937241846696</v>
      </c>
      <c r="AT1147" t="str">
        <f t="shared" si="240"/>
        <v/>
      </c>
      <c r="AU1147" t="str">
        <f t="shared" si="240"/>
        <v/>
      </c>
      <c r="AV1147" t="str">
        <f t="shared" si="240"/>
        <v/>
      </c>
      <c r="AW1147" t="str">
        <f t="shared" si="240"/>
        <v/>
      </c>
      <c r="AX1147" t="str">
        <f t="shared" si="240"/>
        <v/>
      </c>
      <c r="AZ1147" s="46">
        <f>IF(ISNUMBER(VLOOKUP($B1147,Stats!$A$2:$AA$19,2,FALSE))=FALSE,"",IF(ISNUMBER(W1147),(W1147-VLOOKUP($B1147,Stats!$A$2:$AA$19,2,FALSE))/VLOOKUP($B1147,Stats!$A$2:$AA$19,16,FALSE),""))</f>
        <v>1.0407489482694214</v>
      </c>
      <c r="BA1147" s="46">
        <f>IF(ISNUMBER(VLOOKUP($B1147,Stats!$A$2:$AA$19,2,FALSE))=FALSE,"",IF(ISNUMBER(X1147),(X1147-VLOOKUP($B1147,Stats!$A$2:$AA$19,3,FALSE))/VLOOKUP($B1147,Stats!$A$2:$AA$19,17,FALSE),""))</f>
        <v>0.38056958571220034</v>
      </c>
      <c r="BB1147" s="46"/>
      <c r="BC1147" s="46"/>
      <c r="BD1147" s="44">
        <f t="shared" si="228"/>
        <v>0.71065926699081094</v>
      </c>
      <c r="BE1147" s="46">
        <f>IF(ISNUMBER(VLOOKUP($B1147,Stats!$A$2:$AA$19,2,FALSE))=FALSE,"",IF(ISNUMBER(Y1147),(Y1147-VLOOKUP($B1147,Stats!$A$2:$AA$19,5,FALSE))/VLOOKUP($B1147,Stats!$A$2:$AA$19,19,FALSE),""))</f>
        <v>0.36402767076090259</v>
      </c>
      <c r="BF1147" s="46"/>
      <c r="BG1147" s="46"/>
      <c r="BH1147" s="46">
        <f>IF(ISNUMBER(VLOOKUP($B1147,Stats!$A$2:$AA$19,2,FALSE))=FALSE,"",IF(ISNUMBER(Z1147),(Z1147-VLOOKUP($B1147,Stats!$A$2:$AA$19,8,FALSE))/VLOOKUP($B1147,Stats!$A$2:$AA$19,22,FALSE),""))</f>
        <v>-0.48836753916131515</v>
      </c>
      <c r="BI1147" s="46" t="str">
        <f>IF(ISNUMBER(VLOOKUP($B1147,Stats!$A$2:$AA$19,2,FALSE))=FALSE,"",IF(ISNUMBER(#REF!),(#REF!-VLOOKUP($B1147,Stats!$A$2:$AA$19,9,FALSE))/VLOOKUP($B1147,Stats!$A$2:$AA$19,23,FALSE),""))</f>
        <v/>
      </c>
      <c r="BJ1147" s="46" t="str">
        <f>IF(ISNUMBER(VLOOKUP($B1147,Stats!$A$2:$AA$19,2,FALSE))=FALSE,"",IF(ISNUMBER(#REF!),(#REF!-VLOOKUP($B1147,Stats!$A$2:$AA$19,10,FALSE))/VLOOKUP($B1147,Stats!$A$2:$AA$19,24,FALSE),""))</f>
        <v/>
      </c>
      <c r="BK1147" s="44">
        <f t="shared" si="234"/>
        <v>-0.40132963128102633</v>
      </c>
      <c r="BL1147" s="46" t="str">
        <f>IF(ISNUMBER(VLOOKUP($B1147,Stats!$A$2:$AA$19,2,FALSE))=FALSE,"",IF(ISNUMBER(#REF!),(#REF!-VLOOKUP($B1147,Stats!$A$2:$AA$19,11,FALSE))/VLOOKUP($B1147,Stats!$A$2:$AA$19,25,FALSE),""))</f>
        <v/>
      </c>
      <c r="BM1147" s="46">
        <f>IF(ISNUMBER(VLOOKUP($B1147,Stats!$A$2:$AA$19,2,FALSE))=FALSE,"",IF(ISNUMBER(AA1147),(AA1147-VLOOKUP($B1147,Stats!$A$2:$AA$19,12,FALSE))/VLOOKUP($B1147,Stats!$A$2:$AA$19,26,FALSE),""))</f>
        <v>-0.17036259748041863</v>
      </c>
      <c r="BN1147" s="46" t="str">
        <f>IF(ISNUMBER(VLOOKUP($B1147,Stats!$A$2:$AA$19,2,FALSE))=FALSE,"",IF(ISNUMBER(#REF!),(#REF!-VLOOKUP($B1147,Stats!$A$2:$AA$19,13,FALSE))/VLOOKUP($B1147,Stats!$A$2:$AA$19,27,FALSE),""))</f>
        <v/>
      </c>
      <c r="BO1147" s="46" t="str">
        <f>IF(ISNUMBER(VLOOKUP($B1147,Stats!$A$2:$AA$19,2,FALSE))=FALSE,"",IF(ISNUMBER(#REF!),(#REF!-VLOOKUP($B1147,Stats!$A$2:$AA$19,14,FALSE))/VLOOKUP($B1147,Stats!$A$2:$AB$19,28,FALSE),""))</f>
        <v/>
      </c>
      <c r="BP1147" s="46"/>
      <c r="BQ1147" s="46">
        <f>IF(ISNUMBER(VLOOKUP($B1147,Stats!$A$2:$AA$19,2,FALSE))=FALSE,"",IF(ISNUMBER(BM1147),BM1147,(VLOOKUP($B1147,Stats!$A$2:$AT$19,46,FALSE)-VLOOKUP($B1147,Stats!$A$2:$AA$19,12,FALSE))/VLOOKUP($B1147,Stats!$A$2:$AA$19,26,FALSE)))</f>
        <v>-0.17036259748041863</v>
      </c>
      <c r="BR1147" s="51">
        <f t="shared" si="235"/>
        <v>-0.17036259748041863</v>
      </c>
      <c r="BS1147" s="32" t="str">
        <f t="shared" si="229"/>
        <v>167_201502</v>
      </c>
      <c r="BT1147" s="53">
        <f t="shared" si="230"/>
        <v>-0.13273844486653733</v>
      </c>
    </row>
    <row r="1148" spans="1:72" x14ac:dyDescent="0.15">
      <c r="A1148" s="16">
        <v>167</v>
      </c>
      <c r="B1148" s="17">
        <v>201503</v>
      </c>
      <c r="C1148" s="3">
        <v>0</v>
      </c>
      <c r="D1148" s="23">
        <v>2.9816744279540286E-2</v>
      </c>
      <c r="E1148" s="18">
        <v>1.8833793629053599E-2</v>
      </c>
      <c r="F1148" s="24">
        <v>6</v>
      </c>
      <c r="G1148" s="24">
        <v>4</v>
      </c>
      <c r="H1148" s="20">
        <v>1.5887691510708197E-2</v>
      </c>
      <c r="I1148" s="20">
        <v>-1.6077410911972179E-2</v>
      </c>
      <c r="J1148" s="24">
        <v>4</v>
      </c>
      <c r="K1148" s="24">
        <v>3</v>
      </c>
      <c r="L1148" s="20">
        <v>2.9984254078863515E-2</v>
      </c>
      <c r="M1148" s="20">
        <v>-2.5303611630782874E-2</v>
      </c>
      <c r="N1148" s="19">
        <v>3.1537000000000002</v>
      </c>
      <c r="O1148" s="19">
        <v>1.0257936507936509</v>
      </c>
      <c r="P1148" s="25">
        <v>42040</v>
      </c>
      <c r="Q1148" s="20">
        <v>-3.8525641025641044E-2</v>
      </c>
      <c r="R1148" s="25">
        <v>42034</v>
      </c>
      <c r="S1148" s="25">
        <f>IF(ISNUMBER(R1148),VLOOKUP(B1148,Index!$B$3:$AB$18,27,FALSE),"")</f>
        <v>42041</v>
      </c>
      <c r="T1148" s="25">
        <f>IF(ISNUMBER($R1148),VLOOKUP($B1148,Index!$B$21:$AB$36,27,FALSE),"")</f>
        <v>42041</v>
      </c>
      <c r="U1148" s="25">
        <f>IF(ISNUMBER($R1148),VLOOKUP($B1148,Index!$B$39:$AB$54,27,FALSE),"")</f>
        <v>42034</v>
      </c>
      <c r="W1148" s="18">
        <v>0.89450232838620858</v>
      </c>
      <c r="X1148" s="19">
        <v>0.6</v>
      </c>
      <c r="Y1148" s="18">
        <v>0.35734610909626646</v>
      </c>
      <c r="Z1148" s="19">
        <f t="shared" si="231"/>
        <v>7</v>
      </c>
      <c r="AA1148" s="21">
        <v>0.77394544219771755</v>
      </c>
      <c r="AB1148" s="3">
        <v>0</v>
      </c>
      <c r="AC1148" s="18">
        <v>0.80013441548834852</v>
      </c>
      <c r="AD1148" s="19">
        <v>0.36</v>
      </c>
      <c r="AE1148" s="18">
        <v>0.12769624168624077</v>
      </c>
      <c r="AF1148" s="19">
        <f t="shared" si="232"/>
        <v>49</v>
      </c>
      <c r="AG1148" s="21">
        <v>0.5989915474986206</v>
      </c>
      <c r="AH1148" s="3">
        <v>0</v>
      </c>
      <c r="AK1148" t="str">
        <f t="shared" si="240"/>
        <v/>
      </c>
      <c r="AL1148" t="str">
        <f t="shared" si="240"/>
        <v/>
      </c>
      <c r="AM1148" t="str">
        <f t="shared" si="240"/>
        <v/>
      </c>
      <c r="AN1148" t="str">
        <f t="shared" si="240"/>
        <v/>
      </c>
      <c r="AO1148" t="str">
        <f t="shared" si="240"/>
        <v/>
      </c>
      <c r="AP1148" t="str">
        <f t="shared" si="240"/>
        <v/>
      </c>
      <c r="AQ1148" t="str">
        <f t="shared" si="240"/>
        <v/>
      </c>
      <c r="AR1148" t="str">
        <f t="shared" si="240"/>
        <v/>
      </c>
      <c r="AS1148" t="str">
        <f t="shared" si="240"/>
        <v/>
      </c>
      <c r="AT1148">
        <f t="shared" si="240"/>
        <v>0.77394544219771755</v>
      </c>
      <c r="AU1148" t="str">
        <f t="shared" si="240"/>
        <v/>
      </c>
      <c r="AV1148" t="str">
        <f t="shared" si="240"/>
        <v/>
      </c>
      <c r="AW1148" t="str">
        <f t="shared" si="240"/>
        <v/>
      </c>
      <c r="AX1148" t="str">
        <f t="shared" si="240"/>
        <v/>
      </c>
      <c r="AZ1148" s="46">
        <f>IF(ISNUMBER(VLOOKUP($B1148,Stats!$A$2:$AA$19,2,FALSE))=FALSE,"",IF(ISNUMBER(W1148),(W1148-VLOOKUP($B1148,Stats!$A$2:$AA$19,2,FALSE))/VLOOKUP($B1148,Stats!$A$2:$AA$19,16,FALSE),""))</f>
        <v>1.5147606086248377</v>
      </c>
      <c r="BA1148" s="46">
        <f>IF(ISNUMBER(VLOOKUP($B1148,Stats!$A$2:$AA$19,2,FALSE))=FALSE,"",IF(ISNUMBER(X1148),(X1148-VLOOKUP($B1148,Stats!$A$2:$AA$19,3,FALSE))/VLOOKUP($B1148,Stats!$A$2:$AA$19,17,FALSE),""))</f>
        <v>1.3468599432198178</v>
      </c>
      <c r="BB1148" s="46"/>
      <c r="BC1148" s="46"/>
      <c r="BD1148" s="44">
        <f t="shared" si="228"/>
        <v>1.4308102759223278</v>
      </c>
      <c r="BE1148" s="46">
        <f>IF(ISNUMBER(VLOOKUP($B1148,Stats!$A$2:$AA$19,2,FALSE))=FALSE,"",IF(ISNUMBER(Y1148),(Y1148-VLOOKUP($B1148,Stats!$A$2:$AA$19,5,FALSE))/VLOOKUP($B1148,Stats!$A$2:$AA$19,19,FALSE),""))</f>
        <v>2.0448721566638861</v>
      </c>
      <c r="BF1148" s="46"/>
      <c r="BG1148" s="46"/>
      <c r="BH1148" s="46">
        <f>IF(ISNUMBER(VLOOKUP($B1148,Stats!$A$2:$AA$19,2,FALSE))=FALSE,"",IF(ISNUMBER(Z1148),(Z1148-VLOOKUP($B1148,Stats!$A$2:$AA$19,8,FALSE))/VLOOKUP($B1148,Stats!$A$2:$AA$19,22,FALSE),""))</f>
        <v>2.1034653846458133</v>
      </c>
      <c r="BI1148" s="46" t="str">
        <f>IF(ISNUMBER(VLOOKUP($B1148,Stats!$A$2:$AA$19,2,FALSE))=FALSE,"",IF(ISNUMBER(#REF!),(#REF!-VLOOKUP($B1148,Stats!$A$2:$AA$19,9,FALSE))/VLOOKUP($B1148,Stats!$A$2:$AA$19,23,FALSE),""))</f>
        <v/>
      </c>
      <c r="BJ1148" s="46" t="str">
        <f>IF(ISNUMBER(VLOOKUP($B1148,Stats!$A$2:$AA$19,2,FALSE))=FALSE,"",IF(ISNUMBER(#REF!),(#REF!-VLOOKUP($B1148,Stats!$A$2:$AA$19,10,FALSE))/VLOOKUP($B1148,Stats!$A$2:$AA$19,24,FALSE),""))</f>
        <v/>
      </c>
      <c r="BK1148" s="44">
        <f t="shared" si="234"/>
        <v>-0.8003708942709763</v>
      </c>
      <c r="BL1148" s="46" t="str">
        <f>IF(ISNUMBER(VLOOKUP($B1148,Stats!$A$2:$AA$19,2,FALSE))=FALSE,"",IF(ISNUMBER(#REF!),(#REF!-VLOOKUP($B1148,Stats!$A$2:$AA$19,11,FALSE))/VLOOKUP($B1148,Stats!$A$2:$AA$19,25,FALSE),""))</f>
        <v/>
      </c>
      <c r="BM1148" s="46">
        <f>IF(ISNUMBER(VLOOKUP($B1148,Stats!$A$2:$AA$19,2,FALSE))=FALSE,"",IF(ISNUMBER(AA1148),(AA1148-VLOOKUP($B1148,Stats!$A$2:$AA$19,12,FALSE))/VLOOKUP($B1148,Stats!$A$2:$AA$19,26,FALSE),""))</f>
        <v>-0.42384795550788668</v>
      </c>
      <c r="BN1148" s="46" t="str">
        <f>IF(ISNUMBER(VLOOKUP($B1148,Stats!$A$2:$AA$19,2,FALSE))=FALSE,"",IF(ISNUMBER(#REF!),(#REF!-VLOOKUP($B1148,Stats!$A$2:$AA$19,13,FALSE))/VLOOKUP($B1148,Stats!$A$2:$AA$19,27,FALSE),""))</f>
        <v/>
      </c>
      <c r="BO1148" s="46" t="str">
        <f>IF(ISNUMBER(VLOOKUP($B1148,Stats!$A$2:$AA$19,2,FALSE))=FALSE,"",IF(ISNUMBER(#REF!),(#REF!-VLOOKUP($B1148,Stats!$A$2:$AA$19,14,FALSE))/VLOOKUP($B1148,Stats!$A$2:$AB$19,28,FALSE),""))</f>
        <v/>
      </c>
      <c r="BP1148" s="46"/>
      <c r="BQ1148" s="46">
        <f>IF(ISNUMBER(VLOOKUP($B1148,Stats!$A$2:$AA$19,2,FALSE))=FALSE,"",IF(ISNUMBER(BM1148),BM1148,(VLOOKUP($B1148,Stats!$A$2:$AT$19,46,FALSE)-VLOOKUP($B1148,Stats!$A$2:$AA$19,12,FALSE))/VLOOKUP($B1148,Stats!$A$2:$AA$19,26,FALSE)))</f>
        <v>-0.42384795550788668</v>
      </c>
      <c r="BR1148" s="51">
        <f t="shared" si="235"/>
        <v>-0.42384795550788668</v>
      </c>
      <c r="BS1148" s="32" t="str">
        <f t="shared" si="229"/>
        <v>167_201503</v>
      </c>
      <c r="BT1148" s="53">
        <f t="shared" si="230"/>
        <v>-0.27883007247969749</v>
      </c>
    </row>
    <row r="1149" spans="1:72" x14ac:dyDescent="0.15">
      <c r="A1149" s="16">
        <v>167</v>
      </c>
      <c r="B1149" s="17">
        <v>201504</v>
      </c>
      <c r="C1149" s="3">
        <v>0</v>
      </c>
      <c r="D1149" s="23">
        <v>0.12895669995770831</v>
      </c>
      <c r="E1149" s="18">
        <v>1.497541849511998E-2</v>
      </c>
      <c r="F1149" s="24">
        <v>5</v>
      </c>
      <c r="G1149" s="24">
        <v>2</v>
      </c>
      <c r="H1149" s="20">
        <v>2.5903640289224494E-2</v>
      </c>
      <c r="I1149" s="20">
        <v>-3.2510019620816677E-3</v>
      </c>
      <c r="J1149" s="24">
        <v>3</v>
      </c>
      <c r="K1149" s="24">
        <v>1</v>
      </c>
      <c r="L1149" s="20">
        <v>3.4570163383722763E-2</v>
      </c>
      <c r="M1149" s="20">
        <v>-5.6930934643287801E-3</v>
      </c>
      <c r="N1149" s="19">
        <v>3.4702999999999999</v>
      </c>
      <c r="O1149" s="19">
        <v>1.1354207564454915</v>
      </c>
      <c r="P1149" s="25">
        <v>42052</v>
      </c>
      <c r="Q1149" s="20">
        <v>-8.0891045983455534E-4</v>
      </c>
      <c r="R1149" s="25">
        <v>42047</v>
      </c>
      <c r="S1149" s="25">
        <f>IF(ISNUMBER(R1149),VLOOKUP(B1149,Index!$B$3:$AB$18,27,FALSE),"")</f>
        <v>42044</v>
      </c>
      <c r="T1149" s="25">
        <f>IF(ISNUMBER($R1149),VLOOKUP($B1149,Index!$B$21:$AB$36,27,FALSE),"")</f>
        <v>42044</v>
      </c>
      <c r="U1149" s="25">
        <f>IF(ISNUMBER($R1149),VLOOKUP($B1149,Index!$B$39:$AB$54,27,FALSE),"")</f>
        <v>42052</v>
      </c>
      <c r="W1149" s="18">
        <v>5.1582679983083324</v>
      </c>
      <c r="X1149" s="19">
        <v>0.7142857142857143</v>
      </c>
      <c r="Y1149" s="18">
        <v>0.28413858815274173</v>
      </c>
      <c r="Z1149" s="19">
        <f t="shared" si="231"/>
        <v>3</v>
      </c>
      <c r="AA1149" s="21">
        <v>159.42024038616529</v>
      </c>
      <c r="AB1149" s="3">
        <v>0</v>
      </c>
      <c r="AC1149" s="18">
        <v>26.607728742371851</v>
      </c>
      <c r="AD1149" s="19">
        <v>0.51020408163265307</v>
      </c>
      <c r="AE1149" s="18">
        <v>8.0734737277433383E-2</v>
      </c>
      <c r="AF1149" s="19">
        <f t="shared" si="232"/>
        <v>9</v>
      </c>
      <c r="AG1149" s="21">
        <v>25414.813044782728</v>
      </c>
      <c r="AH1149" s="3">
        <v>0</v>
      </c>
      <c r="AK1149" t="str">
        <f t="shared" si="240"/>
        <v/>
      </c>
      <c r="AL1149" t="str">
        <f t="shared" si="240"/>
        <v/>
      </c>
      <c r="AM1149" t="str">
        <f t="shared" si="240"/>
        <v/>
      </c>
      <c r="AN1149" t="str">
        <f t="shared" si="240"/>
        <v/>
      </c>
      <c r="AO1149" t="str">
        <f t="shared" si="240"/>
        <v/>
      </c>
      <c r="AP1149" t="str">
        <f t="shared" si="240"/>
        <v/>
      </c>
      <c r="AQ1149" t="str">
        <f t="shared" si="240"/>
        <v/>
      </c>
      <c r="AR1149" t="str">
        <f t="shared" si="240"/>
        <v/>
      </c>
      <c r="AS1149" t="str">
        <f t="shared" si="240"/>
        <v/>
      </c>
      <c r="AT1149" t="str">
        <f t="shared" si="240"/>
        <v/>
      </c>
      <c r="AU1149">
        <f t="shared" si="240"/>
        <v>159.42024038616529</v>
      </c>
      <c r="AV1149" t="str">
        <f t="shared" si="240"/>
        <v/>
      </c>
      <c r="AW1149" t="str">
        <f t="shared" si="240"/>
        <v/>
      </c>
      <c r="AX1149" t="str">
        <f t="shared" si="240"/>
        <v/>
      </c>
      <c r="AZ1149" s="46">
        <f>IF(ISNUMBER(VLOOKUP($B1149,Stats!$A$2:$AA$19,2,FALSE))=FALSE,"",IF(ISNUMBER(W1149),(W1149-VLOOKUP($B1149,Stats!$A$2:$AA$19,2,FALSE))/VLOOKUP($B1149,Stats!$A$2:$AA$19,16,FALSE),""))</f>
        <v>2.2147913545995603</v>
      </c>
      <c r="BA1149" s="46">
        <f>IF(ISNUMBER(VLOOKUP($B1149,Stats!$A$2:$AA$19,2,FALSE))=FALSE,"",IF(ISNUMBER(X1149),(X1149-VLOOKUP($B1149,Stats!$A$2:$AA$19,3,FALSE))/VLOOKUP($B1149,Stats!$A$2:$AA$19,17,FALSE),""))</f>
        <v>-0.99555450083898211</v>
      </c>
      <c r="BB1149" s="46"/>
      <c r="BC1149" s="46"/>
      <c r="BD1149" s="44">
        <f t="shared" si="228"/>
        <v>0.60961842688028911</v>
      </c>
      <c r="BE1149" s="46">
        <f>IF(ISNUMBER(VLOOKUP($B1149,Stats!$A$2:$AA$19,2,FALSE))=FALSE,"",IF(ISNUMBER(Y1149),(Y1149-VLOOKUP($B1149,Stats!$A$2:$AA$19,5,FALSE))/VLOOKUP($B1149,Stats!$A$2:$AA$19,19,FALSE),""))</f>
        <v>1.5702085347974875</v>
      </c>
      <c r="BF1149" s="46"/>
      <c r="BG1149" s="46"/>
      <c r="BH1149" s="46">
        <f>IF(ISNUMBER(VLOOKUP($B1149,Stats!$A$2:$AA$19,2,FALSE))=FALSE,"",IF(ISNUMBER(Z1149),(Z1149-VLOOKUP($B1149,Stats!$A$2:$AA$19,8,FALSE))/VLOOKUP($B1149,Stats!$A$2:$AA$19,22,FALSE),""))</f>
        <v>0.82333517526415878</v>
      </c>
      <c r="BI1149" s="46" t="str">
        <f>IF(ISNUMBER(VLOOKUP($B1149,Stats!$A$2:$AA$19,2,FALSE))=FALSE,"",IF(ISNUMBER(#REF!),(#REF!-VLOOKUP($B1149,Stats!$A$2:$AA$19,9,FALSE))/VLOOKUP($B1149,Stats!$A$2:$AA$19,23,FALSE),""))</f>
        <v/>
      </c>
      <c r="BJ1149" s="46" t="str">
        <f>IF(ISNUMBER(VLOOKUP($B1149,Stats!$A$2:$AA$19,2,FALSE))=FALSE,"",IF(ISNUMBER(#REF!),(#REF!-VLOOKUP($B1149,Stats!$A$2:$AA$19,10,FALSE))/VLOOKUP($B1149,Stats!$A$2:$AA$19,24,FALSE),""))</f>
        <v/>
      </c>
      <c r="BK1149" s="44">
        <f t="shared" si="234"/>
        <v>-0.85214542177899366</v>
      </c>
      <c r="BL1149" s="46" t="str">
        <f>IF(ISNUMBER(VLOOKUP($B1149,Stats!$A$2:$AA$19,2,FALSE))=FALSE,"",IF(ISNUMBER(#REF!),(#REF!-VLOOKUP($B1149,Stats!$A$2:$AA$19,11,FALSE))/VLOOKUP($B1149,Stats!$A$2:$AA$19,25,FALSE),""))</f>
        <v/>
      </c>
      <c r="BM1149" s="46">
        <f>IF(ISNUMBER(VLOOKUP($B1149,Stats!$A$2:$AA$19,2,FALSE))=FALSE,"",IF(ISNUMBER(AA1149),(AA1149-VLOOKUP($B1149,Stats!$A$2:$AA$19,12,FALSE))/VLOOKUP($B1149,Stats!$A$2:$AA$19,26,FALSE),""))</f>
        <v>1.2052569205244295</v>
      </c>
      <c r="BN1149" s="46" t="str">
        <f>IF(ISNUMBER(VLOOKUP($B1149,Stats!$A$2:$AA$19,2,FALSE))=FALSE,"",IF(ISNUMBER(#REF!),(#REF!-VLOOKUP($B1149,Stats!$A$2:$AA$19,13,FALSE))/VLOOKUP($B1149,Stats!$A$2:$AA$19,27,FALSE),""))</f>
        <v/>
      </c>
      <c r="BO1149" s="46" t="str">
        <f>IF(ISNUMBER(VLOOKUP($B1149,Stats!$A$2:$AA$19,2,FALSE))=FALSE,"",IF(ISNUMBER(#REF!),(#REF!-VLOOKUP($B1149,Stats!$A$2:$AA$19,14,FALSE))/VLOOKUP($B1149,Stats!$A$2:$AB$19,28,FALSE),""))</f>
        <v/>
      </c>
      <c r="BP1149" s="46"/>
      <c r="BQ1149" s="46">
        <f>IF(ISNUMBER(VLOOKUP($B1149,Stats!$A$2:$AA$19,2,FALSE))=FALSE,"",IF(ISNUMBER(BM1149),BM1149,(VLOOKUP($B1149,Stats!$A$2:$AT$19,46,FALSE)-VLOOKUP($B1149,Stats!$A$2:$AA$19,12,FALSE))/VLOOKUP($B1149,Stats!$A$2:$AA$19,26,FALSE)))</f>
        <v>1.2052569205244295</v>
      </c>
      <c r="BR1149" s="51">
        <f t="shared" si="235"/>
        <v>1.2052569205244295</v>
      </c>
      <c r="BS1149" s="32" t="str">
        <f t="shared" si="229"/>
        <v>167_201504</v>
      </c>
      <c r="BT1149" s="53">
        <f t="shared" si="230"/>
        <v>-0.14831218358645248</v>
      </c>
    </row>
    <row r="1150" spans="1:72" x14ac:dyDescent="0.15">
      <c r="A1150" s="16">
        <v>167</v>
      </c>
      <c r="B1150" s="17">
        <v>201505</v>
      </c>
      <c r="C1150" s="3">
        <v>0</v>
      </c>
      <c r="D1150" s="23">
        <v>-1.5387718641039605E-2</v>
      </c>
      <c r="E1150" s="18">
        <v>1.4741097534611286E-2</v>
      </c>
      <c r="F1150" s="24">
        <v>5</v>
      </c>
      <c r="G1150" s="24">
        <v>3</v>
      </c>
      <c r="H1150" s="20">
        <v>8.0194392255512614E-3</v>
      </c>
      <c r="I1150" s="20">
        <v>-1.8274534675075411E-2</v>
      </c>
      <c r="J1150" s="24">
        <v>3</v>
      </c>
      <c r="K1150" s="24">
        <v>1</v>
      </c>
      <c r="L1150" s="20">
        <v>1.5241419429901093E-2</v>
      </c>
      <c r="M1150" s="20">
        <v>-2.3408025608780192E-2</v>
      </c>
      <c r="N1150" s="19">
        <v>3.4988000000000001</v>
      </c>
      <c r="O1150" s="19">
        <v>1.03145544058253</v>
      </c>
      <c r="P1150" s="25">
        <v>42068</v>
      </c>
      <c r="Q1150" s="20">
        <v>-2.3408025608780192E-2</v>
      </c>
      <c r="R1150" s="25">
        <v>42069</v>
      </c>
      <c r="S1150" s="25">
        <f>IF(ISNUMBER(R1150),VLOOKUP(B1150,Index!$B$3:$AB$18,27,FALSE),"")</f>
        <v>42069</v>
      </c>
      <c r="T1150" s="25">
        <f>IF(ISNUMBER($R1150),VLOOKUP($B1150,Index!$B$21:$AB$36,27,FALSE),"")</f>
        <v>42069</v>
      </c>
      <c r="U1150" s="25">
        <f>IF(ISNUMBER($R1150),VLOOKUP($B1150,Index!$B$39:$AB$54,27,FALSE),"")</f>
        <v>42069</v>
      </c>
      <c r="W1150" s="18">
        <v>-0.55395787107742578</v>
      </c>
      <c r="X1150" s="19">
        <v>0.625</v>
      </c>
      <c r="Y1150" s="18">
        <v>0.27969266052038666</v>
      </c>
      <c r="Z1150" s="19">
        <f t="shared" si="231"/>
        <v>0</v>
      </c>
      <c r="AA1150" s="21" t="s">
        <v>25</v>
      </c>
      <c r="AB1150" s="3">
        <v>0</v>
      </c>
      <c r="AC1150" s="18">
        <v>0.30686932292863389</v>
      </c>
      <c r="AD1150" s="19">
        <v>0.390625</v>
      </c>
      <c r="AE1150" s="18">
        <v>7.8227984348972254E-2</v>
      </c>
      <c r="AF1150" s="19">
        <f t="shared" si="232"/>
        <v>0</v>
      </c>
      <c r="AG1150" s="21" t="s">
        <v>25</v>
      </c>
      <c r="AH1150" s="3">
        <v>0</v>
      </c>
      <c r="AK1150" t="str">
        <f t="shared" si="240"/>
        <v/>
      </c>
      <c r="AL1150" t="str">
        <f t="shared" si="240"/>
        <v/>
      </c>
      <c r="AM1150" t="str">
        <f t="shared" si="240"/>
        <v/>
      </c>
      <c r="AN1150" t="str">
        <f t="shared" si="240"/>
        <v/>
      </c>
      <c r="AO1150" t="str">
        <f t="shared" si="240"/>
        <v/>
      </c>
      <c r="AP1150" t="str">
        <f t="shared" si="240"/>
        <v/>
      </c>
      <c r="AQ1150" t="str">
        <f t="shared" si="240"/>
        <v/>
      </c>
      <c r="AR1150" t="str">
        <f t="shared" si="240"/>
        <v/>
      </c>
      <c r="AS1150" t="str">
        <f t="shared" si="240"/>
        <v/>
      </c>
      <c r="AT1150" t="str">
        <f t="shared" si="240"/>
        <v/>
      </c>
      <c r="AU1150" t="str">
        <f t="shared" si="240"/>
        <v/>
      </c>
      <c r="AV1150" t="str">
        <f t="shared" si="240"/>
        <v/>
      </c>
      <c r="AW1150" t="str">
        <f t="shared" si="240"/>
        <v/>
      </c>
      <c r="AX1150" t="str">
        <f t="shared" si="240"/>
        <v/>
      </c>
      <c r="AZ1150" s="46">
        <f>IF(ISNUMBER(VLOOKUP($B1150,Stats!$A$2:$AA$19,2,FALSE))=FALSE,"",IF(ISNUMBER(W1150),(W1150-VLOOKUP($B1150,Stats!$A$2:$AA$19,2,FALSE))/VLOOKUP($B1150,Stats!$A$2:$AA$19,16,FALSE),""))</f>
        <v>-0.8968987638492385</v>
      </c>
      <c r="BA1150" s="46">
        <f>IF(ISNUMBER(VLOOKUP($B1150,Stats!$A$2:$AA$19,2,FALSE))=FALSE,"",IF(ISNUMBER(X1150),(X1150-VLOOKUP($B1150,Stats!$A$2:$AA$19,3,FALSE))/VLOOKUP($B1150,Stats!$A$2:$AA$19,17,FALSE),""))</f>
        <v>0.35311991189560649</v>
      </c>
      <c r="BB1150" s="46"/>
      <c r="BC1150" s="46"/>
      <c r="BD1150" s="44">
        <f t="shared" si="228"/>
        <v>-0.27188942597681598</v>
      </c>
      <c r="BE1150" s="46">
        <f>IF(ISNUMBER(VLOOKUP($B1150,Stats!$A$2:$AA$19,2,FALSE))=FALSE,"",IF(ISNUMBER(Y1150),(Y1150-VLOOKUP($B1150,Stats!$A$2:$AA$19,5,FALSE))/VLOOKUP($B1150,Stats!$A$2:$AA$19,19,FALSE),""))</f>
        <v>0.96191316463156262</v>
      </c>
      <c r="BF1150" s="46"/>
      <c r="BG1150" s="46"/>
      <c r="BH1150" s="46">
        <f>IF(ISNUMBER(VLOOKUP($B1150,Stats!$A$2:$AA$19,2,FALSE))=FALSE,"",IF(ISNUMBER(Z1150),(Z1150-VLOOKUP($B1150,Stats!$A$2:$AA$19,8,FALSE))/VLOOKUP($B1150,Stats!$A$2:$AA$19,22,FALSE),""))</f>
        <v>-0.59810804423176478</v>
      </c>
      <c r="BI1150" s="46" t="str">
        <f>IF(ISNUMBER(VLOOKUP($B1150,Stats!$A$2:$AA$19,2,FALSE))=FALSE,"",IF(ISNUMBER(#REF!),(#REF!-VLOOKUP($B1150,Stats!$A$2:$AA$19,9,FALSE))/VLOOKUP($B1150,Stats!$A$2:$AA$19,23,FALSE),""))</f>
        <v/>
      </c>
      <c r="BJ1150" s="46" t="str">
        <f>IF(ISNUMBER(VLOOKUP($B1150,Stats!$A$2:$AA$19,2,FALSE))=FALSE,"",IF(ISNUMBER(#REF!),(#REF!-VLOOKUP($B1150,Stats!$A$2:$AA$19,10,FALSE))/VLOOKUP($B1150,Stats!$A$2:$AA$19,24,FALSE),""))</f>
        <v/>
      </c>
      <c r="BK1150" s="44">
        <f t="shared" si="234"/>
        <v>-0.85277162851162325</v>
      </c>
      <c r="BL1150" s="46" t="str">
        <f>IF(ISNUMBER(VLOOKUP($B1150,Stats!$A$2:$AA$19,2,FALSE))=FALSE,"",IF(ISNUMBER(#REF!),(#REF!-VLOOKUP($B1150,Stats!$A$2:$AA$19,11,FALSE))/VLOOKUP($B1150,Stats!$A$2:$AA$19,25,FALSE),""))</f>
        <v/>
      </c>
      <c r="BM1150" s="46" t="str">
        <f>IF(ISNUMBER(VLOOKUP($B1150,Stats!$A$2:$AA$19,2,FALSE))=FALSE,"",IF(ISNUMBER(AA1150),(AA1150-VLOOKUP($B1150,Stats!$A$2:$AA$19,12,FALSE))/VLOOKUP($B1150,Stats!$A$2:$AA$19,26,FALSE),""))</f>
        <v/>
      </c>
      <c r="BN1150" s="46" t="str">
        <f>IF(ISNUMBER(VLOOKUP($B1150,Stats!$A$2:$AA$19,2,FALSE))=FALSE,"",IF(ISNUMBER(#REF!),(#REF!-VLOOKUP($B1150,Stats!$A$2:$AA$19,13,FALSE))/VLOOKUP($B1150,Stats!$A$2:$AA$19,27,FALSE),""))</f>
        <v/>
      </c>
      <c r="BO1150" s="46" t="str">
        <f>IF(ISNUMBER(VLOOKUP($B1150,Stats!$A$2:$AA$19,2,FALSE))=FALSE,"",IF(ISNUMBER(#REF!),(#REF!-VLOOKUP($B1150,Stats!$A$2:$AA$19,14,FALSE))/VLOOKUP($B1150,Stats!$A$2:$AB$19,28,FALSE),""))</f>
        <v/>
      </c>
      <c r="BP1150" s="46"/>
      <c r="BQ1150" s="46">
        <f>IF(ISNUMBER(VLOOKUP($B1150,Stats!$A$2:$AA$19,2,FALSE))=FALSE,"",IF(ISNUMBER(BM1150),BM1150,(VLOOKUP($B1150,Stats!$A$2:$AT$19,46,FALSE)-VLOOKUP($B1150,Stats!$A$2:$AA$19,12,FALSE))/VLOOKUP($B1150,Stats!$A$2:$AA$19,26,FALSE)))</f>
        <v>-0.36655208107354165</v>
      </c>
      <c r="BR1150" s="51">
        <f t="shared" si="235"/>
        <v>-0.36655208107354165</v>
      </c>
      <c r="BS1150" s="32" t="str">
        <f t="shared" si="229"/>
        <v>167_201505</v>
      </c>
      <c r="BT1150" s="53">
        <f t="shared" si="230"/>
        <v>-0.63935127851704554</v>
      </c>
    </row>
    <row r="1151" spans="1:72" x14ac:dyDescent="0.15">
      <c r="A1151" s="16">
        <v>167</v>
      </c>
      <c r="B1151" s="17">
        <v>201506</v>
      </c>
      <c r="C1151" s="3">
        <v>0</v>
      </c>
      <c r="D1151" s="23">
        <v>0.15212619625976753</v>
      </c>
      <c r="E1151" s="18">
        <v>1.7035524290582391E-2</v>
      </c>
      <c r="F1151" s="24">
        <v>7</v>
      </c>
      <c r="G1151" s="24">
        <v>3</v>
      </c>
      <c r="H1151" s="20">
        <v>2.223425979727451E-2</v>
      </c>
      <c r="I1151" s="20">
        <v>-3.9140616571555764E-3</v>
      </c>
      <c r="J1151" s="24">
        <v>3</v>
      </c>
      <c r="K1151" s="24">
        <v>2</v>
      </c>
      <c r="L1151" s="20">
        <v>4.7503144998085611E-2</v>
      </c>
      <c r="M1151" s="20">
        <v>-5.3781688118423876E-3</v>
      </c>
      <c r="N1151" s="19">
        <v>3.9367000000000001</v>
      </c>
      <c r="O1151" s="19">
        <v>1.1201627589346688</v>
      </c>
      <c r="P1151" s="25">
        <v>42083</v>
      </c>
      <c r="Q1151" s="20">
        <v>-6.3561674253358458E-3</v>
      </c>
      <c r="R1151" s="25">
        <v>42075</v>
      </c>
      <c r="S1151" s="25">
        <f>IF(ISNUMBER(R1151),VLOOKUP(B1151,Index!$B$3:$AB$18,27,FALSE),"")</f>
        <v>42073</v>
      </c>
      <c r="T1151" s="25">
        <f>IF(ISNUMBER($R1151),VLOOKUP($B1151,Index!$B$21:$AB$36,27,FALSE),"")</f>
        <v>42075</v>
      </c>
      <c r="U1151" s="25">
        <f>IF(ISNUMBER($R1151),VLOOKUP($B1151,Index!$B$39:$AB$54,27,FALSE),"")</f>
        <v>42075</v>
      </c>
      <c r="W1151" s="18">
        <v>4.563785887793026</v>
      </c>
      <c r="X1151" s="19">
        <v>0.7</v>
      </c>
      <c r="Y1151" s="18">
        <v>0.32322634736018685</v>
      </c>
      <c r="Z1151" s="19">
        <f t="shared" si="231"/>
        <v>2</v>
      </c>
      <c r="AA1151" s="21">
        <v>23.933635802824927</v>
      </c>
      <c r="AB1151" s="3">
        <v>0</v>
      </c>
      <c r="AC1151" s="18">
        <v>20.828141629618777</v>
      </c>
      <c r="AD1151" s="19">
        <v>0.48999999999999994</v>
      </c>
      <c r="AE1151" s="18">
        <v>0.10447527162780818</v>
      </c>
      <c r="AF1151" s="19">
        <f t="shared" si="232"/>
        <v>4</v>
      </c>
      <c r="AG1151" s="21">
        <v>572.81892274226323</v>
      </c>
      <c r="AH1151" s="3">
        <v>0</v>
      </c>
      <c r="AK1151" t="str">
        <f t="shared" si="240"/>
        <v/>
      </c>
      <c r="AL1151" t="str">
        <f t="shared" si="240"/>
        <v/>
      </c>
      <c r="AM1151" t="str">
        <f t="shared" si="240"/>
        <v/>
      </c>
      <c r="AN1151" t="str">
        <f t="shared" si="240"/>
        <v/>
      </c>
      <c r="AO1151" t="str">
        <f t="shared" si="240"/>
        <v/>
      </c>
      <c r="AP1151" t="str">
        <f t="shared" si="240"/>
        <v/>
      </c>
      <c r="AQ1151" t="str">
        <f t="shared" si="240"/>
        <v/>
      </c>
      <c r="AR1151" t="str">
        <f t="shared" si="240"/>
        <v/>
      </c>
      <c r="AS1151" t="str">
        <f t="shared" si="240"/>
        <v/>
      </c>
      <c r="AT1151" t="str">
        <f t="shared" si="240"/>
        <v/>
      </c>
      <c r="AU1151" t="str">
        <f t="shared" si="240"/>
        <v/>
      </c>
      <c r="AV1151" t="str">
        <f t="shared" si="240"/>
        <v/>
      </c>
      <c r="AW1151">
        <f t="shared" si="240"/>
        <v>23.933635802824927</v>
      </c>
      <c r="AX1151" t="str">
        <f t="shared" si="240"/>
        <v/>
      </c>
      <c r="AZ1151" s="46">
        <f>IF(ISNUMBER(VLOOKUP($B1151,Stats!$A$2:$AA$19,2,FALSE))=FALSE,"",IF(ISNUMBER(W1151),(W1151-VLOOKUP($B1151,Stats!$A$2:$AA$19,2,FALSE))/VLOOKUP($B1151,Stats!$A$2:$AA$19,16,FALSE),""))</f>
        <v>2.066322605350345</v>
      </c>
      <c r="BA1151" s="46">
        <f>IF(ISNUMBER(VLOOKUP($B1151,Stats!$A$2:$AA$19,2,FALSE))=FALSE,"",IF(ISNUMBER(X1151),(X1151-VLOOKUP($B1151,Stats!$A$2:$AA$19,3,FALSE))/VLOOKUP($B1151,Stats!$A$2:$AA$19,17,FALSE),""))</f>
        <v>-0.84610617467844285</v>
      </c>
      <c r="BB1151" s="46"/>
      <c r="BC1151" s="46"/>
      <c r="BD1151" s="44">
        <f t="shared" si="228"/>
        <v>0.61010821533595105</v>
      </c>
      <c r="BE1151" s="46">
        <f>IF(ISNUMBER(VLOOKUP($B1151,Stats!$A$2:$AA$19,2,FALSE))=FALSE,"",IF(ISNUMBER(Y1151),(Y1151-VLOOKUP($B1151,Stats!$A$2:$AA$19,5,FALSE))/VLOOKUP($B1151,Stats!$A$2:$AA$19,19,FALSE),""))</f>
        <v>1.9002721270779579</v>
      </c>
      <c r="BF1151" s="46"/>
      <c r="BG1151" s="46"/>
      <c r="BH1151" s="46">
        <f>IF(ISNUMBER(VLOOKUP($B1151,Stats!$A$2:$AA$19,2,FALSE))=FALSE,"",IF(ISNUMBER(Z1151),(Z1151-VLOOKUP($B1151,Stats!$A$2:$AA$19,8,FALSE))/VLOOKUP($B1151,Stats!$A$2:$AA$19,22,FALSE),""))</f>
        <v>-0.44132796508511463</v>
      </c>
      <c r="BI1151" s="46" t="str">
        <f>IF(ISNUMBER(VLOOKUP($B1151,Stats!$A$2:$AA$19,2,FALSE))=FALSE,"",IF(ISNUMBER(#REF!),(#REF!-VLOOKUP($B1151,Stats!$A$2:$AA$19,9,FALSE))/VLOOKUP($B1151,Stats!$A$2:$AA$19,23,FALSE),""))</f>
        <v/>
      </c>
      <c r="BJ1151" s="46" t="str">
        <f>IF(ISNUMBER(VLOOKUP($B1151,Stats!$A$2:$AA$19,2,FALSE))=FALSE,"",IF(ISNUMBER(#REF!),(#REF!-VLOOKUP($B1151,Stats!$A$2:$AA$19,10,FALSE))/VLOOKUP($B1151,Stats!$A$2:$AA$19,24,FALSE),""))</f>
        <v/>
      </c>
      <c r="BK1151" s="44">
        <f t="shared" si="234"/>
        <v>-1.4625888784801047</v>
      </c>
      <c r="BL1151" s="46" t="str">
        <f>IF(ISNUMBER(VLOOKUP($B1151,Stats!$A$2:$AA$19,2,FALSE))=FALSE,"",IF(ISNUMBER(#REF!),(#REF!-VLOOKUP($B1151,Stats!$A$2:$AA$19,11,FALSE))/VLOOKUP($B1151,Stats!$A$2:$AA$19,25,FALSE),""))</f>
        <v/>
      </c>
      <c r="BM1151" s="46">
        <f>IF(ISNUMBER(VLOOKUP($B1151,Stats!$A$2:$AA$19,2,FALSE))=FALSE,"",IF(ISNUMBER(AA1151),(AA1151-VLOOKUP($B1151,Stats!$A$2:$AA$19,12,FALSE))/VLOOKUP($B1151,Stats!$A$2:$AA$19,26,FALSE),""))</f>
        <v>-0.14197624813249693</v>
      </c>
      <c r="BN1151" s="46" t="str">
        <f>IF(ISNUMBER(VLOOKUP($B1151,Stats!$A$2:$AA$19,2,FALSE))=FALSE,"",IF(ISNUMBER(#REF!),(#REF!-VLOOKUP($B1151,Stats!$A$2:$AA$19,13,FALSE))/VLOOKUP($B1151,Stats!$A$2:$AA$19,27,FALSE),""))</f>
        <v/>
      </c>
      <c r="BO1151" s="46" t="str">
        <f>IF(ISNUMBER(VLOOKUP($B1151,Stats!$A$2:$AA$19,2,FALSE))=FALSE,"",IF(ISNUMBER(#REF!),(#REF!-VLOOKUP($B1151,Stats!$A$2:$AA$19,14,FALSE))/VLOOKUP($B1151,Stats!$A$2:$AB$19,28,FALSE),""))</f>
        <v/>
      </c>
      <c r="BP1151" s="46"/>
      <c r="BQ1151" s="46">
        <f>IF(ISNUMBER(VLOOKUP($B1151,Stats!$A$2:$AA$19,2,FALSE))=FALSE,"",IF(ISNUMBER(BM1151),BM1151,(VLOOKUP($B1151,Stats!$A$2:$AT$19,46,FALSE)-VLOOKUP($B1151,Stats!$A$2:$AA$19,12,FALSE))/VLOOKUP($B1151,Stats!$A$2:$AA$19,26,FALSE)))</f>
        <v>-0.14197624813249693</v>
      </c>
      <c r="BR1151" s="51">
        <f t="shared" si="235"/>
        <v>-0.14197624813249693</v>
      </c>
      <c r="BS1151" s="32" t="str">
        <f t="shared" si="229"/>
        <v>167_201506</v>
      </c>
      <c r="BT1151" s="53">
        <f t="shared" si="230"/>
        <v>-0.78392693364737198</v>
      </c>
    </row>
    <row r="1152" spans="1:72" x14ac:dyDescent="0.15">
      <c r="A1152" s="16">
        <v>167</v>
      </c>
      <c r="B1152" s="17">
        <v>201507</v>
      </c>
      <c r="C1152" s="3">
        <v>0</v>
      </c>
      <c r="D1152" s="23">
        <v>4.1202021998120397E-2</v>
      </c>
      <c r="E1152" s="18">
        <v>2.6151693887112439E-2</v>
      </c>
      <c r="F1152" s="24">
        <v>3</v>
      </c>
      <c r="G1152" s="24">
        <v>2</v>
      </c>
      <c r="H1152" s="20">
        <v>2.5527292092072534E-2</v>
      </c>
      <c r="I1152" s="20">
        <v>-1.7339417369068799E-2</v>
      </c>
      <c r="J1152" s="24">
        <v>2</v>
      </c>
      <c r="K1152" s="24">
        <v>2</v>
      </c>
      <c r="L1152" s="20">
        <v>3.4064063809789991E-2</v>
      </c>
      <c r="M1152" s="20">
        <v>-2.7605890535808753E-2</v>
      </c>
      <c r="N1152" s="19">
        <v>4.1990999999999996</v>
      </c>
      <c r="O1152" s="19">
        <v>1.0315171465068289</v>
      </c>
      <c r="P1152" s="25">
        <v>42087</v>
      </c>
      <c r="Q1152" s="20">
        <v>-3.4483579814722165E-2</v>
      </c>
      <c r="R1152" s="25">
        <v>42089</v>
      </c>
      <c r="S1152" s="25">
        <f>IF(ISNUMBER(R1152),VLOOKUP(B1152,Index!$B$3:$AB$18,27,FALSE),"")</f>
        <v>42088</v>
      </c>
      <c r="T1152" s="25">
        <f>IF(ISNUMBER($R1152),VLOOKUP($B1152,Index!$B$21:$AB$36,27,FALSE),"")</f>
        <v>42089</v>
      </c>
      <c r="U1152" s="25">
        <f>IF(ISNUMBER($R1152),VLOOKUP($B1152,Index!$B$39:$AB$54,27,FALSE),"")</f>
        <v>42089</v>
      </c>
      <c r="W1152" s="18">
        <v>2.966545583864669</v>
      </c>
      <c r="X1152" s="19">
        <v>0.6</v>
      </c>
      <c r="Y1152" s="18">
        <v>0.49619350412866581</v>
      </c>
      <c r="Z1152" s="19">
        <f t="shared" si="231"/>
        <v>1</v>
      </c>
      <c r="AA1152" s="21">
        <v>1.1948301835104111</v>
      </c>
      <c r="AB1152" s="3">
        <v>0</v>
      </c>
      <c r="AC1152" s="18">
        <v>8.8003927011469703</v>
      </c>
      <c r="AD1152" s="19">
        <v>0.36</v>
      </c>
      <c r="AE1152" s="18">
        <v>0.2462079935394843</v>
      </c>
      <c r="AF1152" s="19">
        <f t="shared" si="232"/>
        <v>1</v>
      </c>
      <c r="AG1152" s="21">
        <v>1.4276191674275227</v>
      </c>
      <c r="AH1152" s="3">
        <v>0</v>
      </c>
      <c r="AK1152" t="str">
        <f t="shared" si="240"/>
        <v/>
      </c>
      <c r="AL1152" t="str">
        <f t="shared" si="240"/>
        <v/>
      </c>
      <c r="AM1152" t="str">
        <f t="shared" si="240"/>
        <v/>
      </c>
      <c r="AN1152" t="str">
        <f t="shared" si="240"/>
        <v/>
      </c>
      <c r="AO1152" t="str">
        <f t="shared" si="240"/>
        <v/>
      </c>
      <c r="AP1152" t="str">
        <f t="shared" si="240"/>
        <v/>
      </c>
      <c r="AQ1152" t="str">
        <f t="shared" si="240"/>
        <v/>
      </c>
      <c r="AR1152" t="str">
        <f t="shared" si="240"/>
        <v/>
      </c>
      <c r="AS1152" t="str">
        <f t="shared" si="240"/>
        <v/>
      </c>
      <c r="AT1152" t="str">
        <f t="shared" si="240"/>
        <v/>
      </c>
      <c r="AU1152" t="str">
        <f t="shared" si="240"/>
        <v/>
      </c>
      <c r="AV1152" t="str">
        <f t="shared" si="240"/>
        <v/>
      </c>
      <c r="AW1152" t="str">
        <f t="shared" si="240"/>
        <v/>
      </c>
      <c r="AX1152">
        <f t="shared" si="240"/>
        <v>1.1948301835104111</v>
      </c>
      <c r="AZ1152" s="46">
        <f>IF(ISNUMBER(VLOOKUP($B1152,Stats!$A$2:$AA$19,2,FALSE))=FALSE,"",IF(ISNUMBER(W1152),(W1152-VLOOKUP($B1152,Stats!$A$2:$AA$19,2,FALSE))/VLOOKUP($B1152,Stats!$A$2:$AA$19,16,FALSE),""))</f>
        <v>0.83827582349749341</v>
      </c>
      <c r="BA1152" s="46">
        <f>IF(ISNUMBER(VLOOKUP($B1152,Stats!$A$2:$AA$19,2,FALSE))=FALSE,"",IF(ISNUMBER(X1152),(X1152-VLOOKUP($B1152,Stats!$A$2:$AA$19,3,FALSE))/VLOOKUP($B1152,Stats!$A$2:$AA$19,17,FALSE),""))</f>
        <v>-0.37879956534795695</v>
      </c>
      <c r="BB1152" s="46"/>
      <c r="BC1152" s="46"/>
      <c r="BD1152" s="44">
        <f t="shared" si="228"/>
        <v>0.22973812907476823</v>
      </c>
      <c r="BE1152" s="46">
        <f>IF(ISNUMBER(VLOOKUP($B1152,Stats!$A$2:$AA$19,2,FALSE))=FALSE,"",IF(ISNUMBER(Y1152),(Y1152-VLOOKUP($B1152,Stats!$A$2:$AA$19,5,FALSE))/VLOOKUP($B1152,Stats!$A$2:$AA$19,19,FALSE),""))</f>
        <v>2.0499018475329391</v>
      </c>
      <c r="BF1152" s="46"/>
      <c r="BG1152" s="46"/>
      <c r="BH1152" s="46">
        <f>IF(ISNUMBER(VLOOKUP($B1152,Stats!$A$2:$AA$19,2,FALSE))=FALSE,"",IF(ISNUMBER(Z1152),(Z1152-VLOOKUP($B1152,Stats!$A$2:$AA$19,8,FALSE))/VLOOKUP($B1152,Stats!$A$2:$AA$19,22,FALSE),""))</f>
        <v>-0.22777854907483192</v>
      </c>
      <c r="BI1152" s="46" t="str">
        <f>IF(ISNUMBER(VLOOKUP($B1152,Stats!$A$2:$AA$19,2,FALSE))=FALSE,"",IF(ISNUMBER(#REF!),(#REF!-VLOOKUP($B1152,Stats!$A$2:$AA$19,9,FALSE))/VLOOKUP($B1152,Stats!$A$2:$AA$19,23,FALSE),""))</f>
        <v/>
      </c>
      <c r="BJ1152" s="46" t="str">
        <f>IF(ISNUMBER(VLOOKUP($B1152,Stats!$A$2:$AA$19,2,FALSE))=FALSE,"",IF(ISNUMBER(#REF!),(#REF!-VLOOKUP($B1152,Stats!$A$2:$AA$19,10,FALSE))/VLOOKUP($B1152,Stats!$A$2:$AA$19,24,FALSE),""))</f>
        <v/>
      </c>
      <c r="BK1152" s="44">
        <f t="shared" si="234"/>
        <v>-1.503264857995507</v>
      </c>
      <c r="BL1152" s="46" t="str">
        <f>IF(ISNUMBER(VLOOKUP($B1152,Stats!$A$2:$AA$19,2,FALSE))=FALSE,"",IF(ISNUMBER(#REF!),(#REF!-VLOOKUP($B1152,Stats!$A$2:$AA$19,11,FALSE))/VLOOKUP($B1152,Stats!$A$2:$AA$19,25,FALSE),""))</f>
        <v/>
      </c>
      <c r="BM1152" s="46">
        <f>IF(ISNUMBER(VLOOKUP($B1152,Stats!$A$2:$AA$19,2,FALSE))=FALSE,"",IF(ISNUMBER(AA1152),(AA1152-VLOOKUP($B1152,Stats!$A$2:$AA$19,12,FALSE))/VLOOKUP($B1152,Stats!$A$2:$AA$19,26,FALSE),""))</f>
        <v>-0.38384387809694964</v>
      </c>
      <c r="BN1152" s="46" t="str">
        <f>IF(ISNUMBER(VLOOKUP($B1152,Stats!$A$2:$AA$19,2,FALSE))=FALSE,"",IF(ISNUMBER(#REF!),(#REF!-VLOOKUP($B1152,Stats!$A$2:$AA$19,13,FALSE))/VLOOKUP($B1152,Stats!$A$2:$AA$19,27,FALSE),""))</f>
        <v/>
      </c>
      <c r="BO1152" s="46" t="str">
        <f>IF(ISNUMBER(VLOOKUP($B1152,Stats!$A$2:$AA$19,2,FALSE))=FALSE,"",IF(ISNUMBER(#REF!),(#REF!-VLOOKUP($B1152,Stats!$A$2:$AA$19,14,FALSE))/VLOOKUP($B1152,Stats!$A$2:$AB$19,28,FALSE),""))</f>
        <v/>
      </c>
      <c r="BP1152" s="46"/>
      <c r="BQ1152" s="46">
        <f>IF(ISNUMBER(VLOOKUP($B1152,Stats!$A$2:$AA$19,2,FALSE))=FALSE,"",IF(ISNUMBER(BM1152),BM1152,(VLOOKUP($B1152,Stats!$A$2:$AT$19,46,FALSE)-VLOOKUP($B1152,Stats!$A$2:$AA$19,12,FALSE))/VLOOKUP($B1152,Stats!$A$2:$AA$19,26,FALSE)))</f>
        <v>-0.38384387809694964</v>
      </c>
      <c r="BR1152" s="51">
        <f t="shared" si="235"/>
        <v>-0.38384387809694964</v>
      </c>
      <c r="BS1152" s="32" t="str">
        <f t="shared" si="229"/>
        <v>167_201507</v>
      </c>
      <c r="BT1152" s="53">
        <f t="shared" si="230"/>
        <v>-0.93278006460174057</v>
      </c>
    </row>
    <row r="1153" spans="1:72" x14ac:dyDescent="0.15">
      <c r="S1153" t="str">
        <f>IF(ISNUMBER(R1153),VLOOKUP(B1153,Index!$B$3:$AB$18,27,FALSE),"")</f>
        <v/>
      </c>
      <c r="T1153" t="str">
        <f>IF(ISNUMBER($R1153),VLOOKUP($B1153,Index!$B$21:$AB$36,27,FALSE),"")</f>
        <v/>
      </c>
      <c r="U1153" t="str">
        <f>IF(ISNUMBER($R1153),VLOOKUP($B1153,Index!$B$39:$AB$54,27,FALSE),"")</f>
        <v/>
      </c>
      <c r="Z1153" t="str">
        <f t="shared" si="231"/>
        <v/>
      </c>
      <c r="AA1153" t="s">
        <v>25</v>
      </c>
      <c r="AF1153" t="str">
        <f t="shared" si="232"/>
        <v/>
      </c>
      <c r="AG1153" t="s">
        <v>25</v>
      </c>
      <c r="AK1153" t="str">
        <f t="shared" ref="AK1153:AX1162" si="241">IF($B1153=AK$2,$AA1153,"")</f>
        <v/>
      </c>
      <c r="AL1153" t="str">
        <f t="shared" si="241"/>
        <v/>
      </c>
      <c r="AM1153" t="str">
        <f t="shared" si="241"/>
        <v/>
      </c>
      <c r="AN1153" t="str">
        <f t="shared" si="241"/>
        <v/>
      </c>
      <c r="AO1153" t="str">
        <f t="shared" si="241"/>
        <v/>
      </c>
      <c r="AP1153" t="str">
        <f t="shared" si="241"/>
        <v/>
      </c>
      <c r="AQ1153" t="str">
        <f t="shared" si="241"/>
        <v/>
      </c>
      <c r="AR1153" t="str">
        <f t="shared" si="241"/>
        <v/>
      </c>
      <c r="AS1153" t="str">
        <f t="shared" si="241"/>
        <v/>
      </c>
      <c r="AT1153" t="str">
        <f t="shared" si="241"/>
        <v/>
      </c>
      <c r="AU1153" t="str">
        <f t="shared" si="241"/>
        <v/>
      </c>
      <c r="AV1153" t="str">
        <f t="shared" si="241"/>
        <v/>
      </c>
      <c r="AW1153" t="str">
        <f t="shared" si="241"/>
        <v/>
      </c>
      <c r="AX1153" t="str">
        <f t="shared" si="241"/>
        <v/>
      </c>
      <c r="AZ1153" s="46" t="str">
        <f>IF(ISNUMBER(VLOOKUP($B1153,Stats!$A$2:$AA$19,2,FALSE))=FALSE,"",IF(ISNUMBER(W1153),(W1153-VLOOKUP($B1153,Stats!$A$2:$AA$19,2,FALSE))/VLOOKUP($B1153,Stats!$A$2:$AA$19,16,FALSE),""))</f>
        <v/>
      </c>
      <c r="BA1153" s="46" t="str">
        <f>IF(ISNUMBER(VLOOKUP($B1153,Stats!$A$2:$AA$19,2,FALSE))=FALSE,"",IF(ISNUMBER(X1153),(X1153-VLOOKUP($B1153,Stats!$A$2:$AA$19,3,FALSE))/VLOOKUP($B1153,Stats!$A$2:$AA$19,17,FALSE),""))</f>
        <v/>
      </c>
      <c r="BB1153" s="46"/>
      <c r="BC1153" s="46"/>
      <c r="BD1153" s="44" t="str">
        <f t="shared" si="228"/>
        <v/>
      </c>
      <c r="BE1153" s="46" t="str">
        <f>IF(ISNUMBER(VLOOKUP($B1153,Stats!$A$2:$AA$19,2,FALSE))=FALSE,"",IF(ISNUMBER(Y1153),(Y1153-VLOOKUP($B1153,Stats!$A$2:$AA$19,5,FALSE))/VLOOKUP($B1153,Stats!$A$2:$AA$19,19,FALSE),""))</f>
        <v/>
      </c>
      <c r="BF1153" s="46"/>
      <c r="BG1153" s="46"/>
      <c r="BH1153" s="46" t="str">
        <f>IF(ISNUMBER(VLOOKUP($B1153,Stats!$A$2:$AA$19,2,FALSE))=FALSE,"",IF(ISNUMBER(Z1153),(Z1153-VLOOKUP($B1153,Stats!$A$2:$AA$19,8,FALSE))/VLOOKUP($B1153,Stats!$A$2:$AA$19,22,FALSE),""))</f>
        <v/>
      </c>
      <c r="BI1153" s="46" t="str">
        <f>IF(ISNUMBER(VLOOKUP($B1153,Stats!$A$2:$AA$19,2,FALSE))=FALSE,"",IF(ISNUMBER(#REF!),(#REF!-VLOOKUP($B1153,Stats!$A$2:$AA$19,9,FALSE))/VLOOKUP($B1153,Stats!$A$2:$AA$19,23,FALSE),""))</f>
        <v/>
      </c>
      <c r="BJ1153" s="46" t="str">
        <f>IF(ISNUMBER(VLOOKUP($B1153,Stats!$A$2:$AA$19,2,FALSE))=FALSE,"",IF(ISNUMBER(#REF!),(#REF!-VLOOKUP($B1153,Stats!$A$2:$AA$19,10,FALSE))/VLOOKUP($B1153,Stats!$A$2:$AA$19,24,FALSE),""))</f>
        <v/>
      </c>
      <c r="BK1153" s="44" t="str">
        <f t="shared" si="234"/>
        <v/>
      </c>
      <c r="BL1153" s="46" t="str">
        <f>IF(ISNUMBER(VLOOKUP($B1153,Stats!$A$2:$AA$19,2,FALSE))=FALSE,"",IF(ISNUMBER(#REF!),(#REF!-VLOOKUP($B1153,Stats!$A$2:$AA$19,11,FALSE))/VLOOKUP($B1153,Stats!$A$2:$AA$19,25,FALSE),""))</f>
        <v/>
      </c>
      <c r="BM1153" s="46" t="str">
        <f>IF(ISNUMBER(VLOOKUP($B1153,Stats!$A$2:$AA$19,2,FALSE))=FALSE,"",IF(ISNUMBER(AA1153),(AA1153-VLOOKUP($B1153,Stats!$A$2:$AA$19,12,FALSE))/VLOOKUP($B1153,Stats!$A$2:$AA$19,26,FALSE),""))</f>
        <v/>
      </c>
      <c r="BN1153" s="46" t="str">
        <f>IF(ISNUMBER(VLOOKUP($B1153,Stats!$A$2:$AA$19,2,FALSE))=FALSE,"",IF(ISNUMBER(#REF!),(#REF!-VLOOKUP($B1153,Stats!$A$2:$AA$19,13,FALSE))/VLOOKUP($B1153,Stats!$A$2:$AA$19,27,FALSE),""))</f>
        <v/>
      </c>
      <c r="BO1153" s="46" t="str">
        <f>IF(ISNUMBER(VLOOKUP($B1153,Stats!$A$2:$AA$19,2,FALSE))=FALSE,"",IF(ISNUMBER(#REF!),(#REF!-VLOOKUP($B1153,Stats!$A$2:$AA$19,14,FALSE))/VLOOKUP($B1153,Stats!$A$2:$AB$19,28,FALSE),""))</f>
        <v/>
      </c>
      <c r="BP1153" s="46"/>
      <c r="BQ1153" s="46" t="str">
        <f>IF(ISNUMBER(VLOOKUP($B1153,Stats!$A$2:$AA$19,2,FALSE))=FALSE,"",IF(ISNUMBER(BM1153),BM1153,(VLOOKUP($B1153,Stats!$A$2:$AT$19,46,FALSE)-VLOOKUP($B1153,Stats!$A$2:$AA$19,12,FALSE))/VLOOKUP($B1153,Stats!$A$2:$AA$19,26,FALSE)))</f>
        <v/>
      </c>
      <c r="BR1153" s="51" t="str">
        <f t="shared" si="235"/>
        <v/>
      </c>
      <c r="BS1153" s="32" t="str">
        <f t="shared" si="229"/>
        <v/>
      </c>
      <c r="BT1153" s="53" t="str">
        <f t="shared" si="230"/>
        <v/>
      </c>
    </row>
    <row r="1154" spans="1:72" ht="40.5" x14ac:dyDescent="0.15">
      <c r="A1154" s="1" t="s">
        <v>26</v>
      </c>
      <c r="B1154" s="1" t="s">
        <v>0</v>
      </c>
      <c r="C1154" s="3"/>
      <c r="D1154" s="4" t="s">
        <v>10</v>
      </c>
      <c r="E1154" s="1" t="s">
        <v>11</v>
      </c>
      <c r="F1154" s="1" t="s">
        <v>12</v>
      </c>
      <c r="G1154" s="1" t="s">
        <v>13</v>
      </c>
      <c r="H1154" s="1" t="s">
        <v>14</v>
      </c>
      <c r="I1154" s="1" t="s">
        <v>15</v>
      </c>
      <c r="J1154" s="1" t="s">
        <v>16</v>
      </c>
      <c r="K1154" s="1" t="s">
        <v>17</v>
      </c>
      <c r="L1154" s="1" t="s">
        <v>18</v>
      </c>
      <c r="M1154" s="1" t="s">
        <v>19</v>
      </c>
      <c r="N1154" s="1" t="s">
        <v>20</v>
      </c>
      <c r="O1154" s="1" t="s">
        <v>21</v>
      </c>
      <c r="P1154" s="1" t="s">
        <v>22</v>
      </c>
      <c r="Q1154" s="1" t="s">
        <v>23</v>
      </c>
      <c r="R1154" s="1" t="s">
        <v>24</v>
      </c>
      <c r="S1154" s="1" t="str">
        <f>IF(ISNUMBER(R1154),VLOOKUP(B1154,Index!$B$3:$AB$18,27,FALSE),"")</f>
        <v/>
      </c>
      <c r="T1154" s="1" t="str">
        <f>IF(ISNUMBER($R1154),VLOOKUP($B1154,Index!$B$21:$AB$36,27,FALSE),"")</f>
        <v/>
      </c>
      <c r="U1154" s="1" t="str">
        <f>IF(ISNUMBER($R1154),VLOOKUP($B1154,Index!$B$39:$AB$54,27,FALSE),"")</f>
        <v/>
      </c>
      <c r="W1154" s="1" t="s">
        <v>1</v>
      </c>
      <c r="X1154" s="1" t="s">
        <v>2</v>
      </c>
      <c r="Y1154" s="1" t="s">
        <v>4</v>
      </c>
      <c r="Z1154" s="1" t="str">
        <f t="shared" si="231"/>
        <v/>
      </c>
      <c r="AA1154" s="1" t="s">
        <v>8</v>
      </c>
      <c r="AB1154" s="3"/>
      <c r="AC1154" s="1" t="s">
        <v>33</v>
      </c>
      <c r="AD1154" s="1" t="s">
        <v>52</v>
      </c>
      <c r="AE1154" s="1" t="s">
        <v>53</v>
      </c>
      <c r="AF1154" s="1" t="str">
        <f t="shared" si="232"/>
        <v/>
      </c>
      <c r="AG1154" s="1" t="s">
        <v>38</v>
      </c>
      <c r="AH1154" s="3"/>
      <c r="AI1154" s="3"/>
      <c r="AK1154" t="str">
        <f t="shared" si="241"/>
        <v/>
      </c>
      <c r="AL1154" t="str">
        <f t="shared" si="241"/>
        <v/>
      </c>
      <c r="AM1154" t="str">
        <f t="shared" si="241"/>
        <v/>
      </c>
      <c r="AN1154" t="str">
        <f t="shared" si="241"/>
        <v/>
      </c>
      <c r="AO1154" t="str">
        <f t="shared" si="241"/>
        <v/>
      </c>
      <c r="AP1154" t="str">
        <f t="shared" si="241"/>
        <v/>
      </c>
      <c r="AQ1154" t="str">
        <f t="shared" si="241"/>
        <v/>
      </c>
      <c r="AR1154" t="str">
        <f t="shared" si="241"/>
        <v/>
      </c>
      <c r="AS1154" t="str">
        <f t="shared" si="241"/>
        <v/>
      </c>
      <c r="AT1154" t="str">
        <f t="shared" si="241"/>
        <v/>
      </c>
      <c r="AU1154" t="str">
        <f t="shared" si="241"/>
        <v/>
      </c>
      <c r="AV1154" t="str">
        <f t="shared" si="241"/>
        <v/>
      </c>
      <c r="AW1154" t="str">
        <f t="shared" si="241"/>
        <v/>
      </c>
      <c r="AX1154" t="str">
        <f t="shared" si="241"/>
        <v/>
      </c>
      <c r="AZ1154" s="46" t="str">
        <f>IF(ISNUMBER(VLOOKUP($B1154,Stats!$A$2:$AA$19,2,FALSE))=FALSE,"",IF(ISNUMBER(W1154),(W1154-VLOOKUP($B1154,Stats!$A$2:$AA$19,2,FALSE))/VLOOKUP($B1154,Stats!$A$2:$AA$19,16,FALSE),""))</f>
        <v/>
      </c>
      <c r="BA1154" s="46" t="str">
        <f>IF(ISNUMBER(VLOOKUP($B1154,Stats!$A$2:$AA$19,2,FALSE))=FALSE,"",IF(ISNUMBER(X1154),(X1154-VLOOKUP($B1154,Stats!$A$2:$AA$19,3,FALSE))/VLOOKUP($B1154,Stats!$A$2:$AA$19,17,FALSE),""))</f>
        <v/>
      </c>
      <c r="BB1154" s="46"/>
      <c r="BC1154" s="46"/>
      <c r="BD1154" s="44" t="str">
        <f t="shared" si="228"/>
        <v/>
      </c>
      <c r="BE1154" s="46" t="str">
        <f>IF(ISNUMBER(VLOOKUP($B1154,Stats!$A$2:$AA$19,2,FALSE))=FALSE,"",IF(ISNUMBER(Y1154),(Y1154-VLOOKUP($B1154,Stats!$A$2:$AA$19,5,FALSE))/VLOOKUP($B1154,Stats!$A$2:$AA$19,19,FALSE),""))</f>
        <v/>
      </c>
      <c r="BF1154" s="46"/>
      <c r="BG1154" s="46"/>
      <c r="BH1154" s="46" t="str">
        <f>IF(ISNUMBER(VLOOKUP($B1154,Stats!$A$2:$AA$19,2,FALSE))=FALSE,"",IF(ISNUMBER(Z1154),(Z1154-VLOOKUP($B1154,Stats!$A$2:$AA$19,8,FALSE))/VLOOKUP($B1154,Stats!$A$2:$AA$19,22,FALSE),""))</f>
        <v/>
      </c>
      <c r="BI1154" s="46" t="str">
        <f>IF(ISNUMBER(VLOOKUP($B1154,Stats!$A$2:$AA$19,2,FALSE))=FALSE,"",IF(ISNUMBER(#REF!),(#REF!-VLOOKUP($B1154,Stats!$A$2:$AA$19,9,FALSE))/VLOOKUP($B1154,Stats!$A$2:$AA$19,23,FALSE),""))</f>
        <v/>
      </c>
      <c r="BJ1154" s="46" t="str">
        <f>IF(ISNUMBER(VLOOKUP($B1154,Stats!$A$2:$AA$19,2,FALSE))=FALSE,"",IF(ISNUMBER(#REF!),(#REF!-VLOOKUP($B1154,Stats!$A$2:$AA$19,10,FALSE))/VLOOKUP($B1154,Stats!$A$2:$AA$19,24,FALSE),""))</f>
        <v/>
      </c>
      <c r="BK1154" s="44" t="str">
        <f t="shared" si="234"/>
        <v/>
      </c>
      <c r="BL1154" s="46" t="str">
        <f>IF(ISNUMBER(VLOOKUP($B1154,Stats!$A$2:$AA$19,2,FALSE))=FALSE,"",IF(ISNUMBER(#REF!),(#REF!-VLOOKUP($B1154,Stats!$A$2:$AA$19,11,FALSE))/VLOOKUP($B1154,Stats!$A$2:$AA$19,25,FALSE),""))</f>
        <v/>
      </c>
      <c r="BM1154" s="46" t="str">
        <f>IF(ISNUMBER(VLOOKUP($B1154,Stats!$A$2:$AA$19,2,FALSE))=FALSE,"",IF(ISNUMBER(AA1154),(AA1154-VLOOKUP($B1154,Stats!$A$2:$AA$19,12,FALSE))/VLOOKUP($B1154,Stats!$A$2:$AA$19,26,FALSE),""))</f>
        <v/>
      </c>
      <c r="BN1154" s="46" t="str">
        <f>IF(ISNUMBER(VLOOKUP($B1154,Stats!$A$2:$AA$19,2,FALSE))=FALSE,"",IF(ISNUMBER(#REF!),(#REF!-VLOOKUP($B1154,Stats!$A$2:$AA$19,13,FALSE))/VLOOKUP($B1154,Stats!$A$2:$AA$19,27,FALSE),""))</f>
        <v/>
      </c>
      <c r="BO1154" s="46" t="str">
        <f>IF(ISNUMBER(VLOOKUP($B1154,Stats!$A$2:$AA$19,2,FALSE))=FALSE,"",IF(ISNUMBER(#REF!),(#REF!-VLOOKUP($B1154,Stats!$A$2:$AA$19,14,FALSE))/VLOOKUP($B1154,Stats!$A$2:$AB$19,28,FALSE),""))</f>
        <v/>
      </c>
      <c r="BP1154" s="46"/>
      <c r="BQ1154" s="46" t="str">
        <f>IF(ISNUMBER(VLOOKUP($B1154,Stats!$A$2:$AA$19,2,FALSE))=FALSE,"",IF(ISNUMBER(BM1154),BM1154,(VLOOKUP($B1154,Stats!$A$2:$AT$19,46,FALSE)-VLOOKUP($B1154,Stats!$A$2:$AA$19,12,FALSE))/VLOOKUP($B1154,Stats!$A$2:$AA$19,26,FALSE)))</f>
        <v/>
      </c>
      <c r="BR1154" s="51" t="str">
        <f t="shared" si="235"/>
        <v/>
      </c>
      <c r="BS1154" s="32" t="str">
        <f t="shared" si="229"/>
        <v/>
      </c>
      <c r="BT1154" s="53" t="str">
        <f t="shared" si="230"/>
        <v/>
      </c>
    </row>
    <row r="1155" spans="1:72" x14ac:dyDescent="0.15">
      <c r="A1155" s="5">
        <v>572</v>
      </c>
      <c r="B1155" s="5" t="s">
        <v>43</v>
      </c>
      <c r="C1155" s="3">
        <v>0</v>
      </c>
      <c r="D1155" s="11">
        <v>0.11462907326091987</v>
      </c>
      <c r="E1155" s="6">
        <v>1.395734745593108E-2</v>
      </c>
      <c r="F1155" s="12">
        <v>61</v>
      </c>
      <c r="G1155" s="12">
        <v>54</v>
      </c>
      <c r="H1155" s="13">
        <v>9.6432559907000826E-3</v>
      </c>
      <c r="I1155" s="13">
        <v>-8.6751700080150273E-3</v>
      </c>
      <c r="J1155" s="12">
        <v>7</v>
      </c>
      <c r="K1155" s="12">
        <v>6</v>
      </c>
      <c r="L1155" s="13">
        <v>5.0052502625131279E-2</v>
      </c>
      <c r="M1155" s="13">
        <v>-7.4495217853347451E-2</v>
      </c>
      <c r="N1155" s="8">
        <v>0.97089999999999999</v>
      </c>
      <c r="O1155" s="8">
        <v>1.1219089438409984</v>
      </c>
      <c r="P1155" s="14">
        <v>42087</v>
      </c>
      <c r="Q1155" s="13">
        <v>-0.11939681883908293</v>
      </c>
      <c r="R1155" s="14">
        <v>42037</v>
      </c>
      <c r="S1155" s="14">
        <f>IF(ISNUMBER(R1155),VLOOKUP(B1155,Index!$B$3:$AB$18,27,FALSE),"")</f>
        <v>42041</v>
      </c>
      <c r="T1155" s="14">
        <f>IF(ISNUMBER($R1155),VLOOKUP($B1155,Index!$B$21:$AB$36,27,FALSE),"")</f>
        <v>41996</v>
      </c>
      <c r="U1155" s="14">
        <f>IF(ISNUMBER($R1155),VLOOKUP($B1155,Index!$B$39:$AB$54,27,FALSE),"")</f>
        <v>42003</v>
      </c>
      <c r="W1155" s="6">
        <v>0.24132436475983129</v>
      </c>
      <c r="X1155" s="7">
        <v>0.5304347826086957</v>
      </c>
      <c r="Y1155" s="6">
        <v>0.26482204833059292</v>
      </c>
      <c r="Z1155" s="8" t="str">
        <f t="shared" si="231"/>
        <v/>
      </c>
      <c r="AA1155" s="9">
        <v>0.96006806860919136</v>
      </c>
      <c r="AB1155" s="3">
        <v>0</v>
      </c>
      <c r="AC1155" s="6">
        <v>5.8237449026736103E-2</v>
      </c>
      <c r="AD1155" s="7">
        <v>0.28136105860113425</v>
      </c>
      <c r="AE1155" s="6">
        <v>7.0130717282010896E-2</v>
      </c>
      <c r="AF1155" s="8" t="str">
        <f t="shared" si="232"/>
        <v/>
      </c>
      <c r="AG1155" s="9">
        <v>0.92173069636298299</v>
      </c>
      <c r="AH1155" s="3">
        <v>0</v>
      </c>
      <c r="AI1155" s="48"/>
      <c r="AK1155" t="str">
        <f t="shared" si="241"/>
        <v/>
      </c>
      <c r="AL1155" t="str">
        <f t="shared" si="241"/>
        <v/>
      </c>
      <c r="AM1155" t="str">
        <f t="shared" si="241"/>
        <v/>
      </c>
      <c r="AN1155" t="str">
        <f t="shared" si="241"/>
        <v/>
      </c>
      <c r="AO1155" t="str">
        <f t="shared" si="241"/>
        <v/>
      </c>
      <c r="AP1155" t="str">
        <f t="shared" si="241"/>
        <v/>
      </c>
      <c r="AQ1155" t="str">
        <f t="shared" si="241"/>
        <v/>
      </c>
      <c r="AR1155" t="str">
        <f t="shared" si="241"/>
        <v/>
      </c>
      <c r="AS1155" t="str">
        <f t="shared" si="241"/>
        <v/>
      </c>
      <c r="AT1155" t="str">
        <f t="shared" si="241"/>
        <v/>
      </c>
      <c r="AU1155" t="str">
        <f t="shared" si="241"/>
        <v/>
      </c>
      <c r="AV1155" t="str">
        <f t="shared" si="241"/>
        <v/>
      </c>
      <c r="AW1155" t="str">
        <f t="shared" si="241"/>
        <v/>
      </c>
      <c r="AX1155" t="str">
        <f t="shared" si="241"/>
        <v/>
      </c>
      <c r="AZ1155" s="46" t="str">
        <f>IF(ISNUMBER(VLOOKUP($B1155,Stats!$A$2:$AA$19,2,FALSE))=FALSE,"",IF(ISNUMBER(W1155),(W1155-VLOOKUP($B1155,Stats!$A$2:$AA$19,2,FALSE))/VLOOKUP($B1155,Stats!$A$2:$AA$19,16,FALSE),""))</f>
        <v/>
      </c>
      <c r="BA1155" s="46" t="str">
        <f>IF(ISNUMBER(VLOOKUP($B1155,Stats!$A$2:$AA$19,2,FALSE))=FALSE,"",IF(ISNUMBER(X1155),(X1155-VLOOKUP($B1155,Stats!$A$2:$AA$19,3,FALSE))/VLOOKUP($B1155,Stats!$A$2:$AA$19,17,FALSE),""))</f>
        <v/>
      </c>
      <c r="BB1155" s="46"/>
      <c r="BC1155" s="46"/>
      <c r="BD1155" s="44" t="str">
        <f t="shared" ref="BD1155:BD1218" si="242">IF(ISNUMBER(AZ1155),MAX(-3,MIN(3,SUM(0,AZ1155)))*$AZ$1+MAX(-3,MIN(3,SUM(0,BA1155)))*$BA$1+$BB$1*MAX(-3,MIN(3,SUM(0,BC1155))),"")</f>
        <v/>
      </c>
      <c r="BE1155" s="46" t="str">
        <f>IF(ISNUMBER(VLOOKUP($B1155,Stats!$A$2:$AA$19,2,FALSE))=FALSE,"",IF(ISNUMBER(Y1155),(Y1155-VLOOKUP($B1155,Stats!$A$2:$AA$19,5,FALSE))/VLOOKUP($B1155,Stats!$A$2:$AA$19,19,FALSE),""))</f>
        <v/>
      </c>
      <c r="BF1155" s="46"/>
      <c r="BG1155" s="46"/>
      <c r="BH1155" s="46" t="str">
        <f>IF(ISNUMBER(VLOOKUP($B1155,Stats!$A$2:$AA$19,2,FALSE))=FALSE,"",IF(ISNUMBER(Z1155),(Z1155-VLOOKUP($B1155,Stats!$A$2:$AA$19,8,FALSE))/VLOOKUP($B1155,Stats!$A$2:$AA$19,22,FALSE),""))</f>
        <v/>
      </c>
      <c r="BI1155" s="46" t="str">
        <f>IF(ISNUMBER(VLOOKUP($B1155,Stats!$A$2:$AA$19,2,FALSE))=FALSE,"",IF(ISNUMBER(#REF!),(#REF!-VLOOKUP($B1155,Stats!$A$2:$AA$19,9,FALSE))/VLOOKUP($B1155,Stats!$A$2:$AA$19,23,FALSE),""))</f>
        <v/>
      </c>
      <c r="BJ1155" s="46" t="str">
        <f>IF(ISNUMBER(VLOOKUP($B1155,Stats!$A$2:$AA$19,2,FALSE))=FALSE,"",IF(ISNUMBER(#REF!),(#REF!-VLOOKUP($B1155,Stats!$A$2:$AA$19,10,FALSE))/VLOOKUP($B1155,Stats!$A$2:$AA$19,24,FALSE),""))</f>
        <v/>
      </c>
      <c r="BK1155" s="44" t="str">
        <f t="shared" si="234"/>
        <v/>
      </c>
      <c r="BL1155" s="46" t="str">
        <f>IF(ISNUMBER(VLOOKUP($B1155,Stats!$A$2:$AA$19,2,FALSE))=FALSE,"",IF(ISNUMBER(#REF!),(#REF!-VLOOKUP($B1155,Stats!$A$2:$AA$19,11,FALSE))/VLOOKUP($B1155,Stats!$A$2:$AA$19,25,FALSE),""))</f>
        <v/>
      </c>
      <c r="BM1155" s="46" t="str">
        <f>IF(ISNUMBER(VLOOKUP($B1155,Stats!$A$2:$AA$19,2,FALSE))=FALSE,"",IF(ISNUMBER(AA1155),(AA1155-VLOOKUP($B1155,Stats!$A$2:$AA$19,12,FALSE))/VLOOKUP($B1155,Stats!$A$2:$AA$19,26,FALSE),""))</f>
        <v/>
      </c>
      <c r="BN1155" s="46" t="str">
        <f>IF(ISNUMBER(VLOOKUP($B1155,Stats!$A$2:$AA$19,2,FALSE))=FALSE,"",IF(ISNUMBER(#REF!),(#REF!-VLOOKUP($B1155,Stats!$A$2:$AA$19,13,FALSE))/VLOOKUP($B1155,Stats!$A$2:$AA$19,27,FALSE),""))</f>
        <v/>
      </c>
      <c r="BO1155" s="46" t="str">
        <f>IF(ISNUMBER(VLOOKUP($B1155,Stats!$A$2:$AA$19,2,FALSE))=FALSE,"",IF(ISNUMBER(#REF!),(#REF!-VLOOKUP($B1155,Stats!$A$2:$AA$19,14,FALSE))/VLOOKUP($B1155,Stats!$A$2:$AB$19,28,FALSE),""))</f>
        <v/>
      </c>
      <c r="BP1155" s="46"/>
      <c r="BQ1155" s="46" t="str">
        <f>IF(ISNUMBER(VLOOKUP($B1155,Stats!$A$2:$AA$19,2,FALSE))=FALSE,"",IF(ISNUMBER(BM1155),BM1155,(VLOOKUP($B1155,Stats!$A$2:$AT$19,46,FALSE)-VLOOKUP($B1155,Stats!$A$2:$AA$19,12,FALSE))/VLOOKUP($B1155,Stats!$A$2:$AA$19,26,FALSE)))</f>
        <v/>
      </c>
      <c r="BR1155" s="51" t="str">
        <f t="shared" si="235"/>
        <v/>
      </c>
      <c r="BS1155" s="32" t="str">
        <f t="shared" ref="BS1155:BS1218" si="243">IF(ISNUMBER(AZ1155),CONCATENATE(A1155,"_",B1155),"")</f>
        <v/>
      </c>
      <c r="BT1155" s="53" t="str">
        <f t="shared" ref="BT1155:BT1218" si="244">IF(ISNUMBER(AZ1155),BD1155*$BD$1+BK1155*$BK$1+$BR$1*BR1155,"")</f>
        <v/>
      </c>
    </row>
    <row r="1156" spans="1:72" x14ac:dyDescent="0.15">
      <c r="A1156" s="5">
        <v>572</v>
      </c>
      <c r="B1156" s="5" t="s">
        <v>31</v>
      </c>
      <c r="C1156" s="3">
        <v>0</v>
      </c>
      <c r="D1156" s="11">
        <v>8.3770648068604726E-3</v>
      </c>
      <c r="E1156" s="6">
        <v>1.1410645937944913E-2</v>
      </c>
      <c r="F1156" s="15">
        <v>4.3571428571428568</v>
      </c>
      <c r="G1156" s="15">
        <v>3.8571428571428572</v>
      </c>
      <c r="H1156" s="13">
        <v>1.0346310169162572E-2</v>
      </c>
      <c r="I1156" s="13">
        <v>-7.0189181891234286E-3</v>
      </c>
      <c r="J1156" s="12">
        <v>3.0714285714285716</v>
      </c>
      <c r="K1156" s="12">
        <v>2.5</v>
      </c>
      <c r="L1156" s="13">
        <v>1.9031136058037079E-2</v>
      </c>
      <c r="M1156" s="13">
        <v>-1.7520856931880831E-2</v>
      </c>
      <c r="N1156" s="8">
        <v>0.91705714285714279</v>
      </c>
      <c r="O1156" s="8">
        <v>1.0226230884359808</v>
      </c>
      <c r="P1156" s="14"/>
      <c r="Q1156" s="13">
        <v>-2.4843787694441097E-2</v>
      </c>
      <c r="R1156" s="14"/>
      <c r="S1156" s="14" t="str">
        <f>IF(ISNUMBER(R1156),VLOOKUP(B1156,Index!$B$3:$AB$18,27,FALSE),"")</f>
        <v/>
      </c>
      <c r="T1156" s="14" t="str">
        <f>IF(ISNUMBER($R1156),VLOOKUP($B1156,Index!$B$21:$AB$36,27,FALSE),"")</f>
        <v/>
      </c>
      <c r="U1156" s="14" t="str">
        <f>IF(ISNUMBER($R1156),VLOOKUP($B1156,Index!$B$39:$AB$54,27,FALSE),"")</f>
        <v/>
      </c>
      <c r="W1156" s="6">
        <v>0.43127510972993666</v>
      </c>
      <c r="X1156" s="8">
        <v>0.55433673469387756</v>
      </c>
      <c r="Y1156" s="6">
        <v>0.21650178442592555</v>
      </c>
      <c r="Z1156" s="8" t="str">
        <f t="shared" ref="Z1156:Z1219" si="245">IF(ISNUMBER(B1156),ABS(R1156-S1156),"")</f>
        <v/>
      </c>
      <c r="AA1156" s="9" t="s">
        <v>25</v>
      </c>
      <c r="AB1156" s="3">
        <v>0</v>
      </c>
      <c r="AC1156" s="6">
        <v>0.1859982202725689</v>
      </c>
      <c r="AD1156" s="8">
        <v>0.30728921543107041</v>
      </c>
      <c r="AE1156" s="6">
        <v>4.6873022659609936E-2</v>
      </c>
      <c r="AF1156" s="8" t="str">
        <f t="shared" ref="AF1156:AF1219" si="246">IF(ISNUMBER(B1156),(ABS(R1156-S1156))^2,"")</f>
        <v/>
      </c>
      <c r="AG1156" s="9" t="s">
        <v>25</v>
      </c>
      <c r="AH1156" s="3">
        <v>0</v>
      </c>
      <c r="AI1156" s="48"/>
      <c r="AK1156" t="str">
        <f t="shared" si="241"/>
        <v/>
      </c>
      <c r="AL1156" t="str">
        <f t="shared" si="241"/>
        <v/>
      </c>
      <c r="AM1156" t="str">
        <f t="shared" si="241"/>
        <v/>
      </c>
      <c r="AN1156" t="str">
        <f t="shared" si="241"/>
        <v/>
      </c>
      <c r="AO1156" t="str">
        <f t="shared" si="241"/>
        <v/>
      </c>
      <c r="AP1156" t="str">
        <f t="shared" si="241"/>
        <v/>
      </c>
      <c r="AQ1156" t="str">
        <f t="shared" si="241"/>
        <v/>
      </c>
      <c r="AR1156" t="str">
        <f t="shared" si="241"/>
        <v/>
      </c>
      <c r="AS1156" t="str">
        <f t="shared" si="241"/>
        <v/>
      </c>
      <c r="AT1156" t="str">
        <f t="shared" si="241"/>
        <v/>
      </c>
      <c r="AU1156" t="str">
        <f t="shared" si="241"/>
        <v/>
      </c>
      <c r="AV1156" t="str">
        <f t="shared" si="241"/>
        <v/>
      </c>
      <c r="AW1156" t="str">
        <f t="shared" si="241"/>
        <v/>
      </c>
      <c r="AX1156" t="str">
        <f t="shared" si="241"/>
        <v/>
      </c>
      <c r="AZ1156" s="46" t="str">
        <f>IF(ISNUMBER(VLOOKUP($B1156,Stats!$A$2:$AA$19,2,FALSE))=FALSE,"",IF(ISNUMBER(W1156),(W1156-VLOOKUP($B1156,Stats!$A$2:$AA$19,2,FALSE))/VLOOKUP($B1156,Stats!$A$2:$AA$19,16,FALSE),""))</f>
        <v/>
      </c>
      <c r="BA1156" s="46" t="str">
        <f>IF(ISNUMBER(VLOOKUP($B1156,Stats!$A$2:$AA$19,2,FALSE))=FALSE,"",IF(ISNUMBER(X1156),(X1156-VLOOKUP($B1156,Stats!$A$2:$AA$19,3,FALSE))/VLOOKUP($B1156,Stats!$A$2:$AA$19,17,FALSE),""))</f>
        <v/>
      </c>
      <c r="BB1156" s="46"/>
      <c r="BC1156" s="46"/>
      <c r="BD1156" s="44" t="str">
        <f t="shared" si="242"/>
        <v/>
      </c>
      <c r="BE1156" s="46" t="str">
        <f>IF(ISNUMBER(VLOOKUP($B1156,Stats!$A$2:$AA$19,2,FALSE))=FALSE,"",IF(ISNUMBER(Y1156),(Y1156-VLOOKUP($B1156,Stats!$A$2:$AA$19,5,FALSE))/VLOOKUP($B1156,Stats!$A$2:$AA$19,19,FALSE),""))</f>
        <v/>
      </c>
      <c r="BF1156" s="46"/>
      <c r="BG1156" s="46"/>
      <c r="BH1156" s="46" t="str">
        <f>IF(ISNUMBER(VLOOKUP($B1156,Stats!$A$2:$AA$19,2,FALSE))=FALSE,"",IF(ISNUMBER(Z1156),(Z1156-VLOOKUP($B1156,Stats!$A$2:$AA$19,8,FALSE))/VLOOKUP($B1156,Stats!$A$2:$AA$19,22,FALSE),""))</f>
        <v/>
      </c>
      <c r="BI1156" s="46" t="str">
        <f>IF(ISNUMBER(VLOOKUP($B1156,Stats!$A$2:$AA$19,2,FALSE))=FALSE,"",IF(ISNUMBER(#REF!),(#REF!-VLOOKUP($B1156,Stats!$A$2:$AA$19,9,FALSE))/VLOOKUP($B1156,Stats!$A$2:$AA$19,23,FALSE),""))</f>
        <v/>
      </c>
      <c r="BJ1156" s="46" t="str">
        <f>IF(ISNUMBER(VLOOKUP($B1156,Stats!$A$2:$AA$19,2,FALSE))=FALSE,"",IF(ISNUMBER(#REF!),(#REF!-VLOOKUP($B1156,Stats!$A$2:$AA$19,10,FALSE))/VLOOKUP($B1156,Stats!$A$2:$AA$19,24,FALSE),""))</f>
        <v/>
      </c>
      <c r="BK1156" s="44" t="str">
        <f t="shared" si="234"/>
        <v/>
      </c>
      <c r="BL1156" s="46" t="str">
        <f>IF(ISNUMBER(VLOOKUP($B1156,Stats!$A$2:$AA$19,2,FALSE))=FALSE,"",IF(ISNUMBER(#REF!),(#REF!-VLOOKUP($B1156,Stats!$A$2:$AA$19,11,FALSE))/VLOOKUP($B1156,Stats!$A$2:$AA$19,25,FALSE),""))</f>
        <v/>
      </c>
      <c r="BM1156" s="46" t="str">
        <f>IF(ISNUMBER(VLOOKUP($B1156,Stats!$A$2:$AA$19,2,FALSE))=FALSE,"",IF(ISNUMBER(AA1156),(AA1156-VLOOKUP($B1156,Stats!$A$2:$AA$19,12,FALSE))/VLOOKUP($B1156,Stats!$A$2:$AA$19,26,FALSE),""))</f>
        <v/>
      </c>
      <c r="BN1156" s="46" t="str">
        <f>IF(ISNUMBER(VLOOKUP($B1156,Stats!$A$2:$AA$19,2,FALSE))=FALSE,"",IF(ISNUMBER(#REF!),(#REF!-VLOOKUP($B1156,Stats!$A$2:$AA$19,13,FALSE))/VLOOKUP($B1156,Stats!$A$2:$AA$19,27,FALSE),""))</f>
        <v/>
      </c>
      <c r="BO1156" s="46" t="str">
        <f>IF(ISNUMBER(VLOOKUP($B1156,Stats!$A$2:$AA$19,2,FALSE))=FALSE,"",IF(ISNUMBER(#REF!),(#REF!-VLOOKUP($B1156,Stats!$A$2:$AA$19,14,FALSE))/VLOOKUP($B1156,Stats!$A$2:$AB$19,28,FALSE),""))</f>
        <v/>
      </c>
      <c r="BP1156" s="46"/>
      <c r="BQ1156" s="46" t="str">
        <f>IF(ISNUMBER(VLOOKUP($B1156,Stats!$A$2:$AA$19,2,FALSE))=FALSE,"",IF(ISNUMBER(BM1156),BM1156,(VLOOKUP($B1156,Stats!$A$2:$AT$19,46,FALSE)-VLOOKUP($B1156,Stats!$A$2:$AA$19,12,FALSE))/VLOOKUP($B1156,Stats!$A$2:$AA$19,26,FALSE)))</f>
        <v/>
      </c>
      <c r="BR1156" s="51" t="str">
        <f t="shared" si="235"/>
        <v/>
      </c>
      <c r="BS1156" s="32" t="str">
        <f t="shared" si="243"/>
        <v/>
      </c>
      <c r="BT1156" s="53" t="str">
        <f t="shared" si="244"/>
        <v/>
      </c>
    </row>
    <row r="1157" spans="1:72" x14ac:dyDescent="0.15">
      <c r="A1157" s="16">
        <v>572</v>
      </c>
      <c r="B1157" s="17">
        <v>201421</v>
      </c>
      <c r="C1157" s="3">
        <v>0</v>
      </c>
      <c r="D1157" s="23">
        <v>-1.3173099144904055E-2</v>
      </c>
      <c r="E1157" s="18">
        <v>5.3778377835919638E-3</v>
      </c>
      <c r="F1157" s="24">
        <v>2</v>
      </c>
      <c r="G1157" s="24">
        <v>5</v>
      </c>
      <c r="H1157" s="20">
        <v>5.4762487384600878E-3</v>
      </c>
      <c r="I1157" s="20">
        <v>-4.8202109750132838E-3</v>
      </c>
      <c r="J1157" s="24">
        <v>2</v>
      </c>
      <c r="K1157" s="24">
        <v>3</v>
      </c>
      <c r="L1157" s="20">
        <v>9.1036414565826007E-3</v>
      </c>
      <c r="M1157" s="20">
        <v>-8.096229470275329E-3</v>
      </c>
      <c r="N1157" s="19">
        <v>0.86699999999999999</v>
      </c>
      <c r="O1157" s="19">
        <v>1.0018488560203376</v>
      </c>
      <c r="P1157" s="25">
        <v>41921</v>
      </c>
      <c r="Q1157" s="20">
        <v>-1.4994232987312617E-2</v>
      </c>
      <c r="R1157" s="25">
        <v>41929</v>
      </c>
      <c r="S1157" s="25">
        <f>IF(ISNUMBER(R1157),VLOOKUP(B1157,Index!$B$3:$AB$18,27,FALSE),"")</f>
        <v>41929</v>
      </c>
      <c r="T1157" s="25">
        <f>IF(ISNUMBER($R1157),VLOOKUP($B1157,Index!$B$21:$AB$36,27,FALSE),"")</f>
        <v>41929</v>
      </c>
      <c r="U1157" s="25">
        <f>IF(ISNUMBER($R1157),VLOOKUP($B1157,Index!$B$39:$AB$54,27,FALSE),"")</f>
        <v>41929</v>
      </c>
      <c r="W1157" s="18">
        <v>-0.47423156921654597</v>
      </c>
      <c r="X1157" s="19">
        <v>0.2857142857142857</v>
      </c>
      <c r="Y1157" s="18">
        <v>0.10203729769837379</v>
      </c>
      <c r="Z1157" s="19">
        <f t="shared" si="245"/>
        <v>0</v>
      </c>
      <c r="AA1157" s="21" t="s">
        <v>25</v>
      </c>
      <c r="AB1157" s="3">
        <v>0</v>
      </c>
      <c r="AC1157" s="18">
        <v>0.22489558124158762</v>
      </c>
      <c r="AD1157" s="19">
        <v>8.1632653061224483E-2</v>
      </c>
      <c r="AE1157" s="18">
        <v>1.0411610121586557E-2</v>
      </c>
      <c r="AF1157" s="19">
        <f t="shared" si="246"/>
        <v>0</v>
      </c>
      <c r="AG1157" s="21" t="s">
        <v>25</v>
      </c>
      <c r="AH1157" s="3">
        <v>0</v>
      </c>
      <c r="AI1157" s="48"/>
      <c r="AK1157" t="str">
        <f t="shared" si="241"/>
        <v/>
      </c>
      <c r="AL1157" t="str">
        <f t="shared" si="241"/>
        <v/>
      </c>
      <c r="AM1157" t="str">
        <f t="shared" si="241"/>
        <v/>
      </c>
      <c r="AN1157" t="str">
        <f t="shared" si="241"/>
        <v/>
      </c>
      <c r="AO1157" t="str">
        <f t="shared" si="241"/>
        <v/>
      </c>
      <c r="AP1157" t="str">
        <f t="shared" si="241"/>
        <v/>
      </c>
      <c r="AQ1157" t="str">
        <f t="shared" si="241"/>
        <v/>
      </c>
      <c r="AR1157" t="str">
        <f t="shared" si="241"/>
        <v/>
      </c>
      <c r="AS1157" t="str">
        <f t="shared" si="241"/>
        <v/>
      </c>
      <c r="AT1157" t="str">
        <f t="shared" si="241"/>
        <v/>
      </c>
      <c r="AU1157" t="str">
        <f t="shared" si="241"/>
        <v/>
      </c>
      <c r="AV1157" t="str">
        <f t="shared" si="241"/>
        <v/>
      </c>
      <c r="AW1157" t="str">
        <f t="shared" si="241"/>
        <v/>
      </c>
      <c r="AX1157" t="str">
        <f t="shared" si="241"/>
        <v/>
      </c>
      <c r="AZ1157" s="46">
        <f>IF(ISNUMBER(VLOOKUP($B1157,Stats!$A$2:$AA$19,2,FALSE))=FALSE,"",IF(ISNUMBER(W1157),(W1157-VLOOKUP($B1157,Stats!$A$2:$AA$19,2,FALSE))/VLOOKUP($B1157,Stats!$A$2:$AA$19,16,FALSE),""))</f>
        <v>-0.25351324799212849</v>
      </c>
      <c r="BA1157" s="46">
        <f>IF(ISNUMBER(VLOOKUP($B1157,Stats!$A$2:$AA$19,2,FALSE))=FALSE,"",IF(ISNUMBER(X1157),(X1157-VLOOKUP($B1157,Stats!$A$2:$AA$19,3,FALSE))/VLOOKUP($B1157,Stats!$A$2:$AA$19,17,FALSE),""))</f>
        <v>-0.6967057200847836</v>
      </c>
      <c r="BB1157" s="46"/>
      <c r="BC1157" s="46"/>
      <c r="BD1157" s="44">
        <f t="shared" si="242"/>
        <v>-0.47510948403845604</v>
      </c>
      <c r="BE1157" s="46">
        <f>IF(ISNUMBER(VLOOKUP($B1157,Stats!$A$2:$AA$19,2,FALSE))=FALSE,"",IF(ISNUMBER(Y1157),(Y1157-VLOOKUP($B1157,Stats!$A$2:$AA$19,5,FALSE))/VLOOKUP($B1157,Stats!$A$2:$AA$19,19,FALSE),""))</f>
        <v>0.29057250288623754</v>
      </c>
      <c r="BF1157" s="46"/>
      <c r="BG1157" s="46"/>
      <c r="BH1157" s="46">
        <f>IF(ISNUMBER(VLOOKUP($B1157,Stats!$A$2:$AA$19,2,FALSE))=FALSE,"",IF(ISNUMBER(Z1157),(Z1157-VLOOKUP($B1157,Stats!$A$2:$AA$19,8,FALSE))/VLOOKUP($B1157,Stats!$A$2:$AA$19,22,FALSE),""))</f>
        <v>-0.61753828864926419</v>
      </c>
      <c r="BI1157" s="46" t="str">
        <f>IF(ISNUMBER(VLOOKUP($B1157,Stats!$A$2:$AA$19,2,FALSE))=FALSE,"",IF(ISNUMBER(#REF!),(#REF!-VLOOKUP($B1157,Stats!$A$2:$AA$19,9,FALSE))/VLOOKUP($B1157,Stats!$A$2:$AA$19,23,FALSE),""))</f>
        <v/>
      </c>
      <c r="BJ1157" s="46" t="str">
        <f>IF(ISNUMBER(VLOOKUP($B1157,Stats!$A$2:$AA$19,2,FALSE))=FALSE,"",IF(ISNUMBER(#REF!),(#REF!-VLOOKUP($B1157,Stats!$A$2:$AA$19,10,FALSE))/VLOOKUP($B1157,Stats!$A$2:$AA$19,24,FALSE),""))</f>
        <v/>
      </c>
      <c r="BK1157" s="44">
        <f t="shared" ref="BK1157:BK1220" si="247">IF(ISNUMBER(AZ1157),(MAX(-3,MIN(3,SUM(0,-BE1157)))*$BE$1+MAX(-3,MIN(3,SUM(0,-BF1157)))*$BF$1+$BG$1*MAX(-3,MIN(3,SUM(0,-BG1157)))+$BH$1*MAX(-3,MIN(3,SUM(0,BH1157)))+$BI$1*MAX(-3,MIN(3,SUM(0,BI1157)))+$BJ$1*MAX(-3,MIN(3,SUM(0,BJ1157)))),"")</f>
        <v>-0.38866223861514548</v>
      </c>
      <c r="BL1157" s="46" t="str">
        <f>IF(ISNUMBER(VLOOKUP($B1157,Stats!$A$2:$AA$19,2,FALSE))=FALSE,"",IF(ISNUMBER(#REF!),(#REF!-VLOOKUP($B1157,Stats!$A$2:$AA$19,11,FALSE))/VLOOKUP($B1157,Stats!$A$2:$AA$19,25,FALSE),""))</f>
        <v/>
      </c>
      <c r="BM1157" s="46" t="str">
        <f>IF(ISNUMBER(VLOOKUP($B1157,Stats!$A$2:$AA$19,2,FALSE))=FALSE,"",IF(ISNUMBER(AA1157),(AA1157-VLOOKUP($B1157,Stats!$A$2:$AA$19,12,FALSE))/VLOOKUP($B1157,Stats!$A$2:$AA$19,26,FALSE),""))</f>
        <v/>
      </c>
      <c r="BN1157" s="46" t="str">
        <f>IF(ISNUMBER(VLOOKUP($B1157,Stats!$A$2:$AA$19,2,FALSE))=FALSE,"",IF(ISNUMBER(#REF!),(#REF!-VLOOKUP($B1157,Stats!$A$2:$AA$19,13,FALSE))/VLOOKUP($B1157,Stats!$A$2:$AA$19,27,FALSE),""))</f>
        <v/>
      </c>
      <c r="BO1157" s="46" t="str">
        <f>IF(ISNUMBER(VLOOKUP($B1157,Stats!$A$2:$AA$19,2,FALSE))=FALSE,"",IF(ISNUMBER(#REF!),(#REF!-VLOOKUP($B1157,Stats!$A$2:$AA$19,14,FALSE))/VLOOKUP($B1157,Stats!$A$2:$AB$19,28,FALSE),""))</f>
        <v/>
      </c>
      <c r="BP1157" s="46"/>
      <c r="BQ1157" s="46">
        <f>IF(ISNUMBER(VLOOKUP($B1157,Stats!$A$2:$AA$19,2,FALSE))=FALSE,"",IF(ISNUMBER(BM1157),BM1157,(VLOOKUP($B1157,Stats!$A$2:$AT$19,46,FALSE)-VLOOKUP($B1157,Stats!$A$2:$AA$19,12,FALSE))/VLOOKUP($B1157,Stats!$A$2:$AA$19,26,FALSE)))</f>
        <v>-0.81319138310867711</v>
      </c>
      <c r="BR1157" s="51">
        <f t="shared" si="235"/>
        <v>-0.81319138310867711</v>
      </c>
      <c r="BS1157" s="32" t="str">
        <f t="shared" si="243"/>
        <v>572_201421</v>
      </c>
      <c r="BT1157" s="53">
        <f t="shared" si="244"/>
        <v>-0.49085751659851395</v>
      </c>
    </row>
    <row r="1158" spans="1:72" x14ac:dyDescent="0.15">
      <c r="A1158" s="16">
        <v>572</v>
      </c>
      <c r="B1158" s="17">
        <v>201422</v>
      </c>
      <c r="C1158" s="3">
        <v>0</v>
      </c>
      <c r="D1158" s="23">
        <v>2.8103044496488039E-3</v>
      </c>
      <c r="E1158" s="18">
        <v>4.7250066931625902E-3</v>
      </c>
      <c r="F1158" s="24">
        <v>5</v>
      </c>
      <c r="G1158" s="24">
        <v>5</v>
      </c>
      <c r="H1158" s="20">
        <v>4.1760481488593015E-3</v>
      </c>
      <c r="I1158" s="20">
        <v>-3.5946168321271399E-3</v>
      </c>
      <c r="J1158" s="24">
        <v>4</v>
      </c>
      <c r="K1158" s="24">
        <v>5</v>
      </c>
      <c r="L1158" s="20">
        <v>7.2480988593155438E-3</v>
      </c>
      <c r="M1158" s="20">
        <v>-6.2046359166471055E-3</v>
      </c>
      <c r="N1158" s="19">
        <v>0.8569</v>
      </c>
      <c r="O1158" s="19">
        <v>1</v>
      </c>
      <c r="P1158" s="25">
        <v>41932</v>
      </c>
      <c r="Q1158" s="20">
        <v>-1.7855058933364476E-2</v>
      </c>
      <c r="R1158" s="25">
        <v>41939</v>
      </c>
      <c r="S1158" s="25">
        <f>IF(ISNUMBER(R1158),VLOOKUP(B1158,Index!$B$3:$AB$18,27,FALSE),"")</f>
        <v>41939</v>
      </c>
      <c r="T1158" s="25">
        <f>IF(ISNUMBER($R1158),VLOOKUP($B1158,Index!$B$21:$AB$36,27,FALSE),"")</f>
        <v>41935</v>
      </c>
      <c r="U1158" s="25">
        <f>IF(ISNUMBER($R1158),VLOOKUP($B1158,Index!$B$39:$AB$54,27,FALSE),"")</f>
        <v>41936</v>
      </c>
      <c r="W1158" s="18">
        <v>8.4309133489464116E-2</v>
      </c>
      <c r="X1158" s="19">
        <v>0.5</v>
      </c>
      <c r="Y1158" s="18">
        <v>8.9650698659604761E-2</v>
      </c>
      <c r="Z1158" s="19">
        <f t="shared" si="245"/>
        <v>0</v>
      </c>
      <c r="AA1158" s="21">
        <v>0.15739541718327169</v>
      </c>
      <c r="AB1158" s="3">
        <v>0</v>
      </c>
      <c r="AC1158" s="18">
        <v>7.1080299897442797E-3</v>
      </c>
      <c r="AD1158" s="19">
        <v>0.25</v>
      </c>
      <c r="AE1158" s="18">
        <v>8.0372477701552581E-3</v>
      </c>
      <c r="AF1158" s="19">
        <f t="shared" si="246"/>
        <v>0</v>
      </c>
      <c r="AG1158" s="21">
        <v>2.4773317350296135E-2</v>
      </c>
      <c r="AH1158" s="3">
        <v>0</v>
      </c>
      <c r="AI1158" s="48"/>
      <c r="AK1158" t="str">
        <f t="shared" si="241"/>
        <v/>
      </c>
      <c r="AL1158">
        <f t="shared" si="241"/>
        <v>0.15739541718327169</v>
      </c>
      <c r="AM1158" t="str">
        <f t="shared" si="241"/>
        <v/>
      </c>
      <c r="AN1158" t="str">
        <f t="shared" si="241"/>
        <v/>
      </c>
      <c r="AO1158" t="str">
        <f t="shared" si="241"/>
        <v/>
      </c>
      <c r="AP1158" t="str">
        <f t="shared" si="241"/>
        <v/>
      </c>
      <c r="AQ1158" t="str">
        <f t="shared" si="241"/>
        <v/>
      </c>
      <c r="AR1158" t="str">
        <f t="shared" si="241"/>
        <v/>
      </c>
      <c r="AS1158" t="str">
        <f t="shared" si="241"/>
        <v/>
      </c>
      <c r="AT1158" t="str">
        <f t="shared" si="241"/>
        <v/>
      </c>
      <c r="AU1158" t="str">
        <f t="shared" si="241"/>
        <v/>
      </c>
      <c r="AV1158" t="str">
        <f t="shared" si="241"/>
        <v/>
      </c>
      <c r="AW1158" t="str">
        <f t="shared" si="241"/>
        <v/>
      </c>
      <c r="AX1158" t="str">
        <f t="shared" si="241"/>
        <v/>
      </c>
      <c r="AZ1158" s="46">
        <f>IF(ISNUMBER(VLOOKUP($B1158,Stats!$A$2:$AA$19,2,FALSE))=FALSE,"",IF(ISNUMBER(W1158),(W1158-VLOOKUP($B1158,Stats!$A$2:$AA$19,2,FALSE))/VLOOKUP($B1158,Stats!$A$2:$AA$19,16,FALSE),""))</f>
        <v>-0.65781269032446565</v>
      </c>
      <c r="BA1158" s="46">
        <f>IF(ISNUMBER(VLOOKUP($B1158,Stats!$A$2:$AA$19,2,FALSE))=FALSE,"",IF(ISNUMBER(X1158),(X1158-VLOOKUP($B1158,Stats!$A$2:$AA$19,3,FALSE))/VLOOKUP($B1158,Stats!$A$2:$AA$19,17,FALSE),""))</f>
        <v>-0.89478917776786471</v>
      </c>
      <c r="BB1158" s="46"/>
      <c r="BC1158" s="46"/>
      <c r="BD1158" s="44">
        <f t="shared" si="242"/>
        <v>-0.77630093404616518</v>
      </c>
      <c r="BE1158" s="46">
        <f>IF(ISNUMBER(VLOOKUP($B1158,Stats!$A$2:$AA$19,2,FALSE))=FALSE,"",IF(ISNUMBER(Y1158),(Y1158-VLOOKUP($B1158,Stats!$A$2:$AA$19,5,FALSE))/VLOOKUP($B1158,Stats!$A$2:$AA$19,19,FALSE),""))</f>
        <v>-0.38022649356082727</v>
      </c>
      <c r="BF1158" s="46"/>
      <c r="BG1158" s="46"/>
      <c r="BH1158" s="46">
        <f>IF(ISNUMBER(VLOOKUP($B1158,Stats!$A$2:$AA$19,2,FALSE))=FALSE,"",IF(ISNUMBER(Z1158),(Z1158-VLOOKUP($B1158,Stats!$A$2:$AA$19,8,FALSE))/VLOOKUP($B1158,Stats!$A$2:$AA$19,22,FALSE),""))</f>
        <v>-1.3145151991428841</v>
      </c>
      <c r="BI1158" s="46" t="str">
        <f>IF(ISNUMBER(VLOOKUP($B1158,Stats!$A$2:$AA$19,2,FALSE))=FALSE,"",IF(ISNUMBER(#REF!),(#REF!-VLOOKUP($B1158,Stats!$A$2:$AA$19,9,FALSE))/VLOOKUP($B1158,Stats!$A$2:$AA$19,23,FALSE),""))</f>
        <v/>
      </c>
      <c r="BJ1158" s="46" t="str">
        <f>IF(ISNUMBER(VLOOKUP($B1158,Stats!$A$2:$AA$19,2,FALSE))=FALSE,"",IF(ISNUMBER(#REF!),(#REF!-VLOOKUP($B1158,Stats!$A$2:$AA$19,10,FALSE))/VLOOKUP($B1158,Stats!$A$2:$AA$19,24,FALSE),""))</f>
        <v/>
      </c>
      <c r="BK1158" s="44">
        <f t="shared" si="247"/>
        <v>-0.12819601425028615</v>
      </c>
      <c r="BL1158" s="46" t="str">
        <f>IF(ISNUMBER(VLOOKUP($B1158,Stats!$A$2:$AA$19,2,FALSE))=FALSE,"",IF(ISNUMBER(#REF!),(#REF!-VLOOKUP($B1158,Stats!$A$2:$AA$19,11,FALSE))/VLOOKUP($B1158,Stats!$A$2:$AA$19,25,FALSE),""))</f>
        <v/>
      </c>
      <c r="BM1158" s="46">
        <f>IF(ISNUMBER(VLOOKUP($B1158,Stats!$A$2:$AA$19,2,FALSE))=FALSE,"",IF(ISNUMBER(AA1158),(AA1158-VLOOKUP($B1158,Stats!$A$2:$AA$19,12,FALSE))/VLOOKUP($B1158,Stats!$A$2:$AA$19,26,FALSE),""))</f>
        <v>-0.37386522318565985</v>
      </c>
      <c r="BN1158" s="46" t="str">
        <f>IF(ISNUMBER(VLOOKUP($B1158,Stats!$A$2:$AA$19,2,FALSE))=FALSE,"",IF(ISNUMBER(#REF!),(#REF!-VLOOKUP($B1158,Stats!$A$2:$AA$19,13,FALSE))/VLOOKUP($B1158,Stats!$A$2:$AA$19,27,FALSE),""))</f>
        <v/>
      </c>
      <c r="BO1158" s="46" t="str">
        <f>IF(ISNUMBER(VLOOKUP($B1158,Stats!$A$2:$AA$19,2,FALSE))=FALSE,"",IF(ISNUMBER(#REF!),(#REF!-VLOOKUP($B1158,Stats!$A$2:$AA$19,14,FALSE))/VLOOKUP($B1158,Stats!$A$2:$AB$19,28,FALSE),""))</f>
        <v/>
      </c>
      <c r="BP1158" s="46"/>
      <c r="BQ1158" s="46">
        <f>IF(ISNUMBER(VLOOKUP($B1158,Stats!$A$2:$AA$19,2,FALSE))=FALSE,"",IF(ISNUMBER(BM1158),BM1158,(VLOOKUP($B1158,Stats!$A$2:$AT$19,46,FALSE)-VLOOKUP($B1158,Stats!$A$2:$AA$19,12,FALSE))/VLOOKUP($B1158,Stats!$A$2:$AA$19,26,FALSE)))</f>
        <v>-0.37386522318565985</v>
      </c>
      <c r="BR1158" s="51">
        <f t="shared" ref="BR1158:BR1221" si="248">IF(ISNUMBER(AZ1158),MAX(-3,MIN(3,SUM(0,BQ1158)))*$BM$1+$BN$1*MAX(-3,MIN(3,SUM(0,BN1158)))+$BO$1*MAX(-3,MIN(3,SUM(0,BO1158))),"")</f>
        <v>-0.37386522318565985</v>
      </c>
      <c r="BS1158" s="32" t="str">
        <f t="shared" si="243"/>
        <v>572_201422</v>
      </c>
      <c r="BT1158" s="53">
        <f t="shared" si="244"/>
        <v>-0.30695083999653672</v>
      </c>
    </row>
    <row r="1159" spans="1:72" x14ac:dyDescent="0.15">
      <c r="A1159" s="16">
        <v>572</v>
      </c>
      <c r="B1159" s="17">
        <v>201423</v>
      </c>
      <c r="C1159" s="3">
        <v>0</v>
      </c>
      <c r="D1159" s="23">
        <v>3.8533395609527954E-3</v>
      </c>
      <c r="E1159" s="18">
        <v>6.3776349134760414E-3</v>
      </c>
      <c r="F1159" s="24">
        <v>5</v>
      </c>
      <c r="G1159" s="24">
        <v>5</v>
      </c>
      <c r="H1159" s="20">
        <v>5.0046166186560551E-3</v>
      </c>
      <c r="I1159" s="20">
        <v>-4.19867893609247E-3</v>
      </c>
      <c r="J1159" s="24">
        <v>2</v>
      </c>
      <c r="K1159" s="24">
        <v>2</v>
      </c>
      <c r="L1159" s="20">
        <v>1.0496850944716529E-2</v>
      </c>
      <c r="M1159" s="20">
        <v>-1.1542012927054368E-2</v>
      </c>
      <c r="N1159" s="19">
        <v>0.86639999999999995</v>
      </c>
      <c r="O1159" s="19">
        <v>1.0121495327102803</v>
      </c>
      <c r="P1159" s="25">
        <v>41955</v>
      </c>
      <c r="Q1159" s="20">
        <v>-1.1542012927054368E-2</v>
      </c>
      <c r="R1159" s="25">
        <v>41956</v>
      </c>
      <c r="S1159" s="25">
        <f>IF(ISNUMBER(R1159),VLOOKUP(B1159,Index!$B$3:$AB$18,27,FALSE),"")</f>
        <v>41956</v>
      </c>
      <c r="T1159" s="25">
        <f>IF(ISNUMBER($R1159),VLOOKUP($B1159,Index!$B$21:$AB$36,27,FALSE),"")</f>
        <v>41954</v>
      </c>
      <c r="U1159" s="25">
        <f>IF(ISNUMBER($R1159),VLOOKUP($B1159,Index!$B$39:$AB$54,27,FALSE),"")</f>
        <v>41957</v>
      </c>
      <c r="W1159" s="18">
        <v>0.11560018682858386</v>
      </c>
      <c r="X1159" s="19">
        <v>0.5</v>
      </c>
      <c r="Y1159" s="18">
        <v>0.12100711446957109</v>
      </c>
      <c r="Z1159" s="19">
        <f t="shared" si="245"/>
        <v>0</v>
      </c>
      <c r="AA1159" s="21">
        <v>0.33385333956095337</v>
      </c>
      <c r="AB1159" s="3">
        <v>0</v>
      </c>
      <c r="AC1159" s="18">
        <v>1.3363403194803494E-2</v>
      </c>
      <c r="AD1159" s="19">
        <v>0.25</v>
      </c>
      <c r="AE1159" s="18">
        <v>1.4642721752251881E-2</v>
      </c>
      <c r="AF1159" s="19">
        <f t="shared" si="246"/>
        <v>0</v>
      </c>
      <c r="AG1159" s="21">
        <v>0.11145805233600123</v>
      </c>
      <c r="AH1159" s="3">
        <v>0</v>
      </c>
      <c r="AI1159" s="48"/>
      <c r="AK1159" t="str">
        <f t="shared" si="241"/>
        <v/>
      </c>
      <c r="AL1159" t="str">
        <f t="shared" si="241"/>
        <v/>
      </c>
      <c r="AM1159">
        <f t="shared" si="241"/>
        <v>0.33385333956095337</v>
      </c>
      <c r="AN1159" t="str">
        <f t="shared" si="241"/>
        <v/>
      </c>
      <c r="AO1159" t="str">
        <f t="shared" si="241"/>
        <v/>
      </c>
      <c r="AP1159" t="str">
        <f t="shared" si="241"/>
        <v/>
      </c>
      <c r="AQ1159" t="str">
        <f t="shared" si="241"/>
        <v/>
      </c>
      <c r="AR1159" t="str">
        <f t="shared" si="241"/>
        <v/>
      </c>
      <c r="AS1159" t="str">
        <f t="shared" si="241"/>
        <v/>
      </c>
      <c r="AT1159" t="str">
        <f t="shared" si="241"/>
        <v/>
      </c>
      <c r="AU1159" t="str">
        <f t="shared" si="241"/>
        <v/>
      </c>
      <c r="AV1159" t="str">
        <f t="shared" si="241"/>
        <v/>
      </c>
      <c r="AW1159" t="str">
        <f t="shared" si="241"/>
        <v/>
      </c>
      <c r="AX1159" t="str">
        <f t="shared" si="241"/>
        <v/>
      </c>
      <c r="AZ1159" s="46">
        <f>IF(ISNUMBER(VLOOKUP($B1159,Stats!$A$2:$AA$19,2,FALSE))=FALSE,"",IF(ISNUMBER(W1159),(W1159-VLOOKUP($B1159,Stats!$A$2:$AA$19,2,FALSE))/VLOOKUP($B1159,Stats!$A$2:$AA$19,16,FALSE),""))</f>
        <v>0.19040737170958102</v>
      </c>
      <c r="BA1159" s="46">
        <f>IF(ISNUMBER(VLOOKUP($B1159,Stats!$A$2:$AA$19,2,FALSE))=FALSE,"",IF(ISNUMBER(X1159),(X1159-VLOOKUP($B1159,Stats!$A$2:$AA$19,3,FALSE))/VLOOKUP($B1159,Stats!$A$2:$AA$19,17,FALSE),""))</f>
        <v>-7.6117703670941991E-2</v>
      </c>
      <c r="BB1159" s="46"/>
      <c r="BC1159" s="46"/>
      <c r="BD1159" s="44">
        <f t="shared" si="242"/>
        <v>5.7144834019319517E-2</v>
      </c>
      <c r="BE1159" s="46">
        <f>IF(ISNUMBER(VLOOKUP($B1159,Stats!$A$2:$AA$19,2,FALSE))=FALSE,"",IF(ISNUMBER(Y1159),(Y1159-VLOOKUP($B1159,Stats!$A$2:$AA$19,5,FALSE))/VLOOKUP($B1159,Stats!$A$2:$AA$19,19,FALSE),""))</f>
        <v>-0.20649791253525859</v>
      </c>
      <c r="BF1159" s="46"/>
      <c r="BG1159" s="46"/>
      <c r="BH1159" s="46">
        <f>IF(ISNUMBER(VLOOKUP($B1159,Stats!$A$2:$AA$19,2,FALSE))=FALSE,"",IF(ISNUMBER(Z1159),(Z1159-VLOOKUP($B1159,Stats!$A$2:$AA$19,8,FALSE))/VLOOKUP($B1159,Stats!$A$2:$AA$19,22,FALSE),""))</f>
        <v>-0.83118031458533193</v>
      </c>
      <c r="BI1159" s="46" t="str">
        <f>IF(ISNUMBER(VLOOKUP($B1159,Stats!$A$2:$AA$19,2,FALSE))=FALSE,"",IF(ISNUMBER(#REF!),(#REF!-VLOOKUP($B1159,Stats!$A$2:$AA$19,9,FALSE))/VLOOKUP($B1159,Stats!$A$2:$AA$19,23,FALSE),""))</f>
        <v/>
      </c>
      <c r="BJ1159" s="46" t="str">
        <f>IF(ISNUMBER(VLOOKUP($B1159,Stats!$A$2:$AA$19,2,FALSE))=FALSE,"",IF(ISNUMBER(#REF!),(#REF!-VLOOKUP($B1159,Stats!$A$2:$AA$19,10,FALSE))/VLOOKUP($B1159,Stats!$A$2:$AA$19,24,FALSE),""))</f>
        <v/>
      </c>
      <c r="BK1159" s="44">
        <f t="shared" si="247"/>
        <v>-0.10480555560091856</v>
      </c>
      <c r="BL1159" s="46" t="str">
        <f>IF(ISNUMBER(VLOOKUP($B1159,Stats!$A$2:$AA$19,2,FALSE))=FALSE,"",IF(ISNUMBER(#REF!),(#REF!-VLOOKUP($B1159,Stats!$A$2:$AA$19,11,FALSE))/VLOOKUP($B1159,Stats!$A$2:$AA$19,25,FALSE),""))</f>
        <v/>
      </c>
      <c r="BM1159" s="46">
        <f>IF(ISNUMBER(VLOOKUP($B1159,Stats!$A$2:$AA$19,2,FALSE))=FALSE,"",IF(ISNUMBER(AA1159),(AA1159-VLOOKUP($B1159,Stats!$A$2:$AA$19,12,FALSE))/VLOOKUP($B1159,Stats!$A$2:$AA$19,26,FALSE),""))</f>
        <v>-0.67572756913806786</v>
      </c>
      <c r="BN1159" s="46" t="str">
        <f>IF(ISNUMBER(VLOOKUP($B1159,Stats!$A$2:$AA$19,2,FALSE))=FALSE,"",IF(ISNUMBER(#REF!),(#REF!-VLOOKUP($B1159,Stats!$A$2:$AA$19,13,FALSE))/VLOOKUP($B1159,Stats!$A$2:$AA$19,27,FALSE),""))</f>
        <v/>
      </c>
      <c r="BO1159" s="46" t="str">
        <f>IF(ISNUMBER(VLOOKUP($B1159,Stats!$A$2:$AA$19,2,FALSE))=FALSE,"",IF(ISNUMBER(#REF!),(#REF!-VLOOKUP($B1159,Stats!$A$2:$AA$19,14,FALSE))/VLOOKUP($B1159,Stats!$A$2:$AB$19,28,FALSE),""))</f>
        <v/>
      </c>
      <c r="BP1159" s="46"/>
      <c r="BQ1159" s="46">
        <f>IF(ISNUMBER(VLOOKUP($B1159,Stats!$A$2:$AA$19,2,FALSE))=FALSE,"",IF(ISNUMBER(BM1159),BM1159,(VLOOKUP($B1159,Stats!$A$2:$AT$19,46,FALSE)-VLOOKUP($B1159,Stats!$A$2:$AA$19,12,FALSE))/VLOOKUP($B1159,Stats!$A$2:$AA$19,26,FALSE)))</f>
        <v>-0.67572756913806786</v>
      </c>
      <c r="BR1159" s="51">
        <f t="shared" si="248"/>
        <v>-0.67572756913806786</v>
      </c>
      <c r="BS1159" s="32" t="str">
        <f t="shared" si="243"/>
        <v>572_201423</v>
      </c>
      <c r="BT1159" s="53">
        <f t="shared" si="244"/>
        <v>-0.18659988038430081</v>
      </c>
    </row>
    <row r="1160" spans="1:72" x14ac:dyDescent="0.15">
      <c r="A1160" s="16">
        <v>572</v>
      </c>
      <c r="B1160" s="17">
        <v>201424</v>
      </c>
      <c r="C1160" s="3">
        <v>0</v>
      </c>
      <c r="D1160" s="23">
        <v>4.9086890775852154E-2</v>
      </c>
      <c r="E1160" s="18">
        <v>5.6663183470475166E-3</v>
      </c>
      <c r="F1160" s="24">
        <v>8</v>
      </c>
      <c r="G1160" s="24">
        <v>2</v>
      </c>
      <c r="H1160" s="20">
        <v>6.6328459974216714E-3</v>
      </c>
      <c r="I1160" s="20">
        <v>-2.4418550005596007E-3</v>
      </c>
      <c r="J1160" s="24">
        <v>7</v>
      </c>
      <c r="K1160" s="24">
        <v>2</v>
      </c>
      <c r="L1160" s="20">
        <v>1.1891018240591134E-2</v>
      </c>
      <c r="M1160" s="20">
        <v>-4.7668875712126857E-3</v>
      </c>
      <c r="N1160" s="19">
        <v>0.90190000000000003</v>
      </c>
      <c r="O1160" s="19">
        <v>1.0485990001162657</v>
      </c>
      <c r="P1160" s="25">
        <v>41971</v>
      </c>
      <c r="Q1160" s="20">
        <v>-4.8831531217300439E-3</v>
      </c>
      <c r="R1160" s="25">
        <v>41962</v>
      </c>
      <c r="S1160" s="25">
        <f>IF(ISNUMBER(R1160),VLOOKUP(B1160,Index!$B$3:$AB$18,27,FALSE),"")</f>
        <v>41963</v>
      </c>
      <c r="T1160" s="25">
        <f>IF(ISNUMBER($R1160),VLOOKUP($B1160,Index!$B$21:$AB$36,27,FALSE),"")</f>
        <v>41963</v>
      </c>
      <c r="U1160" s="25">
        <f>IF(ISNUMBER($R1160),VLOOKUP($B1160,Index!$B$39:$AB$54,27,FALSE),"")</f>
        <v>41963</v>
      </c>
      <c r="W1160" s="18">
        <v>1.4726067232755646</v>
      </c>
      <c r="X1160" s="19">
        <v>0.8</v>
      </c>
      <c r="Y1160" s="18">
        <v>0.10751083154562348</v>
      </c>
      <c r="Z1160" s="19">
        <f t="shared" si="245"/>
        <v>1</v>
      </c>
      <c r="AA1160" s="21">
        <v>10.052293989597697</v>
      </c>
      <c r="AB1160" s="3">
        <v>0</v>
      </c>
      <c r="AC1160" s="18">
        <v>2.1685705614363955</v>
      </c>
      <c r="AD1160" s="19">
        <v>0.64000000000000012</v>
      </c>
      <c r="AE1160" s="18">
        <v>1.1558578899631428E-2</v>
      </c>
      <c r="AF1160" s="19">
        <f t="shared" si="246"/>
        <v>1</v>
      </c>
      <c r="AG1160" s="21">
        <v>101.04861445330198</v>
      </c>
      <c r="AH1160" s="3">
        <v>0</v>
      </c>
      <c r="AI1160" s="48"/>
      <c r="AK1160" t="str">
        <f t="shared" si="241"/>
        <v/>
      </c>
      <c r="AL1160" t="str">
        <f t="shared" si="241"/>
        <v/>
      </c>
      <c r="AM1160" t="str">
        <f t="shared" si="241"/>
        <v/>
      </c>
      <c r="AN1160">
        <f t="shared" si="241"/>
        <v>10.052293989597697</v>
      </c>
      <c r="AO1160" t="str">
        <f t="shared" si="241"/>
        <v/>
      </c>
      <c r="AP1160" t="str">
        <f t="shared" si="241"/>
        <v/>
      </c>
      <c r="AQ1160" t="str">
        <f t="shared" si="241"/>
        <v/>
      </c>
      <c r="AR1160" t="str">
        <f t="shared" si="241"/>
        <v/>
      </c>
      <c r="AS1160" t="str">
        <f t="shared" si="241"/>
        <v/>
      </c>
      <c r="AT1160" t="str">
        <f t="shared" si="241"/>
        <v/>
      </c>
      <c r="AU1160" t="str">
        <f t="shared" si="241"/>
        <v/>
      </c>
      <c r="AV1160" t="str">
        <f t="shared" si="241"/>
        <v/>
      </c>
      <c r="AW1160" t="str">
        <f t="shared" si="241"/>
        <v/>
      </c>
      <c r="AX1160" t="str">
        <f t="shared" si="241"/>
        <v/>
      </c>
      <c r="AZ1160" s="46">
        <f>IF(ISNUMBER(VLOOKUP($B1160,Stats!$A$2:$AA$19,2,FALSE))=FALSE,"",IF(ISNUMBER(W1160),(W1160-VLOOKUP($B1160,Stats!$A$2:$AA$19,2,FALSE))/VLOOKUP($B1160,Stats!$A$2:$AA$19,16,FALSE),""))</f>
        <v>0.39188246990232045</v>
      </c>
      <c r="BA1160" s="46">
        <f>IF(ISNUMBER(VLOOKUP($B1160,Stats!$A$2:$AA$19,2,FALSE))=FALSE,"",IF(ISNUMBER(X1160),(X1160-VLOOKUP($B1160,Stats!$A$2:$AA$19,3,FALSE))/VLOOKUP($B1160,Stats!$A$2:$AA$19,17,FALSE),""))</f>
        <v>0.51367074063984464</v>
      </c>
      <c r="BB1160" s="46"/>
      <c r="BC1160" s="46"/>
      <c r="BD1160" s="44">
        <f t="shared" si="242"/>
        <v>0.45277660527108254</v>
      </c>
      <c r="BE1160" s="46">
        <f>IF(ISNUMBER(VLOOKUP($B1160,Stats!$A$2:$AA$19,2,FALSE))=FALSE,"",IF(ISNUMBER(Y1160),(Y1160-VLOOKUP($B1160,Stats!$A$2:$AA$19,5,FALSE))/VLOOKUP($B1160,Stats!$A$2:$AA$19,19,FALSE),""))</f>
        <v>-0.13385076895075476</v>
      </c>
      <c r="BF1160" s="46"/>
      <c r="BG1160" s="46"/>
      <c r="BH1160" s="46">
        <f>IF(ISNUMBER(VLOOKUP($B1160,Stats!$A$2:$AA$19,2,FALSE))=FALSE,"",IF(ISNUMBER(Z1160),(Z1160-VLOOKUP($B1160,Stats!$A$2:$AA$19,8,FALSE))/VLOOKUP($B1160,Stats!$A$2:$AA$19,22,FALSE),""))</f>
        <v>-0.47935479253396501</v>
      </c>
      <c r="BI1160" s="46" t="str">
        <f>IF(ISNUMBER(VLOOKUP($B1160,Stats!$A$2:$AA$19,2,FALSE))=FALSE,"",IF(ISNUMBER(#REF!),(#REF!-VLOOKUP($B1160,Stats!$A$2:$AA$19,9,FALSE))/VLOOKUP($B1160,Stats!$A$2:$AA$19,23,FALSE),""))</f>
        <v/>
      </c>
      <c r="BJ1160" s="46" t="str">
        <f>IF(ISNUMBER(VLOOKUP($B1160,Stats!$A$2:$AA$19,2,FALSE))=FALSE,"",IF(ISNUMBER(#REF!),(#REF!-VLOOKUP($B1160,Stats!$A$2:$AA$19,10,FALSE))/VLOOKUP($B1160,Stats!$A$2:$AA$19,24,FALSE),""))</f>
        <v/>
      </c>
      <c r="BK1160" s="44">
        <f t="shared" si="247"/>
        <v>-5.0110899494661174E-2</v>
      </c>
      <c r="BL1160" s="46" t="str">
        <f>IF(ISNUMBER(VLOOKUP($B1160,Stats!$A$2:$AA$19,2,FALSE))=FALSE,"",IF(ISNUMBER(#REF!),(#REF!-VLOOKUP($B1160,Stats!$A$2:$AA$19,11,FALSE))/VLOOKUP($B1160,Stats!$A$2:$AA$19,25,FALSE),""))</f>
        <v/>
      </c>
      <c r="BM1160" s="46">
        <f>IF(ISNUMBER(VLOOKUP($B1160,Stats!$A$2:$AA$19,2,FALSE))=FALSE,"",IF(ISNUMBER(AA1160),(AA1160-VLOOKUP($B1160,Stats!$A$2:$AA$19,12,FALSE))/VLOOKUP($B1160,Stats!$A$2:$AA$19,26,FALSE),""))</f>
        <v>-0.18068830783872405</v>
      </c>
      <c r="BN1160" s="46" t="str">
        <f>IF(ISNUMBER(VLOOKUP($B1160,Stats!$A$2:$AA$19,2,FALSE))=FALSE,"",IF(ISNUMBER(#REF!),(#REF!-VLOOKUP($B1160,Stats!$A$2:$AA$19,13,FALSE))/VLOOKUP($B1160,Stats!$A$2:$AA$19,27,FALSE),""))</f>
        <v/>
      </c>
      <c r="BO1160" s="46" t="str">
        <f>IF(ISNUMBER(VLOOKUP($B1160,Stats!$A$2:$AA$19,2,FALSE))=FALSE,"",IF(ISNUMBER(#REF!),(#REF!-VLOOKUP($B1160,Stats!$A$2:$AA$19,14,FALSE))/VLOOKUP($B1160,Stats!$A$2:$AB$19,28,FALSE),""))</f>
        <v/>
      </c>
      <c r="BP1160" s="46"/>
      <c r="BQ1160" s="46">
        <f>IF(ISNUMBER(VLOOKUP($B1160,Stats!$A$2:$AA$19,2,FALSE))=FALSE,"",IF(ISNUMBER(BM1160),BM1160,(VLOOKUP($B1160,Stats!$A$2:$AT$19,46,FALSE)-VLOOKUP($B1160,Stats!$A$2:$AA$19,12,FALSE))/VLOOKUP($B1160,Stats!$A$2:$AA$19,26,FALSE)))</f>
        <v>-0.18068830783872405</v>
      </c>
      <c r="BR1160" s="51">
        <f t="shared" si="248"/>
        <v>-0.18068830783872405</v>
      </c>
      <c r="BS1160" s="32" t="str">
        <f t="shared" si="243"/>
        <v>572_201424</v>
      </c>
      <c r="BT1160" s="53">
        <f t="shared" si="244"/>
        <v>2.4351119789674996E-2</v>
      </c>
    </row>
    <row r="1161" spans="1:72" x14ac:dyDescent="0.15">
      <c r="A1161" s="16">
        <v>572</v>
      </c>
      <c r="B1161" s="17">
        <v>201425</v>
      </c>
      <c r="C1161" s="3">
        <v>0</v>
      </c>
      <c r="D1161" s="23">
        <v>-2.3284177846767395E-3</v>
      </c>
      <c r="E1161" s="18">
        <v>9.5566405495595211E-3</v>
      </c>
      <c r="F1161" s="24">
        <v>4</v>
      </c>
      <c r="G1161" s="24">
        <v>6</v>
      </c>
      <c r="H1161" s="20">
        <v>8.3825749467687505E-3</v>
      </c>
      <c r="I1161" s="20">
        <v>-5.9079526118743968E-3</v>
      </c>
      <c r="J1161" s="24">
        <v>4</v>
      </c>
      <c r="K1161" s="24">
        <v>5</v>
      </c>
      <c r="L1161" s="20">
        <v>1.1149133458439042E-2</v>
      </c>
      <c r="M1161" s="20">
        <v>-2.1617552161755205E-2</v>
      </c>
      <c r="N1161" s="19">
        <v>0.93210000000000004</v>
      </c>
      <c r="O1161" s="19">
        <v>1.0339434276206323</v>
      </c>
      <c r="P1161" s="25">
        <v>41978</v>
      </c>
      <c r="Q1161" s="20">
        <v>-3.4652934234524202E-2</v>
      </c>
      <c r="R1161" s="25">
        <v>41985</v>
      </c>
      <c r="S1161" s="25">
        <f>IF(ISNUMBER(R1161),VLOOKUP(B1161,Index!$B$3:$AB$18,27,FALSE),"")</f>
        <v>41982</v>
      </c>
      <c r="T1161" s="25">
        <f>IF(ISNUMBER($R1161),VLOOKUP($B1161,Index!$B$21:$AB$36,27,FALSE),"")</f>
        <v>41982</v>
      </c>
      <c r="U1161" s="25">
        <f>IF(ISNUMBER($R1161),VLOOKUP($B1161,Index!$B$39:$AB$54,27,FALSE),"")</f>
        <v>41982</v>
      </c>
      <c r="W1161" s="18">
        <v>-6.9852533540302186E-2</v>
      </c>
      <c r="X1161" s="19">
        <v>0.4</v>
      </c>
      <c r="Y1161" s="18">
        <v>0.18132450549678802</v>
      </c>
      <c r="Z1161" s="19">
        <f t="shared" si="245"/>
        <v>3</v>
      </c>
      <c r="AA1161" s="21" t="s">
        <v>25</v>
      </c>
      <c r="AB1161" s="3">
        <v>0</v>
      </c>
      <c r="AC1161" s="18">
        <v>4.8793764419990419E-3</v>
      </c>
      <c r="AD1161" s="19">
        <v>0.16000000000000003</v>
      </c>
      <c r="AE1161" s="18">
        <v>3.2878576293654711E-2</v>
      </c>
      <c r="AF1161" s="19">
        <f t="shared" si="246"/>
        <v>9</v>
      </c>
      <c r="AG1161" s="21" t="s">
        <v>25</v>
      </c>
      <c r="AH1161" s="3">
        <v>0</v>
      </c>
      <c r="AI1161" s="48"/>
      <c r="AK1161" t="str">
        <f t="shared" si="241"/>
        <v/>
      </c>
      <c r="AL1161" t="str">
        <f t="shared" si="241"/>
        <v/>
      </c>
      <c r="AM1161" t="str">
        <f t="shared" si="241"/>
        <v/>
      </c>
      <c r="AN1161" t="str">
        <f t="shared" si="241"/>
        <v/>
      </c>
      <c r="AO1161" t="str">
        <f t="shared" si="241"/>
        <v/>
      </c>
      <c r="AP1161" t="str">
        <f t="shared" si="241"/>
        <v/>
      </c>
      <c r="AQ1161" t="str">
        <f t="shared" si="241"/>
        <v/>
      </c>
      <c r="AR1161" t="str">
        <f t="shared" si="241"/>
        <v/>
      </c>
      <c r="AS1161" t="str">
        <f t="shared" si="241"/>
        <v/>
      </c>
      <c r="AT1161" t="str">
        <f t="shared" si="241"/>
        <v/>
      </c>
      <c r="AU1161" t="str">
        <f t="shared" si="241"/>
        <v/>
      </c>
      <c r="AV1161" t="str">
        <f t="shared" si="241"/>
        <v/>
      </c>
      <c r="AW1161" t="str">
        <f t="shared" si="241"/>
        <v/>
      </c>
      <c r="AX1161" t="str">
        <f t="shared" si="241"/>
        <v/>
      </c>
      <c r="AZ1161" s="46">
        <f>IF(ISNUMBER(VLOOKUP($B1161,Stats!$A$2:$AA$19,2,FALSE))=FALSE,"",IF(ISNUMBER(W1161),(W1161-VLOOKUP($B1161,Stats!$A$2:$AA$19,2,FALSE))/VLOOKUP($B1161,Stats!$A$2:$AA$19,16,FALSE),""))</f>
        <v>-0.70308499234025901</v>
      </c>
      <c r="BA1161" s="46">
        <f>IF(ISNUMBER(VLOOKUP($B1161,Stats!$A$2:$AA$19,2,FALSE))=FALSE,"",IF(ISNUMBER(X1161),(X1161-VLOOKUP($B1161,Stats!$A$2:$AA$19,3,FALSE))/VLOOKUP($B1161,Stats!$A$2:$AA$19,17,FALSE),""))</f>
        <v>-1.4240204331806594</v>
      </c>
      <c r="BB1161" s="46"/>
      <c r="BC1161" s="46"/>
      <c r="BD1161" s="44">
        <f t="shared" si="242"/>
        <v>-1.0635527127604592</v>
      </c>
      <c r="BE1161" s="46">
        <f>IF(ISNUMBER(VLOOKUP($B1161,Stats!$A$2:$AA$19,2,FALSE))=FALSE,"",IF(ISNUMBER(Y1161),(Y1161-VLOOKUP($B1161,Stats!$A$2:$AA$19,5,FALSE))/VLOOKUP($B1161,Stats!$A$2:$AA$19,19,FALSE),""))</f>
        <v>-0.67403437374501252</v>
      </c>
      <c r="BF1161" s="46"/>
      <c r="BG1161" s="46"/>
      <c r="BH1161" s="46">
        <f>IF(ISNUMBER(VLOOKUP($B1161,Stats!$A$2:$AA$19,2,FALSE))=FALSE,"",IF(ISNUMBER(Z1161),(Z1161-VLOOKUP($B1161,Stats!$A$2:$AA$19,8,FALSE))/VLOOKUP($B1161,Stats!$A$2:$AA$19,22,FALSE),""))</f>
        <v>2.1893812400132417</v>
      </c>
      <c r="BI1161" s="46" t="str">
        <f>IF(ISNUMBER(VLOOKUP($B1161,Stats!$A$2:$AA$19,2,FALSE))=FALSE,"",IF(ISNUMBER(#REF!),(#REF!-VLOOKUP($B1161,Stats!$A$2:$AA$19,9,FALSE))/VLOOKUP($B1161,Stats!$A$2:$AA$19,23,FALSE),""))</f>
        <v/>
      </c>
      <c r="BJ1161" s="46" t="str">
        <f>IF(ISNUMBER(VLOOKUP($B1161,Stats!$A$2:$AA$19,2,FALSE))=FALSE,"",IF(ISNUMBER(#REF!),(#REF!-VLOOKUP($B1161,Stats!$A$2:$AA$19,10,FALSE))/VLOOKUP($B1161,Stats!$A$2:$AA$19,24,FALSE),""))</f>
        <v/>
      </c>
      <c r="BK1161" s="44">
        <f t="shared" si="247"/>
        <v>1.1286384336254813</v>
      </c>
      <c r="BL1161" s="46" t="str">
        <f>IF(ISNUMBER(VLOOKUP($B1161,Stats!$A$2:$AA$19,2,FALSE))=FALSE,"",IF(ISNUMBER(#REF!),(#REF!-VLOOKUP($B1161,Stats!$A$2:$AA$19,11,FALSE))/VLOOKUP($B1161,Stats!$A$2:$AA$19,25,FALSE),""))</f>
        <v/>
      </c>
      <c r="BM1161" s="46" t="str">
        <f>IF(ISNUMBER(VLOOKUP($B1161,Stats!$A$2:$AA$19,2,FALSE))=FALSE,"",IF(ISNUMBER(AA1161),(AA1161-VLOOKUP($B1161,Stats!$A$2:$AA$19,12,FALSE))/VLOOKUP($B1161,Stats!$A$2:$AA$19,26,FALSE),""))</f>
        <v/>
      </c>
      <c r="BN1161" s="46" t="str">
        <f>IF(ISNUMBER(VLOOKUP($B1161,Stats!$A$2:$AA$19,2,FALSE))=FALSE,"",IF(ISNUMBER(#REF!),(#REF!-VLOOKUP($B1161,Stats!$A$2:$AA$19,13,FALSE))/VLOOKUP($B1161,Stats!$A$2:$AA$19,27,FALSE),""))</f>
        <v/>
      </c>
      <c r="BO1161" s="46" t="str">
        <f>IF(ISNUMBER(VLOOKUP($B1161,Stats!$A$2:$AA$19,2,FALSE))=FALSE,"",IF(ISNUMBER(#REF!),(#REF!-VLOOKUP($B1161,Stats!$A$2:$AA$19,14,FALSE))/VLOOKUP($B1161,Stats!$A$2:$AB$19,28,FALSE),""))</f>
        <v/>
      </c>
      <c r="BP1161" s="46"/>
      <c r="BQ1161" s="46">
        <f>IF(ISNUMBER(VLOOKUP($B1161,Stats!$A$2:$AA$19,2,FALSE))=FALSE,"",IF(ISNUMBER(BM1161),BM1161,(VLOOKUP($B1161,Stats!$A$2:$AT$19,46,FALSE)-VLOOKUP($B1161,Stats!$A$2:$AA$19,12,FALSE))/VLOOKUP($B1161,Stats!$A$2:$AA$19,26,FALSE)))</f>
        <v>-0.79776266374979832</v>
      </c>
      <c r="BR1161" s="51">
        <f t="shared" si="248"/>
        <v>-0.79776266374979832</v>
      </c>
      <c r="BS1161" s="32" t="str">
        <f t="shared" si="243"/>
        <v>572_201425</v>
      </c>
      <c r="BT1161" s="53">
        <f t="shared" si="244"/>
        <v>0.30491998487323718</v>
      </c>
    </row>
    <row r="1162" spans="1:72" x14ac:dyDescent="0.15">
      <c r="A1162" s="16">
        <v>572</v>
      </c>
      <c r="B1162" s="17">
        <v>201426</v>
      </c>
      <c r="C1162" s="3">
        <v>0</v>
      </c>
      <c r="D1162" s="23">
        <v>2.545010002222714E-2</v>
      </c>
      <c r="E1162" s="18">
        <v>1.8648600710394793E-2</v>
      </c>
      <c r="F1162" s="24">
        <v>7</v>
      </c>
      <c r="G1162" s="24">
        <v>3</v>
      </c>
      <c r="H1162" s="20">
        <v>1.1821829997241018E-2</v>
      </c>
      <c r="I1162" s="20">
        <v>-1.8673290750451061E-2</v>
      </c>
      <c r="J1162" s="24">
        <v>3</v>
      </c>
      <c r="K1162" s="24">
        <v>1</v>
      </c>
      <c r="L1162" s="20">
        <v>3.1295406281435012E-2</v>
      </c>
      <c r="M1162" s="20">
        <v>-3.511484098939921E-2</v>
      </c>
      <c r="N1162" s="19">
        <v>0.92269999999999996</v>
      </c>
      <c r="O1162" s="19">
        <v>1.0363922273390991</v>
      </c>
      <c r="P1162" s="25">
        <v>41999</v>
      </c>
      <c r="Q1162" s="20">
        <v>-3.511484098939921E-2</v>
      </c>
      <c r="R1162" s="25">
        <v>41997</v>
      </c>
      <c r="S1162" s="25">
        <f>IF(ISNUMBER(R1162),VLOOKUP(B1162,Index!$B$3:$AB$18,27,FALSE),"")</f>
        <v>41997</v>
      </c>
      <c r="T1162" s="25">
        <f>IF(ISNUMBER($R1162),VLOOKUP($B1162,Index!$B$21:$AB$36,27,FALSE),"")</f>
        <v>41996</v>
      </c>
      <c r="U1162" s="25">
        <f>IF(ISNUMBER($R1162),VLOOKUP($B1162,Index!$B$39:$AB$54,27,FALSE),"")</f>
        <v>41996</v>
      </c>
      <c r="W1162" s="18">
        <v>0.7635030006668142</v>
      </c>
      <c r="X1162" s="19">
        <v>0.7</v>
      </c>
      <c r="Y1162" s="18">
        <v>0.35383232051928976</v>
      </c>
      <c r="Z1162" s="19">
        <f t="shared" si="245"/>
        <v>0</v>
      </c>
      <c r="AA1162" s="21">
        <v>0.72476762830594188</v>
      </c>
      <c r="AB1162" s="3">
        <v>0</v>
      </c>
      <c r="AC1162" s="18">
        <v>0.58293683202722923</v>
      </c>
      <c r="AD1162" s="19">
        <v>0.48999999999999994</v>
      </c>
      <c r="AE1162" s="18">
        <v>0.1251973110440654</v>
      </c>
      <c r="AF1162" s="19">
        <f t="shared" si="246"/>
        <v>0</v>
      </c>
      <c r="AG1162" s="21">
        <v>0.52528811504021988</v>
      </c>
      <c r="AH1162" s="3">
        <v>0</v>
      </c>
      <c r="AI1162" s="48"/>
      <c r="AK1162" t="str">
        <f t="shared" si="241"/>
        <v/>
      </c>
      <c r="AL1162" t="str">
        <f t="shared" si="241"/>
        <v/>
      </c>
      <c r="AM1162" t="str">
        <f t="shared" si="241"/>
        <v/>
      </c>
      <c r="AN1162" t="str">
        <f t="shared" si="241"/>
        <v/>
      </c>
      <c r="AO1162" t="str">
        <f t="shared" si="241"/>
        <v/>
      </c>
      <c r="AP1162">
        <f t="shared" si="241"/>
        <v>0.72476762830594188</v>
      </c>
      <c r="AQ1162" t="str">
        <f t="shared" si="241"/>
        <v/>
      </c>
      <c r="AR1162" t="str">
        <f t="shared" si="241"/>
        <v/>
      </c>
      <c r="AS1162" t="str">
        <f t="shared" si="241"/>
        <v/>
      </c>
      <c r="AT1162" t="str">
        <f t="shared" si="241"/>
        <v/>
      </c>
      <c r="AU1162" t="str">
        <f t="shared" si="241"/>
        <v/>
      </c>
      <c r="AV1162" t="str">
        <f t="shared" si="241"/>
        <v/>
      </c>
      <c r="AW1162" t="str">
        <f t="shared" si="241"/>
        <v/>
      </c>
      <c r="AX1162" t="str">
        <f t="shared" si="241"/>
        <v/>
      </c>
      <c r="AZ1162" s="46">
        <f>IF(ISNUMBER(VLOOKUP($B1162,Stats!$A$2:$AA$19,2,FALSE))=FALSE,"",IF(ISNUMBER(W1162),(W1162-VLOOKUP($B1162,Stats!$A$2:$AA$19,2,FALSE))/VLOOKUP($B1162,Stats!$A$2:$AA$19,16,FALSE),""))</f>
        <v>-6.7724592484276272E-3</v>
      </c>
      <c r="BA1162" s="46">
        <f>IF(ISNUMBER(VLOOKUP($B1162,Stats!$A$2:$AA$19,2,FALSE))=FALSE,"",IF(ISNUMBER(X1162),(X1162-VLOOKUP($B1162,Stats!$A$2:$AA$19,3,FALSE))/VLOOKUP($B1162,Stats!$A$2:$AA$19,17,FALSE),""))</f>
        <v>0.82927015326520481</v>
      </c>
      <c r="BB1162" s="46"/>
      <c r="BC1162" s="46"/>
      <c r="BD1162" s="44">
        <f t="shared" si="242"/>
        <v>0.4112488470083886</v>
      </c>
      <c r="BE1162" s="46">
        <f>IF(ISNUMBER(VLOOKUP($B1162,Stats!$A$2:$AA$19,2,FALSE))=FALSE,"",IF(ISNUMBER(Y1162),(Y1162-VLOOKUP($B1162,Stats!$A$2:$AA$19,5,FALSE))/VLOOKUP($B1162,Stats!$A$2:$AA$19,19,FALSE),""))</f>
        <v>0.68315080075474544</v>
      </c>
      <c r="BF1162" s="46"/>
      <c r="BG1162" s="46"/>
      <c r="BH1162" s="46">
        <f>IF(ISNUMBER(VLOOKUP($B1162,Stats!$A$2:$AA$19,2,FALSE))=FALSE,"",IF(ISNUMBER(Z1162),(Z1162-VLOOKUP($B1162,Stats!$A$2:$AA$19,8,FALSE))/VLOOKUP($B1162,Stats!$A$2:$AA$19,22,FALSE),""))</f>
        <v>-0.60316436580698729</v>
      </c>
      <c r="BI1162" s="46" t="str">
        <f>IF(ISNUMBER(VLOOKUP($B1162,Stats!$A$2:$AA$19,2,FALSE))=FALSE,"",IF(ISNUMBER(#REF!),(#REF!-VLOOKUP($B1162,Stats!$A$2:$AA$19,9,FALSE))/VLOOKUP($B1162,Stats!$A$2:$AA$19,23,FALSE),""))</f>
        <v/>
      </c>
      <c r="BJ1162" s="46" t="str">
        <f>IF(ISNUMBER(VLOOKUP($B1162,Stats!$A$2:$AA$19,2,FALSE))=FALSE,"",IF(ISNUMBER(#REF!),(#REF!-VLOOKUP($B1162,Stats!$A$2:$AA$19,10,FALSE))/VLOOKUP($B1162,Stats!$A$2:$AA$19,24,FALSE),""))</f>
        <v/>
      </c>
      <c r="BK1162" s="44">
        <f t="shared" si="247"/>
        <v>-0.65915487027041797</v>
      </c>
      <c r="BL1162" s="46" t="str">
        <f>IF(ISNUMBER(VLOOKUP($B1162,Stats!$A$2:$AA$19,2,FALSE))=FALSE,"",IF(ISNUMBER(#REF!),(#REF!-VLOOKUP($B1162,Stats!$A$2:$AA$19,11,FALSE))/VLOOKUP($B1162,Stats!$A$2:$AA$19,25,FALSE),""))</f>
        <v/>
      </c>
      <c r="BM1162" s="46">
        <f>IF(ISNUMBER(VLOOKUP($B1162,Stats!$A$2:$AA$19,2,FALSE))=FALSE,"",IF(ISNUMBER(AA1162),(AA1162-VLOOKUP($B1162,Stats!$A$2:$AA$19,12,FALSE))/VLOOKUP($B1162,Stats!$A$2:$AA$19,26,FALSE),""))</f>
        <v>-0.44603909390507751</v>
      </c>
      <c r="BN1162" s="46" t="str">
        <f>IF(ISNUMBER(VLOOKUP($B1162,Stats!$A$2:$AA$19,2,FALSE))=FALSE,"",IF(ISNUMBER(#REF!),(#REF!-VLOOKUP($B1162,Stats!$A$2:$AA$19,13,FALSE))/VLOOKUP($B1162,Stats!$A$2:$AA$19,27,FALSE),""))</f>
        <v/>
      </c>
      <c r="BO1162" s="46" t="str">
        <f>IF(ISNUMBER(VLOOKUP($B1162,Stats!$A$2:$AA$19,2,FALSE))=FALSE,"",IF(ISNUMBER(#REF!),(#REF!-VLOOKUP($B1162,Stats!$A$2:$AA$19,14,FALSE))/VLOOKUP($B1162,Stats!$A$2:$AB$19,28,FALSE),""))</f>
        <v/>
      </c>
      <c r="BP1162" s="46"/>
      <c r="BQ1162" s="46">
        <f>IF(ISNUMBER(VLOOKUP($B1162,Stats!$A$2:$AA$19,2,FALSE))=FALSE,"",IF(ISNUMBER(BM1162),BM1162,(VLOOKUP($B1162,Stats!$A$2:$AT$19,46,FALSE)-VLOOKUP($B1162,Stats!$A$2:$AA$19,12,FALSE))/VLOOKUP($B1162,Stats!$A$2:$AA$19,26,FALSE)))</f>
        <v>-0.44603909390507751</v>
      </c>
      <c r="BR1162" s="51">
        <f t="shared" si="248"/>
        <v>-0.44603909390507751</v>
      </c>
      <c r="BS1162" s="32" t="str">
        <f t="shared" si="243"/>
        <v>572_201426</v>
      </c>
      <c r="BT1162" s="53">
        <f t="shared" si="244"/>
        <v>-0.4024509715415886</v>
      </c>
    </row>
    <row r="1163" spans="1:72" x14ac:dyDescent="0.15">
      <c r="A1163" s="16">
        <v>572</v>
      </c>
      <c r="B1163" s="17">
        <v>201427</v>
      </c>
      <c r="C1163" s="3">
        <v>0</v>
      </c>
      <c r="D1163" s="23">
        <v>2.7636284816300094E-2</v>
      </c>
      <c r="E1163" s="18">
        <v>7.7485227632888313E-3</v>
      </c>
      <c r="F1163" s="24">
        <v>3</v>
      </c>
      <c r="G1163" s="24">
        <v>0</v>
      </c>
      <c r="H1163" s="20">
        <v>9.1483626203062354E-3</v>
      </c>
      <c r="I1163" s="20" t="s">
        <v>25</v>
      </c>
      <c r="J1163" s="24">
        <v>3</v>
      </c>
      <c r="K1163" s="24">
        <v>0</v>
      </c>
      <c r="L1163" s="20">
        <v>1.6365015714750131E-2</v>
      </c>
      <c r="M1163" s="20">
        <v>9.596928982724684E-4</v>
      </c>
      <c r="N1163" s="19">
        <v>0.94820000000000004</v>
      </c>
      <c r="O1163" s="19">
        <v>1.0110897846022606</v>
      </c>
      <c r="P1163" s="25">
        <v>42004</v>
      </c>
      <c r="Q1163" s="20">
        <v>0</v>
      </c>
      <c r="R1163" s="25">
        <v>42002</v>
      </c>
      <c r="S1163" s="25">
        <f>IF(ISNUMBER(R1163),VLOOKUP(B1163,Index!$B$3:$AB$18,27,FALSE),"")</f>
        <v>42002</v>
      </c>
      <c r="T1163" s="25">
        <f>IF(ISNUMBER($R1163),VLOOKUP($B1163,Index!$B$21:$AB$36,27,FALSE),"")</f>
        <v>42003</v>
      </c>
      <c r="U1163" s="25">
        <f>IF(ISNUMBER($R1163),VLOOKUP($B1163,Index!$B$39:$AB$54,27,FALSE),"")</f>
        <v>42003</v>
      </c>
      <c r="W1163" s="18">
        <v>3.3163541779560113</v>
      </c>
      <c r="X1163" s="19">
        <v>1</v>
      </c>
      <c r="Y1163" s="18">
        <v>0.14701788260192658</v>
      </c>
      <c r="Z1163" s="19">
        <f t="shared" si="245"/>
        <v>0</v>
      </c>
      <c r="AA1163" s="21" t="s">
        <v>25</v>
      </c>
      <c r="AB1163" s="3">
        <v>0</v>
      </c>
      <c r="AC1163" s="18">
        <v>10.998205033646292</v>
      </c>
      <c r="AD1163" s="19">
        <v>1</v>
      </c>
      <c r="AE1163" s="18">
        <v>2.1614257804753866E-2</v>
      </c>
      <c r="AF1163" s="19">
        <f t="shared" si="246"/>
        <v>0</v>
      </c>
      <c r="AG1163" s="21" t="s">
        <v>25</v>
      </c>
      <c r="AH1163" s="3">
        <v>0</v>
      </c>
      <c r="AI1163" s="48"/>
      <c r="AK1163" t="str">
        <f t="shared" ref="AK1163:AX1172" si="249">IF($B1163=AK$2,$AA1163,"")</f>
        <v/>
      </c>
      <c r="AL1163" t="str">
        <f t="shared" si="249"/>
        <v/>
      </c>
      <c r="AM1163" t="str">
        <f t="shared" si="249"/>
        <v/>
      </c>
      <c r="AN1163" t="str">
        <f t="shared" si="249"/>
        <v/>
      </c>
      <c r="AO1163" t="str">
        <f t="shared" si="249"/>
        <v/>
      </c>
      <c r="AP1163" t="str">
        <f t="shared" si="249"/>
        <v/>
      </c>
      <c r="AQ1163" t="str">
        <f t="shared" si="249"/>
        <v/>
      </c>
      <c r="AR1163" t="str">
        <f t="shared" si="249"/>
        <v/>
      </c>
      <c r="AS1163" t="str">
        <f t="shared" si="249"/>
        <v/>
      </c>
      <c r="AT1163" t="str">
        <f t="shared" si="249"/>
        <v/>
      </c>
      <c r="AU1163" t="str">
        <f t="shared" si="249"/>
        <v/>
      </c>
      <c r="AV1163" t="str">
        <f t="shared" si="249"/>
        <v/>
      </c>
      <c r="AW1163" t="str">
        <f t="shared" si="249"/>
        <v/>
      </c>
      <c r="AX1163" t="str">
        <f t="shared" si="249"/>
        <v/>
      </c>
      <c r="AZ1163" s="46">
        <f>IF(ISNUMBER(VLOOKUP($B1163,Stats!$A$2:$AA$19,2,FALSE))=FALSE,"",IF(ISNUMBER(W1163),(W1163-VLOOKUP($B1163,Stats!$A$2:$AA$19,2,FALSE))/VLOOKUP($B1163,Stats!$A$2:$AA$19,16,FALSE),""))</f>
        <v>1.0389638538451147</v>
      </c>
      <c r="BA1163" s="46">
        <f>IF(ISNUMBER(VLOOKUP($B1163,Stats!$A$2:$AA$19,2,FALSE))=FALSE,"",IF(ISNUMBER(X1163),(X1163-VLOOKUP($B1163,Stats!$A$2:$AA$19,3,FALSE))/VLOOKUP($B1163,Stats!$A$2:$AA$19,17,FALSE),""))</f>
        <v>1.4327788106821593</v>
      </c>
      <c r="BB1163" s="46"/>
      <c r="BC1163" s="46"/>
      <c r="BD1163" s="44">
        <f t="shared" si="242"/>
        <v>1.235871332263637</v>
      </c>
      <c r="BE1163" s="46">
        <f>IF(ISNUMBER(VLOOKUP($B1163,Stats!$A$2:$AA$19,2,FALSE))=FALSE,"",IF(ISNUMBER(Y1163),(Y1163-VLOOKUP($B1163,Stats!$A$2:$AA$19,5,FALSE))/VLOOKUP($B1163,Stats!$A$2:$AA$19,19,FALSE),""))</f>
        <v>-0.31237712726683103</v>
      </c>
      <c r="BF1163" s="46"/>
      <c r="BG1163" s="46"/>
      <c r="BH1163" s="46">
        <f>IF(ISNUMBER(VLOOKUP($B1163,Stats!$A$2:$AA$19,2,FALSE))=FALSE,"",IF(ISNUMBER(Z1163),(Z1163-VLOOKUP($B1163,Stats!$A$2:$AA$19,8,FALSE))/VLOOKUP($B1163,Stats!$A$2:$AA$19,22,FALSE),""))</f>
        <v>-1.3068976797370631</v>
      </c>
      <c r="BI1163" s="46" t="str">
        <f>IF(ISNUMBER(VLOOKUP($B1163,Stats!$A$2:$AA$19,2,FALSE))=FALSE,"",IF(ISNUMBER(#REF!),(#REF!-VLOOKUP($B1163,Stats!$A$2:$AA$19,9,FALSE))/VLOOKUP($B1163,Stats!$A$2:$AA$19,23,FALSE),""))</f>
        <v/>
      </c>
      <c r="BJ1163" s="46" t="str">
        <f>IF(ISNUMBER(VLOOKUP($B1163,Stats!$A$2:$AA$19,2,FALSE))=FALSE,"",IF(ISNUMBER(#REF!),(#REF!-VLOOKUP($B1163,Stats!$A$2:$AA$19,10,FALSE))/VLOOKUP($B1163,Stats!$A$2:$AA$19,24,FALSE),""))</f>
        <v/>
      </c>
      <c r="BK1163" s="44">
        <f t="shared" si="247"/>
        <v>-0.17340531483433719</v>
      </c>
      <c r="BL1163" s="46" t="str">
        <f>IF(ISNUMBER(VLOOKUP($B1163,Stats!$A$2:$AA$19,2,FALSE))=FALSE,"",IF(ISNUMBER(#REF!),(#REF!-VLOOKUP($B1163,Stats!$A$2:$AA$19,11,FALSE))/VLOOKUP($B1163,Stats!$A$2:$AA$19,25,FALSE),""))</f>
        <v/>
      </c>
      <c r="BM1163" s="46" t="str">
        <f>IF(ISNUMBER(VLOOKUP($B1163,Stats!$A$2:$AA$19,2,FALSE))=FALSE,"",IF(ISNUMBER(AA1163),(AA1163-VLOOKUP($B1163,Stats!$A$2:$AA$19,12,FALSE))/VLOOKUP($B1163,Stats!$A$2:$AA$19,26,FALSE),""))</f>
        <v/>
      </c>
      <c r="BN1163" s="46" t="str">
        <f>IF(ISNUMBER(VLOOKUP($B1163,Stats!$A$2:$AA$19,2,FALSE))=FALSE,"",IF(ISNUMBER(#REF!),(#REF!-VLOOKUP($B1163,Stats!$A$2:$AA$19,13,FALSE))/VLOOKUP($B1163,Stats!$A$2:$AA$19,27,FALSE),""))</f>
        <v/>
      </c>
      <c r="BO1163" s="46" t="str">
        <f>IF(ISNUMBER(VLOOKUP($B1163,Stats!$A$2:$AA$19,2,FALSE))=FALSE,"",IF(ISNUMBER(#REF!),(#REF!-VLOOKUP($B1163,Stats!$A$2:$AA$19,14,FALSE))/VLOOKUP($B1163,Stats!$A$2:$AB$19,28,FALSE),""))</f>
        <v/>
      </c>
      <c r="BP1163" s="46"/>
      <c r="BQ1163" s="46">
        <f>IF(ISNUMBER(VLOOKUP($B1163,Stats!$A$2:$AA$19,2,FALSE))=FALSE,"",IF(ISNUMBER(BM1163),BM1163,(VLOOKUP($B1163,Stats!$A$2:$AT$19,46,FALSE)-VLOOKUP($B1163,Stats!$A$2:$AA$19,12,FALSE))/VLOOKUP($B1163,Stats!$A$2:$AA$19,26,FALSE)))</f>
        <v>-0.46642635650749076</v>
      </c>
      <c r="BR1163" s="51">
        <f t="shared" si="248"/>
        <v>-0.46642635650749076</v>
      </c>
      <c r="BS1163" s="32" t="str">
        <f t="shared" si="243"/>
        <v>572_201427</v>
      </c>
      <c r="BT1163" s="53">
        <f t="shared" si="244"/>
        <v>4.9845806250626956E-2</v>
      </c>
    </row>
    <row r="1164" spans="1:72" x14ac:dyDescent="0.15">
      <c r="A1164" s="16">
        <v>572</v>
      </c>
      <c r="B1164" s="17">
        <v>201501</v>
      </c>
      <c r="C1164" s="3">
        <v>0</v>
      </c>
      <c r="D1164" s="23">
        <v>-1.4342965619067782E-2</v>
      </c>
      <c r="E1164" s="18">
        <v>1.7341600317497437E-2</v>
      </c>
      <c r="F1164" s="24">
        <v>2</v>
      </c>
      <c r="G1164" s="24">
        <v>3</v>
      </c>
      <c r="H1164" s="20">
        <v>1.2655349192098098E-2</v>
      </c>
      <c r="I1164" s="20">
        <v>-1.3043495074610298E-2</v>
      </c>
      <c r="J1164" s="24">
        <v>1</v>
      </c>
      <c r="K1164" s="24">
        <v>2</v>
      </c>
      <c r="L1164" s="20">
        <v>1.6874077198903104E-2</v>
      </c>
      <c r="M1164" s="20">
        <v>-2.8816360256145312E-2</v>
      </c>
      <c r="N1164" s="19">
        <v>0.96819999999999995</v>
      </c>
      <c r="O1164" s="19">
        <v>1.0041485169052065</v>
      </c>
      <c r="P1164" s="25">
        <v>42011</v>
      </c>
      <c r="Q1164" s="20">
        <v>-3.4703573641809538E-2</v>
      </c>
      <c r="R1164" s="25">
        <v>42013</v>
      </c>
      <c r="S1164" s="25">
        <f>IF(ISNUMBER(R1164),VLOOKUP(B1164,Index!$B$3:$AB$18,27,FALSE),"")</f>
        <v>42013</v>
      </c>
      <c r="T1164" s="25">
        <f>IF(ISNUMBER($R1164),VLOOKUP($B1164,Index!$B$21:$AB$36,27,FALSE),"")</f>
        <v>42013</v>
      </c>
      <c r="U1164" s="25">
        <f>IF(ISNUMBER($R1164),VLOOKUP($B1164,Index!$B$39:$AB$54,27,FALSE),"")</f>
        <v>42011</v>
      </c>
      <c r="W1164" s="18">
        <v>-1.0326935245728803</v>
      </c>
      <c r="X1164" s="19">
        <v>0.4</v>
      </c>
      <c r="Y1164" s="18">
        <v>0.3290337316535461</v>
      </c>
      <c r="Z1164" s="19">
        <f t="shared" si="245"/>
        <v>0</v>
      </c>
      <c r="AA1164" s="21" t="s">
        <v>25</v>
      </c>
      <c r="AB1164" s="3">
        <v>0</v>
      </c>
      <c r="AC1164" s="18">
        <v>1.0664559156947582</v>
      </c>
      <c r="AD1164" s="19">
        <v>0.16000000000000003</v>
      </c>
      <c r="AE1164" s="18">
        <v>0.10826319656585778</v>
      </c>
      <c r="AF1164" s="19">
        <f t="shared" si="246"/>
        <v>0</v>
      </c>
      <c r="AG1164" s="21" t="s">
        <v>25</v>
      </c>
      <c r="AH1164" s="3">
        <v>0</v>
      </c>
      <c r="AI1164" s="48"/>
      <c r="AK1164" t="str">
        <f t="shared" si="249"/>
        <v/>
      </c>
      <c r="AL1164" t="str">
        <f t="shared" si="249"/>
        <v/>
      </c>
      <c r="AM1164" t="str">
        <f t="shared" si="249"/>
        <v/>
      </c>
      <c r="AN1164" t="str">
        <f t="shared" si="249"/>
        <v/>
      </c>
      <c r="AO1164" t="str">
        <f t="shared" si="249"/>
        <v/>
      </c>
      <c r="AP1164" t="str">
        <f t="shared" si="249"/>
        <v/>
      </c>
      <c r="AQ1164" t="str">
        <f t="shared" si="249"/>
        <v/>
      </c>
      <c r="AR1164" t="str">
        <f t="shared" si="249"/>
        <v/>
      </c>
      <c r="AS1164" t="str">
        <f t="shared" si="249"/>
        <v/>
      </c>
      <c r="AT1164" t="str">
        <f t="shared" si="249"/>
        <v/>
      </c>
      <c r="AU1164" t="str">
        <f t="shared" si="249"/>
        <v/>
      </c>
      <c r="AV1164" t="str">
        <f t="shared" si="249"/>
        <v/>
      </c>
      <c r="AW1164" t="str">
        <f t="shared" si="249"/>
        <v/>
      </c>
      <c r="AX1164" t="str">
        <f t="shared" si="249"/>
        <v/>
      </c>
      <c r="AZ1164" s="46">
        <f>IF(ISNUMBER(VLOOKUP($B1164,Stats!$A$2:$AA$19,2,FALSE))=FALSE,"",IF(ISNUMBER(W1164),(W1164-VLOOKUP($B1164,Stats!$A$2:$AA$19,2,FALSE))/VLOOKUP($B1164,Stats!$A$2:$AA$19,16,FALSE),""))</f>
        <v>-1.1023865796954864</v>
      </c>
      <c r="BA1164" s="46">
        <f>IF(ISNUMBER(VLOOKUP($B1164,Stats!$A$2:$AA$19,2,FALSE))=FALSE,"",IF(ISNUMBER(X1164),(X1164-VLOOKUP($B1164,Stats!$A$2:$AA$19,3,FALSE))/VLOOKUP($B1164,Stats!$A$2:$AA$19,17,FALSE),""))</f>
        <v>-0.84220341465677562</v>
      </c>
      <c r="BB1164" s="46"/>
      <c r="BC1164" s="46"/>
      <c r="BD1164" s="44">
        <f t="shared" si="242"/>
        <v>-0.97229499717613099</v>
      </c>
      <c r="BE1164" s="46">
        <f>IF(ISNUMBER(VLOOKUP($B1164,Stats!$A$2:$AA$19,2,FALSE))=FALSE,"",IF(ISNUMBER(Y1164),(Y1164-VLOOKUP($B1164,Stats!$A$2:$AA$19,5,FALSE))/VLOOKUP($B1164,Stats!$A$2:$AA$19,19,FALSE),""))</f>
        <v>0.54306656525506136</v>
      </c>
      <c r="BF1164" s="46"/>
      <c r="BG1164" s="46"/>
      <c r="BH1164" s="46">
        <f>IF(ISNUMBER(VLOOKUP($B1164,Stats!$A$2:$AA$19,2,FALSE))=FALSE,"",IF(ISNUMBER(Z1164),(Z1164-VLOOKUP($B1164,Stats!$A$2:$AA$19,8,FALSE))/VLOOKUP($B1164,Stats!$A$2:$AA$19,22,FALSE),""))</f>
        <v>-0.58823842946080296</v>
      </c>
      <c r="BI1164" s="46" t="str">
        <f>IF(ISNUMBER(VLOOKUP($B1164,Stats!$A$2:$AA$19,2,FALSE))=FALSE,"",IF(ISNUMBER(#REF!),(#REF!-VLOOKUP($B1164,Stats!$A$2:$AA$19,9,FALSE))/VLOOKUP($B1164,Stats!$A$2:$AA$19,23,FALSE),""))</f>
        <v/>
      </c>
      <c r="BJ1164" s="46" t="str">
        <f>IF(ISNUMBER(VLOOKUP($B1164,Stats!$A$2:$AA$19,2,FALSE))=FALSE,"",IF(ISNUMBER(#REF!),(#REF!-VLOOKUP($B1164,Stats!$A$2:$AA$19,10,FALSE))/VLOOKUP($B1164,Stats!$A$2:$AA$19,24,FALSE),""))</f>
        <v/>
      </c>
      <c r="BK1164" s="44">
        <f t="shared" si="247"/>
        <v>-0.55661812451678383</v>
      </c>
      <c r="BL1164" s="46" t="str">
        <f>IF(ISNUMBER(VLOOKUP($B1164,Stats!$A$2:$AA$19,2,FALSE))=FALSE,"",IF(ISNUMBER(#REF!),(#REF!-VLOOKUP($B1164,Stats!$A$2:$AA$19,11,FALSE))/VLOOKUP($B1164,Stats!$A$2:$AA$19,25,FALSE),""))</f>
        <v/>
      </c>
      <c r="BM1164" s="46" t="str">
        <f>IF(ISNUMBER(VLOOKUP($B1164,Stats!$A$2:$AA$19,2,FALSE))=FALSE,"",IF(ISNUMBER(AA1164),(AA1164-VLOOKUP($B1164,Stats!$A$2:$AA$19,12,FALSE))/VLOOKUP($B1164,Stats!$A$2:$AA$19,26,FALSE),""))</f>
        <v/>
      </c>
      <c r="BN1164" s="46" t="str">
        <f>IF(ISNUMBER(VLOOKUP($B1164,Stats!$A$2:$AA$19,2,FALSE))=FALSE,"",IF(ISNUMBER(#REF!),(#REF!-VLOOKUP($B1164,Stats!$A$2:$AA$19,13,FALSE))/VLOOKUP($B1164,Stats!$A$2:$AA$19,27,FALSE),""))</f>
        <v/>
      </c>
      <c r="BO1164" s="46" t="str">
        <f>IF(ISNUMBER(VLOOKUP($B1164,Stats!$A$2:$AA$19,2,FALSE))=FALSE,"",IF(ISNUMBER(#REF!),(#REF!-VLOOKUP($B1164,Stats!$A$2:$AA$19,14,FALSE))/VLOOKUP($B1164,Stats!$A$2:$AB$19,28,FALSE),""))</f>
        <v/>
      </c>
      <c r="BP1164" s="46"/>
      <c r="BQ1164" s="46">
        <f>IF(ISNUMBER(VLOOKUP($B1164,Stats!$A$2:$AA$19,2,FALSE))=FALSE,"",IF(ISNUMBER(BM1164),BM1164,(VLOOKUP($B1164,Stats!$A$2:$AT$19,46,FALSE)-VLOOKUP($B1164,Stats!$A$2:$AA$19,12,FALSE))/VLOOKUP($B1164,Stats!$A$2:$AA$19,26,FALSE)))</f>
        <v>-0.44163421963286131</v>
      </c>
      <c r="BR1164" s="51">
        <f t="shared" si="248"/>
        <v>-0.44163421963286131</v>
      </c>
      <c r="BS1164" s="32" t="str">
        <f t="shared" si="243"/>
        <v>572_201501</v>
      </c>
      <c r="BT1164" s="53">
        <f t="shared" si="244"/>
        <v>-0.61675671807186883</v>
      </c>
    </row>
    <row r="1165" spans="1:72" x14ac:dyDescent="0.15">
      <c r="A1165" s="16">
        <v>572</v>
      </c>
      <c r="B1165" s="17">
        <v>201502</v>
      </c>
      <c r="C1165" s="3">
        <v>0</v>
      </c>
      <c r="D1165" s="23">
        <v>-3.3169270276053986E-2</v>
      </c>
      <c r="E1165" s="18">
        <v>3.2516353631837726E-2</v>
      </c>
      <c r="F1165" s="24">
        <v>3</v>
      </c>
      <c r="G1165" s="24">
        <v>7</v>
      </c>
      <c r="H1165" s="20">
        <v>2.9228867526587859E-2</v>
      </c>
      <c r="I1165" s="20">
        <v>-1.6645953845120989E-2</v>
      </c>
      <c r="J1165" s="24">
        <v>1</v>
      </c>
      <c r="K1165" s="24">
        <v>3</v>
      </c>
      <c r="L1165" s="20">
        <v>5.0052502625131279E-2</v>
      </c>
      <c r="M1165" s="20">
        <v>-7.4495217853347451E-2</v>
      </c>
      <c r="N1165" s="19">
        <v>0.94289999999999996</v>
      </c>
      <c r="O1165" s="19">
        <v>1.0160560344827585</v>
      </c>
      <c r="P1165" s="25">
        <v>42019</v>
      </c>
      <c r="Q1165" s="20">
        <v>-9.0995863824371637E-2</v>
      </c>
      <c r="R1165" s="25">
        <v>42024</v>
      </c>
      <c r="S1165" s="25">
        <f>IF(ISNUMBER(R1165),VLOOKUP(B1165,Index!$B$3:$AB$18,27,FALSE),"")</f>
        <v>42023</v>
      </c>
      <c r="T1165" s="25">
        <f>IF(ISNUMBER($R1165),VLOOKUP($B1165,Index!$B$21:$AB$36,27,FALSE),"")</f>
        <v>42023</v>
      </c>
      <c r="U1165" s="25">
        <f>IF(ISNUMBER($R1165),VLOOKUP($B1165,Index!$B$39:$AB$54,27,FALSE),"")</f>
        <v>42027</v>
      </c>
      <c r="W1165" s="18">
        <v>-0.99507810828161958</v>
      </c>
      <c r="X1165" s="19">
        <v>0.3</v>
      </c>
      <c r="Y1165" s="18">
        <v>0.61695443208057232</v>
      </c>
      <c r="Z1165" s="19">
        <f t="shared" si="245"/>
        <v>1</v>
      </c>
      <c r="AA1165" s="21" t="s">
        <v>25</v>
      </c>
      <c r="AB1165" s="3">
        <v>0</v>
      </c>
      <c r="AC1165" s="18">
        <v>0.99018044158132656</v>
      </c>
      <c r="AD1165" s="19">
        <v>0.09</v>
      </c>
      <c r="AE1165" s="18">
        <v>0.38063277126386152</v>
      </c>
      <c r="AF1165" s="19">
        <f t="shared" si="246"/>
        <v>1</v>
      </c>
      <c r="AG1165" s="21" t="s">
        <v>25</v>
      </c>
      <c r="AH1165" s="3">
        <v>0</v>
      </c>
      <c r="AI1165" s="48"/>
      <c r="AK1165" t="str">
        <f t="shared" si="249"/>
        <v/>
      </c>
      <c r="AL1165" t="str">
        <f t="shared" si="249"/>
        <v/>
      </c>
      <c r="AM1165" t="str">
        <f t="shared" si="249"/>
        <v/>
      </c>
      <c r="AN1165" t="str">
        <f t="shared" si="249"/>
        <v/>
      </c>
      <c r="AO1165" t="str">
        <f t="shared" si="249"/>
        <v/>
      </c>
      <c r="AP1165" t="str">
        <f t="shared" si="249"/>
        <v/>
      </c>
      <c r="AQ1165" t="str">
        <f t="shared" si="249"/>
        <v/>
      </c>
      <c r="AR1165" t="str">
        <f t="shared" si="249"/>
        <v/>
      </c>
      <c r="AS1165" t="str">
        <f t="shared" si="249"/>
        <v/>
      </c>
      <c r="AT1165" t="str">
        <f t="shared" si="249"/>
        <v/>
      </c>
      <c r="AU1165" t="str">
        <f t="shared" si="249"/>
        <v/>
      </c>
      <c r="AV1165" t="str">
        <f t="shared" si="249"/>
        <v/>
      </c>
      <c r="AW1165" t="str">
        <f t="shared" si="249"/>
        <v/>
      </c>
      <c r="AX1165" t="str">
        <f t="shared" si="249"/>
        <v/>
      </c>
      <c r="AZ1165" s="46">
        <f>IF(ISNUMBER(VLOOKUP($B1165,Stats!$A$2:$AA$19,2,FALSE))=FALSE,"",IF(ISNUMBER(W1165),(W1165-VLOOKUP($B1165,Stats!$A$2:$AA$19,2,FALSE))/VLOOKUP($B1165,Stats!$A$2:$AA$19,16,FALSE),""))</f>
        <v>-2.4320671687256024</v>
      </c>
      <c r="BA1165" s="46">
        <f>IF(ISNUMBER(VLOOKUP($B1165,Stats!$A$2:$AA$19,2,FALSE))=FALSE,"",IF(ISNUMBER(X1165),(X1165-VLOOKUP($B1165,Stats!$A$2:$AA$19,3,FALSE))/VLOOKUP($B1165,Stats!$A$2:$AA$19,17,FALSE),""))</f>
        <v>-3.2542582941512768</v>
      </c>
      <c r="BB1165" s="46"/>
      <c r="BC1165" s="46"/>
      <c r="BD1165" s="44">
        <f t="shared" si="242"/>
        <v>-2.7160335843628012</v>
      </c>
      <c r="BE1165" s="46">
        <f>IF(ISNUMBER(VLOOKUP($B1165,Stats!$A$2:$AA$19,2,FALSE))=FALSE,"",IF(ISNUMBER(Y1165),(Y1165-VLOOKUP($B1165,Stats!$A$2:$AA$19,5,FALSE))/VLOOKUP($B1165,Stats!$A$2:$AA$19,19,FALSE),""))</f>
        <v>1.5714055602521206</v>
      </c>
      <c r="BF1165" s="46"/>
      <c r="BG1165" s="46"/>
      <c r="BH1165" s="46">
        <f>IF(ISNUMBER(VLOOKUP($B1165,Stats!$A$2:$AA$19,2,FALSE))=FALSE,"",IF(ISNUMBER(Z1165),(Z1165-VLOOKUP($B1165,Stats!$A$2:$AA$19,8,FALSE))/VLOOKUP($B1165,Stats!$A$2:$AA$19,22,FALSE),""))</f>
        <v>0.13953358261751861</v>
      </c>
      <c r="BI1165" s="46" t="str">
        <f>IF(ISNUMBER(VLOOKUP($B1165,Stats!$A$2:$AA$19,2,FALSE))=FALSE,"",IF(ISNUMBER(#REF!),(#REF!-VLOOKUP($B1165,Stats!$A$2:$AA$19,9,FALSE))/VLOOKUP($B1165,Stats!$A$2:$AA$19,23,FALSE),""))</f>
        <v/>
      </c>
      <c r="BJ1165" s="46" t="str">
        <f>IF(ISNUMBER(VLOOKUP($B1165,Stats!$A$2:$AA$19,2,FALSE))=FALSE,"",IF(ISNUMBER(#REF!),(#REF!-VLOOKUP($B1165,Stats!$A$2:$AA$19,10,FALSE))/VLOOKUP($B1165,Stats!$A$2:$AA$19,24,FALSE),""))</f>
        <v/>
      </c>
      <c r="BK1165" s="44">
        <f t="shared" si="247"/>
        <v>-1.0581238173912288</v>
      </c>
      <c r="BL1165" s="46" t="str">
        <f>IF(ISNUMBER(VLOOKUP($B1165,Stats!$A$2:$AA$19,2,FALSE))=FALSE,"",IF(ISNUMBER(#REF!),(#REF!-VLOOKUP($B1165,Stats!$A$2:$AA$19,11,FALSE))/VLOOKUP($B1165,Stats!$A$2:$AA$19,25,FALSE),""))</f>
        <v/>
      </c>
      <c r="BM1165" s="46" t="str">
        <f>IF(ISNUMBER(VLOOKUP($B1165,Stats!$A$2:$AA$19,2,FALSE))=FALSE,"",IF(ISNUMBER(AA1165),(AA1165-VLOOKUP($B1165,Stats!$A$2:$AA$19,12,FALSE))/VLOOKUP($B1165,Stats!$A$2:$AA$19,26,FALSE),""))</f>
        <v/>
      </c>
      <c r="BN1165" s="46" t="str">
        <f>IF(ISNUMBER(VLOOKUP($B1165,Stats!$A$2:$AA$19,2,FALSE))=FALSE,"",IF(ISNUMBER(#REF!),(#REF!-VLOOKUP($B1165,Stats!$A$2:$AA$19,13,FALSE))/VLOOKUP($B1165,Stats!$A$2:$AA$19,27,FALSE),""))</f>
        <v/>
      </c>
      <c r="BO1165" s="46" t="str">
        <f>IF(ISNUMBER(VLOOKUP($B1165,Stats!$A$2:$AA$19,2,FALSE))=FALSE,"",IF(ISNUMBER(#REF!),(#REF!-VLOOKUP($B1165,Stats!$A$2:$AA$19,14,FALSE))/VLOOKUP($B1165,Stats!$A$2:$AB$19,28,FALSE),""))</f>
        <v/>
      </c>
      <c r="BP1165" s="46"/>
      <c r="BQ1165" s="46">
        <f>IF(ISNUMBER(VLOOKUP($B1165,Stats!$A$2:$AA$19,2,FALSE))=FALSE,"",IF(ISNUMBER(BM1165),BM1165,(VLOOKUP($B1165,Stats!$A$2:$AT$19,46,FALSE)-VLOOKUP($B1165,Stats!$A$2:$AA$19,12,FALSE))/VLOOKUP($B1165,Stats!$A$2:$AA$19,26,FALSE)))</f>
        <v>-0.37901840262580277</v>
      </c>
      <c r="BR1165" s="51">
        <f t="shared" si="248"/>
        <v>-0.37901840262580277</v>
      </c>
      <c r="BS1165" s="32" t="str">
        <f t="shared" si="243"/>
        <v>572_201502</v>
      </c>
      <c r="BT1165" s="53">
        <f t="shared" si="244"/>
        <v>-1.2538846878324581</v>
      </c>
    </row>
    <row r="1166" spans="1:72" x14ac:dyDescent="0.15">
      <c r="A1166" s="16">
        <v>572</v>
      </c>
      <c r="B1166" s="17">
        <v>201503</v>
      </c>
      <c r="C1166" s="3">
        <v>0</v>
      </c>
      <c r="D1166" s="23">
        <v>-5.5112881806108849E-2</v>
      </c>
      <c r="E1166" s="18">
        <v>1.0758608588341967E-2</v>
      </c>
      <c r="F1166" s="24">
        <v>2</v>
      </c>
      <c r="G1166" s="24">
        <v>8</v>
      </c>
      <c r="H1166" s="20">
        <v>1.1236104436499028E-2</v>
      </c>
      <c r="I1166" s="20">
        <v>-9.8102025172605162E-3</v>
      </c>
      <c r="J1166" s="24">
        <v>1</v>
      </c>
      <c r="K1166" s="24">
        <v>6</v>
      </c>
      <c r="L1166" s="20">
        <v>1.8531550551254883E-2</v>
      </c>
      <c r="M1166" s="20">
        <v>-1.7766210252348147E-2</v>
      </c>
      <c r="N1166" s="19">
        <v>0.9022</v>
      </c>
      <c r="O1166" s="19">
        <v>1</v>
      </c>
      <c r="P1166" s="25">
        <v>42030</v>
      </c>
      <c r="Q1166" s="20">
        <v>-5.49767235646198E-2</v>
      </c>
      <c r="R1166" s="25">
        <v>42037</v>
      </c>
      <c r="S1166" s="25">
        <f>IF(ISNUMBER(R1166),VLOOKUP(B1166,Index!$B$3:$AB$18,27,FALSE),"")</f>
        <v>42041</v>
      </c>
      <c r="T1166" s="25">
        <f>IF(ISNUMBER($R1166),VLOOKUP($B1166,Index!$B$21:$AB$36,27,FALSE),"")</f>
        <v>42041</v>
      </c>
      <c r="U1166" s="25">
        <f>IF(ISNUMBER($R1166),VLOOKUP($B1166,Index!$B$39:$AB$54,27,FALSE),"")</f>
        <v>42034</v>
      </c>
      <c r="W1166" s="18">
        <v>-1.6533864541832655</v>
      </c>
      <c r="X1166" s="19">
        <v>0.2</v>
      </c>
      <c r="Y1166" s="18">
        <v>0.20413024556045678</v>
      </c>
      <c r="Z1166" s="19">
        <f t="shared" si="245"/>
        <v>4</v>
      </c>
      <c r="AA1166" s="21" t="s">
        <v>25</v>
      </c>
      <c r="AB1166" s="3">
        <v>0</v>
      </c>
      <c r="AC1166" s="18">
        <v>2.7336867668767115</v>
      </c>
      <c r="AD1166" s="19">
        <v>4.0000000000000008E-2</v>
      </c>
      <c r="AE1166" s="18">
        <v>4.1669157152572384E-2</v>
      </c>
      <c r="AF1166" s="19">
        <f t="shared" si="246"/>
        <v>16</v>
      </c>
      <c r="AG1166" s="21" t="s">
        <v>25</v>
      </c>
      <c r="AH1166" s="3">
        <v>0</v>
      </c>
      <c r="AI1166" s="48"/>
      <c r="AK1166" t="str">
        <f t="shared" si="249"/>
        <v/>
      </c>
      <c r="AL1166" t="str">
        <f t="shared" si="249"/>
        <v/>
      </c>
      <c r="AM1166" t="str">
        <f t="shared" si="249"/>
        <v/>
      </c>
      <c r="AN1166" t="str">
        <f t="shared" si="249"/>
        <v/>
      </c>
      <c r="AO1166" t="str">
        <f t="shared" si="249"/>
        <v/>
      </c>
      <c r="AP1166" t="str">
        <f t="shared" si="249"/>
        <v/>
      </c>
      <c r="AQ1166" t="str">
        <f t="shared" si="249"/>
        <v/>
      </c>
      <c r="AR1166" t="str">
        <f t="shared" si="249"/>
        <v/>
      </c>
      <c r="AS1166" t="str">
        <f t="shared" si="249"/>
        <v/>
      </c>
      <c r="AT1166" t="str">
        <f t="shared" si="249"/>
        <v/>
      </c>
      <c r="AU1166" t="str">
        <f t="shared" si="249"/>
        <v/>
      </c>
      <c r="AV1166" t="str">
        <f t="shared" si="249"/>
        <v/>
      </c>
      <c r="AW1166" t="str">
        <f t="shared" si="249"/>
        <v/>
      </c>
      <c r="AX1166" t="str">
        <f t="shared" si="249"/>
        <v/>
      </c>
      <c r="AZ1166" s="46">
        <f>IF(ISNUMBER(VLOOKUP($B1166,Stats!$A$2:$AA$19,2,FALSE))=FALSE,"",IF(ISNUMBER(W1166),(W1166-VLOOKUP($B1166,Stats!$A$2:$AA$19,2,FALSE))/VLOOKUP($B1166,Stats!$A$2:$AA$19,16,FALSE),""))</f>
        <v>-0.97385228668156376</v>
      </c>
      <c r="BA1166" s="46">
        <f>IF(ISNUMBER(VLOOKUP($B1166,Stats!$A$2:$AA$19,2,FALSE))=FALSE,"",IF(ISNUMBER(X1166),(X1166-VLOOKUP($B1166,Stats!$A$2:$AA$19,3,FALSE))/VLOOKUP($B1166,Stats!$A$2:$AA$19,17,FALSE),""))</f>
        <v>-1.0521141897083433</v>
      </c>
      <c r="BB1166" s="46"/>
      <c r="BC1166" s="46"/>
      <c r="BD1166" s="44">
        <f t="shared" si="242"/>
        <v>-1.0129832381949535</v>
      </c>
      <c r="BE1166" s="46">
        <f>IF(ISNUMBER(VLOOKUP($B1166,Stats!$A$2:$AA$19,2,FALSE))=FALSE,"",IF(ISNUMBER(Y1166),(Y1166-VLOOKUP($B1166,Stats!$A$2:$AA$19,5,FALSE))/VLOOKUP($B1166,Stats!$A$2:$AA$19,19,FALSE),""))</f>
        <v>0.47869215737670279</v>
      </c>
      <c r="BF1166" s="46"/>
      <c r="BG1166" s="46"/>
      <c r="BH1166" s="46">
        <f>IF(ISNUMBER(VLOOKUP($B1166,Stats!$A$2:$AA$19,2,FALSE))=FALSE,"",IF(ISNUMBER(Z1166),(Z1166-VLOOKUP($B1166,Stats!$A$2:$AA$19,8,FALSE))/VLOOKUP($B1166,Stats!$A$2:$AA$19,22,FALSE),""))</f>
        <v>0.92592734635126706</v>
      </c>
      <c r="BI1166" s="46" t="str">
        <f>IF(ISNUMBER(VLOOKUP($B1166,Stats!$A$2:$AA$19,2,FALSE))=FALSE,"",IF(ISNUMBER(#REF!),(#REF!-VLOOKUP($B1166,Stats!$A$2:$AA$19,9,FALSE))/VLOOKUP($B1166,Stats!$A$2:$AA$19,23,FALSE),""))</f>
        <v/>
      </c>
      <c r="BJ1166" s="46" t="str">
        <f>IF(ISNUMBER(VLOOKUP($B1166,Stats!$A$2:$AA$19,2,FALSE))=FALSE,"",IF(ISNUMBER(#REF!),(#REF!-VLOOKUP($B1166,Stats!$A$2:$AA$19,10,FALSE))/VLOOKUP($B1166,Stats!$A$2:$AA$19,24,FALSE),""))</f>
        <v/>
      </c>
      <c r="BK1166" s="44">
        <f t="shared" si="247"/>
        <v>-5.7306306258311845E-2</v>
      </c>
      <c r="BL1166" s="46" t="str">
        <f>IF(ISNUMBER(VLOOKUP($B1166,Stats!$A$2:$AA$19,2,FALSE))=FALSE,"",IF(ISNUMBER(#REF!),(#REF!-VLOOKUP($B1166,Stats!$A$2:$AA$19,11,FALSE))/VLOOKUP($B1166,Stats!$A$2:$AA$19,25,FALSE),""))</f>
        <v/>
      </c>
      <c r="BM1166" s="46" t="str">
        <f>IF(ISNUMBER(VLOOKUP($B1166,Stats!$A$2:$AA$19,2,FALSE))=FALSE,"",IF(ISNUMBER(AA1166),(AA1166-VLOOKUP($B1166,Stats!$A$2:$AA$19,12,FALSE))/VLOOKUP($B1166,Stats!$A$2:$AA$19,26,FALSE),""))</f>
        <v/>
      </c>
      <c r="BN1166" s="46" t="str">
        <f>IF(ISNUMBER(VLOOKUP($B1166,Stats!$A$2:$AA$19,2,FALSE))=FALSE,"",IF(ISNUMBER(#REF!),(#REF!-VLOOKUP($B1166,Stats!$A$2:$AA$19,13,FALSE))/VLOOKUP($B1166,Stats!$A$2:$AA$19,27,FALSE),""))</f>
        <v/>
      </c>
      <c r="BO1166" s="46" t="str">
        <f>IF(ISNUMBER(VLOOKUP($B1166,Stats!$A$2:$AA$19,2,FALSE))=FALSE,"",IF(ISNUMBER(#REF!),(#REF!-VLOOKUP($B1166,Stats!$A$2:$AA$19,14,FALSE))/VLOOKUP($B1166,Stats!$A$2:$AB$19,28,FALSE),""))</f>
        <v/>
      </c>
      <c r="BP1166" s="46"/>
      <c r="BQ1166" s="46">
        <f>IF(ISNUMBER(VLOOKUP($B1166,Stats!$A$2:$AA$19,2,FALSE))=FALSE,"",IF(ISNUMBER(BM1166),BM1166,(VLOOKUP($B1166,Stats!$A$2:$AT$19,46,FALSE)-VLOOKUP($B1166,Stats!$A$2:$AA$19,12,FALSE))/VLOOKUP($B1166,Stats!$A$2:$AA$19,26,FALSE)))</f>
        <v>-0.53964354662323732</v>
      </c>
      <c r="BR1166" s="51">
        <f t="shared" si="248"/>
        <v>-0.53964354662323732</v>
      </c>
      <c r="BS1166" s="32" t="str">
        <f t="shared" si="243"/>
        <v>572_201503</v>
      </c>
      <c r="BT1166" s="53">
        <f t="shared" si="244"/>
        <v>-0.34490914071862527</v>
      </c>
    </row>
    <row r="1167" spans="1:72" x14ac:dyDescent="0.15">
      <c r="A1167" s="16">
        <v>572</v>
      </c>
      <c r="B1167" s="17">
        <v>201504</v>
      </c>
      <c r="C1167" s="3">
        <v>0</v>
      </c>
      <c r="D1167" s="23">
        <v>4.3687046146638542E-2</v>
      </c>
      <c r="E1167" s="18">
        <v>5.3858689738231005E-3</v>
      </c>
      <c r="F1167" s="24">
        <v>7</v>
      </c>
      <c r="G1167" s="24">
        <v>0</v>
      </c>
      <c r="H1167" s="20">
        <v>6.1395515452824833E-3</v>
      </c>
      <c r="I1167" s="20" t="s">
        <v>25</v>
      </c>
      <c r="J1167" s="24">
        <v>7</v>
      </c>
      <c r="K1167" s="24">
        <v>0</v>
      </c>
      <c r="L1167" s="20">
        <v>1.5694542047317794E-2</v>
      </c>
      <c r="M1167" s="20">
        <v>3.3921302578021617E-4</v>
      </c>
      <c r="N1167" s="19">
        <v>0.8911</v>
      </c>
      <c r="O1167" s="19">
        <v>1.027559963099631</v>
      </c>
      <c r="P1167" s="25">
        <v>42052</v>
      </c>
      <c r="Q1167" s="20">
        <v>0</v>
      </c>
      <c r="R1167" s="25">
        <v>42044</v>
      </c>
      <c r="S1167" s="25">
        <f>IF(ISNUMBER(R1167),VLOOKUP(B1167,Index!$B$3:$AB$18,27,FALSE),"")</f>
        <v>42044</v>
      </c>
      <c r="T1167" s="25">
        <f>IF(ISNUMBER($R1167),VLOOKUP($B1167,Index!$B$21:$AB$36,27,FALSE),"")</f>
        <v>42044</v>
      </c>
      <c r="U1167" s="25">
        <f>IF(ISNUMBER($R1167),VLOOKUP($B1167,Index!$B$39:$AB$54,27,FALSE),"")</f>
        <v>42052</v>
      </c>
      <c r="W1167" s="18">
        <v>1.7474818458655417</v>
      </c>
      <c r="X1167" s="19">
        <v>1</v>
      </c>
      <c r="Y1167" s="18">
        <v>0.10218967881908871</v>
      </c>
      <c r="Z1167" s="19">
        <f t="shared" si="245"/>
        <v>0</v>
      </c>
      <c r="AA1167" s="21" t="s">
        <v>25</v>
      </c>
      <c r="AB1167" s="3">
        <v>0</v>
      </c>
      <c r="AC1167" s="18">
        <v>3.0536928016296407</v>
      </c>
      <c r="AD1167" s="19">
        <v>1</v>
      </c>
      <c r="AE1167" s="18">
        <v>1.0442730457148507E-2</v>
      </c>
      <c r="AF1167" s="19">
        <f t="shared" si="246"/>
        <v>0</v>
      </c>
      <c r="AG1167" s="21" t="s">
        <v>25</v>
      </c>
      <c r="AH1167" s="3">
        <v>0</v>
      </c>
      <c r="AI1167" s="48"/>
      <c r="AK1167" t="str">
        <f t="shared" si="249"/>
        <v/>
      </c>
      <c r="AL1167" t="str">
        <f t="shared" si="249"/>
        <v/>
      </c>
      <c r="AM1167" t="str">
        <f t="shared" si="249"/>
        <v/>
      </c>
      <c r="AN1167" t="str">
        <f t="shared" si="249"/>
        <v/>
      </c>
      <c r="AO1167" t="str">
        <f t="shared" si="249"/>
        <v/>
      </c>
      <c r="AP1167" t="str">
        <f t="shared" si="249"/>
        <v/>
      </c>
      <c r="AQ1167" t="str">
        <f t="shared" si="249"/>
        <v/>
      </c>
      <c r="AR1167" t="str">
        <f t="shared" si="249"/>
        <v/>
      </c>
      <c r="AS1167" t="str">
        <f t="shared" si="249"/>
        <v/>
      </c>
      <c r="AT1167" t="str">
        <f t="shared" si="249"/>
        <v/>
      </c>
      <c r="AU1167" t="str">
        <f t="shared" si="249"/>
        <v/>
      </c>
      <c r="AV1167" t="str">
        <f t="shared" si="249"/>
        <v/>
      </c>
      <c r="AW1167" t="str">
        <f t="shared" si="249"/>
        <v/>
      </c>
      <c r="AX1167" t="str">
        <f t="shared" si="249"/>
        <v/>
      </c>
      <c r="AZ1167" s="46">
        <f>IF(ISNUMBER(VLOOKUP($B1167,Stats!$A$2:$AA$19,2,FALSE))=FALSE,"",IF(ISNUMBER(W1167),(W1167-VLOOKUP($B1167,Stats!$A$2:$AA$19,2,FALSE))/VLOOKUP($B1167,Stats!$A$2:$AA$19,16,FALSE),""))</f>
        <v>8.5833987230564662E-3</v>
      </c>
      <c r="BA1167" s="46">
        <f>IF(ISNUMBER(VLOOKUP($B1167,Stats!$A$2:$AA$19,2,FALSE))=FALSE,"",IF(ISNUMBER(X1167),(X1167-VLOOKUP($B1167,Stats!$A$2:$AA$19,3,FALSE))/VLOOKUP($B1167,Stats!$A$2:$AA$19,17,FALSE),""))</f>
        <v>0.93772145929647244</v>
      </c>
      <c r="BB1167" s="46"/>
      <c r="BC1167" s="46"/>
      <c r="BD1167" s="44">
        <f t="shared" si="242"/>
        <v>0.47315242900976445</v>
      </c>
      <c r="BE1167" s="46">
        <f>IF(ISNUMBER(VLOOKUP($B1167,Stats!$A$2:$AA$19,2,FALSE))=FALSE,"",IF(ISNUMBER(Y1167),(Y1167-VLOOKUP($B1167,Stats!$A$2:$AA$19,5,FALSE))/VLOOKUP($B1167,Stats!$A$2:$AA$19,19,FALSE),""))</f>
        <v>-0.10974898361319567</v>
      </c>
      <c r="BF1167" s="46"/>
      <c r="BG1167" s="46"/>
      <c r="BH1167" s="46">
        <f>IF(ISNUMBER(VLOOKUP($B1167,Stats!$A$2:$AA$19,2,FALSE))=FALSE,"",IF(ISNUMBER(Z1167),(Z1167-VLOOKUP($B1167,Stats!$A$2:$AA$19,8,FALSE))/VLOOKUP($B1167,Stats!$A$2:$AA$19,22,FALSE),""))</f>
        <v>-0.5145844845400992</v>
      </c>
      <c r="BI1167" s="46" t="str">
        <f>IF(ISNUMBER(VLOOKUP($B1167,Stats!$A$2:$AA$19,2,FALSE))=FALSE,"",IF(ISNUMBER(#REF!),(#REF!-VLOOKUP($B1167,Stats!$A$2:$AA$19,9,FALSE))/VLOOKUP($B1167,Stats!$A$2:$AA$19,23,FALSE),""))</f>
        <v/>
      </c>
      <c r="BJ1167" s="46" t="str">
        <f>IF(ISNUMBER(VLOOKUP($B1167,Stats!$A$2:$AA$19,2,FALSE))=FALSE,"",IF(ISNUMBER(#REF!),(#REF!-VLOOKUP($B1167,Stats!$A$2:$AA$19,10,FALSE))/VLOOKUP($B1167,Stats!$A$2:$AA$19,24,FALSE),""))</f>
        <v/>
      </c>
      <c r="BK1167" s="44">
        <f t="shared" si="247"/>
        <v>-7.75510568327928E-2</v>
      </c>
      <c r="BL1167" s="46" t="str">
        <f>IF(ISNUMBER(VLOOKUP($B1167,Stats!$A$2:$AA$19,2,FALSE))=FALSE,"",IF(ISNUMBER(#REF!),(#REF!-VLOOKUP($B1167,Stats!$A$2:$AA$19,11,FALSE))/VLOOKUP($B1167,Stats!$A$2:$AA$19,25,FALSE),""))</f>
        <v/>
      </c>
      <c r="BM1167" s="46" t="str">
        <f>IF(ISNUMBER(VLOOKUP($B1167,Stats!$A$2:$AA$19,2,FALSE))=FALSE,"",IF(ISNUMBER(AA1167),(AA1167-VLOOKUP($B1167,Stats!$A$2:$AA$19,12,FALSE))/VLOOKUP($B1167,Stats!$A$2:$AA$19,26,FALSE),""))</f>
        <v/>
      </c>
      <c r="BN1167" s="46" t="str">
        <f>IF(ISNUMBER(VLOOKUP($B1167,Stats!$A$2:$AA$19,2,FALSE))=FALSE,"",IF(ISNUMBER(#REF!),(#REF!-VLOOKUP($B1167,Stats!$A$2:$AA$19,13,FALSE))/VLOOKUP($B1167,Stats!$A$2:$AA$19,27,FALSE),""))</f>
        <v/>
      </c>
      <c r="BO1167" s="46" t="str">
        <f>IF(ISNUMBER(VLOOKUP($B1167,Stats!$A$2:$AA$19,2,FALSE))=FALSE,"",IF(ISNUMBER(#REF!),(#REF!-VLOOKUP($B1167,Stats!$A$2:$AA$19,14,FALSE))/VLOOKUP($B1167,Stats!$A$2:$AB$19,28,FALSE),""))</f>
        <v/>
      </c>
      <c r="BP1167" s="46"/>
      <c r="BQ1167" s="46">
        <f>IF(ISNUMBER(VLOOKUP($B1167,Stats!$A$2:$AA$19,2,FALSE))=FALSE,"",IF(ISNUMBER(BM1167),BM1167,(VLOOKUP($B1167,Stats!$A$2:$AT$19,46,FALSE)-VLOOKUP($B1167,Stats!$A$2:$AA$19,12,FALSE))/VLOOKUP($B1167,Stats!$A$2:$AA$19,26,FALSE)))</f>
        <v>-0.64096278450557098</v>
      </c>
      <c r="BR1167" s="51">
        <f t="shared" si="248"/>
        <v>-0.64096278450557098</v>
      </c>
      <c r="BS1167" s="32" t="str">
        <f t="shared" si="243"/>
        <v>572_201504</v>
      </c>
      <c r="BT1167" s="53">
        <f t="shared" si="244"/>
        <v>-8.0092705198836989E-2</v>
      </c>
    </row>
    <row r="1168" spans="1:72" x14ac:dyDescent="0.15">
      <c r="A1168" s="16">
        <v>572</v>
      </c>
      <c r="B1168" s="17">
        <v>201505</v>
      </c>
      <c r="C1168" s="3">
        <v>0</v>
      </c>
      <c r="D1168" s="23">
        <v>-1.1670968465940956E-2</v>
      </c>
      <c r="E1168" s="18">
        <v>1.7496362526236042E-2</v>
      </c>
      <c r="F1168" s="24">
        <v>3</v>
      </c>
      <c r="G1168" s="24">
        <v>5</v>
      </c>
      <c r="H1168" s="20">
        <v>1.5646472203325601E-2</v>
      </c>
      <c r="I1168" s="20">
        <v>-1.1520730298635141E-2</v>
      </c>
      <c r="J1168" s="24">
        <v>1</v>
      </c>
      <c r="K1168" s="24">
        <v>2</v>
      </c>
      <c r="L1168" s="20">
        <v>3.1677301731996232E-2</v>
      </c>
      <c r="M1168" s="20">
        <v>-2.6437033786748554E-2</v>
      </c>
      <c r="N1168" s="19">
        <v>0.91159999999999997</v>
      </c>
      <c r="O1168" s="19">
        <v>1.0387420237010025</v>
      </c>
      <c r="P1168" s="25">
        <v>42065</v>
      </c>
      <c r="Q1168" s="20">
        <v>-3.3896445809565523E-2</v>
      </c>
      <c r="R1168" s="25">
        <v>42069</v>
      </c>
      <c r="S1168" s="25">
        <f>IF(ISNUMBER(R1168),VLOOKUP(B1168,Index!$B$3:$AB$18,27,FALSE),"")</f>
        <v>42069</v>
      </c>
      <c r="T1168" s="25">
        <f>IF(ISNUMBER($R1168),VLOOKUP($B1168,Index!$B$21:$AB$36,27,FALSE),"")</f>
        <v>42069</v>
      </c>
      <c r="U1168" s="25">
        <f>IF(ISNUMBER($R1168),VLOOKUP($B1168,Index!$B$39:$AB$54,27,FALSE),"")</f>
        <v>42069</v>
      </c>
      <c r="W1168" s="18">
        <v>-0.42015486477387443</v>
      </c>
      <c r="X1168" s="19">
        <v>0.375</v>
      </c>
      <c r="Y1168" s="18">
        <v>0.33197013810554055</v>
      </c>
      <c r="Z1168" s="19">
        <f t="shared" si="245"/>
        <v>0</v>
      </c>
      <c r="AA1168" s="21" t="s">
        <v>25</v>
      </c>
      <c r="AB1168" s="3">
        <v>0</v>
      </c>
      <c r="AC1168" s="18">
        <v>0.17653011039315269</v>
      </c>
      <c r="AD1168" s="19">
        <v>0.140625</v>
      </c>
      <c r="AE1168" s="18">
        <v>0.11020417259381167</v>
      </c>
      <c r="AF1168" s="19">
        <f t="shared" si="246"/>
        <v>0</v>
      </c>
      <c r="AG1168" s="21" t="s">
        <v>25</v>
      </c>
      <c r="AH1168" s="3">
        <v>0</v>
      </c>
      <c r="AI1168" s="48"/>
      <c r="AK1168" t="str">
        <f t="shared" si="249"/>
        <v/>
      </c>
      <c r="AL1168" t="str">
        <f t="shared" si="249"/>
        <v/>
      </c>
      <c r="AM1168" t="str">
        <f t="shared" si="249"/>
        <v/>
      </c>
      <c r="AN1168" t="str">
        <f t="shared" si="249"/>
        <v/>
      </c>
      <c r="AO1168" t="str">
        <f t="shared" si="249"/>
        <v/>
      </c>
      <c r="AP1168" t="str">
        <f t="shared" si="249"/>
        <v/>
      </c>
      <c r="AQ1168" t="str">
        <f t="shared" si="249"/>
        <v/>
      </c>
      <c r="AR1168" t="str">
        <f t="shared" si="249"/>
        <v/>
      </c>
      <c r="AS1168" t="str">
        <f t="shared" si="249"/>
        <v/>
      </c>
      <c r="AT1168" t="str">
        <f t="shared" si="249"/>
        <v/>
      </c>
      <c r="AU1168" t="str">
        <f t="shared" si="249"/>
        <v/>
      </c>
      <c r="AV1168" t="str">
        <f t="shared" si="249"/>
        <v/>
      </c>
      <c r="AW1168" t="str">
        <f t="shared" si="249"/>
        <v/>
      </c>
      <c r="AX1168" t="str">
        <f t="shared" si="249"/>
        <v/>
      </c>
      <c r="AZ1168" s="46">
        <f>IF(ISNUMBER(VLOOKUP($B1168,Stats!$A$2:$AA$19,2,FALSE))=FALSE,"",IF(ISNUMBER(W1168),(W1168-VLOOKUP($B1168,Stats!$A$2:$AA$19,2,FALSE))/VLOOKUP($B1168,Stats!$A$2:$AA$19,16,FALSE),""))</f>
        <v>-0.75371880398997737</v>
      </c>
      <c r="BA1168" s="46">
        <f>IF(ISNUMBER(VLOOKUP($B1168,Stats!$A$2:$AA$19,2,FALSE))=FALSE,"",IF(ISNUMBER(X1168),(X1168-VLOOKUP($B1168,Stats!$A$2:$AA$19,3,FALSE))/VLOOKUP($B1168,Stats!$A$2:$AA$19,17,FALSE),""))</f>
        <v>-1.4049664579676244</v>
      </c>
      <c r="BB1168" s="46"/>
      <c r="BC1168" s="46"/>
      <c r="BD1168" s="44">
        <f t="shared" si="242"/>
        <v>-1.0793426309788008</v>
      </c>
      <c r="BE1168" s="46">
        <f>IF(ISNUMBER(VLOOKUP($B1168,Stats!$A$2:$AA$19,2,FALSE))=FALSE,"",IF(ISNUMBER(Y1168),(Y1168-VLOOKUP($B1168,Stats!$A$2:$AA$19,5,FALSE))/VLOOKUP($B1168,Stats!$A$2:$AA$19,19,FALSE),""))</f>
        <v>1.4210613520918516</v>
      </c>
      <c r="BF1168" s="46"/>
      <c r="BG1168" s="46"/>
      <c r="BH1168" s="46">
        <f>IF(ISNUMBER(VLOOKUP($B1168,Stats!$A$2:$AA$19,2,FALSE))=FALSE,"",IF(ISNUMBER(Z1168),(Z1168-VLOOKUP($B1168,Stats!$A$2:$AA$19,8,FALSE))/VLOOKUP($B1168,Stats!$A$2:$AA$19,22,FALSE),""))</f>
        <v>-0.59810804423176478</v>
      </c>
      <c r="BI1168" s="46" t="str">
        <f>IF(ISNUMBER(VLOOKUP($B1168,Stats!$A$2:$AA$19,2,FALSE))=FALSE,"",IF(ISNUMBER(#REF!),(#REF!-VLOOKUP($B1168,Stats!$A$2:$AA$19,9,FALSE))/VLOOKUP($B1168,Stats!$A$2:$AA$19,23,FALSE),""))</f>
        <v/>
      </c>
      <c r="BJ1168" s="46" t="str">
        <f>IF(ISNUMBER(VLOOKUP($B1168,Stats!$A$2:$AA$19,2,FALSE))=FALSE,"",IF(ISNUMBER(#REF!),(#REF!-VLOOKUP($B1168,Stats!$A$2:$AA$19,10,FALSE))/VLOOKUP($B1168,Stats!$A$2:$AA$19,24,FALSE),""))</f>
        <v/>
      </c>
      <c r="BK1168" s="44">
        <f t="shared" si="247"/>
        <v>-1.1741753597338256</v>
      </c>
      <c r="BL1168" s="46" t="str">
        <f>IF(ISNUMBER(VLOOKUP($B1168,Stats!$A$2:$AA$19,2,FALSE))=FALSE,"",IF(ISNUMBER(#REF!),(#REF!-VLOOKUP($B1168,Stats!$A$2:$AA$19,11,FALSE))/VLOOKUP($B1168,Stats!$A$2:$AA$19,25,FALSE),""))</f>
        <v/>
      </c>
      <c r="BM1168" s="46" t="str">
        <f>IF(ISNUMBER(VLOOKUP($B1168,Stats!$A$2:$AA$19,2,FALSE))=FALSE,"",IF(ISNUMBER(AA1168),(AA1168-VLOOKUP($B1168,Stats!$A$2:$AA$19,12,FALSE))/VLOOKUP($B1168,Stats!$A$2:$AA$19,26,FALSE),""))</f>
        <v/>
      </c>
      <c r="BN1168" s="46" t="str">
        <f>IF(ISNUMBER(VLOOKUP($B1168,Stats!$A$2:$AA$19,2,FALSE))=FALSE,"",IF(ISNUMBER(#REF!),(#REF!-VLOOKUP($B1168,Stats!$A$2:$AA$19,13,FALSE))/VLOOKUP($B1168,Stats!$A$2:$AA$19,27,FALSE),""))</f>
        <v/>
      </c>
      <c r="BO1168" s="46" t="str">
        <f>IF(ISNUMBER(VLOOKUP($B1168,Stats!$A$2:$AA$19,2,FALSE))=FALSE,"",IF(ISNUMBER(#REF!),(#REF!-VLOOKUP($B1168,Stats!$A$2:$AA$19,14,FALSE))/VLOOKUP($B1168,Stats!$A$2:$AB$19,28,FALSE),""))</f>
        <v/>
      </c>
      <c r="BP1168" s="46"/>
      <c r="BQ1168" s="46">
        <f>IF(ISNUMBER(VLOOKUP($B1168,Stats!$A$2:$AA$19,2,FALSE))=FALSE,"",IF(ISNUMBER(BM1168),BM1168,(VLOOKUP($B1168,Stats!$A$2:$AT$19,46,FALSE)-VLOOKUP($B1168,Stats!$A$2:$AA$19,12,FALSE))/VLOOKUP($B1168,Stats!$A$2:$AA$19,26,FALSE)))</f>
        <v>-0.36655208107354165</v>
      </c>
      <c r="BR1168" s="51">
        <f t="shared" si="248"/>
        <v>-0.36655208107354165</v>
      </c>
      <c r="BS1168" s="32" t="str">
        <f t="shared" si="243"/>
        <v>572_201505</v>
      </c>
      <c r="BT1168" s="53">
        <f t="shared" si="244"/>
        <v>-0.99368415825076384</v>
      </c>
    </row>
    <row r="1169" spans="1:72" x14ac:dyDescent="0.15">
      <c r="A1169" s="16">
        <v>572</v>
      </c>
      <c r="B1169" s="17">
        <v>201506</v>
      </c>
      <c r="C1169" s="3">
        <v>0</v>
      </c>
      <c r="D1169" s="23">
        <v>8.6294992619507127E-2</v>
      </c>
      <c r="E1169" s="18">
        <v>9.5931323252823348E-3</v>
      </c>
      <c r="F1169" s="24">
        <v>7</v>
      </c>
      <c r="G1169" s="24">
        <v>3</v>
      </c>
      <c r="H1169" s="20">
        <v>1.2826907513983108E-2</v>
      </c>
      <c r="I1169" s="20">
        <v>-2.0871794100243424E-3</v>
      </c>
      <c r="J1169" s="24">
        <v>5</v>
      </c>
      <c r="K1169" s="24">
        <v>2</v>
      </c>
      <c r="L1169" s="20">
        <v>2.1736707167539837E-2</v>
      </c>
      <c r="M1169" s="20">
        <v>-3.0821553831438253E-3</v>
      </c>
      <c r="N1169" s="19">
        <v>0.95669999999999999</v>
      </c>
      <c r="O1169" s="19">
        <v>1.0856786200635498</v>
      </c>
      <c r="P1169" s="25">
        <v>42083</v>
      </c>
      <c r="Q1169" s="20">
        <v>-3.1774852473899218E-3</v>
      </c>
      <c r="R1169" s="25">
        <v>42074</v>
      </c>
      <c r="S1169" s="25">
        <f>IF(ISNUMBER(R1169),VLOOKUP(B1169,Index!$B$3:$AB$18,27,FALSE),"")</f>
        <v>42073</v>
      </c>
      <c r="T1169" s="25">
        <f>IF(ISNUMBER($R1169),VLOOKUP($B1169,Index!$B$21:$AB$36,27,FALSE),"")</f>
        <v>42075</v>
      </c>
      <c r="U1169" s="25">
        <f>IF(ISNUMBER($R1169),VLOOKUP($B1169,Index!$B$39:$AB$54,27,FALSE),"")</f>
        <v>42075</v>
      </c>
      <c r="W1169" s="18">
        <v>2.5888497785852138</v>
      </c>
      <c r="X1169" s="19">
        <v>0.7</v>
      </c>
      <c r="Y1169" s="18">
        <v>0.1820168882596768</v>
      </c>
      <c r="Z1169" s="19">
        <f t="shared" si="245"/>
        <v>1</v>
      </c>
      <c r="AA1169" s="21">
        <v>27.158266962967751</v>
      </c>
      <c r="AB1169" s="3">
        <v>0</v>
      </c>
      <c r="AC1169" s="18">
        <v>6.7021431760807104</v>
      </c>
      <c r="AD1169" s="19">
        <v>0.48999999999999994</v>
      </c>
      <c r="AE1169" s="18">
        <v>3.3130147611735668E-2</v>
      </c>
      <c r="AF1169" s="19">
        <f t="shared" si="246"/>
        <v>1</v>
      </c>
      <c r="AG1169" s="21">
        <v>737.57146443182558</v>
      </c>
      <c r="AH1169" s="3">
        <v>0</v>
      </c>
      <c r="AI1169" s="48"/>
      <c r="AK1169" t="str">
        <f t="shared" si="249"/>
        <v/>
      </c>
      <c r="AL1169" t="str">
        <f t="shared" si="249"/>
        <v/>
      </c>
      <c r="AM1169" t="str">
        <f t="shared" si="249"/>
        <v/>
      </c>
      <c r="AN1169" t="str">
        <f t="shared" si="249"/>
        <v/>
      </c>
      <c r="AO1169" t="str">
        <f t="shared" si="249"/>
        <v/>
      </c>
      <c r="AP1169" t="str">
        <f t="shared" si="249"/>
        <v/>
      </c>
      <c r="AQ1169" t="str">
        <f t="shared" si="249"/>
        <v/>
      </c>
      <c r="AR1169" t="str">
        <f t="shared" si="249"/>
        <v/>
      </c>
      <c r="AS1169" t="str">
        <f t="shared" si="249"/>
        <v/>
      </c>
      <c r="AT1169" t="str">
        <f t="shared" si="249"/>
        <v/>
      </c>
      <c r="AU1169" t="str">
        <f t="shared" si="249"/>
        <v/>
      </c>
      <c r="AV1169" t="str">
        <f t="shared" si="249"/>
        <v/>
      </c>
      <c r="AW1169">
        <f t="shared" si="249"/>
        <v>27.158266962967751</v>
      </c>
      <c r="AX1169" t="str">
        <f t="shared" si="249"/>
        <v/>
      </c>
      <c r="AZ1169" s="46">
        <f>IF(ISNUMBER(VLOOKUP($B1169,Stats!$A$2:$AA$19,2,FALSE))=FALSE,"",IF(ISNUMBER(W1169),(W1169-VLOOKUP($B1169,Stats!$A$2:$AA$19,2,FALSE))/VLOOKUP($B1169,Stats!$A$2:$AA$19,16,FALSE),""))</f>
        <v>0.50747877842641298</v>
      </c>
      <c r="BA1169" s="46">
        <f>IF(ISNUMBER(VLOOKUP($B1169,Stats!$A$2:$AA$19,2,FALSE))=FALSE,"",IF(ISNUMBER(X1169),(X1169-VLOOKUP($B1169,Stats!$A$2:$AA$19,3,FALSE))/VLOOKUP($B1169,Stats!$A$2:$AA$19,17,FALSE),""))</f>
        <v>-0.84610617467844285</v>
      </c>
      <c r="BB1169" s="46"/>
      <c r="BC1169" s="46"/>
      <c r="BD1169" s="44">
        <f t="shared" si="242"/>
        <v>-0.16931369812601493</v>
      </c>
      <c r="BE1169" s="46">
        <f>IF(ISNUMBER(VLOOKUP($B1169,Stats!$A$2:$AA$19,2,FALSE))=FALSE,"",IF(ISNUMBER(Y1169),(Y1169-VLOOKUP($B1169,Stats!$A$2:$AA$19,5,FALSE))/VLOOKUP($B1169,Stats!$A$2:$AA$19,19,FALSE),""))</f>
        <v>0.40692745495456983</v>
      </c>
      <c r="BF1169" s="46"/>
      <c r="BG1169" s="46"/>
      <c r="BH1169" s="46">
        <f>IF(ISNUMBER(VLOOKUP($B1169,Stats!$A$2:$AA$19,2,FALSE))=FALSE,"",IF(ISNUMBER(Z1169),(Z1169-VLOOKUP($B1169,Stats!$A$2:$AA$19,8,FALSE))/VLOOKUP($B1169,Stats!$A$2:$AA$19,22,FALSE),""))</f>
        <v>-0.73808297609062268</v>
      </c>
      <c r="BI1169" s="46" t="str">
        <f>IF(ISNUMBER(VLOOKUP($B1169,Stats!$A$2:$AA$19,2,FALSE))=FALSE,"",IF(ISNUMBER(#REF!),(#REF!-VLOOKUP($B1169,Stats!$A$2:$AA$19,9,FALSE))/VLOOKUP($B1169,Stats!$A$2:$AA$19,23,FALSE),""))</f>
        <v/>
      </c>
      <c r="BJ1169" s="46" t="str">
        <f>IF(ISNUMBER(VLOOKUP($B1169,Stats!$A$2:$AA$19,2,FALSE))=FALSE,"",IF(ISNUMBER(#REF!),(#REF!-VLOOKUP($B1169,Stats!$A$2:$AA$19,10,FALSE))/VLOOKUP($B1169,Stats!$A$2:$AA$19,24,FALSE),""))</f>
        <v/>
      </c>
      <c r="BK1169" s="44">
        <f t="shared" si="247"/>
        <v>-0.50627411129538569</v>
      </c>
      <c r="BL1169" s="46" t="str">
        <f>IF(ISNUMBER(VLOOKUP($B1169,Stats!$A$2:$AA$19,2,FALSE))=FALSE,"",IF(ISNUMBER(#REF!),(#REF!-VLOOKUP($B1169,Stats!$A$2:$AA$19,11,FALSE))/VLOOKUP($B1169,Stats!$A$2:$AA$19,25,FALSE),""))</f>
        <v/>
      </c>
      <c r="BM1169" s="46">
        <f>IF(ISNUMBER(VLOOKUP($B1169,Stats!$A$2:$AA$19,2,FALSE))=FALSE,"",IF(ISNUMBER(AA1169),(AA1169-VLOOKUP($B1169,Stats!$A$2:$AA$19,12,FALSE))/VLOOKUP($B1169,Stats!$A$2:$AA$19,26,FALSE),""))</f>
        <v>-0.12394005778265199</v>
      </c>
      <c r="BN1169" s="46" t="str">
        <f>IF(ISNUMBER(VLOOKUP($B1169,Stats!$A$2:$AA$19,2,FALSE))=FALSE,"",IF(ISNUMBER(#REF!),(#REF!-VLOOKUP($B1169,Stats!$A$2:$AA$19,13,FALSE))/VLOOKUP($B1169,Stats!$A$2:$AA$19,27,FALSE),""))</f>
        <v/>
      </c>
      <c r="BO1169" s="46" t="str">
        <f>IF(ISNUMBER(VLOOKUP($B1169,Stats!$A$2:$AA$19,2,FALSE))=FALSE,"",IF(ISNUMBER(#REF!),(#REF!-VLOOKUP($B1169,Stats!$A$2:$AA$19,14,FALSE))/VLOOKUP($B1169,Stats!$A$2:$AB$19,28,FALSE),""))</f>
        <v/>
      </c>
      <c r="BP1169" s="46"/>
      <c r="BQ1169" s="46">
        <f>IF(ISNUMBER(VLOOKUP($B1169,Stats!$A$2:$AA$19,2,FALSE))=FALSE,"",IF(ISNUMBER(BM1169),BM1169,(VLOOKUP($B1169,Stats!$A$2:$AT$19,46,FALSE)-VLOOKUP($B1169,Stats!$A$2:$AA$19,12,FALSE))/VLOOKUP($B1169,Stats!$A$2:$AA$19,26,FALSE)))</f>
        <v>-0.12394005778265199</v>
      </c>
      <c r="BR1169" s="51">
        <f t="shared" si="248"/>
        <v>-0.12394005778265199</v>
      </c>
      <c r="BS1169" s="32" t="str">
        <f t="shared" si="243"/>
        <v>572_201506</v>
      </c>
      <c r="BT1169" s="53">
        <f t="shared" si="244"/>
        <v>-0.36241521795896475</v>
      </c>
    </row>
    <row r="1170" spans="1:72" x14ac:dyDescent="0.15">
      <c r="A1170" s="16">
        <v>572</v>
      </c>
      <c r="B1170" s="17">
        <v>201507</v>
      </c>
      <c r="C1170" s="3">
        <v>0</v>
      </c>
      <c r="D1170" s="23">
        <v>8.2575520016723303E-3</v>
      </c>
      <c r="E1170" s="18">
        <v>8.5565550076889159E-3</v>
      </c>
      <c r="F1170" s="24">
        <v>3</v>
      </c>
      <c r="G1170" s="24">
        <v>2</v>
      </c>
      <c r="H1170" s="20">
        <v>6.4725628827867103E-3</v>
      </c>
      <c r="I1170" s="20">
        <v>-5.5206883959587616E-3</v>
      </c>
      <c r="J1170" s="24">
        <v>2</v>
      </c>
      <c r="K1170" s="24">
        <v>2</v>
      </c>
      <c r="L1170" s="20">
        <v>1.4320058534545987E-2</v>
      </c>
      <c r="M1170" s="20">
        <v>-8.6517664023071372E-3</v>
      </c>
      <c r="N1170" s="19">
        <v>0.97089999999999999</v>
      </c>
      <c r="O1170" s="19">
        <v>1.000515251442704</v>
      </c>
      <c r="P1170" s="25">
        <v>42087</v>
      </c>
      <c r="Q1170" s="20">
        <v>-1.1020702441034036E-2</v>
      </c>
      <c r="R1170" s="25">
        <v>42089</v>
      </c>
      <c r="S1170" s="25">
        <f>IF(ISNUMBER(R1170),VLOOKUP(B1170,Index!$B$3:$AB$18,27,FALSE),"")</f>
        <v>42088</v>
      </c>
      <c r="T1170" s="25">
        <f>IF(ISNUMBER($R1170),VLOOKUP($B1170,Index!$B$21:$AB$36,27,FALSE),"")</f>
        <v>42089</v>
      </c>
      <c r="U1170" s="25">
        <f>IF(ISNUMBER($R1170),VLOOKUP($B1170,Index!$B$39:$AB$54,27,FALSE),"")</f>
        <v>42089</v>
      </c>
      <c r="W1170" s="18">
        <v>0.59454374412040778</v>
      </c>
      <c r="X1170" s="19">
        <v>0.6</v>
      </c>
      <c r="Y1170" s="18">
        <v>0.16234921649289921</v>
      </c>
      <c r="Z1170" s="19">
        <f t="shared" si="245"/>
        <v>1</v>
      </c>
      <c r="AA1170" s="21">
        <v>0.74927637742277631</v>
      </c>
      <c r="AB1170" s="3">
        <v>0</v>
      </c>
      <c r="AC1170" s="18">
        <v>0.3534822636727129</v>
      </c>
      <c r="AD1170" s="19">
        <v>0.36</v>
      </c>
      <c r="AE1170" s="18">
        <v>2.6357268095858258E-2</v>
      </c>
      <c r="AF1170" s="19">
        <f t="shared" si="246"/>
        <v>1</v>
      </c>
      <c r="AG1170" s="21">
        <v>0.56141508976379872</v>
      </c>
      <c r="AH1170" s="3">
        <v>0</v>
      </c>
      <c r="AI1170" s="48"/>
      <c r="AK1170" t="str">
        <f t="shared" si="249"/>
        <v/>
      </c>
      <c r="AL1170" t="str">
        <f t="shared" si="249"/>
        <v/>
      </c>
      <c r="AM1170" t="str">
        <f t="shared" si="249"/>
        <v/>
      </c>
      <c r="AN1170" t="str">
        <f t="shared" si="249"/>
        <v/>
      </c>
      <c r="AO1170" t="str">
        <f t="shared" si="249"/>
        <v/>
      </c>
      <c r="AP1170" t="str">
        <f t="shared" si="249"/>
        <v/>
      </c>
      <c r="AQ1170" t="str">
        <f t="shared" si="249"/>
        <v/>
      </c>
      <c r="AR1170" t="str">
        <f t="shared" si="249"/>
        <v/>
      </c>
      <c r="AS1170" t="str">
        <f t="shared" si="249"/>
        <v/>
      </c>
      <c r="AT1170" t="str">
        <f t="shared" si="249"/>
        <v/>
      </c>
      <c r="AU1170" t="str">
        <f t="shared" si="249"/>
        <v/>
      </c>
      <c r="AV1170" t="str">
        <f t="shared" si="249"/>
        <v/>
      </c>
      <c r="AW1170" t="str">
        <f t="shared" si="249"/>
        <v/>
      </c>
      <c r="AX1170">
        <f t="shared" si="249"/>
        <v>0.74927637742277631</v>
      </c>
      <c r="AZ1170" s="46">
        <f>IF(ISNUMBER(VLOOKUP($B1170,Stats!$A$2:$AA$19,2,FALSE))=FALSE,"",IF(ISNUMBER(W1170),(W1170-VLOOKUP($B1170,Stats!$A$2:$AA$19,2,FALSE))/VLOOKUP($B1170,Stats!$A$2:$AA$19,16,FALSE),""))</f>
        <v>-0.36711220160052371</v>
      </c>
      <c r="BA1170" s="46">
        <f>IF(ISNUMBER(VLOOKUP($B1170,Stats!$A$2:$AA$19,2,FALSE))=FALSE,"",IF(ISNUMBER(X1170),(X1170-VLOOKUP($B1170,Stats!$A$2:$AA$19,3,FALSE))/VLOOKUP($B1170,Stats!$A$2:$AA$19,17,FALSE),""))</f>
        <v>-0.37879956534795695</v>
      </c>
      <c r="BB1170" s="46"/>
      <c r="BC1170" s="46"/>
      <c r="BD1170" s="44">
        <f t="shared" si="242"/>
        <v>-0.37295588347424036</v>
      </c>
      <c r="BE1170" s="46">
        <f>IF(ISNUMBER(VLOOKUP($B1170,Stats!$A$2:$AA$19,2,FALSE))=FALSE,"",IF(ISNUMBER(Y1170),(Y1170-VLOOKUP($B1170,Stats!$A$2:$AA$19,5,FALSE))/VLOOKUP($B1170,Stats!$A$2:$AA$19,19,FALSE),""))</f>
        <v>-0.16521529236208612</v>
      </c>
      <c r="BF1170" s="46"/>
      <c r="BG1170" s="46"/>
      <c r="BH1170" s="46">
        <f>IF(ISNUMBER(VLOOKUP($B1170,Stats!$A$2:$AA$19,2,FALSE))=FALSE,"",IF(ISNUMBER(Z1170),(Z1170-VLOOKUP($B1170,Stats!$A$2:$AA$19,8,FALSE))/VLOOKUP($B1170,Stats!$A$2:$AA$19,22,FALSE),""))</f>
        <v>-0.22777854907483192</v>
      </c>
      <c r="BI1170" s="46" t="str">
        <f>IF(ISNUMBER(VLOOKUP($B1170,Stats!$A$2:$AA$19,2,FALSE))=FALSE,"",IF(ISNUMBER(#REF!),(#REF!-VLOOKUP($B1170,Stats!$A$2:$AA$19,9,FALSE))/VLOOKUP($B1170,Stats!$A$2:$AA$19,23,FALSE),""))</f>
        <v/>
      </c>
      <c r="BJ1170" s="46" t="str">
        <f>IF(ISNUMBER(VLOOKUP($B1170,Stats!$A$2:$AA$19,2,FALSE))=FALSE,"",IF(ISNUMBER(#REF!),(#REF!-VLOOKUP($B1170,Stats!$A$2:$AA$19,10,FALSE))/VLOOKUP($B1170,Stats!$A$2:$AA$19,24,FALSE),""))</f>
        <v/>
      </c>
      <c r="BK1170" s="44">
        <f t="shared" si="247"/>
        <v>4.7317139931010707E-2</v>
      </c>
      <c r="BL1170" s="46" t="str">
        <f>IF(ISNUMBER(VLOOKUP($B1170,Stats!$A$2:$AA$19,2,FALSE))=FALSE,"",IF(ISNUMBER(#REF!),(#REF!-VLOOKUP($B1170,Stats!$A$2:$AA$19,11,FALSE))/VLOOKUP($B1170,Stats!$A$2:$AA$19,25,FALSE),""))</f>
        <v/>
      </c>
      <c r="BM1170" s="46">
        <f>IF(ISNUMBER(VLOOKUP($B1170,Stats!$A$2:$AA$19,2,FALSE))=FALSE,"",IF(ISNUMBER(AA1170),(AA1170-VLOOKUP($B1170,Stats!$A$2:$AA$19,12,FALSE))/VLOOKUP($B1170,Stats!$A$2:$AA$19,26,FALSE),""))</f>
        <v>-0.42946793593986837</v>
      </c>
      <c r="BN1170" s="46" t="str">
        <f>IF(ISNUMBER(VLOOKUP($B1170,Stats!$A$2:$AA$19,2,FALSE))=FALSE,"",IF(ISNUMBER(#REF!),(#REF!-VLOOKUP($B1170,Stats!$A$2:$AA$19,13,FALSE))/VLOOKUP($B1170,Stats!$A$2:$AA$19,27,FALSE),""))</f>
        <v/>
      </c>
      <c r="BO1170" s="46" t="str">
        <f>IF(ISNUMBER(VLOOKUP($B1170,Stats!$A$2:$AA$19,2,FALSE))=FALSE,"",IF(ISNUMBER(#REF!),(#REF!-VLOOKUP($B1170,Stats!$A$2:$AA$19,14,FALSE))/VLOOKUP($B1170,Stats!$A$2:$AB$19,28,FALSE),""))</f>
        <v/>
      </c>
      <c r="BP1170" s="46"/>
      <c r="BQ1170" s="46">
        <f>IF(ISNUMBER(VLOOKUP($B1170,Stats!$A$2:$AA$19,2,FALSE))=FALSE,"",IF(ISNUMBER(BM1170),BM1170,(VLOOKUP($B1170,Stats!$A$2:$AT$19,46,FALSE)-VLOOKUP($B1170,Stats!$A$2:$AA$19,12,FALSE))/VLOOKUP($B1170,Stats!$A$2:$AA$19,26,FALSE)))</f>
        <v>-0.42946793593986837</v>
      </c>
      <c r="BR1170" s="51">
        <f t="shared" si="248"/>
        <v>-0.42946793593986837</v>
      </c>
      <c r="BS1170" s="32" t="str">
        <f t="shared" si="243"/>
        <v>572_201507</v>
      </c>
      <c r="BT1170" s="53">
        <f t="shared" si="244"/>
        <v>-0.13209447992421536</v>
      </c>
    </row>
    <row r="1171" spans="1:72" x14ac:dyDescent="0.15">
      <c r="S1171" t="str">
        <f>IF(ISNUMBER(R1171),VLOOKUP(B1171,Index!$B$3:$AB$18,27,FALSE),"")</f>
        <v/>
      </c>
      <c r="T1171" t="str">
        <f>IF(ISNUMBER($R1171),VLOOKUP($B1171,Index!$B$21:$AB$36,27,FALSE),"")</f>
        <v/>
      </c>
      <c r="U1171" t="str">
        <f>IF(ISNUMBER($R1171),VLOOKUP($B1171,Index!$B$39:$AB$54,27,FALSE),"")</f>
        <v/>
      </c>
      <c r="Z1171" t="str">
        <f t="shared" si="245"/>
        <v/>
      </c>
      <c r="AA1171" t="s">
        <v>25</v>
      </c>
      <c r="AF1171" t="str">
        <f t="shared" si="246"/>
        <v/>
      </c>
      <c r="AG1171" t="s">
        <v>25</v>
      </c>
      <c r="AK1171" t="str">
        <f t="shared" si="249"/>
        <v/>
      </c>
      <c r="AL1171" t="str">
        <f t="shared" si="249"/>
        <v/>
      </c>
      <c r="AM1171" t="str">
        <f t="shared" si="249"/>
        <v/>
      </c>
      <c r="AN1171" t="str">
        <f t="shared" si="249"/>
        <v/>
      </c>
      <c r="AO1171" t="str">
        <f t="shared" si="249"/>
        <v/>
      </c>
      <c r="AP1171" t="str">
        <f t="shared" si="249"/>
        <v/>
      </c>
      <c r="AQ1171" t="str">
        <f t="shared" si="249"/>
        <v/>
      </c>
      <c r="AR1171" t="str">
        <f t="shared" si="249"/>
        <v/>
      </c>
      <c r="AS1171" t="str">
        <f t="shared" si="249"/>
        <v/>
      </c>
      <c r="AT1171" t="str">
        <f t="shared" si="249"/>
        <v/>
      </c>
      <c r="AU1171" t="str">
        <f t="shared" si="249"/>
        <v/>
      </c>
      <c r="AV1171" t="str">
        <f t="shared" si="249"/>
        <v/>
      </c>
      <c r="AW1171" t="str">
        <f t="shared" si="249"/>
        <v/>
      </c>
      <c r="AX1171" t="str">
        <f t="shared" si="249"/>
        <v/>
      </c>
      <c r="AZ1171" s="46" t="str">
        <f>IF(ISNUMBER(VLOOKUP($B1171,Stats!$A$2:$AA$19,2,FALSE))=FALSE,"",IF(ISNUMBER(W1171),(W1171-VLOOKUP($B1171,Stats!$A$2:$AA$19,2,FALSE))/VLOOKUP($B1171,Stats!$A$2:$AA$19,16,FALSE),""))</f>
        <v/>
      </c>
      <c r="BA1171" s="46" t="str">
        <f>IF(ISNUMBER(VLOOKUP($B1171,Stats!$A$2:$AA$19,2,FALSE))=FALSE,"",IF(ISNUMBER(X1171),(X1171-VLOOKUP($B1171,Stats!$A$2:$AA$19,3,FALSE))/VLOOKUP($B1171,Stats!$A$2:$AA$19,17,FALSE),""))</f>
        <v/>
      </c>
      <c r="BB1171" s="46"/>
      <c r="BC1171" s="46"/>
      <c r="BD1171" s="44" t="str">
        <f t="shared" si="242"/>
        <v/>
      </c>
      <c r="BE1171" s="46" t="str">
        <f>IF(ISNUMBER(VLOOKUP($B1171,Stats!$A$2:$AA$19,2,FALSE))=FALSE,"",IF(ISNUMBER(Y1171),(Y1171-VLOOKUP($B1171,Stats!$A$2:$AA$19,5,FALSE))/VLOOKUP($B1171,Stats!$A$2:$AA$19,19,FALSE),""))</f>
        <v/>
      </c>
      <c r="BF1171" s="46"/>
      <c r="BG1171" s="46"/>
      <c r="BH1171" s="46" t="str">
        <f>IF(ISNUMBER(VLOOKUP($B1171,Stats!$A$2:$AA$19,2,FALSE))=FALSE,"",IF(ISNUMBER(Z1171),(Z1171-VLOOKUP($B1171,Stats!$A$2:$AA$19,8,FALSE))/VLOOKUP($B1171,Stats!$A$2:$AA$19,22,FALSE),""))</f>
        <v/>
      </c>
      <c r="BI1171" s="46" t="str">
        <f>IF(ISNUMBER(VLOOKUP($B1171,Stats!$A$2:$AA$19,2,FALSE))=FALSE,"",IF(ISNUMBER(#REF!),(#REF!-VLOOKUP($B1171,Stats!$A$2:$AA$19,9,FALSE))/VLOOKUP($B1171,Stats!$A$2:$AA$19,23,FALSE),""))</f>
        <v/>
      </c>
      <c r="BJ1171" s="46" t="str">
        <f>IF(ISNUMBER(VLOOKUP($B1171,Stats!$A$2:$AA$19,2,FALSE))=FALSE,"",IF(ISNUMBER(#REF!),(#REF!-VLOOKUP($B1171,Stats!$A$2:$AA$19,10,FALSE))/VLOOKUP($B1171,Stats!$A$2:$AA$19,24,FALSE),""))</f>
        <v/>
      </c>
      <c r="BK1171" s="44" t="str">
        <f t="shared" si="247"/>
        <v/>
      </c>
      <c r="BL1171" s="46" t="str">
        <f>IF(ISNUMBER(VLOOKUP($B1171,Stats!$A$2:$AA$19,2,FALSE))=FALSE,"",IF(ISNUMBER(#REF!),(#REF!-VLOOKUP($B1171,Stats!$A$2:$AA$19,11,FALSE))/VLOOKUP($B1171,Stats!$A$2:$AA$19,25,FALSE),""))</f>
        <v/>
      </c>
      <c r="BM1171" s="46" t="str">
        <f>IF(ISNUMBER(VLOOKUP($B1171,Stats!$A$2:$AA$19,2,FALSE))=FALSE,"",IF(ISNUMBER(AA1171),(AA1171-VLOOKUP($B1171,Stats!$A$2:$AA$19,12,FALSE))/VLOOKUP($B1171,Stats!$A$2:$AA$19,26,FALSE),""))</f>
        <v/>
      </c>
      <c r="BN1171" s="46" t="str">
        <f>IF(ISNUMBER(VLOOKUP($B1171,Stats!$A$2:$AA$19,2,FALSE))=FALSE,"",IF(ISNUMBER(#REF!),(#REF!-VLOOKUP($B1171,Stats!$A$2:$AA$19,13,FALSE))/VLOOKUP($B1171,Stats!$A$2:$AA$19,27,FALSE),""))</f>
        <v/>
      </c>
      <c r="BO1171" s="46" t="str">
        <f>IF(ISNUMBER(VLOOKUP($B1171,Stats!$A$2:$AA$19,2,FALSE))=FALSE,"",IF(ISNUMBER(#REF!),(#REF!-VLOOKUP($B1171,Stats!$A$2:$AA$19,14,FALSE))/VLOOKUP($B1171,Stats!$A$2:$AB$19,28,FALSE),""))</f>
        <v/>
      </c>
      <c r="BP1171" s="46"/>
      <c r="BQ1171" s="46" t="str">
        <f>IF(ISNUMBER(VLOOKUP($B1171,Stats!$A$2:$AA$19,2,FALSE))=FALSE,"",IF(ISNUMBER(BM1171),BM1171,(VLOOKUP($B1171,Stats!$A$2:$AT$19,46,FALSE)-VLOOKUP($B1171,Stats!$A$2:$AA$19,12,FALSE))/VLOOKUP($B1171,Stats!$A$2:$AA$19,26,FALSE)))</f>
        <v/>
      </c>
      <c r="BR1171" s="51" t="str">
        <f t="shared" si="248"/>
        <v/>
      </c>
      <c r="BS1171" s="32" t="str">
        <f t="shared" si="243"/>
        <v/>
      </c>
      <c r="BT1171" s="53" t="str">
        <f t="shared" si="244"/>
        <v/>
      </c>
    </row>
    <row r="1172" spans="1:72" ht="40.5" x14ac:dyDescent="0.15">
      <c r="A1172" s="1" t="s">
        <v>26</v>
      </c>
      <c r="B1172" s="1" t="s">
        <v>0</v>
      </c>
      <c r="C1172" s="3"/>
      <c r="D1172" s="4" t="s">
        <v>10</v>
      </c>
      <c r="E1172" s="1" t="s">
        <v>11</v>
      </c>
      <c r="F1172" s="1" t="s">
        <v>12</v>
      </c>
      <c r="G1172" s="1" t="s">
        <v>13</v>
      </c>
      <c r="H1172" s="1" t="s">
        <v>14</v>
      </c>
      <c r="I1172" s="1" t="s">
        <v>15</v>
      </c>
      <c r="J1172" s="1" t="s">
        <v>16</v>
      </c>
      <c r="K1172" s="1" t="s">
        <v>17</v>
      </c>
      <c r="L1172" s="1" t="s">
        <v>18</v>
      </c>
      <c r="M1172" s="1" t="s">
        <v>19</v>
      </c>
      <c r="N1172" s="1" t="s">
        <v>20</v>
      </c>
      <c r="O1172" s="1" t="s">
        <v>21</v>
      </c>
      <c r="P1172" s="1" t="s">
        <v>22</v>
      </c>
      <c r="Q1172" s="1" t="s">
        <v>23</v>
      </c>
      <c r="R1172" s="1" t="s">
        <v>24</v>
      </c>
      <c r="S1172" s="1" t="str">
        <f>IF(ISNUMBER(R1172),VLOOKUP(B1172,Index!$B$3:$AB$18,27,FALSE),"")</f>
        <v/>
      </c>
      <c r="T1172" s="1" t="str">
        <f>IF(ISNUMBER($R1172),VLOOKUP($B1172,Index!$B$21:$AB$36,27,FALSE),"")</f>
        <v/>
      </c>
      <c r="U1172" s="1" t="str">
        <f>IF(ISNUMBER($R1172),VLOOKUP($B1172,Index!$B$39:$AB$54,27,FALSE),"")</f>
        <v/>
      </c>
      <c r="W1172" s="1" t="s">
        <v>1</v>
      </c>
      <c r="X1172" s="1" t="s">
        <v>2</v>
      </c>
      <c r="Y1172" s="1" t="s">
        <v>4</v>
      </c>
      <c r="Z1172" s="1" t="str">
        <f t="shared" si="245"/>
        <v/>
      </c>
      <c r="AA1172" s="1" t="s">
        <v>8</v>
      </c>
      <c r="AB1172" s="3"/>
      <c r="AC1172" s="1" t="s">
        <v>33</v>
      </c>
      <c r="AD1172" s="1" t="s">
        <v>52</v>
      </c>
      <c r="AE1172" s="1" t="s">
        <v>53</v>
      </c>
      <c r="AF1172" s="1" t="str">
        <f t="shared" si="246"/>
        <v/>
      </c>
      <c r="AG1172" s="1" t="s">
        <v>38</v>
      </c>
      <c r="AH1172" s="3"/>
      <c r="AK1172" t="str">
        <f t="shared" si="249"/>
        <v/>
      </c>
      <c r="AL1172" t="str">
        <f t="shared" si="249"/>
        <v/>
      </c>
      <c r="AM1172" t="str">
        <f t="shared" si="249"/>
        <v/>
      </c>
      <c r="AN1172" t="str">
        <f t="shared" si="249"/>
        <v/>
      </c>
      <c r="AO1172" t="str">
        <f t="shared" si="249"/>
        <v/>
      </c>
      <c r="AP1172" t="str">
        <f t="shared" si="249"/>
        <v/>
      </c>
      <c r="AQ1172" t="str">
        <f t="shared" si="249"/>
        <v/>
      </c>
      <c r="AR1172" t="str">
        <f t="shared" si="249"/>
        <v/>
      </c>
      <c r="AS1172" t="str">
        <f t="shared" si="249"/>
        <v/>
      </c>
      <c r="AT1172" t="str">
        <f t="shared" si="249"/>
        <v/>
      </c>
      <c r="AU1172" t="str">
        <f t="shared" si="249"/>
        <v/>
      </c>
      <c r="AV1172" t="str">
        <f t="shared" si="249"/>
        <v/>
      </c>
      <c r="AW1172" t="str">
        <f t="shared" si="249"/>
        <v/>
      </c>
      <c r="AX1172" t="str">
        <f t="shared" si="249"/>
        <v/>
      </c>
      <c r="AZ1172" s="46" t="str">
        <f>IF(ISNUMBER(VLOOKUP($B1172,Stats!$A$2:$AA$19,2,FALSE))=FALSE,"",IF(ISNUMBER(W1172),(W1172-VLOOKUP($B1172,Stats!$A$2:$AA$19,2,FALSE))/VLOOKUP($B1172,Stats!$A$2:$AA$19,16,FALSE),""))</f>
        <v/>
      </c>
      <c r="BA1172" s="46" t="str">
        <f>IF(ISNUMBER(VLOOKUP($B1172,Stats!$A$2:$AA$19,2,FALSE))=FALSE,"",IF(ISNUMBER(X1172),(X1172-VLOOKUP($B1172,Stats!$A$2:$AA$19,3,FALSE))/VLOOKUP($B1172,Stats!$A$2:$AA$19,17,FALSE),""))</f>
        <v/>
      </c>
      <c r="BB1172" s="46"/>
      <c r="BC1172" s="46"/>
      <c r="BD1172" s="44" t="str">
        <f t="shared" si="242"/>
        <v/>
      </c>
      <c r="BE1172" s="46" t="str">
        <f>IF(ISNUMBER(VLOOKUP($B1172,Stats!$A$2:$AA$19,2,FALSE))=FALSE,"",IF(ISNUMBER(Y1172),(Y1172-VLOOKUP($B1172,Stats!$A$2:$AA$19,5,FALSE))/VLOOKUP($B1172,Stats!$A$2:$AA$19,19,FALSE),""))</f>
        <v/>
      </c>
      <c r="BF1172" s="46"/>
      <c r="BG1172" s="46"/>
      <c r="BH1172" s="46" t="str">
        <f>IF(ISNUMBER(VLOOKUP($B1172,Stats!$A$2:$AA$19,2,FALSE))=FALSE,"",IF(ISNUMBER(Z1172),(Z1172-VLOOKUP($B1172,Stats!$A$2:$AA$19,8,FALSE))/VLOOKUP($B1172,Stats!$A$2:$AA$19,22,FALSE),""))</f>
        <v/>
      </c>
      <c r="BI1172" s="46" t="str">
        <f>IF(ISNUMBER(VLOOKUP($B1172,Stats!$A$2:$AA$19,2,FALSE))=FALSE,"",IF(ISNUMBER(#REF!),(#REF!-VLOOKUP($B1172,Stats!$A$2:$AA$19,9,FALSE))/VLOOKUP($B1172,Stats!$A$2:$AA$19,23,FALSE),""))</f>
        <v/>
      </c>
      <c r="BJ1172" s="46" t="str">
        <f>IF(ISNUMBER(VLOOKUP($B1172,Stats!$A$2:$AA$19,2,FALSE))=FALSE,"",IF(ISNUMBER(#REF!),(#REF!-VLOOKUP($B1172,Stats!$A$2:$AA$19,10,FALSE))/VLOOKUP($B1172,Stats!$A$2:$AA$19,24,FALSE),""))</f>
        <v/>
      </c>
      <c r="BK1172" s="44" t="str">
        <f t="shared" si="247"/>
        <v/>
      </c>
      <c r="BL1172" s="46" t="str">
        <f>IF(ISNUMBER(VLOOKUP($B1172,Stats!$A$2:$AA$19,2,FALSE))=FALSE,"",IF(ISNUMBER(#REF!),(#REF!-VLOOKUP($B1172,Stats!$A$2:$AA$19,11,FALSE))/VLOOKUP($B1172,Stats!$A$2:$AA$19,25,FALSE),""))</f>
        <v/>
      </c>
      <c r="BM1172" s="46" t="str">
        <f>IF(ISNUMBER(VLOOKUP($B1172,Stats!$A$2:$AA$19,2,FALSE))=FALSE,"",IF(ISNUMBER(AA1172),(AA1172-VLOOKUP($B1172,Stats!$A$2:$AA$19,12,FALSE))/VLOOKUP($B1172,Stats!$A$2:$AA$19,26,FALSE),""))</f>
        <v/>
      </c>
      <c r="BN1172" s="46" t="str">
        <f>IF(ISNUMBER(VLOOKUP($B1172,Stats!$A$2:$AA$19,2,FALSE))=FALSE,"",IF(ISNUMBER(#REF!),(#REF!-VLOOKUP($B1172,Stats!$A$2:$AA$19,13,FALSE))/VLOOKUP($B1172,Stats!$A$2:$AA$19,27,FALSE),""))</f>
        <v/>
      </c>
      <c r="BO1172" s="46" t="str">
        <f>IF(ISNUMBER(VLOOKUP($B1172,Stats!$A$2:$AA$19,2,FALSE))=FALSE,"",IF(ISNUMBER(#REF!),(#REF!-VLOOKUP($B1172,Stats!$A$2:$AA$19,14,FALSE))/VLOOKUP($B1172,Stats!$A$2:$AB$19,28,FALSE),""))</f>
        <v/>
      </c>
      <c r="BP1172" s="46"/>
      <c r="BQ1172" s="46" t="str">
        <f>IF(ISNUMBER(VLOOKUP($B1172,Stats!$A$2:$AA$19,2,FALSE))=FALSE,"",IF(ISNUMBER(BM1172),BM1172,(VLOOKUP($B1172,Stats!$A$2:$AT$19,46,FALSE)-VLOOKUP($B1172,Stats!$A$2:$AA$19,12,FALSE))/VLOOKUP($B1172,Stats!$A$2:$AA$19,26,FALSE)))</f>
        <v/>
      </c>
      <c r="BR1172" s="51" t="str">
        <f t="shared" si="248"/>
        <v/>
      </c>
      <c r="BS1172" s="32" t="str">
        <f t="shared" si="243"/>
        <v/>
      </c>
      <c r="BT1172" s="53" t="str">
        <f t="shared" si="244"/>
        <v/>
      </c>
    </row>
    <row r="1173" spans="1:72" x14ac:dyDescent="0.15">
      <c r="A1173" s="5">
        <v>586</v>
      </c>
      <c r="B1173" s="5" t="s">
        <v>43</v>
      </c>
      <c r="C1173" s="3">
        <v>0</v>
      </c>
      <c r="D1173" s="11">
        <v>0.19619531866397821</v>
      </c>
      <c r="E1173" s="6">
        <v>5.6632554690477233E-3</v>
      </c>
      <c r="F1173" s="12">
        <v>74</v>
      </c>
      <c r="G1173" s="12">
        <v>41</v>
      </c>
      <c r="H1173" s="13">
        <v>4.3825521230492857E-3</v>
      </c>
      <c r="I1173" s="13">
        <v>-3.4926282983831543E-3</v>
      </c>
      <c r="J1173" s="12">
        <v>8</v>
      </c>
      <c r="K1173" s="12">
        <v>5</v>
      </c>
      <c r="L1173" s="13">
        <v>2.20990035358406E-2</v>
      </c>
      <c r="M1173" s="13">
        <v>-1.9220501868659867E-2</v>
      </c>
      <c r="N1173" s="8">
        <v>1.3697999999999999</v>
      </c>
      <c r="O1173" s="8">
        <v>1.2008415884982904</v>
      </c>
      <c r="P1173" s="14">
        <v>42082</v>
      </c>
      <c r="Q1173" s="13">
        <v>-2.6084966821753097E-2</v>
      </c>
      <c r="R1173" s="14">
        <v>42041</v>
      </c>
      <c r="S1173" s="14">
        <f>IF(ISNUMBER(R1173),VLOOKUP(B1173,Index!$B$3:$AB$18,27,FALSE),"")</f>
        <v>42041</v>
      </c>
      <c r="T1173" s="14">
        <f>IF(ISNUMBER($R1173),VLOOKUP($B1173,Index!$B$21:$AB$36,27,FALSE),"")</f>
        <v>41996</v>
      </c>
      <c r="U1173" s="14">
        <f>IF(ISNUMBER($R1173),VLOOKUP($B1173,Index!$B$39:$AB$54,27,FALSE),"")</f>
        <v>42003</v>
      </c>
      <c r="W1173" s="6">
        <v>0.41304277613469098</v>
      </c>
      <c r="X1173" s="7">
        <v>0.64347826086956517</v>
      </c>
      <c r="Y1173" s="6">
        <v>0.10745271752157608</v>
      </c>
      <c r="Z1173" s="8" t="str">
        <f t="shared" si="245"/>
        <v/>
      </c>
      <c r="AA1173" s="9">
        <v>7.5213942193081342</v>
      </c>
      <c r="AB1173" s="3">
        <v>0</v>
      </c>
      <c r="AC1173" s="6">
        <v>0.17060433491705246</v>
      </c>
      <c r="AD1173" s="7">
        <v>0.41406427221172015</v>
      </c>
      <c r="AE1173" s="6">
        <v>1.1546086502771622E-2</v>
      </c>
      <c r="AF1173" s="8" t="str">
        <f t="shared" si="246"/>
        <v/>
      </c>
      <c r="AG1173" s="9">
        <v>56.571371002241818</v>
      </c>
      <c r="AH1173" s="3">
        <v>0</v>
      </c>
      <c r="AK1173" t="str">
        <f t="shared" ref="AK1173:AX1182" si="250">IF($B1173=AK$2,$AA1173,"")</f>
        <v/>
      </c>
      <c r="AL1173" t="str">
        <f t="shared" si="250"/>
        <v/>
      </c>
      <c r="AM1173" t="str">
        <f t="shared" si="250"/>
        <v/>
      </c>
      <c r="AN1173" t="str">
        <f t="shared" si="250"/>
        <v/>
      </c>
      <c r="AO1173" t="str">
        <f t="shared" si="250"/>
        <v/>
      </c>
      <c r="AP1173" t="str">
        <f t="shared" si="250"/>
        <v/>
      </c>
      <c r="AQ1173" t="str">
        <f t="shared" si="250"/>
        <v/>
      </c>
      <c r="AR1173" t="str">
        <f t="shared" si="250"/>
        <v/>
      </c>
      <c r="AS1173" t="str">
        <f t="shared" si="250"/>
        <v/>
      </c>
      <c r="AT1173" t="str">
        <f t="shared" si="250"/>
        <v/>
      </c>
      <c r="AU1173" t="str">
        <f t="shared" si="250"/>
        <v/>
      </c>
      <c r="AV1173" t="str">
        <f t="shared" si="250"/>
        <v/>
      </c>
      <c r="AW1173" t="str">
        <f t="shared" si="250"/>
        <v/>
      </c>
      <c r="AX1173" t="str">
        <f t="shared" si="250"/>
        <v/>
      </c>
      <c r="AZ1173" s="46" t="str">
        <f>IF(ISNUMBER(VLOOKUP($B1173,Stats!$A$2:$AA$19,2,FALSE))=FALSE,"",IF(ISNUMBER(W1173),(W1173-VLOOKUP($B1173,Stats!$A$2:$AA$19,2,FALSE))/VLOOKUP($B1173,Stats!$A$2:$AA$19,16,FALSE),""))</f>
        <v/>
      </c>
      <c r="BA1173" s="46" t="str">
        <f>IF(ISNUMBER(VLOOKUP($B1173,Stats!$A$2:$AA$19,2,FALSE))=FALSE,"",IF(ISNUMBER(X1173),(X1173-VLOOKUP($B1173,Stats!$A$2:$AA$19,3,FALSE))/VLOOKUP($B1173,Stats!$A$2:$AA$19,17,FALSE),""))</f>
        <v/>
      </c>
      <c r="BB1173" s="46"/>
      <c r="BC1173" s="46"/>
      <c r="BD1173" s="44" t="str">
        <f t="shared" si="242"/>
        <v/>
      </c>
      <c r="BE1173" s="46" t="str">
        <f>IF(ISNUMBER(VLOOKUP($B1173,Stats!$A$2:$AA$19,2,FALSE))=FALSE,"",IF(ISNUMBER(Y1173),(Y1173-VLOOKUP($B1173,Stats!$A$2:$AA$19,5,FALSE))/VLOOKUP($B1173,Stats!$A$2:$AA$19,19,FALSE),""))</f>
        <v/>
      </c>
      <c r="BF1173" s="46"/>
      <c r="BG1173" s="46"/>
      <c r="BH1173" s="46" t="str">
        <f>IF(ISNUMBER(VLOOKUP($B1173,Stats!$A$2:$AA$19,2,FALSE))=FALSE,"",IF(ISNUMBER(Z1173),(Z1173-VLOOKUP($B1173,Stats!$A$2:$AA$19,8,FALSE))/VLOOKUP($B1173,Stats!$A$2:$AA$19,22,FALSE),""))</f>
        <v/>
      </c>
      <c r="BI1173" s="46" t="str">
        <f>IF(ISNUMBER(VLOOKUP($B1173,Stats!$A$2:$AA$19,2,FALSE))=FALSE,"",IF(ISNUMBER(#REF!),(#REF!-VLOOKUP($B1173,Stats!$A$2:$AA$19,9,FALSE))/VLOOKUP($B1173,Stats!$A$2:$AA$19,23,FALSE),""))</f>
        <v/>
      </c>
      <c r="BJ1173" s="46" t="str">
        <f>IF(ISNUMBER(VLOOKUP($B1173,Stats!$A$2:$AA$19,2,FALSE))=FALSE,"",IF(ISNUMBER(#REF!),(#REF!-VLOOKUP($B1173,Stats!$A$2:$AA$19,10,FALSE))/VLOOKUP($B1173,Stats!$A$2:$AA$19,24,FALSE),""))</f>
        <v/>
      </c>
      <c r="BK1173" s="44" t="str">
        <f t="shared" si="247"/>
        <v/>
      </c>
      <c r="BL1173" s="46" t="str">
        <f>IF(ISNUMBER(VLOOKUP($B1173,Stats!$A$2:$AA$19,2,FALSE))=FALSE,"",IF(ISNUMBER(#REF!),(#REF!-VLOOKUP($B1173,Stats!$A$2:$AA$19,11,FALSE))/VLOOKUP($B1173,Stats!$A$2:$AA$19,25,FALSE),""))</f>
        <v/>
      </c>
      <c r="BM1173" s="46" t="str">
        <f>IF(ISNUMBER(VLOOKUP($B1173,Stats!$A$2:$AA$19,2,FALSE))=FALSE,"",IF(ISNUMBER(AA1173),(AA1173-VLOOKUP($B1173,Stats!$A$2:$AA$19,12,FALSE))/VLOOKUP($B1173,Stats!$A$2:$AA$19,26,FALSE),""))</f>
        <v/>
      </c>
      <c r="BN1173" s="46" t="str">
        <f>IF(ISNUMBER(VLOOKUP($B1173,Stats!$A$2:$AA$19,2,FALSE))=FALSE,"",IF(ISNUMBER(#REF!),(#REF!-VLOOKUP($B1173,Stats!$A$2:$AA$19,13,FALSE))/VLOOKUP($B1173,Stats!$A$2:$AA$19,27,FALSE),""))</f>
        <v/>
      </c>
      <c r="BO1173" s="46" t="str">
        <f>IF(ISNUMBER(VLOOKUP($B1173,Stats!$A$2:$AA$19,2,FALSE))=FALSE,"",IF(ISNUMBER(#REF!),(#REF!-VLOOKUP($B1173,Stats!$A$2:$AA$19,14,FALSE))/VLOOKUP($B1173,Stats!$A$2:$AB$19,28,FALSE),""))</f>
        <v/>
      </c>
      <c r="BP1173" s="46"/>
      <c r="BQ1173" s="46" t="str">
        <f>IF(ISNUMBER(VLOOKUP($B1173,Stats!$A$2:$AA$19,2,FALSE))=FALSE,"",IF(ISNUMBER(BM1173),BM1173,(VLOOKUP($B1173,Stats!$A$2:$AT$19,46,FALSE)-VLOOKUP($B1173,Stats!$A$2:$AA$19,12,FALSE))/VLOOKUP($B1173,Stats!$A$2:$AA$19,26,FALSE)))</f>
        <v/>
      </c>
      <c r="BR1173" s="51" t="str">
        <f t="shared" si="248"/>
        <v/>
      </c>
      <c r="BS1173" s="32" t="str">
        <f t="shared" si="243"/>
        <v/>
      </c>
      <c r="BT1173" s="53" t="str">
        <f t="shared" si="244"/>
        <v/>
      </c>
    </row>
    <row r="1174" spans="1:72" x14ac:dyDescent="0.15">
      <c r="A1174" s="5">
        <v>586</v>
      </c>
      <c r="B1174" s="5" t="s">
        <v>31</v>
      </c>
      <c r="C1174" s="3">
        <v>0</v>
      </c>
      <c r="D1174" s="11">
        <v>1.3072359926550798E-2</v>
      </c>
      <c r="E1174" s="6">
        <v>4.7536550283582921E-3</v>
      </c>
      <c r="F1174" s="15">
        <v>5.2857142857142856</v>
      </c>
      <c r="G1174" s="15">
        <v>2.9285714285714284</v>
      </c>
      <c r="H1174" s="13">
        <v>4.0349010624600072E-3</v>
      </c>
      <c r="I1174" s="13">
        <v>-3.0256012287941292E-3</v>
      </c>
      <c r="J1174" s="12">
        <v>3.7142857142857144</v>
      </c>
      <c r="K1174" s="12">
        <v>1.9285714285714286</v>
      </c>
      <c r="L1174" s="13">
        <v>8.4110347201930644E-3</v>
      </c>
      <c r="M1174" s="13">
        <v>-5.9969273577964921E-3</v>
      </c>
      <c r="N1174" s="8">
        <v>1.2628357142857141</v>
      </c>
      <c r="O1174" s="8">
        <v>1.0159409491635969</v>
      </c>
      <c r="P1174" s="14"/>
      <c r="Q1174" s="13">
        <v>-8.0312210201214061E-3</v>
      </c>
      <c r="R1174" s="14"/>
      <c r="S1174" s="14" t="str">
        <f>IF(ISNUMBER(R1174),VLOOKUP(B1174,Index!$B$3:$AB$18,27,FALSE),"")</f>
        <v/>
      </c>
      <c r="T1174" s="14" t="str">
        <f>IF(ISNUMBER($R1174),VLOOKUP($B1174,Index!$B$21:$AB$36,27,FALSE),"")</f>
        <v/>
      </c>
      <c r="U1174" s="14" t="str">
        <f>IF(ISNUMBER($R1174),VLOOKUP($B1174,Index!$B$39:$AB$54,27,FALSE),"")</f>
        <v/>
      </c>
      <c r="W1174" s="6">
        <v>0.59463789703178327</v>
      </c>
      <c r="X1174" s="8">
        <v>0.6384353741496599</v>
      </c>
      <c r="Y1174" s="6">
        <v>9.0194262601947045E-2</v>
      </c>
      <c r="Z1174" s="8" t="str">
        <f t="shared" si="245"/>
        <v/>
      </c>
      <c r="AA1174" s="9" t="s">
        <v>25</v>
      </c>
      <c r="AB1174" s="3">
        <v>0</v>
      </c>
      <c r="AC1174" s="6">
        <v>0.35359422858638168</v>
      </c>
      <c r="AD1174" s="8">
        <v>0.40759972696561619</v>
      </c>
      <c r="AE1174" s="6">
        <v>8.1350050063089836E-3</v>
      </c>
      <c r="AF1174" s="8" t="str">
        <f t="shared" si="246"/>
        <v/>
      </c>
      <c r="AG1174" s="9" t="s">
        <v>25</v>
      </c>
      <c r="AH1174" s="3">
        <v>0</v>
      </c>
      <c r="AK1174" t="str">
        <f t="shared" si="250"/>
        <v/>
      </c>
      <c r="AL1174" t="str">
        <f t="shared" si="250"/>
        <v/>
      </c>
      <c r="AM1174" t="str">
        <f t="shared" si="250"/>
        <v/>
      </c>
      <c r="AN1174" t="str">
        <f t="shared" si="250"/>
        <v/>
      </c>
      <c r="AO1174" t="str">
        <f t="shared" si="250"/>
        <v/>
      </c>
      <c r="AP1174" t="str">
        <f t="shared" si="250"/>
        <v/>
      </c>
      <c r="AQ1174" t="str">
        <f t="shared" si="250"/>
        <v/>
      </c>
      <c r="AR1174" t="str">
        <f t="shared" si="250"/>
        <v/>
      </c>
      <c r="AS1174" t="str">
        <f t="shared" si="250"/>
        <v/>
      </c>
      <c r="AT1174" t="str">
        <f t="shared" si="250"/>
        <v/>
      </c>
      <c r="AU1174" t="str">
        <f t="shared" si="250"/>
        <v/>
      </c>
      <c r="AV1174" t="str">
        <f t="shared" si="250"/>
        <v/>
      </c>
      <c r="AW1174" t="str">
        <f t="shared" si="250"/>
        <v/>
      </c>
      <c r="AX1174" t="str">
        <f t="shared" si="250"/>
        <v/>
      </c>
      <c r="AZ1174" s="46" t="str">
        <f>IF(ISNUMBER(VLOOKUP($B1174,Stats!$A$2:$AA$19,2,FALSE))=FALSE,"",IF(ISNUMBER(W1174),(W1174-VLOOKUP($B1174,Stats!$A$2:$AA$19,2,FALSE))/VLOOKUP($B1174,Stats!$A$2:$AA$19,16,FALSE),""))</f>
        <v/>
      </c>
      <c r="BA1174" s="46" t="str">
        <f>IF(ISNUMBER(VLOOKUP($B1174,Stats!$A$2:$AA$19,2,FALSE))=FALSE,"",IF(ISNUMBER(X1174),(X1174-VLOOKUP($B1174,Stats!$A$2:$AA$19,3,FALSE))/VLOOKUP($B1174,Stats!$A$2:$AA$19,17,FALSE),""))</f>
        <v/>
      </c>
      <c r="BB1174" s="46"/>
      <c r="BC1174" s="46"/>
      <c r="BD1174" s="44" t="str">
        <f t="shared" si="242"/>
        <v/>
      </c>
      <c r="BE1174" s="46" t="str">
        <f>IF(ISNUMBER(VLOOKUP($B1174,Stats!$A$2:$AA$19,2,FALSE))=FALSE,"",IF(ISNUMBER(Y1174),(Y1174-VLOOKUP($B1174,Stats!$A$2:$AA$19,5,FALSE))/VLOOKUP($B1174,Stats!$A$2:$AA$19,19,FALSE),""))</f>
        <v/>
      </c>
      <c r="BF1174" s="46"/>
      <c r="BG1174" s="46"/>
      <c r="BH1174" s="46" t="str">
        <f>IF(ISNUMBER(VLOOKUP($B1174,Stats!$A$2:$AA$19,2,FALSE))=FALSE,"",IF(ISNUMBER(Z1174),(Z1174-VLOOKUP($B1174,Stats!$A$2:$AA$19,8,FALSE))/VLOOKUP($B1174,Stats!$A$2:$AA$19,22,FALSE),""))</f>
        <v/>
      </c>
      <c r="BI1174" s="46" t="str">
        <f>IF(ISNUMBER(VLOOKUP($B1174,Stats!$A$2:$AA$19,2,FALSE))=FALSE,"",IF(ISNUMBER(#REF!),(#REF!-VLOOKUP($B1174,Stats!$A$2:$AA$19,9,FALSE))/VLOOKUP($B1174,Stats!$A$2:$AA$19,23,FALSE),""))</f>
        <v/>
      </c>
      <c r="BJ1174" s="46" t="str">
        <f>IF(ISNUMBER(VLOOKUP($B1174,Stats!$A$2:$AA$19,2,FALSE))=FALSE,"",IF(ISNUMBER(#REF!),(#REF!-VLOOKUP($B1174,Stats!$A$2:$AA$19,10,FALSE))/VLOOKUP($B1174,Stats!$A$2:$AA$19,24,FALSE),""))</f>
        <v/>
      </c>
      <c r="BK1174" s="44" t="str">
        <f t="shared" si="247"/>
        <v/>
      </c>
      <c r="BL1174" s="46" t="str">
        <f>IF(ISNUMBER(VLOOKUP($B1174,Stats!$A$2:$AA$19,2,FALSE))=FALSE,"",IF(ISNUMBER(#REF!),(#REF!-VLOOKUP($B1174,Stats!$A$2:$AA$19,11,FALSE))/VLOOKUP($B1174,Stats!$A$2:$AA$19,25,FALSE),""))</f>
        <v/>
      </c>
      <c r="BM1174" s="46" t="str">
        <f>IF(ISNUMBER(VLOOKUP($B1174,Stats!$A$2:$AA$19,2,FALSE))=FALSE,"",IF(ISNUMBER(AA1174),(AA1174-VLOOKUP($B1174,Stats!$A$2:$AA$19,12,FALSE))/VLOOKUP($B1174,Stats!$A$2:$AA$19,26,FALSE),""))</f>
        <v/>
      </c>
      <c r="BN1174" s="46" t="str">
        <f>IF(ISNUMBER(VLOOKUP($B1174,Stats!$A$2:$AA$19,2,FALSE))=FALSE,"",IF(ISNUMBER(#REF!),(#REF!-VLOOKUP($B1174,Stats!$A$2:$AA$19,13,FALSE))/VLOOKUP($B1174,Stats!$A$2:$AA$19,27,FALSE),""))</f>
        <v/>
      </c>
      <c r="BO1174" s="46" t="str">
        <f>IF(ISNUMBER(VLOOKUP($B1174,Stats!$A$2:$AA$19,2,FALSE))=FALSE,"",IF(ISNUMBER(#REF!),(#REF!-VLOOKUP($B1174,Stats!$A$2:$AA$19,14,FALSE))/VLOOKUP($B1174,Stats!$A$2:$AB$19,28,FALSE),""))</f>
        <v/>
      </c>
      <c r="BP1174" s="46"/>
      <c r="BQ1174" s="46" t="str">
        <f>IF(ISNUMBER(VLOOKUP($B1174,Stats!$A$2:$AA$19,2,FALSE))=FALSE,"",IF(ISNUMBER(BM1174),BM1174,(VLOOKUP($B1174,Stats!$A$2:$AT$19,46,FALSE)-VLOOKUP($B1174,Stats!$A$2:$AA$19,12,FALSE))/VLOOKUP($B1174,Stats!$A$2:$AA$19,26,FALSE)))</f>
        <v/>
      </c>
      <c r="BR1174" s="51" t="str">
        <f t="shared" si="248"/>
        <v/>
      </c>
      <c r="BS1174" s="32" t="str">
        <f t="shared" si="243"/>
        <v/>
      </c>
      <c r="BT1174" s="53" t="str">
        <f t="shared" si="244"/>
        <v/>
      </c>
    </row>
    <row r="1175" spans="1:72" x14ac:dyDescent="0.15">
      <c r="A1175" s="16">
        <v>586</v>
      </c>
      <c r="B1175" s="17">
        <v>201421</v>
      </c>
      <c r="C1175" s="3">
        <v>0</v>
      </c>
      <c r="D1175" s="23">
        <v>-3.5066187428771656E-3</v>
      </c>
      <c r="E1175" s="18">
        <v>2.3648101920293596E-3</v>
      </c>
      <c r="F1175" s="24">
        <v>4</v>
      </c>
      <c r="G1175" s="24">
        <v>3</v>
      </c>
      <c r="H1175" s="20">
        <v>1.210624210217337E-3</v>
      </c>
      <c r="I1175" s="20">
        <v>-2.7783054885985501E-3</v>
      </c>
      <c r="J1175" s="24">
        <v>3</v>
      </c>
      <c r="K1175" s="24">
        <v>3</v>
      </c>
      <c r="L1175" s="20">
        <v>3.0888712381962335E-3</v>
      </c>
      <c r="M1175" s="20">
        <v>-4.6385436723263007E-3</v>
      </c>
      <c r="N1175" s="19">
        <v>1.1426000000000001</v>
      </c>
      <c r="O1175" s="19">
        <v>1.0016656439028666</v>
      </c>
      <c r="P1175" s="25">
        <v>41921</v>
      </c>
      <c r="Q1175" s="20">
        <v>-8.3143707334151218E-3</v>
      </c>
      <c r="R1175" s="25">
        <v>41926</v>
      </c>
      <c r="S1175" s="25">
        <f>IF(ISNUMBER(R1175),VLOOKUP(B1175,Index!$B$3:$AB$18,27,FALSE),"")</f>
        <v>41929</v>
      </c>
      <c r="T1175" s="25">
        <f>IF(ISNUMBER($R1175),VLOOKUP($B1175,Index!$B$21:$AB$36,27,FALSE),"")</f>
        <v>41929</v>
      </c>
      <c r="U1175" s="25">
        <f>IF(ISNUMBER($R1175),VLOOKUP($B1175,Index!$B$39:$AB$54,27,FALSE),"")</f>
        <v>41929</v>
      </c>
      <c r="W1175" s="18">
        <v>-0.12623827474357796</v>
      </c>
      <c r="X1175" s="19">
        <v>0.5714285714285714</v>
      </c>
      <c r="Y1175" s="18">
        <v>4.4869118644757636E-2</v>
      </c>
      <c r="Z1175" s="19">
        <f t="shared" si="245"/>
        <v>3</v>
      </c>
      <c r="AA1175" s="21" t="s">
        <v>25</v>
      </c>
      <c r="AB1175" s="3">
        <v>0</v>
      </c>
      <c r="AC1175" s="18">
        <v>1.5936102010235074E-2</v>
      </c>
      <c r="AD1175" s="19">
        <v>0.32653061224489793</v>
      </c>
      <c r="AE1175" s="18">
        <v>2.0132378079573375E-3</v>
      </c>
      <c r="AF1175" s="19">
        <f t="shared" si="246"/>
        <v>9</v>
      </c>
      <c r="AG1175" s="21" t="s">
        <v>25</v>
      </c>
      <c r="AH1175" s="3">
        <v>0</v>
      </c>
      <c r="AK1175" t="str">
        <f t="shared" si="250"/>
        <v/>
      </c>
      <c r="AL1175" t="str">
        <f t="shared" si="250"/>
        <v/>
      </c>
      <c r="AM1175" t="str">
        <f t="shared" si="250"/>
        <v/>
      </c>
      <c r="AN1175" t="str">
        <f t="shared" si="250"/>
        <v/>
      </c>
      <c r="AO1175" t="str">
        <f t="shared" si="250"/>
        <v/>
      </c>
      <c r="AP1175" t="str">
        <f t="shared" si="250"/>
        <v/>
      </c>
      <c r="AQ1175" t="str">
        <f t="shared" si="250"/>
        <v/>
      </c>
      <c r="AR1175" t="str">
        <f t="shared" si="250"/>
        <v/>
      </c>
      <c r="AS1175" t="str">
        <f t="shared" si="250"/>
        <v/>
      </c>
      <c r="AT1175" t="str">
        <f t="shared" si="250"/>
        <v/>
      </c>
      <c r="AU1175" t="str">
        <f t="shared" si="250"/>
        <v/>
      </c>
      <c r="AV1175" t="str">
        <f t="shared" si="250"/>
        <v/>
      </c>
      <c r="AW1175" t="str">
        <f t="shared" si="250"/>
        <v/>
      </c>
      <c r="AX1175" t="str">
        <f t="shared" si="250"/>
        <v/>
      </c>
      <c r="AZ1175" s="46">
        <f>IF(ISNUMBER(VLOOKUP($B1175,Stats!$A$2:$AA$19,2,FALSE))=FALSE,"",IF(ISNUMBER(W1175),(W1175-VLOOKUP($B1175,Stats!$A$2:$AA$19,2,FALSE))/VLOOKUP($B1175,Stats!$A$2:$AA$19,16,FALSE),""))</f>
        <v>0.34116721361166585</v>
      </c>
      <c r="BA1175" s="46">
        <f>IF(ISNUMBER(VLOOKUP($B1175,Stats!$A$2:$AA$19,2,FALSE))=FALSE,"",IF(ISNUMBER(X1175),(X1175-VLOOKUP($B1175,Stats!$A$2:$AA$19,3,FALSE))/VLOOKUP($B1175,Stats!$A$2:$AA$19,17,FALSE),""))</f>
        <v>0.45952930473677361</v>
      </c>
      <c r="BB1175" s="46"/>
      <c r="BC1175" s="46"/>
      <c r="BD1175" s="44">
        <f t="shared" si="242"/>
        <v>0.40034825917421973</v>
      </c>
      <c r="BE1175" s="46">
        <f>IF(ISNUMBER(VLOOKUP($B1175,Stats!$A$2:$AA$19,2,FALSE))=FALSE,"",IF(ISNUMBER(Y1175),(Y1175-VLOOKUP($B1175,Stats!$A$2:$AA$19,5,FALSE))/VLOOKUP($B1175,Stats!$A$2:$AA$19,19,FALSE),""))</f>
        <v>-0.60770733621910455</v>
      </c>
      <c r="BF1175" s="46"/>
      <c r="BG1175" s="46"/>
      <c r="BH1175" s="46">
        <f>IF(ISNUMBER(VLOOKUP($B1175,Stats!$A$2:$AA$19,2,FALSE))=FALSE,"",IF(ISNUMBER(Z1175),(Z1175-VLOOKUP($B1175,Stats!$A$2:$AA$19,8,FALSE))/VLOOKUP($B1175,Stats!$A$2:$AA$19,22,FALSE),""))</f>
        <v>0.88771128993331716</v>
      </c>
      <c r="BI1175" s="46" t="str">
        <f>IF(ISNUMBER(VLOOKUP($B1175,Stats!$A$2:$AA$19,2,FALSE))=FALSE,"",IF(ISNUMBER(#REF!),(#REF!-VLOOKUP($B1175,Stats!$A$2:$AA$19,9,FALSE))/VLOOKUP($B1175,Stats!$A$2:$AA$19,23,FALSE),""))</f>
        <v/>
      </c>
      <c r="BJ1175" s="46" t="str">
        <f>IF(ISNUMBER(VLOOKUP($B1175,Stats!$A$2:$AA$19,2,FALSE))=FALSE,"",IF(ISNUMBER(#REF!),(#REF!-VLOOKUP($B1175,Stats!$A$2:$AA$19,10,FALSE))/VLOOKUP($B1175,Stats!$A$2:$AA$19,24,FALSE),""))</f>
        <v/>
      </c>
      <c r="BK1175" s="44">
        <f t="shared" si="247"/>
        <v>0.69170852233336833</v>
      </c>
      <c r="BL1175" s="46" t="str">
        <f>IF(ISNUMBER(VLOOKUP($B1175,Stats!$A$2:$AA$19,2,FALSE))=FALSE,"",IF(ISNUMBER(#REF!),(#REF!-VLOOKUP($B1175,Stats!$A$2:$AA$19,11,FALSE))/VLOOKUP($B1175,Stats!$A$2:$AA$19,25,FALSE),""))</f>
        <v/>
      </c>
      <c r="BM1175" s="46" t="str">
        <f>IF(ISNUMBER(VLOOKUP($B1175,Stats!$A$2:$AA$19,2,FALSE))=FALSE,"",IF(ISNUMBER(AA1175),(AA1175-VLOOKUP($B1175,Stats!$A$2:$AA$19,12,FALSE))/VLOOKUP($B1175,Stats!$A$2:$AA$19,26,FALSE),""))</f>
        <v/>
      </c>
      <c r="BN1175" s="46" t="str">
        <f>IF(ISNUMBER(VLOOKUP($B1175,Stats!$A$2:$AA$19,2,FALSE))=FALSE,"",IF(ISNUMBER(#REF!),(#REF!-VLOOKUP($B1175,Stats!$A$2:$AA$19,13,FALSE))/VLOOKUP($B1175,Stats!$A$2:$AA$19,27,FALSE),""))</f>
        <v/>
      </c>
      <c r="BO1175" s="46" t="str">
        <f>IF(ISNUMBER(VLOOKUP($B1175,Stats!$A$2:$AA$19,2,FALSE))=FALSE,"",IF(ISNUMBER(#REF!),(#REF!-VLOOKUP($B1175,Stats!$A$2:$AA$19,14,FALSE))/VLOOKUP($B1175,Stats!$A$2:$AB$19,28,FALSE),""))</f>
        <v/>
      </c>
      <c r="BP1175" s="46"/>
      <c r="BQ1175" s="46">
        <f>IF(ISNUMBER(VLOOKUP($B1175,Stats!$A$2:$AA$19,2,FALSE))=FALSE,"",IF(ISNUMBER(BM1175),BM1175,(VLOOKUP($B1175,Stats!$A$2:$AT$19,46,FALSE)-VLOOKUP($B1175,Stats!$A$2:$AA$19,12,FALSE))/VLOOKUP($B1175,Stats!$A$2:$AA$19,26,FALSE)))</f>
        <v>-0.81319138310867711</v>
      </c>
      <c r="BR1175" s="51">
        <f t="shared" si="248"/>
        <v>-0.81319138310867711</v>
      </c>
      <c r="BS1175" s="32" t="str">
        <f t="shared" si="243"/>
        <v>586_201421</v>
      </c>
      <c r="BT1175" s="53">
        <f t="shared" si="244"/>
        <v>0.33245648861312949</v>
      </c>
    </row>
    <row r="1176" spans="1:72" x14ac:dyDescent="0.15">
      <c r="A1176" s="16">
        <v>586</v>
      </c>
      <c r="B1176" s="17">
        <v>201422</v>
      </c>
      <c r="C1176" s="3">
        <v>0</v>
      </c>
      <c r="D1176" s="23">
        <v>2.9647224421571305E-2</v>
      </c>
      <c r="E1176" s="18">
        <v>3.8517660282636934E-3</v>
      </c>
      <c r="F1176" s="24">
        <v>8</v>
      </c>
      <c r="G1176" s="24">
        <v>2</v>
      </c>
      <c r="H1176" s="20">
        <v>4.1146694626305325E-3</v>
      </c>
      <c r="I1176" s="20">
        <v>-1.7959215240129223E-3</v>
      </c>
      <c r="J1176" s="24">
        <v>4</v>
      </c>
      <c r="K1176" s="24">
        <v>1</v>
      </c>
      <c r="L1176" s="20">
        <v>8.8186501353357816E-3</v>
      </c>
      <c r="M1176" s="20">
        <v>-2.2787028921997798E-3</v>
      </c>
      <c r="N1176" s="19">
        <v>1.1704000000000001</v>
      </c>
      <c r="O1176" s="19">
        <v>1.0259467040673211</v>
      </c>
      <c r="P1176" s="25">
        <v>41943</v>
      </c>
      <c r="Q1176" s="20">
        <v>-3.414164405147524E-3</v>
      </c>
      <c r="R1176" s="25">
        <v>41939</v>
      </c>
      <c r="S1176" s="25">
        <f>IF(ISNUMBER(R1176),VLOOKUP(B1176,Index!$B$3:$AB$18,27,FALSE),"")</f>
        <v>41939</v>
      </c>
      <c r="T1176" s="25">
        <f>IF(ISNUMBER($R1176),VLOOKUP($B1176,Index!$B$21:$AB$36,27,FALSE),"")</f>
        <v>41935</v>
      </c>
      <c r="U1176" s="25">
        <f>IF(ISNUMBER($R1176),VLOOKUP($B1176,Index!$B$39:$AB$54,27,FALSE),"")</f>
        <v>41936</v>
      </c>
      <c r="W1176" s="18">
        <v>0.88941673264713916</v>
      </c>
      <c r="X1176" s="19">
        <v>0.8</v>
      </c>
      <c r="Y1176" s="18">
        <v>7.3082121980242581E-2</v>
      </c>
      <c r="Z1176" s="19">
        <f t="shared" si="245"/>
        <v>0</v>
      </c>
      <c r="AA1176" s="21">
        <v>8.6835960145540412</v>
      </c>
      <c r="AB1176" s="3">
        <v>0</v>
      </c>
      <c r="AC1176" s="18">
        <v>0.79106212431271261</v>
      </c>
      <c r="AD1176" s="19">
        <v>0.64000000000000012</v>
      </c>
      <c r="AE1176" s="18">
        <v>5.3409965531350558E-3</v>
      </c>
      <c r="AF1176" s="19">
        <f t="shared" si="246"/>
        <v>0</v>
      </c>
      <c r="AG1176" s="21">
        <v>75.404839743978826</v>
      </c>
      <c r="AH1176" s="3">
        <v>0</v>
      </c>
      <c r="AK1176" t="str">
        <f t="shared" si="250"/>
        <v/>
      </c>
      <c r="AL1176">
        <f t="shared" si="250"/>
        <v>8.6835960145540412</v>
      </c>
      <c r="AM1176" t="str">
        <f t="shared" si="250"/>
        <v/>
      </c>
      <c r="AN1176" t="str">
        <f t="shared" si="250"/>
        <v/>
      </c>
      <c r="AO1176" t="str">
        <f t="shared" si="250"/>
        <v/>
      </c>
      <c r="AP1176" t="str">
        <f t="shared" si="250"/>
        <v/>
      </c>
      <c r="AQ1176" t="str">
        <f t="shared" si="250"/>
        <v/>
      </c>
      <c r="AR1176" t="str">
        <f t="shared" si="250"/>
        <v/>
      </c>
      <c r="AS1176" t="str">
        <f t="shared" si="250"/>
        <v/>
      </c>
      <c r="AT1176" t="str">
        <f t="shared" si="250"/>
        <v/>
      </c>
      <c r="AU1176" t="str">
        <f t="shared" si="250"/>
        <v/>
      </c>
      <c r="AV1176" t="str">
        <f t="shared" si="250"/>
        <v/>
      </c>
      <c r="AW1176" t="str">
        <f t="shared" si="250"/>
        <v/>
      </c>
      <c r="AX1176" t="str">
        <f t="shared" si="250"/>
        <v/>
      </c>
      <c r="AZ1176" s="46">
        <f>IF(ISNUMBER(VLOOKUP($B1176,Stats!$A$2:$AA$19,2,FALSE))=FALSE,"",IF(ISNUMBER(W1176),(W1176-VLOOKUP($B1176,Stats!$A$2:$AA$19,2,FALSE))/VLOOKUP($B1176,Stats!$A$2:$AA$19,16,FALSE),""))</f>
        <v>0.43072913006185787</v>
      </c>
      <c r="BA1176" s="46">
        <f>IF(ISNUMBER(VLOOKUP($B1176,Stats!$A$2:$AA$19,2,FALSE))=FALSE,"",IF(ISNUMBER(X1176),(X1176-VLOOKUP($B1176,Stats!$A$2:$AA$19,3,FALSE))/VLOOKUP($B1176,Stats!$A$2:$AA$19,17,FALSE),""))</f>
        <v>1.1714674103671339</v>
      </c>
      <c r="BB1176" s="46"/>
      <c r="BC1176" s="46"/>
      <c r="BD1176" s="44">
        <f t="shared" si="242"/>
        <v>0.80109827021449587</v>
      </c>
      <c r="BE1176" s="46">
        <f>IF(ISNUMBER(VLOOKUP($B1176,Stats!$A$2:$AA$19,2,FALSE))=FALSE,"",IF(ISNUMBER(Y1176),(Y1176-VLOOKUP($B1176,Stats!$A$2:$AA$19,5,FALSE))/VLOOKUP($B1176,Stats!$A$2:$AA$19,19,FALSE),""))</f>
        <v>-0.57354108712686935</v>
      </c>
      <c r="BF1176" s="46"/>
      <c r="BG1176" s="46"/>
      <c r="BH1176" s="46">
        <f>IF(ISNUMBER(VLOOKUP($B1176,Stats!$A$2:$AA$19,2,FALSE))=FALSE,"",IF(ISNUMBER(Z1176),(Z1176-VLOOKUP($B1176,Stats!$A$2:$AA$19,8,FALSE))/VLOOKUP($B1176,Stats!$A$2:$AA$19,22,FALSE),""))</f>
        <v>-1.3145151991428841</v>
      </c>
      <c r="BI1176" s="46" t="str">
        <f>IF(ISNUMBER(VLOOKUP($B1176,Stats!$A$2:$AA$19,2,FALSE))=FALSE,"",IF(ISNUMBER(#REF!),(#REF!-VLOOKUP($B1176,Stats!$A$2:$AA$19,9,FALSE))/VLOOKUP($B1176,Stats!$A$2:$AA$19,23,FALSE),""))</f>
        <v/>
      </c>
      <c r="BJ1176" s="46" t="str">
        <f>IF(ISNUMBER(VLOOKUP($B1176,Stats!$A$2:$AA$19,2,FALSE))=FALSE,"",IF(ISNUMBER(#REF!),(#REF!-VLOOKUP($B1176,Stats!$A$2:$AA$19,10,FALSE))/VLOOKUP($B1176,Stats!$A$2:$AA$19,24,FALSE),""))</f>
        <v/>
      </c>
      <c r="BK1176" s="44">
        <f t="shared" si="247"/>
        <v>7.1242012459433179E-3</v>
      </c>
      <c r="BL1176" s="46" t="str">
        <f>IF(ISNUMBER(VLOOKUP($B1176,Stats!$A$2:$AA$19,2,FALSE))=FALSE,"",IF(ISNUMBER(#REF!),(#REF!-VLOOKUP($B1176,Stats!$A$2:$AA$19,11,FALSE))/VLOOKUP($B1176,Stats!$A$2:$AA$19,25,FALSE),""))</f>
        <v/>
      </c>
      <c r="BM1176" s="46">
        <f>IF(ISNUMBER(VLOOKUP($B1176,Stats!$A$2:$AA$19,2,FALSE))=FALSE,"",IF(ISNUMBER(AA1176),(AA1176-VLOOKUP($B1176,Stats!$A$2:$AA$19,12,FALSE))/VLOOKUP($B1176,Stats!$A$2:$AA$19,26,FALSE),""))</f>
        <v>0.18155573361469837</v>
      </c>
      <c r="BN1176" s="46" t="str">
        <f>IF(ISNUMBER(VLOOKUP($B1176,Stats!$A$2:$AA$19,2,FALSE))=FALSE,"",IF(ISNUMBER(#REF!),(#REF!-VLOOKUP($B1176,Stats!$A$2:$AA$19,13,FALSE))/VLOOKUP($B1176,Stats!$A$2:$AA$19,27,FALSE),""))</f>
        <v/>
      </c>
      <c r="BO1176" s="46" t="str">
        <f>IF(ISNUMBER(VLOOKUP($B1176,Stats!$A$2:$AA$19,2,FALSE))=FALSE,"",IF(ISNUMBER(#REF!),(#REF!-VLOOKUP($B1176,Stats!$A$2:$AA$19,14,FALSE))/VLOOKUP($B1176,Stats!$A$2:$AB$19,28,FALSE),""))</f>
        <v/>
      </c>
      <c r="BP1176" s="46"/>
      <c r="BQ1176" s="46">
        <f>IF(ISNUMBER(VLOOKUP($B1176,Stats!$A$2:$AA$19,2,FALSE))=FALSE,"",IF(ISNUMBER(BM1176),BM1176,(VLOOKUP($B1176,Stats!$A$2:$AT$19,46,FALSE)-VLOOKUP($B1176,Stats!$A$2:$AA$19,12,FALSE))/VLOOKUP($B1176,Stats!$A$2:$AA$19,26,FALSE)))</f>
        <v>0.18155573361469837</v>
      </c>
      <c r="BR1176" s="51">
        <f t="shared" si="248"/>
        <v>0.18155573361469837</v>
      </c>
      <c r="BS1176" s="32" t="str">
        <f t="shared" si="243"/>
        <v>586_201422</v>
      </c>
      <c r="BT1176" s="53">
        <f t="shared" si="244"/>
        <v>0.20080532151340483</v>
      </c>
    </row>
    <row r="1177" spans="1:72" x14ac:dyDescent="0.15">
      <c r="A1177" s="16">
        <v>586</v>
      </c>
      <c r="B1177" s="17">
        <v>201423</v>
      </c>
      <c r="C1177" s="3">
        <v>0</v>
      </c>
      <c r="D1177" s="23">
        <v>1.4354066985645897E-2</v>
      </c>
      <c r="E1177" s="18">
        <v>5.6809598828867916E-3</v>
      </c>
      <c r="F1177" s="24">
        <v>6</v>
      </c>
      <c r="G1177" s="24">
        <v>4</v>
      </c>
      <c r="H1177" s="20">
        <v>4.9524141274632045E-3</v>
      </c>
      <c r="I1177" s="20">
        <v>-3.8267452334043162E-3</v>
      </c>
      <c r="J1177" s="24">
        <v>3</v>
      </c>
      <c r="K1177" s="24">
        <v>2</v>
      </c>
      <c r="L1177" s="20">
        <v>9.9468937031106375E-3</v>
      </c>
      <c r="M1177" s="20">
        <v>-1.0015858442534054E-2</v>
      </c>
      <c r="N1177" s="19">
        <v>1.1980999999999999</v>
      </c>
      <c r="O1177" s="19">
        <v>1.0225313646837928</v>
      </c>
      <c r="P1177" s="25">
        <v>41953</v>
      </c>
      <c r="Q1177" s="20">
        <v>-1.0015858442534054E-2</v>
      </c>
      <c r="R1177" s="25">
        <v>41954</v>
      </c>
      <c r="S1177" s="25">
        <f>IF(ISNUMBER(R1177),VLOOKUP(B1177,Index!$B$3:$AB$18,27,FALSE),"")</f>
        <v>41956</v>
      </c>
      <c r="T1177" s="25">
        <f>IF(ISNUMBER($R1177),VLOOKUP($B1177,Index!$B$21:$AB$36,27,FALSE),"")</f>
        <v>41954</v>
      </c>
      <c r="U1177" s="25">
        <f>IF(ISNUMBER($R1177),VLOOKUP($B1177,Index!$B$39:$AB$54,27,FALSE),"")</f>
        <v>41957</v>
      </c>
      <c r="W1177" s="18">
        <v>0.43062200956937691</v>
      </c>
      <c r="X1177" s="19">
        <v>0.6</v>
      </c>
      <c r="Y1177" s="18">
        <v>0.10778863515579404</v>
      </c>
      <c r="Z1177" s="19">
        <f t="shared" si="245"/>
        <v>2</v>
      </c>
      <c r="AA1177" s="21">
        <v>1.4331339712918565</v>
      </c>
      <c r="AB1177" s="3">
        <v>0</v>
      </c>
      <c r="AC1177" s="18">
        <v>0.18543531512556855</v>
      </c>
      <c r="AD1177" s="19">
        <v>0.36</v>
      </c>
      <c r="AE1177" s="18">
        <v>1.1618389868748878E-2</v>
      </c>
      <c r="AF1177" s="19">
        <f t="shared" si="246"/>
        <v>4</v>
      </c>
      <c r="AG1177" s="21">
        <v>2.0538729796707678</v>
      </c>
      <c r="AH1177" s="3">
        <v>0</v>
      </c>
      <c r="AK1177" t="str">
        <f t="shared" si="250"/>
        <v/>
      </c>
      <c r="AL1177" t="str">
        <f t="shared" si="250"/>
        <v/>
      </c>
      <c r="AM1177">
        <f t="shared" si="250"/>
        <v>1.4331339712918565</v>
      </c>
      <c r="AN1177" t="str">
        <f t="shared" si="250"/>
        <v/>
      </c>
      <c r="AO1177" t="str">
        <f t="shared" si="250"/>
        <v/>
      </c>
      <c r="AP1177" t="str">
        <f t="shared" si="250"/>
        <v/>
      </c>
      <c r="AQ1177" t="str">
        <f t="shared" si="250"/>
        <v/>
      </c>
      <c r="AR1177" t="str">
        <f t="shared" si="250"/>
        <v/>
      </c>
      <c r="AS1177" t="str">
        <f t="shared" si="250"/>
        <v/>
      </c>
      <c r="AT1177" t="str">
        <f t="shared" si="250"/>
        <v/>
      </c>
      <c r="AU1177" t="str">
        <f t="shared" si="250"/>
        <v/>
      </c>
      <c r="AV1177" t="str">
        <f t="shared" si="250"/>
        <v/>
      </c>
      <c r="AW1177" t="str">
        <f t="shared" si="250"/>
        <v/>
      </c>
      <c r="AX1177" t="str">
        <f t="shared" si="250"/>
        <v/>
      </c>
      <c r="AZ1177" s="46">
        <f>IF(ISNUMBER(VLOOKUP($B1177,Stats!$A$2:$AA$19,2,FALSE))=FALSE,"",IF(ISNUMBER(W1177),(W1177-VLOOKUP($B1177,Stats!$A$2:$AA$19,2,FALSE))/VLOOKUP($B1177,Stats!$A$2:$AA$19,16,FALSE),""))</f>
        <v>0.60301539066592114</v>
      </c>
      <c r="BA1177" s="46">
        <f>IF(ISNUMBER(VLOOKUP($B1177,Stats!$A$2:$AA$19,2,FALSE))=FALSE,"",IF(ISNUMBER(X1177),(X1177-VLOOKUP($B1177,Stats!$A$2:$AA$19,3,FALSE))/VLOOKUP($B1177,Stats!$A$2:$AA$19,17,FALSE),""))</f>
        <v>0.51760038496241778</v>
      </c>
      <c r="BB1177" s="46"/>
      <c r="BC1177" s="46"/>
      <c r="BD1177" s="44">
        <f t="shared" si="242"/>
        <v>0.5603078878141694</v>
      </c>
      <c r="BE1177" s="46">
        <f>IF(ISNUMBER(VLOOKUP($B1177,Stats!$A$2:$AA$19,2,FALSE))=FALSE,"",IF(ISNUMBER(Y1177),(Y1177-VLOOKUP($B1177,Stats!$A$2:$AA$19,5,FALSE))/VLOOKUP($B1177,Stats!$A$2:$AA$19,19,FALSE),""))</f>
        <v>-0.33816930783990201</v>
      </c>
      <c r="BF1177" s="46"/>
      <c r="BG1177" s="46"/>
      <c r="BH1177" s="46">
        <f>IF(ISNUMBER(VLOOKUP($B1177,Stats!$A$2:$AA$19,2,FALSE))=FALSE,"",IF(ISNUMBER(Z1177),(Z1177-VLOOKUP($B1177,Stats!$A$2:$AA$19,8,FALSE))/VLOOKUP($B1177,Stats!$A$2:$AA$19,22,FALSE),""))</f>
        <v>4.0999925831563512E-2</v>
      </c>
      <c r="BI1177" s="46" t="str">
        <f>IF(ISNUMBER(VLOOKUP($B1177,Stats!$A$2:$AA$19,2,FALSE))=FALSE,"",IF(ISNUMBER(#REF!),(#REF!-VLOOKUP($B1177,Stats!$A$2:$AA$19,9,FALSE))/VLOOKUP($B1177,Stats!$A$2:$AA$19,23,FALSE),""))</f>
        <v/>
      </c>
      <c r="BJ1177" s="46" t="str">
        <f>IF(ISNUMBER(VLOOKUP($B1177,Stats!$A$2:$AA$19,2,FALSE))=FALSE,"",IF(ISNUMBER(#REF!),(#REF!-VLOOKUP($B1177,Stats!$A$2:$AA$19,10,FALSE))/VLOOKUP($B1177,Stats!$A$2:$AA$19,24,FALSE),""))</f>
        <v/>
      </c>
      <c r="BK1177" s="44">
        <f t="shared" si="247"/>
        <v>0.24901849323740044</v>
      </c>
      <c r="BL1177" s="46" t="str">
        <f>IF(ISNUMBER(VLOOKUP($B1177,Stats!$A$2:$AA$19,2,FALSE))=FALSE,"",IF(ISNUMBER(#REF!),(#REF!-VLOOKUP($B1177,Stats!$A$2:$AA$19,11,FALSE))/VLOOKUP($B1177,Stats!$A$2:$AA$19,25,FALSE),""))</f>
        <v/>
      </c>
      <c r="BM1177" s="46">
        <f>IF(ISNUMBER(VLOOKUP($B1177,Stats!$A$2:$AA$19,2,FALSE))=FALSE,"",IF(ISNUMBER(AA1177),(AA1177-VLOOKUP($B1177,Stats!$A$2:$AA$19,12,FALSE))/VLOOKUP($B1177,Stats!$A$2:$AA$19,26,FALSE),""))</f>
        <v>-0.47372139489660253</v>
      </c>
      <c r="BN1177" s="46" t="str">
        <f>IF(ISNUMBER(VLOOKUP($B1177,Stats!$A$2:$AA$19,2,FALSE))=FALSE,"",IF(ISNUMBER(#REF!),(#REF!-VLOOKUP($B1177,Stats!$A$2:$AA$19,13,FALSE))/VLOOKUP($B1177,Stats!$A$2:$AA$19,27,FALSE),""))</f>
        <v/>
      </c>
      <c r="BO1177" s="46" t="str">
        <f>IF(ISNUMBER(VLOOKUP($B1177,Stats!$A$2:$AA$19,2,FALSE))=FALSE,"",IF(ISNUMBER(#REF!),(#REF!-VLOOKUP($B1177,Stats!$A$2:$AA$19,14,FALSE))/VLOOKUP($B1177,Stats!$A$2:$AB$19,28,FALSE),""))</f>
        <v/>
      </c>
      <c r="BP1177" s="46"/>
      <c r="BQ1177" s="46">
        <f>IF(ISNUMBER(VLOOKUP($B1177,Stats!$A$2:$AA$19,2,FALSE))=FALSE,"",IF(ISNUMBER(BM1177),BM1177,(VLOOKUP($B1177,Stats!$A$2:$AT$19,46,FALSE)-VLOOKUP($B1177,Stats!$A$2:$AA$19,12,FALSE))/VLOOKUP($B1177,Stats!$A$2:$AA$19,26,FALSE)))</f>
        <v>-0.47372139489660253</v>
      </c>
      <c r="BR1177" s="51">
        <f t="shared" si="248"/>
        <v>-0.47372139489660253</v>
      </c>
      <c r="BS1177" s="32" t="str">
        <f t="shared" si="243"/>
        <v>586_201423</v>
      </c>
      <c r="BT1177" s="53">
        <f t="shared" si="244"/>
        <v>0.16672839452595362</v>
      </c>
    </row>
    <row r="1178" spans="1:72" x14ac:dyDescent="0.15">
      <c r="A1178" s="16">
        <v>586</v>
      </c>
      <c r="B1178" s="17">
        <v>201424</v>
      </c>
      <c r="C1178" s="3">
        <v>0</v>
      </c>
      <c r="D1178" s="23">
        <v>1.4487870619946053E-2</v>
      </c>
      <c r="E1178" s="18">
        <v>4.5361749820089113E-3</v>
      </c>
      <c r="F1178" s="24">
        <v>8</v>
      </c>
      <c r="G1178" s="24">
        <v>2</v>
      </c>
      <c r="H1178" s="20">
        <v>3.257427645794897E-3</v>
      </c>
      <c r="I1178" s="20">
        <v>-5.7862858327079603E-3</v>
      </c>
      <c r="J1178" s="24">
        <v>8</v>
      </c>
      <c r="K1178" s="24">
        <v>2</v>
      </c>
      <c r="L1178" s="20">
        <v>8.0576759966071165E-3</v>
      </c>
      <c r="M1178" s="20">
        <v>-6.6028951155506777E-3</v>
      </c>
      <c r="N1178" s="19">
        <v>1.2043999999999999</v>
      </c>
      <c r="O1178" s="19">
        <v>1.0195547278422077</v>
      </c>
      <c r="P1178" s="25">
        <v>41971</v>
      </c>
      <c r="Q1178" s="20">
        <v>-6.6028951155506777E-3</v>
      </c>
      <c r="R1178" s="25">
        <v>41961</v>
      </c>
      <c r="S1178" s="25">
        <f>IF(ISNUMBER(R1178),VLOOKUP(B1178,Index!$B$3:$AB$18,27,FALSE),"")</f>
        <v>41963</v>
      </c>
      <c r="T1178" s="25">
        <f>IF(ISNUMBER($R1178),VLOOKUP($B1178,Index!$B$21:$AB$36,27,FALSE),"")</f>
        <v>41963</v>
      </c>
      <c r="U1178" s="25">
        <f>IF(ISNUMBER($R1178),VLOOKUP($B1178,Index!$B$39:$AB$54,27,FALSE),"")</f>
        <v>41963</v>
      </c>
      <c r="W1178" s="18">
        <v>0.43463611859838158</v>
      </c>
      <c r="X1178" s="19">
        <v>0.8</v>
      </c>
      <c r="Y1178" s="18">
        <v>8.6067868849328877E-2</v>
      </c>
      <c r="Z1178" s="19">
        <f t="shared" si="245"/>
        <v>2</v>
      </c>
      <c r="AA1178" s="21">
        <v>2.1941694311977229</v>
      </c>
      <c r="AB1178" s="3">
        <v>0</v>
      </c>
      <c r="AC1178" s="18">
        <v>0.18890855559026642</v>
      </c>
      <c r="AD1178" s="19">
        <v>0.64000000000000012</v>
      </c>
      <c r="AE1178" s="18">
        <v>7.4076780482652763E-3</v>
      </c>
      <c r="AF1178" s="19">
        <f t="shared" si="246"/>
        <v>4</v>
      </c>
      <c r="AG1178" s="21">
        <v>4.814379492802539</v>
      </c>
      <c r="AH1178" s="3">
        <v>0</v>
      </c>
      <c r="AK1178" t="str">
        <f t="shared" si="250"/>
        <v/>
      </c>
      <c r="AL1178" t="str">
        <f t="shared" si="250"/>
        <v/>
      </c>
      <c r="AM1178" t="str">
        <f t="shared" si="250"/>
        <v/>
      </c>
      <c r="AN1178">
        <f t="shared" si="250"/>
        <v>2.1941694311977229</v>
      </c>
      <c r="AO1178" t="str">
        <f t="shared" si="250"/>
        <v/>
      </c>
      <c r="AP1178" t="str">
        <f t="shared" si="250"/>
        <v/>
      </c>
      <c r="AQ1178" t="str">
        <f t="shared" si="250"/>
        <v/>
      </c>
      <c r="AR1178" t="str">
        <f t="shared" si="250"/>
        <v/>
      </c>
      <c r="AS1178" t="str">
        <f t="shared" si="250"/>
        <v/>
      </c>
      <c r="AT1178" t="str">
        <f t="shared" si="250"/>
        <v/>
      </c>
      <c r="AU1178" t="str">
        <f t="shared" si="250"/>
        <v/>
      </c>
      <c r="AV1178" t="str">
        <f t="shared" si="250"/>
        <v/>
      </c>
      <c r="AW1178" t="str">
        <f t="shared" si="250"/>
        <v/>
      </c>
      <c r="AX1178" t="str">
        <f t="shared" si="250"/>
        <v/>
      </c>
      <c r="AZ1178" s="46">
        <f>IF(ISNUMBER(VLOOKUP($B1178,Stats!$A$2:$AA$19,2,FALSE))=FALSE,"",IF(ISNUMBER(W1178),(W1178-VLOOKUP($B1178,Stats!$A$2:$AA$19,2,FALSE))/VLOOKUP($B1178,Stats!$A$2:$AA$19,16,FALSE),""))</f>
        <v>-0.77073776364690016</v>
      </c>
      <c r="BA1178" s="46">
        <f>IF(ISNUMBER(VLOOKUP($B1178,Stats!$A$2:$AA$19,2,FALSE))=FALSE,"",IF(ISNUMBER(X1178),(X1178-VLOOKUP($B1178,Stats!$A$2:$AA$19,3,FALSE))/VLOOKUP($B1178,Stats!$A$2:$AA$19,17,FALSE),""))</f>
        <v>0.51367074063984464</v>
      </c>
      <c r="BB1178" s="46"/>
      <c r="BC1178" s="46"/>
      <c r="BD1178" s="44">
        <f t="shared" si="242"/>
        <v>-0.12853351150352776</v>
      </c>
      <c r="BE1178" s="46">
        <f>IF(ISNUMBER(VLOOKUP($B1178,Stats!$A$2:$AA$19,2,FALSE))=FALSE,"",IF(ISNUMBER(Y1178),(Y1178-VLOOKUP($B1178,Stats!$A$2:$AA$19,5,FALSE))/VLOOKUP($B1178,Stats!$A$2:$AA$19,19,FALSE),""))</f>
        <v>-0.37803549965526156</v>
      </c>
      <c r="BF1178" s="46"/>
      <c r="BG1178" s="46"/>
      <c r="BH1178" s="46">
        <f>IF(ISNUMBER(VLOOKUP($B1178,Stats!$A$2:$AA$19,2,FALSE))=FALSE,"",IF(ISNUMBER(Z1178),(Z1178-VLOOKUP($B1178,Stats!$A$2:$AA$19,8,FALSE))/VLOOKUP($B1178,Stats!$A$2:$AA$19,22,FALSE),""))</f>
        <v>-0.12438953477147197</v>
      </c>
      <c r="BI1178" s="46" t="str">
        <f>IF(ISNUMBER(VLOOKUP($B1178,Stats!$A$2:$AA$19,2,FALSE))=FALSE,"",IF(ISNUMBER(#REF!),(#REF!-VLOOKUP($B1178,Stats!$A$2:$AA$19,9,FALSE))/VLOOKUP($B1178,Stats!$A$2:$AA$19,23,FALSE),""))</f>
        <v/>
      </c>
      <c r="BJ1178" s="46" t="str">
        <f>IF(ISNUMBER(VLOOKUP($B1178,Stats!$A$2:$AA$19,2,FALSE))=FALSE,"",IF(ISNUMBER(#REF!),(#REF!-VLOOKUP($B1178,Stats!$A$2:$AA$19,10,FALSE))/VLOOKUP($B1178,Stats!$A$2:$AA$19,24,FALSE),""))</f>
        <v/>
      </c>
      <c r="BK1178" s="44">
        <f t="shared" si="247"/>
        <v>0.22730798932724147</v>
      </c>
      <c r="BL1178" s="46" t="str">
        <f>IF(ISNUMBER(VLOOKUP($B1178,Stats!$A$2:$AA$19,2,FALSE))=FALSE,"",IF(ISNUMBER(#REF!),(#REF!-VLOOKUP($B1178,Stats!$A$2:$AA$19,11,FALSE))/VLOOKUP($B1178,Stats!$A$2:$AA$19,25,FALSE),""))</f>
        <v/>
      </c>
      <c r="BM1178" s="46">
        <f>IF(ISNUMBER(VLOOKUP($B1178,Stats!$A$2:$AA$19,2,FALSE))=FALSE,"",IF(ISNUMBER(AA1178),(AA1178-VLOOKUP($B1178,Stats!$A$2:$AA$19,12,FALSE))/VLOOKUP($B1178,Stats!$A$2:$AA$19,26,FALSE),""))</f>
        <v>-0.59697062806718648</v>
      </c>
      <c r="BN1178" s="46" t="str">
        <f>IF(ISNUMBER(VLOOKUP($B1178,Stats!$A$2:$AA$19,2,FALSE))=FALSE,"",IF(ISNUMBER(#REF!),(#REF!-VLOOKUP($B1178,Stats!$A$2:$AA$19,13,FALSE))/VLOOKUP($B1178,Stats!$A$2:$AA$19,27,FALSE),""))</f>
        <v/>
      </c>
      <c r="BO1178" s="46" t="str">
        <f>IF(ISNUMBER(VLOOKUP($B1178,Stats!$A$2:$AA$19,2,FALSE))=FALSE,"",IF(ISNUMBER(#REF!),(#REF!-VLOOKUP($B1178,Stats!$A$2:$AA$19,14,FALSE))/VLOOKUP($B1178,Stats!$A$2:$AB$19,28,FALSE),""))</f>
        <v/>
      </c>
      <c r="BP1178" s="46"/>
      <c r="BQ1178" s="46">
        <f>IF(ISNUMBER(VLOOKUP($B1178,Stats!$A$2:$AA$19,2,FALSE))=FALSE,"",IF(ISNUMBER(BM1178),BM1178,(VLOOKUP($B1178,Stats!$A$2:$AT$19,46,FALSE)-VLOOKUP($B1178,Stats!$A$2:$AA$19,12,FALSE))/VLOOKUP($B1178,Stats!$A$2:$AA$19,26,FALSE)))</f>
        <v>-0.59697062806718648</v>
      </c>
      <c r="BR1178" s="51">
        <f t="shared" si="248"/>
        <v>-0.59697062806718648</v>
      </c>
      <c r="BS1178" s="32" t="str">
        <f t="shared" si="243"/>
        <v>586_201424</v>
      </c>
      <c r="BT1178" s="53">
        <f t="shared" si="244"/>
        <v>-8.7160343177979938E-3</v>
      </c>
    </row>
    <row r="1179" spans="1:72" x14ac:dyDescent="0.15">
      <c r="A1179" s="16">
        <v>586</v>
      </c>
      <c r="B1179" s="17">
        <v>201425</v>
      </c>
      <c r="C1179" s="3">
        <v>0</v>
      </c>
      <c r="D1179" s="23">
        <v>-8.1368316174027511E-3</v>
      </c>
      <c r="E1179" s="18">
        <v>5.4369521698084617E-3</v>
      </c>
      <c r="F1179" s="24">
        <v>5</v>
      </c>
      <c r="G1179" s="24">
        <v>5</v>
      </c>
      <c r="H1179" s="20">
        <v>1.917470639347707E-3</v>
      </c>
      <c r="I1179" s="20">
        <v>-3.5240028076702012E-3</v>
      </c>
      <c r="J1179" s="24">
        <v>3</v>
      </c>
      <c r="K1179" s="24">
        <v>3</v>
      </c>
      <c r="L1179" s="20">
        <v>4.2030934767989248E-3</v>
      </c>
      <c r="M1179" s="20">
        <v>-1.5460061507771572E-2</v>
      </c>
      <c r="N1179" s="19">
        <v>1.2032</v>
      </c>
      <c r="O1179" s="19">
        <v>1.0003325573661457</v>
      </c>
      <c r="P1179" s="25">
        <v>41978</v>
      </c>
      <c r="Q1179" s="20">
        <v>-1.5541888297872286E-2</v>
      </c>
      <c r="R1179" s="25">
        <v>41982</v>
      </c>
      <c r="S1179" s="25">
        <f>IF(ISNUMBER(R1179),VLOOKUP(B1179,Index!$B$3:$AB$18,27,FALSE),"")</f>
        <v>41982</v>
      </c>
      <c r="T1179" s="25">
        <f>IF(ISNUMBER($R1179),VLOOKUP($B1179,Index!$B$21:$AB$36,27,FALSE),"")</f>
        <v>41982</v>
      </c>
      <c r="U1179" s="25">
        <f>IF(ISNUMBER($R1179),VLOOKUP($B1179,Index!$B$39:$AB$54,27,FALSE),"")</f>
        <v>41982</v>
      </c>
      <c r="W1179" s="18">
        <v>-0.24410494852208253</v>
      </c>
      <c r="X1179" s="19">
        <v>0.5</v>
      </c>
      <c r="Y1179" s="18">
        <v>0.10315891431593577</v>
      </c>
      <c r="Z1179" s="19">
        <f t="shared" si="245"/>
        <v>0</v>
      </c>
      <c r="AA1179" s="21" t="s">
        <v>25</v>
      </c>
      <c r="AB1179" s="3">
        <v>0</v>
      </c>
      <c r="AC1179" s="18">
        <v>5.9587225892968561E-2</v>
      </c>
      <c r="AD1179" s="19">
        <v>0.25</v>
      </c>
      <c r="AE1179" s="18">
        <v>1.0641761602842578E-2</v>
      </c>
      <c r="AF1179" s="19">
        <f t="shared" si="246"/>
        <v>0</v>
      </c>
      <c r="AG1179" s="21" t="s">
        <v>25</v>
      </c>
      <c r="AH1179" s="3">
        <v>0</v>
      </c>
      <c r="AK1179" t="str">
        <f t="shared" si="250"/>
        <v/>
      </c>
      <c r="AL1179" t="str">
        <f t="shared" si="250"/>
        <v/>
      </c>
      <c r="AM1179" t="str">
        <f t="shared" si="250"/>
        <v/>
      </c>
      <c r="AN1179" t="str">
        <f t="shared" si="250"/>
        <v/>
      </c>
      <c r="AO1179" t="str">
        <f t="shared" si="250"/>
        <v/>
      </c>
      <c r="AP1179" t="str">
        <f t="shared" si="250"/>
        <v/>
      </c>
      <c r="AQ1179" t="str">
        <f t="shared" si="250"/>
        <v/>
      </c>
      <c r="AR1179" t="str">
        <f t="shared" si="250"/>
        <v/>
      </c>
      <c r="AS1179" t="str">
        <f t="shared" si="250"/>
        <v/>
      </c>
      <c r="AT1179" t="str">
        <f t="shared" si="250"/>
        <v/>
      </c>
      <c r="AU1179" t="str">
        <f t="shared" si="250"/>
        <v/>
      </c>
      <c r="AV1179" t="str">
        <f t="shared" si="250"/>
        <v/>
      </c>
      <c r="AW1179" t="str">
        <f t="shared" si="250"/>
        <v/>
      </c>
      <c r="AX1179" t="str">
        <f t="shared" si="250"/>
        <v/>
      </c>
      <c r="AZ1179" s="46">
        <f>IF(ISNUMBER(VLOOKUP($B1179,Stats!$A$2:$AA$19,2,FALSE))=FALSE,"",IF(ISNUMBER(W1179),(W1179-VLOOKUP($B1179,Stats!$A$2:$AA$19,2,FALSE))/VLOOKUP($B1179,Stats!$A$2:$AA$19,16,FALSE),""))</f>
        <v>-0.82454548560617447</v>
      </c>
      <c r="BA1179" s="46">
        <f>IF(ISNUMBER(VLOOKUP($B1179,Stats!$A$2:$AA$19,2,FALSE))=FALSE,"",IF(ISNUMBER(X1179),(X1179-VLOOKUP($B1179,Stats!$A$2:$AA$19,3,FALSE))/VLOOKUP($B1179,Stats!$A$2:$AA$19,17,FALSE),""))</f>
        <v>-0.77319859457856333</v>
      </c>
      <c r="BB1179" s="46"/>
      <c r="BC1179" s="46"/>
      <c r="BD1179" s="44">
        <f t="shared" si="242"/>
        <v>-0.7988720400923689</v>
      </c>
      <c r="BE1179" s="46">
        <f>IF(ISNUMBER(VLOOKUP($B1179,Stats!$A$2:$AA$19,2,FALSE))=FALSE,"",IF(ISNUMBER(Y1179),(Y1179-VLOOKUP($B1179,Stats!$A$2:$AA$19,5,FALSE))/VLOOKUP($B1179,Stats!$A$2:$AA$19,19,FALSE),""))</f>
        <v>-1.0460409875712036</v>
      </c>
      <c r="BF1179" s="46"/>
      <c r="BG1179" s="46"/>
      <c r="BH1179" s="46">
        <f>IF(ISNUMBER(VLOOKUP($B1179,Stats!$A$2:$AA$19,2,FALSE))=FALSE,"",IF(ISNUMBER(Z1179),(Z1179-VLOOKUP($B1179,Stats!$A$2:$AA$19,8,FALSE))/VLOOKUP($B1179,Stats!$A$2:$AA$19,22,FALSE),""))</f>
        <v>-0.38938659637819406</v>
      </c>
      <c r="BI1179" s="46" t="str">
        <f>IF(ISNUMBER(VLOOKUP($B1179,Stats!$A$2:$AA$19,2,FALSE))=FALSE,"",IF(ISNUMBER(#REF!),(#REF!-VLOOKUP($B1179,Stats!$A$2:$AA$19,9,FALSE))/VLOOKUP($B1179,Stats!$A$2:$AA$19,23,FALSE),""))</f>
        <v/>
      </c>
      <c r="BJ1179" s="46" t="str">
        <f>IF(ISNUMBER(VLOOKUP($B1179,Stats!$A$2:$AA$19,2,FALSE))=FALSE,"",IF(ISNUMBER(#REF!),(#REF!-VLOOKUP($B1179,Stats!$A$2:$AA$19,10,FALSE))/VLOOKUP($B1179,Stats!$A$2:$AA$19,24,FALSE),""))</f>
        <v/>
      </c>
      <c r="BK1179" s="44">
        <f t="shared" si="247"/>
        <v>0.61541271238638429</v>
      </c>
      <c r="BL1179" s="46" t="str">
        <f>IF(ISNUMBER(VLOOKUP($B1179,Stats!$A$2:$AA$19,2,FALSE))=FALSE,"",IF(ISNUMBER(#REF!),(#REF!-VLOOKUP($B1179,Stats!$A$2:$AA$19,11,FALSE))/VLOOKUP($B1179,Stats!$A$2:$AA$19,25,FALSE),""))</f>
        <v/>
      </c>
      <c r="BM1179" s="46" t="str">
        <f>IF(ISNUMBER(VLOOKUP($B1179,Stats!$A$2:$AA$19,2,FALSE))=FALSE,"",IF(ISNUMBER(AA1179),(AA1179-VLOOKUP($B1179,Stats!$A$2:$AA$19,12,FALSE))/VLOOKUP($B1179,Stats!$A$2:$AA$19,26,FALSE),""))</f>
        <v/>
      </c>
      <c r="BN1179" s="46" t="str">
        <f>IF(ISNUMBER(VLOOKUP($B1179,Stats!$A$2:$AA$19,2,FALSE))=FALSE,"",IF(ISNUMBER(#REF!),(#REF!-VLOOKUP($B1179,Stats!$A$2:$AA$19,13,FALSE))/VLOOKUP($B1179,Stats!$A$2:$AA$19,27,FALSE),""))</f>
        <v/>
      </c>
      <c r="BO1179" s="46" t="str">
        <f>IF(ISNUMBER(VLOOKUP($B1179,Stats!$A$2:$AA$19,2,FALSE))=FALSE,"",IF(ISNUMBER(#REF!),(#REF!-VLOOKUP($B1179,Stats!$A$2:$AA$19,14,FALSE))/VLOOKUP($B1179,Stats!$A$2:$AB$19,28,FALSE),""))</f>
        <v/>
      </c>
      <c r="BP1179" s="46"/>
      <c r="BQ1179" s="46">
        <f>IF(ISNUMBER(VLOOKUP($B1179,Stats!$A$2:$AA$19,2,FALSE))=FALSE,"",IF(ISNUMBER(BM1179),BM1179,(VLOOKUP($B1179,Stats!$A$2:$AT$19,46,FALSE)-VLOOKUP($B1179,Stats!$A$2:$AA$19,12,FALSE))/VLOOKUP($B1179,Stats!$A$2:$AA$19,26,FALSE)))</f>
        <v>-0.79776266374979832</v>
      </c>
      <c r="BR1179" s="51">
        <f t="shared" si="248"/>
        <v>-0.79776266374979832</v>
      </c>
      <c r="BS1179" s="32" t="str">
        <f t="shared" si="243"/>
        <v>586_201425</v>
      </c>
      <c r="BT1179" s="53">
        <f t="shared" si="244"/>
        <v>4.9920686663397079E-2</v>
      </c>
    </row>
    <row r="1180" spans="1:72" x14ac:dyDescent="0.15">
      <c r="A1180" s="16">
        <v>586</v>
      </c>
      <c r="B1180" s="17">
        <v>201426</v>
      </c>
      <c r="C1180" s="3">
        <v>0</v>
      </c>
      <c r="D1180" s="23">
        <v>3.0135610246107225E-2</v>
      </c>
      <c r="E1180" s="18">
        <v>6.6053887214994394E-3</v>
      </c>
      <c r="F1180" s="24">
        <v>7</v>
      </c>
      <c r="G1180" s="24">
        <v>3</v>
      </c>
      <c r="H1180" s="20">
        <v>6.2486938898111645E-3</v>
      </c>
      <c r="I1180" s="20">
        <v>-4.6033853653597951E-3</v>
      </c>
      <c r="J1180" s="24">
        <v>3</v>
      </c>
      <c r="K1180" s="24">
        <v>2</v>
      </c>
      <c r="L1180" s="20">
        <v>1.159062885326767E-2</v>
      </c>
      <c r="M1180" s="20">
        <v>-9.5901639344262435E-3</v>
      </c>
      <c r="N1180" s="19">
        <v>1.2305999999999999</v>
      </c>
      <c r="O1180" s="19">
        <v>1.0283279017297566</v>
      </c>
      <c r="P1180" s="25">
        <v>41999</v>
      </c>
      <c r="Q1180" s="20">
        <v>-1.3196721311475423E-2</v>
      </c>
      <c r="R1180" s="25">
        <v>41997</v>
      </c>
      <c r="S1180" s="25">
        <f>IF(ISNUMBER(R1180),VLOOKUP(B1180,Index!$B$3:$AB$18,27,FALSE),"")</f>
        <v>41997</v>
      </c>
      <c r="T1180" s="25">
        <f>IF(ISNUMBER($R1180),VLOOKUP($B1180,Index!$B$21:$AB$36,27,FALSE),"")</f>
        <v>41996</v>
      </c>
      <c r="U1180" s="25">
        <f>IF(ISNUMBER($R1180),VLOOKUP($B1180,Index!$B$39:$AB$54,27,FALSE),"")</f>
        <v>41996</v>
      </c>
      <c r="W1180" s="18">
        <v>0.90406830738321675</v>
      </c>
      <c r="X1180" s="19">
        <v>0.7</v>
      </c>
      <c r="Y1180" s="18">
        <v>0.1253284391443551</v>
      </c>
      <c r="Z1180" s="19">
        <f t="shared" si="245"/>
        <v>0</v>
      </c>
      <c r="AA1180" s="21">
        <v>2.2835679813820358</v>
      </c>
      <c r="AB1180" s="3">
        <v>0</v>
      </c>
      <c r="AC1180" s="18">
        <v>0.81733950441475445</v>
      </c>
      <c r="AD1180" s="19">
        <v>0.48999999999999994</v>
      </c>
      <c r="AE1180" s="18">
        <v>1.570721765836032E-2</v>
      </c>
      <c r="AF1180" s="19">
        <f t="shared" si="246"/>
        <v>0</v>
      </c>
      <c r="AG1180" s="21">
        <v>5.2146827255932253</v>
      </c>
      <c r="AH1180" s="3">
        <v>0</v>
      </c>
      <c r="AK1180" t="str">
        <f t="shared" si="250"/>
        <v/>
      </c>
      <c r="AL1180" t="str">
        <f t="shared" si="250"/>
        <v/>
      </c>
      <c r="AM1180" t="str">
        <f t="shared" si="250"/>
        <v/>
      </c>
      <c r="AN1180" t="str">
        <f t="shared" si="250"/>
        <v/>
      </c>
      <c r="AO1180" t="str">
        <f t="shared" si="250"/>
        <v/>
      </c>
      <c r="AP1180">
        <f t="shared" si="250"/>
        <v>2.2835679813820358</v>
      </c>
      <c r="AQ1180" t="str">
        <f t="shared" si="250"/>
        <v/>
      </c>
      <c r="AR1180" t="str">
        <f t="shared" si="250"/>
        <v/>
      </c>
      <c r="AS1180" t="str">
        <f t="shared" si="250"/>
        <v/>
      </c>
      <c r="AT1180" t="str">
        <f t="shared" si="250"/>
        <v/>
      </c>
      <c r="AU1180" t="str">
        <f t="shared" si="250"/>
        <v/>
      </c>
      <c r="AV1180" t="str">
        <f t="shared" si="250"/>
        <v/>
      </c>
      <c r="AW1180" t="str">
        <f t="shared" si="250"/>
        <v/>
      </c>
      <c r="AX1180" t="str">
        <f t="shared" si="250"/>
        <v/>
      </c>
      <c r="AZ1180" s="46">
        <f>IF(ISNUMBER(VLOOKUP($B1180,Stats!$A$2:$AA$19,2,FALSE))=FALSE,"",IF(ISNUMBER(W1180),(W1180-VLOOKUP($B1180,Stats!$A$2:$AA$19,2,FALSE))/VLOOKUP($B1180,Stats!$A$2:$AA$19,16,FALSE),""))</f>
        <v>7.3135741588078798E-2</v>
      </c>
      <c r="BA1180" s="46">
        <f>IF(ISNUMBER(VLOOKUP($B1180,Stats!$A$2:$AA$19,2,FALSE))=FALSE,"",IF(ISNUMBER(X1180),(X1180-VLOOKUP($B1180,Stats!$A$2:$AA$19,3,FALSE))/VLOOKUP($B1180,Stats!$A$2:$AA$19,17,FALSE),""))</f>
        <v>0.82927015326520481</v>
      </c>
      <c r="BB1180" s="46"/>
      <c r="BC1180" s="46"/>
      <c r="BD1180" s="44">
        <f t="shared" si="242"/>
        <v>0.4512029474266418</v>
      </c>
      <c r="BE1180" s="46">
        <f>IF(ISNUMBER(VLOOKUP($B1180,Stats!$A$2:$AA$19,2,FALSE))=FALSE,"",IF(ISNUMBER(Y1180),(Y1180-VLOOKUP($B1180,Stats!$A$2:$AA$19,5,FALSE))/VLOOKUP($B1180,Stats!$A$2:$AA$19,19,FALSE),""))</f>
        <v>-0.73074296796373372</v>
      </c>
      <c r="BF1180" s="46"/>
      <c r="BG1180" s="46"/>
      <c r="BH1180" s="46">
        <f>IF(ISNUMBER(VLOOKUP($B1180,Stats!$A$2:$AA$19,2,FALSE))=FALSE,"",IF(ISNUMBER(Z1180),(Z1180-VLOOKUP($B1180,Stats!$A$2:$AA$19,8,FALSE))/VLOOKUP($B1180,Stats!$A$2:$AA$19,22,FALSE),""))</f>
        <v>-0.60316436580698729</v>
      </c>
      <c r="BI1180" s="46" t="str">
        <f>IF(ISNUMBER(VLOOKUP($B1180,Stats!$A$2:$AA$19,2,FALSE))=FALSE,"",IF(ISNUMBER(#REF!),(#REF!-VLOOKUP($B1180,Stats!$A$2:$AA$19,9,FALSE))/VLOOKUP($B1180,Stats!$A$2:$AA$19,23,FALSE),""))</f>
        <v/>
      </c>
      <c r="BJ1180" s="46" t="str">
        <f>IF(ISNUMBER(VLOOKUP($B1180,Stats!$A$2:$AA$19,2,FALSE))=FALSE,"",IF(ISNUMBER(#REF!),(#REF!-VLOOKUP($B1180,Stats!$A$2:$AA$19,10,FALSE))/VLOOKUP($B1180,Stats!$A$2:$AA$19,24,FALSE),""))</f>
        <v/>
      </c>
      <c r="BK1180" s="44">
        <f t="shared" si="247"/>
        <v>0.33057076783251738</v>
      </c>
      <c r="BL1180" s="46" t="str">
        <f>IF(ISNUMBER(VLOOKUP($B1180,Stats!$A$2:$AA$19,2,FALSE))=FALSE,"",IF(ISNUMBER(#REF!),(#REF!-VLOOKUP($B1180,Stats!$A$2:$AA$19,11,FALSE))/VLOOKUP($B1180,Stats!$A$2:$AA$19,25,FALSE),""))</f>
        <v/>
      </c>
      <c r="BM1180" s="46">
        <f>IF(ISNUMBER(VLOOKUP($B1180,Stats!$A$2:$AA$19,2,FALSE))=FALSE,"",IF(ISNUMBER(AA1180),(AA1180-VLOOKUP($B1180,Stats!$A$2:$AA$19,12,FALSE))/VLOOKUP($B1180,Stats!$A$2:$AA$19,26,FALSE),""))</f>
        <v>-7.7775549482797704E-2</v>
      </c>
      <c r="BN1180" s="46" t="str">
        <f>IF(ISNUMBER(VLOOKUP($B1180,Stats!$A$2:$AA$19,2,FALSE))=FALSE,"",IF(ISNUMBER(#REF!),(#REF!-VLOOKUP($B1180,Stats!$A$2:$AA$19,13,FALSE))/VLOOKUP($B1180,Stats!$A$2:$AA$19,27,FALSE),""))</f>
        <v/>
      </c>
      <c r="BO1180" s="46" t="str">
        <f>IF(ISNUMBER(VLOOKUP($B1180,Stats!$A$2:$AA$19,2,FALSE))=FALSE,"",IF(ISNUMBER(#REF!),(#REF!-VLOOKUP($B1180,Stats!$A$2:$AA$19,14,FALSE))/VLOOKUP($B1180,Stats!$A$2:$AB$19,28,FALSE),""))</f>
        <v/>
      </c>
      <c r="BP1180" s="46"/>
      <c r="BQ1180" s="46">
        <f>IF(ISNUMBER(VLOOKUP($B1180,Stats!$A$2:$AA$19,2,FALSE))=FALSE,"",IF(ISNUMBER(BM1180),BM1180,(VLOOKUP($B1180,Stats!$A$2:$AT$19,46,FALSE)-VLOOKUP($B1180,Stats!$A$2:$AA$19,12,FALSE))/VLOOKUP($B1180,Stats!$A$2:$AA$19,26,FALSE)))</f>
        <v>-7.7775549482797704E-2</v>
      </c>
      <c r="BR1180" s="51">
        <f t="shared" si="248"/>
        <v>-7.7775549482797704E-2</v>
      </c>
      <c r="BS1180" s="32" t="str">
        <f t="shared" si="243"/>
        <v>586_201426</v>
      </c>
      <c r="BT1180" s="53">
        <f t="shared" si="244"/>
        <v>0.2730279402882792</v>
      </c>
    </row>
    <row r="1181" spans="1:72" x14ac:dyDescent="0.15">
      <c r="A1181" s="16">
        <v>586</v>
      </c>
      <c r="B1181" s="17">
        <v>201427</v>
      </c>
      <c r="C1181" s="3">
        <v>0</v>
      </c>
      <c r="D1181" s="23">
        <v>1.1214041930765584E-2</v>
      </c>
      <c r="E1181" s="18">
        <v>3.3783676803035554E-3</v>
      </c>
      <c r="F1181" s="24">
        <v>2</v>
      </c>
      <c r="G1181" s="24">
        <v>1</v>
      </c>
      <c r="H1181" s="20">
        <v>5.6726661009045554E-3</v>
      </c>
      <c r="I1181" s="20">
        <v>-1.6156393892885479E-4</v>
      </c>
      <c r="J1181" s="24">
        <v>1</v>
      </c>
      <c r="K1181" s="24">
        <v>1</v>
      </c>
      <c r="L1181" s="20">
        <v>5.9320656590282628E-3</v>
      </c>
      <c r="M1181" s="20">
        <v>-1.6156393892885479E-4</v>
      </c>
      <c r="N1181" s="19">
        <v>1.2444</v>
      </c>
      <c r="O1181" s="19">
        <v>1.0052508280151871</v>
      </c>
      <c r="P1181" s="25">
        <v>42004</v>
      </c>
      <c r="Q1181" s="20">
        <v>-1.6156393892885479E-4</v>
      </c>
      <c r="R1181" s="25">
        <v>42003</v>
      </c>
      <c r="S1181" s="25">
        <f>IF(ISNUMBER(R1181),VLOOKUP(B1181,Index!$B$3:$AB$18,27,FALSE),"")</f>
        <v>42002</v>
      </c>
      <c r="T1181" s="25">
        <f>IF(ISNUMBER($R1181),VLOOKUP($B1181,Index!$B$21:$AB$36,27,FALSE),"")</f>
        <v>42003</v>
      </c>
      <c r="U1181" s="25">
        <f>IF(ISNUMBER($R1181),VLOOKUP($B1181,Index!$B$39:$AB$54,27,FALSE),"")</f>
        <v>42003</v>
      </c>
      <c r="W1181" s="18">
        <v>1.34568503169187</v>
      </c>
      <c r="X1181" s="19">
        <v>0.66666666666666663</v>
      </c>
      <c r="Y1181" s="18">
        <v>6.4100019859552812E-2</v>
      </c>
      <c r="Z1181" s="19">
        <f t="shared" si="245"/>
        <v>1</v>
      </c>
      <c r="AA1181" s="21">
        <v>69.409312530463396</v>
      </c>
      <c r="AB1181" s="3">
        <v>0</v>
      </c>
      <c r="AC1181" s="18">
        <v>1.8108682045195492</v>
      </c>
      <c r="AD1181" s="19">
        <v>0.44444444444444442</v>
      </c>
      <c r="AE1181" s="18">
        <v>4.108812545995065E-3</v>
      </c>
      <c r="AF1181" s="19">
        <f t="shared" si="246"/>
        <v>1</v>
      </c>
      <c r="AG1181" s="21">
        <v>4817.652665951543</v>
      </c>
      <c r="AH1181" s="3">
        <v>0</v>
      </c>
      <c r="AK1181" t="str">
        <f t="shared" si="250"/>
        <v/>
      </c>
      <c r="AL1181" t="str">
        <f t="shared" si="250"/>
        <v/>
      </c>
      <c r="AM1181" t="str">
        <f t="shared" si="250"/>
        <v/>
      </c>
      <c r="AN1181" t="str">
        <f t="shared" si="250"/>
        <v/>
      </c>
      <c r="AO1181" t="str">
        <f t="shared" si="250"/>
        <v/>
      </c>
      <c r="AP1181" t="str">
        <f t="shared" si="250"/>
        <v/>
      </c>
      <c r="AQ1181">
        <f t="shared" si="250"/>
        <v>69.409312530463396</v>
      </c>
      <c r="AR1181" t="str">
        <f t="shared" si="250"/>
        <v/>
      </c>
      <c r="AS1181" t="str">
        <f t="shared" si="250"/>
        <v/>
      </c>
      <c r="AT1181" t="str">
        <f t="shared" si="250"/>
        <v/>
      </c>
      <c r="AU1181" t="str">
        <f t="shared" si="250"/>
        <v/>
      </c>
      <c r="AV1181" t="str">
        <f t="shared" si="250"/>
        <v/>
      </c>
      <c r="AW1181" t="str">
        <f t="shared" si="250"/>
        <v/>
      </c>
      <c r="AX1181" t="str">
        <f t="shared" si="250"/>
        <v/>
      </c>
      <c r="AZ1181" s="46">
        <f>IF(ISNUMBER(VLOOKUP($B1181,Stats!$A$2:$AA$19,2,FALSE))=FALSE,"",IF(ISNUMBER(W1181),(W1181-VLOOKUP($B1181,Stats!$A$2:$AA$19,2,FALSE))/VLOOKUP($B1181,Stats!$A$2:$AA$19,16,FALSE),""))</f>
        <v>0.20306052860929472</v>
      </c>
      <c r="BA1181" s="46">
        <f>IF(ISNUMBER(VLOOKUP($B1181,Stats!$A$2:$AA$19,2,FALSE))=FALSE,"",IF(ISNUMBER(X1181),(X1181-VLOOKUP($B1181,Stats!$A$2:$AA$19,3,FALSE))/VLOOKUP($B1181,Stats!$A$2:$AA$19,17,FALSE),""))</f>
        <v>0.191037174757621</v>
      </c>
      <c r="BB1181" s="46"/>
      <c r="BC1181" s="46"/>
      <c r="BD1181" s="44">
        <f t="shared" si="242"/>
        <v>0.19704885168345787</v>
      </c>
      <c r="BE1181" s="46">
        <f>IF(ISNUMBER(VLOOKUP($B1181,Stats!$A$2:$AA$19,2,FALSE))=FALSE,"",IF(ISNUMBER(Y1181),(Y1181-VLOOKUP($B1181,Stats!$A$2:$AA$19,5,FALSE))/VLOOKUP($B1181,Stats!$A$2:$AA$19,19,FALSE),""))</f>
        <v>-0.92875619277107457</v>
      </c>
      <c r="BF1181" s="46"/>
      <c r="BG1181" s="46"/>
      <c r="BH1181" s="46">
        <f>IF(ISNUMBER(VLOOKUP($B1181,Stats!$A$2:$AA$19,2,FALSE))=FALSE,"",IF(ISNUMBER(Z1181),(Z1181-VLOOKUP($B1181,Stats!$A$2:$AA$19,8,FALSE))/VLOOKUP($B1181,Stats!$A$2:$AA$19,22,FALSE),""))</f>
        <v>0.41115882059143566</v>
      </c>
      <c r="BI1181" s="46" t="str">
        <f>IF(ISNUMBER(VLOOKUP($B1181,Stats!$A$2:$AA$19,2,FALSE))=FALSE,"",IF(ISNUMBER(#REF!),(#REF!-VLOOKUP($B1181,Stats!$A$2:$AA$19,9,FALSE))/VLOOKUP($B1181,Stats!$A$2:$AA$19,23,FALSE),""))</f>
        <v/>
      </c>
      <c r="BJ1181" s="46" t="str">
        <f>IF(ISNUMBER(VLOOKUP($B1181,Stats!$A$2:$AA$19,2,FALSE))=FALSE,"",IF(ISNUMBER(#REF!),(#REF!-VLOOKUP($B1181,Stats!$A$2:$AA$19,10,FALSE))/VLOOKUP($B1181,Stats!$A$2:$AA$19,24,FALSE),""))</f>
        <v/>
      </c>
      <c r="BK1181" s="44">
        <f t="shared" si="247"/>
        <v>0.77347698111718277</v>
      </c>
      <c r="BL1181" s="46" t="str">
        <f>IF(ISNUMBER(VLOOKUP($B1181,Stats!$A$2:$AA$19,2,FALSE))=FALSE,"",IF(ISNUMBER(#REF!),(#REF!-VLOOKUP($B1181,Stats!$A$2:$AA$19,11,FALSE))/VLOOKUP($B1181,Stats!$A$2:$AA$19,25,FALSE),""))</f>
        <v/>
      </c>
      <c r="BM1181" s="46">
        <f>IF(ISNUMBER(VLOOKUP($B1181,Stats!$A$2:$AA$19,2,FALSE))=FALSE,"",IF(ISNUMBER(AA1181),(AA1181-VLOOKUP($B1181,Stats!$A$2:$AA$19,12,FALSE))/VLOOKUP($B1181,Stats!$A$2:$AA$19,26,FALSE),""))</f>
        <v>5.1814420103909198</v>
      </c>
      <c r="BN1181" s="46" t="str">
        <f>IF(ISNUMBER(VLOOKUP($B1181,Stats!$A$2:$AA$19,2,FALSE))=FALSE,"",IF(ISNUMBER(#REF!),(#REF!-VLOOKUP($B1181,Stats!$A$2:$AA$19,13,FALSE))/VLOOKUP($B1181,Stats!$A$2:$AA$19,27,FALSE),""))</f>
        <v/>
      </c>
      <c r="BO1181" s="46" t="str">
        <f>IF(ISNUMBER(VLOOKUP($B1181,Stats!$A$2:$AA$19,2,FALSE))=FALSE,"",IF(ISNUMBER(#REF!),(#REF!-VLOOKUP($B1181,Stats!$A$2:$AA$19,14,FALSE))/VLOOKUP($B1181,Stats!$A$2:$AB$19,28,FALSE),""))</f>
        <v/>
      </c>
      <c r="BP1181" s="46"/>
      <c r="BQ1181" s="46">
        <f>IF(ISNUMBER(VLOOKUP($B1181,Stats!$A$2:$AA$19,2,FALSE))=FALSE,"",IF(ISNUMBER(BM1181),BM1181,(VLOOKUP($B1181,Stats!$A$2:$AT$19,46,FALSE)-VLOOKUP($B1181,Stats!$A$2:$AA$19,12,FALSE))/VLOOKUP($B1181,Stats!$A$2:$AA$19,26,FALSE)))</f>
        <v>5.1814420103909198</v>
      </c>
      <c r="BR1181" s="51">
        <f t="shared" si="248"/>
        <v>3</v>
      </c>
      <c r="BS1181" s="32" t="str">
        <f t="shared" si="243"/>
        <v>586_201427</v>
      </c>
      <c r="BT1181" s="53">
        <f t="shared" si="244"/>
        <v>1.1034959590070013</v>
      </c>
    </row>
    <row r="1182" spans="1:72" x14ac:dyDescent="0.15">
      <c r="A1182" s="16">
        <v>586</v>
      </c>
      <c r="B1182" s="17">
        <v>201501</v>
      </c>
      <c r="C1182" s="3">
        <v>0</v>
      </c>
      <c r="D1182" s="23">
        <v>4.1626486660237827E-2</v>
      </c>
      <c r="E1182" s="18">
        <v>9.9998981292145368E-3</v>
      </c>
      <c r="F1182" s="24">
        <v>4</v>
      </c>
      <c r="G1182" s="24">
        <v>1</v>
      </c>
      <c r="H1182" s="20">
        <v>1.1056192144270449E-2</v>
      </c>
      <c r="I1182" s="20">
        <v>-3.0764497769574239E-3</v>
      </c>
      <c r="J1182" s="24">
        <v>4</v>
      </c>
      <c r="K1182" s="24">
        <v>1</v>
      </c>
      <c r="L1182" s="20">
        <v>2.20990035358406E-2</v>
      </c>
      <c r="M1182" s="20">
        <v>-3.0764497769574239E-3</v>
      </c>
      <c r="N1182" s="19">
        <v>1.3002</v>
      </c>
      <c r="O1182" s="19">
        <v>1.0222501769006997</v>
      </c>
      <c r="P1182" s="25">
        <v>42012</v>
      </c>
      <c r="Q1182" s="20">
        <v>-3.0764497769574239E-3</v>
      </c>
      <c r="R1182" s="25">
        <v>42013</v>
      </c>
      <c r="S1182" s="25">
        <f>IF(ISNUMBER(R1182),VLOOKUP(B1182,Index!$B$3:$AB$18,27,FALSE),"")</f>
        <v>42013</v>
      </c>
      <c r="T1182" s="25">
        <f>IF(ISNUMBER($R1182),VLOOKUP($B1182,Index!$B$21:$AB$36,27,FALSE),"")</f>
        <v>42013</v>
      </c>
      <c r="U1182" s="25">
        <f>IF(ISNUMBER($R1182),VLOOKUP($B1182,Index!$B$39:$AB$54,27,FALSE),"")</f>
        <v>42011</v>
      </c>
      <c r="W1182" s="18">
        <v>2.9971070395371235</v>
      </c>
      <c r="X1182" s="19">
        <v>0.8</v>
      </c>
      <c r="Y1182" s="18">
        <v>0.18973472674784819</v>
      </c>
      <c r="Z1182" s="19">
        <f t="shared" si="245"/>
        <v>0</v>
      </c>
      <c r="AA1182" s="21">
        <v>13.530689488910161</v>
      </c>
      <c r="AB1182" s="3">
        <v>0</v>
      </c>
      <c r="AC1182" s="18">
        <v>8.9826506064429807</v>
      </c>
      <c r="AD1182" s="19">
        <v>0.64000000000000012</v>
      </c>
      <c r="AE1182" s="18">
        <v>3.5999266534080622E-2</v>
      </c>
      <c r="AF1182" s="19">
        <f t="shared" si="246"/>
        <v>0</v>
      </c>
      <c r="AG1182" s="21">
        <v>183.07955804530391</v>
      </c>
      <c r="AH1182" s="3">
        <v>0</v>
      </c>
      <c r="AK1182" t="str">
        <f t="shared" si="250"/>
        <v/>
      </c>
      <c r="AL1182" t="str">
        <f t="shared" si="250"/>
        <v/>
      </c>
      <c r="AM1182" t="str">
        <f t="shared" si="250"/>
        <v/>
      </c>
      <c r="AN1182" t="str">
        <f t="shared" si="250"/>
        <v/>
      </c>
      <c r="AO1182" t="str">
        <f t="shared" si="250"/>
        <v/>
      </c>
      <c r="AP1182" t="str">
        <f t="shared" si="250"/>
        <v/>
      </c>
      <c r="AQ1182" t="str">
        <f t="shared" si="250"/>
        <v/>
      </c>
      <c r="AR1182">
        <f t="shared" si="250"/>
        <v>13.530689488910161</v>
      </c>
      <c r="AS1182" t="str">
        <f t="shared" si="250"/>
        <v/>
      </c>
      <c r="AT1182" t="str">
        <f t="shared" si="250"/>
        <v/>
      </c>
      <c r="AU1182" t="str">
        <f t="shared" si="250"/>
        <v/>
      </c>
      <c r="AV1182" t="str">
        <f t="shared" si="250"/>
        <v/>
      </c>
      <c r="AW1182" t="str">
        <f t="shared" si="250"/>
        <v/>
      </c>
      <c r="AX1182" t="str">
        <f t="shared" si="250"/>
        <v/>
      </c>
      <c r="AZ1182" s="46">
        <f>IF(ISNUMBER(VLOOKUP($B1182,Stats!$A$2:$AA$19,2,FALSE))=FALSE,"",IF(ISNUMBER(W1182),(W1182-VLOOKUP($B1182,Stats!$A$2:$AA$19,2,FALSE))/VLOOKUP($B1182,Stats!$A$2:$AA$19,16,FALSE),""))</f>
        <v>0.79410839098035568</v>
      </c>
      <c r="BA1182" s="46">
        <f>IF(ISNUMBER(VLOOKUP($B1182,Stats!$A$2:$AA$19,2,FALSE))=FALSE,"",IF(ISNUMBER(X1182),(X1182-VLOOKUP($B1182,Stats!$A$2:$AA$19,3,FALSE))/VLOOKUP($B1182,Stats!$A$2:$AA$19,17,FALSE),""))</f>
        <v>1.3475254634508442</v>
      </c>
      <c r="BB1182" s="46"/>
      <c r="BC1182" s="46"/>
      <c r="BD1182" s="44">
        <f t="shared" si="242"/>
        <v>1.0708169272156001</v>
      </c>
      <c r="BE1182" s="46">
        <f>IF(ISNUMBER(VLOOKUP($B1182,Stats!$A$2:$AA$19,2,FALSE))=FALSE,"",IF(ISNUMBER(Y1182),(Y1182-VLOOKUP($B1182,Stats!$A$2:$AA$19,5,FALSE))/VLOOKUP($B1182,Stats!$A$2:$AA$19,19,FALSE),""))</f>
        <v>-0.2978799067791757</v>
      </c>
      <c r="BF1182" s="46"/>
      <c r="BG1182" s="46"/>
      <c r="BH1182" s="46">
        <f>IF(ISNUMBER(VLOOKUP($B1182,Stats!$A$2:$AA$19,2,FALSE))=FALSE,"",IF(ISNUMBER(Z1182),(Z1182-VLOOKUP($B1182,Stats!$A$2:$AA$19,8,FALSE))/VLOOKUP($B1182,Stats!$A$2:$AA$19,22,FALSE),""))</f>
        <v>-0.58823842946080296</v>
      </c>
      <c r="BI1182" s="46" t="str">
        <f>IF(ISNUMBER(VLOOKUP($B1182,Stats!$A$2:$AA$19,2,FALSE))=FALSE,"",IF(ISNUMBER(#REF!),(#REF!-VLOOKUP($B1182,Stats!$A$2:$AA$19,9,FALSE))/VLOOKUP($B1182,Stats!$A$2:$AA$19,23,FALSE),""))</f>
        <v/>
      </c>
      <c r="BJ1182" s="46" t="str">
        <f>IF(ISNUMBER(VLOOKUP($B1182,Stats!$A$2:$AA$19,2,FALSE))=FALSE,"",IF(ISNUMBER(#REF!),(#REF!-VLOOKUP($B1182,Stats!$A$2:$AA$19,10,FALSE))/VLOOKUP($B1182,Stats!$A$2:$AA$19,24,FALSE),""))</f>
        <v/>
      </c>
      <c r="BK1182" s="44">
        <f t="shared" si="247"/>
        <v>3.2044405907182105E-2</v>
      </c>
      <c r="BL1182" s="46" t="str">
        <f>IF(ISNUMBER(VLOOKUP($B1182,Stats!$A$2:$AA$19,2,FALSE))=FALSE,"",IF(ISNUMBER(#REF!),(#REF!-VLOOKUP($B1182,Stats!$A$2:$AA$19,11,FALSE))/VLOOKUP($B1182,Stats!$A$2:$AA$19,25,FALSE),""))</f>
        <v/>
      </c>
      <c r="BM1182" s="46">
        <f>IF(ISNUMBER(VLOOKUP($B1182,Stats!$A$2:$AA$19,2,FALSE))=FALSE,"",IF(ISNUMBER(AA1182),(AA1182-VLOOKUP($B1182,Stats!$A$2:$AA$19,12,FALSE))/VLOOKUP($B1182,Stats!$A$2:$AA$19,26,FALSE),""))</f>
        <v>0.72031752638807423</v>
      </c>
      <c r="BN1182" s="46" t="str">
        <f>IF(ISNUMBER(VLOOKUP($B1182,Stats!$A$2:$AA$19,2,FALSE))=FALSE,"",IF(ISNUMBER(#REF!),(#REF!-VLOOKUP($B1182,Stats!$A$2:$AA$19,13,FALSE))/VLOOKUP($B1182,Stats!$A$2:$AA$19,27,FALSE),""))</f>
        <v/>
      </c>
      <c r="BO1182" s="46" t="str">
        <f>IF(ISNUMBER(VLOOKUP($B1182,Stats!$A$2:$AA$19,2,FALSE))=FALSE,"",IF(ISNUMBER(#REF!),(#REF!-VLOOKUP($B1182,Stats!$A$2:$AA$19,14,FALSE))/VLOOKUP($B1182,Stats!$A$2:$AB$19,28,FALSE),""))</f>
        <v/>
      </c>
      <c r="BP1182" s="46"/>
      <c r="BQ1182" s="46">
        <f>IF(ISNUMBER(VLOOKUP($B1182,Stats!$A$2:$AA$19,2,FALSE))=FALSE,"",IF(ISNUMBER(BM1182),BM1182,(VLOOKUP($B1182,Stats!$A$2:$AT$19,46,FALSE)-VLOOKUP($B1182,Stats!$A$2:$AA$19,12,FALSE))/VLOOKUP($B1182,Stats!$A$2:$AA$19,26,FALSE)))</f>
        <v>0.72031752638807423</v>
      </c>
      <c r="BR1182" s="51">
        <f t="shared" si="248"/>
        <v>0.72031752638807423</v>
      </c>
      <c r="BS1182" s="32" t="str">
        <f t="shared" si="243"/>
        <v>586_201501</v>
      </c>
      <c r="BT1182" s="53">
        <f t="shared" si="244"/>
        <v>0.37745353426504413</v>
      </c>
    </row>
    <row r="1183" spans="1:72" x14ac:dyDescent="0.15">
      <c r="A1183" s="16">
        <v>586</v>
      </c>
      <c r="B1183" s="17">
        <v>201502</v>
      </c>
      <c r="C1183" s="3">
        <v>0</v>
      </c>
      <c r="D1183" s="23">
        <v>9.1035334053386485E-3</v>
      </c>
      <c r="E1183" s="18">
        <v>8.7765292200975807E-3</v>
      </c>
      <c r="F1183" s="24">
        <v>7</v>
      </c>
      <c r="G1183" s="24">
        <v>3</v>
      </c>
      <c r="H1183" s="20">
        <v>5.2790320227557187E-3</v>
      </c>
      <c r="I1183" s="20">
        <v>-9.1793768054930034E-3</v>
      </c>
      <c r="J1183" s="24">
        <v>4</v>
      </c>
      <c r="K1183" s="24">
        <v>1</v>
      </c>
      <c r="L1183" s="20">
        <v>1.0482180293500898E-2</v>
      </c>
      <c r="M1183" s="20">
        <v>-1.9220501868659867E-2</v>
      </c>
      <c r="N1183" s="19">
        <v>1.3110999999999999</v>
      </c>
      <c r="O1183" s="19">
        <v>1.0185674331883157</v>
      </c>
      <c r="P1183" s="25">
        <v>42020</v>
      </c>
      <c r="Q1183" s="20">
        <v>-1.9220501868659867E-2</v>
      </c>
      <c r="R1183" s="25">
        <v>42023</v>
      </c>
      <c r="S1183" s="25">
        <f>IF(ISNUMBER(R1183),VLOOKUP(B1183,Index!$B$3:$AB$18,27,FALSE),"")</f>
        <v>42023</v>
      </c>
      <c r="T1183" s="25">
        <f>IF(ISNUMBER($R1183),VLOOKUP($B1183,Index!$B$21:$AB$36,27,FALSE),"")</f>
        <v>42023</v>
      </c>
      <c r="U1183" s="25">
        <f>IF(ISNUMBER($R1183),VLOOKUP($B1183,Index!$B$39:$AB$54,27,FALSE),"")</f>
        <v>42027</v>
      </c>
      <c r="W1183" s="18">
        <v>0.27310600216015946</v>
      </c>
      <c r="X1183" s="19">
        <v>0.7</v>
      </c>
      <c r="Y1183" s="18">
        <v>0.16652293371917753</v>
      </c>
      <c r="Z1183" s="19">
        <f t="shared" si="245"/>
        <v>0</v>
      </c>
      <c r="AA1183" s="21">
        <v>0.47363661300553672</v>
      </c>
      <c r="AB1183" s="3">
        <v>0</v>
      </c>
      <c r="AC1183" s="18">
        <v>7.4586888415905023E-2</v>
      </c>
      <c r="AD1183" s="19">
        <v>0.48999999999999994</v>
      </c>
      <c r="AE1183" s="18">
        <v>2.7729887454441594E-2</v>
      </c>
      <c r="AF1183" s="19">
        <f t="shared" si="246"/>
        <v>0</v>
      </c>
      <c r="AG1183" s="21">
        <v>0.22433164117935656</v>
      </c>
      <c r="AH1183" s="3">
        <v>0</v>
      </c>
      <c r="AK1183" t="str">
        <f t="shared" ref="AK1183:AX1192" si="251">IF($B1183=AK$2,$AA1183,"")</f>
        <v/>
      </c>
      <c r="AL1183" t="str">
        <f t="shared" si="251"/>
        <v/>
      </c>
      <c r="AM1183" t="str">
        <f t="shared" si="251"/>
        <v/>
      </c>
      <c r="AN1183" t="str">
        <f t="shared" si="251"/>
        <v/>
      </c>
      <c r="AO1183" t="str">
        <f t="shared" si="251"/>
        <v/>
      </c>
      <c r="AP1183" t="str">
        <f t="shared" si="251"/>
        <v/>
      </c>
      <c r="AQ1183" t="str">
        <f t="shared" si="251"/>
        <v/>
      </c>
      <c r="AR1183" t="str">
        <f t="shared" si="251"/>
        <v/>
      </c>
      <c r="AS1183">
        <f t="shared" si="251"/>
        <v>0.47363661300553672</v>
      </c>
      <c r="AT1183" t="str">
        <f t="shared" si="251"/>
        <v/>
      </c>
      <c r="AU1183" t="str">
        <f t="shared" si="251"/>
        <v/>
      </c>
      <c r="AV1183" t="str">
        <f t="shared" si="251"/>
        <v/>
      </c>
      <c r="AW1183" t="str">
        <f t="shared" si="251"/>
        <v/>
      </c>
      <c r="AX1183" t="str">
        <f t="shared" si="251"/>
        <v/>
      </c>
      <c r="AZ1183" s="46">
        <f>IF(ISNUMBER(VLOOKUP($B1183,Stats!$A$2:$AA$19,2,FALSE))=FALSE,"",IF(ISNUMBER(W1183),(W1183-VLOOKUP($B1183,Stats!$A$2:$AA$19,2,FALSE))/VLOOKUP($B1183,Stats!$A$2:$AA$19,16,FALSE),""))</f>
        <v>-0.62086163840641773</v>
      </c>
      <c r="BA1183" s="46">
        <f>IF(ISNUMBER(VLOOKUP($B1183,Stats!$A$2:$AA$19,2,FALSE))=FALSE,"",IF(ISNUMBER(X1183),(X1183-VLOOKUP($B1183,Stats!$A$2:$AA$19,3,FALSE))/VLOOKUP($B1183,Stats!$A$2:$AA$19,17,FALSE),""))</f>
        <v>0.38056958571220034</v>
      </c>
      <c r="BB1183" s="46"/>
      <c r="BC1183" s="46"/>
      <c r="BD1183" s="44">
        <f t="shared" si="242"/>
        <v>-0.12014602634710869</v>
      </c>
      <c r="BE1183" s="46">
        <f>IF(ISNUMBER(VLOOKUP($B1183,Stats!$A$2:$AA$19,2,FALSE))=FALSE,"",IF(ISNUMBER(Y1183),(Y1183-VLOOKUP($B1183,Stats!$A$2:$AA$19,5,FALSE))/VLOOKUP($B1183,Stats!$A$2:$AA$19,19,FALSE),""))</f>
        <v>-0.67223759533938765</v>
      </c>
      <c r="BF1183" s="46"/>
      <c r="BG1183" s="46"/>
      <c r="BH1183" s="46">
        <f>IF(ISNUMBER(VLOOKUP($B1183,Stats!$A$2:$AA$19,2,FALSE))=FALSE,"",IF(ISNUMBER(Z1183),(Z1183-VLOOKUP($B1183,Stats!$A$2:$AA$19,8,FALSE))/VLOOKUP($B1183,Stats!$A$2:$AA$19,22,FALSE),""))</f>
        <v>-0.48836753916131515</v>
      </c>
      <c r="BI1183" s="46" t="str">
        <f>IF(ISNUMBER(VLOOKUP($B1183,Stats!$A$2:$AA$19,2,FALSE))=FALSE,"",IF(ISNUMBER(#REF!),(#REF!-VLOOKUP($B1183,Stats!$A$2:$AA$19,9,FALSE))/VLOOKUP($B1183,Stats!$A$2:$AA$19,23,FALSE),""))</f>
        <v/>
      </c>
      <c r="BJ1183" s="46" t="str">
        <f>IF(ISNUMBER(VLOOKUP($B1183,Stats!$A$2:$AA$19,2,FALSE))=FALSE,"",IF(ISNUMBER(#REF!),(#REF!-VLOOKUP($B1183,Stats!$A$2:$AA$19,10,FALSE))/VLOOKUP($B1183,Stats!$A$2:$AA$19,24,FALSE),""))</f>
        <v/>
      </c>
      <c r="BK1183" s="44">
        <f t="shared" si="247"/>
        <v>0.32405605498917678</v>
      </c>
      <c r="BL1183" s="46" t="str">
        <f>IF(ISNUMBER(VLOOKUP($B1183,Stats!$A$2:$AA$19,2,FALSE))=FALSE,"",IF(ISNUMBER(#REF!),(#REF!-VLOOKUP($B1183,Stats!$A$2:$AA$19,11,FALSE))/VLOOKUP($B1183,Stats!$A$2:$AA$19,25,FALSE),""))</f>
        <v/>
      </c>
      <c r="BM1183" s="46">
        <f>IF(ISNUMBER(VLOOKUP($B1183,Stats!$A$2:$AA$19,2,FALSE))=FALSE,"",IF(ISNUMBER(AA1183),(AA1183-VLOOKUP($B1183,Stats!$A$2:$AA$19,12,FALSE))/VLOOKUP($B1183,Stats!$A$2:$AA$19,26,FALSE),""))</f>
        <v>-0.31189154429237964</v>
      </c>
      <c r="BN1183" s="46" t="str">
        <f>IF(ISNUMBER(VLOOKUP($B1183,Stats!$A$2:$AA$19,2,FALSE))=FALSE,"",IF(ISNUMBER(#REF!),(#REF!-VLOOKUP($B1183,Stats!$A$2:$AA$19,13,FALSE))/VLOOKUP($B1183,Stats!$A$2:$AA$19,27,FALSE),""))</f>
        <v/>
      </c>
      <c r="BO1183" s="46" t="str">
        <f>IF(ISNUMBER(VLOOKUP($B1183,Stats!$A$2:$AA$19,2,FALSE))=FALSE,"",IF(ISNUMBER(#REF!),(#REF!-VLOOKUP($B1183,Stats!$A$2:$AA$19,14,FALSE))/VLOOKUP($B1183,Stats!$A$2:$AB$19,28,FALSE),""))</f>
        <v/>
      </c>
      <c r="BP1183" s="46"/>
      <c r="BQ1183" s="46">
        <f>IF(ISNUMBER(VLOOKUP($B1183,Stats!$A$2:$AA$19,2,FALSE))=FALSE,"",IF(ISNUMBER(BM1183),BM1183,(VLOOKUP($B1183,Stats!$A$2:$AT$19,46,FALSE)-VLOOKUP($B1183,Stats!$A$2:$AA$19,12,FALSE))/VLOOKUP($B1183,Stats!$A$2:$AA$19,26,FALSE)))</f>
        <v>-0.31189154429237964</v>
      </c>
      <c r="BR1183" s="51">
        <f t="shared" si="248"/>
        <v>-0.31189154429237964</v>
      </c>
      <c r="BS1183" s="32" t="str">
        <f t="shared" si="243"/>
        <v>586_201502</v>
      </c>
      <c r="BT1183" s="53">
        <f t="shared" si="244"/>
        <v>0.10802611886560839</v>
      </c>
    </row>
    <row r="1184" spans="1:72" x14ac:dyDescent="0.15">
      <c r="A1184" s="16">
        <v>586</v>
      </c>
      <c r="B1184" s="17">
        <v>201503</v>
      </c>
      <c r="C1184" s="3">
        <v>0</v>
      </c>
      <c r="D1184" s="23">
        <v>-2.3776758409785992E-2</v>
      </c>
      <c r="E1184" s="18">
        <v>3.4347600894330511E-3</v>
      </c>
      <c r="F1184" s="24">
        <v>3</v>
      </c>
      <c r="G1184" s="24">
        <v>7</v>
      </c>
      <c r="H1184" s="20">
        <v>1.3254561431973826E-3</v>
      </c>
      <c r="I1184" s="20">
        <v>-3.9940261829074187E-3</v>
      </c>
      <c r="J1184" s="24">
        <v>1</v>
      </c>
      <c r="K1184" s="24">
        <v>5</v>
      </c>
      <c r="L1184" s="20">
        <v>3.1213421771361105E-3</v>
      </c>
      <c r="M1184" s="20">
        <v>-8.3571926023368048E-3</v>
      </c>
      <c r="N1184" s="19">
        <v>1.3081</v>
      </c>
      <c r="O1184" s="19">
        <v>1</v>
      </c>
      <c r="P1184" s="25">
        <v>42030</v>
      </c>
      <c r="Q1184" s="20">
        <v>-2.3851387508600386E-2</v>
      </c>
      <c r="R1184" s="25">
        <v>42041</v>
      </c>
      <c r="S1184" s="25">
        <f>IF(ISNUMBER(R1184),VLOOKUP(B1184,Index!$B$3:$AB$18,27,FALSE),"")</f>
        <v>42041</v>
      </c>
      <c r="T1184" s="25">
        <f>IF(ISNUMBER($R1184),VLOOKUP($B1184,Index!$B$21:$AB$36,27,FALSE),"")</f>
        <v>42041</v>
      </c>
      <c r="U1184" s="25">
        <f>IF(ISNUMBER($R1184),VLOOKUP($B1184,Index!$B$39:$AB$54,27,FALSE),"")</f>
        <v>42034</v>
      </c>
      <c r="W1184" s="18">
        <v>-0.71330275229357976</v>
      </c>
      <c r="X1184" s="19">
        <v>0.3</v>
      </c>
      <c r="Y1184" s="18">
        <v>6.5169990593112487E-2</v>
      </c>
      <c r="Z1184" s="19">
        <f t="shared" si="245"/>
        <v>0</v>
      </c>
      <c r="AA1184" s="21" t="s">
        <v>25</v>
      </c>
      <c r="AB1184" s="3">
        <v>0</v>
      </c>
      <c r="AC1184" s="18">
        <v>0.50880081642959596</v>
      </c>
      <c r="AD1184" s="19">
        <v>0.09</v>
      </c>
      <c r="AE1184" s="18">
        <v>4.2471276739063698E-3</v>
      </c>
      <c r="AF1184" s="19">
        <f t="shared" si="246"/>
        <v>0</v>
      </c>
      <c r="AG1184" s="21" t="s">
        <v>25</v>
      </c>
      <c r="AH1184" s="3">
        <v>0</v>
      </c>
      <c r="AK1184" t="str">
        <f t="shared" si="251"/>
        <v/>
      </c>
      <c r="AL1184" t="str">
        <f t="shared" si="251"/>
        <v/>
      </c>
      <c r="AM1184" t="str">
        <f t="shared" si="251"/>
        <v/>
      </c>
      <c r="AN1184" t="str">
        <f t="shared" si="251"/>
        <v/>
      </c>
      <c r="AO1184" t="str">
        <f t="shared" si="251"/>
        <v/>
      </c>
      <c r="AP1184" t="str">
        <f t="shared" si="251"/>
        <v/>
      </c>
      <c r="AQ1184" t="str">
        <f t="shared" si="251"/>
        <v/>
      </c>
      <c r="AR1184" t="str">
        <f t="shared" si="251"/>
        <v/>
      </c>
      <c r="AS1184" t="str">
        <f t="shared" si="251"/>
        <v/>
      </c>
      <c r="AT1184" t="str">
        <f t="shared" si="251"/>
        <v/>
      </c>
      <c r="AU1184" t="str">
        <f t="shared" si="251"/>
        <v/>
      </c>
      <c r="AV1184" t="str">
        <f t="shared" si="251"/>
        <v/>
      </c>
      <c r="AW1184" t="str">
        <f t="shared" si="251"/>
        <v/>
      </c>
      <c r="AX1184" t="str">
        <f t="shared" si="251"/>
        <v/>
      </c>
      <c r="AZ1184" s="46">
        <f>IF(ISNUMBER(VLOOKUP($B1184,Stats!$A$2:$AA$19,2,FALSE))=FALSE,"",IF(ISNUMBER(W1184),(W1184-VLOOKUP($B1184,Stats!$A$2:$AA$19,2,FALSE))/VLOOKUP($B1184,Stats!$A$2:$AA$19,16,FALSE),""))</f>
        <v>-5.5639357139668048E-2</v>
      </c>
      <c r="BA1184" s="46">
        <f>IF(ISNUMBER(VLOOKUP($B1184,Stats!$A$2:$AA$19,2,FALSE))=FALSE,"",IF(ISNUMBER(X1184),(X1184-VLOOKUP($B1184,Stats!$A$2:$AA$19,3,FALSE))/VLOOKUP($B1184,Stats!$A$2:$AA$19,17,FALSE),""))</f>
        <v>-0.45237065647630298</v>
      </c>
      <c r="BB1184" s="46"/>
      <c r="BC1184" s="46"/>
      <c r="BD1184" s="44">
        <f t="shared" si="242"/>
        <v>-0.25400500680798549</v>
      </c>
      <c r="BE1184" s="46">
        <f>IF(ISNUMBER(VLOOKUP($B1184,Stats!$A$2:$AA$19,2,FALSE))=FALSE,"",IF(ISNUMBER(Y1184),(Y1184-VLOOKUP($B1184,Stats!$A$2:$AA$19,5,FALSE))/VLOOKUP($B1184,Stats!$A$2:$AA$19,19,FALSE),""))</f>
        <v>-0.94176631867943972</v>
      </c>
      <c r="BF1184" s="46"/>
      <c r="BG1184" s="46"/>
      <c r="BH1184" s="46">
        <f>IF(ISNUMBER(VLOOKUP($B1184,Stats!$A$2:$AA$19,2,FALSE))=FALSE,"",IF(ISNUMBER(Z1184),(Z1184-VLOOKUP($B1184,Stats!$A$2:$AA$19,8,FALSE))/VLOOKUP($B1184,Stats!$A$2:$AA$19,22,FALSE),""))</f>
        <v>-0.64412337137479436</v>
      </c>
      <c r="BI1184" s="46" t="str">
        <f>IF(ISNUMBER(VLOOKUP($B1184,Stats!$A$2:$AA$19,2,FALSE))=FALSE,"",IF(ISNUMBER(#REF!),(#REF!-VLOOKUP($B1184,Stats!$A$2:$AA$19,9,FALSE))/VLOOKUP($B1184,Stats!$A$2:$AA$19,23,FALSE),""))</f>
        <v/>
      </c>
      <c r="BJ1184" s="46" t="str">
        <f>IF(ISNUMBER(VLOOKUP($B1184,Stats!$A$2:$AA$19,2,FALSE))=FALSE,"",IF(ISNUMBER(#REF!),(#REF!-VLOOKUP($B1184,Stats!$A$2:$AA$19,10,FALSE))/VLOOKUP($B1184,Stats!$A$2:$AA$19,24,FALSE),""))</f>
        <v/>
      </c>
      <c r="BK1184" s="44">
        <f t="shared" si="247"/>
        <v>0.46599941166316949</v>
      </c>
      <c r="BL1184" s="46" t="str">
        <f>IF(ISNUMBER(VLOOKUP($B1184,Stats!$A$2:$AA$19,2,FALSE))=FALSE,"",IF(ISNUMBER(#REF!),(#REF!-VLOOKUP($B1184,Stats!$A$2:$AA$19,11,FALSE))/VLOOKUP($B1184,Stats!$A$2:$AA$19,25,FALSE),""))</f>
        <v/>
      </c>
      <c r="BM1184" s="46" t="str">
        <f>IF(ISNUMBER(VLOOKUP($B1184,Stats!$A$2:$AA$19,2,FALSE))=FALSE,"",IF(ISNUMBER(AA1184),(AA1184-VLOOKUP($B1184,Stats!$A$2:$AA$19,12,FALSE))/VLOOKUP($B1184,Stats!$A$2:$AA$19,26,FALSE),""))</f>
        <v/>
      </c>
      <c r="BN1184" s="46" t="str">
        <f>IF(ISNUMBER(VLOOKUP($B1184,Stats!$A$2:$AA$19,2,FALSE))=FALSE,"",IF(ISNUMBER(#REF!),(#REF!-VLOOKUP($B1184,Stats!$A$2:$AA$19,13,FALSE))/VLOOKUP($B1184,Stats!$A$2:$AA$19,27,FALSE),""))</f>
        <v/>
      </c>
      <c r="BO1184" s="46" t="str">
        <f>IF(ISNUMBER(VLOOKUP($B1184,Stats!$A$2:$AA$19,2,FALSE))=FALSE,"",IF(ISNUMBER(#REF!),(#REF!-VLOOKUP($B1184,Stats!$A$2:$AA$19,14,FALSE))/VLOOKUP($B1184,Stats!$A$2:$AB$19,28,FALSE),""))</f>
        <v/>
      </c>
      <c r="BP1184" s="46"/>
      <c r="BQ1184" s="46">
        <f>IF(ISNUMBER(VLOOKUP($B1184,Stats!$A$2:$AA$19,2,FALSE))=FALSE,"",IF(ISNUMBER(BM1184),BM1184,(VLOOKUP($B1184,Stats!$A$2:$AT$19,46,FALSE)-VLOOKUP($B1184,Stats!$A$2:$AA$19,12,FALSE))/VLOOKUP($B1184,Stats!$A$2:$AA$19,26,FALSE)))</f>
        <v>-0.53964354662323732</v>
      </c>
      <c r="BR1184" s="51">
        <f t="shared" si="248"/>
        <v>-0.53964354662323732</v>
      </c>
      <c r="BS1184" s="32" t="str">
        <f t="shared" si="243"/>
        <v>586_201503</v>
      </c>
      <c r="BT1184" s="53">
        <f t="shared" si="244"/>
        <v>0.12086993631165711</v>
      </c>
    </row>
    <row r="1185" spans="1:72" x14ac:dyDescent="0.15">
      <c r="A1185" s="16">
        <v>586</v>
      </c>
      <c r="B1185" s="17">
        <v>201504</v>
      </c>
      <c r="C1185" s="3">
        <v>0</v>
      </c>
      <c r="D1185" s="23">
        <v>2.8349909938131468E-2</v>
      </c>
      <c r="E1185" s="18">
        <v>3.3465505329657993E-3</v>
      </c>
      <c r="F1185" s="24">
        <v>7</v>
      </c>
      <c r="G1185" s="24">
        <v>0</v>
      </c>
      <c r="H1185" s="20">
        <v>4.0063964582740374E-3</v>
      </c>
      <c r="I1185" s="20" t="s">
        <v>25</v>
      </c>
      <c r="J1185" s="24">
        <v>7</v>
      </c>
      <c r="K1185" s="24">
        <v>0</v>
      </c>
      <c r="L1185" s="20">
        <v>1.0161807238333376E-2</v>
      </c>
      <c r="M1185" s="20">
        <v>1.3726835964309458E-3</v>
      </c>
      <c r="N1185" s="19">
        <v>1.3130999999999999</v>
      </c>
      <c r="O1185" s="19">
        <v>1.0264206988196669</v>
      </c>
      <c r="P1185" s="25">
        <v>42052</v>
      </c>
      <c r="Q1185" s="20">
        <v>0</v>
      </c>
      <c r="R1185" s="25">
        <v>42044</v>
      </c>
      <c r="S1185" s="25">
        <f>IF(ISNUMBER(R1185),VLOOKUP(B1185,Index!$B$3:$AB$18,27,FALSE),"")</f>
        <v>42044</v>
      </c>
      <c r="T1185" s="25">
        <f>IF(ISNUMBER($R1185),VLOOKUP($B1185,Index!$B$21:$AB$36,27,FALSE),"")</f>
        <v>42044</v>
      </c>
      <c r="U1185" s="25">
        <f>IF(ISNUMBER($R1185),VLOOKUP($B1185,Index!$B$39:$AB$54,27,FALSE),"")</f>
        <v>42052</v>
      </c>
      <c r="W1185" s="18">
        <v>1.1339963975252587</v>
      </c>
      <c r="X1185" s="19">
        <v>1</v>
      </c>
      <c r="Y1185" s="18">
        <v>6.3496331934133982E-2</v>
      </c>
      <c r="Z1185" s="19">
        <f t="shared" si="245"/>
        <v>0</v>
      </c>
      <c r="AA1185" s="21" t="s">
        <v>25</v>
      </c>
      <c r="AB1185" s="3">
        <v>0</v>
      </c>
      <c r="AC1185" s="18">
        <v>1.2859478296002647</v>
      </c>
      <c r="AD1185" s="19">
        <v>1</v>
      </c>
      <c r="AE1185" s="18">
        <v>4.0317841690897232E-3</v>
      </c>
      <c r="AF1185" s="19">
        <f t="shared" si="246"/>
        <v>0</v>
      </c>
      <c r="AG1185" s="21" t="s">
        <v>25</v>
      </c>
      <c r="AH1185" s="3">
        <v>0</v>
      </c>
      <c r="AK1185" t="str">
        <f t="shared" si="251"/>
        <v/>
      </c>
      <c r="AL1185" t="str">
        <f t="shared" si="251"/>
        <v/>
      </c>
      <c r="AM1185" t="str">
        <f t="shared" si="251"/>
        <v/>
      </c>
      <c r="AN1185" t="str">
        <f t="shared" si="251"/>
        <v/>
      </c>
      <c r="AO1185" t="str">
        <f t="shared" si="251"/>
        <v/>
      </c>
      <c r="AP1185" t="str">
        <f t="shared" si="251"/>
        <v/>
      </c>
      <c r="AQ1185" t="str">
        <f t="shared" si="251"/>
        <v/>
      </c>
      <c r="AR1185" t="str">
        <f t="shared" si="251"/>
        <v/>
      </c>
      <c r="AS1185" t="str">
        <f t="shared" si="251"/>
        <v/>
      </c>
      <c r="AT1185" t="str">
        <f t="shared" si="251"/>
        <v/>
      </c>
      <c r="AU1185" t="str">
        <f t="shared" si="251"/>
        <v/>
      </c>
      <c r="AV1185" t="str">
        <f t="shared" si="251"/>
        <v/>
      </c>
      <c r="AW1185" t="str">
        <f t="shared" si="251"/>
        <v/>
      </c>
      <c r="AX1185" t="str">
        <f t="shared" si="251"/>
        <v/>
      </c>
      <c r="AZ1185" s="46">
        <f>IF(ISNUMBER(VLOOKUP($B1185,Stats!$A$2:$AA$19,2,FALSE))=FALSE,"",IF(ISNUMBER(W1185),(W1185-VLOOKUP($B1185,Stats!$A$2:$AA$19,2,FALSE))/VLOOKUP($B1185,Stats!$A$2:$AA$19,16,FALSE),""))</f>
        <v>-0.38823903940413074</v>
      </c>
      <c r="BA1185" s="46">
        <f>IF(ISNUMBER(VLOOKUP($B1185,Stats!$A$2:$AA$19,2,FALSE))=FALSE,"",IF(ISNUMBER(X1185),(X1185-VLOOKUP($B1185,Stats!$A$2:$AA$19,3,FALSE))/VLOOKUP($B1185,Stats!$A$2:$AA$19,17,FALSE),""))</f>
        <v>0.93772145929647244</v>
      </c>
      <c r="BB1185" s="46"/>
      <c r="BC1185" s="46"/>
      <c r="BD1185" s="44">
        <f t="shared" si="242"/>
        <v>0.27474120994617085</v>
      </c>
      <c r="BE1185" s="46">
        <f>IF(ISNUMBER(VLOOKUP($B1185,Stats!$A$2:$AA$19,2,FALSE))=FALSE,"",IF(ISNUMBER(Y1185),(Y1185-VLOOKUP($B1185,Stats!$A$2:$AA$19,5,FALSE))/VLOOKUP($B1185,Stats!$A$2:$AA$19,19,FALSE),""))</f>
        <v>-0.46700959732015224</v>
      </c>
      <c r="BF1185" s="46"/>
      <c r="BG1185" s="46"/>
      <c r="BH1185" s="46">
        <f>IF(ISNUMBER(VLOOKUP($B1185,Stats!$A$2:$AA$19,2,FALSE))=FALSE,"",IF(ISNUMBER(Z1185),(Z1185-VLOOKUP($B1185,Stats!$A$2:$AA$19,8,FALSE))/VLOOKUP($B1185,Stats!$A$2:$AA$19,22,FALSE),""))</f>
        <v>-0.5145844845400992</v>
      </c>
      <c r="BI1185" s="46" t="str">
        <f>IF(ISNUMBER(VLOOKUP($B1185,Stats!$A$2:$AA$19,2,FALSE))=FALSE,"",IF(ISNUMBER(#REF!),(#REF!-VLOOKUP($B1185,Stats!$A$2:$AA$19,9,FALSE))/VLOOKUP($B1185,Stats!$A$2:$AA$19,23,FALSE),""))</f>
        <v/>
      </c>
      <c r="BJ1185" s="46" t="str">
        <f>IF(ISNUMBER(VLOOKUP($B1185,Stats!$A$2:$AA$19,2,FALSE))=FALSE,"",IF(ISNUMBER(#REF!),(#REF!-VLOOKUP($B1185,Stats!$A$2:$AA$19,10,FALSE))/VLOOKUP($B1185,Stats!$A$2:$AA$19,24,FALSE),""))</f>
        <v/>
      </c>
      <c r="BK1185" s="44">
        <f t="shared" si="247"/>
        <v>0.17253137276207678</v>
      </c>
      <c r="BL1185" s="46" t="str">
        <f>IF(ISNUMBER(VLOOKUP($B1185,Stats!$A$2:$AA$19,2,FALSE))=FALSE,"",IF(ISNUMBER(#REF!),(#REF!-VLOOKUP($B1185,Stats!$A$2:$AA$19,11,FALSE))/VLOOKUP($B1185,Stats!$A$2:$AA$19,25,FALSE),""))</f>
        <v/>
      </c>
      <c r="BM1185" s="46" t="str">
        <f>IF(ISNUMBER(VLOOKUP($B1185,Stats!$A$2:$AA$19,2,FALSE))=FALSE,"",IF(ISNUMBER(AA1185),(AA1185-VLOOKUP($B1185,Stats!$A$2:$AA$19,12,FALSE))/VLOOKUP($B1185,Stats!$A$2:$AA$19,26,FALSE),""))</f>
        <v/>
      </c>
      <c r="BN1185" s="46" t="str">
        <f>IF(ISNUMBER(VLOOKUP($B1185,Stats!$A$2:$AA$19,2,FALSE))=FALSE,"",IF(ISNUMBER(#REF!),(#REF!-VLOOKUP($B1185,Stats!$A$2:$AA$19,13,FALSE))/VLOOKUP($B1185,Stats!$A$2:$AA$19,27,FALSE),""))</f>
        <v/>
      </c>
      <c r="BO1185" s="46" t="str">
        <f>IF(ISNUMBER(VLOOKUP($B1185,Stats!$A$2:$AA$19,2,FALSE))=FALSE,"",IF(ISNUMBER(#REF!),(#REF!-VLOOKUP($B1185,Stats!$A$2:$AA$19,14,FALSE))/VLOOKUP($B1185,Stats!$A$2:$AB$19,28,FALSE),""))</f>
        <v/>
      </c>
      <c r="BP1185" s="46"/>
      <c r="BQ1185" s="46">
        <f>IF(ISNUMBER(VLOOKUP($B1185,Stats!$A$2:$AA$19,2,FALSE))=FALSE,"",IF(ISNUMBER(BM1185),BM1185,(VLOOKUP($B1185,Stats!$A$2:$AT$19,46,FALSE)-VLOOKUP($B1185,Stats!$A$2:$AA$19,12,FALSE))/VLOOKUP($B1185,Stats!$A$2:$AA$19,26,FALSE)))</f>
        <v>-0.64096278450557098</v>
      </c>
      <c r="BR1185" s="51">
        <f t="shared" si="248"/>
        <v>-0.64096278450557098</v>
      </c>
      <c r="BS1185" s="32" t="str">
        <f t="shared" si="243"/>
        <v>586_201504</v>
      </c>
      <c r="BT1185" s="53">
        <f t="shared" si="244"/>
        <v>3.0274508745366024E-2</v>
      </c>
    </row>
    <row r="1186" spans="1:72" x14ac:dyDescent="0.15">
      <c r="A1186" s="16">
        <v>586</v>
      </c>
      <c r="B1186" s="17">
        <v>201505</v>
      </c>
      <c r="C1186" s="3">
        <v>0</v>
      </c>
      <c r="D1186" s="23">
        <v>-4.340872743888502E-3</v>
      </c>
      <c r="E1186" s="18">
        <v>2.6115267723084111E-3</v>
      </c>
      <c r="F1186" s="24">
        <v>4</v>
      </c>
      <c r="G1186" s="24">
        <v>4</v>
      </c>
      <c r="H1186" s="20">
        <v>1.4129973353586012E-3</v>
      </c>
      <c r="I1186" s="20">
        <v>-2.4943165708480597E-3</v>
      </c>
      <c r="J1186" s="24">
        <v>2</v>
      </c>
      <c r="K1186" s="24">
        <v>1</v>
      </c>
      <c r="L1186" s="20">
        <v>4.3564659125649996E-3</v>
      </c>
      <c r="M1186" s="20">
        <v>-3.5793161221536751E-3</v>
      </c>
      <c r="N1186" s="19">
        <v>1.3141</v>
      </c>
      <c r="O1186" s="19">
        <v>1.004356465912565</v>
      </c>
      <c r="P1186" s="25">
        <v>42061</v>
      </c>
      <c r="Q1186" s="20">
        <v>-5.0985465337494151E-3</v>
      </c>
      <c r="R1186" s="25">
        <v>42069</v>
      </c>
      <c r="S1186" s="25">
        <f>IF(ISNUMBER(R1186),VLOOKUP(B1186,Index!$B$3:$AB$18,27,FALSE),"")</f>
        <v>42069</v>
      </c>
      <c r="T1186" s="25">
        <f>IF(ISNUMBER($R1186),VLOOKUP($B1186,Index!$B$21:$AB$36,27,FALSE),"")</f>
        <v>42069</v>
      </c>
      <c r="U1186" s="25">
        <f>IF(ISNUMBER($R1186),VLOOKUP($B1186,Index!$B$39:$AB$54,27,FALSE),"")</f>
        <v>42069</v>
      </c>
      <c r="W1186" s="18">
        <v>-0.15627141877998607</v>
      </c>
      <c r="X1186" s="19">
        <v>0.5</v>
      </c>
      <c r="Y1186" s="18">
        <v>4.9550236626015133E-2</v>
      </c>
      <c r="Z1186" s="19">
        <f t="shared" si="245"/>
        <v>0</v>
      </c>
      <c r="AA1186" s="21" t="s">
        <v>25</v>
      </c>
      <c r="AB1186" s="3">
        <v>0</v>
      </c>
      <c r="AC1186" s="18">
        <v>2.4420756327509785E-2</v>
      </c>
      <c r="AD1186" s="19">
        <v>0.25</v>
      </c>
      <c r="AE1186" s="18">
        <v>2.4552259496940917E-3</v>
      </c>
      <c r="AF1186" s="19">
        <f t="shared" si="246"/>
        <v>0</v>
      </c>
      <c r="AG1186" s="21" t="s">
        <v>25</v>
      </c>
      <c r="AH1186" s="3">
        <v>0</v>
      </c>
      <c r="AK1186" t="str">
        <f t="shared" si="251"/>
        <v/>
      </c>
      <c r="AL1186" t="str">
        <f t="shared" si="251"/>
        <v/>
      </c>
      <c r="AM1186" t="str">
        <f t="shared" si="251"/>
        <v/>
      </c>
      <c r="AN1186" t="str">
        <f t="shared" si="251"/>
        <v/>
      </c>
      <c r="AO1186" t="str">
        <f t="shared" si="251"/>
        <v/>
      </c>
      <c r="AP1186" t="str">
        <f t="shared" si="251"/>
        <v/>
      </c>
      <c r="AQ1186" t="str">
        <f t="shared" si="251"/>
        <v/>
      </c>
      <c r="AR1186" t="str">
        <f t="shared" si="251"/>
        <v/>
      </c>
      <c r="AS1186" t="str">
        <f t="shared" si="251"/>
        <v/>
      </c>
      <c r="AT1186" t="str">
        <f t="shared" si="251"/>
        <v/>
      </c>
      <c r="AU1186" t="str">
        <f t="shared" si="251"/>
        <v/>
      </c>
      <c r="AV1186" t="str">
        <f t="shared" si="251"/>
        <v/>
      </c>
      <c r="AW1186" t="str">
        <f t="shared" si="251"/>
        <v/>
      </c>
      <c r="AX1186" t="str">
        <f t="shared" si="251"/>
        <v/>
      </c>
      <c r="AZ1186" s="46">
        <f>IF(ISNUMBER(VLOOKUP($B1186,Stats!$A$2:$AA$19,2,FALSE))=FALSE,"",IF(ISNUMBER(W1186),(W1186-VLOOKUP($B1186,Stats!$A$2:$AA$19,2,FALSE))/VLOOKUP($B1186,Stats!$A$2:$AA$19,16,FALSE),""))</f>
        <v>-0.47134232943444559</v>
      </c>
      <c r="BA1186" s="46">
        <f>IF(ISNUMBER(VLOOKUP($B1186,Stats!$A$2:$AA$19,2,FALSE))=FALSE,"",IF(ISNUMBER(X1186),(X1186-VLOOKUP($B1186,Stats!$A$2:$AA$19,3,FALSE))/VLOOKUP($B1186,Stats!$A$2:$AA$19,17,FALSE),""))</f>
        <v>-0.52592327303600894</v>
      </c>
      <c r="BB1186" s="46"/>
      <c r="BC1186" s="46"/>
      <c r="BD1186" s="44">
        <f t="shared" si="242"/>
        <v>-0.49863280123522724</v>
      </c>
      <c r="BE1186" s="46">
        <f>IF(ISNUMBER(VLOOKUP($B1186,Stats!$A$2:$AA$19,2,FALSE))=FALSE,"",IF(ISNUMBER(Y1186),(Y1186-VLOOKUP($B1186,Stats!$A$2:$AA$19,5,FALSE))/VLOOKUP($B1186,Stats!$A$2:$AA$19,19,FALSE),""))</f>
        <v>-1.0594061810980588</v>
      </c>
      <c r="BF1186" s="46"/>
      <c r="BG1186" s="46"/>
      <c r="BH1186" s="46">
        <f>IF(ISNUMBER(VLOOKUP($B1186,Stats!$A$2:$AA$19,2,FALSE))=FALSE,"",IF(ISNUMBER(Z1186),(Z1186-VLOOKUP($B1186,Stats!$A$2:$AA$19,8,FALSE))/VLOOKUP($B1186,Stats!$A$2:$AA$19,22,FALSE),""))</f>
        <v>-0.59810804423176478</v>
      </c>
      <c r="BI1186" s="46" t="str">
        <f>IF(ISNUMBER(VLOOKUP($B1186,Stats!$A$2:$AA$19,2,FALSE))=FALSE,"",IF(ISNUMBER(#REF!),(#REF!-VLOOKUP($B1186,Stats!$A$2:$AA$19,9,FALSE))/VLOOKUP($B1186,Stats!$A$2:$AA$19,23,FALSE),""))</f>
        <v/>
      </c>
      <c r="BJ1186" s="46" t="str">
        <f>IF(ISNUMBER(VLOOKUP($B1186,Stats!$A$2:$AA$19,2,FALSE))=FALSE,"",IF(ISNUMBER(#REF!),(#REF!-VLOOKUP($B1186,Stats!$A$2:$AA$19,10,FALSE))/VLOOKUP($B1186,Stats!$A$2:$AA$19,24,FALSE),""))</f>
        <v/>
      </c>
      <c r="BK1186" s="44">
        <f t="shared" si="247"/>
        <v>0.56215191349911176</v>
      </c>
      <c r="BL1186" s="46" t="str">
        <f>IF(ISNUMBER(VLOOKUP($B1186,Stats!$A$2:$AA$19,2,FALSE))=FALSE,"",IF(ISNUMBER(#REF!),(#REF!-VLOOKUP($B1186,Stats!$A$2:$AA$19,11,FALSE))/VLOOKUP($B1186,Stats!$A$2:$AA$19,25,FALSE),""))</f>
        <v/>
      </c>
      <c r="BM1186" s="46" t="str">
        <f>IF(ISNUMBER(VLOOKUP($B1186,Stats!$A$2:$AA$19,2,FALSE))=FALSE,"",IF(ISNUMBER(AA1186),(AA1186-VLOOKUP($B1186,Stats!$A$2:$AA$19,12,FALSE))/VLOOKUP($B1186,Stats!$A$2:$AA$19,26,FALSE),""))</f>
        <v/>
      </c>
      <c r="BN1186" s="46" t="str">
        <f>IF(ISNUMBER(VLOOKUP($B1186,Stats!$A$2:$AA$19,2,FALSE))=FALSE,"",IF(ISNUMBER(#REF!),(#REF!-VLOOKUP($B1186,Stats!$A$2:$AA$19,13,FALSE))/VLOOKUP($B1186,Stats!$A$2:$AA$19,27,FALSE),""))</f>
        <v/>
      </c>
      <c r="BO1186" s="46" t="str">
        <f>IF(ISNUMBER(VLOOKUP($B1186,Stats!$A$2:$AA$19,2,FALSE))=FALSE,"",IF(ISNUMBER(#REF!),(#REF!-VLOOKUP($B1186,Stats!$A$2:$AA$19,14,FALSE))/VLOOKUP($B1186,Stats!$A$2:$AB$19,28,FALSE),""))</f>
        <v/>
      </c>
      <c r="BP1186" s="46"/>
      <c r="BQ1186" s="46">
        <f>IF(ISNUMBER(VLOOKUP($B1186,Stats!$A$2:$AA$19,2,FALSE))=FALSE,"",IF(ISNUMBER(BM1186),BM1186,(VLOOKUP($B1186,Stats!$A$2:$AT$19,46,FALSE)-VLOOKUP($B1186,Stats!$A$2:$AA$19,12,FALSE))/VLOOKUP($B1186,Stats!$A$2:$AA$19,26,FALSE)))</f>
        <v>-0.36655208107354165</v>
      </c>
      <c r="BR1186" s="51">
        <f t="shared" si="248"/>
        <v>-0.36655208107354165</v>
      </c>
      <c r="BS1186" s="32" t="str">
        <f t="shared" si="243"/>
        <v>586_201505</v>
      </c>
      <c r="BT1186" s="53">
        <f t="shared" si="244"/>
        <v>0.16425417163771322</v>
      </c>
    </row>
    <row r="1187" spans="1:72" x14ac:dyDescent="0.15">
      <c r="A1187" s="16">
        <v>586</v>
      </c>
      <c r="B1187" s="17">
        <v>201506</v>
      </c>
      <c r="C1187" s="3">
        <v>0</v>
      </c>
      <c r="D1187" s="23">
        <v>4.7651828055683021E-2</v>
      </c>
      <c r="E1187" s="18">
        <v>5.6314105387416198E-3</v>
      </c>
      <c r="F1187" s="24">
        <v>8</v>
      </c>
      <c r="G1187" s="24">
        <v>2</v>
      </c>
      <c r="H1187" s="20">
        <v>5.8879793708054573E-3</v>
      </c>
      <c r="I1187" s="20">
        <v>-1.512332073012046E-4</v>
      </c>
      <c r="J1187" s="24">
        <v>8</v>
      </c>
      <c r="K1187" s="24">
        <v>1</v>
      </c>
      <c r="L1187" s="20">
        <v>1.5749212539373225E-2</v>
      </c>
      <c r="M1187" s="20">
        <v>-2.2946305644788723E-4</v>
      </c>
      <c r="N1187" s="19">
        <v>1.3697999999999999</v>
      </c>
      <c r="O1187" s="19">
        <v>1.0479687858618316</v>
      </c>
      <c r="P1187" s="25">
        <v>42082</v>
      </c>
      <c r="Q1187" s="20">
        <v>-7.3003358154521969E-5</v>
      </c>
      <c r="R1187" s="25">
        <v>42083</v>
      </c>
      <c r="S1187" s="25">
        <f>IF(ISNUMBER(R1187),VLOOKUP(B1187,Index!$B$3:$AB$18,27,FALSE),"")</f>
        <v>42073</v>
      </c>
      <c r="T1187" s="25">
        <f>IF(ISNUMBER($R1187),VLOOKUP($B1187,Index!$B$21:$AB$36,27,FALSE),"")</f>
        <v>42075</v>
      </c>
      <c r="U1187" s="25">
        <f>IF(ISNUMBER($R1187),VLOOKUP($B1187,Index!$B$39:$AB$54,27,FALSE),"")</f>
        <v>42075</v>
      </c>
      <c r="W1187" s="18">
        <v>1.4295548416704906</v>
      </c>
      <c r="X1187" s="19">
        <v>0.8</v>
      </c>
      <c r="Y1187" s="18">
        <v>0.10684850245139642</v>
      </c>
      <c r="Z1187" s="19">
        <f t="shared" si="245"/>
        <v>10</v>
      </c>
      <c r="AA1187" s="21">
        <v>652.73474070632699</v>
      </c>
      <c r="AB1187" s="3">
        <v>0</v>
      </c>
      <c r="AC1187" s="18">
        <v>2.0436270453435417</v>
      </c>
      <c r="AD1187" s="19">
        <v>0.64000000000000012</v>
      </c>
      <c r="AE1187" s="18">
        <v>1.1416602476106066E-2</v>
      </c>
      <c r="AF1187" s="19">
        <f t="shared" si="246"/>
        <v>100</v>
      </c>
      <c r="AG1187" s="21">
        <v>426062.64172495593</v>
      </c>
      <c r="AH1187" s="3">
        <v>0</v>
      </c>
      <c r="AK1187" t="str">
        <f t="shared" si="251"/>
        <v/>
      </c>
      <c r="AL1187" t="str">
        <f t="shared" si="251"/>
        <v/>
      </c>
      <c r="AM1187" t="str">
        <f t="shared" si="251"/>
        <v/>
      </c>
      <c r="AN1187" t="str">
        <f t="shared" si="251"/>
        <v/>
      </c>
      <c r="AO1187" t="str">
        <f t="shared" si="251"/>
        <v/>
      </c>
      <c r="AP1187" t="str">
        <f t="shared" si="251"/>
        <v/>
      </c>
      <c r="AQ1187" t="str">
        <f t="shared" si="251"/>
        <v/>
      </c>
      <c r="AR1187" t="str">
        <f t="shared" si="251"/>
        <v/>
      </c>
      <c r="AS1187" t="str">
        <f t="shared" si="251"/>
        <v/>
      </c>
      <c r="AT1187" t="str">
        <f t="shared" si="251"/>
        <v/>
      </c>
      <c r="AU1187" t="str">
        <f t="shared" si="251"/>
        <v/>
      </c>
      <c r="AV1187" t="str">
        <f t="shared" si="251"/>
        <v/>
      </c>
      <c r="AW1187">
        <f t="shared" si="251"/>
        <v>652.73474070632699</v>
      </c>
      <c r="AX1187" t="str">
        <f t="shared" si="251"/>
        <v/>
      </c>
      <c r="AZ1187" s="46">
        <f>IF(ISNUMBER(VLOOKUP($B1187,Stats!$A$2:$AA$19,2,FALSE))=FALSE,"",IF(ISNUMBER(W1187),(W1187-VLOOKUP($B1187,Stats!$A$2:$AA$19,2,FALSE))/VLOOKUP($B1187,Stats!$A$2:$AA$19,16,FALSE),""))</f>
        <v>-0.40756842110986707</v>
      </c>
      <c r="BA1187" s="46">
        <f>IF(ISNUMBER(VLOOKUP($B1187,Stats!$A$2:$AA$19,2,FALSE))=FALSE,"",IF(ISNUMBER(X1187),(X1187-VLOOKUP($B1187,Stats!$A$2:$AA$19,3,FALSE))/VLOOKUP($B1187,Stats!$A$2:$AA$19,17,FALSE),""))</f>
        <v>-3.4963065069354378E-2</v>
      </c>
      <c r="BB1187" s="46"/>
      <c r="BC1187" s="46"/>
      <c r="BD1187" s="44">
        <f t="shared" si="242"/>
        <v>-0.22126574308961072</v>
      </c>
      <c r="BE1187" s="46">
        <f>IF(ISNUMBER(VLOOKUP($B1187,Stats!$A$2:$AA$19,2,FALSE))=FALSE,"",IF(ISNUMBER(Y1187),(Y1187-VLOOKUP($B1187,Stats!$A$2:$AA$19,5,FALSE))/VLOOKUP($B1187,Stats!$A$2:$AA$19,19,FALSE),""))</f>
        <v>-0.38800731197922222</v>
      </c>
      <c r="BF1187" s="46"/>
      <c r="BG1187" s="46"/>
      <c r="BH1187" s="46">
        <f>IF(ISNUMBER(VLOOKUP($B1187,Stats!$A$2:$AA$19,2,FALSE))=FALSE,"",IF(ISNUMBER(Z1187),(Z1187-VLOOKUP($B1187,Stats!$A$2:$AA$19,8,FALSE))/VLOOKUP($B1187,Stats!$A$2:$AA$19,22,FALSE),""))</f>
        <v>1.9327121229589501</v>
      </c>
      <c r="BI1187" s="46" t="str">
        <f>IF(ISNUMBER(VLOOKUP($B1187,Stats!$A$2:$AA$19,2,FALSE))=FALSE,"",IF(ISNUMBER(#REF!),(#REF!-VLOOKUP($B1187,Stats!$A$2:$AA$19,9,FALSE))/VLOOKUP($B1187,Stats!$A$2:$AA$19,23,FALSE),""))</f>
        <v/>
      </c>
      <c r="BJ1187" s="46" t="str">
        <f>IF(ISNUMBER(VLOOKUP($B1187,Stats!$A$2:$AA$19,2,FALSE))=FALSE,"",IF(ISNUMBER(#REF!),(#REF!-VLOOKUP($B1187,Stats!$A$2:$AA$19,10,FALSE))/VLOOKUP($B1187,Stats!$A$2:$AA$19,24,FALSE),""))</f>
        <v/>
      </c>
      <c r="BK1187" s="44">
        <f t="shared" si="247"/>
        <v>0.85141875527314059</v>
      </c>
      <c r="BL1187" s="46" t="str">
        <f>IF(ISNUMBER(VLOOKUP($B1187,Stats!$A$2:$AA$19,2,FALSE))=FALSE,"",IF(ISNUMBER(#REF!),(#REF!-VLOOKUP($B1187,Stats!$A$2:$AA$19,11,FALSE))/VLOOKUP($B1187,Stats!$A$2:$AA$19,25,FALSE),""))</f>
        <v/>
      </c>
      <c r="BM1187" s="46">
        <f>IF(ISNUMBER(VLOOKUP($B1187,Stats!$A$2:$AA$19,2,FALSE))=FALSE,"",IF(ISNUMBER(AA1187),(AA1187-VLOOKUP($B1187,Stats!$A$2:$AA$19,12,FALSE))/VLOOKUP($B1187,Stats!$A$2:$AA$19,26,FALSE),""))</f>
        <v>3.3750698439638334</v>
      </c>
      <c r="BN1187" s="46" t="str">
        <f>IF(ISNUMBER(VLOOKUP($B1187,Stats!$A$2:$AA$19,2,FALSE))=FALSE,"",IF(ISNUMBER(#REF!),(#REF!-VLOOKUP($B1187,Stats!$A$2:$AA$19,13,FALSE))/VLOOKUP($B1187,Stats!$A$2:$AA$19,27,FALSE),""))</f>
        <v/>
      </c>
      <c r="BO1187" s="46" t="str">
        <f>IF(ISNUMBER(VLOOKUP($B1187,Stats!$A$2:$AA$19,2,FALSE))=FALSE,"",IF(ISNUMBER(#REF!),(#REF!-VLOOKUP($B1187,Stats!$A$2:$AA$19,14,FALSE))/VLOOKUP($B1187,Stats!$A$2:$AB$19,28,FALSE),""))</f>
        <v/>
      </c>
      <c r="BP1187" s="46"/>
      <c r="BQ1187" s="46">
        <f>IF(ISNUMBER(VLOOKUP($B1187,Stats!$A$2:$AA$19,2,FALSE))=FALSE,"",IF(ISNUMBER(BM1187),BM1187,(VLOOKUP($B1187,Stats!$A$2:$AT$19,46,FALSE)-VLOOKUP($B1187,Stats!$A$2:$AA$19,12,FALSE))/VLOOKUP($B1187,Stats!$A$2:$AA$19,26,FALSE)))</f>
        <v>3.3750698439638334</v>
      </c>
      <c r="BR1187" s="51">
        <f t="shared" si="248"/>
        <v>3</v>
      </c>
      <c r="BS1187" s="32" t="str">
        <f t="shared" si="243"/>
        <v>586_201506</v>
      </c>
      <c r="BT1187" s="53">
        <f t="shared" si="244"/>
        <v>1.0665981045459623</v>
      </c>
    </row>
    <row r="1188" spans="1:72" x14ac:dyDescent="0.15">
      <c r="A1188" s="16">
        <v>586</v>
      </c>
      <c r="B1188" s="17">
        <v>201507</v>
      </c>
      <c r="C1188" s="3">
        <v>0</v>
      </c>
      <c r="D1188" s="23">
        <v>-3.7964517777614448E-3</v>
      </c>
      <c r="E1188" s="18">
        <v>8.9607545745487105E-4</v>
      </c>
      <c r="F1188" s="24">
        <v>1</v>
      </c>
      <c r="G1188" s="24">
        <v>4</v>
      </c>
      <c r="H1188" s="20">
        <v>1.4659532360905558E-4</v>
      </c>
      <c r="I1188" s="20">
        <v>-9.8680446892809859E-4</v>
      </c>
      <c r="J1188" s="24">
        <v>1</v>
      </c>
      <c r="K1188" s="24">
        <v>4</v>
      </c>
      <c r="L1188" s="20">
        <v>1.4659532360905558E-4</v>
      </c>
      <c r="M1188" s="20">
        <v>-2.1189536752886928E-3</v>
      </c>
      <c r="N1188" s="19">
        <v>1.3695999999999999</v>
      </c>
      <c r="O1188" s="19">
        <v>1</v>
      </c>
      <c r="P1188" s="25">
        <v>42086</v>
      </c>
      <c r="Q1188" s="20">
        <v>-3.8697429906541236E-3</v>
      </c>
      <c r="R1188" s="25">
        <v>42089</v>
      </c>
      <c r="S1188" s="25">
        <f>IF(ISNUMBER(R1188),VLOOKUP(B1188,Index!$B$3:$AB$18,27,FALSE),"")</f>
        <v>42088</v>
      </c>
      <c r="T1188" s="25">
        <f>IF(ISNUMBER($R1188),VLOOKUP($B1188,Index!$B$21:$AB$36,27,FALSE),"")</f>
        <v>42089</v>
      </c>
      <c r="U1188" s="25">
        <f>IF(ISNUMBER($R1188),VLOOKUP($B1188,Index!$B$39:$AB$54,27,FALSE),"")</f>
        <v>42089</v>
      </c>
      <c r="W1188" s="18">
        <v>-0.27334452799882403</v>
      </c>
      <c r="X1188" s="19">
        <v>0.2</v>
      </c>
      <c r="Y1188" s="18">
        <v>1.7001836405608199E-2</v>
      </c>
      <c r="Z1188" s="19">
        <f t="shared" si="245"/>
        <v>1</v>
      </c>
      <c r="AA1188" s="21" t="s">
        <v>25</v>
      </c>
      <c r="AB1188" s="3">
        <v>0</v>
      </c>
      <c r="AC1188" s="18">
        <v>7.4717230986899891E-2</v>
      </c>
      <c r="AD1188" s="19">
        <v>4.0000000000000008E-2</v>
      </c>
      <c r="AE1188" s="18">
        <v>2.8906244116306434E-4</v>
      </c>
      <c r="AF1188" s="19">
        <f t="shared" si="246"/>
        <v>1</v>
      </c>
      <c r="AG1188" s="21" t="s">
        <v>25</v>
      </c>
      <c r="AH1188" s="3">
        <v>0</v>
      </c>
      <c r="AK1188" t="str">
        <f t="shared" si="251"/>
        <v/>
      </c>
      <c r="AL1188" t="str">
        <f t="shared" si="251"/>
        <v/>
      </c>
      <c r="AM1188" t="str">
        <f t="shared" si="251"/>
        <v/>
      </c>
      <c r="AN1188" t="str">
        <f t="shared" si="251"/>
        <v/>
      </c>
      <c r="AO1188" t="str">
        <f t="shared" si="251"/>
        <v/>
      </c>
      <c r="AP1188" t="str">
        <f t="shared" si="251"/>
        <v/>
      </c>
      <c r="AQ1188" t="str">
        <f t="shared" si="251"/>
        <v/>
      </c>
      <c r="AR1188" t="str">
        <f t="shared" si="251"/>
        <v/>
      </c>
      <c r="AS1188" t="str">
        <f t="shared" si="251"/>
        <v/>
      </c>
      <c r="AT1188" t="str">
        <f t="shared" si="251"/>
        <v/>
      </c>
      <c r="AU1188" t="str">
        <f t="shared" si="251"/>
        <v/>
      </c>
      <c r="AV1188" t="str">
        <f t="shared" si="251"/>
        <v/>
      </c>
      <c r="AW1188" t="str">
        <f t="shared" si="251"/>
        <v/>
      </c>
      <c r="AX1188" t="str">
        <f t="shared" si="251"/>
        <v/>
      </c>
      <c r="AZ1188" s="46">
        <f>IF(ISNUMBER(VLOOKUP($B1188,Stats!$A$2:$AA$19,2,FALSE))=FALSE,"",IF(ISNUMBER(W1188),(W1188-VLOOKUP($B1188,Stats!$A$2:$AA$19,2,FALSE))/VLOOKUP($B1188,Stats!$A$2:$AA$19,16,FALSE),""))</f>
        <v>-0.80814985713974619</v>
      </c>
      <c r="BA1188" s="46">
        <f>IF(ISNUMBER(VLOOKUP($B1188,Stats!$A$2:$AA$19,2,FALSE))=FALSE,"",IF(ISNUMBER(X1188),(X1188-VLOOKUP($B1188,Stats!$A$2:$AA$19,3,FALSE))/VLOOKUP($B1188,Stats!$A$2:$AA$19,17,FALSE),""))</f>
        <v>-2.376106364455377</v>
      </c>
      <c r="BB1188" s="46"/>
      <c r="BC1188" s="46"/>
      <c r="BD1188" s="44">
        <f t="shared" si="242"/>
        <v>-1.5921281107975616</v>
      </c>
      <c r="BE1188" s="46">
        <f>IF(ISNUMBER(VLOOKUP($B1188,Stats!$A$2:$AA$19,2,FALSE))=FALSE,"",IF(ISNUMBER(Y1188),(Y1188-VLOOKUP($B1188,Stats!$A$2:$AA$19,5,FALSE))/VLOOKUP($B1188,Stats!$A$2:$AA$19,19,FALSE),""))</f>
        <v>-1.1296214086095031</v>
      </c>
      <c r="BF1188" s="46"/>
      <c r="BG1188" s="46"/>
      <c r="BH1188" s="46">
        <f>IF(ISNUMBER(VLOOKUP($B1188,Stats!$A$2:$AA$19,2,FALSE))=FALSE,"",IF(ISNUMBER(Z1188),(Z1188-VLOOKUP($B1188,Stats!$A$2:$AA$19,8,FALSE))/VLOOKUP($B1188,Stats!$A$2:$AA$19,22,FALSE),""))</f>
        <v>-0.22777854907483192</v>
      </c>
      <c r="BI1188" s="46" t="str">
        <f>IF(ISNUMBER(VLOOKUP($B1188,Stats!$A$2:$AA$19,2,FALSE))=FALSE,"",IF(ISNUMBER(#REF!),(#REF!-VLOOKUP($B1188,Stats!$A$2:$AA$19,9,FALSE))/VLOOKUP($B1188,Stats!$A$2:$AA$19,23,FALSE),""))</f>
        <v/>
      </c>
      <c r="BJ1188" s="46" t="str">
        <f>IF(ISNUMBER(VLOOKUP($B1188,Stats!$A$2:$AA$19,2,FALSE))=FALSE,"",IF(ISNUMBER(#REF!),(#REF!-VLOOKUP($B1188,Stats!$A$2:$AA$19,10,FALSE))/VLOOKUP($B1188,Stats!$A$2:$AA$19,24,FALSE),""))</f>
        <v/>
      </c>
      <c r="BK1188" s="44">
        <f t="shared" si="247"/>
        <v>0.7224014213042026</v>
      </c>
      <c r="BL1188" s="46" t="str">
        <f>IF(ISNUMBER(VLOOKUP($B1188,Stats!$A$2:$AA$19,2,FALSE))=FALSE,"",IF(ISNUMBER(#REF!),(#REF!-VLOOKUP($B1188,Stats!$A$2:$AA$19,11,FALSE))/VLOOKUP($B1188,Stats!$A$2:$AA$19,25,FALSE),""))</f>
        <v/>
      </c>
      <c r="BM1188" s="46" t="str">
        <f>IF(ISNUMBER(VLOOKUP($B1188,Stats!$A$2:$AA$19,2,FALSE))=FALSE,"",IF(ISNUMBER(AA1188),(AA1188-VLOOKUP($B1188,Stats!$A$2:$AA$19,12,FALSE))/VLOOKUP($B1188,Stats!$A$2:$AA$19,26,FALSE),""))</f>
        <v/>
      </c>
      <c r="BN1188" s="46" t="str">
        <f>IF(ISNUMBER(VLOOKUP($B1188,Stats!$A$2:$AA$19,2,FALSE))=FALSE,"",IF(ISNUMBER(#REF!),(#REF!-VLOOKUP($B1188,Stats!$A$2:$AA$19,13,FALSE))/VLOOKUP($B1188,Stats!$A$2:$AA$19,27,FALSE),""))</f>
        <v/>
      </c>
      <c r="BO1188" s="46" t="str">
        <f>IF(ISNUMBER(VLOOKUP($B1188,Stats!$A$2:$AA$19,2,FALSE))=FALSE,"",IF(ISNUMBER(#REF!),(#REF!-VLOOKUP($B1188,Stats!$A$2:$AA$19,14,FALSE))/VLOOKUP($B1188,Stats!$A$2:$AB$19,28,FALSE),""))</f>
        <v/>
      </c>
      <c r="BP1188" s="46"/>
      <c r="BQ1188" s="46">
        <f>IF(ISNUMBER(VLOOKUP($B1188,Stats!$A$2:$AA$19,2,FALSE))=FALSE,"",IF(ISNUMBER(BM1188),BM1188,(VLOOKUP($B1188,Stats!$A$2:$AT$19,46,FALSE)-VLOOKUP($B1188,Stats!$A$2:$AA$19,12,FALSE))/VLOOKUP($B1188,Stats!$A$2:$AA$19,26,FALSE)))</f>
        <v>-0.49247029718328789</v>
      </c>
      <c r="BR1188" s="51">
        <f t="shared" si="248"/>
        <v>-0.49247029718328789</v>
      </c>
      <c r="BS1188" s="32" t="str">
        <f t="shared" si="243"/>
        <v>586_201507</v>
      </c>
      <c r="BT1188" s="53">
        <f t="shared" si="244"/>
        <v>1.6521171186351644E-2</v>
      </c>
    </row>
    <row r="1189" spans="1:72" x14ac:dyDescent="0.15">
      <c r="S1189" t="str">
        <f>IF(ISNUMBER(R1189),VLOOKUP(B1189,Index!$B$3:$AB$18,27,FALSE),"")</f>
        <v/>
      </c>
      <c r="T1189" t="str">
        <f>IF(ISNUMBER($R1189),VLOOKUP($B1189,Index!$B$21:$AB$36,27,FALSE),"")</f>
        <v/>
      </c>
      <c r="U1189" t="str">
        <f>IF(ISNUMBER($R1189),VLOOKUP($B1189,Index!$B$39:$AB$54,27,FALSE),"")</f>
        <v/>
      </c>
      <c r="Z1189" t="str">
        <f t="shared" si="245"/>
        <v/>
      </c>
      <c r="AA1189" t="s">
        <v>25</v>
      </c>
      <c r="AF1189" t="str">
        <f t="shared" si="246"/>
        <v/>
      </c>
      <c r="AG1189" t="s">
        <v>25</v>
      </c>
      <c r="AK1189" t="str">
        <f t="shared" si="251"/>
        <v/>
      </c>
      <c r="AL1189" t="str">
        <f t="shared" si="251"/>
        <v/>
      </c>
      <c r="AM1189" t="str">
        <f t="shared" si="251"/>
        <v/>
      </c>
      <c r="AN1189" t="str">
        <f t="shared" si="251"/>
        <v/>
      </c>
      <c r="AO1189" t="str">
        <f t="shared" si="251"/>
        <v/>
      </c>
      <c r="AP1189" t="str">
        <f t="shared" si="251"/>
        <v/>
      </c>
      <c r="AQ1189" t="str">
        <f t="shared" si="251"/>
        <v/>
      </c>
      <c r="AR1189" t="str">
        <f t="shared" si="251"/>
        <v/>
      </c>
      <c r="AS1189" t="str">
        <f t="shared" si="251"/>
        <v/>
      </c>
      <c r="AT1189" t="str">
        <f t="shared" si="251"/>
        <v/>
      </c>
      <c r="AU1189" t="str">
        <f t="shared" si="251"/>
        <v/>
      </c>
      <c r="AV1189" t="str">
        <f t="shared" si="251"/>
        <v/>
      </c>
      <c r="AW1189" t="str">
        <f t="shared" si="251"/>
        <v/>
      </c>
      <c r="AX1189" t="str">
        <f t="shared" si="251"/>
        <v/>
      </c>
      <c r="AZ1189" s="46" t="str">
        <f>IF(ISNUMBER(VLOOKUP($B1189,Stats!$A$2:$AA$19,2,FALSE))=FALSE,"",IF(ISNUMBER(W1189),(W1189-VLOOKUP($B1189,Stats!$A$2:$AA$19,2,FALSE))/VLOOKUP($B1189,Stats!$A$2:$AA$19,16,FALSE),""))</f>
        <v/>
      </c>
      <c r="BA1189" s="46" t="str">
        <f>IF(ISNUMBER(VLOOKUP($B1189,Stats!$A$2:$AA$19,2,FALSE))=FALSE,"",IF(ISNUMBER(X1189),(X1189-VLOOKUP($B1189,Stats!$A$2:$AA$19,3,FALSE))/VLOOKUP($B1189,Stats!$A$2:$AA$19,17,FALSE),""))</f>
        <v/>
      </c>
      <c r="BB1189" s="46"/>
      <c r="BC1189" s="46"/>
      <c r="BD1189" s="44" t="str">
        <f t="shared" si="242"/>
        <v/>
      </c>
      <c r="BE1189" s="46" t="str">
        <f>IF(ISNUMBER(VLOOKUP($B1189,Stats!$A$2:$AA$19,2,FALSE))=FALSE,"",IF(ISNUMBER(Y1189),(Y1189-VLOOKUP($B1189,Stats!$A$2:$AA$19,5,FALSE))/VLOOKUP($B1189,Stats!$A$2:$AA$19,19,FALSE),""))</f>
        <v/>
      </c>
      <c r="BF1189" s="46"/>
      <c r="BG1189" s="46"/>
      <c r="BH1189" s="46" t="str">
        <f>IF(ISNUMBER(VLOOKUP($B1189,Stats!$A$2:$AA$19,2,FALSE))=FALSE,"",IF(ISNUMBER(Z1189),(Z1189-VLOOKUP($B1189,Stats!$A$2:$AA$19,8,FALSE))/VLOOKUP($B1189,Stats!$A$2:$AA$19,22,FALSE),""))</f>
        <v/>
      </c>
      <c r="BI1189" s="46" t="str">
        <f>IF(ISNUMBER(VLOOKUP($B1189,Stats!$A$2:$AA$19,2,FALSE))=FALSE,"",IF(ISNUMBER(#REF!),(#REF!-VLOOKUP($B1189,Stats!$A$2:$AA$19,9,FALSE))/VLOOKUP($B1189,Stats!$A$2:$AA$19,23,FALSE),""))</f>
        <v/>
      </c>
      <c r="BJ1189" s="46" t="str">
        <f>IF(ISNUMBER(VLOOKUP($B1189,Stats!$A$2:$AA$19,2,FALSE))=FALSE,"",IF(ISNUMBER(#REF!),(#REF!-VLOOKUP($B1189,Stats!$A$2:$AA$19,10,FALSE))/VLOOKUP($B1189,Stats!$A$2:$AA$19,24,FALSE),""))</f>
        <v/>
      </c>
      <c r="BK1189" s="44" t="str">
        <f t="shared" si="247"/>
        <v/>
      </c>
      <c r="BL1189" s="46" t="str">
        <f>IF(ISNUMBER(VLOOKUP($B1189,Stats!$A$2:$AA$19,2,FALSE))=FALSE,"",IF(ISNUMBER(#REF!),(#REF!-VLOOKUP($B1189,Stats!$A$2:$AA$19,11,FALSE))/VLOOKUP($B1189,Stats!$A$2:$AA$19,25,FALSE),""))</f>
        <v/>
      </c>
      <c r="BM1189" s="46" t="str">
        <f>IF(ISNUMBER(VLOOKUP($B1189,Stats!$A$2:$AA$19,2,FALSE))=FALSE,"",IF(ISNUMBER(AA1189),(AA1189-VLOOKUP($B1189,Stats!$A$2:$AA$19,12,FALSE))/VLOOKUP($B1189,Stats!$A$2:$AA$19,26,FALSE),""))</f>
        <v/>
      </c>
      <c r="BN1189" s="46" t="str">
        <f>IF(ISNUMBER(VLOOKUP($B1189,Stats!$A$2:$AA$19,2,FALSE))=FALSE,"",IF(ISNUMBER(#REF!),(#REF!-VLOOKUP($B1189,Stats!$A$2:$AA$19,13,FALSE))/VLOOKUP($B1189,Stats!$A$2:$AA$19,27,FALSE),""))</f>
        <v/>
      </c>
      <c r="BO1189" s="46" t="str">
        <f>IF(ISNUMBER(VLOOKUP($B1189,Stats!$A$2:$AA$19,2,FALSE))=FALSE,"",IF(ISNUMBER(#REF!),(#REF!-VLOOKUP($B1189,Stats!$A$2:$AA$19,14,FALSE))/VLOOKUP($B1189,Stats!$A$2:$AB$19,28,FALSE),""))</f>
        <v/>
      </c>
      <c r="BP1189" s="46"/>
      <c r="BQ1189" s="46" t="str">
        <f>IF(ISNUMBER(VLOOKUP($B1189,Stats!$A$2:$AA$19,2,FALSE))=FALSE,"",IF(ISNUMBER(BM1189),BM1189,(VLOOKUP($B1189,Stats!$A$2:$AT$19,46,FALSE)-VLOOKUP($B1189,Stats!$A$2:$AA$19,12,FALSE))/VLOOKUP($B1189,Stats!$A$2:$AA$19,26,FALSE)))</f>
        <v/>
      </c>
      <c r="BR1189" s="51" t="str">
        <f t="shared" si="248"/>
        <v/>
      </c>
      <c r="BS1189" s="32" t="str">
        <f t="shared" si="243"/>
        <v/>
      </c>
      <c r="BT1189" s="53" t="str">
        <f t="shared" si="244"/>
        <v/>
      </c>
    </row>
    <row r="1190" spans="1:72" ht="40.5" x14ac:dyDescent="0.15">
      <c r="A1190" s="1" t="s">
        <v>26</v>
      </c>
      <c r="B1190" s="1" t="s">
        <v>0</v>
      </c>
      <c r="C1190" s="3"/>
      <c r="D1190" s="4" t="s">
        <v>10</v>
      </c>
      <c r="E1190" s="1" t="s">
        <v>11</v>
      </c>
      <c r="F1190" s="1" t="s">
        <v>12</v>
      </c>
      <c r="G1190" s="1" t="s">
        <v>13</v>
      </c>
      <c r="H1190" s="1" t="s">
        <v>14</v>
      </c>
      <c r="I1190" s="1" t="s">
        <v>15</v>
      </c>
      <c r="J1190" s="1" t="s">
        <v>16</v>
      </c>
      <c r="K1190" s="1" t="s">
        <v>17</v>
      </c>
      <c r="L1190" s="1" t="s">
        <v>18</v>
      </c>
      <c r="M1190" s="1" t="s">
        <v>19</v>
      </c>
      <c r="N1190" s="1" t="s">
        <v>20</v>
      </c>
      <c r="O1190" s="1" t="s">
        <v>21</v>
      </c>
      <c r="P1190" s="1" t="s">
        <v>22</v>
      </c>
      <c r="Q1190" s="1" t="s">
        <v>23</v>
      </c>
      <c r="R1190" s="1" t="s">
        <v>24</v>
      </c>
      <c r="S1190" s="1" t="str">
        <f>IF(ISNUMBER(R1190),VLOOKUP(B1190,Index!$B$3:$AB$18,27,FALSE),"")</f>
        <v/>
      </c>
      <c r="T1190" s="1" t="str">
        <f>IF(ISNUMBER($R1190),VLOOKUP($B1190,Index!$B$21:$AB$36,27,FALSE),"")</f>
        <v/>
      </c>
      <c r="U1190" s="1" t="str">
        <f>IF(ISNUMBER($R1190),VLOOKUP($B1190,Index!$B$39:$AB$54,27,FALSE),"")</f>
        <v/>
      </c>
      <c r="W1190" s="1" t="s">
        <v>1</v>
      </c>
      <c r="X1190" s="1" t="s">
        <v>2</v>
      </c>
      <c r="Y1190" s="1" t="s">
        <v>4</v>
      </c>
      <c r="Z1190" s="1" t="str">
        <f t="shared" si="245"/>
        <v/>
      </c>
      <c r="AA1190" s="1" t="s">
        <v>8</v>
      </c>
      <c r="AB1190" s="3"/>
      <c r="AC1190" s="1" t="s">
        <v>33</v>
      </c>
      <c r="AD1190" s="1" t="s">
        <v>52</v>
      </c>
      <c r="AE1190" s="1" t="s">
        <v>53</v>
      </c>
      <c r="AF1190" s="1" t="str">
        <f t="shared" si="246"/>
        <v/>
      </c>
      <c r="AG1190" s="1" t="s">
        <v>38</v>
      </c>
      <c r="AH1190" s="3"/>
      <c r="AK1190" t="str">
        <f t="shared" si="251"/>
        <v/>
      </c>
      <c r="AL1190" t="str">
        <f t="shared" si="251"/>
        <v/>
      </c>
      <c r="AM1190" t="str">
        <f t="shared" si="251"/>
        <v/>
      </c>
      <c r="AN1190" t="str">
        <f t="shared" si="251"/>
        <v/>
      </c>
      <c r="AO1190" t="str">
        <f t="shared" si="251"/>
        <v/>
      </c>
      <c r="AP1190" t="str">
        <f t="shared" si="251"/>
        <v/>
      </c>
      <c r="AQ1190" t="str">
        <f t="shared" si="251"/>
        <v/>
      </c>
      <c r="AR1190" t="str">
        <f t="shared" si="251"/>
        <v/>
      </c>
      <c r="AS1190" t="str">
        <f t="shared" si="251"/>
        <v/>
      </c>
      <c r="AT1190" t="str">
        <f t="shared" si="251"/>
        <v/>
      </c>
      <c r="AU1190" t="str">
        <f t="shared" si="251"/>
        <v/>
      </c>
      <c r="AV1190" t="str">
        <f t="shared" si="251"/>
        <v/>
      </c>
      <c r="AW1190" t="str">
        <f t="shared" si="251"/>
        <v/>
      </c>
      <c r="AX1190" t="str">
        <f t="shared" si="251"/>
        <v/>
      </c>
      <c r="AZ1190" s="46" t="str">
        <f>IF(ISNUMBER(VLOOKUP($B1190,Stats!$A$2:$AA$19,2,FALSE))=FALSE,"",IF(ISNUMBER(W1190),(W1190-VLOOKUP($B1190,Stats!$A$2:$AA$19,2,FALSE))/VLOOKUP($B1190,Stats!$A$2:$AA$19,16,FALSE),""))</f>
        <v/>
      </c>
      <c r="BA1190" s="46" t="str">
        <f>IF(ISNUMBER(VLOOKUP($B1190,Stats!$A$2:$AA$19,2,FALSE))=FALSE,"",IF(ISNUMBER(X1190),(X1190-VLOOKUP($B1190,Stats!$A$2:$AA$19,3,FALSE))/VLOOKUP($B1190,Stats!$A$2:$AA$19,17,FALSE),""))</f>
        <v/>
      </c>
      <c r="BB1190" s="46"/>
      <c r="BC1190" s="46"/>
      <c r="BD1190" s="44" t="str">
        <f t="shared" si="242"/>
        <v/>
      </c>
      <c r="BE1190" s="46" t="str">
        <f>IF(ISNUMBER(VLOOKUP($B1190,Stats!$A$2:$AA$19,2,FALSE))=FALSE,"",IF(ISNUMBER(Y1190),(Y1190-VLOOKUP($B1190,Stats!$A$2:$AA$19,5,FALSE))/VLOOKUP($B1190,Stats!$A$2:$AA$19,19,FALSE),""))</f>
        <v/>
      </c>
      <c r="BF1190" s="46"/>
      <c r="BG1190" s="46"/>
      <c r="BH1190" s="46" t="str">
        <f>IF(ISNUMBER(VLOOKUP($B1190,Stats!$A$2:$AA$19,2,FALSE))=FALSE,"",IF(ISNUMBER(Z1190),(Z1190-VLOOKUP($B1190,Stats!$A$2:$AA$19,8,FALSE))/VLOOKUP($B1190,Stats!$A$2:$AA$19,22,FALSE),""))</f>
        <v/>
      </c>
      <c r="BI1190" s="46" t="str">
        <f>IF(ISNUMBER(VLOOKUP($B1190,Stats!$A$2:$AA$19,2,FALSE))=FALSE,"",IF(ISNUMBER(#REF!),(#REF!-VLOOKUP($B1190,Stats!$A$2:$AA$19,9,FALSE))/VLOOKUP($B1190,Stats!$A$2:$AA$19,23,FALSE),""))</f>
        <v/>
      </c>
      <c r="BJ1190" s="46" t="str">
        <f>IF(ISNUMBER(VLOOKUP($B1190,Stats!$A$2:$AA$19,2,FALSE))=FALSE,"",IF(ISNUMBER(#REF!),(#REF!-VLOOKUP($B1190,Stats!$A$2:$AA$19,10,FALSE))/VLOOKUP($B1190,Stats!$A$2:$AA$19,24,FALSE),""))</f>
        <v/>
      </c>
      <c r="BK1190" s="44" t="str">
        <f t="shared" si="247"/>
        <v/>
      </c>
      <c r="BL1190" s="46" t="str">
        <f>IF(ISNUMBER(VLOOKUP($B1190,Stats!$A$2:$AA$19,2,FALSE))=FALSE,"",IF(ISNUMBER(#REF!),(#REF!-VLOOKUP($B1190,Stats!$A$2:$AA$19,11,FALSE))/VLOOKUP($B1190,Stats!$A$2:$AA$19,25,FALSE),""))</f>
        <v/>
      </c>
      <c r="BM1190" s="46" t="str">
        <f>IF(ISNUMBER(VLOOKUP($B1190,Stats!$A$2:$AA$19,2,FALSE))=FALSE,"",IF(ISNUMBER(AA1190),(AA1190-VLOOKUP($B1190,Stats!$A$2:$AA$19,12,FALSE))/VLOOKUP($B1190,Stats!$A$2:$AA$19,26,FALSE),""))</f>
        <v/>
      </c>
      <c r="BN1190" s="46" t="str">
        <f>IF(ISNUMBER(VLOOKUP($B1190,Stats!$A$2:$AA$19,2,FALSE))=FALSE,"",IF(ISNUMBER(#REF!),(#REF!-VLOOKUP($B1190,Stats!$A$2:$AA$19,13,FALSE))/VLOOKUP($B1190,Stats!$A$2:$AA$19,27,FALSE),""))</f>
        <v/>
      </c>
      <c r="BO1190" s="46" t="str">
        <f>IF(ISNUMBER(VLOOKUP($B1190,Stats!$A$2:$AA$19,2,FALSE))=FALSE,"",IF(ISNUMBER(#REF!),(#REF!-VLOOKUP($B1190,Stats!$A$2:$AA$19,14,FALSE))/VLOOKUP($B1190,Stats!$A$2:$AB$19,28,FALSE),""))</f>
        <v/>
      </c>
      <c r="BP1190" s="46"/>
      <c r="BQ1190" s="46" t="str">
        <f>IF(ISNUMBER(VLOOKUP($B1190,Stats!$A$2:$AA$19,2,FALSE))=FALSE,"",IF(ISNUMBER(BM1190),BM1190,(VLOOKUP($B1190,Stats!$A$2:$AT$19,46,FALSE)-VLOOKUP($B1190,Stats!$A$2:$AA$19,12,FALSE))/VLOOKUP($B1190,Stats!$A$2:$AA$19,26,FALSE)))</f>
        <v/>
      </c>
      <c r="BR1190" s="51" t="str">
        <f t="shared" si="248"/>
        <v/>
      </c>
      <c r="BS1190" s="32" t="str">
        <f t="shared" si="243"/>
        <v/>
      </c>
      <c r="BT1190" s="53" t="str">
        <f t="shared" si="244"/>
        <v/>
      </c>
    </row>
    <row r="1191" spans="1:72" x14ac:dyDescent="0.15">
      <c r="A1191" s="5">
        <v>830</v>
      </c>
      <c r="B1191" s="5" t="s">
        <v>43</v>
      </c>
      <c r="C1191" s="3">
        <v>0</v>
      </c>
      <c r="D1191" s="11">
        <v>0.32650831080692488</v>
      </c>
      <c r="E1191" s="6">
        <v>9.9764987822670327E-3</v>
      </c>
      <c r="F1191" s="12">
        <v>72</v>
      </c>
      <c r="G1191" s="12">
        <v>43</v>
      </c>
      <c r="H1191" s="13">
        <v>7.8390395075657159E-3</v>
      </c>
      <c r="I1191" s="13">
        <v>-6.4153655885935534E-3</v>
      </c>
      <c r="J1191" s="12">
        <v>14</v>
      </c>
      <c r="K1191" s="12">
        <v>6</v>
      </c>
      <c r="L1191" s="13">
        <v>3.1258420910805773E-2</v>
      </c>
      <c r="M1191" s="13">
        <v>-3.0564112437427737E-2</v>
      </c>
      <c r="N1191" s="8">
        <v>2.3064</v>
      </c>
      <c r="O1191" s="8">
        <v>1.3265083108069249</v>
      </c>
      <c r="P1191" s="14">
        <v>42090</v>
      </c>
      <c r="Q1191" s="13">
        <v>-4.8760739507894835E-2</v>
      </c>
      <c r="R1191" s="14">
        <v>42041</v>
      </c>
      <c r="S1191" s="14">
        <f>IF(ISNUMBER(R1191),VLOOKUP(B1191,Index!$B$3:$AB$18,27,FALSE),"")</f>
        <v>42041</v>
      </c>
      <c r="T1191" s="14">
        <f>IF(ISNUMBER($R1191),VLOOKUP($B1191,Index!$B$21:$AB$36,27,FALSE),"")</f>
        <v>41996</v>
      </c>
      <c r="U1191" s="14">
        <f>IF(ISNUMBER($R1191),VLOOKUP($B1191,Index!$B$39:$AB$54,27,FALSE),"")</f>
        <v>42003</v>
      </c>
      <c r="W1191" s="6">
        <v>0.68738591748826294</v>
      </c>
      <c r="X1191" s="7">
        <v>0.62608695652173918</v>
      </c>
      <c r="Y1191" s="6">
        <v>0.18929075535516046</v>
      </c>
      <c r="Z1191" s="8" t="str">
        <f t="shared" si="245"/>
        <v/>
      </c>
      <c r="AA1191" s="9">
        <v>6.6961312339009957</v>
      </c>
      <c r="AB1191" s="3">
        <v>0</v>
      </c>
      <c r="AC1191" s="6">
        <v>0.47249939956118103</v>
      </c>
      <c r="AD1191" s="7">
        <v>0.39198487712665414</v>
      </c>
      <c r="AE1191" s="6">
        <v>3.5830990062927212E-2</v>
      </c>
      <c r="AF1191" s="8" t="str">
        <f t="shared" si="246"/>
        <v/>
      </c>
      <c r="AG1191" s="9">
        <v>44.838173501624475</v>
      </c>
      <c r="AH1191" s="3">
        <v>0</v>
      </c>
      <c r="AK1191" t="str">
        <f t="shared" si="251"/>
        <v/>
      </c>
      <c r="AL1191" t="str">
        <f t="shared" si="251"/>
        <v/>
      </c>
      <c r="AM1191" t="str">
        <f t="shared" si="251"/>
        <v/>
      </c>
      <c r="AN1191" t="str">
        <f t="shared" si="251"/>
        <v/>
      </c>
      <c r="AO1191" t="str">
        <f t="shared" si="251"/>
        <v/>
      </c>
      <c r="AP1191" t="str">
        <f t="shared" si="251"/>
        <v/>
      </c>
      <c r="AQ1191" t="str">
        <f t="shared" si="251"/>
        <v/>
      </c>
      <c r="AR1191" t="str">
        <f t="shared" si="251"/>
        <v/>
      </c>
      <c r="AS1191" t="str">
        <f t="shared" si="251"/>
        <v/>
      </c>
      <c r="AT1191" t="str">
        <f t="shared" si="251"/>
        <v/>
      </c>
      <c r="AU1191" t="str">
        <f t="shared" si="251"/>
        <v/>
      </c>
      <c r="AV1191" t="str">
        <f t="shared" si="251"/>
        <v/>
      </c>
      <c r="AW1191" t="str">
        <f t="shared" si="251"/>
        <v/>
      </c>
      <c r="AX1191" t="str">
        <f t="shared" si="251"/>
        <v/>
      </c>
      <c r="AZ1191" s="46" t="str">
        <f>IF(ISNUMBER(VLOOKUP($B1191,Stats!$A$2:$AA$19,2,FALSE))=FALSE,"",IF(ISNUMBER(W1191),(W1191-VLOOKUP($B1191,Stats!$A$2:$AA$19,2,FALSE))/VLOOKUP($B1191,Stats!$A$2:$AA$19,16,FALSE),""))</f>
        <v/>
      </c>
      <c r="BA1191" s="46" t="str">
        <f>IF(ISNUMBER(VLOOKUP($B1191,Stats!$A$2:$AA$19,2,FALSE))=FALSE,"",IF(ISNUMBER(X1191),(X1191-VLOOKUP($B1191,Stats!$A$2:$AA$19,3,FALSE))/VLOOKUP($B1191,Stats!$A$2:$AA$19,17,FALSE),""))</f>
        <v/>
      </c>
      <c r="BB1191" s="46"/>
      <c r="BC1191" s="46"/>
      <c r="BD1191" s="44" t="str">
        <f t="shared" si="242"/>
        <v/>
      </c>
      <c r="BE1191" s="46" t="str">
        <f>IF(ISNUMBER(VLOOKUP($B1191,Stats!$A$2:$AA$19,2,FALSE))=FALSE,"",IF(ISNUMBER(Y1191),(Y1191-VLOOKUP($B1191,Stats!$A$2:$AA$19,5,FALSE))/VLOOKUP($B1191,Stats!$A$2:$AA$19,19,FALSE),""))</f>
        <v/>
      </c>
      <c r="BF1191" s="46"/>
      <c r="BG1191" s="46"/>
      <c r="BH1191" s="46" t="str">
        <f>IF(ISNUMBER(VLOOKUP($B1191,Stats!$A$2:$AA$19,2,FALSE))=FALSE,"",IF(ISNUMBER(Z1191),(Z1191-VLOOKUP($B1191,Stats!$A$2:$AA$19,8,FALSE))/VLOOKUP($B1191,Stats!$A$2:$AA$19,22,FALSE),""))</f>
        <v/>
      </c>
      <c r="BI1191" s="46" t="str">
        <f>IF(ISNUMBER(VLOOKUP($B1191,Stats!$A$2:$AA$19,2,FALSE))=FALSE,"",IF(ISNUMBER(#REF!),(#REF!-VLOOKUP($B1191,Stats!$A$2:$AA$19,9,FALSE))/VLOOKUP($B1191,Stats!$A$2:$AA$19,23,FALSE),""))</f>
        <v/>
      </c>
      <c r="BJ1191" s="46" t="str">
        <f>IF(ISNUMBER(VLOOKUP($B1191,Stats!$A$2:$AA$19,2,FALSE))=FALSE,"",IF(ISNUMBER(#REF!),(#REF!-VLOOKUP($B1191,Stats!$A$2:$AA$19,10,FALSE))/VLOOKUP($B1191,Stats!$A$2:$AA$19,24,FALSE),""))</f>
        <v/>
      </c>
      <c r="BK1191" s="44" t="str">
        <f t="shared" si="247"/>
        <v/>
      </c>
      <c r="BL1191" s="46" t="str">
        <f>IF(ISNUMBER(VLOOKUP($B1191,Stats!$A$2:$AA$19,2,FALSE))=FALSE,"",IF(ISNUMBER(#REF!),(#REF!-VLOOKUP($B1191,Stats!$A$2:$AA$19,11,FALSE))/VLOOKUP($B1191,Stats!$A$2:$AA$19,25,FALSE),""))</f>
        <v/>
      </c>
      <c r="BM1191" s="46" t="str">
        <f>IF(ISNUMBER(VLOOKUP($B1191,Stats!$A$2:$AA$19,2,FALSE))=FALSE,"",IF(ISNUMBER(AA1191),(AA1191-VLOOKUP($B1191,Stats!$A$2:$AA$19,12,FALSE))/VLOOKUP($B1191,Stats!$A$2:$AA$19,26,FALSE),""))</f>
        <v/>
      </c>
      <c r="BN1191" s="46" t="str">
        <f>IF(ISNUMBER(VLOOKUP($B1191,Stats!$A$2:$AA$19,2,FALSE))=FALSE,"",IF(ISNUMBER(#REF!),(#REF!-VLOOKUP($B1191,Stats!$A$2:$AA$19,13,FALSE))/VLOOKUP($B1191,Stats!$A$2:$AA$19,27,FALSE),""))</f>
        <v/>
      </c>
      <c r="BO1191" s="46" t="str">
        <f>IF(ISNUMBER(VLOOKUP($B1191,Stats!$A$2:$AA$19,2,FALSE))=FALSE,"",IF(ISNUMBER(#REF!),(#REF!-VLOOKUP($B1191,Stats!$A$2:$AA$19,14,FALSE))/VLOOKUP($B1191,Stats!$A$2:$AB$19,28,FALSE),""))</f>
        <v/>
      </c>
      <c r="BP1191" s="46"/>
      <c r="BQ1191" s="46" t="str">
        <f>IF(ISNUMBER(VLOOKUP($B1191,Stats!$A$2:$AA$19,2,FALSE))=FALSE,"",IF(ISNUMBER(BM1191),BM1191,(VLOOKUP($B1191,Stats!$A$2:$AT$19,46,FALSE)-VLOOKUP($B1191,Stats!$A$2:$AA$19,12,FALSE))/VLOOKUP($B1191,Stats!$A$2:$AA$19,26,FALSE)))</f>
        <v/>
      </c>
      <c r="BR1191" s="51" t="str">
        <f t="shared" si="248"/>
        <v/>
      </c>
      <c r="BS1191" s="32" t="str">
        <f t="shared" si="243"/>
        <v/>
      </c>
      <c r="BT1191" s="53" t="str">
        <f t="shared" si="244"/>
        <v/>
      </c>
    </row>
    <row r="1192" spans="1:72" x14ac:dyDescent="0.15">
      <c r="A1192" s="5">
        <v>830</v>
      </c>
      <c r="B1192" s="5" t="s">
        <v>31</v>
      </c>
      <c r="C1192" s="3">
        <v>0</v>
      </c>
      <c r="D1192" s="11">
        <v>2.0961951305176148E-2</v>
      </c>
      <c r="E1192" s="6">
        <v>7.984965404159456E-3</v>
      </c>
      <c r="F1192" s="15">
        <v>5.1428571428571432</v>
      </c>
      <c r="G1192" s="15">
        <v>3.0714285714285716</v>
      </c>
      <c r="H1192" s="13">
        <v>7.017344156108574E-3</v>
      </c>
      <c r="I1192" s="13">
        <v>-5.7460702027932794E-3</v>
      </c>
      <c r="J1192" s="12">
        <v>3.7142857142857144</v>
      </c>
      <c r="K1192" s="12">
        <v>2.1428571428571428</v>
      </c>
      <c r="L1192" s="13">
        <v>1.3959495397202093E-2</v>
      </c>
      <c r="M1192" s="13">
        <v>-1.0016778868651186E-2</v>
      </c>
      <c r="N1192" s="8">
        <v>2.0770285714285714</v>
      </c>
      <c r="O1192" s="8">
        <v>1.0269305942714542</v>
      </c>
      <c r="P1192" s="14"/>
      <c r="Q1192" s="13">
        <v>-1.565477906047303E-2</v>
      </c>
      <c r="R1192" s="14"/>
      <c r="S1192" s="14" t="str">
        <f>IF(ISNUMBER(R1192),VLOOKUP(B1192,Index!$B$3:$AB$18,27,FALSE),"")</f>
        <v/>
      </c>
      <c r="T1192" s="14" t="str">
        <f>IF(ISNUMBER($R1192),VLOOKUP($B1192,Index!$B$21:$AB$36,27,FALSE),"")</f>
        <v/>
      </c>
      <c r="U1192" s="14" t="str">
        <f>IF(ISNUMBER($R1192),VLOOKUP($B1192,Index!$B$39:$AB$54,27,FALSE),"")</f>
        <v/>
      </c>
      <c r="W1192" s="6">
        <v>0.77610952725305016</v>
      </c>
      <c r="X1192" s="8">
        <v>0.63341836734693879</v>
      </c>
      <c r="Y1192" s="6">
        <v>0.15150406628874494</v>
      </c>
      <c r="Z1192" s="8" t="str">
        <f t="shared" si="245"/>
        <v/>
      </c>
      <c r="AA1192" s="9" t="s">
        <v>25</v>
      </c>
      <c r="AB1192" s="3">
        <v>0</v>
      </c>
      <c r="AC1192" s="6">
        <v>0.60234599829295299</v>
      </c>
      <c r="AD1192" s="8">
        <v>0.40121882809246151</v>
      </c>
      <c r="AE1192" s="6">
        <v>2.2953482102024421E-2</v>
      </c>
      <c r="AF1192" s="8" t="str">
        <f t="shared" si="246"/>
        <v/>
      </c>
      <c r="AG1192" s="9" t="s">
        <v>25</v>
      </c>
      <c r="AH1192" s="3">
        <v>0</v>
      </c>
      <c r="AK1192" t="str">
        <f t="shared" si="251"/>
        <v/>
      </c>
      <c r="AL1192" t="str">
        <f t="shared" si="251"/>
        <v/>
      </c>
      <c r="AM1192" t="str">
        <f t="shared" si="251"/>
        <v/>
      </c>
      <c r="AN1192" t="str">
        <f t="shared" si="251"/>
        <v/>
      </c>
      <c r="AO1192" t="str">
        <f t="shared" si="251"/>
        <v/>
      </c>
      <c r="AP1192" t="str">
        <f t="shared" si="251"/>
        <v/>
      </c>
      <c r="AQ1192" t="str">
        <f t="shared" si="251"/>
        <v/>
      </c>
      <c r="AR1192" t="str">
        <f t="shared" si="251"/>
        <v/>
      </c>
      <c r="AS1192" t="str">
        <f t="shared" si="251"/>
        <v/>
      </c>
      <c r="AT1192" t="str">
        <f t="shared" si="251"/>
        <v/>
      </c>
      <c r="AU1192" t="str">
        <f t="shared" si="251"/>
        <v/>
      </c>
      <c r="AV1192" t="str">
        <f t="shared" si="251"/>
        <v/>
      </c>
      <c r="AW1192" t="str">
        <f t="shared" si="251"/>
        <v/>
      </c>
      <c r="AX1192" t="str">
        <f t="shared" si="251"/>
        <v/>
      </c>
      <c r="AZ1192" s="46" t="str">
        <f>IF(ISNUMBER(VLOOKUP($B1192,Stats!$A$2:$AA$19,2,FALSE))=FALSE,"",IF(ISNUMBER(W1192),(W1192-VLOOKUP($B1192,Stats!$A$2:$AA$19,2,FALSE))/VLOOKUP($B1192,Stats!$A$2:$AA$19,16,FALSE),""))</f>
        <v/>
      </c>
      <c r="BA1192" s="46" t="str">
        <f>IF(ISNUMBER(VLOOKUP($B1192,Stats!$A$2:$AA$19,2,FALSE))=FALSE,"",IF(ISNUMBER(X1192),(X1192-VLOOKUP($B1192,Stats!$A$2:$AA$19,3,FALSE))/VLOOKUP($B1192,Stats!$A$2:$AA$19,17,FALSE),""))</f>
        <v/>
      </c>
      <c r="BB1192" s="46"/>
      <c r="BC1192" s="46"/>
      <c r="BD1192" s="44" t="str">
        <f t="shared" si="242"/>
        <v/>
      </c>
      <c r="BE1192" s="46" t="str">
        <f>IF(ISNUMBER(VLOOKUP($B1192,Stats!$A$2:$AA$19,2,FALSE))=FALSE,"",IF(ISNUMBER(Y1192),(Y1192-VLOOKUP($B1192,Stats!$A$2:$AA$19,5,FALSE))/VLOOKUP($B1192,Stats!$A$2:$AA$19,19,FALSE),""))</f>
        <v/>
      </c>
      <c r="BF1192" s="46"/>
      <c r="BG1192" s="46"/>
      <c r="BH1192" s="46" t="str">
        <f>IF(ISNUMBER(VLOOKUP($B1192,Stats!$A$2:$AA$19,2,FALSE))=FALSE,"",IF(ISNUMBER(Z1192),(Z1192-VLOOKUP($B1192,Stats!$A$2:$AA$19,8,FALSE))/VLOOKUP($B1192,Stats!$A$2:$AA$19,22,FALSE),""))</f>
        <v/>
      </c>
      <c r="BI1192" s="46" t="str">
        <f>IF(ISNUMBER(VLOOKUP($B1192,Stats!$A$2:$AA$19,2,FALSE))=FALSE,"",IF(ISNUMBER(#REF!),(#REF!-VLOOKUP($B1192,Stats!$A$2:$AA$19,9,FALSE))/VLOOKUP($B1192,Stats!$A$2:$AA$19,23,FALSE),""))</f>
        <v/>
      </c>
      <c r="BJ1192" s="46" t="str">
        <f>IF(ISNUMBER(VLOOKUP($B1192,Stats!$A$2:$AA$19,2,FALSE))=FALSE,"",IF(ISNUMBER(#REF!),(#REF!-VLOOKUP($B1192,Stats!$A$2:$AA$19,10,FALSE))/VLOOKUP($B1192,Stats!$A$2:$AA$19,24,FALSE),""))</f>
        <v/>
      </c>
      <c r="BK1192" s="44" t="str">
        <f t="shared" si="247"/>
        <v/>
      </c>
      <c r="BL1192" s="46" t="str">
        <f>IF(ISNUMBER(VLOOKUP($B1192,Stats!$A$2:$AA$19,2,FALSE))=FALSE,"",IF(ISNUMBER(#REF!),(#REF!-VLOOKUP($B1192,Stats!$A$2:$AA$19,11,FALSE))/VLOOKUP($B1192,Stats!$A$2:$AA$19,25,FALSE),""))</f>
        <v/>
      </c>
      <c r="BM1192" s="46" t="str">
        <f>IF(ISNUMBER(VLOOKUP($B1192,Stats!$A$2:$AA$19,2,FALSE))=FALSE,"",IF(ISNUMBER(AA1192),(AA1192-VLOOKUP($B1192,Stats!$A$2:$AA$19,12,FALSE))/VLOOKUP($B1192,Stats!$A$2:$AA$19,26,FALSE),""))</f>
        <v/>
      </c>
      <c r="BN1192" s="46" t="str">
        <f>IF(ISNUMBER(VLOOKUP($B1192,Stats!$A$2:$AA$19,2,FALSE))=FALSE,"",IF(ISNUMBER(#REF!),(#REF!-VLOOKUP($B1192,Stats!$A$2:$AA$19,13,FALSE))/VLOOKUP($B1192,Stats!$A$2:$AA$19,27,FALSE),""))</f>
        <v/>
      </c>
      <c r="BO1192" s="46" t="str">
        <f>IF(ISNUMBER(VLOOKUP($B1192,Stats!$A$2:$AA$19,2,FALSE))=FALSE,"",IF(ISNUMBER(#REF!),(#REF!-VLOOKUP($B1192,Stats!$A$2:$AA$19,14,FALSE))/VLOOKUP($B1192,Stats!$A$2:$AB$19,28,FALSE),""))</f>
        <v/>
      </c>
      <c r="BP1192" s="46"/>
      <c r="BQ1192" s="46" t="str">
        <f>IF(ISNUMBER(VLOOKUP($B1192,Stats!$A$2:$AA$19,2,FALSE))=FALSE,"",IF(ISNUMBER(BM1192),BM1192,(VLOOKUP($B1192,Stats!$A$2:$AT$19,46,FALSE)-VLOOKUP($B1192,Stats!$A$2:$AA$19,12,FALSE))/VLOOKUP($B1192,Stats!$A$2:$AA$19,26,FALSE)))</f>
        <v/>
      </c>
      <c r="BR1192" s="51" t="str">
        <f t="shared" si="248"/>
        <v/>
      </c>
      <c r="BS1192" s="32" t="str">
        <f t="shared" si="243"/>
        <v/>
      </c>
      <c r="BT1192" s="53" t="str">
        <f t="shared" si="244"/>
        <v/>
      </c>
    </row>
    <row r="1193" spans="1:72" x14ac:dyDescent="0.15">
      <c r="A1193" s="16">
        <v>830</v>
      </c>
      <c r="B1193" s="17">
        <v>201421</v>
      </c>
      <c r="C1193" s="3">
        <v>0</v>
      </c>
      <c r="D1193" s="23">
        <v>-1.788692701443606E-2</v>
      </c>
      <c r="E1193" s="18">
        <v>3.4373519020517436E-3</v>
      </c>
      <c r="F1193" s="24">
        <v>1</v>
      </c>
      <c r="G1193" s="24">
        <v>6</v>
      </c>
      <c r="H1193" s="20">
        <v>1.495370104100946E-3</v>
      </c>
      <c r="I1193" s="20">
        <v>-3.2470555232036826E-3</v>
      </c>
      <c r="J1193" s="24">
        <v>2</v>
      </c>
      <c r="K1193" s="24">
        <v>6</v>
      </c>
      <c r="L1193" s="20">
        <v>1.495370104100946E-3</v>
      </c>
      <c r="M1193" s="20">
        <v>-8.2850521436848013E-3</v>
      </c>
      <c r="N1193" s="19">
        <v>1.7413000000000001</v>
      </c>
      <c r="O1193" s="19">
        <v>1.0014953701041009</v>
      </c>
      <c r="P1193" s="25">
        <v>41921</v>
      </c>
      <c r="Q1193" s="20">
        <v>-1.9353356687532353E-2</v>
      </c>
      <c r="R1193" s="25">
        <v>41929</v>
      </c>
      <c r="S1193" s="25">
        <f>IF(ISNUMBER(R1193),VLOOKUP(B1193,Index!$B$3:$AB$18,27,FALSE),"")</f>
        <v>41929</v>
      </c>
      <c r="T1193" s="25">
        <f>IF(ISNUMBER($R1193),VLOOKUP($B1193,Index!$B$21:$AB$36,27,FALSE),"")</f>
        <v>41929</v>
      </c>
      <c r="U1193" s="25">
        <f>IF(ISNUMBER($R1193),VLOOKUP($B1193,Index!$B$39:$AB$54,27,FALSE),"")</f>
        <v>41929</v>
      </c>
      <c r="W1193" s="18">
        <v>-0.64392937251969817</v>
      </c>
      <c r="X1193" s="19">
        <v>0.14285714285714285</v>
      </c>
      <c r="Y1193" s="18">
        <v>6.5219166779973095E-2</v>
      </c>
      <c r="Z1193" s="19">
        <f t="shared" si="245"/>
        <v>0</v>
      </c>
      <c r="AA1193" s="21" t="s">
        <v>25</v>
      </c>
      <c r="AB1193" s="3">
        <v>0</v>
      </c>
      <c r="AC1193" s="18">
        <v>0.4146450367936122</v>
      </c>
      <c r="AD1193" s="19">
        <v>2.0408163265306121E-2</v>
      </c>
      <c r="AE1193" s="18">
        <v>4.2535397154739463E-3</v>
      </c>
      <c r="AF1193" s="19">
        <f t="shared" si="246"/>
        <v>0</v>
      </c>
      <c r="AG1193" s="21" t="s">
        <v>25</v>
      </c>
      <c r="AH1193" s="3">
        <v>0</v>
      </c>
      <c r="AK1193" t="str">
        <f t="shared" ref="AK1193:AX1202" si="252">IF($B1193=AK$2,$AA1193,"")</f>
        <v/>
      </c>
      <c r="AL1193" t="str">
        <f t="shared" si="252"/>
        <v/>
      </c>
      <c r="AM1193" t="str">
        <f t="shared" si="252"/>
        <v/>
      </c>
      <c r="AN1193" t="str">
        <f t="shared" si="252"/>
        <v/>
      </c>
      <c r="AO1193" t="str">
        <f t="shared" si="252"/>
        <v/>
      </c>
      <c r="AP1193" t="str">
        <f t="shared" si="252"/>
        <v/>
      </c>
      <c r="AQ1193" t="str">
        <f t="shared" si="252"/>
        <v/>
      </c>
      <c r="AR1193" t="str">
        <f t="shared" si="252"/>
        <v/>
      </c>
      <c r="AS1193" t="str">
        <f t="shared" si="252"/>
        <v/>
      </c>
      <c r="AT1193" t="str">
        <f t="shared" si="252"/>
        <v/>
      </c>
      <c r="AU1193" t="str">
        <f t="shared" si="252"/>
        <v/>
      </c>
      <c r="AV1193" t="str">
        <f t="shared" si="252"/>
        <v/>
      </c>
      <c r="AW1193" t="str">
        <f t="shared" si="252"/>
        <v/>
      </c>
      <c r="AX1193" t="str">
        <f t="shared" si="252"/>
        <v/>
      </c>
      <c r="AZ1193" s="46">
        <f>IF(ISNUMBER(VLOOKUP($B1193,Stats!$A$2:$AA$19,2,FALSE))=FALSE,"",IF(ISNUMBER(W1193),(W1193-VLOOKUP($B1193,Stats!$A$2:$AA$19,2,FALSE))/VLOOKUP($B1193,Stats!$A$2:$AA$19,16,FALSE),""))</f>
        <v>-0.54350724961306363</v>
      </c>
      <c r="BA1193" s="46">
        <f>IF(ISNUMBER(VLOOKUP($B1193,Stats!$A$2:$AA$19,2,FALSE))=FALSE,"",IF(ISNUMBER(X1193),(X1193-VLOOKUP($B1193,Stats!$A$2:$AA$19,3,FALSE))/VLOOKUP($B1193,Stats!$A$2:$AA$19,17,FALSE),""))</f>
        <v>-1.2748232324955624</v>
      </c>
      <c r="BB1193" s="46"/>
      <c r="BC1193" s="46"/>
      <c r="BD1193" s="44">
        <f t="shared" si="242"/>
        <v>-0.90916524105431296</v>
      </c>
      <c r="BE1193" s="46">
        <f>IF(ISNUMBER(VLOOKUP($B1193,Stats!$A$2:$AA$19,2,FALSE))=FALSE,"",IF(ISNUMBER(Y1193),(Y1193-VLOOKUP($B1193,Stats!$A$2:$AA$19,5,FALSE))/VLOOKUP($B1193,Stats!$A$2:$AA$19,19,FALSE),""))</f>
        <v>-0.28794836772820576</v>
      </c>
      <c r="BF1193" s="46"/>
      <c r="BG1193" s="46"/>
      <c r="BH1193" s="46">
        <f>IF(ISNUMBER(VLOOKUP($B1193,Stats!$A$2:$AA$19,2,FALSE))=FALSE,"",IF(ISNUMBER(Z1193),(Z1193-VLOOKUP($B1193,Stats!$A$2:$AA$19,8,FALSE))/VLOOKUP($B1193,Stats!$A$2:$AA$19,22,FALSE),""))</f>
        <v>-0.61753828864926419</v>
      </c>
      <c r="BI1193" s="46" t="str">
        <f>IF(ISNUMBER(VLOOKUP($B1193,Stats!$A$2:$AA$19,2,FALSE))=FALSE,"",IF(ISNUMBER(#REF!),(#REF!-VLOOKUP($B1193,Stats!$A$2:$AA$19,9,FALSE))/VLOOKUP($B1193,Stats!$A$2:$AA$19,23,FALSE),""))</f>
        <v/>
      </c>
      <c r="BJ1193" s="46" t="str">
        <f>IF(ISNUMBER(VLOOKUP($B1193,Stats!$A$2:$AA$19,2,FALSE))=FALSE,"",IF(ISNUMBER(#REF!),(#REF!-VLOOKUP($B1193,Stats!$A$2:$AA$19,10,FALSE))/VLOOKUP($B1193,Stats!$A$2:$AA$19,24,FALSE),""))</f>
        <v/>
      </c>
      <c r="BK1193" s="44">
        <f t="shared" si="247"/>
        <v>1.6302370814964773E-2</v>
      </c>
      <c r="BL1193" s="46" t="str">
        <f>IF(ISNUMBER(VLOOKUP($B1193,Stats!$A$2:$AA$19,2,FALSE))=FALSE,"",IF(ISNUMBER(#REF!),(#REF!-VLOOKUP($B1193,Stats!$A$2:$AA$19,11,FALSE))/VLOOKUP($B1193,Stats!$A$2:$AA$19,25,FALSE),""))</f>
        <v/>
      </c>
      <c r="BM1193" s="46" t="str">
        <f>IF(ISNUMBER(VLOOKUP($B1193,Stats!$A$2:$AA$19,2,FALSE))=FALSE,"",IF(ISNUMBER(AA1193),(AA1193-VLOOKUP($B1193,Stats!$A$2:$AA$19,12,FALSE))/VLOOKUP($B1193,Stats!$A$2:$AA$19,26,FALSE),""))</f>
        <v/>
      </c>
      <c r="BN1193" s="46" t="str">
        <f>IF(ISNUMBER(VLOOKUP($B1193,Stats!$A$2:$AA$19,2,FALSE))=FALSE,"",IF(ISNUMBER(#REF!),(#REF!-VLOOKUP($B1193,Stats!$A$2:$AA$19,13,FALSE))/VLOOKUP($B1193,Stats!$A$2:$AA$19,27,FALSE),""))</f>
        <v/>
      </c>
      <c r="BO1193" s="46" t="str">
        <f>IF(ISNUMBER(VLOOKUP($B1193,Stats!$A$2:$AA$19,2,FALSE))=FALSE,"",IF(ISNUMBER(#REF!),(#REF!-VLOOKUP($B1193,Stats!$A$2:$AA$19,14,FALSE))/VLOOKUP($B1193,Stats!$A$2:$AB$19,28,FALSE),""))</f>
        <v/>
      </c>
      <c r="BP1193" s="46"/>
      <c r="BQ1193" s="46">
        <f>IF(ISNUMBER(VLOOKUP($B1193,Stats!$A$2:$AA$19,2,FALSE))=FALSE,"",IF(ISNUMBER(BM1193),BM1193,(VLOOKUP($B1193,Stats!$A$2:$AT$19,46,FALSE)-VLOOKUP($B1193,Stats!$A$2:$AA$19,12,FALSE))/VLOOKUP($B1193,Stats!$A$2:$AA$19,26,FALSE)))</f>
        <v>-0.81319138310867711</v>
      </c>
      <c r="BR1193" s="51">
        <f t="shared" si="248"/>
        <v>-0.81319138310867711</v>
      </c>
      <c r="BS1193" s="32" t="str">
        <f t="shared" si="243"/>
        <v>830_201421</v>
      </c>
      <c r="BT1193" s="53">
        <f t="shared" si="244"/>
        <v>-0.33468990234361917</v>
      </c>
    </row>
    <row r="1194" spans="1:72" x14ac:dyDescent="0.15">
      <c r="A1194" s="16">
        <v>830</v>
      </c>
      <c r="B1194" s="17">
        <v>201422</v>
      </c>
      <c r="C1194" s="3">
        <v>0</v>
      </c>
      <c r="D1194" s="23">
        <v>1.1653783087374192E-2</v>
      </c>
      <c r="E1194" s="18">
        <v>6.4283140599722391E-3</v>
      </c>
      <c r="F1194" s="24">
        <v>6</v>
      </c>
      <c r="G1194" s="24">
        <v>4</v>
      </c>
      <c r="H1194" s="20">
        <v>5.7657830053129038E-3</v>
      </c>
      <c r="I1194" s="20">
        <v>-5.7039239833533151E-3</v>
      </c>
      <c r="J1194" s="24">
        <v>5</v>
      </c>
      <c r="K1194" s="24">
        <v>4</v>
      </c>
      <c r="L1194" s="20">
        <v>9.7254343829686896E-3</v>
      </c>
      <c r="M1194" s="20">
        <v>-7.714958775029368E-3</v>
      </c>
      <c r="N1194" s="19">
        <v>1.7275</v>
      </c>
      <c r="O1194" s="19">
        <v>1.0048862777034495</v>
      </c>
      <c r="P1194" s="25">
        <v>41943</v>
      </c>
      <c r="Q1194" s="20">
        <v>-2.2628119364784038E-2</v>
      </c>
      <c r="R1194" s="25">
        <v>41936</v>
      </c>
      <c r="S1194" s="25">
        <f>IF(ISNUMBER(R1194),VLOOKUP(B1194,Index!$B$3:$AB$18,27,FALSE),"")</f>
        <v>41939</v>
      </c>
      <c r="T1194" s="25">
        <f>IF(ISNUMBER($R1194),VLOOKUP($B1194,Index!$B$21:$AB$36,27,FALSE),"")</f>
        <v>41935</v>
      </c>
      <c r="U1194" s="25">
        <f>IF(ISNUMBER($R1194),VLOOKUP($B1194,Index!$B$39:$AB$54,27,FALSE),"")</f>
        <v>41936</v>
      </c>
      <c r="W1194" s="18">
        <v>0.34961349262122576</v>
      </c>
      <c r="X1194" s="19">
        <v>0.6</v>
      </c>
      <c r="Y1194" s="18">
        <v>0.12196868366637904</v>
      </c>
      <c r="Z1194" s="19">
        <f t="shared" si="245"/>
        <v>3</v>
      </c>
      <c r="AA1194" s="21">
        <v>0.51501332919035603</v>
      </c>
      <c r="AB1194" s="3">
        <v>0</v>
      </c>
      <c r="AC1194" s="18">
        <v>0.12222959422281188</v>
      </c>
      <c r="AD1194" s="19">
        <v>0.36</v>
      </c>
      <c r="AE1194" s="18">
        <v>1.4876359795309237E-2</v>
      </c>
      <c r="AF1194" s="19">
        <f t="shared" si="246"/>
        <v>9</v>
      </c>
      <c r="AG1194" s="21">
        <v>0.26523872924373404</v>
      </c>
      <c r="AH1194" s="3">
        <v>0</v>
      </c>
      <c r="AK1194" t="str">
        <f t="shared" si="252"/>
        <v/>
      </c>
      <c r="AL1194">
        <f t="shared" si="252"/>
        <v>0.51501332919035603</v>
      </c>
      <c r="AM1194" t="str">
        <f t="shared" si="252"/>
        <v/>
      </c>
      <c r="AN1194" t="str">
        <f t="shared" si="252"/>
        <v/>
      </c>
      <c r="AO1194" t="str">
        <f t="shared" si="252"/>
        <v/>
      </c>
      <c r="AP1194" t="str">
        <f t="shared" si="252"/>
        <v/>
      </c>
      <c r="AQ1194" t="str">
        <f t="shared" si="252"/>
        <v/>
      </c>
      <c r="AR1194" t="str">
        <f t="shared" si="252"/>
        <v/>
      </c>
      <c r="AS1194" t="str">
        <f t="shared" si="252"/>
        <v/>
      </c>
      <c r="AT1194" t="str">
        <f t="shared" si="252"/>
        <v/>
      </c>
      <c r="AU1194" t="str">
        <f t="shared" si="252"/>
        <v/>
      </c>
      <c r="AV1194" t="str">
        <f t="shared" si="252"/>
        <v/>
      </c>
      <c r="AW1194" t="str">
        <f t="shared" si="252"/>
        <v/>
      </c>
      <c r="AX1194" t="str">
        <f t="shared" si="252"/>
        <v/>
      </c>
      <c r="AZ1194" s="46">
        <f>IF(ISNUMBER(VLOOKUP($B1194,Stats!$A$2:$AA$19,2,FALSE))=FALSE,"",IF(ISNUMBER(W1194),(W1194-VLOOKUP($B1194,Stats!$A$2:$AA$19,2,FALSE))/VLOOKUP($B1194,Stats!$A$2:$AA$19,16,FALSE),""))</f>
        <v>-0.29910921969785664</v>
      </c>
      <c r="BA1194" s="46">
        <f>IF(ISNUMBER(VLOOKUP($B1194,Stats!$A$2:$AA$19,2,FALSE))=FALSE,"",IF(ISNUMBER(X1194),(X1194-VLOOKUP($B1194,Stats!$A$2:$AA$19,3,FALSE))/VLOOKUP($B1194,Stats!$A$2:$AA$19,17,FALSE),""))</f>
        <v>-0.20603698172286539</v>
      </c>
      <c r="BB1194" s="46"/>
      <c r="BC1194" s="46"/>
      <c r="BD1194" s="44">
        <f t="shared" si="242"/>
        <v>-0.25257310071036099</v>
      </c>
      <c r="BE1194" s="46">
        <f>IF(ISNUMBER(VLOOKUP($B1194,Stats!$A$2:$AA$19,2,FALSE))=FALSE,"",IF(ISNUMBER(Y1194),(Y1194-VLOOKUP($B1194,Stats!$A$2:$AA$19,5,FALSE))/VLOOKUP($B1194,Stats!$A$2:$AA$19,19,FALSE),""))</f>
        <v>-3.1549890277948237E-3</v>
      </c>
      <c r="BF1194" s="46"/>
      <c r="BG1194" s="46"/>
      <c r="BH1194" s="46">
        <f>IF(ISNUMBER(VLOOKUP($B1194,Stats!$A$2:$AA$19,2,FALSE))=FALSE,"",IF(ISNUMBER(Z1194),(Z1194-VLOOKUP($B1194,Stats!$A$2:$AA$19,8,FALSE))/VLOOKUP($B1194,Stats!$A$2:$AA$19,22,FALSE),""))</f>
        <v>0.16906947898943853</v>
      </c>
      <c r="BI1194" s="46" t="str">
        <f>IF(ISNUMBER(VLOOKUP($B1194,Stats!$A$2:$AA$19,2,FALSE))=FALSE,"",IF(ISNUMBER(#REF!),(#REF!-VLOOKUP($B1194,Stats!$A$2:$AA$19,9,FALSE))/VLOOKUP($B1194,Stats!$A$2:$AA$19,23,FALSE),""))</f>
        <v/>
      </c>
      <c r="BJ1194" s="46" t="str">
        <f>IF(ISNUMBER(VLOOKUP($B1194,Stats!$A$2:$AA$19,2,FALSE))=FALSE,"",IF(ISNUMBER(#REF!),(#REF!-VLOOKUP($B1194,Stats!$A$2:$AA$19,10,FALSE))/VLOOKUP($B1194,Stats!$A$2:$AA$19,24,FALSE),""))</f>
        <v/>
      </c>
      <c r="BK1194" s="44">
        <f t="shared" si="247"/>
        <v>5.2929336016287937E-2</v>
      </c>
      <c r="BL1194" s="46" t="str">
        <f>IF(ISNUMBER(VLOOKUP($B1194,Stats!$A$2:$AA$19,2,FALSE))=FALSE,"",IF(ISNUMBER(#REF!),(#REF!-VLOOKUP($B1194,Stats!$A$2:$AA$19,11,FALSE))/VLOOKUP($B1194,Stats!$A$2:$AA$19,25,FALSE),""))</f>
        <v/>
      </c>
      <c r="BM1194" s="46">
        <f>IF(ISNUMBER(VLOOKUP($B1194,Stats!$A$2:$AA$19,2,FALSE))=FALSE,"",IF(ISNUMBER(AA1194),(AA1194-VLOOKUP($B1194,Stats!$A$2:$AA$19,12,FALSE))/VLOOKUP($B1194,Stats!$A$2:$AA$19,26,FALSE),""))</f>
        <v>-0.35056897527458303</v>
      </c>
      <c r="BN1194" s="46" t="str">
        <f>IF(ISNUMBER(VLOOKUP($B1194,Stats!$A$2:$AA$19,2,FALSE))=FALSE,"",IF(ISNUMBER(#REF!),(#REF!-VLOOKUP($B1194,Stats!$A$2:$AA$19,13,FALSE))/VLOOKUP($B1194,Stats!$A$2:$AA$19,27,FALSE),""))</f>
        <v/>
      </c>
      <c r="BO1194" s="46" t="str">
        <f>IF(ISNUMBER(VLOOKUP($B1194,Stats!$A$2:$AA$19,2,FALSE))=FALSE,"",IF(ISNUMBER(#REF!),(#REF!-VLOOKUP($B1194,Stats!$A$2:$AA$19,14,FALSE))/VLOOKUP($B1194,Stats!$A$2:$AB$19,28,FALSE),""))</f>
        <v/>
      </c>
      <c r="BP1194" s="46"/>
      <c r="BQ1194" s="46">
        <f>IF(ISNUMBER(VLOOKUP($B1194,Stats!$A$2:$AA$19,2,FALSE))=FALSE,"",IF(ISNUMBER(BM1194),BM1194,(VLOOKUP($B1194,Stats!$A$2:$AT$19,46,FALSE)-VLOOKUP($B1194,Stats!$A$2:$AA$19,12,FALSE))/VLOOKUP($B1194,Stats!$A$2:$AA$19,26,FALSE)))</f>
        <v>-0.35056897527458303</v>
      </c>
      <c r="BR1194" s="51">
        <f t="shared" si="248"/>
        <v>-0.35056897527458303</v>
      </c>
      <c r="BS1194" s="32" t="str">
        <f t="shared" si="243"/>
        <v>830_201422</v>
      </c>
      <c r="BT1194" s="53">
        <f t="shared" si="244"/>
        <v>-8.8870813587216047E-2</v>
      </c>
    </row>
    <row r="1195" spans="1:72" x14ac:dyDescent="0.15">
      <c r="A1195" s="16">
        <v>830</v>
      </c>
      <c r="B1195" s="17">
        <v>201423</v>
      </c>
      <c r="C1195" s="3">
        <v>0</v>
      </c>
      <c r="D1195" s="23">
        <v>4.8625180897250431E-3</v>
      </c>
      <c r="E1195" s="18">
        <v>6.5394253091855623E-3</v>
      </c>
      <c r="F1195" s="24">
        <v>5</v>
      </c>
      <c r="G1195" s="24">
        <v>5</v>
      </c>
      <c r="H1195" s="20">
        <v>5.23814104631688E-3</v>
      </c>
      <c r="I1195" s="20">
        <v>-4.2293492295014E-3</v>
      </c>
      <c r="J1195" s="24">
        <v>3</v>
      </c>
      <c r="K1195" s="24">
        <v>2</v>
      </c>
      <c r="L1195" s="20">
        <v>1.3011044931475091E-2</v>
      </c>
      <c r="M1195" s="20">
        <v>-9.932640712410179E-3</v>
      </c>
      <c r="N1195" s="19">
        <v>1.7518</v>
      </c>
      <c r="O1195" s="19">
        <v>1.0133040259139288</v>
      </c>
      <c r="P1195" s="25">
        <v>41953</v>
      </c>
      <c r="Q1195" s="20">
        <v>-9.932640712410179E-3</v>
      </c>
      <c r="R1195" s="25">
        <v>41954</v>
      </c>
      <c r="S1195" s="25">
        <f>IF(ISNUMBER(R1195),VLOOKUP(B1195,Index!$B$3:$AB$18,27,FALSE),"")</f>
        <v>41956</v>
      </c>
      <c r="T1195" s="25">
        <f>IF(ISNUMBER($R1195),VLOOKUP($B1195,Index!$B$21:$AB$36,27,FALSE),"")</f>
        <v>41954</v>
      </c>
      <c r="U1195" s="25">
        <f>IF(ISNUMBER($R1195),VLOOKUP($B1195,Index!$B$39:$AB$54,27,FALSE),"")</f>
        <v>41957</v>
      </c>
      <c r="W1195" s="18">
        <v>0.14587554269175129</v>
      </c>
      <c r="X1195" s="19">
        <v>0.5</v>
      </c>
      <c r="Y1195" s="18">
        <v>0.12407687139346321</v>
      </c>
      <c r="Z1195" s="19">
        <f t="shared" si="245"/>
        <v>2</v>
      </c>
      <c r="AA1195" s="21">
        <v>0.489549378711509</v>
      </c>
      <c r="AB1195" s="3">
        <v>0</v>
      </c>
      <c r="AC1195" s="18">
        <v>2.1279673955612952E-2</v>
      </c>
      <c r="AD1195" s="19">
        <v>0.25</v>
      </c>
      <c r="AE1195" s="18">
        <v>1.539507001479001E-2</v>
      </c>
      <c r="AF1195" s="19">
        <f t="shared" si="246"/>
        <v>4</v>
      </c>
      <c r="AG1195" s="21">
        <v>0.23965859419682445</v>
      </c>
      <c r="AH1195" s="3">
        <v>0</v>
      </c>
      <c r="AK1195" t="str">
        <f t="shared" si="252"/>
        <v/>
      </c>
      <c r="AL1195" t="str">
        <f t="shared" si="252"/>
        <v/>
      </c>
      <c r="AM1195">
        <f t="shared" si="252"/>
        <v>0.489549378711509</v>
      </c>
      <c r="AN1195" t="str">
        <f t="shared" si="252"/>
        <v/>
      </c>
      <c r="AO1195" t="str">
        <f t="shared" si="252"/>
        <v/>
      </c>
      <c r="AP1195" t="str">
        <f t="shared" si="252"/>
        <v/>
      </c>
      <c r="AQ1195" t="str">
        <f t="shared" si="252"/>
        <v/>
      </c>
      <c r="AR1195" t="str">
        <f t="shared" si="252"/>
        <v/>
      </c>
      <c r="AS1195" t="str">
        <f t="shared" si="252"/>
        <v/>
      </c>
      <c r="AT1195" t="str">
        <f t="shared" si="252"/>
        <v/>
      </c>
      <c r="AU1195" t="str">
        <f t="shared" si="252"/>
        <v/>
      </c>
      <c r="AV1195" t="str">
        <f t="shared" si="252"/>
        <v/>
      </c>
      <c r="AW1195" t="str">
        <f t="shared" si="252"/>
        <v/>
      </c>
      <c r="AX1195" t="str">
        <f t="shared" si="252"/>
        <v/>
      </c>
      <c r="AZ1195" s="46">
        <f>IF(ISNUMBER(VLOOKUP($B1195,Stats!$A$2:$AA$19,2,FALSE))=FALSE,"",IF(ISNUMBER(W1195),(W1195-VLOOKUP($B1195,Stats!$A$2:$AA$19,2,FALSE))/VLOOKUP($B1195,Stats!$A$2:$AA$19,16,FALSE),""))</f>
        <v>0.23006130583140313</v>
      </c>
      <c r="BA1195" s="46">
        <f>IF(ISNUMBER(VLOOKUP($B1195,Stats!$A$2:$AA$19,2,FALSE))=FALSE,"",IF(ISNUMBER(X1195),(X1195-VLOOKUP($B1195,Stats!$A$2:$AA$19,3,FALSE))/VLOOKUP($B1195,Stats!$A$2:$AA$19,17,FALSE),""))</f>
        <v>-7.6117703670941991E-2</v>
      </c>
      <c r="BB1195" s="46"/>
      <c r="BC1195" s="46"/>
      <c r="BD1195" s="44">
        <f t="shared" si="242"/>
        <v>7.6971801080230579E-2</v>
      </c>
      <c r="BE1195" s="46">
        <f>IF(ISNUMBER(VLOOKUP($B1195,Stats!$A$2:$AA$19,2,FALSE))=FALSE,"",IF(ISNUMBER(Y1195),(Y1195-VLOOKUP($B1195,Stats!$A$2:$AA$19,5,FALSE))/VLOOKUP($B1195,Stats!$A$2:$AA$19,19,FALSE),""))</f>
        <v>-0.1759195708198325</v>
      </c>
      <c r="BF1195" s="46"/>
      <c r="BG1195" s="46"/>
      <c r="BH1195" s="46">
        <f>IF(ISNUMBER(VLOOKUP($B1195,Stats!$A$2:$AA$19,2,FALSE))=FALSE,"",IF(ISNUMBER(Z1195),(Z1195-VLOOKUP($B1195,Stats!$A$2:$AA$19,8,FALSE))/VLOOKUP($B1195,Stats!$A$2:$AA$19,22,FALSE),""))</f>
        <v>4.0999925831563512E-2</v>
      </c>
      <c r="BI1195" s="46" t="str">
        <f>IF(ISNUMBER(VLOOKUP($B1195,Stats!$A$2:$AA$19,2,FALSE))=FALSE,"",IF(ISNUMBER(#REF!),(#REF!-VLOOKUP($B1195,Stats!$A$2:$AA$19,9,FALSE))/VLOOKUP($B1195,Stats!$A$2:$AA$19,23,FALSE),""))</f>
        <v/>
      </c>
      <c r="BJ1195" s="46" t="str">
        <f>IF(ISNUMBER(VLOOKUP($B1195,Stats!$A$2:$AA$19,2,FALSE))=FALSE,"",IF(ISNUMBER(#REF!),(#REF!-VLOOKUP($B1195,Stats!$A$2:$AA$19,10,FALSE))/VLOOKUP($B1195,Stats!$A$2:$AA$19,24,FALSE),""))</f>
        <v/>
      </c>
      <c r="BK1195" s="44">
        <f t="shared" si="247"/>
        <v>0.1354436773233518</v>
      </c>
      <c r="BL1195" s="46" t="str">
        <f>IF(ISNUMBER(VLOOKUP($B1195,Stats!$A$2:$AA$19,2,FALSE))=FALSE,"",IF(ISNUMBER(#REF!),(#REF!-VLOOKUP($B1195,Stats!$A$2:$AA$19,11,FALSE))/VLOOKUP($B1195,Stats!$A$2:$AA$19,25,FALSE),""))</f>
        <v/>
      </c>
      <c r="BM1195" s="46">
        <f>IF(ISNUMBER(VLOOKUP($B1195,Stats!$A$2:$AA$19,2,FALSE))=FALSE,"",IF(ISNUMBER(AA1195),(AA1195-VLOOKUP($B1195,Stats!$A$2:$AA$19,12,FALSE))/VLOOKUP($B1195,Stats!$A$2:$AA$19,26,FALSE),""))</f>
        <v>-0.64711652996799696</v>
      </c>
      <c r="BN1195" s="46" t="str">
        <f>IF(ISNUMBER(VLOOKUP($B1195,Stats!$A$2:$AA$19,2,FALSE))=FALSE,"",IF(ISNUMBER(#REF!),(#REF!-VLOOKUP($B1195,Stats!$A$2:$AA$19,13,FALSE))/VLOOKUP($B1195,Stats!$A$2:$AA$19,27,FALSE),""))</f>
        <v/>
      </c>
      <c r="BO1195" s="46" t="str">
        <f>IF(ISNUMBER(VLOOKUP($B1195,Stats!$A$2:$AA$19,2,FALSE))=FALSE,"",IF(ISNUMBER(#REF!),(#REF!-VLOOKUP($B1195,Stats!$A$2:$AA$19,14,FALSE))/VLOOKUP($B1195,Stats!$A$2:$AB$19,28,FALSE),""))</f>
        <v/>
      </c>
      <c r="BP1195" s="46"/>
      <c r="BQ1195" s="46">
        <f>IF(ISNUMBER(VLOOKUP($B1195,Stats!$A$2:$AA$19,2,FALSE))=FALSE,"",IF(ISNUMBER(BM1195),BM1195,(VLOOKUP($B1195,Stats!$A$2:$AT$19,46,FALSE)-VLOOKUP($B1195,Stats!$A$2:$AA$19,12,FALSE))/VLOOKUP($B1195,Stats!$A$2:$AA$19,26,FALSE)))</f>
        <v>-0.64711652996799696</v>
      </c>
      <c r="BR1195" s="51">
        <f t="shared" si="248"/>
        <v>-0.64711652996799696</v>
      </c>
      <c r="BS1195" s="32" t="str">
        <f t="shared" si="243"/>
        <v>830_201423</v>
      </c>
      <c r="BT1195" s="53">
        <f t="shared" si="244"/>
        <v>-3.2762739383542183E-2</v>
      </c>
    </row>
    <row r="1196" spans="1:72" x14ac:dyDescent="0.15">
      <c r="A1196" s="16">
        <v>830</v>
      </c>
      <c r="B1196" s="17">
        <v>201424</v>
      </c>
      <c r="C1196" s="3">
        <v>0</v>
      </c>
      <c r="D1196" s="23">
        <v>6.4001382568120269E-2</v>
      </c>
      <c r="E1196" s="18">
        <v>6.0142843157274502E-3</v>
      </c>
      <c r="F1196" s="24">
        <v>9</v>
      </c>
      <c r="G1196" s="24">
        <v>1</v>
      </c>
      <c r="H1196" s="20">
        <v>7.0411245832050868E-3</v>
      </c>
      <c r="I1196" s="20">
        <v>-9.7898070832136419E-4</v>
      </c>
      <c r="J1196" s="24">
        <v>8</v>
      </c>
      <c r="K1196" s="24">
        <v>1</v>
      </c>
      <c r="L1196" s="20">
        <v>1.6087443946188218E-2</v>
      </c>
      <c r="M1196" s="20">
        <v>-9.7898070832136419E-4</v>
      </c>
      <c r="N1196" s="19">
        <v>1.847</v>
      </c>
      <c r="O1196" s="19">
        <v>1.0636337460408869</v>
      </c>
      <c r="P1196" s="25">
        <v>41971</v>
      </c>
      <c r="Q1196" s="20">
        <v>-9.7898070832136419E-4</v>
      </c>
      <c r="R1196" s="25">
        <v>41961</v>
      </c>
      <c r="S1196" s="25">
        <f>IF(ISNUMBER(R1196),VLOOKUP(B1196,Index!$B$3:$AB$18,27,FALSE),"")</f>
        <v>41963</v>
      </c>
      <c r="T1196" s="25">
        <f>IF(ISNUMBER($R1196),VLOOKUP($B1196,Index!$B$21:$AB$36,27,FALSE),"")</f>
        <v>41963</v>
      </c>
      <c r="U1196" s="25">
        <f>IF(ISNUMBER($R1196),VLOOKUP($B1196,Index!$B$39:$AB$54,27,FALSE),"")</f>
        <v>41963</v>
      </c>
      <c r="W1196" s="18">
        <v>1.9200414770436081</v>
      </c>
      <c r="X1196" s="19">
        <v>0.9</v>
      </c>
      <c r="Y1196" s="18">
        <v>0.1141130216011559</v>
      </c>
      <c r="Z1196" s="19">
        <f t="shared" si="245"/>
        <v>2</v>
      </c>
      <c r="AA1196" s="21">
        <v>65.375529899728022</v>
      </c>
      <c r="AB1196" s="3">
        <v>0</v>
      </c>
      <c r="AC1196" s="18">
        <v>3.6865592735677999</v>
      </c>
      <c r="AD1196" s="19">
        <v>0.81</v>
      </c>
      <c r="AE1196" s="18">
        <v>1.3021781698945873E-2</v>
      </c>
      <c r="AF1196" s="19">
        <f t="shared" si="246"/>
        <v>4</v>
      </c>
      <c r="AG1196" s="21">
        <v>4273.9599096702323</v>
      </c>
      <c r="AH1196" s="3">
        <v>0</v>
      </c>
      <c r="AK1196" t="str">
        <f t="shared" si="252"/>
        <v/>
      </c>
      <c r="AL1196" t="str">
        <f t="shared" si="252"/>
        <v/>
      </c>
      <c r="AM1196" t="str">
        <f t="shared" si="252"/>
        <v/>
      </c>
      <c r="AN1196">
        <f t="shared" si="252"/>
        <v>65.375529899728022</v>
      </c>
      <c r="AO1196" t="str">
        <f t="shared" si="252"/>
        <v/>
      </c>
      <c r="AP1196" t="str">
        <f t="shared" si="252"/>
        <v/>
      </c>
      <c r="AQ1196" t="str">
        <f t="shared" si="252"/>
        <v/>
      </c>
      <c r="AR1196" t="str">
        <f t="shared" si="252"/>
        <v/>
      </c>
      <c r="AS1196" t="str">
        <f t="shared" si="252"/>
        <v/>
      </c>
      <c r="AT1196" t="str">
        <f t="shared" si="252"/>
        <v/>
      </c>
      <c r="AU1196" t="str">
        <f t="shared" si="252"/>
        <v/>
      </c>
      <c r="AV1196" t="str">
        <f t="shared" si="252"/>
        <v/>
      </c>
      <c r="AW1196" t="str">
        <f t="shared" si="252"/>
        <v/>
      </c>
      <c r="AX1196" t="str">
        <f t="shared" si="252"/>
        <v/>
      </c>
      <c r="AZ1196" s="46">
        <f>IF(ISNUMBER(VLOOKUP($B1196,Stats!$A$2:$AA$19,2,FALSE))=FALSE,"",IF(ISNUMBER(W1196),(W1196-VLOOKUP($B1196,Stats!$A$2:$AA$19,2,FALSE))/VLOOKUP($B1196,Stats!$A$2:$AA$19,16,FALSE),""))</f>
        <v>0.89304955072309755</v>
      </c>
      <c r="BA1196" s="46">
        <f>IF(ISNUMBER(VLOOKUP($B1196,Stats!$A$2:$AA$19,2,FALSE))=FALSE,"",IF(ISNUMBER(X1196),(X1196-VLOOKUP($B1196,Stats!$A$2:$AA$19,3,FALSE))/VLOOKUP($B1196,Stats!$A$2:$AA$19,17,FALSE),""))</f>
        <v>1.2377608208189006</v>
      </c>
      <c r="BB1196" s="46"/>
      <c r="BC1196" s="46"/>
      <c r="BD1196" s="44">
        <f t="shared" si="242"/>
        <v>1.0654051857709992</v>
      </c>
      <c r="BE1196" s="46">
        <f>IF(ISNUMBER(VLOOKUP($B1196,Stats!$A$2:$AA$19,2,FALSE))=FALSE,"",IF(ISNUMBER(Y1196),(Y1196-VLOOKUP($B1196,Stats!$A$2:$AA$19,5,FALSE))/VLOOKUP($B1196,Stats!$A$2:$AA$19,19,FALSE),""))</f>
        <v>-5.8667408162241114E-2</v>
      </c>
      <c r="BF1196" s="46"/>
      <c r="BG1196" s="46"/>
      <c r="BH1196" s="46">
        <f>IF(ISNUMBER(VLOOKUP($B1196,Stats!$A$2:$AA$19,2,FALSE))=FALSE,"",IF(ISNUMBER(Z1196),(Z1196-VLOOKUP($B1196,Stats!$A$2:$AA$19,8,FALSE))/VLOOKUP($B1196,Stats!$A$2:$AA$19,22,FALSE),""))</f>
        <v>-0.12438953477147197</v>
      </c>
      <c r="BI1196" s="46" t="str">
        <f>IF(ISNUMBER(VLOOKUP($B1196,Stats!$A$2:$AA$19,2,FALSE))=FALSE,"",IF(ISNUMBER(#REF!),(#REF!-VLOOKUP($B1196,Stats!$A$2:$AA$19,9,FALSE))/VLOOKUP($B1196,Stats!$A$2:$AA$19,23,FALSE),""))</f>
        <v/>
      </c>
      <c r="BJ1196" s="46" t="str">
        <f>IF(ISNUMBER(VLOOKUP($B1196,Stats!$A$2:$AA$19,2,FALSE))=FALSE,"",IF(ISNUMBER(#REF!),(#REF!-VLOOKUP($B1196,Stats!$A$2:$AA$19,10,FALSE))/VLOOKUP($B1196,Stats!$A$2:$AA$19,24,FALSE),""))</f>
        <v/>
      </c>
      <c r="BK1196" s="44">
        <f t="shared" si="247"/>
        <v>3.7503252821271885E-3</v>
      </c>
      <c r="BL1196" s="46" t="str">
        <f>IF(ISNUMBER(VLOOKUP($B1196,Stats!$A$2:$AA$19,2,FALSE))=FALSE,"",IF(ISNUMBER(#REF!),(#REF!-VLOOKUP($B1196,Stats!$A$2:$AA$19,11,FALSE))/VLOOKUP($B1196,Stats!$A$2:$AA$19,25,FALSE),""))</f>
        <v/>
      </c>
      <c r="BM1196" s="46">
        <f>IF(ISNUMBER(VLOOKUP($B1196,Stats!$A$2:$AA$19,2,FALSE))=FALSE,"",IF(ISNUMBER(AA1196),(AA1196-VLOOKUP($B1196,Stats!$A$2:$AA$19,12,FALSE))/VLOOKUP($B1196,Stats!$A$2:$AA$19,26,FALSE),""))</f>
        <v>2.7500472431264922</v>
      </c>
      <c r="BN1196" s="46" t="str">
        <f>IF(ISNUMBER(VLOOKUP($B1196,Stats!$A$2:$AA$19,2,FALSE))=FALSE,"",IF(ISNUMBER(#REF!),(#REF!-VLOOKUP($B1196,Stats!$A$2:$AA$19,13,FALSE))/VLOOKUP($B1196,Stats!$A$2:$AA$19,27,FALSE),""))</f>
        <v/>
      </c>
      <c r="BO1196" s="46" t="str">
        <f>IF(ISNUMBER(VLOOKUP($B1196,Stats!$A$2:$AA$19,2,FALSE))=FALSE,"",IF(ISNUMBER(#REF!),(#REF!-VLOOKUP($B1196,Stats!$A$2:$AA$19,14,FALSE))/VLOOKUP($B1196,Stats!$A$2:$AB$19,28,FALSE),""))</f>
        <v/>
      </c>
      <c r="BP1196" s="46"/>
      <c r="BQ1196" s="46">
        <f>IF(ISNUMBER(VLOOKUP($B1196,Stats!$A$2:$AA$19,2,FALSE))=FALSE,"",IF(ISNUMBER(BM1196),BM1196,(VLOOKUP($B1196,Stats!$A$2:$AT$19,46,FALSE)-VLOOKUP($B1196,Stats!$A$2:$AA$19,12,FALSE))/VLOOKUP($B1196,Stats!$A$2:$AA$19,26,FALSE)))</f>
        <v>2.7500472431264922</v>
      </c>
      <c r="BR1196" s="51">
        <f t="shared" si="248"/>
        <v>2.7500472431264922</v>
      </c>
      <c r="BS1196" s="32" t="str">
        <f t="shared" si="243"/>
        <v>830_201424</v>
      </c>
      <c r="BT1196" s="53">
        <f t="shared" si="244"/>
        <v>0.76534068094877461</v>
      </c>
    </row>
    <row r="1197" spans="1:72" x14ac:dyDescent="0.15">
      <c r="A1197" s="16">
        <v>830</v>
      </c>
      <c r="B1197" s="17">
        <v>201425</v>
      </c>
      <c r="C1197" s="3">
        <v>0</v>
      </c>
      <c r="D1197" s="23">
        <v>9.0471034109366633E-2</v>
      </c>
      <c r="E1197" s="18">
        <v>1.9540920117889892E-2</v>
      </c>
      <c r="F1197" s="24">
        <v>8</v>
      </c>
      <c r="G1197" s="24">
        <v>2</v>
      </c>
      <c r="H1197" s="20">
        <v>1.6188713388468084E-2</v>
      </c>
      <c r="I1197" s="20">
        <v>-2.0403695143169809E-2</v>
      </c>
      <c r="J1197" s="24">
        <v>6</v>
      </c>
      <c r="K1197" s="24">
        <v>1</v>
      </c>
      <c r="L1197" s="20">
        <v>3.1258420910805773E-2</v>
      </c>
      <c r="M1197" s="20">
        <v>-3.0564112437427737E-2</v>
      </c>
      <c r="N1197" s="19">
        <v>2.0775999999999999</v>
      </c>
      <c r="O1197" s="19">
        <v>1.1196981945567233</v>
      </c>
      <c r="P1197" s="25">
        <v>41981</v>
      </c>
      <c r="Q1197" s="20">
        <v>-3.2633808240277284E-2</v>
      </c>
      <c r="R1197" s="25">
        <v>41984</v>
      </c>
      <c r="S1197" s="25">
        <f>IF(ISNUMBER(R1197),VLOOKUP(B1197,Index!$B$3:$AB$18,27,FALSE),"")</f>
        <v>41982</v>
      </c>
      <c r="T1197" s="25">
        <f>IF(ISNUMBER($R1197),VLOOKUP($B1197,Index!$B$21:$AB$36,27,FALSE),"")</f>
        <v>41982</v>
      </c>
      <c r="U1197" s="25">
        <f>IF(ISNUMBER($R1197),VLOOKUP($B1197,Index!$B$39:$AB$54,27,FALSE),"")</f>
        <v>41982</v>
      </c>
      <c r="W1197" s="18">
        <v>2.714131023280999</v>
      </c>
      <c r="X1197" s="19">
        <v>0.8</v>
      </c>
      <c r="Y1197" s="18">
        <v>0.37076289088762837</v>
      </c>
      <c r="Z1197" s="19">
        <f t="shared" si="245"/>
        <v>2</v>
      </c>
      <c r="AA1197" s="21">
        <v>2.7723100363660751</v>
      </c>
      <c r="AB1197" s="3">
        <v>0</v>
      </c>
      <c r="AC1197" s="18">
        <v>7.366507211536363</v>
      </c>
      <c r="AD1197" s="19">
        <v>0.64000000000000012</v>
      </c>
      <c r="AE1197" s="18">
        <v>0.13746512125935142</v>
      </c>
      <c r="AF1197" s="19">
        <f t="shared" si="246"/>
        <v>4</v>
      </c>
      <c r="AG1197" s="21">
        <v>7.6857029377360684</v>
      </c>
      <c r="AH1197" s="3">
        <v>0</v>
      </c>
      <c r="AK1197" t="str">
        <f t="shared" si="252"/>
        <v/>
      </c>
      <c r="AL1197" t="str">
        <f t="shared" si="252"/>
        <v/>
      </c>
      <c r="AM1197" t="str">
        <f t="shared" si="252"/>
        <v/>
      </c>
      <c r="AN1197" t="str">
        <f t="shared" si="252"/>
        <v/>
      </c>
      <c r="AO1197">
        <f t="shared" si="252"/>
        <v>2.7723100363660751</v>
      </c>
      <c r="AP1197" t="str">
        <f t="shared" si="252"/>
        <v/>
      </c>
      <c r="AQ1197" t="str">
        <f t="shared" si="252"/>
        <v/>
      </c>
      <c r="AR1197" t="str">
        <f t="shared" si="252"/>
        <v/>
      </c>
      <c r="AS1197" t="str">
        <f t="shared" si="252"/>
        <v/>
      </c>
      <c r="AT1197" t="str">
        <f t="shared" si="252"/>
        <v/>
      </c>
      <c r="AU1197" t="str">
        <f t="shared" si="252"/>
        <v/>
      </c>
      <c r="AV1197" t="str">
        <f t="shared" si="252"/>
        <v/>
      </c>
      <c r="AW1197" t="str">
        <f t="shared" si="252"/>
        <v/>
      </c>
      <c r="AX1197" t="str">
        <f t="shared" si="252"/>
        <v/>
      </c>
      <c r="AZ1197" s="46">
        <f>IF(ISNUMBER(VLOOKUP($B1197,Stats!$A$2:$AA$19,2,FALSE))=FALSE,"",IF(ISNUMBER(W1197),(W1197-VLOOKUP($B1197,Stats!$A$2:$AA$19,2,FALSE))/VLOOKUP($B1197,Stats!$A$2:$AA$19,16,FALSE),""))</f>
        <v>1.2374563544816408</v>
      </c>
      <c r="BA1197" s="46">
        <f>IF(ISNUMBER(VLOOKUP($B1197,Stats!$A$2:$AA$19,2,FALSE))=FALSE,"",IF(ISNUMBER(X1197),(X1197-VLOOKUP($B1197,Stats!$A$2:$AA$19,3,FALSE))/VLOOKUP($B1197,Stats!$A$2:$AA$19,17,FALSE),""))</f>
        <v>1.1792669212277258</v>
      </c>
      <c r="BB1197" s="46"/>
      <c r="BC1197" s="46"/>
      <c r="BD1197" s="44">
        <f t="shared" si="242"/>
        <v>1.2083616378546833</v>
      </c>
      <c r="BE1197" s="46">
        <f>IF(ISNUMBER(VLOOKUP($B1197,Stats!$A$2:$AA$19,2,FALSE))=FALSE,"",IF(ISNUMBER(Y1197),(Y1197-VLOOKUP($B1197,Stats!$A$2:$AA$19,5,FALSE))/VLOOKUP($B1197,Stats!$A$2:$AA$19,19,FALSE),""))</f>
        <v>0.22754304943208831</v>
      </c>
      <c r="BF1197" s="46"/>
      <c r="BG1197" s="46"/>
      <c r="BH1197" s="46">
        <f>IF(ISNUMBER(VLOOKUP($B1197,Stats!$A$2:$AA$19,2,FALSE))=FALSE,"",IF(ISNUMBER(Z1197),(Z1197-VLOOKUP($B1197,Stats!$A$2:$AA$19,8,FALSE))/VLOOKUP($B1197,Stats!$A$2:$AA$19,22,FALSE),""))</f>
        <v>1.3297919612160967</v>
      </c>
      <c r="BI1197" s="46" t="str">
        <f>IF(ISNUMBER(VLOOKUP($B1197,Stats!$A$2:$AA$19,2,FALSE))=FALSE,"",IF(ISNUMBER(#REF!),(#REF!-VLOOKUP($B1197,Stats!$A$2:$AA$19,9,FALSE))/VLOOKUP($B1197,Stats!$A$2:$AA$19,23,FALSE),""))</f>
        <v/>
      </c>
      <c r="BJ1197" s="46" t="str">
        <f>IF(ISNUMBER(VLOOKUP($B1197,Stats!$A$2:$AA$19,2,FALSE))=FALSE,"",IF(ISNUMBER(#REF!),(#REF!-VLOOKUP($B1197,Stats!$A$2:$AA$19,10,FALSE))/VLOOKUP($B1197,Stats!$A$2:$AA$19,24,FALSE),""))</f>
        <v/>
      </c>
      <c r="BK1197" s="44">
        <f t="shared" si="247"/>
        <v>0.23965745376236722</v>
      </c>
      <c r="BL1197" s="46" t="str">
        <f>IF(ISNUMBER(VLOOKUP($B1197,Stats!$A$2:$AA$19,2,FALSE))=FALSE,"",IF(ISNUMBER(#REF!),(#REF!-VLOOKUP($B1197,Stats!$A$2:$AA$19,11,FALSE))/VLOOKUP($B1197,Stats!$A$2:$AA$19,25,FALSE),""))</f>
        <v/>
      </c>
      <c r="BM1197" s="46">
        <f>IF(ISNUMBER(VLOOKUP($B1197,Stats!$A$2:$AA$19,2,FALSE))=FALSE,"",IF(ISNUMBER(AA1197),(AA1197-VLOOKUP($B1197,Stats!$A$2:$AA$19,12,FALSE))/VLOOKUP($B1197,Stats!$A$2:$AA$19,26,FALSE),""))</f>
        <v>0.22667300444897276</v>
      </c>
      <c r="BN1197" s="46" t="str">
        <f>IF(ISNUMBER(VLOOKUP($B1197,Stats!$A$2:$AA$19,2,FALSE))=FALSE,"",IF(ISNUMBER(#REF!),(#REF!-VLOOKUP($B1197,Stats!$A$2:$AA$19,13,FALSE))/VLOOKUP($B1197,Stats!$A$2:$AA$19,27,FALSE),""))</f>
        <v/>
      </c>
      <c r="BO1197" s="46" t="str">
        <f>IF(ISNUMBER(VLOOKUP($B1197,Stats!$A$2:$AA$19,2,FALSE))=FALSE,"",IF(ISNUMBER(#REF!),(#REF!-VLOOKUP($B1197,Stats!$A$2:$AA$19,14,FALSE))/VLOOKUP($B1197,Stats!$A$2:$AB$19,28,FALSE),""))</f>
        <v/>
      </c>
      <c r="BP1197" s="46"/>
      <c r="BQ1197" s="46">
        <f>IF(ISNUMBER(VLOOKUP($B1197,Stats!$A$2:$AA$19,2,FALSE))=FALSE,"",IF(ISNUMBER(BM1197),BM1197,(VLOOKUP($B1197,Stats!$A$2:$AT$19,46,FALSE)-VLOOKUP($B1197,Stats!$A$2:$AA$19,12,FALSE))/VLOOKUP($B1197,Stats!$A$2:$AA$19,26,FALSE)))</f>
        <v>0.22667300444897276</v>
      </c>
      <c r="BR1197" s="51">
        <f t="shared" si="248"/>
        <v>0.22667300444897276</v>
      </c>
      <c r="BS1197" s="32" t="str">
        <f t="shared" si="243"/>
        <v>830_201425</v>
      </c>
      <c r="BT1197" s="53">
        <f t="shared" si="244"/>
        <v>0.43080140071815154</v>
      </c>
    </row>
    <row r="1198" spans="1:72" x14ac:dyDescent="0.15">
      <c r="A1198" s="16">
        <v>830</v>
      </c>
      <c r="B1198" s="17">
        <v>201426</v>
      </c>
      <c r="C1198" s="3">
        <v>0</v>
      </c>
      <c r="D1198" s="23">
        <v>6.9361004915346802E-2</v>
      </c>
      <c r="E1198" s="18">
        <v>1.6748639342642091E-2</v>
      </c>
      <c r="F1198" s="24">
        <v>6</v>
      </c>
      <c r="G1198" s="24">
        <v>4</v>
      </c>
      <c r="H1198" s="20">
        <v>1.7833767834520658E-2</v>
      </c>
      <c r="I1198" s="20">
        <v>-9.614800824308628E-3</v>
      </c>
      <c r="J1198" s="24">
        <v>3</v>
      </c>
      <c r="K1198" s="24">
        <v>3</v>
      </c>
      <c r="L1198" s="20">
        <v>2.8608196396753049E-2</v>
      </c>
      <c r="M1198" s="20">
        <v>-2.1093454407869805E-2</v>
      </c>
      <c r="N1198" s="19">
        <v>2.1537999999999999</v>
      </c>
      <c r="O1198" s="19">
        <v>1.0660265294001188</v>
      </c>
      <c r="P1198" s="25">
        <v>41999</v>
      </c>
      <c r="Q1198" s="20">
        <v>-3.2532485743666628E-2</v>
      </c>
      <c r="R1198" s="25">
        <v>41997</v>
      </c>
      <c r="S1198" s="25">
        <f>IF(ISNUMBER(R1198),VLOOKUP(B1198,Index!$B$3:$AB$18,27,FALSE),"")</f>
        <v>41997</v>
      </c>
      <c r="T1198" s="25">
        <f>IF(ISNUMBER($R1198),VLOOKUP($B1198,Index!$B$21:$AB$36,27,FALSE),"")</f>
        <v>41996</v>
      </c>
      <c r="U1198" s="25">
        <f>IF(ISNUMBER($R1198),VLOOKUP($B1198,Index!$B$39:$AB$54,27,FALSE),"")</f>
        <v>41996</v>
      </c>
      <c r="W1198" s="18">
        <v>2.0808301474604041</v>
      </c>
      <c r="X1198" s="19">
        <v>0.6</v>
      </c>
      <c r="Y1198" s="18">
        <v>0.31778308818872575</v>
      </c>
      <c r="Z1198" s="19">
        <f t="shared" si="245"/>
        <v>0</v>
      </c>
      <c r="AA1198" s="21">
        <v>2.1320536482168411</v>
      </c>
      <c r="AB1198" s="3">
        <v>0</v>
      </c>
      <c r="AC1198" s="18">
        <v>4.3298541025800867</v>
      </c>
      <c r="AD1198" s="19">
        <v>0.36</v>
      </c>
      <c r="AE1198" s="18">
        <v>0.10098609113876345</v>
      </c>
      <c r="AF1198" s="19">
        <f t="shared" si="246"/>
        <v>0</v>
      </c>
      <c r="AG1198" s="21">
        <v>4.5456527588747413</v>
      </c>
      <c r="AH1198" s="3">
        <v>0</v>
      </c>
      <c r="AK1198" t="str">
        <f t="shared" si="252"/>
        <v/>
      </c>
      <c r="AL1198" t="str">
        <f t="shared" si="252"/>
        <v/>
      </c>
      <c r="AM1198" t="str">
        <f t="shared" si="252"/>
        <v/>
      </c>
      <c r="AN1198" t="str">
        <f t="shared" si="252"/>
        <v/>
      </c>
      <c r="AO1198" t="str">
        <f t="shared" si="252"/>
        <v/>
      </c>
      <c r="AP1198">
        <f t="shared" si="252"/>
        <v>2.1320536482168411</v>
      </c>
      <c r="AQ1198" t="str">
        <f t="shared" si="252"/>
        <v/>
      </c>
      <c r="AR1198" t="str">
        <f t="shared" si="252"/>
        <v/>
      </c>
      <c r="AS1198" t="str">
        <f t="shared" si="252"/>
        <v/>
      </c>
      <c r="AT1198" t="str">
        <f t="shared" si="252"/>
        <v/>
      </c>
      <c r="AU1198" t="str">
        <f t="shared" si="252"/>
        <v/>
      </c>
      <c r="AV1198" t="str">
        <f t="shared" si="252"/>
        <v/>
      </c>
      <c r="AW1198" t="str">
        <f t="shared" si="252"/>
        <v/>
      </c>
      <c r="AX1198" t="str">
        <f t="shared" si="252"/>
        <v/>
      </c>
      <c r="AZ1198" s="46">
        <f>IF(ISNUMBER(VLOOKUP($B1198,Stats!$A$2:$AA$19,2,FALSE))=FALSE,"",IF(ISNUMBER(W1198),(W1198-VLOOKUP($B1198,Stats!$A$2:$AA$19,2,FALSE))/VLOOKUP($B1198,Stats!$A$2:$AA$19,16,FALSE),""))</f>
        <v>0.74209825908424032</v>
      </c>
      <c r="BA1198" s="46">
        <f>IF(ISNUMBER(VLOOKUP($B1198,Stats!$A$2:$AA$19,2,FALSE))=FALSE,"",IF(ISNUMBER(X1198),(X1198-VLOOKUP($B1198,Stats!$A$2:$AA$19,3,FALSE))/VLOOKUP($B1198,Stats!$A$2:$AA$19,17,FALSE),""))</f>
        <v>0.11585391847087115</v>
      </c>
      <c r="BB1198" s="46"/>
      <c r="BC1198" s="46"/>
      <c r="BD1198" s="44">
        <f t="shared" si="242"/>
        <v>0.42897608877755572</v>
      </c>
      <c r="BE1198" s="46">
        <f>IF(ISNUMBER(VLOOKUP($B1198,Stats!$A$2:$AA$19,2,FALSE))=FALSE,"",IF(ISNUMBER(Y1198),(Y1198-VLOOKUP($B1198,Stats!$A$2:$AA$19,5,FALSE))/VLOOKUP($B1198,Stats!$A$2:$AA$19,19,FALSE),""))</f>
        <v>0.46009207346933567</v>
      </c>
      <c r="BF1198" s="46"/>
      <c r="BG1198" s="46"/>
      <c r="BH1198" s="46">
        <f>IF(ISNUMBER(VLOOKUP($B1198,Stats!$A$2:$AA$19,2,FALSE))=FALSE,"",IF(ISNUMBER(Z1198),(Z1198-VLOOKUP($B1198,Stats!$A$2:$AA$19,8,FALSE))/VLOOKUP($B1198,Stats!$A$2:$AA$19,22,FALSE),""))</f>
        <v>-0.60316436580698729</v>
      </c>
      <c r="BI1198" s="46" t="str">
        <f>IF(ISNUMBER(VLOOKUP($B1198,Stats!$A$2:$AA$19,2,FALSE))=FALSE,"",IF(ISNUMBER(#REF!),(#REF!-VLOOKUP($B1198,Stats!$A$2:$AA$19,9,FALSE))/VLOOKUP($B1198,Stats!$A$2:$AA$19,23,FALSE),""))</f>
        <v/>
      </c>
      <c r="BJ1198" s="46" t="str">
        <f>IF(ISNUMBER(VLOOKUP($B1198,Stats!$A$2:$AA$19,2,FALSE))=FALSE,"",IF(ISNUMBER(#REF!),(#REF!-VLOOKUP($B1198,Stats!$A$2:$AA$19,10,FALSE))/VLOOKUP($B1198,Stats!$A$2:$AA$19,24,FALSE),""))</f>
        <v/>
      </c>
      <c r="BK1198" s="44">
        <f t="shared" si="247"/>
        <v>-0.50301376117063112</v>
      </c>
      <c r="BL1198" s="46" t="str">
        <f>IF(ISNUMBER(VLOOKUP($B1198,Stats!$A$2:$AA$19,2,FALSE))=FALSE,"",IF(ISNUMBER(#REF!),(#REF!-VLOOKUP($B1198,Stats!$A$2:$AA$19,11,FALSE))/VLOOKUP($B1198,Stats!$A$2:$AA$19,25,FALSE),""))</f>
        <v/>
      </c>
      <c r="BM1198" s="46">
        <f>IF(ISNUMBER(VLOOKUP($B1198,Stats!$A$2:$AA$19,2,FALSE))=FALSE,"",IF(ISNUMBER(AA1198),(AA1198-VLOOKUP($B1198,Stats!$A$2:$AA$19,12,FALSE))/VLOOKUP($B1198,Stats!$A$2:$AA$19,26,FALSE),""))</f>
        <v>-0.11357051530512646</v>
      </c>
      <c r="BN1198" s="46" t="str">
        <f>IF(ISNUMBER(VLOOKUP($B1198,Stats!$A$2:$AA$19,2,FALSE))=FALSE,"",IF(ISNUMBER(#REF!),(#REF!-VLOOKUP($B1198,Stats!$A$2:$AA$19,13,FALSE))/VLOOKUP($B1198,Stats!$A$2:$AA$19,27,FALSE),""))</f>
        <v/>
      </c>
      <c r="BO1198" s="46" t="str">
        <f>IF(ISNUMBER(VLOOKUP($B1198,Stats!$A$2:$AA$19,2,FALSE))=FALSE,"",IF(ISNUMBER(#REF!),(#REF!-VLOOKUP($B1198,Stats!$A$2:$AA$19,14,FALSE))/VLOOKUP($B1198,Stats!$A$2:$AB$19,28,FALSE),""))</f>
        <v/>
      </c>
      <c r="BP1198" s="46"/>
      <c r="BQ1198" s="46">
        <f>IF(ISNUMBER(VLOOKUP($B1198,Stats!$A$2:$AA$19,2,FALSE))=FALSE,"",IF(ISNUMBER(BM1198),BM1198,(VLOOKUP($B1198,Stats!$A$2:$AT$19,46,FALSE)-VLOOKUP($B1198,Stats!$A$2:$AA$19,12,FALSE))/VLOOKUP($B1198,Stats!$A$2:$AA$19,26,FALSE)))</f>
        <v>-0.11357051530512646</v>
      </c>
      <c r="BR1198" s="51">
        <f t="shared" si="248"/>
        <v>-0.11357051530512646</v>
      </c>
      <c r="BS1198" s="32" t="str">
        <f t="shared" si="243"/>
        <v>830_201426</v>
      </c>
      <c r="BT1198" s="53">
        <f t="shared" si="244"/>
        <v>-0.2387271420078928</v>
      </c>
    </row>
    <row r="1199" spans="1:72" x14ac:dyDescent="0.15">
      <c r="A1199" s="16">
        <v>830</v>
      </c>
      <c r="B1199" s="17">
        <v>201427</v>
      </c>
      <c r="C1199" s="3">
        <v>0</v>
      </c>
      <c r="D1199" s="23">
        <v>1.5971770823660636E-2</v>
      </c>
      <c r="E1199" s="18">
        <v>5.9609896271255562E-3</v>
      </c>
      <c r="F1199" s="24">
        <v>3</v>
      </c>
      <c r="G1199" s="24">
        <v>0</v>
      </c>
      <c r="H1199" s="20">
        <v>5.3075891308956473E-3</v>
      </c>
      <c r="I1199" s="20" t="s">
        <v>25</v>
      </c>
      <c r="J1199" s="24">
        <v>3</v>
      </c>
      <c r="K1199" s="24">
        <v>0</v>
      </c>
      <c r="L1199" s="20">
        <v>1.2024789566182692E-2</v>
      </c>
      <c r="M1199" s="20">
        <v>6.4790818215465507E-4</v>
      </c>
      <c r="N1199" s="19">
        <v>2.1882000000000001</v>
      </c>
      <c r="O1199" s="19">
        <v>1.012680488707886</v>
      </c>
      <c r="P1199" s="25">
        <v>42004</v>
      </c>
      <c r="Q1199" s="20">
        <v>0</v>
      </c>
      <c r="R1199" s="25">
        <v>42002</v>
      </c>
      <c r="S1199" s="25">
        <f>IF(ISNUMBER(R1199),VLOOKUP(B1199,Index!$B$3:$AB$18,27,FALSE),"")</f>
        <v>42002</v>
      </c>
      <c r="T1199" s="25">
        <f>IF(ISNUMBER($R1199),VLOOKUP($B1199,Index!$B$21:$AB$36,27,FALSE),"")</f>
        <v>42003</v>
      </c>
      <c r="U1199" s="25">
        <f>IF(ISNUMBER($R1199),VLOOKUP($B1199,Index!$B$39:$AB$54,27,FALSE),"")</f>
        <v>42003</v>
      </c>
      <c r="W1199" s="18">
        <v>1.9166124988392763</v>
      </c>
      <c r="X1199" s="19">
        <v>1</v>
      </c>
      <c r="Y1199" s="18">
        <v>0.11310182598212751</v>
      </c>
      <c r="Z1199" s="19">
        <f t="shared" si="245"/>
        <v>0</v>
      </c>
      <c r="AA1199" s="21" t="s">
        <v>25</v>
      </c>
      <c r="AB1199" s="3">
        <v>0</v>
      </c>
      <c r="AC1199" s="18">
        <v>3.6734034707069347</v>
      </c>
      <c r="AD1199" s="19">
        <v>1</v>
      </c>
      <c r="AE1199" s="18">
        <v>1.2792023040491454E-2</v>
      </c>
      <c r="AF1199" s="19">
        <f t="shared" si="246"/>
        <v>0</v>
      </c>
      <c r="AG1199" s="21" t="s">
        <v>25</v>
      </c>
      <c r="AH1199" s="3">
        <v>0</v>
      </c>
      <c r="AK1199" t="str">
        <f t="shared" si="252"/>
        <v/>
      </c>
      <c r="AL1199" t="str">
        <f t="shared" si="252"/>
        <v/>
      </c>
      <c r="AM1199" t="str">
        <f t="shared" si="252"/>
        <v/>
      </c>
      <c r="AN1199" t="str">
        <f t="shared" si="252"/>
        <v/>
      </c>
      <c r="AO1199" t="str">
        <f t="shared" si="252"/>
        <v/>
      </c>
      <c r="AP1199" t="str">
        <f t="shared" si="252"/>
        <v/>
      </c>
      <c r="AQ1199" t="str">
        <f t="shared" si="252"/>
        <v/>
      </c>
      <c r="AR1199" t="str">
        <f t="shared" si="252"/>
        <v/>
      </c>
      <c r="AS1199" t="str">
        <f t="shared" si="252"/>
        <v/>
      </c>
      <c r="AT1199" t="str">
        <f t="shared" si="252"/>
        <v/>
      </c>
      <c r="AU1199" t="str">
        <f t="shared" si="252"/>
        <v/>
      </c>
      <c r="AV1199" t="str">
        <f t="shared" si="252"/>
        <v/>
      </c>
      <c r="AW1199" t="str">
        <f t="shared" si="252"/>
        <v/>
      </c>
      <c r="AX1199" t="str">
        <f t="shared" si="252"/>
        <v/>
      </c>
      <c r="AZ1199" s="46">
        <f>IF(ISNUMBER(VLOOKUP($B1199,Stats!$A$2:$AA$19,2,FALSE))=FALSE,"",IF(ISNUMBER(W1199),(W1199-VLOOKUP($B1199,Stats!$A$2:$AA$19,2,FALSE))/VLOOKUP($B1199,Stats!$A$2:$AA$19,16,FALSE),""))</f>
        <v>0.44523216313338526</v>
      </c>
      <c r="BA1199" s="46">
        <f>IF(ISNUMBER(VLOOKUP($B1199,Stats!$A$2:$AA$19,2,FALSE))=FALSE,"",IF(ISNUMBER(X1199),(X1199-VLOOKUP($B1199,Stats!$A$2:$AA$19,3,FALSE))/VLOOKUP($B1199,Stats!$A$2:$AA$19,17,FALSE),""))</f>
        <v>1.4327788106821593</v>
      </c>
      <c r="BB1199" s="46"/>
      <c r="BC1199" s="46"/>
      <c r="BD1199" s="44">
        <f t="shared" si="242"/>
        <v>0.9390054869077723</v>
      </c>
      <c r="BE1199" s="46">
        <f>IF(ISNUMBER(VLOOKUP($B1199,Stats!$A$2:$AA$19,2,FALSE))=FALSE,"",IF(ISNUMBER(Y1199),(Y1199-VLOOKUP($B1199,Stats!$A$2:$AA$19,5,FALSE))/VLOOKUP($B1199,Stats!$A$2:$AA$19,19,FALSE),""))</f>
        <v>-0.56449586976087196</v>
      </c>
      <c r="BF1199" s="46"/>
      <c r="BG1199" s="46"/>
      <c r="BH1199" s="46">
        <f>IF(ISNUMBER(VLOOKUP($B1199,Stats!$A$2:$AA$19,2,FALSE))=FALSE,"",IF(ISNUMBER(Z1199),(Z1199-VLOOKUP($B1199,Stats!$A$2:$AA$19,8,FALSE))/VLOOKUP($B1199,Stats!$A$2:$AA$19,22,FALSE),""))</f>
        <v>-1.3068976797370631</v>
      </c>
      <c r="BI1199" s="46" t="str">
        <f>IF(ISNUMBER(VLOOKUP($B1199,Stats!$A$2:$AA$19,2,FALSE))=FALSE,"",IF(ISNUMBER(#REF!),(#REF!-VLOOKUP($B1199,Stats!$A$2:$AA$19,9,FALSE))/VLOOKUP($B1199,Stats!$A$2:$AA$19,23,FALSE),""))</f>
        <v/>
      </c>
      <c r="BJ1199" s="46" t="str">
        <f>IF(ISNUMBER(VLOOKUP($B1199,Stats!$A$2:$AA$19,2,FALSE))=FALSE,"",IF(ISNUMBER(#REF!),(#REF!-VLOOKUP($B1199,Stats!$A$2:$AA$19,10,FALSE))/VLOOKUP($B1199,Stats!$A$2:$AA$19,24,FALSE),""))</f>
        <v/>
      </c>
      <c r="BK1199" s="44">
        <f t="shared" si="247"/>
        <v>3.0778049114914552E-3</v>
      </c>
      <c r="BL1199" s="46" t="str">
        <f>IF(ISNUMBER(VLOOKUP($B1199,Stats!$A$2:$AA$19,2,FALSE))=FALSE,"",IF(ISNUMBER(#REF!),(#REF!-VLOOKUP($B1199,Stats!$A$2:$AA$19,11,FALSE))/VLOOKUP($B1199,Stats!$A$2:$AA$19,25,FALSE),""))</f>
        <v/>
      </c>
      <c r="BM1199" s="46" t="str">
        <f>IF(ISNUMBER(VLOOKUP($B1199,Stats!$A$2:$AA$19,2,FALSE))=FALSE,"",IF(ISNUMBER(AA1199),(AA1199-VLOOKUP($B1199,Stats!$A$2:$AA$19,12,FALSE))/VLOOKUP($B1199,Stats!$A$2:$AA$19,26,FALSE),""))</f>
        <v/>
      </c>
      <c r="BN1199" s="46" t="str">
        <f>IF(ISNUMBER(VLOOKUP($B1199,Stats!$A$2:$AA$19,2,FALSE))=FALSE,"",IF(ISNUMBER(#REF!),(#REF!-VLOOKUP($B1199,Stats!$A$2:$AA$19,13,FALSE))/VLOOKUP($B1199,Stats!$A$2:$AA$19,27,FALSE),""))</f>
        <v/>
      </c>
      <c r="BO1199" s="46" t="str">
        <f>IF(ISNUMBER(VLOOKUP($B1199,Stats!$A$2:$AA$19,2,FALSE))=FALSE,"",IF(ISNUMBER(#REF!),(#REF!-VLOOKUP($B1199,Stats!$A$2:$AA$19,14,FALSE))/VLOOKUP($B1199,Stats!$A$2:$AB$19,28,FALSE),""))</f>
        <v/>
      </c>
      <c r="BP1199" s="46"/>
      <c r="BQ1199" s="46">
        <f>IF(ISNUMBER(VLOOKUP($B1199,Stats!$A$2:$AA$19,2,FALSE))=FALSE,"",IF(ISNUMBER(BM1199),BM1199,(VLOOKUP($B1199,Stats!$A$2:$AT$19,46,FALSE)-VLOOKUP($B1199,Stats!$A$2:$AA$19,12,FALSE))/VLOOKUP($B1199,Stats!$A$2:$AA$19,26,FALSE)))</f>
        <v>-0.46642635650749076</v>
      </c>
      <c r="BR1199" s="51">
        <f t="shared" si="248"/>
        <v>-0.46642635650749076</v>
      </c>
      <c r="BS1199" s="32" t="str">
        <f t="shared" si="243"/>
        <v>830_201427</v>
      </c>
      <c r="BT1199" s="53">
        <f t="shared" si="244"/>
        <v>9.6362509026951204E-2</v>
      </c>
    </row>
    <row r="1200" spans="1:72" x14ac:dyDescent="0.15">
      <c r="A1200" s="16">
        <v>830</v>
      </c>
      <c r="B1200" s="17">
        <v>201501</v>
      </c>
      <c r="C1200" s="3">
        <v>0</v>
      </c>
      <c r="D1200" s="23">
        <v>-6.6264509642628422E-3</v>
      </c>
      <c r="E1200" s="18">
        <v>1.0740080731354571E-2</v>
      </c>
      <c r="F1200" s="24">
        <v>2</v>
      </c>
      <c r="G1200" s="24">
        <v>3</v>
      </c>
      <c r="H1200" s="20">
        <v>7.9707676004781014E-3</v>
      </c>
      <c r="I1200" s="20">
        <v>-7.4518630339942549E-3</v>
      </c>
      <c r="J1200" s="24">
        <v>2</v>
      </c>
      <c r="K1200" s="24">
        <v>3</v>
      </c>
      <c r="L1200" s="20">
        <v>1.5446485696005707E-2</v>
      </c>
      <c r="M1200" s="20">
        <v>-1.212038676290339E-2</v>
      </c>
      <c r="N1200" s="19">
        <v>2.2231000000000001</v>
      </c>
      <c r="O1200" s="19">
        <v>1.0004950495049505</v>
      </c>
      <c r="P1200" s="25">
        <v>42010</v>
      </c>
      <c r="Q1200" s="20">
        <v>-2.2221222617066161E-2</v>
      </c>
      <c r="R1200" s="25">
        <v>42013</v>
      </c>
      <c r="S1200" s="25">
        <f>IF(ISNUMBER(R1200),VLOOKUP(B1200,Index!$B$3:$AB$18,27,FALSE),"")</f>
        <v>42013</v>
      </c>
      <c r="T1200" s="25">
        <f>IF(ISNUMBER($R1200),VLOOKUP($B1200,Index!$B$21:$AB$36,27,FALSE),"")</f>
        <v>42013</v>
      </c>
      <c r="U1200" s="25">
        <f>IF(ISNUMBER($R1200),VLOOKUP($B1200,Index!$B$39:$AB$54,27,FALSE),"")</f>
        <v>42011</v>
      </c>
      <c r="W1200" s="18">
        <v>-0.47710446942692458</v>
      </c>
      <c r="X1200" s="19">
        <v>0.4</v>
      </c>
      <c r="Y1200" s="18">
        <v>0.20377870419100458</v>
      </c>
      <c r="Z1200" s="19">
        <f t="shared" si="245"/>
        <v>0</v>
      </c>
      <c r="AA1200" s="21" t="s">
        <v>25</v>
      </c>
      <c r="AB1200" s="3">
        <v>0</v>
      </c>
      <c r="AC1200" s="18">
        <v>0.22762867474714721</v>
      </c>
      <c r="AD1200" s="19">
        <v>0.16000000000000003</v>
      </c>
      <c r="AE1200" s="18">
        <v>4.1525760281764947E-2</v>
      </c>
      <c r="AF1200" s="19">
        <f t="shared" si="246"/>
        <v>0</v>
      </c>
      <c r="AG1200" s="21" t="s">
        <v>25</v>
      </c>
      <c r="AH1200" s="3">
        <v>0</v>
      </c>
      <c r="AK1200" t="str">
        <f t="shared" si="252"/>
        <v/>
      </c>
      <c r="AL1200" t="str">
        <f t="shared" si="252"/>
        <v/>
      </c>
      <c r="AM1200" t="str">
        <f t="shared" si="252"/>
        <v/>
      </c>
      <c r="AN1200" t="str">
        <f t="shared" si="252"/>
        <v/>
      </c>
      <c r="AO1200" t="str">
        <f t="shared" si="252"/>
        <v/>
      </c>
      <c r="AP1200" t="str">
        <f t="shared" si="252"/>
        <v/>
      </c>
      <c r="AQ1200" t="str">
        <f t="shared" si="252"/>
        <v/>
      </c>
      <c r="AR1200" t="str">
        <f t="shared" si="252"/>
        <v/>
      </c>
      <c r="AS1200" t="str">
        <f t="shared" si="252"/>
        <v/>
      </c>
      <c r="AT1200" t="str">
        <f t="shared" si="252"/>
        <v/>
      </c>
      <c r="AU1200" t="str">
        <f t="shared" si="252"/>
        <v/>
      </c>
      <c r="AV1200" t="str">
        <f t="shared" si="252"/>
        <v/>
      </c>
      <c r="AW1200" t="str">
        <f t="shared" si="252"/>
        <v/>
      </c>
      <c r="AX1200" t="str">
        <f t="shared" si="252"/>
        <v/>
      </c>
      <c r="AZ1200" s="46">
        <f>IF(ISNUMBER(VLOOKUP($B1200,Stats!$A$2:$AA$19,2,FALSE))=FALSE,"",IF(ISNUMBER(W1200),(W1200-VLOOKUP($B1200,Stats!$A$2:$AA$19,2,FALSE))/VLOOKUP($B1200,Stats!$A$2:$AA$19,16,FALSE),""))</f>
        <v>-0.84091660566476034</v>
      </c>
      <c r="BA1200" s="46">
        <f>IF(ISNUMBER(VLOOKUP($B1200,Stats!$A$2:$AA$19,2,FALSE))=FALSE,"",IF(ISNUMBER(X1200),(X1200-VLOOKUP($B1200,Stats!$A$2:$AA$19,3,FALSE))/VLOOKUP($B1200,Stats!$A$2:$AA$19,17,FALSE),""))</f>
        <v>-0.84220341465677562</v>
      </c>
      <c r="BB1200" s="46"/>
      <c r="BC1200" s="46"/>
      <c r="BD1200" s="44">
        <f t="shared" si="242"/>
        <v>-0.84156001016076798</v>
      </c>
      <c r="BE1200" s="46">
        <f>IF(ISNUMBER(VLOOKUP($B1200,Stats!$A$2:$AA$19,2,FALSE))=FALSE,"",IF(ISNUMBER(Y1200),(Y1200-VLOOKUP($B1200,Stats!$A$2:$AA$19,5,FALSE))/VLOOKUP($B1200,Stats!$A$2:$AA$19,19,FALSE),""))</f>
        <v>-0.21309657834013904</v>
      </c>
      <c r="BF1200" s="46"/>
      <c r="BG1200" s="46"/>
      <c r="BH1200" s="46">
        <f>IF(ISNUMBER(VLOOKUP($B1200,Stats!$A$2:$AA$19,2,FALSE))=FALSE,"",IF(ISNUMBER(Z1200),(Z1200-VLOOKUP($B1200,Stats!$A$2:$AA$19,8,FALSE))/VLOOKUP($B1200,Stats!$A$2:$AA$19,22,FALSE),""))</f>
        <v>-0.58823842946080296</v>
      </c>
      <c r="BI1200" s="46" t="str">
        <f>IF(ISNUMBER(VLOOKUP($B1200,Stats!$A$2:$AA$19,2,FALSE))=FALSE,"",IF(ISNUMBER(#REF!),(#REF!-VLOOKUP($B1200,Stats!$A$2:$AA$19,9,FALSE))/VLOOKUP($B1200,Stats!$A$2:$AA$19,23,FALSE),""))</f>
        <v/>
      </c>
      <c r="BJ1200" s="46" t="str">
        <f>IF(ISNUMBER(VLOOKUP($B1200,Stats!$A$2:$AA$19,2,FALSE))=FALSE,"",IF(ISNUMBER(#REF!),(#REF!-VLOOKUP($B1200,Stats!$A$2:$AA$19,10,FALSE))/VLOOKUP($B1200,Stats!$A$2:$AA$19,24,FALSE),""))</f>
        <v/>
      </c>
      <c r="BK1200" s="44">
        <f t="shared" si="247"/>
        <v>-2.7303924000143559E-2</v>
      </c>
      <c r="BL1200" s="46" t="str">
        <f>IF(ISNUMBER(VLOOKUP($B1200,Stats!$A$2:$AA$19,2,FALSE))=FALSE,"",IF(ISNUMBER(#REF!),(#REF!-VLOOKUP($B1200,Stats!$A$2:$AA$19,11,FALSE))/VLOOKUP($B1200,Stats!$A$2:$AA$19,25,FALSE),""))</f>
        <v/>
      </c>
      <c r="BM1200" s="46" t="str">
        <f>IF(ISNUMBER(VLOOKUP($B1200,Stats!$A$2:$AA$19,2,FALSE))=FALSE,"",IF(ISNUMBER(AA1200),(AA1200-VLOOKUP($B1200,Stats!$A$2:$AA$19,12,FALSE))/VLOOKUP($B1200,Stats!$A$2:$AA$19,26,FALSE),""))</f>
        <v/>
      </c>
      <c r="BN1200" s="46" t="str">
        <f>IF(ISNUMBER(VLOOKUP($B1200,Stats!$A$2:$AA$19,2,FALSE))=FALSE,"",IF(ISNUMBER(#REF!),(#REF!-VLOOKUP($B1200,Stats!$A$2:$AA$19,13,FALSE))/VLOOKUP($B1200,Stats!$A$2:$AA$19,27,FALSE),""))</f>
        <v/>
      </c>
      <c r="BO1200" s="46" t="str">
        <f>IF(ISNUMBER(VLOOKUP($B1200,Stats!$A$2:$AA$19,2,FALSE))=FALSE,"",IF(ISNUMBER(#REF!),(#REF!-VLOOKUP($B1200,Stats!$A$2:$AA$19,14,FALSE))/VLOOKUP($B1200,Stats!$A$2:$AB$19,28,FALSE),""))</f>
        <v/>
      </c>
      <c r="BP1200" s="46"/>
      <c r="BQ1200" s="46">
        <f>IF(ISNUMBER(VLOOKUP($B1200,Stats!$A$2:$AA$19,2,FALSE))=FALSE,"",IF(ISNUMBER(BM1200),BM1200,(VLOOKUP($B1200,Stats!$A$2:$AT$19,46,FALSE)-VLOOKUP($B1200,Stats!$A$2:$AA$19,12,FALSE))/VLOOKUP($B1200,Stats!$A$2:$AA$19,26,FALSE)))</f>
        <v>-0.44163421963286131</v>
      </c>
      <c r="BR1200" s="51">
        <f t="shared" si="248"/>
        <v>-0.44163421963286131</v>
      </c>
      <c r="BS1200" s="32" t="str">
        <f t="shared" si="243"/>
        <v>830_201501</v>
      </c>
      <c r="BT1200" s="53">
        <f t="shared" si="244"/>
        <v>-0.273021200358812</v>
      </c>
    </row>
    <row r="1201" spans="1:72" x14ac:dyDescent="0.15">
      <c r="A1201" s="16">
        <v>830</v>
      </c>
      <c r="B1201" s="17">
        <v>201502</v>
      </c>
      <c r="C1201" s="3">
        <v>0</v>
      </c>
      <c r="D1201" s="23">
        <v>7.682752909784929E-3</v>
      </c>
      <c r="E1201" s="18">
        <v>1.1160430450514281E-2</v>
      </c>
      <c r="F1201" s="24">
        <v>7</v>
      </c>
      <c r="G1201" s="24">
        <v>3</v>
      </c>
      <c r="H1201" s="20">
        <v>5.853128255025407E-3</v>
      </c>
      <c r="I1201" s="20">
        <v>-1.0916495602483275E-2</v>
      </c>
      <c r="J1201" s="24">
        <v>2</v>
      </c>
      <c r="K1201" s="24">
        <v>1</v>
      </c>
      <c r="L1201" s="20">
        <v>1.3812922962825436E-2</v>
      </c>
      <c r="M1201" s="20">
        <v>-2.6752809499977381E-2</v>
      </c>
      <c r="N1201" s="19">
        <v>2.1979000000000002</v>
      </c>
      <c r="O1201" s="19">
        <v>1.0081185212365837</v>
      </c>
      <c r="P1201" s="25">
        <v>42020</v>
      </c>
      <c r="Q1201" s="20">
        <v>-2.6752809499977381E-2</v>
      </c>
      <c r="R1201" s="25">
        <v>42023</v>
      </c>
      <c r="S1201" s="25">
        <f>IF(ISNUMBER(R1201),VLOOKUP(B1201,Index!$B$3:$AB$18,27,FALSE),"")</f>
        <v>42023</v>
      </c>
      <c r="T1201" s="25">
        <f>IF(ISNUMBER($R1201),VLOOKUP($B1201,Index!$B$21:$AB$36,27,FALSE),"")</f>
        <v>42023</v>
      </c>
      <c r="U1201" s="25">
        <f>IF(ISNUMBER($R1201),VLOOKUP($B1201,Index!$B$39:$AB$54,27,FALSE),"")</f>
        <v>42027</v>
      </c>
      <c r="W1201" s="18">
        <v>0.23048258729354787</v>
      </c>
      <c r="X1201" s="19">
        <v>0.7</v>
      </c>
      <c r="Y1201" s="18">
        <v>0.2117542793491454</v>
      </c>
      <c r="Z1201" s="19">
        <f t="shared" si="245"/>
        <v>0</v>
      </c>
      <c r="AA1201" s="21">
        <v>0.28717555476898321</v>
      </c>
      <c r="AB1201" s="3">
        <v>0</v>
      </c>
      <c r="AC1201" s="18">
        <v>5.3122223045527911E-2</v>
      </c>
      <c r="AD1201" s="19">
        <v>0.48999999999999994</v>
      </c>
      <c r="AE1201" s="18">
        <v>4.4839874822675901E-2</v>
      </c>
      <c r="AF1201" s="19">
        <f t="shared" si="246"/>
        <v>0</v>
      </c>
      <c r="AG1201" s="21">
        <v>8.2469799256873269E-2</v>
      </c>
      <c r="AH1201" s="3">
        <v>0</v>
      </c>
      <c r="AK1201" t="str">
        <f t="shared" si="252"/>
        <v/>
      </c>
      <c r="AL1201" t="str">
        <f t="shared" si="252"/>
        <v/>
      </c>
      <c r="AM1201" t="str">
        <f t="shared" si="252"/>
        <v/>
      </c>
      <c r="AN1201" t="str">
        <f t="shared" si="252"/>
        <v/>
      </c>
      <c r="AO1201" t="str">
        <f t="shared" si="252"/>
        <v/>
      </c>
      <c r="AP1201" t="str">
        <f t="shared" si="252"/>
        <v/>
      </c>
      <c r="AQ1201" t="str">
        <f t="shared" si="252"/>
        <v/>
      </c>
      <c r="AR1201" t="str">
        <f t="shared" si="252"/>
        <v/>
      </c>
      <c r="AS1201">
        <f t="shared" si="252"/>
        <v>0.28717555476898321</v>
      </c>
      <c r="AT1201" t="str">
        <f t="shared" si="252"/>
        <v/>
      </c>
      <c r="AU1201" t="str">
        <f t="shared" si="252"/>
        <v/>
      </c>
      <c r="AV1201" t="str">
        <f t="shared" si="252"/>
        <v/>
      </c>
      <c r="AW1201" t="str">
        <f t="shared" si="252"/>
        <v/>
      </c>
      <c r="AX1201" t="str">
        <f t="shared" si="252"/>
        <v/>
      </c>
      <c r="AZ1201" s="46">
        <f>IF(ISNUMBER(VLOOKUP($B1201,Stats!$A$2:$AA$19,2,FALSE))=FALSE,"",IF(ISNUMBER(W1201),(W1201-VLOOKUP($B1201,Stats!$A$2:$AA$19,2,FALSE))/VLOOKUP($B1201,Stats!$A$2:$AA$19,16,FALSE),""))</f>
        <v>-0.68173589482696451</v>
      </c>
      <c r="BA1201" s="46">
        <f>IF(ISNUMBER(VLOOKUP($B1201,Stats!$A$2:$AA$19,2,FALSE))=FALSE,"",IF(ISNUMBER(X1201),(X1201-VLOOKUP($B1201,Stats!$A$2:$AA$19,3,FALSE))/VLOOKUP($B1201,Stats!$A$2:$AA$19,17,FALSE),""))</f>
        <v>0.38056958571220034</v>
      </c>
      <c r="BB1201" s="46"/>
      <c r="BC1201" s="46"/>
      <c r="BD1201" s="44">
        <f t="shared" si="242"/>
        <v>-0.15058315455738208</v>
      </c>
      <c r="BE1201" s="46">
        <f>IF(ISNUMBER(VLOOKUP($B1201,Stats!$A$2:$AA$19,2,FALSE))=FALSE,"",IF(ISNUMBER(Y1201),(Y1201-VLOOKUP($B1201,Stats!$A$2:$AA$19,5,FALSE))/VLOOKUP($B1201,Stats!$A$2:$AA$19,19,FALSE),""))</f>
        <v>-0.44693585820499127</v>
      </c>
      <c r="BF1201" s="46"/>
      <c r="BG1201" s="46"/>
      <c r="BH1201" s="46">
        <f>IF(ISNUMBER(VLOOKUP($B1201,Stats!$A$2:$AA$19,2,FALSE))=FALSE,"",IF(ISNUMBER(Z1201),(Z1201-VLOOKUP($B1201,Stats!$A$2:$AA$19,8,FALSE))/VLOOKUP($B1201,Stats!$A$2:$AA$19,22,FALSE),""))</f>
        <v>-0.48836753916131515</v>
      </c>
      <c r="BI1201" s="46" t="str">
        <f>IF(ISNUMBER(VLOOKUP($B1201,Stats!$A$2:$AA$19,2,FALSE))=FALSE,"",IF(ISNUMBER(#REF!),(#REF!-VLOOKUP($B1201,Stats!$A$2:$AA$19,9,FALSE))/VLOOKUP($B1201,Stats!$A$2:$AA$19,23,FALSE),""))</f>
        <v/>
      </c>
      <c r="BJ1201" s="46" t="str">
        <f>IF(ISNUMBER(VLOOKUP($B1201,Stats!$A$2:$AA$19,2,FALSE))=FALSE,"",IF(ISNUMBER(#REF!),(#REF!-VLOOKUP($B1201,Stats!$A$2:$AA$19,10,FALSE))/VLOOKUP($B1201,Stats!$A$2:$AA$19,24,FALSE),""))</f>
        <v/>
      </c>
      <c r="BK1201" s="44">
        <f t="shared" si="247"/>
        <v>0.16634483899509933</v>
      </c>
      <c r="BL1201" s="46" t="str">
        <f>IF(ISNUMBER(VLOOKUP($B1201,Stats!$A$2:$AA$19,2,FALSE))=FALSE,"",IF(ISNUMBER(#REF!),(#REF!-VLOOKUP($B1201,Stats!$A$2:$AA$19,11,FALSE))/VLOOKUP($B1201,Stats!$A$2:$AA$19,25,FALSE),""))</f>
        <v/>
      </c>
      <c r="BM1201" s="46">
        <f>IF(ISNUMBER(VLOOKUP($B1201,Stats!$A$2:$AA$19,2,FALSE))=FALSE,"",IF(ISNUMBER(AA1201),(AA1201-VLOOKUP($B1201,Stats!$A$2:$AA$19,12,FALSE))/VLOOKUP($B1201,Stats!$A$2:$AA$19,26,FALSE),""))</f>
        <v>-0.33929633406681647</v>
      </c>
      <c r="BN1201" s="46" t="str">
        <f>IF(ISNUMBER(VLOOKUP($B1201,Stats!$A$2:$AA$19,2,FALSE))=FALSE,"",IF(ISNUMBER(#REF!),(#REF!-VLOOKUP($B1201,Stats!$A$2:$AA$19,13,FALSE))/VLOOKUP($B1201,Stats!$A$2:$AA$19,27,FALSE),""))</f>
        <v/>
      </c>
      <c r="BO1201" s="46" t="str">
        <f>IF(ISNUMBER(VLOOKUP($B1201,Stats!$A$2:$AA$19,2,FALSE))=FALSE,"",IF(ISNUMBER(#REF!),(#REF!-VLOOKUP($B1201,Stats!$A$2:$AA$19,14,FALSE))/VLOOKUP($B1201,Stats!$A$2:$AB$19,28,FALSE),""))</f>
        <v/>
      </c>
      <c r="BP1201" s="46"/>
      <c r="BQ1201" s="46">
        <f>IF(ISNUMBER(VLOOKUP($B1201,Stats!$A$2:$AA$19,2,FALSE))=FALSE,"",IF(ISNUMBER(BM1201),BM1201,(VLOOKUP($B1201,Stats!$A$2:$AT$19,46,FALSE)-VLOOKUP($B1201,Stats!$A$2:$AA$19,12,FALSE))/VLOOKUP($B1201,Stats!$A$2:$AA$19,26,FALSE)))</f>
        <v>-0.33929633406681647</v>
      </c>
      <c r="BR1201" s="51">
        <f t="shared" si="248"/>
        <v>-0.33929633406681647</v>
      </c>
      <c r="BS1201" s="32" t="str">
        <f t="shared" si="243"/>
        <v>830_201502</v>
      </c>
      <c r="BT1201" s="53">
        <f t="shared" si="244"/>
        <v>1.8310056722198875E-3</v>
      </c>
    </row>
    <row r="1202" spans="1:72" x14ac:dyDescent="0.15">
      <c r="A1202" s="16">
        <v>830</v>
      </c>
      <c r="B1202" s="17">
        <v>201503</v>
      </c>
      <c r="C1202" s="3">
        <v>0</v>
      </c>
      <c r="D1202" s="23">
        <v>-3.4559897735573331E-2</v>
      </c>
      <c r="E1202" s="18">
        <v>4.9109129927443944E-3</v>
      </c>
      <c r="F1202" s="24">
        <v>2</v>
      </c>
      <c r="G1202" s="24">
        <v>8</v>
      </c>
      <c r="H1202" s="20">
        <v>4.563119520951231E-3</v>
      </c>
      <c r="I1202" s="20">
        <v>-5.515898963657298E-3</v>
      </c>
      <c r="J1202" s="24">
        <v>1</v>
      </c>
      <c r="K1202" s="24">
        <v>5</v>
      </c>
      <c r="L1202" s="20">
        <v>7.8022799476731297E-3</v>
      </c>
      <c r="M1202" s="20">
        <v>-8.6259434625662879E-3</v>
      </c>
      <c r="N1202" s="19">
        <v>2.1932999999999998</v>
      </c>
      <c r="O1202" s="19">
        <v>1</v>
      </c>
      <c r="P1202" s="25">
        <v>42030</v>
      </c>
      <c r="Q1202" s="20">
        <v>-3.5836410887703396E-2</v>
      </c>
      <c r="R1202" s="25">
        <v>42041</v>
      </c>
      <c r="S1202" s="25">
        <f>IF(ISNUMBER(R1202),VLOOKUP(B1202,Index!$B$3:$AB$18,27,FALSE),"")</f>
        <v>42041</v>
      </c>
      <c r="T1202" s="25">
        <f>IF(ISNUMBER($R1202),VLOOKUP($B1202,Index!$B$21:$AB$36,27,FALSE),"")</f>
        <v>42041</v>
      </c>
      <c r="U1202" s="25">
        <f>IF(ISNUMBER($R1202),VLOOKUP($B1202,Index!$B$39:$AB$54,27,FALSE),"")</f>
        <v>42034</v>
      </c>
      <c r="W1202" s="18">
        <v>-1.0367969320671999</v>
      </c>
      <c r="X1202" s="19">
        <v>0.2</v>
      </c>
      <c r="Y1202" s="18">
        <v>9.3178022687917417E-2</v>
      </c>
      <c r="Z1202" s="19">
        <f t="shared" si="245"/>
        <v>0</v>
      </c>
      <c r="AA1202" s="21" t="s">
        <v>25</v>
      </c>
      <c r="AB1202" s="3">
        <v>0</v>
      </c>
      <c r="AC1202" s="18">
        <v>1.0749478783439579</v>
      </c>
      <c r="AD1202" s="19">
        <v>4.0000000000000008E-2</v>
      </c>
      <c r="AE1202" s="18">
        <v>8.6821439120300537E-3</v>
      </c>
      <c r="AF1202" s="19">
        <f t="shared" si="246"/>
        <v>0</v>
      </c>
      <c r="AG1202" s="21" t="s">
        <v>25</v>
      </c>
      <c r="AH1202" s="3">
        <v>0</v>
      </c>
      <c r="AK1202" t="str">
        <f t="shared" si="252"/>
        <v/>
      </c>
      <c r="AL1202" t="str">
        <f t="shared" si="252"/>
        <v/>
      </c>
      <c r="AM1202" t="str">
        <f t="shared" si="252"/>
        <v/>
      </c>
      <c r="AN1202" t="str">
        <f t="shared" si="252"/>
        <v/>
      </c>
      <c r="AO1202" t="str">
        <f t="shared" si="252"/>
        <v/>
      </c>
      <c r="AP1202" t="str">
        <f t="shared" si="252"/>
        <v/>
      </c>
      <c r="AQ1202" t="str">
        <f t="shared" si="252"/>
        <v/>
      </c>
      <c r="AR1202" t="str">
        <f t="shared" si="252"/>
        <v/>
      </c>
      <c r="AS1202" t="str">
        <f t="shared" si="252"/>
        <v/>
      </c>
      <c r="AT1202" t="str">
        <f t="shared" si="252"/>
        <v/>
      </c>
      <c r="AU1202" t="str">
        <f t="shared" si="252"/>
        <v/>
      </c>
      <c r="AV1202" t="str">
        <f t="shared" si="252"/>
        <v/>
      </c>
      <c r="AW1202" t="str">
        <f t="shared" si="252"/>
        <v/>
      </c>
      <c r="AX1202" t="str">
        <f t="shared" si="252"/>
        <v/>
      </c>
      <c r="AZ1202" s="46">
        <f>IF(ISNUMBER(VLOOKUP($B1202,Stats!$A$2:$AA$19,2,FALSE))=FALSE,"",IF(ISNUMBER(W1202),(W1202-VLOOKUP($B1202,Stats!$A$2:$AA$19,2,FALSE))/VLOOKUP($B1202,Stats!$A$2:$AA$19,16,FALSE),""))</f>
        <v>-0.37160753944365638</v>
      </c>
      <c r="BA1202" s="46">
        <f>IF(ISNUMBER(VLOOKUP($B1202,Stats!$A$2:$AA$19,2,FALSE))=FALSE,"",IF(ISNUMBER(X1202),(X1202-VLOOKUP($B1202,Stats!$A$2:$AA$19,3,FALSE))/VLOOKUP($B1202,Stats!$A$2:$AA$19,17,FALSE),""))</f>
        <v>-1.0521141897083433</v>
      </c>
      <c r="BB1202" s="46"/>
      <c r="BC1202" s="46"/>
      <c r="BD1202" s="44">
        <f t="shared" si="242"/>
        <v>-0.71186086457599984</v>
      </c>
      <c r="BE1202" s="46">
        <f>IF(ISNUMBER(VLOOKUP($B1202,Stats!$A$2:$AA$19,2,FALSE))=FALSE,"",IF(ISNUMBER(Y1202),(Y1202-VLOOKUP($B1202,Stats!$A$2:$AA$19,5,FALSE))/VLOOKUP($B1202,Stats!$A$2:$AA$19,19,FALSE),""))</f>
        <v>-0.6554668541594052</v>
      </c>
      <c r="BF1202" s="46"/>
      <c r="BG1202" s="46"/>
      <c r="BH1202" s="46">
        <f>IF(ISNUMBER(VLOOKUP($B1202,Stats!$A$2:$AA$19,2,FALSE))=FALSE,"",IF(ISNUMBER(Z1202),(Z1202-VLOOKUP($B1202,Stats!$A$2:$AA$19,8,FALSE))/VLOOKUP($B1202,Stats!$A$2:$AA$19,22,FALSE),""))</f>
        <v>-0.64412337137479436</v>
      </c>
      <c r="BI1202" s="46" t="str">
        <f>IF(ISNUMBER(VLOOKUP($B1202,Stats!$A$2:$AA$19,2,FALSE))=FALSE,"",IF(ISNUMBER(#REF!),(#REF!-VLOOKUP($B1202,Stats!$A$2:$AA$19,9,FALSE))/VLOOKUP($B1202,Stats!$A$2:$AA$19,23,FALSE),""))</f>
        <v/>
      </c>
      <c r="BJ1202" s="46" t="str">
        <f>IF(ISNUMBER(VLOOKUP($B1202,Stats!$A$2:$AA$19,2,FALSE))=FALSE,"",IF(ISNUMBER(#REF!),(#REF!-VLOOKUP($B1202,Stats!$A$2:$AA$19,10,FALSE))/VLOOKUP($B1202,Stats!$A$2:$AA$19,24,FALSE),""))</f>
        <v/>
      </c>
      <c r="BK1202" s="44">
        <f t="shared" si="247"/>
        <v>0.26558978649914533</v>
      </c>
      <c r="BL1202" s="46" t="str">
        <f>IF(ISNUMBER(VLOOKUP($B1202,Stats!$A$2:$AA$19,2,FALSE))=FALSE,"",IF(ISNUMBER(#REF!),(#REF!-VLOOKUP($B1202,Stats!$A$2:$AA$19,11,FALSE))/VLOOKUP($B1202,Stats!$A$2:$AA$19,25,FALSE),""))</f>
        <v/>
      </c>
      <c r="BM1202" s="46" t="str">
        <f>IF(ISNUMBER(VLOOKUP($B1202,Stats!$A$2:$AA$19,2,FALSE))=FALSE,"",IF(ISNUMBER(AA1202),(AA1202-VLOOKUP($B1202,Stats!$A$2:$AA$19,12,FALSE))/VLOOKUP($B1202,Stats!$A$2:$AA$19,26,FALSE),""))</f>
        <v/>
      </c>
      <c r="BN1202" s="46" t="str">
        <f>IF(ISNUMBER(VLOOKUP($B1202,Stats!$A$2:$AA$19,2,FALSE))=FALSE,"",IF(ISNUMBER(#REF!),(#REF!-VLOOKUP($B1202,Stats!$A$2:$AA$19,13,FALSE))/VLOOKUP($B1202,Stats!$A$2:$AA$19,27,FALSE),""))</f>
        <v/>
      </c>
      <c r="BO1202" s="46" t="str">
        <f>IF(ISNUMBER(VLOOKUP($B1202,Stats!$A$2:$AA$19,2,FALSE))=FALSE,"",IF(ISNUMBER(#REF!),(#REF!-VLOOKUP($B1202,Stats!$A$2:$AA$19,14,FALSE))/VLOOKUP($B1202,Stats!$A$2:$AB$19,28,FALSE),""))</f>
        <v/>
      </c>
      <c r="BP1202" s="46"/>
      <c r="BQ1202" s="46">
        <f>IF(ISNUMBER(VLOOKUP($B1202,Stats!$A$2:$AA$19,2,FALSE))=FALSE,"",IF(ISNUMBER(BM1202),BM1202,(VLOOKUP($B1202,Stats!$A$2:$AT$19,46,FALSE)-VLOOKUP($B1202,Stats!$A$2:$AA$19,12,FALSE))/VLOOKUP($B1202,Stats!$A$2:$AA$19,26,FALSE)))</f>
        <v>-0.53964354662323732</v>
      </c>
      <c r="BR1202" s="51">
        <f t="shared" si="248"/>
        <v>-0.53964354662323732</v>
      </c>
      <c r="BS1202" s="32" t="str">
        <f t="shared" si="243"/>
        <v>830_201503</v>
      </c>
      <c r="BT1202" s="53">
        <f t="shared" si="244"/>
        <v>-9.0947010340360249E-2</v>
      </c>
    </row>
    <row r="1203" spans="1:72" x14ac:dyDescent="0.15">
      <c r="A1203" s="16">
        <v>830</v>
      </c>
      <c r="B1203" s="17">
        <v>201504</v>
      </c>
      <c r="C1203" s="3">
        <v>0</v>
      </c>
      <c r="D1203" s="23">
        <v>3.9769234406771492E-2</v>
      </c>
      <c r="E1203" s="18">
        <v>3.323711543826594E-3</v>
      </c>
      <c r="F1203" s="24">
        <v>7</v>
      </c>
      <c r="G1203" s="24">
        <v>0</v>
      </c>
      <c r="H1203" s="20">
        <v>5.5915081953176972E-3</v>
      </c>
      <c r="I1203" s="20" t="s">
        <v>25</v>
      </c>
      <c r="J1203" s="24">
        <v>7</v>
      </c>
      <c r="K1203" s="24">
        <v>0</v>
      </c>
      <c r="L1203" s="20">
        <v>1.1640211640211451E-2</v>
      </c>
      <c r="M1203" s="20">
        <v>8.5118456518640251E-4</v>
      </c>
      <c r="N1203" s="19">
        <v>2.1987999999999999</v>
      </c>
      <c r="O1203" s="19">
        <v>1.0388849515709899</v>
      </c>
      <c r="P1203" s="25">
        <v>42052</v>
      </c>
      <c r="Q1203" s="20">
        <v>0</v>
      </c>
      <c r="R1203" s="25">
        <v>42044</v>
      </c>
      <c r="S1203" s="25">
        <f>IF(ISNUMBER(R1203),VLOOKUP(B1203,Index!$B$3:$AB$18,27,FALSE),"")</f>
        <v>42044</v>
      </c>
      <c r="T1203" s="25">
        <f>IF(ISNUMBER($R1203),VLOOKUP($B1203,Index!$B$21:$AB$36,27,FALSE),"")</f>
        <v>42044</v>
      </c>
      <c r="U1203" s="25">
        <f>IF(ISNUMBER($R1203),VLOOKUP($B1203,Index!$B$39:$AB$54,27,FALSE),"")</f>
        <v>42052</v>
      </c>
      <c r="W1203" s="18">
        <v>1.5907693762708597</v>
      </c>
      <c r="X1203" s="19">
        <v>1</v>
      </c>
      <c r="Y1203" s="18">
        <v>6.3062992583319558E-2</v>
      </c>
      <c r="Z1203" s="19">
        <f t="shared" si="245"/>
        <v>0</v>
      </c>
      <c r="AA1203" s="21" t="s">
        <v>25</v>
      </c>
      <c r="AB1203" s="3">
        <v>0</v>
      </c>
      <c r="AC1203" s="18">
        <v>2.5305472084811798</v>
      </c>
      <c r="AD1203" s="19">
        <v>1</v>
      </c>
      <c r="AE1203" s="18">
        <v>3.9769410335638179E-3</v>
      </c>
      <c r="AF1203" s="19">
        <f t="shared" si="246"/>
        <v>0</v>
      </c>
      <c r="AG1203" s="21" t="s">
        <v>25</v>
      </c>
      <c r="AH1203" s="3">
        <v>0</v>
      </c>
      <c r="AK1203" t="str">
        <f t="shared" ref="AK1203:AX1212" si="253">IF($B1203=AK$2,$AA1203,"")</f>
        <v/>
      </c>
      <c r="AL1203" t="str">
        <f t="shared" si="253"/>
        <v/>
      </c>
      <c r="AM1203" t="str">
        <f t="shared" si="253"/>
        <v/>
      </c>
      <c r="AN1203" t="str">
        <f t="shared" si="253"/>
        <v/>
      </c>
      <c r="AO1203" t="str">
        <f t="shared" si="253"/>
        <v/>
      </c>
      <c r="AP1203" t="str">
        <f t="shared" si="253"/>
        <v/>
      </c>
      <c r="AQ1203" t="str">
        <f t="shared" si="253"/>
        <v/>
      </c>
      <c r="AR1203" t="str">
        <f t="shared" si="253"/>
        <v/>
      </c>
      <c r="AS1203" t="str">
        <f t="shared" si="253"/>
        <v/>
      </c>
      <c r="AT1203" t="str">
        <f t="shared" si="253"/>
        <v/>
      </c>
      <c r="AU1203" t="str">
        <f t="shared" si="253"/>
        <v/>
      </c>
      <c r="AV1203" t="str">
        <f t="shared" si="253"/>
        <v/>
      </c>
      <c r="AW1203" t="str">
        <f t="shared" si="253"/>
        <v/>
      </c>
      <c r="AX1203" t="str">
        <f t="shared" si="253"/>
        <v/>
      </c>
      <c r="AZ1203" s="46">
        <f>IF(ISNUMBER(VLOOKUP($B1203,Stats!$A$2:$AA$19,2,FALSE))=FALSE,"",IF(ISNUMBER(W1203),(W1203-VLOOKUP($B1203,Stats!$A$2:$AA$19,2,FALSE))/VLOOKUP($B1203,Stats!$A$2:$AA$19,16,FALSE),""))</f>
        <v>-9.2783348341172231E-2</v>
      </c>
      <c r="BA1203" s="46">
        <f>IF(ISNUMBER(VLOOKUP($B1203,Stats!$A$2:$AA$19,2,FALSE))=FALSE,"",IF(ISNUMBER(X1203),(X1203-VLOOKUP($B1203,Stats!$A$2:$AA$19,3,FALSE))/VLOOKUP($B1203,Stats!$A$2:$AA$19,17,FALSE),""))</f>
        <v>0.93772145929647244</v>
      </c>
      <c r="BB1203" s="46"/>
      <c r="BC1203" s="46"/>
      <c r="BD1203" s="44">
        <f t="shared" si="242"/>
        <v>0.42246905547765012</v>
      </c>
      <c r="BE1203" s="46">
        <f>IF(ISNUMBER(VLOOKUP($B1203,Stats!$A$2:$AA$19,2,FALSE))=FALSE,"",IF(ISNUMBER(Y1203),(Y1203-VLOOKUP($B1203,Stats!$A$2:$AA$19,5,FALSE))/VLOOKUP($B1203,Stats!$A$2:$AA$19,19,FALSE),""))</f>
        <v>-0.47101067489236742</v>
      </c>
      <c r="BF1203" s="46"/>
      <c r="BG1203" s="46"/>
      <c r="BH1203" s="46">
        <f>IF(ISNUMBER(VLOOKUP($B1203,Stats!$A$2:$AA$19,2,FALSE))=FALSE,"",IF(ISNUMBER(Z1203),(Z1203-VLOOKUP($B1203,Stats!$A$2:$AA$19,8,FALSE))/VLOOKUP($B1203,Stats!$A$2:$AA$19,22,FALSE),""))</f>
        <v>-0.5145844845400992</v>
      </c>
      <c r="BI1203" s="46" t="str">
        <f>IF(ISNUMBER(VLOOKUP($B1203,Stats!$A$2:$AA$19,2,FALSE))=FALSE,"",IF(ISNUMBER(#REF!),(#REF!-VLOOKUP($B1203,Stats!$A$2:$AA$19,9,FALSE))/VLOOKUP($B1203,Stats!$A$2:$AA$19,23,FALSE),""))</f>
        <v/>
      </c>
      <c r="BJ1203" s="46" t="str">
        <f>IF(ISNUMBER(VLOOKUP($B1203,Stats!$A$2:$AA$19,2,FALSE))=FALSE,"",IF(ISNUMBER(#REF!),(#REF!-VLOOKUP($B1203,Stats!$A$2:$AA$19,10,FALSE))/VLOOKUP($B1203,Stats!$A$2:$AA$19,24,FALSE),""))</f>
        <v/>
      </c>
      <c r="BK1203" s="44">
        <f t="shared" si="247"/>
        <v>0.17533212706262744</v>
      </c>
      <c r="BL1203" s="46" t="str">
        <f>IF(ISNUMBER(VLOOKUP($B1203,Stats!$A$2:$AA$19,2,FALSE))=FALSE,"",IF(ISNUMBER(#REF!),(#REF!-VLOOKUP($B1203,Stats!$A$2:$AA$19,11,FALSE))/VLOOKUP($B1203,Stats!$A$2:$AA$19,25,FALSE),""))</f>
        <v/>
      </c>
      <c r="BM1203" s="46" t="str">
        <f>IF(ISNUMBER(VLOOKUP($B1203,Stats!$A$2:$AA$19,2,FALSE))=FALSE,"",IF(ISNUMBER(AA1203),(AA1203-VLOOKUP($B1203,Stats!$A$2:$AA$19,12,FALSE))/VLOOKUP($B1203,Stats!$A$2:$AA$19,26,FALSE),""))</f>
        <v/>
      </c>
      <c r="BN1203" s="46" t="str">
        <f>IF(ISNUMBER(VLOOKUP($B1203,Stats!$A$2:$AA$19,2,FALSE))=FALSE,"",IF(ISNUMBER(#REF!),(#REF!-VLOOKUP($B1203,Stats!$A$2:$AA$19,13,FALSE))/VLOOKUP($B1203,Stats!$A$2:$AA$19,27,FALSE),""))</f>
        <v/>
      </c>
      <c r="BO1203" s="46" t="str">
        <f>IF(ISNUMBER(VLOOKUP($B1203,Stats!$A$2:$AA$19,2,FALSE))=FALSE,"",IF(ISNUMBER(#REF!),(#REF!-VLOOKUP($B1203,Stats!$A$2:$AA$19,14,FALSE))/VLOOKUP($B1203,Stats!$A$2:$AB$19,28,FALSE),""))</f>
        <v/>
      </c>
      <c r="BP1203" s="46"/>
      <c r="BQ1203" s="46">
        <f>IF(ISNUMBER(VLOOKUP($B1203,Stats!$A$2:$AA$19,2,FALSE))=FALSE,"",IF(ISNUMBER(BM1203),BM1203,(VLOOKUP($B1203,Stats!$A$2:$AT$19,46,FALSE)-VLOOKUP($B1203,Stats!$A$2:$AA$19,12,FALSE))/VLOOKUP($B1203,Stats!$A$2:$AA$19,26,FALSE)))</f>
        <v>-0.64096278450557098</v>
      </c>
      <c r="BR1203" s="51">
        <f t="shared" si="248"/>
        <v>-0.64096278450557098</v>
      </c>
      <c r="BS1203" s="32" t="str">
        <f t="shared" si="243"/>
        <v>830_201504</v>
      </c>
      <c r="BT1203" s="53">
        <f t="shared" si="244"/>
        <v>6.1500530431992273E-2</v>
      </c>
    </row>
    <row r="1204" spans="1:72" x14ac:dyDescent="0.15">
      <c r="A1204" s="16">
        <v>830</v>
      </c>
      <c r="B1204" s="17">
        <v>201505</v>
      </c>
      <c r="C1204" s="3">
        <v>0</v>
      </c>
      <c r="D1204" s="23">
        <v>-8.3682008368199945E-3</v>
      </c>
      <c r="E1204" s="18">
        <v>6.5643769971698096E-3</v>
      </c>
      <c r="F1204" s="24">
        <v>5</v>
      </c>
      <c r="G1204" s="24">
        <v>3</v>
      </c>
      <c r="H1204" s="20">
        <v>3.2537543686781854E-3</v>
      </c>
      <c r="I1204" s="20">
        <v>-8.1722635245681987E-3</v>
      </c>
      <c r="J1204" s="24">
        <v>3</v>
      </c>
      <c r="K1204" s="24">
        <v>1</v>
      </c>
      <c r="L1204" s="20">
        <v>9.3767236624380246E-3</v>
      </c>
      <c r="M1204" s="20">
        <v>-9.4043887147333693E-3</v>
      </c>
      <c r="N1204" s="19">
        <v>2.2010999999999998</v>
      </c>
      <c r="O1204" s="19">
        <v>1.0070918740849195</v>
      </c>
      <c r="P1204" s="25">
        <v>42068</v>
      </c>
      <c r="Q1204" s="20">
        <v>-9.4043887147333693E-3</v>
      </c>
      <c r="R1204" s="25">
        <v>42069</v>
      </c>
      <c r="S1204" s="25">
        <f>IF(ISNUMBER(R1204),VLOOKUP(B1204,Index!$B$3:$AB$18,27,FALSE),"")</f>
        <v>42069</v>
      </c>
      <c r="T1204" s="25">
        <f>IF(ISNUMBER($R1204),VLOOKUP($B1204,Index!$B$21:$AB$36,27,FALSE),"")</f>
        <v>42069</v>
      </c>
      <c r="U1204" s="25">
        <f>IF(ISNUMBER($R1204),VLOOKUP($B1204,Index!$B$39:$AB$54,27,FALSE),"")</f>
        <v>42069</v>
      </c>
      <c r="W1204" s="18">
        <v>-0.3012552301255198</v>
      </c>
      <c r="X1204" s="19">
        <v>0.625</v>
      </c>
      <c r="Y1204" s="18">
        <v>0.12455029638643966</v>
      </c>
      <c r="Z1204" s="19">
        <f t="shared" si="245"/>
        <v>0</v>
      </c>
      <c r="AA1204" s="21" t="s">
        <v>25</v>
      </c>
      <c r="AB1204" s="3">
        <v>0</v>
      </c>
      <c r="AC1204" s="18">
        <v>9.0754713677979895E-2</v>
      </c>
      <c r="AD1204" s="19">
        <v>0.390625</v>
      </c>
      <c r="AE1204" s="18">
        <v>1.5512776329949966E-2</v>
      </c>
      <c r="AF1204" s="19">
        <f t="shared" si="246"/>
        <v>0</v>
      </c>
      <c r="AG1204" s="21" t="s">
        <v>25</v>
      </c>
      <c r="AH1204" s="3">
        <v>0</v>
      </c>
      <c r="AK1204" t="str">
        <f t="shared" si="253"/>
        <v/>
      </c>
      <c r="AL1204" t="str">
        <f t="shared" si="253"/>
        <v/>
      </c>
      <c r="AM1204" t="str">
        <f t="shared" si="253"/>
        <v/>
      </c>
      <c r="AN1204" t="str">
        <f t="shared" si="253"/>
        <v/>
      </c>
      <c r="AO1204" t="str">
        <f t="shared" si="253"/>
        <v/>
      </c>
      <c r="AP1204" t="str">
        <f t="shared" si="253"/>
        <v/>
      </c>
      <c r="AQ1204" t="str">
        <f t="shared" si="253"/>
        <v/>
      </c>
      <c r="AR1204" t="str">
        <f t="shared" si="253"/>
        <v/>
      </c>
      <c r="AS1204" t="str">
        <f t="shared" si="253"/>
        <v/>
      </c>
      <c r="AT1204" t="str">
        <f t="shared" si="253"/>
        <v/>
      </c>
      <c r="AU1204" t="str">
        <f t="shared" si="253"/>
        <v/>
      </c>
      <c r="AV1204" t="str">
        <f t="shared" si="253"/>
        <v/>
      </c>
      <c r="AW1204" t="str">
        <f t="shared" si="253"/>
        <v/>
      </c>
      <c r="AX1204" t="str">
        <f t="shared" si="253"/>
        <v/>
      </c>
      <c r="AZ1204" s="46">
        <f>IF(ISNUMBER(VLOOKUP($B1204,Stats!$A$2:$AA$19,2,FALSE))=FALSE,"",IF(ISNUMBER(W1204),(W1204-VLOOKUP($B1204,Stats!$A$2:$AA$19,2,FALSE))/VLOOKUP($B1204,Stats!$A$2:$AA$19,16,FALSE),""))</f>
        <v>-0.62648664840140467</v>
      </c>
      <c r="BA1204" s="46">
        <f>IF(ISNUMBER(VLOOKUP($B1204,Stats!$A$2:$AA$19,2,FALSE))=FALSE,"",IF(ISNUMBER(X1204),(X1204-VLOOKUP($B1204,Stats!$A$2:$AA$19,3,FALSE))/VLOOKUP($B1204,Stats!$A$2:$AA$19,17,FALSE),""))</f>
        <v>0.35311991189560649</v>
      </c>
      <c r="BB1204" s="46"/>
      <c r="BC1204" s="46"/>
      <c r="BD1204" s="44">
        <f t="shared" si="242"/>
        <v>-0.13668336825289909</v>
      </c>
      <c r="BE1204" s="46">
        <f>IF(ISNUMBER(VLOOKUP($B1204,Stats!$A$2:$AA$19,2,FALSE))=FALSE,"",IF(ISNUMBER(Y1204),(Y1204-VLOOKUP($B1204,Stats!$A$2:$AA$19,5,FALSE))/VLOOKUP($B1204,Stats!$A$2:$AA$19,19,FALSE),""))</f>
        <v>-0.4006876833985506</v>
      </c>
      <c r="BF1204" s="46"/>
      <c r="BG1204" s="46"/>
      <c r="BH1204" s="46">
        <f>IF(ISNUMBER(VLOOKUP($B1204,Stats!$A$2:$AA$19,2,FALSE))=FALSE,"",IF(ISNUMBER(Z1204),(Z1204-VLOOKUP($B1204,Stats!$A$2:$AA$19,8,FALSE))/VLOOKUP($B1204,Stats!$A$2:$AA$19,22,FALSE),""))</f>
        <v>-0.59810804423176478</v>
      </c>
      <c r="BI1204" s="46" t="str">
        <f>IF(ISNUMBER(VLOOKUP($B1204,Stats!$A$2:$AA$19,2,FALSE))=FALSE,"",IF(ISNUMBER(#REF!),(#REF!-VLOOKUP($B1204,Stats!$A$2:$AA$19,9,FALSE))/VLOOKUP($B1204,Stats!$A$2:$AA$19,23,FALSE),""))</f>
        <v/>
      </c>
      <c r="BJ1204" s="46" t="str">
        <f>IF(ISNUMBER(VLOOKUP($B1204,Stats!$A$2:$AA$19,2,FALSE))=FALSE,"",IF(ISNUMBER(#REF!),(#REF!-VLOOKUP($B1204,Stats!$A$2:$AA$19,10,FALSE))/VLOOKUP($B1204,Stats!$A$2:$AA$19,24,FALSE),""))</f>
        <v/>
      </c>
      <c r="BK1204" s="44">
        <f t="shared" si="247"/>
        <v>0.10104896510945596</v>
      </c>
      <c r="BL1204" s="46" t="str">
        <f>IF(ISNUMBER(VLOOKUP($B1204,Stats!$A$2:$AA$19,2,FALSE))=FALSE,"",IF(ISNUMBER(#REF!),(#REF!-VLOOKUP($B1204,Stats!$A$2:$AA$19,11,FALSE))/VLOOKUP($B1204,Stats!$A$2:$AA$19,25,FALSE),""))</f>
        <v/>
      </c>
      <c r="BM1204" s="46" t="str">
        <f>IF(ISNUMBER(VLOOKUP($B1204,Stats!$A$2:$AA$19,2,FALSE))=FALSE,"",IF(ISNUMBER(AA1204),(AA1204-VLOOKUP($B1204,Stats!$A$2:$AA$19,12,FALSE))/VLOOKUP($B1204,Stats!$A$2:$AA$19,26,FALSE),""))</f>
        <v/>
      </c>
      <c r="BN1204" s="46" t="str">
        <f>IF(ISNUMBER(VLOOKUP($B1204,Stats!$A$2:$AA$19,2,FALSE))=FALSE,"",IF(ISNUMBER(#REF!),(#REF!-VLOOKUP($B1204,Stats!$A$2:$AA$19,13,FALSE))/VLOOKUP($B1204,Stats!$A$2:$AA$19,27,FALSE),""))</f>
        <v/>
      </c>
      <c r="BO1204" s="46" t="str">
        <f>IF(ISNUMBER(VLOOKUP($B1204,Stats!$A$2:$AA$19,2,FALSE))=FALSE,"",IF(ISNUMBER(#REF!),(#REF!-VLOOKUP($B1204,Stats!$A$2:$AA$19,14,FALSE))/VLOOKUP($B1204,Stats!$A$2:$AB$19,28,FALSE),""))</f>
        <v/>
      </c>
      <c r="BP1204" s="46"/>
      <c r="BQ1204" s="46">
        <f>IF(ISNUMBER(VLOOKUP($B1204,Stats!$A$2:$AA$19,2,FALSE))=FALSE,"",IF(ISNUMBER(BM1204),BM1204,(VLOOKUP($B1204,Stats!$A$2:$AT$19,46,FALSE)-VLOOKUP($B1204,Stats!$A$2:$AA$19,12,FALSE))/VLOOKUP($B1204,Stats!$A$2:$AA$19,26,FALSE)))</f>
        <v>-0.36655208107354165</v>
      </c>
      <c r="BR1204" s="51">
        <f t="shared" si="248"/>
        <v>-0.36655208107354165</v>
      </c>
      <c r="BS1204" s="32" t="str">
        <f t="shared" si="243"/>
        <v>830_201505</v>
      </c>
      <c r="BT1204" s="53">
        <f t="shared" si="244"/>
        <v>-4.0017710799614581E-2</v>
      </c>
    </row>
    <row r="1205" spans="1:72" x14ac:dyDescent="0.15">
      <c r="A1205" s="16">
        <v>830</v>
      </c>
      <c r="B1205" s="17">
        <v>201506</v>
      </c>
      <c r="C1205" s="3">
        <v>0</v>
      </c>
      <c r="D1205" s="23">
        <v>4.1368556228214892E-2</v>
      </c>
      <c r="E1205" s="18">
        <v>4.9068924088661887E-3</v>
      </c>
      <c r="F1205" s="24">
        <v>8</v>
      </c>
      <c r="G1205" s="24">
        <v>2</v>
      </c>
      <c r="H1205" s="20">
        <v>5.6911427450737073E-3</v>
      </c>
      <c r="I1205" s="20">
        <v>-2.4016841110398035E-3</v>
      </c>
      <c r="J1205" s="24">
        <v>6</v>
      </c>
      <c r="K1205" s="24">
        <v>2</v>
      </c>
      <c r="L1205" s="20">
        <v>1.4617759215543868E-2</v>
      </c>
      <c r="M1205" s="20">
        <v>-4.1693102510649283E-3</v>
      </c>
      <c r="N1205" s="19">
        <v>2.2706</v>
      </c>
      <c r="O1205" s="19">
        <v>1.0355269758744927</v>
      </c>
      <c r="P1205" s="25">
        <v>42083</v>
      </c>
      <c r="Q1205" s="20">
        <v>-4.8007246376812196E-3</v>
      </c>
      <c r="R1205" s="25">
        <v>42075</v>
      </c>
      <c r="S1205" s="25">
        <f>IF(ISNUMBER(R1205),VLOOKUP(B1205,Index!$B$3:$AB$18,27,FALSE),"")</f>
        <v>42073</v>
      </c>
      <c r="T1205" s="25">
        <f>IF(ISNUMBER($R1205),VLOOKUP($B1205,Index!$B$21:$AB$36,27,FALSE),"")</f>
        <v>42075</v>
      </c>
      <c r="U1205" s="25">
        <f>IF(ISNUMBER($R1205),VLOOKUP($B1205,Index!$B$39:$AB$54,27,FALSE),"")</f>
        <v>42075</v>
      </c>
      <c r="W1205" s="18">
        <v>1.2410566868464468</v>
      </c>
      <c r="X1205" s="19">
        <v>0.8</v>
      </c>
      <c r="Y1205" s="18">
        <v>9.3101737472444129E-2</v>
      </c>
      <c r="Z1205" s="19">
        <f t="shared" si="245"/>
        <v>2</v>
      </c>
      <c r="AA1205" s="21">
        <v>8.6171483162167295</v>
      </c>
      <c r="AB1205" s="3">
        <v>0</v>
      </c>
      <c r="AC1205" s="18">
        <v>1.5402216999662794</v>
      </c>
      <c r="AD1205" s="19">
        <v>0.64000000000000012</v>
      </c>
      <c r="AE1205" s="18">
        <v>8.6679335203879073E-3</v>
      </c>
      <c r="AF1205" s="19">
        <f t="shared" si="246"/>
        <v>4</v>
      </c>
      <c r="AG1205" s="21">
        <v>74.255245103676813</v>
      </c>
      <c r="AH1205" s="3">
        <v>0</v>
      </c>
      <c r="AK1205" t="str">
        <f t="shared" si="253"/>
        <v/>
      </c>
      <c r="AL1205" t="str">
        <f t="shared" si="253"/>
        <v/>
      </c>
      <c r="AM1205" t="str">
        <f t="shared" si="253"/>
        <v/>
      </c>
      <c r="AN1205" t="str">
        <f t="shared" si="253"/>
        <v/>
      </c>
      <c r="AO1205" t="str">
        <f t="shared" si="253"/>
        <v/>
      </c>
      <c r="AP1205" t="str">
        <f t="shared" si="253"/>
        <v/>
      </c>
      <c r="AQ1205" t="str">
        <f t="shared" si="253"/>
        <v/>
      </c>
      <c r="AR1205" t="str">
        <f t="shared" si="253"/>
        <v/>
      </c>
      <c r="AS1205" t="str">
        <f t="shared" si="253"/>
        <v/>
      </c>
      <c r="AT1205" t="str">
        <f t="shared" si="253"/>
        <v/>
      </c>
      <c r="AU1205" t="str">
        <f t="shared" si="253"/>
        <v/>
      </c>
      <c r="AV1205" t="str">
        <f t="shared" si="253"/>
        <v/>
      </c>
      <c r="AW1205">
        <f t="shared" si="253"/>
        <v>8.6171483162167295</v>
      </c>
      <c r="AX1205" t="str">
        <f t="shared" si="253"/>
        <v/>
      </c>
      <c r="AZ1205" s="46">
        <f>IF(ISNUMBER(VLOOKUP($B1205,Stats!$A$2:$AA$19,2,FALSE))=FALSE,"",IF(ISNUMBER(W1205),(W1205-VLOOKUP($B1205,Stats!$A$2:$AA$19,2,FALSE))/VLOOKUP($B1205,Stats!$A$2:$AA$19,16,FALSE),""))</f>
        <v>-0.556352568436981</v>
      </c>
      <c r="BA1205" s="46">
        <f>IF(ISNUMBER(VLOOKUP($B1205,Stats!$A$2:$AA$19,2,FALSE))=FALSE,"",IF(ISNUMBER(X1205),(X1205-VLOOKUP($B1205,Stats!$A$2:$AA$19,3,FALSE))/VLOOKUP($B1205,Stats!$A$2:$AA$19,17,FALSE),""))</f>
        <v>-3.4963065069354378E-2</v>
      </c>
      <c r="BB1205" s="46"/>
      <c r="BC1205" s="46"/>
      <c r="BD1205" s="44">
        <f t="shared" si="242"/>
        <v>-0.29565781675316771</v>
      </c>
      <c r="BE1205" s="46">
        <f>IF(ISNUMBER(VLOOKUP($B1205,Stats!$A$2:$AA$19,2,FALSE))=FALSE,"",IF(ISNUMBER(Y1205),(Y1205-VLOOKUP($B1205,Stats!$A$2:$AA$19,5,FALSE))/VLOOKUP($B1205,Stats!$A$2:$AA$19,19,FALSE),""))</f>
        <v>-0.53338467105287246</v>
      </c>
      <c r="BF1205" s="46"/>
      <c r="BG1205" s="46"/>
      <c r="BH1205" s="46">
        <f>IF(ISNUMBER(VLOOKUP($B1205,Stats!$A$2:$AA$19,2,FALSE))=FALSE,"",IF(ISNUMBER(Z1205),(Z1205-VLOOKUP($B1205,Stats!$A$2:$AA$19,8,FALSE))/VLOOKUP($B1205,Stats!$A$2:$AA$19,22,FALSE),""))</f>
        <v>-0.44132796508511463</v>
      </c>
      <c r="BI1205" s="46" t="str">
        <f>IF(ISNUMBER(VLOOKUP($B1205,Stats!$A$2:$AA$19,2,FALSE))=FALSE,"",IF(ISNUMBER(#REF!),(#REF!-VLOOKUP($B1205,Stats!$A$2:$AA$19,9,FALSE))/VLOOKUP($B1205,Stats!$A$2:$AA$19,23,FALSE),""))</f>
        <v/>
      </c>
      <c r="BJ1205" s="46" t="str">
        <f>IF(ISNUMBER(VLOOKUP($B1205,Stats!$A$2:$AA$19,2,FALSE))=FALSE,"",IF(ISNUMBER(#REF!),(#REF!-VLOOKUP($B1205,Stats!$A$2:$AA$19,10,FALSE))/VLOOKUP($B1205,Stats!$A$2:$AA$19,24,FALSE),""))</f>
        <v/>
      </c>
      <c r="BK1205" s="44">
        <f t="shared" si="247"/>
        <v>0.24097088021147631</v>
      </c>
      <c r="BL1205" s="46" t="str">
        <f>IF(ISNUMBER(VLOOKUP($B1205,Stats!$A$2:$AA$19,2,FALSE))=FALSE,"",IF(ISNUMBER(#REF!),(#REF!-VLOOKUP($B1205,Stats!$A$2:$AA$19,11,FALSE))/VLOOKUP($B1205,Stats!$A$2:$AA$19,25,FALSE),""))</f>
        <v/>
      </c>
      <c r="BM1205" s="46">
        <f>IF(ISNUMBER(VLOOKUP($B1205,Stats!$A$2:$AA$19,2,FALSE))=FALSE,"",IF(ISNUMBER(AA1205),(AA1205-VLOOKUP($B1205,Stats!$A$2:$AA$19,12,FALSE))/VLOOKUP($B1205,Stats!$A$2:$AA$19,26,FALSE),""))</f>
        <v>-0.22764529680200363</v>
      </c>
      <c r="BN1205" s="46" t="str">
        <f>IF(ISNUMBER(VLOOKUP($B1205,Stats!$A$2:$AA$19,2,FALSE))=FALSE,"",IF(ISNUMBER(#REF!),(#REF!-VLOOKUP($B1205,Stats!$A$2:$AA$19,13,FALSE))/VLOOKUP($B1205,Stats!$A$2:$AA$19,27,FALSE),""))</f>
        <v/>
      </c>
      <c r="BO1205" s="46" t="str">
        <f>IF(ISNUMBER(VLOOKUP($B1205,Stats!$A$2:$AA$19,2,FALSE))=FALSE,"",IF(ISNUMBER(#REF!),(#REF!-VLOOKUP($B1205,Stats!$A$2:$AA$19,14,FALSE))/VLOOKUP($B1205,Stats!$A$2:$AB$19,28,FALSE),""))</f>
        <v/>
      </c>
      <c r="BP1205" s="46"/>
      <c r="BQ1205" s="46">
        <f>IF(ISNUMBER(VLOOKUP($B1205,Stats!$A$2:$AA$19,2,FALSE))=FALSE,"",IF(ISNUMBER(BM1205),BM1205,(VLOOKUP($B1205,Stats!$A$2:$AT$19,46,FALSE)-VLOOKUP($B1205,Stats!$A$2:$AA$19,12,FALSE))/VLOOKUP($B1205,Stats!$A$2:$AA$19,26,FALSE)))</f>
        <v>-0.22764529680200363</v>
      </c>
      <c r="BR1205" s="51">
        <f t="shared" si="248"/>
        <v>-0.22764529680200363</v>
      </c>
      <c r="BS1205" s="32" t="str">
        <f t="shared" si="243"/>
        <v>830_201506</v>
      </c>
      <c r="BT1205" s="53">
        <f t="shared" si="244"/>
        <v>3.9921905415851493E-2</v>
      </c>
    </row>
    <row r="1206" spans="1:72" x14ac:dyDescent="0.15">
      <c r="A1206" s="16">
        <v>830</v>
      </c>
      <c r="B1206" s="17">
        <v>201507</v>
      </c>
      <c r="C1206" s="3">
        <v>0</v>
      </c>
      <c r="D1206" s="23">
        <v>1.5766757685193422E-2</v>
      </c>
      <c r="E1206" s="18">
        <v>5.5131858591620049E-3</v>
      </c>
      <c r="F1206" s="24">
        <v>3</v>
      </c>
      <c r="G1206" s="24">
        <v>2</v>
      </c>
      <c r="H1206" s="20">
        <v>6.448908407175491E-3</v>
      </c>
      <c r="I1206" s="20">
        <v>-1.8089721915048873E-3</v>
      </c>
      <c r="J1206" s="24">
        <v>1</v>
      </c>
      <c r="K1206" s="24">
        <v>1</v>
      </c>
      <c r="L1206" s="20">
        <v>1.0525852197657226E-2</v>
      </c>
      <c r="M1206" s="20">
        <v>-2.0919590324690596E-3</v>
      </c>
      <c r="N1206" s="19">
        <v>2.3064</v>
      </c>
      <c r="O1206" s="19">
        <v>1.0051863151013292</v>
      </c>
      <c r="P1206" s="25">
        <v>42090</v>
      </c>
      <c r="Q1206" s="20">
        <v>-2.0919590324690596E-3</v>
      </c>
      <c r="R1206" s="25">
        <v>42087</v>
      </c>
      <c r="S1206" s="25">
        <f>IF(ISNUMBER(R1206),VLOOKUP(B1206,Index!$B$3:$AB$18,27,FALSE),"")</f>
        <v>42088</v>
      </c>
      <c r="T1206" s="25">
        <f>IF(ISNUMBER($R1206),VLOOKUP($B1206,Index!$B$21:$AB$36,27,FALSE),"")</f>
        <v>42089</v>
      </c>
      <c r="U1206" s="25">
        <f>IF(ISNUMBER($R1206),VLOOKUP($B1206,Index!$B$39:$AB$54,27,FALSE),"")</f>
        <v>42089</v>
      </c>
      <c r="W1206" s="18">
        <v>1.1352065533339264</v>
      </c>
      <c r="X1206" s="19">
        <v>0.6</v>
      </c>
      <c r="Y1206" s="18">
        <v>0.10460534687270533</v>
      </c>
      <c r="Z1206" s="19">
        <f t="shared" si="245"/>
        <v>1</v>
      </c>
      <c r="AA1206" s="21">
        <v>7.5368386476404936</v>
      </c>
      <c r="AB1206" s="3">
        <v>0</v>
      </c>
      <c r="AC1206" s="18">
        <v>1.2886939187322928</v>
      </c>
      <c r="AD1206" s="19">
        <v>0.36</v>
      </c>
      <c r="AE1206" s="18">
        <v>1.0942278594359003E-2</v>
      </c>
      <c r="AF1206" s="19">
        <f t="shared" si="246"/>
        <v>1</v>
      </c>
      <c r="AG1206" s="21">
        <v>56.803936800567385</v>
      </c>
      <c r="AH1206" s="3">
        <v>0</v>
      </c>
      <c r="AK1206" t="str">
        <f t="shared" si="253"/>
        <v/>
      </c>
      <c r="AL1206" t="str">
        <f t="shared" si="253"/>
        <v/>
      </c>
      <c r="AM1206" t="str">
        <f t="shared" si="253"/>
        <v/>
      </c>
      <c r="AN1206" t="str">
        <f t="shared" si="253"/>
        <v/>
      </c>
      <c r="AO1206" t="str">
        <f t="shared" si="253"/>
        <v/>
      </c>
      <c r="AP1206" t="str">
        <f t="shared" si="253"/>
        <v/>
      </c>
      <c r="AQ1206" t="str">
        <f t="shared" si="253"/>
        <v/>
      </c>
      <c r="AR1206" t="str">
        <f t="shared" si="253"/>
        <v/>
      </c>
      <c r="AS1206" t="str">
        <f t="shared" si="253"/>
        <v/>
      </c>
      <c r="AT1206" t="str">
        <f t="shared" si="253"/>
        <v/>
      </c>
      <c r="AU1206" t="str">
        <f t="shared" si="253"/>
        <v/>
      </c>
      <c r="AV1206" t="str">
        <f t="shared" si="253"/>
        <v/>
      </c>
      <c r="AW1206" t="str">
        <f t="shared" si="253"/>
        <v/>
      </c>
      <c r="AX1206">
        <f t="shared" si="253"/>
        <v>7.5368386476404936</v>
      </c>
      <c r="AZ1206" s="46">
        <f>IF(ISNUMBER(VLOOKUP($B1206,Stats!$A$2:$AA$19,2,FALSE))=FALSE,"",IF(ISNUMBER(W1206),(W1206-VLOOKUP($B1206,Stats!$A$2:$AA$19,2,FALSE))/VLOOKUP($B1206,Stats!$A$2:$AA$19,16,FALSE),""))</f>
        <v>-9.2361792506366544E-2</v>
      </c>
      <c r="BA1206" s="46">
        <f>IF(ISNUMBER(VLOOKUP($B1206,Stats!$A$2:$AA$19,2,FALSE))=FALSE,"",IF(ISNUMBER(X1206),(X1206-VLOOKUP($B1206,Stats!$A$2:$AA$19,3,FALSE))/VLOOKUP($B1206,Stats!$A$2:$AA$19,17,FALSE),""))</f>
        <v>-0.37879956534795695</v>
      </c>
      <c r="BB1206" s="46"/>
      <c r="BC1206" s="46"/>
      <c r="BD1206" s="44">
        <f t="shared" si="242"/>
        <v>-0.23558067892716175</v>
      </c>
      <c r="BE1206" s="46">
        <f>IF(ISNUMBER(VLOOKUP($B1206,Stats!$A$2:$AA$19,2,FALSE))=FALSE,"",IF(ISNUMBER(Y1206),(Y1206-VLOOKUP($B1206,Stats!$A$2:$AA$19,5,FALSE))/VLOOKUP($B1206,Stats!$A$2:$AA$19,19,FALSE),""))</f>
        <v>-0.54835629568848687</v>
      </c>
      <c r="BF1206" s="46"/>
      <c r="BG1206" s="46"/>
      <c r="BH1206" s="46">
        <f>IF(ISNUMBER(VLOOKUP($B1206,Stats!$A$2:$AA$19,2,FALSE))=FALSE,"",IF(ISNUMBER(Z1206),(Z1206-VLOOKUP($B1206,Stats!$A$2:$AA$19,8,FALSE))/VLOOKUP($B1206,Stats!$A$2:$AA$19,22,FALSE),""))</f>
        <v>-0.22777854907483192</v>
      </c>
      <c r="BI1206" s="46" t="str">
        <f>IF(ISNUMBER(VLOOKUP($B1206,Stats!$A$2:$AA$19,2,FALSE))=FALSE,"",IF(ISNUMBER(#REF!),(#REF!-VLOOKUP($B1206,Stats!$A$2:$AA$19,9,FALSE))/VLOOKUP($B1206,Stats!$A$2:$AA$19,23,FALSE),""))</f>
        <v/>
      </c>
      <c r="BJ1206" s="46" t="str">
        <f>IF(ISNUMBER(VLOOKUP($B1206,Stats!$A$2:$AA$19,2,FALSE))=FALSE,"",IF(ISNUMBER(#REF!),(#REF!-VLOOKUP($B1206,Stats!$A$2:$AA$19,10,FALSE))/VLOOKUP($B1206,Stats!$A$2:$AA$19,24,FALSE),""))</f>
        <v/>
      </c>
      <c r="BK1206" s="44">
        <f t="shared" si="247"/>
        <v>0.31551584225949125</v>
      </c>
      <c r="BL1206" s="46" t="str">
        <f>IF(ISNUMBER(VLOOKUP($B1206,Stats!$A$2:$AA$19,2,FALSE))=FALSE,"",IF(ISNUMBER(#REF!),(#REF!-VLOOKUP($B1206,Stats!$A$2:$AA$19,11,FALSE))/VLOOKUP($B1206,Stats!$A$2:$AA$19,25,FALSE),""))</f>
        <v/>
      </c>
      <c r="BM1206" s="46">
        <f>IF(ISNUMBER(VLOOKUP($B1206,Stats!$A$2:$AA$19,2,FALSE))=FALSE,"",IF(ISNUMBER(AA1206),(AA1206-VLOOKUP($B1206,Stats!$A$2:$AA$19,12,FALSE))/VLOOKUP($B1206,Stats!$A$2:$AA$19,26,FALSE),""))</f>
        <v>0.26556850948534882</v>
      </c>
      <c r="BN1206" s="46" t="str">
        <f>IF(ISNUMBER(VLOOKUP($B1206,Stats!$A$2:$AA$19,2,FALSE))=FALSE,"",IF(ISNUMBER(#REF!),(#REF!-VLOOKUP($B1206,Stats!$A$2:$AA$19,13,FALSE))/VLOOKUP($B1206,Stats!$A$2:$AA$19,27,FALSE),""))</f>
        <v/>
      </c>
      <c r="BO1206" s="46" t="str">
        <f>IF(ISNUMBER(VLOOKUP($B1206,Stats!$A$2:$AA$19,2,FALSE))=FALSE,"",IF(ISNUMBER(#REF!),(#REF!-VLOOKUP($B1206,Stats!$A$2:$AA$19,14,FALSE))/VLOOKUP($B1206,Stats!$A$2:$AB$19,28,FALSE),""))</f>
        <v/>
      </c>
      <c r="BP1206" s="46"/>
      <c r="BQ1206" s="46">
        <f>IF(ISNUMBER(VLOOKUP($B1206,Stats!$A$2:$AA$19,2,FALSE))=FALSE,"",IF(ISNUMBER(BM1206),BM1206,(VLOOKUP($B1206,Stats!$A$2:$AT$19,46,FALSE)-VLOOKUP($B1206,Stats!$A$2:$AA$19,12,FALSE))/VLOOKUP($B1206,Stats!$A$2:$AA$19,26,FALSE)))</f>
        <v>0.26556850948534882</v>
      </c>
      <c r="BR1206" s="51">
        <f t="shared" si="248"/>
        <v>0.26556850948534882</v>
      </c>
      <c r="BS1206" s="32" t="str">
        <f t="shared" si="243"/>
        <v>830_201507</v>
      </c>
      <c r="BT1206" s="53">
        <f t="shared" si="244"/>
        <v>0.19530707146733214</v>
      </c>
    </row>
    <row r="1207" spans="1:72" x14ac:dyDescent="0.15">
      <c r="S1207" t="str">
        <f>IF(ISNUMBER(R1207),VLOOKUP(B1207,Index!$B$3:$AB$18,27,FALSE),"")</f>
        <v/>
      </c>
      <c r="T1207" t="str">
        <f>IF(ISNUMBER($R1207),VLOOKUP($B1207,Index!$B$21:$AB$36,27,FALSE),"")</f>
        <v/>
      </c>
      <c r="U1207" t="str">
        <f>IF(ISNUMBER($R1207),VLOOKUP($B1207,Index!$B$39:$AB$54,27,FALSE),"")</f>
        <v/>
      </c>
      <c r="Z1207" t="str">
        <f t="shared" si="245"/>
        <v/>
      </c>
      <c r="AA1207" t="s">
        <v>25</v>
      </c>
      <c r="AF1207" t="str">
        <f t="shared" si="246"/>
        <v/>
      </c>
      <c r="AG1207" t="s">
        <v>25</v>
      </c>
      <c r="AK1207" t="str">
        <f t="shared" si="253"/>
        <v/>
      </c>
      <c r="AL1207" t="str">
        <f t="shared" si="253"/>
        <v/>
      </c>
      <c r="AM1207" t="str">
        <f t="shared" si="253"/>
        <v/>
      </c>
      <c r="AN1207" t="str">
        <f t="shared" si="253"/>
        <v/>
      </c>
      <c r="AO1207" t="str">
        <f t="shared" si="253"/>
        <v/>
      </c>
      <c r="AP1207" t="str">
        <f t="shared" si="253"/>
        <v/>
      </c>
      <c r="AQ1207" t="str">
        <f t="shared" si="253"/>
        <v/>
      </c>
      <c r="AR1207" t="str">
        <f t="shared" si="253"/>
        <v/>
      </c>
      <c r="AS1207" t="str">
        <f t="shared" si="253"/>
        <v/>
      </c>
      <c r="AT1207" t="str">
        <f t="shared" si="253"/>
        <v/>
      </c>
      <c r="AU1207" t="str">
        <f t="shared" si="253"/>
        <v/>
      </c>
      <c r="AV1207" t="str">
        <f t="shared" si="253"/>
        <v/>
      </c>
      <c r="AW1207" t="str">
        <f t="shared" si="253"/>
        <v/>
      </c>
      <c r="AX1207" t="str">
        <f t="shared" si="253"/>
        <v/>
      </c>
      <c r="AZ1207" s="46" t="str">
        <f>IF(ISNUMBER(VLOOKUP($B1207,Stats!$A$2:$AA$19,2,FALSE))=FALSE,"",IF(ISNUMBER(W1207),(W1207-VLOOKUP($B1207,Stats!$A$2:$AA$19,2,FALSE))/VLOOKUP($B1207,Stats!$A$2:$AA$19,16,FALSE),""))</f>
        <v/>
      </c>
      <c r="BA1207" s="46" t="str">
        <f>IF(ISNUMBER(VLOOKUP($B1207,Stats!$A$2:$AA$19,2,FALSE))=FALSE,"",IF(ISNUMBER(X1207),(X1207-VLOOKUP($B1207,Stats!$A$2:$AA$19,3,FALSE))/VLOOKUP($B1207,Stats!$A$2:$AA$19,17,FALSE),""))</f>
        <v/>
      </c>
      <c r="BB1207" s="46"/>
      <c r="BC1207" s="46"/>
      <c r="BD1207" s="44" t="str">
        <f t="shared" si="242"/>
        <v/>
      </c>
      <c r="BE1207" s="46" t="str">
        <f>IF(ISNUMBER(VLOOKUP($B1207,Stats!$A$2:$AA$19,2,FALSE))=FALSE,"",IF(ISNUMBER(Y1207),(Y1207-VLOOKUP($B1207,Stats!$A$2:$AA$19,5,FALSE))/VLOOKUP($B1207,Stats!$A$2:$AA$19,19,FALSE),""))</f>
        <v/>
      </c>
      <c r="BF1207" s="46"/>
      <c r="BG1207" s="46"/>
      <c r="BH1207" s="46" t="str">
        <f>IF(ISNUMBER(VLOOKUP($B1207,Stats!$A$2:$AA$19,2,FALSE))=FALSE,"",IF(ISNUMBER(Z1207),(Z1207-VLOOKUP($B1207,Stats!$A$2:$AA$19,8,FALSE))/VLOOKUP($B1207,Stats!$A$2:$AA$19,22,FALSE),""))</f>
        <v/>
      </c>
      <c r="BI1207" s="46" t="str">
        <f>IF(ISNUMBER(VLOOKUP($B1207,Stats!$A$2:$AA$19,2,FALSE))=FALSE,"",IF(ISNUMBER(#REF!),(#REF!-VLOOKUP($B1207,Stats!$A$2:$AA$19,9,FALSE))/VLOOKUP($B1207,Stats!$A$2:$AA$19,23,FALSE),""))</f>
        <v/>
      </c>
      <c r="BJ1207" s="46" t="str">
        <f>IF(ISNUMBER(VLOOKUP($B1207,Stats!$A$2:$AA$19,2,FALSE))=FALSE,"",IF(ISNUMBER(#REF!),(#REF!-VLOOKUP($B1207,Stats!$A$2:$AA$19,10,FALSE))/VLOOKUP($B1207,Stats!$A$2:$AA$19,24,FALSE),""))</f>
        <v/>
      </c>
      <c r="BK1207" s="44" t="str">
        <f t="shared" si="247"/>
        <v/>
      </c>
      <c r="BL1207" s="46" t="str">
        <f>IF(ISNUMBER(VLOOKUP($B1207,Stats!$A$2:$AA$19,2,FALSE))=FALSE,"",IF(ISNUMBER(#REF!),(#REF!-VLOOKUP($B1207,Stats!$A$2:$AA$19,11,FALSE))/VLOOKUP($B1207,Stats!$A$2:$AA$19,25,FALSE),""))</f>
        <v/>
      </c>
      <c r="BM1207" s="46" t="str">
        <f>IF(ISNUMBER(VLOOKUP($B1207,Stats!$A$2:$AA$19,2,FALSE))=FALSE,"",IF(ISNUMBER(AA1207),(AA1207-VLOOKUP($B1207,Stats!$A$2:$AA$19,12,FALSE))/VLOOKUP($B1207,Stats!$A$2:$AA$19,26,FALSE),""))</f>
        <v/>
      </c>
      <c r="BN1207" s="46" t="str">
        <f>IF(ISNUMBER(VLOOKUP($B1207,Stats!$A$2:$AA$19,2,FALSE))=FALSE,"",IF(ISNUMBER(#REF!),(#REF!-VLOOKUP($B1207,Stats!$A$2:$AA$19,13,FALSE))/VLOOKUP($B1207,Stats!$A$2:$AA$19,27,FALSE),""))</f>
        <v/>
      </c>
      <c r="BO1207" s="46" t="str">
        <f>IF(ISNUMBER(VLOOKUP($B1207,Stats!$A$2:$AA$19,2,FALSE))=FALSE,"",IF(ISNUMBER(#REF!),(#REF!-VLOOKUP($B1207,Stats!$A$2:$AA$19,14,FALSE))/VLOOKUP($B1207,Stats!$A$2:$AB$19,28,FALSE),""))</f>
        <v/>
      </c>
      <c r="BP1207" s="46"/>
      <c r="BQ1207" s="46" t="str">
        <f>IF(ISNUMBER(VLOOKUP($B1207,Stats!$A$2:$AA$19,2,FALSE))=FALSE,"",IF(ISNUMBER(BM1207),BM1207,(VLOOKUP($B1207,Stats!$A$2:$AT$19,46,FALSE)-VLOOKUP($B1207,Stats!$A$2:$AA$19,12,FALSE))/VLOOKUP($B1207,Stats!$A$2:$AA$19,26,FALSE)))</f>
        <v/>
      </c>
      <c r="BR1207" s="51" t="str">
        <f t="shared" si="248"/>
        <v/>
      </c>
      <c r="BS1207" s="32" t="str">
        <f t="shared" si="243"/>
        <v/>
      </c>
      <c r="BT1207" s="53" t="str">
        <f t="shared" si="244"/>
        <v/>
      </c>
    </row>
    <row r="1208" spans="1:72" ht="40.5" x14ac:dyDescent="0.15">
      <c r="A1208" s="1" t="s">
        <v>26</v>
      </c>
      <c r="B1208" s="1" t="s">
        <v>0</v>
      </c>
      <c r="C1208" s="3"/>
      <c r="D1208" s="4" t="s">
        <v>10</v>
      </c>
      <c r="E1208" s="1" t="s">
        <v>11</v>
      </c>
      <c r="F1208" s="1" t="s">
        <v>12</v>
      </c>
      <c r="G1208" s="1" t="s">
        <v>13</v>
      </c>
      <c r="H1208" s="1" t="s">
        <v>14</v>
      </c>
      <c r="I1208" s="1" t="s">
        <v>15</v>
      </c>
      <c r="J1208" s="1" t="s">
        <v>16</v>
      </c>
      <c r="K1208" s="1" t="s">
        <v>17</v>
      </c>
      <c r="L1208" s="1" t="s">
        <v>18</v>
      </c>
      <c r="M1208" s="1" t="s">
        <v>19</v>
      </c>
      <c r="N1208" s="1" t="s">
        <v>20</v>
      </c>
      <c r="O1208" s="1" t="s">
        <v>21</v>
      </c>
      <c r="P1208" s="1" t="s">
        <v>22</v>
      </c>
      <c r="Q1208" s="1" t="s">
        <v>23</v>
      </c>
      <c r="R1208" s="1" t="s">
        <v>24</v>
      </c>
      <c r="S1208" s="1" t="str">
        <f>IF(ISNUMBER(R1208),VLOOKUP(B1208,Index!$B$3:$AB$18,27,FALSE),"")</f>
        <v/>
      </c>
      <c r="T1208" s="1" t="str">
        <f>IF(ISNUMBER($R1208),VLOOKUP($B1208,Index!$B$21:$AB$36,27,FALSE),"")</f>
        <v/>
      </c>
      <c r="U1208" s="1" t="str">
        <f>IF(ISNUMBER($R1208),VLOOKUP($B1208,Index!$B$39:$AB$54,27,FALSE),"")</f>
        <v/>
      </c>
      <c r="W1208" s="1" t="s">
        <v>1</v>
      </c>
      <c r="X1208" s="1" t="s">
        <v>2</v>
      </c>
      <c r="Y1208" s="1" t="s">
        <v>4</v>
      </c>
      <c r="Z1208" s="1" t="str">
        <f t="shared" si="245"/>
        <v/>
      </c>
      <c r="AA1208" s="1" t="s">
        <v>8</v>
      </c>
      <c r="AB1208" s="3"/>
      <c r="AC1208" s="1" t="s">
        <v>33</v>
      </c>
      <c r="AD1208" s="1" t="s">
        <v>52</v>
      </c>
      <c r="AE1208" s="1" t="s">
        <v>53</v>
      </c>
      <c r="AF1208" s="1" t="str">
        <f t="shared" si="246"/>
        <v/>
      </c>
      <c r="AG1208" s="1" t="s">
        <v>38</v>
      </c>
      <c r="AH1208" s="3"/>
      <c r="AK1208" t="str">
        <f t="shared" si="253"/>
        <v/>
      </c>
      <c r="AL1208" t="str">
        <f t="shared" si="253"/>
        <v/>
      </c>
      <c r="AM1208" t="str">
        <f t="shared" si="253"/>
        <v/>
      </c>
      <c r="AN1208" t="str">
        <f t="shared" si="253"/>
        <v/>
      </c>
      <c r="AO1208" t="str">
        <f t="shared" si="253"/>
        <v/>
      </c>
      <c r="AP1208" t="str">
        <f t="shared" si="253"/>
        <v/>
      </c>
      <c r="AQ1208" t="str">
        <f t="shared" si="253"/>
        <v/>
      </c>
      <c r="AR1208" t="str">
        <f t="shared" si="253"/>
        <v/>
      </c>
      <c r="AS1208" t="str">
        <f t="shared" si="253"/>
        <v/>
      </c>
      <c r="AT1208" t="str">
        <f t="shared" si="253"/>
        <v/>
      </c>
      <c r="AU1208" t="str">
        <f t="shared" si="253"/>
        <v/>
      </c>
      <c r="AV1208" t="str">
        <f t="shared" si="253"/>
        <v/>
      </c>
      <c r="AW1208" t="str">
        <f t="shared" si="253"/>
        <v/>
      </c>
      <c r="AX1208" t="str">
        <f t="shared" si="253"/>
        <v/>
      </c>
      <c r="AZ1208" s="46" t="str">
        <f>IF(ISNUMBER(VLOOKUP($B1208,Stats!$A$2:$AA$19,2,FALSE))=FALSE,"",IF(ISNUMBER(W1208),(W1208-VLOOKUP($B1208,Stats!$A$2:$AA$19,2,FALSE))/VLOOKUP($B1208,Stats!$A$2:$AA$19,16,FALSE),""))</f>
        <v/>
      </c>
      <c r="BA1208" s="46" t="str">
        <f>IF(ISNUMBER(VLOOKUP($B1208,Stats!$A$2:$AA$19,2,FALSE))=FALSE,"",IF(ISNUMBER(X1208),(X1208-VLOOKUP($B1208,Stats!$A$2:$AA$19,3,FALSE))/VLOOKUP($B1208,Stats!$A$2:$AA$19,17,FALSE),""))</f>
        <v/>
      </c>
      <c r="BB1208" s="46"/>
      <c r="BC1208" s="46"/>
      <c r="BD1208" s="44" t="str">
        <f t="shared" si="242"/>
        <v/>
      </c>
      <c r="BE1208" s="46" t="str">
        <f>IF(ISNUMBER(VLOOKUP($B1208,Stats!$A$2:$AA$19,2,FALSE))=FALSE,"",IF(ISNUMBER(Y1208),(Y1208-VLOOKUP($B1208,Stats!$A$2:$AA$19,5,FALSE))/VLOOKUP($B1208,Stats!$A$2:$AA$19,19,FALSE),""))</f>
        <v/>
      </c>
      <c r="BF1208" s="46"/>
      <c r="BG1208" s="46"/>
      <c r="BH1208" s="46" t="str">
        <f>IF(ISNUMBER(VLOOKUP($B1208,Stats!$A$2:$AA$19,2,FALSE))=FALSE,"",IF(ISNUMBER(Z1208),(Z1208-VLOOKUP($B1208,Stats!$A$2:$AA$19,8,FALSE))/VLOOKUP($B1208,Stats!$A$2:$AA$19,22,FALSE),""))</f>
        <v/>
      </c>
      <c r="BI1208" s="46" t="str">
        <f>IF(ISNUMBER(VLOOKUP($B1208,Stats!$A$2:$AA$19,2,FALSE))=FALSE,"",IF(ISNUMBER(#REF!),(#REF!-VLOOKUP($B1208,Stats!$A$2:$AA$19,9,FALSE))/VLOOKUP($B1208,Stats!$A$2:$AA$19,23,FALSE),""))</f>
        <v/>
      </c>
      <c r="BJ1208" s="46" t="str">
        <f>IF(ISNUMBER(VLOOKUP($B1208,Stats!$A$2:$AA$19,2,FALSE))=FALSE,"",IF(ISNUMBER(#REF!),(#REF!-VLOOKUP($B1208,Stats!$A$2:$AA$19,10,FALSE))/VLOOKUP($B1208,Stats!$A$2:$AA$19,24,FALSE),""))</f>
        <v/>
      </c>
      <c r="BK1208" s="44" t="str">
        <f t="shared" si="247"/>
        <v/>
      </c>
      <c r="BL1208" s="46" t="str">
        <f>IF(ISNUMBER(VLOOKUP($B1208,Stats!$A$2:$AA$19,2,FALSE))=FALSE,"",IF(ISNUMBER(#REF!),(#REF!-VLOOKUP($B1208,Stats!$A$2:$AA$19,11,FALSE))/VLOOKUP($B1208,Stats!$A$2:$AA$19,25,FALSE),""))</f>
        <v/>
      </c>
      <c r="BM1208" s="46" t="str">
        <f>IF(ISNUMBER(VLOOKUP($B1208,Stats!$A$2:$AA$19,2,FALSE))=FALSE,"",IF(ISNUMBER(AA1208),(AA1208-VLOOKUP($B1208,Stats!$A$2:$AA$19,12,FALSE))/VLOOKUP($B1208,Stats!$A$2:$AA$19,26,FALSE),""))</f>
        <v/>
      </c>
      <c r="BN1208" s="46" t="str">
        <f>IF(ISNUMBER(VLOOKUP($B1208,Stats!$A$2:$AA$19,2,FALSE))=FALSE,"",IF(ISNUMBER(#REF!),(#REF!-VLOOKUP($B1208,Stats!$A$2:$AA$19,13,FALSE))/VLOOKUP($B1208,Stats!$A$2:$AA$19,27,FALSE),""))</f>
        <v/>
      </c>
      <c r="BO1208" s="46" t="str">
        <f>IF(ISNUMBER(VLOOKUP($B1208,Stats!$A$2:$AA$19,2,FALSE))=FALSE,"",IF(ISNUMBER(#REF!),(#REF!-VLOOKUP($B1208,Stats!$A$2:$AA$19,14,FALSE))/VLOOKUP($B1208,Stats!$A$2:$AB$19,28,FALSE),""))</f>
        <v/>
      </c>
      <c r="BP1208" s="46"/>
      <c r="BQ1208" s="46" t="str">
        <f>IF(ISNUMBER(VLOOKUP($B1208,Stats!$A$2:$AA$19,2,FALSE))=FALSE,"",IF(ISNUMBER(BM1208),BM1208,(VLOOKUP($B1208,Stats!$A$2:$AT$19,46,FALSE)-VLOOKUP($B1208,Stats!$A$2:$AA$19,12,FALSE))/VLOOKUP($B1208,Stats!$A$2:$AA$19,26,FALSE)))</f>
        <v/>
      </c>
      <c r="BR1208" s="51" t="str">
        <f t="shared" si="248"/>
        <v/>
      </c>
      <c r="BS1208" s="32" t="str">
        <f t="shared" si="243"/>
        <v/>
      </c>
      <c r="BT1208" s="53" t="str">
        <f t="shared" si="244"/>
        <v/>
      </c>
    </row>
    <row r="1209" spans="1:72" x14ac:dyDescent="0.15">
      <c r="A1209" s="5">
        <v>832</v>
      </c>
      <c r="B1209" s="5" t="s">
        <v>43</v>
      </c>
      <c r="C1209" s="3">
        <v>0</v>
      </c>
      <c r="D1209" s="11">
        <v>0.1445887445887446</v>
      </c>
      <c r="E1209" s="6">
        <v>7.476746173800679E-3</v>
      </c>
      <c r="F1209" s="12">
        <v>73</v>
      </c>
      <c r="G1209" s="12">
        <v>42</v>
      </c>
      <c r="H1209" s="13">
        <v>5.4636908456507545E-3</v>
      </c>
      <c r="I1209" s="13">
        <v>-6.2031526203313288E-3</v>
      </c>
      <c r="J1209" s="12">
        <v>11</v>
      </c>
      <c r="K1209" s="12">
        <v>5</v>
      </c>
      <c r="L1209" s="13">
        <v>1.7316017316017396E-2</v>
      </c>
      <c r="M1209" s="13">
        <v>-2.2842639593908531E-2</v>
      </c>
      <c r="N1209" s="8">
        <v>1.3220000000000001</v>
      </c>
      <c r="O1209" s="8">
        <v>1.1445887445887446</v>
      </c>
      <c r="P1209" s="14">
        <v>42090</v>
      </c>
      <c r="Q1209" s="13">
        <v>-4.0697674418604723E-2</v>
      </c>
      <c r="R1209" s="14">
        <v>42023</v>
      </c>
      <c r="S1209" s="14">
        <f>IF(ISNUMBER(R1209),VLOOKUP(B1209,Index!$B$3:$AB$18,27,FALSE),"")</f>
        <v>42041</v>
      </c>
      <c r="T1209" s="14">
        <f>IF(ISNUMBER($R1209),VLOOKUP($B1209,Index!$B$21:$AB$36,27,FALSE),"")</f>
        <v>41996</v>
      </c>
      <c r="U1209" s="14">
        <f>IF(ISNUMBER($R1209),VLOOKUP($B1209,Index!$B$39:$AB$54,27,FALSE),"")</f>
        <v>42003</v>
      </c>
      <c r="W1209" s="6">
        <v>0.304397357028936</v>
      </c>
      <c r="X1209" s="7">
        <v>0.63478260869565217</v>
      </c>
      <c r="Y1209" s="6">
        <v>0.14186128437695578</v>
      </c>
      <c r="Z1209" s="8" t="str">
        <f t="shared" si="245"/>
        <v/>
      </c>
      <c r="AA1209" s="9">
        <v>3.5527520098948608</v>
      </c>
      <c r="AB1209" s="3">
        <v>0</v>
      </c>
      <c r="AC1209" s="6">
        <v>9.2657750966201533E-2</v>
      </c>
      <c r="AD1209" s="7">
        <v>0.40294896030245747</v>
      </c>
      <c r="AE1209" s="6">
        <v>2.0124624005079517E-2</v>
      </c>
      <c r="AF1209" s="8" t="str">
        <f t="shared" si="246"/>
        <v/>
      </c>
      <c r="AG1209" s="9">
        <v>12.622046843811974</v>
      </c>
      <c r="AH1209" s="3">
        <v>0</v>
      </c>
      <c r="AK1209" t="str">
        <f t="shared" si="253"/>
        <v/>
      </c>
      <c r="AL1209" t="str">
        <f t="shared" si="253"/>
        <v/>
      </c>
      <c r="AM1209" t="str">
        <f t="shared" si="253"/>
        <v/>
      </c>
      <c r="AN1209" t="str">
        <f t="shared" si="253"/>
        <v/>
      </c>
      <c r="AO1209" t="str">
        <f t="shared" si="253"/>
        <v/>
      </c>
      <c r="AP1209" t="str">
        <f t="shared" si="253"/>
        <v/>
      </c>
      <c r="AQ1209" t="str">
        <f t="shared" si="253"/>
        <v/>
      </c>
      <c r="AR1209" t="str">
        <f t="shared" si="253"/>
        <v/>
      </c>
      <c r="AS1209" t="str">
        <f t="shared" si="253"/>
        <v/>
      </c>
      <c r="AT1209" t="str">
        <f t="shared" si="253"/>
        <v/>
      </c>
      <c r="AU1209" t="str">
        <f t="shared" si="253"/>
        <v/>
      </c>
      <c r="AV1209" t="str">
        <f t="shared" si="253"/>
        <v/>
      </c>
      <c r="AW1209" t="str">
        <f t="shared" si="253"/>
        <v/>
      </c>
      <c r="AX1209" t="str">
        <f t="shared" si="253"/>
        <v/>
      </c>
      <c r="AZ1209" s="46" t="str">
        <f>IF(ISNUMBER(VLOOKUP($B1209,Stats!$A$2:$AA$19,2,FALSE))=FALSE,"",IF(ISNUMBER(W1209),(W1209-VLOOKUP($B1209,Stats!$A$2:$AA$19,2,FALSE))/VLOOKUP($B1209,Stats!$A$2:$AA$19,16,FALSE),""))</f>
        <v/>
      </c>
      <c r="BA1209" s="46" t="str">
        <f>IF(ISNUMBER(VLOOKUP($B1209,Stats!$A$2:$AA$19,2,FALSE))=FALSE,"",IF(ISNUMBER(X1209),(X1209-VLOOKUP($B1209,Stats!$A$2:$AA$19,3,FALSE))/VLOOKUP($B1209,Stats!$A$2:$AA$19,17,FALSE),""))</f>
        <v/>
      </c>
      <c r="BB1209" s="46"/>
      <c r="BC1209" s="46"/>
      <c r="BD1209" s="44" t="str">
        <f t="shared" si="242"/>
        <v/>
      </c>
      <c r="BE1209" s="46" t="str">
        <f>IF(ISNUMBER(VLOOKUP($B1209,Stats!$A$2:$AA$19,2,FALSE))=FALSE,"",IF(ISNUMBER(Y1209),(Y1209-VLOOKUP($B1209,Stats!$A$2:$AA$19,5,FALSE))/VLOOKUP($B1209,Stats!$A$2:$AA$19,19,FALSE),""))</f>
        <v/>
      </c>
      <c r="BF1209" s="46"/>
      <c r="BG1209" s="46"/>
      <c r="BH1209" s="46" t="str">
        <f>IF(ISNUMBER(VLOOKUP($B1209,Stats!$A$2:$AA$19,2,FALSE))=FALSE,"",IF(ISNUMBER(Z1209),(Z1209-VLOOKUP($B1209,Stats!$A$2:$AA$19,8,FALSE))/VLOOKUP($B1209,Stats!$A$2:$AA$19,22,FALSE),""))</f>
        <v/>
      </c>
      <c r="BI1209" s="46" t="str">
        <f>IF(ISNUMBER(VLOOKUP($B1209,Stats!$A$2:$AA$19,2,FALSE))=FALSE,"",IF(ISNUMBER(#REF!),(#REF!-VLOOKUP($B1209,Stats!$A$2:$AA$19,9,FALSE))/VLOOKUP($B1209,Stats!$A$2:$AA$19,23,FALSE),""))</f>
        <v/>
      </c>
      <c r="BJ1209" s="46" t="str">
        <f>IF(ISNUMBER(VLOOKUP($B1209,Stats!$A$2:$AA$19,2,FALSE))=FALSE,"",IF(ISNUMBER(#REF!),(#REF!-VLOOKUP($B1209,Stats!$A$2:$AA$19,10,FALSE))/VLOOKUP($B1209,Stats!$A$2:$AA$19,24,FALSE),""))</f>
        <v/>
      </c>
      <c r="BK1209" s="44" t="str">
        <f t="shared" si="247"/>
        <v/>
      </c>
      <c r="BL1209" s="46" t="str">
        <f>IF(ISNUMBER(VLOOKUP($B1209,Stats!$A$2:$AA$19,2,FALSE))=FALSE,"",IF(ISNUMBER(#REF!),(#REF!-VLOOKUP($B1209,Stats!$A$2:$AA$19,11,FALSE))/VLOOKUP($B1209,Stats!$A$2:$AA$19,25,FALSE),""))</f>
        <v/>
      </c>
      <c r="BM1209" s="46" t="str">
        <f>IF(ISNUMBER(VLOOKUP($B1209,Stats!$A$2:$AA$19,2,FALSE))=FALSE,"",IF(ISNUMBER(AA1209),(AA1209-VLOOKUP($B1209,Stats!$A$2:$AA$19,12,FALSE))/VLOOKUP($B1209,Stats!$A$2:$AA$19,26,FALSE),""))</f>
        <v/>
      </c>
      <c r="BN1209" s="46" t="str">
        <f>IF(ISNUMBER(VLOOKUP($B1209,Stats!$A$2:$AA$19,2,FALSE))=FALSE,"",IF(ISNUMBER(#REF!),(#REF!-VLOOKUP($B1209,Stats!$A$2:$AA$19,13,FALSE))/VLOOKUP($B1209,Stats!$A$2:$AA$19,27,FALSE),""))</f>
        <v/>
      </c>
      <c r="BO1209" s="46" t="str">
        <f>IF(ISNUMBER(VLOOKUP($B1209,Stats!$A$2:$AA$19,2,FALSE))=FALSE,"",IF(ISNUMBER(#REF!),(#REF!-VLOOKUP($B1209,Stats!$A$2:$AA$19,14,FALSE))/VLOOKUP($B1209,Stats!$A$2:$AB$19,28,FALSE),""))</f>
        <v/>
      </c>
      <c r="BP1209" s="46"/>
      <c r="BQ1209" s="46" t="str">
        <f>IF(ISNUMBER(VLOOKUP($B1209,Stats!$A$2:$AA$19,2,FALSE))=FALSE,"",IF(ISNUMBER(BM1209),BM1209,(VLOOKUP($B1209,Stats!$A$2:$AT$19,46,FALSE)-VLOOKUP($B1209,Stats!$A$2:$AA$19,12,FALSE))/VLOOKUP($B1209,Stats!$A$2:$AA$19,26,FALSE)))</f>
        <v/>
      </c>
      <c r="BR1209" s="51" t="str">
        <f t="shared" si="248"/>
        <v/>
      </c>
      <c r="BS1209" s="32" t="str">
        <f t="shared" si="243"/>
        <v/>
      </c>
      <c r="BT1209" s="53" t="str">
        <f t="shared" si="244"/>
        <v/>
      </c>
    </row>
    <row r="1210" spans="1:72" x14ac:dyDescent="0.15">
      <c r="A1210" s="5">
        <v>832</v>
      </c>
      <c r="B1210" s="5" t="s">
        <v>31</v>
      </c>
      <c r="C1210" s="3">
        <v>0</v>
      </c>
      <c r="D1210" s="11">
        <v>9.9139560058841367E-3</v>
      </c>
      <c r="E1210" s="6">
        <v>6.9525330660201706E-3</v>
      </c>
      <c r="F1210" s="15">
        <v>5.2142857142857144</v>
      </c>
      <c r="G1210" s="15">
        <v>3</v>
      </c>
      <c r="H1210" s="13">
        <v>5.7981056298170141E-3</v>
      </c>
      <c r="I1210" s="13">
        <v>-5.6340904669047193E-3</v>
      </c>
      <c r="J1210" s="12">
        <v>3.6428571428571428</v>
      </c>
      <c r="K1210" s="12">
        <v>1.8571428571428572</v>
      </c>
      <c r="L1210" s="13">
        <v>1.0647664843895153E-2</v>
      </c>
      <c r="M1210" s="13">
        <v>-9.6675826927514995E-3</v>
      </c>
      <c r="N1210" s="8">
        <v>1.2028571428571428</v>
      </c>
      <c r="O1210" s="8">
        <v>1.0160231385161507</v>
      </c>
      <c r="P1210" s="14"/>
      <c r="Q1210" s="13">
        <v>-1.3932413624954962E-2</v>
      </c>
      <c r="R1210" s="14"/>
      <c r="S1210" s="14" t="str">
        <f>IF(ISNUMBER(R1210),VLOOKUP(B1210,Index!$B$3:$AB$18,27,FALSE),"")</f>
        <v/>
      </c>
      <c r="T1210" s="14" t="str">
        <f>IF(ISNUMBER($R1210),VLOOKUP($B1210,Index!$B$21:$AB$36,27,FALSE),"")</f>
        <v/>
      </c>
      <c r="U1210" s="14" t="str">
        <f>IF(ISNUMBER($R1210),VLOOKUP($B1210,Index!$B$39:$AB$54,27,FALSE),"")</f>
        <v/>
      </c>
      <c r="W1210" s="6">
        <v>0.38332797827806459</v>
      </c>
      <c r="X1210" s="8">
        <v>0.62993197278911561</v>
      </c>
      <c r="Y1210" s="6">
        <v>0.13191503997754531</v>
      </c>
      <c r="Z1210" s="8" t="str">
        <f t="shared" si="245"/>
        <v/>
      </c>
      <c r="AA1210" s="9" t="s">
        <v>25</v>
      </c>
      <c r="AB1210" s="3">
        <v>0</v>
      </c>
      <c r="AC1210" s="6">
        <v>0.14694033893074834</v>
      </c>
      <c r="AD1210" s="8">
        <v>0.39681429034198712</v>
      </c>
      <c r="AE1210" s="6">
        <v>1.7401577772277375E-2</v>
      </c>
      <c r="AF1210" s="8" t="str">
        <f t="shared" si="246"/>
        <v/>
      </c>
      <c r="AG1210" s="9" t="s">
        <v>25</v>
      </c>
      <c r="AH1210" s="3">
        <v>0</v>
      </c>
      <c r="AK1210" t="str">
        <f t="shared" si="253"/>
        <v/>
      </c>
      <c r="AL1210" t="str">
        <f t="shared" si="253"/>
        <v/>
      </c>
      <c r="AM1210" t="str">
        <f t="shared" si="253"/>
        <v/>
      </c>
      <c r="AN1210" t="str">
        <f t="shared" si="253"/>
        <v/>
      </c>
      <c r="AO1210" t="str">
        <f t="shared" si="253"/>
        <v/>
      </c>
      <c r="AP1210" t="str">
        <f t="shared" si="253"/>
        <v/>
      </c>
      <c r="AQ1210" t="str">
        <f t="shared" si="253"/>
        <v/>
      </c>
      <c r="AR1210" t="str">
        <f t="shared" si="253"/>
        <v/>
      </c>
      <c r="AS1210" t="str">
        <f t="shared" si="253"/>
        <v/>
      </c>
      <c r="AT1210" t="str">
        <f t="shared" si="253"/>
        <v/>
      </c>
      <c r="AU1210" t="str">
        <f t="shared" si="253"/>
        <v/>
      </c>
      <c r="AV1210" t="str">
        <f t="shared" si="253"/>
        <v/>
      </c>
      <c r="AW1210" t="str">
        <f t="shared" si="253"/>
        <v/>
      </c>
      <c r="AX1210" t="str">
        <f t="shared" si="253"/>
        <v/>
      </c>
      <c r="AZ1210" s="46" t="str">
        <f>IF(ISNUMBER(VLOOKUP($B1210,Stats!$A$2:$AA$19,2,FALSE))=FALSE,"",IF(ISNUMBER(W1210),(W1210-VLOOKUP($B1210,Stats!$A$2:$AA$19,2,FALSE))/VLOOKUP($B1210,Stats!$A$2:$AA$19,16,FALSE),""))</f>
        <v/>
      </c>
      <c r="BA1210" s="46" t="str">
        <f>IF(ISNUMBER(VLOOKUP($B1210,Stats!$A$2:$AA$19,2,FALSE))=FALSE,"",IF(ISNUMBER(X1210),(X1210-VLOOKUP($B1210,Stats!$A$2:$AA$19,3,FALSE))/VLOOKUP($B1210,Stats!$A$2:$AA$19,17,FALSE),""))</f>
        <v/>
      </c>
      <c r="BB1210" s="46"/>
      <c r="BC1210" s="46"/>
      <c r="BD1210" s="44" t="str">
        <f t="shared" si="242"/>
        <v/>
      </c>
      <c r="BE1210" s="46" t="str">
        <f>IF(ISNUMBER(VLOOKUP($B1210,Stats!$A$2:$AA$19,2,FALSE))=FALSE,"",IF(ISNUMBER(Y1210),(Y1210-VLOOKUP($B1210,Stats!$A$2:$AA$19,5,FALSE))/VLOOKUP($B1210,Stats!$A$2:$AA$19,19,FALSE),""))</f>
        <v/>
      </c>
      <c r="BF1210" s="46"/>
      <c r="BG1210" s="46"/>
      <c r="BH1210" s="46" t="str">
        <f>IF(ISNUMBER(VLOOKUP($B1210,Stats!$A$2:$AA$19,2,FALSE))=FALSE,"",IF(ISNUMBER(Z1210),(Z1210-VLOOKUP($B1210,Stats!$A$2:$AA$19,8,FALSE))/VLOOKUP($B1210,Stats!$A$2:$AA$19,22,FALSE),""))</f>
        <v/>
      </c>
      <c r="BI1210" s="46" t="str">
        <f>IF(ISNUMBER(VLOOKUP($B1210,Stats!$A$2:$AA$19,2,FALSE))=FALSE,"",IF(ISNUMBER(#REF!),(#REF!-VLOOKUP($B1210,Stats!$A$2:$AA$19,9,FALSE))/VLOOKUP($B1210,Stats!$A$2:$AA$19,23,FALSE),""))</f>
        <v/>
      </c>
      <c r="BJ1210" s="46" t="str">
        <f>IF(ISNUMBER(VLOOKUP($B1210,Stats!$A$2:$AA$19,2,FALSE))=FALSE,"",IF(ISNUMBER(#REF!),(#REF!-VLOOKUP($B1210,Stats!$A$2:$AA$19,10,FALSE))/VLOOKUP($B1210,Stats!$A$2:$AA$19,24,FALSE),""))</f>
        <v/>
      </c>
      <c r="BK1210" s="44" t="str">
        <f t="shared" si="247"/>
        <v/>
      </c>
      <c r="BL1210" s="46" t="str">
        <f>IF(ISNUMBER(VLOOKUP($B1210,Stats!$A$2:$AA$19,2,FALSE))=FALSE,"",IF(ISNUMBER(#REF!),(#REF!-VLOOKUP($B1210,Stats!$A$2:$AA$19,11,FALSE))/VLOOKUP($B1210,Stats!$A$2:$AA$19,25,FALSE),""))</f>
        <v/>
      </c>
      <c r="BM1210" s="46" t="str">
        <f>IF(ISNUMBER(VLOOKUP($B1210,Stats!$A$2:$AA$19,2,FALSE))=FALSE,"",IF(ISNUMBER(AA1210),(AA1210-VLOOKUP($B1210,Stats!$A$2:$AA$19,12,FALSE))/VLOOKUP($B1210,Stats!$A$2:$AA$19,26,FALSE),""))</f>
        <v/>
      </c>
      <c r="BN1210" s="46" t="str">
        <f>IF(ISNUMBER(VLOOKUP($B1210,Stats!$A$2:$AA$19,2,FALSE))=FALSE,"",IF(ISNUMBER(#REF!),(#REF!-VLOOKUP($B1210,Stats!$A$2:$AA$19,13,FALSE))/VLOOKUP($B1210,Stats!$A$2:$AA$19,27,FALSE),""))</f>
        <v/>
      </c>
      <c r="BO1210" s="46" t="str">
        <f>IF(ISNUMBER(VLOOKUP($B1210,Stats!$A$2:$AA$19,2,FALSE))=FALSE,"",IF(ISNUMBER(#REF!),(#REF!-VLOOKUP($B1210,Stats!$A$2:$AA$19,14,FALSE))/VLOOKUP($B1210,Stats!$A$2:$AB$19,28,FALSE),""))</f>
        <v/>
      </c>
      <c r="BP1210" s="46"/>
      <c r="BQ1210" s="46" t="str">
        <f>IF(ISNUMBER(VLOOKUP($B1210,Stats!$A$2:$AA$19,2,FALSE))=FALSE,"",IF(ISNUMBER(BM1210),BM1210,(VLOOKUP($B1210,Stats!$A$2:$AT$19,46,FALSE)-VLOOKUP($B1210,Stats!$A$2:$AA$19,12,FALSE))/VLOOKUP($B1210,Stats!$A$2:$AA$19,26,FALSE)))</f>
        <v/>
      </c>
      <c r="BR1210" s="51" t="str">
        <f t="shared" si="248"/>
        <v/>
      </c>
      <c r="BS1210" s="32" t="str">
        <f t="shared" si="243"/>
        <v/>
      </c>
      <c r="BT1210" s="53" t="str">
        <f t="shared" si="244"/>
        <v/>
      </c>
    </row>
    <row r="1211" spans="1:72" x14ac:dyDescent="0.15">
      <c r="A1211" s="16">
        <v>832</v>
      </c>
      <c r="B1211" s="17">
        <v>201421</v>
      </c>
      <c r="C1211" s="3">
        <v>0</v>
      </c>
      <c r="D1211" s="23">
        <v>-1.558441558441559E-2</v>
      </c>
      <c r="E1211" s="18">
        <v>2.9269360264078106E-3</v>
      </c>
      <c r="F1211" s="24">
        <v>3</v>
      </c>
      <c r="G1211" s="24">
        <v>4</v>
      </c>
      <c r="H1211" s="20">
        <v>5.8048586945254799E-4</v>
      </c>
      <c r="I1211" s="20">
        <v>-4.3507765654017538E-3</v>
      </c>
      <c r="J1211" s="24">
        <v>2</v>
      </c>
      <c r="K1211" s="24">
        <v>2</v>
      </c>
      <c r="L1211" s="20">
        <v>8.756567425569628E-4</v>
      </c>
      <c r="M1211" s="20">
        <v>-6.0922541340296954E-3</v>
      </c>
      <c r="N1211" s="19">
        <v>1.1559999999999999</v>
      </c>
      <c r="O1211" s="19">
        <v>1.0008658008658007</v>
      </c>
      <c r="P1211" s="25">
        <v>41921</v>
      </c>
      <c r="Q1211" s="20">
        <v>-1.6435986159169524E-2</v>
      </c>
      <c r="R1211" s="25">
        <v>41929</v>
      </c>
      <c r="S1211" s="25">
        <f>IF(ISNUMBER(R1211),VLOOKUP(B1211,Index!$B$3:$AB$18,27,FALSE),"")</f>
        <v>41929</v>
      </c>
      <c r="T1211" s="25">
        <f>IF(ISNUMBER($R1211),VLOOKUP($B1211,Index!$B$21:$AB$36,27,FALSE),"")</f>
        <v>41929</v>
      </c>
      <c r="U1211" s="25">
        <f>IF(ISNUMBER($R1211),VLOOKUP($B1211,Index!$B$39:$AB$54,27,FALSE),"")</f>
        <v>41929</v>
      </c>
      <c r="W1211" s="18">
        <v>-0.56103896103896123</v>
      </c>
      <c r="X1211" s="19">
        <v>0.42857142857142855</v>
      </c>
      <c r="Y1211" s="18">
        <v>5.5534706454308552E-2</v>
      </c>
      <c r="Z1211" s="19">
        <f t="shared" si="245"/>
        <v>0</v>
      </c>
      <c r="AA1211" s="21" t="s">
        <v>25</v>
      </c>
      <c r="AB1211" s="3">
        <v>0</v>
      </c>
      <c r="AC1211" s="18">
        <v>0.31476471580367704</v>
      </c>
      <c r="AD1211" s="19">
        <v>0.18367346938775508</v>
      </c>
      <c r="AE1211" s="18">
        <v>3.0841036209662198E-3</v>
      </c>
      <c r="AF1211" s="19">
        <f t="shared" si="246"/>
        <v>0</v>
      </c>
      <c r="AG1211" s="21" t="s">
        <v>25</v>
      </c>
      <c r="AH1211" s="3">
        <v>0</v>
      </c>
      <c r="AK1211" t="str">
        <f t="shared" si="253"/>
        <v/>
      </c>
      <c r="AL1211" t="str">
        <f t="shared" si="253"/>
        <v/>
      </c>
      <c r="AM1211" t="str">
        <f t="shared" si="253"/>
        <v/>
      </c>
      <c r="AN1211" t="str">
        <f t="shared" si="253"/>
        <v/>
      </c>
      <c r="AO1211" t="str">
        <f t="shared" si="253"/>
        <v/>
      </c>
      <c r="AP1211" t="str">
        <f t="shared" si="253"/>
        <v/>
      </c>
      <c r="AQ1211" t="str">
        <f t="shared" si="253"/>
        <v/>
      </c>
      <c r="AR1211" t="str">
        <f t="shared" si="253"/>
        <v/>
      </c>
      <c r="AS1211" t="str">
        <f t="shared" si="253"/>
        <v/>
      </c>
      <c r="AT1211" t="str">
        <f t="shared" si="253"/>
        <v/>
      </c>
      <c r="AU1211" t="str">
        <f t="shared" si="253"/>
        <v/>
      </c>
      <c r="AV1211" t="str">
        <f t="shared" si="253"/>
        <v/>
      </c>
      <c r="AW1211" t="str">
        <f t="shared" si="253"/>
        <v/>
      </c>
      <c r="AX1211" t="str">
        <f t="shared" si="253"/>
        <v/>
      </c>
      <c r="AZ1211" s="46">
        <f>IF(ISNUMBER(VLOOKUP($B1211,Stats!$A$2:$AA$19,2,FALSE))=FALSE,"",IF(ISNUMBER(W1211),(W1211-VLOOKUP($B1211,Stats!$A$2:$AA$19,2,FALSE))/VLOOKUP($B1211,Stats!$A$2:$AA$19,16,FALSE),""))</f>
        <v>-0.40185708294376832</v>
      </c>
      <c r="BA1211" s="46">
        <f>IF(ISNUMBER(VLOOKUP($B1211,Stats!$A$2:$AA$19,2,FALSE))=FALSE,"",IF(ISNUMBER(X1211),(X1211-VLOOKUP($B1211,Stats!$A$2:$AA$19,3,FALSE))/VLOOKUP($B1211,Stats!$A$2:$AA$19,17,FALSE),""))</f>
        <v>-0.11858820767400501</v>
      </c>
      <c r="BB1211" s="46"/>
      <c r="BC1211" s="46"/>
      <c r="BD1211" s="44">
        <f t="shared" si="242"/>
        <v>-0.26022264530888667</v>
      </c>
      <c r="BE1211" s="46">
        <f>IF(ISNUMBER(VLOOKUP($B1211,Stats!$A$2:$AA$19,2,FALSE))=FALSE,"",IF(ISNUMBER(Y1211),(Y1211-VLOOKUP($B1211,Stats!$A$2:$AA$19,5,FALSE))/VLOOKUP($B1211,Stats!$A$2:$AA$19,19,FALSE),""))</f>
        <v>-0.44011965614726095</v>
      </c>
      <c r="BF1211" s="46"/>
      <c r="BG1211" s="46"/>
      <c r="BH1211" s="46">
        <f>IF(ISNUMBER(VLOOKUP($B1211,Stats!$A$2:$AA$19,2,FALSE))=FALSE,"",IF(ISNUMBER(Z1211),(Z1211-VLOOKUP($B1211,Stats!$A$2:$AA$19,8,FALSE))/VLOOKUP($B1211,Stats!$A$2:$AA$19,22,FALSE),""))</f>
        <v>-0.61753828864926419</v>
      </c>
      <c r="BI1211" s="46" t="str">
        <f>IF(ISNUMBER(VLOOKUP($B1211,Stats!$A$2:$AA$19,2,FALSE))=FALSE,"",IF(ISNUMBER(#REF!),(#REF!-VLOOKUP($B1211,Stats!$A$2:$AA$19,9,FALSE))/VLOOKUP($B1211,Stats!$A$2:$AA$19,23,FALSE),""))</f>
        <v/>
      </c>
      <c r="BJ1211" s="46" t="str">
        <f>IF(ISNUMBER(VLOOKUP($B1211,Stats!$A$2:$AA$19,2,FALSE))=FALSE,"",IF(ISNUMBER(#REF!),(#REF!-VLOOKUP($B1211,Stats!$A$2:$AA$19,10,FALSE))/VLOOKUP($B1211,Stats!$A$2:$AA$19,24,FALSE),""))</f>
        <v/>
      </c>
      <c r="BK1211" s="44">
        <f t="shared" si="247"/>
        <v>0.12282227270830337</v>
      </c>
      <c r="BL1211" s="46" t="str">
        <f>IF(ISNUMBER(VLOOKUP($B1211,Stats!$A$2:$AA$19,2,FALSE))=FALSE,"",IF(ISNUMBER(#REF!),(#REF!-VLOOKUP($B1211,Stats!$A$2:$AA$19,11,FALSE))/VLOOKUP($B1211,Stats!$A$2:$AA$19,25,FALSE),""))</f>
        <v/>
      </c>
      <c r="BM1211" s="46" t="str">
        <f>IF(ISNUMBER(VLOOKUP($B1211,Stats!$A$2:$AA$19,2,FALSE))=FALSE,"",IF(ISNUMBER(AA1211),(AA1211-VLOOKUP($B1211,Stats!$A$2:$AA$19,12,FALSE))/VLOOKUP($B1211,Stats!$A$2:$AA$19,26,FALSE),""))</f>
        <v/>
      </c>
      <c r="BN1211" s="46" t="str">
        <f>IF(ISNUMBER(VLOOKUP($B1211,Stats!$A$2:$AA$19,2,FALSE))=FALSE,"",IF(ISNUMBER(#REF!),(#REF!-VLOOKUP($B1211,Stats!$A$2:$AA$19,13,FALSE))/VLOOKUP($B1211,Stats!$A$2:$AA$19,27,FALSE),""))</f>
        <v/>
      </c>
      <c r="BO1211" s="46" t="str">
        <f>IF(ISNUMBER(VLOOKUP($B1211,Stats!$A$2:$AA$19,2,FALSE))=FALSE,"",IF(ISNUMBER(#REF!),(#REF!-VLOOKUP($B1211,Stats!$A$2:$AA$19,14,FALSE))/VLOOKUP($B1211,Stats!$A$2:$AB$19,28,FALSE),""))</f>
        <v/>
      </c>
      <c r="BP1211" s="46"/>
      <c r="BQ1211" s="46">
        <f>IF(ISNUMBER(VLOOKUP($B1211,Stats!$A$2:$AA$19,2,FALSE))=FALSE,"",IF(ISNUMBER(BM1211),BM1211,(VLOOKUP($B1211,Stats!$A$2:$AT$19,46,FALSE)-VLOOKUP($B1211,Stats!$A$2:$AA$19,12,FALSE))/VLOOKUP($B1211,Stats!$A$2:$AA$19,26,FALSE)))</f>
        <v>-0.81319138310867711</v>
      </c>
      <c r="BR1211" s="51">
        <f t="shared" si="248"/>
        <v>-0.81319138310867711</v>
      </c>
      <c r="BS1211" s="32" t="str">
        <f t="shared" si="243"/>
        <v>832_201421</v>
      </c>
      <c r="BT1211" s="53">
        <f t="shared" si="244"/>
        <v>-0.14098944205853076</v>
      </c>
    </row>
    <row r="1212" spans="1:72" x14ac:dyDescent="0.15">
      <c r="A1212" s="16">
        <v>832</v>
      </c>
      <c r="B1212" s="17">
        <v>201422</v>
      </c>
      <c r="C1212" s="3">
        <v>0</v>
      </c>
      <c r="D1212" s="23">
        <v>3.5180299032542273E-3</v>
      </c>
      <c r="E1212" s="18">
        <v>1.0318733494925581E-3</v>
      </c>
      <c r="F1212" s="24">
        <v>7</v>
      </c>
      <c r="G1212" s="24">
        <v>3</v>
      </c>
      <c r="H1212" s="20">
        <v>8.7906681448573262E-4</v>
      </c>
      <c r="I1212" s="20">
        <v>-8.7873507450216459E-4</v>
      </c>
      <c r="J1212" s="24">
        <v>6</v>
      </c>
      <c r="K1212" s="24">
        <v>3</v>
      </c>
      <c r="L1212" s="20">
        <v>1.7590149516271136E-3</v>
      </c>
      <c r="M1212" s="20">
        <v>-8.7950747581366784E-4</v>
      </c>
      <c r="N1212" s="19">
        <v>1.141</v>
      </c>
      <c r="O1212" s="19">
        <v>1.0017559262510976</v>
      </c>
      <c r="P1212" s="25">
        <v>41943</v>
      </c>
      <c r="Q1212" s="20">
        <v>-2.6338893766463256E-3</v>
      </c>
      <c r="R1212" s="25">
        <v>41935</v>
      </c>
      <c r="S1212" s="25">
        <f>IF(ISNUMBER(R1212),VLOOKUP(B1212,Index!$B$3:$AB$18,27,FALSE),"")</f>
        <v>41939</v>
      </c>
      <c r="T1212" s="25">
        <f>IF(ISNUMBER($R1212),VLOOKUP($B1212,Index!$B$21:$AB$36,27,FALSE),"")</f>
        <v>41935</v>
      </c>
      <c r="U1212" s="25">
        <f>IF(ISNUMBER($R1212),VLOOKUP($B1212,Index!$B$39:$AB$54,27,FALSE),"")</f>
        <v>41936</v>
      </c>
      <c r="W1212" s="18">
        <v>0.10554089709762682</v>
      </c>
      <c r="X1212" s="19">
        <v>0.7</v>
      </c>
      <c r="Y1212" s="18">
        <v>1.9578420247340612E-2</v>
      </c>
      <c r="Z1212" s="19">
        <f t="shared" si="245"/>
        <v>4</v>
      </c>
      <c r="AA1212" s="21">
        <v>1.3356786866021149</v>
      </c>
      <c r="AB1212" s="3">
        <v>0</v>
      </c>
      <c r="AC1212" s="18">
        <v>1.1138880960171852E-2</v>
      </c>
      <c r="AD1212" s="19">
        <v>0.48999999999999994</v>
      </c>
      <c r="AE1212" s="18">
        <v>3.8331453938147687E-4</v>
      </c>
      <c r="AF1212" s="19">
        <f t="shared" si="246"/>
        <v>16</v>
      </c>
      <c r="AG1212" s="21">
        <v>1.7840375538431505</v>
      </c>
      <c r="AH1212" s="3">
        <v>0</v>
      </c>
      <c r="AK1212" t="str">
        <f t="shared" si="253"/>
        <v/>
      </c>
      <c r="AL1212">
        <f t="shared" si="253"/>
        <v>1.3356786866021149</v>
      </c>
      <c r="AM1212" t="str">
        <f t="shared" si="253"/>
        <v/>
      </c>
      <c r="AN1212" t="str">
        <f t="shared" si="253"/>
        <v/>
      </c>
      <c r="AO1212" t="str">
        <f t="shared" si="253"/>
        <v/>
      </c>
      <c r="AP1212" t="str">
        <f t="shared" si="253"/>
        <v/>
      </c>
      <c r="AQ1212" t="str">
        <f t="shared" si="253"/>
        <v/>
      </c>
      <c r="AR1212" t="str">
        <f t="shared" si="253"/>
        <v/>
      </c>
      <c r="AS1212" t="str">
        <f t="shared" si="253"/>
        <v/>
      </c>
      <c r="AT1212" t="str">
        <f t="shared" si="253"/>
        <v/>
      </c>
      <c r="AU1212" t="str">
        <f t="shared" si="253"/>
        <v/>
      </c>
      <c r="AV1212" t="str">
        <f t="shared" si="253"/>
        <v/>
      </c>
      <c r="AW1212" t="str">
        <f t="shared" si="253"/>
        <v/>
      </c>
      <c r="AX1212" t="str">
        <f t="shared" si="253"/>
        <v/>
      </c>
      <c r="AZ1212" s="46">
        <f>IF(ISNUMBER(VLOOKUP($B1212,Stats!$A$2:$AA$19,2,FALSE))=FALSE,"",IF(ISNUMBER(W1212),(W1212-VLOOKUP($B1212,Stats!$A$2:$AA$19,2,FALSE))/VLOOKUP($B1212,Stats!$A$2:$AA$19,16,FALSE),""))</f>
        <v>-0.62910638742504998</v>
      </c>
      <c r="BA1212" s="46">
        <f>IF(ISNUMBER(VLOOKUP($B1212,Stats!$A$2:$AA$19,2,FALSE))=FALSE,"",IF(ISNUMBER(X1212),(X1212-VLOOKUP($B1212,Stats!$A$2:$AA$19,3,FALSE))/VLOOKUP($B1212,Stats!$A$2:$AA$19,17,FALSE),""))</f>
        <v>0.48271521432213388</v>
      </c>
      <c r="BB1212" s="46"/>
      <c r="BC1212" s="46"/>
      <c r="BD1212" s="44">
        <f t="shared" si="242"/>
        <v>-7.3195586551458053E-2</v>
      </c>
      <c r="BE1212" s="46">
        <f>IF(ISNUMBER(VLOOKUP($B1212,Stats!$A$2:$AA$19,2,FALSE))=FALSE,"",IF(ISNUMBER(Y1212),(Y1212-VLOOKUP($B1212,Stats!$A$2:$AA$19,5,FALSE))/VLOOKUP($B1212,Stats!$A$2:$AA$19,19,FALSE),""))</f>
        <v>-1.1977978688006981</v>
      </c>
      <c r="BF1212" s="46"/>
      <c r="BG1212" s="46"/>
      <c r="BH1212" s="46">
        <f>IF(ISNUMBER(VLOOKUP($B1212,Stats!$A$2:$AA$19,2,FALSE))=FALSE,"",IF(ISNUMBER(Z1212),(Z1212-VLOOKUP($B1212,Stats!$A$2:$AA$19,8,FALSE))/VLOOKUP($B1212,Stats!$A$2:$AA$19,22,FALSE),""))</f>
        <v>0.66359770503354598</v>
      </c>
      <c r="BI1212" s="46" t="str">
        <f>IF(ISNUMBER(VLOOKUP($B1212,Stats!$A$2:$AA$19,2,FALSE))=FALSE,"",IF(ISNUMBER(#REF!),(#REF!-VLOOKUP($B1212,Stats!$A$2:$AA$19,9,FALSE))/VLOOKUP($B1212,Stats!$A$2:$AA$19,23,FALSE),""))</f>
        <v/>
      </c>
      <c r="BJ1212" s="46" t="str">
        <f>IF(ISNUMBER(VLOOKUP($B1212,Stats!$A$2:$AA$19,2,FALSE))=FALSE,"",IF(ISNUMBER(#REF!),(#REF!-VLOOKUP($B1212,Stats!$A$2:$AA$19,10,FALSE))/VLOOKUP($B1212,Stats!$A$2:$AA$19,24,FALSE),""))</f>
        <v/>
      </c>
      <c r="BK1212" s="44">
        <f t="shared" si="247"/>
        <v>1.0375378196705525</v>
      </c>
      <c r="BL1212" s="46" t="str">
        <f>IF(ISNUMBER(VLOOKUP($B1212,Stats!$A$2:$AA$19,2,FALSE))=FALSE,"",IF(ISNUMBER(#REF!),(#REF!-VLOOKUP($B1212,Stats!$A$2:$AA$19,11,FALSE))/VLOOKUP($B1212,Stats!$A$2:$AA$19,25,FALSE),""))</f>
        <v/>
      </c>
      <c r="BM1212" s="46">
        <f>IF(ISNUMBER(VLOOKUP($B1212,Stats!$A$2:$AA$19,2,FALSE))=FALSE,"",IF(ISNUMBER(AA1212),(AA1212-VLOOKUP($B1212,Stats!$A$2:$AA$19,12,FALSE))/VLOOKUP($B1212,Stats!$A$2:$AA$19,26,FALSE),""))</f>
        <v>-0.29710849978833809</v>
      </c>
      <c r="BN1212" s="46" t="str">
        <f>IF(ISNUMBER(VLOOKUP($B1212,Stats!$A$2:$AA$19,2,FALSE))=FALSE,"",IF(ISNUMBER(#REF!),(#REF!-VLOOKUP($B1212,Stats!$A$2:$AA$19,13,FALSE))/VLOOKUP($B1212,Stats!$A$2:$AA$19,27,FALSE),""))</f>
        <v/>
      </c>
      <c r="BO1212" s="46" t="str">
        <f>IF(ISNUMBER(VLOOKUP($B1212,Stats!$A$2:$AA$19,2,FALSE))=FALSE,"",IF(ISNUMBER(#REF!),(#REF!-VLOOKUP($B1212,Stats!$A$2:$AA$19,14,FALSE))/VLOOKUP($B1212,Stats!$A$2:$AB$19,28,FALSE),""))</f>
        <v/>
      </c>
      <c r="BP1212" s="46"/>
      <c r="BQ1212" s="46">
        <f>IF(ISNUMBER(VLOOKUP($B1212,Stats!$A$2:$AA$19,2,FALSE))=FALSE,"",IF(ISNUMBER(BM1212),BM1212,(VLOOKUP($B1212,Stats!$A$2:$AT$19,46,FALSE)-VLOOKUP($B1212,Stats!$A$2:$AA$19,12,FALSE))/VLOOKUP($B1212,Stats!$A$2:$AA$19,26,FALSE)))</f>
        <v>-0.29710849978833809</v>
      </c>
      <c r="BR1212" s="51">
        <f t="shared" si="248"/>
        <v>-0.29710849978833809</v>
      </c>
      <c r="BS1212" s="32" t="str">
        <f t="shared" si="243"/>
        <v>832_201422</v>
      </c>
      <c r="BT1212" s="53">
        <f t="shared" si="244"/>
        <v>0.54846187453437212</v>
      </c>
    </row>
    <row r="1213" spans="1:72" x14ac:dyDescent="0.15">
      <c r="A1213" s="16">
        <v>832</v>
      </c>
      <c r="B1213" s="17">
        <v>201423</v>
      </c>
      <c r="C1213" s="3">
        <v>0</v>
      </c>
      <c r="D1213" s="23">
        <v>-9.6406660823840085E-3</v>
      </c>
      <c r="E1213" s="18">
        <v>7.379383383792351E-3</v>
      </c>
      <c r="F1213" s="24">
        <v>5</v>
      </c>
      <c r="G1213" s="24">
        <v>5</v>
      </c>
      <c r="H1213" s="20">
        <v>3.8709460287318365E-3</v>
      </c>
      <c r="I1213" s="20">
        <v>-5.7582747119897301E-3</v>
      </c>
      <c r="J1213" s="24">
        <v>2</v>
      </c>
      <c r="K1213" s="24">
        <v>2</v>
      </c>
      <c r="L1213" s="20">
        <v>1.1423550087873657E-2</v>
      </c>
      <c r="M1213" s="20">
        <v>-1.7376194613379692E-2</v>
      </c>
      <c r="N1213" s="19">
        <v>1.151</v>
      </c>
      <c r="O1213" s="19">
        <v>1.0078809106830124</v>
      </c>
      <c r="P1213" s="25">
        <v>41953</v>
      </c>
      <c r="Q1213" s="20">
        <v>-1.8245004344048743E-2</v>
      </c>
      <c r="R1213" s="25">
        <v>41957</v>
      </c>
      <c r="S1213" s="25">
        <f>IF(ISNUMBER(R1213),VLOOKUP(B1213,Index!$B$3:$AB$18,27,FALSE),"")</f>
        <v>41956</v>
      </c>
      <c r="T1213" s="25">
        <f>IF(ISNUMBER($R1213),VLOOKUP($B1213,Index!$B$21:$AB$36,27,FALSE),"")</f>
        <v>41954</v>
      </c>
      <c r="U1213" s="25">
        <f>IF(ISNUMBER($R1213),VLOOKUP($B1213,Index!$B$39:$AB$54,27,FALSE),"")</f>
        <v>41957</v>
      </c>
      <c r="W1213" s="18">
        <v>-0.28921998247152025</v>
      </c>
      <c r="X1213" s="19">
        <v>0.5</v>
      </c>
      <c r="Y1213" s="18">
        <v>0.14001395532230576</v>
      </c>
      <c r="Z1213" s="19">
        <f t="shared" si="245"/>
        <v>1</v>
      </c>
      <c r="AA1213" s="21" t="s">
        <v>25</v>
      </c>
      <c r="AB1213" s="3">
        <v>0</v>
      </c>
      <c r="AC1213" s="18">
        <v>8.3648198260826478E-2</v>
      </c>
      <c r="AD1213" s="19">
        <v>0.25</v>
      </c>
      <c r="AE1213" s="18">
        <v>1.9603907684996633E-2</v>
      </c>
      <c r="AF1213" s="19">
        <f t="shared" si="246"/>
        <v>1</v>
      </c>
      <c r="AG1213" s="21" t="s">
        <v>25</v>
      </c>
      <c r="AH1213" s="3">
        <v>0</v>
      </c>
      <c r="AK1213" t="str">
        <f t="shared" ref="AK1213:AX1222" si="254">IF($B1213=AK$2,$AA1213,"")</f>
        <v/>
      </c>
      <c r="AL1213" t="str">
        <f t="shared" si="254"/>
        <v/>
      </c>
      <c r="AM1213" t="str">
        <f t="shared" si="254"/>
        <v/>
      </c>
      <c r="AN1213" t="str">
        <f t="shared" si="254"/>
        <v/>
      </c>
      <c r="AO1213" t="str">
        <f t="shared" si="254"/>
        <v/>
      </c>
      <c r="AP1213" t="str">
        <f t="shared" si="254"/>
        <v/>
      </c>
      <c r="AQ1213" t="str">
        <f t="shared" si="254"/>
        <v/>
      </c>
      <c r="AR1213" t="str">
        <f t="shared" si="254"/>
        <v/>
      </c>
      <c r="AS1213" t="str">
        <f t="shared" si="254"/>
        <v/>
      </c>
      <c r="AT1213" t="str">
        <f t="shared" si="254"/>
        <v/>
      </c>
      <c r="AU1213" t="str">
        <f t="shared" si="254"/>
        <v/>
      </c>
      <c r="AV1213" t="str">
        <f t="shared" si="254"/>
        <v/>
      </c>
      <c r="AW1213" t="str">
        <f t="shared" si="254"/>
        <v/>
      </c>
      <c r="AX1213" t="str">
        <f t="shared" si="254"/>
        <v/>
      </c>
      <c r="AZ1213" s="46">
        <f>IF(ISNUMBER(VLOOKUP($B1213,Stats!$A$2:$AA$19,2,FALSE))=FALSE,"",IF(ISNUMBER(W1213),(W1213-VLOOKUP($B1213,Stats!$A$2:$AA$19,2,FALSE))/VLOOKUP($B1213,Stats!$A$2:$AA$19,16,FALSE),""))</f>
        <v>-0.33981636528505843</v>
      </c>
      <c r="BA1213" s="46">
        <f>IF(ISNUMBER(VLOOKUP($B1213,Stats!$A$2:$AA$19,2,FALSE))=FALSE,"",IF(ISNUMBER(X1213),(X1213-VLOOKUP($B1213,Stats!$A$2:$AA$19,3,FALSE))/VLOOKUP($B1213,Stats!$A$2:$AA$19,17,FALSE),""))</f>
        <v>-7.6117703670941991E-2</v>
      </c>
      <c r="BB1213" s="46"/>
      <c r="BC1213" s="46"/>
      <c r="BD1213" s="44">
        <f t="shared" si="242"/>
        <v>-0.20796703447800022</v>
      </c>
      <c r="BE1213" s="46">
        <f>IF(ISNUMBER(VLOOKUP($B1213,Stats!$A$2:$AA$19,2,FALSE))=FALSE,"",IF(ISNUMBER(Y1213),(Y1213-VLOOKUP($B1213,Stats!$A$2:$AA$19,5,FALSE))/VLOOKUP($B1213,Stats!$A$2:$AA$19,19,FALSE),""))</f>
        <v>-1.7167718342310814E-2</v>
      </c>
      <c r="BF1213" s="46"/>
      <c r="BG1213" s="46"/>
      <c r="BH1213" s="46">
        <f>IF(ISNUMBER(VLOOKUP($B1213,Stats!$A$2:$AA$19,2,FALSE))=FALSE,"",IF(ISNUMBER(Z1213),(Z1213-VLOOKUP($B1213,Stats!$A$2:$AA$19,8,FALSE))/VLOOKUP($B1213,Stats!$A$2:$AA$19,22,FALSE),""))</f>
        <v>-0.39509019437688425</v>
      </c>
      <c r="BI1213" s="46" t="str">
        <f>IF(ISNUMBER(VLOOKUP($B1213,Stats!$A$2:$AA$19,2,FALSE))=FALSE,"",IF(ISNUMBER(#REF!),(#REF!-VLOOKUP($B1213,Stats!$A$2:$AA$19,9,FALSE))/VLOOKUP($B1213,Stats!$A$2:$AA$19,23,FALSE),""))</f>
        <v/>
      </c>
      <c r="BJ1213" s="46" t="str">
        <f>IF(ISNUMBER(VLOOKUP($B1213,Stats!$A$2:$AA$19,2,FALSE))=FALSE,"",IF(ISNUMBER(#REF!),(#REF!-VLOOKUP($B1213,Stats!$A$2:$AA$19,10,FALSE))/VLOOKUP($B1213,Stats!$A$2:$AA$19,24,FALSE),""))</f>
        <v/>
      </c>
      <c r="BK1213" s="44">
        <f t="shared" si="247"/>
        <v>-0.10650965547344771</v>
      </c>
      <c r="BL1213" s="46" t="str">
        <f>IF(ISNUMBER(VLOOKUP($B1213,Stats!$A$2:$AA$19,2,FALSE))=FALSE,"",IF(ISNUMBER(#REF!),(#REF!-VLOOKUP($B1213,Stats!$A$2:$AA$19,11,FALSE))/VLOOKUP($B1213,Stats!$A$2:$AA$19,25,FALSE),""))</f>
        <v/>
      </c>
      <c r="BM1213" s="46" t="str">
        <f>IF(ISNUMBER(VLOOKUP($B1213,Stats!$A$2:$AA$19,2,FALSE))=FALSE,"",IF(ISNUMBER(AA1213),(AA1213-VLOOKUP($B1213,Stats!$A$2:$AA$19,12,FALSE))/VLOOKUP($B1213,Stats!$A$2:$AA$19,26,FALSE),""))</f>
        <v/>
      </c>
      <c r="BN1213" s="46" t="str">
        <f>IF(ISNUMBER(VLOOKUP($B1213,Stats!$A$2:$AA$19,2,FALSE))=FALSE,"",IF(ISNUMBER(#REF!),(#REF!-VLOOKUP($B1213,Stats!$A$2:$AA$19,13,FALSE))/VLOOKUP($B1213,Stats!$A$2:$AA$19,27,FALSE),""))</f>
        <v/>
      </c>
      <c r="BO1213" s="46" t="str">
        <f>IF(ISNUMBER(VLOOKUP($B1213,Stats!$A$2:$AA$19,2,FALSE))=FALSE,"",IF(ISNUMBER(#REF!),(#REF!-VLOOKUP($B1213,Stats!$A$2:$AA$19,14,FALSE))/VLOOKUP($B1213,Stats!$A$2:$AB$19,28,FALSE),""))</f>
        <v/>
      </c>
      <c r="BP1213" s="46"/>
      <c r="BQ1213" s="46">
        <f>IF(ISNUMBER(VLOOKUP($B1213,Stats!$A$2:$AA$19,2,FALSE))=FALSE,"",IF(ISNUMBER(BM1213),BM1213,(VLOOKUP($B1213,Stats!$A$2:$AT$19,46,FALSE)-VLOOKUP($B1213,Stats!$A$2:$AA$19,12,FALSE))/VLOOKUP($B1213,Stats!$A$2:$AA$19,26,FALSE)))</f>
        <v>-0.71825946798524909</v>
      </c>
      <c r="BR1213" s="51">
        <f t="shared" si="248"/>
        <v>-0.71825946798524909</v>
      </c>
      <c r="BS1213" s="32" t="str">
        <f t="shared" si="243"/>
        <v>832_201423</v>
      </c>
      <c r="BT1213" s="53">
        <f t="shared" si="244"/>
        <v>-0.24915109377671849</v>
      </c>
    </row>
    <row r="1214" spans="1:72" x14ac:dyDescent="0.15">
      <c r="A1214" s="16">
        <v>832</v>
      </c>
      <c r="B1214" s="17">
        <v>201424</v>
      </c>
      <c r="C1214" s="3">
        <v>0</v>
      </c>
      <c r="D1214" s="23">
        <v>3.3628318584070893E-2</v>
      </c>
      <c r="E1214" s="18">
        <v>3.0664485241234112E-3</v>
      </c>
      <c r="F1214" s="24">
        <v>9</v>
      </c>
      <c r="G1214" s="24">
        <v>1</v>
      </c>
      <c r="H1214" s="20">
        <v>3.7834346776978783E-3</v>
      </c>
      <c r="I1214" s="20">
        <v>-8.7873462214405063E-4</v>
      </c>
      <c r="J1214" s="24">
        <v>7</v>
      </c>
      <c r="K1214" s="24">
        <v>1</v>
      </c>
      <c r="L1214" s="20">
        <v>7.7653149266607713E-3</v>
      </c>
      <c r="M1214" s="20">
        <v>-8.7873462214405063E-4</v>
      </c>
      <c r="N1214" s="19">
        <v>1.1679999999999999</v>
      </c>
      <c r="O1214" s="19">
        <v>1.0272647317502197</v>
      </c>
      <c r="P1214" s="25">
        <v>41971</v>
      </c>
      <c r="Q1214" s="20">
        <v>-8.7873462214405063E-4</v>
      </c>
      <c r="R1214" s="25">
        <v>41962</v>
      </c>
      <c r="S1214" s="25">
        <f>IF(ISNUMBER(R1214),VLOOKUP(B1214,Index!$B$3:$AB$18,27,FALSE),"")</f>
        <v>41963</v>
      </c>
      <c r="T1214" s="25">
        <f>IF(ISNUMBER($R1214),VLOOKUP($B1214,Index!$B$21:$AB$36,27,FALSE),"")</f>
        <v>41963</v>
      </c>
      <c r="U1214" s="25">
        <f>IF(ISNUMBER($R1214),VLOOKUP($B1214,Index!$B$39:$AB$54,27,FALSE),"")</f>
        <v>41963</v>
      </c>
      <c r="W1214" s="18">
        <v>1.0088495575221268</v>
      </c>
      <c r="X1214" s="19">
        <v>0.9</v>
      </c>
      <c r="Y1214" s="18">
        <v>5.8181769983350569E-2</v>
      </c>
      <c r="Z1214" s="19">
        <f t="shared" si="245"/>
        <v>1</v>
      </c>
      <c r="AA1214" s="21">
        <v>38.26902654867537</v>
      </c>
      <c r="AB1214" s="3">
        <v>0</v>
      </c>
      <c r="AC1214" s="18">
        <v>1.017777429712591</v>
      </c>
      <c r="AD1214" s="19">
        <v>0.81</v>
      </c>
      <c r="AE1214" s="18">
        <v>3.3851183583955132E-3</v>
      </c>
      <c r="AF1214" s="19">
        <f t="shared" si="246"/>
        <v>1</v>
      </c>
      <c r="AG1214" s="21">
        <v>1464.5183929832203</v>
      </c>
      <c r="AH1214" s="3">
        <v>0</v>
      </c>
      <c r="AK1214" t="str">
        <f t="shared" si="254"/>
        <v/>
      </c>
      <c r="AL1214" t="str">
        <f t="shared" si="254"/>
        <v/>
      </c>
      <c r="AM1214" t="str">
        <f t="shared" si="254"/>
        <v/>
      </c>
      <c r="AN1214">
        <f t="shared" si="254"/>
        <v>38.26902654867537</v>
      </c>
      <c r="AO1214" t="str">
        <f t="shared" si="254"/>
        <v/>
      </c>
      <c r="AP1214" t="str">
        <f t="shared" si="254"/>
        <v/>
      </c>
      <c r="AQ1214" t="str">
        <f t="shared" si="254"/>
        <v/>
      </c>
      <c r="AR1214" t="str">
        <f t="shared" si="254"/>
        <v/>
      </c>
      <c r="AS1214" t="str">
        <f t="shared" si="254"/>
        <v/>
      </c>
      <c r="AT1214" t="str">
        <f t="shared" si="254"/>
        <v/>
      </c>
      <c r="AU1214" t="str">
        <f t="shared" si="254"/>
        <v/>
      </c>
      <c r="AV1214" t="str">
        <f t="shared" si="254"/>
        <v/>
      </c>
      <c r="AW1214" t="str">
        <f t="shared" si="254"/>
        <v/>
      </c>
      <c r="AX1214" t="str">
        <f t="shared" si="254"/>
        <v/>
      </c>
      <c r="AZ1214" s="46">
        <f>IF(ISNUMBER(VLOOKUP($B1214,Stats!$A$2:$AA$19,2,FALSE))=FALSE,"",IF(ISNUMBER(W1214),(W1214-VLOOKUP($B1214,Stats!$A$2:$AA$19,2,FALSE))/VLOOKUP($B1214,Stats!$A$2:$AA$19,16,FALSE),""))</f>
        <v>-0.12756717725418418</v>
      </c>
      <c r="BA1214" s="46">
        <f>IF(ISNUMBER(VLOOKUP($B1214,Stats!$A$2:$AA$19,2,FALSE))=FALSE,"",IF(ISNUMBER(X1214),(X1214-VLOOKUP($B1214,Stats!$A$2:$AA$19,3,FALSE))/VLOOKUP($B1214,Stats!$A$2:$AA$19,17,FALSE),""))</f>
        <v>1.2377608208189006</v>
      </c>
      <c r="BB1214" s="46"/>
      <c r="BC1214" s="46"/>
      <c r="BD1214" s="44">
        <f t="shared" si="242"/>
        <v>0.5550968217823582</v>
      </c>
      <c r="BE1214" s="46">
        <f>IF(ISNUMBER(VLOOKUP($B1214,Stats!$A$2:$AA$19,2,FALSE))=FALSE,"",IF(ISNUMBER(Y1214),(Y1214-VLOOKUP($B1214,Stats!$A$2:$AA$19,5,FALSE))/VLOOKUP($B1214,Stats!$A$2:$AA$19,19,FALSE),""))</f>
        <v>-0.69559234282249982</v>
      </c>
      <c r="BF1214" s="46"/>
      <c r="BG1214" s="46"/>
      <c r="BH1214" s="46">
        <f>IF(ISNUMBER(VLOOKUP($B1214,Stats!$A$2:$AA$19,2,FALSE))=FALSE,"",IF(ISNUMBER(Z1214),(Z1214-VLOOKUP($B1214,Stats!$A$2:$AA$19,8,FALSE))/VLOOKUP($B1214,Stats!$A$2:$AA$19,22,FALSE),""))</f>
        <v>-0.47935479253396501</v>
      </c>
      <c r="BI1214" s="46" t="str">
        <f>IF(ISNUMBER(VLOOKUP($B1214,Stats!$A$2:$AA$19,2,FALSE))=FALSE,"",IF(ISNUMBER(#REF!),(#REF!-VLOOKUP($B1214,Stats!$A$2:$AA$19,9,FALSE))/VLOOKUP($B1214,Stats!$A$2:$AA$19,23,FALSE),""))</f>
        <v/>
      </c>
      <c r="BJ1214" s="46" t="str">
        <f>IF(ISNUMBER(VLOOKUP($B1214,Stats!$A$2:$AA$19,2,FALSE))=FALSE,"",IF(ISNUMBER(#REF!),(#REF!-VLOOKUP($B1214,Stats!$A$2:$AA$19,10,FALSE))/VLOOKUP($B1214,Stats!$A$2:$AA$19,24,FALSE),""))</f>
        <v/>
      </c>
      <c r="BK1214" s="44">
        <f t="shared" si="247"/>
        <v>0.34310820221556038</v>
      </c>
      <c r="BL1214" s="46" t="str">
        <f>IF(ISNUMBER(VLOOKUP($B1214,Stats!$A$2:$AA$19,2,FALSE))=FALSE,"",IF(ISNUMBER(#REF!),(#REF!-VLOOKUP($B1214,Stats!$A$2:$AA$19,11,FALSE))/VLOOKUP($B1214,Stats!$A$2:$AA$19,25,FALSE),""))</f>
        <v/>
      </c>
      <c r="BM1214" s="46">
        <f>IF(ISNUMBER(VLOOKUP($B1214,Stats!$A$2:$AA$19,2,FALSE))=FALSE,"",IF(ISNUMBER(AA1214),(AA1214-VLOOKUP($B1214,Stats!$A$2:$AA$19,12,FALSE))/VLOOKUP($B1214,Stats!$A$2:$AA$19,26,FALSE),""))</f>
        <v>1.3140865346397888</v>
      </c>
      <c r="BN1214" s="46" t="str">
        <f>IF(ISNUMBER(VLOOKUP($B1214,Stats!$A$2:$AA$19,2,FALSE))=FALSE,"",IF(ISNUMBER(#REF!),(#REF!-VLOOKUP($B1214,Stats!$A$2:$AA$19,13,FALSE))/VLOOKUP($B1214,Stats!$A$2:$AA$19,27,FALSE),""))</f>
        <v/>
      </c>
      <c r="BO1214" s="46" t="str">
        <f>IF(ISNUMBER(VLOOKUP($B1214,Stats!$A$2:$AA$19,2,FALSE))=FALSE,"",IF(ISNUMBER(#REF!),(#REF!-VLOOKUP($B1214,Stats!$A$2:$AA$19,14,FALSE))/VLOOKUP($B1214,Stats!$A$2:$AB$19,28,FALSE),""))</f>
        <v/>
      </c>
      <c r="BP1214" s="46"/>
      <c r="BQ1214" s="46">
        <f>IF(ISNUMBER(VLOOKUP($B1214,Stats!$A$2:$AA$19,2,FALSE))=FALSE,"",IF(ISNUMBER(BM1214),BM1214,(VLOOKUP($B1214,Stats!$A$2:$AT$19,46,FALSE)-VLOOKUP($B1214,Stats!$A$2:$AA$19,12,FALSE))/VLOOKUP($B1214,Stats!$A$2:$AA$19,26,FALSE)))</f>
        <v>1.3140865346397888</v>
      </c>
      <c r="BR1214" s="51">
        <f t="shared" si="248"/>
        <v>1.3140865346397888</v>
      </c>
      <c r="BS1214" s="32" t="str">
        <f t="shared" si="243"/>
        <v>832_201424</v>
      </c>
      <c r="BT1214" s="53">
        <f t="shared" si="244"/>
        <v>0.57970159261376564</v>
      </c>
    </row>
    <row r="1215" spans="1:72" x14ac:dyDescent="0.15">
      <c r="A1215" s="16">
        <v>832</v>
      </c>
      <c r="B1215" s="17">
        <v>201425</v>
      </c>
      <c r="C1215" s="3">
        <v>0</v>
      </c>
      <c r="D1215" s="23">
        <v>2.2260273972602773E-2</v>
      </c>
      <c r="E1215" s="18">
        <v>9.9706996802973614E-3</v>
      </c>
      <c r="F1215" s="24">
        <v>7</v>
      </c>
      <c r="G1215" s="24">
        <v>3</v>
      </c>
      <c r="H1215" s="20">
        <v>7.8005436818835107E-3</v>
      </c>
      <c r="I1215" s="20">
        <v>-1.0705153260831471E-2</v>
      </c>
      <c r="J1215" s="24">
        <v>3</v>
      </c>
      <c r="K1215" s="24">
        <v>1</v>
      </c>
      <c r="L1215" s="20">
        <v>1.4604810996563744E-2</v>
      </c>
      <c r="M1215" s="20">
        <v>-1.4394580863674955E-2</v>
      </c>
      <c r="N1215" s="19">
        <v>1.194</v>
      </c>
      <c r="O1215" s="19">
        <v>1.0275387263339071</v>
      </c>
      <c r="P1215" s="25">
        <v>41985</v>
      </c>
      <c r="Q1215" s="20">
        <v>-2.3489932885906062E-2</v>
      </c>
      <c r="R1215" s="25">
        <v>41982</v>
      </c>
      <c r="S1215" s="25">
        <f>IF(ISNUMBER(R1215),VLOOKUP(B1215,Index!$B$3:$AB$18,27,FALSE),"")</f>
        <v>41982</v>
      </c>
      <c r="T1215" s="25">
        <f>IF(ISNUMBER($R1215),VLOOKUP($B1215,Index!$B$21:$AB$36,27,FALSE),"")</f>
        <v>41982</v>
      </c>
      <c r="U1215" s="25">
        <f>IF(ISNUMBER($R1215),VLOOKUP($B1215,Index!$B$39:$AB$54,27,FALSE),"")</f>
        <v>41982</v>
      </c>
      <c r="W1215" s="18">
        <v>0.6678082191780832</v>
      </c>
      <c r="X1215" s="19">
        <v>0.7</v>
      </c>
      <c r="Y1215" s="18">
        <v>0.1891807251315141</v>
      </c>
      <c r="Z1215" s="19">
        <f t="shared" si="245"/>
        <v>0</v>
      </c>
      <c r="AA1215" s="21">
        <v>0.94765166340508866</v>
      </c>
      <c r="AB1215" s="3">
        <v>0</v>
      </c>
      <c r="AC1215" s="18">
        <v>0.44596781760180282</v>
      </c>
      <c r="AD1215" s="19">
        <v>0.48999999999999994</v>
      </c>
      <c r="AE1215" s="18">
        <v>3.5789346761285493E-2</v>
      </c>
      <c r="AF1215" s="19">
        <f t="shared" si="246"/>
        <v>0</v>
      </c>
      <c r="AG1215" s="21">
        <v>0.89804367515443151</v>
      </c>
      <c r="AH1215" s="3">
        <v>0</v>
      </c>
      <c r="AK1215" t="str">
        <f t="shared" si="254"/>
        <v/>
      </c>
      <c r="AL1215" t="str">
        <f t="shared" si="254"/>
        <v/>
      </c>
      <c r="AM1215" t="str">
        <f t="shared" si="254"/>
        <v/>
      </c>
      <c r="AN1215" t="str">
        <f t="shared" si="254"/>
        <v/>
      </c>
      <c r="AO1215">
        <f t="shared" si="254"/>
        <v>0.94765166340508866</v>
      </c>
      <c r="AP1215" t="str">
        <f t="shared" si="254"/>
        <v/>
      </c>
      <c r="AQ1215" t="str">
        <f t="shared" si="254"/>
        <v/>
      </c>
      <c r="AR1215" t="str">
        <f t="shared" si="254"/>
        <v/>
      </c>
      <c r="AS1215" t="str">
        <f t="shared" si="254"/>
        <v/>
      </c>
      <c r="AT1215" t="str">
        <f t="shared" si="254"/>
        <v/>
      </c>
      <c r="AU1215" t="str">
        <f t="shared" si="254"/>
        <v/>
      </c>
      <c r="AV1215" t="str">
        <f t="shared" si="254"/>
        <v/>
      </c>
      <c r="AW1215" t="str">
        <f t="shared" si="254"/>
        <v/>
      </c>
      <c r="AX1215" t="str">
        <f t="shared" si="254"/>
        <v/>
      </c>
      <c r="AZ1215" s="46">
        <f>IF(ISNUMBER(VLOOKUP($B1215,Stats!$A$2:$AA$19,2,FALSE))=FALSE,"",IF(ISNUMBER(W1215),(W1215-VLOOKUP($B1215,Stats!$A$2:$AA$19,2,FALSE))/VLOOKUP($B1215,Stats!$A$2:$AA$19,16,FALSE),""))</f>
        <v>-0.18890767722270616</v>
      </c>
      <c r="BA1215" s="46">
        <f>IF(ISNUMBER(VLOOKUP($B1215,Stats!$A$2:$AA$19,2,FALSE))=FALSE,"",IF(ISNUMBER(X1215),(X1215-VLOOKUP($B1215,Stats!$A$2:$AA$19,3,FALSE))/VLOOKUP($B1215,Stats!$A$2:$AA$19,17,FALSE),""))</f>
        <v>0.52844508262562895</v>
      </c>
      <c r="BB1215" s="46"/>
      <c r="BC1215" s="46"/>
      <c r="BD1215" s="44">
        <f t="shared" si="242"/>
        <v>0.16976870270146138</v>
      </c>
      <c r="BE1215" s="46">
        <f>IF(ISNUMBER(VLOOKUP($B1215,Stats!$A$2:$AA$19,2,FALSE))=FALSE,"",IF(ISNUMBER(Y1215),(Y1215-VLOOKUP($B1215,Stats!$A$2:$AA$19,5,FALSE))/VLOOKUP($B1215,Stats!$A$2:$AA$19,19,FALSE),""))</f>
        <v>-0.6366449595585667</v>
      </c>
      <c r="BF1215" s="46"/>
      <c r="BG1215" s="46"/>
      <c r="BH1215" s="46">
        <f>IF(ISNUMBER(VLOOKUP($B1215,Stats!$A$2:$AA$19,2,FALSE))=FALSE,"",IF(ISNUMBER(Z1215),(Z1215-VLOOKUP($B1215,Stats!$A$2:$AA$19,8,FALSE))/VLOOKUP($B1215,Stats!$A$2:$AA$19,22,FALSE),""))</f>
        <v>-0.38938659637819406</v>
      </c>
      <c r="BI1215" s="46" t="str">
        <f>IF(ISNUMBER(VLOOKUP($B1215,Stats!$A$2:$AA$19,2,FALSE))=FALSE,"",IF(ISNUMBER(#REF!),(#REF!-VLOOKUP($B1215,Stats!$A$2:$AA$19,9,FALSE))/VLOOKUP($B1215,Stats!$A$2:$AA$19,23,FALSE),""))</f>
        <v/>
      </c>
      <c r="BJ1215" s="46" t="str">
        <f>IF(ISNUMBER(VLOOKUP($B1215,Stats!$A$2:$AA$19,2,FALSE))=FALSE,"",IF(ISNUMBER(#REF!),(#REF!-VLOOKUP($B1215,Stats!$A$2:$AA$19,10,FALSE))/VLOOKUP($B1215,Stats!$A$2:$AA$19,24,FALSE),""))</f>
        <v/>
      </c>
      <c r="BK1215" s="44">
        <f t="shared" si="247"/>
        <v>0.32883549277753843</v>
      </c>
      <c r="BL1215" s="46" t="str">
        <f>IF(ISNUMBER(VLOOKUP($B1215,Stats!$A$2:$AA$19,2,FALSE))=FALSE,"",IF(ISNUMBER(#REF!),(#REF!-VLOOKUP($B1215,Stats!$A$2:$AA$19,11,FALSE))/VLOOKUP($B1215,Stats!$A$2:$AA$19,25,FALSE),""))</f>
        <v/>
      </c>
      <c r="BM1215" s="46">
        <f>IF(ISNUMBER(VLOOKUP($B1215,Stats!$A$2:$AA$19,2,FALSE))=FALSE,"",IF(ISNUMBER(AA1215),(AA1215-VLOOKUP($B1215,Stats!$A$2:$AA$19,12,FALSE))/VLOOKUP($B1215,Stats!$A$2:$AA$19,26,FALSE),""))</f>
        <v>-0.45520533210770414</v>
      </c>
      <c r="BN1215" s="46" t="str">
        <f>IF(ISNUMBER(VLOOKUP($B1215,Stats!$A$2:$AA$19,2,FALSE))=FALSE,"",IF(ISNUMBER(#REF!),(#REF!-VLOOKUP($B1215,Stats!$A$2:$AA$19,13,FALSE))/VLOOKUP($B1215,Stats!$A$2:$AA$19,27,FALSE),""))</f>
        <v/>
      </c>
      <c r="BO1215" s="46" t="str">
        <f>IF(ISNUMBER(VLOOKUP($B1215,Stats!$A$2:$AA$19,2,FALSE))=FALSE,"",IF(ISNUMBER(#REF!),(#REF!-VLOOKUP($B1215,Stats!$A$2:$AA$19,14,FALSE))/VLOOKUP($B1215,Stats!$A$2:$AB$19,28,FALSE),""))</f>
        <v/>
      </c>
      <c r="BP1215" s="46"/>
      <c r="BQ1215" s="46">
        <f>IF(ISNUMBER(VLOOKUP($B1215,Stats!$A$2:$AA$19,2,FALSE))=FALSE,"",IF(ISNUMBER(BM1215),BM1215,(VLOOKUP($B1215,Stats!$A$2:$AT$19,46,FALSE)-VLOOKUP($B1215,Stats!$A$2:$AA$19,12,FALSE))/VLOOKUP($B1215,Stats!$A$2:$AA$19,26,FALSE)))</f>
        <v>-0.45520533210770414</v>
      </c>
      <c r="BR1215" s="51">
        <f t="shared" si="248"/>
        <v>-0.45520533210770414</v>
      </c>
      <c r="BS1215" s="32" t="str">
        <f t="shared" si="243"/>
        <v>832_201425</v>
      </c>
      <c r="BT1215" s="53">
        <f t="shared" si="244"/>
        <v>0.14021396978527448</v>
      </c>
    </row>
    <row r="1216" spans="1:72" x14ac:dyDescent="0.15">
      <c r="A1216" s="16">
        <v>832</v>
      </c>
      <c r="B1216" s="17">
        <v>201426</v>
      </c>
      <c r="C1216" s="3">
        <v>0</v>
      </c>
      <c r="D1216" s="23">
        <v>-1.2562814070351647E-2</v>
      </c>
      <c r="E1216" s="18">
        <v>9.9809288215987873E-3</v>
      </c>
      <c r="F1216" s="24">
        <v>7</v>
      </c>
      <c r="G1216" s="24">
        <v>3</v>
      </c>
      <c r="H1216" s="20">
        <v>4.3727240447010629E-3</v>
      </c>
      <c r="I1216" s="20">
        <v>-1.4263864599231679E-2</v>
      </c>
      <c r="J1216" s="24">
        <v>3</v>
      </c>
      <c r="K1216" s="24">
        <v>2</v>
      </c>
      <c r="L1216" s="20">
        <v>7.5376884422111434E-3</v>
      </c>
      <c r="M1216" s="20">
        <v>-2.1666666666666723E-2</v>
      </c>
      <c r="N1216" s="19">
        <v>1.204</v>
      </c>
      <c r="O1216" s="19">
        <v>1.0008312551953449</v>
      </c>
      <c r="P1216" s="25">
        <v>41989</v>
      </c>
      <c r="Q1216" s="20">
        <v>-3.9036544850498234E-2</v>
      </c>
      <c r="R1216" s="25">
        <v>41996</v>
      </c>
      <c r="S1216" s="25">
        <f>IF(ISNUMBER(R1216),VLOOKUP(B1216,Index!$B$3:$AB$18,27,FALSE),"")</f>
        <v>41997</v>
      </c>
      <c r="T1216" s="25">
        <f>IF(ISNUMBER($R1216),VLOOKUP($B1216,Index!$B$21:$AB$36,27,FALSE),"")</f>
        <v>41996</v>
      </c>
      <c r="U1216" s="25">
        <f>IF(ISNUMBER($R1216),VLOOKUP($B1216,Index!$B$39:$AB$54,27,FALSE),"")</f>
        <v>41996</v>
      </c>
      <c r="W1216" s="18">
        <v>-0.3768844221105494</v>
      </c>
      <c r="X1216" s="19">
        <v>0.7</v>
      </c>
      <c r="Y1216" s="18">
        <v>0.18937480944163532</v>
      </c>
      <c r="Z1216" s="19">
        <f t="shared" si="245"/>
        <v>1</v>
      </c>
      <c r="AA1216" s="21" t="s">
        <v>25</v>
      </c>
      <c r="AB1216" s="3">
        <v>0</v>
      </c>
      <c r="AC1216" s="18">
        <v>0.14204186762960277</v>
      </c>
      <c r="AD1216" s="19">
        <v>0.48999999999999994</v>
      </c>
      <c r="AE1216" s="18">
        <v>3.586281845105569E-2</v>
      </c>
      <c r="AF1216" s="19">
        <f t="shared" si="246"/>
        <v>1</v>
      </c>
      <c r="AG1216" s="21" t="s">
        <v>25</v>
      </c>
      <c r="AH1216" s="3">
        <v>0</v>
      </c>
      <c r="AK1216" t="str">
        <f t="shared" si="254"/>
        <v/>
      </c>
      <c r="AL1216" t="str">
        <f t="shared" si="254"/>
        <v/>
      </c>
      <c r="AM1216" t="str">
        <f t="shared" si="254"/>
        <v/>
      </c>
      <c r="AN1216" t="str">
        <f t="shared" si="254"/>
        <v/>
      </c>
      <c r="AO1216" t="str">
        <f t="shared" si="254"/>
        <v/>
      </c>
      <c r="AP1216" t="str">
        <f t="shared" si="254"/>
        <v/>
      </c>
      <c r="AQ1216" t="str">
        <f t="shared" si="254"/>
        <v/>
      </c>
      <c r="AR1216" t="str">
        <f t="shared" si="254"/>
        <v/>
      </c>
      <c r="AS1216" t="str">
        <f t="shared" si="254"/>
        <v/>
      </c>
      <c r="AT1216" t="str">
        <f t="shared" si="254"/>
        <v/>
      </c>
      <c r="AU1216" t="str">
        <f t="shared" si="254"/>
        <v/>
      </c>
      <c r="AV1216" t="str">
        <f t="shared" si="254"/>
        <v/>
      </c>
      <c r="AW1216" t="str">
        <f t="shared" si="254"/>
        <v/>
      </c>
      <c r="AX1216" t="str">
        <f t="shared" si="254"/>
        <v/>
      </c>
      <c r="AZ1216" s="46">
        <f>IF(ISNUMBER(VLOOKUP($B1216,Stats!$A$2:$AA$19,2,FALSE))=FALSE,"",IF(ISNUMBER(W1216),(W1216-VLOOKUP($B1216,Stats!$A$2:$AA$19,2,FALSE))/VLOOKUP($B1216,Stats!$A$2:$AA$19,16,FALSE),""))</f>
        <v>-0.65505694237890133</v>
      </c>
      <c r="BA1216" s="46">
        <f>IF(ISNUMBER(VLOOKUP($B1216,Stats!$A$2:$AA$19,2,FALSE))=FALSE,"",IF(ISNUMBER(X1216),(X1216-VLOOKUP($B1216,Stats!$A$2:$AA$19,3,FALSE))/VLOOKUP($B1216,Stats!$A$2:$AA$19,17,FALSE),""))</f>
        <v>0.82927015326520481</v>
      </c>
      <c r="BB1216" s="46"/>
      <c r="BC1216" s="46"/>
      <c r="BD1216" s="44">
        <f t="shared" si="242"/>
        <v>8.7106605443151741E-2</v>
      </c>
      <c r="BE1216" s="46">
        <f>IF(ISNUMBER(VLOOKUP($B1216,Stats!$A$2:$AA$19,2,FALSE))=FALSE,"",IF(ISNUMBER(Y1216),(Y1216-VLOOKUP($B1216,Stats!$A$2:$AA$19,5,FALSE))/VLOOKUP($B1216,Stats!$A$2:$AA$19,19,FALSE),""))</f>
        <v>-0.3344487635612432</v>
      </c>
      <c r="BF1216" s="46"/>
      <c r="BG1216" s="46"/>
      <c r="BH1216" s="46">
        <f>IF(ISNUMBER(VLOOKUP($B1216,Stats!$A$2:$AA$19,2,FALSE))=FALSE,"",IF(ISNUMBER(Z1216),(Z1216-VLOOKUP($B1216,Stats!$A$2:$AA$19,8,FALSE))/VLOOKUP($B1216,Stats!$A$2:$AA$19,22,FALSE),""))</f>
        <v>-0.10266627503097653</v>
      </c>
      <c r="BI1216" s="46" t="str">
        <f>IF(ISNUMBER(VLOOKUP($B1216,Stats!$A$2:$AA$19,2,FALSE))=FALSE,"",IF(ISNUMBER(#REF!),(#REF!-VLOOKUP($B1216,Stats!$A$2:$AA$19,9,FALSE))/VLOOKUP($B1216,Stats!$A$2:$AA$19,23,FALSE),""))</f>
        <v/>
      </c>
      <c r="BJ1216" s="46" t="str">
        <f>IF(ISNUMBER(VLOOKUP($B1216,Stats!$A$2:$AA$19,2,FALSE))=FALSE,"",IF(ISNUMBER(#REF!),(#REF!-VLOOKUP($B1216,Stats!$A$2:$AA$19,10,FALSE))/VLOOKUP($B1216,Stats!$A$2:$AA$19,24,FALSE),""))</f>
        <v/>
      </c>
      <c r="BK1216" s="44">
        <f t="shared" si="247"/>
        <v>0.20331425198357728</v>
      </c>
      <c r="BL1216" s="46" t="str">
        <f>IF(ISNUMBER(VLOOKUP($B1216,Stats!$A$2:$AA$19,2,FALSE))=FALSE,"",IF(ISNUMBER(#REF!),(#REF!-VLOOKUP($B1216,Stats!$A$2:$AA$19,11,FALSE))/VLOOKUP($B1216,Stats!$A$2:$AA$19,25,FALSE),""))</f>
        <v/>
      </c>
      <c r="BM1216" s="46" t="str">
        <f>IF(ISNUMBER(VLOOKUP($B1216,Stats!$A$2:$AA$19,2,FALSE))=FALSE,"",IF(ISNUMBER(AA1216),(AA1216-VLOOKUP($B1216,Stats!$A$2:$AA$19,12,FALSE))/VLOOKUP($B1216,Stats!$A$2:$AA$19,26,FALSE),""))</f>
        <v/>
      </c>
      <c r="BN1216" s="46" t="str">
        <f>IF(ISNUMBER(VLOOKUP($B1216,Stats!$A$2:$AA$19,2,FALSE))=FALSE,"",IF(ISNUMBER(#REF!),(#REF!-VLOOKUP($B1216,Stats!$A$2:$AA$19,13,FALSE))/VLOOKUP($B1216,Stats!$A$2:$AA$19,27,FALSE),""))</f>
        <v/>
      </c>
      <c r="BO1216" s="46" t="str">
        <f>IF(ISNUMBER(VLOOKUP($B1216,Stats!$A$2:$AA$19,2,FALSE))=FALSE,"",IF(ISNUMBER(#REF!),(#REF!-VLOOKUP($B1216,Stats!$A$2:$AA$19,14,FALSE))/VLOOKUP($B1216,Stats!$A$2:$AB$19,28,FALSE),""))</f>
        <v/>
      </c>
      <c r="BP1216" s="46"/>
      <c r="BQ1216" s="46">
        <f>IF(ISNUMBER(VLOOKUP($B1216,Stats!$A$2:$AA$19,2,FALSE))=FALSE,"",IF(ISNUMBER(BM1216),BM1216,(VLOOKUP($B1216,Stats!$A$2:$AT$19,46,FALSE)-VLOOKUP($B1216,Stats!$A$2:$AA$19,12,FALSE))/VLOOKUP($B1216,Stats!$A$2:$AA$19,26,FALSE)))</f>
        <v>-0.61108963630174951</v>
      </c>
      <c r="BR1216" s="51">
        <f t="shared" si="248"/>
        <v>-0.61108963630174951</v>
      </c>
      <c r="BS1216" s="32" t="str">
        <f t="shared" si="243"/>
        <v>832_201426</v>
      </c>
      <c r="BT1216" s="53">
        <f t="shared" si="244"/>
        <v>1.7191945018426802E-2</v>
      </c>
    </row>
    <row r="1217" spans="1:72" x14ac:dyDescent="0.15">
      <c r="A1217" s="16">
        <v>832</v>
      </c>
      <c r="B1217" s="17">
        <v>201427</v>
      </c>
      <c r="C1217" s="3">
        <v>0</v>
      </c>
      <c r="D1217" s="23">
        <v>-7.6335877862596657E-3</v>
      </c>
      <c r="E1217" s="18">
        <v>1.1113106707803163E-2</v>
      </c>
      <c r="F1217" s="24">
        <v>1</v>
      </c>
      <c r="G1217" s="24">
        <v>2</v>
      </c>
      <c r="H1217" s="20">
        <v>8.6206896551723755E-3</v>
      </c>
      <c r="I1217" s="20">
        <v>-8.0749857194786778E-3</v>
      </c>
      <c r="J1217" s="24">
        <v>1</v>
      </c>
      <c r="K1217" s="24">
        <v>2</v>
      </c>
      <c r="L1217" s="20">
        <v>8.6206896551723755E-3</v>
      </c>
      <c r="M1217" s="20">
        <v>-1.3605442176870763E-2</v>
      </c>
      <c r="N1217" s="19">
        <v>1.1759999999999999</v>
      </c>
      <c r="O1217" s="19">
        <v>1</v>
      </c>
      <c r="P1217" s="25">
        <v>42002</v>
      </c>
      <c r="Q1217" s="20">
        <v>-1.3605442176870763E-2</v>
      </c>
      <c r="R1217" s="25">
        <v>42003</v>
      </c>
      <c r="S1217" s="25">
        <f>IF(ISNUMBER(R1217),VLOOKUP(B1217,Index!$B$3:$AB$18,27,FALSE),"")</f>
        <v>42002</v>
      </c>
      <c r="T1217" s="25">
        <f>IF(ISNUMBER($R1217),VLOOKUP($B1217,Index!$B$21:$AB$36,27,FALSE),"")</f>
        <v>42003</v>
      </c>
      <c r="U1217" s="25">
        <f>IF(ISNUMBER($R1217),VLOOKUP($B1217,Index!$B$39:$AB$54,27,FALSE),"")</f>
        <v>42003</v>
      </c>
      <c r="W1217" s="18">
        <v>-0.91603053435115989</v>
      </c>
      <c r="X1217" s="19">
        <v>0.33333333333333331</v>
      </c>
      <c r="Y1217" s="18">
        <v>0.21085637446291985</v>
      </c>
      <c r="Z1217" s="19">
        <f t="shared" si="245"/>
        <v>1</v>
      </c>
      <c r="AA1217" s="21" t="s">
        <v>25</v>
      </c>
      <c r="AB1217" s="3">
        <v>0</v>
      </c>
      <c r="AC1217" s="18">
        <v>0.8391119398636715</v>
      </c>
      <c r="AD1217" s="19">
        <v>0.1111111111111111</v>
      </c>
      <c r="AE1217" s="18">
        <v>4.4460410651647082E-2</v>
      </c>
      <c r="AF1217" s="19">
        <f t="shared" si="246"/>
        <v>1</v>
      </c>
      <c r="AG1217" s="21" t="s">
        <v>25</v>
      </c>
      <c r="AH1217" s="3">
        <v>0</v>
      </c>
      <c r="AK1217" t="str">
        <f t="shared" si="254"/>
        <v/>
      </c>
      <c r="AL1217" t="str">
        <f t="shared" si="254"/>
        <v/>
      </c>
      <c r="AM1217" t="str">
        <f t="shared" si="254"/>
        <v/>
      </c>
      <c r="AN1217" t="str">
        <f t="shared" si="254"/>
        <v/>
      </c>
      <c r="AO1217" t="str">
        <f t="shared" si="254"/>
        <v/>
      </c>
      <c r="AP1217" t="str">
        <f t="shared" si="254"/>
        <v/>
      </c>
      <c r="AQ1217" t="str">
        <f t="shared" si="254"/>
        <v/>
      </c>
      <c r="AR1217" t="str">
        <f t="shared" si="254"/>
        <v/>
      </c>
      <c r="AS1217" t="str">
        <f t="shared" si="254"/>
        <v/>
      </c>
      <c r="AT1217" t="str">
        <f t="shared" si="254"/>
        <v/>
      </c>
      <c r="AU1217" t="str">
        <f t="shared" si="254"/>
        <v/>
      </c>
      <c r="AV1217" t="str">
        <f t="shared" si="254"/>
        <v/>
      </c>
      <c r="AW1217" t="str">
        <f t="shared" si="254"/>
        <v/>
      </c>
      <c r="AX1217" t="str">
        <f t="shared" si="254"/>
        <v/>
      </c>
      <c r="AZ1217" s="46">
        <f>IF(ISNUMBER(VLOOKUP($B1217,Stats!$A$2:$AA$19,2,FALSE))=FALSE,"",IF(ISNUMBER(W1217),(W1217-VLOOKUP($B1217,Stats!$A$2:$AA$19,2,FALSE))/VLOOKUP($B1217,Stats!$A$2:$AA$19,16,FALSE),""))</f>
        <v>-0.75629663490899879</v>
      </c>
      <c r="BA1217" s="46">
        <f>IF(ISNUMBER(VLOOKUP($B1217,Stats!$A$2:$AA$19,2,FALSE))=FALSE,"",IF(ISNUMBER(X1217),(X1217-VLOOKUP($B1217,Stats!$A$2:$AA$19,3,FALSE))/VLOOKUP($B1217,Stats!$A$2:$AA$19,17,FALSE),""))</f>
        <v>-1.0507044611669172</v>
      </c>
      <c r="BB1217" s="46"/>
      <c r="BC1217" s="46"/>
      <c r="BD1217" s="44">
        <f t="shared" si="242"/>
        <v>-0.90350054803795798</v>
      </c>
      <c r="BE1217" s="46">
        <f>IF(ISNUMBER(VLOOKUP($B1217,Stats!$A$2:$AA$19,2,FALSE))=FALSE,"",IF(ISNUMBER(Y1217),(Y1217-VLOOKUP($B1217,Stats!$A$2:$AA$19,5,FALSE))/VLOOKUP($B1217,Stats!$A$2:$AA$19,19,FALSE),""))</f>
        <v>0.16217333333459499</v>
      </c>
      <c r="BF1217" s="46"/>
      <c r="BG1217" s="46"/>
      <c r="BH1217" s="46">
        <f>IF(ISNUMBER(VLOOKUP($B1217,Stats!$A$2:$AA$19,2,FALSE))=FALSE,"",IF(ISNUMBER(Z1217),(Z1217-VLOOKUP($B1217,Stats!$A$2:$AA$19,8,FALSE))/VLOOKUP($B1217,Stats!$A$2:$AA$19,22,FALSE),""))</f>
        <v>0.41115882059143566</v>
      </c>
      <c r="BI1217" s="46" t="str">
        <f>IF(ISNUMBER(VLOOKUP($B1217,Stats!$A$2:$AA$19,2,FALSE))=FALSE,"",IF(ISNUMBER(#REF!),(#REF!-VLOOKUP($B1217,Stats!$A$2:$AA$19,9,FALSE))/VLOOKUP($B1217,Stats!$A$2:$AA$19,23,FALSE),""))</f>
        <v/>
      </c>
      <c r="BJ1217" s="46" t="str">
        <f>IF(ISNUMBER(VLOOKUP($B1217,Stats!$A$2:$AA$19,2,FALSE))=FALSE,"",IF(ISNUMBER(#REF!),(#REF!-VLOOKUP($B1217,Stats!$A$2:$AA$19,10,FALSE))/VLOOKUP($B1217,Stats!$A$2:$AA$19,24,FALSE),""))</f>
        <v/>
      </c>
      <c r="BK1217" s="44">
        <f t="shared" si="247"/>
        <v>9.8263128432141966E-3</v>
      </c>
      <c r="BL1217" s="46" t="str">
        <f>IF(ISNUMBER(VLOOKUP($B1217,Stats!$A$2:$AA$19,2,FALSE))=FALSE,"",IF(ISNUMBER(#REF!),(#REF!-VLOOKUP($B1217,Stats!$A$2:$AA$19,11,FALSE))/VLOOKUP($B1217,Stats!$A$2:$AA$19,25,FALSE),""))</f>
        <v/>
      </c>
      <c r="BM1217" s="46" t="str">
        <f>IF(ISNUMBER(VLOOKUP($B1217,Stats!$A$2:$AA$19,2,FALSE))=FALSE,"",IF(ISNUMBER(AA1217),(AA1217-VLOOKUP($B1217,Stats!$A$2:$AA$19,12,FALSE))/VLOOKUP($B1217,Stats!$A$2:$AA$19,26,FALSE),""))</f>
        <v/>
      </c>
      <c r="BN1217" s="46" t="str">
        <f>IF(ISNUMBER(VLOOKUP($B1217,Stats!$A$2:$AA$19,2,FALSE))=FALSE,"",IF(ISNUMBER(#REF!),(#REF!-VLOOKUP($B1217,Stats!$A$2:$AA$19,13,FALSE))/VLOOKUP($B1217,Stats!$A$2:$AA$19,27,FALSE),""))</f>
        <v/>
      </c>
      <c r="BO1217" s="46" t="str">
        <f>IF(ISNUMBER(VLOOKUP($B1217,Stats!$A$2:$AA$19,2,FALSE))=FALSE,"",IF(ISNUMBER(#REF!),(#REF!-VLOOKUP($B1217,Stats!$A$2:$AA$19,14,FALSE))/VLOOKUP($B1217,Stats!$A$2:$AB$19,28,FALSE),""))</f>
        <v/>
      </c>
      <c r="BP1217" s="46"/>
      <c r="BQ1217" s="46">
        <f>IF(ISNUMBER(VLOOKUP($B1217,Stats!$A$2:$AA$19,2,FALSE))=FALSE,"",IF(ISNUMBER(BM1217),BM1217,(VLOOKUP($B1217,Stats!$A$2:$AT$19,46,FALSE)-VLOOKUP($B1217,Stats!$A$2:$AA$19,12,FALSE))/VLOOKUP($B1217,Stats!$A$2:$AA$19,26,FALSE)))</f>
        <v>-0.46642635650749076</v>
      </c>
      <c r="BR1217" s="51">
        <f t="shared" si="248"/>
        <v>-0.46642635650749076</v>
      </c>
      <c r="BS1217" s="32" t="str">
        <f t="shared" si="243"/>
        <v>832_201427</v>
      </c>
      <c r="BT1217" s="53">
        <f t="shared" si="244"/>
        <v>-0.26808959320316128</v>
      </c>
    </row>
    <row r="1218" spans="1:72" x14ac:dyDescent="0.15">
      <c r="A1218" s="16">
        <v>832</v>
      </c>
      <c r="B1218" s="17">
        <v>201501</v>
      </c>
      <c r="C1218" s="3">
        <v>0</v>
      </c>
      <c r="D1218" s="23">
        <v>5.9829059829061837E-3</v>
      </c>
      <c r="E1218" s="18">
        <v>9.1480368693525899E-3</v>
      </c>
      <c r="F1218" s="24">
        <v>3</v>
      </c>
      <c r="G1218" s="24">
        <v>2</v>
      </c>
      <c r="H1218" s="20">
        <v>6.8066889315539685E-3</v>
      </c>
      <c r="I1218" s="20">
        <v>-7.1422907719776441E-3</v>
      </c>
      <c r="J1218" s="24">
        <v>3</v>
      </c>
      <c r="K1218" s="24">
        <v>2</v>
      </c>
      <c r="L1218" s="20">
        <v>1.45299145299147E-2</v>
      </c>
      <c r="M1218" s="20">
        <v>-9.2127303182578668E-3</v>
      </c>
      <c r="N1218" s="19">
        <v>1.194</v>
      </c>
      <c r="O1218" s="19">
        <v>1.0058972198820555</v>
      </c>
      <c r="P1218" s="25">
        <v>42011</v>
      </c>
      <c r="Q1218" s="20">
        <v>-1.4237855946398592E-2</v>
      </c>
      <c r="R1218" s="25">
        <v>42013</v>
      </c>
      <c r="S1218" s="25">
        <f>IF(ISNUMBER(R1218),VLOOKUP(B1218,Index!$B$3:$AB$18,27,FALSE),"")</f>
        <v>42013</v>
      </c>
      <c r="T1218" s="25">
        <f>IF(ISNUMBER($R1218),VLOOKUP($B1218,Index!$B$21:$AB$36,27,FALSE),"")</f>
        <v>42013</v>
      </c>
      <c r="U1218" s="25">
        <f>IF(ISNUMBER($R1218),VLOOKUP($B1218,Index!$B$39:$AB$54,27,FALSE),"")</f>
        <v>42011</v>
      </c>
      <c r="W1218" s="18">
        <v>0.43076923076924523</v>
      </c>
      <c r="X1218" s="19">
        <v>0.6</v>
      </c>
      <c r="Y1218" s="18">
        <v>0.17357179575810225</v>
      </c>
      <c r="Z1218" s="19">
        <f t="shared" si="245"/>
        <v>0</v>
      </c>
      <c r="AA1218" s="21">
        <v>0.42021116138764808</v>
      </c>
      <c r="AB1218" s="3">
        <v>0</v>
      </c>
      <c r="AC1218" s="18">
        <v>0.18556213017752723</v>
      </c>
      <c r="AD1218" s="19">
        <v>0.36</v>
      </c>
      <c r="AE1218" s="18">
        <v>3.0127168282692362E-2</v>
      </c>
      <c r="AF1218" s="19">
        <f t="shared" si="246"/>
        <v>0</v>
      </c>
      <c r="AG1218" s="21">
        <v>0.17657742015475603</v>
      </c>
      <c r="AH1218" s="3">
        <v>0</v>
      </c>
      <c r="AK1218" t="str">
        <f t="shared" si="254"/>
        <v/>
      </c>
      <c r="AL1218" t="str">
        <f t="shared" si="254"/>
        <v/>
      </c>
      <c r="AM1218" t="str">
        <f t="shared" si="254"/>
        <v/>
      </c>
      <c r="AN1218" t="str">
        <f t="shared" si="254"/>
        <v/>
      </c>
      <c r="AO1218" t="str">
        <f t="shared" si="254"/>
        <v/>
      </c>
      <c r="AP1218" t="str">
        <f t="shared" si="254"/>
        <v/>
      </c>
      <c r="AQ1218" t="str">
        <f t="shared" si="254"/>
        <v/>
      </c>
      <c r="AR1218">
        <f t="shared" si="254"/>
        <v>0.42021116138764808</v>
      </c>
      <c r="AS1218" t="str">
        <f t="shared" si="254"/>
        <v/>
      </c>
      <c r="AT1218" t="str">
        <f t="shared" si="254"/>
        <v/>
      </c>
      <c r="AU1218" t="str">
        <f t="shared" si="254"/>
        <v/>
      </c>
      <c r="AV1218" t="str">
        <f t="shared" si="254"/>
        <v/>
      </c>
      <c r="AW1218" t="str">
        <f t="shared" si="254"/>
        <v/>
      </c>
      <c r="AX1218" t="str">
        <f t="shared" si="254"/>
        <v/>
      </c>
      <c r="AZ1218" s="46">
        <f>IF(ISNUMBER(VLOOKUP($B1218,Stats!$A$2:$AA$19,2,FALSE))=FALSE,"",IF(ISNUMBER(W1218),(W1218-VLOOKUP($B1218,Stats!$A$2:$AA$19,2,FALSE))/VLOOKUP($B1218,Stats!$A$2:$AA$19,16,FALSE),""))</f>
        <v>-0.41365528614306724</v>
      </c>
      <c r="BA1218" s="46">
        <f>IF(ISNUMBER(VLOOKUP($B1218,Stats!$A$2:$AA$19,2,FALSE))=FALSE,"",IF(ISNUMBER(X1218),(X1218-VLOOKUP($B1218,Stats!$A$2:$AA$19,3,FALSE))/VLOOKUP($B1218,Stats!$A$2:$AA$19,17,FALSE),""))</f>
        <v>0.25266102439703397</v>
      </c>
      <c r="BB1218" s="46"/>
      <c r="BC1218" s="46"/>
      <c r="BD1218" s="44">
        <f t="shared" si="242"/>
        <v>-8.0497130873016631E-2</v>
      </c>
      <c r="BE1218" s="46">
        <f>IF(ISNUMBER(VLOOKUP($B1218,Stats!$A$2:$AA$19,2,FALSE))=FALSE,"",IF(ISNUMBER(Y1218),(Y1218-VLOOKUP($B1218,Stats!$A$2:$AA$19,5,FALSE))/VLOOKUP($B1218,Stats!$A$2:$AA$19,19,FALSE),""))</f>
        <v>-0.39545533312742032</v>
      </c>
      <c r="BF1218" s="46"/>
      <c r="BG1218" s="46"/>
      <c r="BH1218" s="46">
        <f>IF(ISNUMBER(VLOOKUP($B1218,Stats!$A$2:$AA$19,2,FALSE))=FALSE,"",IF(ISNUMBER(Z1218),(Z1218-VLOOKUP($B1218,Stats!$A$2:$AA$19,8,FALSE))/VLOOKUP($B1218,Stats!$A$2:$AA$19,22,FALSE),""))</f>
        <v>-0.58823842946080296</v>
      </c>
      <c r="BI1218" s="46" t="str">
        <f>IF(ISNUMBER(VLOOKUP($B1218,Stats!$A$2:$AA$19,2,FALSE))=FALSE,"",IF(ISNUMBER(#REF!),(#REF!-VLOOKUP($B1218,Stats!$A$2:$AA$19,9,FALSE))/VLOOKUP($B1218,Stats!$A$2:$AA$19,23,FALSE),""))</f>
        <v/>
      </c>
      <c r="BJ1218" s="46" t="str">
        <f>IF(ISNUMBER(VLOOKUP($B1218,Stats!$A$2:$AA$19,2,FALSE))=FALSE,"",IF(ISNUMBER(#REF!),(#REF!-VLOOKUP($B1218,Stats!$A$2:$AA$19,10,FALSE))/VLOOKUP($B1218,Stats!$A$2:$AA$19,24,FALSE),""))</f>
        <v/>
      </c>
      <c r="BK1218" s="44">
        <f t="shared" si="247"/>
        <v>0.10034720435095332</v>
      </c>
      <c r="BL1218" s="46" t="str">
        <f>IF(ISNUMBER(VLOOKUP($B1218,Stats!$A$2:$AA$19,2,FALSE))=FALSE,"",IF(ISNUMBER(#REF!),(#REF!-VLOOKUP($B1218,Stats!$A$2:$AA$19,11,FALSE))/VLOOKUP($B1218,Stats!$A$2:$AA$19,25,FALSE),""))</f>
        <v/>
      </c>
      <c r="BM1218" s="46">
        <f>IF(ISNUMBER(VLOOKUP($B1218,Stats!$A$2:$AA$19,2,FALSE))=FALSE,"",IF(ISNUMBER(AA1218),(AA1218-VLOOKUP($B1218,Stats!$A$2:$AA$19,12,FALSE))/VLOOKUP($B1218,Stats!$A$2:$AA$19,26,FALSE),""))</f>
        <v>-0.40884145634471808</v>
      </c>
      <c r="BN1218" s="46" t="str">
        <f>IF(ISNUMBER(VLOOKUP($B1218,Stats!$A$2:$AA$19,2,FALSE))=FALSE,"",IF(ISNUMBER(#REF!),(#REF!-VLOOKUP($B1218,Stats!$A$2:$AA$19,13,FALSE))/VLOOKUP($B1218,Stats!$A$2:$AA$19,27,FALSE),""))</f>
        <v/>
      </c>
      <c r="BO1218" s="46" t="str">
        <f>IF(ISNUMBER(VLOOKUP($B1218,Stats!$A$2:$AA$19,2,FALSE))=FALSE,"",IF(ISNUMBER(#REF!),(#REF!-VLOOKUP($B1218,Stats!$A$2:$AA$19,14,FALSE))/VLOOKUP($B1218,Stats!$A$2:$AB$19,28,FALSE),""))</f>
        <v/>
      </c>
      <c r="BP1218" s="46"/>
      <c r="BQ1218" s="46">
        <f>IF(ISNUMBER(VLOOKUP($B1218,Stats!$A$2:$AA$19,2,FALSE))=FALSE,"",IF(ISNUMBER(BM1218),BM1218,(VLOOKUP($B1218,Stats!$A$2:$AT$19,46,FALSE)-VLOOKUP($B1218,Stats!$A$2:$AA$19,12,FALSE))/VLOOKUP($B1218,Stats!$A$2:$AA$19,26,FALSE)))</f>
        <v>-0.40884145634471808</v>
      </c>
      <c r="BR1218" s="51">
        <f t="shared" si="248"/>
        <v>-0.40884145634471808</v>
      </c>
      <c r="BS1218" s="32" t="str">
        <f t="shared" si="243"/>
        <v>832_201501</v>
      </c>
      <c r="BT1218" s="53">
        <f t="shared" si="244"/>
        <v>-3.7659394832974966E-2</v>
      </c>
    </row>
    <row r="1219" spans="1:72" x14ac:dyDescent="0.15">
      <c r="A1219" s="16">
        <v>832</v>
      </c>
      <c r="B1219" s="17">
        <v>201502</v>
      </c>
      <c r="C1219" s="3">
        <v>0</v>
      </c>
      <c r="D1219" s="23">
        <v>1.4443500424808686E-2</v>
      </c>
      <c r="E1219" s="18">
        <v>1.1521163272432054E-2</v>
      </c>
      <c r="F1219" s="24">
        <v>6</v>
      </c>
      <c r="G1219" s="24">
        <v>4</v>
      </c>
      <c r="H1219" s="20">
        <v>8.5614559347486265E-3</v>
      </c>
      <c r="I1219" s="20">
        <v>-9.104558597782364E-3</v>
      </c>
      <c r="J1219" s="24">
        <v>3</v>
      </c>
      <c r="K1219" s="24">
        <v>1</v>
      </c>
      <c r="L1219" s="20">
        <v>1.7316017316017396E-2</v>
      </c>
      <c r="M1219" s="20">
        <v>-2.2842639593908531E-2</v>
      </c>
      <c r="N1219" s="19">
        <v>1.196</v>
      </c>
      <c r="O1219" s="19">
        <v>1.0266094420600858</v>
      </c>
      <c r="P1219" s="25">
        <v>42026</v>
      </c>
      <c r="Q1219" s="20">
        <v>-2.2842639593908531E-2</v>
      </c>
      <c r="R1219" s="25">
        <v>42023</v>
      </c>
      <c r="S1219" s="25">
        <f>IF(ISNUMBER(R1219),VLOOKUP(B1219,Index!$B$3:$AB$18,27,FALSE),"")</f>
        <v>42023</v>
      </c>
      <c r="T1219" s="25">
        <f>IF(ISNUMBER($R1219),VLOOKUP($B1219,Index!$B$21:$AB$36,27,FALSE),"")</f>
        <v>42023</v>
      </c>
      <c r="U1219" s="25">
        <f>IF(ISNUMBER($R1219),VLOOKUP($B1219,Index!$B$39:$AB$54,27,FALSE),"")</f>
        <v>42027</v>
      </c>
      <c r="W1219" s="18">
        <v>0.43330501274426059</v>
      </c>
      <c r="X1219" s="19">
        <v>0.6</v>
      </c>
      <c r="Y1219" s="18">
        <v>0.21859870341338583</v>
      </c>
      <c r="Z1219" s="19">
        <f t="shared" si="245"/>
        <v>0</v>
      </c>
      <c r="AA1219" s="21">
        <v>0.63230435193051626</v>
      </c>
      <c r="AB1219" s="3">
        <v>0</v>
      </c>
      <c r="AC1219" s="18">
        <v>0.18775323406930383</v>
      </c>
      <c r="AD1219" s="19">
        <v>0.36</v>
      </c>
      <c r="AE1219" s="18">
        <v>4.7785393134013421E-2</v>
      </c>
      <c r="AF1219" s="19">
        <f t="shared" si="246"/>
        <v>0</v>
      </c>
      <c r="AG1219" s="21">
        <v>0.39980879347027015</v>
      </c>
      <c r="AH1219" s="3">
        <v>0</v>
      </c>
      <c r="AK1219" t="str">
        <f t="shared" si="254"/>
        <v/>
      </c>
      <c r="AL1219" t="str">
        <f t="shared" si="254"/>
        <v/>
      </c>
      <c r="AM1219" t="str">
        <f t="shared" si="254"/>
        <v/>
      </c>
      <c r="AN1219" t="str">
        <f t="shared" si="254"/>
        <v/>
      </c>
      <c r="AO1219" t="str">
        <f t="shared" si="254"/>
        <v/>
      </c>
      <c r="AP1219" t="str">
        <f t="shared" si="254"/>
        <v/>
      </c>
      <c r="AQ1219" t="str">
        <f t="shared" si="254"/>
        <v/>
      </c>
      <c r="AR1219" t="str">
        <f t="shared" si="254"/>
        <v/>
      </c>
      <c r="AS1219">
        <f t="shared" si="254"/>
        <v>0.63230435193051626</v>
      </c>
      <c r="AT1219" t="str">
        <f t="shared" si="254"/>
        <v/>
      </c>
      <c r="AU1219" t="str">
        <f t="shared" si="254"/>
        <v/>
      </c>
      <c r="AV1219" t="str">
        <f t="shared" si="254"/>
        <v/>
      </c>
      <c r="AW1219" t="str">
        <f t="shared" si="254"/>
        <v/>
      </c>
      <c r="AX1219" t="str">
        <f t="shared" si="254"/>
        <v/>
      </c>
      <c r="AZ1219" s="46">
        <f>IF(ISNUMBER(VLOOKUP($B1219,Stats!$A$2:$AA$19,2,FALSE))=FALSE,"",IF(ISNUMBER(W1219),(W1219-VLOOKUP($B1219,Stats!$A$2:$AA$19,2,FALSE))/VLOOKUP($B1219,Stats!$A$2:$AA$19,16,FALSE),""))</f>
        <v>-0.39206730836193465</v>
      </c>
      <c r="BA1219" s="46">
        <f>IF(ISNUMBER(VLOOKUP($B1219,Stats!$A$2:$AA$19,2,FALSE))=FALSE,"",IF(ISNUMBER(X1219),(X1219-VLOOKUP($B1219,Stats!$A$2:$AA$19,3,FALSE))/VLOOKUP($B1219,Stats!$A$2:$AA$19,17,FALSE),""))</f>
        <v>-0.52813738425366874</v>
      </c>
      <c r="BB1219" s="46"/>
      <c r="BC1219" s="46"/>
      <c r="BD1219" s="44">
        <f t="shared" ref="BD1219:BD1282" si="255">IF(ISNUMBER(AZ1219),MAX(-3,MIN(3,SUM(0,AZ1219)))*$AZ$1+MAX(-3,MIN(3,SUM(0,BA1219)))*$BA$1+$BB$1*MAX(-3,MIN(3,SUM(0,BC1219))),"")</f>
        <v>-0.46010234630780167</v>
      </c>
      <c r="BE1219" s="46">
        <f>IF(ISNUMBER(VLOOKUP($B1219,Stats!$A$2:$AA$19,2,FALSE))=FALSE,"",IF(ISNUMBER(Y1219),(Y1219-VLOOKUP($B1219,Stats!$A$2:$AA$19,5,FALSE))/VLOOKUP($B1219,Stats!$A$2:$AA$19,19,FALSE),""))</f>
        <v>-0.41284311544263247</v>
      </c>
      <c r="BF1219" s="46"/>
      <c r="BG1219" s="46"/>
      <c r="BH1219" s="46">
        <f>IF(ISNUMBER(VLOOKUP($B1219,Stats!$A$2:$AA$19,2,FALSE))=FALSE,"",IF(ISNUMBER(Z1219),(Z1219-VLOOKUP($B1219,Stats!$A$2:$AA$19,8,FALSE))/VLOOKUP($B1219,Stats!$A$2:$AA$19,22,FALSE),""))</f>
        <v>-0.48836753916131515</v>
      </c>
      <c r="BI1219" s="46" t="str">
        <f>IF(ISNUMBER(VLOOKUP($B1219,Stats!$A$2:$AA$19,2,FALSE))=FALSE,"",IF(ISNUMBER(#REF!),(#REF!-VLOOKUP($B1219,Stats!$A$2:$AA$19,9,FALSE))/VLOOKUP($B1219,Stats!$A$2:$AA$19,23,FALSE),""))</f>
        <v/>
      </c>
      <c r="BJ1219" s="46" t="str">
        <f>IF(ISNUMBER(VLOOKUP($B1219,Stats!$A$2:$AA$19,2,FALSE))=FALSE,"",IF(ISNUMBER(#REF!),(#REF!-VLOOKUP($B1219,Stats!$A$2:$AA$19,10,FALSE))/VLOOKUP($B1219,Stats!$A$2:$AA$19,24,FALSE),""))</f>
        <v/>
      </c>
      <c r="BK1219" s="44">
        <f t="shared" si="247"/>
        <v>0.14247991906144819</v>
      </c>
      <c r="BL1219" s="46" t="str">
        <f>IF(ISNUMBER(VLOOKUP($B1219,Stats!$A$2:$AA$19,2,FALSE))=FALSE,"",IF(ISNUMBER(#REF!),(#REF!-VLOOKUP($B1219,Stats!$A$2:$AA$19,11,FALSE))/VLOOKUP($B1219,Stats!$A$2:$AA$19,25,FALSE),""))</f>
        <v/>
      </c>
      <c r="BM1219" s="46">
        <f>IF(ISNUMBER(VLOOKUP($B1219,Stats!$A$2:$AA$19,2,FALSE))=FALSE,"",IF(ISNUMBER(AA1219),(AA1219-VLOOKUP($B1219,Stats!$A$2:$AA$19,12,FALSE))/VLOOKUP($B1219,Stats!$A$2:$AA$19,26,FALSE),""))</f>
        <v>-0.2885716292905679</v>
      </c>
      <c r="BN1219" s="46" t="str">
        <f>IF(ISNUMBER(VLOOKUP($B1219,Stats!$A$2:$AA$19,2,FALSE))=FALSE,"",IF(ISNUMBER(#REF!),(#REF!-VLOOKUP($B1219,Stats!$A$2:$AA$19,13,FALSE))/VLOOKUP($B1219,Stats!$A$2:$AA$19,27,FALSE),""))</f>
        <v/>
      </c>
      <c r="BO1219" s="46" t="str">
        <f>IF(ISNUMBER(VLOOKUP($B1219,Stats!$A$2:$AA$19,2,FALSE))=FALSE,"",IF(ISNUMBER(#REF!),(#REF!-VLOOKUP($B1219,Stats!$A$2:$AA$19,14,FALSE))/VLOOKUP($B1219,Stats!$A$2:$AB$19,28,FALSE),""))</f>
        <v/>
      </c>
      <c r="BP1219" s="46"/>
      <c r="BQ1219" s="46">
        <f>IF(ISNUMBER(VLOOKUP($B1219,Stats!$A$2:$AA$19,2,FALSE))=FALSE,"",IF(ISNUMBER(BM1219),BM1219,(VLOOKUP($B1219,Stats!$A$2:$AT$19,46,FALSE)-VLOOKUP($B1219,Stats!$A$2:$AA$19,12,FALSE))/VLOOKUP($B1219,Stats!$A$2:$AA$19,26,FALSE)))</f>
        <v>-0.2885716292905679</v>
      </c>
      <c r="BR1219" s="51">
        <f t="shared" si="248"/>
        <v>-0.2885716292905679</v>
      </c>
      <c r="BS1219" s="32" t="str">
        <f t="shared" ref="BS1219:BS1282" si="256">IF(ISNUMBER(AZ1219),CONCATENATE(A1219,"_",B1219),"")</f>
        <v>832_201502</v>
      </c>
      <c r="BT1219" s="53">
        <f t="shared" ref="BT1219:BT1282" si="257">IF(ISNUMBER(AZ1219),BD1219*$BD$1+BK1219*$BK$1+$BR$1*BR1219,"")</f>
        <v>-6.4246843682805005E-2</v>
      </c>
    </row>
    <row r="1220" spans="1:72" x14ac:dyDescent="0.15">
      <c r="A1220" s="16">
        <v>832</v>
      </c>
      <c r="B1220" s="17">
        <v>201503</v>
      </c>
      <c r="C1220" s="3">
        <v>0</v>
      </c>
      <c r="D1220" s="23">
        <v>-2.4288107202680043E-2</v>
      </c>
      <c r="E1220" s="18">
        <v>6.408144846266949E-3</v>
      </c>
      <c r="F1220" s="24">
        <v>2</v>
      </c>
      <c r="G1220" s="24">
        <v>8</v>
      </c>
      <c r="H1220" s="20">
        <v>8.0491897305950966E-3</v>
      </c>
      <c r="I1220" s="20">
        <v>-5.0589364572483364E-3</v>
      </c>
      <c r="J1220" s="24">
        <v>1</v>
      </c>
      <c r="K1220" s="24">
        <v>5</v>
      </c>
      <c r="L1220" s="20">
        <v>1.1073253833049579E-2</v>
      </c>
      <c r="M1220" s="20">
        <v>-1.187446988973706E-2</v>
      </c>
      <c r="N1220" s="19">
        <v>1.2</v>
      </c>
      <c r="O1220" s="19">
        <v>1</v>
      </c>
      <c r="P1220" s="25">
        <v>42030</v>
      </c>
      <c r="Q1220" s="20">
        <v>-2.9166666666666563E-2</v>
      </c>
      <c r="R1220" s="25">
        <v>42041</v>
      </c>
      <c r="S1220" s="25">
        <f>IF(ISNUMBER(R1220),VLOOKUP(B1220,Index!$B$3:$AB$18,27,FALSE),"")</f>
        <v>42041</v>
      </c>
      <c r="T1220" s="25">
        <f>IF(ISNUMBER($R1220),VLOOKUP($B1220,Index!$B$21:$AB$36,27,FALSE),"")</f>
        <v>42041</v>
      </c>
      <c r="U1220" s="25">
        <f>IF(ISNUMBER($R1220),VLOOKUP($B1220,Index!$B$39:$AB$54,27,FALSE),"")</f>
        <v>42034</v>
      </c>
      <c r="W1220" s="18">
        <v>-0.72864321608040128</v>
      </c>
      <c r="X1220" s="19">
        <v>0.2</v>
      </c>
      <c r="Y1220" s="18">
        <v>0.12158599974283864</v>
      </c>
      <c r="Z1220" s="19">
        <f t="shared" ref="Z1220:Z1283" si="258">IF(ISNUMBER(B1220),ABS(R1220-S1220),"")</f>
        <v>0</v>
      </c>
      <c r="AA1220" s="21" t="s">
        <v>25</v>
      </c>
      <c r="AB1220" s="3">
        <v>0</v>
      </c>
      <c r="AC1220" s="18">
        <v>0.53092093633999038</v>
      </c>
      <c r="AD1220" s="19">
        <v>4.0000000000000008E-2</v>
      </c>
      <c r="AE1220" s="18">
        <v>1.4783155333465558E-2</v>
      </c>
      <c r="AF1220" s="19">
        <f t="shared" ref="AF1220:AF1283" si="259">IF(ISNUMBER(B1220),(ABS(R1220-S1220))^2,"")</f>
        <v>0</v>
      </c>
      <c r="AG1220" s="21" t="s">
        <v>25</v>
      </c>
      <c r="AH1220" s="3">
        <v>0</v>
      </c>
      <c r="AK1220" t="str">
        <f t="shared" si="254"/>
        <v/>
      </c>
      <c r="AL1220" t="str">
        <f t="shared" si="254"/>
        <v/>
      </c>
      <c r="AM1220" t="str">
        <f t="shared" si="254"/>
        <v/>
      </c>
      <c r="AN1220" t="str">
        <f t="shared" si="254"/>
        <v/>
      </c>
      <c r="AO1220" t="str">
        <f t="shared" si="254"/>
        <v/>
      </c>
      <c r="AP1220" t="str">
        <f t="shared" si="254"/>
        <v/>
      </c>
      <c r="AQ1220" t="str">
        <f t="shared" si="254"/>
        <v/>
      </c>
      <c r="AR1220" t="str">
        <f t="shared" si="254"/>
        <v/>
      </c>
      <c r="AS1220" t="str">
        <f t="shared" si="254"/>
        <v/>
      </c>
      <c r="AT1220" t="str">
        <f t="shared" si="254"/>
        <v/>
      </c>
      <c r="AU1220" t="str">
        <f t="shared" si="254"/>
        <v/>
      </c>
      <c r="AV1220" t="str">
        <f t="shared" si="254"/>
        <v/>
      </c>
      <c r="AW1220" t="str">
        <f t="shared" si="254"/>
        <v/>
      </c>
      <c r="AX1220" t="str">
        <f t="shared" si="254"/>
        <v/>
      </c>
      <c r="AZ1220" s="46">
        <f>IF(ISNUMBER(VLOOKUP($B1220,Stats!$A$2:$AA$19,2,FALSE))=FALSE,"",IF(ISNUMBER(W1220),(W1220-VLOOKUP($B1220,Stats!$A$2:$AA$19,2,FALSE))/VLOOKUP($B1220,Stats!$A$2:$AA$19,16,FALSE),""))</f>
        <v>-7.0622929523610573E-2</v>
      </c>
      <c r="BA1220" s="46">
        <f>IF(ISNUMBER(VLOOKUP($B1220,Stats!$A$2:$AA$19,2,FALSE))=FALSE,"",IF(ISNUMBER(X1220),(X1220-VLOOKUP($B1220,Stats!$A$2:$AA$19,3,FALSE))/VLOOKUP($B1220,Stats!$A$2:$AA$19,17,FALSE),""))</f>
        <v>-1.0521141897083433</v>
      </c>
      <c r="BB1220" s="46"/>
      <c r="BC1220" s="46"/>
      <c r="BD1220" s="44">
        <f t="shared" si="255"/>
        <v>-0.56136855961597687</v>
      </c>
      <c r="BE1220" s="46">
        <f>IF(ISNUMBER(VLOOKUP($B1220,Stats!$A$2:$AA$19,2,FALSE))=FALSE,"",IF(ISNUMBER(Y1220),(Y1220-VLOOKUP($B1220,Stats!$A$2:$AA$19,5,FALSE))/VLOOKUP($B1220,Stats!$A$2:$AA$19,19,FALSE),""))</f>
        <v>-0.36507913283035265</v>
      </c>
      <c r="BF1220" s="46"/>
      <c r="BG1220" s="46"/>
      <c r="BH1220" s="46">
        <f>IF(ISNUMBER(VLOOKUP($B1220,Stats!$A$2:$AA$19,2,FALSE))=FALSE,"",IF(ISNUMBER(Z1220),(Z1220-VLOOKUP($B1220,Stats!$A$2:$AA$19,8,FALSE))/VLOOKUP($B1220,Stats!$A$2:$AA$19,22,FALSE),""))</f>
        <v>-0.64412337137479436</v>
      </c>
      <c r="BI1220" s="46" t="str">
        <f>IF(ISNUMBER(VLOOKUP($B1220,Stats!$A$2:$AA$19,2,FALSE))=FALSE,"",IF(ISNUMBER(#REF!),(#REF!-VLOOKUP($B1220,Stats!$A$2:$AA$19,9,FALSE))/VLOOKUP($B1220,Stats!$A$2:$AA$19,23,FALSE),""))</f>
        <v/>
      </c>
      <c r="BJ1220" s="46" t="str">
        <f>IF(ISNUMBER(VLOOKUP($B1220,Stats!$A$2:$AA$19,2,FALSE))=FALSE,"",IF(ISNUMBER(#REF!),(#REF!-VLOOKUP($B1220,Stats!$A$2:$AA$19,10,FALSE))/VLOOKUP($B1220,Stats!$A$2:$AA$19,24,FALSE),""))</f>
        <v/>
      </c>
      <c r="BK1220" s="44">
        <f t="shared" si="247"/>
        <v>6.2318381568808562E-2</v>
      </c>
      <c r="BL1220" s="46" t="str">
        <f>IF(ISNUMBER(VLOOKUP($B1220,Stats!$A$2:$AA$19,2,FALSE))=FALSE,"",IF(ISNUMBER(#REF!),(#REF!-VLOOKUP($B1220,Stats!$A$2:$AA$19,11,FALSE))/VLOOKUP($B1220,Stats!$A$2:$AA$19,25,FALSE),""))</f>
        <v/>
      </c>
      <c r="BM1220" s="46" t="str">
        <f>IF(ISNUMBER(VLOOKUP($B1220,Stats!$A$2:$AA$19,2,FALSE))=FALSE,"",IF(ISNUMBER(AA1220),(AA1220-VLOOKUP($B1220,Stats!$A$2:$AA$19,12,FALSE))/VLOOKUP($B1220,Stats!$A$2:$AA$19,26,FALSE),""))</f>
        <v/>
      </c>
      <c r="BN1220" s="46" t="str">
        <f>IF(ISNUMBER(VLOOKUP($B1220,Stats!$A$2:$AA$19,2,FALSE))=FALSE,"",IF(ISNUMBER(#REF!),(#REF!-VLOOKUP($B1220,Stats!$A$2:$AA$19,13,FALSE))/VLOOKUP($B1220,Stats!$A$2:$AA$19,27,FALSE),""))</f>
        <v/>
      </c>
      <c r="BO1220" s="46" t="str">
        <f>IF(ISNUMBER(VLOOKUP($B1220,Stats!$A$2:$AA$19,2,FALSE))=FALSE,"",IF(ISNUMBER(#REF!),(#REF!-VLOOKUP($B1220,Stats!$A$2:$AA$19,14,FALSE))/VLOOKUP($B1220,Stats!$A$2:$AB$19,28,FALSE),""))</f>
        <v/>
      </c>
      <c r="BP1220" s="46"/>
      <c r="BQ1220" s="46">
        <f>IF(ISNUMBER(VLOOKUP($B1220,Stats!$A$2:$AA$19,2,FALSE))=FALSE,"",IF(ISNUMBER(BM1220),BM1220,(VLOOKUP($B1220,Stats!$A$2:$AT$19,46,FALSE)-VLOOKUP($B1220,Stats!$A$2:$AA$19,12,FALSE))/VLOOKUP($B1220,Stats!$A$2:$AA$19,26,FALSE)))</f>
        <v>-0.53964354662323732</v>
      </c>
      <c r="BR1220" s="51">
        <f t="shared" si="248"/>
        <v>-0.53964354662323732</v>
      </c>
      <c r="BS1220" s="32" t="str">
        <f t="shared" si="256"/>
        <v>832_201503</v>
      </c>
      <c r="BT1220" s="53">
        <f t="shared" si="257"/>
        <v>-0.18281139230655774</v>
      </c>
    </row>
    <row r="1221" spans="1:72" x14ac:dyDescent="0.15">
      <c r="A1221" s="16">
        <v>832</v>
      </c>
      <c r="B1221" s="17">
        <v>201504</v>
      </c>
      <c r="C1221" s="3">
        <v>0</v>
      </c>
      <c r="D1221" s="23">
        <v>3.9484978540772486E-2</v>
      </c>
      <c r="E1221" s="18">
        <v>6.0909361930875545E-3</v>
      </c>
      <c r="F1221" s="24">
        <v>6</v>
      </c>
      <c r="G1221" s="24">
        <v>1</v>
      </c>
      <c r="H1221" s="20">
        <v>7.4920681709499393E-3</v>
      </c>
      <c r="I1221" s="20">
        <v>-6.0085836909872237E-3</v>
      </c>
      <c r="J1221" s="24">
        <v>6</v>
      </c>
      <c r="K1221" s="24">
        <v>1</v>
      </c>
      <c r="L1221" s="20">
        <v>1.1226252158894834E-2</v>
      </c>
      <c r="M1221" s="20">
        <v>-6.0085836909872237E-3</v>
      </c>
      <c r="N1221" s="19">
        <v>1.2110000000000001</v>
      </c>
      <c r="O1221" s="19">
        <v>1.0457685664939553</v>
      </c>
      <c r="P1221" s="25">
        <v>42052</v>
      </c>
      <c r="Q1221" s="20">
        <v>0</v>
      </c>
      <c r="R1221" s="25">
        <v>42044</v>
      </c>
      <c r="S1221" s="25">
        <f>IF(ISNUMBER(R1221),VLOOKUP(B1221,Index!$B$3:$AB$18,27,FALSE),"")</f>
        <v>42044</v>
      </c>
      <c r="T1221" s="25">
        <f>IF(ISNUMBER($R1221),VLOOKUP($B1221,Index!$B$21:$AB$36,27,FALSE),"")</f>
        <v>42044</v>
      </c>
      <c r="U1221" s="25">
        <f>IF(ISNUMBER($R1221),VLOOKUP($B1221,Index!$B$39:$AB$54,27,FALSE),"")</f>
        <v>42052</v>
      </c>
      <c r="W1221" s="18">
        <v>1.5793991416308995</v>
      </c>
      <c r="X1221" s="19">
        <v>0.8571428571428571</v>
      </c>
      <c r="Y1221" s="18">
        <v>0.11556738871747085</v>
      </c>
      <c r="Z1221" s="19">
        <f t="shared" si="258"/>
        <v>0</v>
      </c>
      <c r="AA1221" s="21" t="s">
        <v>25</v>
      </c>
      <c r="AB1221" s="3">
        <v>0</v>
      </c>
      <c r="AC1221" s="18">
        <v>2.4945016485844218</v>
      </c>
      <c r="AD1221" s="19">
        <v>0.73469387755102034</v>
      </c>
      <c r="AE1221" s="18">
        <v>1.335582133497501E-2</v>
      </c>
      <c r="AF1221" s="19">
        <f t="shared" si="259"/>
        <v>0</v>
      </c>
      <c r="AG1221" s="21" t="s">
        <v>25</v>
      </c>
      <c r="AH1221" s="3">
        <v>0</v>
      </c>
      <c r="AK1221" t="str">
        <f t="shared" si="254"/>
        <v/>
      </c>
      <c r="AL1221" t="str">
        <f t="shared" si="254"/>
        <v/>
      </c>
      <c r="AM1221" t="str">
        <f t="shared" si="254"/>
        <v/>
      </c>
      <c r="AN1221" t="str">
        <f t="shared" si="254"/>
        <v/>
      </c>
      <c r="AO1221" t="str">
        <f t="shared" si="254"/>
        <v/>
      </c>
      <c r="AP1221" t="str">
        <f t="shared" si="254"/>
        <v/>
      </c>
      <c r="AQ1221" t="str">
        <f t="shared" si="254"/>
        <v/>
      </c>
      <c r="AR1221" t="str">
        <f t="shared" si="254"/>
        <v/>
      </c>
      <c r="AS1221" t="str">
        <f t="shared" si="254"/>
        <v/>
      </c>
      <c r="AT1221" t="str">
        <f t="shared" si="254"/>
        <v/>
      </c>
      <c r="AU1221" t="str">
        <f t="shared" si="254"/>
        <v/>
      </c>
      <c r="AV1221" t="str">
        <f t="shared" si="254"/>
        <v/>
      </c>
      <c r="AW1221" t="str">
        <f t="shared" si="254"/>
        <v/>
      </c>
      <c r="AX1221" t="str">
        <f t="shared" si="254"/>
        <v/>
      </c>
      <c r="AZ1221" s="46">
        <f>IF(ISNUMBER(VLOOKUP($B1221,Stats!$A$2:$AA$19,2,FALSE))=FALSE,"",IF(ISNUMBER(W1221),(W1221-VLOOKUP($B1221,Stats!$A$2:$AA$19,2,FALSE))/VLOOKUP($B1221,Stats!$A$2:$AA$19,16,FALSE),""))</f>
        <v>-0.10013798771218557</v>
      </c>
      <c r="BA1221" s="46">
        <f>IF(ISNUMBER(VLOOKUP($B1221,Stats!$A$2:$AA$19,2,FALSE))=FALSE,"",IF(ISNUMBER(X1221),(X1221-VLOOKUP($B1221,Stats!$A$2:$AA$19,3,FALSE))/VLOOKUP($B1221,Stats!$A$2:$AA$19,17,FALSE),""))</f>
        <v>-2.8916520771255196E-2</v>
      </c>
      <c r="BB1221" s="46"/>
      <c r="BC1221" s="46"/>
      <c r="BD1221" s="44">
        <f t="shared" si="255"/>
        <v>-6.4527254241720386E-2</v>
      </c>
      <c r="BE1221" s="46">
        <f>IF(ISNUMBER(VLOOKUP($B1221,Stats!$A$2:$AA$19,2,FALSE))=FALSE,"",IF(ISNUMBER(Y1221),(Y1221-VLOOKUP($B1221,Stats!$A$2:$AA$19,5,FALSE))/VLOOKUP($B1221,Stats!$A$2:$AA$19,19,FALSE),""))</f>
        <v>1.3769120481025174E-2</v>
      </c>
      <c r="BF1221" s="46"/>
      <c r="BG1221" s="46"/>
      <c r="BH1221" s="46">
        <f>IF(ISNUMBER(VLOOKUP($B1221,Stats!$A$2:$AA$19,2,FALSE))=FALSE,"",IF(ISNUMBER(Z1221),(Z1221-VLOOKUP($B1221,Stats!$A$2:$AA$19,8,FALSE))/VLOOKUP($B1221,Stats!$A$2:$AA$19,22,FALSE),""))</f>
        <v>-0.5145844845400992</v>
      </c>
      <c r="BI1221" s="46" t="str">
        <f>IF(ISNUMBER(VLOOKUP($B1221,Stats!$A$2:$AA$19,2,FALSE))=FALSE,"",IF(ISNUMBER(#REF!),(#REF!-VLOOKUP($B1221,Stats!$A$2:$AA$19,9,FALSE))/VLOOKUP($B1221,Stats!$A$2:$AA$19,23,FALSE),""))</f>
        <v/>
      </c>
      <c r="BJ1221" s="46" t="str">
        <f>IF(ISNUMBER(VLOOKUP($B1221,Stats!$A$2:$AA$19,2,FALSE))=FALSE,"",IF(ISNUMBER(#REF!),(#REF!-VLOOKUP($B1221,Stats!$A$2:$AA$19,10,FALSE))/VLOOKUP($B1221,Stats!$A$2:$AA$19,24,FALSE),""))</f>
        <v/>
      </c>
      <c r="BK1221" s="44">
        <f t="shared" ref="BK1221:BK1284" si="260">IF(ISNUMBER(AZ1221),(MAX(-3,MIN(3,SUM(0,-BE1221)))*$BE$1+MAX(-3,MIN(3,SUM(0,-BF1221)))*$BF$1+$BG$1*MAX(-3,MIN(3,SUM(0,-BG1221)))+$BH$1*MAX(-3,MIN(3,SUM(0,BH1221)))+$BI$1*MAX(-3,MIN(3,SUM(0,BI1221)))+$BJ$1*MAX(-3,MIN(3,SUM(0,BJ1221)))),"")</f>
        <v>-0.16401372969874739</v>
      </c>
      <c r="BL1221" s="46" t="str">
        <f>IF(ISNUMBER(VLOOKUP($B1221,Stats!$A$2:$AA$19,2,FALSE))=FALSE,"",IF(ISNUMBER(#REF!),(#REF!-VLOOKUP($B1221,Stats!$A$2:$AA$19,11,FALSE))/VLOOKUP($B1221,Stats!$A$2:$AA$19,25,FALSE),""))</f>
        <v/>
      </c>
      <c r="BM1221" s="46" t="str">
        <f>IF(ISNUMBER(VLOOKUP($B1221,Stats!$A$2:$AA$19,2,FALSE))=FALSE,"",IF(ISNUMBER(AA1221),(AA1221-VLOOKUP($B1221,Stats!$A$2:$AA$19,12,FALSE))/VLOOKUP($B1221,Stats!$A$2:$AA$19,26,FALSE),""))</f>
        <v/>
      </c>
      <c r="BN1221" s="46" t="str">
        <f>IF(ISNUMBER(VLOOKUP($B1221,Stats!$A$2:$AA$19,2,FALSE))=FALSE,"",IF(ISNUMBER(#REF!),(#REF!-VLOOKUP($B1221,Stats!$A$2:$AA$19,13,FALSE))/VLOOKUP($B1221,Stats!$A$2:$AA$19,27,FALSE),""))</f>
        <v/>
      </c>
      <c r="BO1221" s="46" t="str">
        <f>IF(ISNUMBER(VLOOKUP($B1221,Stats!$A$2:$AA$19,2,FALSE))=FALSE,"",IF(ISNUMBER(#REF!),(#REF!-VLOOKUP($B1221,Stats!$A$2:$AA$19,14,FALSE))/VLOOKUP($B1221,Stats!$A$2:$AB$19,28,FALSE),""))</f>
        <v/>
      </c>
      <c r="BP1221" s="46"/>
      <c r="BQ1221" s="46">
        <f>IF(ISNUMBER(VLOOKUP($B1221,Stats!$A$2:$AA$19,2,FALSE))=FALSE,"",IF(ISNUMBER(BM1221),BM1221,(VLOOKUP($B1221,Stats!$A$2:$AT$19,46,FALSE)-VLOOKUP($B1221,Stats!$A$2:$AA$19,12,FALSE))/VLOOKUP($B1221,Stats!$A$2:$AA$19,26,FALSE)))</f>
        <v>-0.64096278450557098</v>
      </c>
      <c r="BR1221" s="51">
        <f t="shared" si="248"/>
        <v>-0.64096278450557098</v>
      </c>
      <c r="BS1221" s="32" t="str">
        <f t="shared" si="256"/>
        <v>832_201504</v>
      </c>
      <c r="BT1221" s="53">
        <f t="shared" si="257"/>
        <v>-0.2395062455687067</v>
      </c>
    </row>
    <row r="1222" spans="1:72" x14ac:dyDescent="0.15">
      <c r="A1222" s="16">
        <v>832</v>
      </c>
      <c r="B1222" s="17">
        <v>201505</v>
      </c>
      <c r="C1222" s="3">
        <v>0</v>
      </c>
      <c r="D1222" s="23">
        <v>1.5689512799339278E-2</v>
      </c>
      <c r="E1222" s="18">
        <v>8.332548321566104E-3</v>
      </c>
      <c r="F1222" s="24">
        <v>4</v>
      </c>
      <c r="G1222" s="24">
        <v>4</v>
      </c>
      <c r="H1222" s="20">
        <v>8.5954601905911532E-3</v>
      </c>
      <c r="I1222" s="20">
        <v>-4.6391645766610812E-3</v>
      </c>
      <c r="J1222" s="24">
        <v>3</v>
      </c>
      <c r="K1222" s="24">
        <v>2</v>
      </c>
      <c r="L1222" s="20">
        <v>1.4729950900163713E-2</v>
      </c>
      <c r="M1222" s="20">
        <v>-8.8638195004030473E-3</v>
      </c>
      <c r="N1222" s="19">
        <v>1.2430000000000001</v>
      </c>
      <c r="O1222" s="19">
        <v>1.0272727272727273</v>
      </c>
      <c r="P1222" s="25">
        <v>42067</v>
      </c>
      <c r="Q1222" s="20">
        <v>-1.0458567980692002E-2</v>
      </c>
      <c r="R1222" s="25">
        <v>42069</v>
      </c>
      <c r="S1222" s="25">
        <f>IF(ISNUMBER(R1222),VLOOKUP(B1222,Index!$B$3:$AB$18,27,FALSE),"")</f>
        <v>42069</v>
      </c>
      <c r="T1222" s="25">
        <f>IF(ISNUMBER($R1222),VLOOKUP($B1222,Index!$B$21:$AB$36,27,FALSE),"")</f>
        <v>42069</v>
      </c>
      <c r="U1222" s="25">
        <f>IF(ISNUMBER($R1222),VLOOKUP($B1222,Index!$B$39:$AB$54,27,FALSE),"")</f>
        <v>42069</v>
      </c>
      <c r="W1222" s="18">
        <v>0.56482246077621401</v>
      </c>
      <c r="X1222" s="19">
        <v>0.5</v>
      </c>
      <c r="Y1222" s="18">
        <v>0.15809898845737211</v>
      </c>
      <c r="Z1222" s="19">
        <f t="shared" si="258"/>
        <v>0</v>
      </c>
      <c r="AA1222" s="21">
        <v>1.5001588007368065</v>
      </c>
      <c r="AB1222" s="3">
        <v>0</v>
      </c>
      <c r="AC1222" s="18">
        <v>0.31902441219729782</v>
      </c>
      <c r="AD1222" s="19">
        <v>0.25</v>
      </c>
      <c r="AE1222" s="18">
        <v>2.4995290151244277E-2</v>
      </c>
      <c r="AF1222" s="19">
        <f t="shared" si="259"/>
        <v>0</v>
      </c>
      <c r="AG1222" s="21">
        <v>2.2504764274280937</v>
      </c>
      <c r="AH1222" s="3">
        <v>0</v>
      </c>
      <c r="AK1222" t="str">
        <f t="shared" si="254"/>
        <v/>
      </c>
      <c r="AL1222" t="str">
        <f t="shared" si="254"/>
        <v/>
      </c>
      <c r="AM1222" t="str">
        <f t="shared" si="254"/>
        <v/>
      </c>
      <c r="AN1222" t="str">
        <f t="shared" si="254"/>
        <v/>
      </c>
      <c r="AO1222" t="str">
        <f t="shared" si="254"/>
        <v/>
      </c>
      <c r="AP1222" t="str">
        <f t="shared" si="254"/>
        <v/>
      </c>
      <c r="AQ1222" t="str">
        <f t="shared" si="254"/>
        <v/>
      </c>
      <c r="AR1222" t="str">
        <f t="shared" si="254"/>
        <v/>
      </c>
      <c r="AS1222" t="str">
        <f t="shared" si="254"/>
        <v/>
      </c>
      <c r="AT1222" t="str">
        <f t="shared" si="254"/>
        <v/>
      </c>
      <c r="AU1222" t="str">
        <f t="shared" si="254"/>
        <v/>
      </c>
      <c r="AV1222">
        <f t="shared" si="254"/>
        <v>1.5001588007368065</v>
      </c>
      <c r="AW1222" t="str">
        <f t="shared" si="254"/>
        <v/>
      </c>
      <c r="AX1222" t="str">
        <f t="shared" si="254"/>
        <v/>
      </c>
      <c r="AZ1222" s="46">
        <f>IF(ISNUMBER(VLOOKUP($B1222,Stats!$A$2:$AA$19,2,FALSE))=FALSE,"",IF(ISNUMBER(W1222),(W1222-VLOOKUP($B1222,Stats!$A$2:$AA$19,2,FALSE))/VLOOKUP($B1222,Stats!$A$2:$AA$19,16,FALSE),""))</f>
        <v>0.300286018701371</v>
      </c>
      <c r="BA1222" s="46">
        <f>IF(ISNUMBER(VLOOKUP($B1222,Stats!$A$2:$AA$19,2,FALSE))=FALSE,"",IF(ISNUMBER(X1222),(X1222-VLOOKUP($B1222,Stats!$A$2:$AA$19,3,FALSE))/VLOOKUP($B1222,Stats!$A$2:$AA$19,17,FALSE),""))</f>
        <v>-0.52592327303600894</v>
      </c>
      <c r="BB1222" s="46"/>
      <c r="BC1222" s="46"/>
      <c r="BD1222" s="44">
        <f t="shared" si="255"/>
        <v>-0.11281862716731897</v>
      </c>
      <c r="BE1222" s="46">
        <f>IF(ISNUMBER(VLOOKUP($B1222,Stats!$A$2:$AA$19,2,FALSE))=FALSE,"",IF(ISNUMBER(Y1222),(Y1222-VLOOKUP($B1222,Stats!$A$2:$AA$19,5,FALSE))/VLOOKUP($B1222,Stats!$A$2:$AA$19,19,FALSE),""))</f>
        <v>-0.10603266430469736</v>
      </c>
      <c r="BF1222" s="46"/>
      <c r="BG1222" s="46"/>
      <c r="BH1222" s="46">
        <f>IF(ISNUMBER(VLOOKUP($B1222,Stats!$A$2:$AA$19,2,FALSE))=FALSE,"",IF(ISNUMBER(Z1222),(Z1222-VLOOKUP($B1222,Stats!$A$2:$AA$19,8,FALSE))/VLOOKUP($B1222,Stats!$A$2:$AA$19,22,FALSE),""))</f>
        <v>-0.59810804423176478</v>
      </c>
      <c r="BI1222" s="46" t="str">
        <f>IF(ISNUMBER(VLOOKUP($B1222,Stats!$A$2:$AA$19,2,FALSE))=FALSE,"",IF(ISNUMBER(#REF!),(#REF!-VLOOKUP($B1222,Stats!$A$2:$AA$19,9,FALSE))/VLOOKUP($B1222,Stats!$A$2:$AA$19,23,FALSE),""))</f>
        <v/>
      </c>
      <c r="BJ1222" s="46" t="str">
        <f>IF(ISNUMBER(VLOOKUP($B1222,Stats!$A$2:$AA$19,2,FALSE))=FALSE,"",IF(ISNUMBER(#REF!),(#REF!-VLOOKUP($B1222,Stats!$A$2:$AA$19,10,FALSE))/VLOOKUP($B1222,Stats!$A$2:$AA$19,24,FALSE),""))</f>
        <v/>
      </c>
      <c r="BK1222" s="44">
        <f t="shared" si="260"/>
        <v>-0.10520954825624129</v>
      </c>
      <c r="BL1222" s="46" t="str">
        <f>IF(ISNUMBER(VLOOKUP($B1222,Stats!$A$2:$AA$19,2,FALSE))=FALSE,"",IF(ISNUMBER(#REF!),(#REF!-VLOOKUP($B1222,Stats!$A$2:$AA$19,11,FALSE))/VLOOKUP($B1222,Stats!$A$2:$AA$19,25,FALSE),""))</f>
        <v/>
      </c>
      <c r="BM1222" s="46">
        <f>IF(ISNUMBER(VLOOKUP($B1222,Stats!$A$2:$AA$19,2,FALSE))=FALSE,"",IF(ISNUMBER(AA1222),(AA1222-VLOOKUP($B1222,Stats!$A$2:$AA$19,12,FALSE))/VLOOKUP($B1222,Stats!$A$2:$AA$19,26,FALSE),""))</f>
        <v>-0.27956064280657184</v>
      </c>
      <c r="BN1222" s="46" t="str">
        <f>IF(ISNUMBER(VLOOKUP($B1222,Stats!$A$2:$AA$19,2,FALSE))=FALSE,"",IF(ISNUMBER(#REF!),(#REF!-VLOOKUP($B1222,Stats!$A$2:$AA$19,13,FALSE))/VLOOKUP($B1222,Stats!$A$2:$AA$19,27,FALSE),""))</f>
        <v/>
      </c>
      <c r="BO1222" s="46" t="str">
        <f>IF(ISNUMBER(VLOOKUP($B1222,Stats!$A$2:$AA$19,2,FALSE))=FALSE,"",IF(ISNUMBER(#REF!),(#REF!-VLOOKUP($B1222,Stats!$A$2:$AA$19,14,FALSE))/VLOOKUP($B1222,Stats!$A$2:$AB$19,28,FALSE),""))</f>
        <v/>
      </c>
      <c r="BP1222" s="46"/>
      <c r="BQ1222" s="46">
        <f>IF(ISNUMBER(VLOOKUP($B1222,Stats!$A$2:$AA$19,2,FALSE))=FALSE,"",IF(ISNUMBER(BM1222),BM1222,(VLOOKUP($B1222,Stats!$A$2:$AT$19,46,FALSE)-VLOOKUP($B1222,Stats!$A$2:$AA$19,12,FALSE))/VLOOKUP($B1222,Stats!$A$2:$AA$19,26,FALSE)))</f>
        <v>-0.27956064280657184</v>
      </c>
      <c r="BR1222" s="51">
        <f t="shared" ref="BR1222:BR1285" si="261">IF(ISNUMBER(AZ1222),MAX(-3,MIN(3,SUM(0,BQ1222)))*$BM$1+$BN$1*MAX(-3,MIN(3,SUM(0,BN1222)))+$BO$1*MAX(-3,MIN(3,SUM(0,BO1222))),"")</f>
        <v>-0.27956064280657184</v>
      </c>
      <c r="BS1222" s="32" t="str">
        <f t="shared" si="256"/>
        <v>832_201505</v>
      </c>
      <c r="BT1222" s="53">
        <f t="shared" si="257"/>
        <v>-0.14160158294852293</v>
      </c>
    </row>
    <row r="1223" spans="1:72" x14ac:dyDescent="0.15">
      <c r="A1223" s="16">
        <v>832</v>
      </c>
      <c r="B1223" s="17">
        <v>201506</v>
      </c>
      <c r="C1223" s="3">
        <v>0</v>
      </c>
      <c r="D1223" s="23">
        <v>4.3902439024390283E-2</v>
      </c>
      <c r="E1223" s="18">
        <v>4.45942040172653E-3</v>
      </c>
      <c r="F1223" s="24">
        <v>8</v>
      </c>
      <c r="G1223" s="24">
        <v>2</v>
      </c>
      <c r="H1223" s="20">
        <v>5.8967477839208249E-3</v>
      </c>
      <c r="I1223" s="20">
        <v>-2.0132078884299021E-3</v>
      </c>
      <c r="J1223" s="24">
        <v>6</v>
      </c>
      <c r="K1223" s="24">
        <v>2</v>
      </c>
      <c r="L1223" s="20">
        <v>1.2028869286287103E-2</v>
      </c>
      <c r="M1223" s="20">
        <v>-2.4174053182918209E-3</v>
      </c>
      <c r="N1223" s="19">
        <v>1.284</v>
      </c>
      <c r="O1223" s="19">
        <v>1.0388349514563107</v>
      </c>
      <c r="P1223" s="25">
        <v>42083</v>
      </c>
      <c r="Q1223" s="20">
        <v>-4.022526146420069E-3</v>
      </c>
      <c r="R1223" s="25">
        <v>42075</v>
      </c>
      <c r="S1223" s="25">
        <f>IF(ISNUMBER(R1223),VLOOKUP(B1223,Index!$B$3:$AB$18,27,FALSE),"")</f>
        <v>42073</v>
      </c>
      <c r="T1223" s="25">
        <f>IF(ISNUMBER($R1223),VLOOKUP($B1223,Index!$B$21:$AB$36,27,FALSE),"")</f>
        <v>42075</v>
      </c>
      <c r="U1223" s="25">
        <f>IF(ISNUMBER($R1223),VLOOKUP($B1223,Index!$B$39:$AB$54,27,FALSE),"")</f>
        <v>42075</v>
      </c>
      <c r="W1223" s="18">
        <v>1.3170731707317085</v>
      </c>
      <c r="X1223" s="19">
        <v>0.8</v>
      </c>
      <c r="Y1223" s="18">
        <v>8.4611553082073437E-2</v>
      </c>
      <c r="Z1223" s="19">
        <f t="shared" si="258"/>
        <v>2</v>
      </c>
      <c r="AA1223" s="21">
        <v>10.914146341463105</v>
      </c>
      <c r="AB1223" s="3">
        <v>0</v>
      </c>
      <c r="AC1223" s="18">
        <v>1.7346817370612762</v>
      </c>
      <c r="AD1223" s="19">
        <v>0.64000000000000012</v>
      </c>
      <c r="AE1223" s="18">
        <v>7.1591149149605312E-3</v>
      </c>
      <c r="AF1223" s="19">
        <f t="shared" si="259"/>
        <v>4</v>
      </c>
      <c r="AG1223" s="21">
        <v>119.1185903628725</v>
      </c>
      <c r="AH1223" s="3">
        <v>0</v>
      </c>
      <c r="AK1223" t="str">
        <f t="shared" ref="AK1223:AX1232" si="262">IF($B1223=AK$2,$AA1223,"")</f>
        <v/>
      </c>
      <c r="AL1223" t="str">
        <f t="shared" si="262"/>
        <v/>
      </c>
      <c r="AM1223" t="str">
        <f t="shared" si="262"/>
        <v/>
      </c>
      <c r="AN1223" t="str">
        <f t="shared" si="262"/>
        <v/>
      </c>
      <c r="AO1223" t="str">
        <f t="shared" si="262"/>
        <v/>
      </c>
      <c r="AP1223" t="str">
        <f t="shared" si="262"/>
        <v/>
      </c>
      <c r="AQ1223" t="str">
        <f t="shared" si="262"/>
        <v/>
      </c>
      <c r="AR1223" t="str">
        <f t="shared" si="262"/>
        <v/>
      </c>
      <c r="AS1223" t="str">
        <f t="shared" si="262"/>
        <v/>
      </c>
      <c r="AT1223" t="str">
        <f t="shared" si="262"/>
        <v/>
      </c>
      <c r="AU1223" t="str">
        <f t="shared" si="262"/>
        <v/>
      </c>
      <c r="AV1223" t="str">
        <f t="shared" si="262"/>
        <v/>
      </c>
      <c r="AW1223">
        <f t="shared" si="262"/>
        <v>10.914146341463105</v>
      </c>
      <c r="AX1223" t="str">
        <f t="shared" si="262"/>
        <v/>
      </c>
      <c r="AZ1223" s="46">
        <f>IF(ISNUMBER(VLOOKUP($B1223,Stats!$A$2:$AA$19,2,FALSE))=FALSE,"",IF(ISNUMBER(W1223),(W1223-VLOOKUP($B1223,Stats!$A$2:$AA$19,2,FALSE))/VLOOKUP($B1223,Stats!$A$2:$AA$19,16,FALSE),""))</f>
        <v>-0.49635172785458126</v>
      </c>
      <c r="BA1223" s="46">
        <f>IF(ISNUMBER(VLOOKUP($B1223,Stats!$A$2:$AA$19,2,FALSE))=FALSE,"",IF(ISNUMBER(X1223),(X1223-VLOOKUP($B1223,Stats!$A$2:$AA$19,3,FALSE))/VLOOKUP($B1223,Stats!$A$2:$AA$19,17,FALSE),""))</f>
        <v>-3.4963065069354378E-2</v>
      </c>
      <c r="BB1223" s="46"/>
      <c r="BC1223" s="46"/>
      <c r="BD1223" s="44">
        <f t="shared" si="255"/>
        <v>-0.26565739646196784</v>
      </c>
      <c r="BE1223" s="46">
        <f>IF(ISNUMBER(VLOOKUP($B1223,Stats!$A$2:$AA$19,2,FALSE))=FALSE,"",IF(ISNUMBER(Y1223),(Y1223-VLOOKUP($B1223,Stats!$A$2:$AA$19,5,FALSE))/VLOOKUP($B1223,Stats!$A$2:$AA$19,19,FALSE),""))</f>
        <v>-0.62317165632615179</v>
      </c>
      <c r="BF1223" s="46"/>
      <c r="BG1223" s="46"/>
      <c r="BH1223" s="46">
        <f>IF(ISNUMBER(VLOOKUP($B1223,Stats!$A$2:$AA$19,2,FALSE))=FALSE,"",IF(ISNUMBER(Z1223),(Z1223-VLOOKUP($B1223,Stats!$A$2:$AA$19,8,FALSE))/VLOOKUP($B1223,Stats!$A$2:$AA$19,22,FALSE),""))</f>
        <v>-0.44132796508511463</v>
      </c>
      <c r="BI1223" s="46" t="str">
        <f>IF(ISNUMBER(VLOOKUP($B1223,Stats!$A$2:$AA$19,2,FALSE))=FALSE,"",IF(ISNUMBER(#REF!),(#REF!-VLOOKUP($B1223,Stats!$A$2:$AA$19,9,FALSE))/VLOOKUP($B1223,Stats!$A$2:$AA$19,23,FALSE),""))</f>
        <v/>
      </c>
      <c r="BJ1223" s="46" t="str">
        <f>IF(ISNUMBER(VLOOKUP($B1223,Stats!$A$2:$AA$19,2,FALSE))=FALSE,"",IF(ISNUMBER(#REF!),(#REF!-VLOOKUP($B1223,Stats!$A$2:$AA$19,10,FALSE))/VLOOKUP($B1223,Stats!$A$2:$AA$19,24,FALSE),""))</f>
        <v/>
      </c>
      <c r="BK1223" s="44">
        <f t="shared" si="260"/>
        <v>0.30382176990277188</v>
      </c>
      <c r="BL1223" s="46" t="str">
        <f>IF(ISNUMBER(VLOOKUP($B1223,Stats!$A$2:$AA$19,2,FALSE))=FALSE,"",IF(ISNUMBER(#REF!),(#REF!-VLOOKUP($B1223,Stats!$A$2:$AA$19,11,FALSE))/VLOOKUP($B1223,Stats!$A$2:$AA$19,25,FALSE),""))</f>
        <v/>
      </c>
      <c r="BM1223" s="46">
        <f>IF(ISNUMBER(VLOOKUP($B1223,Stats!$A$2:$AA$19,2,FALSE))=FALSE,"",IF(ISNUMBER(AA1223),(AA1223-VLOOKUP($B1223,Stats!$A$2:$AA$19,12,FALSE))/VLOOKUP($B1223,Stats!$A$2:$AA$19,26,FALSE),""))</f>
        <v>-0.21479759684529706</v>
      </c>
      <c r="BN1223" s="46" t="str">
        <f>IF(ISNUMBER(VLOOKUP($B1223,Stats!$A$2:$AA$19,2,FALSE))=FALSE,"",IF(ISNUMBER(#REF!),(#REF!-VLOOKUP($B1223,Stats!$A$2:$AA$19,13,FALSE))/VLOOKUP($B1223,Stats!$A$2:$AA$19,27,FALSE),""))</f>
        <v/>
      </c>
      <c r="BO1223" s="46" t="str">
        <f>IF(ISNUMBER(VLOOKUP($B1223,Stats!$A$2:$AA$19,2,FALSE))=FALSE,"",IF(ISNUMBER(#REF!),(#REF!-VLOOKUP($B1223,Stats!$A$2:$AA$19,14,FALSE))/VLOOKUP($B1223,Stats!$A$2:$AB$19,28,FALSE),""))</f>
        <v/>
      </c>
      <c r="BP1223" s="46"/>
      <c r="BQ1223" s="46">
        <f>IF(ISNUMBER(VLOOKUP($B1223,Stats!$A$2:$AA$19,2,FALSE))=FALSE,"",IF(ISNUMBER(BM1223),BM1223,(VLOOKUP($B1223,Stats!$A$2:$AT$19,46,FALSE)-VLOOKUP($B1223,Stats!$A$2:$AA$19,12,FALSE))/VLOOKUP($B1223,Stats!$A$2:$AA$19,26,FALSE)))</f>
        <v>-0.21479759684529706</v>
      </c>
      <c r="BR1223" s="51">
        <f t="shared" si="261"/>
        <v>-0.21479759684529706</v>
      </c>
      <c r="BS1223" s="32" t="str">
        <f t="shared" si="256"/>
        <v>832_201506</v>
      </c>
      <c r="BT1223" s="53">
        <f t="shared" si="257"/>
        <v>8.6202063280210128E-2</v>
      </c>
    </row>
    <row r="1224" spans="1:72" x14ac:dyDescent="0.15">
      <c r="A1224" s="16">
        <v>832</v>
      </c>
      <c r="B1224" s="17">
        <v>201507</v>
      </c>
      <c r="C1224" s="3">
        <v>0</v>
      </c>
      <c r="D1224" s="23">
        <v>2.9595015576324046E-2</v>
      </c>
      <c r="E1224" s="18">
        <v>5.9058365263351606E-3</v>
      </c>
      <c r="F1224" s="24">
        <v>5</v>
      </c>
      <c r="G1224" s="24">
        <v>0</v>
      </c>
      <c r="H1224" s="20">
        <v>5.8639773029536268E-3</v>
      </c>
      <c r="I1224" s="20" t="s">
        <v>25</v>
      </c>
      <c r="J1224" s="24">
        <v>5</v>
      </c>
      <c r="K1224" s="24">
        <v>0</v>
      </c>
      <c r="L1224" s="20">
        <v>1.5576323987539054E-2</v>
      </c>
      <c r="M1224" s="20">
        <v>7.6687116564411184E-4</v>
      </c>
      <c r="N1224" s="19">
        <v>1.3220000000000001</v>
      </c>
      <c r="O1224" s="19">
        <v>1.0138036809815951</v>
      </c>
      <c r="P1224" s="25">
        <v>42090</v>
      </c>
      <c r="Q1224" s="20">
        <v>0</v>
      </c>
      <c r="R1224" s="25">
        <v>42086</v>
      </c>
      <c r="S1224" s="25">
        <f>IF(ISNUMBER(R1224),VLOOKUP(B1224,Index!$B$3:$AB$18,27,FALSE),"")</f>
        <v>42088</v>
      </c>
      <c r="T1224" s="25">
        <f>IF(ISNUMBER($R1224),VLOOKUP($B1224,Index!$B$21:$AB$36,27,FALSE),"")</f>
        <v>42089</v>
      </c>
      <c r="U1224" s="25">
        <f>IF(ISNUMBER($R1224),VLOOKUP($B1224,Index!$B$39:$AB$54,27,FALSE),"")</f>
        <v>42089</v>
      </c>
      <c r="W1224" s="18">
        <v>2.1308411214953313</v>
      </c>
      <c r="X1224" s="19">
        <v>1</v>
      </c>
      <c r="Y1224" s="18">
        <v>0.1120553694710166</v>
      </c>
      <c r="Z1224" s="19">
        <f t="shared" si="258"/>
        <v>2</v>
      </c>
      <c r="AA1224" s="21" t="s">
        <v>25</v>
      </c>
      <c r="AB1224" s="3">
        <v>0</v>
      </c>
      <c r="AC1224" s="18">
        <v>4.5404838850554814</v>
      </c>
      <c r="AD1224" s="19">
        <v>1</v>
      </c>
      <c r="AE1224" s="18">
        <v>1.255640582728604E-2</v>
      </c>
      <c r="AF1224" s="19">
        <f t="shared" si="259"/>
        <v>4</v>
      </c>
      <c r="AG1224" s="21" t="s">
        <v>25</v>
      </c>
      <c r="AH1224" s="3">
        <v>0</v>
      </c>
      <c r="AK1224" t="str">
        <f t="shared" si="262"/>
        <v/>
      </c>
      <c r="AL1224" t="str">
        <f t="shared" si="262"/>
        <v/>
      </c>
      <c r="AM1224" t="str">
        <f t="shared" si="262"/>
        <v/>
      </c>
      <c r="AN1224" t="str">
        <f t="shared" si="262"/>
        <v/>
      </c>
      <c r="AO1224" t="str">
        <f t="shared" si="262"/>
        <v/>
      </c>
      <c r="AP1224" t="str">
        <f t="shared" si="262"/>
        <v/>
      </c>
      <c r="AQ1224" t="str">
        <f t="shared" si="262"/>
        <v/>
      </c>
      <c r="AR1224" t="str">
        <f t="shared" si="262"/>
        <v/>
      </c>
      <c r="AS1224" t="str">
        <f t="shared" si="262"/>
        <v/>
      </c>
      <c r="AT1224" t="str">
        <f t="shared" si="262"/>
        <v/>
      </c>
      <c r="AU1224" t="str">
        <f t="shared" si="262"/>
        <v/>
      </c>
      <c r="AV1224" t="str">
        <f t="shared" si="262"/>
        <v/>
      </c>
      <c r="AW1224" t="str">
        <f t="shared" si="262"/>
        <v/>
      </c>
      <c r="AX1224" t="str">
        <f t="shared" si="262"/>
        <v/>
      </c>
      <c r="AZ1224" s="46">
        <f>IF(ISNUMBER(VLOOKUP($B1224,Stats!$A$2:$AA$19,2,FALSE))=FALSE,"",IF(ISNUMBER(W1224),(W1224-VLOOKUP($B1224,Stats!$A$2:$AA$19,2,FALSE))/VLOOKUP($B1224,Stats!$A$2:$AA$19,16,FALSE),""))</f>
        <v>0.41359312107194052</v>
      </c>
      <c r="BA1224" s="46">
        <f>IF(ISNUMBER(VLOOKUP($B1224,Stats!$A$2:$AA$19,2,FALSE))=FALSE,"",IF(ISNUMBER(X1224),(X1224-VLOOKUP($B1224,Stats!$A$2:$AA$19,3,FALSE))/VLOOKUP($B1224,Stats!$A$2:$AA$19,17,FALSE),""))</f>
        <v>1.6185072337594633</v>
      </c>
      <c r="BB1224" s="46"/>
      <c r="BC1224" s="46"/>
      <c r="BD1224" s="44">
        <f t="shared" si="255"/>
        <v>1.0160501774157018</v>
      </c>
      <c r="BE1224" s="46">
        <f>IF(ISNUMBER(VLOOKUP($B1224,Stats!$A$2:$AA$19,2,FALSE))=FALSE,"",IF(ISNUMBER(Y1224),(Y1224-VLOOKUP($B1224,Stats!$A$2:$AA$19,5,FALSE))/VLOOKUP($B1224,Stats!$A$2:$AA$19,19,FALSE),""))</f>
        <v>-0.49892405029350362</v>
      </c>
      <c r="BF1224" s="46"/>
      <c r="BG1224" s="46"/>
      <c r="BH1224" s="46">
        <f>IF(ISNUMBER(VLOOKUP($B1224,Stats!$A$2:$AA$19,2,FALSE))=FALSE,"",IF(ISNUMBER(Z1224),(Z1224-VLOOKUP($B1224,Stats!$A$2:$AA$19,8,FALSE))/VLOOKUP($B1224,Stats!$A$2:$AA$19,22,FALSE),""))</f>
        <v>1.4378520910348771</v>
      </c>
      <c r="BI1224" s="46" t="str">
        <f>IF(ISNUMBER(VLOOKUP($B1224,Stats!$A$2:$AA$19,2,FALSE))=FALSE,"",IF(ISNUMBER(#REF!),(#REF!-VLOOKUP($B1224,Stats!$A$2:$AA$19,9,FALSE))/VLOOKUP($B1224,Stats!$A$2:$AA$19,23,FALSE),""))</f>
        <v/>
      </c>
      <c r="BJ1224" s="46" t="str">
        <f>IF(ISNUMBER(VLOOKUP($B1224,Stats!$A$2:$AA$19,2,FALSE))=FALSE,"",IF(ISNUMBER(#REF!),(#REF!-VLOOKUP($B1224,Stats!$A$2:$AA$19,10,FALSE))/VLOOKUP($B1224,Stats!$A$2:$AA$19,24,FALSE),""))</f>
        <v/>
      </c>
      <c r="BK1224" s="44">
        <f t="shared" si="260"/>
        <v>0.78060246251591558</v>
      </c>
      <c r="BL1224" s="46" t="str">
        <f>IF(ISNUMBER(VLOOKUP($B1224,Stats!$A$2:$AA$19,2,FALSE))=FALSE,"",IF(ISNUMBER(#REF!),(#REF!-VLOOKUP($B1224,Stats!$A$2:$AA$19,11,FALSE))/VLOOKUP($B1224,Stats!$A$2:$AA$19,25,FALSE),""))</f>
        <v/>
      </c>
      <c r="BM1224" s="46" t="str">
        <f>IF(ISNUMBER(VLOOKUP($B1224,Stats!$A$2:$AA$19,2,FALSE))=FALSE,"",IF(ISNUMBER(AA1224),(AA1224-VLOOKUP($B1224,Stats!$A$2:$AA$19,12,FALSE))/VLOOKUP($B1224,Stats!$A$2:$AA$19,26,FALSE),""))</f>
        <v/>
      </c>
      <c r="BN1224" s="46" t="str">
        <f>IF(ISNUMBER(VLOOKUP($B1224,Stats!$A$2:$AA$19,2,FALSE))=FALSE,"",IF(ISNUMBER(#REF!),(#REF!-VLOOKUP($B1224,Stats!$A$2:$AA$19,13,FALSE))/VLOOKUP($B1224,Stats!$A$2:$AA$19,27,FALSE),""))</f>
        <v/>
      </c>
      <c r="BO1224" s="46" t="str">
        <f>IF(ISNUMBER(VLOOKUP($B1224,Stats!$A$2:$AA$19,2,FALSE))=FALSE,"",IF(ISNUMBER(#REF!),(#REF!-VLOOKUP($B1224,Stats!$A$2:$AA$19,14,FALSE))/VLOOKUP($B1224,Stats!$A$2:$AB$19,28,FALSE),""))</f>
        <v/>
      </c>
      <c r="BP1224" s="46"/>
      <c r="BQ1224" s="46">
        <f>IF(ISNUMBER(VLOOKUP($B1224,Stats!$A$2:$AA$19,2,FALSE))=FALSE,"",IF(ISNUMBER(BM1224),BM1224,(VLOOKUP($B1224,Stats!$A$2:$AT$19,46,FALSE)-VLOOKUP($B1224,Stats!$A$2:$AA$19,12,FALSE))/VLOOKUP($B1224,Stats!$A$2:$AA$19,26,FALSE)))</f>
        <v>-0.49247029718328789</v>
      </c>
      <c r="BR1224" s="51">
        <f t="shared" si="261"/>
        <v>-0.49247029718328789</v>
      </c>
      <c r="BS1224" s="32" t="str">
        <f t="shared" si="256"/>
        <v>832_201507</v>
      </c>
      <c r="BT1224" s="53">
        <f t="shared" si="257"/>
        <v>0.57307745355603212</v>
      </c>
    </row>
    <row r="1225" spans="1:72" x14ac:dyDescent="0.15">
      <c r="S1225" t="str">
        <f>IF(ISNUMBER(R1225),VLOOKUP(B1225,Index!$B$3:$AB$18,27,FALSE),"")</f>
        <v/>
      </c>
      <c r="T1225" t="str">
        <f>IF(ISNUMBER($R1225),VLOOKUP($B1225,Index!$B$21:$AB$36,27,FALSE),"")</f>
        <v/>
      </c>
      <c r="U1225" t="str">
        <f>IF(ISNUMBER($R1225),VLOOKUP($B1225,Index!$B$39:$AB$54,27,FALSE),"")</f>
        <v/>
      </c>
      <c r="Z1225" t="str">
        <f t="shared" si="258"/>
        <v/>
      </c>
      <c r="AA1225" t="s">
        <v>25</v>
      </c>
      <c r="AF1225" t="str">
        <f t="shared" si="259"/>
        <v/>
      </c>
      <c r="AG1225" t="s">
        <v>25</v>
      </c>
      <c r="AK1225" t="str">
        <f t="shared" si="262"/>
        <v/>
      </c>
      <c r="AL1225" t="str">
        <f t="shared" si="262"/>
        <v/>
      </c>
      <c r="AM1225" t="str">
        <f t="shared" si="262"/>
        <v/>
      </c>
      <c r="AN1225" t="str">
        <f t="shared" si="262"/>
        <v/>
      </c>
      <c r="AO1225" t="str">
        <f t="shared" si="262"/>
        <v/>
      </c>
      <c r="AP1225" t="str">
        <f t="shared" si="262"/>
        <v/>
      </c>
      <c r="AQ1225" t="str">
        <f t="shared" si="262"/>
        <v/>
      </c>
      <c r="AR1225" t="str">
        <f t="shared" si="262"/>
        <v/>
      </c>
      <c r="AS1225" t="str">
        <f t="shared" si="262"/>
        <v/>
      </c>
      <c r="AT1225" t="str">
        <f t="shared" si="262"/>
        <v/>
      </c>
      <c r="AU1225" t="str">
        <f t="shared" si="262"/>
        <v/>
      </c>
      <c r="AV1225" t="str">
        <f t="shared" si="262"/>
        <v/>
      </c>
      <c r="AW1225" t="str">
        <f t="shared" si="262"/>
        <v/>
      </c>
      <c r="AX1225" t="str">
        <f t="shared" si="262"/>
        <v/>
      </c>
      <c r="AZ1225" s="46" t="str">
        <f>IF(ISNUMBER(VLOOKUP($B1225,Stats!$A$2:$AA$19,2,FALSE))=FALSE,"",IF(ISNUMBER(W1225),(W1225-VLOOKUP($B1225,Stats!$A$2:$AA$19,2,FALSE))/VLOOKUP($B1225,Stats!$A$2:$AA$19,16,FALSE),""))</f>
        <v/>
      </c>
      <c r="BA1225" s="46" t="str">
        <f>IF(ISNUMBER(VLOOKUP($B1225,Stats!$A$2:$AA$19,2,FALSE))=FALSE,"",IF(ISNUMBER(X1225),(X1225-VLOOKUP($B1225,Stats!$A$2:$AA$19,3,FALSE))/VLOOKUP($B1225,Stats!$A$2:$AA$19,17,FALSE),""))</f>
        <v/>
      </c>
      <c r="BB1225" s="46"/>
      <c r="BC1225" s="46"/>
      <c r="BD1225" s="44" t="str">
        <f t="shared" si="255"/>
        <v/>
      </c>
      <c r="BE1225" s="46" t="str">
        <f>IF(ISNUMBER(VLOOKUP($B1225,Stats!$A$2:$AA$19,2,FALSE))=FALSE,"",IF(ISNUMBER(Y1225),(Y1225-VLOOKUP($B1225,Stats!$A$2:$AA$19,5,FALSE))/VLOOKUP($B1225,Stats!$A$2:$AA$19,19,FALSE),""))</f>
        <v/>
      </c>
      <c r="BF1225" s="46"/>
      <c r="BG1225" s="46"/>
      <c r="BH1225" s="46" t="str">
        <f>IF(ISNUMBER(VLOOKUP($B1225,Stats!$A$2:$AA$19,2,FALSE))=FALSE,"",IF(ISNUMBER(Z1225),(Z1225-VLOOKUP($B1225,Stats!$A$2:$AA$19,8,FALSE))/VLOOKUP($B1225,Stats!$A$2:$AA$19,22,FALSE),""))</f>
        <v/>
      </c>
      <c r="BI1225" s="46" t="str">
        <f>IF(ISNUMBER(VLOOKUP($B1225,Stats!$A$2:$AA$19,2,FALSE))=FALSE,"",IF(ISNUMBER(#REF!),(#REF!-VLOOKUP($B1225,Stats!$A$2:$AA$19,9,FALSE))/VLOOKUP($B1225,Stats!$A$2:$AA$19,23,FALSE),""))</f>
        <v/>
      </c>
      <c r="BJ1225" s="46" t="str">
        <f>IF(ISNUMBER(VLOOKUP($B1225,Stats!$A$2:$AA$19,2,FALSE))=FALSE,"",IF(ISNUMBER(#REF!),(#REF!-VLOOKUP($B1225,Stats!$A$2:$AA$19,10,FALSE))/VLOOKUP($B1225,Stats!$A$2:$AA$19,24,FALSE),""))</f>
        <v/>
      </c>
      <c r="BK1225" s="44" t="str">
        <f t="shared" si="260"/>
        <v/>
      </c>
      <c r="BL1225" s="46" t="str">
        <f>IF(ISNUMBER(VLOOKUP($B1225,Stats!$A$2:$AA$19,2,FALSE))=FALSE,"",IF(ISNUMBER(#REF!),(#REF!-VLOOKUP($B1225,Stats!$A$2:$AA$19,11,FALSE))/VLOOKUP($B1225,Stats!$A$2:$AA$19,25,FALSE),""))</f>
        <v/>
      </c>
      <c r="BM1225" s="46" t="str">
        <f>IF(ISNUMBER(VLOOKUP($B1225,Stats!$A$2:$AA$19,2,FALSE))=FALSE,"",IF(ISNUMBER(AA1225),(AA1225-VLOOKUP($B1225,Stats!$A$2:$AA$19,12,FALSE))/VLOOKUP($B1225,Stats!$A$2:$AA$19,26,FALSE),""))</f>
        <v/>
      </c>
      <c r="BN1225" s="46" t="str">
        <f>IF(ISNUMBER(VLOOKUP($B1225,Stats!$A$2:$AA$19,2,FALSE))=FALSE,"",IF(ISNUMBER(#REF!),(#REF!-VLOOKUP($B1225,Stats!$A$2:$AA$19,13,FALSE))/VLOOKUP($B1225,Stats!$A$2:$AA$19,27,FALSE),""))</f>
        <v/>
      </c>
      <c r="BO1225" s="46" t="str">
        <f>IF(ISNUMBER(VLOOKUP($B1225,Stats!$A$2:$AA$19,2,FALSE))=FALSE,"",IF(ISNUMBER(#REF!),(#REF!-VLOOKUP($B1225,Stats!$A$2:$AA$19,14,FALSE))/VLOOKUP($B1225,Stats!$A$2:$AB$19,28,FALSE),""))</f>
        <v/>
      </c>
      <c r="BP1225" s="46"/>
      <c r="BQ1225" s="46" t="str">
        <f>IF(ISNUMBER(VLOOKUP($B1225,Stats!$A$2:$AA$19,2,FALSE))=FALSE,"",IF(ISNUMBER(BM1225),BM1225,(VLOOKUP($B1225,Stats!$A$2:$AT$19,46,FALSE)-VLOOKUP($B1225,Stats!$A$2:$AA$19,12,FALSE))/VLOOKUP($B1225,Stats!$A$2:$AA$19,26,FALSE)))</f>
        <v/>
      </c>
      <c r="BR1225" s="51" t="str">
        <f t="shared" si="261"/>
        <v/>
      </c>
      <c r="BS1225" s="32" t="str">
        <f t="shared" si="256"/>
        <v/>
      </c>
      <c r="BT1225" s="53" t="str">
        <f t="shared" si="257"/>
        <v/>
      </c>
    </row>
    <row r="1226" spans="1:72" ht="40.5" x14ac:dyDescent="0.15">
      <c r="A1226" s="1" t="s">
        <v>26</v>
      </c>
      <c r="B1226" s="1" t="s">
        <v>0</v>
      </c>
      <c r="C1226" s="3"/>
      <c r="D1226" s="4" t="s">
        <v>10</v>
      </c>
      <c r="E1226" s="1" t="s">
        <v>11</v>
      </c>
      <c r="F1226" s="1" t="s">
        <v>12</v>
      </c>
      <c r="G1226" s="1" t="s">
        <v>13</v>
      </c>
      <c r="H1226" s="1" t="s">
        <v>14</v>
      </c>
      <c r="I1226" s="1" t="s">
        <v>15</v>
      </c>
      <c r="J1226" s="1" t="s">
        <v>16</v>
      </c>
      <c r="K1226" s="1" t="s">
        <v>17</v>
      </c>
      <c r="L1226" s="1" t="s">
        <v>18</v>
      </c>
      <c r="M1226" s="1" t="s">
        <v>19</v>
      </c>
      <c r="N1226" s="1" t="s">
        <v>20</v>
      </c>
      <c r="O1226" s="1" t="s">
        <v>21</v>
      </c>
      <c r="P1226" s="1" t="s">
        <v>22</v>
      </c>
      <c r="Q1226" s="1" t="s">
        <v>23</v>
      </c>
      <c r="R1226" s="1" t="s">
        <v>24</v>
      </c>
      <c r="S1226" s="1" t="str">
        <f>IF(ISNUMBER(R1226),VLOOKUP(B1226,Index!$B$3:$AB$18,27,FALSE),"")</f>
        <v/>
      </c>
      <c r="T1226" s="1" t="str">
        <f>IF(ISNUMBER($R1226),VLOOKUP($B1226,Index!$B$21:$AB$36,27,FALSE),"")</f>
        <v/>
      </c>
      <c r="U1226" s="1" t="str">
        <f>IF(ISNUMBER($R1226),VLOOKUP($B1226,Index!$B$39:$AB$54,27,FALSE),"")</f>
        <v/>
      </c>
      <c r="W1226" s="1" t="s">
        <v>1</v>
      </c>
      <c r="X1226" s="1" t="s">
        <v>2</v>
      </c>
      <c r="Y1226" s="1" t="s">
        <v>4</v>
      </c>
      <c r="Z1226" s="1" t="str">
        <f t="shared" si="258"/>
        <v/>
      </c>
      <c r="AA1226" s="1" t="s">
        <v>8</v>
      </c>
      <c r="AB1226" s="3"/>
      <c r="AC1226" s="1" t="s">
        <v>33</v>
      </c>
      <c r="AD1226" s="1" t="s">
        <v>52</v>
      </c>
      <c r="AE1226" s="1" t="s">
        <v>53</v>
      </c>
      <c r="AF1226" s="1" t="str">
        <f t="shared" si="259"/>
        <v/>
      </c>
      <c r="AG1226" s="1" t="s">
        <v>38</v>
      </c>
      <c r="AH1226" s="3"/>
      <c r="AK1226" t="str">
        <f t="shared" si="262"/>
        <v/>
      </c>
      <c r="AL1226" t="str">
        <f t="shared" si="262"/>
        <v/>
      </c>
      <c r="AM1226" t="str">
        <f t="shared" si="262"/>
        <v/>
      </c>
      <c r="AN1226" t="str">
        <f t="shared" si="262"/>
        <v/>
      </c>
      <c r="AO1226" t="str">
        <f t="shared" si="262"/>
        <v/>
      </c>
      <c r="AP1226" t="str">
        <f t="shared" si="262"/>
        <v/>
      </c>
      <c r="AQ1226" t="str">
        <f t="shared" si="262"/>
        <v/>
      </c>
      <c r="AR1226" t="str">
        <f t="shared" si="262"/>
        <v/>
      </c>
      <c r="AS1226" t="str">
        <f t="shared" si="262"/>
        <v/>
      </c>
      <c r="AT1226" t="str">
        <f t="shared" si="262"/>
        <v/>
      </c>
      <c r="AU1226" t="str">
        <f t="shared" si="262"/>
        <v/>
      </c>
      <c r="AV1226" t="str">
        <f t="shared" si="262"/>
        <v/>
      </c>
      <c r="AW1226" t="str">
        <f t="shared" si="262"/>
        <v/>
      </c>
      <c r="AX1226" t="str">
        <f t="shared" si="262"/>
        <v/>
      </c>
      <c r="AZ1226" s="46" t="str">
        <f>IF(ISNUMBER(VLOOKUP($B1226,Stats!$A$2:$AA$19,2,FALSE))=FALSE,"",IF(ISNUMBER(W1226),(W1226-VLOOKUP($B1226,Stats!$A$2:$AA$19,2,FALSE))/VLOOKUP($B1226,Stats!$A$2:$AA$19,16,FALSE),""))</f>
        <v/>
      </c>
      <c r="BA1226" s="46" t="str">
        <f>IF(ISNUMBER(VLOOKUP($B1226,Stats!$A$2:$AA$19,2,FALSE))=FALSE,"",IF(ISNUMBER(X1226),(X1226-VLOOKUP($B1226,Stats!$A$2:$AA$19,3,FALSE))/VLOOKUP($B1226,Stats!$A$2:$AA$19,17,FALSE),""))</f>
        <v/>
      </c>
      <c r="BB1226" s="46"/>
      <c r="BC1226" s="46"/>
      <c r="BD1226" s="44" t="str">
        <f t="shared" si="255"/>
        <v/>
      </c>
      <c r="BE1226" s="46" t="str">
        <f>IF(ISNUMBER(VLOOKUP($B1226,Stats!$A$2:$AA$19,2,FALSE))=FALSE,"",IF(ISNUMBER(Y1226),(Y1226-VLOOKUP($B1226,Stats!$A$2:$AA$19,5,FALSE))/VLOOKUP($B1226,Stats!$A$2:$AA$19,19,FALSE),""))</f>
        <v/>
      </c>
      <c r="BF1226" s="46"/>
      <c r="BG1226" s="46"/>
      <c r="BH1226" s="46" t="str">
        <f>IF(ISNUMBER(VLOOKUP($B1226,Stats!$A$2:$AA$19,2,FALSE))=FALSE,"",IF(ISNUMBER(Z1226),(Z1226-VLOOKUP($B1226,Stats!$A$2:$AA$19,8,FALSE))/VLOOKUP($B1226,Stats!$A$2:$AA$19,22,FALSE),""))</f>
        <v/>
      </c>
      <c r="BI1226" s="46" t="str">
        <f>IF(ISNUMBER(VLOOKUP($B1226,Stats!$A$2:$AA$19,2,FALSE))=FALSE,"",IF(ISNUMBER(#REF!),(#REF!-VLOOKUP($B1226,Stats!$A$2:$AA$19,9,FALSE))/VLOOKUP($B1226,Stats!$A$2:$AA$19,23,FALSE),""))</f>
        <v/>
      </c>
      <c r="BJ1226" s="46" t="str">
        <f>IF(ISNUMBER(VLOOKUP($B1226,Stats!$A$2:$AA$19,2,FALSE))=FALSE,"",IF(ISNUMBER(#REF!),(#REF!-VLOOKUP($B1226,Stats!$A$2:$AA$19,10,FALSE))/VLOOKUP($B1226,Stats!$A$2:$AA$19,24,FALSE),""))</f>
        <v/>
      </c>
      <c r="BK1226" s="44" t="str">
        <f t="shared" si="260"/>
        <v/>
      </c>
      <c r="BL1226" s="46" t="str">
        <f>IF(ISNUMBER(VLOOKUP($B1226,Stats!$A$2:$AA$19,2,FALSE))=FALSE,"",IF(ISNUMBER(#REF!),(#REF!-VLOOKUP($B1226,Stats!$A$2:$AA$19,11,FALSE))/VLOOKUP($B1226,Stats!$A$2:$AA$19,25,FALSE),""))</f>
        <v/>
      </c>
      <c r="BM1226" s="46" t="str">
        <f>IF(ISNUMBER(VLOOKUP($B1226,Stats!$A$2:$AA$19,2,FALSE))=FALSE,"",IF(ISNUMBER(AA1226),(AA1226-VLOOKUP($B1226,Stats!$A$2:$AA$19,12,FALSE))/VLOOKUP($B1226,Stats!$A$2:$AA$19,26,FALSE),""))</f>
        <v/>
      </c>
      <c r="BN1226" s="46" t="str">
        <f>IF(ISNUMBER(VLOOKUP($B1226,Stats!$A$2:$AA$19,2,FALSE))=FALSE,"",IF(ISNUMBER(#REF!),(#REF!-VLOOKUP($B1226,Stats!$A$2:$AA$19,13,FALSE))/VLOOKUP($B1226,Stats!$A$2:$AA$19,27,FALSE),""))</f>
        <v/>
      </c>
      <c r="BO1226" s="46" t="str">
        <f>IF(ISNUMBER(VLOOKUP($B1226,Stats!$A$2:$AA$19,2,FALSE))=FALSE,"",IF(ISNUMBER(#REF!),(#REF!-VLOOKUP($B1226,Stats!$A$2:$AA$19,14,FALSE))/VLOOKUP($B1226,Stats!$A$2:$AB$19,28,FALSE),""))</f>
        <v/>
      </c>
      <c r="BP1226" s="46"/>
      <c r="BQ1226" s="46" t="str">
        <f>IF(ISNUMBER(VLOOKUP($B1226,Stats!$A$2:$AA$19,2,FALSE))=FALSE,"",IF(ISNUMBER(BM1226),BM1226,(VLOOKUP($B1226,Stats!$A$2:$AT$19,46,FALSE)-VLOOKUP($B1226,Stats!$A$2:$AA$19,12,FALSE))/VLOOKUP($B1226,Stats!$A$2:$AA$19,26,FALSE)))</f>
        <v/>
      </c>
      <c r="BR1226" s="51" t="str">
        <f t="shared" si="261"/>
        <v/>
      </c>
      <c r="BS1226" s="32" t="str">
        <f t="shared" si="256"/>
        <v/>
      </c>
      <c r="BT1226" s="53" t="str">
        <f t="shared" si="257"/>
        <v/>
      </c>
    </row>
    <row r="1227" spans="1:72" x14ac:dyDescent="0.15">
      <c r="A1227" s="5">
        <v>901</v>
      </c>
      <c r="B1227" s="5" t="s">
        <v>43</v>
      </c>
      <c r="C1227" s="3">
        <v>0</v>
      </c>
      <c r="D1227" s="11">
        <v>0.39685588277137573</v>
      </c>
      <c r="E1227" s="6">
        <v>1.1588985961126393E-2</v>
      </c>
      <c r="F1227" s="12">
        <v>72</v>
      </c>
      <c r="G1227" s="12">
        <v>43</v>
      </c>
      <c r="H1227" s="13">
        <v>9.3868355874796184E-3</v>
      </c>
      <c r="I1227" s="13">
        <v>-7.7551748706416188E-3</v>
      </c>
      <c r="J1227" s="12">
        <v>8</v>
      </c>
      <c r="K1227" s="12">
        <v>5</v>
      </c>
      <c r="L1227" s="13">
        <v>3.0389640690620556E-2</v>
      </c>
      <c r="M1227" s="13">
        <v>-4.5128899418965362E-2</v>
      </c>
      <c r="N1227" s="8">
        <v>1.9748000000000001</v>
      </c>
      <c r="O1227" s="8">
        <v>1.4047517427799119</v>
      </c>
      <c r="P1227" s="14">
        <v>42088</v>
      </c>
      <c r="Q1227" s="13">
        <v>-4.5128899418965362E-2</v>
      </c>
      <c r="R1227" s="14">
        <v>42023</v>
      </c>
      <c r="S1227" s="14">
        <f>IF(ISNUMBER(R1227),VLOOKUP(B1227,Index!$B$3:$AB$18,27,FALSE),"")</f>
        <v>42041</v>
      </c>
      <c r="T1227" s="14">
        <f>IF(ISNUMBER($R1227),VLOOKUP($B1227,Index!$B$21:$AB$36,27,FALSE),"")</f>
        <v>41996</v>
      </c>
      <c r="U1227" s="14">
        <f>IF(ISNUMBER($R1227),VLOOKUP($B1227,Index!$B$39:$AB$54,27,FALSE),"")</f>
        <v>42003</v>
      </c>
      <c r="W1227" s="6">
        <v>0.83548606899236999</v>
      </c>
      <c r="X1227" s="7">
        <v>0.62608695652173918</v>
      </c>
      <c r="Y1227" s="6">
        <v>0.21988554845324981</v>
      </c>
      <c r="Z1227" s="8" t="str">
        <f t="shared" si="258"/>
        <v/>
      </c>
      <c r="AA1227" s="9">
        <v>8.7938302923602336</v>
      </c>
      <c r="AB1227" s="3">
        <v>0</v>
      </c>
      <c r="AC1227" s="6">
        <v>0.69803697148032318</v>
      </c>
      <c r="AD1227" s="7">
        <v>0.39198487712665414</v>
      </c>
      <c r="AE1227" s="6">
        <v>4.834965441858647E-2</v>
      </c>
      <c r="AF1227" s="8" t="str">
        <f t="shared" si="259"/>
        <v/>
      </c>
      <c r="AG1227" s="9">
        <v>77.331451210832469</v>
      </c>
      <c r="AH1227" s="3">
        <v>0</v>
      </c>
      <c r="AK1227" t="str">
        <f t="shared" si="262"/>
        <v/>
      </c>
      <c r="AL1227" t="str">
        <f t="shared" si="262"/>
        <v/>
      </c>
      <c r="AM1227" t="str">
        <f t="shared" si="262"/>
        <v/>
      </c>
      <c r="AN1227" t="str">
        <f t="shared" si="262"/>
        <v/>
      </c>
      <c r="AO1227" t="str">
        <f t="shared" si="262"/>
        <v/>
      </c>
      <c r="AP1227" t="str">
        <f t="shared" si="262"/>
        <v/>
      </c>
      <c r="AQ1227" t="str">
        <f t="shared" si="262"/>
        <v/>
      </c>
      <c r="AR1227" t="str">
        <f t="shared" si="262"/>
        <v/>
      </c>
      <c r="AS1227" t="str">
        <f t="shared" si="262"/>
        <v/>
      </c>
      <c r="AT1227" t="str">
        <f t="shared" si="262"/>
        <v/>
      </c>
      <c r="AU1227" t="str">
        <f t="shared" si="262"/>
        <v/>
      </c>
      <c r="AV1227" t="str">
        <f t="shared" si="262"/>
        <v/>
      </c>
      <c r="AW1227" t="str">
        <f t="shared" si="262"/>
        <v/>
      </c>
      <c r="AX1227" t="str">
        <f t="shared" si="262"/>
        <v/>
      </c>
      <c r="AZ1227" s="46" t="str">
        <f>IF(ISNUMBER(VLOOKUP($B1227,Stats!$A$2:$AA$19,2,FALSE))=FALSE,"",IF(ISNUMBER(W1227),(W1227-VLOOKUP($B1227,Stats!$A$2:$AA$19,2,FALSE))/VLOOKUP($B1227,Stats!$A$2:$AA$19,16,FALSE),""))</f>
        <v/>
      </c>
      <c r="BA1227" s="46" t="str">
        <f>IF(ISNUMBER(VLOOKUP($B1227,Stats!$A$2:$AA$19,2,FALSE))=FALSE,"",IF(ISNUMBER(X1227),(X1227-VLOOKUP($B1227,Stats!$A$2:$AA$19,3,FALSE))/VLOOKUP($B1227,Stats!$A$2:$AA$19,17,FALSE),""))</f>
        <v/>
      </c>
      <c r="BB1227" s="46"/>
      <c r="BC1227" s="46"/>
      <c r="BD1227" s="44" t="str">
        <f t="shared" si="255"/>
        <v/>
      </c>
      <c r="BE1227" s="46" t="str">
        <f>IF(ISNUMBER(VLOOKUP($B1227,Stats!$A$2:$AA$19,2,FALSE))=FALSE,"",IF(ISNUMBER(Y1227),(Y1227-VLOOKUP($B1227,Stats!$A$2:$AA$19,5,FALSE))/VLOOKUP($B1227,Stats!$A$2:$AA$19,19,FALSE),""))</f>
        <v/>
      </c>
      <c r="BF1227" s="46"/>
      <c r="BG1227" s="46"/>
      <c r="BH1227" s="46" t="str">
        <f>IF(ISNUMBER(VLOOKUP($B1227,Stats!$A$2:$AA$19,2,FALSE))=FALSE,"",IF(ISNUMBER(Z1227),(Z1227-VLOOKUP($B1227,Stats!$A$2:$AA$19,8,FALSE))/VLOOKUP($B1227,Stats!$A$2:$AA$19,22,FALSE),""))</f>
        <v/>
      </c>
      <c r="BI1227" s="46" t="str">
        <f>IF(ISNUMBER(VLOOKUP($B1227,Stats!$A$2:$AA$19,2,FALSE))=FALSE,"",IF(ISNUMBER(#REF!),(#REF!-VLOOKUP($B1227,Stats!$A$2:$AA$19,9,FALSE))/VLOOKUP($B1227,Stats!$A$2:$AA$19,23,FALSE),""))</f>
        <v/>
      </c>
      <c r="BJ1227" s="46" t="str">
        <f>IF(ISNUMBER(VLOOKUP($B1227,Stats!$A$2:$AA$19,2,FALSE))=FALSE,"",IF(ISNUMBER(#REF!),(#REF!-VLOOKUP($B1227,Stats!$A$2:$AA$19,10,FALSE))/VLOOKUP($B1227,Stats!$A$2:$AA$19,24,FALSE),""))</f>
        <v/>
      </c>
      <c r="BK1227" s="44" t="str">
        <f t="shared" si="260"/>
        <v/>
      </c>
      <c r="BL1227" s="46" t="str">
        <f>IF(ISNUMBER(VLOOKUP($B1227,Stats!$A$2:$AA$19,2,FALSE))=FALSE,"",IF(ISNUMBER(#REF!),(#REF!-VLOOKUP($B1227,Stats!$A$2:$AA$19,11,FALSE))/VLOOKUP($B1227,Stats!$A$2:$AA$19,25,FALSE),""))</f>
        <v/>
      </c>
      <c r="BM1227" s="46" t="str">
        <f>IF(ISNUMBER(VLOOKUP($B1227,Stats!$A$2:$AA$19,2,FALSE))=FALSE,"",IF(ISNUMBER(AA1227),(AA1227-VLOOKUP($B1227,Stats!$A$2:$AA$19,12,FALSE))/VLOOKUP($B1227,Stats!$A$2:$AA$19,26,FALSE),""))</f>
        <v/>
      </c>
      <c r="BN1227" s="46" t="str">
        <f>IF(ISNUMBER(VLOOKUP($B1227,Stats!$A$2:$AA$19,2,FALSE))=FALSE,"",IF(ISNUMBER(#REF!),(#REF!-VLOOKUP($B1227,Stats!$A$2:$AA$19,13,FALSE))/VLOOKUP($B1227,Stats!$A$2:$AA$19,27,FALSE),""))</f>
        <v/>
      </c>
      <c r="BO1227" s="46" t="str">
        <f>IF(ISNUMBER(VLOOKUP($B1227,Stats!$A$2:$AA$19,2,FALSE))=FALSE,"",IF(ISNUMBER(#REF!),(#REF!-VLOOKUP($B1227,Stats!$A$2:$AA$19,14,FALSE))/VLOOKUP($B1227,Stats!$A$2:$AB$19,28,FALSE),""))</f>
        <v/>
      </c>
      <c r="BP1227" s="46"/>
      <c r="BQ1227" s="46" t="str">
        <f>IF(ISNUMBER(VLOOKUP($B1227,Stats!$A$2:$AA$19,2,FALSE))=FALSE,"",IF(ISNUMBER(BM1227),BM1227,(VLOOKUP($B1227,Stats!$A$2:$AT$19,46,FALSE)-VLOOKUP($B1227,Stats!$A$2:$AA$19,12,FALSE))/VLOOKUP($B1227,Stats!$A$2:$AA$19,26,FALSE)))</f>
        <v/>
      </c>
      <c r="BR1227" s="51" t="str">
        <f t="shared" si="261"/>
        <v/>
      </c>
      <c r="BS1227" s="32" t="str">
        <f t="shared" si="256"/>
        <v/>
      </c>
      <c r="BT1227" s="53" t="str">
        <f t="shared" si="257"/>
        <v/>
      </c>
    </row>
    <row r="1228" spans="1:72" x14ac:dyDescent="0.15">
      <c r="A1228" s="5">
        <v>901</v>
      </c>
      <c r="B1228" s="5" t="s">
        <v>31</v>
      </c>
      <c r="C1228" s="3">
        <v>0</v>
      </c>
      <c r="D1228" s="11">
        <v>2.465287619146489E-2</v>
      </c>
      <c r="E1228" s="6">
        <v>1.0274318438198222E-2</v>
      </c>
      <c r="F1228" s="15">
        <v>5.1428571428571432</v>
      </c>
      <c r="G1228" s="15">
        <v>3.0714285714285716</v>
      </c>
      <c r="H1228" s="13">
        <v>9.0998076410314099E-3</v>
      </c>
      <c r="I1228" s="13">
        <v>-7.399977086758905E-3</v>
      </c>
      <c r="J1228" s="12">
        <v>3.5</v>
      </c>
      <c r="K1228" s="12">
        <v>2.0714285714285716</v>
      </c>
      <c r="L1228" s="13">
        <v>1.8209913002518174E-2</v>
      </c>
      <c r="M1228" s="13">
        <v>-1.2819010622699689E-2</v>
      </c>
      <c r="N1228" s="8">
        <v>1.6802000000000004</v>
      </c>
      <c r="O1228" s="8">
        <v>1.0264369239177584</v>
      </c>
      <c r="P1228" s="14"/>
      <c r="Q1228" s="13">
        <v>-1.8461083242054237E-2</v>
      </c>
      <c r="R1228" s="14"/>
      <c r="S1228" s="14" t="str">
        <f>IF(ISNUMBER(R1228),VLOOKUP(B1228,Index!$B$3:$AB$18,27,FALSE),"")</f>
        <v/>
      </c>
      <c r="T1228" s="14" t="str">
        <f>IF(ISNUMBER($R1228),VLOOKUP($B1228,Index!$B$21:$AB$36,27,FALSE),"")</f>
        <v/>
      </c>
      <c r="U1228" s="14" t="str">
        <f>IF(ISNUMBER($R1228),VLOOKUP($B1228,Index!$B$39:$AB$54,27,FALSE),"")</f>
        <v/>
      </c>
      <c r="W1228" s="6">
        <v>1.0080485634270133</v>
      </c>
      <c r="X1228" s="8">
        <v>0.6323129251700681</v>
      </c>
      <c r="Y1228" s="6">
        <v>0.19494148602342193</v>
      </c>
      <c r="Z1228" s="8" t="str">
        <f t="shared" si="258"/>
        <v/>
      </c>
      <c r="AA1228" s="9" t="s">
        <v>25</v>
      </c>
      <c r="AB1228" s="3">
        <v>0</v>
      </c>
      <c r="AC1228" s="6">
        <v>1.0161619062272653</v>
      </c>
      <c r="AD1228" s="8">
        <v>0.39981963533712811</v>
      </c>
      <c r="AE1228" s="6">
        <v>3.8002182973020007E-2</v>
      </c>
      <c r="AF1228" s="8" t="str">
        <f t="shared" si="259"/>
        <v/>
      </c>
      <c r="AG1228" s="9" t="s">
        <v>25</v>
      </c>
      <c r="AH1228" s="3">
        <v>0</v>
      </c>
      <c r="AK1228" t="str">
        <f t="shared" si="262"/>
        <v/>
      </c>
      <c r="AL1228" t="str">
        <f t="shared" si="262"/>
        <v/>
      </c>
      <c r="AM1228" t="str">
        <f t="shared" si="262"/>
        <v/>
      </c>
      <c r="AN1228" t="str">
        <f t="shared" si="262"/>
        <v/>
      </c>
      <c r="AO1228" t="str">
        <f t="shared" si="262"/>
        <v/>
      </c>
      <c r="AP1228" t="str">
        <f t="shared" si="262"/>
        <v/>
      </c>
      <c r="AQ1228" t="str">
        <f t="shared" si="262"/>
        <v/>
      </c>
      <c r="AR1228" t="str">
        <f t="shared" si="262"/>
        <v/>
      </c>
      <c r="AS1228" t="str">
        <f t="shared" si="262"/>
        <v/>
      </c>
      <c r="AT1228" t="str">
        <f t="shared" si="262"/>
        <v/>
      </c>
      <c r="AU1228" t="str">
        <f t="shared" si="262"/>
        <v/>
      </c>
      <c r="AV1228" t="str">
        <f t="shared" si="262"/>
        <v/>
      </c>
      <c r="AW1228" t="str">
        <f t="shared" si="262"/>
        <v/>
      </c>
      <c r="AX1228" t="str">
        <f t="shared" si="262"/>
        <v/>
      </c>
      <c r="AZ1228" s="46" t="str">
        <f>IF(ISNUMBER(VLOOKUP($B1228,Stats!$A$2:$AA$19,2,FALSE))=FALSE,"",IF(ISNUMBER(W1228),(W1228-VLOOKUP($B1228,Stats!$A$2:$AA$19,2,FALSE))/VLOOKUP($B1228,Stats!$A$2:$AA$19,16,FALSE),""))</f>
        <v/>
      </c>
      <c r="BA1228" s="46" t="str">
        <f>IF(ISNUMBER(VLOOKUP($B1228,Stats!$A$2:$AA$19,2,FALSE))=FALSE,"",IF(ISNUMBER(X1228),(X1228-VLOOKUP($B1228,Stats!$A$2:$AA$19,3,FALSE))/VLOOKUP($B1228,Stats!$A$2:$AA$19,17,FALSE),""))</f>
        <v/>
      </c>
      <c r="BB1228" s="46"/>
      <c r="BC1228" s="46"/>
      <c r="BD1228" s="44" t="str">
        <f t="shared" si="255"/>
        <v/>
      </c>
      <c r="BE1228" s="46" t="str">
        <f>IF(ISNUMBER(VLOOKUP($B1228,Stats!$A$2:$AA$19,2,FALSE))=FALSE,"",IF(ISNUMBER(Y1228),(Y1228-VLOOKUP($B1228,Stats!$A$2:$AA$19,5,FALSE))/VLOOKUP($B1228,Stats!$A$2:$AA$19,19,FALSE),""))</f>
        <v/>
      </c>
      <c r="BF1228" s="46"/>
      <c r="BG1228" s="46"/>
      <c r="BH1228" s="46" t="str">
        <f>IF(ISNUMBER(VLOOKUP($B1228,Stats!$A$2:$AA$19,2,FALSE))=FALSE,"",IF(ISNUMBER(Z1228),(Z1228-VLOOKUP($B1228,Stats!$A$2:$AA$19,8,FALSE))/VLOOKUP($B1228,Stats!$A$2:$AA$19,22,FALSE),""))</f>
        <v/>
      </c>
      <c r="BI1228" s="46" t="str">
        <f>IF(ISNUMBER(VLOOKUP($B1228,Stats!$A$2:$AA$19,2,FALSE))=FALSE,"",IF(ISNUMBER(#REF!),(#REF!-VLOOKUP($B1228,Stats!$A$2:$AA$19,9,FALSE))/VLOOKUP($B1228,Stats!$A$2:$AA$19,23,FALSE),""))</f>
        <v/>
      </c>
      <c r="BJ1228" s="46" t="str">
        <f>IF(ISNUMBER(VLOOKUP($B1228,Stats!$A$2:$AA$19,2,FALSE))=FALSE,"",IF(ISNUMBER(#REF!),(#REF!-VLOOKUP($B1228,Stats!$A$2:$AA$19,10,FALSE))/VLOOKUP($B1228,Stats!$A$2:$AA$19,24,FALSE),""))</f>
        <v/>
      </c>
      <c r="BK1228" s="44" t="str">
        <f t="shared" si="260"/>
        <v/>
      </c>
      <c r="BL1228" s="46" t="str">
        <f>IF(ISNUMBER(VLOOKUP($B1228,Stats!$A$2:$AA$19,2,FALSE))=FALSE,"",IF(ISNUMBER(#REF!),(#REF!-VLOOKUP($B1228,Stats!$A$2:$AA$19,11,FALSE))/VLOOKUP($B1228,Stats!$A$2:$AA$19,25,FALSE),""))</f>
        <v/>
      </c>
      <c r="BM1228" s="46" t="str">
        <f>IF(ISNUMBER(VLOOKUP($B1228,Stats!$A$2:$AA$19,2,FALSE))=FALSE,"",IF(ISNUMBER(AA1228),(AA1228-VLOOKUP($B1228,Stats!$A$2:$AA$19,12,FALSE))/VLOOKUP($B1228,Stats!$A$2:$AA$19,26,FALSE),""))</f>
        <v/>
      </c>
      <c r="BN1228" s="46" t="str">
        <f>IF(ISNUMBER(VLOOKUP($B1228,Stats!$A$2:$AA$19,2,FALSE))=FALSE,"",IF(ISNUMBER(#REF!),(#REF!-VLOOKUP($B1228,Stats!$A$2:$AA$19,13,FALSE))/VLOOKUP($B1228,Stats!$A$2:$AA$19,27,FALSE),""))</f>
        <v/>
      </c>
      <c r="BO1228" s="46" t="str">
        <f>IF(ISNUMBER(VLOOKUP($B1228,Stats!$A$2:$AA$19,2,FALSE))=FALSE,"",IF(ISNUMBER(#REF!),(#REF!-VLOOKUP($B1228,Stats!$A$2:$AA$19,14,FALSE))/VLOOKUP($B1228,Stats!$A$2:$AB$19,28,FALSE),""))</f>
        <v/>
      </c>
      <c r="BP1228" s="46"/>
      <c r="BQ1228" s="46" t="str">
        <f>IF(ISNUMBER(VLOOKUP($B1228,Stats!$A$2:$AA$19,2,FALSE))=FALSE,"",IF(ISNUMBER(BM1228),BM1228,(VLOOKUP($B1228,Stats!$A$2:$AT$19,46,FALSE)-VLOOKUP($B1228,Stats!$A$2:$AA$19,12,FALSE))/VLOOKUP($B1228,Stats!$A$2:$AA$19,26,FALSE)))</f>
        <v/>
      </c>
      <c r="BR1228" s="51" t="str">
        <f t="shared" si="261"/>
        <v/>
      </c>
      <c r="BS1228" s="32" t="str">
        <f t="shared" si="256"/>
        <v/>
      </c>
      <c r="BT1228" s="53" t="str">
        <f t="shared" si="257"/>
        <v/>
      </c>
    </row>
    <row r="1229" spans="1:72" x14ac:dyDescent="0.15">
      <c r="A1229" s="16">
        <v>901</v>
      </c>
      <c r="B1229" s="17">
        <v>201421</v>
      </c>
      <c r="C1229" s="3">
        <v>0</v>
      </c>
      <c r="D1229" s="23">
        <v>-1.8068003983496839E-2</v>
      </c>
      <c r="E1229" s="18">
        <v>5.0957730055734745E-3</v>
      </c>
      <c r="F1229" s="24">
        <v>2</v>
      </c>
      <c r="G1229" s="24">
        <v>5</v>
      </c>
      <c r="H1229" s="20">
        <v>3.4349523637448032E-3</v>
      </c>
      <c r="I1229" s="20">
        <v>-4.998273741421211E-3</v>
      </c>
      <c r="J1229" s="24">
        <v>1</v>
      </c>
      <c r="K1229" s="24">
        <v>4</v>
      </c>
      <c r="L1229" s="20">
        <v>6.7249981922048452E-3</v>
      </c>
      <c r="M1229" s="20">
        <v>-8.6194512282717906E-3</v>
      </c>
      <c r="N1229" s="19">
        <v>1.4057999999999999</v>
      </c>
      <c r="O1229" s="19">
        <v>1</v>
      </c>
      <c r="P1229" s="25">
        <v>41920</v>
      </c>
      <c r="Q1229" s="20">
        <v>-1.8210271731398331E-2</v>
      </c>
      <c r="R1229" s="25">
        <v>41928</v>
      </c>
      <c r="S1229" s="25">
        <f>IF(ISNUMBER(R1229),VLOOKUP(B1229,Index!$B$3:$AB$18,27,FALSE),"")</f>
        <v>41929</v>
      </c>
      <c r="T1229" s="25">
        <f>IF(ISNUMBER($R1229),VLOOKUP($B1229,Index!$B$21:$AB$36,27,FALSE),"")</f>
        <v>41929</v>
      </c>
      <c r="U1229" s="25">
        <f>IF(ISNUMBER($R1229),VLOOKUP($B1229,Index!$B$39:$AB$54,27,FALSE),"")</f>
        <v>41929</v>
      </c>
      <c r="W1229" s="18">
        <v>-0.65044814340588619</v>
      </c>
      <c r="X1229" s="19">
        <v>0.2857142857142857</v>
      </c>
      <c r="Y1229" s="18">
        <v>9.6685494820884454E-2</v>
      </c>
      <c r="Z1229" s="19">
        <f t="shared" si="258"/>
        <v>1</v>
      </c>
      <c r="AA1229" s="21" t="s">
        <v>25</v>
      </c>
      <c r="AB1229" s="3">
        <v>0</v>
      </c>
      <c r="AC1229" s="18">
        <v>0.42308278726016429</v>
      </c>
      <c r="AD1229" s="19">
        <v>8.1632653061224483E-2</v>
      </c>
      <c r="AE1229" s="18">
        <v>9.348084908759274E-3</v>
      </c>
      <c r="AF1229" s="19">
        <f t="shared" si="259"/>
        <v>1</v>
      </c>
      <c r="AG1229" s="21" t="s">
        <v>25</v>
      </c>
      <c r="AH1229" s="3">
        <v>0</v>
      </c>
      <c r="AK1229" t="str">
        <f t="shared" si="262"/>
        <v/>
      </c>
      <c r="AL1229" t="str">
        <f t="shared" si="262"/>
        <v/>
      </c>
      <c r="AM1229" t="str">
        <f t="shared" si="262"/>
        <v/>
      </c>
      <c r="AN1229" t="str">
        <f t="shared" si="262"/>
        <v/>
      </c>
      <c r="AO1229" t="str">
        <f t="shared" si="262"/>
        <v/>
      </c>
      <c r="AP1229" t="str">
        <f t="shared" si="262"/>
        <v/>
      </c>
      <c r="AQ1229" t="str">
        <f t="shared" si="262"/>
        <v/>
      </c>
      <c r="AR1229" t="str">
        <f t="shared" si="262"/>
        <v/>
      </c>
      <c r="AS1229" t="str">
        <f t="shared" si="262"/>
        <v/>
      </c>
      <c r="AT1229" t="str">
        <f t="shared" si="262"/>
        <v/>
      </c>
      <c r="AU1229" t="str">
        <f t="shared" si="262"/>
        <v/>
      </c>
      <c r="AV1229" t="str">
        <f t="shared" si="262"/>
        <v/>
      </c>
      <c r="AW1229" t="str">
        <f t="shared" si="262"/>
        <v/>
      </c>
      <c r="AX1229" t="str">
        <f t="shared" si="262"/>
        <v/>
      </c>
      <c r="AZ1229" s="46">
        <f>IF(ISNUMBER(VLOOKUP($B1229,Stats!$A$2:$AA$19,2,FALSE))=FALSE,"",IF(ISNUMBER(W1229),(W1229-VLOOKUP($B1229,Stats!$A$2:$AA$19,2,FALSE))/VLOOKUP($B1229,Stats!$A$2:$AA$19,16,FALSE),""))</f>
        <v>-0.5546470782857934</v>
      </c>
      <c r="BA1229" s="46">
        <f>IF(ISNUMBER(VLOOKUP($B1229,Stats!$A$2:$AA$19,2,FALSE))=FALSE,"",IF(ISNUMBER(X1229),(X1229-VLOOKUP($B1229,Stats!$A$2:$AA$19,3,FALSE))/VLOOKUP($B1229,Stats!$A$2:$AA$19,17,FALSE),""))</f>
        <v>-0.6967057200847836</v>
      </c>
      <c r="BB1229" s="46"/>
      <c r="BC1229" s="46"/>
      <c r="BD1229" s="44">
        <f t="shared" si="255"/>
        <v>-0.6256763991852885</v>
      </c>
      <c r="BE1229" s="46">
        <f>IF(ISNUMBER(VLOOKUP($B1229,Stats!$A$2:$AA$19,2,FALSE))=FALSE,"",IF(ISNUMBER(Y1229),(Y1229-VLOOKUP($B1229,Stats!$A$2:$AA$19,5,FALSE))/VLOOKUP($B1229,Stats!$A$2:$AA$19,19,FALSE),""))</f>
        <v>0.20647997611175503</v>
      </c>
      <c r="BF1229" s="46"/>
      <c r="BG1229" s="46"/>
      <c r="BH1229" s="46">
        <f>IF(ISNUMBER(VLOOKUP($B1229,Stats!$A$2:$AA$19,2,FALSE))=FALSE,"",IF(ISNUMBER(Z1229),(Z1229-VLOOKUP($B1229,Stats!$A$2:$AA$19,8,FALSE))/VLOOKUP($B1229,Stats!$A$2:$AA$19,22,FALSE),""))</f>
        <v>-0.11578842912173706</v>
      </c>
      <c r="BI1229" s="46" t="str">
        <f>IF(ISNUMBER(VLOOKUP($B1229,Stats!$A$2:$AA$19,2,FALSE))=FALSE,"",IF(ISNUMBER(#REF!),(#REF!-VLOOKUP($B1229,Stats!$A$2:$AA$19,9,FALSE))/VLOOKUP($B1229,Stats!$A$2:$AA$19,23,FALSE),""))</f>
        <v/>
      </c>
      <c r="BJ1229" s="46" t="str">
        <f>IF(ISNUMBER(VLOOKUP($B1229,Stats!$A$2:$AA$19,2,FALSE))=FALSE,"",IF(ISNUMBER(#REF!),(#REF!-VLOOKUP($B1229,Stats!$A$2:$AA$19,10,FALSE))/VLOOKUP($B1229,Stats!$A$2:$AA$19,24,FALSE),""))</f>
        <v/>
      </c>
      <c r="BK1229" s="44">
        <f t="shared" si="260"/>
        <v>-0.17927251201474961</v>
      </c>
      <c r="BL1229" s="46" t="str">
        <f>IF(ISNUMBER(VLOOKUP($B1229,Stats!$A$2:$AA$19,2,FALSE))=FALSE,"",IF(ISNUMBER(#REF!),(#REF!-VLOOKUP($B1229,Stats!$A$2:$AA$19,11,FALSE))/VLOOKUP($B1229,Stats!$A$2:$AA$19,25,FALSE),""))</f>
        <v/>
      </c>
      <c r="BM1229" s="46" t="str">
        <f>IF(ISNUMBER(VLOOKUP($B1229,Stats!$A$2:$AA$19,2,FALSE))=FALSE,"",IF(ISNUMBER(AA1229),(AA1229-VLOOKUP($B1229,Stats!$A$2:$AA$19,12,FALSE))/VLOOKUP($B1229,Stats!$A$2:$AA$19,26,FALSE),""))</f>
        <v/>
      </c>
      <c r="BN1229" s="46" t="str">
        <f>IF(ISNUMBER(VLOOKUP($B1229,Stats!$A$2:$AA$19,2,FALSE))=FALSE,"",IF(ISNUMBER(#REF!),(#REF!-VLOOKUP($B1229,Stats!$A$2:$AA$19,13,FALSE))/VLOOKUP($B1229,Stats!$A$2:$AA$19,27,FALSE),""))</f>
        <v/>
      </c>
      <c r="BO1229" s="46" t="str">
        <f>IF(ISNUMBER(VLOOKUP($B1229,Stats!$A$2:$AA$19,2,FALSE))=FALSE,"",IF(ISNUMBER(#REF!),(#REF!-VLOOKUP($B1229,Stats!$A$2:$AA$19,14,FALSE))/VLOOKUP($B1229,Stats!$A$2:$AB$19,28,FALSE),""))</f>
        <v/>
      </c>
      <c r="BP1229" s="46"/>
      <c r="BQ1229" s="46">
        <f>IF(ISNUMBER(VLOOKUP($B1229,Stats!$A$2:$AA$19,2,FALSE))=FALSE,"",IF(ISNUMBER(BM1229),BM1229,(VLOOKUP($B1229,Stats!$A$2:$AT$19,46,FALSE)-VLOOKUP($B1229,Stats!$A$2:$AA$19,12,FALSE))/VLOOKUP($B1229,Stats!$A$2:$AA$19,26,FALSE)))</f>
        <v>-0.81319138310867711</v>
      </c>
      <c r="BR1229" s="51">
        <f t="shared" si="261"/>
        <v>-0.81319138310867711</v>
      </c>
      <c r="BS1229" s="32" t="str">
        <f t="shared" si="256"/>
        <v>901_201421</v>
      </c>
      <c r="BT1229" s="53">
        <f t="shared" si="257"/>
        <v>-0.39533706366764287</v>
      </c>
    </row>
    <row r="1230" spans="1:72" x14ac:dyDescent="0.15">
      <c r="A1230" s="16">
        <v>901</v>
      </c>
      <c r="B1230" s="17">
        <v>201422</v>
      </c>
      <c r="C1230" s="3">
        <v>0</v>
      </c>
      <c r="D1230" s="23">
        <v>3.6004056795131634E-2</v>
      </c>
      <c r="E1230" s="18">
        <v>7.4777967902001181E-3</v>
      </c>
      <c r="F1230" s="24">
        <v>6</v>
      </c>
      <c r="G1230" s="24">
        <v>4</v>
      </c>
      <c r="H1230" s="20">
        <v>8.4433102141091929E-3</v>
      </c>
      <c r="I1230" s="20">
        <v>-3.743821895619226E-3</v>
      </c>
      <c r="J1230" s="24">
        <v>5</v>
      </c>
      <c r="K1230" s="24">
        <v>4</v>
      </c>
      <c r="L1230" s="20">
        <v>1.3239762697149438E-2</v>
      </c>
      <c r="M1230" s="20">
        <v>-8.0028839221342185E-3</v>
      </c>
      <c r="N1230" s="19">
        <v>1.4300999999999999</v>
      </c>
      <c r="O1230" s="19">
        <v>1.0250143348623852</v>
      </c>
      <c r="P1230" s="25">
        <v>41943</v>
      </c>
      <c r="Q1230" s="20">
        <v>-1.4908256880733939E-2</v>
      </c>
      <c r="R1230" s="25">
        <v>41936</v>
      </c>
      <c r="S1230" s="25">
        <f>IF(ISNUMBER(R1230),VLOOKUP(B1230,Index!$B$3:$AB$18,27,FALSE),"")</f>
        <v>41939</v>
      </c>
      <c r="T1230" s="25">
        <f>IF(ISNUMBER($R1230),VLOOKUP($B1230,Index!$B$21:$AB$36,27,FALSE),"")</f>
        <v>41935</v>
      </c>
      <c r="U1230" s="25">
        <f>IF(ISNUMBER($R1230),VLOOKUP($B1230,Index!$B$39:$AB$54,27,FALSE),"")</f>
        <v>41936</v>
      </c>
      <c r="W1230" s="18">
        <v>1.080121703853949</v>
      </c>
      <c r="X1230" s="19">
        <v>0.6</v>
      </c>
      <c r="Y1230" s="18">
        <v>0.14188121842157189</v>
      </c>
      <c r="Z1230" s="19">
        <f t="shared" si="258"/>
        <v>3</v>
      </c>
      <c r="AA1230" s="21">
        <v>2.4150413481042152</v>
      </c>
      <c r="AB1230" s="3">
        <v>0</v>
      </c>
      <c r="AC1230" s="18">
        <v>1.166662895136358</v>
      </c>
      <c r="AD1230" s="19">
        <v>0.36</v>
      </c>
      <c r="AE1230" s="18">
        <v>2.013028014078979E-2</v>
      </c>
      <c r="AF1230" s="19">
        <f t="shared" si="259"/>
        <v>9</v>
      </c>
      <c r="AG1230" s="21">
        <v>5.8324247130530251</v>
      </c>
      <c r="AH1230" s="3">
        <v>0</v>
      </c>
      <c r="AK1230" t="str">
        <f t="shared" si="262"/>
        <v/>
      </c>
      <c r="AL1230">
        <f t="shared" si="262"/>
        <v>2.4150413481042152</v>
      </c>
      <c r="AM1230" t="str">
        <f t="shared" si="262"/>
        <v/>
      </c>
      <c r="AN1230" t="str">
        <f t="shared" si="262"/>
        <v/>
      </c>
      <c r="AO1230" t="str">
        <f t="shared" si="262"/>
        <v/>
      </c>
      <c r="AP1230" t="str">
        <f t="shared" si="262"/>
        <v/>
      </c>
      <c r="AQ1230" t="str">
        <f t="shared" si="262"/>
        <v/>
      </c>
      <c r="AR1230" t="str">
        <f t="shared" si="262"/>
        <v/>
      </c>
      <c r="AS1230" t="str">
        <f t="shared" si="262"/>
        <v/>
      </c>
      <c r="AT1230" t="str">
        <f t="shared" si="262"/>
        <v/>
      </c>
      <c r="AU1230" t="str">
        <f t="shared" si="262"/>
        <v/>
      </c>
      <c r="AV1230" t="str">
        <f t="shared" si="262"/>
        <v/>
      </c>
      <c r="AW1230" t="str">
        <f t="shared" si="262"/>
        <v/>
      </c>
      <c r="AX1230" t="str">
        <f t="shared" si="262"/>
        <v/>
      </c>
      <c r="AZ1230" s="46">
        <f>IF(ISNUMBER(VLOOKUP($B1230,Stats!$A$2:$AA$19,2,FALSE))=FALSE,"",IF(ISNUMBER(W1230),(W1230-VLOOKUP($B1230,Stats!$A$2:$AA$19,2,FALSE))/VLOOKUP($B1230,Stats!$A$2:$AA$19,16,FALSE),""))</f>
        <v>0.68857086044841576</v>
      </c>
      <c r="BA1230" s="46">
        <f>IF(ISNUMBER(VLOOKUP($B1230,Stats!$A$2:$AA$19,2,FALSE))=FALSE,"",IF(ISNUMBER(X1230),(X1230-VLOOKUP($B1230,Stats!$A$2:$AA$19,3,FALSE))/VLOOKUP($B1230,Stats!$A$2:$AA$19,17,FALSE),""))</f>
        <v>-0.20603698172286539</v>
      </c>
      <c r="BB1230" s="46"/>
      <c r="BC1230" s="46"/>
      <c r="BD1230" s="44">
        <f t="shared" si="255"/>
        <v>0.24126693936277518</v>
      </c>
      <c r="BE1230" s="46">
        <f>IF(ISNUMBER(VLOOKUP($B1230,Stats!$A$2:$AA$19,2,FALSE))=FALSE,"",IF(ISNUMBER(Y1230),(Y1230-VLOOKUP($B1230,Stats!$A$2:$AA$19,5,FALSE))/VLOOKUP($B1230,Stats!$A$2:$AA$19,19,FALSE),""))</f>
        <v>0.22917538174355723</v>
      </c>
      <c r="BF1230" s="46"/>
      <c r="BG1230" s="46"/>
      <c r="BH1230" s="46">
        <f>IF(ISNUMBER(VLOOKUP($B1230,Stats!$A$2:$AA$19,2,FALSE))=FALSE,"",IF(ISNUMBER(Z1230),(Z1230-VLOOKUP($B1230,Stats!$A$2:$AA$19,8,FALSE))/VLOOKUP($B1230,Stats!$A$2:$AA$19,22,FALSE),""))</f>
        <v>0.16906947898943853</v>
      </c>
      <c r="BI1230" s="46" t="str">
        <f>IF(ISNUMBER(VLOOKUP($B1230,Stats!$A$2:$AA$19,2,FALSE))=FALSE,"",IF(ISNUMBER(#REF!),(#REF!-VLOOKUP($B1230,Stats!$A$2:$AA$19,9,FALSE))/VLOOKUP($B1230,Stats!$A$2:$AA$19,23,FALSE),""))</f>
        <v/>
      </c>
      <c r="BJ1230" s="46" t="str">
        <f>IF(ISNUMBER(VLOOKUP($B1230,Stats!$A$2:$AA$19,2,FALSE))=FALSE,"",IF(ISNUMBER(#REF!),(#REF!-VLOOKUP($B1230,Stats!$A$2:$AA$19,10,FALSE))/VLOOKUP($B1230,Stats!$A$2:$AA$19,24,FALSE),""))</f>
        <v/>
      </c>
      <c r="BK1230" s="44">
        <f t="shared" si="260"/>
        <v>-0.10970192352365848</v>
      </c>
      <c r="BL1230" s="46" t="str">
        <f>IF(ISNUMBER(VLOOKUP($B1230,Stats!$A$2:$AA$19,2,FALSE))=FALSE,"",IF(ISNUMBER(#REF!),(#REF!-VLOOKUP($B1230,Stats!$A$2:$AA$19,11,FALSE))/VLOOKUP($B1230,Stats!$A$2:$AA$19,25,FALSE),""))</f>
        <v/>
      </c>
      <c r="BM1230" s="46">
        <f>IF(ISNUMBER(VLOOKUP($B1230,Stats!$A$2:$AA$19,2,FALSE))=FALSE,"",IF(ISNUMBER(AA1230),(AA1230-VLOOKUP($B1230,Stats!$A$2:$AA$19,12,FALSE))/VLOOKUP($B1230,Stats!$A$2:$AA$19,26,FALSE),""))</f>
        <v>-0.22679574613685274</v>
      </c>
      <c r="BN1230" s="46" t="str">
        <f>IF(ISNUMBER(VLOOKUP($B1230,Stats!$A$2:$AA$19,2,FALSE))=FALSE,"",IF(ISNUMBER(#REF!),(#REF!-VLOOKUP($B1230,Stats!$A$2:$AA$19,13,FALSE))/VLOOKUP($B1230,Stats!$A$2:$AA$19,27,FALSE),""))</f>
        <v/>
      </c>
      <c r="BO1230" s="46" t="str">
        <f>IF(ISNUMBER(VLOOKUP($B1230,Stats!$A$2:$AA$19,2,FALSE))=FALSE,"",IF(ISNUMBER(#REF!),(#REF!-VLOOKUP($B1230,Stats!$A$2:$AA$19,14,FALSE))/VLOOKUP($B1230,Stats!$A$2:$AB$19,28,FALSE),""))</f>
        <v/>
      </c>
      <c r="BP1230" s="46"/>
      <c r="BQ1230" s="46">
        <f>IF(ISNUMBER(VLOOKUP($B1230,Stats!$A$2:$AA$19,2,FALSE))=FALSE,"",IF(ISNUMBER(BM1230),BM1230,(VLOOKUP($B1230,Stats!$A$2:$AT$19,46,FALSE)-VLOOKUP($B1230,Stats!$A$2:$AA$19,12,FALSE))/VLOOKUP($B1230,Stats!$A$2:$AA$19,26,FALSE)))</f>
        <v>-0.22679574613685274</v>
      </c>
      <c r="BR1230" s="51">
        <f t="shared" si="261"/>
        <v>-0.22679574613685274</v>
      </c>
      <c r="BS1230" s="32" t="str">
        <f t="shared" si="256"/>
        <v>901_201422</v>
      </c>
      <c r="BT1230" s="53">
        <f t="shared" si="257"/>
        <v>-6.2926915469010608E-2</v>
      </c>
    </row>
    <row r="1231" spans="1:72" x14ac:dyDescent="0.15">
      <c r="A1231" s="16">
        <v>901</v>
      </c>
      <c r="B1231" s="17">
        <v>201423</v>
      </c>
      <c r="C1231" s="3">
        <v>0</v>
      </c>
      <c r="D1231" s="23">
        <v>-3.5661841829242036E-3</v>
      </c>
      <c r="E1231" s="18">
        <v>9.0156535180632661E-3</v>
      </c>
      <c r="F1231" s="24">
        <v>4</v>
      </c>
      <c r="G1231" s="24">
        <v>6</v>
      </c>
      <c r="H1231" s="20">
        <v>8.3421572971900115E-3</v>
      </c>
      <c r="I1231" s="20">
        <v>-6.0959357631409179E-3</v>
      </c>
      <c r="J1231" s="24">
        <v>1</v>
      </c>
      <c r="K1231" s="24">
        <v>2</v>
      </c>
      <c r="L1231" s="20">
        <v>1.5311882585379744E-2</v>
      </c>
      <c r="M1231" s="20">
        <v>-1.292654110779079E-2</v>
      </c>
      <c r="N1231" s="19">
        <v>1.4389000000000001</v>
      </c>
      <c r="O1231" s="19">
        <v>1.000765057727083</v>
      </c>
      <c r="P1231" s="25">
        <v>41953</v>
      </c>
      <c r="Q1231" s="20">
        <v>-1.4327444707191495E-2</v>
      </c>
      <c r="R1231" s="25">
        <v>41950</v>
      </c>
      <c r="S1231" s="25">
        <f>IF(ISNUMBER(R1231),VLOOKUP(B1231,Index!$B$3:$AB$18,27,FALSE),"")</f>
        <v>41956</v>
      </c>
      <c r="T1231" s="25">
        <f>IF(ISNUMBER($R1231),VLOOKUP($B1231,Index!$B$21:$AB$36,27,FALSE),"")</f>
        <v>41954</v>
      </c>
      <c r="U1231" s="25">
        <f>IF(ISNUMBER($R1231),VLOOKUP($B1231,Index!$B$39:$AB$54,27,FALSE),"")</f>
        <v>41957</v>
      </c>
      <c r="W1231" s="18">
        <v>-0.10698552548772611</v>
      </c>
      <c r="X1231" s="19">
        <v>0.4</v>
      </c>
      <c r="Y1231" s="18">
        <v>0.17105999827193955</v>
      </c>
      <c r="Z1231" s="19">
        <f t="shared" si="258"/>
        <v>6</v>
      </c>
      <c r="AA1231" s="21" t="s">
        <v>25</v>
      </c>
      <c r="AB1231" s="3">
        <v>0</v>
      </c>
      <c r="AC1231" s="18">
        <v>1.1445902663884892E-2</v>
      </c>
      <c r="AD1231" s="19">
        <v>0.16000000000000003</v>
      </c>
      <c r="AE1231" s="18">
        <v>2.9261523008795962E-2</v>
      </c>
      <c r="AF1231" s="19">
        <f t="shared" si="259"/>
        <v>36</v>
      </c>
      <c r="AG1231" s="21" t="s">
        <v>25</v>
      </c>
      <c r="AH1231" s="3">
        <v>0</v>
      </c>
      <c r="AK1231" t="str">
        <f t="shared" si="262"/>
        <v/>
      </c>
      <c r="AL1231" t="str">
        <f t="shared" si="262"/>
        <v/>
      </c>
      <c r="AM1231" t="str">
        <f t="shared" si="262"/>
        <v/>
      </c>
      <c r="AN1231" t="str">
        <f t="shared" si="262"/>
        <v/>
      </c>
      <c r="AO1231" t="str">
        <f t="shared" si="262"/>
        <v/>
      </c>
      <c r="AP1231" t="str">
        <f t="shared" si="262"/>
        <v/>
      </c>
      <c r="AQ1231" t="str">
        <f t="shared" si="262"/>
        <v/>
      </c>
      <c r="AR1231" t="str">
        <f t="shared" si="262"/>
        <v/>
      </c>
      <c r="AS1231" t="str">
        <f t="shared" si="262"/>
        <v/>
      </c>
      <c r="AT1231" t="str">
        <f t="shared" si="262"/>
        <v/>
      </c>
      <c r="AU1231" t="str">
        <f t="shared" si="262"/>
        <v/>
      </c>
      <c r="AV1231" t="str">
        <f t="shared" si="262"/>
        <v/>
      </c>
      <c r="AW1231" t="str">
        <f t="shared" si="262"/>
        <v/>
      </c>
      <c r="AX1231" t="str">
        <f t="shared" si="262"/>
        <v/>
      </c>
      <c r="AZ1231" s="46">
        <f>IF(ISNUMBER(VLOOKUP($B1231,Stats!$A$2:$AA$19,2,FALSE))=FALSE,"",IF(ISNUMBER(W1231),(W1231-VLOOKUP($B1231,Stats!$A$2:$AA$19,2,FALSE))/VLOOKUP($B1231,Stats!$A$2:$AA$19,16,FALSE),""))</f>
        <v>-0.10113004943722954</v>
      </c>
      <c r="BA1231" s="46">
        <f>IF(ISNUMBER(VLOOKUP($B1231,Stats!$A$2:$AA$19,2,FALSE))=FALSE,"",IF(ISNUMBER(X1231),(X1231-VLOOKUP($B1231,Stats!$A$2:$AA$19,3,FALSE))/VLOOKUP($B1231,Stats!$A$2:$AA$19,17,FALSE),""))</f>
        <v>-0.66983579230430179</v>
      </c>
      <c r="BB1231" s="46"/>
      <c r="BC1231" s="46"/>
      <c r="BD1231" s="44">
        <f t="shared" si="255"/>
        <v>-0.38548292087076569</v>
      </c>
      <c r="BE1231" s="46">
        <f>IF(ISNUMBER(VLOOKUP($B1231,Stats!$A$2:$AA$19,2,FALSE))=FALSE,"",IF(ISNUMBER(Y1231),(Y1231-VLOOKUP($B1231,Stats!$A$2:$AA$19,5,FALSE))/VLOOKUP($B1231,Stats!$A$2:$AA$19,19,FALSE),""))</f>
        <v>0.29208690140850652</v>
      </c>
      <c r="BF1231" s="46"/>
      <c r="BG1231" s="46"/>
      <c r="BH1231" s="46">
        <f>IF(ISNUMBER(VLOOKUP($B1231,Stats!$A$2:$AA$19,2,FALSE))=FALSE,"",IF(ISNUMBER(Z1231),(Z1231-VLOOKUP($B1231,Stats!$A$2:$AA$19,8,FALSE))/VLOOKUP($B1231,Stats!$A$2:$AA$19,22,FALSE),""))</f>
        <v>1.7853604066653543</v>
      </c>
      <c r="BI1231" s="46" t="str">
        <f>IF(ISNUMBER(VLOOKUP($B1231,Stats!$A$2:$AA$19,2,FALSE))=FALSE,"",IF(ISNUMBER(#REF!),(#REF!-VLOOKUP($B1231,Stats!$A$2:$AA$19,9,FALSE))/VLOOKUP($B1231,Stats!$A$2:$AA$19,23,FALSE),""))</f>
        <v/>
      </c>
      <c r="BJ1231" s="46" t="str">
        <f>IF(ISNUMBER(VLOOKUP($B1231,Stats!$A$2:$AA$19,2,FALSE))=FALSE,"",IF(ISNUMBER(#REF!),(#REF!-VLOOKUP($B1231,Stats!$A$2:$AA$19,10,FALSE))/VLOOKUP($B1231,Stats!$A$2:$AA$19,24,FALSE),""))</f>
        <v/>
      </c>
      <c r="BK1231" s="44">
        <f t="shared" si="260"/>
        <v>0.3311472910136517</v>
      </c>
      <c r="BL1231" s="46" t="str">
        <f>IF(ISNUMBER(VLOOKUP($B1231,Stats!$A$2:$AA$19,2,FALSE))=FALSE,"",IF(ISNUMBER(#REF!),(#REF!-VLOOKUP($B1231,Stats!$A$2:$AA$19,11,FALSE))/VLOOKUP($B1231,Stats!$A$2:$AA$19,25,FALSE),""))</f>
        <v/>
      </c>
      <c r="BM1231" s="46" t="str">
        <f>IF(ISNUMBER(VLOOKUP($B1231,Stats!$A$2:$AA$19,2,FALSE))=FALSE,"",IF(ISNUMBER(AA1231),(AA1231-VLOOKUP($B1231,Stats!$A$2:$AA$19,12,FALSE))/VLOOKUP($B1231,Stats!$A$2:$AA$19,26,FALSE),""))</f>
        <v/>
      </c>
      <c r="BN1231" s="46" t="str">
        <f>IF(ISNUMBER(VLOOKUP($B1231,Stats!$A$2:$AA$19,2,FALSE))=FALSE,"",IF(ISNUMBER(#REF!),(#REF!-VLOOKUP($B1231,Stats!$A$2:$AA$19,13,FALSE))/VLOOKUP($B1231,Stats!$A$2:$AA$19,27,FALSE),""))</f>
        <v/>
      </c>
      <c r="BO1231" s="46" t="str">
        <f>IF(ISNUMBER(VLOOKUP($B1231,Stats!$A$2:$AA$19,2,FALSE))=FALSE,"",IF(ISNUMBER(#REF!),(#REF!-VLOOKUP($B1231,Stats!$A$2:$AA$19,14,FALSE))/VLOOKUP($B1231,Stats!$A$2:$AB$19,28,FALSE),""))</f>
        <v/>
      </c>
      <c r="BP1231" s="46"/>
      <c r="BQ1231" s="46">
        <f>IF(ISNUMBER(VLOOKUP($B1231,Stats!$A$2:$AA$19,2,FALSE))=FALSE,"",IF(ISNUMBER(BM1231),BM1231,(VLOOKUP($B1231,Stats!$A$2:$AT$19,46,FALSE)-VLOOKUP($B1231,Stats!$A$2:$AA$19,12,FALSE))/VLOOKUP($B1231,Stats!$A$2:$AA$19,26,FALSE)))</f>
        <v>-0.71825946798524909</v>
      </c>
      <c r="BR1231" s="51">
        <f t="shared" si="261"/>
        <v>-0.71825946798524909</v>
      </c>
      <c r="BS1231" s="32" t="str">
        <f t="shared" si="256"/>
        <v>901_201423</v>
      </c>
      <c r="BT1231" s="53">
        <f t="shared" si="257"/>
        <v>-2.2060103163011949E-2</v>
      </c>
    </row>
    <row r="1232" spans="1:72" x14ac:dyDescent="0.15">
      <c r="A1232" s="16">
        <v>901</v>
      </c>
      <c r="B1232" s="17">
        <v>201424</v>
      </c>
      <c r="C1232" s="3">
        <v>0</v>
      </c>
      <c r="D1232" s="23">
        <v>4.3298245614034947E-2</v>
      </c>
      <c r="E1232" s="18">
        <v>5.9028177127855488E-3</v>
      </c>
      <c r="F1232" s="24">
        <v>8</v>
      </c>
      <c r="G1232" s="24">
        <v>2</v>
      </c>
      <c r="H1232" s="20">
        <v>6.2936213499126259E-3</v>
      </c>
      <c r="I1232" s="20">
        <v>-3.8579163768371894E-3</v>
      </c>
      <c r="J1232" s="24">
        <v>6</v>
      </c>
      <c r="K1232" s="24">
        <v>1</v>
      </c>
      <c r="L1232" s="20">
        <v>1.2828557484487302E-2</v>
      </c>
      <c r="M1232" s="20">
        <v>-4.0025279123655499E-3</v>
      </c>
      <c r="N1232" s="19">
        <v>1.4866999999999999</v>
      </c>
      <c r="O1232" s="19">
        <v>1.0416170391648567</v>
      </c>
      <c r="P1232" s="25">
        <v>41971</v>
      </c>
      <c r="Q1232" s="20">
        <v>-6.2355496391788279E-3</v>
      </c>
      <c r="R1232" s="25">
        <v>41963</v>
      </c>
      <c r="S1232" s="25">
        <f>IF(ISNUMBER(R1232),VLOOKUP(B1232,Index!$B$3:$AB$18,27,FALSE),"")</f>
        <v>41963</v>
      </c>
      <c r="T1232" s="25">
        <f>IF(ISNUMBER($R1232),VLOOKUP($B1232,Index!$B$21:$AB$36,27,FALSE),"")</f>
        <v>41963</v>
      </c>
      <c r="U1232" s="25">
        <f>IF(ISNUMBER($R1232),VLOOKUP($B1232,Index!$B$39:$AB$54,27,FALSE),"")</f>
        <v>41963</v>
      </c>
      <c r="W1232" s="18">
        <v>1.2989473684210484</v>
      </c>
      <c r="X1232" s="19">
        <v>0.8</v>
      </c>
      <c r="Y1232" s="18">
        <v>0.1119980915111277</v>
      </c>
      <c r="Z1232" s="19">
        <f t="shared" si="258"/>
        <v>0</v>
      </c>
      <c r="AA1232" s="21">
        <v>6.9437737039227514</v>
      </c>
      <c r="AB1232" s="3">
        <v>0</v>
      </c>
      <c r="AC1232" s="18">
        <v>1.6872642659279669</v>
      </c>
      <c r="AD1232" s="19">
        <v>0.64000000000000012</v>
      </c>
      <c r="AE1232" s="18">
        <v>1.2543572502134935E-2</v>
      </c>
      <c r="AF1232" s="19">
        <f t="shared" si="259"/>
        <v>0</v>
      </c>
      <c r="AG1232" s="21">
        <v>48.215993251289085</v>
      </c>
      <c r="AH1232" s="3">
        <v>0</v>
      </c>
      <c r="AK1232" t="str">
        <f t="shared" si="262"/>
        <v/>
      </c>
      <c r="AL1232" t="str">
        <f t="shared" si="262"/>
        <v/>
      </c>
      <c r="AM1232" t="str">
        <f t="shared" si="262"/>
        <v/>
      </c>
      <c r="AN1232">
        <f t="shared" si="262"/>
        <v>6.9437737039227514</v>
      </c>
      <c r="AO1232" t="str">
        <f t="shared" si="262"/>
        <v/>
      </c>
      <c r="AP1232" t="str">
        <f t="shared" si="262"/>
        <v/>
      </c>
      <c r="AQ1232" t="str">
        <f t="shared" si="262"/>
        <v/>
      </c>
      <c r="AR1232" t="str">
        <f t="shared" si="262"/>
        <v/>
      </c>
      <c r="AS1232" t="str">
        <f t="shared" si="262"/>
        <v/>
      </c>
      <c r="AT1232" t="str">
        <f t="shared" si="262"/>
        <v/>
      </c>
      <c r="AU1232" t="str">
        <f t="shared" si="262"/>
        <v/>
      </c>
      <c r="AV1232" t="str">
        <f t="shared" si="262"/>
        <v/>
      </c>
      <c r="AW1232" t="str">
        <f t="shared" si="262"/>
        <v/>
      </c>
      <c r="AX1232" t="str">
        <f t="shared" si="262"/>
        <v/>
      </c>
      <c r="AZ1232" s="46">
        <f>IF(ISNUMBER(VLOOKUP($B1232,Stats!$A$2:$AA$19,2,FALSE))=FALSE,"",IF(ISNUMBER(W1232),(W1232-VLOOKUP($B1232,Stats!$A$2:$AA$19,2,FALSE))/VLOOKUP($B1232,Stats!$A$2:$AA$19,16,FALSE),""))</f>
        <v>0.19736840679765569</v>
      </c>
      <c r="BA1232" s="46">
        <f>IF(ISNUMBER(VLOOKUP($B1232,Stats!$A$2:$AA$19,2,FALSE))=FALSE,"",IF(ISNUMBER(X1232),(X1232-VLOOKUP($B1232,Stats!$A$2:$AA$19,3,FALSE))/VLOOKUP($B1232,Stats!$A$2:$AA$19,17,FALSE),""))</f>
        <v>0.51367074063984464</v>
      </c>
      <c r="BB1232" s="46"/>
      <c r="BC1232" s="46"/>
      <c r="BD1232" s="44">
        <f t="shared" si="255"/>
        <v>0.35551957371875015</v>
      </c>
      <c r="BE1232" s="46">
        <f>IF(ISNUMBER(VLOOKUP($B1232,Stats!$A$2:$AA$19,2,FALSE))=FALSE,"",IF(ISNUMBER(Y1232),(Y1232-VLOOKUP($B1232,Stats!$A$2:$AA$19,5,FALSE))/VLOOKUP($B1232,Stats!$A$2:$AA$19,19,FALSE),""))</f>
        <v>-8.2751469763562374E-2</v>
      </c>
      <c r="BF1232" s="46"/>
      <c r="BG1232" s="46"/>
      <c r="BH1232" s="46">
        <f>IF(ISNUMBER(VLOOKUP($B1232,Stats!$A$2:$AA$19,2,FALSE))=FALSE,"",IF(ISNUMBER(Z1232),(Z1232-VLOOKUP($B1232,Stats!$A$2:$AA$19,8,FALSE))/VLOOKUP($B1232,Stats!$A$2:$AA$19,22,FALSE),""))</f>
        <v>-0.83432005029645806</v>
      </c>
      <c r="BI1232" s="46" t="str">
        <f>IF(ISNUMBER(VLOOKUP($B1232,Stats!$A$2:$AA$19,2,FALSE))=FALSE,"",IF(ISNUMBER(#REF!),(#REF!-VLOOKUP($B1232,Stats!$A$2:$AA$19,9,FALSE))/VLOOKUP($B1232,Stats!$A$2:$AA$19,23,FALSE),""))</f>
        <v/>
      </c>
      <c r="BJ1232" s="46" t="str">
        <f>IF(ISNUMBER(VLOOKUP($B1232,Stats!$A$2:$AA$19,2,FALSE))=FALSE,"",IF(ISNUMBER(#REF!),(#REF!-VLOOKUP($B1232,Stats!$A$2:$AA$19,10,FALSE))/VLOOKUP($B1232,Stats!$A$2:$AA$19,24,FALSE),""))</f>
        <v/>
      </c>
      <c r="BK1232" s="44">
        <f t="shared" si="260"/>
        <v>-0.19236998625444374</v>
      </c>
      <c r="BL1232" s="46" t="str">
        <f>IF(ISNUMBER(VLOOKUP($B1232,Stats!$A$2:$AA$19,2,FALSE))=FALSE,"",IF(ISNUMBER(#REF!),(#REF!-VLOOKUP($B1232,Stats!$A$2:$AA$19,11,FALSE))/VLOOKUP($B1232,Stats!$A$2:$AA$19,25,FALSE),""))</f>
        <v/>
      </c>
      <c r="BM1232" s="46">
        <f>IF(ISNUMBER(VLOOKUP($B1232,Stats!$A$2:$AA$19,2,FALSE))=FALSE,"",IF(ISNUMBER(AA1232),(AA1232-VLOOKUP($B1232,Stats!$A$2:$AA$19,12,FALSE))/VLOOKUP($B1232,Stats!$A$2:$AA$19,26,FALSE),""))</f>
        <v>-0.34536144675133634</v>
      </c>
      <c r="BN1232" s="46" t="str">
        <f>IF(ISNUMBER(VLOOKUP($B1232,Stats!$A$2:$AA$19,2,FALSE))=FALSE,"",IF(ISNUMBER(#REF!),(#REF!-VLOOKUP($B1232,Stats!$A$2:$AA$19,13,FALSE))/VLOOKUP($B1232,Stats!$A$2:$AA$19,27,FALSE),""))</f>
        <v/>
      </c>
      <c r="BO1232" s="46" t="str">
        <f>IF(ISNUMBER(VLOOKUP($B1232,Stats!$A$2:$AA$19,2,FALSE))=FALSE,"",IF(ISNUMBER(#REF!),(#REF!-VLOOKUP($B1232,Stats!$A$2:$AA$19,14,FALSE))/VLOOKUP($B1232,Stats!$A$2:$AB$19,28,FALSE),""))</f>
        <v/>
      </c>
      <c r="BP1232" s="46"/>
      <c r="BQ1232" s="46">
        <f>IF(ISNUMBER(VLOOKUP($B1232,Stats!$A$2:$AA$19,2,FALSE))=FALSE,"",IF(ISNUMBER(BM1232),BM1232,(VLOOKUP($B1232,Stats!$A$2:$AT$19,46,FALSE)-VLOOKUP($B1232,Stats!$A$2:$AA$19,12,FALSE))/VLOOKUP($B1232,Stats!$A$2:$AA$19,26,FALSE)))</f>
        <v>-0.34536144675133634</v>
      </c>
      <c r="BR1232" s="51">
        <f t="shared" si="261"/>
        <v>-0.34536144675133634</v>
      </c>
      <c r="BS1232" s="32" t="str">
        <f t="shared" si="256"/>
        <v>901_201424</v>
      </c>
      <c r="BT1232" s="53">
        <f t="shared" si="257"/>
        <v>-0.11339036635918347</v>
      </c>
    </row>
    <row r="1233" spans="1:72" x14ac:dyDescent="0.15">
      <c r="A1233" s="16">
        <v>901</v>
      </c>
      <c r="B1233" s="17">
        <v>201425</v>
      </c>
      <c r="C1233" s="3">
        <v>0</v>
      </c>
      <c r="D1233" s="23">
        <v>6.457254321651984E-2</v>
      </c>
      <c r="E1233" s="18">
        <v>2.0634009413664958E-2</v>
      </c>
      <c r="F1233" s="24">
        <v>7</v>
      </c>
      <c r="G1233" s="24">
        <v>3</v>
      </c>
      <c r="H1233" s="20">
        <v>1.6421220656028388E-2</v>
      </c>
      <c r="I1233" s="20">
        <v>-1.6750884029409756E-2</v>
      </c>
      <c r="J1233" s="24">
        <v>3</v>
      </c>
      <c r="K1233" s="24">
        <v>1</v>
      </c>
      <c r="L1233" s="20">
        <v>2.7453625632377854E-2</v>
      </c>
      <c r="M1233" s="20">
        <v>-3.8020443779606006E-2</v>
      </c>
      <c r="N1233" s="19">
        <v>1.6044</v>
      </c>
      <c r="O1233" s="19">
        <v>1.0822259696458685</v>
      </c>
      <c r="P1233" s="25">
        <v>41981</v>
      </c>
      <c r="Q1233" s="20">
        <v>-3.8020443779606006E-2</v>
      </c>
      <c r="R1233" s="25">
        <v>41982</v>
      </c>
      <c r="S1233" s="25">
        <f>IF(ISNUMBER(R1233),VLOOKUP(B1233,Index!$B$3:$AB$18,27,FALSE),"")</f>
        <v>41982</v>
      </c>
      <c r="T1233" s="25">
        <f>IF(ISNUMBER($R1233),VLOOKUP($B1233,Index!$B$21:$AB$36,27,FALSE),"")</f>
        <v>41982</v>
      </c>
      <c r="U1233" s="25">
        <f>IF(ISNUMBER($R1233),VLOOKUP($B1233,Index!$B$39:$AB$54,27,FALSE),"")</f>
        <v>41982</v>
      </c>
      <c r="W1233" s="18">
        <v>1.9371762964955952</v>
      </c>
      <c r="X1233" s="19">
        <v>0.7</v>
      </c>
      <c r="Y1233" s="18">
        <v>0.3915028020512204</v>
      </c>
      <c r="Z1233" s="19">
        <f t="shared" si="258"/>
        <v>0</v>
      </c>
      <c r="AA1233" s="21">
        <v>1.698363743222699</v>
      </c>
      <c r="AB1233" s="3">
        <v>0</v>
      </c>
      <c r="AC1233" s="18">
        <v>3.75265200370439</v>
      </c>
      <c r="AD1233" s="19">
        <v>0.48999999999999994</v>
      </c>
      <c r="AE1233" s="18">
        <v>0.15327444401395707</v>
      </c>
      <c r="AF1233" s="19">
        <f t="shared" si="259"/>
        <v>0</v>
      </c>
      <c r="AG1233" s="21">
        <v>2.8844394042934178</v>
      </c>
      <c r="AH1233" s="3">
        <v>0</v>
      </c>
      <c r="AK1233" t="str">
        <f t="shared" ref="AK1233:AX1242" si="263">IF($B1233=AK$2,$AA1233,"")</f>
        <v/>
      </c>
      <c r="AL1233" t="str">
        <f t="shared" si="263"/>
        <v/>
      </c>
      <c r="AM1233" t="str">
        <f t="shared" si="263"/>
        <v/>
      </c>
      <c r="AN1233" t="str">
        <f t="shared" si="263"/>
        <v/>
      </c>
      <c r="AO1233">
        <f t="shared" si="263"/>
        <v>1.698363743222699</v>
      </c>
      <c r="AP1233" t="str">
        <f t="shared" si="263"/>
        <v/>
      </c>
      <c r="AQ1233" t="str">
        <f t="shared" si="263"/>
        <v/>
      </c>
      <c r="AR1233" t="str">
        <f t="shared" si="263"/>
        <v/>
      </c>
      <c r="AS1233" t="str">
        <f t="shared" si="263"/>
        <v/>
      </c>
      <c r="AT1233" t="str">
        <f t="shared" si="263"/>
        <v/>
      </c>
      <c r="AU1233" t="str">
        <f t="shared" si="263"/>
        <v/>
      </c>
      <c r="AV1233" t="str">
        <f t="shared" si="263"/>
        <v/>
      </c>
      <c r="AW1233" t="str">
        <f t="shared" si="263"/>
        <v/>
      </c>
      <c r="AX1233" t="str">
        <f t="shared" si="263"/>
        <v/>
      </c>
      <c r="AZ1233" s="46">
        <f>IF(ISNUMBER(VLOOKUP($B1233,Stats!$A$2:$AA$19,2,FALSE))=FALSE,"",IF(ISNUMBER(W1233),(W1233-VLOOKUP($B1233,Stats!$A$2:$AA$19,2,FALSE))/VLOOKUP($B1233,Stats!$A$2:$AA$19,16,FALSE),""))</f>
        <v>0.69588966015199971</v>
      </c>
      <c r="BA1233" s="46">
        <f>IF(ISNUMBER(VLOOKUP($B1233,Stats!$A$2:$AA$19,2,FALSE))=FALSE,"",IF(ISNUMBER(X1233),(X1233-VLOOKUP($B1233,Stats!$A$2:$AA$19,3,FALSE))/VLOOKUP($B1233,Stats!$A$2:$AA$19,17,FALSE),""))</f>
        <v>0.52844508262562895</v>
      </c>
      <c r="BB1233" s="46"/>
      <c r="BC1233" s="46"/>
      <c r="BD1233" s="44">
        <f t="shared" si="255"/>
        <v>0.61216737138881427</v>
      </c>
      <c r="BE1233" s="46">
        <f>IF(ISNUMBER(VLOOKUP($B1233,Stats!$A$2:$AA$19,2,FALSE))=FALSE,"",IF(ISNUMBER(Y1233),(Y1233-VLOOKUP($B1233,Stats!$A$2:$AA$19,5,FALSE))/VLOOKUP($B1233,Stats!$A$2:$AA$19,19,FALSE),""))</f>
        <v>0.32624868200605239</v>
      </c>
      <c r="BF1233" s="46"/>
      <c r="BG1233" s="46"/>
      <c r="BH1233" s="46">
        <f>IF(ISNUMBER(VLOOKUP($B1233,Stats!$A$2:$AA$19,2,FALSE))=FALSE,"",IF(ISNUMBER(Z1233),(Z1233-VLOOKUP($B1233,Stats!$A$2:$AA$19,8,FALSE))/VLOOKUP($B1233,Stats!$A$2:$AA$19,22,FALSE),""))</f>
        <v>-0.38938659637819406</v>
      </c>
      <c r="BI1233" s="46" t="str">
        <f>IF(ISNUMBER(VLOOKUP($B1233,Stats!$A$2:$AA$19,2,FALSE))=FALSE,"",IF(ISNUMBER(#REF!),(#REF!-VLOOKUP($B1233,Stats!$A$2:$AA$19,9,FALSE))/VLOOKUP($B1233,Stats!$A$2:$AA$19,23,FALSE),""))</f>
        <v/>
      </c>
      <c r="BJ1233" s="46" t="str">
        <f>IF(ISNUMBER(VLOOKUP($B1233,Stats!$A$2:$AA$19,2,FALSE))=FALSE,"",IF(ISNUMBER(#REF!),(#REF!-VLOOKUP($B1233,Stats!$A$2:$AA$19,10,FALSE))/VLOOKUP($B1233,Stats!$A$2:$AA$19,24,FALSE),""))</f>
        <v/>
      </c>
      <c r="BK1233" s="44">
        <f t="shared" si="260"/>
        <v>-0.34519005631769484</v>
      </c>
      <c r="BL1233" s="46" t="str">
        <f>IF(ISNUMBER(VLOOKUP($B1233,Stats!$A$2:$AA$19,2,FALSE))=FALSE,"",IF(ISNUMBER(#REF!),(#REF!-VLOOKUP($B1233,Stats!$A$2:$AA$19,11,FALSE))/VLOOKUP($B1233,Stats!$A$2:$AA$19,25,FALSE),""))</f>
        <v/>
      </c>
      <c r="BM1233" s="46">
        <f>IF(ISNUMBER(VLOOKUP($B1233,Stats!$A$2:$AA$19,2,FALSE))=FALSE,"",IF(ISNUMBER(AA1233),(AA1233-VLOOKUP($B1233,Stats!$A$2:$AA$19,12,FALSE))/VLOOKUP($B1233,Stats!$A$2:$AA$19,26,FALSE),""))</f>
        <v>-0.17466278682655501</v>
      </c>
      <c r="BN1233" s="46" t="str">
        <f>IF(ISNUMBER(VLOOKUP($B1233,Stats!$A$2:$AA$19,2,FALSE))=FALSE,"",IF(ISNUMBER(#REF!),(#REF!-VLOOKUP($B1233,Stats!$A$2:$AA$19,13,FALSE))/VLOOKUP($B1233,Stats!$A$2:$AA$19,27,FALSE),""))</f>
        <v/>
      </c>
      <c r="BO1233" s="46" t="str">
        <f>IF(ISNUMBER(VLOOKUP($B1233,Stats!$A$2:$AA$19,2,FALSE))=FALSE,"",IF(ISNUMBER(#REF!),(#REF!-VLOOKUP($B1233,Stats!$A$2:$AA$19,14,FALSE))/VLOOKUP($B1233,Stats!$A$2:$AB$19,28,FALSE),""))</f>
        <v/>
      </c>
      <c r="BP1233" s="46"/>
      <c r="BQ1233" s="46">
        <f>IF(ISNUMBER(VLOOKUP($B1233,Stats!$A$2:$AA$19,2,FALSE))=FALSE,"",IF(ISNUMBER(BM1233),BM1233,(VLOOKUP($B1233,Stats!$A$2:$AT$19,46,FALSE)-VLOOKUP($B1233,Stats!$A$2:$AA$19,12,FALSE))/VLOOKUP($B1233,Stats!$A$2:$AA$19,26,FALSE)))</f>
        <v>-0.17466278682655501</v>
      </c>
      <c r="BR1233" s="51">
        <f t="shared" si="261"/>
        <v>-0.17466278682655501</v>
      </c>
      <c r="BS1233" s="32" t="str">
        <f t="shared" si="256"/>
        <v>901_201425</v>
      </c>
      <c r="BT1233" s="53">
        <f t="shared" si="257"/>
        <v>-0.11961311687816506</v>
      </c>
    </row>
    <row r="1234" spans="1:72" x14ac:dyDescent="0.15">
      <c r="A1234" s="16">
        <v>901</v>
      </c>
      <c r="B1234" s="17">
        <v>201426</v>
      </c>
      <c r="C1234" s="3">
        <v>0</v>
      </c>
      <c r="D1234" s="23">
        <v>4.4165034434826556E-2</v>
      </c>
      <c r="E1234" s="18">
        <v>1.3548259957735854E-2</v>
      </c>
      <c r="F1234" s="24">
        <v>6</v>
      </c>
      <c r="G1234" s="24">
        <v>4</v>
      </c>
      <c r="H1234" s="20">
        <v>1.3305389971034032E-2</v>
      </c>
      <c r="I1234" s="20">
        <v>-8.9241441296027957E-3</v>
      </c>
      <c r="J1234" s="24">
        <v>4</v>
      </c>
      <c r="K1234" s="24">
        <v>4</v>
      </c>
      <c r="L1234" s="20">
        <v>2.0410734534458852E-2</v>
      </c>
      <c r="M1234" s="20">
        <v>-1.9336504602458837E-2</v>
      </c>
      <c r="N1234" s="19">
        <v>1.6526000000000001</v>
      </c>
      <c r="O1234" s="19">
        <v>1.0339735969467558</v>
      </c>
      <c r="P1234" s="25">
        <v>41999</v>
      </c>
      <c r="Q1234" s="20">
        <v>-3.530841689456099E-2</v>
      </c>
      <c r="R1234" s="25">
        <v>41997</v>
      </c>
      <c r="S1234" s="25">
        <f>IF(ISNUMBER(R1234),VLOOKUP(B1234,Index!$B$3:$AB$18,27,FALSE),"")</f>
        <v>41997</v>
      </c>
      <c r="T1234" s="25">
        <f>IF(ISNUMBER($R1234),VLOOKUP($B1234,Index!$B$21:$AB$36,27,FALSE),"")</f>
        <v>41996</v>
      </c>
      <c r="U1234" s="25">
        <f>IF(ISNUMBER($R1234),VLOOKUP($B1234,Index!$B$39:$AB$54,27,FALSE),"")</f>
        <v>41996</v>
      </c>
      <c r="W1234" s="18">
        <v>1.3249510330447967</v>
      </c>
      <c r="X1234" s="19">
        <v>0.6</v>
      </c>
      <c r="Y1234" s="18">
        <v>0.2570601587910113</v>
      </c>
      <c r="Z1234" s="19">
        <f t="shared" si="258"/>
        <v>0</v>
      </c>
      <c r="AA1234" s="21">
        <v>1.2508358719880717</v>
      </c>
      <c r="AB1234" s="3">
        <v>0</v>
      </c>
      <c r="AC1234" s="18">
        <v>1.7554952399664738</v>
      </c>
      <c r="AD1234" s="19">
        <v>0.36</v>
      </c>
      <c r="AE1234" s="18">
        <v>6.6079925237659945E-2</v>
      </c>
      <c r="AF1234" s="19">
        <f t="shared" si="259"/>
        <v>0</v>
      </c>
      <c r="AG1234" s="21">
        <v>1.5645903786521596</v>
      </c>
      <c r="AH1234" s="3">
        <v>0</v>
      </c>
      <c r="AK1234" t="str">
        <f t="shared" si="263"/>
        <v/>
      </c>
      <c r="AL1234" t="str">
        <f t="shared" si="263"/>
        <v/>
      </c>
      <c r="AM1234" t="str">
        <f t="shared" si="263"/>
        <v/>
      </c>
      <c r="AN1234" t="str">
        <f t="shared" si="263"/>
        <v/>
      </c>
      <c r="AO1234" t="str">
        <f t="shared" si="263"/>
        <v/>
      </c>
      <c r="AP1234">
        <f t="shared" si="263"/>
        <v>1.2508358719880717</v>
      </c>
      <c r="AQ1234" t="str">
        <f t="shared" si="263"/>
        <v/>
      </c>
      <c r="AR1234" t="str">
        <f t="shared" si="263"/>
        <v/>
      </c>
      <c r="AS1234" t="str">
        <f t="shared" si="263"/>
        <v/>
      </c>
      <c r="AT1234" t="str">
        <f t="shared" si="263"/>
        <v/>
      </c>
      <c r="AU1234" t="str">
        <f t="shared" si="263"/>
        <v/>
      </c>
      <c r="AV1234" t="str">
        <f t="shared" si="263"/>
        <v/>
      </c>
      <c r="AW1234" t="str">
        <f t="shared" si="263"/>
        <v/>
      </c>
      <c r="AX1234" t="str">
        <f t="shared" si="263"/>
        <v/>
      </c>
      <c r="AZ1234" s="46">
        <f>IF(ISNUMBER(VLOOKUP($B1234,Stats!$A$2:$AA$19,2,FALSE))=FALSE,"",IF(ISNUMBER(W1234),(W1234-VLOOKUP($B1234,Stats!$A$2:$AA$19,2,FALSE))/VLOOKUP($B1234,Stats!$A$2:$AA$19,16,FALSE),""))</f>
        <v>0.31239806140527204</v>
      </c>
      <c r="BA1234" s="46">
        <f>IF(ISNUMBER(VLOOKUP($B1234,Stats!$A$2:$AA$19,2,FALSE))=FALSE,"",IF(ISNUMBER(X1234),(X1234-VLOOKUP($B1234,Stats!$A$2:$AA$19,3,FALSE))/VLOOKUP($B1234,Stats!$A$2:$AA$19,17,FALSE),""))</f>
        <v>0.11585391847087115</v>
      </c>
      <c r="BB1234" s="46"/>
      <c r="BC1234" s="46"/>
      <c r="BD1234" s="44">
        <f t="shared" si="255"/>
        <v>0.21412598993807158</v>
      </c>
      <c r="BE1234" s="46">
        <f>IF(ISNUMBER(VLOOKUP($B1234,Stats!$A$2:$AA$19,2,FALSE))=FALSE,"",IF(ISNUMBER(Y1234),(Y1234-VLOOKUP($B1234,Stats!$A$2:$AA$19,5,FALSE))/VLOOKUP($B1234,Stats!$A$2:$AA$19,19,FALSE),""))</f>
        <v>8.4362037825492883E-2</v>
      </c>
      <c r="BF1234" s="46"/>
      <c r="BG1234" s="46"/>
      <c r="BH1234" s="46">
        <f>IF(ISNUMBER(VLOOKUP($B1234,Stats!$A$2:$AA$19,2,FALSE))=FALSE,"",IF(ISNUMBER(Z1234),(Z1234-VLOOKUP($B1234,Stats!$A$2:$AA$19,8,FALSE))/VLOOKUP($B1234,Stats!$A$2:$AA$19,22,FALSE),""))</f>
        <v>-0.60316436580698729</v>
      </c>
      <c r="BI1234" s="46" t="str">
        <f>IF(ISNUMBER(VLOOKUP($B1234,Stats!$A$2:$AA$19,2,FALSE))=FALSE,"",IF(ISNUMBER(#REF!),(#REF!-VLOOKUP($B1234,Stats!$A$2:$AA$19,9,FALSE))/VLOOKUP($B1234,Stats!$A$2:$AA$19,23,FALSE),""))</f>
        <v/>
      </c>
      <c r="BJ1234" s="46" t="str">
        <f>IF(ISNUMBER(VLOOKUP($B1234,Stats!$A$2:$AA$19,2,FALSE))=FALSE,"",IF(ISNUMBER(#REF!),(#REF!-VLOOKUP($B1234,Stats!$A$2:$AA$19,10,FALSE))/VLOOKUP($B1234,Stats!$A$2:$AA$19,24,FALSE),""))</f>
        <v/>
      </c>
      <c r="BK1234" s="44">
        <f t="shared" si="260"/>
        <v>-0.2400027362199412</v>
      </c>
      <c r="BL1234" s="46" t="str">
        <f>IF(ISNUMBER(VLOOKUP($B1234,Stats!$A$2:$AA$19,2,FALSE))=FALSE,"",IF(ISNUMBER(#REF!),(#REF!-VLOOKUP($B1234,Stats!$A$2:$AA$19,11,FALSE))/VLOOKUP($B1234,Stats!$A$2:$AA$19,25,FALSE),""))</f>
        <v/>
      </c>
      <c r="BM1234" s="46">
        <f>IF(ISNUMBER(VLOOKUP($B1234,Stats!$A$2:$AA$19,2,FALSE))=FALSE,"",IF(ISNUMBER(AA1234),(AA1234-VLOOKUP($B1234,Stats!$A$2:$AA$19,12,FALSE))/VLOOKUP($B1234,Stats!$A$2:$AA$19,26,FALSE),""))</f>
        <v>-0.32175649694256092</v>
      </c>
      <c r="BN1234" s="46" t="str">
        <f>IF(ISNUMBER(VLOOKUP($B1234,Stats!$A$2:$AA$19,2,FALSE))=FALSE,"",IF(ISNUMBER(#REF!),(#REF!-VLOOKUP($B1234,Stats!$A$2:$AA$19,13,FALSE))/VLOOKUP($B1234,Stats!$A$2:$AA$19,27,FALSE),""))</f>
        <v/>
      </c>
      <c r="BO1234" s="46" t="str">
        <f>IF(ISNUMBER(VLOOKUP($B1234,Stats!$A$2:$AA$19,2,FALSE))=FALSE,"",IF(ISNUMBER(#REF!),(#REF!-VLOOKUP($B1234,Stats!$A$2:$AA$19,14,FALSE))/VLOOKUP($B1234,Stats!$A$2:$AB$19,28,FALSE),""))</f>
        <v/>
      </c>
      <c r="BP1234" s="46"/>
      <c r="BQ1234" s="46">
        <f>IF(ISNUMBER(VLOOKUP($B1234,Stats!$A$2:$AA$19,2,FALSE))=FALSE,"",IF(ISNUMBER(BM1234),BM1234,(VLOOKUP($B1234,Stats!$A$2:$AT$19,46,FALSE)-VLOOKUP($B1234,Stats!$A$2:$AA$19,12,FALSE))/VLOOKUP($B1234,Stats!$A$2:$AA$19,26,FALSE)))</f>
        <v>-0.32175649694256092</v>
      </c>
      <c r="BR1234" s="51">
        <f t="shared" si="261"/>
        <v>-0.32175649694256092</v>
      </c>
      <c r="BS1234" s="32" t="str">
        <f t="shared" si="256"/>
        <v>901_201426</v>
      </c>
      <c r="BT1234" s="53">
        <f t="shared" si="257"/>
        <v>-0.16552774313286259</v>
      </c>
    </row>
    <row r="1235" spans="1:72" x14ac:dyDescent="0.15">
      <c r="A1235" s="16">
        <v>901</v>
      </c>
      <c r="B1235" s="17">
        <v>201427</v>
      </c>
      <c r="C1235" s="3">
        <v>0</v>
      </c>
      <c r="D1235" s="23">
        <v>1.9242405905845139E-2</v>
      </c>
      <c r="E1235" s="18">
        <v>1.0884390976977847E-2</v>
      </c>
      <c r="F1235" s="24">
        <v>2</v>
      </c>
      <c r="G1235" s="24">
        <v>1</v>
      </c>
      <c r="H1235" s="20">
        <v>1.0403858282649892E-2</v>
      </c>
      <c r="I1235" s="20">
        <v>-1.5701431245848108E-3</v>
      </c>
      <c r="J1235" s="24">
        <v>1</v>
      </c>
      <c r="K1235" s="24">
        <v>1</v>
      </c>
      <c r="L1235" s="20">
        <v>1.881086312224034E-2</v>
      </c>
      <c r="M1235" s="20">
        <v>-1.5701431245848108E-3</v>
      </c>
      <c r="N1235" s="19">
        <v>1.6843999999999999</v>
      </c>
      <c r="O1235" s="19">
        <v>1.0172111842502567</v>
      </c>
      <c r="P1235" s="25">
        <v>42004</v>
      </c>
      <c r="Q1235" s="20">
        <v>-1.5701431245848108E-3</v>
      </c>
      <c r="R1235" s="25">
        <v>42003</v>
      </c>
      <c r="S1235" s="25">
        <f>IF(ISNUMBER(R1235),VLOOKUP(B1235,Index!$B$3:$AB$18,27,FALSE),"")</f>
        <v>42002</v>
      </c>
      <c r="T1235" s="25">
        <f>IF(ISNUMBER($R1235),VLOOKUP($B1235,Index!$B$21:$AB$36,27,FALSE),"")</f>
        <v>42003</v>
      </c>
      <c r="U1235" s="25">
        <f>IF(ISNUMBER($R1235),VLOOKUP($B1235,Index!$B$39:$AB$54,27,FALSE),"")</f>
        <v>42003</v>
      </c>
      <c r="W1235" s="18">
        <v>2.3090887087014167</v>
      </c>
      <c r="X1235" s="19">
        <v>0.66666666666666663</v>
      </c>
      <c r="Y1235" s="18">
        <v>0.20651679858621194</v>
      </c>
      <c r="Z1235" s="19">
        <f t="shared" si="258"/>
        <v>1</v>
      </c>
      <c r="AA1235" s="21">
        <v>12.255192284418889</v>
      </c>
      <c r="AB1235" s="3">
        <v>0</v>
      </c>
      <c r="AC1235" s="18">
        <v>5.3318906646523763</v>
      </c>
      <c r="AD1235" s="19">
        <v>0.44444444444444442</v>
      </c>
      <c r="AE1235" s="18">
        <v>4.2649188098298034E-2</v>
      </c>
      <c r="AF1235" s="19">
        <f t="shared" si="259"/>
        <v>1</v>
      </c>
      <c r="AG1235" s="21">
        <v>150.18973792808029</v>
      </c>
      <c r="AH1235" s="3">
        <v>0</v>
      </c>
      <c r="AK1235" t="str">
        <f t="shared" si="263"/>
        <v/>
      </c>
      <c r="AL1235" t="str">
        <f t="shared" si="263"/>
        <v/>
      </c>
      <c r="AM1235" t="str">
        <f t="shared" si="263"/>
        <v/>
      </c>
      <c r="AN1235" t="str">
        <f t="shared" si="263"/>
        <v/>
      </c>
      <c r="AO1235" t="str">
        <f t="shared" si="263"/>
        <v/>
      </c>
      <c r="AP1235" t="str">
        <f t="shared" si="263"/>
        <v/>
      </c>
      <c r="AQ1235">
        <f t="shared" si="263"/>
        <v>12.255192284418889</v>
      </c>
      <c r="AR1235" t="str">
        <f t="shared" si="263"/>
        <v/>
      </c>
      <c r="AS1235" t="str">
        <f t="shared" si="263"/>
        <v/>
      </c>
      <c r="AT1235" t="str">
        <f t="shared" si="263"/>
        <v/>
      </c>
      <c r="AU1235" t="str">
        <f t="shared" si="263"/>
        <v/>
      </c>
      <c r="AV1235" t="str">
        <f t="shared" si="263"/>
        <v/>
      </c>
      <c r="AW1235" t="str">
        <f t="shared" si="263"/>
        <v/>
      </c>
      <c r="AX1235" t="str">
        <f t="shared" si="263"/>
        <v/>
      </c>
      <c r="AZ1235" s="46">
        <f>IF(ISNUMBER(VLOOKUP($B1235,Stats!$A$2:$AA$19,2,FALSE))=FALSE,"",IF(ISNUMBER(W1235),(W1235-VLOOKUP($B1235,Stats!$A$2:$AA$19,2,FALSE))/VLOOKUP($B1235,Stats!$A$2:$AA$19,16,FALSE),""))</f>
        <v>0.61170971189982903</v>
      </c>
      <c r="BA1235" s="46">
        <f>IF(ISNUMBER(VLOOKUP($B1235,Stats!$A$2:$AA$19,2,FALSE))=FALSE,"",IF(ISNUMBER(X1235),(X1235-VLOOKUP($B1235,Stats!$A$2:$AA$19,3,FALSE))/VLOOKUP($B1235,Stats!$A$2:$AA$19,17,FALSE),""))</f>
        <v>0.191037174757621</v>
      </c>
      <c r="BB1235" s="46"/>
      <c r="BC1235" s="46"/>
      <c r="BD1235" s="44">
        <f t="shared" si="255"/>
        <v>0.40137344332872504</v>
      </c>
      <c r="BE1235" s="46">
        <f>IF(ISNUMBER(VLOOKUP($B1235,Stats!$A$2:$AA$19,2,FALSE))=FALSE,"",IF(ISNUMBER(Y1235),(Y1235-VLOOKUP($B1235,Stats!$A$2:$AA$19,5,FALSE))/VLOOKUP($B1235,Stats!$A$2:$AA$19,19,FALSE),""))</f>
        <v>0.12991461808187951</v>
      </c>
      <c r="BF1235" s="46"/>
      <c r="BG1235" s="46"/>
      <c r="BH1235" s="46">
        <f>IF(ISNUMBER(VLOOKUP($B1235,Stats!$A$2:$AA$19,2,FALSE))=FALSE,"",IF(ISNUMBER(Z1235),(Z1235-VLOOKUP($B1235,Stats!$A$2:$AA$19,8,FALSE))/VLOOKUP($B1235,Stats!$A$2:$AA$19,22,FALSE),""))</f>
        <v>0.41115882059143566</v>
      </c>
      <c r="BI1235" s="46" t="str">
        <f>IF(ISNUMBER(VLOOKUP($B1235,Stats!$A$2:$AA$19,2,FALSE))=FALSE,"",IF(ISNUMBER(#REF!),(#REF!-VLOOKUP($B1235,Stats!$A$2:$AA$19,9,FALSE))/VLOOKUP($B1235,Stats!$A$2:$AA$19,23,FALSE),""))</f>
        <v/>
      </c>
      <c r="BJ1235" s="46" t="str">
        <f>IF(ISNUMBER(VLOOKUP($B1235,Stats!$A$2:$AA$19,2,FALSE))=FALSE,"",IF(ISNUMBER(#REF!),(#REF!-VLOOKUP($B1235,Stats!$A$2:$AA$19,10,FALSE))/VLOOKUP($B1235,Stats!$A$2:$AA$19,24,FALSE),""))</f>
        <v/>
      </c>
      <c r="BK1235" s="44">
        <f t="shared" si="260"/>
        <v>3.240741352011503E-2</v>
      </c>
      <c r="BL1235" s="46" t="str">
        <f>IF(ISNUMBER(VLOOKUP($B1235,Stats!$A$2:$AA$19,2,FALSE))=FALSE,"",IF(ISNUMBER(#REF!),(#REF!-VLOOKUP($B1235,Stats!$A$2:$AA$19,11,FALSE))/VLOOKUP($B1235,Stats!$A$2:$AA$19,25,FALSE),""))</f>
        <v/>
      </c>
      <c r="BM1235" s="46">
        <f>IF(ISNUMBER(VLOOKUP($B1235,Stats!$A$2:$AA$19,2,FALSE))=FALSE,"",IF(ISNUMBER(AA1235),(AA1235-VLOOKUP($B1235,Stats!$A$2:$AA$19,12,FALSE))/VLOOKUP($B1235,Stats!$A$2:$AA$19,26,FALSE),""))</f>
        <v>0.52619811220873025</v>
      </c>
      <c r="BN1235" s="46" t="str">
        <f>IF(ISNUMBER(VLOOKUP($B1235,Stats!$A$2:$AA$19,2,FALSE))=FALSE,"",IF(ISNUMBER(#REF!),(#REF!-VLOOKUP($B1235,Stats!$A$2:$AA$19,13,FALSE))/VLOOKUP($B1235,Stats!$A$2:$AA$19,27,FALSE),""))</f>
        <v/>
      </c>
      <c r="BO1235" s="46" t="str">
        <f>IF(ISNUMBER(VLOOKUP($B1235,Stats!$A$2:$AA$19,2,FALSE))=FALSE,"",IF(ISNUMBER(#REF!),(#REF!-VLOOKUP($B1235,Stats!$A$2:$AA$19,14,FALSE))/VLOOKUP($B1235,Stats!$A$2:$AB$19,28,FALSE),""))</f>
        <v/>
      </c>
      <c r="BP1235" s="46"/>
      <c r="BQ1235" s="46">
        <f>IF(ISNUMBER(VLOOKUP($B1235,Stats!$A$2:$AA$19,2,FALSE))=FALSE,"",IF(ISNUMBER(BM1235),BM1235,(VLOOKUP($B1235,Stats!$A$2:$AT$19,46,FALSE)-VLOOKUP($B1235,Stats!$A$2:$AA$19,12,FALSE))/VLOOKUP($B1235,Stats!$A$2:$AA$19,26,FALSE)))</f>
        <v>0.52619811220873025</v>
      </c>
      <c r="BR1235" s="51">
        <f t="shared" si="261"/>
        <v>0.52619811220873025</v>
      </c>
      <c r="BS1235" s="32" t="str">
        <f t="shared" si="256"/>
        <v>901_201427</v>
      </c>
      <c r="BT1235" s="53">
        <f t="shared" si="257"/>
        <v>0.20495875921956008</v>
      </c>
    </row>
    <row r="1236" spans="1:72" x14ac:dyDescent="0.15">
      <c r="A1236" s="16">
        <v>901</v>
      </c>
      <c r="B1236" s="17">
        <v>201501</v>
      </c>
      <c r="C1236" s="3">
        <v>0</v>
      </c>
      <c r="D1236" s="23">
        <v>1.9710282593208284E-2</v>
      </c>
      <c r="E1236" s="18">
        <v>1.3165360440652422E-2</v>
      </c>
      <c r="F1236" s="24">
        <v>3</v>
      </c>
      <c r="G1236" s="24">
        <v>2</v>
      </c>
      <c r="H1236" s="20">
        <v>1.0782261382268713E-2</v>
      </c>
      <c r="I1236" s="20">
        <v>-6.2233387853035671E-3</v>
      </c>
      <c r="J1236" s="24">
        <v>2</v>
      </c>
      <c r="K1236" s="24">
        <v>2</v>
      </c>
      <c r="L1236" s="20">
        <v>2.4697221562574256E-2</v>
      </c>
      <c r="M1236" s="20">
        <v>-1.0203493399434937E-2</v>
      </c>
      <c r="N1236" s="19">
        <v>1.7385999999999999</v>
      </c>
      <c r="O1236" s="19">
        <v>1.0073001158748551</v>
      </c>
      <c r="P1236" s="25">
        <v>42010</v>
      </c>
      <c r="Q1236" s="20">
        <v>-1.242378925572285E-2</v>
      </c>
      <c r="R1236" s="25">
        <v>42012</v>
      </c>
      <c r="S1236" s="25">
        <f>IF(ISNUMBER(R1236),VLOOKUP(B1236,Index!$B$3:$AB$18,27,FALSE),"")</f>
        <v>42013</v>
      </c>
      <c r="T1236" s="25">
        <f>IF(ISNUMBER($R1236),VLOOKUP($B1236,Index!$B$21:$AB$36,27,FALSE),"")</f>
        <v>42013</v>
      </c>
      <c r="U1236" s="25">
        <f>IF(ISNUMBER($R1236),VLOOKUP($B1236,Index!$B$39:$AB$54,27,FALSE),"")</f>
        <v>42011</v>
      </c>
      <c r="W1236" s="18">
        <v>1.4191403467109964</v>
      </c>
      <c r="X1236" s="19">
        <v>0.6</v>
      </c>
      <c r="Y1236" s="18">
        <v>0.24979515125723811</v>
      </c>
      <c r="Z1236" s="19">
        <f t="shared" si="258"/>
        <v>1</v>
      </c>
      <c r="AA1236" s="21">
        <v>1.5864952461366817</v>
      </c>
      <c r="AB1236" s="3">
        <v>0</v>
      </c>
      <c r="AC1236" s="18">
        <v>2.0139593236630073</v>
      </c>
      <c r="AD1236" s="19">
        <v>0.36</v>
      </c>
      <c r="AE1236" s="18">
        <v>6.2397617591626466E-2</v>
      </c>
      <c r="AF1236" s="19">
        <f t="shared" si="259"/>
        <v>1</v>
      </c>
      <c r="AG1236" s="21">
        <v>2.51696716601429</v>
      </c>
      <c r="AH1236" s="3">
        <v>0</v>
      </c>
      <c r="AK1236" t="str">
        <f t="shared" si="263"/>
        <v/>
      </c>
      <c r="AL1236" t="str">
        <f t="shared" si="263"/>
        <v/>
      </c>
      <c r="AM1236" t="str">
        <f t="shared" si="263"/>
        <v/>
      </c>
      <c r="AN1236" t="str">
        <f t="shared" si="263"/>
        <v/>
      </c>
      <c r="AO1236" t="str">
        <f t="shared" si="263"/>
        <v/>
      </c>
      <c r="AP1236" t="str">
        <f t="shared" si="263"/>
        <v/>
      </c>
      <c r="AQ1236" t="str">
        <f t="shared" si="263"/>
        <v/>
      </c>
      <c r="AR1236">
        <f t="shared" si="263"/>
        <v>1.5864952461366817</v>
      </c>
      <c r="AS1236" t="str">
        <f t="shared" si="263"/>
        <v/>
      </c>
      <c r="AT1236" t="str">
        <f t="shared" si="263"/>
        <v/>
      </c>
      <c r="AU1236" t="str">
        <f t="shared" si="263"/>
        <v/>
      </c>
      <c r="AV1236" t="str">
        <f t="shared" si="263"/>
        <v/>
      </c>
      <c r="AW1236" t="str">
        <f t="shared" si="263"/>
        <v/>
      </c>
      <c r="AX1236" t="str">
        <f t="shared" si="263"/>
        <v/>
      </c>
      <c r="AZ1236" s="46">
        <f>IF(ISNUMBER(VLOOKUP($B1236,Stats!$A$2:$AA$19,2,FALSE))=FALSE,"",IF(ISNUMBER(W1236),(W1236-VLOOKUP($B1236,Stats!$A$2:$AA$19,2,FALSE))/VLOOKUP($B1236,Stats!$A$2:$AA$19,16,FALSE),""))</f>
        <v>5.1489531999757615E-2</v>
      </c>
      <c r="BA1236" s="46">
        <f>IF(ISNUMBER(VLOOKUP($B1236,Stats!$A$2:$AA$19,2,FALSE))=FALSE,"",IF(ISNUMBER(X1236),(X1236-VLOOKUP($B1236,Stats!$A$2:$AA$19,3,FALSE))/VLOOKUP($B1236,Stats!$A$2:$AA$19,17,FALSE),""))</f>
        <v>0.25266102439703397</v>
      </c>
      <c r="BB1236" s="46"/>
      <c r="BC1236" s="46"/>
      <c r="BD1236" s="44">
        <f t="shared" si="255"/>
        <v>0.15207527819839578</v>
      </c>
      <c r="BE1236" s="46">
        <f>IF(ISNUMBER(VLOOKUP($B1236,Stats!$A$2:$AA$19,2,FALSE))=FALSE,"",IF(ISNUMBER(Y1236),(Y1236-VLOOKUP($B1236,Stats!$A$2:$AA$19,5,FALSE))/VLOOKUP($B1236,Stats!$A$2:$AA$19,19,FALSE),""))</f>
        <v>6.4704177251018999E-2</v>
      </c>
      <c r="BF1236" s="46"/>
      <c r="BG1236" s="46"/>
      <c r="BH1236" s="46">
        <f>IF(ISNUMBER(VLOOKUP($B1236,Stats!$A$2:$AA$19,2,FALSE))=FALSE,"",IF(ISNUMBER(Z1236),(Z1236-VLOOKUP($B1236,Stats!$A$2:$AA$19,8,FALSE))/VLOOKUP($B1236,Stats!$A$2:$AA$19,22,FALSE),""))</f>
        <v>0.57826828658858598</v>
      </c>
      <c r="BI1236" s="46" t="str">
        <f>IF(ISNUMBER(VLOOKUP($B1236,Stats!$A$2:$AA$19,2,FALSE))=FALSE,"",IF(ISNUMBER(#REF!),(#REF!-VLOOKUP($B1236,Stats!$A$2:$AA$19,9,FALSE))/VLOOKUP($B1236,Stats!$A$2:$AA$19,23,FALSE),""))</f>
        <v/>
      </c>
      <c r="BJ1236" s="46" t="str">
        <f>IF(ISNUMBER(VLOOKUP($B1236,Stats!$A$2:$AA$19,2,FALSE))=FALSE,"",IF(ISNUMBER(#REF!),(#REF!-VLOOKUP($B1236,Stats!$A$2:$AA$19,10,FALSE))/VLOOKUP($B1236,Stats!$A$2:$AA$19,24,FALSE),""))</f>
        <v/>
      </c>
      <c r="BK1236" s="44">
        <f t="shared" si="260"/>
        <v>0.1281875619008625</v>
      </c>
      <c r="BL1236" s="46" t="str">
        <f>IF(ISNUMBER(VLOOKUP($B1236,Stats!$A$2:$AA$19,2,FALSE))=FALSE,"",IF(ISNUMBER(#REF!),(#REF!-VLOOKUP($B1236,Stats!$A$2:$AA$19,11,FALSE))/VLOOKUP($B1236,Stats!$A$2:$AA$19,25,FALSE),""))</f>
        <v/>
      </c>
      <c r="BM1236" s="46">
        <f>IF(ISNUMBER(VLOOKUP($B1236,Stats!$A$2:$AA$19,2,FALSE))=FALSE,"",IF(ISNUMBER(AA1236),(AA1236-VLOOKUP($B1236,Stats!$A$2:$AA$19,12,FALSE))/VLOOKUP($B1236,Stats!$A$2:$AA$19,26,FALSE),""))</f>
        <v>-0.30839354606915736</v>
      </c>
      <c r="BN1236" s="46" t="str">
        <f>IF(ISNUMBER(VLOOKUP($B1236,Stats!$A$2:$AA$19,2,FALSE))=FALSE,"",IF(ISNUMBER(#REF!),(#REF!-VLOOKUP($B1236,Stats!$A$2:$AA$19,13,FALSE))/VLOOKUP($B1236,Stats!$A$2:$AA$19,27,FALSE),""))</f>
        <v/>
      </c>
      <c r="BO1236" s="46" t="str">
        <f>IF(ISNUMBER(VLOOKUP($B1236,Stats!$A$2:$AA$19,2,FALSE))=FALSE,"",IF(ISNUMBER(#REF!),(#REF!-VLOOKUP($B1236,Stats!$A$2:$AA$19,14,FALSE))/VLOOKUP($B1236,Stats!$A$2:$AB$19,28,FALSE),""))</f>
        <v/>
      </c>
      <c r="BP1236" s="46"/>
      <c r="BQ1236" s="46">
        <f>IF(ISNUMBER(VLOOKUP($B1236,Stats!$A$2:$AA$19,2,FALSE))=FALSE,"",IF(ISNUMBER(BM1236),BM1236,(VLOOKUP($B1236,Stats!$A$2:$AT$19,46,FALSE)-VLOOKUP($B1236,Stats!$A$2:$AA$19,12,FALSE))/VLOOKUP($B1236,Stats!$A$2:$AA$19,26,FALSE)))</f>
        <v>-0.30839354606915736</v>
      </c>
      <c r="BR1236" s="51">
        <f t="shared" si="261"/>
        <v>-0.30839354606915736</v>
      </c>
      <c r="BS1236" s="32" t="str">
        <f t="shared" si="256"/>
        <v>901_201501</v>
      </c>
      <c r="BT1236" s="53">
        <f t="shared" si="257"/>
        <v>4.5648883566365178E-2</v>
      </c>
    </row>
    <row r="1237" spans="1:72" x14ac:dyDescent="0.15">
      <c r="A1237" s="16">
        <v>901</v>
      </c>
      <c r="B1237" s="17">
        <v>201502</v>
      </c>
      <c r="C1237" s="3">
        <v>0</v>
      </c>
      <c r="D1237" s="23">
        <v>3.1904983698183509E-2</v>
      </c>
      <c r="E1237" s="18">
        <v>1.9730483961468898E-2</v>
      </c>
      <c r="F1237" s="24">
        <v>8</v>
      </c>
      <c r="G1237" s="24">
        <v>2</v>
      </c>
      <c r="H1237" s="20">
        <v>1.0118852003562079E-2</v>
      </c>
      <c r="I1237" s="20">
        <v>-2.385904119394755E-2</v>
      </c>
      <c r="J1237" s="24">
        <v>4</v>
      </c>
      <c r="K1237" s="24">
        <v>1</v>
      </c>
      <c r="L1237" s="20">
        <v>3.0389640690620556E-2</v>
      </c>
      <c r="M1237" s="20">
        <v>-4.5128899418965362E-2</v>
      </c>
      <c r="N1237" s="19">
        <v>1.7726999999999999</v>
      </c>
      <c r="O1237" s="19">
        <v>1.0269972770986617</v>
      </c>
      <c r="P1237" s="25">
        <v>42020</v>
      </c>
      <c r="Q1237" s="20">
        <v>-4.5128899418965362E-2</v>
      </c>
      <c r="R1237" s="25">
        <v>42023</v>
      </c>
      <c r="S1237" s="25">
        <f>IF(ISNUMBER(R1237),VLOOKUP(B1237,Index!$B$3:$AB$18,27,FALSE),"")</f>
        <v>42023</v>
      </c>
      <c r="T1237" s="25">
        <f>IF(ISNUMBER($R1237),VLOOKUP($B1237,Index!$B$21:$AB$36,27,FALSE),"")</f>
        <v>42023</v>
      </c>
      <c r="U1237" s="25">
        <f>IF(ISNUMBER($R1237),VLOOKUP($B1237,Index!$B$39:$AB$54,27,FALSE),"")</f>
        <v>42027</v>
      </c>
      <c r="W1237" s="18">
        <v>0.95714951094550527</v>
      </c>
      <c r="X1237" s="19">
        <v>0.8</v>
      </c>
      <c r="Y1237" s="18">
        <v>0.3743596119339816</v>
      </c>
      <c r="Z1237" s="19">
        <f t="shared" si="258"/>
        <v>0</v>
      </c>
      <c r="AA1237" s="21">
        <v>0.70697455752212468</v>
      </c>
      <c r="AB1237" s="3">
        <v>0</v>
      </c>
      <c r="AC1237" s="18">
        <v>0.91613518630321988</v>
      </c>
      <c r="AD1237" s="19">
        <v>0.64000000000000012</v>
      </c>
      <c r="AE1237" s="18">
        <v>0.14014511904736129</v>
      </c>
      <c r="AF1237" s="19">
        <f t="shared" si="259"/>
        <v>0</v>
      </c>
      <c r="AG1237" s="21">
        <v>0.49981302498360397</v>
      </c>
      <c r="AH1237" s="3">
        <v>0</v>
      </c>
      <c r="AK1237" t="str">
        <f t="shared" si="263"/>
        <v/>
      </c>
      <c r="AL1237" t="str">
        <f t="shared" si="263"/>
        <v/>
      </c>
      <c r="AM1237" t="str">
        <f t="shared" si="263"/>
        <v/>
      </c>
      <c r="AN1237" t="str">
        <f t="shared" si="263"/>
        <v/>
      </c>
      <c r="AO1237" t="str">
        <f t="shared" si="263"/>
        <v/>
      </c>
      <c r="AP1237" t="str">
        <f t="shared" si="263"/>
        <v/>
      </c>
      <c r="AQ1237" t="str">
        <f t="shared" si="263"/>
        <v/>
      </c>
      <c r="AR1237" t="str">
        <f t="shared" si="263"/>
        <v/>
      </c>
      <c r="AS1237">
        <f t="shared" si="263"/>
        <v>0.70697455752212468</v>
      </c>
      <c r="AT1237" t="str">
        <f t="shared" si="263"/>
        <v/>
      </c>
      <c r="AU1237" t="str">
        <f t="shared" si="263"/>
        <v/>
      </c>
      <c r="AV1237" t="str">
        <f t="shared" si="263"/>
        <v/>
      </c>
      <c r="AW1237" t="str">
        <f t="shared" si="263"/>
        <v/>
      </c>
      <c r="AX1237" t="str">
        <f t="shared" si="263"/>
        <v/>
      </c>
      <c r="AZ1237" s="46">
        <f>IF(ISNUMBER(VLOOKUP($B1237,Stats!$A$2:$AA$19,2,FALSE))=FALSE,"",IF(ISNUMBER(W1237),(W1237-VLOOKUP($B1237,Stats!$A$2:$AA$19,2,FALSE))/VLOOKUP($B1237,Stats!$A$2:$AA$19,16,FALSE),""))</f>
        <v>0.35608120127272425</v>
      </c>
      <c r="BA1237" s="46">
        <f>IF(ISNUMBER(VLOOKUP($B1237,Stats!$A$2:$AA$19,2,FALSE))=FALSE,"",IF(ISNUMBER(X1237),(X1237-VLOOKUP($B1237,Stats!$A$2:$AA$19,3,FALSE))/VLOOKUP($B1237,Stats!$A$2:$AA$19,17,FALSE),""))</f>
        <v>1.2892765556780705</v>
      </c>
      <c r="BB1237" s="46"/>
      <c r="BC1237" s="46"/>
      <c r="BD1237" s="44">
        <f t="shared" si="255"/>
        <v>0.82267887847539733</v>
      </c>
      <c r="BE1237" s="46">
        <f>IF(ISNUMBER(VLOOKUP($B1237,Stats!$A$2:$AA$19,2,FALSE))=FALSE,"",IF(ISNUMBER(Y1237),(Y1237-VLOOKUP($B1237,Stats!$A$2:$AA$19,5,FALSE))/VLOOKUP($B1237,Stats!$A$2:$AA$19,19,FALSE),""))</f>
        <v>0.36301713763087234</v>
      </c>
      <c r="BF1237" s="46"/>
      <c r="BG1237" s="46"/>
      <c r="BH1237" s="46">
        <f>IF(ISNUMBER(VLOOKUP($B1237,Stats!$A$2:$AA$19,2,FALSE))=FALSE,"",IF(ISNUMBER(Z1237),(Z1237-VLOOKUP($B1237,Stats!$A$2:$AA$19,8,FALSE))/VLOOKUP($B1237,Stats!$A$2:$AA$19,22,FALSE),""))</f>
        <v>-0.48836753916131515</v>
      </c>
      <c r="BI1237" s="46" t="str">
        <f>IF(ISNUMBER(VLOOKUP($B1237,Stats!$A$2:$AA$19,2,FALSE))=FALSE,"",IF(ISNUMBER(#REF!),(#REF!-VLOOKUP($B1237,Stats!$A$2:$AA$19,9,FALSE))/VLOOKUP($B1237,Stats!$A$2:$AA$19,23,FALSE),""))</f>
        <v/>
      </c>
      <c r="BJ1237" s="46" t="str">
        <f>IF(ISNUMBER(VLOOKUP($B1237,Stats!$A$2:$AA$19,2,FALSE))=FALSE,"",IF(ISNUMBER(#REF!),(#REF!-VLOOKUP($B1237,Stats!$A$2:$AA$19,10,FALSE))/VLOOKUP($B1237,Stats!$A$2:$AA$19,24,FALSE),""))</f>
        <v/>
      </c>
      <c r="BK1237" s="44">
        <f t="shared" si="260"/>
        <v>-0.40062225809000518</v>
      </c>
      <c r="BL1237" s="46" t="str">
        <f>IF(ISNUMBER(VLOOKUP($B1237,Stats!$A$2:$AA$19,2,FALSE))=FALSE,"",IF(ISNUMBER(#REF!),(#REF!-VLOOKUP($B1237,Stats!$A$2:$AA$19,11,FALSE))/VLOOKUP($B1237,Stats!$A$2:$AA$19,25,FALSE),""))</f>
        <v/>
      </c>
      <c r="BM1237" s="46">
        <f>IF(ISNUMBER(VLOOKUP($B1237,Stats!$A$2:$AA$19,2,FALSE))=FALSE,"",IF(ISNUMBER(AA1237),(AA1237-VLOOKUP($B1237,Stats!$A$2:$AA$19,12,FALSE))/VLOOKUP($B1237,Stats!$A$2:$AA$19,26,FALSE),""))</f>
        <v>-0.27759710567687079</v>
      </c>
      <c r="BN1237" s="46" t="str">
        <f>IF(ISNUMBER(VLOOKUP($B1237,Stats!$A$2:$AA$19,2,FALSE))=FALSE,"",IF(ISNUMBER(#REF!),(#REF!-VLOOKUP($B1237,Stats!$A$2:$AA$19,13,FALSE))/VLOOKUP($B1237,Stats!$A$2:$AA$19,27,FALSE),""))</f>
        <v/>
      </c>
      <c r="BO1237" s="46" t="str">
        <f>IF(ISNUMBER(VLOOKUP($B1237,Stats!$A$2:$AA$19,2,FALSE))=FALSE,"",IF(ISNUMBER(#REF!),(#REF!-VLOOKUP($B1237,Stats!$A$2:$AA$19,14,FALSE))/VLOOKUP($B1237,Stats!$A$2:$AB$19,28,FALSE),""))</f>
        <v/>
      </c>
      <c r="BP1237" s="46"/>
      <c r="BQ1237" s="46">
        <f>IF(ISNUMBER(VLOOKUP($B1237,Stats!$A$2:$AA$19,2,FALSE))=FALSE,"",IF(ISNUMBER(BM1237),BM1237,(VLOOKUP($B1237,Stats!$A$2:$AT$19,46,FALSE)-VLOOKUP($B1237,Stats!$A$2:$AA$19,12,FALSE))/VLOOKUP($B1237,Stats!$A$2:$AA$19,26,FALSE)))</f>
        <v>-0.27759710567687079</v>
      </c>
      <c r="BR1237" s="51">
        <f t="shared" si="261"/>
        <v>-0.27759710567687079</v>
      </c>
      <c r="BS1237" s="32" t="str">
        <f t="shared" si="256"/>
        <v>901_201502</v>
      </c>
      <c r="BT1237" s="53">
        <f t="shared" si="257"/>
        <v>-0.13135700029429778</v>
      </c>
    </row>
    <row r="1238" spans="1:72" x14ac:dyDescent="0.15">
      <c r="A1238" s="16">
        <v>901</v>
      </c>
      <c r="B1238" s="17">
        <v>201503</v>
      </c>
      <c r="C1238" s="3">
        <v>0</v>
      </c>
      <c r="D1238" s="23">
        <v>-3.8704581358609769E-2</v>
      </c>
      <c r="E1238" s="18">
        <v>8.4893647647327555E-3</v>
      </c>
      <c r="F1238" s="24">
        <v>2</v>
      </c>
      <c r="G1238" s="24">
        <v>8</v>
      </c>
      <c r="H1238" s="20">
        <v>1.0491617577318868E-2</v>
      </c>
      <c r="I1238" s="20">
        <v>-7.5070866873730019E-3</v>
      </c>
      <c r="J1238" s="24">
        <v>1</v>
      </c>
      <c r="K1238" s="24">
        <v>5</v>
      </c>
      <c r="L1238" s="20">
        <v>1.7880098165244718E-2</v>
      </c>
      <c r="M1238" s="20">
        <v>-1.0283066839934407E-2</v>
      </c>
      <c r="N1238" s="19">
        <v>1.7779</v>
      </c>
      <c r="O1238" s="19">
        <v>1</v>
      </c>
      <c r="P1238" s="25">
        <v>42030</v>
      </c>
      <c r="Q1238" s="20">
        <v>-4.1678384611057995E-2</v>
      </c>
      <c r="R1238" s="25">
        <v>42041</v>
      </c>
      <c r="S1238" s="25">
        <f>IF(ISNUMBER(R1238),VLOOKUP(B1238,Index!$B$3:$AB$18,27,FALSE),"")</f>
        <v>42041</v>
      </c>
      <c r="T1238" s="25">
        <f>IF(ISNUMBER($R1238),VLOOKUP($B1238,Index!$B$21:$AB$36,27,FALSE),"")</f>
        <v>42041</v>
      </c>
      <c r="U1238" s="25">
        <f>IF(ISNUMBER($R1238),VLOOKUP($B1238,Index!$B$39:$AB$54,27,FALSE),"")</f>
        <v>42034</v>
      </c>
      <c r="W1238" s="18">
        <v>-1.1611374407582931</v>
      </c>
      <c r="X1238" s="19">
        <v>0.2</v>
      </c>
      <c r="Y1238" s="18">
        <v>0.16107437126720989</v>
      </c>
      <c r="Z1238" s="19">
        <f t="shared" si="258"/>
        <v>0</v>
      </c>
      <c r="AA1238" s="21" t="s">
        <v>25</v>
      </c>
      <c r="AB1238" s="3">
        <v>0</v>
      </c>
      <c r="AC1238" s="18">
        <v>1.3482401563307185</v>
      </c>
      <c r="AD1238" s="19">
        <v>4.0000000000000008E-2</v>
      </c>
      <c r="AE1238" s="18">
        <v>2.5944953079126969E-2</v>
      </c>
      <c r="AF1238" s="19">
        <f t="shared" si="259"/>
        <v>0</v>
      </c>
      <c r="AG1238" s="21" t="s">
        <v>25</v>
      </c>
      <c r="AH1238" s="3">
        <v>0</v>
      </c>
      <c r="AK1238" t="str">
        <f t="shared" si="263"/>
        <v/>
      </c>
      <c r="AL1238" t="str">
        <f t="shared" si="263"/>
        <v/>
      </c>
      <c r="AM1238" t="str">
        <f t="shared" si="263"/>
        <v/>
      </c>
      <c r="AN1238" t="str">
        <f t="shared" si="263"/>
        <v/>
      </c>
      <c r="AO1238" t="str">
        <f t="shared" si="263"/>
        <v/>
      </c>
      <c r="AP1238" t="str">
        <f t="shared" si="263"/>
        <v/>
      </c>
      <c r="AQ1238" t="str">
        <f t="shared" si="263"/>
        <v/>
      </c>
      <c r="AR1238" t="str">
        <f t="shared" si="263"/>
        <v/>
      </c>
      <c r="AS1238" t="str">
        <f t="shared" si="263"/>
        <v/>
      </c>
      <c r="AT1238" t="str">
        <f t="shared" si="263"/>
        <v/>
      </c>
      <c r="AU1238" t="str">
        <f t="shared" si="263"/>
        <v/>
      </c>
      <c r="AV1238" t="str">
        <f t="shared" si="263"/>
        <v/>
      </c>
      <c r="AW1238" t="str">
        <f t="shared" si="263"/>
        <v/>
      </c>
      <c r="AX1238" t="str">
        <f t="shared" si="263"/>
        <v/>
      </c>
      <c r="AZ1238" s="46">
        <f>IF(ISNUMBER(VLOOKUP($B1238,Stats!$A$2:$AA$19,2,FALSE))=FALSE,"",IF(ISNUMBER(W1238),(W1238-VLOOKUP($B1238,Stats!$A$2:$AA$19,2,FALSE))/VLOOKUP($B1238,Stats!$A$2:$AA$19,16,FALSE),""))</f>
        <v>-0.49305530256993979</v>
      </c>
      <c r="BA1238" s="46">
        <f>IF(ISNUMBER(VLOOKUP($B1238,Stats!$A$2:$AA$19,2,FALSE))=FALSE,"",IF(ISNUMBER(X1238),(X1238-VLOOKUP($B1238,Stats!$A$2:$AA$19,3,FALSE))/VLOOKUP($B1238,Stats!$A$2:$AA$19,17,FALSE),""))</f>
        <v>-1.0521141897083433</v>
      </c>
      <c r="BB1238" s="46"/>
      <c r="BC1238" s="46"/>
      <c r="BD1238" s="44">
        <f t="shared" si="255"/>
        <v>-0.77258474613914152</v>
      </c>
      <c r="BE1238" s="46">
        <f>IF(ISNUMBER(VLOOKUP($B1238,Stats!$A$2:$AA$19,2,FALSE))=FALSE,"",IF(ISNUMBER(Y1238),(Y1238-VLOOKUP($B1238,Stats!$A$2:$AA$19,5,FALSE))/VLOOKUP($B1238,Stats!$A$2:$AA$19,19,FALSE),""))</f>
        <v>3.8572918978480759E-2</v>
      </c>
      <c r="BF1238" s="46"/>
      <c r="BG1238" s="46"/>
      <c r="BH1238" s="46">
        <f>IF(ISNUMBER(VLOOKUP($B1238,Stats!$A$2:$AA$19,2,FALSE))=FALSE,"",IF(ISNUMBER(Z1238),(Z1238-VLOOKUP($B1238,Stats!$A$2:$AA$19,8,FALSE))/VLOOKUP($B1238,Stats!$A$2:$AA$19,22,FALSE),""))</f>
        <v>-0.64412337137479436</v>
      </c>
      <c r="BI1238" s="46" t="str">
        <f>IF(ISNUMBER(VLOOKUP($B1238,Stats!$A$2:$AA$19,2,FALSE))=FALSE,"",IF(ISNUMBER(#REF!),(#REF!-VLOOKUP($B1238,Stats!$A$2:$AA$19,9,FALSE))/VLOOKUP($B1238,Stats!$A$2:$AA$19,23,FALSE),""))</f>
        <v/>
      </c>
      <c r="BJ1238" s="46" t="str">
        <f>IF(ISNUMBER(VLOOKUP($B1238,Stats!$A$2:$AA$19,2,FALSE))=FALSE,"",IF(ISNUMBER(#REF!),(#REF!-VLOOKUP($B1238,Stats!$A$2:$AA$19,10,FALSE))/VLOOKUP($B1238,Stats!$A$2:$AA$19,24,FALSE),""))</f>
        <v/>
      </c>
      <c r="BK1238" s="44">
        <f t="shared" si="260"/>
        <v>-0.22023805469737481</v>
      </c>
      <c r="BL1238" s="46" t="str">
        <f>IF(ISNUMBER(VLOOKUP($B1238,Stats!$A$2:$AA$19,2,FALSE))=FALSE,"",IF(ISNUMBER(#REF!),(#REF!-VLOOKUP($B1238,Stats!$A$2:$AA$19,11,FALSE))/VLOOKUP($B1238,Stats!$A$2:$AA$19,25,FALSE),""))</f>
        <v/>
      </c>
      <c r="BM1238" s="46" t="str">
        <f>IF(ISNUMBER(VLOOKUP($B1238,Stats!$A$2:$AA$19,2,FALSE))=FALSE,"",IF(ISNUMBER(AA1238),(AA1238-VLOOKUP($B1238,Stats!$A$2:$AA$19,12,FALSE))/VLOOKUP($B1238,Stats!$A$2:$AA$19,26,FALSE),""))</f>
        <v/>
      </c>
      <c r="BN1238" s="46" t="str">
        <f>IF(ISNUMBER(VLOOKUP($B1238,Stats!$A$2:$AA$19,2,FALSE))=FALSE,"",IF(ISNUMBER(#REF!),(#REF!-VLOOKUP($B1238,Stats!$A$2:$AA$19,13,FALSE))/VLOOKUP($B1238,Stats!$A$2:$AA$19,27,FALSE),""))</f>
        <v/>
      </c>
      <c r="BO1238" s="46" t="str">
        <f>IF(ISNUMBER(VLOOKUP($B1238,Stats!$A$2:$AA$19,2,FALSE))=FALSE,"",IF(ISNUMBER(#REF!),(#REF!-VLOOKUP($B1238,Stats!$A$2:$AA$19,14,FALSE))/VLOOKUP($B1238,Stats!$A$2:$AB$19,28,FALSE),""))</f>
        <v/>
      </c>
      <c r="BP1238" s="46"/>
      <c r="BQ1238" s="46">
        <f>IF(ISNUMBER(VLOOKUP($B1238,Stats!$A$2:$AA$19,2,FALSE))=FALSE,"",IF(ISNUMBER(BM1238),BM1238,(VLOOKUP($B1238,Stats!$A$2:$AT$19,46,FALSE)-VLOOKUP($B1238,Stats!$A$2:$AA$19,12,FALSE))/VLOOKUP($B1238,Stats!$A$2:$AA$19,26,FALSE)))</f>
        <v>-0.53964354662323732</v>
      </c>
      <c r="BR1238" s="51">
        <f t="shared" si="261"/>
        <v>-0.53964354662323732</v>
      </c>
      <c r="BS1238" s="32" t="str">
        <f t="shared" si="256"/>
        <v>901_201503</v>
      </c>
      <c r="BT1238" s="53">
        <f t="shared" si="257"/>
        <v>-0.39458849137090068</v>
      </c>
    </row>
    <row r="1239" spans="1:72" x14ac:dyDescent="0.15">
      <c r="A1239" s="16">
        <v>901</v>
      </c>
      <c r="B1239" s="17">
        <v>201504</v>
      </c>
      <c r="C1239" s="3">
        <v>0</v>
      </c>
      <c r="D1239" s="23">
        <v>5.8398873107172067E-2</v>
      </c>
      <c r="E1239" s="18">
        <v>3.7743859860778621E-3</v>
      </c>
      <c r="F1239" s="24">
        <v>7</v>
      </c>
      <c r="G1239" s="24">
        <v>0</v>
      </c>
      <c r="H1239" s="20">
        <v>8.1471879134980951E-3</v>
      </c>
      <c r="I1239" s="20" t="s">
        <v>25</v>
      </c>
      <c r="J1239" s="24">
        <v>7</v>
      </c>
      <c r="K1239" s="24">
        <v>0</v>
      </c>
      <c r="L1239" s="20">
        <v>1.4716187806587344E-2</v>
      </c>
      <c r="M1239" s="20">
        <v>4.3917184737352066E-3</v>
      </c>
      <c r="N1239" s="19">
        <v>1.8032999999999999</v>
      </c>
      <c r="O1239" s="19">
        <v>1.0530833917309039</v>
      </c>
      <c r="P1239" s="25">
        <v>42052</v>
      </c>
      <c r="Q1239" s="20">
        <v>0</v>
      </c>
      <c r="R1239" s="25">
        <v>42044</v>
      </c>
      <c r="S1239" s="25">
        <f>IF(ISNUMBER(R1239),VLOOKUP(B1239,Index!$B$3:$AB$18,27,FALSE),"")</f>
        <v>42044</v>
      </c>
      <c r="T1239" s="25">
        <f>IF(ISNUMBER($R1239),VLOOKUP($B1239,Index!$B$21:$AB$36,27,FALSE),"")</f>
        <v>42044</v>
      </c>
      <c r="U1239" s="25">
        <f>IF(ISNUMBER($R1239),VLOOKUP($B1239,Index!$B$39:$AB$54,27,FALSE),"")</f>
        <v>42052</v>
      </c>
      <c r="W1239" s="18">
        <v>2.3359549242868827</v>
      </c>
      <c r="X1239" s="19">
        <v>1</v>
      </c>
      <c r="Y1239" s="18">
        <v>7.1613938907759744E-2</v>
      </c>
      <c r="Z1239" s="19">
        <f t="shared" si="258"/>
        <v>0</v>
      </c>
      <c r="AA1239" s="21" t="s">
        <v>25</v>
      </c>
      <c r="AB1239" s="3">
        <v>0</v>
      </c>
      <c r="AC1239" s="18">
        <v>5.4566854083001362</v>
      </c>
      <c r="AD1239" s="19">
        <v>1</v>
      </c>
      <c r="AE1239" s="18">
        <v>5.1285562458843453E-3</v>
      </c>
      <c r="AF1239" s="19">
        <f t="shared" si="259"/>
        <v>0</v>
      </c>
      <c r="AG1239" s="21" t="s">
        <v>25</v>
      </c>
      <c r="AH1239" s="3">
        <v>0</v>
      </c>
      <c r="AK1239" t="str">
        <f t="shared" si="263"/>
        <v/>
      </c>
      <c r="AL1239" t="str">
        <f t="shared" si="263"/>
        <v/>
      </c>
      <c r="AM1239" t="str">
        <f t="shared" si="263"/>
        <v/>
      </c>
      <c r="AN1239" t="str">
        <f t="shared" si="263"/>
        <v/>
      </c>
      <c r="AO1239" t="str">
        <f t="shared" si="263"/>
        <v/>
      </c>
      <c r="AP1239" t="str">
        <f t="shared" si="263"/>
        <v/>
      </c>
      <c r="AQ1239" t="str">
        <f t="shared" si="263"/>
        <v/>
      </c>
      <c r="AR1239" t="str">
        <f t="shared" si="263"/>
        <v/>
      </c>
      <c r="AS1239" t="str">
        <f t="shared" si="263"/>
        <v/>
      </c>
      <c r="AT1239" t="str">
        <f t="shared" si="263"/>
        <v/>
      </c>
      <c r="AU1239" t="str">
        <f t="shared" si="263"/>
        <v/>
      </c>
      <c r="AV1239" t="str">
        <f t="shared" si="263"/>
        <v/>
      </c>
      <c r="AW1239" t="str">
        <f t="shared" si="263"/>
        <v/>
      </c>
      <c r="AX1239" t="str">
        <f t="shared" si="263"/>
        <v/>
      </c>
      <c r="AZ1239" s="46">
        <f>IF(ISNUMBER(VLOOKUP($B1239,Stats!$A$2:$AA$19,2,FALSE))=FALSE,"",IF(ISNUMBER(W1239),(W1239-VLOOKUP($B1239,Stats!$A$2:$AA$19,2,FALSE))/VLOOKUP($B1239,Stats!$A$2:$AA$19,16,FALSE),""))</f>
        <v>0.38922701852386621</v>
      </c>
      <c r="BA1239" s="46">
        <f>IF(ISNUMBER(VLOOKUP($B1239,Stats!$A$2:$AA$19,2,FALSE))=FALSE,"",IF(ISNUMBER(X1239),(X1239-VLOOKUP($B1239,Stats!$A$2:$AA$19,3,FALSE))/VLOOKUP($B1239,Stats!$A$2:$AA$19,17,FALSE),""))</f>
        <v>0.93772145929647244</v>
      </c>
      <c r="BB1239" s="46"/>
      <c r="BC1239" s="46"/>
      <c r="BD1239" s="44">
        <f t="shared" si="255"/>
        <v>0.66347423891016932</v>
      </c>
      <c r="BE1239" s="46">
        <f>IF(ISNUMBER(VLOOKUP($B1239,Stats!$A$2:$AA$19,2,FALSE))=FALSE,"",IF(ISNUMBER(Y1239),(Y1239-VLOOKUP($B1239,Stats!$A$2:$AA$19,5,FALSE))/VLOOKUP($B1239,Stats!$A$2:$AA$19,19,FALSE),""))</f>
        <v>-0.39205869535108356</v>
      </c>
      <c r="BF1239" s="46"/>
      <c r="BG1239" s="46"/>
      <c r="BH1239" s="46">
        <f>IF(ISNUMBER(VLOOKUP($B1239,Stats!$A$2:$AA$19,2,FALSE))=FALSE,"",IF(ISNUMBER(Z1239),(Z1239-VLOOKUP($B1239,Stats!$A$2:$AA$19,8,FALSE))/VLOOKUP($B1239,Stats!$A$2:$AA$19,22,FALSE),""))</f>
        <v>-0.5145844845400992</v>
      </c>
      <c r="BI1239" s="46" t="str">
        <f>IF(ISNUMBER(VLOOKUP($B1239,Stats!$A$2:$AA$19,2,FALSE))=FALSE,"",IF(ISNUMBER(#REF!),(#REF!-VLOOKUP($B1239,Stats!$A$2:$AA$19,9,FALSE))/VLOOKUP($B1239,Stats!$A$2:$AA$19,23,FALSE),""))</f>
        <v/>
      </c>
      <c r="BJ1239" s="46" t="str">
        <f>IF(ISNUMBER(VLOOKUP($B1239,Stats!$A$2:$AA$19,2,FALSE))=FALSE,"",IF(ISNUMBER(#REF!),(#REF!-VLOOKUP($B1239,Stats!$A$2:$AA$19,10,FALSE))/VLOOKUP($B1239,Stats!$A$2:$AA$19,24,FALSE),""))</f>
        <v/>
      </c>
      <c r="BK1239" s="44">
        <f t="shared" si="260"/>
        <v>0.12006574138372869</v>
      </c>
      <c r="BL1239" s="46" t="str">
        <f>IF(ISNUMBER(VLOOKUP($B1239,Stats!$A$2:$AA$19,2,FALSE))=FALSE,"",IF(ISNUMBER(#REF!),(#REF!-VLOOKUP($B1239,Stats!$A$2:$AA$19,11,FALSE))/VLOOKUP($B1239,Stats!$A$2:$AA$19,25,FALSE),""))</f>
        <v/>
      </c>
      <c r="BM1239" s="46" t="str">
        <f>IF(ISNUMBER(VLOOKUP($B1239,Stats!$A$2:$AA$19,2,FALSE))=FALSE,"",IF(ISNUMBER(AA1239),(AA1239-VLOOKUP($B1239,Stats!$A$2:$AA$19,12,FALSE))/VLOOKUP($B1239,Stats!$A$2:$AA$19,26,FALSE),""))</f>
        <v/>
      </c>
      <c r="BN1239" s="46" t="str">
        <f>IF(ISNUMBER(VLOOKUP($B1239,Stats!$A$2:$AA$19,2,FALSE))=FALSE,"",IF(ISNUMBER(#REF!),(#REF!-VLOOKUP($B1239,Stats!$A$2:$AA$19,13,FALSE))/VLOOKUP($B1239,Stats!$A$2:$AA$19,27,FALSE),""))</f>
        <v/>
      </c>
      <c r="BO1239" s="46" t="str">
        <f>IF(ISNUMBER(VLOOKUP($B1239,Stats!$A$2:$AA$19,2,FALSE))=FALSE,"",IF(ISNUMBER(#REF!),(#REF!-VLOOKUP($B1239,Stats!$A$2:$AA$19,14,FALSE))/VLOOKUP($B1239,Stats!$A$2:$AB$19,28,FALSE),""))</f>
        <v/>
      </c>
      <c r="BP1239" s="46"/>
      <c r="BQ1239" s="46">
        <f>IF(ISNUMBER(VLOOKUP($B1239,Stats!$A$2:$AA$19,2,FALSE))=FALSE,"",IF(ISNUMBER(BM1239),BM1239,(VLOOKUP($B1239,Stats!$A$2:$AT$19,46,FALSE)-VLOOKUP($B1239,Stats!$A$2:$AA$19,12,FALSE))/VLOOKUP($B1239,Stats!$A$2:$AA$19,26,FALSE)))</f>
        <v>-0.64096278450557098</v>
      </c>
      <c r="BR1239" s="51">
        <f t="shared" si="261"/>
        <v>-0.64096278450557098</v>
      </c>
      <c r="BS1239" s="32" t="str">
        <f t="shared" si="256"/>
        <v>901_201504</v>
      </c>
      <c r="BT1239" s="53">
        <f t="shared" si="257"/>
        <v>7.6541735711156855E-2</v>
      </c>
    </row>
    <row r="1240" spans="1:72" x14ac:dyDescent="0.15">
      <c r="A1240" s="16">
        <v>901</v>
      </c>
      <c r="B1240" s="17">
        <v>201505</v>
      </c>
      <c r="C1240" s="3">
        <v>0</v>
      </c>
      <c r="D1240" s="23">
        <v>-6.4881051405755175E-3</v>
      </c>
      <c r="E1240" s="18">
        <v>8.2930261765475285E-3</v>
      </c>
      <c r="F1240" s="24">
        <v>4</v>
      </c>
      <c r="G1240" s="24">
        <v>4</v>
      </c>
      <c r="H1240" s="20">
        <v>5.5685122335041304E-3</v>
      </c>
      <c r="I1240" s="20">
        <v>-7.1348323797968682E-3</v>
      </c>
      <c r="J1240" s="24">
        <v>3</v>
      </c>
      <c r="K1240" s="24">
        <v>2</v>
      </c>
      <c r="L1240" s="20">
        <v>1.0441544015551196E-2</v>
      </c>
      <c r="M1240" s="20">
        <v>-1.2829650748396371E-2</v>
      </c>
      <c r="N1240" s="19">
        <v>1.8239000000000001</v>
      </c>
      <c r="O1240" s="19">
        <v>1.011872399445215</v>
      </c>
      <c r="P1240" s="25">
        <v>42065</v>
      </c>
      <c r="Q1240" s="20">
        <v>-1.7709304238170964E-2</v>
      </c>
      <c r="R1240" s="25">
        <v>42069</v>
      </c>
      <c r="S1240" s="25">
        <f>IF(ISNUMBER(R1240),VLOOKUP(B1240,Index!$B$3:$AB$18,27,FALSE),"")</f>
        <v>42069</v>
      </c>
      <c r="T1240" s="25">
        <f>IF(ISNUMBER($R1240),VLOOKUP($B1240,Index!$B$21:$AB$36,27,FALSE),"")</f>
        <v>42069</v>
      </c>
      <c r="U1240" s="25">
        <f>IF(ISNUMBER($R1240),VLOOKUP($B1240,Index!$B$39:$AB$54,27,FALSE),"")</f>
        <v>42069</v>
      </c>
      <c r="W1240" s="18">
        <v>-0.23357178506071863</v>
      </c>
      <c r="X1240" s="19">
        <v>0.5</v>
      </c>
      <c r="Y1240" s="18">
        <v>0.15734910847972705</v>
      </c>
      <c r="Z1240" s="19">
        <f t="shared" si="258"/>
        <v>0</v>
      </c>
      <c r="AA1240" s="21" t="s">
        <v>25</v>
      </c>
      <c r="AB1240" s="3">
        <v>0</v>
      </c>
      <c r="AC1240" s="18">
        <v>5.4555778776450542E-2</v>
      </c>
      <c r="AD1240" s="19">
        <v>0.25</v>
      </c>
      <c r="AE1240" s="18">
        <v>2.4758741939364913E-2</v>
      </c>
      <c r="AF1240" s="19">
        <f t="shared" si="259"/>
        <v>0</v>
      </c>
      <c r="AG1240" s="21" t="s">
        <v>25</v>
      </c>
      <c r="AH1240" s="3">
        <v>0</v>
      </c>
      <c r="AK1240" t="str">
        <f t="shared" si="263"/>
        <v/>
      </c>
      <c r="AL1240" t="str">
        <f t="shared" si="263"/>
        <v/>
      </c>
      <c r="AM1240" t="str">
        <f t="shared" si="263"/>
        <v/>
      </c>
      <c r="AN1240" t="str">
        <f t="shared" si="263"/>
        <v/>
      </c>
      <c r="AO1240" t="str">
        <f t="shared" si="263"/>
        <v/>
      </c>
      <c r="AP1240" t="str">
        <f t="shared" si="263"/>
        <v/>
      </c>
      <c r="AQ1240" t="str">
        <f t="shared" si="263"/>
        <v/>
      </c>
      <c r="AR1240" t="str">
        <f t="shared" si="263"/>
        <v/>
      </c>
      <c r="AS1240" t="str">
        <f t="shared" si="263"/>
        <v/>
      </c>
      <c r="AT1240" t="str">
        <f t="shared" si="263"/>
        <v/>
      </c>
      <c r="AU1240" t="str">
        <f t="shared" si="263"/>
        <v/>
      </c>
      <c r="AV1240" t="str">
        <f t="shared" si="263"/>
        <v/>
      </c>
      <c r="AW1240" t="str">
        <f t="shared" si="263"/>
        <v/>
      </c>
      <c r="AX1240" t="str">
        <f t="shared" si="263"/>
        <v/>
      </c>
      <c r="AZ1240" s="46">
        <f>IF(ISNUMBER(VLOOKUP($B1240,Stats!$A$2:$AA$19,2,FALSE))=FALSE,"",IF(ISNUMBER(W1240),(W1240-VLOOKUP($B1240,Stats!$A$2:$AA$19,2,FALSE))/VLOOKUP($B1240,Stats!$A$2:$AA$19,16,FALSE),""))</f>
        <v>-0.55405992784230518</v>
      </c>
      <c r="BA1240" s="46">
        <f>IF(ISNUMBER(VLOOKUP($B1240,Stats!$A$2:$AA$19,2,FALSE))=FALSE,"",IF(ISNUMBER(X1240),(X1240-VLOOKUP($B1240,Stats!$A$2:$AA$19,3,FALSE))/VLOOKUP($B1240,Stats!$A$2:$AA$19,17,FALSE),""))</f>
        <v>-0.52592327303600894</v>
      </c>
      <c r="BB1240" s="46"/>
      <c r="BC1240" s="46"/>
      <c r="BD1240" s="44">
        <f t="shared" si="255"/>
        <v>-0.53999160043915706</v>
      </c>
      <c r="BE1240" s="46">
        <f>IF(ISNUMBER(VLOOKUP($B1240,Stats!$A$2:$AA$19,2,FALSE))=FALSE,"",IF(ISNUMBER(Y1240),(Y1240-VLOOKUP($B1240,Stats!$A$2:$AA$19,5,FALSE))/VLOOKUP($B1240,Stats!$A$2:$AA$19,19,FALSE),""))</f>
        <v>-0.11261878988789246</v>
      </c>
      <c r="BF1240" s="46"/>
      <c r="BG1240" s="46"/>
      <c r="BH1240" s="46">
        <f>IF(ISNUMBER(VLOOKUP($B1240,Stats!$A$2:$AA$19,2,FALSE))=FALSE,"",IF(ISNUMBER(Z1240),(Z1240-VLOOKUP($B1240,Stats!$A$2:$AA$19,8,FALSE))/VLOOKUP($B1240,Stats!$A$2:$AA$19,22,FALSE),""))</f>
        <v>-0.59810804423176478</v>
      </c>
      <c r="BI1240" s="46" t="str">
        <f>IF(ISNUMBER(VLOOKUP($B1240,Stats!$A$2:$AA$19,2,FALSE))=FALSE,"",IF(ISNUMBER(#REF!),(#REF!-VLOOKUP($B1240,Stats!$A$2:$AA$19,9,FALSE))/VLOOKUP($B1240,Stats!$A$2:$AA$19,23,FALSE),""))</f>
        <v/>
      </c>
      <c r="BJ1240" s="46" t="str">
        <f>IF(ISNUMBER(VLOOKUP($B1240,Stats!$A$2:$AA$19,2,FALSE))=FALSE,"",IF(ISNUMBER(#REF!),(#REF!-VLOOKUP($B1240,Stats!$A$2:$AA$19,10,FALSE))/VLOOKUP($B1240,Stats!$A$2:$AA$19,24,FALSE),""))</f>
        <v/>
      </c>
      <c r="BK1240" s="44">
        <f t="shared" si="260"/>
        <v>-0.10059926034800472</v>
      </c>
      <c r="BL1240" s="46" t="str">
        <f>IF(ISNUMBER(VLOOKUP($B1240,Stats!$A$2:$AA$19,2,FALSE))=FALSE,"",IF(ISNUMBER(#REF!),(#REF!-VLOOKUP($B1240,Stats!$A$2:$AA$19,11,FALSE))/VLOOKUP($B1240,Stats!$A$2:$AA$19,25,FALSE),""))</f>
        <v/>
      </c>
      <c r="BM1240" s="46" t="str">
        <f>IF(ISNUMBER(VLOOKUP($B1240,Stats!$A$2:$AA$19,2,FALSE))=FALSE,"",IF(ISNUMBER(AA1240),(AA1240-VLOOKUP($B1240,Stats!$A$2:$AA$19,12,FALSE))/VLOOKUP($B1240,Stats!$A$2:$AA$19,26,FALSE),""))</f>
        <v/>
      </c>
      <c r="BN1240" s="46" t="str">
        <f>IF(ISNUMBER(VLOOKUP($B1240,Stats!$A$2:$AA$19,2,FALSE))=FALSE,"",IF(ISNUMBER(#REF!),(#REF!-VLOOKUP($B1240,Stats!$A$2:$AA$19,13,FALSE))/VLOOKUP($B1240,Stats!$A$2:$AA$19,27,FALSE),""))</f>
        <v/>
      </c>
      <c r="BO1240" s="46" t="str">
        <f>IF(ISNUMBER(VLOOKUP($B1240,Stats!$A$2:$AA$19,2,FALSE))=FALSE,"",IF(ISNUMBER(#REF!),(#REF!-VLOOKUP($B1240,Stats!$A$2:$AA$19,14,FALSE))/VLOOKUP($B1240,Stats!$A$2:$AB$19,28,FALSE),""))</f>
        <v/>
      </c>
      <c r="BP1240" s="46"/>
      <c r="BQ1240" s="46">
        <f>IF(ISNUMBER(VLOOKUP($B1240,Stats!$A$2:$AA$19,2,FALSE))=FALSE,"",IF(ISNUMBER(BM1240),BM1240,(VLOOKUP($B1240,Stats!$A$2:$AT$19,46,FALSE)-VLOOKUP($B1240,Stats!$A$2:$AA$19,12,FALSE))/VLOOKUP($B1240,Stats!$A$2:$AA$19,26,FALSE)))</f>
        <v>-0.36655208107354165</v>
      </c>
      <c r="BR1240" s="51">
        <f t="shared" si="261"/>
        <v>-0.36655208107354165</v>
      </c>
      <c r="BS1240" s="32" t="str">
        <f t="shared" si="256"/>
        <v>901_201505</v>
      </c>
      <c r="BT1240" s="53">
        <f t="shared" si="257"/>
        <v>-0.24166829251134259</v>
      </c>
    </row>
    <row r="1241" spans="1:72" x14ac:dyDescent="0.15">
      <c r="A1241" s="16">
        <v>901</v>
      </c>
      <c r="B1241" s="17">
        <v>201506</v>
      </c>
      <c r="C1241" s="3">
        <v>0</v>
      </c>
      <c r="D1241" s="23">
        <v>7.6523777628934919E-2</v>
      </c>
      <c r="E1241" s="18">
        <v>7.7815914056776599E-3</v>
      </c>
      <c r="F1241" s="24">
        <v>9</v>
      </c>
      <c r="G1241" s="24">
        <v>1</v>
      </c>
      <c r="H1241" s="20">
        <v>8.5707065475409336E-3</v>
      </c>
      <c r="I1241" s="20">
        <v>-2.857291287859165E-3</v>
      </c>
      <c r="J1241" s="24">
        <v>8</v>
      </c>
      <c r="K1241" s="24">
        <v>1</v>
      </c>
      <c r="L1241" s="20">
        <v>2.3886727194120105E-2</v>
      </c>
      <c r="M1241" s="20">
        <v>-2.857291287859165E-3</v>
      </c>
      <c r="N1241" s="19">
        <v>1.9287000000000001</v>
      </c>
      <c r="O1241" s="19">
        <v>1.0644039735099338</v>
      </c>
      <c r="P1241" s="25">
        <v>42083</v>
      </c>
      <c r="Q1241" s="20">
        <v>-2.857291287859165E-3</v>
      </c>
      <c r="R1241" s="25">
        <v>42082</v>
      </c>
      <c r="S1241" s="25">
        <f>IF(ISNUMBER(R1241),VLOOKUP(B1241,Index!$B$3:$AB$18,27,FALSE),"")</f>
        <v>42073</v>
      </c>
      <c r="T1241" s="25">
        <f>IF(ISNUMBER($R1241),VLOOKUP($B1241,Index!$B$21:$AB$36,27,FALSE),"")</f>
        <v>42075</v>
      </c>
      <c r="U1241" s="25">
        <f>IF(ISNUMBER($R1241),VLOOKUP($B1241,Index!$B$39:$AB$54,27,FALSE),"")</f>
        <v>42075</v>
      </c>
      <c r="W1241" s="18">
        <v>2.2957133288680476</v>
      </c>
      <c r="X1241" s="19">
        <v>0.9</v>
      </c>
      <c r="Y1241" s="18">
        <v>0.14764531597639632</v>
      </c>
      <c r="Z1241" s="19">
        <f t="shared" si="258"/>
        <v>9</v>
      </c>
      <c r="AA1241" s="21">
        <v>26.781930828715268</v>
      </c>
      <c r="AB1241" s="3">
        <v>0</v>
      </c>
      <c r="AC1241" s="18">
        <v>5.270299688342412</v>
      </c>
      <c r="AD1241" s="19">
        <v>0.81</v>
      </c>
      <c r="AE1241" s="18">
        <v>2.1799139329769911E-2</v>
      </c>
      <c r="AF1241" s="19">
        <f t="shared" si="259"/>
        <v>81</v>
      </c>
      <c r="AG1241" s="21">
        <v>717.27181891408929</v>
      </c>
      <c r="AH1241" s="3">
        <v>0</v>
      </c>
      <c r="AK1241" t="str">
        <f t="shared" si="263"/>
        <v/>
      </c>
      <c r="AL1241" t="str">
        <f t="shared" si="263"/>
        <v/>
      </c>
      <c r="AM1241" t="str">
        <f t="shared" si="263"/>
        <v/>
      </c>
      <c r="AN1241" t="str">
        <f t="shared" si="263"/>
        <v/>
      </c>
      <c r="AO1241" t="str">
        <f t="shared" si="263"/>
        <v/>
      </c>
      <c r="AP1241" t="str">
        <f t="shared" si="263"/>
        <v/>
      </c>
      <c r="AQ1241" t="str">
        <f t="shared" si="263"/>
        <v/>
      </c>
      <c r="AR1241" t="str">
        <f t="shared" si="263"/>
        <v/>
      </c>
      <c r="AS1241" t="str">
        <f t="shared" si="263"/>
        <v/>
      </c>
      <c r="AT1241" t="str">
        <f t="shared" si="263"/>
        <v/>
      </c>
      <c r="AU1241" t="str">
        <f t="shared" si="263"/>
        <v/>
      </c>
      <c r="AV1241" t="str">
        <f t="shared" si="263"/>
        <v/>
      </c>
      <c r="AW1241">
        <f t="shared" si="263"/>
        <v>26.781930828715268</v>
      </c>
      <c r="AX1241" t="str">
        <f t="shared" si="263"/>
        <v/>
      </c>
      <c r="AZ1241" s="46">
        <f>IF(ISNUMBER(VLOOKUP($B1241,Stats!$A$2:$AA$19,2,FALSE))=FALSE,"",IF(ISNUMBER(W1241),(W1241-VLOOKUP($B1241,Stats!$A$2:$AA$19,2,FALSE))/VLOOKUP($B1241,Stats!$A$2:$AA$19,16,FALSE),""))</f>
        <v>0.27610220732746438</v>
      </c>
      <c r="BA1241" s="46">
        <f>IF(ISNUMBER(VLOOKUP($B1241,Stats!$A$2:$AA$19,2,FALSE))=FALSE,"",IF(ISNUMBER(X1241),(X1241-VLOOKUP($B1241,Stats!$A$2:$AA$19,3,FALSE))/VLOOKUP($B1241,Stats!$A$2:$AA$19,17,FALSE),""))</f>
        <v>0.77618004453973322</v>
      </c>
      <c r="BB1241" s="46"/>
      <c r="BC1241" s="46"/>
      <c r="BD1241" s="44">
        <f t="shared" si="255"/>
        <v>0.52614112593359885</v>
      </c>
      <c r="BE1241" s="46">
        <f>IF(ISNUMBER(VLOOKUP($B1241,Stats!$A$2:$AA$19,2,FALSE))=FALSE,"",IF(ISNUMBER(Y1241),(Y1241-VLOOKUP($B1241,Stats!$A$2:$AA$19,5,FALSE))/VLOOKUP($B1241,Stats!$A$2:$AA$19,19,FALSE),""))</f>
        <v>4.3434777702643375E-2</v>
      </c>
      <c r="BF1241" s="46"/>
      <c r="BG1241" s="46"/>
      <c r="BH1241" s="46">
        <f>IF(ISNUMBER(VLOOKUP($B1241,Stats!$A$2:$AA$19,2,FALSE))=FALSE,"",IF(ISNUMBER(Z1241),(Z1241-VLOOKUP($B1241,Stats!$A$2:$AA$19,8,FALSE))/VLOOKUP($B1241,Stats!$A$2:$AA$19,22,FALSE),""))</f>
        <v>1.635957111953442</v>
      </c>
      <c r="BI1241" s="46" t="str">
        <f>IF(ISNUMBER(VLOOKUP($B1241,Stats!$A$2:$AA$19,2,FALSE))=FALSE,"",IF(ISNUMBER(#REF!),(#REF!-VLOOKUP($B1241,Stats!$A$2:$AA$19,9,FALSE))/VLOOKUP($B1241,Stats!$A$2:$AA$19,23,FALSE),""))</f>
        <v/>
      </c>
      <c r="BJ1241" s="46" t="str">
        <f>IF(ISNUMBER(VLOOKUP($B1241,Stats!$A$2:$AA$19,2,FALSE))=FALSE,"",IF(ISNUMBER(#REF!),(#REF!-VLOOKUP($B1241,Stats!$A$2:$AA$19,10,FALSE))/VLOOKUP($B1241,Stats!$A$2:$AA$19,24,FALSE),""))</f>
        <v/>
      </c>
      <c r="BK1241" s="44">
        <f t="shared" si="260"/>
        <v>0.46038278919418218</v>
      </c>
      <c r="BL1241" s="46" t="str">
        <f>IF(ISNUMBER(VLOOKUP($B1241,Stats!$A$2:$AA$19,2,FALSE))=FALSE,"",IF(ISNUMBER(#REF!),(#REF!-VLOOKUP($B1241,Stats!$A$2:$AA$19,11,FALSE))/VLOOKUP($B1241,Stats!$A$2:$AA$19,25,FALSE),""))</f>
        <v/>
      </c>
      <c r="BM1241" s="46">
        <f>IF(ISNUMBER(VLOOKUP($B1241,Stats!$A$2:$AA$19,2,FALSE))=FALSE,"",IF(ISNUMBER(AA1241),(AA1241-VLOOKUP($B1241,Stats!$A$2:$AA$19,12,FALSE))/VLOOKUP($B1241,Stats!$A$2:$AA$19,26,FALSE),""))</f>
        <v>-0.12604500244633934</v>
      </c>
      <c r="BN1241" s="46" t="str">
        <f>IF(ISNUMBER(VLOOKUP($B1241,Stats!$A$2:$AA$19,2,FALSE))=FALSE,"",IF(ISNUMBER(#REF!),(#REF!-VLOOKUP($B1241,Stats!$A$2:$AA$19,13,FALSE))/VLOOKUP($B1241,Stats!$A$2:$AA$19,27,FALSE),""))</f>
        <v/>
      </c>
      <c r="BO1241" s="46" t="str">
        <f>IF(ISNUMBER(VLOOKUP($B1241,Stats!$A$2:$AA$19,2,FALSE))=FALSE,"",IF(ISNUMBER(#REF!),(#REF!-VLOOKUP($B1241,Stats!$A$2:$AA$19,14,FALSE))/VLOOKUP($B1241,Stats!$A$2:$AB$19,28,FALSE),""))</f>
        <v/>
      </c>
      <c r="BP1241" s="46"/>
      <c r="BQ1241" s="46">
        <f>IF(ISNUMBER(VLOOKUP($B1241,Stats!$A$2:$AA$19,2,FALSE))=FALSE,"",IF(ISNUMBER(BM1241),BM1241,(VLOOKUP($B1241,Stats!$A$2:$AT$19,46,FALSE)-VLOOKUP($B1241,Stats!$A$2:$AA$19,12,FALSE))/VLOOKUP($B1241,Stats!$A$2:$AA$19,26,FALSE)))</f>
        <v>-0.12604500244633934</v>
      </c>
      <c r="BR1241" s="51">
        <f t="shared" si="261"/>
        <v>-0.12604500244633934</v>
      </c>
      <c r="BS1241" s="32" t="str">
        <f t="shared" si="256"/>
        <v>901_201506</v>
      </c>
      <c r="BT1241" s="53">
        <f t="shared" si="257"/>
        <v>0.35624889821396116</v>
      </c>
    </row>
    <row r="1242" spans="1:72" x14ac:dyDescent="0.15">
      <c r="A1242" s="16">
        <v>901</v>
      </c>
      <c r="B1242" s="17">
        <v>201507</v>
      </c>
      <c r="C1242" s="3">
        <v>0</v>
      </c>
      <c r="D1242" s="23">
        <v>1.8146938352257891E-2</v>
      </c>
      <c r="E1242" s="18">
        <v>1.0047544024616948E-2</v>
      </c>
      <c r="F1242" s="24">
        <v>4</v>
      </c>
      <c r="G1242" s="24">
        <v>1</v>
      </c>
      <c r="H1242" s="20">
        <v>7.0736591820779737E-3</v>
      </c>
      <c r="I1242" s="20">
        <v>-1.007696981972861E-2</v>
      </c>
      <c r="J1242" s="24">
        <v>3</v>
      </c>
      <c r="K1242" s="24">
        <v>1</v>
      </c>
      <c r="L1242" s="20">
        <v>1.8146938352257891E-2</v>
      </c>
      <c r="M1242" s="20">
        <v>-1.007696981972861E-2</v>
      </c>
      <c r="N1242" s="19">
        <v>1.9748000000000001</v>
      </c>
      <c r="O1242" s="19">
        <v>1.005652594591842</v>
      </c>
      <c r="P1242" s="25">
        <v>42088</v>
      </c>
      <c r="Q1242" s="20">
        <v>-1.007696981972861E-2</v>
      </c>
      <c r="R1242" s="25">
        <v>42089</v>
      </c>
      <c r="S1242" s="25">
        <f>IF(ISNUMBER(R1242),VLOOKUP(B1242,Index!$B$3:$AB$18,27,FALSE),"")</f>
        <v>42088</v>
      </c>
      <c r="T1242" s="25">
        <f>IF(ISNUMBER($R1242),VLOOKUP($B1242,Index!$B$21:$AB$36,27,FALSE),"")</f>
        <v>42089</v>
      </c>
      <c r="U1242" s="25">
        <f>IF(ISNUMBER($R1242),VLOOKUP($B1242,Index!$B$39:$AB$54,27,FALSE),"")</f>
        <v>42089</v>
      </c>
      <c r="W1242" s="18">
        <v>1.3065795613625681</v>
      </c>
      <c r="X1242" s="19">
        <v>0.8</v>
      </c>
      <c r="Y1242" s="18">
        <v>0.19063874405162679</v>
      </c>
      <c r="Z1242" s="19">
        <f t="shared" si="258"/>
        <v>1</v>
      </c>
      <c r="AA1242" s="21">
        <v>1.8008328571878782</v>
      </c>
      <c r="AB1242" s="3">
        <v>0</v>
      </c>
      <c r="AC1242" s="18">
        <v>1.7071501501704009</v>
      </c>
      <c r="AD1242" s="19">
        <v>0.64000000000000012</v>
      </c>
      <c r="AE1242" s="18">
        <v>3.6343130733581669E-2</v>
      </c>
      <c r="AF1242" s="19">
        <f t="shared" si="259"/>
        <v>1</v>
      </c>
      <c r="AG1242" s="21">
        <v>3.242998979527457</v>
      </c>
      <c r="AH1242" s="3">
        <v>0</v>
      </c>
      <c r="AK1242" t="str">
        <f t="shared" si="263"/>
        <v/>
      </c>
      <c r="AL1242" t="str">
        <f t="shared" si="263"/>
        <v/>
      </c>
      <c r="AM1242" t="str">
        <f t="shared" si="263"/>
        <v/>
      </c>
      <c r="AN1242" t="str">
        <f t="shared" si="263"/>
        <v/>
      </c>
      <c r="AO1242" t="str">
        <f t="shared" si="263"/>
        <v/>
      </c>
      <c r="AP1242" t="str">
        <f t="shared" si="263"/>
        <v/>
      </c>
      <c r="AQ1242" t="str">
        <f t="shared" si="263"/>
        <v/>
      </c>
      <c r="AR1242" t="str">
        <f t="shared" si="263"/>
        <v/>
      </c>
      <c r="AS1242" t="str">
        <f t="shared" si="263"/>
        <v/>
      </c>
      <c r="AT1242" t="str">
        <f t="shared" si="263"/>
        <v/>
      </c>
      <c r="AU1242" t="str">
        <f t="shared" si="263"/>
        <v/>
      </c>
      <c r="AV1242" t="str">
        <f t="shared" si="263"/>
        <v/>
      </c>
      <c r="AW1242" t="str">
        <f t="shared" si="263"/>
        <v/>
      </c>
      <c r="AX1242">
        <f t="shared" si="263"/>
        <v>1.8008328571878782</v>
      </c>
      <c r="AZ1242" s="46">
        <f>IF(ISNUMBER(VLOOKUP($B1242,Stats!$A$2:$AA$19,2,FALSE))=FALSE,"",IF(ISNUMBER(W1242),(W1242-VLOOKUP($B1242,Stats!$A$2:$AA$19,2,FALSE))/VLOOKUP($B1242,Stats!$A$2:$AA$19,16,FALSE),""))</f>
        <v>-5.2746038535016341E-3</v>
      </c>
      <c r="BA1242" s="46">
        <f>IF(ISNUMBER(VLOOKUP($B1242,Stats!$A$2:$AA$19,2,FALSE))=FALSE,"",IF(ISNUMBER(X1242),(X1242-VLOOKUP($B1242,Stats!$A$2:$AA$19,3,FALSE))/VLOOKUP($B1242,Stats!$A$2:$AA$19,17,FALSE),""))</f>
        <v>0.61985383420575335</v>
      </c>
      <c r="BB1242" s="46"/>
      <c r="BC1242" s="46"/>
      <c r="BD1242" s="44">
        <f t="shared" si="255"/>
        <v>0.30728961517612585</v>
      </c>
      <c r="BE1242" s="46">
        <f>IF(ISNUMBER(VLOOKUP($B1242,Stats!$A$2:$AA$19,2,FALSE))=FALSE,"",IF(ISNUMBER(Y1242),(Y1242-VLOOKUP($B1242,Stats!$A$2:$AA$19,5,FALSE))/VLOOKUP($B1242,Stats!$A$2:$AA$19,19,FALSE),""))</f>
        <v>2.249083200700586E-2</v>
      </c>
      <c r="BF1242" s="46"/>
      <c r="BG1242" s="46"/>
      <c r="BH1242" s="46">
        <f>IF(ISNUMBER(VLOOKUP($B1242,Stats!$A$2:$AA$19,2,FALSE))=FALSE,"",IF(ISNUMBER(Z1242),(Z1242-VLOOKUP($B1242,Stats!$A$2:$AA$19,8,FALSE))/VLOOKUP($B1242,Stats!$A$2:$AA$19,22,FALSE),""))</f>
        <v>-0.22777854907483192</v>
      </c>
      <c r="BI1242" s="46" t="str">
        <f>IF(ISNUMBER(VLOOKUP($B1242,Stats!$A$2:$AA$19,2,FALSE))=FALSE,"",IF(ISNUMBER(#REF!),(#REF!-VLOOKUP($B1242,Stats!$A$2:$AA$19,9,FALSE))/VLOOKUP($B1242,Stats!$A$2:$AA$19,23,FALSE),""))</f>
        <v/>
      </c>
      <c r="BJ1242" s="46" t="str">
        <f>IF(ISNUMBER(VLOOKUP($B1242,Stats!$A$2:$AA$19,2,FALSE))=FALSE,"",IF(ISNUMBER(#REF!),(#REF!-VLOOKUP($B1242,Stats!$A$2:$AA$19,10,FALSE))/VLOOKUP($B1242,Stats!$A$2:$AA$19,24,FALSE),""))</f>
        <v/>
      </c>
      <c r="BK1242" s="44">
        <f t="shared" si="260"/>
        <v>-8.4077147127353674E-2</v>
      </c>
      <c r="BL1242" s="46" t="str">
        <f>IF(ISNUMBER(VLOOKUP($B1242,Stats!$A$2:$AA$19,2,FALSE))=FALSE,"",IF(ISNUMBER(#REF!),(#REF!-VLOOKUP($B1242,Stats!$A$2:$AA$19,11,FALSE))/VLOOKUP($B1242,Stats!$A$2:$AA$19,25,FALSE),""))</f>
        <v/>
      </c>
      <c r="BM1242" s="46">
        <f>IF(ISNUMBER(VLOOKUP($B1242,Stats!$A$2:$AA$19,2,FALSE))=FALSE,"",IF(ISNUMBER(AA1242),(AA1242-VLOOKUP($B1242,Stats!$A$2:$AA$19,12,FALSE))/VLOOKUP($B1242,Stats!$A$2:$AA$19,26,FALSE),""))</f>
        <v>-0.32179009096941669</v>
      </c>
      <c r="BN1242" s="46" t="str">
        <f>IF(ISNUMBER(VLOOKUP($B1242,Stats!$A$2:$AA$19,2,FALSE))=FALSE,"",IF(ISNUMBER(#REF!),(#REF!-VLOOKUP($B1242,Stats!$A$2:$AA$19,13,FALSE))/VLOOKUP($B1242,Stats!$A$2:$AA$19,27,FALSE),""))</f>
        <v/>
      </c>
      <c r="BO1242" s="46" t="str">
        <f>IF(ISNUMBER(VLOOKUP($B1242,Stats!$A$2:$AA$19,2,FALSE))=FALSE,"",IF(ISNUMBER(#REF!),(#REF!-VLOOKUP($B1242,Stats!$A$2:$AA$19,14,FALSE))/VLOOKUP($B1242,Stats!$A$2:$AB$19,28,FALSE),""))</f>
        <v/>
      </c>
      <c r="BP1242" s="46"/>
      <c r="BQ1242" s="46">
        <f>IF(ISNUMBER(VLOOKUP($B1242,Stats!$A$2:$AA$19,2,FALSE))=FALSE,"",IF(ISNUMBER(BM1242),BM1242,(VLOOKUP($B1242,Stats!$A$2:$AT$19,46,FALSE)-VLOOKUP($B1242,Stats!$A$2:$AA$19,12,FALSE))/VLOOKUP($B1242,Stats!$A$2:$AA$19,26,FALSE)))</f>
        <v>-0.32179009096941669</v>
      </c>
      <c r="BR1242" s="51">
        <f t="shared" si="261"/>
        <v>-0.32179009096941669</v>
      </c>
      <c r="BS1242" s="32" t="str">
        <f t="shared" si="256"/>
        <v>901_201507</v>
      </c>
      <c r="BT1242" s="53">
        <f t="shared" si="257"/>
        <v>-5.3346383435070373E-2</v>
      </c>
    </row>
    <row r="1243" spans="1:72" x14ac:dyDescent="0.15">
      <c r="S1243" t="str">
        <f>IF(ISNUMBER(R1243),VLOOKUP(B1243,Index!$B$3:$AB$18,27,FALSE),"")</f>
        <v/>
      </c>
      <c r="T1243" t="str">
        <f>IF(ISNUMBER($R1243),VLOOKUP($B1243,Index!$B$21:$AB$36,27,FALSE),"")</f>
        <v/>
      </c>
      <c r="U1243" t="str">
        <f>IF(ISNUMBER($R1243),VLOOKUP($B1243,Index!$B$39:$AB$54,27,FALSE),"")</f>
        <v/>
      </c>
      <c r="Z1243" t="str">
        <f t="shared" si="258"/>
        <v/>
      </c>
      <c r="AA1243" t="s">
        <v>25</v>
      </c>
      <c r="AF1243" t="str">
        <f t="shared" si="259"/>
        <v/>
      </c>
      <c r="AG1243" t="s">
        <v>25</v>
      </c>
      <c r="AK1243" t="str">
        <f t="shared" ref="AK1243:AX1252" si="264">IF($B1243=AK$2,$AA1243,"")</f>
        <v/>
      </c>
      <c r="AL1243" t="str">
        <f t="shared" si="264"/>
        <v/>
      </c>
      <c r="AM1243" t="str">
        <f t="shared" si="264"/>
        <v/>
      </c>
      <c r="AN1243" t="str">
        <f t="shared" si="264"/>
        <v/>
      </c>
      <c r="AO1243" t="str">
        <f t="shared" si="264"/>
        <v/>
      </c>
      <c r="AP1243" t="str">
        <f t="shared" si="264"/>
        <v/>
      </c>
      <c r="AQ1243" t="str">
        <f t="shared" si="264"/>
        <v/>
      </c>
      <c r="AR1243" t="str">
        <f t="shared" si="264"/>
        <v/>
      </c>
      <c r="AS1243" t="str">
        <f t="shared" si="264"/>
        <v/>
      </c>
      <c r="AT1243" t="str">
        <f t="shared" si="264"/>
        <v/>
      </c>
      <c r="AU1243" t="str">
        <f t="shared" si="264"/>
        <v/>
      </c>
      <c r="AV1243" t="str">
        <f t="shared" si="264"/>
        <v/>
      </c>
      <c r="AW1243" t="str">
        <f t="shared" si="264"/>
        <v/>
      </c>
      <c r="AX1243" t="str">
        <f t="shared" si="264"/>
        <v/>
      </c>
      <c r="AZ1243" s="46" t="str">
        <f>IF(ISNUMBER(VLOOKUP($B1243,Stats!$A$2:$AA$19,2,FALSE))=FALSE,"",IF(ISNUMBER(W1243),(W1243-VLOOKUP($B1243,Stats!$A$2:$AA$19,2,FALSE))/VLOOKUP($B1243,Stats!$A$2:$AA$19,16,FALSE),""))</f>
        <v/>
      </c>
      <c r="BA1243" s="46" t="str">
        <f>IF(ISNUMBER(VLOOKUP($B1243,Stats!$A$2:$AA$19,2,FALSE))=FALSE,"",IF(ISNUMBER(X1243),(X1243-VLOOKUP($B1243,Stats!$A$2:$AA$19,3,FALSE))/VLOOKUP($B1243,Stats!$A$2:$AA$19,17,FALSE),""))</f>
        <v/>
      </c>
      <c r="BB1243" s="46"/>
      <c r="BC1243" s="46"/>
      <c r="BD1243" s="44" t="str">
        <f t="shared" si="255"/>
        <v/>
      </c>
      <c r="BE1243" s="46" t="str">
        <f>IF(ISNUMBER(VLOOKUP($B1243,Stats!$A$2:$AA$19,2,FALSE))=FALSE,"",IF(ISNUMBER(Y1243),(Y1243-VLOOKUP($B1243,Stats!$A$2:$AA$19,5,FALSE))/VLOOKUP($B1243,Stats!$A$2:$AA$19,19,FALSE),""))</f>
        <v/>
      </c>
      <c r="BF1243" s="46"/>
      <c r="BG1243" s="46"/>
      <c r="BH1243" s="46" t="str">
        <f>IF(ISNUMBER(VLOOKUP($B1243,Stats!$A$2:$AA$19,2,FALSE))=FALSE,"",IF(ISNUMBER(Z1243),(Z1243-VLOOKUP($B1243,Stats!$A$2:$AA$19,8,FALSE))/VLOOKUP($B1243,Stats!$A$2:$AA$19,22,FALSE),""))</f>
        <v/>
      </c>
      <c r="BI1243" s="46" t="str">
        <f>IF(ISNUMBER(VLOOKUP($B1243,Stats!$A$2:$AA$19,2,FALSE))=FALSE,"",IF(ISNUMBER(#REF!),(#REF!-VLOOKUP($B1243,Stats!$A$2:$AA$19,9,FALSE))/VLOOKUP($B1243,Stats!$A$2:$AA$19,23,FALSE),""))</f>
        <v/>
      </c>
      <c r="BJ1243" s="46" t="str">
        <f>IF(ISNUMBER(VLOOKUP($B1243,Stats!$A$2:$AA$19,2,FALSE))=FALSE,"",IF(ISNUMBER(#REF!),(#REF!-VLOOKUP($B1243,Stats!$A$2:$AA$19,10,FALSE))/VLOOKUP($B1243,Stats!$A$2:$AA$19,24,FALSE),""))</f>
        <v/>
      </c>
      <c r="BK1243" s="44" t="str">
        <f t="shared" si="260"/>
        <v/>
      </c>
      <c r="BL1243" s="46" t="str">
        <f>IF(ISNUMBER(VLOOKUP($B1243,Stats!$A$2:$AA$19,2,FALSE))=FALSE,"",IF(ISNUMBER(#REF!),(#REF!-VLOOKUP($B1243,Stats!$A$2:$AA$19,11,FALSE))/VLOOKUP($B1243,Stats!$A$2:$AA$19,25,FALSE),""))</f>
        <v/>
      </c>
      <c r="BM1243" s="46" t="str">
        <f>IF(ISNUMBER(VLOOKUP($B1243,Stats!$A$2:$AA$19,2,FALSE))=FALSE,"",IF(ISNUMBER(AA1243),(AA1243-VLOOKUP($B1243,Stats!$A$2:$AA$19,12,FALSE))/VLOOKUP($B1243,Stats!$A$2:$AA$19,26,FALSE),""))</f>
        <v/>
      </c>
      <c r="BN1243" s="46" t="str">
        <f>IF(ISNUMBER(VLOOKUP($B1243,Stats!$A$2:$AA$19,2,FALSE))=FALSE,"",IF(ISNUMBER(#REF!),(#REF!-VLOOKUP($B1243,Stats!$A$2:$AA$19,13,FALSE))/VLOOKUP($B1243,Stats!$A$2:$AA$19,27,FALSE),""))</f>
        <v/>
      </c>
      <c r="BO1243" s="46" t="str">
        <f>IF(ISNUMBER(VLOOKUP($B1243,Stats!$A$2:$AA$19,2,FALSE))=FALSE,"",IF(ISNUMBER(#REF!),(#REF!-VLOOKUP($B1243,Stats!$A$2:$AA$19,14,FALSE))/VLOOKUP($B1243,Stats!$A$2:$AB$19,28,FALSE),""))</f>
        <v/>
      </c>
      <c r="BP1243" s="46"/>
      <c r="BQ1243" s="46" t="str">
        <f>IF(ISNUMBER(VLOOKUP($B1243,Stats!$A$2:$AA$19,2,FALSE))=FALSE,"",IF(ISNUMBER(BM1243),BM1243,(VLOOKUP($B1243,Stats!$A$2:$AT$19,46,FALSE)-VLOOKUP($B1243,Stats!$A$2:$AA$19,12,FALSE))/VLOOKUP($B1243,Stats!$A$2:$AA$19,26,FALSE)))</f>
        <v/>
      </c>
      <c r="BR1243" s="51" t="str">
        <f t="shared" si="261"/>
        <v/>
      </c>
      <c r="BS1243" s="32" t="str">
        <f t="shared" si="256"/>
        <v/>
      </c>
      <c r="BT1243" s="53" t="str">
        <f t="shared" si="257"/>
        <v/>
      </c>
    </row>
    <row r="1244" spans="1:72" ht="40.5" x14ac:dyDescent="0.15">
      <c r="A1244" s="1" t="s">
        <v>26</v>
      </c>
      <c r="B1244" s="1" t="s">
        <v>0</v>
      </c>
      <c r="C1244" s="3"/>
      <c r="D1244" s="4" t="s">
        <v>10</v>
      </c>
      <c r="E1244" s="1" t="s">
        <v>11</v>
      </c>
      <c r="F1244" s="1" t="s">
        <v>12</v>
      </c>
      <c r="G1244" s="1" t="s">
        <v>13</v>
      </c>
      <c r="H1244" s="1" t="s">
        <v>14</v>
      </c>
      <c r="I1244" s="1" t="s">
        <v>15</v>
      </c>
      <c r="J1244" s="1" t="s">
        <v>16</v>
      </c>
      <c r="K1244" s="1" t="s">
        <v>17</v>
      </c>
      <c r="L1244" s="1" t="s">
        <v>18</v>
      </c>
      <c r="M1244" s="1" t="s">
        <v>19</v>
      </c>
      <c r="N1244" s="1" t="s">
        <v>20</v>
      </c>
      <c r="O1244" s="1" t="s">
        <v>21</v>
      </c>
      <c r="P1244" s="1" t="s">
        <v>22</v>
      </c>
      <c r="Q1244" s="1" t="s">
        <v>23</v>
      </c>
      <c r="R1244" s="1" t="s">
        <v>24</v>
      </c>
      <c r="S1244" s="1" t="str">
        <f>IF(ISNUMBER(R1244),VLOOKUP(B1244,Index!$B$3:$AB$18,27,FALSE),"")</f>
        <v/>
      </c>
      <c r="T1244" s="1" t="str">
        <f>IF(ISNUMBER($R1244),VLOOKUP($B1244,Index!$B$21:$AB$36,27,FALSE),"")</f>
        <v/>
      </c>
      <c r="U1244" s="1" t="str">
        <f>IF(ISNUMBER($R1244),VLOOKUP($B1244,Index!$B$39:$AB$54,27,FALSE),"")</f>
        <v/>
      </c>
      <c r="W1244" s="1" t="s">
        <v>1</v>
      </c>
      <c r="X1244" s="1" t="s">
        <v>2</v>
      </c>
      <c r="Y1244" s="1" t="s">
        <v>4</v>
      </c>
      <c r="Z1244" s="1" t="str">
        <f t="shared" si="258"/>
        <v/>
      </c>
      <c r="AA1244" s="1" t="s">
        <v>8</v>
      </c>
      <c r="AB1244" s="3"/>
      <c r="AC1244" s="1" t="s">
        <v>33</v>
      </c>
      <c r="AD1244" s="1" t="s">
        <v>52</v>
      </c>
      <c r="AE1244" s="1" t="s">
        <v>53</v>
      </c>
      <c r="AF1244" s="1" t="str">
        <f t="shared" si="259"/>
        <v/>
      </c>
      <c r="AG1244" s="1" t="s">
        <v>38</v>
      </c>
      <c r="AH1244" s="3"/>
      <c r="AK1244" t="str">
        <f t="shared" si="264"/>
        <v/>
      </c>
      <c r="AL1244" t="str">
        <f t="shared" si="264"/>
        <v/>
      </c>
      <c r="AM1244" t="str">
        <f t="shared" si="264"/>
        <v/>
      </c>
      <c r="AN1244" t="str">
        <f t="shared" si="264"/>
        <v/>
      </c>
      <c r="AO1244" t="str">
        <f t="shared" si="264"/>
        <v/>
      </c>
      <c r="AP1244" t="str">
        <f t="shared" si="264"/>
        <v/>
      </c>
      <c r="AQ1244" t="str">
        <f t="shared" si="264"/>
        <v/>
      </c>
      <c r="AR1244" t="str">
        <f t="shared" si="264"/>
        <v/>
      </c>
      <c r="AS1244" t="str">
        <f t="shared" si="264"/>
        <v/>
      </c>
      <c r="AT1244" t="str">
        <f t="shared" si="264"/>
        <v/>
      </c>
      <c r="AU1244" t="str">
        <f t="shared" si="264"/>
        <v/>
      </c>
      <c r="AV1244" t="str">
        <f t="shared" si="264"/>
        <v/>
      </c>
      <c r="AW1244" t="str">
        <f t="shared" si="264"/>
        <v/>
      </c>
      <c r="AX1244" t="str">
        <f t="shared" si="264"/>
        <v/>
      </c>
      <c r="AZ1244" s="46" t="str">
        <f>IF(ISNUMBER(VLOOKUP($B1244,Stats!$A$2:$AA$19,2,FALSE))=FALSE,"",IF(ISNUMBER(W1244),(W1244-VLOOKUP($B1244,Stats!$A$2:$AA$19,2,FALSE))/VLOOKUP($B1244,Stats!$A$2:$AA$19,16,FALSE),""))</f>
        <v/>
      </c>
      <c r="BA1244" s="46" t="str">
        <f>IF(ISNUMBER(VLOOKUP($B1244,Stats!$A$2:$AA$19,2,FALSE))=FALSE,"",IF(ISNUMBER(X1244),(X1244-VLOOKUP($B1244,Stats!$A$2:$AA$19,3,FALSE))/VLOOKUP($B1244,Stats!$A$2:$AA$19,17,FALSE),""))</f>
        <v/>
      </c>
      <c r="BB1244" s="46"/>
      <c r="BC1244" s="46"/>
      <c r="BD1244" s="44" t="str">
        <f t="shared" si="255"/>
        <v/>
      </c>
      <c r="BE1244" s="46" t="str">
        <f>IF(ISNUMBER(VLOOKUP($B1244,Stats!$A$2:$AA$19,2,FALSE))=FALSE,"",IF(ISNUMBER(Y1244),(Y1244-VLOOKUP($B1244,Stats!$A$2:$AA$19,5,FALSE))/VLOOKUP($B1244,Stats!$A$2:$AA$19,19,FALSE),""))</f>
        <v/>
      </c>
      <c r="BF1244" s="46"/>
      <c r="BG1244" s="46"/>
      <c r="BH1244" s="46" t="str">
        <f>IF(ISNUMBER(VLOOKUP($B1244,Stats!$A$2:$AA$19,2,FALSE))=FALSE,"",IF(ISNUMBER(Z1244),(Z1244-VLOOKUP($B1244,Stats!$A$2:$AA$19,8,FALSE))/VLOOKUP($B1244,Stats!$A$2:$AA$19,22,FALSE),""))</f>
        <v/>
      </c>
      <c r="BI1244" s="46" t="str">
        <f>IF(ISNUMBER(VLOOKUP($B1244,Stats!$A$2:$AA$19,2,FALSE))=FALSE,"",IF(ISNUMBER(#REF!),(#REF!-VLOOKUP($B1244,Stats!$A$2:$AA$19,9,FALSE))/VLOOKUP($B1244,Stats!$A$2:$AA$19,23,FALSE),""))</f>
        <v/>
      </c>
      <c r="BJ1244" s="46" t="str">
        <f>IF(ISNUMBER(VLOOKUP($B1244,Stats!$A$2:$AA$19,2,FALSE))=FALSE,"",IF(ISNUMBER(#REF!),(#REF!-VLOOKUP($B1244,Stats!$A$2:$AA$19,10,FALSE))/VLOOKUP($B1244,Stats!$A$2:$AA$19,24,FALSE),""))</f>
        <v/>
      </c>
      <c r="BK1244" s="44" t="str">
        <f t="shared" si="260"/>
        <v/>
      </c>
      <c r="BL1244" s="46" t="str">
        <f>IF(ISNUMBER(VLOOKUP($B1244,Stats!$A$2:$AA$19,2,FALSE))=FALSE,"",IF(ISNUMBER(#REF!),(#REF!-VLOOKUP($B1244,Stats!$A$2:$AA$19,11,FALSE))/VLOOKUP($B1244,Stats!$A$2:$AA$19,25,FALSE),""))</f>
        <v/>
      </c>
      <c r="BM1244" s="46" t="str">
        <f>IF(ISNUMBER(VLOOKUP($B1244,Stats!$A$2:$AA$19,2,FALSE))=FALSE,"",IF(ISNUMBER(AA1244),(AA1244-VLOOKUP($B1244,Stats!$A$2:$AA$19,12,FALSE))/VLOOKUP($B1244,Stats!$A$2:$AA$19,26,FALSE),""))</f>
        <v/>
      </c>
      <c r="BN1244" s="46" t="str">
        <f>IF(ISNUMBER(VLOOKUP($B1244,Stats!$A$2:$AA$19,2,FALSE))=FALSE,"",IF(ISNUMBER(#REF!),(#REF!-VLOOKUP($B1244,Stats!$A$2:$AA$19,13,FALSE))/VLOOKUP($B1244,Stats!$A$2:$AA$19,27,FALSE),""))</f>
        <v/>
      </c>
      <c r="BO1244" s="46" t="str">
        <f>IF(ISNUMBER(VLOOKUP($B1244,Stats!$A$2:$AA$19,2,FALSE))=FALSE,"",IF(ISNUMBER(#REF!),(#REF!-VLOOKUP($B1244,Stats!$A$2:$AA$19,14,FALSE))/VLOOKUP($B1244,Stats!$A$2:$AB$19,28,FALSE),""))</f>
        <v/>
      </c>
      <c r="BP1244" s="46"/>
      <c r="BQ1244" s="46" t="str">
        <f>IF(ISNUMBER(VLOOKUP($B1244,Stats!$A$2:$AA$19,2,FALSE))=FALSE,"",IF(ISNUMBER(BM1244),BM1244,(VLOOKUP($B1244,Stats!$A$2:$AT$19,46,FALSE)-VLOOKUP($B1244,Stats!$A$2:$AA$19,12,FALSE))/VLOOKUP($B1244,Stats!$A$2:$AA$19,26,FALSE)))</f>
        <v/>
      </c>
      <c r="BR1244" s="51" t="str">
        <f t="shared" si="261"/>
        <v/>
      </c>
      <c r="BS1244" s="32" t="str">
        <f t="shared" si="256"/>
        <v/>
      </c>
      <c r="BT1244" s="53" t="str">
        <f t="shared" si="257"/>
        <v/>
      </c>
    </row>
    <row r="1245" spans="1:72" x14ac:dyDescent="0.15">
      <c r="A1245" s="5">
        <v>1292</v>
      </c>
      <c r="B1245" s="5" t="s">
        <v>43</v>
      </c>
      <c r="C1245" s="3">
        <v>0</v>
      </c>
      <c r="D1245" s="11">
        <v>0.42752675386444716</v>
      </c>
      <c r="E1245" s="6">
        <v>1.6755369693126729E-2</v>
      </c>
      <c r="F1245" s="12">
        <v>69</v>
      </c>
      <c r="G1245" s="12">
        <v>46</v>
      </c>
      <c r="H1245" s="13">
        <v>1.270015454338755E-2</v>
      </c>
      <c r="I1245" s="13">
        <v>-1.0953231809140609E-2</v>
      </c>
      <c r="J1245" s="12">
        <v>11</v>
      </c>
      <c r="K1245" s="12">
        <v>6</v>
      </c>
      <c r="L1245" s="13">
        <v>6.0689351877301956E-2</v>
      </c>
      <c r="M1245" s="13">
        <v>-6.2780667822684655E-2</v>
      </c>
      <c r="N1245" s="8">
        <v>2.4070999999999998</v>
      </c>
      <c r="O1245" s="8">
        <v>1.4310939357907253</v>
      </c>
      <c r="P1245" s="14">
        <v>42086</v>
      </c>
      <c r="Q1245" s="13">
        <v>-7.2345493846221576E-2</v>
      </c>
      <c r="R1245" s="14">
        <v>42041</v>
      </c>
      <c r="S1245" s="14">
        <f>IF(ISNUMBER(R1245),VLOOKUP(B1245,Index!$B$3:$AB$18,27,FALSE),"")</f>
        <v>42041</v>
      </c>
      <c r="T1245" s="14">
        <f>IF(ISNUMBER($R1245),VLOOKUP($B1245,Index!$B$21:$AB$36,27,FALSE),"")</f>
        <v>41996</v>
      </c>
      <c r="U1245" s="14">
        <f>IF(ISNUMBER($R1245),VLOOKUP($B1245,Index!$B$39:$AB$54,27,FALSE),"")</f>
        <v>42003</v>
      </c>
      <c r="W1245" s="6">
        <v>0.90005632392515189</v>
      </c>
      <c r="X1245" s="7">
        <v>0.6</v>
      </c>
      <c r="Y1245" s="6">
        <v>0.3179107876106218</v>
      </c>
      <c r="Z1245" s="8" t="str">
        <f t="shared" si="258"/>
        <v/>
      </c>
      <c r="AA1245" s="9">
        <v>5.909514623995836</v>
      </c>
      <c r="AB1245" s="3">
        <v>0</v>
      </c>
      <c r="AC1245" s="6">
        <v>0.81010138623765793</v>
      </c>
      <c r="AD1245" s="7">
        <v>0.36</v>
      </c>
      <c r="AE1245" s="6">
        <v>0.10106726887920589</v>
      </c>
      <c r="AF1245" s="8" t="str">
        <f t="shared" si="259"/>
        <v/>
      </c>
      <c r="AG1245" s="9">
        <v>34.922363091220646</v>
      </c>
      <c r="AH1245" s="3">
        <v>0</v>
      </c>
      <c r="AK1245" t="str">
        <f t="shared" si="264"/>
        <v/>
      </c>
      <c r="AL1245" t="str">
        <f t="shared" si="264"/>
        <v/>
      </c>
      <c r="AM1245" t="str">
        <f t="shared" si="264"/>
        <v/>
      </c>
      <c r="AN1245" t="str">
        <f t="shared" si="264"/>
        <v/>
      </c>
      <c r="AO1245" t="str">
        <f t="shared" si="264"/>
        <v/>
      </c>
      <c r="AP1245" t="str">
        <f t="shared" si="264"/>
        <v/>
      </c>
      <c r="AQ1245" t="str">
        <f t="shared" si="264"/>
        <v/>
      </c>
      <c r="AR1245" t="str">
        <f t="shared" si="264"/>
        <v/>
      </c>
      <c r="AS1245" t="str">
        <f t="shared" si="264"/>
        <v/>
      </c>
      <c r="AT1245" t="str">
        <f t="shared" si="264"/>
        <v/>
      </c>
      <c r="AU1245" t="str">
        <f t="shared" si="264"/>
        <v/>
      </c>
      <c r="AV1245" t="str">
        <f t="shared" si="264"/>
        <v/>
      </c>
      <c r="AW1245" t="str">
        <f t="shared" si="264"/>
        <v/>
      </c>
      <c r="AX1245" t="str">
        <f t="shared" si="264"/>
        <v/>
      </c>
      <c r="AZ1245" s="46" t="str">
        <f>IF(ISNUMBER(VLOOKUP($B1245,Stats!$A$2:$AA$19,2,FALSE))=FALSE,"",IF(ISNUMBER(W1245),(W1245-VLOOKUP($B1245,Stats!$A$2:$AA$19,2,FALSE))/VLOOKUP($B1245,Stats!$A$2:$AA$19,16,FALSE),""))</f>
        <v/>
      </c>
      <c r="BA1245" s="46" t="str">
        <f>IF(ISNUMBER(VLOOKUP($B1245,Stats!$A$2:$AA$19,2,FALSE))=FALSE,"",IF(ISNUMBER(X1245),(X1245-VLOOKUP($B1245,Stats!$A$2:$AA$19,3,FALSE))/VLOOKUP($B1245,Stats!$A$2:$AA$19,17,FALSE),""))</f>
        <v/>
      </c>
      <c r="BB1245" s="46"/>
      <c r="BC1245" s="46"/>
      <c r="BD1245" s="44" t="str">
        <f t="shared" si="255"/>
        <v/>
      </c>
      <c r="BE1245" s="46" t="str">
        <f>IF(ISNUMBER(VLOOKUP($B1245,Stats!$A$2:$AA$19,2,FALSE))=FALSE,"",IF(ISNUMBER(Y1245),(Y1245-VLOOKUP($B1245,Stats!$A$2:$AA$19,5,FALSE))/VLOOKUP($B1245,Stats!$A$2:$AA$19,19,FALSE),""))</f>
        <v/>
      </c>
      <c r="BF1245" s="46"/>
      <c r="BG1245" s="46"/>
      <c r="BH1245" s="46" t="str">
        <f>IF(ISNUMBER(VLOOKUP($B1245,Stats!$A$2:$AA$19,2,FALSE))=FALSE,"",IF(ISNUMBER(Z1245),(Z1245-VLOOKUP($B1245,Stats!$A$2:$AA$19,8,FALSE))/VLOOKUP($B1245,Stats!$A$2:$AA$19,22,FALSE),""))</f>
        <v/>
      </c>
      <c r="BI1245" s="46" t="str">
        <f>IF(ISNUMBER(VLOOKUP($B1245,Stats!$A$2:$AA$19,2,FALSE))=FALSE,"",IF(ISNUMBER(#REF!),(#REF!-VLOOKUP($B1245,Stats!$A$2:$AA$19,9,FALSE))/VLOOKUP($B1245,Stats!$A$2:$AA$19,23,FALSE),""))</f>
        <v/>
      </c>
      <c r="BJ1245" s="46" t="str">
        <f>IF(ISNUMBER(VLOOKUP($B1245,Stats!$A$2:$AA$19,2,FALSE))=FALSE,"",IF(ISNUMBER(#REF!),(#REF!-VLOOKUP($B1245,Stats!$A$2:$AA$19,10,FALSE))/VLOOKUP($B1245,Stats!$A$2:$AA$19,24,FALSE),""))</f>
        <v/>
      </c>
      <c r="BK1245" s="44" t="str">
        <f t="shared" si="260"/>
        <v/>
      </c>
      <c r="BL1245" s="46" t="str">
        <f>IF(ISNUMBER(VLOOKUP($B1245,Stats!$A$2:$AA$19,2,FALSE))=FALSE,"",IF(ISNUMBER(#REF!),(#REF!-VLOOKUP($B1245,Stats!$A$2:$AA$19,11,FALSE))/VLOOKUP($B1245,Stats!$A$2:$AA$19,25,FALSE),""))</f>
        <v/>
      </c>
      <c r="BM1245" s="46" t="str">
        <f>IF(ISNUMBER(VLOOKUP($B1245,Stats!$A$2:$AA$19,2,FALSE))=FALSE,"",IF(ISNUMBER(AA1245),(AA1245-VLOOKUP($B1245,Stats!$A$2:$AA$19,12,FALSE))/VLOOKUP($B1245,Stats!$A$2:$AA$19,26,FALSE),""))</f>
        <v/>
      </c>
      <c r="BN1245" s="46" t="str">
        <f>IF(ISNUMBER(VLOOKUP($B1245,Stats!$A$2:$AA$19,2,FALSE))=FALSE,"",IF(ISNUMBER(#REF!),(#REF!-VLOOKUP($B1245,Stats!$A$2:$AA$19,13,FALSE))/VLOOKUP($B1245,Stats!$A$2:$AA$19,27,FALSE),""))</f>
        <v/>
      </c>
      <c r="BO1245" s="46" t="str">
        <f>IF(ISNUMBER(VLOOKUP($B1245,Stats!$A$2:$AA$19,2,FALSE))=FALSE,"",IF(ISNUMBER(#REF!),(#REF!-VLOOKUP($B1245,Stats!$A$2:$AA$19,14,FALSE))/VLOOKUP($B1245,Stats!$A$2:$AB$19,28,FALSE),""))</f>
        <v/>
      </c>
      <c r="BP1245" s="46"/>
      <c r="BQ1245" s="46" t="str">
        <f>IF(ISNUMBER(VLOOKUP($B1245,Stats!$A$2:$AA$19,2,FALSE))=FALSE,"",IF(ISNUMBER(BM1245),BM1245,(VLOOKUP($B1245,Stats!$A$2:$AT$19,46,FALSE)-VLOOKUP($B1245,Stats!$A$2:$AA$19,12,FALSE))/VLOOKUP($B1245,Stats!$A$2:$AA$19,26,FALSE)))</f>
        <v/>
      </c>
      <c r="BR1245" s="51" t="str">
        <f t="shared" si="261"/>
        <v/>
      </c>
      <c r="BS1245" s="32" t="str">
        <f t="shared" si="256"/>
        <v/>
      </c>
      <c r="BT1245" s="53" t="str">
        <f t="shared" si="257"/>
        <v/>
      </c>
    </row>
    <row r="1246" spans="1:72" x14ac:dyDescent="0.15">
      <c r="A1246" s="5">
        <v>1292</v>
      </c>
      <c r="B1246" s="5" t="s">
        <v>31</v>
      </c>
      <c r="C1246" s="3">
        <v>0</v>
      </c>
      <c r="D1246" s="11">
        <v>2.6756236146954476E-2</v>
      </c>
      <c r="E1246" s="6">
        <v>1.4945841271806435E-2</v>
      </c>
      <c r="F1246" s="15">
        <v>4.9285714285714288</v>
      </c>
      <c r="G1246" s="15">
        <v>3.2857142857142856</v>
      </c>
      <c r="H1246" s="13">
        <v>1.3072752181332217E-2</v>
      </c>
      <c r="I1246" s="13">
        <v>-1.0823761308476287E-2</v>
      </c>
      <c r="J1246" s="12">
        <v>3.2857142857142856</v>
      </c>
      <c r="K1246" s="12">
        <v>2.0714285714285716</v>
      </c>
      <c r="L1246" s="13">
        <v>2.5382981835796396E-2</v>
      </c>
      <c r="M1246" s="13">
        <v>-1.8911055207656131E-2</v>
      </c>
      <c r="N1246" s="8">
        <v>2.0578571428571428</v>
      </c>
      <c r="O1246" s="8">
        <v>1.0328721398890228</v>
      </c>
      <c r="P1246" s="14"/>
      <c r="Q1246" s="13">
        <v>-2.7973020392078791E-2</v>
      </c>
      <c r="R1246" s="14"/>
      <c r="S1246" s="14" t="str">
        <f>IF(ISNUMBER(R1246),VLOOKUP(B1246,Index!$B$3:$AB$18,27,FALSE),"")</f>
        <v/>
      </c>
      <c r="T1246" s="14" t="str">
        <f>IF(ISNUMBER($R1246),VLOOKUP($B1246,Index!$B$21:$AB$36,27,FALSE),"")</f>
        <v/>
      </c>
      <c r="U1246" s="14" t="str">
        <f>IF(ISNUMBER($R1246),VLOOKUP($B1246,Index!$B$39:$AB$54,27,FALSE),"")</f>
        <v/>
      </c>
      <c r="W1246" s="6">
        <v>1.2062673801604606</v>
      </c>
      <c r="X1246" s="8">
        <v>0.60552721088435379</v>
      </c>
      <c r="Y1246" s="6">
        <v>0.28357739979753627</v>
      </c>
      <c r="Z1246" s="8" t="str">
        <f t="shared" si="258"/>
        <v/>
      </c>
      <c r="AA1246" s="9" t="s">
        <v>25</v>
      </c>
      <c r="AB1246" s="3">
        <v>0</v>
      </c>
      <c r="AC1246" s="6">
        <v>1.4550809924391812</v>
      </c>
      <c r="AD1246" s="8">
        <v>0.36666320312138467</v>
      </c>
      <c r="AE1246" s="6">
        <v>8.0416141675931724E-2</v>
      </c>
      <c r="AF1246" s="8" t="str">
        <f t="shared" si="259"/>
        <v/>
      </c>
      <c r="AG1246" s="9" t="s">
        <v>25</v>
      </c>
      <c r="AH1246" s="3">
        <v>0</v>
      </c>
      <c r="AK1246" t="str">
        <f t="shared" si="264"/>
        <v/>
      </c>
      <c r="AL1246" t="str">
        <f t="shared" si="264"/>
        <v/>
      </c>
      <c r="AM1246" t="str">
        <f t="shared" si="264"/>
        <v/>
      </c>
      <c r="AN1246" t="str">
        <f t="shared" si="264"/>
        <v/>
      </c>
      <c r="AO1246" t="str">
        <f t="shared" si="264"/>
        <v/>
      </c>
      <c r="AP1246" t="str">
        <f t="shared" si="264"/>
        <v/>
      </c>
      <c r="AQ1246" t="str">
        <f t="shared" si="264"/>
        <v/>
      </c>
      <c r="AR1246" t="str">
        <f t="shared" si="264"/>
        <v/>
      </c>
      <c r="AS1246" t="str">
        <f t="shared" si="264"/>
        <v/>
      </c>
      <c r="AT1246" t="str">
        <f t="shared" si="264"/>
        <v/>
      </c>
      <c r="AU1246" t="str">
        <f t="shared" si="264"/>
        <v/>
      </c>
      <c r="AV1246" t="str">
        <f t="shared" si="264"/>
        <v/>
      </c>
      <c r="AW1246" t="str">
        <f t="shared" si="264"/>
        <v/>
      </c>
      <c r="AX1246" t="str">
        <f t="shared" si="264"/>
        <v/>
      </c>
      <c r="AZ1246" s="46" t="str">
        <f>IF(ISNUMBER(VLOOKUP($B1246,Stats!$A$2:$AA$19,2,FALSE))=FALSE,"",IF(ISNUMBER(W1246),(W1246-VLOOKUP($B1246,Stats!$A$2:$AA$19,2,FALSE))/VLOOKUP($B1246,Stats!$A$2:$AA$19,16,FALSE),""))</f>
        <v/>
      </c>
      <c r="BA1246" s="46" t="str">
        <f>IF(ISNUMBER(VLOOKUP($B1246,Stats!$A$2:$AA$19,2,FALSE))=FALSE,"",IF(ISNUMBER(X1246),(X1246-VLOOKUP($B1246,Stats!$A$2:$AA$19,3,FALSE))/VLOOKUP($B1246,Stats!$A$2:$AA$19,17,FALSE),""))</f>
        <v/>
      </c>
      <c r="BB1246" s="46"/>
      <c r="BC1246" s="46"/>
      <c r="BD1246" s="44" t="str">
        <f t="shared" si="255"/>
        <v/>
      </c>
      <c r="BE1246" s="46" t="str">
        <f>IF(ISNUMBER(VLOOKUP($B1246,Stats!$A$2:$AA$19,2,FALSE))=FALSE,"",IF(ISNUMBER(Y1246),(Y1246-VLOOKUP($B1246,Stats!$A$2:$AA$19,5,FALSE))/VLOOKUP($B1246,Stats!$A$2:$AA$19,19,FALSE),""))</f>
        <v/>
      </c>
      <c r="BF1246" s="46"/>
      <c r="BG1246" s="46"/>
      <c r="BH1246" s="46" t="str">
        <f>IF(ISNUMBER(VLOOKUP($B1246,Stats!$A$2:$AA$19,2,FALSE))=FALSE,"",IF(ISNUMBER(Z1246),(Z1246-VLOOKUP($B1246,Stats!$A$2:$AA$19,8,FALSE))/VLOOKUP($B1246,Stats!$A$2:$AA$19,22,FALSE),""))</f>
        <v/>
      </c>
      <c r="BI1246" s="46" t="str">
        <f>IF(ISNUMBER(VLOOKUP($B1246,Stats!$A$2:$AA$19,2,FALSE))=FALSE,"",IF(ISNUMBER(#REF!),(#REF!-VLOOKUP($B1246,Stats!$A$2:$AA$19,9,FALSE))/VLOOKUP($B1246,Stats!$A$2:$AA$19,23,FALSE),""))</f>
        <v/>
      </c>
      <c r="BJ1246" s="46" t="str">
        <f>IF(ISNUMBER(VLOOKUP($B1246,Stats!$A$2:$AA$19,2,FALSE))=FALSE,"",IF(ISNUMBER(#REF!),(#REF!-VLOOKUP($B1246,Stats!$A$2:$AA$19,10,FALSE))/VLOOKUP($B1246,Stats!$A$2:$AA$19,24,FALSE),""))</f>
        <v/>
      </c>
      <c r="BK1246" s="44" t="str">
        <f t="shared" si="260"/>
        <v/>
      </c>
      <c r="BL1246" s="46" t="str">
        <f>IF(ISNUMBER(VLOOKUP($B1246,Stats!$A$2:$AA$19,2,FALSE))=FALSE,"",IF(ISNUMBER(#REF!),(#REF!-VLOOKUP($B1246,Stats!$A$2:$AA$19,11,FALSE))/VLOOKUP($B1246,Stats!$A$2:$AA$19,25,FALSE),""))</f>
        <v/>
      </c>
      <c r="BM1246" s="46" t="str">
        <f>IF(ISNUMBER(VLOOKUP($B1246,Stats!$A$2:$AA$19,2,FALSE))=FALSE,"",IF(ISNUMBER(AA1246),(AA1246-VLOOKUP($B1246,Stats!$A$2:$AA$19,12,FALSE))/VLOOKUP($B1246,Stats!$A$2:$AA$19,26,FALSE),""))</f>
        <v/>
      </c>
      <c r="BN1246" s="46" t="str">
        <f>IF(ISNUMBER(VLOOKUP($B1246,Stats!$A$2:$AA$19,2,FALSE))=FALSE,"",IF(ISNUMBER(#REF!),(#REF!-VLOOKUP($B1246,Stats!$A$2:$AA$19,13,FALSE))/VLOOKUP($B1246,Stats!$A$2:$AA$19,27,FALSE),""))</f>
        <v/>
      </c>
      <c r="BO1246" s="46" t="str">
        <f>IF(ISNUMBER(VLOOKUP($B1246,Stats!$A$2:$AA$19,2,FALSE))=FALSE,"",IF(ISNUMBER(#REF!),(#REF!-VLOOKUP($B1246,Stats!$A$2:$AA$19,14,FALSE))/VLOOKUP($B1246,Stats!$A$2:$AB$19,28,FALSE),""))</f>
        <v/>
      </c>
      <c r="BP1246" s="46"/>
      <c r="BQ1246" s="46" t="str">
        <f>IF(ISNUMBER(VLOOKUP($B1246,Stats!$A$2:$AA$19,2,FALSE))=FALSE,"",IF(ISNUMBER(BM1246),BM1246,(VLOOKUP($B1246,Stats!$A$2:$AT$19,46,FALSE)-VLOOKUP($B1246,Stats!$A$2:$AA$19,12,FALSE))/VLOOKUP($B1246,Stats!$A$2:$AA$19,26,FALSE)))</f>
        <v/>
      </c>
      <c r="BR1246" s="51" t="str">
        <f t="shared" si="261"/>
        <v/>
      </c>
      <c r="BS1246" s="32" t="str">
        <f t="shared" si="256"/>
        <v/>
      </c>
      <c r="BT1246" s="53" t="str">
        <f t="shared" si="257"/>
        <v/>
      </c>
    </row>
    <row r="1247" spans="1:72" x14ac:dyDescent="0.15">
      <c r="A1247" s="16">
        <v>1292</v>
      </c>
      <c r="B1247" s="17">
        <v>201421</v>
      </c>
      <c r="C1247" s="3">
        <v>0</v>
      </c>
      <c r="D1247" s="23">
        <v>-3.7277051129607552E-2</v>
      </c>
      <c r="E1247" s="18">
        <v>7.8170201525800988E-3</v>
      </c>
      <c r="F1247" s="24">
        <v>2</v>
      </c>
      <c r="G1247" s="24">
        <v>5</v>
      </c>
      <c r="H1247" s="20">
        <v>5.1233776358023952E-3</v>
      </c>
      <c r="I1247" s="20">
        <v>-9.5863219336369317E-3</v>
      </c>
      <c r="J1247" s="24">
        <v>1</v>
      </c>
      <c r="K1247" s="24">
        <v>4</v>
      </c>
      <c r="L1247" s="20">
        <v>7.6462970956405751E-3</v>
      </c>
      <c r="M1247" s="20">
        <v>-1.5639923591213023E-2</v>
      </c>
      <c r="N1247" s="19">
        <v>1.6819999999999999</v>
      </c>
      <c r="O1247" s="19">
        <v>1</v>
      </c>
      <c r="P1247" s="25">
        <v>41920</v>
      </c>
      <c r="Q1247" s="20">
        <v>-3.9774078478002406E-2</v>
      </c>
      <c r="R1247" s="25">
        <v>41928</v>
      </c>
      <c r="S1247" s="25">
        <f>IF(ISNUMBER(R1247),VLOOKUP(B1247,Index!$B$3:$AB$18,27,FALSE),"")</f>
        <v>41929</v>
      </c>
      <c r="T1247" s="25">
        <f>IF(ISNUMBER($R1247),VLOOKUP($B1247,Index!$B$21:$AB$36,27,FALSE),"")</f>
        <v>41929</v>
      </c>
      <c r="U1247" s="25">
        <f>IF(ISNUMBER($R1247),VLOOKUP($B1247,Index!$B$39:$AB$54,27,FALSE),"")</f>
        <v>41929</v>
      </c>
      <c r="W1247" s="18">
        <v>-1.3419738406658719</v>
      </c>
      <c r="X1247" s="19">
        <v>0.2857142857142857</v>
      </c>
      <c r="Y1247" s="18">
        <v>0.14831752918554036</v>
      </c>
      <c r="Z1247" s="19">
        <f t="shared" si="258"/>
        <v>1</v>
      </c>
      <c r="AA1247" s="21" t="s">
        <v>25</v>
      </c>
      <c r="AB1247" s="3">
        <v>0</v>
      </c>
      <c r="AC1247" s="18">
        <v>1.8008937890315109</v>
      </c>
      <c r="AD1247" s="19">
        <v>8.1632653061224483E-2</v>
      </c>
      <c r="AE1247" s="18">
        <v>2.1998089463703619E-2</v>
      </c>
      <c r="AF1247" s="19">
        <f t="shared" si="259"/>
        <v>1</v>
      </c>
      <c r="AG1247" s="21" t="s">
        <v>25</v>
      </c>
      <c r="AH1247" s="3">
        <v>0</v>
      </c>
      <c r="AK1247" t="str">
        <f t="shared" si="264"/>
        <v/>
      </c>
      <c r="AL1247" t="str">
        <f t="shared" si="264"/>
        <v/>
      </c>
      <c r="AM1247" t="str">
        <f t="shared" si="264"/>
        <v/>
      </c>
      <c r="AN1247" t="str">
        <f t="shared" si="264"/>
        <v/>
      </c>
      <c r="AO1247" t="str">
        <f t="shared" si="264"/>
        <v/>
      </c>
      <c r="AP1247" t="str">
        <f t="shared" si="264"/>
        <v/>
      </c>
      <c r="AQ1247" t="str">
        <f t="shared" si="264"/>
        <v/>
      </c>
      <c r="AR1247" t="str">
        <f t="shared" si="264"/>
        <v/>
      </c>
      <c r="AS1247" t="str">
        <f t="shared" si="264"/>
        <v/>
      </c>
      <c r="AT1247" t="str">
        <f t="shared" si="264"/>
        <v/>
      </c>
      <c r="AU1247" t="str">
        <f t="shared" si="264"/>
        <v/>
      </c>
      <c r="AV1247" t="str">
        <f t="shared" si="264"/>
        <v/>
      </c>
      <c r="AW1247" t="str">
        <f t="shared" si="264"/>
        <v/>
      </c>
      <c r="AX1247" t="str">
        <f t="shared" si="264"/>
        <v/>
      </c>
      <c r="AZ1247" s="46">
        <f>IF(ISNUMBER(VLOOKUP($B1247,Stats!$A$2:$AA$19,2,FALSE))=FALSE,"",IF(ISNUMBER(W1247),(W1247-VLOOKUP($B1247,Stats!$A$2:$AA$19,2,FALSE))/VLOOKUP($B1247,Stats!$A$2:$AA$19,16,FALSE),""))</f>
        <v>-1.7363848513663571</v>
      </c>
      <c r="BA1247" s="46">
        <f>IF(ISNUMBER(VLOOKUP($B1247,Stats!$A$2:$AA$19,2,FALSE))=FALSE,"",IF(ISNUMBER(X1247),(X1247-VLOOKUP($B1247,Stats!$A$2:$AA$19,3,FALSE))/VLOOKUP($B1247,Stats!$A$2:$AA$19,17,FALSE),""))</f>
        <v>-0.6967057200847836</v>
      </c>
      <c r="BB1247" s="46"/>
      <c r="BC1247" s="46"/>
      <c r="BD1247" s="44">
        <f t="shared" si="255"/>
        <v>-1.2165452857255703</v>
      </c>
      <c r="BE1247" s="46">
        <f>IF(ISNUMBER(VLOOKUP($B1247,Stats!$A$2:$AA$19,2,FALSE))=FALSE,"",IF(ISNUMBER(Y1247),(Y1247-VLOOKUP($B1247,Stats!$A$2:$AA$19,5,FALSE))/VLOOKUP($B1247,Stats!$A$2:$AA$19,19,FALSE),""))</f>
        <v>1.0177707376780158</v>
      </c>
      <c r="BF1247" s="46"/>
      <c r="BG1247" s="46"/>
      <c r="BH1247" s="46">
        <f>IF(ISNUMBER(VLOOKUP($B1247,Stats!$A$2:$AA$19,2,FALSE))=FALSE,"",IF(ISNUMBER(Z1247),(Z1247-VLOOKUP($B1247,Stats!$A$2:$AA$19,8,FALSE))/VLOOKUP($B1247,Stats!$A$2:$AA$19,22,FALSE),""))</f>
        <v>-0.11578842912173706</v>
      </c>
      <c r="BI1247" s="46" t="str">
        <f>IF(ISNUMBER(VLOOKUP($B1247,Stats!$A$2:$AA$19,2,FALSE))=FALSE,"",IF(ISNUMBER(#REF!),(#REF!-VLOOKUP($B1247,Stats!$A$2:$AA$19,9,FALSE))/VLOOKUP($B1247,Stats!$A$2:$AA$19,23,FALSE),""))</f>
        <v/>
      </c>
      <c r="BJ1247" s="46" t="str">
        <f>IF(ISNUMBER(VLOOKUP($B1247,Stats!$A$2:$AA$19,2,FALSE))=FALSE,"",IF(ISNUMBER(#REF!),(#REF!-VLOOKUP($B1247,Stats!$A$2:$AA$19,10,FALSE))/VLOOKUP($B1247,Stats!$A$2:$AA$19,24,FALSE),""))</f>
        <v/>
      </c>
      <c r="BK1247" s="44">
        <f t="shared" si="260"/>
        <v>-0.74717604511113211</v>
      </c>
      <c r="BL1247" s="46" t="str">
        <f>IF(ISNUMBER(VLOOKUP($B1247,Stats!$A$2:$AA$19,2,FALSE))=FALSE,"",IF(ISNUMBER(#REF!),(#REF!-VLOOKUP($B1247,Stats!$A$2:$AA$19,11,FALSE))/VLOOKUP($B1247,Stats!$A$2:$AA$19,25,FALSE),""))</f>
        <v/>
      </c>
      <c r="BM1247" s="46" t="str">
        <f>IF(ISNUMBER(VLOOKUP($B1247,Stats!$A$2:$AA$19,2,FALSE))=FALSE,"",IF(ISNUMBER(AA1247),(AA1247-VLOOKUP($B1247,Stats!$A$2:$AA$19,12,FALSE))/VLOOKUP($B1247,Stats!$A$2:$AA$19,26,FALSE),""))</f>
        <v/>
      </c>
      <c r="BN1247" s="46" t="str">
        <f>IF(ISNUMBER(VLOOKUP($B1247,Stats!$A$2:$AA$19,2,FALSE))=FALSE,"",IF(ISNUMBER(#REF!),(#REF!-VLOOKUP($B1247,Stats!$A$2:$AA$19,13,FALSE))/VLOOKUP($B1247,Stats!$A$2:$AA$19,27,FALSE),""))</f>
        <v/>
      </c>
      <c r="BO1247" s="46" t="str">
        <f>IF(ISNUMBER(VLOOKUP($B1247,Stats!$A$2:$AA$19,2,FALSE))=FALSE,"",IF(ISNUMBER(#REF!),(#REF!-VLOOKUP($B1247,Stats!$A$2:$AA$19,14,FALSE))/VLOOKUP($B1247,Stats!$A$2:$AB$19,28,FALSE),""))</f>
        <v/>
      </c>
      <c r="BP1247" s="46"/>
      <c r="BQ1247" s="46">
        <f>IF(ISNUMBER(VLOOKUP($B1247,Stats!$A$2:$AA$19,2,FALSE))=FALSE,"",IF(ISNUMBER(BM1247),BM1247,(VLOOKUP($B1247,Stats!$A$2:$AT$19,46,FALSE)-VLOOKUP($B1247,Stats!$A$2:$AA$19,12,FALSE))/VLOOKUP($B1247,Stats!$A$2:$AA$19,26,FALSE)))</f>
        <v>-0.81319138310867711</v>
      </c>
      <c r="BR1247" s="51">
        <f t="shared" si="261"/>
        <v>-0.81319138310867711</v>
      </c>
      <c r="BS1247" s="32" t="str">
        <f t="shared" si="256"/>
        <v>1292_201421</v>
      </c>
      <c r="BT1247" s="53">
        <f t="shared" si="257"/>
        <v>-0.85425296083352886</v>
      </c>
    </row>
    <row r="1248" spans="1:72" x14ac:dyDescent="0.15">
      <c r="A1248" s="16">
        <v>1292</v>
      </c>
      <c r="B1248" s="17">
        <v>201422</v>
      </c>
      <c r="C1248" s="3">
        <v>0</v>
      </c>
      <c r="D1248" s="23">
        <v>3.1556845550546608E-2</v>
      </c>
      <c r="E1248" s="18">
        <v>7.9214229595653569E-3</v>
      </c>
      <c r="F1248" s="24">
        <v>7</v>
      </c>
      <c r="G1248" s="24">
        <v>3</v>
      </c>
      <c r="H1248" s="20">
        <v>7.0189237283476858E-3</v>
      </c>
      <c r="I1248" s="20">
        <v>-5.9112904274135625E-3</v>
      </c>
      <c r="J1248" s="24">
        <v>4</v>
      </c>
      <c r="K1248" s="24">
        <v>2</v>
      </c>
      <c r="L1248" s="20">
        <v>1.5571776155717698E-2</v>
      </c>
      <c r="M1248" s="20">
        <v>-6.1610498428932292E-3</v>
      </c>
      <c r="N1248" s="19">
        <v>1.6704000000000001</v>
      </c>
      <c r="O1248" s="19">
        <v>1.0259812050856827</v>
      </c>
      <c r="P1248" s="25">
        <v>41943</v>
      </c>
      <c r="Q1248" s="20">
        <v>-1.5680509616562532E-2</v>
      </c>
      <c r="R1248" s="25">
        <v>41939</v>
      </c>
      <c r="S1248" s="25">
        <f>IF(ISNUMBER(R1248),VLOOKUP(B1248,Index!$B$3:$AB$18,27,FALSE),"")</f>
        <v>41939</v>
      </c>
      <c r="T1248" s="25">
        <f>IF(ISNUMBER($R1248),VLOOKUP($B1248,Index!$B$21:$AB$36,27,FALSE),"")</f>
        <v>41935</v>
      </c>
      <c r="U1248" s="25">
        <f>IF(ISNUMBER($R1248),VLOOKUP($B1248,Index!$B$39:$AB$54,27,FALSE),"")</f>
        <v>41936</v>
      </c>
      <c r="W1248" s="18">
        <v>0.94670536651639825</v>
      </c>
      <c r="X1248" s="19">
        <v>0.7</v>
      </c>
      <c r="Y1248" s="18">
        <v>0.15029843317067049</v>
      </c>
      <c r="Z1248" s="19">
        <f t="shared" si="258"/>
        <v>0</v>
      </c>
      <c r="AA1248" s="21">
        <v>2.0124885174149378</v>
      </c>
      <c r="AB1248" s="3">
        <v>0</v>
      </c>
      <c r="AC1248" s="18">
        <v>0.89625105099094793</v>
      </c>
      <c r="AD1248" s="19">
        <v>0.48999999999999994</v>
      </c>
      <c r="AE1248" s="18">
        <v>2.2589619013558503E-2</v>
      </c>
      <c r="AF1248" s="19">
        <f t="shared" si="259"/>
        <v>0</v>
      </c>
      <c r="AG1248" s="21">
        <v>4.0501100327269741</v>
      </c>
      <c r="AH1248" s="3">
        <v>0</v>
      </c>
      <c r="AK1248" t="str">
        <f t="shared" si="264"/>
        <v/>
      </c>
      <c r="AL1248">
        <f t="shared" si="264"/>
        <v>2.0124885174149378</v>
      </c>
      <c r="AM1248" t="str">
        <f t="shared" si="264"/>
        <v/>
      </c>
      <c r="AN1248" t="str">
        <f t="shared" si="264"/>
        <v/>
      </c>
      <c r="AO1248" t="str">
        <f t="shared" si="264"/>
        <v/>
      </c>
      <c r="AP1248" t="str">
        <f t="shared" si="264"/>
        <v/>
      </c>
      <c r="AQ1248" t="str">
        <f t="shared" si="264"/>
        <v/>
      </c>
      <c r="AR1248" t="str">
        <f t="shared" si="264"/>
        <v/>
      </c>
      <c r="AS1248" t="str">
        <f t="shared" si="264"/>
        <v/>
      </c>
      <c r="AT1248" t="str">
        <f t="shared" si="264"/>
        <v/>
      </c>
      <c r="AU1248" t="str">
        <f t="shared" si="264"/>
        <v/>
      </c>
      <c r="AV1248" t="str">
        <f t="shared" si="264"/>
        <v/>
      </c>
      <c r="AW1248" t="str">
        <f t="shared" si="264"/>
        <v/>
      </c>
      <c r="AX1248" t="str">
        <f t="shared" si="264"/>
        <v/>
      </c>
      <c r="AZ1248" s="46">
        <f>IF(ISNUMBER(VLOOKUP($B1248,Stats!$A$2:$AA$19,2,FALSE))=FALSE,"",IF(ISNUMBER(W1248),(W1248-VLOOKUP($B1248,Stats!$A$2:$AA$19,2,FALSE))/VLOOKUP($B1248,Stats!$A$2:$AA$19,16,FALSE),""))</f>
        <v>0.50818594933015526</v>
      </c>
      <c r="BA1248" s="46">
        <f>IF(ISNUMBER(VLOOKUP($B1248,Stats!$A$2:$AA$19,2,FALSE))=FALSE,"",IF(ISNUMBER(X1248),(X1248-VLOOKUP($B1248,Stats!$A$2:$AA$19,3,FALSE))/VLOOKUP($B1248,Stats!$A$2:$AA$19,17,FALSE),""))</f>
        <v>0.48271521432213388</v>
      </c>
      <c r="BB1248" s="46"/>
      <c r="BC1248" s="46"/>
      <c r="BD1248" s="44">
        <f t="shared" si="255"/>
        <v>0.49545058182614454</v>
      </c>
      <c r="BE1248" s="46">
        <f>IF(ISNUMBER(VLOOKUP($B1248,Stats!$A$2:$AA$19,2,FALSE))=FALSE,"",IF(ISNUMBER(Y1248),(Y1248-VLOOKUP($B1248,Stats!$A$2:$AA$19,5,FALSE))/VLOOKUP($B1248,Stats!$A$2:$AA$19,19,FALSE),""))</f>
        <v>0.32738360322626875</v>
      </c>
      <c r="BF1248" s="46"/>
      <c r="BG1248" s="46"/>
      <c r="BH1248" s="46">
        <f>IF(ISNUMBER(VLOOKUP($B1248,Stats!$A$2:$AA$19,2,FALSE))=FALSE,"",IF(ISNUMBER(Z1248),(Z1248-VLOOKUP($B1248,Stats!$A$2:$AA$19,8,FALSE))/VLOOKUP($B1248,Stats!$A$2:$AA$19,22,FALSE),""))</f>
        <v>-1.3145151991428841</v>
      </c>
      <c r="BI1248" s="46" t="str">
        <f>IF(ISNUMBER(VLOOKUP($B1248,Stats!$A$2:$AA$19,2,FALSE))=FALSE,"",IF(ISNUMBER(#REF!),(#REF!-VLOOKUP($B1248,Stats!$A$2:$AA$19,9,FALSE))/VLOOKUP($B1248,Stats!$A$2:$AA$19,23,FALSE),""))</f>
        <v/>
      </c>
      <c r="BJ1248" s="46" t="str">
        <f>IF(ISNUMBER(VLOOKUP($B1248,Stats!$A$2:$AA$19,2,FALSE))=FALSE,"",IF(ISNUMBER(#REF!),(#REF!-VLOOKUP($B1248,Stats!$A$2:$AA$19,10,FALSE))/VLOOKUP($B1248,Stats!$A$2:$AA$19,24,FALSE),""))</f>
        <v/>
      </c>
      <c r="BK1248" s="44">
        <f t="shared" si="260"/>
        <v>-0.62352308200125328</v>
      </c>
      <c r="BL1248" s="46" t="str">
        <f>IF(ISNUMBER(VLOOKUP($B1248,Stats!$A$2:$AA$19,2,FALSE))=FALSE,"",IF(ISNUMBER(#REF!),(#REF!-VLOOKUP($B1248,Stats!$A$2:$AA$19,11,FALSE))/VLOOKUP($B1248,Stats!$A$2:$AA$19,25,FALSE),""))</f>
        <v/>
      </c>
      <c r="BM1248" s="46">
        <f>IF(ISNUMBER(VLOOKUP($B1248,Stats!$A$2:$AA$19,2,FALSE))=FALSE,"",IF(ISNUMBER(AA1248),(AA1248-VLOOKUP($B1248,Stats!$A$2:$AA$19,12,FALSE))/VLOOKUP($B1248,Stats!$A$2:$AA$19,26,FALSE),""))</f>
        <v>-0.25301918245303306</v>
      </c>
      <c r="BN1248" s="46" t="str">
        <f>IF(ISNUMBER(VLOOKUP($B1248,Stats!$A$2:$AA$19,2,FALSE))=FALSE,"",IF(ISNUMBER(#REF!),(#REF!-VLOOKUP($B1248,Stats!$A$2:$AA$19,13,FALSE))/VLOOKUP($B1248,Stats!$A$2:$AA$19,27,FALSE),""))</f>
        <v/>
      </c>
      <c r="BO1248" s="46" t="str">
        <f>IF(ISNUMBER(VLOOKUP($B1248,Stats!$A$2:$AA$19,2,FALSE))=FALSE,"",IF(ISNUMBER(#REF!),(#REF!-VLOOKUP($B1248,Stats!$A$2:$AA$19,14,FALSE))/VLOOKUP($B1248,Stats!$A$2:$AB$19,28,FALSE),""))</f>
        <v/>
      </c>
      <c r="BP1248" s="46"/>
      <c r="BQ1248" s="46">
        <f>IF(ISNUMBER(VLOOKUP($B1248,Stats!$A$2:$AA$19,2,FALSE))=FALSE,"",IF(ISNUMBER(BM1248),BM1248,(VLOOKUP($B1248,Stats!$A$2:$AT$19,46,FALSE)-VLOOKUP($B1248,Stats!$A$2:$AA$19,12,FALSE))/VLOOKUP($B1248,Stats!$A$2:$AA$19,26,FALSE)))</f>
        <v>-0.25301918245303306</v>
      </c>
      <c r="BR1248" s="51">
        <f t="shared" si="261"/>
        <v>-0.25301918245303306</v>
      </c>
      <c r="BS1248" s="32" t="str">
        <f t="shared" si="256"/>
        <v>1292_201422</v>
      </c>
      <c r="BT1248" s="53">
        <f t="shared" si="257"/>
        <v>-0.32562756932612968</v>
      </c>
    </row>
    <row r="1249" spans="1:72" x14ac:dyDescent="0.15">
      <c r="A1249" s="16">
        <v>1292</v>
      </c>
      <c r="B1249" s="17">
        <v>201423</v>
      </c>
      <c r="C1249" s="3">
        <v>0</v>
      </c>
      <c r="D1249" s="23">
        <v>2.2150383141761321E-3</v>
      </c>
      <c r="E1249" s="18">
        <v>8.3290536492092119E-3</v>
      </c>
      <c r="F1249" s="24">
        <v>4</v>
      </c>
      <c r="G1249" s="24">
        <v>6</v>
      </c>
      <c r="H1249" s="20">
        <v>7.7970167272111701E-3</v>
      </c>
      <c r="I1249" s="20">
        <v>-4.7774239069826403E-3</v>
      </c>
      <c r="J1249" s="24">
        <v>1</v>
      </c>
      <c r="K1249" s="24">
        <v>2</v>
      </c>
      <c r="L1249" s="20">
        <v>1.7003509621202895E-2</v>
      </c>
      <c r="M1249" s="20">
        <v>-1.0114833105253851E-2</v>
      </c>
      <c r="N1249" s="19">
        <v>1.6827000000000001</v>
      </c>
      <c r="O1249" s="19">
        <v>1.0068812829104836</v>
      </c>
      <c r="P1249" s="25">
        <v>41955</v>
      </c>
      <c r="Q1249" s="20">
        <v>-1.1129727142173307E-2</v>
      </c>
      <c r="R1249" s="25">
        <v>41950</v>
      </c>
      <c r="S1249" s="25">
        <f>IF(ISNUMBER(R1249),VLOOKUP(B1249,Index!$B$3:$AB$18,27,FALSE),"")</f>
        <v>41956</v>
      </c>
      <c r="T1249" s="25">
        <f>IF(ISNUMBER($R1249),VLOOKUP($B1249,Index!$B$21:$AB$36,27,FALSE),"")</f>
        <v>41954</v>
      </c>
      <c r="U1249" s="25">
        <f>IF(ISNUMBER($R1249),VLOOKUP($B1249,Index!$B$39:$AB$54,27,FALSE),"")</f>
        <v>41957</v>
      </c>
      <c r="W1249" s="18">
        <v>6.6451149425283962E-2</v>
      </c>
      <c r="X1249" s="19">
        <v>0.4</v>
      </c>
      <c r="Y1249" s="18">
        <v>0.15803268171142926</v>
      </c>
      <c r="Z1249" s="19">
        <f t="shared" si="258"/>
        <v>6</v>
      </c>
      <c r="AA1249" s="21">
        <v>0.19902000164791106</v>
      </c>
      <c r="AB1249" s="3">
        <v>0</v>
      </c>
      <c r="AC1249" s="18">
        <v>4.4157552599414169E-3</v>
      </c>
      <c r="AD1249" s="19">
        <v>0.16000000000000003</v>
      </c>
      <c r="AE1249" s="18">
        <v>2.4974328488905906E-2</v>
      </c>
      <c r="AF1249" s="19">
        <f t="shared" si="259"/>
        <v>36</v>
      </c>
      <c r="AG1249" s="21">
        <v>3.9608961055934519E-2</v>
      </c>
      <c r="AH1249" s="3">
        <v>0</v>
      </c>
      <c r="AK1249" t="str">
        <f t="shared" si="264"/>
        <v/>
      </c>
      <c r="AL1249" t="str">
        <f t="shared" si="264"/>
        <v/>
      </c>
      <c r="AM1249">
        <f t="shared" si="264"/>
        <v>0.19902000164791106</v>
      </c>
      <c r="AN1249" t="str">
        <f t="shared" si="264"/>
        <v/>
      </c>
      <c r="AO1249" t="str">
        <f t="shared" si="264"/>
        <v/>
      </c>
      <c r="AP1249" t="str">
        <f t="shared" si="264"/>
        <v/>
      </c>
      <c r="AQ1249" t="str">
        <f t="shared" si="264"/>
        <v/>
      </c>
      <c r="AR1249" t="str">
        <f t="shared" si="264"/>
        <v/>
      </c>
      <c r="AS1249" t="str">
        <f t="shared" si="264"/>
        <v/>
      </c>
      <c r="AT1249" t="str">
        <f t="shared" si="264"/>
        <v/>
      </c>
      <c r="AU1249" t="str">
        <f t="shared" si="264"/>
        <v/>
      </c>
      <c r="AV1249" t="str">
        <f t="shared" si="264"/>
        <v/>
      </c>
      <c r="AW1249" t="str">
        <f t="shared" si="264"/>
        <v/>
      </c>
      <c r="AX1249" t="str">
        <f t="shared" si="264"/>
        <v/>
      </c>
      <c r="AZ1249" s="46">
        <f>IF(ISNUMBER(VLOOKUP($B1249,Stats!$A$2:$AA$19,2,FALSE))=FALSE,"",IF(ISNUMBER(W1249),(W1249-VLOOKUP($B1249,Stats!$A$2:$AA$19,2,FALSE))/VLOOKUP($B1249,Stats!$A$2:$AA$19,16,FALSE),""))</f>
        <v>0.12603314271125263</v>
      </c>
      <c r="BA1249" s="46">
        <f>IF(ISNUMBER(VLOOKUP($B1249,Stats!$A$2:$AA$19,2,FALSE))=FALSE,"",IF(ISNUMBER(X1249),(X1249-VLOOKUP($B1249,Stats!$A$2:$AA$19,3,FALSE))/VLOOKUP($B1249,Stats!$A$2:$AA$19,17,FALSE),""))</f>
        <v>-0.66983579230430179</v>
      </c>
      <c r="BB1249" s="46"/>
      <c r="BC1249" s="46"/>
      <c r="BD1249" s="44">
        <f t="shared" si="255"/>
        <v>-0.27190132479652457</v>
      </c>
      <c r="BE1249" s="46">
        <f>IF(ISNUMBER(VLOOKUP($B1249,Stats!$A$2:$AA$19,2,FALSE))=FALSE,"",IF(ISNUMBER(Y1249),(Y1249-VLOOKUP($B1249,Stats!$A$2:$AA$19,5,FALSE))/VLOOKUP($B1249,Stats!$A$2:$AA$19,19,FALSE),""))</f>
        <v>0.16231970898949141</v>
      </c>
      <c r="BF1249" s="46"/>
      <c r="BG1249" s="46"/>
      <c r="BH1249" s="46">
        <f>IF(ISNUMBER(VLOOKUP($B1249,Stats!$A$2:$AA$19,2,FALSE))=FALSE,"",IF(ISNUMBER(Z1249),(Z1249-VLOOKUP($B1249,Stats!$A$2:$AA$19,8,FALSE))/VLOOKUP($B1249,Stats!$A$2:$AA$19,22,FALSE),""))</f>
        <v>1.7853604066653543</v>
      </c>
      <c r="BI1249" s="46" t="str">
        <f>IF(ISNUMBER(VLOOKUP($B1249,Stats!$A$2:$AA$19,2,FALSE))=FALSE,"",IF(ISNUMBER(#REF!),(#REF!-VLOOKUP($B1249,Stats!$A$2:$AA$19,9,FALSE))/VLOOKUP($B1249,Stats!$A$2:$AA$19,23,FALSE),""))</f>
        <v/>
      </c>
      <c r="BJ1249" s="46" t="str">
        <f>IF(ISNUMBER(VLOOKUP($B1249,Stats!$A$2:$AA$19,2,FALSE))=FALSE,"",IF(ISNUMBER(#REF!),(#REF!-VLOOKUP($B1249,Stats!$A$2:$AA$19,10,FALSE))/VLOOKUP($B1249,Stats!$A$2:$AA$19,24,FALSE),""))</f>
        <v/>
      </c>
      <c r="BK1249" s="44">
        <f t="shared" si="260"/>
        <v>0.42198432570696232</v>
      </c>
      <c r="BL1249" s="46" t="str">
        <f>IF(ISNUMBER(VLOOKUP($B1249,Stats!$A$2:$AA$19,2,FALSE))=FALSE,"",IF(ISNUMBER(#REF!),(#REF!-VLOOKUP($B1249,Stats!$A$2:$AA$19,11,FALSE))/VLOOKUP($B1249,Stats!$A$2:$AA$19,25,FALSE),""))</f>
        <v/>
      </c>
      <c r="BM1249" s="46">
        <f>IF(ISNUMBER(VLOOKUP($B1249,Stats!$A$2:$AA$19,2,FALSE))=FALSE,"",IF(ISNUMBER(AA1249),(AA1249-VLOOKUP($B1249,Stats!$A$2:$AA$19,12,FALSE))/VLOOKUP($B1249,Stats!$A$2:$AA$19,26,FALSE),""))</f>
        <v>-0.70050483343784298</v>
      </c>
      <c r="BN1249" s="46" t="str">
        <f>IF(ISNUMBER(VLOOKUP($B1249,Stats!$A$2:$AA$19,2,FALSE))=FALSE,"",IF(ISNUMBER(#REF!),(#REF!-VLOOKUP($B1249,Stats!$A$2:$AA$19,13,FALSE))/VLOOKUP($B1249,Stats!$A$2:$AA$19,27,FALSE),""))</f>
        <v/>
      </c>
      <c r="BO1249" s="46" t="str">
        <f>IF(ISNUMBER(VLOOKUP($B1249,Stats!$A$2:$AA$19,2,FALSE))=FALSE,"",IF(ISNUMBER(#REF!),(#REF!-VLOOKUP($B1249,Stats!$A$2:$AA$19,14,FALSE))/VLOOKUP($B1249,Stats!$A$2:$AB$19,28,FALSE),""))</f>
        <v/>
      </c>
      <c r="BP1249" s="46"/>
      <c r="BQ1249" s="46">
        <f>IF(ISNUMBER(VLOOKUP($B1249,Stats!$A$2:$AA$19,2,FALSE))=FALSE,"",IF(ISNUMBER(BM1249),BM1249,(VLOOKUP($B1249,Stats!$A$2:$AT$19,46,FALSE)-VLOOKUP($B1249,Stats!$A$2:$AA$19,12,FALSE))/VLOOKUP($B1249,Stats!$A$2:$AA$19,26,FALSE)))</f>
        <v>-0.70050483343784298</v>
      </c>
      <c r="BR1249" s="51">
        <f t="shared" si="261"/>
        <v>-0.70050483343784298</v>
      </c>
      <c r="BS1249" s="32" t="str">
        <f t="shared" si="256"/>
        <v>1292_201423</v>
      </c>
      <c r="BT1249" s="53">
        <f t="shared" si="257"/>
        <v>5.8709363777303847E-2</v>
      </c>
    </row>
    <row r="1250" spans="1:72" x14ac:dyDescent="0.15">
      <c r="A1250" s="16">
        <v>1292</v>
      </c>
      <c r="B1250" s="17">
        <v>201424</v>
      </c>
      <c r="C1250" s="3">
        <v>0</v>
      </c>
      <c r="D1250" s="23">
        <v>1.3440057344244805E-2</v>
      </c>
      <c r="E1250" s="18">
        <v>8.3060366733766055E-3</v>
      </c>
      <c r="F1250" s="24">
        <v>4</v>
      </c>
      <c r="G1250" s="24">
        <v>6</v>
      </c>
      <c r="H1250" s="20">
        <v>1.0131781477870416E-2</v>
      </c>
      <c r="I1250" s="20">
        <v>-4.4763838197469652E-3</v>
      </c>
      <c r="J1250" s="24">
        <v>4</v>
      </c>
      <c r="K1250" s="24">
        <v>4</v>
      </c>
      <c r="L1250" s="20">
        <v>1.4893105933221129E-2</v>
      </c>
      <c r="M1250" s="20">
        <v>-8.3581740604360411E-3</v>
      </c>
      <c r="N1250" s="19">
        <v>1.7192000000000001</v>
      </c>
      <c r="O1250" s="19">
        <v>1.0276764899276705</v>
      </c>
      <c r="P1250" s="25">
        <v>41969</v>
      </c>
      <c r="Q1250" s="20">
        <v>-1.3145649139134408E-2</v>
      </c>
      <c r="R1250" s="25">
        <v>41971</v>
      </c>
      <c r="S1250" s="25">
        <f>IF(ISNUMBER(R1250),VLOOKUP(B1250,Index!$B$3:$AB$18,27,FALSE),"")</f>
        <v>41963</v>
      </c>
      <c r="T1250" s="25">
        <f>IF(ISNUMBER($R1250),VLOOKUP($B1250,Index!$B$21:$AB$36,27,FALSE),"")</f>
        <v>41963</v>
      </c>
      <c r="U1250" s="25">
        <f>IF(ISNUMBER($R1250),VLOOKUP($B1250,Index!$B$39:$AB$54,27,FALSE),"")</f>
        <v>41963</v>
      </c>
      <c r="W1250" s="18">
        <v>0.40320172032734414</v>
      </c>
      <c r="X1250" s="19">
        <v>0.4</v>
      </c>
      <c r="Y1250" s="18">
        <v>0.15759596530054873</v>
      </c>
      <c r="Z1250" s="19">
        <f t="shared" si="258"/>
        <v>8</v>
      </c>
      <c r="AA1250" s="21">
        <v>1.0223958666471591</v>
      </c>
      <c r="AB1250" s="3">
        <v>0</v>
      </c>
      <c r="AC1250" s="18">
        <v>0.16257162727492983</v>
      </c>
      <c r="AD1250" s="19">
        <v>0.16000000000000003</v>
      </c>
      <c r="AE1250" s="18">
        <v>2.4836488279011758E-2</v>
      </c>
      <c r="AF1250" s="19">
        <f t="shared" si="259"/>
        <v>64</v>
      </c>
      <c r="AG1250" s="21">
        <v>1.0452933081371956</v>
      </c>
      <c r="AH1250" s="3">
        <v>0</v>
      </c>
      <c r="AK1250" t="str">
        <f t="shared" si="264"/>
        <v/>
      </c>
      <c r="AL1250" t="str">
        <f t="shared" si="264"/>
        <v/>
      </c>
      <c r="AM1250" t="str">
        <f t="shared" si="264"/>
        <v/>
      </c>
      <c r="AN1250">
        <f t="shared" si="264"/>
        <v>1.0223958666471591</v>
      </c>
      <c r="AO1250" t="str">
        <f t="shared" si="264"/>
        <v/>
      </c>
      <c r="AP1250" t="str">
        <f t="shared" si="264"/>
        <v/>
      </c>
      <c r="AQ1250" t="str">
        <f t="shared" si="264"/>
        <v/>
      </c>
      <c r="AR1250" t="str">
        <f t="shared" si="264"/>
        <v/>
      </c>
      <c r="AS1250" t="str">
        <f t="shared" si="264"/>
        <v/>
      </c>
      <c r="AT1250" t="str">
        <f t="shared" si="264"/>
        <v/>
      </c>
      <c r="AU1250" t="str">
        <f t="shared" si="264"/>
        <v/>
      </c>
      <c r="AV1250" t="str">
        <f t="shared" si="264"/>
        <v/>
      </c>
      <c r="AW1250" t="str">
        <f t="shared" si="264"/>
        <v/>
      </c>
      <c r="AX1250" t="str">
        <f t="shared" si="264"/>
        <v/>
      </c>
      <c r="AZ1250" s="46">
        <f>IF(ISNUMBER(VLOOKUP($B1250,Stats!$A$2:$AA$19,2,FALSE))=FALSE,"",IF(ISNUMBER(W1250),(W1250-VLOOKUP($B1250,Stats!$A$2:$AA$19,2,FALSE))/VLOOKUP($B1250,Stats!$A$2:$AA$19,16,FALSE),""))</f>
        <v>-0.80594711090073579</v>
      </c>
      <c r="BA1250" s="46">
        <f>IF(ISNUMBER(VLOOKUP($B1250,Stats!$A$2:$AA$19,2,FALSE))=FALSE,"",IF(ISNUMBER(X1250),(X1250-VLOOKUP($B1250,Stats!$A$2:$AA$19,3,FALSE))/VLOOKUP($B1250,Stats!$A$2:$AA$19,17,FALSE),""))</f>
        <v>-2.3826895800763799</v>
      </c>
      <c r="BB1250" s="46"/>
      <c r="BC1250" s="46"/>
      <c r="BD1250" s="44">
        <f t="shared" si="255"/>
        <v>-1.5943183454885579</v>
      </c>
      <c r="BE1250" s="46">
        <f>IF(ISNUMBER(VLOOKUP($B1250,Stats!$A$2:$AA$19,2,FALSE))=FALSE,"",IF(ISNUMBER(Y1250),(Y1250-VLOOKUP($B1250,Stats!$A$2:$AA$19,5,FALSE))/VLOOKUP($B1250,Stats!$A$2:$AA$19,19,FALSE),""))</f>
        <v>0.43650068254708352</v>
      </c>
      <c r="BF1250" s="46"/>
      <c r="BG1250" s="46"/>
      <c r="BH1250" s="46">
        <f>IF(ISNUMBER(VLOOKUP($B1250,Stats!$A$2:$AA$19,2,FALSE))=FALSE,"",IF(ISNUMBER(Z1250),(Z1250-VLOOKUP($B1250,Stats!$A$2:$AA$19,8,FALSE))/VLOOKUP($B1250,Stats!$A$2:$AA$19,22,FALSE),""))</f>
        <v>2.0054020118034863</v>
      </c>
      <c r="BI1250" s="46" t="str">
        <f>IF(ISNUMBER(VLOOKUP($B1250,Stats!$A$2:$AA$19,2,FALSE))=FALSE,"",IF(ISNUMBER(#REF!),(#REF!-VLOOKUP($B1250,Stats!$A$2:$AA$19,9,FALSE))/VLOOKUP($B1250,Stats!$A$2:$AA$19,23,FALSE),""))</f>
        <v/>
      </c>
      <c r="BJ1250" s="46" t="str">
        <f>IF(ISNUMBER(VLOOKUP($B1250,Stats!$A$2:$AA$19,2,FALSE))=FALSE,"",IF(ISNUMBER(#REF!),(#REF!-VLOOKUP($B1250,Stats!$A$2:$AA$19,10,FALSE))/VLOOKUP($B1250,Stats!$A$2:$AA$19,24,FALSE),""))</f>
        <v/>
      </c>
      <c r="BK1250" s="44">
        <f t="shared" si="260"/>
        <v>0.29607012575808739</v>
      </c>
      <c r="BL1250" s="46" t="str">
        <f>IF(ISNUMBER(VLOOKUP($B1250,Stats!$A$2:$AA$19,2,FALSE))=FALSE,"",IF(ISNUMBER(#REF!),(#REF!-VLOOKUP($B1250,Stats!$A$2:$AA$19,11,FALSE))/VLOOKUP($B1250,Stats!$A$2:$AA$19,25,FALSE),""))</f>
        <v/>
      </c>
      <c r="BM1250" s="46">
        <f>IF(ISNUMBER(VLOOKUP($B1250,Stats!$A$2:$AA$19,2,FALSE))=FALSE,"",IF(ISNUMBER(AA1250),(AA1250-VLOOKUP($B1250,Stats!$A$2:$AA$19,12,FALSE))/VLOOKUP($B1250,Stats!$A$2:$AA$19,26,FALSE),""))</f>
        <v>-0.65904506002717123</v>
      </c>
      <c r="BN1250" s="46" t="str">
        <f>IF(ISNUMBER(VLOOKUP($B1250,Stats!$A$2:$AA$19,2,FALSE))=FALSE,"",IF(ISNUMBER(#REF!),(#REF!-VLOOKUP($B1250,Stats!$A$2:$AA$19,13,FALSE))/VLOOKUP($B1250,Stats!$A$2:$AA$19,27,FALSE),""))</f>
        <v/>
      </c>
      <c r="BO1250" s="46" t="str">
        <f>IF(ISNUMBER(VLOOKUP($B1250,Stats!$A$2:$AA$19,2,FALSE))=FALSE,"",IF(ISNUMBER(#REF!),(#REF!-VLOOKUP($B1250,Stats!$A$2:$AA$19,14,FALSE))/VLOOKUP($B1250,Stats!$A$2:$AB$19,28,FALSE),""))</f>
        <v/>
      </c>
      <c r="BP1250" s="46"/>
      <c r="BQ1250" s="46">
        <f>IF(ISNUMBER(VLOOKUP($B1250,Stats!$A$2:$AA$19,2,FALSE))=FALSE,"",IF(ISNUMBER(BM1250),BM1250,(VLOOKUP($B1250,Stats!$A$2:$AT$19,46,FALSE)-VLOOKUP($B1250,Stats!$A$2:$AA$19,12,FALSE))/VLOOKUP($B1250,Stats!$A$2:$AA$19,26,FALSE)))</f>
        <v>-0.65904506002717123</v>
      </c>
      <c r="BR1250" s="51">
        <f t="shared" si="261"/>
        <v>-0.65904506002717123</v>
      </c>
      <c r="BS1250" s="32" t="str">
        <f t="shared" si="256"/>
        <v>1292_201424</v>
      </c>
      <c r="BT1250" s="53">
        <f t="shared" si="257"/>
        <v>-0.2730306056482934</v>
      </c>
    </row>
    <row r="1251" spans="1:72" x14ac:dyDescent="0.15">
      <c r="A1251" s="16">
        <v>1292</v>
      </c>
      <c r="B1251" s="17">
        <v>201425</v>
      </c>
      <c r="C1251" s="3">
        <v>0</v>
      </c>
      <c r="D1251" s="23">
        <v>0.12035836378639631</v>
      </c>
      <c r="E1251" s="18">
        <v>3.1368436441726155E-2</v>
      </c>
      <c r="F1251" s="24">
        <v>7</v>
      </c>
      <c r="G1251" s="24">
        <v>3</v>
      </c>
      <c r="H1251" s="20">
        <v>2.6337444446456169E-2</v>
      </c>
      <c r="I1251" s="20">
        <v>-2.1883904584955555E-2</v>
      </c>
      <c r="J1251" s="24">
        <v>6</v>
      </c>
      <c r="K1251" s="24">
        <v>2</v>
      </c>
      <c r="L1251" s="20">
        <v>6.0689351877301956E-2</v>
      </c>
      <c r="M1251" s="20">
        <v>-5.0722746960288001E-2</v>
      </c>
      <c r="N1251" s="19">
        <v>1.9295</v>
      </c>
      <c r="O1251" s="19">
        <v>1.135066768633449</v>
      </c>
      <c r="P1251" s="25">
        <v>41983</v>
      </c>
      <c r="Q1251" s="20">
        <v>-5.0722746960288001E-2</v>
      </c>
      <c r="R1251" s="25">
        <v>41982</v>
      </c>
      <c r="S1251" s="25">
        <f>IF(ISNUMBER(R1251),VLOOKUP(B1251,Index!$B$3:$AB$18,27,FALSE),"")</f>
        <v>41982</v>
      </c>
      <c r="T1251" s="25">
        <f>IF(ISNUMBER($R1251),VLOOKUP($B1251,Index!$B$21:$AB$36,27,FALSE),"")</f>
        <v>41982</v>
      </c>
      <c r="U1251" s="25">
        <f>IF(ISNUMBER($R1251),VLOOKUP($B1251,Index!$B$39:$AB$54,27,FALSE),"")</f>
        <v>41982</v>
      </c>
      <c r="W1251" s="18">
        <v>3.6107509135918892</v>
      </c>
      <c r="X1251" s="19">
        <v>0.7</v>
      </c>
      <c r="Y1251" s="18">
        <v>0.59517423476449383</v>
      </c>
      <c r="Z1251" s="19">
        <f t="shared" si="258"/>
        <v>0</v>
      </c>
      <c r="AA1251" s="21">
        <v>2.3728676185583488</v>
      </c>
      <c r="AB1251" s="3">
        <v>0</v>
      </c>
      <c r="AC1251" s="18">
        <v>13.037522160004663</v>
      </c>
      <c r="AD1251" s="19">
        <v>0.48999999999999994</v>
      </c>
      <c r="AE1251" s="18">
        <v>0.35423236972750083</v>
      </c>
      <c r="AF1251" s="19">
        <f t="shared" si="259"/>
        <v>0</v>
      </c>
      <c r="AG1251" s="21">
        <v>5.6305007352027694</v>
      </c>
      <c r="AH1251" s="3">
        <v>0</v>
      </c>
      <c r="AK1251" t="str">
        <f t="shared" si="264"/>
        <v/>
      </c>
      <c r="AL1251" t="str">
        <f t="shared" si="264"/>
        <v/>
      </c>
      <c r="AM1251" t="str">
        <f t="shared" si="264"/>
        <v/>
      </c>
      <c r="AN1251" t="str">
        <f t="shared" si="264"/>
        <v/>
      </c>
      <c r="AO1251">
        <f t="shared" si="264"/>
        <v>2.3728676185583488</v>
      </c>
      <c r="AP1251" t="str">
        <f t="shared" si="264"/>
        <v/>
      </c>
      <c r="AQ1251" t="str">
        <f t="shared" si="264"/>
        <v/>
      </c>
      <c r="AR1251" t="str">
        <f t="shared" si="264"/>
        <v/>
      </c>
      <c r="AS1251" t="str">
        <f t="shared" si="264"/>
        <v/>
      </c>
      <c r="AT1251" t="str">
        <f t="shared" si="264"/>
        <v/>
      </c>
      <c r="AU1251" t="str">
        <f t="shared" si="264"/>
        <v/>
      </c>
      <c r="AV1251" t="str">
        <f t="shared" si="264"/>
        <v/>
      </c>
      <c r="AW1251" t="str">
        <f t="shared" si="264"/>
        <v/>
      </c>
      <c r="AX1251" t="str">
        <f t="shared" si="264"/>
        <v/>
      </c>
      <c r="AZ1251" s="46">
        <f>IF(ISNUMBER(VLOOKUP($B1251,Stats!$A$2:$AA$19,2,FALSE))=FALSE,"",IF(ISNUMBER(W1251),(W1251-VLOOKUP($B1251,Stats!$A$2:$AA$19,2,FALSE))/VLOOKUP($B1251,Stats!$A$2:$AA$19,16,FALSE),""))</f>
        <v>1.8624341727837774</v>
      </c>
      <c r="BA1251" s="46">
        <f>IF(ISNUMBER(VLOOKUP($B1251,Stats!$A$2:$AA$19,2,FALSE))=FALSE,"",IF(ISNUMBER(X1251),(X1251-VLOOKUP($B1251,Stats!$A$2:$AA$19,3,FALSE))/VLOOKUP($B1251,Stats!$A$2:$AA$19,17,FALSE),""))</f>
        <v>0.52844508262562895</v>
      </c>
      <c r="BB1251" s="46"/>
      <c r="BC1251" s="46"/>
      <c r="BD1251" s="44">
        <f t="shared" si="255"/>
        <v>1.1954396277047032</v>
      </c>
      <c r="BE1251" s="46">
        <f>IF(ISNUMBER(VLOOKUP($B1251,Stats!$A$2:$AA$19,2,FALSE))=FALSE,"",IF(ISNUMBER(Y1251),(Y1251-VLOOKUP($B1251,Stats!$A$2:$AA$19,5,FALSE))/VLOOKUP($B1251,Stats!$A$2:$AA$19,19,FALSE),""))</f>
        <v>1.2955641937571356</v>
      </c>
      <c r="BF1251" s="46"/>
      <c r="BG1251" s="46"/>
      <c r="BH1251" s="46">
        <f>IF(ISNUMBER(VLOOKUP($B1251,Stats!$A$2:$AA$19,2,FALSE))=FALSE,"",IF(ISNUMBER(Z1251),(Z1251-VLOOKUP($B1251,Stats!$A$2:$AA$19,8,FALSE))/VLOOKUP($B1251,Stats!$A$2:$AA$19,22,FALSE),""))</f>
        <v>-0.38938659637819406</v>
      </c>
      <c r="BI1251" s="46" t="str">
        <f>IF(ISNUMBER(VLOOKUP($B1251,Stats!$A$2:$AA$19,2,FALSE))=FALSE,"",IF(ISNUMBER(#REF!),(#REF!-VLOOKUP($B1251,Stats!$A$2:$AA$19,9,FALSE))/VLOOKUP($B1251,Stats!$A$2:$AA$19,23,FALSE),""))</f>
        <v/>
      </c>
      <c r="BJ1251" s="46" t="str">
        <f>IF(ISNUMBER(VLOOKUP($B1251,Stats!$A$2:$AA$19,2,FALSE))=FALSE,"",IF(ISNUMBER(#REF!),(#REF!-VLOOKUP($B1251,Stats!$A$2:$AA$19,10,FALSE))/VLOOKUP($B1251,Stats!$A$2:$AA$19,24,FALSE),""))</f>
        <v/>
      </c>
      <c r="BK1251" s="44">
        <f t="shared" si="260"/>
        <v>-1.0237109145434531</v>
      </c>
      <c r="BL1251" s="46" t="str">
        <f>IF(ISNUMBER(VLOOKUP($B1251,Stats!$A$2:$AA$19,2,FALSE))=FALSE,"",IF(ISNUMBER(#REF!),(#REF!-VLOOKUP($B1251,Stats!$A$2:$AA$19,11,FALSE))/VLOOKUP($B1251,Stats!$A$2:$AA$19,25,FALSE),""))</f>
        <v/>
      </c>
      <c r="BM1251" s="46">
        <f>IF(ISNUMBER(VLOOKUP($B1251,Stats!$A$2:$AA$19,2,FALSE))=FALSE,"",IF(ISNUMBER(AA1251),(AA1251-VLOOKUP($B1251,Stats!$A$2:$AA$19,12,FALSE))/VLOOKUP($B1251,Stats!$A$2:$AA$19,26,FALSE),""))</f>
        <v>7.7400606151796739E-2</v>
      </c>
      <c r="BN1251" s="46" t="str">
        <f>IF(ISNUMBER(VLOOKUP($B1251,Stats!$A$2:$AA$19,2,FALSE))=FALSE,"",IF(ISNUMBER(#REF!),(#REF!-VLOOKUP($B1251,Stats!$A$2:$AA$19,13,FALSE))/VLOOKUP($B1251,Stats!$A$2:$AA$19,27,FALSE),""))</f>
        <v/>
      </c>
      <c r="BO1251" s="46" t="str">
        <f>IF(ISNUMBER(VLOOKUP($B1251,Stats!$A$2:$AA$19,2,FALSE))=FALSE,"",IF(ISNUMBER(#REF!),(#REF!-VLOOKUP($B1251,Stats!$A$2:$AA$19,14,FALSE))/VLOOKUP($B1251,Stats!$A$2:$AB$19,28,FALSE),""))</f>
        <v/>
      </c>
      <c r="BP1251" s="46"/>
      <c r="BQ1251" s="46">
        <f>IF(ISNUMBER(VLOOKUP($B1251,Stats!$A$2:$AA$19,2,FALSE))=FALSE,"",IF(ISNUMBER(BM1251),BM1251,(VLOOKUP($B1251,Stats!$A$2:$AT$19,46,FALSE)-VLOOKUP($B1251,Stats!$A$2:$AA$19,12,FALSE))/VLOOKUP($B1251,Stats!$A$2:$AA$19,26,FALSE)))</f>
        <v>7.7400606151796739E-2</v>
      </c>
      <c r="BR1251" s="51">
        <f t="shared" si="261"/>
        <v>7.7400606151796739E-2</v>
      </c>
      <c r="BS1251" s="32" t="str">
        <f t="shared" si="256"/>
        <v>1292_201425</v>
      </c>
      <c r="BT1251" s="53">
        <f t="shared" si="257"/>
        <v>-0.35965850195477184</v>
      </c>
    </row>
    <row r="1252" spans="1:72" x14ac:dyDescent="0.15">
      <c r="A1252" s="16">
        <v>1292</v>
      </c>
      <c r="B1252" s="17">
        <v>201426</v>
      </c>
      <c r="C1252" s="3">
        <v>0</v>
      </c>
      <c r="D1252" s="23">
        <v>5.2083333333333259E-2</v>
      </c>
      <c r="E1252" s="18">
        <v>1.6110943498425567E-2</v>
      </c>
      <c r="F1252" s="24">
        <v>7</v>
      </c>
      <c r="G1252" s="24">
        <v>3</v>
      </c>
      <c r="H1252" s="20">
        <v>1.3935083603450067E-2</v>
      </c>
      <c r="I1252" s="20">
        <v>-1.5157131168234065E-2</v>
      </c>
      <c r="J1252" s="24">
        <v>3</v>
      </c>
      <c r="K1252" s="24">
        <v>2</v>
      </c>
      <c r="L1252" s="20">
        <v>2.1191850074043783E-2</v>
      </c>
      <c r="M1252" s="20">
        <v>-2.4387765470988754E-2</v>
      </c>
      <c r="N1252" s="19">
        <v>2.0091000000000001</v>
      </c>
      <c r="O1252" s="19">
        <v>1.05034504391468</v>
      </c>
      <c r="P1252" s="25">
        <v>41995</v>
      </c>
      <c r="Q1252" s="20">
        <v>-4.4248668558060866E-2</v>
      </c>
      <c r="R1252" s="25">
        <v>41997</v>
      </c>
      <c r="S1252" s="25">
        <f>IF(ISNUMBER(R1252),VLOOKUP(B1252,Index!$B$3:$AB$18,27,FALSE),"")</f>
        <v>41997</v>
      </c>
      <c r="T1252" s="25">
        <f>IF(ISNUMBER($R1252),VLOOKUP($B1252,Index!$B$21:$AB$36,27,FALSE),"")</f>
        <v>41996</v>
      </c>
      <c r="U1252" s="25">
        <f>IF(ISNUMBER($R1252),VLOOKUP($B1252,Index!$B$39:$AB$54,27,FALSE),"")</f>
        <v>41996</v>
      </c>
      <c r="W1252" s="18">
        <v>1.5624999999999978</v>
      </c>
      <c r="X1252" s="19">
        <v>0.7</v>
      </c>
      <c r="Y1252" s="18">
        <v>0.30568366025583699</v>
      </c>
      <c r="Z1252" s="19">
        <f t="shared" si="258"/>
        <v>0</v>
      </c>
      <c r="AA1252" s="21">
        <v>1.1770598987626519</v>
      </c>
      <c r="AB1252" s="3">
        <v>0</v>
      </c>
      <c r="AC1252" s="18">
        <v>2.4414062499999929</v>
      </c>
      <c r="AD1252" s="19">
        <v>0.48999999999999994</v>
      </c>
      <c r="AE1252" s="18">
        <v>9.3442500147405974E-2</v>
      </c>
      <c r="AF1252" s="19">
        <f t="shared" si="259"/>
        <v>0</v>
      </c>
      <c r="AG1252" s="21">
        <v>1.3854700052751445</v>
      </c>
      <c r="AH1252" s="3">
        <v>0</v>
      </c>
      <c r="AK1252" t="str">
        <f t="shared" si="264"/>
        <v/>
      </c>
      <c r="AL1252" t="str">
        <f t="shared" si="264"/>
        <v/>
      </c>
      <c r="AM1252" t="str">
        <f t="shared" si="264"/>
        <v/>
      </c>
      <c r="AN1252" t="str">
        <f t="shared" si="264"/>
        <v/>
      </c>
      <c r="AO1252" t="str">
        <f t="shared" si="264"/>
        <v/>
      </c>
      <c r="AP1252">
        <f t="shared" si="264"/>
        <v>1.1770598987626519</v>
      </c>
      <c r="AQ1252" t="str">
        <f t="shared" si="264"/>
        <v/>
      </c>
      <c r="AR1252" t="str">
        <f t="shared" si="264"/>
        <v/>
      </c>
      <c r="AS1252" t="str">
        <f t="shared" si="264"/>
        <v/>
      </c>
      <c r="AT1252" t="str">
        <f t="shared" si="264"/>
        <v/>
      </c>
      <c r="AU1252" t="str">
        <f t="shared" si="264"/>
        <v/>
      </c>
      <c r="AV1252" t="str">
        <f t="shared" si="264"/>
        <v/>
      </c>
      <c r="AW1252" t="str">
        <f t="shared" si="264"/>
        <v/>
      </c>
      <c r="AX1252" t="str">
        <f t="shared" si="264"/>
        <v/>
      </c>
      <c r="AZ1252" s="46">
        <f>IF(ISNUMBER(VLOOKUP($B1252,Stats!$A$2:$AA$19,2,FALSE))=FALSE,"",IF(ISNUMBER(W1252),(W1252-VLOOKUP($B1252,Stats!$A$2:$AA$19,2,FALSE))/VLOOKUP($B1252,Stats!$A$2:$AA$19,16,FALSE),""))</f>
        <v>0.44743928177025288</v>
      </c>
      <c r="BA1252" s="46">
        <f>IF(ISNUMBER(VLOOKUP($B1252,Stats!$A$2:$AA$19,2,FALSE))=FALSE,"",IF(ISNUMBER(X1252),(X1252-VLOOKUP($B1252,Stats!$A$2:$AA$19,3,FALSE))/VLOOKUP($B1252,Stats!$A$2:$AA$19,17,FALSE),""))</f>
        <v>0.82927015326520481</v>
      </c>
      <c r="BB1252" s="46"/>
      <c r="BC1252" s="46"/>
      <c r="BD1252" s="44">
        <f t="shared" si="255"/>
        <v>0.63835471751772888</v>
      </c>
      <c r="BE1252" s="46">
        <f>IF(ISNUMBER(VLOOKUP($B1252,Stats!$A$2:$AA$19,2,FALSE))=FALSE,"",IF(ISNUMBER(Y1252),(Y1252-VLOOKUP($B1252,Stats!$A$2:$AA$19,5,FALSE))/VLOOKUP($B1252,Stats!$A$2:$AA$19,19,FALSE),""))</f>
        <v>0.38522548627426018</v>
      </c>
      <c r="BF1252" s="46"/>
      <c r="BG1252" s="46"/>
      <c r="BH1252" s="46">
        <f>IF(ISNUMBER(VLOOKUP($B1252,Stats!$A$2:$AA$19,2,FALSE))=FALSE,"",IF(ISNUMBER(Z1252),(Z1252-VLOOKUP($B1252,Stats!$A$2:$AA$19,8,FALSE))/VLOOKUP($B1252,Stats!$A$2:$AA$19,22,FALSE),""))</f>
        <v>-0.60316436580698729</v>
      </c>
      <c r="BI1252" s="46" t="str">
        <f>IF(ISNUMBER(VLOOKUP($B1252,Stats!$A$2:$AA$19,2,FALSE))=FALSE,"",IF(ISNUMBER(#REF!),(#REF!-VLOOKUP($B1252,Stats!$A$2:$AA$19,9,FALSE))/VLOOKUP($B1252,Stats!$A$2:$AA$19,23,FALSE),""))</f>
        <v/>
      </c>
      <c r="BJ1252" s="46" t="str">
        <f>IF(ISNUMBER(VLOOKUP($B1252,Stats!$A$2:$AA$19,2,FALSE))=FALSE,"",IF(ISNUMBER(#REF!),(#REF!-VLOOKUP($B1252,Stats!$A$2:$AA$19,10,FALSE))/VLOOKUP($B1252,Stats!$A$2:$AA$19,24,FALSE),""))</f>
        <v/>
      </c>
      <c r="BK1252" s="44">
        <f t="shared" si="260"/>
        <v>-0.45060715013407826</v>
      </c>
      <c r="BL1252" s="46" t="str">
        <f>IF(ISNUMBER(VLOOKUP($B1252,Stats!$A$2:$AA$19,2,FALSE))=FALSE,"",IF(ISNUMBER(#REF!),(#REF!-VLOOKUP($B1252,Stats!$A$2:$AA$19,11,FALSE))/VLOOKUP($B1252,Stats!$A$2:$AA$19,25,FALSE),""))</f>
        <v/>
      </c>
      <c r="BM1252" s="46">
        <f>IF(ISNUMBER(VLOOKUP($B1252,Stats!$A$2:$AA$19,2,FALSE))=FALSE,"",IF(ISNUMBER(AA1252),(AA1252-VLOOKUP($B1252,Stats!$A$2:$AA$19,12,FALSE))/VLOOKUP($B1252,Stats!$A$2:$AA$19,26,FALSE),""))</f>
        <v>-0.33918592678556919</v>
      </c>
      <c r="BN1252" s="46" t="str">
        <f>IF(ISNUMBER(VLOOKUP($B1252,Stats!$A$2:$AA$19,2,FALSE))=FALSE,"",IF(ISNUMBER(#REF!),(#REF!-VLOOKUP($B1252,Stats!$A$2:$AA$19,13,FALSE))/VLOOKUP($B1252,Stats!$A$2:$AA$19,27,FALSE),""))</f>
        <v/>
      </c>
      <c r="BO1252" s="46" t="str">
        <f>IF(ISNUMBER(VLOOKUP($B1252,Stats!$A$2:$AA$19,2,FALSE))=FALSE,"",IF(ISNUMBER(#REF!),(#REF!-VLOOKUP($B1252,Stats!$A$2:$AA$19,14,FALSE))/VLOOKUP($B1252,Stats!$A$2:$AB$19,28,FALSE),""))</f>
        <v/>
      </c>
      <c r="BP1252" s="46"/>
      <c r="BQ1252" s="46">
        <f>IF(ISNUMBER(VLOOKUP($B1252,Stats!$A$2:$AA$19,2,FALSE))=FALSE,"",IF(ISNUMBER(BM1252),BM1252,(VLOOKUP($B1252,Stats!$A$2:$AT$19,46,FALSE)-VLOOKUP($B1252,Stats!$A$2:$AA$19,12,FALSE))/VLOOKUP($B1252,Stats!$A$2:$AA$19,26,FALSE)))</f>
        <v>-0.33918592678556919</v>
      </c>
      <c r="BR1252" s="51">
        <f t="shared" si="261"/>
        <v>-0.33918592678556919</v>
      </c>
      <c r="BS1252" s="32" t="str">
        <f t="shared" si="256"/>
        <v>1292_201426</v>
      </c>
      <c r="BT1252" s="53">
        <f t="shared" si="257"/>
        <v>-0.210530531934015</v>
      </c>
    </row>
    <row r="1253" spans="1:72" x14ac:dyDescent="0.15">
      <c r="A1253" s="16">
        <v>1292</v>
      </c>
      <c r="B1253" s="17">
        <v>201427</v>
      </c>
      <c r="C1253" s="3">
        <v>0</v>
      </c>
      <c r="D1253" s="23">
        <v>3.3103310331032976E-2</v>
      </c>
      <c r="E1253" s="18">
        <v>2.2169927504512233E-2</v>
      </c>
      <c r="F1253" s="24">
        <v>2</v>
      </c>
      <c r="G1253" s="24">
        <v>1</v>
      </c>
      <c r="H1253" s="20">
        <v>1.9654322503463995E-2</v>
      </c>
      <c r="I1253" s="20">
        <v>-6.0811484398366478E-3</v>
      </c>
      <c r="J1253" s="24">
        <v>1</v>
      </c>
      <c r="K1253" s="24">
        <v>1</v>
      </c>
      <c r="L1253" s="20">
        <v>3.6108324974924777E-2</v>
      </c>
      <c r="M1253" s="20">
        <v>-6.0811484398366478E-3</v>
      </c>
      <c r="N1253" s="19">
        <v>2.0659999999999998</v>
      </c>
      <c r="O1253" s="19">
        <v>1.0298075964510016</v>
      </c>
      <c r="P1253" s="25">
        <v>42004</v>
      </c>
      <c r="Q1253" s="20">
        <v>-6.0811484398366478E-3</v>
      </c>
      <c r="R1253" s="25">
        <v>42003</v>
      </c>
      <c r="S1253" s="25">
        <f>IF(ISNUMBER(R1253),VLOOKUP(B1253,Index!$B$3:$AB$18,27,FALSE),"")</f>
        <v>42002</v>
      </c>
      <c r="T1253" s="25">
        <f>IF(ISNUMBER($R1253),VLOOKUP($B1253,Index!$B$21:$AB$36,27,FALSE),"")</f>
        <v>42003</v>
      </c>
      <c r="U1253" s="25">
        <f>IF(ISNUMBER($R1253),VLOOKUP($B1253,Index!$B$39:$AB$54,27,FALSE),"")</f>
        <v>42003</v>
      </c>
      <c r="W1253" s="18">
        <v>3.9723972397239571</v>
      </c>
      <c r="X1253" s="19">
        <v>0.66666666666666663</v>
      </c>
      <c r="Y1253" s="18">
        <v>0.42064479885042927</v>
      </c>
      <c r="Z1253" s="19">
        <f t="shared" si="258"/>
        <v>1</v>
      </c>
      <c r="AA1253" s="21">
        <v>5.4435951791899031</v>
      </c>
      <c r="AB1253" s="3">
        <v>0</v>
      </c>
      <c r="AC1253" s="18">
        <v>15.779939830166514</v>
      </c>
      <c r="AD1253" s="19">
        <v>0.44444444444444442</v>
      </c>
      <c r="AE1253" s="18">
        <v>0.1769420467999181</v>
      </c>
      <c r="AF1253" s="19">
        <f t="shared" si="259"/>
        <v>1</v>
      </c>
      <c r="AG1253" s="21">
        <v>29.632728474899555</v>
      </c>
      <c r="AH1253" s="3">
        <v>0</v>
      </c>
      <c r="AK1253" t="str">
        <f t="shared" ref="AK1253:AX1262" si="265">IF($B1253=AK$2,$AA1253,"")</f>
        <v/>
      </c>
      <c r="AL1253" t="str">
        <f t="shared" si="265"/>
        <v/>
      </c>
      <c r="AM1253" t="str">
        <f t="shared" si="265"/>
        <v/>
      </c>
      <c r="AN1253" t="str">
        <f t="shared" si="265"/>
        <v/>
      </c>
      <c r="AO1253" t="str">
        <f t="shared" si="265"/>
        <v/>
      </c>
      <c r="AP1253" t="str">
        <f t="shared" si="265"/>
        <v/>
      </c>
      <c r="AQ1253">
        <f t="shared" si="265"/>
        <v>5.4435951791899031</v>
      </c>
      <c r="AR1253" t="str">
        <f t="shared" si="265"/>
        <v/>
      </c>
      <c r="AS1253" t="str">
        <f t="shared" si="265"/>
        <v/>
      </c>
      <c r="AT1253" t="str">
        <f t="shared" si="265"/>
        <v/>
      </c>
      <c r="AU1253" t="str">
        <f t="shared" si="265"/>
        <v/>
      </c>
      <c r="AV1253" t="str">
        <f t="shared" si="265"/>
        <v/>
      </c>
      <c r="AW1253" t="str">
        <f t="shared" si="265"/>
        <v/>
      </c>
      <c r="AX1253" t="str">
        <f t="shared" si="265"/>
        <v/>
      </c>
      <c r="AZ1253" s="46">
        <f>IF(ISNUMBER(VLOOKUP($B1253,Stats!$A$2:$AA$19,2,FALSE))=FALSE,"",IF(ISNUMBER(W1253),(W1253-VLOOKUP($B1253,Stats!$A$2:$AA$19,2,FALSE))/VLOOKUP($B1253,Stats!$A$2:$AA$19,16,FALSE),""))</f>
        <v>1.3172391685367317</v>
      </c>
      <c r="BA1253" s="46">
        <f>IF(ISNUMBER(VLOOKUP($B1253,Stats!$A$2:$AA$19,2,FALSE))=FALSE,"",IF(ISNUMBER(X1253),(X1253-VLOOKUP($B1253,Stats!$A$2:$AA$19,3,FALSE))/VLOOKUP($B1253,Stats!$A$2:$AA$19,17,FALSE),""))</f>
        <v>0.191037174757621</v>
      </c>
      <c r="BB1253" s="46"/>
      <c r="BC1253" s="46"/>
      <c r="BD1253" s="44">
        <f t="shared" si="255"/>
        <v>0.75413817164717634</v>
      </c>
      <c r="BE1253" s="46">
        <f>IF(ISNUMBER(VLOOKUP($B1253,Stats!$A$2:$AA$19,2,FALSE))=FALSE,"",IF(ISNUMBER(Y1253),(Y1253-VLOOKUP($B1253,Stats!$A$2:$AA$19,5,FALSE))/VLOOKUP($B1253,Stats!$A$2:$AA$19,19,FALSE),""))</f>
        <v>1.7216586927118025</v>
      </c>
      <c r="BF1253" s="46"/>
      <c r="BG1253" s="46"/>
      <c r="BH1253" s="46">
        <f>IF(ISNUMBER(VLOOKUP($B1253,Stats!$A$2:$AA$19,2,FALSE))=FALSE,"",IF(ISNUMBER(Z1253),(Z1253-VLOOKUP($B1253,Stats!$A$2:$AA$19,8,FALSE))/VLOOKUP($B1253,Stats!$A$2:$AA$19,22,FALSE),""))</f>
        <v>0.41115882059143566</v>
      </c>
      <c r="BI1253" s="46" t="str">
        <f>IF(ISNUMBER(VLOOKUP($B1253,Stats!$A$2:$AA$19,2,FALSE))=FALSE,"",IF(ISNUMBER(#REF!),(#REF!-VLOOKUP($B1253,Stats!$A$2:$AA$19,9,FALSE))/VLOOKUP($B1253,Stats!$A$2:$AA$19,23,FALSE),""))</f>
        <v/>
      </c>
      <c r="BJ1253" s="46" t="str">
        <f>IF(ISNUMBER(VLOOKUP($B1253,Stats!$A$2:$AA$19,2,FALSE))=FALSE,"",IF(ISNUMBER(#REF!),(#REF!-VLOOKUP($B1253,Stats!$A$2:$AA$19,10,FALSE))/VLOOKUP($B1253,Stats!$A$2:$AA$19,24,FALSE),""))</f>
        <v/>
      </c>
      <c r="BK1253" s="44">
        <f t="shared" si="260"/>
        <v>-1.0818134387208309</v>
      </c>
      <c r="BL1253" s="46" t="str">
        <f>IF(ISNUMBER(VLOOKUP($B1253,Stats!$A$2:$AA$19,2,FALSE))=FALSE,"",IF(ISNUMBER(#REF!),(#REF!-VLOOKUP($B1253,Stats!$A$2:$AA$19,11,FALSE))/VLOOKUP($B1253,Stats!$A$2:$AA$19,25,FALSE),""))</f>
        <v/>
      </c>
      <c r="BM1253" s="46">
        <f>IF(ISNUMBER(VLOOKUP($B1253,Stats!$A$2:$AA$19,2,FALSE))=FALSE,"",IF(ISNUMBER(AA1253),(AA1253-VLOOKUP($B1253,Stats!$A$2:$AA$19,12,FALSE))/VLOOKUP($B1253,Stats!$A$2:$AA$19,26,FALSE),""))</f>
        <v>-2.8611335027704923E-2</v>
      </c>
      <c r="BN1253" s="46" t="str">
        <f>IF(ISNUMBER(VLOOKUP($B1253,Stats!$A$2:$AA$19,2,FALSE))=FALSE,"",IF(ISNUMBER(#REF!),(#REF!-VLOOKUP($B1253,Stats!$A$2:$AA$19,13,FALSE))/VLOOKUP($B1253,Stats!$A$2:$AA$19,27,FALSE),""))</f>
        <v/>
      </c>
      <c r="BO1253" s="46" t="str">
        <f>IF(ISNUMBER(VLOOKUP($B1253,Stats!$A$2:$AA$19,2,FALSE))=FALSE,"",IF(ISNUMBER(#REF!),(#REF!-VLOOKUP($B1253,Stats!$A$2:$AA$19,14,FALSE))/VLOOKUP($B1253,Stats!$A$2:$AB$19,28,FALSE),""))</f>
        <v/>
      </c>
      <c r="BP1253" s="46"/>
      <c r="BQ1253" s="46">
        <f>IF(ISNUMBER(VLOOKUP($B1253,Stats!$A$2:$AA$19,2,FALSE))=FALSE,"",IF(ISNUMBER(BM1253),BM1253,(VLOOKUP($B1253,Stats!$A$2:$AT$19,46,FALSE)-VLOOKUP($B1253,Stats!$A$2:$AA$19,12,FALSE))/VLOOKUP($B1253,Stats!$A$2:$AA$19,26,FALSE)))</f>
        <v>-2.8611335027704923E-2</v>
      </c>
      <c r="BR1253" s="51">
        <f t="shared" si="261"/>
        <v>-2.8611335027704923E-2</v>
      </c>
      <c r="BS1253" s="32" t="str">
        <f t="shared" si="256"/>
        <v>1292_201427</v>
      </c>
      <c r="BT1253" s="53">
        <f t="shared" si="257"/>
        <v>-0.50398269590860434</v>
      </c>
    </row>
    <row r="1254" spans="1:72" x14ac:dyDescent="0.15">
      <c r="A1254" s="16">
        <v>1292</v>
      </c>
      <c r="B1254" s="17">
        <v>201501</v>
      </c>
      <c r="C1254" s="3">
        <v>0</v>
      </c>
      <c r="D1254" s="23">
        <v>4.5111326234269056E-2</v>
      </c>
      <c r="E1254" s="18">
        <v>2.7443664913195488E-2</v>
      </c>
      <c r="F1254" s="24">
        <v>2</v>
      </c>
      <c r="G1254" s="24">
        <v>3</v>
      </c>
      <c r="H1254" s="20">
        <v>3.3396311910583121E-2</v>
      </c>
      <c r="I1254" s="20">
        <v>-7.0023516838718285E-3</v>
      </c>
      <c r="J1254" s="24">
        <v>2</v>
      </c>
      <c r="K1254" s="24">
        <v>3</v>
      </c>
      <c r="L1254" s="20">
        <v>5.5372700871249014E-2</v>
      </c>
      <c r="M1254" s="20">
        <v>-1.4396657432217741E-2</v>
      </c>
      <c r="N1254" s="19">
        <v>2.2052999999999998</v>
      </c>
      <c r="O1254" s="19">
        <v>1.0114199229499172</v>
      </c>
      <c r="P1254" s="25">
        <v>42010</v>
      </c>
      <c r="Q1254" s="20">
        <v>-2.0904185371604767E-2</v>
      </c>
      <c r="R1254" s="25">
        <v>42013</v>
      </c>
      <c r="S1254" s="25">
        <f>IF(ISNUMBER(R1254),VLOOKUP(B1254,Index!$B$3:$AB$18,27,FALSE),"")</f>
        <v>42013</v>
      </c>
      <c r="T1254" s="25">
        <f>IF(ISNUMBER($R1254),VLOOKUP($B1254,Index!$B$21:$AB$36,27,FALSE),"")</f>
        <v>42013</v>
      </c>
      <c r="U1254" s="25">
        <f>IF(ISNUMBER($R1254),VLOOKUP($B1254,Index!$B$39:$AB$54,27,FALSE),"")</f>
        <v>42011</v>
      </c>
      <c r="W1254" s="18">
        <v>3.248015488867372</v>
      </c>
      <c r="X1254" s="19">
        <v>0.4</v>
      </c>
      <c r="Y1254" s="18">
        <v>0.52070693080886921</v>
      </c>
      <c r="Z1254" s="19">
        <f t="shared" si="258"/>
        <v>0</v>
      </c>
      <c r="AA1254" s="21">
        <v>2.1580045063868454</v>
      </c>
      <c r="AB1254" s="3">
        <v>0</v>
      </c>
      <c r="AC1254" s="18">
        <v>10.549604615922354</v>
      </c>
      <c r="AD1254" s="19">
        <v>0.16000000000000003</v>
      </c>
      <c r="AE1254" s="18">
        <v>0.27113570779239249</v>
      </c>
      <c r="AF1254" s="19">
        <f t="shared" si="259"/>
        <v>0</v>
      </c>
      <c r="AG1254" s="21">
        <v>4.6569834495859324</v>
      </c>
      <c r="AH1254" s="3">
        <v>0</v>
      </c>
      <c r="AK1254" t="str">
        <f t="shared" si="265"/>
        <v/>
      </c>
      <c r="AL1254" t="str">
        <f t="shared" si="265"/>
        <v/>
      </c>
      <c r="AM1254" t="str">
        <f t="shared" si="265"/>
        <v/>
      </c>
      <c r="AN1254" t="str">
        <f t="shared" si="265"/>
        <v/>
      </c>
      <c r="AO1254" t="str">
        <f t="shared" si="265"/>
        <v/>
      </c>
      <c r="AP1254" t="str">
        <f t="shared" si="265"/>
        <v/>
      </c>
      <c r="AQ1254" t="str">
        <f t="shared" si="265"/>
        <v/>
      </c>
      <c r="AR1254">
        <f t="shared" si="265"/>
        <v>2.1580045063868454</v>
      </c>
      <c r="AS1254" t="str">
        <f t="shared" si="265"/>
        <v/>
      </c>
      <c r="AT1254" t="str">
        <f t="shared" si="265"/>
        <v/>
      </c>
      <c r="AU1254" t="str">
        <f t="shared" si="265"/>
        <v/>
      </c>
      <c r="AV1254" t="str">
        <f t="shared" si="265"/>
        <v/>
      </c>
      <c r="AW1254" t="str">
        <f t="shared" si="265"/>
        <v/>
      </c>
      <c r="AX1254" t="str">
        <f t="shared" si="265"/>
        <v/>
      </c>
      <c r="AZ1254" s="46">
        <f>IF(ISNUMBER(VLOOKUP($B1254,Stats!$A$2:$AA$19,2,FALSE))=FALSE,"",IF(ISNUMBER(W1254),(W1254-VLOOKUP($B1254,Stats!$A$2:$AA$19,2,FALSE))/VLOOKUP($B1254,Stats!$A$2:$AA$19,16,FALSE),""))</f>
        <v>0.91219031704211928</v>
      </c>
      <c r="BA1254" s="46">
        <f>IF(ISNUMBER(VLOOKUP($B1254,Stats!$A$2:$AA$19,2,FALSE))=FALSE,"",IF(ISNUMBER(X1254),(X1254-VLOOKUP($B1254,Stats!$A$2:$AA$19,3,FALSE))/VLOOKUP($B1254,Stats!$A$2:$AA$19,17,FALSE),""))</f>
        <v>-0.84220341465677562</v>
      </c>
      <c r="BB1254" s="46"/>
      <c r="BC1254" s="46"/>
      <c r="BD1254" s="44">
        <f t="shared" si="255"/>
        <v>3.4993451192671832E-2</v>
      </c>
      <c r="BE1254" s="46">
        <f>IF(ISNUMBER(VLOOKUP($B1254,Stats!$A$2:$AA$19,2,FALSE))=FALSE,"",IF(ISNUMBER(Y1254),(Y1254-VLOOKUP($B1254,Stats!$A$2:$AA$19,5,FALSE))/VLOOKUP($B1254,Stats!$A$2:$AA$19,19,FALSE),""))</f>
        <v>1.7001954386616183</v>
      </c>
      <c r="BF1254" s="46"/>
      <c r="BG1254" s="46"/>
      <c r="BH1254" s="46">
        <f>IF(ISNUMBER(VLOOKUP($B1254,Stats!$A$2:$AA$19,2,FALSE))=FALSE,"",IF(ISNUMBER(Z1254),(Z1254-VLOOKUP($B1254,Stats!$A$2:$AA$19,8,FALSE))/VLOOKUP($B1254,Stats!$A$2:$AA$19,22,FALSE),""))</f>
        <v>-0.58823842946080296</v>
      </c>
      <c r="BI1254" s="46" t="str">
        <f>IF(ISNUMBER(VLOOKUP($B1254,Stats!$A$2:$AA$19,2,FALSE))=FALSE,"",IF(ISNUMBER(#REF!),(#REF!-VLOOKUP($B1254,Stats!$A$2:$AA$19,9,FALSE))/VLOOKUP($B1254,Stats!$A$2:$AA$19,23,FALSE),""))</f>
        <v/>
      </c>
      <c r="BJ1254" s="46" t="str">
        <f>IF(ISNUMBER(VLOOKUP($B1254,Stats!$A$2:$AA$19,2,FALSE))=FALSE,"",IF(ISNUMBER(#REF!),(#REF!-VLOOKUP($B1254,Stats!$A$2:$AA$19,10,FALSE))/VLOOKUP($B1254,Stats!$A$2:$AA$19,24,FALSE),""))</f>
        <v/>
      </c>
      <c r="BK1254" s="44">
        <f t="shared" si="260"/>
        <v>-1.3666083359013734</v>
      </c>
      <c r="BL1254" s="46" t="str">
        <f>IF(ISNUMBER(VLOOKUP($B1254,Stats!$A$2:$AA$19,2,FALSE))=FALSE,"",IF(ISNUMBER(#REF!),(#REF!-VLOOKUP($B1254,Stats!$A$2:$AA$19,11,FALSE))/VLOOKUP($B1254,Stats!$A$2:$AA$19,25,FALSE),""))</f>
        <v/>
      </c>
      <c r="BM1254" s="46">
        <f>IF(ISNUMBER(VLOOKUP($B1254,Stats!$A$2:$AA$19,2,FALSE))=FALSE,"",IF(ISNUMBER(AA1254),(AA1254-VLOOKUP($B1254,Stats!$A$2:$AA$19,12,FALSE))/VLOOKUP($B1254,Stats!$A$2:$AA$19,26,FALSE),""))</f>
        <v>-0.25917148118295635</v>
      </c>
      <c r="BN1254" s="46" t="str">
        <f>IF(ISNUMBER(VLOOKUP($B1254,Stats!$A$2:$AA$19,2,FALSE))=FALSE,"",IF(ISNUMBER(#REF!),(#REF!-VLOOKUP($B1254,Stats!$A$2:$AA$19,13,FALSE))/VLOOKUP($B1254,Stats!$A$2:$AA$19,27,FALSE),""))</f>
        <v/>
      </c>
      <c r="BO1254" s="46" t="str">
        <f>IF(ISNUMBER(VLOOKUP($B1254,Stats!$A$2:$AA$19,2,FALSE))=FALSE,"",IF(ISNUMBER(#REF!),(#REF!-VLOOKUP($B1254,Stats!$A$2:$AA$19,14,FALSE))/VLOOKUP($B1254,Stats!$A$2:$AB$19,28,FALSE),""))</f>
        <v/>
      </c>
      <c r="BP1254" s="46"/>
      <c r="BQ1254" s="46">
        <f>IF(ISNUMBER(VLOOKUP($B1254,Stats!$A$2:$AA$19,2,FALSE))=FALSE,"",IF(ISNUMBER(BM1254),BM1254,(VLOOKUP($B1254,Stats!$A$2:$AT$19,46,FALSE)-VLOOKUP($B1254,Stats!$A$2:$AA$19,12,FALSE))/VLOOKUP($B1254,Stats!$A$2:$AA$19,26,FALSE)))</f>
        <v>-0.25917148118295635</v>
      </c>
      <c r="BR1254" s="51">
        <f t="shared" si="261"/>
        <v>-0.25917148118295635</v>
      </c>
      <c r="BS1254" s="32" t="str">
        <f t="shared" si="256"/>
        <v>1292_201501</v>
      </c>
      <c r="BT1254" s="53">
        <f t="shared" si="257"/>
        <v>-0.86480060753888099</v>
      </c>
    </row>
    <row r="1255" spans="1:72" x14ac:dyDescent="0.15">
      <c r="A1255" s="16">
        <v>1292</v>
      </c>
      <c r="B1255" s="17">
        <v>201502</v>
      </c>
      <c r="C1255" s="3">
        <v>0</v>
      </c>
      <c r="D1255" s="23">
        <v>3.9875879955539206E-2</v>
      </c>
      <c r="E1255" s="18">
        <v>2.8269221954224225E-2</v>
      </c>
      <c r="F1255" s="24">
        <v>7</v>
      </c>
      <c r="G1255" s="24">
        <v>3</v>
      </c>
      <c r="H1255" s="20">
        <v>1.7645071130170869E-2</v>
      </c>
      <c r="I1255" s="20">
        <v>-2.6890479348093226E-2</v>
      </c>
      <c r="J1255" s="24">
        <v>3</v>
      </c>
      <c r="K1255" s="24">
        <v>1</v>
      </c>
      <c r="L1255" s="20">
        <v>4.0064620355411806E-2</v>
      </c>
      <c r="M1255" s="20">
        <v>-6.2780667822684655E-2</v>
      </c>
      <c r="N1255" s="19">
        <v>2.2547999999999999</v>
      </c>
      <c r="O1255" s="19">
        <v>1.0327485915815509</v>
      </c>
      <c r="P1255" s="25">
        <v>42026</v>
      </c>
      <c r="Q1255" s="20">
        <v>-6.2780667822684655E-2</v>
      </c>
      <c r="R1255" s="25">
        <v>42023</v>
      </c>
      <c r="S1255" s="25">
        <f>IF(ISNUMBER(R1255),VLOOKUP(B1255,Index!$B$3:$AB$18,27,FALSE),"")</f>
        <v>42023</v>
      </c>
      <c r="T1255" s="25">
        <f>IF(ISNUMBER($R1255),VLOOKUP($B1255,Index!$B$21:$AB$36,27,FALSE),"")</f>
        <v>42023</v>
      </c>
      <c r="U1255" s="25">
        <f>IF(ISNUMBER($R1255),VLOOKUP($B1255,Index!$B$39:$AB$54,27,FALSE),"")</f>
        <v>42027</v>
      </c>
      <c r="W1255" s="18">
        <v>1.1962763986661762</v>
      </c>
      <c r="X1255" s="19">
        <v>0.7</v>
      </c>
      <c r="Y1255" s="18">
        <v>0.53637077433710856</v>
      </c>
      <c r="Z1255" s="19">
        <f t="shared" si="258"/>
        <v>0</v>
      </c>
      <c r="AA1255" s="21">
        <v>0.63516176776206223</v>
      </c>
      <c r="AB1255" s="3">
        <v>0</v>
      </c>
      <c r="AC1255" s="18">
        <v>1.4310772220057162</v>
      </c>
      <c r="AD1255" s="19">
        <v>0.48999999999999994</v>
      </c>
      <c r="AE1255" s="18">
        <v>0.28769360756298945</v>
      </c>
      <c r="AF1255" s="19">
        <f t="shared" si="259"/>
        <v>0</v>
      </c>
      <c r="AG1255" s="21">
        <v>0.4034304712266279</v>
      </c>
      <c r="AH1255" s="3">
        <v>0</v>
      </c>
      <c r="AK1255" t="str">
        <f t="shared" si="265"/>
        <v/>
      </c>
      <c r="AL1255" t="str">
        <f t="shared" si="265"/>
        <v/>
      </c>
      <c r="AM1255" t="str">
        <f t="shared" si="265"/>
        <v/>
      </c>
      <c r="AN1255" t="str">
        <f t="shared" si="265"/>
        <v/>
      </c>
      <c r="AO1255" t="str">
        <f t="shared" si="265"/>
        <v/>
      </c>
      <c r="AP1255" t="str">
        <f t="shared" si="265"/>
        <v/>
      </c>
      <c r="AQ1255" t="str">
        <f t="shared" si="265"/>
        <v/>
      </c>
      <c r="AR1255" t="str">
        <f t="shared" si="265"/>
        <v/>
      </c>
      <c r="AS1255">
        <f t="shared" si="265"/>
        <v>0.63516176776206223</v>
      </c>
      <c r="AT1255" t="str">
        <f t="shared" si="265"/>
        <v/>
      </c>
      <c r="AU1255" t="str">
        <f t="shared" si="265"/>
        <v/>
      </c>
      <c r="AV1255" t="str">
        <f t="shared" si="265"/>
        <v/>
      </c>
      <c r="AW1255" t="str">
        <f t="shared" si="265"/>
        <v/>
      </c>
      <c r="AX1255" t="str">
        <f t="shared" si="265"/>
        <v/>
      </c>
      <c r="AZ1255" s="46">
        <f>IF(ISNUMBER(VLOOKUP($B1255,Stats!$A$2:$AA$19,2,FALSE))=FALSE,"",IF(ISNUMBER(W1255),(W1255-VLOOKUP($B1255,Stats!$A$2:$AA$19,2,FALSE))/VLOOKUP($B1255,Stats!$A$2:$AA$19,16,FALSE),""))</f>
        <v>0.69759939088071288</v>
      </c>
      <c r="BA1255" s="46">
        <f>IF(ISNUMBER(VLOOKUP($B1255,Stats!$A$2:$AA$19,2,FALSE))=FALSE,"",IF(ISNUMBER(X1255),(X1255-VLOOKUP($B1255,Stats!$A$2:$AA$19,3,FALSE))/VLOOKUP($B1255,Stats!$A$2:$AA$19,17,FALSE),""))</f>
        <v>0.38056958571220034</v>
      </c>
      <c r="BB1255" s="46"/>
      <c r="BC1255" s="46"/>
      <c r="BD1255" s="44">
        <f t="shared" si="255"/>
        <v>0.53908448829645661</v>
      </c>
      <c r="BE1255" s="46">
        <f>IF(ISNUMBER(VLOOKUP($B1255,Stats!$A$2:$AA$19,2,FALSE))=FALSE,"",IF(ISNUMBER(Y1255),(Y1255-VLOOKUP($B1255,Stats!$A$2:$AA$19,5,FALSE))/VLOOKUP($B1255,Stats!$A$2:$AA$19,19,FALSE),""))</f>
        <v>1.1700105139323602</v>
      </c>
      <c r="BF1255" s="46"/>
      <c r="BG1255" s="46"/>
      <c r="BH1255" s="46">
        <f>IF(ISNUMBER(VLOOKUP($B1255,Stats!$A$2:$AA$19,2,FALSE))=FALSE,"",IF(ISNUMBER(Z1255),(Z1255-VLOOKUP($B1255,Stats!$A$2:$AA$19,8,FALSE))/VLOOKUP($B1255,Stats!$A$2:$AA$19,22,FALSE),""))</f>
        <v>-0.48836753916131515</v>
      </c>
      <c r="BI1255" s="46" t="str">
        <f>IF(ISNUMBER(VLOOKUP($B1255,Stats!$A$2:$AA$19,2,FALSE))=FALSE,"",IF(ISNUMBER(#REF!),(#REF!-VLOOKUP($B1255,Stats!$A$2:$AA$19,9,FALSE))/VLOOKUP($B1255,Stats!$A$2:$AA$19,23,FALSE),""))</f>
        <v/>
      </c>
      <c r="BJ1255" s="46" t="str">
        <f>IF(ISNUMBER(VLOOKUP($B1255,Stats!$A$2:$AA$19,2,FALSE))=FALSE,"",IF(ISNUMBER(#REF!),(#REF!-VLOOKUP($B1255,Stats!$A$2:$AA$19,10,FALSE))/VLOOKUP($B1255,Stats!$A$2:$AA$19,24,FALSE),""))</f>
        <v/>
      </c>
      <c r="BK1255" s="44">
        <f t="shared" si="260"/>
        <v>-0.9655176215010467</v>
      </c>
      <c r="BL1255" s="46" t="str">
        <f>IF(ISNUMBER(VLOOKUP($B1255,Stats!$A$2:$AA$19,2,FALSE))=FALSE,"",IF(ISNUMBER(#REF!),(#REF!-VLOOKUP($B1255,Stats!$A$2:$AA$19,11,FALSE))/VLOOKUP($B1255,Stats!$A$2:$AA$19,25,FALSE),""))</f>
        <v/>
      </c>
      <c r="BM1255" s="46">
        <f>IF(ISNUMBER(VLOOKUP($B1255,Stats!$A$2:$AA$19,2,FALSE))=FALSE,"",IF(ISNUMBER(AA1255),(AA1255-VLOOKUP($B1255,Stats!$A$2:$AA$19,12,FALSE))/VLOOKUP($B1255,Stats!$A$2:$AA$19,26,FALSE),""))</f>
        <v>-0.28815166556783539</v>
      </c>
      <c r="BN1255" s="46" t="str">
        <f>IF(ISNUMBER(VLOOKUP($B1255,Stats!$A$2:$AA$19,2,FALSE))=FALSE,"",IF(ISNUMBER(#REF!),(#REF!-VLOOKUP($B1255,Stats!$A$2:$AA$19,13,FALSE))/VLOOKUP($B1255,Stats!$A$2:$AA$19,27,FALSE),""))</f>
        <v/>
      </c>
      <c r="BO1255" s="46" t="str">
        <f>IF(ISNUMBER(VLOOKUP($B1255,Stats!$A$2:$AA$19,2,FALSE))=FALSE,"",IF(ISNUMBER(#REF!),(#REF!-VLOOKUP($B1255,Stats!$A$2:$AA$19,14,FALSE))/VLOOKUP($B1255,Stats!$A$2:$AB$19,28,FALSE),""))</f>
        <v/>
      </c>
      <c r="BP1255" s="46"/>
      <c r="BQ1255" s="46">
        <f>IF(ISNUMBER(VLOOKUP($B1255,Stats!$A$2:$AA$19,2,FALSE))=FALSE,"",IF(ISNUMBER(BM1255),BM1255,(VLOOKUP($B1255,Stats!$A$2:$AT$19,46,FALSE)-VLOOKUP($B1255,Stats!$A$2:$AA$19,12,FALSE))/VLOOKUP($B1255,Stats!$A$2:$AA$19,26,FALSE)))</f>
        <v>-0.28815166556783539</v>
      </c>
      <c r="BR1255" s="51">
        <f t="shared" si="261"/>
        <v>-0.28815166556783539</v>
      </c>
      <c r="BS1255" s="32" t="str">
        <f t="shared" si="256"/>
        <v>1292_201502</v>
      </c>
      <c r="BT1255" s="53">
        <f t="shared" si="257"/>
        <v>-0.52912400835490381</v>
      </c>
    </row>
    <row r="1256" spans="1:72" x14ac:dyDescent="0.15">
      <c r="A1256" s="16">
        <v>1292</v>
      </c>
      <c r="B1256" s="17">
        <v>201503</v>
      </c>
      <c r="C1256" s="3">
        <v>0</v>
      </c>
      <c r="D1256" s="23">
        <v>-6.3421369082082513E-2</v>
      </c>
      <c r="E1256" s="18">
        <v>1.120478097004274E-2</v>
      </c>
      <c r="F1256" s="24">
        <v>3</v>
      </c>
      <c r="G1256" s="24">
        <v>7</v>
      </c>
      <c r="H1256" s="20">
        <v>8.3853478045933603E-3</v>
      </c>
      <c r="I1256" s="20">
        <v>-1.2842725127815226E-2</v>
      </c>
      <c r="J1256" s="24">
        <v>2</v>
      </c>
      <c r="K1256" s="24">
        <v>4</v>
      </c>
      <c r="L1256" s="20">
        <v>1.553678906359357E-2</v>
      </c>
      <c r="M1256" s="20">
        <v>-1.6630640963430254E-2</v>
      </c>
      <c r="N1256" s="19">
        <v>2.2669000000000001</v>
      </c>
      <c r="O1256" s="19">
        <v>1.0000882339965589</v>
      </c>
      <c r="P1256" s="25">
        <v>42031</v>
      </c>
      <c r="Q1256" s="20">
        <v>-7.2345493846221798E-2</v>
      </c>
      <c r="R1256" s="25">
        <v>42041</v>
      </c>
      <c r="S1256" s="25">
        <f>IF(ISNUMBER(R1256),VLOOKUP(B1256,Index!$B$3:$AB$18,27,FALSE),"")</f>
        <v>42041</v>
      </c>
      <c r="T1256" s="25">
        <f>IF(ISNUMBER($R1256),VLOOKUP($B1256,Index!$B$21:$AB$36,27,FALSE),"")</f>
        <v>42041</v>
      </c>
      <c r="U1256" s="25">
        <f>IF(ISNUMBER($R1256),VLOOKUP($B1256,Index!$B$39:$AB$54,27,FALSE),"")</f>
        <v>42034</v>
      </c>
      <c r="W1256" s="18">
        <v>-1.9026410724624754</v>
      </c>
      <c r="X1256" s="19">
        <v>0.3</v>
      </c>
      <c r="Y1256" s="18">
        <v>0.21259577129187562</v>
      </c>
      <c r="Z1256" s="19">
        <f t="shared" si="258"/>
        <v>0</v>
      </c>
      <c r="AA1256" s="21" t="s">
        <v>25</v>
      </c>
      <c r="AB1256" s="3">
        <v>0</v>
      </c>
      <c r="AC1256" s="18">
        <v>3.6200430506211583</v>
      </c>
      <c r="AD1256" s="19">
        <v>0.09</v>
      </c>
      <c r="AE1256" s="18">
        <v>4.5196961971187485E-2</v>
      </c>
      <c r="AF1256" s="19">
        <f t="shared" si="259"/>
        <v>0</v>
      </c>
      <c r="AG1256" s="21" t="s">
        <v>25</v>
      </c>
      <c r="AH1256" s="3">
        <v>0</v>
      </c>
      <c r="AK1256" t="str">
        <f t="shared" si="265"/>
        <v/>
      </c>
      <c r="AL1256" t="str">
        <f t="shared" si="265"/>
        <v/>
      </c>
      <c r="AM1256" t="str">
        <f t="shared" si="265"/>
        <v/>
      </c>
      <c r="AN1256" t="str">
        <f t="shared" si="265"/>
        <v/>
      </c>
      <c r="AO1256" t="str">
        <f t="shared" si="265"/>
        <v/>
      </c>
      <c r="AP1256" t="str">
        <f t="shared" si="265"/>
        <v/>
      </c>
      <c r="AQ1256" t="str">
        <f t="shared" si="265"/>
        <v/>
      </c>
      <c r="AR1256" t="str">
        <f t="shared" si="265"/>
        <v/>
      </c>
      <c r="AS1256" t="str">
        <f t="shared" si="265"/>
        <v/>
      </c>
      <c r="AT1256" t="str">
        <f t="shared" si="265"/>
        <v/>
      </c>
      <c r="AU1256" t="str">
        <f t="shared" si="265"/>
        <v/>
      </c>
      <c r="AV1256" t="str">
        <f t="shared" si="265"/>
        <v/>
      </c>
      <c r="AW1256" t="str">
        <f t="shared" si="265"/>
        <v/>
      </c>
      <c r="AX1256" t="str">
        <f t="shared" si="265"/>
        <v/>
      </c>
      <c r="AZ1256" s="46">
        <f>IF(ISNUMBER(VLOOKUP($B1256,Stats!$A$2:$AA$19,2,FALSE))=FALSE,"",IF(ISNUMBER(W1256),(W1256-VLOOKUP($B1256,Stats!$A$2:$AA$19,2,FALSE))/VLOOKUP($B1256,Stats!$A$2:$AA$19,16,FALSE),""))</f>
        <v>-1.2173080691740645</v>
      </c>
      <c r="BA1256" s="46">
        <f>IF(ISNUMBER(VLOOKUP($B1256,Stats!$A$2:$AA$19,2,FALSE))=FALSE,"",IF(ISNUMBER(X1256),(X1256-VLOOKUP($B1256,Stats!$A$2:$AA$19,3,FALSE))/VLOOKUP($B1256,Stats!$A$2:$AA$19,17,FALSE),""))</f>
        <v>-0.45237065647630298</v>
      </c>
      <c r="BB1256" s="46"/>
      <c r="BC1256" s="46"/>
      <c r="BD1256" s="44">
        <f t="shared" si="255"/>
        <v>-0.83483936282518378</v>
      </c>
      <c r="BE1256" s="46">
        <f>IF(ISNUMBER(VLOOKUP($B1256,Stats!$A$2:$AA$19,2,FALSE))=FALSE,"",IF(ISNUMBER(Y1256),(Y1256-VLOOKUP($B1256,Stats!$A$2:$AA$19,5,FALSE))/VLOOKUP($B1256,Stats!$A$2:$AA$19,19,FALSE),""))</f>
        <v>0.56522717260311506</v>
      </c>
      <c r="BF1256" s="46"/>
      <c r="BG1256" s="46"/>
      <c r="BH1256" s="46">
        <f>IF(ISNUMBER(VLOOKUP($B1256,Stats!$A$2:$AA$19,2,FALSE))=FALSE,"",IF(ISNUMBER(Z1256),(Z1256-VLOOKUP($B1256,Stats!$A$2:$AA$19,8,FALSE))/VLOOKUP($B1256,Stats!$A$2:$AA$19,22,FALSE),""))</f>
        <v>-0.64412337137479436</v>
      </c>
      <c r="BI1256" s="46" t="str">
        <f>IF(ISNUMBER(VLOOKUP($B1256,Stats!$A$2:$AA$19,2,FALSE))=FALSE,"",IF(ISNUMBER(#REF!),(#REF!-VLOOKUP($B1256,Stats!$A$2:$AA$19,9,FALSE))/VLOOKUP($B1256,Stats!$A$2:$AA$19,23,FALSE),""))</f>
        <v/>
      </c>
      <c r="BJ1256" s="46" t="str">
        <f>IF(ISNUMBER(VLOOKUP($B1256,Stats!$A$2:$AA$19,2,FALSE))=FALSE,"",IF(ISNUMBER(#REF!),(#REF!-VLOOKUP($B1256,Stats!$A$2:$AA$19,10,FALSE))/VLOOKUP($B1256,Stats!$A$2:$AA$19,24,FALSE),""))</f>
        <v/>
      </c>
      <c r="BK1256" s="44">
        <f t="shared" si="260"/>
        <v>-0.58889603223461884</v>
      </c>
      <c r="BL1256" s="46" t="str">
        <f>IF(ISNUMBER(VLOOKUP($B1256,Stats!$A$2:$AA$19,2,FALSE))=FALSE,"",IF(ISNUMBER(#REF!),(#REF!-VLOOKUP($B1256,Stats!$A$2:$AA$19,11,FALSE))/VLOOKUP($B1256,Stats!$A$2:$AA$19,25,FALSE),""))</f>
        <v/>
      </c>
      <c r="BM1256" s="46" t="str">
        <f>IF(ISNUMBER(VLOOKUP($B1256,Stats!$A$2:$AA$19,2,FALSE))=FALSE,"",IF(ISNUMBER(AA1256),(AA1256-VLOOKUP($B1256,Stats!$A$2:$AA$19,12,FALSE))/VLOOKUP($B1256,Stats!$A$2:$AA$19,26,FALSE),""))</f>
        <v/>
      </c>
      <c r="BN1256" s="46" t="str">
        <f>IF(ISNUMBER(VLOOKUP($B1256,Stats!$A$2:$AA$19,2,FALSE))=FALSE,"",IF(ISNUMBER(#REF!),(#REF!-VLOOKUP($B1256,Stats!$A$2:$AA$19,13,FALSE))/VLOOKUP($B1256,Stats!$A$2:$AA$19,27,FALSE),""))</f>
        <v/>
      </c>
      <c r="BO1256" s="46" t="str">
        <f>IF(ISNUMBER(VLOOKUP($B1256,Stats!$A$2:$AA$19,2,FALSE))=FALSE,"",IF(ISNUMBER(#REF!),(#REF!-VLOOKUP($B1256,Stats!$A$2:$AA$19,14,FALSE))/VLOOKUP($B1256,Stats!$A$2:$AB$19,28,FALSE),""))</f>
        <v/>
      </c>
      <c r="BP1256" s="46"/>
      <c r="BQ1256" s="46">
        <f>IF(ISNUMBER(VLOOKUP($B1256,Stats!$A$2:$AA$19,2,FALSE))=FALSE,"",IF(ISNUMBER(BM1256),BM1256,(VLOOKUP($B1256,Stats!$A$2:$AT$19,46,FALSE)-VLOOKUP($B1256,Stats!$A$2:$AA$19,12,FALSE))/VLOOKUP($B1256,Stats!$A$2:$AA$19,26,FALSE)))</f>
        <v>-0.53964354662323732</v>
      </c>
      <c r="BR1256" s="51">
        <f t="shared" si="261"/>
        <v>-0.53964354662323732</v>
      </c>
      <c r="BS1256" s="32" t="str">
        <f t="shared" si="256"/>
        <v>1292_201503</v>
      </c>
      <c r="BT1256" s="53">
        <f t="shared" si="257"/>
        <v>-0.62823420123045559</v>
      </c>
    </row>
    <row r="1257" spans="1:72" x14ac:dyDescent="0.15">
      <c r="A1257" s="16">
        <v>1292</v>
      </c>
      <c r="B1257" s="17">
        <v>201504</v>
      </c>
      <c r="C1257" s="3">
        <v>0</v>
      </c>
      <c r="D1257" s="23">
        <v>6.7716011222597405E-2</v>
      </c>
      <c r="E1257" s="18">
        <v>5.5603718926186228E-3</v>
      </c>
      <c r="F1257" s="24">
        <v>7</v>
      </c>
      <c r="G1257" s="24">
        <v>0</v>
      </c>
      <c r="H1257" s="20">
        <v>9.4173475039547004E-3</v>
      </c>
      <c r="I1257" s="20" t="s">
        <v>25</v>
      </c>
      <c r="J1257" s="24">
        <v>7</v>
      </c>
      <c r="K1257" s="24">
        <v>0</v>
      </c>
      <c r="L1257" s="20">
        <v>1.5941140404659881E-2</v>
      </c>
      <c r="M1257" s="20">
        <v>1.098901098900873E-3</v>
      </c>
      <c r="N1257" s="19">
        <v>2.2452999999999999</v>
      </c>
      <c r="O1257" s="19">
        <v>1.0589539216148658</v>
      </c>
      <c r="P1257" s="25">
        <v>42052</v>
      </c>
      <c r="Q1257" s="20">
        <v>0</v>
      </c>
      <c r="R1257" s="25">
        <v>42044</v>
      </c>
      <c r="S1257" s="25">
        <f>IF(ISNUMBER(R1257),VLOOKUP(B1257,Index!$B$3:$AB$18,27,FALSE),"")</f>
        <v>42044</v>
      </c>
      <c r="T1257" s="25">
        <f>IF(ISNUMBER($R1257),VLOOKUP($B1257,Index!$B$21:$AB$36,27,FALSE),"")</f>
        <v>42044</v>
      </c>
      <c r="U1257" s="25">
        <f>IF(ISNUMBER($R1257),VLOOKUP($B1257,Index!$B$39:$AB$54,27,FALSE),"")</f>
        <v>42052</v>
      </c>
      <c r="W1257" s="18">
        <v>2.7086404489038962</v>
      </c>
      <c r="X1257" s="19">
        <v>1</v>
      </c>
      <c r="Y1257" s="18">
        <v>0.10550063890953625</v>
      </c>
      <c r="Z1257" s="19">
        <f t="shared" si="258"/>
        <v>0</v>
      </c>
      <c r="AA1257" s="21" t="s">
        <v>25</v>
      </c>
      <c r="AB1257" s="3">
        <v>0</v>
      </c>
      <c r="AC1257" s="18">
        <v>7.3367330814383003</v>
      </c>
      <c r="AD1257" s="19">
        <v>1</v>
      </c>
      <c r="AE1257" s="18">
        <v>1.1130384810320353E-2</v>
      </c>
      <c r="AF1257" s="19">
        <f t="shared" si="259"/>
        <v>0</v>
      </c>
      <c r="AG1257" s="21" t="s">
        <v>25</v>
      </c>
      <c r="AH1257" s="3">
        <v>0</v>
      </c>
      <c r="AK1257" t="str">
        <f t="shared" si="265"/>
        <v/>
      </c>
      <c r="AL1257" t="str">
        <f t="shared" si="265"/>
        <v/>
      </c>
      <c r="AM1257" t="str">
        <f t="shared" si="265"/>
        <v/>
      </c>
      <c r="AN1257" t="str">
        <f t="shared" si="265"/>
        <v/>
      </c>
      <c r="AO1257" t="str">
        <f t="shared" si="265"/>
        <v/>
      </c>
      <c r="AP1257" t="str">
        <f t="shared" si="265"/>
        <v/>
      </c>
      <c r="AQ1257" t="str">
        <f t="shared" si="265"/>
        <v/>
      </c>
      <c r="AR1257" t="str">
        <f t="shared" si="265"/>
        <v/>
      </c>
      <c r="AS1257" t="str">
        <f t="shared" si="265"/>
        <v/>
      </c>
      <c r="AT1257" t="str">
        <f t="shared" si="265"/>
        <v/>
      </c>
      <c r="AU1257" t="str">
        <f t="shared" si="265"/>
        <v/>
      </c>
      <c r="AV1257" t="str">
        <f t="shared" si="265"/>
        <v/>
      </c>
      <c r="AW1257" t="str">
        <f t="shared" si="265"/>
        <v/>
      </c>
      <c r="AX1257" t="str">
        <f t="shared" si="265"/>
        <v/>
      </c>
      <c r="AZ1257" s="46">
        <f>IF(ISNUMBER(VLOOKUP($B1257,Stats!$A$2:$AA$19,2,FALSE))=FALSE,"",IF(ISNUMBER(W1257),(W1257-VLOOKUP($B1257,Stats!$A$2:$AA$19,2,FALSE))/VLOOKUP($B1257,Stats!$A$2:$AA$19,16,FALSE),""))</f>
        <v>0.63029219608159504</v>
      </c>
      <c r="BA1257" s="46">
        <f>IF(ISNUMBER(VLOOKUP($B1257,Stats!$A$2:$AA$19,2,FALSE))=FALSE,"",IF(ISNUMBER(X1257),(X1257-VLOOKUP($B1257,Stats!$A$2:$AA$19,3,FALSE))/VLOOKUP($B1257,Stats!$A$2:$AA$19,17,FALSE),""))</f>
        <v>0.93772145929647244</v>
      </c>
      <c r="BB1257" s="46"/>
      <c r="BC1257" s="46"/>
      <c r="BD1257" s="44">
        <f t="shared" si="255"/>
        <v>0.78400682768903374</v>
      </c>
      <c r="BE1257" s="46">
        <f>IF(ISNUMBER(VLOOKUP($B1257,Stats!$A$2:$AA$19,2,FALSE))=FALSE,"",IF(ISNUMBER(Y1257),(Y1257-VLOOKUP($B1257,Stats!$A$2:$AA$19,5,FALSE))/VLOOKUP($B1257,Stats!$A$2:$AA$19,19,FALSE),""))</f>
        <v>-7.9178466221936597E-2</v>
      </c>
      <c r="BF1257" s="46"/>
      <c r="BG1257" s="46"/>
      <c r="BH1257" s="46">
        <f>IF(ISNUMBER(VLOOKUP($B1257,Stats!$A$2:$AA$19,2,FALSE))=FALSE,"",IF(ISNUMBER(Z1257),(Z1257-VLOOKUP($B1257,Stats!$A$2:$AA$19,8,FALSE))/VLOOKUP($B1257,Stats!$A$2:$AA$19,22,FALSE),""))</f>
        <v>-0.5145844845400992</v>
      </c>
      <c r="BI1257" s="46" t="str">
        <f>IF(ISNUMBER(VLOOKUP($B1257,Stats!$A$2:$AA$19,2,FALSE))=FALSE,"",IF(ISNUMBER(#REF!),(#REF!-VLOOKUP($B1257,Stats!$A$2:$AA$19,9,FALSE))/VLOOKUP($B1257,Stats!$A$2:$AA$19,23,FALSE),""))</f>
        <v/>
      </c>
      <c r="BJ1257" s="46" t="str">
        <f>IF(ISNUMBER(VLOOKUP($B1257,Stats!$A$2:$AA$19,2,FALSE))=FALSE,"",IF(ISNUMBER(#REF!),(#REF!-VLOOKUP($B1257,Stats!$A$2:$AA$19,10,FALSE))/VLOOKUP($B1257,Stats!$A$2:$AA$19,24,FALSE),""))</f>
        <v/>
      </c>
      <c r="BK1257" s="44">
        <f t="shared" si="260"/>
        <v>-9.8950419006674145E-2</v>
      </c>
      <c r="BL1257" s="46" t="str">
        <f>IF(ISNUMBER(VLOOKUP($B1257,Stats!$A$2:$AA$19,2,FALSE))=FALSE,"",IF(ISNUMBER(#REF!),(#REF!-VLOOKUP($B1257,Stats!$A$2:$AA$19,11,FALSE))/VLOOKUP($B1257,Stats!$A$2:$AA$19,25,FALSE),""))</f>
        <v/>
      </c>
      <c r="BM1257" s="46" t="str">
        <f>IF(ISNUMBER(VLOOKUP($B1257,Stats!$A$2:$AA$19,2,FALSE))=FALSE,"",IF(ISNUMBER(AA1257),(AA1257-VLOOKUP($B1257,Stats!$A$2:$AA$19,12,FALSE))/VLOOKUP($B1257,Stats!$A$2:$AA$19,26,FALSE),""))</f>
        <v/>
      </c>
      <c r="BN1257" s="46" t="str">
        <f>IF(ISNUMBER(VLOOKUP($B1257,Stats!$A$2:$AA$19,2,FALSE))=FALSE,"",IF(ISNUMBER(#REF!),(#REF!-VLOOKUP($B1257,Stats!$A$2:$AA$19,13,FALSE))/VLOOKUP($B1257,Stats!$A$2:$AA$19,27,FALSE),""))</f>
        <v/>
      </c>
      <c r="BO1257" s="46" t="str">
        <f>IF(ISNUMBER(VLOOKUP($B1257,Stats!$A$2:$AA$19,2,FALSE))=FALSE,"",IF(ISNUMBER(#REF!),(#REF!-VLOOKUP($B1257,Stats!$A$2:$AA$19,14,FALSE))/VLOOKUP($B1257,Stats!$A$2:$AB$19,28,FALSE),""))</f>
        <v/>
      </c>
      <c r="BP1257" s="46"/>
      <c r="BQ1257" s="46">
        <f>IF(ISNUMBER(VLOOKUP($B1257,Stats!$A$2:$AA$19,2,FALSE))=FALSE,"",IF(ISNUMBER(BM1257),BM1257,(VLOOKUP($B1257,Stats!$A$2:$AT$19,46,FALSE)-VLOOKUP($B1257,Stats!$A$2:$AA$19,12,FALSE))/VLOOKUP($B1257,Stats!$A$2:$AA$19,26,FALSE)))</f>
        <v>-0.64096278450557098</v>
      </c>
      <c r="BR1257" s="51">
        <f t="shared" si="261"/>
        <v>-0.64096278450557098</v>
      </c>
      <c r="BS1257" s="32" t="str">
        <f t="shared" si="256"/>
        <v>1292_201504</v>
      </c>
      <c r="BT1257" s="53">
        <f t="shared" si="257"/>
        <v>-3.0761442767311908E-2</v>
      </c>
    </row>
    <row r="1258" spans="1:72" x14ac:dyDescent="0.15">
      <c r="A1258" s="16">
        <v>1292</v>
      </c>
      <c r="B1258" s="17">
        <v>201505</v>
      </c>
      <c r="C1258" s="3">
        <v>0</v>
      </c>
      <c r="D1258" s="23">
        <v>-1.3628468356121526E-2</v>
      </c>
      <c r="E1258" s="18">
        <v>1.5229173070442321E-2</v>
      </c>
      <c r="F1258" s="24">
        <v>5</v>
      </c>
      <c r="G1258" s="24">
        <v>3</v>
      </c>
      <c r="H1258" s="20">
        <v>7.8596938012314155E-3</v>
      </c>
      <c r="I1258" s="20">
        <v>-1.7396809801079677E-2</v>
      </c>
      <c r="J1258" s="24">
        <v>4</v>
      </c>
      <c r="K1258" s="24">
        <v>2</v>
      </c>
      <c r="L1258" s="20">
        <v>1.7982377270275185E-2</v>
      </c>
      <c r="M1258" s="20">
        <v>-3.0128624373228607E-2</v>
      </c>
      <c r="N1258" s="19">
        <v>2.2934999999999999</v>
      </c>
      <c r="O1258" s="19">
        <v>1.0188804975566415</v>
      </c>
      <c r="P1258" s="25">
        <v>42065</v>
      </c>
      <c r="Q1258" s="20">
        <v>-3.4357968170917741E-2</v>
      </c>
      <c r="R1258" s="25">
        <v>42069</v>
      </c>
      <c r="S1258" s="25">
        <f>IF(ISNUMBER(R1258),VLOOKUP(B1258,Index!$B$3:$AB$18,27,FALSE),"")</f>
        <v>42069</v>
      </c>
      <c r="T1258" s="25">
        <f>IF(ISNUMBER($R1258),VLOOKUP($B1258,Index!$B$21:$AB$36,27,FALSE),"")</f>
        <v>42069</v>
      </c>
      <c r="U1258" s="25">
        <f>IF(ISNUMBER($R1258),VLOOKUP($B1258,Index!$B$39:$AB$54,27,FALSE),"")</f>
        <v>42069</v>
      </c>
      <c r="W1258" s="18">
        <v>-0.49062486082037493</v>
      </c>
      <c r="X1258" s="19">
        <v>0.625</v>
      </c>
      <c r="Y1258" s="18">
        <v>0.28895324270098582</v>
      </c>
      <c r="Z1258" s="19">
        <f t="shared" si="258"/>
        <v>0</v>
      </c>
      <c r="AA1258" s="21" t="s">
        <v>25</v>
      </c>
      <c r="AB1258" s="3">
        <v>0</v>
      </c>
      <c r="AC1258" s="18">
        <v>0.24071275405501227</v>
      </c>
      <c r="AD1258" s="19">
        <v>0.390625</v>
      </c>
      <c r="AE1258" s="18">
        <v>8.3493976467414813E-2</v>
      </c>
      <c r="AF1258" s="19">
        <f t="shared" si="259"/>
        <v>0</v>
      </c>
      <c r="AG1258" s="21" t="s">
        <v>25</v>
      </c>
      <c r="AH1258" s="3">
        <v>0</v>
      </c>
      <c r="AK1258" t="str">
        <f t="shared" si="265"/>
        <v/>
      </c>
      <c r="AL1258" t="str">
        <f t="shared" si="265"/>
        <v/>
      </c>
      <c r="AM1258" t="str">
        <f t="shared" si="265"/>
        <v/>
      </c>
      <c r="AN1258" t="str">
        <f t="shared" si="265"/>
        <v/>
      </c>
      <c r="AO1258" t="str">
        <f t="shared" si="265"/>
        <v/>
      </c>
      <c r="AP1258" t="str">
        <f t="shared" si="265"/>
        <v/>
      </c>
      <c r="AQ1258" t="str">
        <f t="shared" si="265"/>
        <v/>
      </c>
      <c r="AR1258" t="str">
        <f t="shared" si="265"/>
        <v/>
      </c>
      <c r="AS1258" t="str">
        <f t="shared" si="265"/>
        <v/>
      </c>
      <c r="AT1258" t="str">
        <f t="shared" si="265"/>
        <v/>
      </c>
      <c r="AU1258" t="str">
        <f t="shared" si="265"/>
        <v/>
      </c>
      <c r="AV1258" t="str">
        <f t="shared" si="265"/>
        <v/>
      </c>
      <c r="AW1258" t="str">
        <f t="shared" si="265"/>
        <v/>
      </c>
      <c r="AX1258" t="str">
        <f t="shared" si="265"/>
        <v/>
      </c>
      <c r="AZ1258" s="46">
        <f>IF(ISNUMBER(VLOOKUP($B1258,Stats!$A$2:$AA$19,2,FALSE))=FALSE,"",IF(ISNUMBER(W1258),(W1258-VLOOKUP($B1258,Stats!$A$2:$AA$19,2,FALSE))/VLOOKUP($B1258,Stats!$A$2:$AA$19,16,FALSE),""))</f>
        <v>-0.82912735783315383</v>
      </c>
      <c r="BA1258" s="46">
        <f>IF(ISNUMBER(VLOOKUP($B1258,Stats!$A$2:$AA$19,2,FALSE))=FALSE,"",IF(ISNUMBER(X1258),(X1258-VLOOKUP($B1258,Stats!$A$2:$AA$19,3,FALSE))/VLOOKUP($B1258,Stats!$A$2:$AA$19,17,FALSE),""))</f>
        <v>0.35311991189560649</v>
      </c>
      <c r="BB1258" s="46"/>
      <c r="BC1258" s="46"/>
      <c r="BD1258" s="44">
        <f t="shared" si="255"/>
        <v>-0.23800372296877367</v>
      </c>
      <c r="BE1258" s="46">
        <f>IF(ISNUMBER(VLOOKUP($B1258,Stats!$A$2:$AA$19,2,FALSE))=FALSE,"",IF(ISNUMBER(Y1258),(Y1258-VLOOKUP($B1258,Stats!$A$2:$AA$19,5,FALSE))/VLOOKUP($B1258,Stats!$A$2:$AA$19,19,FALSE),""))</f>
        <v>1.0432479902478746</v>
      </c>
      <c r="BF1258" s="46"/>
      <c r="BG1258" s="46"/>
      <c r="BH1258" s="46">
        <f>IF(ISNUMBER(VLOOKUP($B1258,Stats!$A$2:$AA$19,2,FALSE))=FALSE,"",IF(ISNUMBER(Z1258),(Z1258-VLOOKUP($B1258,Stats!$A$2:$AA$19,8,FALSE))/VLOOKUP($B1258,Stats!$A$2:$AA$19,22,FALSE),""))</f>
        <v>-0.59810804423176478</v>
      </c>
      <c r="BI1258" s="46" t="str">
        <f>IF(ISNUMBER(VLOOKUP($B1258,Stats!$A$2:$AA$19,2,FALSE))=FALSE,"",IF(ISNUMBER(#REF!),(#REF!-VLOOKUP($B1258,Stats!$A$2:$AA$19,9,FALSE))/VLOOKUP($B1258,Stats!$A$2:$AA$19,23,FALSE),""))</f>
        <v/>
      </c>
      <c r="BJ1258" s="46" t="str">
        <f>IF(ISNUMBER(VLOOKUP($B1258,Stats!$A$2:$AA$19,2,FALSE))=FALSE,"",IF(ISNUMBER(#REF!),(#REF!-VLOOKUP($B1258,Stats!$A$2:$AA$19,10,FALSE))/VLOOKUP($B1258,Stats!$A$2:$AA$19,24,FALSE),""))</f>
        <v/>
      </c>
      <c r="BK1258" s="44">
        <f t="shared" si="260"/>
        <v>-0.90970600644304156</v>
      </c>
      <c r="BL1258" s="46" t="str">
        <f>IF(ISNUMBER(VLOOKUP($B1258,Stats!$A$2:$AA$19,2,FALSE))=FALSE,"",IF(ISNUMBER(#REF!),(#REF!-VLOOKUP($B1258,Stats!$A$2:$AA$19,11,FALSE))/VLOOKUP($B1258,Stats!$A$2:$AA$19,25,FALSE),""))</f>
        <v/>
      </c>
      <c r="BM1258" s="46" t="str">
        <f>IF(ISNUMBER(VLOOKUP($B1258,Stats!$A$2:$AA$19,2,FALSE))=FALSE,"",IF(ISNUMBER(AA1258),(AA1258-VLOOKUP($B1258,Stats!$A$2:$AA$19,12,FALSE))/VLOOKUP($B1258,Stats!$A$2:$AA$19,26,FALSE),""))</f>
        <v/>
      </c>
      <c r="BN1258" s="46" t="str">
        <f>IF(ISNUMBER(VLOOKUP($B1258,Stats!$A$2:$AA$19,2,FALSE))=FALSE,"",IF(ISNUMBER(#REF!),(#REF!-VLOOKUP($B1258,Stats!$A$2:$AA$19,13,FALSE))/VLOOKUP($B1258,Stats!$A$2:$AA$19,27,FALSE),""))</f>
        <v/>
      </c>
      <c r="BO1258" s="46" t="str">
        <f>IF(ISNUMBER(VLOOKUP($B1258,Stats!$A$2:$AA$19,2,FALSE))=FALSE,"",IF(ISNUMBER(#REF!),(#REF!-VLOOKUP($B1258,Stats!$A$2:$AA$19,14,FALSE))/VLOOKUP($B1258,Stats!$A$2:$AB$19,28,FALSE),""))</f>
        <v/>
      </c>
      <c r="BP1258" s="46"/>
      <c r="BQ1258" s="46">
        <f>IF(ISNUMBER(VLOOKUP($B1258,Stats!$A$2:$AA$19,2,FALSE))=FALSE,"",IF(ISNUMBER(BM1258),BM1258,(VLOOKUP($B1258,Stats!$A$2:$AT$19,46,FALSE)-VLOOKUP($B1258,Stats!$A$2:$AA$19,12,FALSE))/VLOOKUP($B1258,Stats!$A$2:$AA$19,26,FALSE)))</f>
        <v>-0.36655208107354165</v>
      </c>
      <c r="BR1258" s="51">
        <f t="shared" si="261"/>
        <v>-0.36655208107354165</v>
      </c>
      <c r="BS1258" s="32" t="str">
        <f t="shared" si="256"/>
        <v>1292_201505</v>
      </c>
      <c r="BT1258" s="53">
        <f t="shared" si="257"/>
        <v>-0.66673476467428805</v>
      </c>
    </row>
    <row r="1259" spans="1:72" x14ac:dyDescent="0.15">
      <c r="A1259" s="16">
        <v>1292</v>
      </c>
      <c r="B1259" s="17">
        <v>201506</v>
      </c>
      <c r="C1259" s="3">
        <v>0</v>
      </c>
      <c r="D1259" s="23">
        <v>7.3824897277283696E-2</v>
      </c>
      <c r="E1259" s="18">
        <v>8.1194447506402218E-3</v>
      </c>
      <c r="F1259" s="24">
        <v>8</v>
      </c>
      <c r="G1259" s="24">
        <v>2</v>
      </c>
      <c r="H1259" s="20">
        <v>9.5121520512648217E-3</v>
      </c>
      <c r="I1259" s="20">
        <v>-2.1613937394170946E-3</v>
      </c>
      <c r="J1259" s="24">
        <v>5</v>
      </c>
      <c r="K1259" s="24">
        <v>1</v>
      </c>
      <c r="L1259" s="20">
        <v>2.5207854236688476E-2</v>
      </c>
      <c r="M1259" s="20">
        <v>-3.0861476060313198E-3</v>
      </c>
      <c r="N1259" s="19">
        <v>2.3782000000000001</v>
      </c>
      <c r="O1259" s="19">
        <v>1.0623604038238186</v>
      </c>
      <c r="P1259" s="25">
        <v>42083</v>
      </c>
      <c r="Q1259" s="20">
        <v>-3.0861476060313198E-3</v>
      </c>
      <c r="R1259" s="25">
        <v>42076</v>
      </c>
      <c r="S1259" s="25">
        <f>IF(ISNUMBER(R1259),VLOOKUP(B1259,Index!$B$3:$AB$18,27,FALSE),"")</f>
        <v>42073</v>
      </c>
      <c r="T1259" s="25">
        <f>IF(ISNUMBER($R1259),VLOOKUP($B1259,Index!$B$21:$AB$36,27,FALSE),"")</f>
        <v>42075</v>
      </c>
      <c r="U1259" s="25">
        <f>IF(ISNUMBER($R1259),VLOOKUP($B1259,Index!$B$39:$AB$54,27,FALSE),"")</f>
        <v>42075</v>
      </c>
      <c r="W1259" s="18">
        <v>2.2147469183185109</v>
      </c>
      <c r="X1259" s="19">
        <v>0.8</v>
      </c>
      <c r="Y1259" s="18">
        <v>0.15405563248752593</v>
      </c>
      <c r="Z1259" s="19">
        <f t="shared" si="258"/>
        <v>3</v>
      </c>
      <c r="AA1259" s="21">
        <v>23.921376000618451</v>
      </c>
      <c r="AB1259" s="3">
        <v>0</v>
      </c>
      <c r="AC1259" s="18">
        <v>4.9051039122013407</v>
      </c>
      <c r="AD1259" s="19">
        <v>0.64000000000000012</v>
      </c>
      <c r="AE1259" s="18">
        <v>2.3733137901131657E-2</v>
      </c>
      <c r="AF1259" s="19">
        <f t="shared" si="259"/>
        <v>9</v>
      </c>
      <c r="AG1259" s="21">
        <v>572.23222976296438</v>
      </c>
      <c r="AH1259" s="3">
        <v>0</v>
      </c>
      <c r="AK1259" t="str">
        <f t="shared" si="265"/>
        <v/>
      </c>
      <c r="AL1259" t="str">
        <f t="shared" si="265"/>
        <v/>
      </c>
      <c r="AM1259" t="str">
        <f t="shared" si="265"/>
        <v/>
      </c>
      <c r="AN1259" t="str">
        <f t="shared" si="265"/>
        <v/>
      </c>
      <c r="AO1259" t="str">
        <f t="shared" si="265"/>
        <v/>
      </c>
      <c r="AP1259" t="str">
        <f t="shared" si="265"/>
        <v/>
      </c>
      <c r="AQ1259" t="str">
        <f t="shared" si="265"/>
        <v/>
      </c>
      <c r="AR1259" t="str">
        <f t="shared" si="265"/>
        <v/>
      </c>
      <c r="AS1259" t="str">
        <f t="shared" si="265"/>
        <v/>
      </c>
      <c r="AT1259" t="str">
        <f t="shared" si="265"/>
        <v/>
      </c>
      <c r="AU1259" t="str">
        <f t="shared" si="265"/>
        <v/>
      </c>
      <c r="AV1259" t="str">
        <f t="shared" si="265"/>
        <v/>
      </c>
      <c r="AW1259">
        <f t="shared" si="265"/>
        <v>23.921376000618451</v>
      </c>
      <c r="AX1259" t="str">
        <f t="shared" si="265"/>
        <v/>
      </c>
      <c r="AZ1259" s="46">
        <f>IF(ISNUMBER(VLOOKUP($B1259,Stats!$A$2:$AA$19,2,FALSE))=FALSE,"",IF(ISNUMBER(W1259),(W1259-VLOOKUP($B1259,Stats!$A$2:$AA$19,2,FALSE))/VLOOKUP($B1259,Stats!$A$2:$AA$19,16,FALSE),""))</f>
        <v>0.2121943225686197</v>
      </c>
      <c r="BA1259" s="46">
        <f>IF(ISNUMBER(VLOOKUP($B1259,Stats!$A$2:$AA$19,2,FALSE))=FALSE,"",IF(ISNUMBER(X1259),(X1259-VLOOKUP($B1259,Stats!$A$2:$AA$19,3,FALSE))/VLOOKUP($B1259,Stats!$A$2:$AA$19,17,FALSE),""))</f>
        <v>-3.4963065069354378E-2</v>
      </c>
      <c r="BB1259" s="46"/>
      <c r="BC1259" s="46"/>
      <c r="BD1259" s="44">
        <f t="shared" si="255"/>
        <v>8.8615628749632663E-2</v>
      </c>
      <c r="BE1259" s="46">
        <f>IF(ISNUMBER(VLOOKUP($B1259,Stats!$A$2:$AA$19,2,FALSE))=FALSE,"",IF(ISNUMBER(Y1259),(Y1259-VLOOKUP($B1259,Stats!$A$2:$AA$19,5,FALSE))/VLOOKUP($B1259,Stats!$A$2:$AA$19,19,FALSE),""))</f>
        <v>0.11122635533135063</v>
      </c>
      <c r="BF1259" s="46"/>
      <c r="BG1259" s="46"/>
      <c r="BH1259" s="46">
        <f>IF(ISNUMBER(VLOOKUP($B1259,Stats!$A$2:$AA$19,2,FALSE))=FALSE,"",IF(ISNUMBER(Z1259),(Z1259-VLOOKUP($B1259,Stats!$A$2:$AA$19,8,FALSE))/VLOOKUP($B1259,Stats!$A$2:$AA$19,22,FALSE),""))</f>
        <v>-0.14457295407960652</v>
      </c>
      <c r="BI1259" s="46" t="str">
        <f>IF(ISNUMBER(VLOOKUP($B1259,Stats!$A$2:$AA$19,2,FALSE))=FALSE,"",IF(ISNUMBER(#REF!),(#REF!-VLOOKUP($B1259,Stats!$A$2:$AA$19,9,FALSE))/VLOOKUP($B1259,Stats!$A$2:$AA$19,23,FALSE),""))</f>
        <v/>
      </c>
      <c r="BJ1259" s="46" t="str">
        <f>IF(ISNUMBER(VLOOKUP($B1259,Stats!$A$2:$AA$19,2,FALSE))=FALSE,"",IF(ISNUMBER(#REF!),(#REF!-VLOOKUP($B1259,Stats!$A$2:$AA$19,10,FALSE))/VLOOKUP($B1259,Stats!$A$2:$AA$19,24,FALSE),""))</f>
        <v/>
      </c>
      <c r="BK1259" s="44">
        <f t="shared" si="260"/>
        <v>-0.12123033495582738</v>
      </c>
      <c r="BL1259" s="46" t="str">
        <f>IF(ISNUMBER(VLOOKUP($B1259,Stats!$A$2:$AA$19,2,FALSE))=FALSE,"",IF(ISNUMBER(#REF!),(#REF!-VLOOKUP($B1259,Stats!$A$2:$AA$19,11,FALSE))/VLOOKUP($B1259,Stats!$A$2:$AA$19,25,FALSE),""))</f>
        <v/>
      </c>
      <c r="BM1259" s="46">
        <f>IF(ISNUMBER(VLOOKUP($B1259,Stats!$A$2:$AA$19,2,FALSE))=FALSE,"",IF(ISNUMBER(AA1259),(AA1259-VLOOKUP($B1259,Stats!$A$2:$AA$19,12,FALSE))/VLOOKUP($B1259,Stats!$A$2:$AA$19,26,FALSE),""))</f>
        <v>-0.14204482035526167</v>
      </c>
      <c r="BN1259" s="46" t="str">
        <f>IF(ISNUMBER(VLOOKUP($B1259,Stats!$A$2:$AA$19,2,FALSE))=FALSE,"",IF(ISNUMBER(#REF!),(#REF!-VLOOKUP($B1259,Stats!$A$2:$AA$19,13,FALSE))/VLOOKUP($B1259,Stats!$A$2:$AA$19,27,FALSE),""))</f>
        <v/>
      </c>
      <c r="BO1259" s="46" t="str">
        <f>IF(ISNUMBER(VLOOKUP($B1259,Stats!$A$2:$AA$19,2,FALSE))=FALSE,"",IF(ISNUMBER(#REF!),(#REF!-VLOOKUP($B1259,Stats!$A$2:$AA$19,14,FALSE))/VLOOKUP($B1259,Stats!$A$2:$AB$19,28,FALSE),""))</f>
        <v/>
      </c>
      <c r="BP1259" s="46"/>
      <c r="BQ1259" s="46">
        <f>IF(ISNUMBER(VLOOKUP($B1259,Stats!$A$2:$AA$19,2,FALSE))=FALSE,"",IF(ISNUMBER(BM1259),BM1259,(VLOOKUP($B1259,Stats!$A$2:$AT$19,46,FALSE)-VLOOKUP($B1259,Stats!$A$2:$AA$19,12,FALSE))/VLOOKUP($B1259,Stats!$A$2:$AA$19,26,FALSE)))</f>
        <v>-0.14204482035526167</v>
      </c>
      <c r="BR1259" s="51">
        <f t="shared" si="261"/>
        <v>-0.14204482035526167</v>
      </c>
      <c r="BS1259" s="32" t="str">
        <f t="shared" si="256"/>
        <v>1292_201506</v>
      </c>
      <c r="BT1259" s="53">
        <f t="shared" si="257"/>
        <v>-8.3424039294622235E-2</v>
      </c>
    </row>
    <row r="1260" spans="1:72" x14ac:dyDescent="0.15">
      <c r="A1260" s="16">
        <v>1292</v>
      </c>
      <c r="B1260" s="17">
        <v>201507</v>
      </c>
      <c r="C1260" s="3">
        <v>0</v>
      </c>
      <c r="D1260" s="23">
        <v>9.6291312757548209E-3</v>
      </c>
      <c r="E1260" s="18">
        <v>1.1392279374731222E-2</v>
      </c>
      <c r="F1260" s="24">
        <v>4</v>
      </c>
      <c r="G1260" s="24">
        <v>1</v>
      </c>
      <c r="H1260" s="20">
        <v>6.8046562142508593E-3</v>
      </c>
      <c r="I1260" s="20">
        <v>-1.7365294337584603E-2</v>
      </c>
      <c r="J1260" s="24">
        <v>3</v>
      </c>
      <c r="K1260" s="24">
        <v>1</v>
      </c>
      <c r="L1260" s="20">
        <v>1.2152047767218788E-2</v>
      </c>
      <c r="M1260" s="20">
        <v>-1.7365294337584603E-2</v>
      </c>
      <c r="N1260" s="19">
        <v>2.4070999999999998</v>
      </c>
      <c r="O1260" s="19">
        <v>1</v>
      </c>
      <c r="P1260" s="25">
        <v>42086</v>
      </c>
      <c r="Q1260" s="20">
        <v>-1.7365294337584603E-2</v>
      </c>
      <c r="R1260" s="25">
        <v>42087</v>
      </c>
      <c r="S1260" s="25">
        <f>IF(ISNUMBER(R1260),VLOOKUP(B1260,Index!$B$3:$AB$18,27,FALSE),"")</f>
        <v>42088</v>
      </c>
      <c r="T1260" s="25">
        <f>IF(ISNUMBER($R1260),VLOOKUP($B1260,Index!$B$21:$AB$36,27,FALSE),"")</f>
        <v>42089</v>
      </c>
      <c r="U1260" s="25">
        <f>IF(ISNUMBER($R1260),VLOOKUP($B1260,Index!$B$39:$AB$54,27,FALSE),"")</f>
        <v>42089</v>
      </c>
      <c r="W1260" s="18">
        <v>0.6932974518543471</v>
      </c>
      <c r="X1260" s="19">
        <v>0.8</v>
      </c>
      <c r="Y1260" s="18">
        <v>0.21615330339065722</v>
      </c>
      <c r="Z1260" s="19">
        <f t="shared" si="258"/>
        <v>1</v>
      </c>
      <c r="AA1260" s="21">
        <v>0.55450435152797817</v>
      </c>
      <c r="AB1260" s="3">
        <v>0</v>
      </c>
      <c r="AC1260" s="18">
        <v>0.48066135674773075</v>
      </c>
      <c r="AD1260" s="19">
        <v>0.64000000000000012</v>
      </c>
      <c r="AE1260" s="18">
        <v>4.6722250566693505E-2</v>
      </c>
      <c r="AF1260" s="19">
        <f t="shared" si="259"/>
        <v>1</v>
      </c>
      <c r="AG1260" s="21">
        <v>0.30747507586346357</v>
      </c>
      <c r="AH1260" s="3">
        <v>0</v>
      </c>
      <c r="AK1260" t="str">
        <f t="shared" si="265"/>
        <v/>
      </c>
      <c r="AL1260" t="str">
        <f t="shared" si="265"/>
        <v/>
      </c>
      <c r="AM1260" t="str">
        <f t="shared" si="265"/>
        <v/>
      </c>
      <c r="AN1260" t="str">
        <f t="shared" si="265"/>
        <v/>
      </c>
      <c r="AO1260" t="str">
        <f t="shared" si="265"/>
        <v/>
      </c>
      <c r="AP1260" t="str">
        <f t="shared" si="265"/>
        <v/>
      </c>
      <c r="AQ1260" t="str">
        <f t="shared" si="265"/>
        <v/>
      </c>
      <c r="AR1260" t="str">
        <f t="shared" si="265"/>
        <v/>
      </c>
      <c r="AS1260" t="str">
        <f t="shared" si="265"/>
        <v/>
      </c>
      <c r="AT1260" t="str">
        <f t="shared" si="265"/>
        <v/>
      </c>
      <c r="AU1260" t="str">
        <f t="shared" si="265"/>
        <v/>
      </c>
      <c r="AV1260" t="str">
        <f t="shared" si="265"/>
        <v/>
      </c>
      <c r="AW1260" t="str">
        <f t="shared" si="265"/>
        <v/>
      </c>
      <c r="AX1260">
        <f t="shared" si="265"/>
        <v>0.55450435152797817</v>
      </c>
      <c r="AZ1260" s="46">
        <f>IF(ISNUMBER(VLOOKUP($B1260,Stats!$A$2:$AA$19,2,FALSE))=FALSE,"",IF(ISNUMBER(W1260),(W1260-VLOOKUP($B1260,Stats!$A$2:$AA$19,2,FALSE))/VLOOKUP($B1260,Stats!$A$2:$AA$19,16,FALSE),""))</f>
        <v>-0.31692820311367859</v>
      </c>
      <c r="BA1260" s="46">
        <f>IF(ISNUMBER(VLOOKUP($B1260,Stats!$A$2:$AA$19,2,FALSE))=FALSE,"",IF(ISNUMBER(X1260),(X1260-VLOOKUP($B1260,Stats!$A$2:$AA$19,3,FALSE))/VLOOKUP($B1260,Stats!$A$2:$AA$19,17,FALSE),""))</f>
        <v>0.61985383420575335</v>
      </c>
      <c r="BB1260" s="46"/>
      <c r="BC1260" s="46"/>
      <c r="BD1260" s="44">
        <f t="shared" si="255"/>
        <v>0.15146281554603738</v>
      </c>
      <c r="BE1260" s="46">
        <f>IF(ISNUMBER(VLOOKUP($B1260,Stats!$A$2:$AA$19,2,FALSE))=FALSE,"",IF(ISNUMBER(Y1260),(Y1260-VLOOKUP($B1260,Stats!$A$2:$AA$19,5,FALSE))/VLOOKUP($B1260,Stats!$A$2:$AA$19,19,FALSE),""))</f>
        <v>0.1917845410861842</v>
      </c>
      <c r="BF1260" s="46"/>
      <c r="BG1260" s="46"/>
      <c r="BH1260" s="46">
        <f>IF(ISNUMBER(VLOOKUP($B1260,Stats!$A$2:$AA$19,2,FALSE))=FALSE,"",IF(ISNUMBER(Z1260),(Z1260-VLOOKUP($B1260,Stats!$A$2:$AA$19,8,FALSE))/VLOOKUP($B1260,Stats!$A$2:$AA$19,22,FALSE),""))</f>
        <v>-0.22777854907483192</v>
      </c>
      <c r="BI1260" s="46" t="str">
        <f>IF(ISNUMBER(VLOOKUP($B1260,Stats!$A$2:$AA$19,2,FALSE))=FALSE,"",IF(ISNUMBER(#REF!),(#REF!-VLOOKUP($B1260,Stats!$A$2:$AA$19,9,FALSE))/VLOOKUP($B1260,Stats!$A$2:$AA$19,23,FALSE),""))</f>
        <v/>
      </c>
      <c r="BJ1260" s="46" t="str">
        <f>IF(ISNUMBER(VLOOKUP($B1260,Stats!$A$2:$AA$19,2,FALSE))=FALSE,"",IF(ISNUMBER(#REF!),(#REF!-VLOOKUP($B1260,Stats!$A$2:$AA$19,10,FALSE))/VLOOKUP($B1260,Stats!$A$2:$AA$19,24,FALSE),""))</f>
        <v/>
      </c>
      <c r="BK1260" s="44">
        <f t="shared" si="260"/>
        <v>-0.20258274348277849</v>
      </c>
      <c r="BL1260" s="46" t="str">
        <f>IF(ISNUMBER(VLOOKUP($B1260,Stats!$A$2:$AA$19,2,FALSE))=FALSE,"",IF(ISNUMBER(#REF!),(#REF!-VLOOKUP($B1260,Stats!$A$2:$AA$19,11,FALSE))/VLOOKUP($B1260,Stats!$A$2:$AA$19,25,FALSE),""))</f>
        <v/>
      </c>
      <c r="BM1260" s="46">
        <f>IF(ISNUMBER(VLOOKUP($B1260,Stats!$A$2:$AA$19,2,FALSE))=FALSE,"",IF(ISNUMBER(AA1260),(AA1260-VLOOKUP($B1260,Stats!$A$2:$AA$19,12,FALSE))/VLOOKUP($B1260,Stats!$A$2:$AA$19,26,FALSE),""))</f>
        <v>-0.44941230641587537</v>
      </c>
      <c r="BN1260" s="46" t="str">
        <f>IF(ISNUMBER(VLOOKUP($B1260,Stats!$A$2:$AA$19,2,FALSE))=FALSE,"",IF(ISNUMBER(#REF!),(#REF!-VLOOKUP($B1260,Stats!$A$2:$AA$19,13,FALSE))/VLOOKUP($B1260,Stats!$A$2:$AA$19,27,FALSE),""))</f>
        <v/>
      </c>
      <c r="BO1260" s="46" t="str">
        <f>IF(ISNUMBER(VLOOKUP($B1260,Stats!$A$2:$AA$19,2,FALSE))=FALSE,"",IF(ISNUMBER(#REF!),(#REF!-VLOOKUP($B1260,Stats!$A$2:$AA$19,14,FALSE))/VLOOKUP($B1260,Stats!$A$2:$AB$19,28,FALSE),""))</f>
        <v/>
      </c>
      <c r="BP1260" s="46"/>
      <c r="BQ1260" s="46">
        <f>IF(ISNUMBER(VLOOKUP($B1260,Stats!$A$2:$AA$19,2,FALSE))=FALSE,"",IF(ISNUMBER(BM1260),BM1260,(VLOOKUP($B1260,Stats!$A$2:$AT$19,46,FALSE)-VLOOKUP($B1260,Stats!$A$2:$AA$19,12,FALSE))/VLOOKUP($B1260,Stats!$A$2:$AA$19,26,FALSE)))</f>
        <v>-0.44941230641587537</v>
      </c>
      <c r="BR1260" s="51">
        <f t="shared" si="261"/>
        <v>-0.44941230641587537</v>
      </c>
      <c r="BS1260" s="32" t="str">
        <f t="shared" si="256"/>
        <v>1292_201507</v>
      </c>
      <c r="BT1260" s="53">
        <f t="shared" si="257"/>
        <v>-0.18113954426363471</v>
      </c>
    </row>
    <row r="1261" spans="1:72" x14ac:dyDescent="0.15">
      <c r="S1261" t="str">
        <f>IF(ISNUMBER(R1261),VLOOKUP(B1261,Index!$B$3:$AB$18,27,FALSE),"")</f>
        <v/>
      </c>
      <c r="T1261" t="str">
        <f>IF(ISNUMBER($R1261),VLOOKUP($B1261,Index!$B$21:$AB$36,27,FALSE),"")</f>
        <v/>
      </c>
      <c r="U1261" t="str">
        <f>IF(ISNUMBER($R1261),VLOOKUP($B1261,Index!$B$39:$AB$54,27,FALSE),"")</f>
        <v/>
      </c>
      <c r="Z1261" t="str">
        <f t="shared" si="258"/>
        <v/>
      </c>
      <c r="AA1261" t="s">
        <v>25</v>
      </c>
      <c r="AF1261" t="str">
        <f t="shared" si="259"/>
        <v/>
      </c>
      <c r="AG1261" t="s">
        <v>25</v>
      </c>
      <c r="AK1261" t="str">
        <f t="shared" si="265"/>
        <v/>
      </c>
      <c r="AL1261" t="str">
        <f t="shared" si="265"/>
        <v/>
      </c>
      <c r="AM1261" t="str">
        <f t="shared" si="265"/>
        <v/>
      </c>
      <c r="AN1261" t="str">
        <f t="shared" si="265"/>
        <v/>
      </c>
      <c r="AO1261" t="str">
        <f t="shared" si="265"/>
        <v/>
      </c>
      <c r="AP1261" t="str">
        <f t="shared" si="265"/>
        <v/>
      </c>
      <c r="AQ1261" t="str">
        <f t="shared" si="265"/>
        <v/>
      </c>
      <c r="AR1261" t="str">
        <f t="shared" si="265"/>
        <v/>
      </c>
      <c r="AS1261" t="str">
        <f t="shared" si="265"/>
        <v/>
      </c>
      <c r="AT1261" t="str">
        <f t="shared" si="265"/>
        <v/>
      </c>
      <c r="AU1261" t="str">
        <f t="shared" si="265"/>
        <v/>
      </c>
      <c r="AV1261" t="str">
        <f t="shared" si="265"/>
        <v/>
      </c>
      <c r="AW1261" t="str">
        <f t="shared" si="265"/>
        <v/>
      </c>
      <c r="AX1261" t="str">
        <f t="shared" si="265"/>
        <v/>
      </c>
      <c r="AZ1261" s="46" t="str">
        <f>IF(ISNUMBER(VLOOKUP($B1261,Stats!$A$2:$AA$19,2,FALSE))=FALSE,"",IF(ISNUMBER(W1261),(W1261-VLOOKUP($B1261,Stats!$A$2:$AA$19,2,FALSE))/VLOOKUP($B1261,Stats!$A$2:$AA$19,16,FALSE),""))</f>
        <v/>
      </c>
      <c r="BA1261" s="46" t="str">
        <f>IF(ISNUMBER(VLOOKUP($B1261,Stats!$A$2:$AA$19,2,FALSE))=FALSE,"",IF(ISNUMBER(X1261),(X1261-VLOOKUP($B1261,Stats!$A$2:$AA$19,3,FALSE))/VLOOKUP($B1261,Stats!$A$2:$AA$19,17,FALSE),""))</f>
        <v/>
      </c>
      <c r="BB1261" s="46"/>
      <c r="BC1261" s="46"/>
      <c r="BD1261" s="44" t="str">
        <f t="shared" si="255"/>
        <v/>
      </c>
      <c r="BE1261" s="46" t="str">
        <f>IF(ISNUMBER(VLOOKUP($B1261,Stats!$A$2:$AA$19,2,FALSE))=FALSE,"",IF(ISNUMBER(Y1261),(Y1261-VLOOKUP($B1261,Stats!$A$2:$AA$19,5,FALSE))/VLOOKUP($B1261,Stats!$A$2:$AA$19,19,FALSE),""))</f>
        <v/>
      </c>
      <c r="BF1261" s="46"/>
      <c r="BG1261" s="46"/>
      <c r="BH1261" s="46" t="str">
        <f>IF(ISNUMBER(VLOOKUP($B1261,Stats!$A$2:$AA$19,2,FALSE))=FALSE,"",IF(ISNUMBER(Z1261),(Z1261-VLOOKUP($B1261,Stats!$A$2:$AA$19,8,FALSE))/VLOOKUP($B1261,Stats!$A$2:$AA$19,22,FALSE),""))</f>
        <v/>
      </c>
      <c r="BI1261" s="46" t="str">
        <f>IF(ISNUMBER(VLOOKUP($B1261,Stats!$A$2:$AA$19,2,FALSE))=FALSE,"",IF(ISNUMBER(#REF!),(#REF!-VLOOKUP($B1261,Stats!$A$2:$AA$19,9,FALSE))/VLOOKUP($B1261,Stats!$A$2:$AA$19,23,FALSE),""))</f>
        <v/>
      </c>
      <c r="BJ1261" s="46" t="str">
        <f>IF(ISNUMBER(VLOOKUP($B1261,Stats!$A$2:$AA$19,2,FALSE))=FALSE,"",IF(ISNUMBER(#REF!),(#REF!-VLOOKUP($B1261,Stats!$A$2:$AA$19,10,FALSE))/VLOOKUP($B1261,Stats!$A$2:$AA$19,24,FALSE),""))</f>
        <v/>
      </c>
      <c r="BK1261" s="44" t="str">
        <f t="shared" si="260"/>
        <v/>
      </c>
      <c r="BL1261" s="46" t="str">
        <f>IF(ISNUMBER(VLOOKUP($B1261,Stats!$A$2:$AA$19,2,FALSE))=FALSE,"",IF(ISNUMBER(#REF!),(#REF!-VLOOKUP($B1261,Stats!$A$2:$AA$19,11,FALSE))/VLOOKUP($B1261,Stats!$A$2:$AA$19,25,FALSE),""))</f>
        <v/>
      </c>
      <c r="BM1261" s="46" t="str">
        <f>IF(ISNUMBER(VLOOKUP($B1261,Stats!$A$2:$AA$19,2,FALSE))=FALSE,"",IF(ISNUMBER(AA1261),(AA1261-VLOOKUP($B1261,Stats!$A$2:$AA$19,12,FALSE))/VLOOKUP($B1261,Stats!$A$2:$AA$19,26,FALSE),""))</f>
        <v/>
      </c>
      <c r="BN1261" s="46" t="str">
        <f>IF(ISNUMBER(VLOOKUP($B1261,Stats!$A$2:$AA$19,2,FALSE))=FALSE,"",IF(ISNUMBER(#REF!),(#REF!-VLOOKUP($B1261,Stats!$A$2:$AA$19,13,FALSE))/VLOOKUP($B1261,Stats!$A$2:$AA$19,27,FALSE),""))</f>
        <v/>
      </c>
      <c r="BO1261" s="46" t="str">
        <f>IF(ISNUMBER(VLOOKUP($B1261,Stats!$A$2:$AA$19,2,FALSE))=FALSE,"",IF(ISNUMBER(#REF!),(#REF!-VLOOKUP($B1261,Stats!$A$2:$AA$19,14,FALSE))/VLOOKUP($B1261,Stats!$A$2:$AB$19,28,FALSE),""))</f>
        <v/>
      </c>
      <c r="BP1261" s="46"/>
      <c r="BQ1261" s="46" t="str">
        <f>IF(ISNUMBER(VLOOKUP($B1261,Stats!$A$2:$AA$19,2,FALSE))=FALSE,"",IF(ISNUMBER(BM1261),BM1261,(VLOOKUP($B1261,Stats!$A$2:$AT$19,46,FALSE)-VLOOKUP($B1261,Stats!$A$2:$AA$19,12,FALSE))/VLOOKUP($B1261,Stats!$A$2:$AA$19,26,FALSE)))</f>
        <v/>
      </c>
      <c r="BR1261" s="51" t="str">
        <f t="shared" si="261"/>
        <v/>
      </c>
      <c r="BS1261" s="32" t="str">
        <f t="shared" si="256"/>
        <v/>
      </c>
      <c r="BT1261" s="53" t="str">
        <f t="shared" si="257"/>
        <v/>
      </c>
    </row>
    <row r="1262" spans="1:72" ht="40.5" x14ac:dyDescent="0.15">
      <c r="A1262" s="1" t="s">
        <v>26</v>
      </c>
      <c r="B1262" s="1" t="s">
        <v>0</v>
      </c>
      <c r="C1262" s="3"/>
      <c r="D1262" s="4" t="s">
        <v>10</v>
      </c>
      <c r="E1262" s="1" t="s">
        <v>11</v>
      </c>
      <c r="F1262" s="1" t="s">
        <v>12</v>
      </c>
      <c r="G1262" s="1" t="s">
        <v>13</v>
      </c>
      <c r="H1262" s="1" t="s">
        <v>14</v>
      </c>
      <c r="I1262" s="1" t="s">
        <v>15</v>
      </c>
      <c r="J1262" s="1" t="s">
        <v>16</v>
      </c>
      <c r="K1262" s="1" t="s">
        <v>17</v>
      </c>
      <c r="L1262" s="1" t="s">
        <v>18</v>
      </c>
      <c r="M1262" s="1" t="s">
        <v>19</v>
      </c>
      <c r="N1262" s="1" t="s">
        <v>20</v>
      </c>
      <c r="O1262" s="1" t="s">
        <v>21</v>
      </c>
      <c r="P1262" s="1" t="s">
        <v>22</v>
      </c>
      <c r="Q1262" s="1" t="s">
        <v>23</v>
      </c>
      <c r="R1262" s="1" t="s">
        <v>24</v>
      </c>
      <c r="S1262" s="1" t="str">
        <f>IF(ISNUMBER(R1262),VLOOKUP(B1262,Index!$B$3:$AB$18,27,FALSE),"")</f>
        <v/>
      </c>
      <c r="T1262" s="1" t="str">
        <f>IF(ISNUMBER($R1262),VLOOKUP($B1262,Index!$B$21:$AB$36,27,FALSE),"")</f>
        <v/>
      </c>
      <c r="U1262" s="1" t="str">
        <f>IF(ISNUMBER($R1262),VLOOKUP($B1262,Index!$B$39:$AB$54,27,FALSE),"")</f>
        <v/>
      </c>
      <c r="W1262" s="1" t="s">
        <v>1</v>
      </c>
      <c r="X1262" s="1" t="s">
        <v>2</v>
      </c>
      <c r="Y1262" s="1" t="s">
        <v>4</v>
      </c>
      <c r="Z1262" s="1" t="str">
        <f t="shared" si="258"/>
        <v/>
      </c>
      <c r="AA1262" s="1" t="s">
        <v>8</v>
      </c>
      <c r="AB1262" s="3"/>
      <c r="AC1262" s="1" t="s">
        <v>33</v>
      </c>
      <c r="AD1262" s="1" t="s">
        <v>52</v>
      </c>
      <c r="AE1262" s="1" t="s">
        <v>53</v>
      </c>
      <c r="AF1262" s="1" t="str">
        <f t="shared" si="259"/>
        <v/>
      </c>
      <c r="AG1262" s="1" t="s">
        <v>38</v>
      </c>
      <c r="AH1262" s="3"/>
      <c r="AK1262" t="str">
        <f t="shared" si="265"/>
        <v/>
      </c>
      <c r="AL1262" t="str">
        <f t="shared" si="265"/>
        <v/>
      </c>
      <c r="AM1262" t="str">
        <f t="shared" si="265"/>
        <v/>
      </c>
      <c r="AN1262" t="str">
        <f t="shared" si="265"/>
        <v/>
      </c>
      <c r="AO1262" t="str">
        <f t="shared" si="265"/>
        <v/>
      </c>
      <c r="AP1262" t="str">
        <f t="shared" si="265"/>
        <v/>
      </c>
      <c r="AQ1262" t="str">
        <f t="shared" si="265"/>
        <v/>
      </c>
      <c r="AR1262" t="str">
        <f t="shared" si="265"/>
        <v/>
      </c>
      <c r="AS1262" t="str">
        <f t="shared" si="265"/>
        <v/>
      </c>
      <c r="AT1262" t="str">
        <f t="shared" si="265"/>
        <v/>
      </c>
      <c r="AU1262" t="str">
        <f t="shared" si="265"/>
        <v/>
      </c>
      <c r="AV1262" t="str">
        <f t="shared" si="265"/>
        <v/>
      </c>
      <c r="AW1262" t="str">
        <f t="shared" si="265"/>
        <v/>
      </c>
      <c r="AX1262" t="str">
        <f t="shared" si="265"/>
        <v/>
      </c>
      <c r="AZ1262" s="46" t="str">
        <f>IF(ISNUMBER(VLOOKUP($B1262,Stats!$A$2:$AA$19,2,FALSE))=FALSE,"",IF(ISNUMBER(W1262),(W1262-VLOOKUP($B1262,Stats!$A$2:$AA$19,2,FALSE))/VLOOKUP($B1262,Stats!$A$2:$AA$19,16,FALSE),""))</f>
        <v/>
      </c>
      <c r="BA1262" s="46" t="str">
        <f>IF(ISNUMBER(VLOOKUP($B1262,Stats!$A$2:$AA$19,2,FALSE))=FALSE,"",IF(ISNUMBER(X1262),(X1262-VLOOKUP($B1262,Stats!$A$2:$AA$19,3,FALSE))/VLOOKUP($B1262,Stats!$A$2:$AA$19,17,FALSE),""))</f>
        <v/>
      </c>
      <c r="BB1262" s="46"/>
      <c r="BC1262" s="46"/>
      <c r="BD1262" s="44" t="str">
        <f t="shared" si="255"/>
        <v/>
      </c>
      <c r="BE1262" s="46" t="str">
        <f>IF(ISNUMBER(VLOOKUP($B1262,Stats!$A$2:$AA$19,2,FALSE))=FALSE,"",IF(ISNUMBER(Y1262),(Y1262-VLOOKUP($B1262,Stats!$A$2:$AA$19,5,FALSE))/VLOOKUP($B1262,Stats!$A$2:$AA$19,19,FALSE),""))</f>
        <v/>
      </c>
      <c r="BF1262" s="46"/>
      <c r="BG1262" s="46"/>
      <c r="BH1262" s="46" t="str">
        <f>IF(ISNUMBER(VLOOKUP($B1262,Stats!$A$2:$AA$19,2,FALSE))=FALSE,"",IF(ISNUMBER(Z1262),(Z1262-VLOOKUP($B1262,Stats!$A$2:$AA$19,8,FALSE))/VLOOKUP($B1262,Stats!$A$2:$AA$19,22,FALSE),""))</f>
        <v/>
      </c>
      <c r="BI1262" s="46" t="str">
        <f>IF(ISNUMBER(VLOOKUP($B1262,Stats!$A$2:$AA$19,2,FALSE))=FALSE,"",IF(ISNUMBER(#REF!),(#REF!-VLOOKUP($B1262,Stats!$A$2:$AA$19,9,FALSE))/VLOOKUP($B1262,Stats!$A$2:$AA$19,23,FALSE),""))</f>
        <v/>
      </c>
      <c r="BJ1262" s="46" t="str">
        <f>IF(ISNUMBER(VLOOKUP($B1262,Stats!$A$2:$AA$19,2,FALSE))=FALSE,"",IF(ISNUMBER(#REF!),(#REF!-VLOOKUP($B1262,Stats!$A$2:$AA$19,10,FALSE))/VLOOKUP($B1262,Stats!$A$2:$AA$19,24,FALSE),""))</f>
        <v/>
      </c>
      <c r="BK1262" s="44" t="str">
        <f t="shared" si="260"/>
        <v/>
      </c>
      <c r="BL1262" s="46" t="str">
        <f>IF(ISNUMBER(VLOOKUP($B1262,Stats!$A$2:$AA$19,2,FALSE))=FALSE,"",IF(ISNUMBER(#REF!),(#REF!-VLOOKUP($B1262,Stats!$A$2:$AA$19,11,FALSE))/VLOOKUP($B1262,Stats!$A$2:$AA$19,25,FALSE),""))</f>
        <v/>
      </c>
      <c r="BM1262" s="46" t="str">
        <f>IF(ISNUMBER(VLOOKUP($B1262,Stats!$A$2:$AA$19,2,FALSE))=FALSE,"",IF(ISNUMBER(AA1262),(AA1262-VLOOKUP($B1262,Stats!$A$2:$AA$19,12,FALSE))/VLOOKUP($B1262,Stats!$A$2:$AA$19,26,FALSE),""))</f>
        <v/>
      </c>
      <c r="BN1262" s="46" t="str">
        <f>IF(ISNUMBER(VLOOKUP($B1262,Stats!$A$2:$AA$19,2,FALSE))=FALSE,"",IF(ISNUMBER(#REF!),(#REF!-VLOOKUP($B1262,Stats!$A$2:$AA$19,13,FALSE))/VLOOKUP($B1262,Stats!$A$2:$AA$19,27,FALSE),""))</f>
        <v/>
      </c>
      <c r="BO1262" s="46" t="str">
        <f>IF(ISNUMBER(VLOOKUP($B1262,Stats!$A$2:$AA$19,2,FALSE))=FALSE,"",IF(ISNUMBER(#REF!),(#REF!-VLOOKUP($B1262,Stats!$A$2:$AA$19,14,FALSE))/VLOOKUP($B1262,Stats!$A$2:$AB$19,28,FALSE),""))</f>
        <v/>
      </c>
      <c r="BP1262" s="46"/>
      <c r="BQ1262" s="46" t="str">
        <f>IF(ISNUMBER(VLOOKUP($B1262,Stats!$A$2:$AA$19,2,FALSE))=FALSE,"",IF(ISNUMBER(BM1262),BM1262,(VLOOKUP($B1262,Stats!$A$2:$AT$19,46,FALSE)-VLOOKUP($B1262,Stats!$A$2:$AA$19,12,FALSE))/VLOOKUP($B1262,Stats!$A$2:$AA$19,26,FALSE)))</f>
        <v/>
      </c>
      <c r="BR1262" s="51" t="str">
        <f t="shared" si="261"/>
        <v/>
      </c>
      <c r="BS1262" s="32" t="str">
        <f t="shared" si="256"/>
        <v/>
      </c>
      <c r="BT1262" s="53" t="str">
        <f t="shared" si="257"/>
        <v/>
      </c>
    </row>
    <row r="1263" spans="1:72" x14ac:dyDescent="0.15">
      <c r="A1263" s="5">
        <v>1489</v>
      </c>
      <c r="B1263" s="5" t="s">
        <v>43</v>
      </c>
      <c r="C1263" s="3">
        <v>0</v>
      </c>
      <c r="D1263" s="11">
        <v>0.3085767269355586</v>
      </c>
      <c r="E1263" s="6">
        <v>1.3834185116568176E-2</v>
      </c>
      <c r="F1263" s="12">
        <v>72</v>
      </c>
      <c r="G1263" s="12">
        <v>43</v>
      </c>
      <c r="H1263" s="13">
        <v>1.0706090604666112E-2</v>
      </c>
      <c r="I1263" s="13">
        <v>-1.1409862513715589E-2</v>
      </c>
      <c r="J1263" s="12">
        <v>13</v>
      </c>
      <c r="K1263" s="12">
        <v>4</v>
      </c>
      <c r="L1263" s="13">
        <v>3.5480349344978235E-2</v>
      </c>
      <c r="M1263" s="13">
        <v>-4.8409646976581677E-2</v>
      </c>
      <c r="N1263" s="8">
        <v>1.4113</v>
      </c>
      <c r="O1263" s="8">
        <v>1.3085767269355586</v>
      </c>
      <c r="P1263" s="14">
        <v>42090</v>
      </c>
      <c r="Q1263" s="13">
        <v>-7.3084241480712464E-2</v>
      </c>
      <c r="R1263" s="14">
        <v>41996</v>
      </c>
      <c r="S1263" s="14">
        <f>IF(ISNUMBER(R1263),VLOOKUP(B1263,Index!$B$3:$AB$18,27,FALSE),"")</f>
        <v>42041</v>
      </c>
      <c r="T1263" s="14">
        <f>IF(ISNUMBER($R1263),VLOOKUP($B1263,Index!$B$21:$AB$36,27,FALSE),"")</f>
        <v>41996</v>
      </c>
      <c r="U1263" s="14">
        <f>IF(ISNUMBER($R1263),VLOOKUP($B1263,Index!$B$39:$AB$54,27,FALSE),"")</f>
        <v>42003</v>
      </c>
      <c r="W1263" s="6">
        <v>0.64963521460117601</v>
      </c>
      <c r="X1263" s="7">
        <v>0.62608695652173918</v>
      </c>
      <c r="Y1263" s="6">
        <v>0.2624852072445446</v>
      </c>
      <c r="Z1263" s="8" t="str">
        <f t="shared" si="258"/>
        <v/>
      </c>
      <c r="AA1263" s="9">
        <v>4.2222060554188632</v>
      </c>
      <c r="AB1263" s="3">
        <v>0</v>
      </c>
      <c r="AC1263" s="6">
        <v>0.42202591204991602</v>
      </c>
      <c r="AD1263" s="7">
        <v>0.39198487712665414</v>
      </c>
      <c r="AE1263" s="6">
        <v>6.8898484022211534E-2</v>
      </c>
      <c r="AF1263" s="8" t="str">
        <f t="shared" si="259"/>
        <v/>
      </c>
      <c r="AG1263" s="9">
        <v>17.827023974415717</v>
      </c>
      <c r="AH1263" s="3">
        <v>0</v>
      </c>
      <c r="AK1263" t="str">
        <f t="shared" ref="AK1263:AX1272" si="266">IF($B1263=AK$2,$AA1263,"")</f>
        <v/>
      </c>
      <c r="AL1263" t="str">
        <f t="shared" si="266"/>
        <v/>
      </c>
      <c r="AM1263" t="str">
        <f t="shared" si="266"/>
        <v/>
      </c>
      <c r="AN1263" t="str">
        <f t="shared" si="266"/>
        <v/>
      </c>
      <c r="AO1263" t="str">
        <f t="shared" si="266"/>
        <v/>
      </c>
      <c r="AP1263" t="str">
        <f t="shared" si="266"/>
        <v/>
      </c>
      <c r="AQ1263" t="str">
        <f t="shared" si="266"/>
        <v/>
      </c>
      <c r="AR1263" t="str">
        <f t="shared" si="266"/>
        <v/>
      </c>
      <c r="AS1263" t="str">
        <f t="shared" si="266"/>
        <v/>
      </c>
      <c r="AT1263" t="str">
        <f t="shared" si="266"/>
        <v/>
      </c>
      <c r="AU1263" t="str">
        <f t="shared" si="266"/>
        <v/>
      </c>
      <c r="AV1263" t="str">
        <f t="shared" si="266"/>
        <v/>
      </c>
      <c r="AW1263" t="str">
        <f t="shared" si="266"/>
        <v/>
      </c>
      <c r="AX1263" t="str">
        <f t="shared" si="266"/>
        <v/>
      </c>
      <c r="AZ1263" s="46" t="str">
        <f>IF(ISNUMBER(VLOOKUP($B1263,Stats!$A$2:$AA$19,2,FALSE))=FALSE,"",IF(ISNUMBER(W1263),(W1263-VLOOKUP($B1263,Stats!$A$2:$AA$19,2,FALSE))/VLOOKUP($B1263,Stats!$A$2:$AA$19,16,FALSE),""))</f>
        <v/>
      </c>
      <c r="BA1263" s="46" t="str">
        <f>IF(ISNUMBER(VLOOKUP($B1263,Stats!$A$2:$AA$19,2,FALSE))=FALSE,"",IF(ISNUMBER(X1263),(X1263-VLOOKUP($B1263,Stats!$A$2:$AA$19,3,FALSE))/VLOOKUP($B1263,Stats!$A$2:$AA$19,17,FALSE),""))</f>
        <v/>
      </c>
      <c r="BB1263" s="46"/>
      <c r="BC1263" s="46"/>
      <c r="BD1263" s="44" t="str">
        <f t="shared" si="255"/>
        <v/>
      </c>
      <c r="BE1263" s="46" t="str">
        <f>IF(ISNUMBER(VLOOKUP($B1263,Stats!$A$2:$AA$19,2,FALSE))=FALSE,"",IF(ISNUMBER(Y1263),(Y1263-VLOOKUP($B1263,Stats!$A$2:$AA$19,5,FALSE))/VLOOKUP($B1263,Stats!$A$2:$AA$19,19,FALSE),""))</f>
        <v/>
      </c>
      <c r="BF1263" s="46"/>
      <c r="BG1263" s="46"/>
      <c r="BH1263" s="46" t="str">
        <f>IF(ISNUMBER(VLOOKUP($B1263,Stats!$A$2:$AA$19,2,FALSE))=FALSE,"",IF(ISNUMBER(Z1263),(Z1263-VLOOKUP($B1263,Stats!$A$2:$AA$19,8,FALSE))/VLOOKUP($B1263,Stats!$A$2:$AA$19,22,FALSE),""))</f>
        <v/>
      </c>
      <c r="BI1263" s="46" t="str">
        <f>IF(ISNUMBER(VLOOKUP($B1263,Stats!$A$2:$AA$19,2,FALSE))=FALSE,"",IF(ISNUMBER(#REF!),(#REF!-VLOOKUP($B1263,Stats!$A$2:$AA$19,9,FALSE))/VLOOKUP($B1263,Stats!$A$2:$AA$19,23,FALSE),""))</f>
        <v/>
      </c>
      <c r="BJ1263" s="46" t="str">
        <f>IF(ISNUMBER(VLOOKUP($B1263,Stats!$A$2:$AA$19,2,FALSE))=FALSE,"",IF(ISNUMBER(#REF!),(#REF!-VLOOKUP($B1263,Stats!$A$2:$AA$19,10,FALSE))/VLOOKUP($B1263,Stats!$A$2:$AA$19,24,FALSE),""))</f>
        <v/>
      </c>
      <c r="BK1263" s="44" t="str">
        <f t="shared" si="260"/>
        <v/>
      </c>
      <c r="BL1263" s="46" t="str">
        <f>IF(ISNUMBER(VLOOKUP($B1263,Stats!$A$2:$AA$19,2,FALSE))=FALSE,"",IF(ISNUMBER(#REF!),(#REF!-VLOOKUP($B1263,Stats!$A$2:$AA$19,11,FALSE))/VLOOKUP($B1263,Stats!$A$2:$AA$19,25,FALSE),""))</f>
        <v/>
      </c>
      <c r="BM1263" s="46" t="str">
        <f>IF(ISNUMBER(VLOOKUP($B1263,Stats!$A$2:$AA$19,2,FALSE))=FALSE,"",IF(ISNUMBER(AA1263),(AA1263-VLOOKUP($B1263,Stats!$A$2:$AA$19,12,FALSE))/VLOOKUP($B1263,Stats!$A$2:$AA$19,26,FALSE),""))</f>
        <v/>
      </c>
      <c r="BN1263" s="46" t="str">
        <f>IF(ISNUMBER(VLOOKUP($B1263,Stats!$A$2:$AA$19,2,FALSE))=FALSE,"",IF(ISNUMBER(#REF!),(#REF!-VLOOKUP($B1263,Stats!$A$2:$AA$19,13,FALSE))/VLOOKUP($B1263,Stats!$A$2:$AA$19,27,FALSE),""))</f>
        <v/>
      </c>
      <c r="BO1263" s="46" t="str">
        <f>IF(ISNUMBER(VLOOKUP($B1263,Stats!$A$2:$AA$19,2,FALSE))=FALSE,"",IF(ISNUMBER(#REF!),(#REF!-VLOOKUP($B1263,Stats!$A$2:$AA$19,14,FALSE))/VLOOKUP($B1263,Stats!$A$2:$AB$19,28,FALSE),""))</f>
        <v/>
      </c>
      <c r="BP1263" s="46"/>
      <c r="BQ1263" s="46" t="str">
        <f>IF(ISNUMBER(VLOOKUP($B1263,Stats!$A$2:$AA$19,2,FALSE))=FALSE,"",IF(ISNUMBER(BM1263),BM1263,(VLOOKUP($B1263,Stats!$A$2:$AT$19,46,FALSE)-VLOOKUP($B1263,Stats!$A$2:$AA$19,12,FALSE))/VLOOKUP($B1263,Stats!$A$2:$AA$19,26,FALSE)))</f>
        <v/>
      </c>
      <c r="BR1263" s="51" t="str">
        <f t="shared" si="261"/>
        <v/>
      </c>
      <c r="BS1263" s="32" t="str">
        <f t="shared" si="256"/>
        <v/>
      </c>
      <c r="BT1263" s="53" t="str">
        <f t="shared" si="257"/>
        <v/>
      </c>
    </row>
    <row r="1264" spans="1:72" x14ac:dyDescent="0.15">
      <c r="A1264" s="5">
        <v>1489</v>
      </c>
      <c r="B1264" s="5" t="s">
        <v>31</v>
      </c>
      <c r="C1264" s="3">
        <v>0</v>
      </c>
      <c r="D1264" s="11">
        <v>2.000673269048683E-2</v>
      </c>
      <c r="E1264" s="6">
        <v>1.2906580859730395E-2</v>
      </c>
      <c r="F1264" s="15">
        <v>5.1428571428571432</v>
      </c>
      <c r="G1264" s="15">
        <v>3.0714285714285716</v>
      </c>
      <c r="H1264" s="13">
        <v>1.0374268576559932E-2</v>
      </c>
      <c r="I1264" s="13">
        <v>-1.0768694960984074E-2</v>
      </c>
      <c r="J1264" s="12">
        <v>3.4285714285714284</v>
      </c>
      <c r="K1264" s="12">
        <v>1.7142857142857142</v>
      </c>
      <c r="L1264" s="13">
        <v>1.955297626968127E-2</v>
      </c>
      <c r="M1264" s="13">
        <v>-1.8466082949621137E-2</v>
      </c>
      <c r="N1264" s="8">
        <v>1.1828214285714285</v>
      </c>
      <c r="O1264" s="8">
        <v>1.029704726672692</v>
      </c>
      <c r="P1264" s="14"/>
      <c r="Q1264" s="13">
        <v>-2.5717826416520952E-2</v>
      </c>
      <c r="R1264" s="14"/>
      <c r="S1264" s="14" t="str">
        <f>IF(ISNUMBER(R1264),VLOOKUP(B1264,Index!$B$3:$AB$18,27,FALSE),"")</f>
        <v/>
      </c>
      <c r="T1264" s="14" t="str">
        <f>IF(ISNUMBER($R1264),VLOOKUP($B1264,Index!$B$21:$AB$36,27,FALSE),"")</f>
        <v/>
      </c>
      <c r="U1264" s="14" t="str">
        <f>IF(ISNUMBER($R1264),VLOOKUP($B1264,Index!$B$39:$AB$54,27,FALSE),"")</f>
        <v/>
      </c>
      <c r="W1264" s="6">
        <v>0.774979988332266</v>
      </c>
      <c r="X1264" s="8">
        <v>0.6238945578231293</v>
      </c>
      <c r="Y1264" s="6">
        <v>0.24488515393129334</v>
      </c>
      <c r="Z1264" s="8" t="str">
        <f t="shared" si="258"/>
        <v/>
      </c>
      <c r="AA1264" s="9" t="s">
        <v>25</v>
      </c>
      <c r="AB1264" s="3">
        <v>0</v>
      </c>
      <c r="AC1264" s="6">
        <v>0.60059398231547911</v>
      </c>
      <c r="AD1264" s="8">
        <v>0.38924441928131803</v>
      </c>
      <c r="AE1264" s="6">
        <v>5.9968738615953233E-2</v>
      </c>
      <c r="AF1264" s="8" t="str">
        <f t="shared" si="259"/>
        <v/>
      </c>
      <c r="AG1264" s="9" t="s">
        <v>25</v>
      </c>
      <c r="AH1264" s="3">
        <v>0</v>
      </c>
      <c r="AK1264" t="str">
        <f t="shared" si="266"/>
        <v/>
      </c>
      <c r="AL1264" t="str">
        <f t="shared" si="266"/>
        <v/>
      </c>
      <c r="AM1264" t="str">
        <f t="shared" si="266"/>
        <v/>
      </c>
      <c r="AN1264" t="str">
        <f t="shared" si="266"/>
        <v/>
      </c>
      <c r="AO1264" t="str">
        <f t="shared" si="266"/>
        <v/>
      </c>
      <c r="AP1264" t="str">
        <f t="shared" si="266"/>
        <v/>
      </c>
      <c r="AQ1264" t="str">
        <f t="shared" si="266"/>
        <v/>
      </c>
      <c r="AR1264" t="str">
        <f t="shared" si="266"/>
        <v/>
      </c>
      <c r="AS1264" t="str">
        <f t="shared" si="266"/>
        <v/>
      </c>
      <c r="AT1264" t="str">
        <f t="shared" si="266"/>
        <v/>
      </c>
      <c r="AU1264" t="str">
        <f t="shared" si="266"/>
        <v/>
      </c>
      <c r="AV1264" t="str">
        <f t="shared" si="266"/>
        <v/>
      </c>
      <c r="AW1264" t="str">
        <f t="shared" si="266"/>
        <v/>
      </c>
      <c r="AX1264" t="str">
        <f t="shared" si="266"/>
        <v/>
      </c>
      <c r="AZ1264" s="46" t="str">
        <f>IF(ISNUMBER(VLOOKUP($B1264,Stats!$A$2:$AA$19,2,FALSE))=FALSE,"",IF(ISNUMBER(W1264),(W1264-VLOOKUP($B1264,Stats!$A$2:$AA$19,2,FALSE))/VLOOKUP($B1264,Stats!$A$2:$AA$19,16,FALSE),""))</f>
        <v/>
      </c>
      <c r="BA1264" s="46" t="str">
        <f>IF(ISNUMBER(VLOOKUP($B1264,Stats!$A$2:$AA$19,2,FALSE))=FALSE,"",IF(ISNUMBER(X1264),(X1264-VLOOKUP($B1264,Stats!$A$2:$AA$19,3,FALSE))/VLOOKUP($B1264,Stats!$A$2:$AA$19,17,FALSE),""))</f>
        <v/>
      </c>
      <c r="BB1264" s="46"/>
      <c r="BC1264" s="46"/>
      <c r="BD1264" s="44" t="str">
        <f t="shared" si="255"/>
        <v/>
      </c>
      <c r="BE1264" s="46" t="str">
        <f>IF(ISNUMBER(VLOOKUP($B1264,Stats!$A$2:$AA$19,2,FALSE))=FALSE,"",IF(ISNUMBER(Y1264),(Y1264-VLOOKUP($B1264,Stats!$A$2:$AA$19,5,FALSE))/VLOOKUP($B1264,Stats!$A$2:$AA$19,19,FALSE),""))</f>
        <v/>
      </c>
      <c r="BF1264" s="46"/>
      <c r="BG1264" s="46"/>
      <c r="BH1264" s="46" t="str">
        <f>IF(ISNUMBER(VLOOKUP($B1264,Stats!$A$2:$AA$19,2,FALSE))=FALSE,"",IF(ISNUMBER(Z1264),(Z1264-VLOOKUP($B1264,Stats!$A$2:$AA$19,8,FALSE))/VLOOKUP($B1264,Stats!$A$2:$AA$19,22,FALSE),""))</f>
        <v/>
      </c>
      <c r="BI1264" s="46" t="str">
        <f>IF(ISNUMBER(VLOOKUP($B1264,Stats!$A$2:$AA$19,2,FALSE))=FALSE,"",IF(ISNUMBER(#REF!),(#REF!-VLOOKUP($B1264,Stats!$A$2:$AA$19,9,FALSE))/VLOOKUP($B1264,Stats!$A$2:$AA$19,23,FALSE),""))</f>
        <v/>
      </c>
      <c r="BJ1264" s="46" t="str">
        <f>IF(ISNUMBER(VLOOKUP($B1264,Stats!$A$2:$AA$19,2,FALSE))=FALSE,"",IF(ISNUMBER(#REF!),(#REF!-VLOOKUP($B1264,Stats!$A$2:$AA$19,10,FALSE))/VLOOKUP($B1264,Stats!$A$2:$AA$19,24,FALSE),""))</f>
        <v/>
      </c>
      <c r="BK1264" s="44" t="str">
        <f t="shared" si="260"/>
        <v/>
      </c>
      <c r="BL1264" s="46" t="str">
        <f>IF(ISNUMBER(VLOOKUP($B1264,Stats!$A$2:$AA$19,2,FALSE))=FALSE,"",IF(ISNUMBER(#REF!),(#REF!-VLOOKUP($B1264,Stats!$A$2:$AA$19,11,FALSE))/VLOOKUP($B1264,Stats!$A$2:$AA$19,25,FALSE),""))</f>
        <v/>
      </c>
      <c r="BM1264" s="46" t="str">
        <f>IF(ISNUMBER(VLOOKUP($B1264,Stats!$A$2:$AA$19,2,FALSE))=FALSE,"",IF(ISNUMBER(AA1264),(AA1264-VLOOKUP($B1264,Stats!$A$2:$AA$19,12,FALSE))/VLOOKUP($B1264,Stats!$A$2:$AA$19,26,FALSE),""))</f>
        <v/>
      </c>
      <c r="BN1264" s="46" t="str">
        <f>IF(ISNUMBER(VLOOKUP($B1264,Stats!$A$2:$AA$19,2,FALSE))=FALSE,"",IF(ISNUMBER(#REF!),(#REF!-VLOOKUP($B1264,Stats!$A$2:$AA$19,13,FALSE))/VLOOKUP($B1264,Stats!$A$2:$AA$19,27,FALSE),""))</f>
        <v/>
      </c>
      <c r="BO1264" s="46" t="str">
        <f>IF(ISNUMBER(VLOOKUP($B1264,Stats!$A$2:$AA$19,2,FALSE))=FALSE,"",IF(ISNUMBER(#REF!),(#REF!-VLOOKUP($B1264,Stats!$A$2:$AA$19,14,FALSE))/VLOOKUP($B1264,Stats!$A$2:$AB$19,28,FALSE),""))</f>
        <v/>
      </c>
      <c r="BP1264" s="46"/>
      <c r="BQ1264" s="46" t="str">
        <f>IF(ISNUMBER(VLOOKUP($B1264,Stats!$A$2:$AA$19,2,FALSE))=FALSE,"",IF(ISNUMBER(BM1264),BM1264,(VLOOKUP($B1264,Stats!$A$2:$AT$19,46,FALSE)-VLOOKUP($B1264,Stats!$A$2:$AA$19,12,FALSE))/VLOOKUP($B1264,Stats!$A$2:$AA$19,26,FALSE)))</f>
        <v/>
      </c>
      <c r="BR1264" s="51" t="str">
        <f t="shared" si="261"/>
        <v/>
      </c>
      <c r="BS1264" s="32" t="str">
        <f t="shared" si="256"/>
        <v/>
      </c>
      <c r="BT1264" s="53" t="str">
        <f t="shared" si="257"/>
        <v/>
      </c>
    </row>
    <row r="1265" spans="1:72" x14ac:dyDescent="0.15">
      <c r="A1265" s="16">
        <v>1489</v>
      </c>
      <c r="B1265" s="17">
        <v>201421</v>
      </c>
      <c r="C1265" s="3">
        <v>0</v>
      </c>
      <c r="D1265" s="23">
        <v>-3.1525266573945276E-2</v>
      </c>
      <c r="E1265" s="18">
        <v>6.2690100042132862E-3</v>
      </c>
      <c r="F1265" s="24">
        <v>2</v>
      </c>
      <c r="G1265" s="24">
        <v>5</v>
      </c>
      <c r="H1265" s="20">
        <v>3.5294517875065212E-3</v>
      </c>
      <c r="I1265" s="20">
        <v>-7.7779498789662723E-3</v>
      </c>
      <c r="J1265" s="24">
        <v>2</v>
      </c>
      <c r="K1265" s="24">
        <v>3</v>
      </c>
      <c r="L1265" s="20">
        <v>6.6880180859079097E-3</v>
      </c>
      <c r="M1265" s="20">
        <v>-1.3474314587816894E-2</v>
      </c>
      <c r="N1265" s="19">
        <v>1.0789</v>
      </c>
      <c r="O1265" s="19">
        <v>1.0003708854891051</v>
      </c>
      <c r="P1265" s="25">
        <v>41921</v>
      </c>
      <c r="Q1265" s="20">
        <v>-3.1884326628973891E-2</v>
      </c>
      <c r="R1265" s="25">
        <v>41929</v>
      </c>
      <c r="S1265" s="25">
        <f>IF(ISNUMBER(R1265),VLOOKUP(B1265,Index!$B$3:$AB$18,27,FALSE),"")</f>
        <v>41929</v>
      </c>
      <c r="T1265" s="25">
        <f>IF(ISNUMBER($R1265),VLOOKUP($B1265,Index!$B$21:$AB$36,27,FALSE),"")</f>
        <v>41929</v>
      </c>
      <c r="U1265" s="25">
        <f>IF(ISNUMBER($R1265),VLOOKUP($B1265,Index!$B$39:$AB$54,27,FALSE),"")</f>
        <v>41929</v>
      </c>
      <c r="W1265" s="18">
        <v>-1.13490959666203</v>
      </c>
      <c r="X1265" s="19">
        <v>0.2857142857142857</v>
      </c>
      <c r="Y1265" s="18">
        <v>0.11894610172617452</v>
      </c>
      <c r="Z1265" s="19">
        <f t="shared" si="258"/>
        <v>0</v>
      </c>
      <c r="AA1265" s="21" t="s">
        <v>25</v>
      </c>
      <c r="AB1265" s="3">
        <v>0</v>
      </c>
      <c r="AC1265" s="18">
        <v>1.2880197925955714</v>
      </c>
      <c r="AD1265" s="19">
        <v>8.1632653061224483E-2</v>
      </c>
      <c r="AE1265" s="18">
        <v>1.4148175115853458E-2</v>
      </c>
      <c r="AF1265" s="19">
        <f t="shared" si="259"/>
        <v>0</v>
      </c>
      <c r="AG1265" s="21" t="s">
        <v>25</v>
      </c>
      <c r="AH1265" s="3">
        <v>0</v>
      </c>
      <c r="AK1265" t="str">
        <f t="shared" si="266"/>
        <v/>
      </c>
      <c r="AL1265" t="str">
        <f t="shared" si="266"/>
        <v/>
      </c>
      <c r="AM1265" t="str">
        <f t="shared" si="266"/>
        <v/>
      </c>
      <c r="AN1265" t="str">
        <f t="shared" si="266"/>
        <v/>
      </c>
      <c r="AO1265" t="str">
        <f t="shared" si="266"/>
        <v/>
      </c>
      <c r="AP1265" t="str">
        <f t="shared" si="266"/>
        <v/>
      </c>
      <c r="AQ1265" t="str">
        <f t="shared" si="266"/>
        <v/>
      </c>
      <c r="AR1265" t="str">
        <f t="shared" si="266"/>
        <v/>
      </c>
      <c r="AS1265" t="str">
        <f t="shared" si="266"/>
        <v/>
      </c>
      <c r="AT1265" t="str">
        <f t="shared" si="266"/>
        <v/>
      </c>
      <c r="AU1265" t="str">
        <f t="shared" si="266"/>
        <v/>
      </c>
      <c r="AV1265" t="str">
        <f t="shared" si="266"/>
        <v/>
      </c>
      <c r="AW1265" t="str">
        <f t="shared" si="266"/>
        <v/>
      </c>
      <c r="AX1265" t="str">
        <f t="shared" si="266"/>
        <v/>
      </c>
      <c r="AZ1265" s="46">
        <f>IF(ISNUMBER(VLOOKUP($B1265,Stats!$A$2:$AA$19,2,FALSE))=FALSE,"",IF(ISNUMBER(W1265),(W1265-VLOOKUP($B1265,Stats!$A$2:$AA$19,2,FALSE))/VLOOKUP($B1265,Stats!$A$2:$AA$19,16,FALSE),""))</f>
        <v>-1.3825359061091356</v>
      </c>
      <c r="BA1265" s="46">
        <f>IF(ISNUMBER(VLOOKUP($B1265,Stats!$A$2:$AA$19,2,FALSE))=FALSE,"",IF(ISNUMBER(X1265),(X1265-VLOOKUP($B1265,Stats!$A$2:$AA$19,3,FALSE))/VLOOKUP($B1265,Stats!$A$2:$AA$19,17,FALSE),""))</f>
        <v>-0.6967057200847836</v>
      </c>
      <c r="BB1265" s="46"/>
      <c r="BC1265" s="46"/>
      <c r="BD1265" s="44">
        <f t="shared" si="255"/>
        <v>-1.0396208130969595</v>
      </c>
      <c r="BE1265" s="46">
        <f>IF(ISNUMBER(VLOOKUP($B1265,Stats!$A$2:$AA$19,2,FALSE))=FALSE,"",IF(ISNUMBER(Y1265),(Y1265-VLOOKUP($B1265,Stats!$A$2:$AA$19,5,FALSE))/VLOOKUP($B1265,Stats!$A$2:$AA$19,19,FALSE),""))</f>
        <v>0.55625942895242364</v>
      </c>
      <c r="BF1265" s="46"/>
      <c r="BG1265" s="46"/>
      <c r="BH1265" s="46">
        <f>IF(ISNUMBER(VLOOKUP($B1265,Stats!$A$2:$AA$19,2,FALSE))=FALSE,"",IF(ISNUMBER(Z1265),(Z1265-VLOOKUP($B1265,Stats!$A$2:$AA$19,8,FALSE))/VLOOKUP($B1265,Stats!$A$2:$AA$19,22,FALSE),""))</f>
        <v>-0.61753828864926419</v>
      </c>
      <c r="BI1265" s="46" t="str">
        <f>IF(ISNUMBER(VLOOKUP($B1265,Stats!$A$2:$AA$19,2,FALSE))=FALSE,"",IF(ISNUMBER(#REF!),(#REF!-VLOOKUP($B1265,Stats!$A$2:$AA$19,9,FALSE))/VLOOKUP($B1265,Stats!$A$2:$AA$19,23,FALSE),""))</f>
        <v/>
      </c>
      <c r="BJ1265" s="46" t="str">
        <f>IF(ISNUMBER(VLOOKUP($B1265,Stats!$A$2:$AA$19,2,FALSE))=FALSE,"",IF(ISNUMBER(#REF!),(#REF!-VLOOKUP($B1265,Stats!$A$2:$AA$19,10,FALSE))/VLOOKUP($B1265,Stats!$A$2:$AA$19,24,FALSE),""))</f>
        <v/>
      </c>
      <c r="BK1265" s="44">
        <f t="shared" si="260"/>
        <v>-0.5746430868614758</v>
      </c>
      <c r="BL1265" s="46" t="str">
        <f>IF(ISNUMBER(VLOOKUP($B1265,Stats!$A$2:$AA$19,2,FALSE))=FALSE,"",IF(ISNUMBER(#REF!),(#REF!-VLOOKUP($B1265,Stats!$A$2:$AA$19,11,FALSE))/VLOOKUP($B1265,Stats!$A$2:$AA$19,25,FALSE),""))</f>
        <v/>
      </c>
      <c r="BM1265" s="46" t="str">
        <f>IF(ISNUMBER(VLOOKUP($B1265,Stats!$A$2:$AA$19,2,FALSE))=FALSE,"",IF(ISNUMBER(AA1265),(AA1265-VLOOKUP($B1265,Stats!$A$2:$AA$19,12,FALSE))/VLOOKUP($B1265,Stats!$A$2:$AA$19,26,FALSE),""))</f>
        <v/>
      </c>
      <c r="BN1265" s="46" t="str">
        <f>IF(ISNUMBER(VLOOKUP($B1265,Stats!$A$2:$AA$19,2,FALSE))=FALSE,"",IF(ISNUMBER(#REF!),(#REF!-VLOOKUP($B1265,Stats!$A$2:$AA$19,13,FALSE))/VLOOKUP($B1265,Stats!$A$2:$AA$19,27,FALSE),""))</f>
        <v/>
      </c>
      <c r="BO1265" s="46" t="str">
        <f>IF(ISNUMBER(VLOOKUP($B1265,Stats!$A$2:$AA$19,2,FALSE))=FALSE,"",IF(ISNUMBER(#REF!),(#REF!-VLOOKUP($B1265,Stats!$A$2:$AA$19,14,FALSE))/VLOOKUP($B1265,Stats!$A$2:$AB$19,28,FALSE),""))</f>
        <v/>
      </c>
      <c r="BP1265" s="46"/>
      <c r="BQ1265" s="46">
        <f>IF(ISNUMBER(VLOOKUP($B1265,Stats!$A$2:$AA$19,2,FALSE))=FALSE,"",IF(ISNUMBER(BM1265),BM1265,(VLOOKUP($B1265,Stats!$A$2:$AT$19,46,FALSE)-VLOOKUP($B1265,Stats!$A$2:$AA$19,12,FALSE))/VLOOKUP($B1265,Stats!$A$2:$AA$19,26,FALSE)))</f>
        <v>-0.81319138310867711</v>
      </c>
      <c r="BR1265" s="51">
        <f t="shared" si="261"/>
        <v>-0.81319138310867711</v>
      </c>
      <c r="BS1265" s="32" t="str">
        <f t="shared" si="256"/>
        <v>1489_201421</v>
      </c>
      <c r="BT1265" s="53">
        <f t="shared" si="257"/>
        <v>-0.71534829135801281</v>
      </c>
    </row>
    <row r="1266" spans="1:72" x14ac:dyDescent="0.15">
      <c r="A1266" s="16">
        <v>1489</v>
      </c>
      <c r="B1266" s="17">
        <v>201422</v>
      </c>
      <c r="C1266" s="3">
        <v>0</v>
      </c>
      <c r="D1266" s="23">
        <v>2.9870751555768349E-2</v>
      </c>
      <c r="E1266" s="18">
        <v>1.0189783064897559E-2</v>
      </c>
      <c r="F1266" s="24">
        <v>5</v>
      </c>
      <c r="G1266" s="24">
        <v>5</v>
      </c>
      <c r="H1266" s="20">
        <v>1.1095946570686665E-2</v>
      </c>
      <c r="I1266" s="20">
        <v>-5.1076352085304144E-3</v>
      </c>
      <c r="J1266" s="24">
        <v>4</v>
      </c>
      <c r="K1266" s="24">
        <v>3</v>
      </c>
      <c r="L1266" s="20">
        <v>1.9214306097212974E-2</v>
      </c>
      <c r="M1266" s="20">
        <v>-1.1583744777819982E-2</v>
      </c>
      <c r="N1266" s="19">
        <v>1.0808</v>
      </c>
      <c r="O1266" s="19">
        <v>1.0167450611476951</v>
      </c>
      <c r="P1266" s="25">
        <v>41941</v>
      </c>
      <c r="Q1266" s="20">
        <v>-2.0696142991533439E-2</v>
      </c>
      <c r="R1266" s="25">
        <v>41935</v>
      </c>
      <c r="S1266" s="25">
        <f>IF(ISNUMBER(R1266),VLOOKUP(B1266,Index!$B$3:$AB$18,27,FALSE),"")</f>
        <v>41939</v>
      </c>
      <c r="T1266" s="25">
        <f>IF(ISNUMBER($R1266),VLOOKUP($B1266,Index!$B$21:$AB$36,27,FALSE),"")</f>
        <v>41935</v>
      </c>
      <c r="U1266" s="25">
        <f>IF(ISNUMBER($R1266),VLOOKUP($B1266,Index!$B$39:$AB$54,27,FALSE),"")</f>
        <v>41936</v>
      </c>
      <c r="W1266" s="18">
        <v>0.89612254667305047</v>
      </c>
      <c r="X1266" s="19">
        <v>0.5</v>
      </c>
      <c r="Y1266" s="18">
        <v>0.19333754008852577</v>
      </c>
      <c r="Z1266" s="19">
        <f t="shared" si="258"/>
        <v>4</v>
      </c>
      <c r="AA1266" s="21">
        <v>1.4433004047173494</v>
      </c>
      <c r="AB1266" s="3">
        <v>0</v>
      </c>
      <c r="AC1266" s="18">
        <v>0.80303561865579354</v>
      </c>
      <c r="AD1266" s="19">
        <v>0.25</v>
      </c>
      <c r="AE1266" s="18">
        <v>3.737940440748231E-2</v>
      </c>
      <c r="AF1266" s="19">
        <f t="shared" si="259"/>
        <v>16</v>
      </c>
      <c r="AG1266" s="21">
        <v>2.0831160582572648</v>
      </c>
      <c r="AH1266" s="3">
        <v>0</v>
      </c>
      <c r="AK1266" t="str">
        <f t="shared" si="266"/>
        <v/>
      </c>
      <c r="AL1266">
        <f t="shared" si="266"/>
        <v>1.4433004047173494</v>
      </c>
      <c r="AM1266" t="str">
        <f t="shared" si="266"/>
        <v/>
      </c>
      <c r="AN1266" t="str">
        <f t="shared" si="266"/>
        <v/>
      </c>
      <c r="AO1266" t="str">
        <f t="shared" si="266"/>
        <v/>
      </c>
      <c r="AP1266" t="str">
        <f t="shared" si="266"/>
        <v/>
      </c>
      <c r="AQ1266" t="str">
        <f t="shared" si="266"/>
        <v/>
      </c>
      <c r="AR1266" t="str">
        <f t="shared" si="266"/>
        <v/>
      </c>
      <c r="AS1266" t="str">
        <f t="shared" si="266"/>
        <v/>
      </c>
      <c r="AT1266" t="str">
        <f t="shared" si="266"/>
        <v/>
      </c>
      <c r="AU1266" t="str">
        <f t="shared" si="266"/>
        <v/>
      </c>
      <c r="AV1266" t="str">
        <f t="shared" si="266"/>
        <v/>
      </c>
      <c r="AW1266" t="str">
        <f t="shared" si="266"/>
        <v/>
      </c>
      <c r="AX1266" t="str">
        <f t="shared" si="266"/>
        <v/>
      </c>
      <c r="AZ1266" s="46">
        <f>IF(ISNUMBER(VLOOKUP($B1266,Stats!$A$2:$AA$19,2,FALSE))=FALSE,"",IF(ISNUMBER(W1266),(W1266-VLOOKUP($B1266,Stats!$A$2:$AA$19,2,FALSE))/VLOOKUP($B1266,Stats!$A$2:$AA$19,16,FALSE),""))</f>
        <v>0.43979569335672009</v>
      </c>
      <c r="BA1266" s="46">
        <f>IF(ISNUMBER(VLOOKUP($B1266,Stats!$A$2:$AA$19,2,FALSE))=FALSE,"",IF(ISNUMBER(X1266),(X1266-VLOOKUP($B1266,Stats!$A$2:$AA$19,3,FALSE))/VLOOKUP($B1266,Stats!$A$2:$AA$19,17,FALSE),""))</f>
        <v>-0.89478917776786471</v>
      </c>
      <c r="BB1266" s="46"/>
      <c r="BC1266" s="46"/>
      <c r="BD1266" s="44">
        <f t="shared" si="255"/>
        <v>-0.22749674220557231</v>
      </c>
      <c r="BE1266" s="46">
        <f>IF(ISNUMBER(VLOOKUP($B1266,Stats!$A$2:$AA$19,2,FALSE))=FALSE,"",IF(ISNUMBER(Y1266),(Y1266-VLOOKUP($B1266,Stats!$A$2:$AA$19,5,FALSE))/VLOOKUP($B1266,Stats!$A$2:$AA$19,19,FALSE),""))</f>
        <v>0.829544266889921</v>
      </c>
      <c r="BF1266" s="46"/>
      <c r="BG1266" s="46"/>
      <c r="BH1266" s="46">
        <f>IF(ISNUMBER(VLOOKUP($B1266,Stats!$A$2:$AA$19,2,FALSE))=FALSE,"",IF(ISNUMBER(Z1266),(Z1266-VLOOKUP($B1266,Stats!$A$2:$AA$19,8,FALSE))/VLOOKUP($B1266,Stats!$A$2:$AA$19,22,FALSE),""))</f>
        <v>0.66359770503354598</v>
      </c>
      <c r="BI1266" s="46" t="str">
        <f>IF(ISNUMBER(VLOOKUP($B1266,Stats!$A$2:$AA$19,2,FALSE))=FALSE,"",IF(ISNUMBER(#REF!),(#REF!-VLOOKUP($B1266,Stats!$A$2:$AA$19,9,FALSE))/VLOOKUP($B1266,Stats!$A$2:$AA$19,23,FALSE),""))</f>
        <v/>
      </c>
      <c r="BJ1266" s="46" t="str">
        <f>IF(ISNUMBER(VLOOKUP($B1266,Stats!$A$2:$AA$19,2,FALSE))=FALSE,"",IF(ISNUMBER(#REF!),(#REF!-VLOOKUP($B1266,Stats!$A$2:$AA$19,10,FALSE))/VLOOKUP($B1266,Stats!$A$2:$AA$19,24,FALSE),""))</f>
        <v/>
      </c>
      <c r="BK1266" s="44">
        <f t="shared" si="260"/>
        <v>-0.38160167531288092</v>
      </c>
      <c r="BL1266" s="46" t="str">
        <f>IF(ISNUMBER(VLOOKUP($B1266,Stats!$A$2:$AA$19,2,FALSE))=FALSE,"",IF(ISNUMBER(#REF!),(#REF!-VLOOKUP($B1266,Stats!$A$2:$AA$19,11,FALSE))/VLOOKUP($B1266,Stats!$A$2:$AA$19,25,FALSE),""))</f>
        <v/>
      </c>
      <c r="BM1266" s="46">
        <f>IF(ISNUMBER(VLOOKUP($B1266,Stats!$A$2:$AA$19,2,FALSE))=FALSE,"",IF(ISNUMBER(AA1266),(AA1266-VLOOKUP($B1266,Stats!$A$2:$AA$19,12,FALSE))/VLOOKUP($B1266,Stats!$A$2:$AA$19,26,FALSE),""))</f>
        <v>-0.29009771497681308</v>
      </c>
      <c r="BN1266" s="46" t="str">
        <f>IF(ISNUMBER(VLOOKUP($B1266,Stats!$A$2:$AA$19,2,FALSE))=FALSE,"",IF(ISNUMBER(#REF!),(#REF!-VLOOKUP($B1266,Stats!$A$2:$AA$19,13,FALSE))/VLOOKUP($B1266,Stats!$A$2:$AA$19,27,FALSE),""))</f>
        <v/>
      </c>
      <c r="BO1266" s="46" t="str">
        <f>IF(ISNUMBER(VLOOKUP($B1266,Stats!$A$2:$AA$19,2,FALSE))=FALSE,"",IF(ISNUMBER(#REF!),(#REF!-VLOOKUP($B1266,Stats!$A$2:$AA$19,14,FALSE))/VLOOKUP($B1266,Stats!$A$2:$AB$19,28,FALSE),""))</f>
        <v/>
      </c>
      <c r="BP1266" s="46"/>
      <c r="BQ1266" s="46">
        <f>IF(ISNUMBER(VLOOKUP($B1266,Stats!$A$2:$AA$19,2,FALSE))=FALSE,"",IF(ISNUMBER(BM1266),BM1266,(VLOOKUP($B1266,Stats!$A$2:$AT$19,46,FALSE)-VLOOKUP($B1266,Stats!$A$2:$AA$19,12,FALSE))/VLOOKUP($B1266,Stats!$A$2:$AA$19,26,FALSE)))</f>
        <v>-0.29009771497681308</v>
      </c>
      <c r="BR1266" s="51">
        <f t="shared" si="261"/>
        <v>-0.29009771497681308</v>
      </c>
      <c r="BS1266" s="32" t="str">
        <f t="shared" si="256"/>
        <v>1489_201422</v>
      </c>
      <c r="BT1266" s="53">
        <f t="shared" si="257"/>
        <v>-0.33247989662420563</v>
      </c>
    </row>
    <row r="1267" spans="1:72" x14ac:dyDescent="0.15">
      <c r="A1267" s="16">
        <v>1489</v>
      </c>
      <c r="B1267" s="17">
        <v>201423</v>
      </c>
      <c r="C1267" s="3">
        <v>0</v>
      </c>
      <c r="D1267" s="23">
        <v>-1.4316259180068847E-2</v>
      </c>
      <c r="E1267" s="18">
        <v>1.3248794195169998E-2</v>
      </c>
      <c r="F1267" s="24">
        <v>6</v>
      </c>
      <c r="G1267" s="24">
        <v>4</v>
      </c>
      <c r="H1267" s="20">
        <v>7.2177968516836293E-3</v>
      </c>
      <c r="I1267" s="20">
        <v>-1.4229915240946273E-2</v>
      </c>
      <c r="J1267" s="24">
        <v>2</v>
      </c>
      <c r="K1267" s="24">
        <v>1</v>
      </c>
      <c r="L1267" s="20">
        <v>1.1341452077716863E-2</v>
      </c>
      <c r="M1267" s="20">
        <v>-2.5506036125986897E-2</v>
      </c>
      <c r="N1267" s="19">
        <v>1.1016999999999999</v>
      </c>
      <c r="O1267" s="19">
        <v>1.0126849894291754</v>
      </c>
      <c r="P1267" s="25">
        <v>41953</v>
      </c>
      <c r="Q1267" s="20">
        <v>-3.7850594535717375E-2</v>
      </c>
      <c r="R1267" s="25">
        <v>41956</v>
      </c>
      <c r="S1267" s="25">
        <f>IF(ISNUMBER(R1267),VLOOKUP(B1267,Index!$B$3:$AB$18,27,FALSE),"")</f>
        <v>41956</v>
      </c>
      <c r="T1267" s="25">
        <f>IF(ISNUMBER($R1267),VLOOKUP($B1267,Index!$B$21:$AB$36,27,FALSE),"")</f>
        <v>41954</v>
      </c>
      <c r="U1267" s="25">
        <f>IF(ISNUMBER($R1267),VLOOKUP($B1267,Index!$B$39:$AB$54,27,FALSE),"")</f>
        <v>41957</v>
      </c>
      <c r="W1267" s="18">
        <v>-0.4294877754020654</v>
      </c>
      <c r="X1267" s="19">
        <v>0.6</v>
      </c>
      <c r="Y1267" s="18">
        <v>0.25137819544532752</v>
      </c>
      <c r="Z1267" s="19">
        <f t="shared" si="258"/>
        <v>0</v>
      </c>
      <c r="AA1267" s="21" t="s">
        <v>25</v>
      </c>
      <c r="AB1267" s="3">
        <v>0</v>
      </c>
      <c r="AC1267" s="18">
        <v>0.18445974921981498</v>
      </c>
      <c r="AD1267" s="19">
        <v>0.36</v>
      </c>
      <c r="AE1267" s="18">
        <v>6.3190997145349287E-2</v>
      </c>
      <c r="AF1267" s="19">
        <f t="shared" si="259"/>
        <v>0</v>
      </c>
      <c r="AG1267" s="21" t="s">
        <v>25</v>
      </c>
      <c r="AH1267" s="3">
        <v>0</v>
      </c>
      <c r="AK1267" t="str">
        <f t="shared" si="266"/>
        <v/>
      </c>
      <c r="AL1267" t="str">
        <f t="shared" si="266"/>
        <v/>
      </c>
      <c r="AM1267" t="str">
        <f t="shared" si="266"/>
        <v/>
      </c>
      <c r="AN1267" t="str">
        <f t="shared" si="266"/>
        <v/>
      </c>
      <c r="AO1267" t="str">
        <f t="shared" si="266"/>
        <v/>
      </c>
      <c r="AP1267" t="str">
        <f t="shared" si="266"/>
        <v/>
      </c>
      <c r="AQ1267" t="str">
        <f t="shared" si="266"/>
        <v/>
      </c>
      <c r="AR1267" t="str">
        <f t="shared" si="266"/>
        <v/>
      </c>
      <c r="AS1267" t="str">
        <f t="shared" si="266"/>
        <v/>
      </c>
      <c r="AT1267" t="str">
        <f t="shared" si="266"/>
        <v/>
      </c>
      <c r="AU1267" t="str">
        <f t="shared" si="266"/>
        <v/>
      </c>
      <c r="AV1267" t="str">
        <f t="shared" si="266"/>
        <v/>
      </c>
      <c r="AW1267" t="str">
        <f t="shared" si="266"/>
        <v/>
      </c>
      <c r="AX1267" t="str">
        <f t="shared" si="266"/>
        <v/>
      </c>
      <c r="AZ1267" s="46">
        <f>IF(ISNUMBER(VLOOKUP($B1267,Stats!$A$2:$AA$19,2,FALSE))=FALSE,"",IF(ISNUMBER(W1267),(W1267-VLOOKUP($B1267,Stats!$A$2:$AA$19,2,FALSE))/VLOOKUP($B1267,Stats!$A$2:$AA$19,16,FALSE),""))</f>
        <v>-0.52353575228153226</v>
      </c>
      <c r="BA1267" s="46">
        <f>IF(ISNUMBER(VLOOKUP($B1267,Stats!$A$2:$AA$19,2,FALSE))=FALSE,"",IF(ISNUMBER(X1267),(X1267-VLOOKUP($B1267,Stats!$A$2:$AA$19,3,FALSE))/VLOOKUP($B1267,Stats!$A$2:$AA$19,17,FALSE),""))</f>
        <v>0.51760038496241778</v>
      </c>
      <c r="BB1267" s="46"/>
      <c r="BC1267" s="46"/>
      <c r="BD1267" s="44">
        <f t="shared" si="255"/>
        <v>-2.9676836595572409E-3</v>
      </c>
      <c r="BE1267" s="46">
        <f>IF(ISNUMBER(VLOOKUP($B1267,Stats!$A$2:$AA$19,2,FALSE))=FALSE,"",IF(ISNUMBER(Y1267),(Y1267-VLOOKUP($B1267,Stats!$A$2:$AA$19,5,FALSE))/VLOOKUP($B1267,Stats!$A$2:$AA$19,19,FALSE),""))</f>
        <v>1.0921493623869762</v>
      </c>
      <c r="BF1267" s="46"/>
      <c r="BG1267" s="46"/>
      <c r="BH1267" s="46">
        <f>IF(ISNUMBER(VLOOKUP($B1267,Stats!$A$2:$AA$19,2,FALSE))=FALSE,"",IF(ISNUMBER(Z1267),(Z1267-VLOOKUP($B1267,Stats!$A$2:$AA$19,8,FALSE))/VLOOKUP($B1267,Stats!$A$2:$AA$19,22,FALSE),""))</f>
        <v>-0.83118031458533193</v>
      </c>
      <c r="BI1267" s="46" t="str">
        <f>IF(ISNUMBER(VLOOKUP($B1267,Stats!$A$2:$AA$19,2,FALSE))=FALSE,"",IF(ISNUMBER(#REF!),(#REF!-VLOOKUP($B1267,Stats!$A$2:$AA$19,9,FALSE))/VLOOKUP($B1267,Stats!$A$2:$AA$19,23,FALSE),""))</f>
        <v/>
      </c>
      <c r="BJ1267" s="46" t="str">
        <f>IF(ISNUMBER(VLOOKUP($B1267,Stats!$A$2:$AA$19,2,FALSE))=FALSE,"",IF(ISNUMBER(#REF!),(#REF!-VLOOKUP($B1267,Stats!$A$2:$AA$19,10,FALSE))/VLOOKUP($B1267,Stats!$A$2:$AA$19,24,FALSE),""))</f>
        <v/>
      </c>
      <c r="BK1267" s="44">
        <f t="shared" si="260"/>
        <v>-1.0138586480464828</v>
      </c>
      <c r="BL1267" s="46" t="str">
        <f>IF(ISNUMBER(VLOOKUP($B1267,Stats!$A$2:$AA$19,2,FALSE))=FALSE,"",IF(ISNUMBER(#REF!),(#REF!-VLOOKUP($B1267,Stats!$A$2:$AA$19,11,FALSE))/VLOOKUP($B1267,Stats!$A$2:$AA$19,25,FALSE),""))</f>
        <v/>
      </c>
      <c r="BM1267" s="46" t="str">
        <f>IF(ISNUMBER(VLOOKUP($B1267,Stats!$A$2:$AA$19,2,FALSE))=FALSE,"",IF(ISNUMBER(AA1267),(AA1267-VLOOKUP($B1267,Stats!$A$2:$AA$19,12,FALSE))/VLOOKUP($B1267,Stats!$A$2:$AA$19,26,FALSE),""))</f>
        <v/>
      </c>
      <c r="BN1267" s="46" t="str">
        <f>IF(ISNUMBER(VLOOKUP($B1267,Stats!$A$2:$AA$19,2,FALSE))=FALSE,"",IF(ISNUMBER(#REF!),(#REF!-VLOOKUP($B1267,Stats!$A$2:$AA$19,13,FALSE))/VLOOKUP($B1267,Stats!$A$2:$AA$19,27,FALSE),""))</f>
        <v/>
      </c>
      <c r="BO1267" s="46" t="str">
        <f>IF(ISNUMBER(VLOOKUP($B1267,Stats!$A$2:$AA$19,2,FALSE))=FALSE,"",IF(ISNUMBER(#REF!),(#REF!-VLOOKUP($B1267,Stats!$A$2:$AA$19,14,FALSE))/VLOOKUP($B1267,Stats!$A$2:$AB$19,28,FALSE),""))</f>
        <v/>
      </c>
      <c r="BP1267" s="46"/>
      <c r="BQ1267" s="46">
        <f>IF(ISNUMBER(VLOOKUP($B1267,Stats!$A$2:$AA$19,2,FALSE))=FALSE,"",IF(ISNUMBER(BM1267),BM1267,(VLOOKUP($B1267,Stats!$A$2:$AT$19,46,FALSE)-VLOOKUP($B1267,Stats!$A$2:$AA$19,12,FALSE))/VLOOKUP($B1267,Stats!$A$2:$AA$19,26,FALSE)))</f>
        <v>-0.71825946798524909</v>
      </c>
      <c r="BR1267" s="51">
        <f t="shared" si="261"/>
        <v>-0.71825946798524909</v>
      </c>
      <c r="BS1267" s="32" t="str">
        <f t="shared" si="256"/>
        <v>1489_201423</v>
      </c>
      <c r="BT1267" s="53">
        <f t="shared" si="257"/>
        <v>-0.75256061915685102</v>
      </c>
    </row>
    <row r="1268" spans="1:72" x14ac:dyDescent="0.15">
      <c r="A1268" s="16">
        <v>1489</v>
      </c>
      <c r="B1268" s="17">
        <v>201424</v>
      </c>
      <c r="C1268" s="3">
        <v>0</v>
      </c>
      <c r="D1268" s="23">
        <v>5.819107799679335E-2</v>
      </c>
      <c r="E1268" s="18">
        <v>4.5512800592689322E-3</v>
      </c>
      <c r="F1268" s="24">
        <v>8</v>
      </c>
      <c r="G1268" s="24">
        <v>2</v>
      </c>
      <c r="H1268" s="20">
        <v>7.360670605244507E-3</v>
      </c>
      <c r="I1268" s="20">
        <v>-1.0357152810679393E-3</v>
      </c>
      <c r="J1268" s="24">
        <v>4</v>
      </c>
      <c r="K1268" s="24">
        <v>1</v>
      </c>
      <c r="L1268" s="20">
        <v>1.2354993869659436E-2</v>
      </c>
      <c r="M1268" s="20">
        <v>-1.8867924528301883E-3</v>
      </c>
      <c r="N1268" s="19">
        <v>1.1220000000000001</v>
      </c>
      <c r="O1268" s="19">
        <v>1.045276690888765</v>
      </c>
      <c r="P1268" s="25">
        <v>41971</v>
      </c>
      <c r="Q1268" s="20">
        <v>-1.8867924528301883E-3</v>
      </c>
      <c r="R1268" s="25">
        <v>41969</v>
      </c>
      <c r="S1268" s="25">
        <f>IF(ISNUMBER(R1268),VLOOKUP(B1268,Index!$B$3:$AB$18,27,FALSE),"")</f>
        <v>41963</v>
      </c>
      <c r="T1268" s="25">
        <f>IF(ISNUMBER($R1268),VLOOKUP($B1268,Index!$B$21:$AB$36,27,FALSE),"")</f>
        <v>41963</v>
      </c>
      <c r="U1268" s="25">
        <f>IF(ISNUMBER($R1268),VLOOKUP($B1268,Index!$B$39:$AB$54,27,FALSE),"")</f>
        <v>41963</v>
      </c>
      <c r="W1268" s="18">
        <v>1.7457323399038005</v>
      </c>
      <c r="X1268" s="19">
        <v>0.8</v>
      </c>
      <c r="Y1268" s="18">
        <v>8.6354467539575777E-2</v>
      </c>
      <c r="Z1268" s="19">
        <f t="shared" si="258"/>
        <v>6</v>
      </c>
      <c r="AA1268" s="21">
        <v>30.841271338300484</v>
      </c>
      <c r="AB1268" s="3">
        <v>0</v>
      </c>
      <c r="AC1268" s="18">
        <v>3.0475814025859984</v>
      </c>
      <c r="AD1268" s="19">
        <v>0.64000000000000012</v>
      </c>
      <c r="AE1268" s="18">
        <v>7.4570940640436463E-3</v>
      </c>
      <c r="AF1268" s="19">
        <f t="shared" si="259"/>
        <v>36</v>
      </c>
      <c r="AG1268" s="21">
        <v>951.1840177626749</v>
      </c>
      <c r="AH1268" s="3">
        <v>0</v>
      </c>
      <c r="AK1268" t="str">
        <f t="shared" si="266"/>
        <v/>
      </c>
      <c r="AL1268" t="str">
        <f t="shared" si="266"/>
        <v/>
      </c>
      <c r="AM1268" t="str">
        <f t="shared" si="266"/>
        <v/>
      </c>
      <c r="AN1268">
        <f t="shared" si="266"/>
        <v>30.841271338300484</v>
      </c>
      <c r="AO1268" t="str">
        <f t="shared" si="266"/>
        <v/>
      </c>
      <c r="AP1268" t="str">
        <f t="shared" si="266"/>
        <v/>
      </c>
      <c r="AQ1268" t="str">
        <f t="shared" si="266"/>
        <v/>
      </c>
      <c r="AR1268" t="str">
        <f t="shared" si="266"/>
        <v/>
      </c>
      <c r="AS1268" t="str">
        <f t="shared" si="266"/>
        <v/>
      </c>
      <c r="AT1268" t="str">
        <f t="shared" si="266"/>
        <v/>
      </c>
      <c r="AU1268" t="str">
        <f t="shared" si="266"/>
        <v/>
      </c>
      <c r="AV1268" t="str">
        <f t="shared" si="266"/>
        <v/>
      </c>
      <c r="AW1268" t="str">
        <f t="shared" si="266"/>
        <v/>
      </c>
      <c r="AX1268" t="str">
        <f t="shared" si="266"/>
        <v/>
      </c>
      <c r="AZ1268" s="46">
        <f>IF(ISNUMBER(VLOOKUP($B1268,Stats!$A$2:$AA$19,2,FALSE))=FALSE,"",IF(ISNUMBER(W1268),(W1268-VLOOKUP($B1268,Stats!$A$2:$AA$19,2,FALSE))/VLOOKUP($B1268,Stats!$A$2:$AA$19,16,FALSE),""))</f>
        <v>0.69780767314191727</v>
      </c>
      <c r="BA1268" s="46">
        <f>IF(ISNUMBER(VLOOKUP($B1268,Stats!$A$2:$AA$19,2,FALSE))=FALSE,"",IF(ISNUMBER(X1268),(X1268-VLOOKUP($B1268,Stats!$A$2:$AA$19,3,FALSE))/VLOOKUP($B1268,Stats!$A$2:$AA$19,17,FALSE),""))</f>
        <v>0.51367074063984464</v>
      </c>
      <c r="BB1268" s="46"/>
      <c r="BC1268" s="46"/>
      <c r="BD1268" s="44">
        <f t="shared" si="255"/>
        <v>0.6057392068908809</v>
      </c>
      <c r="BE1268" s="46">
        <f>IF(ISNUMBER(VLOOKUP($B1268,Stats!$A$2:$AA$19,2,FALSE))=FALSE,"",IF(ISNUMBER(Y1268),(Y1268-VLOOKUP($B1268,Stats!$A$2:$AA$19,5,FALSE))/VLOOKUP($B1268,Stats!$A$2:$AA$19,19,FALSE),""))</f>
        <v>-0.37477181706674051</v>
      </c>
      <c r="BF1268" s="46"/>
      <c r="BG1268" s="46"/>
      <c r="BH1268" s="46">
        <f>IF(ISNUMBER(VLOOKUP($B1268,Stats!$A$2:$AA$19,2,FALSE))=FALSE,"",IF(ISNUMBER(Z1268),(Z1268-VLOOKUP($B1268,Stats!$A$2:$AA$19,8,FALSE))/VLOOKUP($B1268,Stats!$A$2:$AA$19,22,FALSE),""))</f>
        <v>1.2954714962785003</v>
      </c>
      <c r="BI1268" s="46" t="str">
        <f>IF(ISNUMBER(VLOOKUP($B1268,Stats!$A$2:$AA$19,2,FALSE))=FALSE,"",IF(ISNUMBER(#REF!),(#REF!-VLOOKUP($B1268,Stats!$A$2:$AA$19,9,FALSE))/VLOOKUP($B1268,Stats!$A$2:$AA$19,23,FALSE),""))</f>
        <v/>
      </c>
      <c r="BJ1268" s="46" t="str">
        <f>IF(ISNUMBER(VLOOKUP($B1268,Stats!$A$2:$AA$19,2,FALSE))=FALSE,"",IF(ISNUMBER(#REF!),(#REF!-VLOOKUP($B1268,Stats!$A$2:$AA$19,10,FALSE))/VLOOKUP($B1268,Stats!$A$2:$AA$19,24,FALSE),""))</f>
        <v/>
      </c>
      <c r="BK1268" s="44">
        <f t="shared" si="260"/>
        <v>0.6509817208302684</v>
      </c>
      <c r="BL1268" s="46" t="str">
        <f>IF(ISNUMBER(VLOOKUP($B1268,Stats!$A$2:$AA$19,2,FALSE))=FALSE,"",IF(ISNUMBER(#REF!),(#REF!-VLOOKUP($B1268,Stats!$A$2:$AA$19,11,FALSE))/VLOOKUP($B1268,Stats!$A$2:$AA$19,25,FALSE),""))</f>
        <v/>
      </c>
      <c r="BM1268" s="46">
        <f>IF(ISNUMBER(VLOOKUP($B1268,Stats!$A$2:$AA$19,2,FALSE))=FALSE,"",IF(ISNUMBER(AA1268),(AA1268-VLOOKUP($B1268,Stats!$A$2:$AA$19,12,FALSE))/VLOOKUP($B1268,Stats!$A$2:$AA$19,26,FALSE),""))</f>
        <v>0.92060293049423503</v>
      </c>
      <c r="BN1268" s="46" t="str">
        <f>IF(ISNUMBER(VLOOKUP($B1268,Stats!$A$2:$AA$19,2,FALSE))=FALSE,"",IF(ISNUMBER(#REF!),(#REF!-VLOOKUP($B1268,Stats!$A$2:$AA$19,13,FALSE))/VLOOKUP($B1268,Stats!$A$2:$AA$19,27,FALSE),""))</f>
        <v/>
      </c>
      <c r="BO1268" s="46" t="str">
        <f>IF(ISNUMBER(VLOOKUP($B1268,Stats!$A$2:$AA$19,2,FALSE))=FALSE,"",IF(ISNUMBER(#REF!),(#REF!-VLOOKUP($B1268,Stats!$A$2:$AA$19,14,FALSE))/VLOOKUP($B1268,Stats!$A$2:$AB$19,28,FALSE),""))</f>
        <v/>
      </c>
      <c r="BP1268" s="46"/>
      <c r="BQ1268" s="46">
        <f>IF(ISNUMBER(VLOOKUP($B1268,Stats!$A$2:$AA$19,2,FALSE))=FALSE,"",IF(ISNUMBER(BM1268),BM1268,(VLOOKUP($B1268,Stats!$A$2:$AT$19,46,FALSE)-VLOOKUP($B1268,Stats!$A$2:$AA$19,12,FALSE))/VLOOKUP($B1268,Stats!$A$2:$AA$19,26,FALSE)))</f>
        <v>0.92060293049423503</v>
      </c>
      <c r="BR1268" s="51">
        <f t="shared" si="261"/>
        <v>0.92060293049423503</v>
      </c>
      <c r="BS1268" s="32" t="str">
        <f t="shared" si="256"/>
        <v>1489_201424</v>
      </c>
      <c r="BT1268" s="53">
        <f t="shared" si="257"/>
        <v>0.69585745997518433</v>
      </c>
    </row>
    <row r="1269" spans="1:72" x14ac:dyDescent="0.15">
      <c r="A1269" s="16">
        <v>1489</v>
      </c>
      <c r="B1269" s="17">
        <v>201425</v>
      </c>
      <c r="C1269" s="3">
        <v>0</v>
      </c>
      <c r="D1269" s="23">
        <v>4.8128342245987721E-3</v>
      </c>
      <c r="E1269" s="18">
        <v>2.202694154748101E-2</v>
      </c>
      <c r="F1269" s="24">
        <v>7</v>
      </c>
      <c r="G1269" s="24">
        <v>3</v>
      </c>
      <c r="H1269" s="20">
        <v>1.317181178448593E-2</v>
      </c>
      <c r="I1269" s="20">
        <v>-2.8392815370991514E-2</v>
      </c>
      <c r="J1269" s="24">
        <v>3</v>
      </c>
      <c r="K1269" s="24">
        <v>1</v>
      </c>
      <c r="L1269" s="20">
        <v>1.9375573921028622E-2</v>
      </c>
      <c r="M1269" s="20">
        <v>-4.8409646976581677E-2</v>
      </c>
      <c r="N1269" s="19">
        <v>1.1561999999999999</v>
      </c>
      <c r="O1269" s="19">
        <v>1.0461454940282302</v>
      </c>
      <c r="P1269" s="25">
        <v>41977</v>
      </c>
      <c r="Q1269" s="20">
        <v>-5.8121432278152474E-2</v>
      </c>
      <c r="R1269" s="25">
        <v>41982</v>
      </c>
      <c r="S1269" s="25">
        <f>IF(ISNUMBER(R1269),VLOOKUP(B1269,Index!$B$3:$AB$18,27,FALSE),"")</f>
        <v>41982</v>
      </c>
      <c r="T1269" s="25">
        <f>IF(ISNUMBER($R1269),VLOOKUP($B1269,Index!$B$21:$AB$36,27,FALSE),"")</f>
        <v>41982</v>
      </c>
      <c r="U1269" s="25">
        <f>IF(ISNUMBER($R1269),VLOOKUP($B1269,Index!$B$39:$AB$54,27,FALSE),"")</f>
        <v>41982</v>
      </c>
      <c r="W1269" s="18">
        <v>0.14438502673796316</v>
      </c>
      <c r="X1269" s="19">
        <v>0.7</v>
      </c>
      <c r="Y1269" s="18">
        <v>0.41793183106460347</v>
      </c>
      <c r="Z1269" s="19">
        <f t="shared" si="258"/>
        <v>0</v>
      </c>
      <c r="AA1269" s="21">
        <v>8.2806531703587941E-2</v>
      </c>
      <c r="AB1269" s="3">
        <v>0</v>
      </c>
      <c r="AC1269" s="18">
        <v>2.0847035946122337E-2</v>
      </c>
      <c r="AD1269" s="19">
        <v>0.48999999999999994</v>
      </c>
      <c r="AE1269" s="18">
        <v>0.17466701541701224</v>
      </c>
      <c r="AF1269" s="19">
        <f t="shared" si="259"/>
        <v>0</v>
      </c>
      <c r="AG1269" s="21">
        <v>6.8569216927773149E-3</v>
      </c>
      <c r="AH1269" s="3">
        <v>0</v>
      </c>
      <c r="AK1269" t="str">
        <f t="shared" si="266"/>
        <v/>
      </c>
      <c r="AL1269" t="str">
        <f t="shared" si="266"/>
        <v/>
      </c>
      <c r="AM1269" t="str">
        <f t="shared" si="266"/>
        <v/>
      </c>
      <c r="AN1269" t="str">
        <f t="shared" si="266"/>
        <v/>
      </c>
      <c r="AO1269">
        <f t="shared" si="266"/>
        <v>8.2806531703587941E-2</v>
      </c>
      <c r="AP1269" t="str">
        <f t="shared" si="266"/>
        <v/>
      </c>
      <c r="AQ1269" t="str">
        <f t="shared" si="266"/>
        <v/>
      </c>
      <c r="AR1269" t="str">
        <f t="shared" si="266"/>
        <v/>
      </c>
      <c r="AS1269" t="str">
        <f t="shared" si="266"/>
        <v/>
      </c>
      <c r="AT1269" t="str">
        <f t="shared" si="266"/>
        <v/>
      </c>
      <c r="AU1269" t="str">
        <f t="shared" si="266"/>
        <v/>
      </c>
      <c r="AV1269" t="str">
        <f t="shared" si="266"/>
        <v/>
      </c>
      <c r="AW1269" t="str">
        <f t="shared" si="266"/>
        <v/>
      </c>
      <c r="AX1269" t="str">
        <f t="shared" si="266"/>
        <v/>
      </c>
      <c r="AZ1269" s="46">
        <f>IF(ISNUMBER(VLOOKUP($B1269,Stats!$A$2:$AA$19,2,FALSE))=FALSE,"",IF(ISNUMBER(W1269),(W1269-VLOOKUP($B1269,Stats!$A$2:$AA$19,2,FALSE))/VLOOKUP($B1269,Stats!$A$2:$AA$19,16,FALSE),""))</f>
        <v>-0.55375334749502036</v>
      </c>
      <c r="BA1269" s="46">
        <f>IF(ISNUMBER(VLOOKUP($B1269,Stats!$A$2:$AA$19,2,FALSE))=FALSE,"",IF(ISNUMBER(X1269),(X1269-VLOOKUP($B1269,Stats!$A$2:$AA$19,3,FALSE))/VLOOKUP($B1269,Stats!$A$2:$AA$19,17,FALSE),""))</f>
        <v>0.52844508262562895</v>
      </c>
      <c r="BB1269" s="46"/>
      <c r="BC1269" s="46"/>
      <c r="BD1269" s="44">
        <f t="shared" si="255"/>
        <v>-1.2654132434695708E-2</v>
      </c>
      <c r="BE1269" s="46">
        <f>IF(ISNUMBER(VLOOKUP($B1269,Stats!$A$2:$AA$19,2,FALSE))=FALSE,"",IF(ISNUMBER(Y1269),(Y1269-VLOOKUP($B1269,Stats!$A$2:$AA$19,5,FALSE))/VLOOKUP($B1269,Stats!$A$2:$AA$19,19,FALSE),""))</f>
        <v>0.45203003210465204</v>
      </c>
      <c r="BF1269" s="46"/>
      <c r="BG1269" s="46"/>
      <c r="BH1269" s="46">
        <f>IF(ISNUMBER(VLOOKUP($B1269,Stats!$A$2:$AA$19,2,FALSE))=FALSE,"",IF(ISNUMBER(Z1269),(Z1269-VLOOKUP($B1269,Stats!$A$2:$AA$19,8,FALSE))/VLOOKUP($B1269,Stats!$A$2:$AA$19,22,FALSE),""))</f>
        <v>-0.38938659637819406</v>
      </c>
      <c r="BI1269" s="46" t="str">
        <f>IF(ISNUMBER(VLOOKUP($B1269,Stats!$A$2:$AA$19,2,FALSE))=FALSE,"",IF(ISNUMBER(#REF!),(#REF!-VLOOKUP($B1269,Stats!$A$2:$AA$19,9,FALSE))/VLOOKUP($B1269,Stats!$A$2:$AA$19,23,FALSE),""))</f>
        <v/>
      </c>
      <c r="BJ1269" s="46" t="str">
        <f>IF(ISNUMBER(VLOOKUP($B1269,Stats!$A$2:$AA$19,2,FALSE))=FALSE,"",IF(ISNUMBER(#REF!),(#REF!-VLOOKUP($B1269,Stats!$A$2:$AA$19,10,FALSE))/VLOOKUP($B1269,Stats!$A$2:$AA$19,24,FALSE),""))</f>
        <v/>
      </c>
      <c r="BK1269" s="44">
        <f t="shared" si="260"/>
        <v>-0.43323700138671462</v>
      </c>
      <c r="BL1269" s="46" t="str">
        <f>IF(ISNUMBER(VLOOKUP($B1269,Stats!$A$2:$AA$19,2,FALSE))=FALSE,"",IF(ISNUMBER(#REF!),(#REF!-VLOOKUP($B1269,Stats!$A$2:$AA$19,11,FALSE))/VLOOKUP($B1269,Stats!$A$2:$AA$19,25,FALSE),""))</f>
        <v/>
      </c>
      <c r="BM1269" s="46">
        <f>IF(ISNUMBER(VLOOKUP($B1269,Stats!$A$2:$AA$19,2,FALSE))=FALSE,"",IF(ISNUMBER(AA1269),(AA1269-VLOOKUP($B1269,Stats!$A$2:$AA$19,12,FALSE))/VLOOKUP($B1269,Stats!$A$2:$AA$19,26,FALSE),""))</f>
        <v>-0.77839961796560175</v>
      </c>
      <c r="BN1269" s="46" t="str">
        <f>IF(ISNUMBER(VLOOKUP($B1269,Stats!$A$2:$AA$19,2,FALSE))=FALSE,"",IF(ISNUMBER(#REF!),(#REF!-VLOOKUP($B1269,Stats!$A$2:$AA$19,13,FALSE))/VLOOKUP($B1269,Stats!$A$2:$AA$19,27,FALSE),""))</f>
        <v/>
      </c>
      <c r="BO1269" s="46" t="str">
        <f>IF(ISNUMBER(VLOOKUP($B1269,Stats!$A$2:$AA$19,2,FALSE))=FALSE,"",IF(ISNUMBER(#REF!),(#REF!-VLOOKUP($B1269,Stats!$A$2:$AA$19,14,FALSE))/VLOOKUP($B1269,Stats!$A$2:$AB$19,28,FALSE),""))</f>
        <v/>
      </c>
      <c r="BP1269" s="46"/>
      <c r="BQ1269" s="46">
        <f>IF(ISNUMBER(VLOOKUP($B1269,Stats!$A$2:$AA$19,2,FALSE))=FALSE,"",IF(ISNUMBER(BM1269),BM1269,(VLOOKUP($B1269,Stats!$A$2:$AT$19,46,FALSE)-VLOOKUP($B1269,Stats!$A$2:$AA$19,12,FALSE))/VLOOKUP($B1269,Stats!$A$2:$AA$19,26,FALSE)))</f>
        <v>-0.77839961796560175</v>
      </c>
      <c r="BR1269" s="51">
        <f t="shared" si="261"/>
        <v>-0.77839961796560175</v>
      </c>
      <c r="BS1269" s="32" t="str">
        <f t="shared" si="256"/>
        <v>1489_201425</v>
      </c>
      <c r="BT1269" s="53">
        <f t="shared" si="257"/>
        <v>-0.41815295091208826</v>
      </c>
    </row>
    <row r="1270" spans="1:72" x14ac:dyDescent="0.15">
      <c r="A1270" s="16">
        <v>1489</v>
      </c>
      <c r="B1270" s="17">
        <v>201426</v>
      </c>
      <c r="C1270" s="3">
        <v>0</v>
      </c>
      <c r="D1270" s="23">
        <v>-1.0643959552953719E-2</v>
      </c>
      <c r="E1270" s="18">
        <v>1.6087974598169814E-2</v>
      </c>
      <c r="F1270" s="24">
        <v>5</v>
      </c>
      <c r="G1270" s="24">
        <v>5</v>
      </c>
      <c r="H1270" s="20">
        <v>1.1470248767424484E-2</v>
      </c>
      <c r="I1270" s="20">
        <v>-1.3373990375438715E-2</v>
      </c>
      <c r="J1270" s="24">
        <v>3</v>
      </c>
      <c r="K1270" s="24">
        <v>3</v>
      </c>
      <c r="L1270" s="20">
        <v>1.5817223198594021E-2</v>
      </c>
      <c r="M1270" s="20">
        <v>-3.499291282778183E-2</v>
      </c>
      <c r="N1270" s="19">
        <v>1.1400999999999999</v>
      </c>
      <c r="O1270" s="19">
        <v>1</v>
      </c>
      <c r="P1270" s="25">
        <v>41988</v>
      </c>
      <c r="Q1270" s="20">
        <v>-5.999473730374516E-2</v>
      </c>
      <c r="R1270" s="25">
        <v>41996</v>
      </c>
      <c r="S1270" s="25">
        <f>IF(ISNUMBER(R1270),VLOOKUP(B1270,Index!$B$3:$AB$18,27,FALSE),"")</f>
        <v>41997</v>
      </c>
      <c r="T1270" s="25">
        <f>IF(ISNUMBER($R1270),VLOOKUP($B1270,Index!$B$21:$AB$36,27,FALSE),"")</f>
        <v>41996</v>
      </c>
      <c r="U1270" s="25">
        <f>IF(ISNUMBER($R1270),VLOOKUP($B1270,Index!$B$39:$AB$54,27,FALSE),"")</f>
        <v>41996</v>
      </c>
      <c r="W1270" s="18">
        <v>-0.31931878658861157</v>
      </c>
      <c r="X1270" s="19">
        <v>0.5</v>
      </c>
      <c r="Y1270" s="18">
        <v>0.30524785601489257</v>
      </c>
      <c r="Z1270" s="19">
        <f t="shared" si="258"/>
        <v>1</v>
      </c>
      <c r="AA1270" s="21" t="s">
        <v>25</v>
      </c>
      <c r="AB1270" s="3">
        <v>0</v>
      </c>
      <c r="AC1270" s="18">
        <v>0.10196448746842326</v>
      </c>
      <c r="AD1270" s="19">
        <v>0.25</v>
      </c>
      <c r="AE1270" s="18">
        <v>9.3176253601688588E-2</v>
      </c>
      <c r="AF1270" s="19">
        <f t="shared" si="259"/>
        <v>1</v>
      </c>
      <c r="AG1270" s="21" t="s">
        <v>25</v>
      </c>
      <c r="AH1270" s="3">
        <v>0</v>
      </c>
      <c r="AK1270" t="str">
        <f t="shared" si="266"/>
        <v/>
      </c>
      <c r="AL1270" t="str">
        <f t="shared" si="266"/>
        <v/>
      </c>
      <c r="AM1270" t="str">
        <f t="shared" si="266"/>
        <v/>
      </c>
      <c r="AN1270" t="str">
        <f t="shared" si="266"/>
        <v/>
      </c>
      <c r="AO1270" t="str">
        <f t="shared" si="266"/>
        <v/>
      </c>
      <c r="AP1270" t="str">
        <f t="shared" si="266"/>
        <v/>
      </c>
      <c r="AQ1270" t="str">
        <f t="shared" si="266"/>
        <v/>
      </c>
      <c r="AR1270" t="str">
        <f t="shared" si="266"/>
        <v/>
      </c>
      <c r="AS1270" t="str">
        <f t="shared" si="266"/>
        <v/>
      </c>
      <c r="AT1270" t="str">
        <f t="shared" si="266"/>
        <v/>
      </c>
      <c r="AU1270" t="str">
        <f t="shared" si="266"/>
        <v/>
      </c>
      <c r="AV1270" t="str">
        <f t="shared" si="266"/>
        <v/>
      </c>
      <c r="AW1270" t="str">
        <f t="shared" si="266"/>
        <v/>
      </c>
      <c r="AX1270" t="str">
        <f t="shared" si="266"/>
        <v/>
      </c>
      <c r="AZ1270" s="46">
        <f>IF(ISNUMBER(VLOOKUP($B1270,Stats!$A$2:$AA$19,2,FALSE))=FALSE,"",IF(ISNUMBER(W1270),(W1270-VLOOKUP($B1270,Stats!$A$2:$AA$19,2,FALSE))/VLOOKUP($B1270,Stats!$A$2:$AA$19,16,FALSE),""))</f>
        <v>-0.62233217926328566</v>
      </c>
      <c r="BA1270" s="46">
        <f>IF(ISNUMBER(VLOOKUP($B1270,Stats!$A$2:$AA$19,2,FALSE))=FALSE,"",IF(ISNUMBER(X1270),(X1270-VLOOKUP($B1270,Stats!$A$2:$AA$19,3,FALSE))/VLOOKUP($B1270,Stats!$A$2:$AA$19,17,FALSE),""))</f>
        <v>-0.59756231632346257</v>
      </c>
      <c r="BB1270" s="46"/>
      <c r="BC1270" s="46"/>
      <c r="BD1270" s="44">
        <f t="shared" si="255"/>
        <v>-0.60994724779337406</v>
      </c>
      <c r="BE1270" s="46">
        <f>IF(ISNUMBER(VLOOKUP($B1270,Stats!$A$2:$AA$19,2,FALSE))=FALSE,"",IF(ISNUMBER(Y1270),(Y1270-VLOOKUP($B1270,Stats!$A$2:$AA$19,5,FALSE))/VLOOKUP($B1270,Stats!$A$2:$AA$19,19,FALSE),""))</f>
        <v>0.38252889794085959</v>
      </c>
      <c r="BF1270" s="46"/>
      <c r="BG1270" s="46"/>
      <c r="BH1270" s="46">
        <f>IF(ISNUMBER(VLOOKUP($B1270,Stats!$A$2:$AA$19,2,FALSE))=FALSE,"",IF(ISNUMBER(Z1270),(Z1270-VLOOKUP($B1270,Stats!$A$2:$AA$19,8,FALSE))/VLOOKUP($B1270,Stats!$A$2:$AA$19,22,FALSE),""))</f>
        <v>-0.10266627503097653</v>
      </c>
      <c r="BI1270" s="46" t="str">
        <f>IF(ISNUMBER(VLOOKUP($B1270,Stats!$A$2:$AA$19,2,FALSE))=FALSE,"",IF(ISNUMBER(#REF!),(#REF!-VLOOKUP($B1270,Stats!$A$2:$AA$19,9,FALSE))/VLOOKUP($B1270,Stats!$A$2:$AA$19,23,FALSE),""))</f>
        <v/>
      </c>
      <c r="BJ1270" s="46" t="str">
        <f>IF(ISNUMBER(VLOOKUP($B1270,Stats!$A$2:$AA$19,2,FALSE))=FALSE,"",IF(ISNUMBER(#REF!),(#REF!-VLOOKUP($B1270,Stats!$A$2:$AA$19,10,FALSE))/VLOOKUP($B1270,Stats!$A$2:$AA$19,24,FALSE),""))</f>
        <v/>
      </c>
      <c r="BK1270" s="44">
        <f t="shared" si="260"/>
        <v>-0.29857011106789466</v>
      </c>
      <c r="BL1270" s="46" t="str">
        <f>IF(ISNUMBER(VLOOKUP($B1270,Stats!$A$2:$AA$19,2,FALSE))=FALSE,"",IF(ISNUMBER(#REF!),(#REF!-VLOOKUP($B1270,Stats!$A$2:$AA$19,11,FALSE))/VLOOKUP($B1270,Stats!$A$2:$AA$19,25,FALSE),""))</f>
        <v/>
      </c>
      <c r="BM1270" s="46" t="str">
        <f>IF(ISNUMBER(VLOOKUP($B1270,Stats!$A$2:$AA$19,2,FALSE))=FALSE,"",IF(ISNUMBER(AA1270),(AA1270-VLOOKUP($B1270,Stats!$A$2:$AA$19,12,FALSE))/VLOOKUP($B1270,Stats!$A$2:$AA$19,26,FALSE),""))</f>
        <v/>
      </c>
      <c r="BN1270" s="46" t="str">
        <f>IF(ISNUMBER(VLOOKUP($B1270,Stats!$A$2:$AA$19,2,FALSE))=FALSE,"",IF(ISNUMBER(#REF!),(#REF!-VLOOKUP($B1270,Stats!$A$2:$AA$19,13,FALSE))/VLOOKUP($B1270,Stats!$A$2:$AA$19,27,FALSE),""))</f>
        <v/>
      </c>
      <c r="BO1270" s="46" t="str">
        <f>IF(ISNUMBER(VLOOKUP($B1270,Stats!$A$2:$AA$19,2,FALSE))=FALSE,"",IF(ISNUMBER(#REF!),(#REF!-VLOOKUP($B1270,Stats!$A$2:$AA$19,14,FALSE))/VLOOKUP($B1270,Stats!$A$2:$AB$19,28,FALSE),""))</f>
        <v/>
      </c>
      <c r="BP1270" s="46"/>
      <c r="BQ1270" s="46">
        <f>IF(ISNUMBER(VLOOKUP($B1270,Stats!$A$2:$AA$19,2,FALSE))=FALSE,"",IF(ISNUMBER(BM1270),BM1270,(VLOOKUP($B1270,Stats!$A$2:$AT$19,46,FALSE)-VLOOKUP($B1270,Stats!$A$2:$AA$19,12,FALSE))/VLOOKUP($B1270,Stats!$A$2:$AA$19,26,FALSE)))</f>
        <v>-0.61108963630174951</v>
      </c>
      <c r="BR1270" s="51">
        <f t="shared" si="261"/>
        <v>-0.61108963630174951</v>
      </c>
      <c r="BS1270" s="32" t="str">
        <f t="shared" si="256"/>
        <v>1489_201426</v>
      </c>
      <c r="BT1270" s="53">
        <f t="shared" si="257"/>
        <v>-0.4233494434597615</v>
      </c>
    </row>
    <row r="1271" spans="1:72" x14ac:dyDescent="0.15">
      <c r="A1271" s="16">
        <v>1489</v>
      </c>
      <c r="B1271" s="17">
        <v>201427</v>
      </c>
      <c r="C1271" s="3">
        <v>0</v>
      </c>
      <c r="D1271" s="23">
        <v>5.8275058275056857E-3</v>
      </c>
      <c r="E1271" s="18">
        <v>1.3943406666666196E-2</v>
      </c>
      <c r="F1271" s="24">
        <v>2</v>
      </c>
      <c r="G1271" s="24">
        <v>1</v>
      </c>
      <c r="H1271" s="20">
        <v>8.7804899521399804E-3</v>
      </c>
      <c r="I1271" s="20">
        <v>-1.1550859598853824E-2</v>
      </c>
      <c r="J1271" s="24">
        <v>1</v>
      </c>
      <c r="K1271" s="24">
        <v>1</v>
      </c>
      <c r="L1271" s="20">
        <v>1.6305824802971047E-2</v>
      </c>
      <c r="M1271" s="20">
        <v>-1.1550859598853824E-2</v>
      </c>
      <c r="N1271" s="19">
        <v>1.1218999999999999</v>
      </c>
      <c r="O1271" s="19">
        <v>1.0045666189111746</v>
      </c>
      <c r="P1271" s="25">
        <v>42004</v>
      </c>
      <c r="Q1271" s="20">
        <v>-1.1550859598853824E-2</v>
      </c>
      <c r="R1271" s="25">
        <v>42003</v>
      </c>
      <c r="S1271" s="25">
        <f>IF(ISNUMBER(R1271),VLOOKUP(B1271,Index!$B$3:$AB$18,27,FALSE),"")</f>
        <v>42002</v>
      </c>
      <c r="T1271" s="25">
        <f>IF(ISNUMBER($R1271),VLOOKUP($B1271,Index!$B$21:$AB$36,27,FALSE),"")</f>
        <v>42003</v>
      </c>
      <c r="U1271" s="25">
        <f>IF(ISNUMBER($R1271),VLOOKUP($B1271,Index!$B$39:$AB$54,27,FALSE),"")</f>
        <v>42003</v>
      </c>
      <c r="W1271" s="18">
        <v>0.69930069930068228</v>
      </c>
      <c r="X1271" s="19">
        <v>0.66666666666666663</v>
      </c>
      <c r="Y1271" s="18">
        <v>0.26455754045184815</v>
      </c>
      <c r="Z1271" s="19">
        <f t="shared" si="258"/>
        <v>1</v>
      </c>
      <c r="AA1271" s="21">
        <v>0.50450841148514536</v>
      </c>
      <c r="AB1271" s="3">
        <v>0</v>
      </c>
      <c r="AC1271" s="18">
        <v>0.48902146804242325</v>
      </c>
      <c r="AD1271" s="19">
        <v>0.44444444444444442</v>
      </c>
      <c r="AE1271" s="18">
        <v>6.9990692209931274E-2</v>
      </c>
      <c r="AF1271" s="19">
        <f t="shared" si="259"/>
        <v>1</v>
      </c>
      <c r="AG1271" s="21">
        <v>0.25452873725926473</v>
      </c>
      <c r="AH1271" s="3">
        <v>0</v>
      </c>
      <c r="AK1271" t="str">
        <f t="shared" si="266"/>
        <v/>
      </c>
      <c r="AL1271" t="str">
        <f t="shared" si="266"/>
        <v/>
      </c>
      <c r="AM1271" t="str">
        <f t="shared" si="266"/>
        <v/>
      </c>
      <c r="AN1271" t="str">
        <f t="shared" si="266"/>
        <v/>
      </c>
      <c r="AO1271" t="str">
        <f t="shared" si="266"/>
        <v/>
      </c>
      <c r="AP1271" t="str">
        <f t="shared" si="266"/>
        <v/>
      </c>
      <c r="AQ1271">
        <f t="shared" si="266"/>
        <v>0.50450841148514536</v>
      </c>
      <c r="AR1271" t="str">
        <f t="shared" si="266"/>
        <v/>
      </c>
      <c r="AS1271" t="str">
        <f t="shared" si="266"/>
        <v/>
      </c>
      <c r="AT1271" t="str">
        <f t="shared" si="266"/>
        <v/>
      </c>
      <c r="AU1271" t="str">
        <f t="shared" si="266"/>
        <v/>
      </c>
      <c r="AV1271" t="str">
        <f t="shared" si="266"/>
        <v/>
      </c>
      <c r="AW1271" t="str">
        <f t="shared" si="266"/>
        <v/>
      </c>
      <c r="AX1271" t="str">
        <f t="shared" si="266"/>
        <v/>
      </c>
      <c r="AZ1271" s="46">
        <f>IF(ISNUMBER(VLOOKUP($B1271,Stats!$A$2:$AA$19,2,FALSE))=FALSE,"",IF(ISNUMBER(W1271),(W1271-VLOOKUP($B1271,Stats!$A$2:$AA$19,2,FALSE))/VLOOKUP($B1271,Stats!$A$2:$AA$19,16,FALSE),""))</f>
        <v>-7.1117820328892578E-2</v>
      </c>
      <c r="BA1271" s="46">
        <f>IF(ISNUMBER(VLOOKUP($B1271,Stats!$A$2:$AA$19,2,FALSE))=FALSE,"",IF(ISNUMBER(X1271),(X1271-VLOOKUP($B1271,Stats!$A$2:$AA$19,3,FALSE))/VLOOKUP($B1271,Stats!$A$2:$AA$19,17,FALSE),""))</f>
        <v>0.191037174757621</v>
      </c>
      <c r="BB1271" s="46"/>
      <c r="BC1271" s="46"/>
      <c r="BD1271" s="44">
        <f t="shared" si="255"/>
        <v>5.995967721436421E-2</v>
      </c>
      <c r="BE1271" s="46">
        <f>IF(ISNUMBER(VLOOKUP($B1271,Stats!$A$2:$AA$19,2,FALSE))=FALSE,"",IF(ISNUMBER(Y1271),(Y1271-VLOOKUP($B1271,Stats!$A$2:$AA$19,5,FALSE))/VLOOKUP($B1271,Stats!$A$2:$AA$19,19,FALSE),""))</f>
        <v>0.5613668655121743</v>
      </c>
      <c r="BF1271" s="46"/>
      <c r="BG1271" s="46"/>
      <c r="BH1271" s="46">
        <f>IF(ISNUMBER(VLOOKUP($B1271,Stats!$A$2:$AA$19,2,FALSE))=FALSE,"",IF(ISNUMBER(Z1271),(Z1271-VLOOKUP($B1271,Stats!$A$2:$AA$19,8,FALSE))/VLOOKUP($B1271,Stats!$A$2:$AA$19,22,FALSE),""))</f>
        <v>0.41115882059143566</v>
      </c>
      <c r="BI1271" s="46" t="str">
        <f>IF(ISNUMBER(VLOOKUP($B1271,Stats!$A$2:$AA$19,2,FALSE))=FALSE,"",IF(ISNUMBER(#REF!),(#REF!-VLOOKUP($B1271,Stats!$A$2:$AA$19,9,FALSE))/VLOOKUP($B1271,Stats!$A$2:$AA$19,23,FALSE),""))</f>
        <v/>
      </c>
      <c r="BJ1271" s="46" t="str">
        <f>IF(ISNUMBER(VLOOKUP($B1271,Stats!$A$2:$AA$19,2,FALSE))=FALSE,"",IF(ISNUMBER(#REF!),(#REF!-VLOOKUP($B1271,Stats!$A$2:$AA$19,10,FALSE))/VLOOKUP($B1271,Stats!$A$2:$AA$19,24,FALSE),""))</f>
        <v/>
      </c>
      <c r="BK1271" s="44">
        <f t="shared" si="260"/>
        <v>-0.26960915968109134</v>
      </c>
      <c r="BL1271" s="46" t="str">
        <f>IF(ISNUMBER(VLOOKUP($B1271,Stats!$A$2:$AA$19,2,FALSE))=FALSE,"",IF(ISNUMBER(#REF!),(#REF!-VLOOKUP($B1271,Stats!$A$2:$AA$19,11,FALSE))/VLOOKUP($B1271,Stats!$A$2:$AA$19,25,FALSE),""))</f>
        <v/>
      </c>
      <c r="BM1271" s="46">
        <f>IF(ISNUMBER(VLOOKUP($B1271,Stats!$A$2:$AA$19,2,FALSE))=FALSE,"",IF(ISNUMBER(AA1271),(AA1271-VLOOKUP($B1271,Stats!$A$2:$AA$19,12,FALSE))/VLOOKUP($B1271,Stats!$A$2:$AA$19,26,FALSE),""))</f>
        <v>-0.43090347842818411</v>
      </c>
      <c r="BN1271" s="46" t="str">
        <f>IF(ISNUMBER(VLOOKUP($B1271,Stats!$A$2:$AA$19,2,FALSE))=FALSE,"",IF(ISNUMBER(#REF!),(#REF!-VLOOKUP($B1271,Stats!$A$2:$AA$19,13,FALSE))/VLOOKUP($B1271,Stats!$A$2:$AA$19,27,FALSE),""))</f>
        <v/>
      </c>
      <c r="BO1271" s="46" t="str">
        <f>IF(ISNUMBER(VLOOKUP($B1271,Stats!$A$2:$AA$19,2,FALSE))=FALSE,"",IF(ISNUMBER(#REF!),(#REF!-VLOOKUP($B1271,Stats!$A$2:$AA$19,14,FALSE))/VLOOKUP($B1271,Stats!$A$2:$AB$19,28,FALSE),""))</f>
        <v/>
      </c>
      <c r="BP1271" s="46"/>
      <c r="BQ1271" s="46">
        <f>IF(ISNUMBER(VLOOKUP($B1271,Stats!$A$2:$AA$19,2,FALSE))=FALSE,"",IF(ISNUMBER(BM1271),BM1271,(VLOOKUP($B1271,Stats!$A$2:$AT$19,46,FALSE)-VLOOKUP($B1271,Stats!$A$2:$AA$19,12,FALSE))/VLOOKUP($B1271,Stats!$A$2:$AA$19,26,FALSE)))</f>
        <v>-0.43090347842818411</v>
      </c>
      <c r="BR1271" s="51">
        <f t="shared" si="261"/>
        <v>-0.43090347842818411</v>
      </c>
      <c r="BS1271" s="32" t="str">
        <f t="shared" si="256"/>
        <v>1489_201427</v>
      </c>
      <c r="BT1271" s="53">
        <f t="shared" si="257"/>
        <v>-0.23595425605141879</v>
      </c>
    </row>
    <row r="1272" spans="1:72" x14ac:dyDescent="0.15">
      <c r="A1272" s="16">
        <v>1489</v>
      </c>
      <c r="B1272" s="17">
        <v>201501</v>
      </c>
      <c r="C1272" s="3">
        <v>0</v>
      </c>
      <c r="D1272" s="23">
        <v>8.0221053569839995E-4</v>
      </c>
      <c r="E1272" s="18">
        <v>1.1810229231284886E-2</v>
      </c>
      <c r="F1272" s="24">
        <v>2</v>
      </c>
      <c r="G1272" s="24">
        <v>3</v>
      </c>
      <c r="H1272" s="20">
        <v>1.0764133204672843E-2</v>
      </c>
      <c r="I1272" s="20">
        <v>-6.8163687308366487E-3</v>
      </c>
      <c r="J1272" s="24">
        <v>2</v>
      </c>
      <c r="K1272" s="24">
        <v>3</v>
      </c>
      <c r="L1272" s="20">
        <v>1.9342187360727348E-2</v>
      </c>
      <c r="M1272" s="20">
        <v>-1.0661732311216809E-2</v>
      </c>
      <c r="N1272" s="19">
        <v>1.1460999999999999</v>
      </c>
      <c r="O1272" s="19">
        <v>1.0021860790486183</v>
      </c>
      <c r="P1272" s="25">
        <v>42010</v>
      </c>
      <c r="Q1272" s="20">
        <v>-2.0329814152342585E-2</v>
      </c>
      <c r="R1272" s="25">
        <v>42013</v>
      </c>
      <c r="S1272" s="25">
        <f>IF(ISNUMBER(R1272),VLOOKUP(B1272,Index!$B$3:$AB$18,27,FALSE),"")</f>
        <v>42013</v>
      </c>
      <c r="T1272" s="25">
        <f>IF(ISNUMBER($R1272),VLOOKUP($B1272,Index!$B$21:$AB$36,27,FALSE),"")</f>
        <v>42013</v>
      </c>
      <c r="U1272" s="25">
        <f>IF(ISNUMBER($R1272),VLOOKUP($B1272,Index!$B$39:$AB$54,27,FALSE),"")</f>
        <v>42011</v>
      </c>
      <c r="W1272" s="18">
        <v>5.7759158570284803E-2</v>
      </c>
      <c r="X1272" s="19">
        <v>0.4</v>
      </c>
      <c r="Y1272" s="18">
        <v>0.2240833443573586</v>
      </c>
      <c r="Z1272" s="19">
        <f t="shared" si="258"/>
        <v>0</v>
      </c>
      <c r="AA1272" s="21">
        <v>3.9459806650812987E-2</v>
      </c>
      <c r="AB1272" s="3">
        <v>0</v>
      </c>
      <c r="AC1272" s="18">
        <v>3.3361203987473044E-3</v>
      </c>
      <c r="AD1272" s="19">
        <v>0.16000000000000003</v>
      </c>
      <c r="AE1272" s="18">
        <v>5.0213345218378558E-2</v>
      </c>
      <c r="AF1272" s="19">
        <f t="shared" si="259"/>
        <v>0</v>
      </c>
      <c r="AG1272" s="21">
        <v>1.5570763409195449E-3</v>
      </c>
      <c r="AH1272" s="3">
        <v>0</v>
      </c>
      <c r="AK1272" t="str">
        <f t="shared" si="266"/>
        <v/>
      </c>
      <c r="AL1272" t="str">
        <f t="shared" si="266"/>
        <v/>
      </c>
      <c r="AM1272" t="str">
        <f t="shared" si="266"/>
        <v/>
      </c>
      <c r="AN1272" t="str">
        <f t="shared" si="266"/>
        <v/>
      </c>
      <c r="AO1272" t="str">
        <f t="shared" si="266"/>
        <v/>
      </c>
      <c r="AP1272" t="str">
        <f t="shared" si="266"/>
        <v/>
      </c>
      <c r="AQ1272" t="str">
        <f t="shared" si="266"/>
        <v/>
      </c>
      <c r="AR1272">
        <f t="shared" si="266"/>
        <v>3.9459806650812987E-2</v>
      </c>
      <c r="AS1272" t="str">
        <f t="shared" si="266"/>
        <v/>
      </c>
      <c r="AT1272" t="str">
        <f t="shared" si="266"/>
        <v/>
      </c>
      <c r="AU1272" t="str">
        <f t="shared" si="266"/>
        <v/>
      </c>
      <c r="AV1272" t="str">
        <f t="shared" si="266"/>
        <v/>
      </c>
      <c r="AW1272" t="str">
        <f t="shared" si="266"/>
        <v/>
      </c>
      <c r="AX1272" t="str">
        <f t="shared" si="266"/>
        <v/>
      </c>
      <c r="AZ1272" s="46">
        <f>IF(ISNUMBER(VLOOKUP($B1272,Stats!$A$2:$AA$19,2,FALSE))=FALSE,"",IF(ISNUMBER(W1272),(W1272-VLOOKUP($B1272,Stats!$A$2:$AA$19,2,FALSE))/VLOOKUP($B1272,Stats!$A$2:$AA$19,16,FALSE),""))</f>
        <v>-0.58920038190712909</v>
      </c>
      <c r="BA1272" s="46">
        <f>IF(ISNUMBER(VLOOKUP($B1272,Stats!$A$2:$AA$19,2,FALSE))=FALSE,"",IF(ISNUMBER(X1272),(X1272-VLOOKUP($B1272,Stats!$A$2:$AA$19,3,FALSE))/VLOOKUP($B1272,Stats!$A$2:$AA$19,17,FALSE),""))</f>
        <v>-0.84220341465677562</v>
      </c>
      <c r="BB1272" s="46"/>
      <c r="BC1272" s="46"/>
      <c r="BD1272" s="44">
        <f t="shared" si="255"/>
        <v>-0.7157018982819523</v>
      </c>
      <c r="BE1272" s="46">
        <f>IF(ISNUMBER(VLOOKUP($B1272,Stats!$A$2:$AA$19,2,FALSE))=FALSE,"",IF(ISNUMBER(Y1272),(Y1272-VLOOKUP($B1272,Stats!$A$2:$AA$19,5,FALSE))/VLOOKUP($B1272,Stats!$A$2:$AA$19,19,FALSE),""))</f>
        <v>-9.0517701876667328E-2</v>
      </c>
      <c r="BF1272" s="46"/>
      <c r="BG1272" s="46"/>
      <c r="BH1272" s="46">
        <f>IF(ISNUMBER(VLOOKUP($B1272,Stats!$A$2:$AA$19,2,FALSE))=FALSE,"",IF(ISNUMBER(Z1272),(Z1272-VLOOKUP($B1272,Stats!$A$2:$AA$19,8,FALSE))/VLOOKUP($B1272,Stats!$A$2:$AA$19,22,FALSE),""))</f>
        <v>-0.58823842946080296</v>
      </c>
      <c r="BI1272" s="46" t="str">
        <f>IF(ISNUMBER(VLOOKUP($B1272,Stats!$A$2:$AA$19,2,FALSE))=FALSE,"",IF(ISNUMBER(#REF!),(#REF!-VLOOKUP($B1272,Stats!$A$2:$AA$19,9,FALSE))/VLOOKUP($B1272,Stats!$A$2:$AA$19,23,FALSE),""))</f>
        <v/>
      </c>
      <c r="BJ1272" s="46" t="str">
        <f>IF(ISNUMBER(VLOOKUP($B1272,Stats!$A$2:$AA$19,2,FALSE))=FALSE,"",IF(ISNUMBER(#REF!),(#REF!-VLOOKUP($B1272,Stats!$A$2:$AA$19,10,FALSE))/VLOOKUP($B1272,Stats!$A$2:$AA$19,24,FALSE),""))</f>
        <v/>
      </c>
      <c r="BK1272" s="44">
        <f t="shared" si="260"/>
        <v>-0.11310913752457376</v>
      </c>
      <c r="BL1272" s="46" t="str">
        <f>IF(ISNUMBER(VLOOKUP($B1272,Stats!$A$2:$AA$19,2,FALSE))=FALSE,"",IF(ISNUMBER(#REF!),(#REF!-VLOOKUP($B1272,Stats!$A$2:$AA$19,11,FALSE))/VLOOKUP($B1272,Stats!$A$2:$AA$19,25,FALSE),""))</f>
        <v/>
      </c>
      <c r="BM1272" s="46">
        <f>IF(ISNUMBER(VLOOKUP($B1272,Stats!$A$2:$AA$19,2,FALSE))=FALSE,"",IF(ISNUMBER(AA1272),(AA1272-VLOOKUP($B1272,Stats!$A$2:$AA$19,12,FALSE))/VLOOKUP($B1272,Stats!$A$2:$AA$19,26,FALSE),""))</f>
        <v>-0.44163421963286131</v>
      </c>
      <c r="BN1272" s="46" t="str">
        <f>IF(ISNUMBER(VLOOKUP($B1272,Stats!$A$2:$AA$19,2,FALSE))=FALSE,"",IF(ISNUMBER(#REF!),(#REF!-VLOOKUP($B1272,Stats!$A$2:$AA$19,13,FALSE))/VLOOKUP($B1272,Stats!$A$2:$AA$19,27,FALSE),""))</f>
        <v/>
      </c>
      <c r="BO1272" s="46" t="str">
        <f>IF(ISNUMBER(VLOOKUP($B1272,Stats!$A$2:$AA$19,2,FALSE))=FALSE,"",IF(ISNUMBER(#REF!),(#REF!-VLOOKUP($B1272,Stats!$A$2:$AA$19,14,FALSE))/VLOOKUP($B1272,Stats!$A$2:$AB$19,28,FALSE),""))</f>
        <v/>
      </c>
      <c r="BP1272" s="46"/>
      <c r="BQ1272" s="46">
        <f>IF(ISNUMBER(VLOOKUP($B1272,Stats!$A$2:$AA$19,2,FALSE))=FALSE,"",IF(ISNUMBER(BM1272),BM1272,(VLOOKUP($B1272,Stats!$A$2:$AT$19,46,FALSE)-VLOOKUP($B1272,Stats!$A$2:$AA$19,12,FALSE))/VLOOKUP($B1272,Stats!$A$2:$AA$19,26,FALSE)))</f>
        <v>-0.44163421963286131</v>
      </c>
      <c r="BR1272" s="51">
        <f t="shared" si="261"/>
        <v>-0.44163421963286131</v>
      </c>
      <c r="BS1272" s="32" t="str">
        <f t="shared" si="256"/>
        <v>1489_201501</v>
      </c>
      <c r="BT1272" s="53">
        <f t="shared" si="257"/>
        <v>-0.29933270609770696</v>
      </c>
    </row>
    <row r="1273" spans="1:72" x14ac:dyDescent="0.15">
      <c r="A1273" s="16">
        <v>1489</v>
      </c>
      <c r="B1273" s="17">
        <v>201502</v>
      </c>
      <c r="C1273" s="3">
        <v>0</v>
      </c>
      <c r="D1273" s="23">
        <v>4.1236195226220129E-2</v>
      </c>
      <c r="E1273" s="18">
        <v>2.2376117726634503E-2</v>
      </c>
      <c r="F1273" s="24">
        <v>6</v>
      </c>
      <c r="G1273" s="24">
        <v>4</v>
      </c>
      <c r="H1273" s="20">
        <v>1.8278349653201149E-2</v>
      </c>
      <c r="I1273" s="20">
        <v>-1.6729026105454209E-2</v>
      </c>
      <c r="J1273" s="24">
        <v>3</v>
      </c>
      <c r="K1273" s="24">
        <v>1</v>
      </c>
      <c r="L1273" s="20">
        <v>3.5480349344978235E-2</v>
      </c>
      <c r="M1273" s="20">
        <v>-4.1673931996512703E-2</v>
      </c>
      <c r="N1273" s="19">
        <v>1.1821999999999999</v>
      </c>
      <c r="O1273" s="19">
        <v>1.0666786971036721</v>
      </c>
      <c r="P1273" s="25">
        <v>42026</v>
      </c>
      <c r="Q1273" s="20">
        <v>-4.1673931996512703E-2</v>
      </c>
      <c r="R1273" s="25">
        <v>42023</v>
      </c>
      <c r="S1273" s="25">
        <f>IF(ISNUMBER(R1273),VLOOKUP(B1273,Index!$B$3:$AB$18,27,FALSE),"")</f>
        <v>42023</v>
      </c>
      <c r="T1273" s="25">
        <f>IF(ISNUMBER($R1273),VLOOKUP($B1273,Index!$B$21:$AB$36,27,FALSE),"")</f>
        <v>42023</v>
      </c>
      <c r="U1273" s="25">
        <f>IF(ISNUMBER($R1273),VLOOKUP($B1273,Index!$B$39:$AB$54,27,FALSE),"")</f>
        <v>42027</v>
      </c>
      <c r="W1273" s="18">
        <v>1.2370858567866039</v>
      </c>
      <c r="X1273" s="19">
        <v>0.6</v>
      </c>
      <c r="Y1273" s="18">
        <v>0.42455698324940372</v>
      </c>
      <c r="Z1273" s="19">
        <f t="shared" si="258"/>
        <v>0</v>
      </c>
      <c r="AA1273" s="21">
        <v>0.98949614904758199</v>
      </c>
      <c r="AB1273" s="3">
        <v>0</v>
      </c>
      <c r="AC1273" s="18">
        <v>1.5303814170614458</v>
      </c>
      <c r="AD1273" s="19">
        <v>0.36</v>
      </c>
      <c r="AE1273" s="18">
        <v>0.18024863202583447</v>
      </c>
      <c r="AF1273" s="19">
        <f t="shared" si="259"/>
        <v>0</v>
      </c>
      <c r="AG1273" s="21">
        <v>0.97910262897999456</v>
      </c>
      <c r="AH1273" s="3">
        <v>0</v>
      </c>
      <c r="AK1273" t="str">
        <f t="shared" ref="AK1273:AX1282" si="267">IF($B1273=AK$2,$AA1273,"")</f>
        <v/>
      </c>
      <c r="AL1273" t="str">
        <f t="shared" si="267"/>
        <v/>
      </c>
      <c r="AM1273" t="str">
        <f t="shared" si="267"/>
        <v/>
      </c>
      <c r="AN1273" t="str">
        <f t="shared" si="267"/>
        <v/>
      </c>
      <c r="AO1273" t="str">
        <f t="shared" si="267"/>
        <v/>
      </c>
      <c r="AP1273" t="str">
        <f t="shared" si="267"/>
        <v/>
      </c>
      <c r="AQ1273" t="str">
        <f t="shared" si="267"/>
        <v/>
      </c>
      <c r="AR1273" t="str">
        <f t="shared" si="267"/>
        <v/>
      </c>
      <c r="AS1273">
        <f t="shared" si="267"/>
        <v>0.98949614904758199</v>
      </c>
      <c r="AT1273" t="str">
        <f t="shared" si="267"/>
        <v/>
      </c>
      <c r="AU1273" t="str">
        <f t="shared" si="267"/>
        <v/>
      </c>
      <c r="AV1273" t="str">
        <f t="shared" si="267"/>
        <v/>
      </c>
      <c r="AW1273" t="str">
        <f t="shared" si="267"/>
        <v/>
      </c>
      <c r="AX1273" t="str">
        <f t="shared" si="267"/>
        <v/>
      </c>
      <c r="AZ1273" s="46">
        <f>IF(ISNUMBER(VLOOKUP($B1273,Stats!$A$2:$AA$19,2,FALSE))=FALSE,"",IF(ISNUMBER(W1273),(W1273-VLOOKUP($B1273,Stats!$A$2:$AA$19,2,FALSE))/VLOOKUP($B1273,Stats!$A$2:$AA$19,16,FALSE),""))</f>
        <v>0.75588297575491492</v>
      </c>
      <c r="BA1273" s="46">
        <f>IF(ISNUMBER(VLOOKUP($B1273,Stats!$A$2:$AA$19,2,FALSE))=FALSE,"",IF(ISNUMBER(X1273),(X1273-VLOOKUP($B1273,Stats!$A$2:$AA$19,3,FALSE))/VLOOKUP($B1273,Stats!$A$2:$AA$19,17,FALSE),""))</f>
        <v>-0.52813738425366874</v>
      </c>
      <c r="BB1273" s="46"/>
      <c r="BC1273" s="46"/>
      <c r="BD1273" s="44">
        <f t="shared" si="255"/>
        <v>0.11387279575062309</v>
      </c>
      <c r="BE1273" s="46">
        <f>IF(ISNUMBER(VLOOKUP($B1273,Stats!$A$2:$AA$19,2,FALSE))=FALSE,"",IF(ISNUMBER(Y1273),(Y1273-VLOOKUP($B1273,Stats!$A$2:$AA$19,5,FALSE))/VLOOKUP($B1273,Stats!$A$2:$AA$19,19,FALSE),""))</f>
        <v>0.61305513228765351</v>
      </c>
      <c r="BF1273" s="46"/>
      <c r="BG1273" s="46"/>
      <c r="BH1273" s="46">
        <f>IF(ISNUMBER(VLOOKUP($B1273,Stats!$A$2:$AA$19,2,FALSE))=FALSE,"",IF(ISNUMBER(Z1273),(Z1273-VLOOKUP($B1273,Stats!$A$2:$AA$19,8,FALSE))/VLOOKUP($B1273,Stats!$A$2:$AA$19,22,FALSE),""))</f>
        <v>-0.48836753916131515</v>
      </c>
      <c r="BI1273" s="46" t="str">
        <f>IF(ISNUMBER(VLOOKUP($B1273,Stats!$A$2:$AA$19,2,FALSE))=FALSE,"",IF(ISNUMBER(#REF!),(#REF!-VLOOKUP($B1273,Stats!$A$2:$AA$19,9,FALSE))/VLOOKUP($B1273,Stats!$A$2:$AA$19,23,FALSE),""))</f>
        <v/>
      </c>
      <c r="BJ1273" s="46" t="str">
        <f>IF(ISNUMBER(VLOOKUP($B1273,Stats!$A$2:$AA$19,2,FALSE))=FALSE,"",IF(ISNUMBER(#REF!),(#REF!-VLOOKUP($B1273,Stats!$A$2:$AA$19,10,FALSE))/VLOOKUP($B1273,Stats!$A$2:$AA$19,24,FALSE),""))</f>
        <v/>
      </c>
      <c r="BK1273" s="44">
        <f t="shared" si="260"/>
        <v>-0.57564885434975199</v>
      </c>
      <c r="BL1273" s="46" t="str">
        <f>IF(ISNUMBER(VLOOKUP($B1273,Stats!$A$2:$AA$19,2,FALSE))=FALSE,"",IF(ISNUMBER(#REF!),(#REF!-VLOOKUP($B1273,Stats!$A$2:$AA$19,11,FALSE))/VLOOKUP($B1273,Stats!$A$2:$AA$19,25,FALSE),""))</f>
        <v/>
      </c>
      <c r="BM1273" s="46">
        <f>IF(ISNUMBER(VLOOKUP($B1273,Stats!$A$2:$AA$19,2,FALSE))=FALSE,"",IF(ISNUMBER(AA1273),(AA1273-VLOOKUP($B1273,Stats!$A$2:$AA$19,12,FALSE))/VLOOKUP($B1273,Stats!$A$2:$AA$19,26,FALSE),""))</f>
        <v>-0.23607398607367711</v>
      </c>
      <c r="BN1273" s="46" t="str">
        <f>IF(ISNUMBER(VLOOKUP($B1273,Stats!$A$2:$AA$19,2,FALSE))=FALSE,"",IF(ISNUMBER(#REF!),(#REF!-VLOOKUP($B1273,Stats!$A$2:$AA$19,13,FALSE))/VLOOKUP($B1273,Stats!$A$2:$AA$19,27,FALSE),""))</f>
        <v/>
      </c>
      <c r="BO1273" s="46" t="str">
        <f>IF(ISNUMBER(VLOOKUP($B1273,Stats!$A$2:$AA$19,2,FALSE))=FALSE,"",IF(ISNUMBER(#REF!),(#REF!-VLOOKUP($B1273,Stats!$A$2:$AA$19,14,FALSE))/VLOOKUP($B1273,Stats!$A$2:$AB$19,28,FALSE),""))</f>
        <v/>
      </c>
      <c r="BP1273" s="46"/>
      <c r="BQ1273" s="46">
        <f>IF(ISNUMBER(VLOOKUP($B1273,Stats!$A$2:$AA$19,2,FALSE))=FALSE,"",IF(ISNUMBER(BM1273),BM1273,(VLOOKUP($B1273,Stats!$A$2:$AT$19,46,FALSE)-VLOOKUP($B1273,Stats!$A$2:$AA$19,12,FALSE))/VLOOKUP($B1273,Stats!$A$2:$AA$19,26,FALSE)))</f>
        <v>-0.23607398607367711</v>
      </c>
      <c r="BR1273" s="51">
        <f t="shared" si="261"/>
        <v>-0.23607398607367711</v>
      </c>
      <c r="BS1273" s="32" t="str">
        <f t="shared" si="256"/>
        <v>1489_201502</v>
      </c>
      <c r="BT1273" s="53">
        <f t="shared" si="257"/>
        <v>-0.36982955067446199</v>
      </c>
    </row>
    <row r="1274" spans="1:72" x14ac:dyDescent="0.15">
      <c r="A1274" s="16">
        <v>1489</v>
      </c>
      <c r="B1274" s="17">
        <v>201503</v>
      </c>
      <c r="C1274" s="3">
        <v>0</v>
      </c>
      <c r="D1274" s="23">
        <v>-1.8390214695064633E-2</v>
      </c>
      <c r="E1274" s="18">
        <v>1.141434501507638E-2</v>
      </c>
      <c r="F1274" s="24">
        <v>4</v>
      </c>
      <c r="G1274" s="24">
        <v>6</v>
      </c>
      <c r="H1274" s="20">
        <v>9.0595684695795597E-3</v>
      </c>
      <c r="I1274" s="20">
        <v>-9.0329163235443235E-3</v>
      </c>
      <c r="J1274" s="24">
        <v>2</v>
      </c>
      <c r="K1274" s="24">
        <v>4</v>
      </c>
      <c r="L1274" s="20">
        <v>1.6936104695919996E-2</v>
      </c>
      <c r="M1274" s="20">
        <v>-1.7959462926537162E-2</v>
      </c>
      <c r="N1274" s="19">
        <v>1.1911</v>
      </c>
      <c r="O1274" s="19">
        <v>1.0018504499957943</v>
      </c>
      <c r="P1274" s="25">
        <v>42031</v>
      </c>
      <c r="Q1274" s="20">
        <v>-4.332129963898923E-2</v>
      </c>
      <c r="R1274" s="25">
        <v>42037</v>
      </c>
      <c r="S1274" s="25">
        <f>IF(ISNUMBER(R1274),VLOOKUP(B1274,Index!$B$3:$AB$18,27,FALSE),"")</f>
        <v>42041</v>
      </c>
      <c r="T1274" s="25">
        <f>IF(ISNUMBER($R1274),VLOOKUP($B1274,Index!$B$21:$AB$36,27,FALSE),"")</f>
        <v>42041</v>
      </c>
      <c r="U1274" s="25">
        <f>IF(ISNUMBER($R1274),VLOOKUP($B1274,Index!$B$39:$AB$54,27,FALSE),"")</f>
        <v>42034</v>
      </c>
      <c r="W1274" s="18">
        <v>-0.55170644085193898</v>
      </c>
      <c r="X1274" s="19">
        <v>0.4</v>
      </c>
      <c r="Y1274" s="18">
        <v>0.21657196947978205</v>
      </c>
      <c r="Z1274" s="19">
        <f t="shared" si="258"/>
        <v>4</v>
      </c>
      <c r="AA1274" s="21" t="s">
        <v>25</v>
      </c>
      <c r="AB1274" s="3">
        <v>0</v>
      </c>
      <c r="AC1274" s="18">
        <v>0.30437999687751405</v>
      </c>
      <c r="AD1274" s="19">
        <v>0.16000000000000003</v>
      </c>
      <c r="AE1274" s="18">
        <v>4.690341796435165E-2</v>
      </c>
      <c r="AF1274" s="19">
        <f t="shared" si="259"/>
        <v>16</v>
      </c>
      <c r="AG1274" s="21" t="s">
        <v>25</v>
      </c>
      <c r="AH1274" s="3">
        <v>0</v>
      </c>
      <c r="AK1274" t="str">
        <f t="shared" si="267"/>
        <v/>
      </c>
      <c r="AL1274" t="str">
        <f t="shared" si="267"/>
        <v/>
      </c>
      <c r="AM1274" t="str">
        <f t="shared" si="267"/>
        <v/>
      </c>
      <c r="AN1274" t="str">
        <f t="shared" si="267"/>
        <v/>
      </c>
      <c r="AO1274" t="str">
        <f t="shared" si="267"/>
        <v/>
      </c>
      <c r="AP1274" t="str">
        <f t="shared" si="267"/>
        <v/>
      </c>
      <c r="AQ1274" t="str">
        <f t="shared" si="267"/>
        <v/>
      </c>
      <c r="AR1274" t="str">
        <f t="shared" si="267"/>
        <v/>
      </c>
      <c r="AS1274" t="str">
        <f t="shared" si="267"/>
        <v/>
      </c>
      <c r="AT1274" t="str">
        <f t="shared" si="267"/>
        <v/>
      </c>
      <c r="AU1274" t="str">
        <f t="shared" si="267"/>
        <v/>
      </c>
      <c r="AV1274" t="str">
        <f t="shared" si="267"/>
        <v/>
      </c>
      <c r="AW1274" t="str">
        <f t="shared" si="267"/>
        <v/>
      </c>
      <c r="AX1274" t="str">
        <f t="shared" si="267"/>
        <v/>
      </c>
      <c r="AZ1274" s="46">
        <f>IF(ISNUMBER(VLOOKUP($B1274,Stats!$A$2:$AA$19,2,FALSE))=FALSE,"",IF(ISNUMBER(W1274),(W1274-VLOOKUP($B1274,Stats!$A$2:$AA$19,2,FALSE))/VLOOKUP($B1274,Stats!$A$2:$AA$19,16,FALSE),""))</f>
        <v>0.10219746338358061</v>
      </c>
      <c r="BA1274" s="46">
        <f>IF(ISNUMBER(VLOOKUP($B1274,Stats!$A$2:$AA$19,2,FALSE))=FALSE,"",IF(ISNUMBER(X1274),(X1274-VLOOKUP($B1274,Stats!$A$2:$AA$19,3,FALSE))/VLOOKUP($B1274,Stats!$A$2:$AA$19,17,FALSE),""))</f>
        <v>0.14737287675573754</v>
      </c>
      <c r="BB1274" s="46"/>
      <c r="BC1274" s="46"/>
      <c r="BD1274" s="44">
        <f t="shared" si="255"/>
        <v>0.12478517006965908</v>
      </c>
      <c r="BE1274" s="46">
        <f>IF(ISNUMBER(VLOOKUP($B1274,Stats!$A$2:$AA$19,2,FALSE))=FALSE,"",IF(ISNUMBER(Y1274),(Y1274-VLOOKUP($B1274,Stats!$A$2:$AA$19,5,FALSE))/VLOOKUP($B1274,Stats!$A$2:$AA$19,19,FALSE),""))</f>
        <v>0.60587206361758572</v>
      </c>
      <c r="BF1274" s="46"/>
      <c r="BG1274" s="46"/>
      <c r="BH1274" s="46">
        <f>IF(ISNUMBER(VLOOKUP($B1274,Stats!$A$2:$AA$19,2,FALSE))=FALSE,"",IF(ISNUMBER(Z1274),(Z1274-VLOOKUP($B1274,Stats!$A$2:$AA$19,8,FALSE))/VLOOKUP($B1274,Stats!$A$2:$AA$19,22,FALSE),""))</f>
        <v>0.92592734635126706</v>
      </c>
      <c r="BI1274" s="46" t="str">
        <f>IF(ISNUMBER(VLOOKUP($B1274,Stats!$A$2:$AA$19,2,FALSE))=FALSE,"",IF(ISNUMBER(#REF!),(#REF!-VLOOKUP($B1274,Stats!$A$2:$AA$19,9,FALSE))/VLOOKUP($B1274,Stats!$A$2:$AA$19,23,FALSE),""))</f>
        <v/>
      </c>
      <c r="BJ1274" s="46" t="str">
        <f>IF(ISNUMBER(VLOOKUP($B1274,Stats!$A$2:$AA$19,2,FALSE))=FALSE,"",IF(ISNUMBER(#REF!),(#REF!-VLOOKUP($B1274,Stats!$A$2:$AA$19,10,FALSE))/VLOOKUP($B1274,Stats!$A$2:$AA$19,24,FALSE),""))</f>
        <v/>
      </c>
      <c r="BK1274" s="44">
        <f t="shared" si="260"/>
        <v>-0.1463322406269299</v>
      </c>
      <c r="BL1274" s="46" t="str">
        <f>IF(ISNUMBER(VLOOKUP($B1274,Stats!$A$2:$AA$19,2,FALSE))=FALSE,"",IF(ISNUMBER(#REF!),(#REF!-VLOOKUP($B1274,Stats!$A$2:$AA$19,11,FALSE))/VLOOKUP($B1274,Stats!$A$2:$AA$19,25,FALSE),""))</f>
        <v/>
      </c>
      <c r="BM1274" s="46" t="str">
        <f>IF(ISNUMBER(VLOOKUP($B1274,Stats!$A$2:$AA$19,2,FALSE))=FALSE,"",IF(ISNUMBER(AA1274),(AA1274-VLOOKUP($B1274,Stats!$A$2:$AA$19,12,FALSE))/VLOOKUP($B1274,Stats!$A$2:$AA$19,26,FALSE),""))</f>
        <v/>
      </c>
      <c r="BN1274" s="46" t="str">
        <f>IF(ISNUMBER(VLOOKUP($B1274,Stats!$A$2:$AA$19,2,FALSE))=FALSE,"",IF(ISNUMBER(#REF!),(#REF!-VLOOKUP($B1274,Stats!$A$2:$AA$19,13,FALSE))/VLOOKUP($B1274,Stats!$A$2:$AA$19,27,FALSE),""))</f>
        <v/>
      </c>
      <c r="BO1274" s="46" t="str">
        <f>IF(ISNUMBER(VLOOKUP($B1274,Stats!$A$2:$AA$19,2,FALSE))=FALSE,"",IF(ISNUMBER(#REF!),(#REF!-VLOOKUP($B1274,Stats!$A$2:$AA$19,14,FALSE))/VLOOKUP($B1274,Stats!$A$2:$AB$19,28,FALSE),""))</f>
        <v/>
      </c>
      <c r="BP1274" s="46"/>
      <c r="BQ1274" s="46">
        <f>IF(ISNUMBER(VLOOKUP($B1274,Stats!$A$2:$AA$19,2,FALSE))=FALSE,"",IF(ISNUMBER(BM1274),BM1274,(VLOOKUP($B1274,Stats!$A$2:$AT$19,46,FALSE)-VLOOKUP($B1274,Stats!$A$2:$AA$19,12,FALSE))/VLOOKUP($B1274,Stats!$A$2:$AA$19,26,FALSE)))</f>
        <v>-0.53964354662323732</v>
      </c>
      <c r="BR1274" s="51">
        <f t="shared" si="261"/>
        <v>-0.53964354662323732</v>
      </c>
      <c r="BS1274" s="32" t="str">
        <f t="shared" si="256"/>
        <v>1489_201503</v>
      </c>
      <c r="BT1274" s="53">
        <f t="shared" si="257"/>
        <v>-0.17077101968687358</v>
      </c>
    </row>
    <row r="1275" spans="1:72" x14ac:dyDescent="0.15">
      <c r="A1275" s="16">
        <v>1489</v>
      </c>
      <c r="B1275" s="17">
        <v>201504</v>
      </c>
      <c r="C1275" s="3">
        <v>0</v>
      </c>
      <c r="D1275" s="23">
        <v>5.088881143255497E-2</v>
      </c>
      <c r="E1275" s="18">
        <v>9.4060585594435975E-3</v>
      </c>
      <c r="F1275" s="24">
        <v>6</v>
      </c>
      <c r="G1275" s="24">
        <v>1</v>
      </c>
      <c r="H1275" s="20">
        <v>1.0001837885834789E-2</v>
      </c>
      <c r="I1275" s="20">
        <v>-9.9337748344369148E-3</v>
      </c>
      <c r="J1275" s="24">
        <v>6</v>
      </c>
      <c r="K1275" s="24">
        <v>1</v>
      </c>
      <c r="L1275" s="20">
        <v>1.8966977138018537E-2</v>
      </c>
      <c r="M1275" s="20">
        <v>-9.9337748344369148E-3</v>
      </c>
      <c r="N1275" s="19">
        <v>1.206</v>
      </c>
      <c r="O1275" s="19">
        <v>1.0614328463298714</v>
      </c>
      <c r="P1275" s="25">
        <v>42052</v>
      </c>
      <c r="Q1275" s="20">
        <v>0</v>
      </c>
      <c r="R1275" s="25">
        <v>42044</v>
      </c>
      <c r="S1275" s="25">
        <f>IF(ISNUMBER(R1275),VLOOKUP(B1275,Index!$B$3:$AB$18,27,FALSE),"")</f>
        <v>42044</v>
      </c>
      <c r="T1275" s="25">
        <f>IF(ISNUMBER($R1275),VLOOKUP($B1275,Index!$B$21:$AB$36,27,FALSE),"")</f>
        <v>42044</v>
      </c>
      <c r="U1275" s="25">
        <f>IF(ISNUMBER($R1275),VLOOKUP($B1275,Index!$B$39:$AB$54,27,FALSE),"")</f>
        <v>42052</v>
      </c>
      <c r="W1275" s="18">
        <v>2.0355524573021988</v>
      </c>
      <c r="X1275" s="19">
        <v>0.8571428571428571</v>
      </c>
      <c r="Y1275" s="18">
        <v>0.17846741311658434</v>
      </c>
      <c r="Z1275" s="19">
        <f t="shared" si="258"/>
        <v>0</v>
      </c>
      <c r="AA1275" s="21" t="s">
        <v>25</v>
      </c>
      <c r="AB1275" s="3">
        <v>0</v>
      </c>
      <c r="AC1275" s="18">
        <v>4.1434738064290197</v>
      </c>
      <c r="AD1275" s="19">
        <v>0.73469387755102034</v>
      </c>
      <c r="AE1275" s="18">
        <v>3.1850617544525582E-2</v>
      </c>
      <c r="AF1275" s="19">
        <f t="shared" si="259"/>
        <v>0</v>
      </c>
      <c r="AG1275" s="21" t="s">
        <v>25</v>
      </c>
      <c r="AH1275" s="3">
        <v>0</v>
      </c>
      <c r="AK1275" t="str">
        <f t="shared" si="267"/>
        <v/>
      </c>
      <c r="AL1275" t="str">
        <f t="shared" si="267"/>
        <v/>
      </c>
      <c r="AM1275" t="str">
        <f t="shared" si="267"/>
        <v/>
      </c>
      <c r="AN1275" t="str">
        <f t="shared" si="267"/>
        <v/>
      </c>
      <c r="AO1275" t="str">
        <f t="shared" si="267"/>
        <v/>
      </c>
      <c r="AP1275" t="str">
        <f t="shared" si="267"/>
        <v/>
      </c>
      <c r="AQ1275" t="str">
        <f t="shared" si="267"/>
        <v/>
      </c>
      <c r="AR1275" t="str">
        <f t="shared" si="267"/>
        <v/>
      </c>
      <c r="AS1275" t="str">
        <f t="shared" si="267"/>
        <v/>
      </c>
      <c r="AT1275" t="str">
        <f t="shared" si="267"/>
        <v/>
      </c>
      <c r="AU1275" t="str">
        <f t="shared" si="267"/>
        <v/>
      </c>
      <c r="AV1275" t="str">
        <f t="shared" si="267"/>
        <v/>
      </c>
      <c r="AW1275" t="str">
        <f t="shared" si="267"/>
        <v/>
      </c>
      <c r="AX1275" t="str">
        <f t="shared" si="267"/>
        <v/>
      </c>
      <c r="AZ1275" s="46">
        <f>IF(ISNUMBER(VLOOKUP($B1275,Stats!$A$2:$AA$19,2,FALSE))=FALSE,"",IF(ISNUMBER(W1275),(W1275-VLOOKUP($B1275,Stats!$A$2:$AA$19,2,FALSE))/VLOOKUP($B1275,Stats!$A$2:$AA$19,16,FALSE),""))</f>
        <v>0.19491688502227469</v>
      </c>
      <c r="BA1275" s="46">
        <f>IF(ISNUMBER(VLOOKUP($B1275,Stats!$A$2:$AA$19,2,FALSE))=FALSE,"",IF(ISNUMBER(X1275),(X1275-VLOOKUP($B1275,Stats!$A$2:$AA$19,3,FALSE))/VLOOKUP($B1275,Stats!$A$2:$AA$19,17,FALSE),""))</f>
        <v>-2.8916520771255196E-2</v>
      </c>
      <c r="BB1275" s="46"/>
      <c r="BC1275" s="46"/>
      <c r="BD1275" s="44">
        <f t="shared" si="255"/>
        <v>8.3000182125509747E-2</v>
      </c>
      <c r="BE1275" s="46">
        <f>IF(ISNUMBER(VLOOKUP($B1275,Stats!$A$2:$AA$19,2,FALSE))=FALSE,"",IF(ISNUMBER(Y1275),(Y1275-VLOOKUP($B1275,Stats!$A$2:$AA$19,5,FALSE))/VLOOKUP($B1275,Stats!$A$2:$AA$19,19,FALSE),""))</f>
        <v>0.59453307935550503</v>
      </c>
      <c r="BF1275" s="46"/>
      <c r="BG1275" s="46"/>
      <c r="BH1275" s="46">
        <f>IF(ISNUMBER(VLOOKUP($B1275,Stats!$A$2:$AA$19,2,FALSE))=FALSE,"",IF(ISNUMBER(Z1275),(Z1275-VLOOKUP($B1275,Stats!$A$2:$AA$19,8,FALSE))/VLOOKUP($B1275,Stats!$A$2:$AA$19,22,FALSE),""))</f>
        <v>-0.5145844845400992</v>
      </c>
      <c r="BI1275" s="46" t="str">
        <f>IF(ISNUMBER(VLOOKUP($B1275,Stats!$A$2:$AA$19,2,FALSE))=FALSE,"",IF(ISNUMBER(#REF!),(#REF!-VLOOKUP($B1275,Stats!$A$2:$AA$19,9,FALSE))/VLOOKUP($B1275,Stats!$A$2:$AA$19,23,FALSE),""))</f>
        <v/>
      </c>
      <c r="BJ1275" s="46" t="str">
        <f>IF(ISNUMBER(VLOOKUP($B1275,Stats!$A$2:$AA$19,2,FALSE))=FALSE,"",IF(ISNUMBER(#REF!),(#REF!-VLOOKUP($B1275,Stats!$A$2:$AA$19,10,FALSE))/VLOOKUP($B1275,Stats!$A$2:$AA$19,24,FALSE),""))</f>
        <v/>
      </c>
      <c r="BK1275" s="44">
        <f t="shared" si="260"/>
        <v>-0.57054850091088327</v>
      </c>
      <c r="BL1275" s="46" t="str">
        <f>IF(ISNUMBER(VLOOKUP($B1275,Stats!$A$2:$AA$19,2,FALSE))=FALSE,"",IF(ISNUMBER(#REF!),(#REF!-VLOOKUP($B1275,Stats!$A$2:$AA$19,11,FALSE))/VLOOKUP($B1275,Stats!$A$2:$AA$19,25,FALSE),""))</f>
        <v/>
      </c>
      <c r="BM1275" s="46" t="str">
        <f>IF(ISNUMBER(VLOOKUP($B1275,Stats!$A$2:$AA$19,2,FALSE))=FALSE,"",IF(ISNUMBER(AA1275),(AA1275-VLOOKUP($B1275,Stats!$A$2:$AA$19,12,FALSE))/VLOOKUP($B1275,Stats!$A$2:$AA$19,26,FALSE),""))</f>
        <v/>
      </c>
      <c r="BN1275" s="46" t="str">
        <f>IF(ISNUMBER(VLOOKUP($B1275,Stats!$A$2:$AA$19,2,FALSE))=FALSE,"",IF(ISNUMBER(#REF!),(#REF!-VLOOKUP($B1275,Stats!$A$2:$AA$19,13,FALSE))/VLOOKUP($B1275,Stats!$A$2:$AA$19,27,FALSE),""))</f>
        <v/>
      </c>
      <c r="BO1275" s="46" t="str">
        <f>IF(ISNUMBER(VLOOKUP($B1275,Stats!$A$2:$AA$19,2,FALSE))=FALSE,"",IF(ISNUMBER(#REF!),(#REF!-VLOOKUP($B1275,Stats!$A$2:$AA$19,14,FALSE))/VLOOKUP($B1275,Stats!$A$2:$AB$19,28,FALSE),""))</f>
        <v/>
      </c>
      <c r="BP1275" s="46"/>
      <c r="BQ1275" s="46">
        <f>IF(ISNUMBER(VLOOKUP($B1275,Stats!$A$2:$AA$19,2,FALSE))=FALSE,"",IF(ISNUMBER(BM1275),BM1275,(VLOOKUP($B1275,Stats!$A$2:$AT$19,46,FALSE)-VLOOKUP($B1275,Stats!$A$2:$AA$19,12,FALSE))/VLOOKUP($B1275,Stats!$A$2:$AA$19,26,FALSE)))</f>
        <v>-0.64096278450557098</v>
      </c>
      <c r="BR1275" s="51">
        <f t="shared" si="261"/>
        <v>-0.64096278450557098</v>
      </c>
      <c r="BS1275" s="32" t="str">
        <f t="shared" si="256"/>
        <v>1489_201504</v>
      </c>
      <c r="BT1275" s="53">
        <f t="shared" si="257"/>
        <v>-0.45392162102254219</v>
      </c>
    </row>
    <row r="1276" spans="1:72" x14ac:dyDescent="0.15">
      <c r="A1276" s="16">
        <v>1489</v>
      </c>
      <c r="B1276" s="17">
        <v>201505</v>
      </c>
      <c r="C1276" s="3">
        <v>0</v>
      </c>
      <c r="D1276" s="23">
        <v>2.2470978441127887E-2</v>
      </c>
      <c r="E1276" s="18">
        <v>1.4267429697308192E-2</v>
      </c>
      <c r="F1276" s="24">
        <v>5</v>
      </c>
      <c r="G1276" s="24">
        <v>3</v>
      </c>
      <c r="H1276" s="20">
        <v>1.2191518967542513E-2</v>
      </c>
      <c r="I1276" s="20">
        <v>-1.2664283821302172E-2</v>
      </c>
      <c r="J1276" s="24">
        <v>3</v>
      </c>
      <c r="K1276" s="24">
        <v>1</v>
      </c>
      <c r="L1276" s="20">
        <v>2.2337619518628449E-2</v>
      </c>
      <c r="M1276" s="20">
        <v>-1.8623159570234638E-2</v>
      </c>
      <c r="N1276" s="19">
        <v>1.2565</v>
      </c>
      <c r="O1276" s="19">
        <v>1.0518165076176125</v>
      </c>
      <c r="P1276" s="25">
        <v>42068</v>
      </c>
      <c r="Q1276" s="20">
        <v>-1.8623159570234638E-2</v>
      </c>
      <c r="R1276" s="25">
        <v>42069</v>
      </c>
      <c r="S1276" s="25">
        <f>IF(ISNUMBER(R1276),VLOOKUP(B1276,Index!$B$3:$AB$18,27,FALSE),"")</f>
        <v>42069</v>
      </c>
      <c r="T1276" s="25">
        <f>IF(ISNUMBER($R1276),VLOOKUP($B1276,Index!$B$21:$AB$36,27,FALSE),"")</f>
        <v>42069</v>
      </c>
      <c r="U1276" s="25">
        <f>IF(ISNUMBER($R1276),VLOOKUP($B1276,Index!$B$39:$AB$54,27,FALSE),"")</f>
        <v>42069</v>
      </c>
      <c r="W1276" s="18">
        <v>0.80895522388060392</v>
      </c>
      <c r="X1276" s="19">
        <v>0.625</v>
      </c>
      <c r="Y1276" s="18">
        <v>0.27070544519892359</v>
      </c>
      <c r="Z1276" s="19">
        <f t="shared" si="258"/>
        <v>0</v>
      </c>
      <c r="AA1276" s="21">
        <v>1.2066147184306584</v>
      </c>
      <c r="AB1276" s="3">
        <v>0</v>
      </c>
      <c r="AC1276" s="18">
        <v>0.65440855424371802</v>
      </c>
      <c r="AD1276" s="19">
        <v>0.390625</v>
      </c>
      <c r="AE1276" s="18">
        <v>7.3281438060347426E-2</v>
      </c>
      <c r="AF1276" s="19">
        <f t="shared" si="259"/>
        <v>0</v>
      </c>
      <c r="AG1276" s="21">
        <v>1.455919078733497</v>
      </c>
      <c r="AH1276" s="3">
        <v>0</v>
      </c>
      <c r="AK1276" t="str">
        <f t="shared" si="267"/>
        <v/>
      </c>
      <c r="AL1276" t="str">
        <f t="shared" si="267"/>
        <v/>
      </c>
      <c r="AM1276" t="str">
        <f t="shared" si="267"/>
        <v/>
      </c>
      <c r="AN1276" t="str">
        <f t="shared" si="267"/>
        <v/>
      </c>
      <c r="AO1276" t="str">
        <f t="shared" si="267"/>
        <v/>
      </c>
      <c r="AP1276" t="str">
        <f t="shared" si="267"/>
        <v/>
      </c>
      <c r="AQ1276" t="str">
        <f t="shared" si="267"/>
        <v/>
      </c>
      <c r="AR1276" t="str">
        <f t="shared" si="267"/>
        <v/>
      </c>
      <c r="AS1276" t="str">
        <f t="shared" si="267"/>
        <v/>
      </c>
      <c r="AT1276" t="str">
        <f t="shared" si="267"/>
        <v/>
      </c>
      <c r="AU1276" t="str">
        <f t="shared" si="267"/>
        <v/>
      </c>
      <c r="AV1276">
        <f t="shared" si="267"/>
        <v>1.2066147184306584</v>
      </c>
      <c r="AW1276" t="str">
        <f t="shared" si="267"/>
        <v/>
      </c>
      <c r="AX1276" t="str">
        <f t="shared" si="267"/>
        <v/>
      </c>
      <c r="AZ1276" s="46">
        <f>IF(ISNUMBER(VLOOKUP($B1276,Stats!$A$2:$AA$19,2,FALSE))=FALSE,"",IF(ISNUMBER(W1276),(W1276-VLOOKUP($B1276,Stats!$A$2:$AA$19,2,FALSE))/VLOOKUP($B1276,Stats!$A$2:$AA$19,16,FALSE),""))</f>
        <v>0.56152767677231741</v>
      </c>
      <c r="BA1276" s="46">
        <f>IF(ISNUMBER(VLOOKUP($B1276,Stats!$A$2:$AA$19,2,FALSE))=FALSE,"",IF(ISNUMBER(X1276),(X1276-VLOOKUP($B1276,Stats!$A$2:$AA$19,3,FALSE))/VLOOKUP($B1276,Stats!$A$2:$AA$19,17,FALSE),""))</f>
        <v>0.35311991189560649</v>
      </c>
      <c r="BB1276" s="46"/>
      <c r="BC1276" s="46"/>
      <c r="BD1276" s="44">
        <f t="shared" si="255"/>
        <v>0.45732379433396197</v>
      </c>
      <c r="BE1276" s="46">
        <f>IF(ISNUMBER(VLOOKUP($B1276,Stats!$A$2:$AA$19,2,FALSE))=FALSE,"",IF(ISNUMBER(Y1276),(Y1276-VLOOKUP($B1276,Stats!$A$2:$AA$19,5,FALSE))/VLOOKUP($B1276,Stats!$A$2:$AA$19,19,FALSE),""))</f>
        <v>0.88297929452576829</v>
      </c>
      <c r="BF1276" s="46"/>
      <c r="BG1276" s="46"/>
      <c r="BH1276" s="46">
        <f>IF(ISNUMBER(VLOOKUP($B1276,Stats!$A$2:$AA$19,2,FALSE))=FALSE,"",IF(ISNUMBER(Z1276),(Z1276-VLOOKUP($B1276,Stats!$A$2:$AA$19,8,FALSE))/VLOOKUP($B1276,Stats!$A$2:$AA$19,22,FALSE),""))</f>
        <v>-0.59810804423176478</v>
      </c>
      <c r="BI1276" s="46" t="str">
        <f>IF(ISNUMBER(VLOOKUP($B1276,Stats!$A$2:$AA$19,2,FALSE))=FALSE,"",IF(ISNUMBER(#REF!),(#REF!-VLOOKUP($B1276,Stats!$A$2:$AA$19,9,FALSE))/VLOOKUP($B1276,Stats!$A$2:$AA$19,23,FALSE),""))</f>
        <v/>
      </c>
      <c r="BJ1276" s="46" t="str">
        <f>IF(ISNUMBER(VLOOKUP($B1276,Stats!$A$2:$AA$19,2,FALSE))=FALSE,"",IF(ISNUMBER(#REF!),(#REF!-VLOOKUP($B1276,Stats!$A$2:$AA$19,10,FALSE))/VLOOKUP($B1276,Stats!$A$2:$AA$19,24,FALSE),""))</f>
        <v/>
      </c>
      <c r="BK1276" s="44">
        <f t="shared" si="260"/>
        <v>-0.79751791943756722</v>
      </c>
      <c r="BL1276" s="46" t="str">
        <f>IF(ISNUMBER(VLOOKUP($B1276,Stats!$A$2:$AA$19,2,FALSE))=FALSE,"",IF(ISNUMBER(#REF!),(#REF!-VLOOKUP($B1276,Stats!$A$2:$AA$19,11,FALSE))/VLOOKUP($B1276,Stats!$A$2:$AA$19,25,FALSE),""))</f>
        <v/>
      </c>
      <c r="BM1276" s="46">
        <f>IF(ISNUMBER(VLOOKUP($B1276,Stats!$A$2:$AA$19,2,FALSE))=FALSE,"",IF(ISNUMBER(AA1276),(AA1276-VLOOKUP($B1276,Stats!$A$2:$AA$19,12,FALSE))/VLOOKUP($B1276,Stats!$A$2:$AA$19,26,FALSE),""))</f>
        <v>-0.29775833620759329</v>
      </c>
      <c r="BN1276" s="46" t="str">
        <f>IF(ISNUMBER(VLOOKUP($B1276,Stats!$A$2:$AA$19,2,FALSE))=FALSE,"",IF(ISNUMBER(#REF!),(#REF!-VLOOKUP($B1276,Stats!$A$2:$AA$19,13,FALSE))/VLOOKUP($B1276,Stats!$A$2:$AA$19,27,FALSE),""))</f>
        <v/>
      </c>
      <c r="BO1276" s="46" t="str">
        <f>IF(ISNUMBER(VLOOKUP($B1276,Stats!$A$2:$AA$19,2,FALSE))=FALSE,"",IF(ISNUMBER(#REF!),(#REF!-VLOOKUP($B1276,Stats!$A$2:$AA$19,14,FALSE))/VLOOKUP($B1276,Stats!$A$2:$AB$19,28,FALSE),""))</f>
        <v/>
      </c>
      <c r="BP1276" s="46"/>
      <c r="BQ1276" s="46">
        <f>IF(ISNUMBER(VLOOKUP($B1276,Stats!$A$2:$AA$19,2,FALSE))=FALSE,"",IF(ISNUMBER(BM1276),BM1276,(VLOOKUP($B1276,Stats!$A$2:$AT$19,46,FALSE)-VLOOKUP($B1276,Stats!$A$2:$AA$19,12,FALSE))/VLOOKUP($B1276,Stats!$A$2:$AA$19,26,FALSE)))</f>
        <v>-0.29775833620759329</v>
      </c>
      <c r="BR1276" s="51">
        <f t="shared" si="261"/>
        <v>-0.29775833620759329</v>
      </c>
      <c r="BS1276" s="32" t="str">
        <f t="shared" si="256"/>
        <v>1489_201505</v>
      </c>
      <c r="BT1276" s="53">
        <f t="shared" si="257"/>
        <v>-0.44659766003726659</v>
      </c>
    </row>
    <row r="1277" spans="1:72" x14ac:dyDescent="0.15">
      <c r="A1277" s="16">
        <v>1489</v>
      </c>
      <c r="B1277" s="17">
        <v>201506</v>
      </c>
      <c r="C1277" s="3">
        <v>0</v>
      </c>
      <c r="D1277" s="23">
        <v>0.10672289352039566</v>
      </c>
      <c r="E1277" s="18">
        <v>7.8638596672983268E-3</v>
      </c>
      <c r="F1277" s="24">
        <v>10</v>
      </c>
      <c r="G1277" s="24">
        <v>0</v>
      </c>
      <c r="H1277" s="20">
        <v>1.021930537928566E-2</v>
      </c>
      <c r="I1277" s="20" t="s">
        <v>25</v>
      </c>
      <c r="J1277" s="24">
        <v>10</v>
      </c>
      <c r="K1277" s="24">
        <v>0</v>
      </c>
      <c r="L1277" s="20">
        <v>2.8218833516742592E-2</v>
      </c>
      <c r="M1277" s="20">
        <v>1.8476863753214001E-3</v>
      </c>
      <c r="N1277" s="19">
        <v>1.3647</v>
      </c>
      <c r="O1277" s="19">
        <v>1.1034120310478657</v>
      </c>
      <c r="P1277" s="25">
        <v>42083</v>
      </c>
      <c r="Q1277" s="20">
        <v>0</v>
      </c>
      <c r="R1277" s="25">
        <v>42072</v>
      </c>
      <c r="S1277" s="25">
        <f>IF(ISNUMBER(R1277),VLOOKUP(B1277,Index!$B$3:$AB$18,27,FALSE),"")</f>
        <v>42073</v>
      </c>
      <c r="T1277" s="25">
        <f>IF(ISNUMBER($R1277),VLOOKUP($B1277,Index!$B$21:$AB$36,27,FALSE),"")</f>
        <v>42075</v>
      </c>
      <c r="U1277" s="25">
        <f>IF(ISNUMBER($R1277),VLOOKUP($B1277,Index!$B$39:$AB$54,27,FALSE),"")</f>
        <v>42075</v>
      </c>
      <c r="W1277" s="18">
        <v>3.2016868056118697</v>
      </c>
      <c r="X1277" s="19">
        <v>1</v>
      </c>
      <c r="Y1277" s="18">
        <v>0.14920624649157985</v>
      </c>
      <c r="Z1277" s="19">
        <f t="shared" si="258"/>
        <v>1</v>
      </c>
      <c r="AA1277" s="21" t="s">
        <v>25</v>
      </c>
      <c r="AB1277" s="3">
        <v>0</v>
      </c>
      <c r="AC1277" s="18">
        <v>10.250798401229138</v>
      </c>
      <c r="AD1277" s="19">
        <v>1</v>
      </c>
      <c r="AE1277" s="18">
        <v>2.2262503992106084E-2</v>
      </c>
      <c r="AF1277" s="19">
        <f t="shared" si="259"/>
        <v>1</v>
      </c>
      <c r="AG1277" s="21" t="s">
        <v>25</v>
      </c>
      <c r="AH1277" s="3">
        <v>0</v>
      </c>
      <c r="AK1277" t="str">
        <f t="shared" si="267"/>
        <v/>
      </c>
      <c r="AL1277" t="str">
        <f t="shared" si="267"/>
        <v/>
      </c>
      <c r="AM1277" t="str">
        <f t="shared" si="267"/>
        <v/>
      </c>
      <c r="AN1277" t="str">
        <f t="shared" si="267"/>
        <v/>
      </c>
      <c r="AO1277" t="str">
        <f t="shared" si="267"/>
        <v/>
      </c>
      <c r="AP1277" t="str">
        <f t="shared" si="267"/>
        <v/>
      </c>
      <c r="AQ1277" t="str">
        <f t="shared" si="267"/>
        <v/>
      </c>
      <c r="AR1277" t="str">
        <f t="shared" si="267"/>
        <v/>
      </c>
      <c r="AS1277" t="str">
        <f t="shared" si="267"/>
        <v/>
      </c>
      <c r="AT1277" t="str">
        <f t="shared" si="267"/>
        <v/>
      </c>
      <c r="AU1277" t="str">
        <f t="shared" si="267"/>
        <v/>
      </c>
      <c r="AV1277" t="str">
        <f t="shared" si="267"/>
        <v/>
      </c>
      <c r="AW1277" t="str">
        <f t="shared" si="267"/>
        <v/>
      </c>
      <c r="AX1277" t="str">
        <f t="shared" si="267"/>
        <v/>
      </c>
      <c r="AZ1277" s="46">
        <f>IF(ISNUMBER(VLOOKUP($B1277,Stats!$A$2:$AA$19,2,FALSE))=FALSE,"",IF(ISNUMBER(W1277),(W1277-VLOOKUP($B1277,Stats!$A$2:$AA$19,2,FALSE))/VLOOKUP($B1277,Stats!$A$2:$AA$19,16,FALSE),""))</f>
        <v>0.99119934641689589</v>
      </c>
      <c r="BA1277" s="46">
        <f>IF(ISNUMBER(VLOOKUP($B1277,Stats!$A$2:$AA$19,2,FALSE))=FALSE,"",IF(ISNUMBER(X1277),(X1277-VLOOKUP($B1277,Stats!$A$2:$AA$19,3,FALSE))/VLOOKUP($B1277,Stats!$A$2:$AA$19,17,FALSE),""))</f>
        <v>1.5873231541488209</v>
      </c>
      <c r="BB1277" s="46"/>
      <c r="BC1277" s="46"/>
      <c r="BD1277" s="44">
        <f t="shared" si="255"/>
        <v>1.2892612502828584</v>
      </c>
      <c r="BE1277" s="46">
        <f>IF(ISNUMBER(VLOOKUP($B1277,Stats!$A$2:$AA$19,2,FALSE))=FALSE,"",IF(ISNUMBER(Y1277),(Y1277-VLOOKUP($B1277,Stats!$A$2:$AA$19,5,FALSE))/VLOOKUP($B1277,Stats!$A$2:$AA$19,19,FALSE),""))</f>
        <v>5.9942221915321545E-2</v>
      </c>
      <c r="BF1277" s="46"/>
      <c r="BG1277" s="46"/>
      <c r="BH1277" s="46">
        <f>IF(ISNUMBER(VLOOKUP($B1277,Stats!$A$2:$AA$19,2,FALSE))=FALSE,"",IF(ISNUMBER(Z1277),(Z1277-VLOOKUP($B1277,Stats!$A$2:$AA$19,8,FALSE))/VLOOKUP($B1277,Stats!$A$2:$AA$19,22,FALSE),""))</f>
        <v>-0.73808297609062268</v>
      </c>
      <c r="BI1277" s="46" t="str">
        <f>IF(ISNUMBER(VLOOKUP($B1277,Stats!$A$2:$AA$19,2,FALSE))=FALSE,"",IF(ISNUMBER(#REF!),(#REF!-VLOOKUP($B1277,Stats!$A$2:$AA$19,9,FALSE))/VLOOKUP($B1277,Stats!$A$2:$AA$19,23,FALSE),""))</f>
        <v/>
      </c>
      <c r="BJ1277" s="46" t="str">
        <f>IF(ISNUMBER(VLOOKUP($B1277,Stats!$A$2:$AA$19,2,FALSE))=FALSE,"",IF(ISNUMBER(#REF!),(#REF!-VLOOKUP($B1277,Stats!$A$2:$AA$19,10,FALSE))/VLOOKUP($B1277,Stats!$A$2:$AA$19,24,FALSE),""))</f>
        <v/>
      </c>
      <c r="BK1277" s="44">
        <f t="shared" si="260"/>
        <v>-0.2633844481679119</v>
      </c>
      <c r="BL1277" s="46" t="str">
        <f>IF(ISNUMBER(VLOOKUP($B1277,Stats!$A$2:$AA$19,2,FALSE))=FALSE,"",IF(ISNUMBER(#REF!),(#REF!-VLOOKUP($B1277,Stats!$A$2:$AA$19,11,FALSE))/VLOOKUP($B1277,Stats!$A$2:$AA$19,25,FALSE),""))</f>
        <v/>
      </c>
      <c r="BM1277" s="46" t="str">
        <f>IF(ISNUMBER(VLOOKUP($B1277,Stats!$A$2:$AA$19,2,FALSE))=FALSE,"",IF(ISNUMBER(AA1277),(AA1277-VLOOKUP($B1277,Stats!$A$2:$AA$19,12,FALSE))/VLOOKUP($B1277,Stats!$A$2:$AA$19,26,FALSE),""))</f>
        <v/>
      </c>
      <c r="BN1277" s="46" t="str">
        <f>IF(ISNUMBER(VLOOKUP($B1277,Stats!$A$2:$AA$19,2,FALSE))=FALSE,"",IF(ISNUMBER(#REF!),(#REF!-VLOOKUP($B1277,Stats!$A$2:$AA$19,13,FALSE))/VLOOKUP($B1277,Stats!$A$2:$AA$19,27,FALSE),""))</f>
        <v/>
      </c>
      <c r="BO1277" s="46" t="str">
        <f>IF(ISNUMBER(VLOOKUP($B1277,Stats!$A$2:$AA$19,2,FALSE))=FALSE,"",IF(ISNUMBER(#REF!),(#REF!-VLOOKUP($B1277,Stats!$A$2:$AA$19,14,FALSE))/VLOOKUP($B1277,Stats!$A$2:$AB$19,28,FALSE),""))</f>
        <v/>
      </c>
      <c r="BP1277" s="46"/>
      <c r="BQ1277" s="46">
        <f>IF(ISNUMBER(VLOOKUP($B1277,Stats!$A$2:$AA$19,2,FALSE))=FALSE,"",IF(ISNUMBER(BM1277),BM1277,(VLOOKUP($B1277,Stats!$A$2:$AT$19,46,FALSE)-VLOOKUP($B1277,Stats!$A$2:$AA$19,12,FALSE))/VLOOKUP($B1277,Stats!$A$2:$AA$19,26,FALSE)))</f>
        <v>-0.27542471786370909</v>
      </c>
      <c r="BR1277" s="51">
        <f t="shared" si="261"/>
        <v>-0.27542471786370909</v>
      </c>
      <c r="BS1277" s="32" t="str">
        <f t="shared" si="256"/>
        <v>1489_201506</v>
      </c>
      <c r="BT1277" s="53">
        <f t="shared" si="257"/>
        <v>4.4736637583082745E-2</v>
      </c>
    </row>
    <row r="1278" spans="1:72" x14ac:dyDescent="0.15">
      <c r="A1278" s="16">
        <v>1489</v>
      </c>
      <c r="B1278" s="17">
        <v>201507</v>
      </c>
      <c r="C1278" s="3">
        <v>0</v>
      </c>
      <c r="D1278" s="23">
        <v>3.4146698908184892E-2</v>
      </c>
      <c r="E1278" s="18">
        <v>1.7236902003312855E-2</v>
      </c>
      <c r="F1278" s="24">
        <v>4</v>
      </c>
      <c r="G1278" s="24">
        <v>1</v>
      </c>
      <c r="H1278" s="20">
        <v>1.2098630192550808E-2</v>
      </c>
      <c r="I1278" s="20">
        <v>-1.4116478683407818E-2</v>
      </c>
      <c r="J1278" s="24">
        <v>3</v>
      </c>
      <c r="K1278" s="24">
        <v>1</v>
      </c>
      <c r="L1278" s="20">
        <v>3.1362204147431738E-2</v>
      </c>
      <c r="M1278" s="20">
        <v>-1.4116478683407818E-2</v>
      </c>
      <c r="N1278" s="19">
        <v>1.4113</v>
      </c>
      <c r="O1278" s="19">
        <v>1.0026998223801067</v>
      </c>
      <c r="P1278" s="25">
        <v>42090</v>
      </c>
      <c r="Q1278" s="20">
        <v>-1.4116478683407818E-2</v>
      </c>
      <c r="R1278" s="25">
        <v>42089</v>
      </c>
      <c r="S1278" s="25">
        <f>IF(ISNUMBER(R1278),VLOOKUP(B1278,Index!$B$3:$AB$18,27,FALSE),"")</f>
        <v>42088</v>
      </c>
      <c r="T1278" s="25">
        <f>IF(ISNUMBER($R1278),VLOOKUP($B1278,Index!$B$21:$AB$36,27,FALSE),"")</f>
        <v>42089</v>
      </c>
      <c r="U1278" s="25">
        <f>IF(ISNUMBER($R1278),VLOOKUP($B1278,Index!$B$39:$AB$54,27,FALSE),"")</f>
        <v>42089</v>
      </c>
      <c r="W1278" s="18">
        <v>2.4585623213893122</v>
      </c>
      <c r="X1278" s="19">
        <v>0.8</v>
      </c>
      <c r="Y1278" s="18">
        <v>0.32704722081352694</v>
      </c>
      <c r="Z1278" s="19">
        <f t="shared" si="258"/>
        <v>1</v>
      </c>
      <c r="AA1278" s="21">
        <v>2.4189246960235296</v>
      </c>
      <c r="AB1278" s="3">
        <v>0</v>
      </c>
      <c r="AC1278" s="18">
        <v>6.0445286881552036</v>
      </c>
      <c r="AD1278" s="19">
        <v>0.64000000000000012</v>
      </c>
      <c r="AE1278" s="18">
        <v>0.10695988464185185</v>
      </c>
      <c r="AF1278" s="19">
        <f t="shared" si="259"/>
        <v>1</v>
      </c>
      <c r="AG1278" s="21">
        <v>5.8511966850325248</v>
      </c>
      <c r="AH1278" s="3">
        <v>0</v>
      </c>
      <c r="AK1278" t="str">
        <f t="shared" si="267"/>
        <v/>
      </c>
      <c r="AL1278" t="str">
        <f t="shared" si="267"/>
        <v/>
      </c>
      <c r="AM1278" t="str">
        <f t="shared" si="267"/>
        <v/>
      </c>
      <c r="AN1278" t="str">
        <f t="shared" si="267"/>
        <v/>
      </c>
      <c r="AO1278" t="str">
        <f t="shared" si="267"/>
        <v/>
      </c>
      <c r="AP1278" t="str">
        <f t="shared" si="267"/>
        <v/>
      </c>
      <c r="AQ1278" t="str">
        <f t="shared" si="267"/>
        <v/>
      </c>
      <c r="AR1278" t="str">
        <f t="shared" si="267"/>
        <v/>
      </c>
      <c r="AS1278" t="str">
        <f t="shared" si="267"/>
        <v/>
      </c>
      <c r="AT1278" t="str">
        <f t="shared" si="267"/>
        <v/>
      </c>
      <c r="AU1278" t="str">
        <f t="shared" si="267"/>
        <v/>
      </c>
      <c r="AV1278" t="str">
        <f t="shared" si="267"/>
        <v/>
      </c>
      <c r="AW1278" t="str">
        <f t="shared" si="267"/>
        <v/>
      </c>
      <c r="AX1278">
        <f t="shared" si="267"/>
        <v>2.4189246960235296</v>
      </c>
      <c r="AZ1278" s="46">
        <f>IF(ISNUMBER(VLOOKUP($B1278,Stats!$A$2:$AA$19,2,FALSE))=FALSE,"",IF(ISNUMBER(W1278),(W1278-VLOOKUP($B1278,Stats!$A$2:$AA$19,2,FALSE))/VLOOKUP($B1278,Stats!$A$2:$AA$19,16,FALSE),""))</f>
        <v>0.58013228782298676</v>
      </c>
      <c r="BA1278" s="46">
        <f>IF(ISNUMBER(VLOOKUP($B1278,Stats!$A$2:$AA$19,2,FALSE))=FALSE,"",IF(ISNUMBER(X1278),(X1278-VLOOKUP($B1278,Stats!$A$2:$AA$19,3,FALSE))/VLOOKUP($B1278,Stats!$A$2:$AA$19,17,FALSE),""))</f>
        <v>0.61985383420575335</v>
      </c>
      <c r="BB1278" s="46"/>
      <c r="BC1278" s="46"/>
      <c r="BD1278" s="44">
        <f t="shared" si="255"/>
        <v>0.59999306101437</v>
      </c>
      <c r="BE1278" s="46">
        <f>IF(ISNUMBER(VLOOKUP($B1278,Stats!$A$2:$AA$19,2,FALSE))=FALSE,"",IF(ISNUMBER(Y1278),(Y1278-VLOOKUP($B1278,Stats!$A$2:$AA$19,5,FALSE))/VLOOKUP($B1278,Stats!$A$2:$AA$19,19,FALSE),""))</f>
        <v>0.92758571034718307</v>
      </c>
      <c r="BF1278" s="46"/>
      <c r="BG1278" s="46"/>
      <c r="BH1278" s="46">
        <f>IF(ISNUMBER(VLOOKUP($B1278,Stats!$A$2:$AA$19,2,FALSE))=FALSE,"",IF(ISNUMBER(Z1278),(Z1278-VLOOKUP($B1278,Stats!$A$2:$AA$19,8,FALSE))/VLOOKUP($B1278,Stats!$A$2:$AA$19,22,FALSE),""))</f>
        <v>-0.22777854907483192</v>
      </c>
      <c r="BI1278" s="46" t="str">
        <f>IF(ISNUMBER(VLOOKUP($B1278,Stats!$A$2:$AA$19,2,FALSE))=FALSE,"",IF(ISNUMBER(#REF!),(#REF!-VLOOKUP($B1278,Stats!$A$2:$AA$19,9,FALSE))/VLOOKUP($B1278,Stats!$A$2:$AA$19,23,FALSE),""))</f>
        <v/>
      </c>
      <c r="BJ1278" s="46" t="str">
        <f>IF(ISNUMBER(VLOOKUP($B1278,Stats!$A$2:$AA$19,2,FALSE))=FALSE,"",IF(ISNUMBER(#REF!),(#REF!-VLOOKUP($B1278,Stats!$A$2:$AA$19,10,FALSE))/VLOOKUP($B1278,Stats!$A$2:$AA$19,24,FALSE),""))</f>
        <v/>
      </c>
      <c r="BK1278" s="44">
        <f t="shared" si="260"/>
        <v>-0.71764356196547763</v>
      </c>
      <c r="BL1278" s="46" t="str">
        <f>IF(ISNUMBER(VLOOKUP($B1278,Stats!$A$2:$AA$19,2,FALSE))=FALSE,"",IF(ISNUMBER(#REF!),(#REF!-VLOOKUP($B1278,Stats!$A$2:$AA$19,11,FALSE))/VLOOKUP($B1278,Stats!$A$2:$AA$19,25,FALSE),""))</f>
        <v/>
      </c>
      <c r="BM1278" s="46">
        <f>IF(ISNUMBER(VLOOKUP($B1278,Stats!$A$2:$AA$19,2,FALSE))=FALSE,"",IF(ISNUMBER(AA1278),(AA1278-VLOOKUP($B1278,Stats!$A$2:$AA$19,12,FALSE))/VLOOKUP($B1278,Stats!$A$2:$AA$19,26,FALSE),""))</f>
        <v>-0.258498391017633</v>
      </c>
      <c r="BN1278" s="46" t="str">
        <f>IF(ISNUMBER(VLOOKUP($B1278,Stats!$A$2:$AA$19,2,FALSE))=FALSE,"",IF(ISNUMBER(#REF!),(#REF!-VLOOKUP($B1278,Stats!$A$2:$AA$19,13,FALSE))/VLOOKUP($B1278,Stats!$A$2:$AA$19,27,FALSE),""))</f>
        <v/>
      </c>
      <c r="BO1278" s="46" t="str">
        <f>IF(ISNUMBER(VLOOKUP($B1278,Stats!$A$2:$AA$19,2,FALSE))=FALSE,"",IF(ISNUMBER(#REF!),(#REF!-VLOOKUP($B1278,Stats!$A$2:$AA$19,14,FALSE))/VLOOKUP($B1278,Stats!$A$2:$AB$19,28,FALSE),""))</f>
        <v/>
      </c>
      <c r="BP1278" s="46"/>
      <c r="BQ1278" s="46">
        <f>IF(ISNUMBER(VLOOKUP($B1278,Stats!$A$2:$AA$19,2,FALSE))=FALSE,"",IF(ISNUMBER(BM1278),BM1278,(VLOOKUP($B1278,Stats!$A$2:$AT$19,46,FALSE)-VLOOKUP($B1278,Stats!$A$2:$AA$19,12,FALSE))/VLOOKUP($B1278,Stats!$A$2:$AA$19,26,FALSE)))</f>
        <v>-0.258498391017633</v>
      </c>
      <c r="BR1278" s="51">
        <f t="shared" si="261"/>
        <v>-0.258498391017633</v>
      </c>
      <c r="BS1278" s="32" t="str">
        <f t="shared" si="256"/>
        <v>1489_201507</v>
      </c>
      <c r="BT1278" s="53">
        <f t="shared" si="257"/>
        <v>-0.36228720317993918</v>
      </c>
    </row>
    <row r="1279" spans="1:72" x14ac:dyDescent="0.15">
      <c r="S1279" t="str">
        <f>IF(ISNUMBER(R1279),VLOOKUP(B1279,Index!$B$3:$AB$18,27,FALSE),"")</f>
        <v/>
      </c>
      <c r="T1279" t="str">
        <f>IF(ISNUMBER($R1279),VLOOKUP($B1279,Index!$B$21:$AB$36,27,FALSE),"")</f>
        <v/>
      </c>
      <c r="U1279" t="str">
        <f>IF(ISNUMBER($R1279),VLOOKUP($B1279,Index!$B$39:$AB$54,27,FALSE),"")</f>
        <v/>
      </c>
      <c r="Z1279" t="str">
        <f t="shared" si="258"/>
        <v/>
      </c>
      <c r="AA1279" t="s">
        <v>25</v>
      </c>
      <c r="AF1279" t="str">
        <f t="shared" si="259"/>
        <v/>
      </c>
      <c r="AG1279" t="s">
        <v>25</v>
      </c>
      <c r="AK1279" t="str">
        <f t="shared" si="267"/>
        <v/>
      </c>
      <c r="AL1279" t="str">
        <f t="shared" si="267"/>
        <v/>
      </c>
      <c r="AM1279" t="str">
        <f t="shared" si="267"/>
        <v/>
      </c>
      <c r="AN1279" t="str">
        <f t="shared" si="267"/>
        <v/>
      </c>
      <c r="AO1279" t="str">
        <f t="shared" si="267"/>
        <v/>
      </c>
      <c r="AP1279" t="str">
        <f t="shared" si="267"/>
        <v/>
      </c>
      <c r="AQ1279" t="str">
        <f t="shared" si="267"/>
        <v/>
      </c>
      <c r="AR1279" t="str">
        <f t="shared" si="267"/>
        <v/>
      </c>
      <c r="AS1279" t="str">
        <f t="shared" si="267"/>
        <v/>
      </c>
      <c r="AT1279" t="str">
        <f t="shared" si="267"/>
        <v/>
      </c>
      <c r="AU1279" t="str">
        <f t="shared" si="267"/>
        <v/>
      </c>
      <c r="AV1279" t="str">
        <f t="shared" si="267"/>
        <v/>
      </c>
      <c r="AW1279" t="str">
        <f t="shared" si="267"/>
        <v/>
      </c>
      <c r="AX1279" t="str">
        <f t="shared" si="267"/>
        <v/>
      </c>
      <c r="AZ1279" s="46" t="str">
        <f>IF(ISNUMBER(VLOOKUP($B1279,Stats!$A$2:$AA$19,2,FALSE))=FALSE,"",IF(ISNUMBER(W1279),(W1279-VLOOKUP($B1279,Stats!$A$2:$AA$19,2,FALSE))/VLOOKUP($B1279,Stats!$A$2:$AA$19,16,FALSE),""))</f>
        <v/>
      </c>
      <c r="BA1279" s="46" t="str">
        <f>IF(ISNUMBER(VLOOKUP($B1279,Stats!$A$2:$AA$19,2,FALSE))=FALSE,"",IF(ISNUMBER(X1279),(X1279-VLOOKUP($B1279,Stats!$A$2:$AA$19,3,FALSE))/VLOOKUP($B1279,Stats!$A$2:$AA$19,17,FALSE),""))</f>
        <v/>
      </c>
      <c r="BB1279" s="46"/>
      <c r="BC1279" s="46"/>
      <c r="BD1279" s="44" t="str">
        <f t="shared" si="255"/>
        <v/>
      </c>
      <c r="BE1279" s="46" t="str">
        <f>IF(ISNUMBER(VLOOKUP($B1279,Stats!$A$2:$AA$19,2,FALSE))=FALSE,"",IF(ISNUMBER(Y1279),(Y1279-VLOOKUP($B1279,Stats!$A$2:$AA$19,5,FALSE))/VLOOKUP($B1279,Stats!$A$2:$AA$19,19,FALSE),""))</f>
        <v/>
      </c>
      <c r="BF1279" s="46"/>
      <c r="BG1279" s="46"/>
      <c r="BH1279" s="46" t="str">
        <f>IF(ISNUMBER(VLOOKUP($B1279,Stats!$A$2:$AA$19,2,FALSE))=FALSE,"",IF(ISNUMBER(Z1279),(Z1279-VLOOKUP($B1279,Stats!$A$2:$AA$19,8,FALSE))/VLOOKUP($B1279,Stats!$A$2:$AA$19,22,FALSE),""))</f>
        <v/>
      </c>
      <c r="BI1279" s="46" t="str">
        <f>IF(ISNUMBER(VLOOKUP($B1279,Stats!$A$2:$AA$19,2,FALSE))=FALSE,"",IF(ISNUMBER(#REF!),(#REF!-VLOOKUP($B1279,Stats!$A$2:$AA$19,9,FALSE))/VLOOKUP($B1279,Stats!$A$2:$AA$19,23,FALSE),""))</f>
        <v/>
      </c>
      <c r="BJ1279" s="46" t="str">
        <f>IF(ISNUMBER(VLOOKUP($B1279,Stats!$A$2:$AA$19,2,FALSE))=FALSE,"",IF(ISNUMBER(#REF!),(#REF!-VLOOKUP($B1279,Stats!$A$2:$AA$19,10,FALSE))/VLOOKUP($B1279,Stats!$A$2:$AA$19,24,FALSE),""))</f>
        <v/>
      </c>
      <c r="BK1279" s="44" t="str">
        <f t="shared" si="260"/>
        <v/>
      </c>
      <c r="BL1279" s="46" t="str">
        <f>IF(ISNUMBER(VLOOKUP($B1279,Stats!$A$2:$AA$19,2,FALSE))=FALSE,"",IF(ISNUMBER(#REF!),(#REF!-VLOOKUP($B1279,Stats!$A$2:$AA$19,11,FALSE))/VLOOKUP($B1279,Stats!$A$2:$AA$19,25,FALSE),""))</f>
        <v/>
      </c>
      <c r="BM1279" s="46" t="str">
        <f>IF(ISNUMBER(VLOOKUP($B1279,Stats!$A$2:$AA$19,2,FALSE))=FALSE,"",IF(ISNUMBER(AA1279),(AA1279-VLOOKUP($B1279,Stats!$A$2:$AA$19,12,FALSE))/VLOOKUP($B1279,Stats!$A$2:$AA$19,26,FALSE),""))</f>
        <v/>
      </c>
      <c r="BN1279" s="46" t="str">
        <f>IF(ISNUMBER(VLOOKUP($B1279,Stats!$A$2:$AA$19,2,FALSE))=FALSE,"",IF(ISNUMBER(#REF!),(#REF!-VLOOKUP($B1279,Stats!$A$2:$AA$19,13,FALSE))/VLOOKUP($B1279,Stats!$A$2:$AA$19,27,FALSE),""))</f>
        <v/>
      </c>
      <c r="BO1279" s="46" t="str">
        <f>IF(ISNUMBER(VLOOKUP($B1279,Stats!$A$2:$AA$19,2,FALSE))=FALSE,"",IF(ISNUMBER(#REF!),(#REF!-VLOOKUP($B1279,Stats!$A$2:$AA$19,14,FALSE))/VLOOKUP($B1279,Stats!$A$2:$AB$19,28,FALSE),""))</f>
        <v/>
      </c>
      <c r="BP1279" s="46"/>
      <c r="BQ1279" s="46" t="str">
        <f>IF(ISNUMBER(VLOOKUP($B1279,Stats!$A$2:$AA$19,2,FALSE))=FALSE,"",IF(ISNUMBER(BM1279),BM1279,(VLOOKUP($B1279,Stats!$A$2:$AT$19,46,FALSE)-VLOOKUP($B1279,Stats!$A$2:$AA$19,12,FALSE))/VLOOKUP($B1279,Stats!$A$2:$AA$19,26,FALSE)))</f>
        <v/>
      </c>
      <c r="BR1279" s="51" t="str">
        <f t="shared" si="261"/>
        <v/>
      </c>
      <c r="BS1279" s="32" t="str">
        <f t="shared" si="256"/>
        <v/>
      </c>
      <c r="BT1279" s="53" t="str">
        <f t="shared" si="257"/>
        <v/>
      </c>
    </row>
    <row r="1280" spans="1:72" ht="40.5" x14ac:dyDescent="0.15">
      <c r="A1280" s="1" t="s">
        <v>26</v>
      </c>
      <c r="B1280" s="1" t="s">
        <v>0</v>
      </c>
      <c r="C1280" s="3"/>
      <c r="D1280" s="4" t="s">
        <v>10</v>
      </c>
      <c r="E1280" s="1" t="s">
        <v>11</v>
      </c>
      <c r="F1280" s="1" t="s">
        <v>12</v>
      </c>
      <c r="G1280" s="1" t="s">
        <v>13</v>
      </c>
      <c r="H1280" s="1" t="s">
        <v>14</v>
      </c>
      <c r="I1280" s="1" t="s">
        <v>15</v>
      </c>
      <c r="J1280" s="1" t="s">
        <v>16</v>
      </c>
      <c r="K1280" s="1" t="s">
        <v>17</v>
      </c>
      <c r="L1280" s="1" t="s">
        <v>18</v>
      </c>
      <c r="M1280" s="1" t="s">
        <v>19</v>
      </c>
      <c r="N1280" s="1" t="s">
        <v>20</v>
      </c>
      <c r="O1280" s="1" t="s">
        <v>21</v>
      </c>
      <c r="P1280" s="1" t="s">
        <v>22</v>
      </c>
      <c r="Q1280" s="1" t="s">
        <v>23</v>
      </c>
      <c r="R1280" s="1" t="s">
        <v>24</v>
      </c>
      <c r="S1280" s="1" t="str">
        <f>IF(ISNUMBER(R1280),VLOOKUP(B1280,Index!$B$3:$AB$18,27,FALSE),"")</f>
        <v/>
      </c>
      <c r="T1280" s="1" t="str">
        <f>IF(ISNUMBER($R1280),VLOOKUP($B1280,Index!$B$21:$AB$36,27,FALSE),"")</f>
        <v/>
      </c>
      <c r="U1280" s="1" t="str">
        <f>IF(ISNUMBER($R1280),VLOOKUP($B1280,Index!$B$39:$AB$54,27,FALSE),"")</f>
        <v/>
      </c>
      <c r="W1280" s="1" t="s">
        <v>1</v>
      </c>
      <c r="X1280" s="1" t="s">
        <v>2</v>
      </c>
      <c r="Y1280" s="1" t="s">
        <v>4</v>
      </c>
      <c r="Z1280" s="1" t="str">
        <f t="shared" si="258"/>
        <v/>
      </c>
      <c r="AA1280" s="1" t="s">
        <v>8</v>
      </c>
      <c r="AB1280" s="3"/>
      <c r="AC1280" s="1" t="s">
        <v>33</v>
      </c>
      <c r="AD1280" s="1" t="s">
        <v>52</v>
      </c>
      <c r="AE1280" s="1" t="s">
        <v>53</v>
      </c>
      <c r="AF1280" s="1" t="str">
        <f t="shared" si="259"/>
        <v/>
      </c>
      <c r="AG1280" s="1" t="s">
        <v>38</v>
      </c>
      <c r="AH1280" s="3"/>
      <c r="AK1280" t="str">
        <f t="shared" si="267"/>
        <v/>
      </c>
      <c r="AL1280" t="str">
        <f t="shared" si="267"/>
        <v/>
      </c>
      <c r="AM1280" t="str">
        <f t="shared" si="267"/>
        <v/>
      </c>
      <c r="AN1280" t="str">
        <f t="shared" si="267"/>
        <v/>
      </c>
      <c r="AO1280" t="str">
        <f t="shared" si="267"/>
        <v/>
      </c>
      <c r="AP1280" t="str">
        <f t="shared" si="267"/>
        <v/>
      </c>
      <c r="AQ1280" t="str">
        <f t="shared" si="267"/>
        <v/>
      </c>
      <c r="AR1280" t="str">
        <f t="shared" si="267"/>
        <v/>
      </c>
      <c r="AS1280" t="str">
        <f t="shared" si="267"/>
        <v/>
      </c>
      <c r="AT1280" t="str">
        <f t="shared" si="267"/>
        <v/>
      </c>
      <c r="AU1280" t="str">
        <f t="shared" si="267"/>
        <v/>
      </c>
      <c r="AV1280" t="str">
        <f t="shared" si="267"/>
        <v/>
      </c>
      <c r="AW1280" t="str">
        <f t="shared" si="267"/>
        <v/>
      </c>
      <c r="AX1280" t="str">
        <f t="shared" si="267"/>
        <v/>
      </c>
      <c r="AZ1280" s="46" t="str">
        <f>IF(ISNUMBER(VLOOKUP($B1280,Stats!$A$2:$AA$19,2,FALSE))=FALSE,"",IF(ISNUMBER(W1280),(W1280-VLOOKUP($B1280,Stats!$A$2:$AA$19,2,FALSE))/VLOOKUP($B1280,Stats!$A$2:$AA$19,16,FALSE),""))</f>
        <v/>
      </c>
      <c r="BA1280" s="46" t="str">
        <f>IF(ISNUMBER(VLOOKUP($B1280,Stats!$A$2:$AA$19,2,FALSE))=FALSE,"",IF(ISNUMBER(X1280),(X1280-VLOOKUP($B1280,Stats!$A$2:$AA$19,3,FALSE))/VLOOKUP($B1280,Stats!$A$2:$AA$19,17,FALSE),""))</f>
        <v/>
      </c>
      <c r="BB1280" s="46"/>
      <c r="BC1280" s="46"/>
      <c r="BD1280" s="44" t="str">
        <f t="shared" si="255"/>
        <v/>
      </c>
      <c r="BE1280" s="46" t="str">
        <f>IF(ISNUMBER(VLOOKUP($B1280,Stats!$A$2:$AA$19,2,FALSE))=FALSE,"",IF(ISNUMBER(Y1280),(Y1280-VLOOKUP($B1280,Stats!$A$2:$AA$19,5,FALSE))/VLOOKUP($B1280,Stats!$A$2:$AA$19,19,FALSE),""))</f>
        <v/>
      </c>
      <c r="BF1280" s="46"/>
      <c r="BG1280" s="46"/>
      <c r="BH1280" s="46" t="str">
        <f>IF(ISNUMBER(VLOOKUP($B1280,Stats!$A$2:$AA$19,2,FALSE))=FALSE,"",IF(ISNUMBER(Z1280),(Z1280-VLOOKUP($B1280,Stats!$A$2:$AA$19,8,FALSE))/VLOOKUP($B1280,Stats!$A$2:$AA$19,22,FALSE),""))</f>
        <v/>
      </c>
      <c r="BI1280" s="46" t="str">
        <f>IF(ISNUMBER(VLOOKUP($B1280,Stats!$A$2:$AA$19,2,FALSE))=FALSE,"",IF(ISNUMBER(#REF!),(#REF!-VLOOKUP($B1280,Stats!$A$2:$AA$19,9,FALSE))/VLOOKUP($B1280,Stats!$A$2:$AA$19,23,FALSE),""))</f>
        <v/>
      </c>
      <c r="BJ1280" s="46" t="str">
        <f>IF(ISNUMBER(VLOOKUP($B1280,Stats!$A$2:$AA$19,2,FALSE))=FALSE,"",IF(ISNUMBER(#REF!),(#REF!-VLOOKUP($B1280,Stats!$A$2:$AA$19,10,FALSE))/VLOOKUP($B1280,Stats!$A$2:$AA$19,24,FALSE),""))</f>
        <v/>
      </c>
      <c r="BK1280" s="44" t="str">
        <f t="shared" si="260"/>
        <v/>
      </c>
      <c r="BL1280" s="46" t="str">
        <f>IF(ISNUMBER(VLOOKUP($B1280,Stats!$A$2:$AA$19,2,FALSE))=FALSE,"",IF(ISNUMBER(#REF!),(#REF!-VLOOKUP($B1280,Stats!$A$2:$AA$19,11,FALSE))/VLOOKUP($B1280,Stats!$A$2:$AA$19,25,FALSE),""))</f>
        <v/>
      </c>
      <c r="BM1280" s="46" t="str">
        <f>IF(ISNUMBER(VLOOKUP($B1280,Stats!$A$2:$AA$19,2,FALSE))=FALSE,"",IF(ISNUMBER(AA1280),(AA1280-VLOOKUP($B1280,Stats!$A$2:$AA$19,12,FALSE))/VLOOKUP($B1280,Stats!$A$2:$AA$19,26,FALSE),""))</f>
        <v/>
      </c>
      <c r="BN1280" s="46" t="str">
        <f>IF(ISNUMBER(VLOOKUP($B1280,Stats!$A$2:$AA$19,2,FALSE))=FALSE,"",IF(ISNUMBER(#REF!),(#REF!-VLOOKUP($B1280,Stats!$A$2:$AA$19,13,FALSE))/VLOOKUP($B1280,Stats!$A$2:$AA$19,27,FALSE),""))</f>
        <v/>
      </c>
      <c r="BO1280" s="46" t="str">
        <f>IF(ISNUMBER(VLOOKUP($B1280,Stats!$A$2:$AA$19,2,FALSE))=FALSE,"",IF(ISNUMBER(#REF!),(#REF!-VLOOKUP($B1280,Stats!$A$2:$AA$19,14,FALSE))/VLOOKUP($B1280,Stats!$A$2:$AB$19,28,FALSE),""))</f>
        <v/>
      </c>
      <c r="BP1280" s="46"/>
      <c r="BQ1280" s="46" t="str">
        <f>IF(ISNUMBER(VLOOKUP($B1280,Stats!$A$2:$AA$19,2,FALSE))=FALSE,"",IF(ISNUMBER(BM1280),BM1280,(VLOOKUP($B1280,Stats!$A$2:$AT$19,46,FALSE)-VLOOKUP($B1280,Stats!$A$2:$AA$19,12,FALSE))/VLOOKUP($B1280,Stats!$A$2:$AA$19,26,FALSE)))</f>
        <v/>
      </c>
      <c r="BR1280" s="51" t="str">
        <f t="shared" si="261"/>
        <v/>
      </c>
      <c r="BS1280" s="32" t="str">
        <f t="shared" si="256"/>
        <v/>
      </c>
      <c r="BT1280" s="53" t="str">
        <f t="shared" si="257"/>
        <v/>
      </c>
    </row>
    <row r="1281" spans="1:72" x14ac:dyDescent="0.15">
      <c r="A1281" s="5">
        <v>1604</v>
      </c>
      <c r="B1281" s="5" t="s">
        <v>43</v>
      </c>
      <c r="C1281" s="3">
        <v>0</v>
      </c>
      <c r="D1281" s="11">
        <v>0.38811413859686761</v>
      </c>
      <c r="E1281" s="6">
        <v>1.1526447040136336E-2</v>
      </c>
      <c r="F1281" s="12">
        <v>69</v>
      </c>
      <c r="G1281" s="12">
        <v>46</v>
      </c>
      <c r="H1281" s="13">
        <v>1.0216322215522546E-2</v>
      </c>
      <c r="I1281" s="13">
        <v>-8.0208491034536571E-3</v>
      </c>
      <c r="J1281" s="12">
        <v>7</v>
      </c>
      <c r="K1281" s="12">
        <v>5</v>
      </c>
      <c r="L1281" s="13">
        <v>3.0959198282032974E-2</v>
      </c>
      <c r="M1281" s="13">
        <v>-3.0909415758441972E-2</v>
      </c>
      <c r="N1281" s="8">
        <v>1.294</v>
      </c>
      <c r="O1281" s="8">
        <v>1.3881141385968676</v>
      </c>
      <c r="P1281" s="14">
        <v>42090</v>
      </c>
      <c r="Q1281" s="13">
        <v>-7.2398190045248945E-2</v>
      </c>
      <c r="R1281" s="14">
        <v>42041</v>
      </c>
      <c r="S1281" s="14">
        <f>IF(ISNUMBER(R1281),VLOOKUP(B1281,Index!$B$3:$AB$18,27,FALSE),"")</f>
        <v>42041</v>
      </c>
      <c r="T1281" s="14">
        <f>IF(ISNUMBER($R1281),VLOOKUP($B1281,Index!$B$21:$AB$36,27,FALSE),"")</f>
        <v>41996</v>
      </c>
      <c r="U1281" s="14">
        <f>IF(ISNUMBER($R1281),VLOOKUP($B1281,Index!$B$39:$AB$54,27,FALSE),"")</f>
        <v>42003</v>
      </c>
      <c r="W1281" s="6">
        <v>0.81708239704603702</v>
      </c>
      <c r="X1281" s="7">
        <v>0.6</v>
      </c>
      <c r="Y1281" s="6">
        <v>0.21869895585682245</v>
      </c>
      <c r="Z1281" s="8" t="str">
        <f t="shared" si="258"/>
        <v/>
      </c>
      <c r="AA1281" s="9">
        <v>5.3608265393692278</v>
      </c>
      <c r="AB1281" s="3">
        <v>0</v>
      </c>
      <c r="AC1281" s="6">
        <v>0.6676236435624977</v>
      </c>
      <c r="AD1281" s="7">
        <v>0.36</v>
      </c>
      <c r="AE1281" s="6">
        <v>4.782923329286437E-2</v>
      </c>
      <c r="AF1281" s="8" t="str">
        <f t="shared" si="259"/>
        <v/>
      </c>
      <c r="AG1281" s="9">
        <v>28.738461185205452</v>
      </c>
      <c r="AH1281" s="3">
        <v>0</v>
      </c>
      <c r="AK1281" t="str">
        <f t="shared" si="267"/>
        <v/>
      </c>
      <c r="AL1281" t="str">
        <f t="shared" si="267"/>
        <v/>
      </c>
      <c r="AM1281" t="str">
        <f t="shared" si="267"/>
        <v/>
      </c>
      <c r="AN1281" t="str">
        <f t="shared" si="267"/>
        <v/>
      </c>
      <c r="AO1281" t="str">
        <f t="shared" si="267"/>
        <v/>
      </c>
      <c r="AP1281" t="str">
        <f t="shared" si="267"/>
        <v/>
      </c>
      <c r="AQ1281" t="str">
        <f t="shared" si="267"/>
        <v/>
      </c>
      <c r="AR1281" t="str">
        <f t="shared" si="267"/>
        <v/>
      </c>
      <c r="AS1281" t="str">
        <f t="shared" si="267"/>
        <v/>
      </c>
      <c r="AT1281" t="str">
        <f t="shared" si="267"/>
        <v/>
      </c>
      <c r="AU1281" t="str">
        <f t="shared" si="267"/>
        <v/>
      </c>
      <c r="AV1281" t="str">
        <f t="shared" si="267"/>
        <v/>
      </c>
      <c r="AW1281" t="str">
        <f t="shared" si="267"/>
        <v/>
      </c>
      <c r="AX1281" t="str">
        <f t="shared" si="267"/>
        <v/>
      </c>
      <c r="AZ1281" s="46" t="str">
        <f>IF(ISNUMBER(VLOOKUP($B1281,Stats!$A$2:$AA$19,2,FALSE))=FALSE,"",IF(ISNUMBER(W1281),(W1281-VLOOKUP($B1281,Stats!$A$2:$AA$19,2,FALSE))/VLOOKUP($B1281,Stats!$A$2:$AA$19,16,FALSE),""))</f>
        <v/>
      </c>
      <c r="BA1281" s="46" t="str">
        <f>IF(ISNUMBER(VLOOKUP($B1281,Stats!$A$2:$AA$19,2,FALSE))=FALSE,"",IF(ISNUMBER(X1281),(X1281-VLOOKUP($B1281,Stats!$A$2:$AA$19,3,FALSE))/VLOOKUP($B1281,Stats!$A$2:$AA$19,17,FALSE),""))</f>
        <v/>
      </c>
      <c r="BB1281" s="46"/>
      <c r="BC1281" s="46"/>
      <c r="BD1281" s="44" t="str">
        <f t="shared" si="255"/>
        <v/>
      </c>
      <c r="BE1281" s="46" t="str">
        <f>IF(ISNUMBER(VLOOKUP($B1281,Stats!$A$2:$AA$19,2,FALSE))=FALSE,"",IF(ISNUMBER(Y1281),(Y1281-VLOOKUP($B1281,Stats!$A$2:$AA$19,5,FALSE))/VLOOKUP($B1281,Stats!$A$2:$AA$19,19,FALSE),""))</f>
        <v/>
      </c>
      <c r="BF1281" s="46"/>
      <c r="BG1281" s="46"/>
      <c r="BH1281" s="46" t="str">
        <f>IF(ISNUMBER(VLOOKUP($B1281,Stats!$A$2:$AA$19,2,FALSE))=FALSE,"",IF(ISNUMBER(Z1281),(Z1281-VLOOKUP($B1281,Stats!$A$2:$AA$19,8,FALSE))/VLOOKUP($B1281,Stats!$A$2:$AA$19,22,FALSE),""))</f>
        <v/>
      </c>
      <c r="BI1281" s="46" t="str">
        <f>IF(ISNUMBER(VLOOKUP($B1281,Stats!$A$2:$AA$19,2,FALSE))=FALSE,"",IF(ISNUMBER(#REF!),(#REF!-VLOOKUP($B1281,Stats!$A$2:$AA$19,9,FALSE))/VLOOKUP($B1281,Stats!$A$2:$AA$19,23,FALSE),""))</f>
        <v/>
      </c>
      <c r="BJ1281" s="46" t="str">
        <f>IF(ISNUMBER(VLOOKUP($B1281,Stats!$A$2:$AA$19,2,FALSE))=FALSE,"",IF(ISNUMBER(#REF!),(#REF!-VLOOKUP($B1281,Stats!$A$2:$AA$19,10,FALSE))/VLOOKUP($B1281,Stats!$A$2:$AA$19,24,FALSE),""))</f>
        <v/>
      </c>
      <c r="BK1281" s="44" t="str">
        <f t="shared" si="260"/>
        <v/>
      </c>
      <c r="BL1281" s="46" t="str">
        <f>IF(ISNUMBER(VLOOKUP($B1281,Stats!$A$2:$AA$19,2,FALSE))=FALSE,"",IF(ISNUMBER(#REF!),(#REF!-VLOOKUP($B1281,Stats!$A$2:$AA$19,11,FALSE))/VLOOKUP($B1281,Stats!$A$2:$AA$19,25,FALSE),""))</f>
        <v/>
      </c>
      <c r="BM1281" s="46" t="str">
        <f>IF(ISNUMBER(VLOOKUP($B1281,Stats!$A$2:$AA$19,2,FALSE))=FALSE,"",IF(ISNUMBER(AA1281),(AA1281-VLOOKUP($B1281,Stats!$A$2:$AA$19,12,FALSE))/VLOOKUP($B1281,Stats!$A$2:$AA$19,26,FALSE),""))</f>
        <v/>
      </c>
      <c r="BN1281" s="46" t="str">
        <f>IF(ISNUMBER(VLOOKUP($B1281,Stats!$A$2:$AA$19,2,FALSE))=FALSE,"",IF(ISNUMBER(#REF!),(#REF!-VLOOKUP($B1281,Stats!$A$2:$AA$19,13,FALSE))/VLOOKUP($B1281,Stats!$A$2:$AA$19,27,FALSE),""))</f>
        <v/>
      </c>
      <c r="BO1281" s="46" t="str">
        <f>IF(ISNUMBER(VLOOKUP($B1281,Stats!$A$2:$AA$19,2,FALSE))=FALSE,"",IF(ISNUMBER(#REF!),(#REF!-VLOOKUP($B1281,Stats!$A$2:$AA$19,14,FALSE))/VLOOKUP($B1281,Stats!$A$2:$AB$19,28,FALSE),""))</f>
        <v/>
      </c>
      <c r="BP1281" s="46"/>
      <c r="BQ1281" s="46" t="str">
        <f>IF(ISNUMBER(VLOOKUP($B1281,Stats!$A$2:$AA$19,2,FALSE))=FALSE,"",IF(ISNUMBER(BM1281),BM1281,(VLOOKUP($B1281,Stats!$A$2:$AT$19,46,FALSE)-VLOOKUP($B1281,Stats!$A$2:$AA$19,12,FALSE))/VLOOKUP($B1281,Stats!$A$2:$AA$19,26,FALSE)))</f>
        <v/>
      </c>
      <c r="BR1281" s="51" t="str">
        <f t="shared" si="261"/>
        <v/>
      </c>
      <c r="BS1281" s="32" t="str">
        <f t="shared" si="256"/>
        <v/>
      </c>
      <c r="BT1281" s="53" t="str">
        <f t="shared" si="257"/>
        <v/>
      </c>
    </row>
    <row r="1282" spans="1:72" x14ac:dyDescent="0.15">
      <c r="A1282" s="5">
        <v>1604</v>
      </c>
      <c r="B1282" s="5" t="s">
        <v>31</v>
      </c>
      <c r="C1282" s="3">
        <v>0</v>
      </c>
      <c r="D1282" s="11">
        <v>2.4618613375933556E-2</v>
      </c>
      <c r="E1282" s="6">
        <v>1.0524813047897189E-2</v>
      </c>
      <c r="F1282" s="15">
        <v>4.9285714285714288</v>
      </c>
      <c r="G1282" s="15">
        <v>3.2857142857142856</v>
      </c>
      <c r="H1282" s="13">
        <v>1.0088894320638166E-2</v>
      </c>
      <c r="I1282" s="13">
        <v>-7.4183788343520117E-3</v>
      </c>
      <c r="J1282" s="12">
        <v>3.2857142857142856</v>
      </c>
      <c r="K1282" s="12">
        <v>2</v>
      </c>
      <c r="L1282" s="13">
        <v>1.7374313634307397E-2</v>
      </c>
      <c r="M1282" s="13">
        <v>-1.2194781296355197E-2</v>
      </c>
      <c r="N1282" s="8">
        <v>1.0941642857142857</v>
      </c>
      <c r="O1282" s="8">
        <v>1.0315551042529227</v>
      </c>
      <c r="P1282" s="14"/>
      <c r="Q1282" s="13">
        <v>-1.8319859034415558E-2</v>
      </c>
      <c r="R1282" s="14"/>
      <c r="S1282" s="14" t="str">
        <f>IF(ISNUMBER(R1282),VLOOKUP(B1282,Index!$B$3:$AB$18,27,FALSE),"")</f>
        <v/>
      </c>
      <c r="T1282" s="14" t="str">
        <f>IF(ISNUMBER($R1282),VLOOKUP($B1282,Index!$B$21:$AB$36,27,FALSE),"")</f>
        <v/>
      </c>
      <c r="U1282" s="14" t="str">
        <f>IF(ISNUMBER($R1282),VLOOKUP($B1282,Index!$B$39:$AB$54,27,FALSE),"")</f>
        <v/>
      </c>
      <c r="W1282" s="6">
        <v>0.75375609906870245</v>
      </c>
      <c r="X1282" s="8">
        <v>0.5931972789115646</v>
      </c>
      <c r="Y1282" s="6">
        <v>0.1996942870728837</v>
      </c>
      <c r="Z1282" s="8" t="str">
        <f t="shared" si="258"/>
        <v/>
      </c>
      <c r="AA1282" s="9" t="s">
        <v>25</v>
      </c>
      <c r="AB1282" s="3">
        <v>0</v>
      </c>
      <c r="AC1282" s="6">
        <v>0.56814825688326753</v>
      </c>
      <c r="AD1282" s="8">
        <v>0.35188301170808456</v>
      </c>
      <c r="AE1282" s="6">
        <v>3.9877808289547283E-2</v>
      </c>
      <c r="AF1282" s="8" t="str">
        <f t="shared" si="259"/>
        <v/>
      </c>
      <c r="AG1282" s="9" t="s">
        <v>25</v>
      </c>
      <c r="AH1282" s="3">
        <v>0</v>
      </c>
      <c r="AK1282" t="str">
        <f t="shared" si="267"/>
        <v/>
      </c>
      <c r="AL1282" t="str">
        <f t="shared" si="267"/>
        <v/>
      </c>
      <c r="AM1282" t="str">
        <f t="shared" si="267"/>
        <v/>
      </c>
      <c r="AN1282" t="str">
        <f t="shared" si="267"/>
        <v/>
      </c>
      <c r="AO1282" t="str">
        <f t="shared" si="267"/>
        <v/>
      </c>
      <c r="AP1282" t="str">
        <f t="shared" si="267"/>
        <v/>
      </c>
      <c r="AQ1282" t="str">
        <f t="shared" si="267"/>
        <v/>
      </c>
      <c r="AR1282" t="str">
        <f t="shared" si="267"/>
        <v/>
      </c>
      <c r="AS1282" t="str">
        <f t="shared" si="267"/>
        <v/>
      </c>
      <c r="AT1282" t="str">
        <f t="shared" si="267"/>
        <v/>
      </c>
      <c r="AU1282" t="str">
        <f t="shared" si="267"/>
        <v/>
      </c>
      <c r="AV1282" t="str">
        <f t="shared" si="267"/>
        <v/>
      </c>
      <c r="AW1282" t="str">
        <f t="shared" si="267"/>
        <v/>
      </c>
      <c r="AX1282" t="str">
        <f t="shared" si="267"/>
        <v/>
      </c>
      <c r="AZ1282" s="46" t="str">
        <f>IF(ISNUMBER(VLOOKUP($B1282,Stats!$A$2:$AA$19,2,FALSE))=FALSE,"",IF(ISNUMBER(W1282),(W1282-VLOOKUP($B1282,Stats!$A$2:$AA$19,2,FALSE))/VLOOKUP($B1282,Stats!$A$2:$AA$19,16,FALSE),""))</f>
        <v/>
      </c>
      <c r="BA1282" s="46" t="str">
        <f>IF(ISNUMBER(VLOOKUP($B1282,Stats!$A$2:$AA$19,2,FALSE))=FALSE,"",IF(ISNUMBER(X1282),(X1282-VLOOKUP($B1282,Stats!$A$2:$AA$19,3,FALSE))/VLOOKUP($B1282,Stats!$A$2:$AA$19,17,FALSE),""))</f>
        <v/>
      </c>
      <c r="BB1282" s="46"/>
      <c r="BC1282" s="46"/>
      <c r="BD1282" s="44" t="str">
        <f t="shared" si="255"/>
        <v/>
      </c>
      <c r="BE1282" s="46" t="str">
        <f>IF(ISNUMBER(VLOOKUP($B1282,Stats!$A$2:$AA$19,2,FALSE))=FALSE,"",IF(ISNUMBER(Y1282),(Y1282-VLOOKUP($B1282,Stats!$A$2:$AA$19,5,FALSE))/VLOOKUP($B1282,Stats!$A$2:$AA$19,19,FALSE),""))</f>
        <v/>
      </c>
      <c r="BF1282" s="46"/>
      <c r="BG1282" s="46"/>
      <c r="BH1282" s="46" t="str">
        <f>IF(ISNUMBER(VLOOKUP($B1282,Stats!$A$2:$AA$19,2,FALSE))=FALSE,"",IF(ISNUMBER(Z1282),(Z1282-VLOOKUP($B1282,Stats!$A$2:$AA$19,8,FALSE))/VLOOKUP($B1282,Stats!$A$2:$AA$19,22,FALSE),""))</f>
        <v/>
      </c>
      <c r="BI1282" s="46" t="str">
        <f>IF(ISNUMBER(VLOOKUP($B1282,Stats!$A$2:$AA$19,2,FALSE))=FALSE,"",IF(ISNUMBER(#REF!),(#REF!-VLOOKUP($B1282,Stats!$A$2:$AA$19,9,FALSE))/VLOOKUP($B1282,Stats!$A$2:$AA$19,23,FALSE),""))</f>
        <v/>
      </c>
      <c r="BJ1282" s="46" t="str">
        <f>IF(ISNUMBER(VLOOKUP($B1282,Stats!$A$2:$AA$19,2,FALSE))=FALSE,"",IF(ISNUMBER(#REF!),(#REF!-VLOOKUP($B1282,Stats!$A$2:$AA$19,10,FALSE))/VLOOKUP($B1282,Stats!$A$2:$AA$19,24,FALSE),""))</f>
        <v/>
      </c>
      <c r="BK1282" s="44" t="str">
        <f t="shared" si="260"/>
        <v/>
      </c>
      <c r="BL1282" s="46" t="str">
        <f>IF(ISNUMBER(VLOOKUP($B1282,Stats!$A$2:$AA$19,2,FALSE))=FALSE,"",IF(ISNUMBER(#REF!),(#REF!-VLOOKUP($B1282,Stats!$A$2:$AA$19,11,FALSE))/VLOOKUP($B1282,Stats!$A$2:$AA$19,25,FALSE),""))</f>
        <v/>
      </c>
      <c r="BM1282" s="46" t="str">
        <f>IF(ISNUMBER(VLOOKUP($B1282,Stats!$A$2:$AA$19,2,FALSE))=FALSE,"",IF(ISNUMBER(AA1282),(AA1282-VLOOKUP($B1282,Stats!$A$2:$AA$19,12,FALSE))/VLOOKUP($B1282,Stats!$A$2:$AA$19,26,FALSE),""))</f>
        <v/>
      </c>
      <c r="BN1282" s="46" t="str">
        <f>IF(ISNUMBER(VLOOKUP($B1282,Stats!$A$2:$AA$19,2,FALSE))=FALSE,"",IF(ISNUMBER(#REF!),(#REF!-VLOOKUP($B1282,Stats!$A$2:$AA$19,13,FALSE))/VLOOKUP($B1282,Stats!$A$2:$AA$19,27,FALSE),""))</f>
        <v/>
      </c>
      <c r="BO1282" s="46" t="str">
        <f>IF(ISNUMBER(VLOOKUP($B1282,Stats!$A$2:$AA$19,2,FALSE))=FALSE,"",IF(ISNUMBER(#REF!),(#REF!-VLOOKUP($B1282,Stats!$A$2:$AA$19,14,FALSE))/VLOOKUP($B1282,Stats!$A$2:$AB$19,28,FALSE),""))</f>
        <v/>
      </c>
      <c r="BP1282" s="46"/>
      <c r="BQ1282" s="46" t="str">
        <f>IF(ISNUMBER(VLOOKUP($B1282,Stats!$A$2:$AA$19,2,FALSE))=FALSE,"",IF(ISNUMBER(BM1282),BM1282,(VLOOKUP($B1282,Stats!$A$2:$AT$19,46,FALSE)-VLOOKUP($B1282,Stats!$A$2:$AA$19,12,FALSE))/VLOOKUP($B1282,Stats!$A$2:$AA$19,26,FALSE)))</f>
        <v/>
      </c>
      <c r="BR1282" s="51" t="str">
        <f t="shared" si="261"/>
        <v/>
      </c>
      <c r="BS1282" s="32" t="str">
        <f t="shared" si="256"/>
        <v/>
      </c>
      <c r="BT1282" s="53" t="str">
        <f t="shared" si="257"/>
        <v/>
      </c>
    </row>
    <row r="1283" spans="1:72" x14ac:dyDescent="0.15">
      <c r="A1283" s="16">
        <v>1604</v>
      </c>
      <c r="B1283" s="17">
        <v>201421</v>
      </c>
      <c r="C1283" s="3">
        <v>0</v>
      </c>
      <c r="D1283" s="23">
        <v>-8.045483801759401E-3</v>
      </c>
      <c r="E1283" s="18">
        <v>4.6123471928389403E-3</v>
      </c>
      <c r="F1283" s="24">
        <v>4</v>
      </c>
      <c r="G1283" s="24">
        <v>3</v>
      </c>
      <c r="H1283" s="20">
        <v>2.2865005024041984E-3</v>
      </c>
      <c r="I1283" s="20">
        <v>-5.7150960935996586E-3</v>
      </c>
      <c r="J1283" s="24">
        <v>2</v>
      </c>
      <c r="K1283" s="24">
        <v>2</v>
      </c>
      <c r="L1283" s="20">
        <v>3.9883583054867167E-3</v>
      </c>
      <c r="M1283" s="20">
        <v>-7.8376637320163312E-3</v>
      </c>
      <c r="N1283" s="19">
        <v>0.93589999999999995</v>
      </c>
      <c r="O1283" s="19">
        <v>1.0039691053422011</v>
      </c>
      <c r="P1283" s="25">
        <v>41921</v>
      </c>
      <c r="Q1283" s="20">
        <v>-1.2608184635110486E-2</v>
      </c>
      <c r="R1283" s="25">
        <v>41928</v>
      </c>
      <c r="S1283" s="25">
        <f>IF(ISNUMBER(R1283),VLOOKUP(B1283,Index!$B$3:$AB$18,27,FALSE),"")</f>
        <v>41929</v>
      </c>
      <c r="T1283" s="25">
        <f>IF(ISNUMBER($R1283),VLOOKUP($B1283,Index!$B$21:$AB$36,27,FALSE),"")</f>
        <v>41929</v>
      </c>
      <c r="U1283" s="25">
        <f>IF(ISNUMBER($R1283),VLOOKUP($B1283,Index!$B$39:$AB$54,27,FALSE),"")</f>
        <v>41929</v>
      </c>
      <c r="W1283" s="18">
        <v>-0.28963741686333844</v>
      </c>
      <c r="X1283" s="19">
        <v>0.5714285714285714</v>
      </c>
      <c r="Y1283" s="18">
        <v>8.7513134933129497E-2</v>
      </c>
      <c r="Z1283" s="19">
        <f t="shared" si="258"/>
        <v>1</v>
      </c>
      <c r="AA1283" s="21" t="s">
        <v>25</v>
      </c>
      <c r="AB1283" s="3">
        <v>0</v>
      </c>
      <c r="AC1283" s="18">
        <v>8.3889833247267287E-2</v>
      </c>
      <c r="AD1283" s="19">
        <v>0.32653061224489793</v>
      </c>
      <c r="AE1283" s="18">
        <v>7.65854878582413E-3</v>
      </c>
      <c r="AF1283" s="19">
        <f t="shared" si="259"/>
        <v>1</v>
      </c>
      <c r="AG1283" s="21" t="s">
        <v>25</v>
      </c>
      <c r="AH1283" s="3">
        <v>0</v>
      </c>
      <c r="AK1283" t="str">
        <f t="shared" ref="AK1283:AX1292" si="268">IF($B1283=AK$2,$AA1283,"")</f>
        <v/>
      </c>
      <c r="AL1283" t="str">
        <f t="shared" si="268"/>
        <v/>
      </c>
      <c r="AM1283" t="str">
        <f t="shared" si="268"/>
        <v/>
      </c>
      <c r="AN1283" t="str">
        <f t="shared" si="268"/>
        <v/>
      </c>
      <c r="AO1283" t="str">
        <f t="shared" si="268"/>
        <v/>
      </c>
      <c r="AP1283" t="str">
        <f t="shared" si="268"/>
        <v/>
      </c>
      <c r="AQ1283" t="str">
        <f t="shared" si="268"/>
        <v/>
      </c>
      <c r="AR1283" t="str">
        <f t="shared" si="268"/>
        <v/>
      </c>
      <c r="AS1283" t="str">
        <f t="shared" si="268"/>
        <v/>
      </c>
      <c r="AT1283" t="str">
        <f t="shared" si="268"/>
        <v/>
      </c>
      <c r="AU1283" t="str">
        <f t="shared" si="268"/>
        <v/>
      </c>
      <c r="AV1283" t="str">
        <f t="shared" si="268"/>
        <v/>
      </c>
      <c r="AW1283" t="str">
        <f t="shared" si="268"/>
        <v/>
      </c>
      <c r="AX1283" t="str">
        <f t="shared" si="268"/>
        <v/>
      </c>
      <c r="AZ1283" s="46">
        <f>IF(ISNUMBER(VLOOKUP($B1283,Stats!$A$2:$AA$19,2,FALSE))=FALSE,"",IF(ISNUMBER(W1283),(W1283-VLOOKUP($B1283,Stats!$A$2:$AA$19,2,FALSE))/VLOOKUP($B1283,Stats!$A$2:$AA$19,16,FALSE),""))</f>
        <v>6.1936898531582303E-2</v>
      </c>
      <c r="BA1283" s="46">
        <f>IF(ISNUMBER(VLOOKUP($B1283,Stats!$A$2:$AA$19,2,FALSE))=FALSE,"",IF(ISNUMBER(X1283),(X1283-VLOOKUP($B1283,Stats!$A$2:$AA$19,3,FALSE))/VLOOKUP($B1283,Stats!$A$2:$AA$19,17,FALSE),""))</f>
        <v>0.45952930473677361</v>
      </c>
      <c r="BB1283" s="46"/>
      <c r="BC1283" s="46"/>
      <c r="BD1283" s="44">
        <f t="shared" ref="BD1283:BD1346" si="269">IF(ISNUMBER(AZ1283),MAX(-3,MIN(3,SUM(0,AZ1283)))*$AZ$1+MAX(-3,MIN(3,SUM(0,BA1283)))*$BA$1+$BB$1*MAX(-3,MIN(3,SUM(0,BC1283))),"")</f>
        <v>0.26073310163417796</v>
      </c>
      <c r="BE1283" s="46">
        <f>IF(ISNUMBER(VLOOKUP($B1283,Stats!$A$2:$AA$19,2,FALSE))=FALSE,"",IF(ISNUMBER(Y1283),(Y1283-VLOOKUP($B1283,Stats!$A$2:$AA$19,5,FALSE))/VLOOKUP($B1283,Stats!$A$2:$AA$19,19,FALSE),""))</f>
        <v>6.2355288206943416E-2</v>
      </c>
      <c r="BF1283" s="46"/>
      <c r="BG1283" s="46"/>
      <c r="BH1283" s="46">
        <f>IF(ISNUMBER(VLOOKUP($B1283,Stats!$A$2:$AA$19,2,FALSE))=FALSE,"",IF(ISNUMBER(Z1283),(Z1283-VLOOKUP($B1283,Stats!$A$2:$AA$19,8,FALSE))/VLOOKUP($B1283,Stats!$A$2:$AA$19,22,FALSE),""))</f>
        <v>-0.11578842912173706</v>
      </c>
      <c r="BI1283" s="46" t="str">
        <f>IF(ISNUMBER(VLOOKUP($B1283,Stats!$A$2:$AA$19,2,FALSE))=FALSE,"",IF(ISNUMBER(#REF!),(#REF!-VLOOKUP($B1283,Stats!$A$2:$AA$19,9,FALSE))/VLOOKUP($B1283,Stats!$A$2:$AA$19,23,FALSE),""))</f>
        <v/>
      </c>
      <c r="BJ1283" s="46" t="str">
        <f>IF(ISNUMBER(VLOOKUP($B1283,Stats!$A$2:$AA$19,2,FALSE))=FALSE,"",IF(ISNUMBER(#REF!),(#REF!-VLOOKUP($B1283,Stats!$A$2:$AA$19,10,FALSE))/VLOOKUP($B1283,Stats!$A$2:$AA$19,24,FALSE),""))</f>
        <v/>
      </c>
      <c r="BK1283" s="44">
        <f t="shared" si="260"/>
        <v>-7.8385230481381504E-2</v>
      </c>
      <c r="BL1283" s="46" t="str">
        <f>IF(ISNUMBER(VLOOKUP($B1283,Stats!$A$2:$AA$19,2,FALSE))=FALSE,"",IF(ISNUMBER(#REF!),(#REF!-VLOOKUP($B1283,Stats!$A$2:$AA$19,11,FALSE))/VLOOKUP($B1283,Stats!$A$2:$AA$19,25,FALSE),""))</f>
        <v/>
      </c>
      <c r="BM1283" s="46" t="str">
        <f>IF(ISNUMBER(VLOOKUP($B1283,Stats!$A$2:$AA$19,2,FALSE))=FALSE,"",IF(ISNUMBER(AA1283),(AA1283-VLOOKUP($B1283,Stats!$A$2:$AA$19,12,FALSE))/VLOOKUP($B1283,Stats!$A$2:$AA$19,26,FALSE),""))</f>
        <v/>
      </c>
      <c r="BN1283" s="46" t="str">
        <f>IF(ISNUMBER(VLOOKUP($B1283,Stats!$A$2:$AA$19,2,FALSE))=FALSE,"",IF(ISNUMBER(#REF!),(#REF!-VLOOKUP($B1283,Stats!$A$2:$AA$19,13,FALSE))/VLOOKUP($B1283,Stats!$A$2:$AA$19,27,FALSE),""))</f>
        <v/>
      </c>
      <c r="BO1283" s="46" t="str">
        <f>IF(ISNUMBER(VLOOKUP($B1283,Stats!$A$2:$AA$19,2,FALSE))=FALSE,"",IF(ISNUMBER(#REF!),(#REF!-VLOOKUP($B1283,Stats!$A$2:$AA$19,14,FALSE))/VLOOKUP($B1283,Stats!$A$2:$AB$19,28,FALSE),""))</f>
        <v/>
      </c>
      <c r="BP1283" s="46"/>
      <c r="BQ1283" s="46">
        <f>IF(ISNUMBER(VLOOKUP($B1283,Stats!$A$2:$AA$19,2,FALSE))=FALSE,"",IF(ISNUMBER(BM1283),BM1283,(VLOOKUP($B1283,Stats!$A$2:$AT$19,46,FALSE)-VLOOKUP($B1283,Stats!$A$2:$AA$19,12,FALSE))/VLOOKUP($B1283,Stats!$A$2:$AA$19,26,FALSE)))</f>
        <v>-0.81319138310867711</v>
      </c>
      <c r="BR1283" s="51">
        <f t="shared" si="261"/>
        <v>-0.81319138310867711</v>
      </c>
      <c r="BS1283" s="32" t="str">
        <f t="shared" ref="BS1283:BS1346" si="270">IF(ISNUMBER(AZ1283),CONCATENATE(A1283,"_",B1283),"")</f>
        <v>1604_201421</v>
      </c>
      <c r="BT1283" s="53">
        <f t="shared" ref="BT1283:BT1346" si="271">IF(ISNUMBER(AZ1283),BD1283*$BD$1+BK1283*$BK$1+$BR$1*BR1283,"")</f>
        <v>-0.15752279458372875</v>
      </c>
    </row>
    <row r="1284" spans="1:72" x14ac:dyDescent="0.15">
      <c r="A1284" s="16">
        <v>1604</v>
      </c>
      <c r="B1284" s="17">
        <v>201422</v>
      </c>
      <c r="C1284" s="3">
        <v>0</v>
      </c>
      <c r="D1284" s="23">
        <v>1.2977181788688341E-2</v>
      </c>
      <c r="E1284" s="18">
        <v>1.0459590134796486E-2</v>
      </c>
      <c r="F1284" s="24">
        <v>6</v>
      </c>
      <c r="G1284" s="24">
        <v>4</v>
      </c>
      <c r="H1284" s="20">
        <v>8.2971456392140208E-3</v>
      </c>
      <c r="I1284" s="20">
        <v>-9.0975263255720917E-3</v>
      </c>
      <c r="J1284" s="24">
        <v>5</v>
      </c>
      <c r="K1284" s="24">
        <v>3</v>
      </c>
      <c r="L1284" s="20">
        <v>2.0448118338046495E-2</v>
      </c>
      <c r="M1284" s="20">
        <v>-1.1362406665945346E-2</v>
      </c>
      <c r="N1284" s="19">
        <v>0.94669999999999999</v>
      </c>
      <c r="O1284" s="19">
        <v>1.0146838156484459</v>
      </c>
      <c r="P1284" s="25">
        <v>41942</v>
      </c>
      <c r="Q1284" s="20">
        <v>-2.5616291532690294E-2</v>
      </c>
      <c r="R1284" s="25">
        <v>41935</v>
      </c>
      <c r="S1284" s="25">
        <f>IF(ISNUMBER(R1284),VLOOKUP(B1284,Index!$B$3:$AB$18,27,FALSE),"")</f>
        <v>41939</v>
      </c>
      <c r="T1284" s="25">
        <f>IF(ISNUMBER($R1284),VLOOKUP($B1284,Index!$B$21:$AB$36,27,FALSE),"")</f>
        <v>41935</v>
      </c>
      <c r="U1284" s="25">
        <f>IF(ISNUMBER($R1284),VLOOKUP($B1284,Index!$B$39:$AB$54,27,FALSE),"")</f>
        <v>41936</v>
      </c>
      <c r="W1284" s="18">
        <v>0.38931545366065023</v>
      </c>
      <c r="X1284" s="19">
        <v>0.6</v>
      </c>
      <c r="Y1284" s="18">
        <v>0.19845676930670697</v>
      </c>
      <c r="Z1284" s="19">
        <f t="shared" ref="Z1284:Z1347" si="272">IF(ISNUMBER(B1284),ABS(R1284-S1284),"")</f>
        <v>4</v>
      </c>
      <c r="AA1284" s="21">
        <v>0.50659877024461086</v>
      </c>
      <c r="AB1284" s="3">
        <v>0</v>
      </c>
      <c r="AC1284" s="18">
        <v>0.1515665224589979</v>
      </c>
      <c r="AD1284" s="19">
        <v>0.36</v>
      </c>
      <c r="AE1284" s="18">
        <v>3.9385089283655507E-2</v>
      </c>
      <c r="AF1284" s="19">
        <f t="shared" ref="AF1284:AF1347" si="273">IF(ISNUMBER(B1284),(ABS(R1284-S1284))^2,"")</f>
        <v>16</v>
      </c>
      <c r="AG1284" s="21">
        <v>0.25664231401335202</v>
      </c>
      <c r="AH1284" s="3">
        <v>0</v>
      </c>
      <c r="AK1284" t="str">
        <f t="shared" si="268"/>
        <v/>
      </c>
      <c r="AL1284">
        <f t="shared" si="268"/>
        <v>0.50659877024461086</v>
      </c>
      <c r="AM1284" t="str">
        <f t="shared" si="268"/>
        <v/>
      </c>
      <c r="AN1284" t="str">
        <f t="shared" si="268"/>
        <v/>
      </c>
      <c r="AO1284" t="str">
        <f t="shared" si="268"/>
        <v/>
      </c>
      <c r="AP1284" t="str">
        <f t="shared" si="268"/>
        <v/>
      </c>
      <c r="AQ1284" t="str">
        <f t="shared" si="268"/>
        <v/>
      </c>
      <c r="AR1284" t="str">
        <f t="shared" si="268"/>
        <v/>
      </c>
      <c r="AS1284" t="str">
        <f t="shared" si="268"/>
        <v/>
      </c>
      <c r="AT1284" t="str">
        <f t="shared" si="268"/>
        <v/>
      </c>
      <c r="AU1284" t="str">
        <f t="shared" si="268"/>
        <v/>
      </c>
      <c r="AV1284" t="str">
        <f t="shared" si="268"/>
        <v/>
      </c>
      <c r="AW1284" t="str">
        <f t="shared" si="268"/>
        <v/>
      </c>
      <c r="AX1284" t="str">
        <f t="shared" si="268"/>
        <v/>
      </c>
      <c r="AZ1284" s="46">
        <f>IF(ISNUMBER(VLOOKUP($B1284,Stats!$A$2:$AA$19,2,FALSE))=FALSE,"",IF(ISNUMBER(W1284),(W1284-VLOOKUP($B1284,Stats!$A$2:$AA$19,2,FALSE))/VLOOKUP($B1284,Stats!$A$2:$AA$19,16,FALSE),""))</f>
        <v>-0.24543037604021756</v>
      </c>
      <c r="BA1284" s="46">
        <f>IF(ISNUMBER(VLOOKUP($B1284,Stats!$A$2:$AA$19,2,FALSE))=FALSE,"",IF(ISNUMBER(X1284),(X1284-VLOOKUP($B1284,Stats!$A$2:$AA$19,3,FALSE))/VLOOKUP($B1284,Stats!$A$2:$AA$19,17,FALSE),""))</f>
        <v>-0.20603698172286539</v>
      </c>
      <c r="BB1284" s="46"/>
      <c r="BC1284" s="46"/>
      <c r="BD1284" s="44">
        <f t="shared" si="269"/>
        <v>-0.22573367888154147</v>
      </c>
      <c r="BE1284" s="46">
        <f>IF(ISNUMBER(VLOOKUP($B1284,Stats!$A$2:$AA$19,2,FALSE))=FALSE,"",IF(ISNUMBER(Y1284),(Y1284-VLOOKUP($B1284,Stats!$A$2:$AA$19,5,FALSE))/VLOOKUP($B1284,Stats!$A$2:$AA$19,19,FALSE),""))</f>
        <v>0.88927309784718589</v>
      </c>
      <c r="BF1284" s="46"/>
      <c r="BG1284" s="46"/>
      <c r="BH1284" s="46">
        <f>IF(ISNUMBER(VLOOKUP($B1284,Stats!$A$2:$AA$19,2,FALSE))=FALSE,"",IF(ISNUMBER(Z1284),(Z1284-VLOOKUP($B1284,Stats!$A$2:$AA$19,8,FALSE))/VLOOKUP($B1284,Stats!$A$2:$AA$19,22,FALSE),""))</f>
        <v>0.66359770503354598</v>
      </c>
      <c r="BI1284" s="46" t="str">
        <f>IF(ISNUMBER(VLOOKUP($B1284,Stats!$A$2:$AA$19,2,FALSE))=FALSE,"",IF(ISNUMBER(#REF!),(#REF!-VLOOKUP($B1284,Stats!$A$2:$AA$19,9,FALSE))/VLOOKUP($B1284,Stats!$A$2:$AA$19,23,FALSE),""))</f>
        <v/>
      </c>
      <c r="BJ1284" s="46" t="str">
        <f>IF(ISNUMBER(VLOOKUP($B1284,Stats!$A$2:$AA$19,2,FALSE))=FALSE,"",IF(ISNUMBER(#REF!),(#REF!-VLOOKUP($B1284,Stats!$A$2:$AA$19,10,FALSE))/VLOOKUP($B1284,Stats!$A$2:$AA$19,24,FALSE),""))</f>
        <v/>
      </c>
      <c r="BK1284" s="44">
        <f t="shared" si="260"/>
        <v>-0.42341185698296635</v>
      </c>
      <c r="BL1284" s="46" t="str">
        <f>IF(ISNUMBER(VLOOKUP($B1284,Stats!$A$2:$AA$19,2,FALSE))=FALSE,"",IF(ISNUMBER(#REF!),(#REF!-VLOOKUP($B1284,Stats!$A$2:$AA$19,11,FALSE))/VLOOKUP($B1284,Stats!$A$2:$AA$19,25,FALSE),""))</f>
        <v/>
      </c>
      <c r="BM1284" s="46">
        <f>IF(ISNUMBER(VLOOKUP($B1284,Stats!$A$2:$AA$19,2,FALSE))=FALSE,"",IF(ISNUMBER(AA1284),(AA1284-VLOOKUP($B1284,Stats!$A$2:$AA$19,12,FALSE))/VLOOKUP($B1284,Stats!$A$2:$AA$19,26,FALSE),""))</f>
        <v>-0.35111712357666963</v>
      </c>
      <c r="BN1284" s="46" t="str">
        <f>IF(ISNUMBER(VLOOKUP($B1284,Stats!$A$2:$AA$19,2,FALSE))=FALSE,"",IF(ISNUMBER(#REF!),(#REF!-VLOOKUP($B1284,Stats!$A$2:$AA$19,13,FALSE))/VLOOKUP($B1284,Stats!$A$2:$AA$19,27,FALSE),""))</f>
        <v/>
      </c>
      <c r="BO1284" s="46" t="str">
        <f>IF(ISNUMBER(VLOOKUP($B1284,Stats!$A$2:$AA$19,2,FALSE))=FALSE,"",IF(ISNUMBER(#REF!),(#REF!-VLOOKUP($B1284,Stats!$A$2:$AA$19,14,FALSE))/VLOOKUP($B1284,Stats!$A$2:$AB$19,28,FALSE),""))</f>
        <v/>
      </c>
      <c r="BP1284" s="46"/>
      <c r="BQ1284" s="46">
        <f>IF(ISNUMBER(VLOOKUP($B1284,Stats!$A$2:$AA$19,2,FALSE))=FALSE,"",IF(ISNUMBER(BM1284),BM1284,(VLOOKUP($B1284,Stats!$A$2:$AT$19,46,FALSE)-VLOOKUP($B1284,Stats!$A$2:$AA$19,12,FALSE))/VLOOKUP($B1284,Stats!$A$2:$AA$19,26,FALSE)))</f>
        <v>-0.35111712357666963</v>
      </c>
      <c r="BR1284" s="51">
        <f t="shared" si="261"/>
        <v>-0.35111712357666963</v>
      </c>
      <c r="BS1284" s="32" t="str">
        <f t="shared" si="270"/>
        <v>1604_201422</v>
      </c>
      <c r="BT1284" s="53">
        <f t="shared" si="271"/>
        <v>-0.36941727468142205</v>
      </c>
    </row>
    <row r="1285" spans="1:72" x14ac:dyDescent="0.15">
      <c r="A1285" s="16">
        <v>1604</v>
      </c>
      <c r="B1285" s="17">
        <v>201423</v>
      </c>
      <c r="C1285" s="3">
        <v>0</v>
      </c>
      <c r="D1285" s="23">
        <v>-6.1919504643963563E-3</v>
      </c>
      <c r="E1285" s="18">
        <v>1.0015508470942101E-2</v>
      </c>
      <c r="F1285" s="24">
        <v>4</v>
      </c>
      <c r="G1285" s="24">
        <v>6</v>
      </c>
      <c r="H1285" s="20">
        <v>9.449522617210715E-3</v>
      </c>
      <c r="I1285" s="20">
        <v>-7.2595441187654304E-3</v>
      </c>
      <c r="J1285" s="24">
        <v>1</v>
      </c>
      <c r="K1285" s="24">
        <v>2</v>
      </c>
      <c r="L1285" s="20">
        <v>1.7826643894107708E-2</v>
      </c>
      <c r="M1285" s="20">
        <v>-1.1678522136107872E-2</v>
      </c>
      <c r="N1285" s="19">
        <v>0.95350000000000001</v>
      </c>
      <c r="O1285" s="19">
        <v>1.0166329032945944</v>
      </c>
      <c r="P1285" s="25">
        <v>41948</v>
      </c>
      <c r="Q1285" s="20">
        <v>-2.3702149973780839E-2</v>
      </c>
      <c r="R1285" s="25">
        <v>41957</v>
      </c>
      <c r="S1285" s="25">
        <f>IF(ISNUMBER(R1285),VLOOKUP(B1285,Index!$B$3:$AB$18,27,FALSE),"")</f>
        <v>41956</v>
      </c>
      <c r="T1285" s="25">
        <f>IF(ISNUMBER($R1285),VLOOKUP($B1285,Index!$B$21:$AB$36,27,FALSE),"")</f>
        <v>41954</v>
      </c>
      <c r="U1285" s="25">
        <f>IF(ISNUMBER($R1285),VLOOKUP($B1285,Index!$B$39:$AB$54,27,FALSE),"")</f>
        <v>41957</v>
      </c>
      <c r="W1285" s="18">
        <v>-0.18575851393189069</v>
      </c>
      <c r="X1285" s="19">
        <v>0.4</v>
      </c>
      <c r="Y1285" s="18">
        <v>0.19003091215732421</v>
      </c>
      <c r="Z1285" s="19">
        <f t="shared" si="272"/>
        <v>1</v>
      </c>
      <c r="AA1285" s="21" t="s">
        <v>25</v>
      </c>
      <c r="AB1285" s="3">
        <v>0</v>
      </c>
      <c r="AC1285" s="18">
        <v>3.4506225498184426E-2</v>
      </c>
      <c r="AD1285" s="19">
        <v>0.16000000000000003</v>
      </c>
      <c r="AE1285" s="18">
        <v>3.6111747575344667E-2</v>
      </c>
      <c r="AF1285" s="19">
        <f t="shared" si="273"/>
        <v>1</v>
      </c>
      <c r="AG1285" s="21" t="s">
        <v>25</v>
      </c>
      <c r="AH1285" s="3">
        <v>0</v>
      </c>
      <c r="AK1285" t="str">
        <f t="shared" si="268"/>
        <v/>
      </c>
      <c r="AL1285" t="str">
        <f t="shared" si="268"/>
        <v/>
      </c>
      <c r="AM1285" t="str">
        <f t="shared" si="268"/>
        <v/>
      </c>
      <c r="AN1285" t="str">
        <f t="shared" si="268"/>
        <v/>
      </c>
      <c r="AO1285" t="str">
        <f t="shared" si="268"/>
        <v/>
      </c>
      <c r="AP1285" t="str">
        <f t="shared" si="268"/>
        <v/>
      </c>
      <c r="AQ1285" t="str">
        <f t="shared" si="268"/>
        <v/>
      </c>
      <c r="AR1285" t="str">
        <f t="shared" si="268"/>
        <v/>
      </c>
      <c r="AS1285" t="str">
        <f t="shared" si="268"/>
        <v/>
      </c>
      <c r="AT1285" t="str">
        <f t="shared" si="268"/>
        <v/>
      </c>
      <c r="AU1285" t="str">
        <f t="shared" si="268"/>
        <v/>
      </c>
      <c r="AV1285" t="str">
        <f t="shared" si="268"/>
        <v/>
      </c>
      <c r="AW1285" t="str">
        <f t="shared" si="268"/>
        <v/>
      </c>
      <c r="AX1285" t="str">
        <f t="shared" si="268"/>
        <v/>
      </c>
      <c r="AZ1285" s="46">
        <f>IF(ISNUMBER(VLOOKUP($B1285,Stats!$A$2:$AA$19,2,FALSE))=FALSE,"",IF(ISNUMBER(W1285),(W1285-VLOOKUP($B1285,Stats!$A$2:$AA$19,2,FALSE))/VLOOKUP($B1285,Stats!$A$2:$AA$19,16,FALSE),""))</f>
        <v>-0.20430501816300284</v>
      </c>
      <c r="BA1285" s="46">
        <f>IF(ISNUMBER(VLOOKUP($B1285,Stats!$A$2:$AA$19,2,FALSE))=FALSE,"",IF(ISNUMBER(X1285),(X1285-VLOOKUP($B1285,Stats!$A$2:$AA$19,3,FALSE))/VLOOKUP($B1285,Stats!$A$2:$AA$19,17,FALSE),""))</f>
        <v>-0.66983579230430179</v>
      </c>
      <c r="BB1285" s="46"/>
      <c r="BC1285" s="46"/>
      <c r="BD1285" s="44">
        <f t="shared" si="269"/>
        <v>-0.43707040523365231</v>
      </c>
      <c r="BE1285" s="46">
        <f>IF(ISNUMBER(VLOOKUP($B1285,Stats!$A$2:$AA$19,2,FALSE))=FALSE,"",IF(ISNUMBER(Y1285),(Y1285-VLOOKUP($B1285,Stats!$A$2:$AA$19,5,FALSE))/VLOOKUP($B1285,Stats!$A$2:$AA$19,19,FALSE),""))</f>
        <v>0.4810592213098851</v>
      </c>
      <c r="BF1285" s="46"/>
      <c r="BG1285" s="46"/>
      <c r="BH1285" s="46">
        <f>IF(ISNUMBER(VLOOKUP($B1285,Stats!$A$2:$AA$19,2,FALSE))=FALSE,"",IF(ISNUMBER(Z1285),(Z1285-VLOOKUP($B1285,Stats!$A$2:$AA$19,8,FALSE))/VLOOKUP($B1285,Stats!$A$2:$AA$19,22,FALSE),""))</f>
        <v>-0.39509019437688425</v>
      </c>
      <c r="BI1285" s="46" t="str">
        <f>IF(ISNUMBER(VLOOKUP($B1285,Stats!$A$2:$AA$19,2,FALSE))=FALSE,"",IF(ISNUMBER(#REF!),(#REF!-VLOOKUP($B1285,Stats!$A$2:$AA$19,9,FALSE))/VLOOKUP($B1285,Stats!$A$2:$AA$19,23,FALSE),""))</f>
        <v/>
      </c>
      <c r="BJ1285" s="46" t="str">
        <f>IF(ISNUMBER(VLOOKUP($B1285,Stats!$A$2:$AA$19,2,FALSE))=FALSE,"",IF(ISNUMBER(#REF!),(#REF!-VLOOKUP($B1285,Stats!$A$2:$AA$19,10,FALSE))/VLOOKUP($B1285,Stats!$A$2:$AA$19,24,FALSE),""))</f>
        <v/>
      </c>
      <c r="BK1285" s="44">
        <f t="shared" ref="BK1285:BK1348" si="274">IF(ISNUMBER(AZ1285),(MAX(-3,MIN(3,SUM(0,-BE1285)))*$BE$1+MAX(-3,MIN(3,SUM(0,-BF1285)))*$BF$1+$BG$1*MAX(-3,MIN(3,SUM(0,-BG1285)))+$BH$1*MAX(-3,MIN(3,SUM(0,BH1285)))+$BI$1*MAX(-3,MIN(3,SUM(0,BI1285)))+$BJ$1*MAX(-3,MIN(3,SUM(0,BJ1285)))),"")</f>
        <v>-0.45526851322998479</v>
      </c>
      <c r="BL1285" s="46" t="str">
        <f>IF(ISNUMBER(VLOOKUP($B1285,Stats!$A$2:$AA$19,2,FALSE))=FALSE,"",IF(ISNUMBER(#REF!),(#REF!-VLOOKUP($B1285,Stats!$A$2:$AA$19,11,FALSE))/VLOOKUP($B1285,Stats!$A$2:$AA$19,25,FALSE),""))</f>
        <v/>
      </c>
      <c r="BM1285" s="46" t="str">
        <f>IF(ISNUMBER(VLOOKUP($B1285,Stats!$A$2:$AA$19,2,FALSE))=FALSE,"",IF(ISNUMBER(AA1285),(AA1285-VLOOKUP($B1285,Stats!$A$2:$AA$19,12,FALSE))/VLOOKUP($B1285,Stats!$A$2:$AA$19,26,FALSE),""))</f>
        <v/>
      </c>
      <c r="BN1285" s="46" t="str">
        <f>IF(ISNUMBER(VLOOKUP($B1285,Stats!$A$2:$AA$19,2,FALSE))=FALSE,"",IF(ISNUMBER(#REF!),(#REF!-VLOOKUP($B1285,Stats!$A$2:$AA$19,13,FALSE))/VLOOKUP($B1285,Stats!$A$2:$AA$19,27,FALSE),""))</f>
        <v/>
      </c>
      <c r="BO1285" s="46" t="str">
        <f>IF(ISNUMBER(VLOOKUP($B1285,Stats!$A$2:$AA$19,2,FALSE))=FALSE,"",IF(ISNUMBER(#REF!),(#REF!-VLOOKUP($B1285,Stats!$A$2:$AA$19,14,FALSE))/VLOOKUP($B1285,Stats!$A$2:$AB$19,28,FALSE),""))</f>
        <v/>
      </c>
      <c r="BP1285" s="46"/>
      <c r="BQ1285" s="46">
        <f>IF(ISNUMBER(VLOOKUP($B1285,Stats!$A$2:$AA$19,2,FALSE))=FALSE,"",IF(ISNUMBER(BM1285),BM1285,(VLOOKUP($B1285,Stats!$A$2:$AT$19,46,FALSE)-VLOOKUP($B1285,Stats!$A$2:$AA$19,12,FALSE))/VLOOKUP($B1285,Stats!$A$2:$AA$19,26,FALSE)))</f>
        <v>-0.71825946798524909</v>
      </c>
      <c r="BR1285" s="51">
        <f t="shared" si="261"/>
        <v>-0.71825946798524909</v>
      </c>
      <c r="BS1285" s="32" t="str">
        <f t="shared" si="270"/>
        <v>1604_201423</v>
      </c>
      <c r="BT1285" s="53">
        <f t="shared" si="271"/>
        <v>-0.50422708258177118</v>
      </c>
    </row>
    <row r="1286" spans="1:72" x14ac:dyDescent="0.15">
      <c r="A1286" s="16">
        <v>1604</v>
      </c>
      <c r="B1286" s="17">
        <v>201424</v>
      </c>
      <c r="C1286" s="3">
        <v>0</v>
      </c>
      <c r="D1286" s="23">
        <v>4.404339886131714E-2</v>
      </c>
      <c r="E1286" s="18">
        <v>5.0771150956854284E-3</v>
      </c>
      <c r="F1286" s="24">
        <v>8</v>
      </c>
      <c r="G1286" s="24">
        <v>2</v>
      </c>
      <c r="H1286" s="20">
        <v>5.8252205295760418E-3</v>
      </c>
      <c r="I1286" s="20">
        <v>-1.6461612668375869E-3</v>
      </c>
      <c r="J1286" s="24">
        <v>7</v>
      </c>
      <c r="K1286" s="24">
        <v>1</v>
      </c>
      <c r="L1286" s="20">
        <v>1.1636439878393912E-2</v>
      </c>
      <c r="M1286" s="20">
        <v>-2.4633069896337068E-3</v>
      </c>
      <c r="N1286" s="19">
        <v>0.97430000000000005</v>
      </c>
      <c r="O1286" s="19">
        <v>1.0351678708032299</v>
      </c>
      <c r="P1286" s="25">
        <v>41970</v>
      </c>
      <c r="Q1286" s="20">
        <v>-2.4633069896337068E-3</v>
      </c>
      <c r="R1286" s="25">
        <v>41971</v>
      </c>
      <c r="S1286" s="25">
        <f>IF(ISNUMBER(R1286),VLOOKUP(B1286,Index!$B$3:$AB$18,27,FALSE),"")</f>
        <v>41963</v>
      </c>
      <c r="T1286" s="25">
        <f>IF(ISNUMBER($R1286),VLOOKUP($B1286,Index!$B$21:$AB$36,27,FALSE),"")</f>
        <v>41963</v>
      </c>
      <c r="U1286" s="25">
        <f>IF(ISNUMBER($R1286),VLOOKUP($B1286,Index!$B$39:$AB$54,27,FALSE),"")</f>
        <v>41963</v>
      </c>
      <c r="W1286" s="18">
        <v>1.3213019658395142</v>
      </c>
      <c r="X1286" s="19">
        <v>0.8</v>
      </c>
      <c r="Y1286" s="18">
        <v>9.6331485871138045E-2</v>
      </c>
      <c r="Z1286" s="19">
        <f t="shared" si="272"/>
        <v>8</v>
      </c>
      <c r="AA1286" s="21">
        <v>17.879784796074638</v>
      </c>
      <c r="AB1286" s="3">
        <v>0</v>
      </c>
      <c r="AC1286" s="18">
        <v>1.7458388849313649</v>
      </c>
      <c r="AD1286" s="19">
        <v>0.64000000000000012</v>
      </c>
      <c r="AE1286" s="18">
        <v>9.279755170141268E-3</v>
      </c>
      <c r="AF1286" s="19">
        <f t="shared" si="273"/>
        <v>64</v>
      </c>
      <c r="AG1286" s="21">
        <v>319.68670435394176</v>
      </c>
      <c r="AH1286" s="3">
        <v>0</v>
      </c>
      <c r="AK1286" t="str">
        <f t="shared" si="268"/>
        <v/>
      </c>
      <c r="AL1286" t="str">
        <f t="shared" si="268"/>
        <v/>
      </c>
      <c r="AM1286" t="str">
        <f t="shared" si="268"/>
        <v/>
      </c>
      <c r="AN1286">
        <f t="shared" si="268"/>
        <v>17.879784796074638</v>
      </c>
      <c r="AO1286" t="str">
        <f t="shared" si="268"/>
        <v/>
      </c>
      <c r="AP1286" t="str">
        <f t="shared" si="268"/>
        <v/>
      </c>
      <c r="AQ1286" t="str">
        <f t="shared" si="268"/>
        <v/>
      </c>
      <c r="AR1286" t="str">
        <f t="shared" si="268"/>
        <v/>
      </c>
      <c r="AS1286" t="str">
        <f t="shared" si="268"/>
        <v/>
      </c>
      <c r="AT1286" t="str">
        <f t="shared" si="268"/>
        <v/>
      </c>
      <c r="AU1286" t="str">
        <f t="shared" si="268"/>
        <v/>
      </c>
      <c r="AV1286" t="str">
        <f t="shared" si="268"/>
        <v/>
      </c>
      <c r="AW1286" t="str">
        <f t="shared" si="268"/>
        <v/>
      </c>
      <c r="AX1286" t="str">
        <f t="shared" si="268"/>
        <v/>
      </c>
      <c r="AZ1286" s="46">
        <f>IF(ISNUMBER(VLOOKUP($B1286,Stats!$A$2:$AA$19,2,FALSE))=FALSE,"",IF(ISNUMBER(W1286),(W1286-VLOOKUP($B1286,Stats!$A$2:$AA$19,2,FALSE))/VLOOKUP($B1286,Stats!$A$2:$AA$19,16,FALSE),""))</f>
        <v>0.22240756219805219</v>
      </c>
      <c r="BA1286" s="46">
        <f>IF(ISNUMBER(VLOOKUP($B1286,Stats!$A$2:$AA$19,2,FALSE))=FALSE,"",IF(ISNUMBER(X1286),(X1286-VLOOKUP($B1286,Stats!$A$2:$AA$19,3,FALSE))/VLOOKUP($B1286,Stats!$A$2:$AA$19,17,FALSE),""))</f>
        <v>0.51367074063984464</v>
      </c>
      <c r="BB1286" s="46"/>
      <c r="BC1286" s="46"/>
      <c r="BD1286" s="44">
        <f t="shared" si="269"/>
        <v>0.36803915141894838</v>
      </c>
      <c r="BE1286" s="46">
        <f>IF(ISNUMBER(VLOOKUP($B1286,Stats!$A$2:$AA$19,2,FALSE))=FALSE,"",IF(ISNUMBER(Y1286),(Y1286-VLOOKUP($B1286,Stats!$A$2:$AA$19,5,FALSE))/VLOOKUP($B1286,Stats!$A$2:$AA$19,19,FALSE),""))</f>
        <v>-0.26115712822770953</v>
      </c>
      <c r="BF1286" s="46"/>
      <c r="BG1286" s="46"/>
      <c r="BH1286" s="46">
        <f>IF(ISNUMBER(VLOOKUP($B1286,Stats!$A$2:$AA$19,2,FALSE))=FALSE,"",IF(ISNUMBER(Z1286),(Z1286-VLOOKUP($B1286,Stats!$A$2:$AA$19,8,FALSE))/VLOOKUP($B1286,Stats!$A$2:$AA$19,22,FALSE),""))</f>
        <v>2.0054020118034863</v>
      </c>
      <c r="BI1286" s="46" t="str">
        <f>IF(ISNUMBER(VLOOKUP($B1286,Stats!$A$2:$AA$19,2,FALSE))=FALSE,"",IF(ISNUMBER(#REF!),(#REF!-VLOOKUP($B1286,Stats!$A$2:$AA$19,9,FALSE))/VLOOKUP($B1286,Stats!$A$2:$AA$19,23,FALSE),""))</f>
        <v/>
      </c>
      <c r="BJ1286" s="46" t="str">
        <f>IF(ISNUMBER(VLOOKUP($B1286,Stats!$A$2:$AA$19,2,FALSE))=FALSE,"",IF(ISNUMBER(#REF!),(#REF!-VLOOKUP($B1286,Stats!$A$2:$AA$19,10,FALSE))/VLOOKUP($B1286,Stats!$A$2:$AA$19,24,FALSE),""))</f>
        <v/>
      </c>
      <c r="BK1286" s="44">
        <f t="shared" si="274"/>
        <v>0.78443059330044251</v>
      </c>
      <c r="BL1286" s="46" t="str">
        <f>IF(ISNUMBER(VLOOKUP($B1286,Stats!$A$2:$AA$19,2,FALSE))=FALSE,"",IF(ISNUMBER(#REF!),(#REF!-VLOOKUP($B1286,Stats!$A$2:$AA$19,11,FALSE))/VLOOKUP($B1286,Stats!$A$2:$AA$19,25,FALSE),""))</f>
        <v/>
      </c>
      <c r="BM1286" s="46">
        <f>IF(ISNUMBER(VLOOKUP($B1286,Stats!$A$2:$AA$19,2,FALSE))=FALSE,"",IF(ISNUMBER(AA1286),(AA1286-VLOOKUP($B1286,Stats!$A$2:$AA$19,12,FALSE))/VLOOKUP($B1286,Stats!$A$2:$AA$19,26,FALSE),""))</f>
        <v>0.23397119650879236</v>
      </c>
      <c r="BN1286" s="46" t="str">
        <f>IF(ISNUMBER(VLOOKUP($B1286,Stats!$A$2:$AA$19,2,FALSE))=FALSE,"",IF(ISNUMBER(#REF!),(#REF!-VLOOKUP($B1286,Stats!$A$2:$AA$19,13,FALSE))/VLOOKUP($B1286,Stats!$A$2:$AA$19,27,FALSE),""))</f>
        <v/>
      </c>
      <c r="BO1286" s="46" t="str">
        <f>IF(ISNUMBER(VLOOKUP($B1286,Stats!$A$2:$AA$19,2,FALSE))=FALSE,"",IF(ISNUMBER(#REF!),(#REF!-VLOOKUP($B1286,Stats!$A$2:$AA$19,14,FALSE))/VLOOKUP($B1286,Stats!$A$2:$AB$19,28,FALSE),""))</f>
        <v/>
      </c>
      <c r="BP1286" s="46"/>
      <c r="BQ1286" s="46">
        <f>IF(ISNUMBER(VLOOKUP($B1286,Stats!$A$2:$AA$19,2,FALSE))=FALSE,"",IF(ISNUMBER(BM1286),BM1286,(VLOOKUP($B1286,Stats!$A$2:$AT$19,46,FALSE)-VLOOKUP($B1286,Stats!$A$2:$AA$19,12,FALSE))/VLOOKUP($B1286,Stats!$A$2:$AA$19,26,FALSE)))</f>
        <v>0.23397119650879236</v>
      </c>
      <c r="BR1286" s="51">
        <f t="shared" ref="BR1286:BR1349" si="275">IF(ISNUMBER(AZ1286),MAX(-3,MIN(3,SUM(0,BQ1286)))*$BM$1+$BN$1*MAX(-3,MIN(3,SUM(0,BN1286)))+$BO$1*MAX(-3,MIN(3,SUM(0,BO1286))),"")</f>
        <v>0.23397119650879236</v>
      </c>
      <c r="BS1286" s="32" t="str">
        <f t="shared" si="270"/>
        <v>1604_201424</v>
      </c>
      <c r="BT1286" s="53">
        <f t="shared" si="271"/>
        <v>0.59106042556581373</v>
      </c>
    </row>
    <row r="1287" spans="1:72" x14ac:dyDescent="0.15">
      <c r="A1287" s="16">
        <v>1604</v>
      </c>
      <c r="B1287" s="17">
        <v>201425</v>
      </c>
      <c r="C1287" s="3">
        <v>0</v>
      </c>
      <c r="D1287" s="23">
        <v>9.1984772095894618E-2</v>
      </c>
      <c r="E1287" s="18">
        <v>1.5356936245462971E-2</v>
      </c>
      <c r="F1287" s="24">
        <v>8</v>
      </c>
      <c r="G1287" s="24">
        <v>2</v>
      </c>
      <c r="H1287" s="20">
        <v>1.4500459737622318E-2</v>
      </c>
      <c r="I1287" s="20">
        <v>-1.3281783173645922E-2</v>
      </c>
      <c r="J1287" s="24">
        <v>4</v>
      </c>
      <c r="K1287" s="24">
        <v>1</v>
      </c>
      <c r="L1287" s="20">
        <v>3.0695770804911371E-2</v>
      </c>
      <c r="M1287" s="20">
        <v>-1.6955647092633419E-2</v>
      </c>
      <c r="N1287" s="19">
        <v>1.0612999999999999</v>
      </c>
      <c r="O1287" s="19">
        <v>1.0888478506207038</v>
      </c>
      <c r="P1287" s="25">
        <v>41985</v>
      </c>
      <c r="Q1287" s="20">
        <v>-1.6955647092633419E-2</v>
      </c>
      <c r="R1287" s="25">
        <v>41982</v>
      </c>
      <c r="S1287" s="25">
        <f>IF(ISNUMBER(R1287),VLOOKUP(B1287,Index!$B$3:$AB$18,27,FALSE),"")</f>
        <v>41982</v>
      </c>
      <c r="T1287" s="25">
        <f>IF(ISNUMBER($R1287),VLOOKUP($B1287,Index!$B$21:$AB$36,27,FALSE),"")</f>
        <v>41982</v>
      </c>
      <c r="U1287" s="25">
        <f>IF(ISNUMBER($R1287),VLOOKUP($B1287,Index!$B$39:$AB$54,27,FALSE),"")</f>
        <v>41982</v>
      </c>
      <c r="W1287" s="18">
        <v>2.7595431628768385</v>
      </c>
      <c r="X1287" s="19">
        <v>0.8</v>
      </c>
      <c r="Y1287" s="18">
        <v>0.29137737850594575</v>
      </c>
      <c r="Z1287" s="19">
        <f t="shared" si="272"/>
        <v>0</v>
      </c>
      <c r="AA1287" s="21">
        <v>5.4250228017460032</v>
      </c>
      <c r="AB1287" s="3">
        <v>0</v>
      </c>
      <c r="AC1287" s="18">
        <v>7.6150784677803056</v>
      </c>
      <c r="AD1287" s="19">
        <v>0.64000000000000012</v>
      </c>
      <c r="AE1287" s="18">
        <v>8.4900776704997183E-2</v>
      </c>
      <c r="AF1287" s="19">
        <f t="shared" si="273"/>
        <v>0</v>
      </c>
      <c r="AG1287" s="21">
        <v>29.430872399464054</v>
      </c>
      <c r="AH1287" s="3">
        <v>0</v>
      </c>
      <c r="AK1287" t="str">
        <f t="shared" si="268"/>
        <v/>
      </c>
      <c r="AL1287" t="str">
        <f t="shared" si="268"/>
        <v/>
      </c>
      <c r="AM1287" t="str">
        <f t="shared" si="268"/>
        <v/>
      </c>
      <c r="AN1287" t="str">
        <f t="shared" si="268"/>
        <v/>
      </c>
      <c r="AO1287">
        <f t="shared" si="268"/>
        <v>5.4250228017460032</v>
      </c>
      <c r="AP1287" t="str">
        <f t="shared" si="268"/>
        <v/>
      </c>
      <c r="AQ1287" t="str">
        <f t="shared" si="268"/>
        <v/>
      </c>
      <c r="AR1287" t="str">
        <f t="shared" si="268"/>
        <v/>
      </c>
      <c r="AS1287" t="str">
        <f t="shared" si="268"/>
        <v/>
      </c>
      <c r="AT1287" t="str">
        <f t="shared" si="268"/>
        <v/>
      </c>
      <c r="AU1287" t="str">
        <f t="shared" si="268"/>
        <v/>
      </c>
      <c r="AV1287" t="str">
        <f t="shared" si="268"/>
        <v/>
      </c>
      <c r="AW1287" t="str">
        <f t="shared" si="268"/>
        <v/>
      </c>
      <c r="AX1287" t="str">
        <f t="shared" si="268"/>
        <v/>
      </c>
      <c r="AZ1287" s="46">
        <f>IF(ISNUMBER(VLOOKUP($B1287,Stats!$A$2:$AA$19,2,FALSE))=FALSE,"",IF(ISNUMBER(W1287),(W1287-VLOOKUP($B1287,Stats!$A$2:$AA$19,2,FALSE))/VLOOKUP($B1287,Stats!$A$2:$AA$19,16,FALSE),""))</f>
        <v>1.269110325395892</v>
      </c>
      <c r="BA1287" s="46">
        <f>IF(ISNUMBER(VLOOKUP($B1287,Stats!$A$2:$AA$19,2,FALSE))=FALSE,"",IF(ISNUMBER(X1287),(X1287-VLOOKUP($B1287,Stats!$A$2:$AA$19,3,FALSE))/VLOOKUP($B1287,Stats!$A$2:$AA$19,17,FALSE),""))</f>
        <v>1.1792669212277258</v>
      </c>
      <c r="BB1287" s="46"/>
      <c r="BC1287" s="46"/>
      <c r="BD1287" s="44">
        <f t="shared" si="269"/>
        <v>1.2241886233118089</v>
      </c>
      <c r="BE1287" s="46">
        <f>IF(ISNUMBER(VLOOKUP($B1287,Stats!$A$2:$AA$19,2,FALSE))=FALSE,"",IF(ISNUMBER(Y1287),(Y1287-VLOOKUP($B1287,Stats!$A$2:$AA$19,5,FALSE))/VLOOKUP($B1287,Stats!$A$2:$AA$19,19,FALSE),""))</f>
        <v>-0.15026942792305223</v>
      </c>
      <c r="BF1287" s="46"/>
      <c r="BG1287" s="46"/>
      <c r="BH1287" s="46">
        <f>IF(ISNUMBER(VLOOKUP($B1287,Stats!$A$2:$AA$19,2,FALSE))=FALSE,"",IF(ISNUMBER(Z1287),(Z1287-VLOOKUP($B1287,Stats!$A$2:$AA$19,8,FALSE))/VLOOKUP($B1287,Stats!$A$2:$AA$19,22,FALSE),""))</f>
        <v>-0.38938659637819406</v>
      </c>
      <c r="BI1287" s="46" t="str">
        <f>IF(ISNUMBER(VLOOKUP($B1287,Stats!$A$2:$AA$19,2,FALSE))=FALSE,"",IF(ISNUMBER(#REF!),(#REF!-VLOOKUP($B1287,Stats!$A$2:$AA$19,9,FALSE))/VLOOKUP($B1287,Stats!$A$2:$AA$19,23,FALSE),""))</f>
        <v/>
      </c>
      <c r="BJ1287" s="46" t="str">
        <f>IF(ISNUMBER(VLOOKUP($B1287,Stats!$A$2:$AA$19,2,FALSE))=FALSE,"",IF(ISNUMBER(#REF!),(#REF!-VLOOKUP($B1287,Stats!$A$2:$AA$19,10,FALSE))/VLOOKUP($B1287,Stats!$A$2:$AA$19,24,FALSE),""))</f>
        <v/>
      </c>
      <c r="BK1287" s="44">
        <f t="shared" si="274"/>
        <v>-1.1627379367321652E-2</v>
      </c>
      <c r="BL1287" s="46" t="str">
        <f>IF(ISNUMBER(VLOOKUP($B1287,Stats!$A$2:$AA$19,2,FALSE))=FALSE,"",IF(ISNUMBER(#REF!),(#REF!-VLOOKUP($B1287,Stats!$A$2:$AA$19,11,FALSE))/VLOOKUP($B1287,Stats!$A$2:$AA$19,25,FALSE),""))</f>
        <v/>
      </c>
      <c r="BM1287" s="46">
        <f>IF(ISNUMBER(VLOOKUP($B1287,Stats!$A$2:$AA$19,2,FALSE))=FALSE,"",IF(ISNUMBER(AA1287),(AA1287-VLOOKUP($B1287,Stats!$A$2:$AA$19,12,FALSE))/VLOOKUP($B1287,Stats!$A$2:$AA$19,26,FALSE),""))</f>
        <v>1.2179968569708184</v>
      </c>
      <c r="BN1287" s="46" t="str">
        <f>IF(ISNUMBER(VLOOKUP($B1287,Stats!$A$2:$AA$19,2,FALSE))=FALSE,"",IF(ISNUMBER(#REF!),(#REF!-VLOOKUP($B1287,Stats!$A$2:$AA$19,13,FALSE))/VLOOKUP($B1287,Stats!$A$2:$AA$19,27,FALSE),""))</f>
        <v/>
      </c>
      <c r="BO1287" s="46" t="str">
        <f>IF(ISNUMBER(VLOOKUP($B1287,Stats!$A$2:$AA$19,2,FALSE))=FALSE,"",IF(ISNUMBER(#REF!),(#REF!-VLOOKUP($B1287,Stats!$A$2:$AA$19,14,FALSE))/VLOOKUP($B1287,Stats!$A$2:$AB$19,28,FALSE),""))</f>
        <v/>
      </c>
      <c r="BP1287" s="46"/>
      <c r="BQ1287" s="46">
        <f>IF(ISNUMBER(VLOOKUP($B1287,Stats!$A$2:$AA$19,2,FALSE))=FALSE,"",IF(ISNUMBER(BM1287),BM1287,(VLOOKUP($B1287,Stats!$A$2:$AT$19,46,FALSE)-VLOOKUP($B1287,Stats!$A$2:$AA$19,12,FALSE))/VLOOKUP($B1287,Stats!$A$2:$AA$19,26,FALSE)))</f>
        <v>1.2179968569708184</v>
      </c>
      <c r="BR1287" s="51">
        <f t="shared" si="275"/>
        <v>1.2179968569708184</v>
      </c>
      <c r="BS1287" s="32" t="str">
        <f t="shared" si="270"/>
        <v>1604_201425</v>
      </c>
      <c r="BT1287" s="53">
        <f t="shared" si="271"/>
        <v>0.48146066843613244</v>
      </c>
    </row>
    <row r="1288" spans="1:72" x14ac:dyDescent="0.15">
      <c r="A1288" s="16">
        <v>1604</v>
      </c>
      <c r="B1288" s="17">
        <v>201426</v>
      </c>
      <c r="C1288" s="3">
        <v>0</v>
      </c>
      <c r="D1288" s="23">
        <v>1.2249128427400446E-2</v>
      </c>
      <c r="E1288" s="18">
        <v>7.7711472212771094E-3</v>
      </c>
      <c r="F1288" s="24">
        <v>5</v>
      </c>
      <c r="G1288" s="24">
        <v>5</v>
      </c>
      <c r="H1288" s="20">
        <v>7.0618595977749886E-3</v>
      </c>
      <c r="I1288" s="20">
        <v>-4.570985527367055E-3</v>
      </c>
      <c r="J1288" s="24">
        <v>3</v>
      </c>
      <c r="K1288" s="24">
        <v>4</v>
      </c>
      <c r="L1288" s="20">
        <v>1.1409333208641126E-2</v>
      </c>
      <c r="M1288" s="20">
        <v>-1.4707251233361252E-2</v>
      </c>
      <c r="N1288" s="19">
        <v>1.0824</v>
      </c>
      <c r="O1288" s="19">
        <v>1.0122510053305902</v>
      </c>
      <c r="P1288" s="25">
        <v>41990</v>
      </c>
      <c r="Q1288" s="20">
        <v>-2.2080561714708069E-2</v>
      </c>
      <c r="R1288" s="25">
        <v>41996</v>
      </c>
      <c r="S1288" s="25">
        <f>IF(ISNUMBER(R1288),VLOOKUP(B1288,Index!$B$3:$AB$18,27,FALSE),"")</f>
        <v>41997</v>
      </c>
      <c r="T1288" s="25">
        <f>IF(ISNUMBER($R1288),VLOOKUP($B1288,Index!$B$21:$AB$36,27,FALSE),"")</f>
        <v>41996</v>
      </c>
      <c r="U1288" s="25">
        <f>IF(ISNUMBER($R1288),VLOOKUP($B1288,Index!$B$39:$AB$54,27,FALSE),"")</f>
        <v>41996</v>
      </c>
      <c r="W1288" s="18">
        <v>0.36747385282201339</v>
      </c>
      <c r="X1288" s="19">
        <v>0.5</v>
      </c>
      <c r="Y1288" s="18">
        <v>0.1474471515103451</v>
      </c>
      <c r="Z1288" s="19">
        <f t="shared" si="272"/>
        <v>1</v>
      </c>
      <c r="AA1288" s="21">
        <v>0.55474713848611867</v>
      </c>
      <c r="AB1288" s="3">
        <v>0</v>
      </c>
      <c r="AC1288" s="18">
        <v>0.13503703250785476</v>
      </c>
      <c r="AD1288" s="19">
        <v>0.25</v>
      </c>
      <c r="AE1288" s="18">
        <v>2.1740662488514664E-2</v>
      </c>
      <c r="AF1288" s="19">
        <f t="shared" si="273"/>
        <v>1</v>
      </c>
      <c r="AG1288" s="21">
        <v>0.30774438765853696</v>
      </c>
      <c r="AH1288" s="3">
        <v>0</v>
      </c>
      <c r="AK1288" t="str">
        <f t="shared" si="268"/>
        <v/>
      </c>
      <c r="AL1288" t="str">
        <f t="shared" si="268"/>
        <v/>
      </c>
      <c r="AM1288" t="str">
        <f t="shared" si="268"/>
        <v/>
      </c>
      <c r="AN1288" t="str">
        <f t="shared" si="268"/>
        <v/>
      </c>
      <c r="AO1288" t="str">
        <f t="shared" si="268"/>
        <v/>
      </c>
      <c r="AP1288">
        <f t="shared" si="268"/>
        <v>0.55474713848611867</v>
      </c>
      <c r="AQ1288" t="str">
        <f t="shared" si="268"/>
        <v/>
      </c>
      <c r="AR1288" t="str">
        <f t="shared" si="268"/>
        <v/>
      </c>
      <c r="AS1288" t="str">
        <f t="shared" si="268"/>
        <v/>
      </c>
      <c r="AT1288" t="str">
        <f t="shared" si="268"/>
        <v/>
      </c>
      <c r="AU1288" t="str">
        <f t="shared" si="268"/>
        <v/>
      </c>
      <c r="AV1288" t="str">
        <f t="shared" si="268"/>
        <v/>
      </c>
      <c r="AW1288" t="str">
        <f t="shared" si="268"/>
        <v/>
      </c>
      <c r="AX1288" t="str">
        <f t="shared" si="268"/>
        <v/>
      </c>
      <c r="AZ1288" s="46">
        <f>IF(ISNUMBER(VLOOKUP($B1288,Stats!$A$2:$AA$19,2,FALSE))=FALSE,"",IF(ISNUMBER(W1288),(W1288-VLOOKUP($B1288,Stats!$A$2:$AA$19,2,FALSE))/VLOOKUP($B1288,Stats!$A$2:$AA$19,16,FALSE),""))</f>
        <v>-0.23190608163606388</v>
      </c>
      <c r="BA1288" s="46">
        <f>IF(ISNUMBER(VLOOKUP($B1288,Stats!$A$2:$AA$19,2,FALSE))=FALSE,"",IF(ISNUMBER(X1288),(X1288-VLOOKUP($B1288,Stats!$A$2:$AA$19,3,FALSE))/VLOOKUP($B1288,Stats!$A$2:$AA$19,17,FALSE),""))</f>
        <v>-0.59756231632346257</v>
      </c>
      <c r="BB1288" s="46"/>
      <c r="BC1288" s="46"/>
      <c r="BD1288" s="44">
        <f t="shared" si="269"/>
        <v>-0.41473419897976321</v>
      </c>
      <c r="BE1288" s="46">
        <f>IF(ISNUMBER(VLOOKUP($B1288,Stats!$A$2:$AA$19,2,FALSE))=FALSE,"",IF(ISNUMBER(Y1288),(Y1288-VLOOKUP($B1288,Stats!$A$2:$AA$19,5,FALSE))/VLOOKUP($B1288,Stats!$A$2:$AA$19,19,FALSE),""))</f>
        <v>-0.5938809181894662</v>
      </c>
      <c r="BF1288" s="46"/>
      <c r="BG1288" s="46"/>
      <c r="BH1288" s="46">
        <f>IF(ISNUMBER(VLOOKUP($B1288,Stats!$A$2:$AA$19,2,FALSE))=FALSE,"",IF(ISNUMBER(Z1288),(Z1288-VLOOKUP($B1288,Stats!$A$2:$AA$19,8,FALSE))/VLOOKUP($B1288,Stats!$A$2:$AA$19,22,FALSE),""))</f>
        <v>-0.10266627503097653</v>
      </c>
      <c r="BI1288" s="46" t="str">
        <f>IF(ISNUMBER(VLOOKUP($B1288,Stats!$A$2:$AA$19,2,FALSE))=FALSE,"",IF(ISNUMBER(#REF!),(#REF!-VLOOKUP($B1288,Stats!$A$2:$AA$19,9,FALSE))/VLOOKUP($B1288,Stats!$A$2:$AA$19,23,FALSE),""))</f>
        <v/>
      </c>
      <c r="BJ1288" s="46" t="str">
        <f>IF(ISNUMBER(VLOOKUP($B1288,Stats!$A$2:$AA$19,2,FALSE))=FALSE,"",IF(ISNUMBER(#REF!),(#REF!-VLOOKUP($B1288,Stats!$A$2:$AA$19,10,FALSE))/VLOOKUP($B1288,Stats!$A$2:$AA$19,24,FALSE),""))</f>
        <v/>
      </c>
      <c r="BK1288" s="44">
        <f t="shared" si="274"/>
        <v>0.38491676022333338</v>
      </c>
      <c r="BL1288" s="46" t="str">
        <f>IF(ISNUMBER(VLOOKUP($B1288,Stats!$A$2:$AA$19,2,FALSE))=FALSE,"",IF(ISNUMBER(#REF!),(#REF!-VLOOKUP($B1288,Stats!$A$2:$AA$19,11,FALSE))/VLOOKUP($B1288,Stats!$A$2:$AA$19,25,FALSE),""))</f>
        <v/>
      </c>
      <c r="BM1288" s="46">
        <f>IF(ISNUMBER(VLOOKUP($B1288,Stats!$A$2:$AA$19,2,FALSE))=FALSE,"",IF(ISNUMBER(AA1288),(AA1288-VLOOKUP($B1288,Stats!$A$2:$AA$19,12,FALSE))/VLOOKUP($B1288,Stats!$A$2:$AA$19,26,FALSE),""))</f>
        <v>-0.48620610315799617</v>
      </c>
      <c r="BN1288" s="46" t="str">
        <f>IF(ISNUMBER(VLOOKUP($B1288,Stats!$A$2:$AA$19,2,FALSE))=FALSE,"",IF(ISNUMBER(#REF!),(#REF!-VLOOKUP($B1288,Stats!$A$2:$AA$19,13,FALSE))/VLOOKUP($B1288,Stats!$A$2:$AA$19,27,FALSE),""))</f>
        <v/>
      </c>
      <c r="BO1288" s="46" t="str">
        <f>IF(ISNUMBER(VLOOKUP($B1288,Stats!$A$2:$AA$19,2,FALSE))=FALSE,"",IF(ISNUMBER(#REF!),(#REF!-VLOOKUP($B1288,Stats!$A$2:$AA$19,14,FALSE))/VLOOKUP($B1288,Stats!$A$2:$AB$19,28,FALSE),""))</f>
        <v/>
      </c>
      <c r="BP1288" s="46"/>
      <c r="BQ1288" s="46">
        <f>IF(ISNUMBER(VLOOKUP($B1288,Stats!$A$2:$AA$19,2,FALSE))=FALSE,"",IF(ISNUMBER(BM1288),BM1288,(VLOOKUP($B1288,Stats!$A$2:$AT$19,46,FALSE)-VLOOKUP($B1288,Stats!$A$2:$AA$19,12,FALSE))/VLOOKUP($B1288,Stats!$A$2:$AA$19,26,FALSE)))</f>
        <v>-0.48620610315799617</v>
      </c>
      <c r="BR1288" s="51">
        <f t="shared" si="275"/>
        <v>-0.48620610315799617</v>
      </c>
      <c r="BS1288" s="32" t="str">
        <f t="shared" si="270"/>
        <v>1604_201426</v>
      </c>
      <c r="BT1288" s="53">
        <f t="shared" si="271"/>
        <v>5.0761995706448126E-2</v>
      </c>
    </row>
    <row r="1289" spans="1:72" x14ac:dyDescent="0.15">
      <c r="A1289" s="16">
        <v>1604</v>
      </c>
      <c r="B1289" s="17">
        <v>201427</v>
      </c>
      <c r="C1289" s="3">
        <v>0</v>
      </c>
      <c r="D1289" s="23">
        <v>-2.6435818672624012E-2</v>
      </c>
      <c r="E1289" s="18">
        <v>1.9173726465860564E-2</v>
      </c>
      <c r="F1289" s="24">
        <v>1</v>
      </c>
      <c r="G1289" s="24">
        <v>2</v>
      </c>
      <c r="H1289" s="20">
        <v>1.2487899322362273E-2</v>
      </c>
      <c r="I1289" s="20">
        <v>-1.9395521513590475E-2</v>
      </c>
      <c r="J1289" s="24">
        <v>1</v>
      </c>
      <c r="K1289" s="24">
        <v>2</v>
      </c>
      <c r="L1289" s="20">
        <v>1.2487899322362273E-2</v>
      </c>
      <c r="M1289" s="20">
        <v>-2.4760309038443618E-2</v>
      </c>
      <c r="N1289" s="19">
        <v>1.0477000000000001</v>
      </c>
      <c r="O1289" s="19">
        <v>1</v>
      </c>
      <c r="P1289" s="25">
        <v>42002</v>
      </c>
      <c r="Q1289" s="20">
        <v>-1.4030733988737332E-2</v>
      </c>
      <c r="R1289" s="25">
        <v>42003</v>
      </c>
      <c r="S1289" s="25">
        <f>IF(ISNUMBER(R1289),VLOOKUP(B1289,Index!$B$3:$AB$18,27,FALSE),"")</f>
        <v>42002</v>
      </c>
      <c r="T1289" s="25">
        <f>IF(ISNUMBER($R1289),VLOOKUP($B1289,Index!$B$21:$AB$36,27,FALSE),"")</f>
        <v>42003</v>
      </c>
      <c r="U1289" s="25">
        <f>IF(ISNUMBER($R1289),VLOOKUP($B1289,Index!$B$39:$AB$54,27,FALSE),"")</f>
        <v>42003</v>
      </c>
      <c r="W1289" s="18">
        <v>-3.1722982407148814</v>
      </c>
      <c r="X1289" s="19">
        <v>0.33333333333333331</v>
      </c>
      <c r="Y1289" s="18">
        <v>0.36379588119102046</v>
      </c>
      <c r="Z1289" s="19">
        <f t="shared" si="272"/>
        <v>1</v>
      </c>
      <c r="AA1289" s="21" t="s">
        <v>25</v>
      </c>
      <c r="AB1289" s="3">
        <v>0</v>
      </c>
      <c r="AC1289" s="18">
        <v>10.063476128042732</v>
      </c>
      <c r="AD1289" s="19">
        <v>0.1111111111111111</v>
      </c>
      <c r="AE1289" s="18">
        <v>0.13234744317155109</v>
      </c>
      <c r="AF1289" s="19">
        <f t="shared" si="273"/>
        <v>1</v>
      </c>
      <c r="AG1289" s="21" t="s">
        <v>25</v>
      </c>
      <c r="AH1289" s="3">
        <v>0</v>
      </c>
      <c r="AK1289" t="str">
        <f t="shared" si="268"/>
        <v/>
      </c>
      <c r="AL1289" t="str">
        <f t="shared" si="268"/>
        <v/>
      </c>
      <c r="AM1289" t="str">
        <f t="shared" si="268"/>
        <v/>
      </c>
      <c r="AN1289" t="str">
        <f t="shared" si="268"/>
        <v/>
      </c>
      <c r="AO1289" t="str">
        <f t="shared" si="268"/>
        <v/>
      </c>
      <c r="AP1289" t="str">
        <f t="shared" si="268"/>
        <v/>
      </c>
      <c r="AQ1289" t="str">
        <f t="shared" si="268"/>
        <v/>
      </c>
      <c r="AR1289" t="str">
        <f t="shared" si="268"/>
        <v/>
      </c>
      <c r="AS1289" t="str">
        <f t="shared" si="268"/>
        <v/>
      </c>
      <c r="AT1289" t="str">
        <f t="shared" si="268"/>
        <v/>
      </c>
      <c r="AU1289" t="str">
        <f t="shared" si="268"/>
        <v/>
      </c>
      <c r="AV1289" t="str">
        <f t="shared" si="268"/>
        <v/>
      </c>
      <c r="AW1289" t="str">
        <f t="shared" si="268"/>
        <v/>
      </c>
      <c r="AX1289" t="str">
        <f t="shared" si="268"/>
        <v/>
      </c>
      <c r="AZ1289" s="46">
        <f>IF(ISNUMBER(VLOOKUP($B1289,Stats!$A$2:$AA$19,2,FALSE))=FALSE,"",IF(ISNUMBER(W1289),(W1289-VLOOKUP($B1289,Stats!$A$2:$AA$19,2,FALSE))/VLOOKUP($B1289,Stats!$A$2:$AA$19,16,FALSE),""))</f>
        <v>-1.7133429670886147</v>
      </c>
      <c r="BA1289" s="46">
        <f>IF(ISNUMBER(VLOOKUP($B1289,Stats!$A$2:$AA$19,2,FALSE))=FALSE,"",IF(ISNUMBER(X1289),(X1289-VLOOKUP($B1289,Stats!$A$2:$AA$19,3,FALSE))/VLOOKUP($B1289,Stats!$A$2:$AA$19,17,FALSE),""))</f>
        <v>-1.0507044611669172</v>
      </c>
      <c r="BB1289" s="46"/>
      <c r="BC1289" s="46"/>
      <c r="BD1289" s="44">
        <f t="shared" si="269"/>
        <v>-1.382023714127766</v>
      </c>
      <c r="BE1289" s="46">
        <f>IF(ISNUMBER(VLOOKUP($B1289,Stats!$A$2:$AA$19,2,FALSE))=FALSE,"",IF(ISNUMBER(Y1289),(Y1289-VLOOKUP($B1289,Stats!$A$2:$AA$19,5,FALSE))/VLOOKUP($B1289,Stats!$A$2:$AA$19,19,FALSE),""))</f>
        <v>1.2990660017894007</v>
      </c>
      <c r="BF1289" s="46"/>
      <c r="BG1289" s="46"/>
      <c r="BH1289" s="46">
        <f>IF(ISNUMBER(VLOOKUP($B1289,Stats!$A$2:$AA$19,2,FALSE))=FALSE,"",IF(ISNUMBER(Z1289),(Z1289-VLOOKUP($B1289,Stats!$A$2:$AA$19,8,FALSE))/VLOOKUP($B1289,Stats!$A$2:$AA$19,22,FALSE),""))</f>
        <v>0.41115882059143566</v>
      </c>
      <c r="BI1289" s="46" t="str">
        <f>IF(ISNUMBER(VLOOKUP($B1289,Stats!$A$2:$AA$19,2,FALSE))=FALSE,"",IF(ISNUMBER(#REF!),(#REF!-VLOOKUP($B1289,Stats!$A$2:$AA$19,9,FALSE))/VLOOKUP($B1289,Stats!$A$2:$AA$19,23,FALSE),""))</f>
        <v/>
      </c>
      <c r="BJ1289" s="46" t="str">
        <f>IF(ISNUMBER(VLOOKUP($B1289,Stats!$A$2:$AA$19,2,FALSE))=FALSE,"",IF(ISNUMBER(#REF!),(#REF!-VLOOKUP($B1289,Stats!$A$2:$AA$19,10,FALSE))/VLOOKUP($B1289,Stats!$A$2:$AA$19,24,FALSE),""))</f>
        <v/>
      </c>
      <c r="BK1289" s="44">
        <f t="shared" si="274"/>
        <v>-0.78599855507514971</v>
      </c>
      <c r="BL1289" s="46" t="str">
        <f>IF(ISNUMBER(VLOOKUP($B1289,Stats!$A$2:$AA$19,2,FALSE))=FALSE,"",IF(ISNUMBER(#REF!),(#REF!-VLOOKUP($B1289,Stats!$A$2:$AA$19,11,FALSE))/VLOOKUP($B1289,Stats!$A$2:$AA$19,25,FALSE),""))</f>
        <v/>
      </c>
      <c r="BM1289" s="46" t="str">
        <f>IF(ISNUMBER(VLOOKUP($B1289,Stats!$A$2:$AA$19,2,FALSE))=FALSE,"",IF(ISNUMBER(AA1289),(AA1289-VLOOKUP($B1289,Stats!$A$2:$AA$19,12,FALSE))/VLOOKUP($B1289,Stats!$A$2:$AA$19,26,FALSE),""))</f>
        <v/>
      </c>
      <c r="BN1289" s="46" t="str">
        <f>IF(ISNUMBER(VLOOKUP($B1289,Stats!$A$2:$AA$19,2,FALSE))=FALSE,"",IF(ISNUMBER(#REF!),(#REF!-VLOOKUP($B1289,Stats!$A$2:$AA$19,13,FALSE))/VLOOKUP($B1289,Stats!$A$2:$AA$19,27,FALSE),""))</f>
        <v/>
      </c>
      <c r="BO1289" s="46" t="str">
        <f>IF(ISNUMBER(VLOOKUP($B1289,Stats!$A$2:$AA$19,2,FALSE))=FALSE,"",IF(ISNUMBER(#REF!),(#REF!-VLOOKUP($B1289,Stats!$A$2:$AA$19,14,FALSE))/VLOOKUP($B1289,Stats!$A$2:$AB$19,28,FALSE),""))</f>
        <v/>
      </c>
      <c r="BP1289" s="46"/>
      <c r="BQ1289" s="46">
        <f>IF(ISNUMBER(VLOOKUP($B1289,Stats!$A$2:$AA$19,2,FALSE))=FALSE,"",IF(ISNUMBER(BM1289),BM1289,(VLOOKUP($B1289,Stats!$A$2:$AT$19,46,FALSE)-VLOOKUP($B1289,Stats!$A$2:$AA$19,12,FALSE))/VLOOKUP($B1289,Stats!$A$2:$AA$19,26,FALSE)))</f>
        <v>-0.46642635650749076</v>
      </c>
      <c r="BR1289" s="51">
        <f t="shared" si="275"/>
        <v>-0.46642635650749076</v>
      </c>
      <c r="BS1289" s="32" t="str">
        <f t="shared" si="270"/>
        <v>1604_201427</v>
      </c>
      <c r="BT1289" s="53">
        <f t="shared" si="271"/>
        <v>-0.84128914717214132</v>
      </c>
    </row>
    <row r="1290" spans="1:72" x14ac:dyDescent="0.15">
      <c r="A1290" s="16">
        <v>1604</v>
      </c>
      <c r="B1290" s="17">
        <v>201501</v>
      </c>
      <c r="C1290" s="3">
        <v>0</v>
      </c>
      <c r="D1290" s="23">
        <v>3.069127067597277E-2</v>
      </c>
      <c r="E1290" s="18">
        <v>8.9290112577631899E-3</v>
      </c>
      <c r="F1290" s="24">
        <v>3</v>
      </c>
      <c r="G1290" s="24">
        <v>2</v>
      </c>
      <c r="H1290" s="20">
        <v>1.1490685900268138E-2</v>
      </c>
      <c r="I1290" s="20">
        <v>-1.996290508870846E-3</v>
      </c>
      <c r="J1290" s="24">
        <v>2</v>
      </c>
      <c r="K1290" s="24">
        <v>1</v>
      </c>
      <c r="L1290" s="20">
        <v>1.8730489073881307E-2</v>
      </c>
      <c r="M1290" s="20">
        <v>-3.7143653078279826E-3</v>
      </c>
      <c r="N1290" s="19">
        <v>1.0783</v>
      </c>
      <c r="O1290" s="19">
        <v>1.0200548670892065</v>
      </c>
      <c r="P1290" s="25">
        <v>42012</v>
      </c>
      <c r="Q1290" s="20">
        <v>-3.7143653078279826E-3</v>
      </c>
      <c r="R1290" s="25">
        <v>42011</v>
      </c>
      <c r="S1290" s="25">
        <f>IF(ISNUMBER(R1290),VLOOKUP(B1290,Index!$B$3:$AB$18,27,FALSE),"")</f>
        <v>42013</v>
      </c>
      <c r="T1290" s="25">
        <f>IF(ISNUMBER($R1290),VLOOKUP($B1290,Index!$B$21:$AB$36,27,FALSE),"")</f>
        <v>42013</v>
      </c>
      <c r="U1290" s="25">
        <f>IF(ISNUMBER($R1290),VLOOKUP($B1290,Index!$B$39:$AB$54,27,FALSE),"")</f>
        <v>42011</v>
      </c>
      <c r="W1290" s="18">
        <v>2.2097714886700395</v>
      </c>
      <c r="X1290" s="19">
        <v>0.6</v>
      </c>
      <c r="Y1290" s="18">
        <v>0.16941607696689898</v>
      </c>
      <c r="Z1290" s="19">
        <f t="shared" si="272"/>
        <v>2</v>
      </c>
      <c r="AA1290" s="21">
        <v>8.2628573477388638</v>
      </c>
      <c r="AB1290" s="3">
        <v>0</v>
      </c>
      <c r="AC1290" s="18">
        <v>4.8830900321390027</v>
      </c>
      <c r="AD1290" s="19">
        <v>0.36</v>
      </c>
      <c r="AE1290" s="18">
        <v>2.8701807134854238E-2</v>
      </c>
      <c r="AF1290" s="19">
        <f t="shared" si="273"/>
        <v>4</v>
      </c>
      <c r="AG1290" s="21">
        <v>68.274811549082131</v>
      </c>
      <c r="AH1290" s="3">
        <v>0</v>
      </c>
      <c r="AK1290" t="str">
        <f t="shared" si="268"/>
        <v/>
      </c>
      <c r="AL1290" t="str">
        <f t="shared" si="268"/>
        <v/>
      </c>
      <c r="AM1290" t="str">
        <f t="shared" si="268"/>
        <v/>
      </c>
      <c r="AN1290" t="str">
        <f t="shared" si="268"/>
        <v/>
      </c>
      <c r="AO1290" t="str">
        <f t="shared" si="268"/>
        <v/>
      </c>
      <c r="AP1290" t="str">
        <f t="shared" si="268"/>
        <v/>
      </c>
      <c r="AQ1290" t="str">
        <f t="shared" si="268"/>
        <v/>
      </c>
      <c r="AR1290">
        <f t="shared" si="268"/>
        <v>8.2628573477388638</v>
      </c>
      <c r="AS1290" t="str">
        <f t="shared" si="268"/>
        <v/>
      </c>
      <c r="AT1290" t="str">
        <f t="shared" si="268"/>
        <v/>
      </c>
      <c r="AU1290" t="str">
        <f t="shared" si="268"/>
        <v/>
      </c>
      <c r="AV1290" t="str">
        <f t="shared" si="268"/>
        <v/>
      </c>
      <c r="AW1290" t="str">
        <f t="shared" si="268"/>
        <v/>
      </c>
      <c r="AX1290" t="str">
        <f t="shared" si="268"/>
        <v/>
      </c>
      <c r="AZ1290" s="46">
        <f>IF(ISNUMBER(VLOOKUP($B1290,Stats!$A$2:$AA$19,2,FALSE))=FALSE,"",IF(ISNUMBER(W1290),(W1290-VLOOKUP($B1290,Stats!$A$2:$AA$19,2,FALSE))/VLOOKUP($B1290,Stats!$A$2:$AA$19,16,FALSE),""))</f>
        <v>0.42357444303459862</v>
      </c>
      <c r="BA1290" s="46">
        <f>IF(ISNUMBER(VLOOKUP($B1290,Stats!$A$2:$AA$19,2,FALSE))=FALSE,"",IF(ISNUMBER(X1290),(X1290-VLOOKUP($B1290,Stats!$A$2:$AA$19,3,FALSE))/VLOOKUP($B1290,Stats!$A$2:$AA$19,17,FALSE),""))</f>
        <v>0.25266102439703397</v>
      </c>
      <c r="BB1290" s="46"/>
      <c r="BC1290" s="46"/>
      <c r="BD1290" s="44">
        <f t="shared" si="269"/>
        <v>0.33811773371581633</v>
      </c>
      <c r="BE1290" s="46">
        <f>IF(ISNUMBER(VLOOKUP($B1290,Stats!$A$2:$AA$19,2,FALSE))=FALSE,"",IF(ISNUMBER(Y1290),(Y1290-VLOOKUP($B1290,Stats!$A$2:$AA$19,5,FALSE))/VLOOKUP($B1290,Stats!$A$2:$AA$19,19,FALSE),""))</f>
        <v>-0.42054335912297308</v>
      </c>
      <c r="BF1290" s="46"/>
      <c r="BG1290" s="46"/>
      <c r="BH1290" s="46">
        <f>IF(ISNUMBER(VLOOKUP($B1290,Stats!$A$2:$AA$19,2,FALSE))=FALSE,"",IF(ISNUMBER(Z1290),(Z1290-VLOOKUP($B1290,Stats!$A$2:$AA$19,8,FALSE))/VLOOKUP($B1290,Stats!$A$2:$AA$19,22,FALSE),""))</f>
        <v>1.7447750026379747</v>
      </c>
      <c r="BI1290" s="46" t="str">
        <f>IF(ISNUMBER(VLOOKUP($B1290,Stats!$A$2:$AA$19,2,FALSE))=FALSE,"",IF(ISNUMBER(#REF!),(#REF!-VLOOKUP($B1290,Stats!$A$2:$AA$19,9,FALSE))/VLOOKUP($B1290,Stats!$A$2:$AA$19,23,FALSE),""))</f>
        <v/>
      </c>
      <c r="BJ1290" s="46" t="str">
        <f>IF(ISNUMBER(VLOOKUP($B1290,Stats!$A$2:$AA$19,2,FALSE))=FALSE,"",IF(ISNUMBER(#REF!),(#REF!-VLOOKUP($B1290,Stats!$A$2:$AA$19,10,FALSE))/VLOOKUP($B1290,Stats!$A$2:$AA$19,24,FALSE),""))</f>
        <v/>
      </c>
      <c r="BK1290" s="44">
        <f t="shared" si="274"/>
        <v>0.81781285217747346</v>
      </c>
      <c r="BL1290" s="46" t="str">
        <f>IF(ISNUMBER(VLOOKUP($B1290,Stats!$A$2:$AA$19,2,FALSE))=FALSE,"",IF(ISNUMBER(#REF!),(#REF!-VLOOKUP($B1290,Stats!$A$2:$AA$19,11,FALSE))/VLOOKUP($B1290,Stats!$A$2:$AA$19,25,FALSE),""))</f>
        <v/>
      </c>
      <c r="BM1290" s="46">
        <f>IF(ISNUMBER(VLOOKUP($B1290,Stats!$A$2:$AA$19,2,FALSE))=FALSE,"",IF(ISNUMBER(AA1290),(AA1290-VLOOKUP($B1290,Stats!$A$2:$AA$19,12,FALSE))/VLOOKUP($B1290,Stats!$A$2:$AA$19,26,FALSE),""))</f>
        <v>0.26661783419262375</v>
      </c>
      <c r="BN1290" s="46" t="str">
        <f>IF(ISNUMBER(VLOOKUP($B1290,Stats!$A$2:$AA$19,2,FALSE))=FALSE,"",IF(ISNUMBER(#REF!),(#REF!-VLOOKUP($B1290,Stats!$A$2:$AA$19,13,FALSE))/VLOOKUP($B1290,Stats!$A$2:$AA$19,27,FALSE),""))</f>
        <v/>
      </c>
      <c r="BO1290" s="46" t="str">
        <f>IF(ISNUMBER(VLOOKUP($B1290,Stats!$A$2:$AA$19,2,FALSE))=FALSE,"",IF(ISNUMBER(#REF!),(#REF!-VLOOKUP($B1290,Stats!$A$2:$AA$19,14,FALSE))/VLOOKUP($B1290,Stats!$A$2:$AB$19,28,FALSE),""))</f>
        <v/>
      </c>
      <c r="BP1290" s="46"/>
      <c r="BQ1290" s="46">
        <f>IF(ISNUMBER(VLOOKUP($B1290,Stats!$A$2:$AA$19,2,FALSE))=FALSE,"",IF(ISNUMBER(BM1290),BM1290,(VLOOKUP($B1290,Stats!$A$2:$AT$19,46,FALSE)-VLOOKUP($B1290,Stats!$A$2:$AA$19,12,FALSE))/VLOOKUP($B1290,Stats!$A$2:$AA$19,26,FALSE)))</f>
        <v>0.26661783419262375</v>
      </c>
      <c r="BR1290" s="51">
        <f t="shared" si="275"/>
        <v>0.26661783419262375</v>
      </c>
      <c r="BS1290" s="32" t="str">
        <f t="shared" si="270"/>
        <v>1604_201501</v>
      </c>
      <c r="BT1290" s="53">
        <f t="shared" si="271"/>
        <v>0.61163482488817211</v>
      </c>
    </row>
    <row r="1291" spans="1:72" x14ac:dyDescent="0.15">
      <c r="A1291" s="16">
        <v>1604</v>
      </c>
      <c r="B1291" s="17">
        <v>201502</v>
      </c>
      <c r="C1291" s="3">
        <v>0</v>
      </c>
      <c r="D1291" s="23">
        <v>7.9406307977736512E-2</v>
      </c>
      <c r="E1291" s="18">
        <v>1.8071651868421211E-2</v>
      </c>
      <c r="F1291" s="24">
        <v>7</v>
      </c>
      <c r="G1291" s="24">
        <v>3</v>
      </c>
      <c r="H1291" s="20">
        <v>1.6465275446147714E-2</v>
      </c>
      <c r="I1291" s="20">
        <v>-1.2360780152990025E-2</v>
      </c>
      <c r="J1291" s="24">
        <v>3</v>
      </c>
      <c r="K1291" s="24">
        <v>1</v>
      </c>
      <c r="L1291" s="20">
        <v>3.0959198282032974E-2</v>
      </c>
      <c r="M1291" s="20">
        <v>-3.0909415758441972E-2</v>
      </c>
      <c r="N1291" s="19">
        <v>1.1689000000000001</v>
      </c>
      <c r="O1291" s="19">
        <v>1.0806138485716927</v>
      </c>
      <c r="P1291" s="25">
        <v>42026</v>
      </c>
      <c r="Q1291" s="20">
        <v>-3.0909415758441972E-2</v>
      </c>
      <c r="R1291" s="25">
        <v>42023</v>
      </c>
      <c r="S1291" s="25">
        <f>IF(ISNUMBER(R1291),VLOOKUP(B1291,Index!$B$3:$AB$18,27,FALSE),"")</f>
        <v>42023</v>
      </c>
      <c r="T1291" s="25">
        <f>IF(ISNUMBER($R1291),VLOOKUP($B1291,Index!$B$21:$AB$36,27,FALSE),"")</f>
        <v>42023</v>
      </c>
      <c r="U1291" s="25">
        <f>IF(ISNUMBER($R1291),VLOOKUP($B1291,Index!$B$39:$AB$54,27,FALSE),"")</f>
        <v>42027</v>
      </c>
      <c r="W1291" s="18">
        <v>2.3821892393320954</v>
      </c>
      <c r="X1291" s="19">
        <v>0.7</v>
      </c>
      <c r="Y1291" s="18">
        <v>0.34288548591509127</v>
      </c>
      <c r="Z1291" s="19">
        <f t="shared" si="272"/>
        <v>0</v>
      </c>
      <c r="AA1291" s="21">
        <v>2.5690006112797223</v>
      </c>
      <c r="AB1291" s="3">
        <v>0</v>
      </c>
      <c r="AC1291" s="18">
        <v>5.6748255719896274</v>
      </c>
      <c r="AD1291" s="19">
        <v>0.48999999999999994</v>
      </c>
      <c r="AE1291" s="18">
        <v>0.11757045645122825</v>
      </c>
      <c r="AF1291" s="19">
        <f t="shared" si="273"/>
        <v>0</v>
      </c>
      <c r="AG1291" s="21">
        <v>6.5997641407555871</v>
      </c>
      <c r="AH1291" s="3">
        <v>0</v>
      </c>
      <c r="AK1291" t="str">
        <f t="shared" si="268"/>
        <v/>
      </c>
      <c r="AL1291" t="str">
        <f t="shared" si="268"/>
        <v/>
      </c>
      <c r="AM1291" t="str">
        <f t="shared" si="268"/>
        <v/>
      </c>
      <c r="AN1291" t="str">
        <f t="shared" si="268"/>
        <v/>
      </c>
      <c r="AO1291" t="str">
        <f t="shared" si="268"/>
        <v/>
      </c>
      <c r="AP1291" t="str">
        <f t="shared" si="268"/>
        <v/>
      </c>
      <c r="AQ1291" t="str">
        <f t="shared" si="268"/>
        <v/>
      </c>
      <c r="AR1291" t="str">
        <f t="shared" si="268"/>
        <v/>
      </c>
      <c r="AS1291">
        <f t="shared" si="268"/>
        <v>2.5690006112797223</v>
      </c>
      <c r="AT1291" t="str">
        <f t="shared" si="268"/>
        <v/>
      </c>
      <c r="AU1291" t="str">
        <f t="shared" si="268"/>
        <v/>
      </c>
      <c r="AV1291" t="str">
        <f t="shared" si="268"/>
        <v/>
      </c>
      <c r="AW1291" t="str">
        <f t="shared" si="268"/>
        <v/>
      </c>
      <c r="AX1291" t="str">
        <f t="shared" si="268"/>
        <v/>
      </c>
      <c r="AZ1291" s="46">
        <f>IF(ISNUMBER(VLOOKUP($B1291,Stats!$A$2:$AA$19,2,FALSE))=FALSE,"",IF(ISNUMBER(W1291),(W1291-VLOOKUP($B1291,Stats!$A$2:$AA$19,2,FALSE))/VLOOKUP($B1291,Stats!$A$2:$AA$19,16,FALSE),""))</f>
        <v>2.3913060678571361</v>
      </c>
      <c r="BA1291" s="46">
        <f>IF(ISNUMBER(VLOOKUP($B1291,Stats!$A$2:$AA$19,2,FALSE))=FALSE,"",IF(ISNUMBER(X1291),(X1291-VLOOKUP($B1291,Stats!$A$2:$AA$19,3,FALSE))/VLOOKUP($B1291,Stats!$A$2:$AA$19,17,FALSE),""))</f>
        <v>0.38056958571220034</v>
      </c>
      <c r="BB1291" s="46"/>
      <c r="BC1291" s="46"/>
      <c r="BD1291" s="44">
        <f t="shared" si="269"/>
        <v>1.3859378267846683</v>
      </c>
      <c r="BE1291" s="46">
        <f>IF(ISNUMBER(VLOOKUP($B1291,Stats!$A$2:$AA$19,2,FALSE))=FALSE,"",IF(ISNUMBER(Y1291),(Y1291-VLOOKUP($B1291,Stats!$A$2:$AA$19,5,FALSE))/VLOOKUP($B1291,Stats!$A$2:$AA$19,19,FALSE),""))</f>
        <v>0.2062414510339062</v>
      </c>
      <c r="BF1291" s="46"/>
      <c r="BG1291" s="46"/>
      <c r="BH1291" s="46">
        <f>IF(ISNUMBER(VLOOKUP($B1291,Stats!$A$2:$AA$19,2,FALSE))=FALSE,"",IF(ISNUMBER(Z1291),(Z1291-VLOOKUP($B1291,Stats!$A$2:$AA$19,8,FALSE))/VLOOKUP($B1291,Stats!$A$2:$AA$19,22,FALSE),""))</f>
        <v>-0.48836753916131515</v>
      </c>
      <c r="BI1291" s="46" t="str">
        <f>IF(ISNUMBER(VLOOKUP($B1291,Stats!$A$2:$AA$19,2,FALSE))=FALSE,"",IF(ISNUMBER(#REF!),(#REF!-VLOOKUP($B1291,Stats!$A$2:$AA$19,9,FALSE))/VLOOKUP($B1291,Stats!$A$2:$AA$19,23,FALSE),""))</f>
        <v/>
      </c>
      <c r="BJ1291" s="46" t="str">
        <f>IF(ISNUMBER(VLOOKUP($B1291,Stats!$A$2:$AA$19,2,FALSE))=FALSE,"",IF(ISNUMBER(#REF!),(#REF!-VLOOKUP($B1291,Stats!$A$2:$AA$19,10,FALSE))/VLOOKUP($B1291,Stats!$A$2:$AA$19,24,FALSE),""))</f>
        <v/>
      </c>
      <c r="BK1291" s="44">
        <f t="shared" si="274"/>
        <v>-0.29087927747212888</v>
      </c>
      <c r="BL1291" s="46" t="str">
        <f>IF(ISNUMBER(VLOOKUP($B1291,Stats!$A$2:$AA$19,2,FALSE))=FALSE,"",IF(ISNUMBER(#REF!),(#REF!-VLOOKUP($B1291,Stats!$A$2:$AA$19,11,FALSE))/VLOOKUP($B1291,Stats!$A$2:$AA$19,25,FALSE),""))</f>
        <v/>
      </c>
      <c r="BM1291" s="46">
        <f>IF(ISNUMBER(VLOOKUP($B1291,Stats!$A$2:$AA$19,2,FALSE))=FALSE,"",IF(ISNUMBER(AA1291),(AA1291-VLOOKUP($B1291,Stats!$A$2:$AA$19,12,FALSE))/VLOOKUP($B1291,Stats!$A$2:$AA$19,26,FALSE),""))</f>
        <v>-3.929064530101902E-3</v>
      </c>
      <c r="BN1291" s="46" t="str">
        <f>IF(ISNUMBER(VLOOKUP($B1291,Stats!$A$2:$AA$19,2,FALSE))=FALSE,"",IF(ISNUMBER(#REF!),(#REF!-VLOOKUP($B1291,Stats!$A$2:$AA$19,13,FALSE))/VLOOKUP($B1291,Stats!$A$2:$AA$19,27,FALSE),""))</f>
        <v/>
      </c>
      <c r="BO1291" s="46" t="str">
        <f>IF(ISNUMBER(VLOOKUP($B1291,Stats!$A$2:$AA$19,2,FALSE))=FALSE,"",IF(ISNUMBER(#REF!),(#REF!-VLOOKUP($B1291,Stats!$A$2:$AA$19,14,FALSE))/VLOOKUP($B1291,Stats!$A$2:$AB$19,28,FALSE),""))</f>
        <v/>
      </c>
      <c r="BP1291" s="46"/>
      <c r="BQ1291" s="46">
        <f>IF(ISNUMBER(VLOOKUP($B1291,Stats!$A$2:$AA$19,2,FALSE))=FALSE,"",IF(ISNUMBER(BM1291),BM1291,(VLOOKUP($B1291,Stats!$A$2:$AT$19,46,FALSE)-VLOOKUP($B1291,Stats!$A$2:$AA$19,12,FALSE))/VLOOKUP($B1291,Stats!$A$2:$AA$19,26,FALSE)))</f>
        <v>-3.929064530101902E-3</v>
      </c>
      <c r="BR1291" s="51">
        <f t="shared" si="275"/>
        <v>-3.929064530101902E-3</v>
      </c>
      <c r="BS1291" s="32" t="str">
        <f t="shared" si="270"/>
        <v>1604_201502</v>
      </c>
      <c r="BT1291" s="53">
        <f t="shared" si="271"/>
        <v>0.10187418596763596</v>
      </c>
    </row>
    <row r="1292" spans="1:72" x14ac:dyDescent="0.15">
      <c r="A1292" s="16">
        <v>1604</v>
      </c>
      <c r="B1292" s="17">
        <v>201503</v>
      </c>
      <c r="C1292" s="3">
        <v>0</v>
      </c>
      <c r="D1292" s="23">
        <v>-6.6259883121347452E-2</v>
      </c>
      <c r="E1292" s="18">
        <v>1.0076586671923798E-2</v>
      </c>
      <c r="F1292" s="24">
        <v>2</v>
      </c>
      <c r="G1292" s="24">
        <v>8</v>
      </c>
      <c r="H1292" s="20">
        <v>9.1454463893450022E-3</v>
      </c>
      <c r="I1292" s="20">
        <v>-1.0769380062050193E-2</v>
      </c>
      <c r="J1292" s="24">
        <v>1</v>
      </c>
      <c r="K1292" s="24">
        <v>5</v>
      </c>
      <c r="L1292" s="20">
        <v>1.1673498485118339E-2</v>
      </c>
      <c r="M1292" s="20">
        <v>-2.1611886537595715E-2</v>
      </c>
      <c r="N1292" s="19">
        <v>1.1713</v>
      </c>
      <c r="O1292" s="19">
        <v>1</v>
      </c>
      <c r="P1292" s="25">
        <v>42030</v>
      </c>
      <c r="Q1292" s="20">
        <v>-7.2398190045248834E-2</v>
      </c>
      <c r="R1292" s="25">
        <v>42041</v>
      </c>
      <c r="S1292" s="25">
        <f>IF(ISNUMBER(R1292),VLOOKUP(B1292,Index!$B$3:$AB$18,27,FALSE),"")</f>
        <v>42041</v>
      </c>
      <c r="T1292" s="25">
        <f>IF(ISNUMBER($R1292),VLOOKUP($B1292,Index!$B$21:$AB$36,27,FALSE),"")</f>
        <v>42041</v>
      </c>
      <c r="U1292" s="25">
        <f>IF(ISNUMBER($R1292),VLOOKUP($B1292,Index!$B$39:$AB$54,27,FALSE),"")</f>
        <v>42034</v>
      </c>
      <c r="W1292" s="18">
        <v>-1.9877964936404235</v>
      </c>
      <c r="X1292" s="19">
        <v>0.2</v>
      </c>
      <c r="Y1292" s="18">
        <v>0.1911897895402504</v>
      </c>
      <c r="Z1292" s="19">
        <f t="shared" si="272"/>
        <v>0</v>
      </c>
      <c r="AA1292" s="21" t="s">
        <v>25</v>
      </c>
      <c r="AB1292" s="3">
        <v>0</v>
      </c>
      <c r="AC1292" s="18">
        <v>3.9513349001291624</v>
      </c>
      <c r="AD1292" s="19">
        <v>4.0000000000000008E-2</v>
      </c>
      <c r="AE1292" s="18">
        <v>3.6553535624445244E-2</v>
      </c>
      <c r="AF1292" s="19">
        <f t="shared" si="273"/>
        <v>0</v>
      </c>
      <c r="AG1292" s="21" t="s">
        <v>25</v>
      </c>
      <c r="AH1292" s="3">
        <v>0</v>
      </c>
      <c r="AK1292" t="str">
        <f t="shared" si="268"/>
        <v/>
      </c>
      <c r="AL1292" t="str">
        <f t="shared" si="268"/>
        <v/>
      </c>
      <c r="AM1292" t="str">
        <f t="shared" si="268"/>
        <v/>
      </c>
      <c r="AN1292" t="str">
        <f t="shared" si="268"/>
        <v/>
      </c>
      <c r="AO1292" t="str">
        <f t="shared" si="268"/>
        <v/>
      </c>
      <c r="AP1292" t="str">
        <f t="shared" si="268"/>
        <v/>
      </c>
      <c r="AQ1292" t="str">
        <f t="shared" si="268"/>
        <v/>
      </c>
      <c r="AR1292" t="str">
        <f t="shared" si="268"/>
        <v/>
      </c>
      <c r="AS1292" t="str">
        <f t="shared" si="268"/>
        <v/>
      </c>
      <c r="AT1292" t="str">
        <f t="shared" si="268"/>
        <v/>
      </c>
      <c r="AU1292" t="str">
        <f t="shared" si="268"/>
        <v/>
      </c>
      <c r="AV1292" t="str">
        <f t="shared" si="268"/>
        <v/>
      </c>
      <c r="AW1292" t="str">
        <f t="shared" si="268"/>
        <v/>
      </c>
      <c r="AX1292" t="str">
        <f t="shared" si="268"/>
        <v/>
      </c>
      <c r="AZ1292" s="46">
        <f>IF(ISNUMBER(VLOOKUP($B1292,Stats!$A$2:$AA$19,2,FALSE))=FALSE,"",IF(ISNUMBER(W1292),(W1292-VLOOKUP($B1292,Stats!$A$2:$AA$19,2,FALSE))/VLOOKUP($B1292,Stats!$A$2:$AA$19,16,FALSE),""))</f>
        <v>-1.3004823743864669</v>
      </c>
      <c r="BA1292" s="46">
        <f>IF(ISNUMBER(VLOOKUP($B1292,Stats!$A$2:$AA$19,2,FALSE))=FALSE,"",IF(ISNUMBER(X1292),(X1292-VLOOKUP($B1292,Stats!$A$2:$AA$19,3,FALSE))/VLOOKUP($B1292,Stats!$A$2:$AA$19,17,FALSE),""))</f>
        <v>-1.0521141897083433</v>
      </c>
      <c r="BB1292" s="46"/>
      <c r="BC1292" s="46"/>
      <c r="BD1292" s="44">
        <f t="shared" si="269"/>
        <v>-1.1762982820474051</v>
      </c>
      <c r="BE1292" s="46">
        <f>IF(ISNUMBER(VLOOKUP($B1292,Stats!$A$2:$AA$19,2,FALSE))=FALSE,"",IF(ISNUMBER(Y1292),(Y1292-VLOOKUP($B1292,Stats!$A$2:$AA$19,5,FALSE))/VLOOKUP($B1292,Stats!$A$2:$AA$19,19,FALSE),""))</f>
        <v>0.34641418737547103</v>
      </c>
      <c r="BF1292" s="46"/>
      <c r="BG1292" s="46"/>
      <c r="BH1292" s="46">
        <f>IF(ISNUMBER(VLOOKUP($B1292,Stats!$A$2:$AA$19,2,FALSE))=FALSE,"",IF(ISNUMBER(Z1292),(Z1292-VLOOKUP($B1292,Stats!$A$2:$AA$19,8,FALSE))/VLOOKUP($B1292,Stats!$A$2:$AA$19,22,FALSE),""))</f>
        <v>-0.64412337137479436</v>
      </c>
      <c r="BI1292" s="46" t="str">
        <f>IF(ISNUMBER(VLOOKUP($B1292,Stats!$A$2:$AA$19,2,FALSE))=FALSE,"",IF(ISNUMBER(#REF!),(#REF!-VLOOKUP($B1292,Stats!$A$2:$AA$19,9,FALSE))/VLOOKUP($B1292,Stats!$A$2:$AA$19,23,FALSE),""))</f>
        <v/>
      </c>
      <c r="BJ1292" s="46" t="str">
        <f>IF(ISNUMBER(VLOOKUP($B1292,Stats!$A$2:$AA$19,2,FALSE))=FALSE,"",IF(ISNUMBER(#REF!),(#REF!-VLOOKUP($B1292,Stats!$A$2:$AA$19,10,FALSE))/VLOOKUP($B1292,Stats!$A$2:$AA$19,24,FALSE),""))</f>
        <v/>
      </c>
      <c r="BK1292" s="44">
        <f t="shared" si="274"/>
        <v>-0.43572694257526801</v>
      </c>
      <c r="BL1292" s="46" t="str">
        <f>IF(ISNUMBER(VLOOKUP($B1292,Stats!$A$2:$AA$19,2,FALSE))=FALSE,"",IF(ISNUMBER(#REF!),(#REF!-VLOOKUP($B1292,Stats!$A$2:$AA$19,11,FALSE))/VLOOKUP($B1292,Stats!$A$2:$AA$19,25,FALSE),""))</f>
        <v/>
      </c>
      <c r="BM1292" s="46" t="str">
        <f>IF(ISNUMBER(VLOOKUP($B1292,Stats!$A$2:$AA$19,2,FALSE))=FALSE,"",IF(ISNUMBER(AA1292),(AA1292-VLOOKUP($B1292,Stats!$A$2:$AA$19,12,FALSE))/VLOOKUP($B1292,Stats!$A$2:$AA$19,26,FALSE),""))</f>
        <v/>
      </c>
      <c r="BN1292" s="46" t="str">
        <f>IF(ISNUMBER(VLOOKUP($B1292,Stats!$A$2:$AA$19,2,FALSE))=FALSE,"",IF(ISNUMBER(#REF!),(#REF!-VLOOKUP($B1292,Stats!$A$2:$AA$19,13,FALSE))/VLOOKUP($B1292,Stats!$A$2:$AA$19,27,FALSE),""))</f>
        <v/>
      </c>
      <c r="BO1292" s="46" t="str">
        <f>IF(ISNUMBER(VLOOKUP($B1292,Stats!$A$2:$AA$19,2,FALSE))=FALSE,"",IF(ISNUMBER(#REF!),(#REF!-VLOOKUP($B1292,Stats!$A$2:$AA$19,14,FALSE))/VLOOKUP($B1292,Stats!$A$2:$AB$19,28,FALSE),""))</f>
        <v/>
      </c>
      <c r="BP1292" s="46"/>
      <c r="BQ1292" s="46">
        <f>IF(ISNUMBER(VLOOKUP($B1292,Stats!$A$2:$AA$19,2,FALSE))=FALSE,"",IF(ISNUMBER(BM1292),BM1292,(VLOOKUP($B1292,Stats!$A$2:$AT$19,46,FALSE)-VLOOKUP($B1292,Stats!$A$2:$AA$19,12,FALSE))/VLOOKUP($B1292,Stats!$A$2:$AA$19,26,FALSE)))</f>
        <v>-0.53964354662323732</v>
      </c>
      <c r="BR1292" s="51">
        <f t="shared" si="275"/>
        <v>-0.53964354662323732</v>
      </c>
      <c r="BS1292" s="32" t="str">
        <f t="shared" si="270"/>
        <v>1604_201503</v>
      </c>
      <c r="BT1292" s="53">
        <f t="shared" si="271"/>
        <v>-0.60462453127928928</v>
      </c>
    </row>
    <row r="1293" spans="1:72" x14ac:dyDescent="0.15">
      <c r="A1293" s="16">
        <v>1604</v>
      </c>
      <c r="B1293" s="17">
        <v>201504</v>
      </c>
      <c r="C1293" s="3">
        <v>0</v>
      </c>
      <c r="D1293" s="23">
        <v>5.5131155085135886E-2</v>
      </c>
      <c r="E1293" s="18">
        <v>5.6488587382527693E-3</v>
      </c>
      <c r="F1293" s="24">
        <v>7</v>
      </c>
      <c r="G1293" s="24">
        <v>0</v>
      </c>
      <c r="H1293" s="20">
        <v>7.7094780876023295E-3</v>
      </c>
      <c r="I1293" s="20" t="s">
        <v>25</v>
      </c>
      <c r="J1293" s="24">
        <v>7</v>
      </c>
      <c r="K1293" s="24">
        <v>0</v>
      </c>
      <c r="L1293" s="20">
        <v>1.5468041603698079E-2</v>
      </c>
      <c r="M1293" s="20">
        <v>0</v>
      </c>
      <c r="N1293" s="19">
        <v>1.1464000000000001</v>
      </c>
      <c r="O1293" s="19">
        <v>1.0524189846690537</v>
      </c>
      <c r="P1293" s="25">
        <v>42052</v>
      </c>
      <c r="Q1293" s="20">
        <v>0</v>
      </c>
      <c r="R1293" s="25">
        <v>42044</v>
      </c>
      <c r="S1293" s="25">
        <f>IF(ISNUMBER(R1293),VLOOKUP(B1293,Index!$B$3:$AB$18,27,FALSE),"")</f>
        <v>42044</v>
      </c>
      <c r="T1293" s="25">
        <f>IF(ISNUMBER($R1293),VLOOKUP($B1293,Index!$B$21:$AB$36,27,FALSE),"")</f>
        <v>42044</v>
      </c>
      <c r="U1293" s="25">
        <f>IF(ISNUMBER($R1293),VLOOKUP($B1293,Index!$B$39:$AB$54,27,FALSE),"")</f>
        <v>42052</v>
      </c>
      <c r="W1293" s="18">
        <v>2.2052462034054354</v>
      </c>
      <c r="X1293" s="19">
        <v>1</v>
      </c>
      <c r="Y1293" s="18">
        <v>0.10717955876054203</v>
      </c>
      <c r="Z1293" s="19">
        <f t="shared" si="272"/>
        <v>0</v>
      </c>
      <c r="AA1293" s="21" t="s">
        <v>25</v>
      </c>
      <c r="AB1293" s="3">
        <v>0</v>
      </c>
      <c r="AC1293" s="18">
        <v>4.8631108176340874</v>
      </c>
      <c r="AD1293" s="19">
        <v>1</v>
      </c>
      <c r="AE1293" s="18">
        <v>1.148745781610448E-2</v>
      </c>
      <c r="AF1293" s="19">
        <f t="shared" si="273"/>
        <v>0</v>
      </c>
      <c r="AG1293" s="21" t="s">
        <v>25</v>
      </c>
      <c r="AH1293" s="3">
        <v>0</v>
      </c>
      <c r="AK1293" t="str">
        <f t="shared" ref="AK1293:AX1302" si="276">IF($B1293=AK$2,$AA1293,"")</f>
        <v/>
      </c>
      <c r="AL1293" t="str">
        <f t="shared" si="276"/>
        <v/>
      </c>
      <c r="AM1293" t="str">
        <f t="shared" si="276"/>
        <v/>
      </c>
      <c r="AN1293" t="str">
        <f t="shared" si="276"/>
        <v/>
      </c>
      <c r="AO1293" t="str">
        <f t="shared" si="276"/>
        <v/>
      </c>
      <c r="AP1293" t="str">
        <f t="shared" si="276"/>
        <v/>
      </c>
      <c r="AQ1293" t="str">
        <f t="shared" si="276"/>
        <v/>
      </c>
      <c r="AR1293" t="str">
        <f t="shared" si="276"/>
        <v/>
      </c>
      <c r="AS1293" t="str">
        <f t="shared" si="276"/>
        <v/>
      </c>
      <c r="AT1293" t="str">
        <f t="shared" si="276"/>
        <v/>
      </c>
      <c r="AU1293" t="str">
        <f t="shared" si="276"/>
        <v/>
      </c>
      <c r="AV1293" t="str">
        <f t="shared" si="276"/>
        <v/>
      </c>
      <c r="AW1293" t="str">
        <f t="shared" si="276"/>
        <v/>
      </c>
      <c r="AX1293" t="str">
        <f t="shared" si="276"/>
        <v/>
      </c>
      <c r="AZ1293" s="46">
        <f>IF(ISNUMBER(VLOOKUP($B1293,Stats!$A$2:$AA$19,2,FALSE))=FALSE,"",IF(ISNUMBER(W1293),(W1293-VLOOKUP($B1293,Stats!$A$2:$AA$19,2,FALSE))/VLOOKUP($B1293,Stats!$A$2:$AA$19,16,FALSE),""))</f>
        <v>0.30468034599074345</v>
      </c>
      <c r="BA1293" s="46">
        <f>IF(ISNUMBER(VLOOKUP($B1293,Stats!$A$2:$AA$19,2,FALSE))=FALSE,"",IF(ISNUMBER(X1293),(X1293-VLOOKUP($B1293,Stats!$A$2:$AA$19,3,FALSE))/VLOOKUP($B1293,Stats!$A$2:$AA$19,17,FALSE),""))</f>
        <v>0.93772145929647244</v>
      </c>
      <c r="BB1293" s="46"/>
      <c r="BC1293" s="46"/>
      <c r="BD1293" s="44">
        <f t="shared" si="269"/>
        <v>0.62120090264360794</v>
      </c>
      <c r="BE1293" s="46">
        <f>IF(ISNUMBER(VLOOKUP($B1293,Stats!$A$2:$AA$19,2,FALSE))=FALSE,"",IF(ISNUMBER(Y1293),(Y1293-VLOOKUP($B1293,Stats!$A$2:$AA$19,5,FALSE))/VLOOKUP($B1293,Stats!$A$2:$AA$19,19,FALSE),""))</f>
        <v>-6.3676784805787395E-2</v>
      </c>
      <c r="BF1293" s="46"/>
      <c r="BG1293" s="46"/>
      <c r="BH1293" s="46">
        <f>IF(ISNUMBER(VLOOKUP($B1293,Stats!$A$2:$AA$19,2,FALSE))=FALSE,"",IF(ISNUMBER(Z1293),(Z1293-VLOOKUP($B1293,Stats!$A$2:$AA$19,8,FALSE))/VLOOKUP($B1293,Stats!$A$2:$AA$19,22,FALSE),""))</f>
        <v>-0.5145844845400992</v>
      </c>
      <c r="BI1293" s="46" t="str">
        <f>IF(ISNUMBER(VLOOKUP($B1293,Stats!$A$2:$AA$19,2,FALSE))=FALSE,"",IF(ISNUMBER(#REF!),(#REF!-VLOOKUP($B1293,Stats!$A$2:$AA$19,9,FALSE))/VLOOKUP($B1293,Stats!$A$2:$AA$19,23,FALSE),""))</f>
        <v/>
      </c>
      <c r="BJ1293" s="46" t="str">
        <f>IF(ISNUMBER(VLOOKUP($B1293,Stats!$A$2:$AA$19,2,FALSE))=FALSE,"",IF(ISNUMBER(#REF!),(#REF!-VLOOKUP($B1293,Stats!$A$2:$AA$19,10,FALSE))/VLOOKUP($B1293,Stats!$A$2:$AA$19,24,FALSE),""))</f>
        <v/>
      </c>
      <c r="BK1293" s="44">
        <f t="shared" si="274"/>
        <v>-0.10980159599797859</v>
      </c>
      <c r="BL1293" s="46" t="str">
        <f>IF(ISNUMBER(VLOOKUP($B1293,Stats!$A$2:$AA$19,2,FALSE))=FALSE,"",IF(ISNUMBER(#REF!),(#REF!-VLOOKUP($B1293,Stats!$A$2:$AA$19,11,FALSE))/VLOOKUP($B1293,Stats!$A$2:$AA$19,25,FALSE),""))</f>
        <v/>
      </c>
      <c r="BM1293" s="46" t="str">
        <f>IF(ISNUMBER(VLOOKUP($B1293,Stats!$A$2:$AA$19,2,FALSE))=FALSE,"",IF(ISNUMBER(AA1293),(AA1293-VLOOKUP($B1293,Stats!$A$2:$AA$19,12,FALSE))/VLOOKUP($B1293,Stats!$A$2:$AA$19,26,FALSE),""))</f>
        <v/>
      </c>
      <c r="BN1293" s="46" t="str">
        <f>IF(ISNUMBER(VLOOKUP($B1293,Stats!$A$2:$AA$19,2,FALSE))=FALSE,"",IF(ISNUMBER(#REF!),(#REF!-VLOOKUP($B1293,Stats!$A$2:$AA$19,13,FALSE))/VLOOKUP($B1293,Stats!$A$2:$AA$19,27,FALSE),""))</f>
        <v/>
      </c>
      <c r="BO1293" s="46" t="str">
        <f>IF(ISNUMBER(VLOOKUP($B1293,Stats!$A$2:$AA$19,2,FALSE))=FALSE,"",IF(ISNUMBER(#REF!),(#REF!-VLOOKUP($B1293,Stats!$A$2:$AA$19,14,FALSE))/VLOOKUP($B1293,Stats!$A$2:$AB$19,28,FALSE),""))</f>
        <v/>
      </c>
      <c r="BP1293" s="46"/>
      <c r="BQ1293" s="46">
        <f>IF(ISNUMBER(VLOOKUP($B1293,Stats!$A$2:$AA$19,2,FALSE))=FALSE,"",IF(ISNUMBER(BM1293),BM1293,(VLOOKUP($B1293,Stats!$A$2:$AT$19,46,FALSE)-VLOOKUP($B1293,Stats!$A$2:$AA$19,12,FALSE))/VLOOKUP($B1293,Stats!$A$2:$AA$19,26,FALSE)))</f>
        <v>-0.64096278450557098</v>
      </c>
      <c r="BR1293" s="51">
        <f t="shared" si="275"/>
        <v>-0.64096278450557098</v>
      </c>
      <c r="BS1293" s="32" t="str">
        <f t="shared" si="270"/>
        <v>1604_201504</v>
      </c>
      <c r="BT1293" s="53">
        <f t="shared" si="271"/>
        <v>-6.9833333971179745E-2</v>
      </c>
    </row>
    <row r="1294" spans="1:72" x14ac:dyDescent="0.15">
      <c r="A1294" s="16">
        <v>1604</v>
      </c>
      <c r="B1294" s="17">
        <v>201505</v>
      </c>
      <c r="C1294" s="3">
        <v>0</v>
      </c>
      <c r="D1294" s="23">
        <v>2.1196789951151374E-2</v>
      </c>
      <c r="E1294" s="18">
        <v>1.2017577627587452E-2</v>
      </c>
      <c r="F1294" s="24">
        <v>4</v>
      </c>
      <c r="G1294" s="24">
        <v>4</v>
      </c>
      <c r="H1294" s="20">
        <v>1.2756567164669275E-2</v>
      </c>
      <c r="I1294" s="20">
        <v>-7.3800291971517773E-3</v>
      </c>
      <c r="J1294" s="24">
        <v>3</v>
      </c>
      <c r="K1294" s="24">
        <v>2</v>
      </c>
      <c r="L1294" s="20">
        <v>1.9020569756433403E-2</v>
      </c>
      <c r="M1294" s="20">
        <v>-1.2415540540540504E-2</v>
      </c>
      <c r="N1294" s="19">
        <v>1.1839999999999999</v>
      </c>
      <c r="O1294" s="19">
        <v>1.0389610389610389</v>
      </c>
      <c r="P1294" s="25">
        <v>42065</v>
      </c>
      <c r="Q1294" s="20">
        <v>-1.2415540540540504E-2</v>
      </c>
      <c r="R1294" s="25">
        <v>42066</v>
      </c>
      <c r="S1294" s="25">
        <f>IF(ISNUMBER(R1294),VLOOKUP(B1294,Index!$B$3:$AB$18,27,FALSE),"")</f>
        <v>42069</v>
      </c>
      <c r="T1294" s="25">
        <f>IF(ISNUMBER($R1294),VLOOKUP($B1294,Index!$B$21:$AB$36,27,FALSE),"")</f>
        <v>42069</v>
      </c>
      <c r="U1294" s="25">
        <f>IF(ISNUMBER($R1294),VLOOKUP($B1294,Index!$B$39:$AB$54,27,FALSE),"")</f>
        <v>42069</v>
      </c>
      <c r="W1294" s="18">
        <v>0.76308443824144945</v>
      </c>
      <c r="X1294" s="19">
        <v>0.5</v>
      </c>
      <c r="Y1294" s="18">
        <v>0.22801750356635467</v>
      </c>
      <c r="Z1294" s="19">
        <f t="shared" si="272"/>
        <v>3</v>
      </c>
      <c r="AA1294" s="21">
        <v>1.7072788640927414</v>
      </c>
      <c r="AB1294" s="3">
        <v>0</v>
      </c>
      <c r="AC1294" s="18">
        <v>0.58229785988626848</v>
      </c>
      <c r="AD1294" s="19">
        <v>0.25</v>
      </c>
      <c r="AE1294" s="18">
        <v>5.1991981932632561E-2</v>
      </c>
      <c r="AF1294" s="19">
        <f t="shared" si="273"/>
        <v>9</v>
      </c>
      <c r="AG1294" s="21">
        <v>2.9148011197778017</v>
      </c>
      <c r="AH1294" s="3">
        <v>0</v>
      </c>
      <c r="AK1294" t="str">
        <f t="shared" si="276"/>
        <v/>
      </c>
      <c r="AL1294" t="str">
        <f t="shared" si="276"/>
        <v/>
      </c>
      <c r="AM1294" t="str">
        <f t="shared" si="276"/>
        <v/>
      </c>
      <c r="AN1294" t="str">
        <f t="shared" si="276"/>
        <v/>
      </c>
      <c r="AO1294" t="str">
        <f t="shared" si="276"/>
        <v/>
      </c>
      <c r="AP1294" t="str">
        <f t="shared" si="276"/>
        <v/>
      </c>
      <c r="AQ1294" t="str">
        <f t="shared" si="276"/>
        <v/>
      </c>
      <c r="AR1294" t="str">
        <f t="shared" si="276"/>
        <v/>
      </c>
      <c r="AS1294" t="str">
        <f t="shared" si="276"/>
        <v/>
      </c>
      <c r="AT1294" t="str">
        <f t="shared" si="276"/>
        <v/>
      </c>
      <c r="AU1294" t="str">
        <f t="shared" si="276"/>
        <v/>
      </c>
      <c r="AV1294">
        <f t="shared" si="276"/>
        <v>1.7072788640927414</v>
      </c>
      <c r="AW1294" t="str">
        <f t="shared" si="276"/>
        <v/>
      </c>
      <c r="AX1294" t="str">
        <f t="shared" si="276"/>
        <v/>
      </c>
      <c r="AZ1294" s="46">
        <f>IF(ISNUMBER(VLOOKUP($B1294,Stats!$A$2:$AA$19,2,FALSE))=FALSE,"",IF(ISNUMBER(W1294),(W1294-VLOOKUP($B1294,Stats!$A$2:$AA$19,2,FALSE))/VLOOKUP($B1294,Stats!$A$2:$AA$19,16,FALSE),""))</f>
        <v>0.51244225314867353</v>
      </c>
      <c r="BA1294" s="46">
        <f>IF(ISNUMBER(VLOOKUP($B1294,Stats!$A$2:$AA$19,2,FALSE))=FALSE,"",IF(ISNUMBER(X1294),(X1294-VLOOKUP($B1294,Stats!$A$2:$AA$19,3,FALSE))/VLOOKUP($B1294,Stats!$A$2:$AA$19,17,FALSE),""))</f>
        <v>-0.52592327303600894</v>
      </c>
      <c r="BB1294" s="46"/>
      <c r="BC1294" s="46"/>
      <c r="BD1294" s="44">
        <f t="shared" si="269"/>
        <v>-6.7405099436677052E-3</v>
      </c>
      <c r="BE1294" s="46">
        <f>IF(ISNUMBER(VLOOKUP($B1294,Stats!$A$2:$AA$19,2,FALSE))=FALSE,"",IF(ISNUMBER(Y1294),(Y1294-VLOOKUP($B1294,Stats!$A$2:$AA$19,5,FALSE))/VLOOKUP($B1294,Stats!$A$2:$AA$19,19,FALSE),""))</f>
        <v>0.50805510283961852</v>
      </c>
      <c r="BF1294" s="46"/>
      <c r="BG1294" s="46"/>
      <c r="BH1294" s="46">
        <f>IF(ISNUMBER(VLOOKUP($B1294,Stats!$A$2:$AA$19,2,FALSE))=FALSE,"",IF(ISNUMBER(Z1294),(Z1294-VLOOKUP($B1294,Stats!$A$2:$AA$19,8,FALSE))/VLOOKUP($B1294,Stats!$A$2:$AA$19,22,FALSE),""))</f>
        <v>0.6589932942433816</v>
      </c>
      <c r="BI1294" s="46" t="str">
        <f>IF(ISNUMBER(VLOOKUP($B1294,Stats!$A$2:$AA$19,2,FALSE))=FALSE,"",IF(ISNUMBER(#REF!),(#REF!-VLOOKUP($B1294,Stats!$A$2:$AA$19,9,FALSE))/VLOOKUP($B1294,Stats!$A$2:$AA$19,23,FALSE),""))</f>
        <v/>
      </c>
      <c r="BJ1294" s="46" t="str">
        <f>IF(ISNUMBER(VLOOKUP($B1294,Stats!$A$2:$AA$19,2,FALSE))=FALSE,"",IF(ISNUMBER(#REF!),(#REF!-VLOOKUP($B1294,Stats!$A$2:$AA$19,10,FALSE))/VLOOKUP($B1294,Stats!$A$2:$AA$19,24,FALSE),""))</f>
        <v/>
      </c>
      <c r="BK1294" s="44">
        <f t="shared" si="274"/>
        <v>-0.1579405837147185</v>
      </c>
      <c r="BL1294" s="46" t="str">
        <f>IF(ISNUMBER(VLOOKUP($B1294,Stats!$A$2:$AA$19,2,FALSE))=FALSE,"",IF(ISNUMBER(#REF!),(#REF!-VLOOKUP($B1294,Stats!$A$2:$AA$19,11,FALSE))/VLOOKUP($B1294,Stats!$A$2:$AA$19,25,FALSE),""))</f>
        <v/>
      </c>
      <c r="BM1294" s="46">
        <f>IF(ISNUMBER(VLOOKUP($B1294,Stats!$A$2:$AA$19,2,FALSE))=FALSE,"",IF(ISNUMBER(AA1294),(AA1294-VLOOKUP($B1294,Stats!$A$2:$AA$19,12,FALSE))/VLOOKUP($B1294,Stats!$A$2:$AA$19,26,FALSE),""))</f>
        <v>-0.26672063805995766</v>
      </c>
      <c r="BN1294" s="46" t="str">
        <f>IF(ISNUMBER(VLOOKUP($B1294,Stats!$A$2:$AA$19,2,FALSE))=FALSE,"",IF(ISNUMBER(#REF!),(#REF!-VLOOKUP($B1294,Stats!$A$2:$AA$19,13,FALSE))/VLOOKUP($B1294,Stats!$A$2:$AA$19,27,FALSE),""))</f>
        <v/>
      </c>
      <c r="BO1294" s="46" t="str">
        <f>IF(ISNUMBER(VLOOKUP($B1294,Stats!$A$2:$AA$19,2,FALSE))=FALSE,"",IF(ISNUMBER(#REF!),(#REF!-VLOOKUP($B1294,Stats!$A$2:$AA$19,14,FALSE))/VLOOKUP($B1294,Stats!$A$2:$AB$19,28,FALSE),""))</f>
        <v/>
      </c>
      <c r="BP1294" s="46"/>
      <c r="BQ1294" s="46">
        <f>IF(ISNUMBER(VLOOKUP($B1294,Stats!$A$2:$AA$19,2,FALSE))=FALSE,"",IF(ISNUMBER(BM1294),BM1294,(VLOOKUP($B1294,Stats!$A$2:$AT$19,46,FALSE)-VLOOKUP($B1294,Stats!$A$2:$AA$19,12,FALSE))/VLOOKUP($B1294,Stats!$A$2:$AA$19,26,FALSE)))</f>
        <v>-0.26672063805995766</v>
      </c>
      <c r="BR1294" s="51">
        <f t="shared" si="275"/>
        <v>-0.26672063805995766</v>
      </c>
      <c r="BS1294" s="32" t="str">
        <f t="shared" si="270"/>
        <v>1604_201505</v>
      </c>
      <c r="BT1294" s="53">
        <f t="shared" si="271"/>
        <v>-0.14945657982955618</v>
      </c>
    </row>
    <row r="1295" spans="1:72" x14ac:dyDescent="0.15">
      <c r="A1295" s="16">
        <v>1604</v>
      </c>
      <c r="B1295" s="17">
        <v>201506</v>
      </c>
      <c r="C1295" s="3">
        <v>0</v>
      </c>
      <c r="D1295" s="23">
        <v>8.789613052020151E-2</v>
      </c>
      <c r="E1295" s="18">
        <v>1.0027747265509196E-2</v>
      </c>
      <c r="F1295" s="24">
        <v>7</v>
      </c>
      <c r="G1295" s="24">
        <v>3</v>
      </c>
      <c r="H1295" s="20">
        <v>1.3369688642463526E-2</v>
      </c>
      <c r="I1295" s="20">
        <v>-2.8460506755104698E-3</v>
      </c>
      <c r="J1295" s="24">
        <v>5</v>
      </c>
      <c r="K1295" s="24">
        <v>2</v>
      </c>
      <c r="L1295" s="20">
        <v>2.4762864098044179E-2</v>
      </c>
      <c r="M1295" s="20">
        <v>-3.9701445132603874E-3</v>
      </c>
      <c r="N1295" s="19">
        <v>1.2736000000000001</v>
      </c>
      <c r="O1295" s="19">
        <v>1.0763120087889799</v>
      </c>
      <c r="P1295" s="25">
        <v>42083</v>
      </c>
      <c r="Q1295" s="20">
        <v>-4.5635088312347971E-3</v>
      </c>
      <c r="R1295" s="25">
        <v>42074</v>
      </c>
      <c r="S1295" s="25">
        <f>IF(ISNUMBER(R1295),VLOOKUP(B1295,Index!$B$3:$AB$18,27,FALSE),"")</f>
        <v>42073</v>
      </c>
      <c r="T1295" s="25">
        <f>IF(ISNUMBER($R1295),VLOOKUP($B1295,Index!$B$21:$AB$36,27,FALSE),"")</f>
        <v>42075</v>
      </c>
      <c r="U1295" s="25">
        <f>IF(ISNUMBER($R1295),VLOOKUP($B1295,Index!$B$39:$AB$54,27,FALSE),"")</f>
        <v>42075</v>
      </c>
      <c r="W1295" s="18">
        <v>2.6368839156060453</v>
      </c>
      <c r="X1295" s="19">
        <v>0.7</v>
      </c>
      <c r="Y1295" s="18">
        <v>0.19026312695720571</v>
      </c>
      <c r="Z1295" s="19">
        <f t="shared" si="272"/>
        <v>1</v>
      </c>
      <c r="AA1295" s="21">
        <v>19.260646526768859</v>
      </c>
      <c r="AB1295" s="3">
        <v>0</v>
      </c>
      <c r="AC1295" s="18">
        <v>6.9531567843818696</v>
      </c>
      <c r="AD1295" s="19">
        <v>0.48999999999999994</v>
      </c>
      <c r="AE1295" s="18">
        <v>3.6200057479533775E-2</v>
      </c>
      <c r="AF1295" s="19">
        <f t="shared" si="273"/>
        <v>1</v>
      </c>
      <c r="AG1295" s="21">
        <v>370.97250462913331</v>
      </c>
      <c r="AH1295" s="3">
        <v>0</v>
      </c>
      <c r="AK1295" t="str">
        <f t="shared" si="276"/>
        <v/>
      </c>
      <c r="AL1295" t="str">
        <f t="shared" si="276"/>
        <v/>
      </c>
      <c r="AM1295" t="str">
        <f t="shared" si="276"/>
        <v/>
      </c>
      <c r="AN1295" t="str">
        <f t="shared" si="276"/>
        <v/>
      </c>
      <c r="AO1295" t="str">
        <f t="shared" si="276"/>
        <v/>
      </c>
      <c r="AP1295" t="str">
        <f t="shared" si="276"/>
        <v/>
      </c>
      <c r="AQ1295" t="str">
        <f t="shared" si="276"/>
        <v/>
      </c>
      <c r="AR1295" t="str">
        <f t="shared" si="276"/>
        <v/>
      </c>
      <c r="AS1295" t="str">
        <f t="shared" si="276"/>
        <v/>
      </c>
      <c r="AT1295" t="str">
        <f t="shared" si="276"/>
        <v/>
      </c>
      <c r="AU1295" t="str">
        <f t="shared" si="276"/>
        <v/>
      </c>
      <c r="AV1295" t="str">
        <f t="shared" si="276"/>
        <v/>
      </c>
      <c r="AW1295">
        <f t="shared" si="276"/>
        <v>19.260646526768859</v>
      </c>
      <c r="AX1295" t="str">
        <f t="shared" si="276"/>
        <v/>
      </c>
      <c r="AZ1295" s="46">
        <f>IF(ISNUMBER(VLOOKUP($B1295,Stats!$A$2:$AA$19,2,FALSE))=FALSE,"",IF(ISNUMBER(W1295),(W1295-VLOOKUP($B1295,Stats!$A$2:$AA$19,2,FALSE))/VLOOKUP($B1295,Stats!$A$2:$AA$19,16,FALSE),""))</f>
        <v>0.54539277353108317</v>
      </c>
      <c r="BA1295" s="46">
        <f>IF(ISNUMBER(VLOOKUP($B1295,Stats!$A$2:$AA$19,2,FALSE))=FALSE,"",IF(ISNUMBER(X1295),(X1295-VLOOKUP($B1295,Stats!$A$2:$AA$19,3,FALSE))/VLOOKUP($B1295,Stats!$A$2:$AA$19,17,FALSE),""))</f>
        <v>-0.84610617467844285</v>
      </c>
      <c r="BB1295" s="46"/>
      <c r="BC1295" s="46"/>
      <c r="BD1295" s="44">
        <f t="shared" si="269"/>
        <v>-0.15035670057367984</v>
      </c>
      <c r="BE1295" s="46">
        <f>IF(ISNUMBER(VLOOKUP($B1295,Stats!$A$2:$AA$19,2,FALSE))=FALSE,"",IF(ISNUMBER(Y1295),(Y1295-VLOOKUP($B1295,Stats!$A$2:$AA$19,5,FALSE))/VLOOKUP($B1295,Stats!$A$2:$AA$19,19,FALSE),""))</f>
        <v>0.49413462012930015</v>
      </c>
      <c r="BF1295" s="46"/>
      <c r="BG1295" s="46"/>
      <c r="BH1295" s="46">
        <f>IF(ISNUMBER(VLOOKUP($B1295,Stats!$A$2:$AA$19,2,FALSE))=FALSE,"",IF(ISNUMBER(Z1295),(Z1295-VLOOKUP($B1295,Stats!$A$2:$AA$19,8,FALSE))/VLOOKUP($B1295,Stats!$A$2:$AA$19,22,FALSE),""))</f>
        <v>-0.73808297609062268</v>
      </c>
      <c r="BI1295" s="46" t="str">
        <f>IF(ISNUMBER(VLOOKUP($B1295,Stats!$A$2:$AA$19,2,FALSE))=FALSE,"",IF(ISNUMBER(#REF!),(#REF!-VLOOKUP($B1295,Stats!$A$2:$AA$19,9,FALSE))/VLOOKUP($B1295,Stats!$A$2:$AA$19,23,FALSE),""))</f>
        <v/>
      </c>
      <c r="BJ1295" s="46" t="str">
        <f>IF(ISNUMBER(VLOOKUP($B1295,Stats!$A$2:$AA$19,2,FALSE))=FALSE,"",IF(ISNUMBER(#REF!),(#REF!-VLOOKUP($B1295,Stats!$A$2:$AA$19,10,FALSE))/VLOOKUP($B1295,Stats!$A$2:$AA$19,24,FALSE),""))</f>
        <v/>
      </c>
      <c r="BK1295" s="44">
        <f t="shared" si="274"/>
        <v>-0.56731912691769693</v>
      </c>
      <c r="BL1295" s="46" t="str">
        <f>IF(ISNUMBER(VLOOKUP($B1295,Stats!$A$2:$AA$19,2,FALSE))=FALSE,"",IF(ISNUMBER(#REF!),(#REF!-VLOOKUP($B1295,Stats!$A$2:$AA$19,11,FALSE))/VLOOKUP($B1295,Stats!$A$2:$AA$19,25,FALSE),""))</f>
        <v/>
      </c>
      <c r="BM1295" s="46">
        <f>IF(ISNUMBER(VLOOKUP($B1295,Stats!$A$2:$AA$19,2,FALSE))=FALSE,"",IF(ISNUMBER(AA1295),(AA1295-VLOOKUP($B1295,Stats!$A$2:$AA$19,12,FALSE))/VLOOKUP($B1295,Stats!$A$2:$AA$19,26,FALSE),""))</f>
        <v>-0.16811347744649954</v>
      </c>
      <c r="BN1295" s="46" t="str">
        <f>IF(ISNUMBER(VLOOKUP($B1295,Stats!$A$2:$AA$19,2,FALSE))=FALSE,"",IF(ISNUMBER(#REF!),(#REF!-VLOOKUP($B1295,Stats!$A$2:$AA$19,13,FALSE))/VLOOKUP($B1295,Stats!$A$2:$AA$19,27,FALSE),""))</f>
        <v/>
      </c>
      <c r="BO1295" s="46" t="str">
        <f>IF(ISNUMBER(VLOOKUP($B1295,Stats!$A$2:$AA$19,2,FALSE))=FALSE,"",IF(ISNUMBER(#REF!),(#REF!-VLOOKUP($B1295,Stats!$A$2:$AA$19,14,FALSE))/VLOOKUP($B1295,Stats!$A$2:$AB$19,28,FALSE),""))</f>
        <v/>
      </c>
      <c r="BP1295" s="46"/>
      <c r="BQ1295" s="46">
        <f>IF(ISNUMBER(VLOOKUP($B1295,Stats!$A$2:$AA$19,2,FALSE))=FALSE,"",IF(ISNUMBER(BM1295),BM1295,(VLOOKUP($B1295,Stats!$A$2:$AT$19,46,FALSE)-VLOOKUP($B1295,Stats!$A$2:$AA$19,12,FALSE))/VLOOKUP($B1295,Stats!$A$2:$AA$19,26,FALSE)))</f>
        <v>-0.16811347744649954</v>
      </c>
      <c r="BR1295" s="51">
        <f t="shared" si="275"/>
        <v>-0.16811347744649954</v>
      </c>
      <c r="BS1295" s="32" t="str">
        <f t="shared" si="270"/>
        <v>1604_201506</v>
      </c>
      <c r="BT1295" s="53">
        <f t="shared" si="271"/>
        <v>-0.40408551175465401</v>
      </c>
    </row>
    <row r="1296" spans="1:72" x14ac:dyDescent="0.15">
      <c r="A1296" s="16">
        <v>1604</v>
      </c>
      <c r="B1296" s="17">
        <v>201507</v>
      </c>
      <c r="C1296" s="3">
        <v>0</v>
      </c>
      <c r="D1296" s="23">
        <v>1.601758793969843E-2</v>
      </c>
      <c r="E1296" s="18">
        <v>1.0109578414239422E-2</v>
      </c>
      <c r="F1296" s="24">
        <v>3</v>
      </c>
      <c r="G1296" s="24">
        <v>2</v>
      </c>
      <c r="H1296" s="20">
        <v>1.0398770912273777E-2</v>
      </c>
      <c r="I1296" s="20">
        <v>-7.538155064976626E-3</v>
      </c>
      <c r="J1296" s="24">
        <v>2</v>
      </c>
      <c r="K1296" s="24">
        <v>2</v>
      </c>
      <c r="L1296" s="20">
        <v>1.41331658291457E-2</v>
      </c>
      <c r="M1296" s="20">
        <v>-8.3404786031646694E-3</v>
      </c>
      <c r="N1296" s="19">
        <v>1.294</v>
      </c>
      <c r="O1296" s="19">
        <v>1.0018581604211829</v>
      </c>
      <c r="P1296" s="25">
        <v>42090</v>
      </c>
      <c r="Q1296" s="20">
        <v>-1.5020130071229598E-2</v>
      </c>
      <c r="R1296" s="25">
        <v>42088</v>
      </c>
      <c r="S1296" s="25">
        <f>IF(ISNUMBER(R1296),VLOOKUP(B1296,Index!$B$3:$AB$18,27,FALSE),"")</f>
        <v>42088</v>
      </c>
      <c r="T1296" s="25">
        <f>IF(ISNUMBER($R1296),VLOOKUP($B1296,Index!$B$21:$AB$36,27,FALSE),"")</f>
        <v>42089</v>
      </c>
      <c r="U1296" s="25">
        <f>IF(ISNUMBER($R1296),VLOOKUP($B1296,Index!$B$39:$AB$54,27,FALSE),"")</f>
        <v>42089</v>
      </c>
      <c r="W1296" s="18">
        <v>1.153266331658287</v>
      </c>
      <c r="X1296" s="19">
        <v>0.6</v>
      </c>
      <c r="Y1296" s="18">
        <v>0.19181576383841875</v>
      </c>
      <c r="Z1296" s="19">
        <f t="shared" si="272"/>
        <v>0</v>
      </c>
      <c r="AA1296" s="21">
        <v>1.0664080712842441</v>
      </c>
      <c r="AB1296" s="3">
        <v>0</v>
      </c>
      <c r="AC1296" s="18">
        <v>1.3300232317365619</v>
      </c>
      <c r="AD1296" s="19">
        <v>0.36</v>
      </c>
      <c r="AE1296" s="18">
        <v>3.6793287256916038E-2</v>
      </c>
      <c r="AF1296" s="19">
        <f t="shared" si="273"/>
        <v>0</v>
      </c>
      <c r="AG1296" s="21">
        <v>1.1372261745001815</v>
      </c>
      <c r="AH1296" s="3">
        <v>0</v>
      </c>
      <c r="AK1296" t="str">
        <f t="shared" si="276"/>
        <v/>
      </c>
      <c r="AL1296" t="str">
        <f t="shared" si="276"/>
        <v/>
      </c>
      <c r="AM1296" t="str">
        <f t="shared" si="276"/>
        <v/>
      </c>
      <c r="AN1296" t="str">
        <f t="shared" si="276"/>
        <v/>
      </c>
      <c r="AO1296" t="str">
        <f t="shared" si="276"/>
        <v/>
      </c>
      <c r="AP1296" t="str">
        <f t="shared" si="276"/>
        <v/>
      </c>
      <c r="AQ1296" t="str">
        <f t="shared" si="276"/>
        <v/>
      </c>
      <c r="AR1296" t="str">
        <f t="shared" si="276"/>
        <v/>
      </c>
      <c r="AS1296" t="str">
        <f t="shared" si="276"/>
        <v/>
      </c>
      <c r="AT1296" t="str">
        <f t="shared" si="276"/>
        <v/>
      </c>
      <c r="AU1296" t="str">
        <f t="shared" si="276"/>
        <v/>
      </c>
      <c r="AV1296" t="str">
        <f t="shared" si="276"/>
        <v/>
      </c>
      <c r="AW1296" t="str">
        <f t="shared" si="276"/>
        <v/>
      </c>
      <c r="AX1296">
        <f t="shared" si="276"/>
        <v>1.0664080712842441</v>
      </c>
      <c r="AZ1296" s="46">
        <f>IF(ISNUMBER(VLOOKUP($B1296,Stats!$A$2:$AA$19,2,FALSE))=FALSE,"",IF(ISNUMBER(W1296),(W1296-VLOOKUP($B1296,Stats!$A$2:$AA$19,2,FALSE))/VLOOKUP($B1296,Stats!$A$2:$AA$19,16,FALSE),""))</f>
        <v>-8.3184295186020454E-2</v>
      </c>
      <c r="BA1296" s="46">
        <f>IF(ISNUMBER(VLOOKUP($B1296,Stats!$A$2:$AA$19,2,FALSE))=FALSE,"",IF(ISNUMBER(X1296),(X1296-VLOOKUP($B1296,Stats!$A$2:$AA$19,3,FALSE))/VLOOKUP($B1296,Stats!$A$2:$AA$19,17,FALSE),""))</f>
        <v>-0.37879956534795695</v>
      </c>
      <c r="BB1296" s="46"/>
      <c r="BC1296" s="46"/>
      <c r="BD1296" s="44">
        <f t="shared" si="269"/>
        <v>-0.23099193026698869</v>
      </c>
      <c r="BE1296" s="46">
        <f>IF(ISNUMBER(VLOOKUP($B1296,Stats!$A$2:$AA$19,2,FALSE))=FALSE,"",IF(ISNUMBER(Y1296),(Y1296-VLOOKUP($B1296,Stats!$A$2:$AA$19,5,FALSE))/VLOOKUP($B1296,Stats!$A$2:$AA$19,19,FALSE),""))</f>
        <v>3.0300570859159114E-2</v>
      </c>
      <c r="BF1296" s="46"/>
      <c r="BG1296" s="46"/>
      <c r="BH1296" s="46">
        <f>IF(ISNUMBER(VLOOKUP($B1296,Stats!$A$2:$AA$19,2,FALSE))=FALSE,"",IF(ISNUMBER(Z1296),(Z1296-VLOOKUP($B1296,Stats!$A$2:$AA$19,8,FALSE))/VLOOKUP($B1296,Stats!$A$2:$AA$19,22,FALSE),""))</f>
        <v>-1.8934091891845408</v>
      </c>
      <c r="BI1296" s="46" t="str">
        <f>IF(ISNUMBER(VLOOKUP($B1296,Stats!$A$2:$AA$19,2,FALSE))=FALSE,"",IF(ISNUMBER(#REF!),(#REF!-VLOOKUP($B1296,Stats!$A$2:$AA$19,9,FALSE))/VLOOKUP($B1296,Stats!$A$2:$AA$19,23,FALSE),""))</f>
        <v/>
      </c>
      <c r="BJ1296" s="46" t="str">
        <f>IF(ISNUMBER(VLOOKUP($B1296,Stats!$A$2:$AA$19,2,FALSE))=FALSE,"",IF(ISNUMBER(#REF!),(#REF!-VLOOKUP($B1296,Stats!$A$2:$AA$19,10,FALSE))/VLOOKUP($B1296,Stats!$A$2:$AA$19,24,FALSE),""))</f>
        <v/>
      </c>
      <c r="BK1296" s="44">
        <f t="shared" si="274"/>
        <v>-0.58923315635677354</v>
      </c>
      <c r="BL1296" s="46" t="str">
        <f>IF(ISNUMBER(VLOOKUP($B1296,Stats!$A$2:$AA$19,2,FALSE))=FALSE,"",IF(ISNUMBER(#REF!),(#REF!-VLOOKUP($B1296,Stats!$A$2:$AA$19,11,FALSE))/VLOOKUP($B1296,Stats!$A$2:$AA$19,25,FALSE),""))</f>
        <v/>
      </c>
      <c r="BM1296" s="46">
        <f>IF(ISNUMBER(VLOOKUP($B1296,Stats!$A$2:$AA$19,2,FALSE))=FALSE,"",IF(ISNUMBER(AA1296),(AA1296-VLOOKUP($B1296,Stats!$A$2:$AA$19,12,FALSE))/VLOOKUP($B1296,Stats!$A$2:$AA$19,26,FALSE),""))</f>
        <v>-0.39699411449143801</v>
      </c>
      <c r="BN1296" s="46" t="str">
        <f>IF(ISNUMBER(VLOOKUP($B1296,Stats!$A$2:$AA$19,2,FALSE))=FALSE,"",IF(ISNUMBER(#REF!),(#REF!-VLOOKUP($B1296,Stats!$A$2:$AA$19,13,FALSE))/VLOOKUP($B1296,Stats!$A$2:$AA$19,27,FALSE),""))</f>
        <v/>
      </c>
      <c r="BO1296" s="46" t="str">
        <f>IF(ISNUMBER(VLOOKUP($B1296,Stats!$A$2:$AA$19,2,FALSE))=FALSE,"",IF(ISNUMBER(#REF!),(#REF!-VLOOKUP($B1296,Stats!$A$2:$AA$19,14,FALSE))/VLOOKUP($B1296,Stats!$A$2:$AB$19,28,FALSE),""))</f>
        <v/>
      </c>
      <c r="BP1296" s="46"/>
      <c r="BQ1296" s="46">
        <f>IF(ISNUMBER(VLOOKUP($B1296,Stats!$A$2:$AA$19,2,FALSE))=FALSE,"",IF(ISNUMBER(BM1296),BM1296,(VLOOKUP($B1296,Stats!$A$2:$AT$19,46,FALSE)-VLOOKUP($B1296,Stats!$A$2:$AA$19,12,FALSE))/VLOOKUP($B1296,Stats!$A$2:$AA$19,26,FALSE)))</f>
        <v>-0.39699411449143801</v>
      </c>
      <c r="BR1296" s="51">
        <f t="shared" si="275"/>
        <v>-0.39699411449143801</v>
      </c>
      <c r="BS1296" s="32" t="str">
        <f t="shared" si="270"/>
        <v>1604_201507</v>
      </c>
      <c r="BT1296" s="53">
        <f t="shared" si="271"/>
        <v>-0.47913710276574939</v>
      </c>
    </row>
    <row r="1297" spans="1:72" x14ac:dyDescent="0.15">
      <c r="S1297" t="str">
        <f>IF(ISNUMBER(R1297),VLOOKUP(B1297,Index!$B$3:$AB$18,27,FALSE),"")</f>
        <v/>
      </c>
      <c r="T1297" t="str">
        <f>IF(ISNUMBER($R1297),VLOOKUP($B1297,Index!$B$21:$AB$36,27,FALSE),"")</f>
        <v/>
      </c>
      <c r="U1297" t="str">
        <f>IF(ISNUMBER($R1297),VLOOKUP($B1297,Index!$B$39:$AB$54,27,FALSE),"")</f>
        <v/>
      </c>
      <c r="Z1297" t="str">
        <f t="shared" si="272"/>
        <v/>
      </c>
      <c r="AA1297" t="s">
        <v>25</v>
      </c>
      <c r="AF1297" t="str">
        <f t="shared" si="273"/>
        <v/>
      </c>
      <c r="AG1297" t="s">
        <v>25</v>
      </c>
      <c r="AK1297" t="str">
        <f t="shared" si="276"/>
        <v/>
      </c>
      <c r="AL1297" t="str">
        <f t="shared" si="276"/>
        <v/>
      </c>
      <c r="AM1297" t="str">
        <f t="shared" si="276"/>
        <v/>
      </c>
      <c r="AN1297" t="str">
        <f t="shared" si="276"/>
        <v/>
      </c>
      <c r="AO1297" t="str">
        <f t="shared" si="276"/>
        <v/>
      </c>
      <c r="AP1297" t="str">
        <f t="shared" si="276"/>
        <v/>
      </c>
      <c r="AQ1297" t="str">
        <f t="shared" si="276"/>
        <v/>
      </c>
      <c r="AR1297" t="str">
        <f t="shared" si="276"/>
        <v/>
      </c>
      <c r="AS1297" t="str">
        <f t="shared" si="276"/>
        <v/>
      </c>
      <c r="AT1297" t="str">
        <f t="shared" si="276"/>
        <v/>
      </c>
      <c r="AU1297" t="str">
        <f t="shared" si="276"/>
        <v/>
      </c>
      <c r="AV1297" t="str">
        <f t="shared" si="276"/>
        <v/>
      </c>
      <c r="AW1297" t="str">
        <f t="shared" si="276"/>
        <v/>
      </c>
      <c r="AX1297" t="str">
        <f t="shared" si="276"/>
        <v/>
      </c>
      <c r="AZ1297" s="46" t="str">
        <f>IF(ISNUMBER(VLOOKUP($B1297,Stats!$A$2:$AA$19,2,FALSE))=FALSE,"",IF(ISNUMBER(W1297),(W1297-VLOOKUP($B1297,Stats!$A$2:$AA$19,2,FALSE))/VLOOKUP($B1297,Stats!$A$2:$AA$19,16,FALSE),""))</f>
        <v/>
      </c>
      <c r="BA1297" s="46" t="str">
        <f>IF(ISNUMBER(VLOOKUP($B1297,Stats!$A$2:$AA$19,2,FALSE))=FALSE,"",IF(ISNUMBER(X1297),(X1297-VLOOKUP($B1297,Stats!$A$2:$AA$19,3,FALSE))/VLOOKUP($B1297,Stats!$A$2:$AA$19,17,FALSE),""))</f>
        <v/>
      </c>
      <c r="BB1297" s="46"/>
      <c r="BC1297" s="46"/>
      <c r="BD1297" s="44" t="str">
        <f t="shared" si="269"/>
        <v/>
      </c>
      <c r="BE1297" s="46" t="str">
        <f>IF(ISNUMBER(VLOOKUP($B1297,Stats!$A$2:$AA$19,2,FALSE))=FALSE,"",IF(ISNUMBER(Y1297),(Y1297-VLOOKUP($B1297,Stats!$A$2:$AA$19,5,FALSE))/VLOOKUP($B1297,Stats!$A$2:$AA$19,19,FALSE),""))</f>
        <v/>
      </c>
      <c r="BF1297" s="46"/>
      <c r="BG1297" s="46"/>
      <c r="BH1297" s="46" t="str">
        <f>IF(ISNUMBER(VLOOKUP($B1297,Stats!$A$2:$AA$19,2,FALSE))=FALSE,"",IF(ISNUMBER(Z1297),(Z1297-VLOOKUP($B1297,Stats!$A$2:$AA$19,8,FALSE))/VLOOKUP($B1297,Stats!$A$2:$AA$19,22,FALSE),""))</f>
        <v/>
      </c>
      <c r="BI1297" s="46" t="str">
        <f>IF(ISNUMBER(VLOOKUP($B1297,Stats!$A$2:$AA$19,2,FALSE))=FALSE,"",IF(ISNUMBER(#REF!),(#REF!-VLOOKUP($B1297,Stats!$A$2:$AA$19,9,FALSE))/VLOOKUP($B1297,Stats!$A$2:$AA$19,23,FALSE),""))</f>
        <v/>
      </c>
      <c r="BJ1297" s="46" t="str">
        <f>IF(ISNUMBER(VLOOKUP($B1297,Stats!$A$2:$AA$19,2,FALSE))=FALSE,"",IF(ISNUMBER(#REF!),(#REF!-VLOOKUP($B1297,Stats!$A$2:$AA$19,10,FALSE))/VLOOKUP($B1297,Stats!$A$2:$AA$19,24,FALSE),""))</f>
        <v/>
      </c>
      <c r="BK1297" s="44" t="str">
        <f t="shared" si="274"/>
        <v/>
      </c>
      <c r="BL1297" s="46" t="str">
        <f>IF(ISNUMBER(VLOOKUP($B1297,Stats!$A$2:$AA$19,2,FALSE))=FALSE,"",IF(ISNUMBER(#REF!),(#REF!-VLOOKUP($B1297,Stats!$A$2:$AA$19,11,FALSE))/VLOOKUP($B1297,Stats!$A$2:$AA$19,25,FALSE),""))</f>
        <v/>
      </c>
      <c r="BM1297" s="46" t="str">
        <f>IF(ISNUMBER(VLOOKUP($B1297,Stats!$A$2:$AA$19,2,FALSE))=FALSE,"",IF(ISNUMBER(AA1297),(AA1297-VLOOKUP($B1297,Stats!$A$2:$AA$19,12,FALSE))/VLOOKUP($B1297,Stats!$A$2:$AA$19,26,FALSE),""))</f>
        <v/>
      </c>
      <c r="BN1297" s="46" t="str">
        <f>IF(ISNUMBER(VLOOKUP($B1297,Stats!$A$2:$AA$19,2,FALSE))=FALSE,"",IF(ISNUMBER(#REF!),(#REF!-VLOOKUP($B1297,Stats!$A$2:$AA$19,13,FALSE))/VLOOKUP($B1297,Stats!$A$2:$AA$19,27,FALSE),""))</f>
        <v/>
      </c>
      <c r="BO1297" s="46" t="str">
        <f>IF(ISNUMBER(VLOOKUP($B1297,Stats!$A$2:$AA$19,2,FALSE))=FALSE,"",IF(ISNUMBER(#REF!),(#REF!-VLOOKUP($B1297,Stats!$A$2:$AA$19,14,FALSE))/VLOOKUP($B1297,Stats!$A$2:$AB$19,28,FALSE),""))</f>
        <v/>
      </c>
      <c r="BP1297" s="46"/>
      <c r="BQ1297" s="46" t="str">
        <f>IF(ISNUMBER(VLOOKUP($B1297,Stats!$A$2:$AA$19,2,FALSE))=FALSE,"",IF(ISNUMBER(BM1297),BM1297,(VLOOKUP($B1297,Stats!$A$2:$AT$19,46,FALSE)-VLOOKUP($B1297,Stats!$A$2:$AA$19,12,FALSE))/VLOOKUP($B1297,Stats!$A$2:$AA$19,26,FALSE)))</f>
        <v/>
      </c>
      <c r="BR1297" s="51" t="str">
        <f t="shared" si="275"/>
        <v/>
      </c>
      <c r="BS1297" s="32" t="str">
        <f t="shared" si="270"/>
        <v/>
      </c>
      <c r="BT1297" s="53" t="str">
        <f t="shared" si="271"/>
        <v/>
      </c>
    </row>
    <row r="1298" spans="1:72" ht="40.5" x14ac:dyDescent="0.15">
      <c r="A1298" s="1" t="s">
        <v>26</v>
      </c>
      <c r="B1298" s="1" t="s">
        <v>0</v>
      </c>
      <c r="C1298" s="3"/>
      <c r="D1298" s="4" t="s">
        <v>10</v>
      </c>
      <c r="E1298" s="1" t="s">
        <v>11</v>
      </c>
      <c r="F1298" s="1" t="s">
        <v>12</v>
      </c>
      <c r="G1298" s="1" t="s">
        <v>13</v>
      </c>
      <c r="H1298" s="1" t="s">
        <v>14</v>
      </c>
      <c r="I1298" s="1" t="s">
        <v>15</v>
      </c>
      <c r="J1298" s="1" t="s">
        <v>16</v>
      </c>
      <c r="K1298" s="1" t="s">
        <v>17</v>
      </c>
      <c r="L1298" s="1" t="s">
        <v>18</v>
      </c>
      <c r="M1298" s="1" t="s">
        <v>19</v>
      </c>
      <c r="N1298" s="1" t="s">
        <v>20</v>
      </c>
      <c r="O1298" s="1" t="s">
        <v>21</v>
      </c>
      <c r="P1298" s="1" t="s">
        <v>22</v>
      </c>
      <c r="Q1298" s="1" t="s">
        <v>23</v>
      </c>
      <c r="R1298" s="1" t="s">
        <v>24</v>
      </c>
      <c r="S1298" s="1" t="str">
        <f>IF(ISNUMBER(R1298),VLOOKUP(B1298,Index!$B$3:$AB$18,27,FALSE),"")</f>
        <v/>
      </c>
      <c r="T1298" s="1" t="str">
        <f>IF(ISNUMBER($R1298),VLOOKUP($B1298,Index!$B$21:$AB$36,27,FALSE),"")</f>
        <v/>
      </c>
      <c r="U1298" s="1" t="str">
        <f>IF(ISNUMBER($R1298),VLOOKUP($B1298,Index!$B$39:$AB$54,27,FALSE),"")</f>
        <v/>
      </c>
      <c r="W1298" s="1" t="s">
        <v>1</v>
      </c>
      <c r="X1298" s="1" t="s">
        <v>2</v>
      </c>
      <c r="Y1298" s="1" t="s">
        <v>4</v>
      </c>
      <c r="Z1298" s="1" t="str">
        <f t="shared" si="272"/>
        <v/>
      </c>
      <c r="AA1298" s="1" t="s">
        <v>8</v>
      </c>
      <c r="AB1298" s="3"/>
      <c r="AC1298" s="1" t="s">
        <v>33</v>
      </c>
      <c r="AD1298" s="1" t="s">
        <v>52</v>
      </c>
      <c r="AE1298" s="1" t="s">
        <v>53</v>
      </c>
      <c r="AF1298" s="1" t="str">
        <f t="shared" si="273"/>
        <v/>
      </c>
      <c r="AG1298" s="1" t="s">
        <v>38</v>
      </c>
      <c r="AH1298" s="3"/>
      <c r="AK1298" t="str">
        <f t="shared" si="276"/>
        <v/>
      </c>
      <c r="AL1298" t="str">
        <f t="shared" si="276"/>
        <v/>
      </c>
      <c r="AM1298" t="str">
        <f t="shared" si="276"/>
        <v/>
      </c>
      <c r="AN1298" t="str">
        <f t="shared" si="276"/>
        <v/>
      </c>
      <c r="AO1298" t="str">
        <f t="shared" si="276"/>
        <v/>
      </c>
      <c r="AP1298" t="str">
        <f t="shared" si="276"/>
        <v/>
      </c>
      <c r="AQ1298" t="str">
        <f t="shared" si="276"/>
        <v/>
      </c>
      <c r="AR1298" t="str">
        <f t="shared" si="276"/>
        <v/>
      </c>
      <c r="AS1298" t="str">
        <f t="shared" si="276"/>
        <v/>
      </c>
      <c r="AT1298" t="str">
        <f t="shared" si="276"/>
        <v/>
      </c>
      <c r="AU1298" t="str">
        <f t="shared" si="276"/>
        <v/>
      </c>
      <c r="AV1298" t="str">
        <f t="shared" si="276"/>
        <v/>
      </c>
      <c r="AW1298" t="str">
        <f t="shared" si="276"/>
        <v/>
      </c>
      <c r="AX1298" t="str">
        <f t="shared" si="276"/>
        <v/>
      </c>
      <c r="AZ1298" s="46" t="str">
        <f>IF(ISNUMBER(VLOOKUP($B1298,Stats!$A$2:$AA$19,2,FALSE))=FALSE,"",IF(ISNUMBER(W1298),(W1298-VLOOKUP($B1298,Stats!$A$2:$AA$19,2,FALSE))/VLOOKUP($B1298,Stats!$A$2:$AA$19,16,FALSE),""))</f>
        <v/>
      </c>
      <c r="BA1298" s="46" t="str">
        <f>IF(ISNUMBER(VLOOKUP($B1298,Stats!$A$2:$AA$19,2,FALSE))=FALSE,"",IF(ISNUMBER(X1298),(X1298-VLOOKUP($B1298,Stats!$A$2:$AA$19,3,FALSE))/VLOOKUP($B1298,Stats!$A$2:$AA$19,17,FALSE),""))</f>
        <v/>
      </c>
      <c r="BB1298" s="46"/>
      <c r="BC1298" s="46"/>
      <c r="BD1298" s="44" t="str">
        <f t="shared" si="269"/>
        <v/>
      </c>
      <c r="BE1298" s="46" t="str">
        <f>IF(ISNUMBER(VLOOKUP($B1298,Stats!$A$2:$AA$19,2,FALSE))=FALSE,"",IF(ISNUMBER(Y1298),(Y1298-VLOOKUP($B1298,Stats!$A$2:$AA$19,5,FALSE))/VLOOKUP($B1298,Stats!$A$2:$AA$19,19,FALSE),""))</f>
        <v/>
      </c>
      <c r="BF1298" s="46"/>
      <c r="BG1298" s="46"/>
      <c r="BH1298" s="46" t="str">
        <f>IF(ISNUMBER(VLOOKUP($B1298,Stats!$A$2:$AA$19,2,FALSE))=FALSE,"",IF(ISNUMBER(Z1298),(Z1298-VLOOKUP($B1298,Stats!$A$2:$AA$19,8,FALSE))/VLOOKUP($B1298,Stats!$A$2:$AA$19,22,FALSE),""))</f>
        <v/>
      </c>
      <c r="BI1298" s="46" t="str">
        <f>IF(ISNUMBER(VLOOKUP($B1298,Stats!$A$2:$AA$19,2,FALSE))=FALSE,"",IF(ISNUMBER(#REF!),(#REF!-VLOOKUP($B1298,Stats!$A$2:$AA$19,9,FALSE))/VLOOKUP($B1298,Stats!$A$2:$AA$19,23,FALSE),""))</f>
        <v/>
      </c>
      <c r="BJ1298" s="46" t="str">
        <f>IF(ISNUMBER(VLOOKUP($B1298,Stats!$A$2:$AA$19,2,FALSE))=FALSE,"",IF(ISNUMBER(#REF!),(#REF!-VLOOKUP($B1298,Stats!$A$2:$AA$19,10,FALSE))/VLOOKUP($B1298,Stats!$A$2:$AA$19,24,FALSE),""))</f>
        <v/>
      </c>
      <c r="BK1298" s="44" t="str">
        <f t="shared" si="274"/>
        <v/>
      </c>
      <c r="BL1298" s="46" t="str">
        <f>IF(ISNUMBER(VLOOKUP($B1298,Stats!$A$2:$AA$19,2,FALSE))=FALSE,"",IF(ISNUMBER(#REF!),(#REF!-VLOOKUP($B1298,Stats!$A$2:$AA$19,11,FALSE))/VLOOKUP($B1298,Stats!$A$2:$AA$19,25,FALSE),""))</f>
        <v/>
      </c>
      <c r="BM1298" s="46" t="str">
        <f>IF(ISNUMBER(VLOOKUP($B1298,Stats!$A$2:$AA$19,2,FALSE))=FALSE,"",IF(ISNUMBER(AA1298),(AA1298-VLOOKUP($B1298,Stats!$A$2:$AA$19,12,FALSE))/VLOOKUP($B1298,Stats!$A$2:$AA$19,26,FALSE),""))</f>
        <v/>
      </c>
      <c r="BN1298" s="46" t="str">
        <f>IF(ISNUMBER(VLOOKUP($B1298,Stats!$A$2:$AA$19,2,FALSE))=FALSE,"",IF(ISNUMBER(#REF!),(#REF!-VLOOKUP($B1298,Stats!$A$2:$AA$19,13,FALSE))/VLOOKUP($B1298,Stats!$A$2:$AA$19,27,FALSE),""))</f>
        <v/>
      </c>
      <c r="BO1298" s="46" t="str">
        <f>IF(ISNUMBER(VLOOKUP($B1298,Stats!$A$2:$AA$19,2,FALSE))=FALSE,"",IF(ISNUMBER(#REF!),(#REF!-VLOOKUP($B1298,Stats!$A$2:$AA$19,14,FALSE))/VLOOKUP($B1298,Stats!$A$2:$AB$19,28,FALSE),""))</f>
        <v/>
      </c>
      <c r="BP1298" s="46"/>
      <c r="BQ1298" s="46" t="str">
        <f>IF(ISNUMBER(VLOOKUP($B1298,Stats!$A$2:$AA$19,2,FALSE))=FALSE,"",IF(ISNUMBER(BM1298),BM1298,(VLOOKUP($B1298,Stats!$A$2:$AT$19,46,FALSE)-VLOOKUP($B1298,Stats!$A$2:$AA$19,12,FALSE))/VLOOKUP($B1298,Stats!$A$2:$AA$19,26,FALSE)))</f>
        <v/>
      </c>
      <c r="BR1298" s="51" t="str">
        <f t="shared" si="275"/>
        <v/>
      </c>
      <c r="BS1298" s="32" t="str">
        <f t="shared" si="270"/>
        <v/>
      </c>
      <c r="BT1298" s="53" t="str">
        <f t="shared" si="271"/>
        <v/>
      </c>
    </row>
    <row r="1299" spans="1:72" x14ac:dyDescent="0.15">
      <c r="A1299" s="5">
        <v>1695</v>
      </c>
      <c r="B1299" s="5" t="s">
        <v>43</v>
      </c>
      <c r="C1299" s="3">
        <v>0</v>
      </c>
      <c r="D1299" s="11">
        <v>0.48511772545535314</v>
      </c>
      <c r="E1299" s="6">
        <v>1.3077969306843526E-2</v>
      </c>
      <c r="F1299" s="12">
        <v>73</v>
      </c>
      <c r="G1299" s="12">
        <v>42</v>
      </c>
      <c r="H1299" s="13">
        <v>1.0227963694076084E-2</v>
      </c>
      <c r="I1299" s="13">
        <v>-8.11337006771457E-3</v>
      </c>
      <c r="J1299" s="12">
        <v>13</v>
      </c>
      <c r="K1299" s="12">
        <v>7</v>
      </c>
      <c r="L1299" s="13">
        <v>4.6387154326494207E-2</v>
      </c>
      <c r="M1299" s="13">
        <v>-3.6941580756013725E-2</v>
      </c>
      <c r="N1299" s="8">
        <v>0.66859999999999997</v>
      </c>
      <c r="O1299" s="8">
        <v>1.4851177254553531</v>
      </c>
      <c r="P1299" s="14">
        <v>42090</v>
      </c>
      <c r="Q1299" s="13">
        <v>-5.2409129332206428E-2</v>
      </c>
      <c r="R1299" s="14">
        <v>41982</v>
      </c>
      <c r="S1299" s="14">
        <f>IF(ISNUMBER(R1299),VLOOKUP(B1299,Index!$B$3:$AB$18,27,FALSE),"")</f>
        <v>42041</v>
      </c>
      <c r="T1299" s="14">
        <f>IF(ISNUMBER($R1299),VLOOKUP($B1299,Index!$B$21:$AB$36,27,FALSE),"")</f>
        <v>41996</v>
      </c>
      <c r="U1299" s="14">
        <f>IF(ISNUMBER($R1299),VLOOKUP($B1299,Index!$B$39:$AB$54,27,FALSE),"")</f>
        <v>42003</v>
      </c>
      <c r="W1299" s="6">
        <v>1.0213004746428487</v>
      </c>
      <c r="X1299" s="7">
        <v>0.63478260869565217</v>
      </c>
      <c r="Y1299" s="6">
        <v>0.24813702107639418</v>
      </c>
      <c r="Z1299" s="8" t="str">
        <f t="shared" si="272"/>
        <v/>
      </c>
      <c r="AA1299" s="9">
        <v>9.2563591808658199</v>
      </c>
      <c r="AB1299" s="3">
        <v>0</v>
      </c>
      <c r="AC1299" s="6">
        <v>1.043054659505708</v>
      </c>
      <c r="AD1299" s="7">
        <v>0.40294896030245747</v>
      </c>
      <c r="AE1299" s="6">
        <v>6.1571981228666889E-2</v>
      </c>
      <c r="AF1299" s="8" t="str">
        <f t="shared" si="273"/>
        <v/>
      </c>
      <c r="AG1299" s="9">
        <v>85.680185285198945</v>
      </c>
      <c r="AH1299" s="3">
        <v>0</v>
      </c>
      <c r="AK1299" t="str">
        <f t="shared" si="276"/>
        <v/>
      </c>
      <c r="AL1299" t="str">
        <f t="shared" si="276"/>
        <v/>
      </c>
      <c r="AM1299" t="str">
        <f t="shared" si="276"/>
        <v/>
      </c>
      <c r="AN1299" t="str">
        <f t="shared" si="276"/>
        <v/>
      </c>
      <c r="AO1299" t="str">
        <f t="shared" si="276"/>
        <v/>
      </c>
      <c r="AP1299" t="str">
        <f t="shared" si="276"/>
        <v/>
      </c>
      <c r="AQ1299" t="str">
        <f t="shared" si="276"/>
        <v/>
      </c>
      <c r="AR1299" t="str">
        <f t="shared" si="276"/>
        <v/>
      </c>
      <c r="AS1299" t="str">
        <f t="shared" si="276"/>
        <v/>
      </c>
      <c r="AT1299" t="str">
        <f t="shared" si="276"/>
        <v/>
      </c>
      <c r="AU1299" t="str">
        <f t="shared" si="276"/>
        <v/>
      </c>
      <c r="AV1299" t="str">
        <f t="shared" si="276"/>
        <v/>
      </c>
      <c r="AW1299" t="str">
        <f t="shared" si="276"/>
        <v/>
      </c>
      <c r="AX1299" t="str">
        <f t="shared" si="276"/>
        <v/>
      </c>
      <c r="AZ1299" s="46" t="str">
        <f>IF(ISNUMBER(VLOOKUP($B1299,Stats!$A$2:$AA$19,2,FALSE))=FALSE,"",IF(ISNUMBER(W1299),(W1299-VLOOKUP($B1299,Stats!$A$2:$AA$19,2,FALSE))/VLOOKUP($B1299,Stats!$A$2:$AA$19,16,FALSE),""))</f>
        <v/>
      </c>
      <c r="BA1299" s="46" t="str">
        <f>IF(ISNUMBER(VLOOKUP($B1299,Stats!$A$2:$AA$19,2,FALSE))=FALSE,"",IF(ISNUMBER(X1299),(X1299-VLOOKUP($B1299,Stats!$A$2:$AA$19,3,FALSE))/VLOOKUP($B1299,Stats!$A$2:$AA$19,17,FALSE),""))</f>
        <v/>
      </c>
      <c r="BB1299" s="46"/>
      <c r="BC1299" s="46"/>
      <c r="BD1299" s="44" t="str">
        <f t="shared" si="269"/>
        <v/>
      </c>
      <c r="BE1299" s="46" t="str">
        <f>IF(ISNUMBER(VLOOKUP($B1299,Stats!$A$2:$AA$19,2,FALSE))=FALSE,"",IF(ISNUMBER(Y1299),(Y1299-VLOOKUP($B1299,Stats!$A$2:$AA$19,5,FALSE))/VLOOKUP($B1299,Stats!$A$2:$AA$19,19,FALSE),""))</f>
        <v/>
      </c>
      <c r="BF1299" s="46"/>
      <c r="BG1299" s="46"/>
      <c r="BH1299" s="46" t="str">
        <f>IF(ISNUMBER(VLOOKUP($B1299,Stats!$A$2:$AA$19,2,FALSE))=FALSE,"",IF(ISNUMBER(Z1299),(Z1299-VLOOKUP($B1299,Stats!$A$2:$AA$19,8,FALSE))/VLOOKUP($B1299,Stats!$A$2:$AA$19,22,FALSE),""))</f>
        <v/>
      </c>
      <c r="BI1299" s="46" t="str">
        <f>IF(ISNUMBER(VLOOKUP($B1299,Stats!$A$2:$AA$19,2,FALSE))=FALSE,"",IF(ISNUMBER(#REF!),(#REF!-VLOOKUP($B1299,Stats!$A$2:$AA$19,9,FALSE))/VLOOKUP($B1299,Stats!$A$2:$AA$19,23,FALSE),""))</f>
        <v/>
      </c>
      <c r="BJ1299" s="46" t="str">
        <f>IF(ISNUMBER(VLOOKUP($B1299,Stats!$A$2:$AA$19,2,FALSE))=FALSE,"",IF(ISNUMBER(#REF!),(#REF!-VLOOKUP($B1299,Stats!$A$2:$AA$19,10,FALSE))/VLOOKUP($B1299,Stats!$A$2:$AA$19,24,FALSE),""))</f>
        <v/>
      </c>
      <c r="BK1299" s="44" t="str">
        <f t="shared" si="274"/>
        <v/>
      </c>
      <c r="BL1299" s="46" t="str">
        <f>IF(ISNUMBER(VLOOKUP($B1299,Stats!$A$2:$AA$19,2,FALSE))=FALSE,"",IF(ISNUMBER(#REF!),(#REF!-VLOOKUP($B1299,Stats!$A$2:$AA$19,11,FALSE))/VLOOKUP($B1299,Stats!$A$2:$AA$19,25,FALSE),""))</f>
        <v/>
      </c>
      <c r="BM1299" s="46" t="str">
        <f>IF(ISNUMBER(VLOOKUP($B1299,Stats!$A$2:$AA$19,2,FALSE))=FALSE,"",IF(ISNUMBER(AA1299),(AA1299-VLOOKUP($B1299,Stats!$A$2:$AA$19,12,FALSE))/VLOOKUP($B1299,Stats!$A$2:$AA$19,26,FALSE),""))</f>
        <v/>
      </c>
      <c r="BN1299" s="46" t="str">
        <f>IF(ISNUMBER(VLOOKUP($B1299,Stats!$A$2:$AA$19,2,FALSE))=FALSE,"",IF(ISNUMBER(#REF!),(#REF!-VLOOKUP($B1299,Stats!$A$2:$AA$19,13,FALSE))/VLOOKUP($B1299,Stats!$A$2:$AA$19,27,FALSE),""))</f>
        <v/>
      </c>
      <c r="BO1299" s="46" t="str">
        <f>IF(ISNUMBER(VLOOKUP($B1299,Stats!$A$2:$AA$19,2,FALSE))=FALSE,"",IF(ISNUMBER(#REF!),(#REF!-VLOOKUP($B1299,Stats!$A$2:$AA$19,14,FALSE))/VLOOKUP($B1299,Stats!$A$2:$AB$19,28,FALSE),""))</f>
        <v/>
      </c>
      <c r="BP1299" s="46"/>
      <c r="BQ1299" s="46" t="str">
        <f>IF(ISNUMBER(VLOOKUP($B1299,Stats!$A$2:$AA$19,2,FALSE))=FALSE,"",IF(ISNUMBER(BM1299),BM1299,(VLOOKUP($B1299,Stats!$A$2:$AT$19,46,FALSE)-VLOOKUP($B1299,Stats!$A$2:$AA$19,12,FALSE))/VLOOKUP($B1299,Stats!$A$2:$AA$19,26,FALSE)))</f>
        <v/>
      </c>
      <c r="BR1299" s="51" t="str">
        <f t="shared" si="275"/>
        <v/>
      </c>
      <c r="BS1299" s="32" t="str">
        <f t="shared" si="270"/>
        <v/>
      </c>
      <c r="BT1299" s="53" t="str">
        <f t="shared" si="271"/>
        <v/>
      </c>
    </row>
    <row r="1300" spans="1:72" x14ac:dyDescent="0.15">
      <c r="A1300" s="5">
        <v>1695</v>
      </c>
      <c r="B1300" s="5" t="s">
        <v>31</v>
      </c>
      <c r="C1300" s="3">
        <v>0</v>
      </c>
      <c r="D1300" s="11">
        <v>2.9223953515001455E-2</v>
      </c>
      <c r="E1300" s="6">
        <v>1.0953525795384432E-2</v>
      </c>
      <c r="F1300" s="15">
        <v>5.2142857142857144</v>
      </c>
      <c r="G1300" s="15">
        <v>3</v>
      </c>
      <c r="H1300" s="13">
        <v>1.032943294397376E-2</v>
      </c>
      <c r="I1300" s="13">
        <v>-8.3139672038535766E-3</v>
      </c>
      <c r="J1300" s="12">
        <v>3.3571428571428572</v>
      </c>
      <c r="K1300" s="12">
        <v>1.9285714285714286</v>
      </c>
      <c r="L1300" s="13">
        <v>1.8718096772940482E-2</v>
      </c>
      <c r="M1300" s="13">
        <v>-1.3547402378958786E-2</v>
      </c>
      <c r="N1300" s="8">
        <v>0.51803571428571427</v>
      </c>
      <c r="O1300" s="8">
        <v>1.0304305768162447</v>
      </c>
      <c r="P1300" s="14"/>
      <c r="Q1300" s="13">
        <v>-1.8696086992433716E-2</v>
      </c>
      <c r="R1300" s="14"/>
      <c r="S1300" s="14" t="str">
        <f>IF(ISNUMBER(R1300),VLOOKUP(B1300,Index!$B$3:$AB$18,27,FALSE),"")</f>
        <v/>
      </c>
      <c r="T1300" s="14" t="str">
        <f>IF(ISNUMBER($R1300),VLOOKUP($B1300,Index!$B$21:$AB$36,27,FALSE),"")</f>
        <v/>
      </c>
      <c r="U1300" s="14" t="str">
        <f>IF(ISNUMBER($R1300),VLOOKUP($B1300,Index!$B$39:$AB$54,27,FALSE),"")</f>
        <v/>
      </c>
      <c r="W1300" s="6">
        <v>1.3438844395388105</v>
      </c>
      <c r="X1300" s="8">
        <v>0.65229591836734691</v>
      </c>
      <c r="Y1300" s="6">
        <v>0.20782853953693367</v>
      </c>
      <c r="Z1300" s="8" t="str">
        <f t="shared" si="272"/>
        <v/>
      </c>
      <c r="AA1300" s="9" t="s">
        <v>25</v>
      </c>
      <c r="AB1300" s="3">
        <v>0</v>
      </c>
      <c r="AC1300" s="6">
        <v>1.8060253868345428</v>
      </c>
      <c r="AD1300" s="8">
        <v>0.42548996511870052</v>
      </c>
      <c r="AE1300" s="6">
        <v>4.3192701846054803E-2</v>
      </c>
      <c r="AF1300" s="8" t="str">
        <f t="shared" si="273"/>
        <v/>
      </c>
      <c r="AG1300" s="9" t="s">
        <v>25</v>
      </c>
      <c r="AH1300" s="3">
        <v>0</v>
      </c>
      <c r="AK1300" t="str">
        <f t="shared" si="276"/>
        <v/>
      </c>
      <c r="AL1300" t="str">
        <f t="shared" si="276"/>
        <v/>
      </c>
      <c r="AM1300" t="str">
        <f t="shared" si="276"/>
        <v/>
      </c>
      <c r="AN1300" t="str">
        <f t="shared" si="276"/>
        <v/>
      </c>
      <c r="AO1300" t="str">
        <f t="shared" si="276"/>
        <v/>
      </c>
      <c r="AP1300" t="str">
        <f t="shared" si="276"/>
        <v/>
      </c>
      <c r="AQ1300" t="str">
        <f t="shared" si="276"/>
        <v/>
      </c>
      <c r="AR1300" t="str">
        <f t="shared" si="276"/>
        <v/>
      </c>
      <c r="AS1300" t="str">
        <f t="shared" si="276"/>
        <v/>
      </c>
      <c r="AT1300" t="str">
        <f t="shared" si="276"/>
        <v/>
      </c>
      <c r="AU1300" t="str">
        <f t="shared" si="276"/>
        <v/>
      </c>
      <c r="AV1300" t="str">
        <f t="shared" si="276"/>
        <v/>
      </c>
      <c r="AW1300" t="str">
        <f t="shared" si="276"/>
        <v/>
      </c>
      <c r="AX1300" t="str">
        <f t="shared" si="276"/>
        <v/>
      </c>
      <c r="AZ1300" s="46" t="str">
        <f>IF(ISNUMBER(VLOOKUP($B1300,Stats!$A$2:$AA$19,2,FALSE))=FALSE,"",IF(ISNUMBER(W1300),(W1300-VLOOKUP($B1300,Stats!$A$2:$AA$19,2,FALSE))/VLOOKUP($B1300,Stats!$A$2:$AA$19,16,FALSE),""))</f>
        <v/>
      </c>
      <c r="BA1300" s="46" t="str">
        <f>IF(ISNUMBER(VLOOKUP($B1300,Stats!$A$2:$AA$19,2,FALSE))=FALSE,"",IF(ISNUMBER(X1300),(X1300-VLOOKUP($B1300,Stats!$A$2:$AA$19,3,FALSE))/VLOOKUP($B1300,Stats!$A$2:$AA$19,17,FALSE),""))</f>
        <v/>
      </c>
      <c r="BB1300" s="46"/>
      <c r="BC1300" s="46"/>
      <c r="BD1300" s="44" t="str">
        <f t="shared" si="269"/>
        <v/>
      </c>
      <c r="BE1300" s="46" t="str">
        <f>IF(ISNUMBER(VLOOKUP($B1300,Stats!$A$2:$AA$19,2,FALSE))=FALSE,"",IF(ISNUMBER(Y1300),(Y1300-VLOOKUP($B1300,Stats!$A$2:$AA$19,5,FALSE))/VLOOKUP($B1300,Stats!$A$2:$AA$19,19,FALSE),""))</f>
        <v/>
      </c>
      <c r="BF1300" s="46"/>
      <c r="BG1300" s="46"/>
      <c r="BH1300" s="46" t="str">
        <f>IF(ISNUMBER(VLOOKUP($B1300,Stats!$A$2:$AA$19,2,FALSE))=FALSE,"",IF(ISNUMBER(Z1300),(Z1300-VLOOKUP($B1300,Stats!$A$2:$AA$19,8,FALSE))/VLOOKUP($B1300,Stats!$A$2:$AA$19,22,FALSE),""))</f>
        <v/>
      </c>
      <c r="BI1300" s="46" t="str">
        <f>IF(ISNUMBER(VLOOKUP($B1300,Stats!$A$2:$AA$19,2,FALSE))=FALSE,"",IF(ISNUMBER(#REF!),(#REF!-VLOOKUP($B1300,Stats!$A$2:$AA$19,9,FALSE))/VLOOKUP($B1300,Stats!$A$2:$AA$19,23,FALSE),""))</f>
        <v/>
      </c>
      <c r="BJ1300" s="46" t="str">
        <f>IF(ISNUMBER(VLOOKUP($B1300,Stats!$A$2:$AA$19,2,FALSE))=FALSE,"",IF(ISNUMBER(#REF!),(#REF!-VLOOKUP($B1300,Stats!$A$2:$AA$19,10,FALSE))/VLOOKUP($B1300,Stats!$A$2:$AA$19,24,FALSE),""))</f>
        <v/>
      </c>
      <c r="BK1300" s="44" t="str">
        <f t="shared" si="274"/>
        <v/>
      </c>
      <c r="BL1300" s="46" t="str">
        <f>IF(ISNUMBER(VLOOKUP($B1300,Stats!$A$2:$AA$19,2,FALSE))=FALSE,"",IF(ISNUMBER(#REF!),(#REF!-VLOOKUP($B1300,Stats!$A$2:$AA$19,11,FALSE))/VLOOKUP($B1300,Stats!$A$2:$AA$19,25,FALSE),""))</f>
        <v/>
      </c>
      <c r="BM1300" s="46" t="str">
        <f>IF(ISNUMBER(VLOOKUP($B1300,Stats!$A$2:$AA$19,2,FALSE))=FALSE,"",IF(ISNUMBER(AA1300),(AA1300-VLOOKUP($B1300,Stats!$A$2:$AA$19,12,FALSE))/VLOOKUP($B1300,Stats!$A$2:$AA$19,26,FALSE),""))</f>
        <v/>
      </c>
      <c r="BN1300" s="46" t="str">
        <f>IF(ISNUMBER(VLOOKUP($B1300,Stats!$A$2:$AA$19,2,FALSE))=FALSE,"",IF(ISNUMBER(#REF!),(#REF!-VLOOKUP($B1300,Stats!$A$2:$AA$19,13,FALSE))/VLOOKUP($B1300,Stats!$A$2:$AA$19,27,FALSE),""))</f>
        <v/>
      </c>
      <c r="BO1300" s="46" t="str">
        <f>IF(ISNUMBER(VLOOKUP($B1300,Stats!$A$2:$AA$19,2,FALSE))=FALSE,"",IF(ISNUMBER(#REF!),(#REF!-VLOOKUP($B1300,Stats!$A$2:$AA$19,14,FALSE))/VLOOKUP($B1300,Stats!$A$2:$AB$19,28,FALSE),""))</f>
        <v/>
      </c>
      <c r="BP1300" s="46"/>
      <c r="BQ1300" s="46" t="str">
        <f>IF(ISNUMBER(VLOOKUP($B1300,Stats!$A$2:$AA$19,2,FALSE))=FALSE,"",IF(ISNUMBER(BM1300),BM1300,(VLOOKUP($B1300,Stats!$A$2:$AT$19,46,FALSE)-VLOOKUP($B1300,Stats!$A$2:$AA$19,12,FALSE))/VLOOKUP($B1300,Stats!$A$2:$AA$19,26,FALSE)))</f>
        <v/>
      </c>
      <c r="BR1300" s="51" t="str">
        <f t="shared" si="275"/>
        <v/>
      </c>
      <c r="BS1300" s="32" t="str">
        <f t="shared" si="270"/>
        <v/>
      </c>
      <c r="BT1300" s="53" t="str">
        <f t="shared" si="271"/>
        <v/>
      </c>
    </row>
    <row r="1301" spans="1:72" x14ac:dyDescent="0.15">
      <c r="A1301" s="16">
        <v>1695</v>
      </c>
      <c r="B1301" s="17">
        <v>201421</v>
      </c>
      <c r="C1301" s="3">
        <v>0</v>
      </c>
      <c r="D1301" s="23">
        <v>-3.1985784095957315E-2</v>
      </c>
      <c r="E1301" s="18">
        <v>3.1132939639067969E-3</v>
      </c>
      <c r="F1301" s="24">
        <v>0</v>
      </c>
      <c r="G1301" s="24">
        <v>7</v>
      </c>
      <c r="H1301" s="20" t="s">
        <v>25</v>
      </c>
      <c r="I1301" s="20">
        <v>-4.6297813892807339E-3</v>
      </c>
      <c r="J1301" s="24">
        <v>1</v>
      </c>
      <c r="K1301" s="24">
        <v>7</v>
      </c>
      <c r="L1301" s="20">
        <v>0</v>
      </c>
      <c r="M1301" s="20">
        <v>-8.644222020018133E-3</v>
      </c>
      <c r="N1301" s="19">
        <v>0.45019999999999999</v>
      </c>
      <c r="O1301" s="19">
        <v>1</v>
      </c>
      <c r="P1301" s="25">
        <v>41920</v>
      </c>
      <c r="Q1301" s="20">
        <v>-3.1985784095957315E-2</v>
      </c>
      <c r="R1301" s="25">
        <v>41929</v>
      </c>
      <c r="S1301" s="25">
        <f>IF(ISNUMBER(R1301),VLOOKUP(B1301,Index!$B$3:$AB$18,27,FALSE),"")</f>
        <v>41929</v>
      </c>
      <c r="T1301" s="25">
        <f>IF(ISNUMBER($R1301),VLOOKUP($B1301,Index!$B$21:$AB$36,27,FALSE),"")</f>
        <v>41929</v>
      </c>
      <c r="U1301" s="25">
        <f>IF(ISNUMBER($R1301),VLOOKUP($B1301,Index!$B$39:$AB$54,27,FALSE),"")</f>
        <v>41929</v>
      </c>
      <c r="W1301" s="18">
        <v>-1.1514882274544633</v>
      </c>
      <c r="X1301" s="19">
        <v>0</v>
      </c>
      <c r="Y1301" s="18">
        <v>5.9070599709597146E-2</v>
      </c>
      <c r="Z1301" s="19">
        <f t="shared" si="272"/>
        <v>0</v>
      </c>
      <c r="AA1301" s="21" t="s">
        <v>25</v>
      </c>
      <c r="AB1301" s="3">
        <v>0</v>
      </c>
      <c r="AC1301" s="18">
        <v>1.3259251379662218</v>
      </c>
      <c r="AD1301" s="19">
        <v>0</v>
      </c>
      <c r="AE1301" s="18">
        <v>3.4893357500514585E-3</v>
      </c>
      <c r="AF1301" s="19">
        <f t="shared" si="273"/>
        <v>0</v>
      </c>
      <c r="AG1301" s="21" t="s">
        <v>25</v>
      </c>
      <c r="AH1301" s="3">
        <v>0</v>
      </c>
      <c r="AK1301" t="str">
        <f t="shared" si="276"/>
        <v/>
      </c>
      <c r="AL1301" t="str">
        <f t="shared" si="276"/>
        <v/>
      </c>
      <c r="AM1301" t="str">
        <f t="shared" si="276"/>
        <v/>
      </c>
      <c r="AN1301" t="str">
        <f t="shared" si="276"/>
        <v/>
      </c>
      <c r="AO1301" t="str">
        <f t="shared" si="276"/>
        <v/>
      </c>
      <c r="AP1301" t="str">
        <f t="shared" si="276"/>
        <v/>
      </c>
      <c r="AQ1301" t="str">
        <f t="shared" si="276"/>
        <v/>
      </c>
      <c r="AR1301" t="str">
        <f t="shared" si="276"/>
        <v/>
      </c>
      <c r="AS1301" t="str">
        <f t="shared" si="276"/>
        <v/>
      </c>
      <c r="AT1301" t="str">
        <f t="shared" si="276"/>
        <v/>
      </c>
      <c r="AU1301" t="str">
        <f t="shared" si="276"/>
        <v/>
      </c>
      <c r="AV1301" t="str">
        <f t="shared" si="276"/>
        <v/>
      </c>
      <c r="AW1301" t="str">
        <f t="shared" si="276"/>
        <v/>
      </c>
      <c r="AX1301" t="str">
        <f t="shared" si="276"/>
        <v/>
      </c>
      <c r="AZ1301" s="46">
        <f>IF(ISNUMBER(VLOOKUP($B1301,Stats!$A$2:$AA$19,2,FALSE))=FALSE,"",IF(ISNUMBER(W1301),(W1301-VLOOKUP($B1301,Stats!$A$2:$AA$19,2,FALSE))/VLOOKUP($B1301,Stats!$A$2:$AA$19,16,FALSE),""))</f>
        <v>-1.4108668767599768</v>
      </c>
      <c r="BA1301" s="46">
        <f>IF(ISNUMBER(VLOOKUP($B1301,Stats!$A$2:$AA$19,2,FALSE))=FALSE,"",IF(ISNUMBER(X1301),(X1301-VLOOKUP($B1301,Stats!$A$2:$AA$19,3,FALSE))/VLOOKUP($B1301,Stats!$A$2:$AA$19,17,FALSE),""))</f>
        <v>-1.8529407449063409</v>
      </c>
      <c r="BB1301" s="46"/>
      <c r="BC1301" s="46"/>
      <c r="BD1301" s="44">
        <f t="shared" si="269"/>
        <v>-1.6319038108331587</v>
      </c>
      <c r="BE1301" s="46">
        <f>IF(ISNUMBER(VLOOKUP($B1301,Stats!$A$2:$AA$19,2,FALSE))=FALSE,"",IF(ISNUMBER(Y1301),(Y1301-VLOOKUP($B1301,Stats!$A$2:$AA$19,5,FALSE))/VLOOKUP($B1301,Stats!$A$2:$AA$19,19,FALSE),""))</f>
        <v>-0.38456039788445306</v>
      </c>
      <c r="BF1301" s="46"/>
      <c r="BG1301" s="46"/>
      <c r="BH1301" s="46">
        <f>IF(ISNUMBER(VLOOKUP($B1301,Stats!$A$2:$AA$19,2,FALSE))=FALSE,"",IF(ISNUMBER(Z1301),(Z1301-VLOOKUP($B1301,Stats!$A$2:$AA$19,8,FALSE))/VLOOKUP($B1301,Stats!$A$2:$AA$19,22,FALSE),""))</f>
        <v>-0.61753828864926419</v>
      </c>
      <c r="BI1301" s="46" t="str">
        <f>IF(ISNUMBER(VLOOKUP($B1301,Stats!$A$2:$AA$19,2,FALSE))=FALSE,"",IF(ISNUMBER(#REF!),(#REF!-VLOOKUP($B1301,Stats!$A$2:$AA$19,9,FALSE))/VLOOKUP($B1301,Stats!$A$2:$AA$19,23,FALSE),""))</f>
        <v/>
      </c>
      <c r="BJ1301" s="46" t="str">
        <f>IF(ISNUMBER(VLOOKUP($B1301,Stats!$A$2:$AA$19,2,FALSE))=FALSE,"",IF(ISNUMBER(#REF!),(#REF!-VLOOKUP($B1301,Stats!$A$2:$AA$19,10,FALSE))/VLOOKUP($B1301,Stats!$A$2:$AA$19,24,FALSE),""))</f>
        <v/>
      </c>
      <c r="BK1301" s="44">
        <f t="shared" si="274"/>
        <v>8.3930791924337889E-2</v>
      </c>
      <c r="BL1301" s="46" t="str">
        <f>IF(ISNUMBER(VLOOKUP($B1301,Stats!$A$2:$AA$19,2,FALSE))=FALSE,"",IF(ISNUMBER(#REF!),(#REF!-VLOOKUP($B1301,Stats!$A$2:$AA$19,11,FALSE))/VLOOKUP($B1301,Stats!$A$2:$AA$19,25,FALSE),""))</f>
        <v/>
      </c>
      <c r="BM1301" s="46" t="str">
        <f>IF(ISNUMBER(VLOOKUP($B1301,Stats!$A$2:$AA$19,2,FALSE))=FALSE,"",IF(ISNUMBER(AA1301),(AA1301-VLOOKUP($B1301,Stats!$A$2:$AA$19,12,FALSE))/VLOOKUP($B1301,Stats!$A$2:$AA$19,26,FALSE),""))</f>
        <v/>
      </c>
      <c r="BN1301" s="46" t="str">
        <f>IF(ISNUMBER(VLOOKUP($B1301,Stats!$A$2:$AA$19,2,FALSE))=FALSE,"",IF(ISNUMBER(#REF!),(#REF!-VLOOKUP($B1301,Stats!$A$2:$AA$19,13,FALSE))/VLOOKUP($B1301,Stats!$A$2:$AA$19,27,FALSE),""))</f>
        <v/>
      </c>
      <c r="BO1301" s="46" t="str">
        <f>IF(ISNUMBER(VLOOKUP($B1301,Stats!$A$2:$AA$19,2,FALSE))=FALSE,"",IF(ISNUMBER(#REF!),(#REF!-VLOOKUP($B1301,Stats!$A$2:$AA$19,14,FALSE))/VLOOKUP($B1301,Stats!$A$2:$AB$19,28,FALSE),""))</f>
        <v/>
      </c>
      <c r="BP1301" s="46"/>
      <c r="BQ1301" s="46">
        <f>IF(ISNUMBER(VLOOKUP($B1301,Stats!$A$2:$AA$19,2,FALSE))=FALSE,"",IF(ISNUMBER(BM1301),BM1301,(VLOOKUP($B1301,Stats!$A$2:$AT$19,46,FALSE)-VLOOKUP($B1301,Stats!$A$2:$AA$19,12,FALSE))/VLOOKUP($B1301,Stats!$A$2:$AA$19,26,FALSE)))</f>
        <v>-0.81319138310867711</v>
      </c>
      <c r="BR1301" s="51">
        <f t="shared" si="275"/>
        <v>-0.81319138310867711</v>
      </c>
      <c r="BS1301" s="32" t="str">
        <f t="shared" si="270"/>
        <v>1695_201421</v>
      </c>
      <c r="BT1301" s="53">
        <f t="shared" si="271"/>
        <v>-0.43866056363376449</v>
      </c>
    </row>
    <row r="1302" spans="1:72" x14ac:dyDescent="0.15">
      <c r="A1302" s="16">
        <v>1695</v>
      </c>
      <c r="B1302" s="17">
        <v>201422</v>
      </c>
      <c r="C1302" s="3">
        <v>0</v>
      </c>
      <c r="D1302" s="23">
        <v>4.1303350160624142E-3</v>
      </c>
      <c r="E1302" s="18">
        <v>1.1917622677541405E-3</v>
      </c>
      <c r="F1302" s="24">
        <v>7</v>
      </c>
      <c r="G1302" s="24">
        <v>3</v>
      </c>
      <c r="H1302" s="20">
        <v>1.0149787567124463E-3</v>
      </c>
      <c r="I1302" s="20">
        <v>-9.9192797538157529E-4</v>
      </c>
      <c r="J1302" s="24">
        <v>4</v>
      </c>
      <c r="K1302" s="24">
        <v>2</v>
      </c>
      <c r="L1302" s="20">
        <v>1.8365472910928382E-3</v>
      </c>
      <c r="M1302" s="20">
        <v>-1.3758312313689736E-3</v>
      </c>
      <c r="N1302" s="19">
        <v>0.438</v>
      </c>
      <c r="O1302" s="19">
        <v>1.0048176187198898</v>
      </c>
      <c r="P1302" s="25">
        <v>41941</v>
      </c>
      <c r="Q1302" s="20">
        <v>-1.8336007334402993E-3</v>
      </c>
      <c r="R1302" s="25">
        <v>41935</v>
      </c>
      <c r="S1302" s="25">
        <f>IF(ISNUMBER(R1302),VLOOKUP(B1302,Index!$B$3:$AB$18,27,FALSE),"")</f>
        <v>41939</v>
      </c>
      <c r="T1302" s="25">
        <f>IF(ISNUMBER($R1302),VLOOKUP($B1302,Index!$B$21:$AB$36,27,FALSE),"")</f>
        <v>41935</v>
      </c>
      <c r="U1302" s="25">
        <f>IF(ISNUMBER($R1302),VLOOKUP($B1302,Index!$B$39:$AB$54,27,FALSE),"")</f>
        <v>41936</v>
      </c>
      <c r="W1302" s="18">
        <v>0.12391005048187242</v>
      </c>
      <c r="X1302" s="19">
        <v>0.7</v>
      </c>
      <c r="Y1302" s="18">
        <v>2.261209917330315E-2</v>
      </c>
      <c r="Z1302" s="19">
        <f t="shared" si="272"/>
        <v>4</v>
      </c>
      <c r="AA1302" s="21">
        <v>2.252581459385032</v>
      </c>
      <c r="AB1302" s="3">
        <v>0</v>
      </c>
      <c r="AC1302" s="18">
        <v>1.5353700610420172E-2</v>
      </c>
      <c r="AD1302" s="19">
        <v>0.48999999999999994</v>
      </c>
      <c r="AE1302" s="18">
        <v>5.1130702902329702E-4</v>
      </c>
      <c r="AF1302" s="19">
        <f t="shared" si="273"/>
        <v>16</v>
      </c>
      <c r="AG1302" s="21">
        <v>5.0741232311652</v>
      </c>
      <c r="AH1302" s="3">
        <v>0</v>
      </c>
      <c r="AK1302" t="str">
        <f t="shared" si="276"/>
        <v/>
      </c>
      <c r="AL1302">
        <f t="shared" si="276"/>
        <v>2.252581459385032</v>
      </c>
      <c r="AM1302" t="str">
        <f t="shared" si="276"/>
        <v/>
      </c>
      <c r="AN1302" t="str">
        <f t="shared" si="276"/>
        <v/>
      </c>
      <c r="AO1302" t="str">
        <f t="shared" si="276"/>
        <v/>
      </c>
      <c r="AP1302" t="str">
        <f t="shared" si="276"/>
        <v/>
      </c>
      <c r="AQ1302" t="str">
        <f t="shared" si="276"/>
        <v/>
      </c>
      <c r="AR1302" t="str">
        <f t="shared" si="276"/>
        <v/>
      </c>
      <c r="AS1302" t="str">
        <f t="shared" si="276"/>
        <v/>
      </c>
      <c r="AT1302" t="str">
        <f t="shared" si="276"/>
        <v/>
      </c>
      <c r="AU1302" t="str">
        <f t="shared" si="276"/>
        <v/>
      </c>
      <c r="AV1302" t="str">
        <f t="shared" si="276"/>
        <v/>
      </c>
      <c r="AW1302" t="str">
        <f t="shared" si="276"/>
        <v/>
      </c>
      <c r="AX1302" t="str">
        <f t="shared" si="276"/>
        <v/>
      </c>
      <c r="AZ1302" s="46">
        <f>IF(ISNUMBER(VLOOKUP($B1302,Stats!$A$2:$AA$19,2,FALSE))=FALSE,"",IF(ISNUMBER(W1302),(W1302-VLOOKUP($B1302,Stats!$A$2:$AA$19,2,FALSE))/VLOOKUP($B1302,Stats!$A$2:$AA$19,16,FALSE),""))</f>
        <v>-0.60427046277999352</v>
      </c>
      <c r="BA1302" s="46">
        <f>IF(ISNUMBER(VLOOKUP($B1302,Stats!$A$2:$AA$19,2,FALSE))=FALSE,"",IF(ISNUMBER(X1302),(X1302-VLOOKUP($B1302,Stats!$A$2:$AA$19,3,FALSE))/VLOOKUP($B1302,Stats!$A$2:$AA$19,17,FALSE),""))</f>
        <v>0.48271521432213388</v>
      </c>
      <c r="BB1302" s="46"/>
      <c r="BC1302" s="46"/>
      <c r="BD1302" s="44">
        <f t="shared" si="269"/>
        <v>-6.0777624228929822E-2</v>
      </c>
      <c r="BE1302" s="46">
        <f>IF(ISNUMBER(VLOOKUP($B1302,Stats!$A$2:$AA$19,2,FALSE))=FALSE,"",IF(ISNUMBER(Y1302),(Y1302-VLOOKUP($B1302,Stats!$A$2:$AA$19,5,FALSE))/VLOOKUP($B1302,Stats!$A$2:$AA$19,19,FALSE),""))</f>
        <v>-1.1624022871565123</v>
      </c>
      <c r="BF1302" s="46"/>
      <c r="BG1302" s="46"/>
      <c r="BH1302" s="46">
        <f>IF(ISNUMBER(VLOOKUP($B1302,Stats!$A$2:$AA$19,2,FALSE))=FALSE,"",IF(ISNUMBER(Z1302),(Z1302-VLOOKUP($B1302,Stats!$A$2:$AA$19,8,FALSE))/VLOOKUP($B1302,Stats!$A$2:$AA$19,22,FALSE),""))</f>
        <v>0.66359770503354598</v>
      </c>
      <c r="BI1302" s="46" t="str">
        <f>IF(ISNUMBER(VLOOKUP($B1302,Stats!$A$2:$AA$19,2,FALSE))=FALSE,"",IF(ISNUMBER(#REF!),(#REF!-VLOOKUP($B1302,Stats!$A$2:$AA$19,9,FALSE))/VLOOKUP($B1302,Stats!$A$2:$AA$19,23,FALSE),""))</f>
        <v/>
      </c>
      <c r="BJ1302" s="46" t="str">
        <f>IF(ISNUMBER(VLOOKUP($B1302,Stats!$A$2:$AA$19,2,FALSE))=FALSE,"",IF(ISNUMBER(#REF!),(#REF!-VLOOKUP($B1302,Stats!$A$2:$AA$19,10,FALSE))/VLOOKUP($B1302,Stats!$A$2:$AA$19,24,FALSE),""))</f>
        <v/>
      </c>
      <c r="BK1302" s="44">
        <f t="shared" si="274"/>
        <v>1.0127609125196224</v>
      </c>
      <c r="BL1302" s="46" t="str">
        <f>IF(ISNUMBER(VLOOKUP($B1302,Stats!$A$2:$AA$19,2,FALSE))=FALSE,"",IF(ISNUMBER(#REF!),(#REF!-VLOOKUP($B1302,Stats!$A$2:$AA$19,11,FALSE))/VLOOKUP($B1302,Stats!$A$2:$AA$19,25,FALSE),""))</f>
        <v/>
      </c>
      <c r="BM1302" s="46">
        <f>IF(ISNUMBER(VLOOKUP($B1302,Stats!$A$2:$AA$19,2,FALSE))=FALSE,"",IF(ISNUMBER(AA1302),(AA1302-VLOOKUP($B1302,Stats!$A$2:$AA$19,12,FALSE))/VLOOKUP($B1302,Stats!$A$2:$AA$19,26,FALSE),""))</f>
        <v>-0.2373788453501077</v>
      </c>
      <c r="BN1302" s="46" t="str">
        <f>IF(ISNUMBER(VLOOKUP($B1302,Stats!$A$2:$AA$19,2,FALSE))=FALSE,"",IF(ISNUMBER(#REF!),(#REF!-VLOOKUP($B1302,Stats!$A$2:$AA$19,13,FALSE))/VLOOKUP($B1302,Stats!$A$2:$AA$19,27,FALSE),""))</f>
        <v/>
      </c>
      <c r="BO1302" s="46" t="str">
        <f>IF(ISNUMBER(VLOOKUP($B1302,Stats!$A$2:$AA$19,2,FALSE))=FALSE,"",IF(ISNUMBER(#REF!),(#REF!-VLOOKUP($B1302,Stats!$A$2:$AA$19,14,FALSE))/VLOOKUP($B1302,Stats!$A$2:$AB$19,28,FALSE),""))</f>
        <v/>
      </c>
      <c r="BP1302" s="46"/>
      <c r="BQ1302" s="46">
        <f>IF(ISNUMBER(VLOOKUP($B1302,Stats!$A$2:$AA$19,2,FALSE))=FALSE,"",IF(ISNUMBER(BM1302),BM1302,(VLOOKUP($B1302,Stats!$A$2:$AT$19,46,FALSE)-VLOOKUP($B1302,Stats!$A$2:$AA$19,12,FALSE))/VLOOKUP($B1302,Stats!$A$2:$AA$19,26,FALSE)))</f>
        <v>-0.2373788453501077</v>
      </c>
      <c r="BR1302" s="51">
        <f t="shared" si="275"/>
        <v>-0.2373788453501077</v>
      </c>
      <c r="BS1302" s="32" t="str">
        <f t="shared" si="270"/>
        <v>1695_201422</v>
      </c>
      <c r="BT1302" s="53">
        <f t="shared" si="271"/>
        <v>0.54802525359596599</v>
      </c>
    </row>
    <row r="1303" spans="1:72" x14ac:dyDescent="0.15">
      <c r="A1303" s="16">
        <v>1695</v>
      </c>
      <c r="B1303" s="17">
        <v>201423</v>
      </c>
      <c r="C1303" s="3">
        <v>0</v>
      </c>
      <c r="D1303" s="23">
        <v>-3.4277879341865214E-3</v>
      </c>
      <c r="E1303" s="18">
        <v>1.0366040532905592E-3</v>
      </c>
      <c r="F1303" s="24">
        <v>5</v>
      </c>
      <c r="G1303" s="24">
        <v>5</v>
      </c>
      <c r="H1303" s="20">
        <v>5.4998724246471122E-4</v>
      </c>
      <c r="I1303" s="20">
        <v>-1.2356371938810229E-3</v>
      </c>
      <c r="J1303" s="24">
        <v>2</v>
      </c>
      <c r="K1303" s="24">
        <v>2</v>
      </c>
      <c r="L1303" s="20">
        <v>1.1478420569328573E-3</v>
      </c>
      <c r="M1303" s="20">
        <v>-1.8319212273871788E-3</v>
      </c>
      <c r="N1303" s="19">
        <v>0.43759999999999999</v>
      </c>
      <c r="O1303" s="19">
        <v>1.0009149130832571</v>
      </c>
      <c r="P1303" s="25">
        <v>41947</v>
      </c>
      <c r="Q1303" s="20">
        <v>-4.5703839122486212E-3</v>
      </c>
      <c r="R1303" s="25">
        <v>41956</v>
      </c>
      <c r="S1303" s="25">
        <f>IF(ISNUMBER(R1303),VLOOKUP(B1303,Index!$B$3:$AB$18,27,FALSE),"")</f>
        <v>41956</v>
      </c>
      <c r="T1303" s="25">
        <f>IF(ISNUMBER($R1303),VLOOKUP($B1303,Index!$B$21:$AB$36,27,FALSE),"")</f>
        <v>41954</v>
      </c>
      <c r="U1303" s="25">
        <f>IF(ISNUMBER($R1303),VLOOKUP($B1303,Index!$B$39:$AB$54,27,FALSE),"")</f>
        <v>41957</v>
      </c>
      <c r="W1303" s="18">
        <v>-0.10283363802559564</v>
      </c>
      <c r="X1303" s="19">
        <v>0.5</v>
      </c>
      <c r="Y1303" s="18">
        <v>1.9668179040964365E-2</v>
      </c>
      <c r="Z1303" s="19">
        <f t="shared" si="272"/>
        <v>0</v>
      </c>
      <c r="AA1303" s="21" t="s">
        <v>25</v>
      </c>
      <c r="AB1303" s="3">
        <v>0</v>
      </c>
      <c r="AC1303" s="18">
        <v>1.057475710957923E-2</v>
      </c>
      <c r="AD1303" s="19">
        <v>0.25</v>
      </c>
      <c r="AE1303" s="18">
        <v>3.8683726678742994E-4</v>
      </c>
      <c r="AF1303" s="19">
        <f t="shared" si="273"/>
        <v>0</v>
      </c>
      <c r="AG1303" s="21" t="s">
        <v>25</v>
      </c>
      <c r="AH1303" s="3">
        <v>0</v>
      </c>
      <c r="AK1303" t="str">
        <f t="shared" ref="AK1303:AX1312" si="277">IF($B1303=AK$2,$AA1303,"")</f>
        <v/>
      </c>
      <c r="AL1303" t="str">
        <f t="shared" si="277"/>
        <v/>
      </c>
      <c r="AM1303" t="str">
        <f t="shared" si="277"/>
        <v/>
      </c>
      <c r="AN1303" t="str">
        <f t="shared" si="277"/>
        <v/>
      </c>
      <c r="AO1303" t="str">
        <f t="shared" si="277"/>
        <v/>
      </c>
      <c r="AP1303" t="str">
        <f t="shared" si="277"/>
        <v/>
      </c>
      <c r="AQ1303" t="str">
        <f t="shared" si="277"/>
        <v/>
      </c>
      <c r="AR1303" t="str">
        <f t="shared" si="277"/>
        <v/>
      </c>
      <c r="AS1303" t="str">
        <f t="shared" si="277"/>
        <v/>
      </c>
      <c r="AT1303" t="str">
        <f t="shared" si="277"/>
        <v/>
      </c>
      <c r="AU1303" t="str">
        <f t="shared" si="277"/>
        <v/>
      </c>
      <c r="AV1303" t="str">
        <f t="shared" si="277"/>
        <v/>
      </c>
      <c r="AW1303" t="str">
        <f t="shared" si="277"/>
        <v/>
      </c>
      <c r="AX1303" t="str">
        <f t="shared" si="277"/>
        <v/>
      </c>
      <c r="AZ1303" s="46">
        <f>IF(ISNUMBER(VLOOKUP($B1303,Stats!$A$2:$AA$19,2,FALSE))=FALSE,"",IF(ISNUMBER(W1303),(W1303-VLOOKUP($B1303,Stats!$A$2:$AA$19,2,FALSE))/VLOOKUP($B1303,Stats!$A$2:$AA$19,16,FALSE),""))</f>
        <v>-9.5692006936634599E-2</v>
      </c>
      <c r="BA1303" s="46">
        <f>IF(ISNUMBER(VLOOKUP($B1303,Stats!$A$2:$AA$19,2,FALSE))=FALSE,"",IF(ISNUMBER(X1303),(X1303-VLOOKUP($B1303,Stats!$A$2:$AA$19,3,FALSE))/VLOOKUP($B1303,Stats!$A$2:$AA$19,17,FALSE),""))</f>
        <v>-7.6117703670941991E-2</v>
      </c>
      <c r="BB1303" s="46"/>
      <c r="BC1303" s="46"/>
      <c r="BD1303" s="44">
        <f t="shared" si="269"/>
        <v>-8.5904855303788302E-2</v>
      </c>
      <c r="BE1303" s="46">
        <f>IF(ISNUMBER(VLOOKUP($B1303,Stats!$A$2:$AA$19,2,FALSE))=FALSE,"",IF(ISNUMBER(Y1303),(Y1303-VLOOKUP($B1303,Stats!$A$2:$AA$19,5,FALSE))/VLOOKUP($B1303,Stats!$A$2:$AA$19,19,FALSE),""))</f>
        <v>-1.2159513231605275</v>
      </c>
      <c r="BF1303" s="46"/>
      <c r="BG1303" s="46"/>
      <c r="BH1303" s="46">
        <f>IF(ISNUMBER(VLOOKUP($B1303,Stats!$A$2:$AA$19,2,FALSE))=FALSE,"",IF(ISNUMBER(Z1303),(Z1303-VLOOKUP($B1303,Stats!$A$2:$AA$19,8,FALSE))/VLOOKUP($B1303,Stats!$A$2:$AA$19,22,FALSE),""))</f>
        <v>-0.83118031458533193</v>
      </c>
      <c r="BI1303" s="46" t="str">
        <f>IF(ISNUMBER(VLOOKUP($B1303,Stats!$A$2:$AA$19,2,FALSE))=FALSE,"",IF(ISNUMBER(#REF!),(#REF!-VLOOKUP($B1303,Stats!$A$2:$AA$19,9,FALSE))/VLOOKUP($B1303,Stats!$A$2:$AA$19,23,FALSE),""))</f>
        <v/>
      </c>
      <c r="BJ1303" s="46" t="str">
        <f>IF(ISNUMBER(VLOOKUP($B1303,Stats!$A$2:$AA$19,2,FALSE))=FALSE,"",IF(ISNUMBER(#REF!),(#REF!-VLOOKUP($B1303,Stats!$A$2:$AA$19,10,FALSE))/VLOOKUP($B1303,Stats!$A$2:$AA$19,24,FALSE),""))</f>
        <v/>
      </c>
      <c r="BK1303" s="44">
        <f t="shared" si="274"/>
        <v>0.60181183183676956</v>
      </c>
      <c r="BL1303" s="46" t="str">
        <f>IF(ISNUMBER(VLOOKUP($B1303,Stats!$A$2:$AA$19,2,FALSE))=FALSE,"",IF(ISNUMBER(#REF!),(#REF!-VLOOKUP($B1303,Stats!$A$2:$AA$19,11,FALSE))/VLOOKUP($B1303,Stats!$A$2:$AA$19,25,FALSE),""))</f>
        <v/>
      </c>
      <c r="BM1303" s="46" t="str">
        <f>IF(ISNUMBER(VLOOKUP($B1303,Stats!$A$2:$AA$19,2,FALSE))=FALSE,"",IF(ISNUMBER(AA1303),(AA1303-VLOOKUP($B1303,Stats!$A$2:$AA$19,12,FALSE))/VLOOKUP($B1303,Stats!$A$2:$AA$19,26,FALSE),""))</f>
        <v/>
      </c>
      <c r="BN1303" s="46" t="str">
        <f>IF(ISNUMBER(VLOOKUP($B1303,Stats!$A$2:$AA$19,2,FALSE))=FALSE,"",IF(ISNUMBER(#REF!),(#REF!-VLOOKUP($B1303,Stats!$A$2:$AA$19,13,FALSE))/VLOOKUP($B1303,Stats!$A$2:$AA$19,27,FALSE),""))</f>
        <v/>
      </c>
      <c r="BO1303" s="46" t="str">
        <f>IF(ISNUMBER(VLOOKUP($B1303,Stats!$A$2:$AA$19,2,FALSE))=FALSE,"",IF(ISNUMBER(#REF!),(#REF!-VLOOKUP($B1303,Stats!$A$2:$AA$19,14,FALSE))/VLOOKUP($B1303,Stats!$A$2:$AB$19,28,FALSE),""))</f>
        <v/>
      </c>
      <c r="BP1303" s="46"/>
      <c r="BQ1303" s="46">
        <f>IF(ISNUMBER(VLOOKUP($B1303,Stats!$A$2:$AA$19,2,FALSE))=FALSE,"",IF(ISNUMBER(BM1303),BM1303,(VLOOKUP($B1303,Stats!$A$2:$AT$19,46,FALSE)-VLOOKUP($B1303,Stats!$A$2:$AA$19,12,FALSE))/VLOOKUP($B1303,Stats!$A$2:$AA$19,26,FALSE)))</f>
        <v>-0.71825946798524909</v>
      </c>
      <c r="BR1303" s="51">
        <f t="shared" si="275"/>
        <v>-0.71825946798524909</v>
      </c>
      <c r="BS1303" s="32" t="str">
        <f t="shared" si="270"/>
        <v>1695_201423</v>
      </c>
      <c r="BT1303" s="53">
        <f t="shared" si="271"/>
        <v>0.20025423444425422</v>
      </c>
    </row>
    <row r="1304" spans="1:72" x14ac:dyDescent="0.15">
      <c r="A1304" s="16">
        <v>1695</v>
      </c>
      <c r="B1304" s="17">
        <v>201424</v>
      </c>
      <c r="C1304" s="3">
        <v>0</v>
      </c>
      <c r="D1304" s="23">
        <v>1.5363448750286723E-2</v>
      </c>
      <c r="E1304" s="18">
        <v>6.8006400728786434E-3</v>
      </c>
      <c r="F1304" s="24">
        <v>6</v>
      </c>
      <c r="G1304" s="24">
        <v>4</v>
      </c>
      <c r="H1304" s="20">
        <v>4.7331184100999719E-3</v>
      </c>
      <c r="I1304" s="20">
        <v>-3.233549298319538E-3</v>
      </c>
      <c r="J1304" s="24">
        <v>4</v>
      </c>
      <c r="K1304" s="24">
        <v>2</v>
      </c>
      <c r="L1304" s="20">
        <v>1.9014891179839566E-2</v>
      </c>
      <c r="M1304" s="20">
        <v>-5.2595472215870576E-3</v>
      </c>
      <c r="N1304" s="19">
        <v>0.44540000000000002</v>
      </c>
      <c r="O1304" s="19">
        <v>1.0203894616265752</v>
      </c>
      <c r="P1304" s="25">
        <v>41969</v>
      </c>
      <c r="Q1304" s="20">
        <v>-5.837449483610202E-3</v>
      </c>
      <c r="R1304" s="25">
        <v>41971</v>
      </c>
      <c r="S1304" s="25">
        <f>IF(ISNUMBER(R1304),VLOOKUP(B1304,Index!$B$3:$AB$18,27,FALSE),"")</f>
        <v>41963</v>
      </c>
      <c r="T1304" s="25">
        <f>IF(ISNUMBER($R1304),VLOOKUP($B1304,Index!$B$21:$AB$36,27,FALSE),"")</f>
        <v>41963</v>
      </c>
      <c r="U1304" s="25">
        <f>IF(ISNUMBER($R1304),VLOOKUP($B1304,Index!$B$39:$AB$54,27,FALSE),"")</f>
        <v>41963</v>
      </c>
      <c r="W1304" s="18">
        <v>0.4609034625086017</v>
      </c>
      <c r="X1304" s="19">
        <v>0.6</v>
      </c>
      <c r="Y1304" s="18">
        <v>0.12903307306385997</v>
      </c>
      <c r="Z1304" s="19">
        <f t="shared" si="272"/>
        <v>8</v>
      </c>
      <c r="AA1304" s="21">
        <v>2.6318769512991342</v>
      </c>
      <c r="AB1304" s="3">
        <v>0</v>
      </c>
      <c r="AC1304" s="18">
        <v>0.21243200175241803</v>
      </c>
      <c r="AD1304" s="19">
        <v>0.36</v>
      </c>
      <c r="AE1304" s="18">
        <v>1.6649533944303425E-2</v>
      </c>
      <c r="AF1304" s="19">
        <f t="shared" si="273"/>
        <v>64</v>
      </c>
      <c r="AG1304" s="21">
        <v>6.9267762867796252</v>
      </c>
      <c r="AH1304" s="3">
        <v>0</v>
      </c>
      <c r="AK1304" t="str">
        <f t="shared" si="277"/>
        <v/>
      </c>
      <c r="AL1304" t="str">
        <f t="shared" si="277"/>
        <v/>
      </c>
      <c r="AM1304" t="str">
        <f t="shared" si="277"/>
        <v/>
      </c>
      <c r="AN1304">
        <f t="shared" si="277"/>
        <v>2.6318769512991342</v>
      </c>
      <c r="AO1304" t="str">
        <f t="shared" si="277"/>
        <v/>
      </c>
      <c r="AP1304" t="str">
        <f t="shared" si="277"/>
        <v/>
      </c>
      <c r="AQ1304" t="str">
        <f t="shared" si="277"/>
        <v/>
      </c>
      <c r="AR1304" t="str">
        <f t="shared" si="277"/>
        <v/>
      </c>
      <c r="AS1304" t="str">
        <f t="shared" si="277"/>
        <v/>
      </c>
      <c r="AT1304" t="str">
        <f t="shared" si="277"/>
        <v/>
      </c>
      <c r="AU1304" t="str">
        <f t="shared" si="277"/>
        <v/>
      </c>
      <c r="AV1304" t="str">
        <f t="shared" si="277"/>
        <v/>
      </c>
      <c r="AW1304" t="str">
        <f t="shared" si="277"/>
        <v/>
      </c>
      <c r="AX1304" t="str">
        <f t="shared" si="277"/>
        <v/>
      </c>
      <c r="AZ1304" s="46">
        <f>IF(ISNUMBER(VLOOKUP($B1304,Stats!$A$2:$AA$19,2,FALSE))=FALSE,"",IF(ISNUMBER(W1304),(W1304-VLOOKUP($B1304,Stats!$A$2:$AA$19,2,FALSE))/VLOOKUP($B1304,Stats!$A$2:$AA$19,16,FALSE),""))</f>
        <v>-0.74131598101258778</v>
      </c>
      <c r="BA1304" s="46">
        <f>IF(ISNUMBER(VLOOKUP($B1304,Stats!$A$2:$AA$19,2,FALSE))=FALSE,"",IF(ISNUMBER(X1304),(X1304-VLOOKUP($B1304,Stats!$A$2:$AA$19,3,FALSE))/VLOOKUP($B1304,Stats!$A$2:$AA$19,17,FALSE),""))</f>
        <v>-0.93450941971826806</v>
      </c>
      <c r="BB1304" s="46"/>
      <c r="BC1304" s="46"/>
      <c r="BD1304" s="44">
        <f t="shared" si="269"/>
        <v>-0.83791270036542786</v>
      </c>
      <c r="BE1304" s="46">
        <f>IF(ISNUMBER(VLOOKUP($B1304,Stats!$A$2:$AA$19,2,FALSE))=FALSE,"",IF(ISNUMBER(Y1304),(Y1304-VLOOKUP($B1304,Stats!$A$2:$AA$19,5,FALSE))/VLOOKUP($B1304,Stats!$A$2:$AA$19,19,FALSE),""))</f>
        <v>0.11123676040432268</v>
      </c>
      <c r="BF1304" s="46"/>
      <c r="BG1304" s="46"/>
      <c r="BH1304" s="46">
        <f>IF(ISNUMBER(VLOOKUP($B1304,Stats!$A$2:$AA$19,2,FALSE))=FALSE,"",IF(ISNUMBER(Z1304),(Z1304-VLOOKUP($B1304,Stats!$A$2:$AA$19,8,FALSE))/VLOOKUP($B1304,Stats!$A$2:$AA$19,22,FALSE),""))</f>
        <v>2.0054020118034863</v>
      </c>
      <c r="BI1304" s="46" t="str">
        <f>IF(ISNUMBER(VLOOKUP($B1304,Stats!$A$2:$AA$19,2,FALSE))=FALSE,"",IF(ISNUMBER(#REF!),(#REF!-VLOOKUP($B1304,Stats!$A$2:$AA$19,9,FALSE))/VLOOKUP($B1304,Stats!$A$2:$AA$19,23,FALSE),""))</f>
        <v/>
      </c>
      <c r="BJ1304" s="46" t="str">
        <f>IF(ISNUMBER(VLOOKUP($B1304,Stats!$A$2:$AA$19,2,FALSE))=FALSE,"",IF(ISNUMBER(#REF!),(#REF!-VLOOKUP($B1304,Stats!$A$2:$AA$19,10,FALSE))/VLOOKUP($B1304,Stats!$A$2:$AA$19,24,FALSE),""))</f>
        <v/>
      </c>
      <c r="BK1304" s="44">
        <f t="shared" si="274"/>
        <v>0.52375487125802</v>
      </c>
      <c r="BL1304" s="46" t="str">
        <f>IF(ISNUMBER(VLOOKUP($B1304,Stats!$A$2:$AA$19,2,FALSE))=FALSE,"",IF(ISNUMBER(#REF!),(#REF!-VLOOKUP($B1304,Stats!$A$2:$AA$19,11,FALSE))/VLOOKUP($B1304,Stats!$A$2:$AA$19,25,FALSE),""))</f>
        <v/>
      </c>
      <c r="BM1304" s="46">
        <f>IF(ISNUMBER(VLOOKUP($B1304,Stats!$A$2:$AA$19,2,FALSE))=FALSE,"",IF(ISNUMBER(AA1304),(AA1304-VLOOKUP($B1304,Stats!$A$2:$AA$19,12,FALSE))/VLOOKUP($B1304,Stats!$A$2:$AA$19,26,FALSE),""))</f>
        <v>-0.57378317402581624</v>
      </c>
      <c r="BN1304" s="46" t="str">
        <f>IF(ISNUMBER(VLOOKUP($B1304,Stats!$A$2:$AA$19,2,FALSE))=FALSE,"",IF(ISNUMBER(#REF!),(#REF!-VLOOKUP($B1304,Stats!$A$2:$AA$19,13,FALSE))/VLOOKUP($B1304,Stats!$A$2:$AA$19,27,FALSE),""))</f>
        <v/>
      </c>
      <c r="BO1304" s="46" t="str">
        <f>IF(ISNUMBER(VLOOKUP($B1304,Stats!$A$2:$AA$19,2,FALSE))=FALSE,"",IF(ISNUMBER(#REF!),(#REF!-VLOOKUP($B1304,Stats!$A$2:$AA$19,14,FALSE))/VLOOKUP($B1304,Stats!$A$2:$AB$19,28,FALSE),""))</f>
        <v/>
      </c>
      <c r="BP1304" s="46"/>
      <c r="BQ1304" s="46">
        <f>IF(ISNUMBER(VLOOKUP($B1304,Stats!$A$2:$AA$19,2,FALSE))=FALSE,"",IF(ISNUMBER(BM1304),BM1304,(VLOOKUP($B1304,Stats!$A$2:$AT$19,46,FALSE)-VLOOKUP($B1304,Stats!$A$2:$AA$19,12,FALSE))/VLOOKUP($B1304,Stats!$A$2:$AA$19,26,FALSE)))</f>
        <v>-0.57378317402581624</v>
      </c>
      <c r="BR1304" s="51">
        <f t="shared" si="275"/>
        <v>-0.57378317402581624</v>
      </c>
      <c r="BS1304" s="32" t="str">
        <f t="shared" si="270"/>
        <v>1695_201424</v>
      </c>
      <c r="BT1304" s="53">
        <f t="shared" si="271"/>
        <v>3.1913747876563134E-2</v>
      </c>
    </row>
    <row r="1305" spans="1:72" x14ac:dyDescent="0.15">
      <c r="A1305" s="16">
        <v>1695</v>
      </c>
      <c r="B1305" s="17">
        <v>201425</v>
      </c>
      <c r="C1305" s="3">
        <v>0</v>
      </c>
      <c r="D1305" s="23">
        <v>8.8075880758807568E-2</v>
      </c>
      <c r="E1305" s="18">
        <v>2.6226524841982835E-2</v>
      </c>
      <c r="F1305" s="24">
        <v>6</v>
      </c>
      <c r="G1305" s="24">
        <v>4</v>
      </c>
      <c r="H1305" s="20">
        <v>2.588436566082708E-2</v>
      </c>
      <c r="I1305" s="20">
        <v>-1.6863013500009238E-2</v>
      </c>
      <c r="J1305" s="24">
        <v>3</v>
      </c>
      <c r="K1305" s="24">
        <v>1</v>
      </c>
      <c r="L1305" s="20">
        <v>4.6387154326494207E-2</v>
      </c>
      <c r="M1305" s="20">
        <v>-3.6941580756013725E-2</v>
      </c>
      <c r="N1305" s="19">
        <v>0.48180000000000001</v>
      </c>
      <c r="O1305" s="19">
        <v>1.0883216625254124</v>
      </c>
      <c r="P1305" s="25">
        <v>41985</v>
      </c>
      <c r="Q1305" s="20">
        <v>-5.2409129332206206E-2</v>
      </c>
      <c r="R1305" s="25">
        <v>41982</v>
      </c>
      <c r="S1305" s="25">
        <f>IF(ISNUMBER(R1305),VLOOKUP(B1305,Index!$B$3:$AB$18,27,FALSE),"")</f>
        <v>41982</v>
      </c>
      <c r="T1305" s="25">
        <f>IF(ISNUMBER($R1305),VLOOKUP($B1305,Index!$B$21:$AB$36,27,FALSE),"")</f>
        <v>41982</v>
      </c>
      <c r="U1305" s="25">
        <f>IF(ISNUMBER($R1305),VLOOKUP($B1305,Index!$B$39:$AB$54,27,FALSE),"")</f>
        <v>41982</v>
      </c>
      <c r="W1305" s="18">
        <v>2.642276422764227</v>
      </c>
      <c r="X1305" s="19">
        <v>0.6</v>
      </c>
      <c r="Y1305" s="18">
        <v>0.49761332166992012</v>
      </c>
      <c r="Z1305" s="19">
        <f t="shared" si="272"/>
        <v>0</v>
      </c>
      <c r="AA1305" s="21">
        <v>1.6805446280269267</v>
      </c>
      <c r="AB1305" s="3">
        <v>0</v>
      </c>
      <c r="AC1305" s="18">
        <v>6.9816246942957205</v>
      </c>
      <c r="AD1305" s="19">
        <v>0.36</v>
      </c>
      <c r="AE1305" s="18">
        <v>0.2476190179033714</v>
      </c>
      <c r="AF1305" s="19">
        <f t="shared" si="273"/>
        <v>0</v>
      </c>
      <c r="AG1305" s="21">
        <v>2.8242302467901617</v>
      </c>
      <c r="AH1305" s="3">
        <v>0</v>
      </c>
      <c r="AK1305" t="str">
        <f t="shared" si="277"/>
        <v/>
      </c>
      <c r="AL1305" t="str">
        <f t="shared" si="277"/>
        <v/>
      </c>
      <c r="AM1305" t="str">
        <f t="shared" si="277"/>
        <v/>
      </c>
      <c r="AN1305" t="str">
        <f t="shared" si="277"/>
        <v/>
      </c>
      <c r="AO1305">
        <f t="shared" si="277"/>
        <v>1.6805446280269267</v>
      </c>
      <c r="AP1305" t="str">
        <f t="shared" si="277"/>
        <v/>
      </c>
      <c r="AQ1305" t="str">
        <f t="shared" si="277"/>
        <v/>
      </c>
      <c r="AR1305" t="str">
        <f t="shared" si="277"/>
        <v/>
      </c>
      <c r="AS1305" t="str">
        <f t="shared" si="277"/>
        <v/>
      </c>
      <c r="AT1305" t="str">
        <f t="shared" si="277"/>
        <v/>
      </c>
      <c r="AU1305" t="str">
        <f t="shared" si="277"/>
        <v/>
      </c>
      <c r="AV1305" t="str">
        <f t="shared" si="277"/>
        <v/>
      </c>
      <c r="AW1305" t="str">
        <f t="shared" si="277"/>
        <v/>
      </c>
      <c r="AX1305" t="str">
        <f t="shared" si="277"/>
        <v/>
      </c>
      <c r="AZ1305" s="46">
        <f>IF(ISNUMBER(VLOOKUP($B1305,Stats!$A$2:$AA$19,2,FALSE))=FALSE,"",IF(ISNUMBER(W1305),(W1305-VLOOKUP($B1305,Stats!$A$2:$AA$19,2,FALSE))/VLOOKUP($B1305,Stats!$A$2:$AA$19,16,FALSE),""))</f>
        <v>1.1873709928348313</v>
      </c>
      <c r="BA1305" s="46">
        <f>IF(ISNUMBER(VLOOKUP($B1305,Stats!$A$2:$AA$19,2,FALSE))=FALSE,"",IF(ISNUMBER(X1305),(X1305-VLOOKUP($B1305,Stats!$A$2:$AA$19,3,FALSE))/VLOOKUP($B1305,Stats!$A$2:$AA$19,17,FALSE),""))</f>
        <v>-0.12237675597646717</v>
      </c>
      <c r="BB1305" s="46"/>
      <c r="BC1305" s="46"/>
      <c r="BD1305" s="44">
        <f t="shared" si="269"/>
        <v>0.53249711842918201</v>
      </c>
      <c r="BE1305" s="46">
        <f>IF(ISNUMBER(VLOOKUP($B1305,Stats!$A$2:$AA$19,2,FALSE))=FALSE,"",IF(ISNUMBER(Y1305),(Y1305-VLOOKUP($B1305,Stats!$A$2:$AA$19,5,FALSE))/VLOOKUP($B1305,Stats!$A$2:$AA$19,19,FALSE),""))</f>
        <v>0.83125113255183358</v>
      </c>
      <c r="BF1305" s="46"/>
      <c r="BG1305" s="46"/>
      <c r="BH1305" s="46">
        <f>IF(ISNUMBER(VLOOKUP($B1305,Stats!$A$2:$AA$19,2,FALSE))=FALSE,"",IF(ISNUMBER(Z1305),(Z1305-VLOOKUP($B1305,Stats!$A$2:$AA$19,8,FALSE))/VLOOKUP($B1305,Stats!$A$2:$AA$19,22,FALSE),""))</f>
        <v>-0.38938659637819406</v>
      </c>
      <c r="BI1305" s="46" t="str">
        <f>IF(ISNUMBER(VLOOKUP($B1305,Stats!$A$2:$AA$19,2,FALSE))=FALSE,"",IF(ISNUMBER(#REF!),(#REF!-VLOOKUP($B1305,Stats!$A$2:$AA$19,9,FALSE))/VLOOKUP($B1305,Stats!$A$2:$AA$19,23,FALSE),""))</f>
        <v/>
      </c>
      <c r="BJ1305" s="46" t="str">
        <f>IF(ISNUMBER(VLOOKUP($B1305,Stats!$A$2:$AA$19,2,FALSE))=FALSE,"",IF(ISNUMBER(#REF!),(#REF!-VLOOKUP($B1305,Stats!$A$2:$AA$19,10,FALSE))/VLOOKUP($B1305,Stats!$A$2:$AA$19,24,FALSE),""))</f>
        <v/>
      </c>
      <c r="BK1305" s="44">
        <f t="shared" si="274"/>
        <v>-0.69869177169974162</v>
      </c>
      <c r="BL1305" s="46" t="str">
        <f>IF(ISNUMBER(VLOOKUP($B1305,Stats!$A$2:$AA$19,2,FALSE))=FALSE,"",IF(ISNUMBER(#REF!),(#REF!-VLOOKUP($B1305,Stats!$A$2:$AA$19,11,FALSE))/VLOOKUP($B1305,Stats!$A$2:$AA$19,25,FALSE),""))</f>
        <v/>
      </c>
      <c r="BM1305" s="46">
        <f>IF(ISNUMBER(VLOOKUP($B1305,Stats!$A$2:$AA$19,2,FALSE))=FALSE,"",IF(ISNUMBER(AA1305),(AA1305-VLOOKUP($B1305,Stats!$A$2:$AA$19,12,FALSE))/VLOOKUP($B1305,Stats!$A$2:$AA$19,26,FALSE),""))</f>
        <v>-0.18132182438046582</v>
      </c>
      <c r="BN1305" s="46" t="str">
        <f>IF(ISNUMBER(VLOOKUP($B1305,Stats!$A$2:$AA$19,2,FALSE))=FALSE,"",IF(ISNUMBER(#REF!),(#REF!-VLOOKUP($B1305,Stats!$A$2:$AA$19,13,FALSE))/VLOOKUP($B1305,Stats!$A$2:$AA$19,27,FALSE),""))</f>
        <v/>
      </c>
      <c r="BO1305" s="46" t="str">
        <f>IF(ISNUMBER(VLOOKUP($B1305,Stats!$A$2:$AA$19,2,FALSE))=FALSE,"",IF(ISNUMBER(#REF!),(#REF!-VLOOKUP($B1305,Stats!$A$2:$AA$19,14,FALSE))/VLOOKUP($B1305,Stats!$A$2:$AB$19,28,FALSE),""))</f>
        <v/>
      </c>
      <c r="BP1305" s="46"/>
      <c r="BQ1305" s="46">
        <f>IF(ISNUMBER(VLOOKUP($B1305,Stats!$A$2:$AA$19,2,FALSE))=FALSE,"",IF(ISNUMBER(BM1305),BM1305,(VLOOKUP($B1305,Stats!$A$2:$AT$19,46,FALSE)-VLOOKUP($B1305,Stats!$A$2:$AA$19,12,FALSE))/VLOOKUP($B1305,Stats!$A$2:$AA$19,26,FALSE)))</f>
        <v>-0.18132182438046582</v>
      </c>
      <c r="BR1305" s="51">
        <f t="shared" si="275"/>
        <v>-0.18132182438046582</v>
      </c>
      <c r="BS1305" s="32" t="str">
        <f t="shared" si="270"/>
        <v>1695_201425</v>
      </c>
      <c r="BT1305" s="53">
        <f t="shared" si="271"/>
        <v>-0.34898000421010167</v>
      </c>
    </row>
    <row r="1306" spans="1:72" x14ac:dyDescent="0.15">
      <c r="A1306" s="16">
        <v>1695</v>
      </c>
      <c r="B1306" s="17">
        <v>201426</v>
      </c>
      <c r="C1306" s="3">
        <v>0</v>
      </c>
      <c r="D1306" s="23">
        <v>-9.755085097550853E-3</v>
      </c>
      <c r="E1306" s="18">
        <v>1.4043704002864673E-2</v>
      </c>
      <c r="F1306" s="24">
        <v>7</v>
      </c>
      <c r="G1306" s="24">
        <v>3</v>
      </c>
      <c r="H1306" s="20">
        <v>7.0774920629817573E-3</v>
      </c>
      <c r="I1306" s="20">
        <v>-1.9481019656157856E-2</v>
      </c>
      <c r="J1306" s="24">
        <v>4</v>
      </c>
      <c r="K1306" s="24">
        <v>2</v>
      </c>
      <c r="L1306" s="20">
        <v>1.3381478334749453E-2</v>
      </c>
      <c r="M1306" s="20">
        <v>-3.0936454849498252E-2</v>
      </c>
      <c r="N1306" s="19">
        <v>0.48759999999999998</v>
      </c>
      <c r="O1306" s="19">
        <v>1.0068139582903159</v>
      </c>
      <c r="P1306" s="25">
        <v>41989</v>
      </c>
      <c r="Q1306" s="20">
        <v>-4.9220672682526612E-2</v>
      </c>
      <c r="R1306" s="25">
        <v>41995</v>
      </c>
      <c r="S1306" s="25">
        <f>IF(ISNUMBER(R1306),VLOOKUP(B1306,Index!$B$3:$AB$18,27,FALSE),"")</f>
        <v>41997</v>
      </c>
      <c r="T1306" s="25">
        <f>IF(ISNUMBER($R1306),VLOOKUP($B1306,Index!$B$21:$AB$36,27,FALSE),"")</f>
        <v>41996</v>
      </c>
      <c r="U1306" s="25">
        <f>IF(ISNUMBER($R1306),VLOOKUP($B1306,Index!$B$39:$AB$54,27,FALSE),"")</f>
        <v>41996</v>
      </c>
      <c r="W1306" s="18">
        <v>-0.29265255292652559</v>
      </c>
      <c r="X1306" s="19">
        <v>0.7</v>
      </c>
      <c r="Y1306" s="18">
        <v>0.26646054860565721</v>
      </c>
      <c r="Z1306" s="19">
        <f t="shared" si="272"/>
        <v>2</v>
      </c>
      <c r="AA1306" s="21" t="s">
        <v>25</v>
      </c>
      <c r="AB1306" s="3">
        <v>0</v>
      </c>
      <c r="AC1306" s="18">
        <v>8.5645516734412855E-2</v>
      </c>
      <c r="AD1306" s="19">
        <v>0.48999999999999994</v>
      </c>
      <c r="AE1306" s="18">
        <v>7.1001223963227805E-2</v>
      </c>
      <c r="AF1306" s="19">
        <f t="shared" si="273"/>
        <v>4</v>
      </c>
      <c r="AG1306" s="21" t="s">
        <v>25</v>
      </c>
      <c r="AH1306" s="3">
        <v>0</v>
      </c>
      <c r="AK1306" t="str">
        <f t="shared" si="277"/>
        <v/>
      </c>
      <c r="AL1306" t="str">
        <f t="shared" si="277"/>
        <v/>
      </c>
      <c r="AM1306" t="str">
        <f t="shared" si="277"/>
        <v/>
      </c>
      <c r="AN1306" t="str">
        <f t="shared" si="277"/>
        <v/>
      </c>
      <c r="AO1306" t="str">
        <f t="shared" si="277"/>
        <v/>
      </c>
      <c r="AP1306" t="str">
        <f t="shared" si="277"/>
        <v/>
      </c>
      <c r="AQ1306" t="str">
        <f t="shared" si="277"/>
        <v/>
      </c>
      <c r="AR1306" t="str">
        <f t="shared" si="277"/>
        <v/>
      </c>
      <c r="AS1306" t="str">
        <f t="shared" si="277"/>
        <v/>
      </c>
      <c r="AT1306" t="str">
        <f t="shared" si="277"/>
        <v/>
      </c>
      <c r="AU1306" t="str">
        <f t="shared" si="277"/>
        <v/>
      </c>
      <c r="AV1306" t="str">
        <f t="shared" si="277"/>
        <v/>
      </c>
      <c r="AW1306" t="str">
        <f t="shared" si="277"/>
        <v/>
      </c>
      <c r="AX1306" t="str">
        <f t="shared" si="277"/>
        <v/>
      </c>
      <c r="AZ1306" s="46">
        <f>IF(ISNUMBER(VLOOKUP($B1306,Stats!$A$2:$AA$19,2,FALSE))=FALSE,"",IF(ISNUMBER(W1306),(W1306-VLOOKUP($B1306,Stats!$A$2:$AA$19,2,FALSE))/VLOOKUP($B1306,Stats!$A$2:$AA$19,16,FALSE),""))</f>
        <v>-0.60717302794209749</v>
      </c>
      <c r="BA1306" s="46">
        <f>IF(ISNUMBER(VLOOKUP($B1306,Stats!$A$2:$AA$19,2,FALSE))=FALSE,"",IF(ISNUMBER(X1306),(X1306-VLOOKUP($B1306,Stats!$A$2:$AA$19,3,FALSE))/VLOOKUP($B1306,Stats!$A$2:$AA$19,17,FALSE),""))</f>
        <v>0.82927015326520481</v>
      </c>
      <c r="BB1306" s="46"/>
      <c r="BC1306" s="46"/>
      <c r="BD1306" s="44">
        <f t="shared" si="269"/>
        <v>0.11104856266155366</v>
      </c>
      <c r="BE1306" s="46">
        <f>IF(ISNUMBER(VLOOKUP($B1306,Stats!$A$2:$AA$19,2,FALSE))=FALSE,"",IF(ISNUMBER(Y1306),(Y1306-VLOOKUP($B1306,Stats!$A$2:$AA$19,5,FALSE))/VLOOKUP($B1306,Stats!$A$2:$AA$19,19,FALSE),""))</f>
        <v>0.14252801952557645</v>
      </c>
      <c r="BF1306" s="46"/>
      <c r="BG1306" s="46"/>
      <c r="BH1306" s="46">
        <f>IF(ISNUMBER(VLOOKUP($B1306,Stats!$A$2:$AA$19,2,FALSE))=FALSE,"",IF(ISNUMBER(Z1306),(Z1306-VLOOKUP($B1306,Stats!$A$2:$AA$19,8,FALSE))/VLOOKUP($B1306,Stats!$A$2:$AA$19,22,FALSE),""))</f>
        <v>0.39783181574503418</v>
      </c>
      <c r="BI1306" s="46" t="str">
        <f>IF(ISNUMBER(VLOOKUP($B1306,Stats!$A$2:$AA$19,2,FALSE))=FALSE,"",IF(ISNUMBER(#REF!),(#REF!-VLOOKUP($B1306,Stats!$A$2:$AA$19,9,FALSE))/VLOOKUP($B1306,Stats!$A$2:$AA$19,23,FALSE),""))</f>
        <v/>
      </c>
      <c r="BJ1306" s="46" t="str">
        <f>IF(ISNUMBER(VLOOKUP($B1306,Stats!$A$2:$AA$19,2,FALSE))=FALSE,"",IF(ISNUMBER(#REF!),(#REF!-VLOOKUP($B1306,Stats!$A$2:$AA$19,10,FALSE))/VLOOKUP($B1306,Stats!$A$2:$AA$19,24,FALSE),""))</f>
        <v/>
      </c>
      <c r="BK1306" s="44">
        <f t="shared" si="274"/>
        <v>1.957993105560675E-2</v>
      </c>
      <c r="BL1306" s="46" t="str">
        <f>IF(ISNUMBER(VLOOKUP($B1306,Stats!$A$2:$AA$19,2,FALSE))=FALSE,"",IF(ISNUMBER(#REF!),(#REF!-VLOOKUP($B1306,Stats!$A$2:$AA$19,11,FALSE))/VLOOKUP($B1306,Stats!$A$2:$AA$19,25,FALSE),""))</f>
        <v/>
      </c>
      <c r="BM1306" s="46" t="str">
        <f>IF(ISNUMBER(VLOOKUP($B1306,Stats!$A$2:$AA$19,2,FALSE))=FALSE,"",IF(ISNUMBER(AA1306),(AA1306-VLOOKUP($B1306,Stats!$A$2:$AA$19,12,FALSE))/VLOOKUP($B1306,Stats!$A$2:$AA$19,26,FALSE),""))</f>
        <v/>
      </c>
      <c r="BN1306" s="46" t="str">
        <f>IF(ISNUMBER(VLOOKUP($B1306,Stats!$A$2:$AA$19,2,FALSE))=FALSE,"",IF(ISNUMBER(#REF!),(#REF!-VLOOKUP($B1306,Stats!$A$2:$AA$19,13,FALSE))/VLOOKUP($B1306,Stats!$A$2:$AA$19,27,FALSE),""))</f>
        <v/>
      </c>
      <c r="BO1306" s="46" t="str">
        <f>IF(ISNUMBER(VLOOKUP($B1306,Stats!$A$2:$AA$19,2,FALSE))=FALSE,"",IF(ISNUMBER(#REF!),(#REF!-VLOOKUP($B1306,Stats!$A$2:$AA$19,14,FALSE))/VLOOKUP($B1306,Stats!$A$2:$AB$19,28,FALSE),""))</f>
        <v/>
      </c>
      <c r="BP1306" s="46"/>
      <c r="BQ1306" s="46">
        <f>IF(ISNUMBER(VLOOKUP($B1306,Stats!$A$2:$AA$19,2,FALSE))=FALSE,"",IF(ISNUMBER(BM1306),BM1306,(VLOOKUP($B1306,Stats!$A$2:$AT$19,46,FALSE)-VLOOKUP($B1306,Stats!$A$2:$AA$19,12,FALSE))/VLOOKUP($B1306,Stats!$A$2:$AA$19,26,FALSE)))</f>
        <v>-0.61108963630174951</v>
      </c>
      <c r="BR1306" s="51">
        <f t="shared" si="275"/>
        <v>-0.61108963630174951</v>
      </c>
      <c r="BS1306" s="32" t="str">
        <f t="shared" si="270"/>
        <v>1695_201426</v>
      </c>
      <c r="BT1306" s="53">
        <f t="shared" si="271"/>
        <v>-8.8260256094675138E-2</v>
      </c>
    </row>
    <row r="1307" spans="1:72" x14ac:dyDescent="0.15">
      <c r="A1307" s="16">
        <v>1695</v>
      </c>
      <c r="B1307" s="17">
        <v>201427</v>
      </c>
      <c r="C1307" s="3">
        <v>0</v>
      </c>
      <c r="D1307" s="23">
        <v>2.0540767134772597E-2</v>
      </c>
      <c r="E1307" s="18">
        <v>9.5805453271275414E-3</v>
      </c>
      <c r="F1307" s="24">
        <v>3</v>
      </c>
      <c r="G1307" s="24">
        <v>0</v>
      </c>
      <c r="H1307" s="20">
        <v>6.8308544011618606E-3</v>
      </c>
      <c r="I1307" s="20" t="s">
        <v>25</v>
      </c>
      <c r="J1307" s="24">
        <v>3</v>
      </c>
      <c r="K1307" s="24">
        <v>0</v>
      </c>
      <c r="L1307" s="20">
        <v>1.7815971494445471E-2</v>
      </c>
      <c r="M1307" s="20">
        <v>2.0593080724884416E-4</v>
      </c>
      <c r="N1307" s="19">
        <v>0.4869</v>
      </c>
      <c r="O1307" s="19">
        <v>1.0026771004942341</v>
      </c>
      <c r="P1307" s="25">
        <v>42004</v>
      </c>
      <c r="Q1307" s="20">
        <v>0</v>
      </c>
      <c r="R1307" s="25">
        <v>42002</v>
      </c>
      <c r="S1307" s="25">
        <f>IF(ISNUMBER(R1307),VLOOKUP(B1307,Index!$B$3:$AB$18,27,FALSE),"")</f>
        <v>42002</v>
      </c>
      <c r="T1307" s="25">
        <f>IF(ISNUMBER($R1307),VLOOKUP($B1307,Index!$B$21:$AB$36,27,FALSE),"")</f>
        <v>42003</v>
      </c>
      <c r="U1307" s="25">
        <f>IF(ISNUMBER($R1307),VLOOKUP($B1307,Index!$B$39:$AB$54,27,FALSE),"")</f>
        <v>42003</v>
      </c>
      <c r="W1307" s="18">
        <v>2.4648920561727117</v>
      </c>
      <c r="X1307" s="19">
        <v>1</v>
      </c>
      <c r="Y1307" s="18">
        <v>0.1817780667612359</v>
      </c>
      <c r="Z1307" s="19">
        <f t="shared" si="272"/>
        <v>0</v>
      </c>
      <c r="AA1307" s="21" t="s">
        <v>25</v>
      </c>
      <c r="AB1307" s="3">
        <v>0</v>
      </c>
      <c r="AC1307" s="18">
        <v>6.0756928485833388</v>
      </c>
      <c r="AD1307" s="19">
        <v>1</v>
      </c>
      <c r="AE1307" s="18">
        <v>3.3043265555452332E-2</v>
      </c>
      <c r="AF1307" s="19">
        <f t="shared" si="273"/>
        <v>0</v>
      </c>
      <c r="AG1307" s="21" t="s">
        <v>25</v>
      </c>
      <c r="AH1307" s="3">
        <v>0</v>
      </c>
      <c r="AK1307" t="str">
        <f t="shared" si="277"/>
        <v/>
      </c>
      <c r="AL1307" t="str">
        <f t="shared" si="277"/>
        <v/>
      </c>
      <c r="AM1307" t="str">
        <f t="shared" si="277"/>
        <v/>
      </c>
      <c r="AN1307" t="str">
        <f t="shared" si="277"/>
        <v/>
      </c>
      <c r="AO1307" t="str">
        <f t="shared" si="277"/>
        <v/>
      </c>
      <c r="AP1307" t="str">
        <f t="shared" si="277"/>
        <v/>
      </c>
      <c r="AQ1307" t="str">
        <f t="shared" si="277"/>
        <v/>
      </c>
      <c r="AR1307" t="str">
        <f t="shared" si="277"/>
        <v/>
      </c>
      <c r="AS1307" t="str">
        <f t="shared" si="277"/>
        <v/>
      </c>
      <c r="AT1307" t="str">
        <f t="shared" si="277"/>
        <v/>
      </c>
      <c r="AU1307" t="str">
        <f t="shared" si="277"/>
        <v/>
      </c>
      <c r="AV1307" t="str">
        <f t="shared" si="277"/>
        <v/>
      </c>
      <c r="AW1307" t="str">
        <f t="shared" si="277"/>
        <v/>
      </c>
      <c r="AX1307" t="str">
        <f t="shared" si="277"/>
        <v/>
      </c>
      <c r="AZ1307" s="46">
        <f>IF(ISNUMBER(VLOOKUP($B1307,Stats!$A$2:$AA$19,2,FALSE))=FALSE,"",IF(ISNUMBER(W1307),(W1307-VLOOKUP($B1307,Stats!$A$2:$AA$19,2,FALSE))/VLOOKUP($B1307,Stats!$A$2:$AA$19,16,FALSE),""))</f>
        <v>0.67779718096130026</v>
      </c>
      <c r="BA1307" s="46">
        <f>IF(ISNUMBER(VLOOKUP($B1307,Stats!$A$2:$AA$19,2,FALSE))=FALSE,"",IF(ISNUMBER(X1307),(X1307-VLOOKUP($B1307,Stats!$A$2:$AA$19,3,FALSE))/VLOOKUP($B1307,Stats!$A$2:$AA$19,17,FALSE),""))</f>
        <v>1.4327788106821593</v>
      </c>
      <c r="BB1307" s="46"/>
      <c r="BC1307" s="46"/>
      <c r="BD1307" s="44">
        <f t="shared" si="269"/>
        <v>1.0552879958217298</v>
      </c>
      <c r="BE1307" s="46">
        <f>IF(ISNUMBER(VLOOKUP($B1307,Stats!$A$2:$AA$19,2,FALSE))=FALSE,"",IF(ISNUMBER(Y1307),(Y1307-VLOOKUP($B1307,Stats!$A$2:$AA$19,5,FALSE))/VLOOKUP($B1307,Stats!$A$2:$AA$19,19,FALSE),""))</f>
        <v>-5.398346973323695E-2</v>
      </c>
      <c r="BF1307" s="46"/>
      <c r="BG1307" s="46"/>
      <c r="BH1307" s="46">
        <f>IF(ISNUMBER(VLOOKUP($B1307,Stats!$A$2:$AA$19,2,FALSE))=FALSE,"",IF(ISNUMBER(Z1307),(Z1307-VLOOKUP($B1307,Stats!$A$2:$AA$19,8,FALSE))/VLOOKUP($B1307,Stats!$A$2:$AA$19,22,FALSE),""))</f>
        <v>-1.3068976797370631</v>
      </c>
      <c r="BI1307" s="46" t="str">
        <f>IF(ISNUMBER(VLOOKUP($B1307,Stats!$A$2:$AA$19,2,FALSE))=FALSE,"",IF(ISNUMBER(#REF!),(#REF!-VLOOKUP($B1307,Stats!$A$2:$AA$19,9,FALSE))/VLOOKUP($B1307,Stats!$A$2:$AA$19,23,FALSE),""))</f>
        <v/>
      </c>
      <c r="BJ1307" s="46" t="str">
        <f>IF(ISNUMBER(VLOOKUP($B1307,Stats!$A$2:$AA$19,2,FALSE))=FALSE,"",IF(ISNUMBER(#REF!),(#REF!-VLOOKUP($B1307,Stats!$A$2:$AA$19,10,FALSE))/VLOOKUP($B1307,Stats!$A$2:$AA$19,24,FALSE),""))</f>
        <v/>
      </c>
      <c r="BK1307" s="44">
        <f t="shared" si="274"/>
        <v>-0.354280875107853</v>
      </c>
      <c r="BL1307" s="46" t="str">
        <f>IF(ISNUMBER(VLOOKUP($B1307,Stats!$A$2:$AA$19,2,FALSE))=FALSE,"",IF(ISNUMBER(#REF!),(#REF!-VLOOKUP($B1307,Stats!$A$2:$AA$19,11,FALSE))/VLOOKUP($B1307,Stats!$A$2:$AA$19,25,FALSE),""))</f>
        <v/>
      </c>
      <c r="BM1307" s="46" t="str">
        <f>IF(ISNUMBER(VLOOKUP($B1307,Stats!$A$2:$AA$19,2,FALSE))=FALSE,"",IF(ISNUMBER(AA1307),(AA1307-VLOOKUP($B1307,Stats!$A$2:$AA$19,12,FALSE))/VLOOKUP($B1307,Stats!$A$2:$AA$19,26,FALSE),""))</f>
        <v/>
      </c>
      <c r="BN1307" s="46" t="str">
        <f>IF(ISNUMBER(VLOOKUP($B1307,Stats!$A$2:$AA$19,2,FALSE))=FALSE,"",IF(ISNUMBER(#REF!),(#REF!-VLOOKUP($B1307,Stats!$A$2:$AA$19,13,FALSE))/VLOOKUP($B1307,Stats!$A$2:$AA$19,27,FALSE),""))</f>
        <v/>
      </c>
      <c r="BO1307" s="46" t="str">
        <f>IF(ISNUMBER(VLOOKUP($B1307,Stats!$A$2:$AA$19,2,FALSE))=FALSE,"",IF(ISNUMBER(#REF!),(#REF!-VLOOKUP($B1307,Stats!$A$2:$AA$19,14,FALSE))/VLOOKUP($B1307,Stats!$A$2:$AB$19,28,FALSE),""))</f>
        <v/>
      </c>
      <c r="BP1307" s="46"/>
      <c r="BQ1307" s="46">
        <f>IF(ISNUMBER(VLOOKUP($B1307,Stats!$A$2:$AA$19,2,FALSE))=FALSE,"",IF(ISNUMBER(BM1307),BM1307,(VLOOKUP($B1307,Stats!$A$2:$AT$19,46,FALSE)-VLOOKUP($B1307,Stats!$A$2:$AA$19,12,FALSE))/VLOOKUP($B1307,Stats!$A$2:$AA$19,26,FALSE)))</f>
        <v>-0.46642635650749076</v>
      </c>
      <c r="BR1307" s="51">
        <f t="shared" si="275"/>
        <v>-0.46642635650749076</v>
      </c>
      <c r="BS1307" s="32" t="str">
        <f t="shared" si="270"/>
        <v>1695_201427</v>
      </c>
      <c r="BT1307" s="53">
        <f t="shared" si="271"/>
        <v>-9.4796197201863996E-2</v>
      </c>
    </row>
    <row r="1308" spans="1:72" x14ac:dyDescent="0.15">
      <c r="A1308" s="16">
        <v>1695</v>
      </c>
      <c r="B1308" s="17">
        <v>201501</v>
      </c>
      <c r="C1308" s="3">
        <v>0</v>
      </c>
      <c r="D1308" s="23">
        <v>2.6083384678578847E-2</v>
      </c>
      <c r="E1308" s="18">
        <v>1.0588897304775802E-2</v>
      </c>
      <c r="F1308" s="24">
        <v>3</v>
      </c>
      <c r="G1308" s="24">
        <v>2</v>
      </c>
      <c r="H1308" s="20">
        <v>1.1800992926243556E-2</v>
      </c>
      <c r="I1308" s="20">
        <v>-4.6822058214443518E-3</v>
      </c>
      <c r="J1308" s="24">
        <v>2</v>
      </c>
      <c r="K1308" s="24">
        <v>2</v>
      </c>
      <c r="L1308" s="20">
        <v>1.6383495145630977E-2</v>
      </c>
      <c r="M1308" s="20">
        <v>-7.9601990049750215E-3</v>
      </c>
      <c r="N1308" s="19">
        <v>0.50249999999999995</v>
      </c>
      <c r="O1308" s="19">
        <v>1.016383495145631</v>
      </c>
      <c r="P1308" s="25">
        <v>42010</v>
      </c>
      <c r="Q1308" s="20">
        <v>-9.3532338308456309E-3</v>
      </c>
      <c r="R1308" s="25">
        <v>42012</v>
      </c>
      <c r="S1308" s="25">
        <f>IF(ISNUMBER(R1308),VLOOKUP(B1308,Index!$B$3:$AB$18,27,FALSE),"")</f>
        <v>42013</v>
      </c>
      <c r="T1308" s="25">
        <f>IF(ISNUMBER($R1308),VLOOKUP($B1308,Index!$B$21:$AB$36,27,FALSE),"")</f>
        <v>42013</v>
      </c>
      <c r="U1308" s="25">
        <f>IF(ISNUMBER($R1308),VLOOKUP($B1308,Index!$B$39:$AB$54,27,FALSE),"")</f>
        <v>42011</v>
      </c>
      <c r="W1308" s="18">
        <v>1.878003696857677</v>
      </c>
      <c r="X1308" s="19">
        <v>0.6</v>
      </c>
      <c r="Y1308" s="18">
        <v>0.20091020035625809</v>
      </c>
      <c r="Z1308" s="19">
        <f t="shared" si="272"/>
        <v>1</v>
      </c>
      <c r="AA1308" s="21">
        <v>2.7887022980821419</v>
      </c>
      <c r="AB1308" s="3">
        <v>0</v>
      </c>
      <c r="AC1308" s="18">
        <v>3.5268978854111017</v>
      </c>
      <c r="AD1308" s="19">
        <v>0.36</v>
      </c>
      <c r="AE1308" s="18">
        <v>4.0364908607191767E-2</v>
      </c>
      <c r="AF1308" s="19">
        <f t="shared" si="273"/>
        <v>1</v>
      </c>
      <c r="AG1308" s="21">
        <v>7.7768605073286192</v>
      </c>
      <c r="AH1308" s="3">
        <v>0</v>
      </c>
      <c r="AK1308" t="str">
        <f t="shared" si="277"/>
        <v/>
      </c>
      <c r="AL1308" t="str">
        <f t="shared" si="277"/>
        <v/>
      </c>
      <c r="AM1308" t="str">
        <f t="shared" si="277"/>
        <v/>
      </c>
      <c r="AN1308" t="str">
        <f t="shared" si="277"/>
        <v/>
      </c>
      <c r="AO1308" t="str">
        <f t="shared" si="277"/>
        <v/>
      </c>
      <c r="AP1308" t="str">
        <f t="shared" si="277"/>
        <v/>
      </c>
      <c r="AQ1308" t="str">
        <f t="shared" si="277"/>
        <v/>
      </c>
      <c r="AR1308">
        <f t="shared" si="277"/>
        <v>2.7887022980821419</v>
      </c>
      <c r="AS1308" t="str">
        <f t="shared" si="277"/>
        <v/>
      </c>
      <c r="AT1308" t="str">
        <f t="shared" si="277"/>
        <v/>
      </c>
      <c r="AU1308" t="str">
        <f t="shared" si="277"/>
        <v/>
      </c>
      <c r="AV1308" t="str">
        <f t="shared" si="277"/>
        <v/>
      </c>
      <c r="AW1308" t="str">
        <f t="shared" si="277"/>
        <v/>
      </c>
      <c r="AX1308" t="str">
        <f t="shared" si="277"/>
        <v/>
      </c>
      <c r="AZ1308" s="46">
        <f>IF(ISNUMBER(VLOOKUP($B1308,Stats!$A$2:$AA$19,2,FALSE))=FALSE,"",IF(ISNUMBER(W1308),(W1308-VLOOKUP($B1308,Stats!$A$2:$AA$19,2,FALSE))/VLOOKUP($B1308,Stats!$A$2:$AA$19,16,FALSE),""))</f>
        <v>0.2674386892684974</v>
      </c>
      <c r="BA1308" s="46">
        <f>IF(ISNUMBER(VLOOKUP($B1308,Stats!$A$2:$AA$19,2,FALSE))=FALSE,"",IF(ISNUMBER(X1308),(X1308-VLOOKUP($B1308,Stats!$A$2:$AA$19,3,FALSE))/VLOOKUP($B1308,Stats!$A$2:$AA$19,17,FALSE),""))</f>
        <v>0.25266102439703397</v>
      </c>
      <c r="BB1308" s="46"/>
      <c r="BC1308" s="46"/>
      <c r="BD1308" s="44">
        <f t="shared" si="269"/>
        <v>0.26004985683276571</v>
      </c>
      <c r="BE1308" s="46">
        <f>IF(ISNUMBER(VLOOKUP($B1308,Stats!$A$2:$AA$19,2,FALSE))=FALSE,"",IF(ISNUMBER(Y1308),(Y1308-VLOOKUP($B1308,Stats!$A$2:$AA$19,5,FALSE))/VLOOKUP($B1308,Stats!$A$2:$AA$19,19,FALSE),""))</f>
        <v>-0.23041370261880695</v>
      </c>
      <c r="BF1308" s="46"/>
      <c r="BG1308" s="46"/>
      <c r="BH1308" s="46">
        <f>IF(ISNUMBER(VLOOKUP($B1308,Stats!$A$2:$AA$19,2,FALSE))=FALSE,"",IF(ISNUMBER(Z1308),(Z1308-VLOOKUP($B1308,Stats!$A$2:$AA$19,8,FALSE))/VLOOKUP($B1308,Stats!$A$2:$AA$19,22,FALSE),""))</f>
        <v>0.57826828658858598</v>
      </c>
      <c r="BI1308" s="46" t="str">
        <f>IF(ISNUMBER(VLOOKUP($B1308,Stats!$A$2:$AA$19,2,FALSE))=FALSE,"",IF(ISNUMBER(#REF!),(#REF!-VLOOKUP($B1308,Stats!$A$2:$AA$19,9,FALSE))/VLOOKUP($B1308,Stats!$A$2:$AA$19,23,FALSE),""))</f>
        <v/>
      </c>
      <c r="BJ1308" s="46" t="str">
        <f>IF(ISNUMBER(VLOOKUP($B1308,Stats!$A$2:$AA$19,2,FALSE))=FALSE,"",IF(ISNUMBER(#REF!),(#REF!-VLOOKUP($B1308,Stats!$A$2:$AA$19,10,FALSE))/VLOOKUP($B1308,Stats!$A$2:$AA$19,24,FALSE),""))</f>
        <v/>
      </c>
      <c r="BK1308" s="44">
        <f t="shared" si="274"/>
        <v>0.33477007780974066</v>
      </c>
      <c r="BL1308" s="46" t="str">
        <f>IF(ISNUMBER(VLOOKUP($B1308,Stats!$A$2:$AA$19,2,FALSE))=FALSE,"",IF(ISNUMBER(#REF!),(#REF!-VLOOKUP($B1308,Stats!$A$2:$AA$19,11,FALSE))/VLOOKUP($B1308,Stats!$A$2:$AA$19,25,FALSE),""))</f>
        <v/>
      </c>
      <c r="BM1308" s="46">
        <f>IF(ISNUMBER(VLOOKUP($B1308,Stats!$A$2:$AA$19,2,FALSE))=FALSE,"",IF(ISNUMBER(AA1308),(AA1308-VLOOKUP($B1308,Stats!$A$2:$AA$19,12,FALSE))/VLOOKUP($B1308,Stats!$A$2:$AA$19,26,FALSE),""))</f>
        <v>-0.20485171808266858</v>
      </c>
      <c r="BN1308" s="46" t="str">
        <f>IF(ISNUMBER(VLOOKUP($B1308,Stats!$A$2:$AA$19,2,FALSE))=FALSE,"",IF(ISNUMBER(#REF!),(#REF!-VLOOKUP($B1308,Stats!$A$2:$AA$19,13,FALSE))/VLOOKUP($B1308,Stats!$A$2:$AA$19,27,FALSE),""))</f>
        <v/>
      </c>
      <c r="BO1308" s="46" t="str">
        <f>IF(ISNUMBER(VLOOKUP($B1308,Stats!$A$2:$AA$19,2,FALSE))=FALSE,"",IF(ISNUMBER(#REF!),(#REF!-VLOOKUP($B1308,Stats!$A$2:$AA$19,14,FALSE))/VLOOKUP($B1308,Stats!$A$2:$AB$19,28,FALSE),""))</f>
        <v/>
      </c>
      <c r="BP1308" s="46"/>
      <c r="BQ1308" s="46">
        <f>IF(ISNUMBER(VLOOKUP($B1308,Stats!$A$2:$AA$19,2,FALSE))=FALSE,"",IF(ISNUMBER(BM1308),BM1308,(VLOOKUP($B1308,Stats!$A$2:$AT$19,46,FALSE)-VLOOKUP($B1308,Stats!$A$2:$AA$19,12,FALSE))/VLOOKUP($B1308,Stats!$A$2:$AA$19,26,FALSE)))</f>
        <v>-0.20485171808266858</v>
      </c>
      <c r="BR1308" s="51">
        <f t="shared" si="275"/>
        <v>-0.20485171808266858</v>
      </c>
      <c r="BS1308" s="32" t="str">
        <f t="shared" si="270"/>
        <v>1695_201501</v>
      </c>
      <c r="BT1308" s="53">
        <f t="shared" si="271"/>
        <v>0.21190167443586383</v>
      </c>
    </row>
    <row r="1309" spans="1:72" x14ac:dyDescent="0.15">
      <c r="A1309" s="16">
        <v>1695</v>
      </c>
      <c r="B1309" s="17">
        <v>201502</v>
      </c>
      <c r="C1309" s="3">
        <v>0</v>
      </c>
      <c r="D1309" s="23">
        <v>4.7838270616493039E-2</v>
      </c>
      <c r="E1309" s="18">
        <v>1.6384774049104624E-2</v>
      </c>
      <c r="F1309" s="24">
        <v>7</v>
      </c>
      <c r="G1309" s="24">
        <v>3</v>
      </c>
      <c r="H1309" s="20">
        <v>1.3885306126184454E-2</v>
      </c>
      <c r="I1309" s="20">
        <v>-1.6381595169458769E-2</v>
      </c>
      <c r="J1309" s="24">
        <v>3</v>
      </c>
      <c r="K1309" s="24">
        <v>1</v>
      </c>
      <c r="L1309" s="20">
        <v>2.0959843290891289E-2</v>
      </c>
      <c r="M1309" s="20">
        <v>-2.7804227766139888E-2</v>
      </c>
      <c r="N1309" s="19">
        <v>0.53190000000000004</v>
      </c>
      <c r="O1309" s="19">
        <v>1.0456064478081384</v>
      </c>
      <c r="P1309" s="25">
        <v>42026</v>
      </c>
      <c r="Q1309" s="20">
        <v>-2.7804227766139888E-2</v>
      </c>
      <c r="R1309" s="25">
        <v>42023</v>
      </c>
      <c r="S1309" s="25">
        <f>IF(ISNUMBER(R1309),VLOOKUP(B1309,Index!$B$3:$AB$18,27,FALSE),"")</f>
        <v>42023</v>
      </c>
      <c r="T1309" s="25">
        <f>IF(ISNUMBER($R1309),VLOOKUP($B1309,Index!$B$21:$AB$36,27,FALSE),"")</f>
        <v>42023</v>
      </c>
      <c r="U1309" s="25">
        <f>IF(ISNUMBER($R1309),VLOOKUP($B1309,Index!$B$39:$AB$54,27,FALSE),"")</f>
        <v>42027</v>
      </c>
      <c r="W1309" s="18">
        <v>1.4351481184947912</v>
      </c>
      <c r="X1309" s="19">
        <v>0.7</v>
      </c>
      <c r="Y1309" s="18">
        <v>0.31087922965434095</v>
      </c>
      <c r="Z1309" s="19">
        <f t="shared" si="272"/>
        <v>0</v>
      </c>
      <c r="AA1309" s="21">
        <v>1.7205394452548219</v>
      </c>
      <c r="AB1309" s="3">
        <v>0</v>
      </c>
      <c r="AC1309" s="18">
        <v>2.0596501220191392</v>
      </c>
      <c r="AD1309" s="19">
        <v>0.48999999999999994</v>
      </c>
      <c r="AE1309" s="18">
        <v>9.6645895430476456E-2</v>
      </c>
      <c r="AF1309" s="19">
        <f t="shared" si="273"/>
        <v>0</v>
      </c>
      <c r="AG1309" s="21">
        <v>2.9602559826777703</v>
      </c>
      <c r="AH1309" s="3">
        <v>0</v>
      </c>
      <c r="AK1309" t="str">
        <f t="shared" si="277"/>
        <v/>
      </c>
      <c r="AL1309" t="str">
        <f t="shared" si="277"/>
        <v/>
      </c>
      <c r="AM1309" t="str">
        <f t="shared" si="277"/>
        <v/>
      </c>
      <c r="AN1309" t="str">
        <f t="shared" si="277"/>
        <v/>
      </c>
      <c r="AO1309" t="str">
        <f t="shared" si="277"/>
        <v/>
      </c>
      <c r="AP1309" t="str">
        <f t="shared" si="277"/>
        <v/>
      </c>
      <c r="AQ1309" t="str">
        <f t="shared" si="277"/>
        <v/>
      </c>
      <c r="AR1309" t="str">
        <f t="shared" si="277"/>
        <v/>
      </c>
      <c r="AS1309">
        <f t="shared" si="277"/>
        <v>1.7205394452548219</v>
      </c>
      <c r="AT1309" t="str">
        <f t="shared" si="277"/>
        <v/>
      </c>
      <c r="AU1309" t="str">
        <f t="shared" si="277"/>
        <v/>
      </c>
      <c r="AV1309" t="str">
        <f t="shared" si="277"/>
        <v/>
      </c>
      <c r="AW1309" t="str">
        <f t="shared" si="277"/>
        <v/>
      </c>
      <c r="AX1309" t="str">
        <f t="shared" si="277"/>
        <v/>
      </c>
      <c r="AZ1309" s="46">
        <f>IF(ISNUMBER(VLOOKUP($B1309,Stats!$A$2:$AA$19,2,FALSE))=FALSE,"",IF(ISNUMBER(W1309),(W1309-VLOOKUP($B1309,Stats!$A$2:$AA$19,2,FALSE))/VLOOKUP($B1309,Stats!$A$2:$AA$19,16,FALSE),""))</f>
        <v>1.0387531527266389</v>
      </c>
      <c r="BA1309" s="46">
        <f>IF(ISNUMBER(VLOOKUP($B1309,Stats!$A$2:$AA$19,2,FALSE))=FALSE,"",IF(ISNUMBER(X1309),(X1309-VLOOKUP($B1309,Stats!$A$2:$AA$19,3,FALSE))/VLOOKUP($B1309,Stats!$A$2:$AA$19,17,FALSE),""))</f>
        <v>0.38056958571220034</v>
      </c>
      <c r="BB1309" s="46"/>
      <c r="BC1309" s="46"/>
      <c r="BD1309" s="44">
        <f t="shared" si="269"/>
        <v>0.70966136921941958</v>
      </c>
      <c r="BE1309" s="46">
        <f>IF(ISNUMBER(VLOOKUP($B1309,Stats!$A$2:$AA$19,2,FALSE))=FALSE,"",IF(ISNUMBER(Y1309),(Y1309-VLOOKUP($B1309,Stats!$A$2:$AA$19,5,FALSE))/VLOOKUP($B1309,Stats!$A$2:$AA$19,19,FALSE),""))</f>
        <v>4.6815171884297346E-2</v>
      </c>
      <c r="BF1309" s="46"/>
      <c r="BG1309" s="46"/>
      <c r="BH1309" s="46">
        <f>IF(ISNUMBER(VLOOKUP($B1309,Stats!$A$2:$AA$19,2,FALSE))=FALSE,"",IF(ISNUMBER(Z1309),(Z1309-VLOOKUP($B1309,Stats!$A$2:$AA$19,8,FALSE))/VLOOKUP($B1309,Stats!$A$2:$AA$19,22,FALSE),""))</f>
        <v>-0.48836753916131515</v>
      </c>
      <c r="BI1309" s="46" t="str">
        <f>IF(ISNUMBER(VLOOKUP($B1309,Stats!$A$2:$AA$19,2,FALSE))=FALSE,"",IF(ISNUMBER(#REF!),(#REF!-VLOOKUP($B1309,Stats!$A$2:$AA$19,9,FALSE))/VLOOKUP($B1309,Stats!$A$2:$AA$19,23,FALSE),""))</f>
        <v/>
      </c>
      <c r="BJ1309" s="46" t="str">
        <f>IF(ISNUMBER(VLOOKUP($B1309,Stats!$A$2:$AA$19,2,FALSE))=FALSE,"",IF(ISNUMBER(#REF!),(#REF!-VLOOKUP($B1309,Stats!$A$2:$AA$19,10,FALSE))/VLOOKUP($B1309,Stats!$A$2:$AA$19,24,FALSE),""))</f>
        <v/>
      </c>
      <c r="BK1309" s="44">
        <f t="shared" si="274"/>
        <v>-0.17928088206740267</v>
      </c>
      <c r="BL1309" s="46" t="str">
        <f>IF(ISNUMBER(VLOOKUP($B1309,Stats!$A$2:$AA$19,2,FALSE))=FALSE,"",IF(ISNUMBER(#REF!),(#REF!-VLOOKUP($B1309,Stats!$A$2:$AA$19,11,FALSE))/VLOOKUP($B1309,Stats!$A$2:$AA$19,25,FALSE),""))</f>
        <v/>
      </c>
      <c r="BM1309" s="46">
        <f>IF(ISNUMBER(VLOOKUP($B1309,Stats!$A$2:$AA$19,2,FALSE))=FALSE,"",IF(ISNUMBER(AA1309),(AA1309-VLOOKUP($B1309,Stats!$A$2:$AA$19,12,FALSE))/VLOOKUP($B1309,Stats!$A$2:$AA$19,26,FALSE),""))</f>
        <v>-0.12863016891398599</v>
      </c>
      <c r="BN1309" s="46" t="str">
        <f>IF(ISNUMBER(VLOOKUP($B1309,Stats!$A$2:$AA$19,2,FALSE))=FALSE,"",IF(ISNUMBER(#REF!),(#REF!-VLOOKUP($B1309,Stats!$A$2:$AA$19,13,FALSE))/VLOOKUP($B1309,Stats!$A$2:$AA$19,27,FALSE),""))</f>
        <v/>
      </c>
      <c r="BO1309" s="46" t="str">
        <f>IF(ISNUMBER(VLOOKUP($B1309,Stats!$A$2:$AA$19,2,FALSE))=FALSE,"",IF(ISNUMBER(#REF!),(#REF!-VLOOKUP($B1309,Stats!$A$2:$AA$19,14,FALSE))/VLOOKUP($B1309,Stats!$A$2:$AB$19,28,FALSE),""))</f>
        <v/>
      </c>
      <c r="BP1309" s="46"/>
      <c r="BQ1309" s="46">
        <f>IF(ISNUMBER(VLOOKUP($B1309,Stats!$A$2:$AA$19,2,FALSE))=FALSE,"",IF(ISNUMBER(BM1309),BM1309,(VLOOKUP($B1309,Stats!$A$2:$AT$19,46,FALSE)-VLOOKUP($B1309,Stats!$A$2:$AA$19,12,FALSE))/VLOOKUP($B1309,Stats!$A$2:$AA$19,26,FALSE)))</f>
        <v>-0.12863016891398599</v>
      </c>
      <c r="BR1309" s="51">
        <f t="shared" si="275"/>
        <v>-0.12863016891398599</v>
      </c>
      <c r="BS1309" s="32" t="str">
        <f t="shared" si="270"/>
        <v>1695_201502</v>
      </c>
      <c r="BT1309" s="53">
        <f t="shared" si="271"/>
        <v>8.637710820645142E-3</v>
      </c>
    </row>
    <row r="1310" spans="1:72" x14ac:dyDescent="0.15">
      <c r="A1310" s="16">
        <v>1695</v>
      </c>
      <c r="B1310" s="17">
        <v>201503</v>
      </c>
      <c r="C1310" s="3">
        <v>0</v>
      </c>
      <c r="D1310" s="23">
        <v>7.6408787010506796E-3</v>
      </c>
      <c r="E1310" s="18">
        <v>1.1161155078081762E-2</v>
      </c>
      <c r="F1310" s="24">
        <v>5</v>
      </c>
      <c r="G1310" s="24">
        <v>5</v>
      </c>
      <c r="H1310" s="20">
        <v>9.9152480648701854E-3</v>
      </c>
      <c r="I1310" s="20">
        <v>-8.2799650269462337E-3</v>
      </c>
      <c r="J1310" s="24">
        <v>2</v>
      </c>
      <c r="K1310" s="24">
        <v>3</v>
      </c>
      <c r="L1310" s="20">
        <v>1.5472779369627432E-2</v>
      </c>
      <c r="M1310" s="20">
        <v>-1.9698940717338909E-2</v>
      </c>
      <c r="N1310" s="19">
        <v>0.54690000000000005</v>
      </c>
      <c r="O1310" s="19">
        <v>1.028781038374718</v>
      </c>
      <c r="P1310" s="25">
        <v>42038</v>
      </c>
      <c r="Q1310" s="20">
        <v>-3.5472664106783847E-2</v>
      </c>
      <c r="R1310" s="25">
        <v>42041</v>
      </c>
      <c r="S1310" s="25">
        <f>IF(ISNUMBER(R1310),VLOOKUP(B1310,Index!$B$3:$AB$18,27,FALSE),"")</f>
        <v>42041</v>
      </c>
      <c r="T1310" s="25">
        <f>IF(ISNUMBER($R1310),VLOOKUP($B1310,Index!$B$21:$AB$36,27,FALSE),"")</f>
        <v>42041</v>
      </c>
      <c r="U1310" s="25">
        <f>IF(ISNUMBER($R1310),VLOOKUP($B1310,Index!$B$39:$AB$54,27,FALSE),"")</f>
        <v>42034</v>
      </c>
      <c r="W1310" s="18">
        <v>0.22922636103152039</v>
      </c>
      <c r="X1310" s="19">
        <v>0.5</v>
      </c>
      <c r="Y1310" s="18">
        <v>0.21176802819055693</v>
      </c>
      <c r="Z1310" s="19">
        <f t="shared" si="272"/>
        <v>0</v>
      </c>
      <c r="AA1310" s="21">
        <v>0.21540188461879373</v>
      </c>
      <c r="AB1310" s="3">
        <v>0</v>
      </c>
      <c r="AC1310" s="18">
        <v>5.2544724591752925E-2</v>
      </c>
      <c r="AD1310" s="19">
        <v>0.25</v>
      </c>
      <c r="AE1310" s="18">
        <v>4.4845697763716511E-2</v>
      </c>
      <c r="AF1310" s="19">
        <f t="shared" si="273"/>
        <v>0</v>
      </c>
      <c r="AG1310" s="21">
        <v>4.6397971897328125E-2</v>
      </c>
      <c r="AH1310" s="3">
        <v>0</v>
      </c>
      <c r="AK1310" t="str">
        <f t="shared" si="277"/>
        <v/>
      </c>
      <c r="AL1310" t="str">
        <f t="shared" si="277"/>
        <v/>
      </c>
      <c r="AM1310" t="str">
        <f t="shared" si="277"/>
        <v/>
      </c>
      <c r="AN1310" t="str">
        <f t="shared" si="277"/>
        <v/>
      </c>
      <c r="AO1310" t="str">
        <f t="shared" si="277"/>
        <v/>
      </c>
      <c r="AP1310" t="str">
        <f t="shared" si="277"/>
        <v/>
      </c>
      <c r="AQ1310" t="str">
        <f t="shared" si="277"/>
        <v/>
      </c>
      <c r="AR1310" t="str">
        <f t="shared" si="277"/>
        <v/>
      </c>
      <c r="AS1310" t="str">
        <f t="shared" si="277"/>
        <v/>
      </c>
      <c r="AT1310">
        <f t="shared" si="277"/>
        <v>0.21540188461879373</v>
      </c>
      <c r="AU1310" t="str">
        <f t="shared" si="277"/>
        <v/>
      </c>
      <c r="AV1310" t="str">
        <f t="shared" si="277"/>
        <v/>
      </c>
      <c r="AW1310" t="str">
        <f t="shared" si="277"/>
        <v/>
      </c>
      <c r="AX1310" t="str">
        <f t="shared" si="277"/>
        <v/>
      </c>
      <c r="AZ1310" s="46">
        <f>IF(ISNUMBER(VLOOKUP($B1310,Stats!$A$2:$AA$19,2,FALSE))=FALSE,"",IF(ISNUMBER(W1310),(W1310-VLOOKUP($B1310,Stats!$A$2:$AA$19,2,FALSE))/VLOOKUP($B1310,Stats!$A$2:$AA$19,16,FALSE),""))</f>
        <v>0.8649620920558857</v>
      </c>
      <c r="BA1310" s="46">
        <f>IF(ISNUMBER(VLOOKUP($B1310,Stats!$A$2:$AA$19,2,FALSE))=FALSE,"",IF(ISNUMBER(X1310),(X1310-VLOOKUP($B1310,Stats!$A$2:$AA$19,3,FALSE))/VLOOKUP($B1310,Stats!$A$2:$AA$19,17,FALSE),""))</f>
        <v>0.74711640998777773</v>
      </c>
      <c r="BB1310" s="46"/>
      <c r="BC1310" s="46"/>
      <c r="BD1310" s="44">
        <f t="shared" si="269"/>
        <v>0.80603925102183172</v>
      </c>
      <c r="BE1310" s="46">
        <f>IF(ISNUMBER(VLOOKUP($B1310,Stats!$A$2:$AA$19,2,FALSE))=FALSE,"",IF(ISNUMBER(Y1310),(Y1310-VLOOKUP($B1310,Stats!$A$2:$AA$19,5,FALSE))/VLOOKUP($B1310,Stats!$A$2:$AA$19,19,FALSE),""))</f>
        <v>0.55676594241509159</v>
      </c>
      <c r="BF1310" s="46"/>
      <c r="BG1310" s="46"/>
      <c r="BH1310" s="46">
        <f>IF(ISNUMBER(VLOOKUP($B1310,Stats!$A$2:$AA$19,2,FALSE))=FALSE,"",IF(ISNUMBER(Z1310),(Z1310-VLOOKUP($B1310,Stats!$A$2:$AA$19,8,FALSE))/VLOOKUP($B1310,Stats!$A$2:$AA$19,22,FALSE),""))</f>
        <v>-0.64412337137479436</v>
      </c>
      <c r="BI1310" s="46" t="str">
        <f>IF(ISNUMBER(VLOOKUP($B1310,Stats!$A$2:$AA$19,2,FALSE))=FALSE,"",IF(ISNUMBER(#REF!),(#REF!-VLOOKUP($B1310,Stats!$A$2:$AA$19,9,FALSE))/VLOOKUP($B1310,Stats!$A$2:$AA$19,23,FALSE),""))</f>
        <v/>
      </c>
      <c r="BJ1310" s="46" t="str">
        <f>IF(ISNUMBER(VLOOKUP($B1310,Stats!$A$2:$AA$19,2,FALSE))=FALSE,"",IF(ISNUMBER(#REF!),(#REF!-VLOOKUP($B1310,Stats!$A$2:$AA$19,10,FALSE))/VLOOKUP($B1310,Stats!$A$2:$AA$19,24,FALSE),""))</f>
        <v/>
      </c>
      <c r="BK1310" s="44">
        <f t="shared" si="274"/>
        <v>-0.5829731711030024</v>
      </c>
      <c r="BL1310" s="46" t="str">
        <f>IF(ISNUMBER(VLOOKUP($B1310,Stats!$A$2:$AA$19,2,FALSE))=FALSE,"",IF(ISNUMBER(#REF!),(#REF!-VLOOKUP($B1310,Stats!$A$2:$AA$19,11,FALSE))/VLOOKUP($B1310,Stats!$A$2:$AA$19,25,FALSE),""))</f>
        <v/>
      </c>
      <c r="BM1310" s="46">
        <f>IF(ISNUMBER(VLOOKUP($B1310,Stats!$A$2:$AA$19,2,FALSE))=FALSE,"",IF(ISNUMBER(AA1310),(AA1310-VLOOKUP($B1310,Stats!$A$2:$AA$19,12,FALSE))/VLOOKUP($B1310,Stats!$A$2:$AA$19,26,FALSE),""))</f>
        <v>-0.50918850026157092</v>
      </c>
      <c r="BN1310" s="46" t="str">
        <f>IF(ISNUMBER(VLOOKUP($B1310,Stats!$A$2:$AA$19,2,FALSE))=FALSE,"",IF(ISNUMBER(#REF!),(#REF!-VLOOKUP($B1310,Stats!$A$2:$AA$19,13,FALSE))/VLOOKUP($B1310,Stats!$A$2:$AA$19,27,FALSE),""))</f>
        <v/>
      </c>
      <c r="BO1310" s="46" t="str">
        <f>IF(ISNUMBER(VLOOKUP($B1310,Stats!$A$2:$AA$19,2,FALSE))=FALSE,"",IF(ISNUMBER(#REF!),(#REF!-VLOOKUP($B1310,Stats!$A$2:$AA$19,14,FALSE))/VLOOKUP($B1310,Stats!$A$2:$AB$19,28,FALSE),""))</f>
        <v/>
      </c>
      <c r="BP1310" s="46"/>
      <c r="BQ1310" s="46">
        <f>IF(ISNUMBER(VLOOKUP($B1310,Stats!$A$2:$AA$19,2,FALSE))=FALSE,"",IF(ISNUMBER(BM1310),BM1310,(VLOOKUP($B1310,Stats!$A$2:$AT$19,46,FALSE)-VLOOKUP($B1310,Stats!$A$2:$AA$19,12,FALSE))/VLOOKUP($B1310,Stats!$A$2:$AA$19,26,FALSE)))</f>
        <v>-0.50918850026157092</v>
      </c>
      <c r="BR1310" s="51">
        <f t="shared" si="275"/>
        <v>-0.50918850026157092</v>
      </c>
      <c r="BS1310" s="32" t="str">
        <f t="shared" si="270"/>
        <v>1695_201503</v>
      </c>
      <c r="BT1310" s="53">
        <f t="shared" si="271"/>
        <v>-0.29041375250974927</v>
      </c>
    </row>
    <row r="1311" spans="1:72" x14ac:dyDescent="0.15">
      <c r="A1311" s="16">
        <v>1695</v>
      </c>
      <c r="B1311" s="17">
        <v>201504</v>
      </c>
      <c r="C1311" s="3">
        <v>0</v>
      </c>
      <c r="D1311" s="23">
        <v>3.9431279620853132E-2</v>
      </c>
      <c r="E1311" s="18">
        <v>7.919861810818116E-3</v>
      </c>
      <c r="F1311" s="24">
        <v>6</v>
      </c>
      <c r="G1311" s="24">
        <v>1</v>
      </c>
      <c r="H1311" s="20">
        <v>7.7901165901805109E-3</v>
      </c>
      <c r="I1311" s="20">
        <v>-7.7725118483412681E-3</v>
      </c>
      <c r="J1311" s="24">
        <v>6</v>
      </c>
      <c r="K1311" s="24">
        <v>1</v>
      </c>
      <c r="L1311" s="20">
        <v>1.6939687267311987E-2</v>
      </c>
      <c r="M1311" s="20">
        <v>-7.7725118483412681E-3</v>
      </c>
      <c r="N1311" s="19">
        <v>0.54830000000000001</v>
      </c>
      <c r="O1311" s="19">
        <v>1.0475735575085976</v>
      </c>
      <c r="P1311" s="25">
        <v>42052</v>
      </c>
      <c r="Q1311" s="20">
        <v>0</v>
      </c>
      <c r="R1311" s="25">
        <v>42044</v>
      </c>
      <c r="S1311" s="25">
        <f>IF(ISNUMBER(R1311),VLOOKUP(B1311,Index!$B$3:$AB$18,27,FALSE),"")</f>
        <v>42044</v>
      </c>
      <c r="T1311" s="25">
        <f>IF(ISNUMBER($R1311),VLOOKUP($B1311,Index!$B$21:$AB$36,27,FALSE),"")</f>
        <v>42044</v>
      </c>
      <c r="U1311" s="25">
        <f>IF(ISNUMBER($R1311),VLOOKUP($B1311,Index!$B$39:$AB$54,27,FALSE),"")</f>
        <v>42052</v>
      </c>
      <c r="W1311" s="18">
        <v>1.5772511848341253</v>
      </c>
      <c r="X1311" s="19">
        <v>0.8571428571428571</v>
      </c>
      <c r="Y1311" s="18">
        <v>0.15026881245582491</v>
      </c>
      <c r="Z1311" s="19">
        <f t="shared" si="272"/>
        <v>0</v>
      </c>
      <c r="AA1311" s="21" t="s">
        <v>25</v>
      </c>
      <c r="AB1311" s="3">
        <v>0</v>
      </c>
      <c r="AC1311" s="18">
        <v>2.487721300060652</v>
      </c>
      <c r="AD1311" s="19">
        <v>0.73469387755102034</v>
      </c>
      <c r="AE1311" s="18">
        <v>2.2580715996883879E-2</v>
      </c>
      <c r="AF1311" s="19">
        <f t="shared" si="273"/>
        <v>0</v>
      </c>
      <c r="AG1311" s="21" t="s">
        <v>25</v>
      </c>
      <c r="AH1311" s="3">
        <v>0</v>
      </c>
      <c r="AK1311" t="str">
        <f t="shared" si="277"/>
        <v/>
      </c>
      <c r="AL1311" t="str">
        <f t="shared" si="277"/>
        <v/>
      </c>
      <c r="AM1311" t="str">
        <f t="shared" si="277"/>
        <v/>
      </c>
      <c r="AN1311" t="str">
        <f t="shared" si="277"/>
        <v/>
      </c>
      <c r="AO1311" t="str">
        <f t="shared" si="277"/>
        <v/>
      </c>
      <c r="AP1311" t="str">
        <f t="shared" si="277"/>
        <v/>
      </c>
      <c r="AQ1311" t="str">
        <f t="shared" si="277"/>
        <v/>
      </c>
      <c r="AR1311" t="str">
        <f t="shared" si="277"/>
        <v/>
      </c>
      <c r="AS1311" t="str">
        <f t="shared" si="277"/>
        <v/>
      </c>
      <c r="AT1311" t="str">
        <f t="shared" si="277"/>
        <v/>
      </c>
      <c r="AU1311" t="str">
        <f t="shared" si="277"/>
        <v/>
      </c>
      <c r="AV1311" t="str">
        <f t="shared" si="277"/>
        <v/>
      </c>
      <c r="AW1311" t="str">
        <f t="shared" si="277"/>
        <v/>
      </c>
      <c r="AX1311" t="str">
        <f t="shared" si="277"/>
        <v/>
      </c>
      <c r="AZ1311" s="46">
        <f>IF(ISNUMBER(VLOOKUP($B1311,Stats!$A$2:$AA$19,2,FALSE))=FALSE,"",IF(ISNUMBER(W1311),(W1311-VLOOKUP($B1311,Stats!$A$2:$AA$19,2,FALSE))/VLOOKUP($B1311,Stats!$A$2:$AA$19,16,FALSE),""))</f>
        <v>-0.10152735636859582</v>
      </c>
      <c r="BA1311" s="46">
        <f>IF(ISNUMBER(VLOOKUP($B1311,Stats!$A$2:$AA$19,2,FALSE))=FALSE,"",IF(ISNUMBER(X1311),(X1311-VLOOKUP($B1311,Stats!$A$2:$AA$19,3,FALSE))/VLOOKUP($B1311,Stats!$A$2:$AA$19,17,FALSE),""))</f>
        <v>-2.8916520771255196E-2</v>
      </c>
      <c r="BB1311" s="46"/>
      <c r="BC1311" s="46"/>
      <c r="BD1311" s="44">
        <f t="shared" si="269"/>
        <v>-6.5221938569925503E-2</v>
      </c>
      <c r="BE1311" s="46">
        <f>IF(ISNUMBER(VLOOKUP($B1311,Stats!$A$2:$AA$19,2,FALSE))=FALSE,"",IF(ISNUMBER(Y1311),(Y1311-VLOOKUP($B1311,Stats!$A$2:$AA$19,5,FALSE))/VLOOKUP($B1311,Stats!$A$2:$AA$19,19,FALSE),""))</f>
        <v>0.33417179792659052</v>
      </c>
      <c r="BF1311" s="46"/>
      <c r="BG1311" s="46"/>
      <c r="BH1311" s="46">
        <f>IF(ISNUMBER(VLOOKUP($B1311,Stats!$A$2:$AA$19,2,FALSE))=FALSE,"",IF(ISNUMBER(Z1311),(Z1311-VLOOKUP($B1311,Stats!$A$2:$AA$19,8,FALSE))/VLOOKUP($B1311,Stats!$A$2:$AA$19,22,FALSE),""))</f>
        <v>-0.5145844845400992</v>
      </c>
      <c r="BI1311" s="46" t="str">
        <f>IF(ISNUMBER(VLOOKUP($B1311,Stats!$A$2:$AA$19,2,FALSE))=FALSE,"",IF(ISNUMBER(#REF!),(#REF!-VLOOKUP($B1311,Stats!$A$2:$AA$19,9,FALSE))/VLOOKUP($B1311,Stats!$A$2:$AA$19,23,FALSE),""))</f>
        <v/>
      </c>
      <c r="BJ1311" s="46" t="str">
        <f>IF(ISNUMBER(VLOOKUP($B1311,Stats!$A$2:$AA$19,2,FALSE))=FALSE,"",IF(ISNUMBER(#REF!),(#REF!-VLOOKUP($B1311,Stats!$A$2:$AA$19,10,FALSE))/VLOOKUP($B1311,Stats!$A$2:$AA$19,24,FALSE),""))</f>
        <v/>
      </c>
      <c r="BK1311" s="44">
        <f t="shared" si="274"/>
        <v>-0.38829560391064311</v>
      </c>
      <c r="BL1311" s="46" t="str">
        <f>IF(ISNUMBER(VLOOKUP($B1311,Stats!$A$2:$AA$19,2,FALSE))=FALSE,"",IF(ISNUMBER(#REF!),(#REF!-VLOOKUP($B1311,Stats!$A$2:$AA$19,11,FALSE))/VLOOKUP($B1311,Stats!$A$2:$AA$19,25,FALSE),""))</f>
        <v/>
      </c>
      <c r="BM1311" s="46" t="str">
        <f>IF(ISNUMBER(VLOOKUP($B1311,Stats!$A$2:$AA$19,2,FALSE))=FALSE,"",IF(ISNUMBER(AA1311),(AA1311-VLOOKUP($B1311,Stats!$A$2:$AA$19,12,FALSE))/VLOOKUP($B1311,Stats!$A$2:$AA$19,26,FALSE),""))</f>
        <v/>
      </c>
      <c r="BN1311" s="46" t="str">
        <f>IF(ISNUMBER(VLOOKUP($B1311,Stats!$A$2:$AA$19,2,FALSE))=FALSE,"",IF(ISNUMBER(#REF!),(#REF!-VLOOKUP($B1311,Stats!$A$2:$AA$19,13,FALSE))/VLOOKUP($B1311,Stats!$A$2:$AA$19,27,FALSE),""))</f>
        <v/>
      </c>
      <c r="BO1311" s="46" t="str">
        <f>IF(ISNUMBER(VLOOKUP($B1311,Stats!$A$2:$AA$19,2,FALSE))=FALSE,"",IF(ISNUMBER(#REF!),(#REF!-VLOOKUP($B1311,Stats!$A$2:$AA$19,14,FALSE))/VLOOKUP($B1311,Stats!$A$2:$AB$19,28,FALSE),""))</f>
        <v/>
      </c>
      <c r="BP1311" s="46"/>
      <c r="BQ1311" s="46">
        <f>IF(ISNUMBER(VLOOKUP($B1311,Stats!$A$2:$AA$19,2,FALSE))=FALSE,"",IF(ISNUMBER(BM1311),BM1311,(VLOOKUP($B1311,Stats!$A$2:$AT$19,46,FALSE)-VLOOKUP($B1311,Stats!$A$2:$AA$19,12,FALSE))/VLOOKUP($B1311,Stats!$A$2:$AA$19,26,FALSE)))</f>
        <v>-0.64096278450557098</v>
      </c>
      <c r="BR1311" s="51">
        <f t="shared" si="275"/>
        <v>-0.64096278450557098</v>
      </c>
      <c r="BS1311" s="32" t="str">
        <f t="shared" si="270"/>
        <v>1695_201504</v>
      </c>
      <c r="BT1311" s="53">
        <f t="shared" si="271"/>
        <v>-0.37421430696148517</v>
      </c>
    </row>
    <row r="1312" spans="1:72" x14ac:dyDescent="0.15">
      <c r="A1312" s="16">
        <v>1695</v>
      </c>
      <c r="B1312" s="17">
        <v>201505</v>
      </c>
      <c r="C1312" s="3">
        <v>0</v>
      </c>
      <c r="D1312" s="23">
        <v>7.9700893671347695E-2</v>
      </c>
      <c r="E1312" s="18">
        <v>1.370696805024735E-2</v>
      </c>
      <c r="F1312" s="24">
        <v>7</v>
      </c>
      <c r="G1312" s="24">
        <v>1</v>
      </c>
      <c r="H1312" s="20">
        <v>1.2793452853914327E-2</v>
      </c>
      <c r="I1312" s="20">
        <v>-1.1851109998330833E-2</v>
      </c>
      <c r="J1312" s="24">
        <v>7</v>
      </c>
      <c r="K1312" s="24">
        <v>1</v>
      </c>
      <c r="L1312" s="20">
        <v>3.3654688869412697E-2</v>
      </c>
      <c r="M1312" s="20">
        <v>-1.1851109998330833E-2</v>
      </c>
      <c r="N1312" s="19">
        <v>0.59909999999999997</v>
      </c>
      <c r="O1312" s="19">
        <v>1.0843438914027148</v>
      </c>
      <c r="P1312" s="25">
        <v>42068</v>
      </c>
      <c r="Q1312" s="20">
        <v>-1.1851109998330833E-2</v>
      </c>
      <c r="R1312" s="25">
        <v>42069</v>
      </c>
      <c r="S1312" s="25">
        <f>IF(ISNUMBER(R1312),VLOOKUP(B1312,Index!$B$3:$AB$18,27,FALSE),"")</f>
        <v>42069</v>
      </c>
      <c r="T1312" s="25">
        <f>IF(ISNUMBER($R1312),VLOOKUP($B1312,Index!$B$21:$AB$36,27,FALSE),"")</f>
        <v>42069</v>
      </c>
      <c r="U1312" s="25">
        <f>IF(ISNUMBER($R1312),VLOOKUP($B1312,Index!$B$39:$AB$54,27,FALSE),"")</f>
        <v>42069</v>
      </c>
      <c r="W1312" s="18">
        <v>2.8692321721685174</v>
      </c>
      <c r="X1312" s="19">
        <v>0.875</v>
      </c>
      <c r="Y1312" s="18">
        <v>0.26007143312363351</v>
      </c>
      <c r="Z1312" s="19">
        <f t="shared" si="272"/>
        <v>0</v>
      </c>
      <c r="AA1312" s="21">
        <v>6.7251838589442805</v>
      </c>
      <c r="AB1312" s="3">
        <v>0</v>
      </c>
      <c r="AC1312" s="18">
        <v>8.232493257806869</v>
      </c>
      <c r="AD1312" s="19">
        <v>0.765625</v>
      </c>
      <c r="AE1312" s="18">
        <v>6.7637150326980575E-2</v>
      </c>
      <c r="AF1312" s="19">
        <f t="shared" si="273"/>
        <v>0</v>
      </c>
      <c r="AG1312" s="21">
        <v>45.228097936604684</v>
      </c>
      <c r="AH1312" s="3">
        <v>0</v>
      </c>
      <c r="AK1312" t="str">
        <f t="shared" si="277"/>
        <v/>
      </c>
      <c r="AL1312" t="str">
        <f t="shared" si="277"/>
        <v/>
      </c>
      <c r="AM1312" t="str">
        <f t="shared" si="277"/>
        <v/>
      </c>
      <c r="AN1312" t="str">
        <f t="shared" si="277"/>
        <v/>
      </c>
      <c r="AO1312" t="str">
        <f t="shared" si="277"/>
        <v/>
      </c>
      <c r="AP1312" t="str">
        <f t="shared" si="277"/>
        <v/>
      </c>
      <c r="AQ1312" t="str">
        <f t="shared" si="277"/>
        <v/>
      </c>
      <c r="AR1312" t="str">
        <f t="shared" si="277"/>
        <v/>
      </c>
      <c r="AS1312" t="str">
        <f t="shared" si="277"/>
        <v/>
      </c>
      <c r="AT1312" t="str">
        <f t="shared" si="277"/>
        <v/>
      </c>
      <c r="AU1312" t="str">
        <f t="shared" si="277"/>
        <v/>
      </c>
      <c r="AV1312">
        <f t="shared" si="277"/>
        <v>6.7251838589442805</v>
      </c>
      <c r="AW1312" t="str">
        <f t="shared" si="277"/>
        <v/>
      </c>
      <c r="AX1312" t="str">
        <f t="shared" si="277"/>
        <v/>
      </c>
      <c r="AZ1312" s="46">
        <f>IF(ISNUMBER(VLOOKUP($B1312,Stats!$A$2:$AA$19,2,FALSE))=FALSE,"",IF(ISNUMBER(W1312),(W1312-VLOOKUP($B1312,Stats!$A$2:$AA$19,2,FALSE))/VLOOKUP($B1312,Stats!$A$2:$AA$19,16,FALSE),""))</f>
        <v>2.7661894321711187</v>
      </c>
      <c r="BA1312" s="46">
        <f>IF(ISNUMBER(VLOOKUP($B1312,Stats!$A$2:$AA$19,2,FALSE))=FALSE,"",IF(ISNUMBER(X1312),(X1312-VLOOKUP($B1312,Stats!$A$2:$AA$19,3,FALSE))/VLOOKUP($B1312,Stats!$A$2:$AA$19,17,FALSE),""))</f>
        <v>2.1112062817588373</v>
      </c>
      <c r="BB1312" s="46"/>
      <c r="BC1312" s="46"/>
      <c r="BD1312" s="44">
        <f t="shared" si="269"/>
        <v>2.438697856964978</v>
      </c>
      <c r="BE1312" s="46">
        <f>IF(ISNUMBER(VLOOKUP($B1312,Stats!$A$2:$AA$19,2,FALSE))=FALSE,"",IF(ISNUMBER(Y1312),(Y1312-VLOOKUP($B1312,Stats!$A$2:$AA$19,5,FALSE))/VLOOKUP($B1312,Stats!$A$2:$AA$19,19,FALSE),""))</f>
        <v>0.78958176282873682</v>
      </c>
      <c r="BF1312" s="46"/>
      <c r="BG1312" s="46"/>
      <c r="BH1312" s="46">
        <f>IF(ISNUMBER(VLOOKUP($B1312,Stats!$A$2:$AA$19,2,FALSE))=FALSE,"",IF(ISNUMBER(Z1312),(Z1312-VLOOKUP($B1312,Stats!$A$2:$AA$19,8,FALSE))/VLOOKUP($B1312,Stats!$A$2:$AA$19,22,FALSE),""))</f>
        <v>-0.59810804423176478</v>
      </c>
      <c r="BI1312" s="46" t="str">
        <f>IF(ISNUMBER(VLOOKUP($B1312,Stats!$A$2:$AA$19,2,FALSE))=FALSE,"",IF(ISNUMBER(#REF!),(#REF!-VLOOKUP($B1312,Stats!$A$2:$AA$19,9,FALSE))/VLOOKUP($B1312,Stats!$A$2:$AA$19,23,FALSE),""))</f>
        <v/>
      </c>
      <c r="BJ1312" s="46" t="str">
        <f>IF(ISNUMBER(VLOOKUP($B1312,Stats!$A$2:$AA$19,2,FALSE))=FALSE,"",IF(ISNUMBER(#REF!),(#REF!-VLOOKUP($B1312,Stats!$A$2:$AA$19,10,FALSE))/VLOOKUP($B1312,Stats!$A$2:$AA$19,24,FALSE),""))</f>
        <v/>
      </c>
      <c r="BK1312" s="44">
        <f t="shared" si="274"/>
        <v>-0.7321396472496452</v>
      </c>
      <c r="BL1312" s="46" t="str">
        <f>IF(ISNUMBER(VLOOKUP($B1312,Stats!$A$2:$AA$19,2,FALSE))=FALSE,"",IF(ISNUMBER(#REF!),(#REF!-VLOOKUP($B1312,Stats!$A$2:$AA$19,11,FALSE))/VLOOKUP($B1312,Stats!$A$2:$AA$19,25,FALSE),""))</f>
        <v/>
      </c>
      <c r="BM1312" s="46">
        <f>IF(ISNUMBER(VLOOKUP($B1312,Stats!$A$2:$AA$19,2,FALSE))=FALSE,"",IF(ISNUMBER(AA1312),(AA1312-VLOOKUP($B1312,Stats!$A$2:$AA$19,12,FALSE))/VLOOKUP($B1312,Stats!$A$2:$AA$19,26,FALSE),""))</f>
        <v>4.4354604521588264E-2</v>
      </c>
      <c r="BN1312" s="46" t="str">
        <f>IF(ISNUMBER(VLOOKUP($B1312,Stats!$A$2:$AA$19,2,FALSE))=FALSE,"",IF(ISNUMBER(#REF!),(#REF!-VLOOKUP($B1312,Stats!$A$2:$AA$19,13,FALSE))/VLOOKUP($B1312,Stats!$A$2:$AA$19,27,FALSE),""))</f>
        <v/>
      </c>
      <c r="BO1312" s="46" t="str">
        <f>IF(ISNUMBER(VLOOKUP($B1312,Stats!$A$2:$AA$19,2,FALSE))=FALSE,"",IF(ISNUMBER(#REF!),(#REF!-VLOOKUP($B1312,Stats!$A$2:$AA$19,14,FALSE))/VLOOKUP($B1312,Stats!$A$2:$AB$19,28,FALSE),""))</f>
        <v/>
      </c>
      <c r="BP1312" s="46"/>
      <c r="BQ1312" s="46">
        <f>IF(ISNUMBER(VLOOKUP($B1312,Stats!$A$2:$AA$19,2,FALSE))=FALSE,"",IF(ISNUMBER(BM1312),BM1312,(VLOOKUP($B1312,Stats!$A$2:$AT$19,46,FALSE)-VLOOKUP($B1312,Stats!$A$2:$AA$19,12,FALSE))/VLOOKUP($B1312,Stats!$A$2:$AA$19,26,FALSE)))</f>
        <v>4.4354604521588264E-2</v>
      </c>
      <c r="BR1312" s="51">
        <f t="shared" si="275"/>
        <v>4.4354604521588264E-2</v>
      </c>
      <c r="BS1312" s="32" t="str">
        <f t="shared" si="270"/>
        <v>1695_201505</v>
      </c>
      <c r="BT1312" s="53">
        <f t="shared" si="271"/>
        <v>5.7326703947526175E-2</v>
      </c>
    </row>
    <row r="1313" spans="1:72" x14ac:dyDescent="0.15">
      <c r="A1313" s="16">
        <v>1695</v>
      </c>
      <c r="B1313" s="17">
        <v>201506</v>
      </c>
      <c r="C1313" s="3">
        <v>0</v>
      </c>
      <c r="D1313" s="23">
        <v>5.6081081081081008E-2</v>
      </c>
      <c r="E1313" s="18">
        <v>1.3351682984921825E-2</v>
      </c>
      <c r="F1313" s="24">
        <v>7</v>
      </c>
      <c r="G1313" s="24">
        <v>3</v>
      </c>
      <c r="H1313" s="20">
        <v>1.2182852626464997E-2</v>
      </c>
      <c r="I1313" s="20">
        <v>-9.9219624763206751E-3</v>
      </c>
      <c r="J1313" s="24">
        <v>3</v>
      </c>
      <c r="K1313" s="24">
        <v>2</v>
      </c>
      <c r="L1313" s="20">
        <v>2.2635135135135265E-2</v>
      </c>
      <c r="M1313" s="20">
        <v>-1.8721755971594645E-2</v>
      </c>
      <c r="N1313" s="19">
        <v>0.62770000000000004</v>
      </c>
      <c r="O1313" s="19">
        <v>1.036835150313842</v>
      </c>
      <c r="P1313" s="25">
        <v>42081</v>
      </c>
      <c r="Q1313" s="20">
        <v>-2.0335700451904581E-2</v>
      </c>
      <c r="R1313" s="25">
        <v>42076</v>
      </c>
      <c r="S1313" s="25">
        <f>IF(ISNUMBER(R1313),VLOOKUP(B1313,Index!$B$3:$AB$18,27,FALSE),"")</f>
        <v>42073</v>
      </c>
      <c r="T1313" s="25">
        <f>IF(ISNUMBER($R1313),VLOOKUP($B1313,Index!$B$21:$AB$36,27,FALSE),"")</f>
        <v>42075</v>
      </c>
      <c r="U1313" s="25">
        <f>IF(ISNUMBER($R1313),VLOOKUP($B1313,Index!$B$39:$AB$54,27,FALSE),"")</f>
        <v>42075</v>
      </c>
      <c r="W1313" s="18">
        <v>1.6824324324324302</v>
      </c>
      <c r="X1313" s="19">
        <v>0.7</v>
      </c>
      <c r="Y1313" s="18">
        <v>0.25333037297321132</v>
      </c>
      <c r="Z1313" s="19">
        <f t="shared" si="272"/>
        <v>3</v>
      </c>
      <c r="AA1313" s="21">
        <v>2.7577649077648871</v>
      </c>
      <c r="AB1313" s="3">
        <v>0</v>
      </c>
      <c r="AC1313" s="18">
        <v>2.830578889700504</v>
      </c>
      <c r="AD1313" s="19">
        <v>0.48999999999999994</v>
      </c>
      <c r="AE1313" s="18">
        <v>6.4176277870746354E-2</v>
      </c>
      <c r="AF1313" s="19">
        <f t="shared" si="273"/>
        <v>9</v>
      </c>
      <c r="AG1313" s="21">
        <v>7.6052672864994761</v>
      </c>
      <c r="AH1313" s="3">
        <v>0</v>
      </c>
      <c r="AK1313" t="str">
        <f t="shared" ref="AK1313:AX1322" si="278">IF($B1313=AK$2,$AA1313,"")</f>
        <v/>
      </c>
      <c r="AL1313" t="str">
        <f t="shared" si="278"/>
        <v/>
      </c>
      <c r="AM1313" t="str">
        <f t="shared" si="278"/>
        <v/>
      </c>
      <c r="AN1313" t="str">
        <f t="shared" si="278"/>
        <v/>
      </c>
      <c r="AO1313" t="str">
        <f t="shared" si="278"/>
        <v/>
      </c>
      <c r="AP1313" t="str">
        <f t="shared" si="278"/>
        <v/>
      </c>
      <c r="AQ1313" t="str">
        <f t="shared" si="278"/>
        <v/>
      </c>
      <c r="AR1313" t="str">
        <f t="shared" si="278"/>
        <v/>
      </c>
      <c r="AS1313" t="str">
        <f t="shared" si="278"/>
        <v/>
      </c>
      <c r="AT1313" t="str">
        <f t="shared" si="278"/>
        <v/>
      </c>
      <c r="AU1313" t="str">
        <f t="shared" si="278"/>
        <v/>
      </c>
      <c r="AV1313" t="str">
        <f t="shared" si="278"/>
        <v/>
      </c>
      <c r="AW1313">
        <f t="shared" si="278"/>
        <v>2.7577649077648871</v>
      </c>
      <c r="AX1313" t="str">
        <f t="shared" si="278"/>
        <v/>
      </c>
      <c r="AZ1313" s="46">
        <f>IF(ISNUMBER(VLOOKUP($B1313,Stats!$A$2:$AA$19,2,FALSE))=FALSE,"",IF(ISNUMBER(W1313),(W1313-VLOOKUP($B1313,Stats!$A$2:$AA$19,2,FALSE))/VLOOKUP($B1313,Stats!$A$2:$AA$19,16,FALSE),""))</f>
        <v>-0.2079687128009404</v>
      </c>
      <c r="BA1313" s="46">
        <f>IF(ISNUMBER(VLOOKUP($B1313,Stats!$A$2:$AA$19,2,FALSE))=FALSE,"",IF(ISNUMBER(X1313),(X1313-VLOOKUP($B1313,Stats!$A$2:$AA$19,3,FALSE))/VLOOKUP($B1313,Stats!$A$2:$AA$19,17,FALSE),""))</f>
        <v>-0.84610617467844285</v>
      </c>
      <c r="BB1313" s="46"/>
      <c r="BC1313" s="46"/>
      <c r="BD1313" s="44">
        <f t="shared" si="269"/>
        <v>-0.52703744373969164</v>
      </c>
      <c r="BE1313" s="46">
        <f>IF(ISNUMBER(VLOOKUP($B1313,Stats!$A$2:$AA$19,2,FALSE))=FALSE,"",IF(ISNUMBER(Y1313),(Y1313-VLOOKUP($B1313,Stats!$A$2:$AA$19,5,FALSE))/VLOOKUP($B1313,Stats!$A$2:$AA$19,19,FALSE),""))</f>
        <v>1.1610951511264531</v>
      </c>
      <c r="BF1313" s="46"/>
      <c r="BG1313" s="46"/>
      <c r="BH1313" s="46">
        <f>IF(ISNUMBER(VLOOKUP($B1313,Stats!$A$2:$AA$19,2,FALSE))=FALSE,"",IF(ISNUMBER(Z1313),(Z1313-VLOOKUP($B1313,Stats!$A$2:$AA$19,8,FALSE))/VLOOKUP($B1313,Stats!$A$2:$AA$19,22,FALSE),""))</f>
        <v>-0.14457295407960652</v>
      </c>
      <c r="BI1313" s="46" t="str">
        <f>IF(ISNUMBER(VLOOKUP($B1313,Stats!$A$2:$AA$19,2,FALSE))=FALSE,"",IF(ISNUMBER(#REF!),(#REF!-VLOOKUP($B1313,Stats!$A$2:$AA$19,9,FALSE))/VLOOKUP($B1313,Stats!$A$2:$AA$19,23,FALSE),""))</f>
        <v/>
      </c>
      <c r="BJ1313" s="46" t="str">
        <f>IF(ISNUMBER(VLOOKUP($B1313,Stats!$A$2:$AA$19,2,FALSE))=FALSE,"",IF(ISNUMBER(#REF!),(#REF!-VLOOKUP($B1313,Stats!$A$2:$AA$19,10,FALSE))/VLOOKUP($B1313,Stats!$A$2:$AA$19,24,FALSE),""))</f>
        <v/>
      </c>
      <c r="BK1313" s="44">
        <f t="shared" si="274"/>
        <v>-0.85613849201239911</v>
      </c>
      <c r="BL1313" s="46" t="str">
        <f>IF(ISNUMBER(VLOOKUP($B1313,Stats!$A$2:$AA$19,2,FALSE))=FALSE,"",IF(ISNUMBER(#REF!),(#REF!-VLOOKUP($B1313,Stats!$A$2:$AA$19,11,FALSE))/VLOOKUP($B1313,Stats!$A$2:$AA$19,25,FALSE),""))</f>
        <v/>
      </c>
      <c r="BM1313" s="46">
        <f>IF(ISNUMBER(VLOOKUP($B1313,Stats!$A$2:$AA$19,2,FALSE))=FALSE,"",IF(ISNUMBER(AA1313),(AA1313-VLOOKUP($B1313,Stats!$A$2:$AA$19,12,FALSE))/VLOOKUP($B1313,Stats!$A$2:$AA$19,26,FALSE),""))</f>
        <v>-0.26041833323289881</v>
      </c>
      <c r="BN1313" s="46" t="str">
        <f>IF(ISNUMBER(VLOOKUP($B1313,Stats!$A$2:$AA$19,2,FALSE))=FALSE,"",IF(ISNUMBER(#REF!),(#REF!-VLOOKUP($B1313,Stats!$A$2:$AA$19,13,FALSE))/VLOOKUP($B1313,Stats!$A$2:$AA$19,27,FALSE),""))</f>
        <v/>
      </c>
      <c r="BO1313" s="46" t="str">
        <f>IF(ISNUMBER(VLOOKUP($B1313,Stats!$A$2:$AA$19,2,FALSE))=FALSE,"",IF(ISNUMBER(#REF!),(#REF!-VLOOKUP($B1313,Stats!$A$2:$AA$19,14,FALSE))/VLOOKUP($B1313,Stats!$A$2:$AB$19,28,FALSE),""))</f>
        <v/>
      </c>
      <c r="BP1313" s="46"/>
      <c r="BQ1313" s="46">
        <f>IF(ISNUMBER(VLOOKUP($B1313,Stats!$A$2:$AA$19,2,FALSE))=FALSE,"",IF(ISNUMBER(BM1313),BM1313,(VLOOKUP($B1313,Stats!$A$2:$AT$19,46,FALSE)-VLOOKUP($B1313,Stats!$A$2:$AA$19,12,FALSE))/VLOOKUP($B1313,Stats!$A$2:$AA$19,26,FALSE)))</f>
        <v>-0.26041833323289881</v>
      </c>
      <c r="BR1313" s="51">
        <f t="shared" si="275"/>
        <v>-0.26041833323289881</v>
      </c>
      <c r="BS1313" s="32" t="str">
        <f t="shared" si="270"/>
        <v>1695_201506</v>
      </c>
      <c r="BT1313" s="53">
        <f t="shared" si="271"/>
        <v>-0.67117425060195757</v>
      </c>
    </row>
    <row r="1314" spans="1:72" x14ac:dyDescent="0.15">
      <c r="A1314" s="16">
        <v>1695</v>
      </c>
      <c r="B1314" s="17">
        <v>201507</v>
      </c>
      <c r="C1314" s="3">
        <v>0</v>
      </c>
      <c r="D1314" s="23">
        <v>6.9417786308381357E-2</v>
      </c>
      <c r="E1314" s="18">
        <v>1.8242947327627393E-2</v>
      </c>
      <c r="F1314" s="24">
        <v>4</v>
      </c>
      <c r="G1314" s="24">
        <v>1</v>
      </c>
      <c r="H1314" s="20">
        <v>1.982386254955304E-2</v>
      </c>
      <c r="I1314" s="20">
        <v>-1.1071261500077978E-2</v>
      </c>
      <c r="J1314" s="24">
        <v>3</v>
      </c>
      <c r="K1314" s="24">
        <v>1</v>
      </c>
      <c r="L1314" s="20">
        <v>3.6423841059602724E-2</v>
      </c>
      <c r="M1314" s="20">
        <v>-1.1071261500077978E-2</v>
      </c>
      <c r="N1314" s="19">
        <v>0.66859999999999997</v>
      </c>
      <c r="O1314" s="19">
        <v>1.0425697801341025</v>
      </c>
      <c r="P1314" s="25">
        <v>42090</v>
      </c>
      <c r="Q1314" s="20">
        <v>-1.1071261500077978E-2</v>
      </c>
      <c r="R1314" s="25">
        <v>42087</v>
      </c>
      <c r="S1314" s="25">
        <f>IF(ISNUMBER(R1314),VLOOKUP(B1314,Index!$B$3:$AB$18,27,FALSE),"")</f>
        <v>42088</v>
      </c>
      <c r="T1314" s="25">
        <f>IF(ISNUMBER($R1314),VLOOKUP($B1314,Index!$B$21:$AB$36,27,FALSE),"")</f>
        <v>42089</v>
      </c>
      <c r="U1314" s="25">
        <f>IF(ISNUMBER($R1314),VLOOKUP($B1314,Index!$B$39:$AB$54,27,FALSE),"")</f>
        <v>42089</v>
      </c>
      <c r="W1314" s="18">
        <v>4.9980806142034577</v>
      </c>
      <c r="X1314" s="19">
        <v>0.8</v>
      </c>
      <c r="Y1314" s="18">
        <v>0.34613558873870726</v>
      </c>
      <c r="Z1314" s="19">
        <f t="shared" si="272"/>
        <v>1</v>
      </c>
      <c r="AA1314" s="21">
        <v>6.2700882196570307</v>
      </c>
      <c r="AB1314" s="3">
        <v>0</v>
      </c>
      <c r="AC1314" s="18">
        <v>24.980809826076413</v>
      </c>
      <c r="AD1314" s="19">
        <v>0.64000000000000012</v>
      </c>
      <c r="AE1314" s="18">
        <v>0.11980984579149148</v>
      </c>
      <c r="AF1314" s="19">
        <f t="shared" si="273"/>
        <v>1</v>
      </c>
      <c r="AG1314" s="21">
        <v>39.314006282281873</v>
      </c>
      <c r="AH1314" s="3">
        <v>0</v>
      </c>
      <c r="AK1314" t="str">
        <f t="shared" si="278"/>
        <v/>
      </c>
      <c r="AL1314" t="str">
        <f t="shared" si="278"/>
        <v/>
      </c>
      <c r="AM1314" t="str">
        <f t="shared" si="278"/>
        <v/>
      </c>
      <c r="AN1314" t="str">
        <f t="shared" si="278"/>
        <v/>
      </c>
      <c r="AO1314" t="str">
        <f t="shared" si="278"/>
        <v/>
      </c>
      <c r="AP1314" t="str">
        <f t="shared" si="278"/>
        <v/>
      </c>
      <c r="AQ1314" t="str">
        <f t="shared" si="278"/>
        <v/>
      </c>
      <c r="AR1314" t="str">
        <f t="shared" si="278"/>
        <v/>
      </c>
      <c r="AS1314" t="str">
        <f t="shared" si="278"/>
        <v/>
      </c>
      <c r="AT1314" t="str">
        <f t="shared" si="278"/>
        <v/>
      </c>
      <c r="AU1314" t="str">
        <f t="shared" si="278"/>
        <v/>
      </c>
      <c r="AV1314" t="str">
        <f t="shared" si="278"/>
        <v/>
      </c>
      <c r="AW1314" t="str">
        <f t="shared" si="278"/>
        <v/>
      </c>
      <c r="AX1314">
        <f t="shared" si="278"/>
        <v>6.2700882196570307</v>
      </c>
      <c r="AZ1314" s="46">
        <f>IF(ISNUMBER(VLOOKUP($B1314,Stats!$A$2:$AA$19,2,FALSE))=FALSE,"",IF(ISNUMBER(W1314),(W1314-VLOOKUP($B1314,Stats!$A$2:$AA$19,2,FALSE))/VLOOKUP($B1314,Stats!$A$2:$AA$19,16,FALSE),""))</f>
        <v>1.8706477032771189</v>
      </c>
      <c r="BA1314" s="46">
        <f>IF(ISNUMBER(VLOOKUP($B1314,Stats!$A$2:$AA$19,2,FALSE))=FALSE,"",IF(ISNUMBER(X1314),(X1314-VLOOKUP($B1314,Stats!$A$2:$AA$19,3,FALSE))/VLOOKUP($B1314,Stats!$A$2:$AA$19,17,FALSE),""))</f>
        <v>0.61985383420575335</v>
      </c>
      <c r="BB1314" s="46"/>
      <c r="BC1314" s="46"/>
      <c r="BD1314" s="44">
        <f t="shared" si="269"/>
        <v>1.2452507687414363</v>
      </c>
      <c r="BE1314" s="46">
        <f>IF(ISNUMBER(VLOOKUP($B1314,Stats!$A$2:$AA$19,2,FALSE))=FALSE,"",IF(ISNUMBER(Y1314),(Y1314-VLOOKUP($B1314,Stats!$A$2:$AA$19,5,FALSE))/VLOOKUP($B1314,Stats!$A$2:$AA$19,19,FALSE),""))</f>
        <v>1.0542404788415936</v>
      </c>
      <c r="BF1314" s="46"/>
      <c r="BG1314" s="46"/>
      <c r="BH1314" s="46">
        <f>IF(ISNUMBER(VLOOKUP($B1314,Stats!$A$2:$AA$19,2,FALSE))=FALSE,"",IF(ISNUMBER(Z1314),(Z1314-VLOOKUP($B1314,Stats!$A$2:$AA$19,8,FALSE))/VLOOKUP($B1314,Stats!$A$2:$AA$19,22,FALSE),""))</f>
        <v>-0.22777854907483192</v>
      </c>
      <c r="BI1314" s="46" t="str">
        <f>IF(ISNUMBER(VLOOKUP($B1314,Stats!$A$2:$AA$19,2,FALSE))=FALSE,"",IF(ISNUMBER(#REF!),(#REF!-VLOOKUP($B1314,Stats!$A$2:$AA$19,9,FALSE))/VLOOKUP($B1314,Stats!$A$2:$AA$19,23,FALSE),""))</f>
        <v/>
      </c>
      <c r="BJ1314" s="46" t="str">
        <f>IF(ISNUMBER(VLOOKUP($B1314,Stats!$A$2:$AA$19,2,FALSE))=FALSE,"",IF(ISNUMBER(#REF!),(#REF!-VLOOKUP($B1314,Stats!$A$2:$AA$19,10,FALSE))/VLOOKUP($B1314,Stats!$A$2:$AA$19,24,FALSE),""))</f>
        <v/>
      </c>
      <c r="BK1314" s="44">
        <f t="shared" si="274"/>
        <v>-0.80630189991156498</v>
      </c>
      <c r="BL1314" s="46" t="str">
        <f>IF(ISNUMBER(VLOOKUP($B1314,Stats!$A$2:$AA$19,2,FALSE))=FALSE,"",IF(ISNUMBER(#REF!),(#REF!-VLOOKUP($B1314,Stats!$A$2:$AA$19,11,FALSE))/VLOOKUP($B1314,Stats!$A$2:$AA$19,25,FALSE),""))</f>
        <v/>
      </c>
      <c r="BM1314" s="46">
        <f>IF(ISNUMBER(VLOOKUP($B1314,Stats!$A$2:$AA$19,2,FALSE))=FALSE,"",IF(ISNUMBER(AA1314),(AA1314-VLOOKUP($B1314,Stats!$A$2:$AA$19,12,FALSE))/VLOOKUP($B1314,Stats!$A$2:$AA$19,26,FALSE),""))</f>
        <v>0.13585511907276146</v>
      </c>
      <c r="BN1314" s="46" t="str">
        <f>IF(ISNUMBER(VLOOKUP($B1314,Stats!$A$2:$AA$19,2,FALSE))=FALSE,"",IF(ISNUMBER(#REF!),(#REF!-VLOOKUP($B1314,Stats!$A$2:$AA$19,13,FALSE))/VLOOKUP($B1314,Stats!$A$2:$AA$19,27,FALSE),""))</f>
        <v/>
      </c>
      <c r="BO1314" s="46" t="str">
        <f>IF(ISNUMBER(VLOOKUP($B1314,Stats!$A$2:$AA$19,2,FALSE))=FALSE,"",IF(ISNUMBER(#REF!),(#REF!-VLOOKUP($B1314,Stats!$A$2:$AA$19,14,FALSE))/VLOOKUP($B1314,Stats!$A$2:$AB$19,28,FALSE),""))</f>
        <v/>
      </c>
      <c r="BP1314" s="46"/>
      <c r="BQ1314" s="46">
        <f>IF(ISNUMBER(VLOOKUP($B1314,Stats!$A$2:$AA$19,2,FALSE))=FALSE,"",IF(ISNUMBER(BM1314),BM1314,(VLOOKUP($B1314,Stats!$A$2:$AT$19,46,FALSE)-VLOOKUP($B1314,Stats!$A$2:$AA$19,12,FALSE))/VLOOKUP($B1314,Stats!$A$2:$AA$19,26,FALSE)))</f>
        <v>0.13585511907276146</v>
      </c>
      <c r="BR1314" s="51">
        <f t="shared" si="275"/>
        <v>0.13585511907276146</v>
      </c>
      <c r="BS1314" s="32" t="str">
        <f t="shared" si="270"/>
        <v>1695_201507</v>
      </c>
      <c r="BT1314" s="53">
        <f t="shared" si="271"/>
        <v>-0.20755996238409938</v>
      </c>
    </row>
    <row r="1315" spans="1:72" x14ac:dyDescent="0.15">
      <c r="S1315" t="str">
        <f>IF(ISNUMBER(R1315),VLOOKUP(B1315,Index!$B$3:$AB$18,27,FALSE),"")</f>
        <v/>
      </c>
      <c r="T1315" t="str">
        <f>IF(ISNUMBER($R1315),VLOOKUP($B1315,Index!$B$21:$AB$36,27,FALSE),"")</f>
        <v/>
      </c>
      <c r="U1315" t="str">
        <f>IF(ISNUMBER($R1315),VLOOKUP($B1315,Index!$B$39:$AB$54,27,FALSE),"")</f>
        <v/>
      </c>
      <c r="Z1315" t="str">
        <f t="shared" si="272"/>
        <v/>
      </c>
      <c r="AA1315" t="s">
        <v>25</v>
      </c>
      <c r="AF1315" t="str">
        <f t="shared" si="273"/>
        <v/>
      </c>
      <c r="AG1315" t="s">
        <v>25</v>
      </c>
      <c r="AK1315" t="str">
        <f t="shared" si="278"/>
        <v/>
      </c>
      <c r="AL1315" t="str">
        <f t="shared" si="278"/>
        <v/>
      </c>
      <c r="AM1315" t="str">
        <f t="shared" si="278"/>
        <v/>
      </c>
      <c r="AN1315" t="str">
        <f t="shared" si="278"/>
        <v/>
      </c>
      <c r="AO1315" t="str">
        <f t="shared" si="278"/>
        <v/>
      </c>
      <c r="AP1315" t="str">
        <f t="shared" si="278"/>
        <v/>
      </c>
      <c r="AQ1315" t="str">
        <f t="shared" si="278"/>
        <v/>
      </c>
      <c r="AR1315" t="str">
        <f t="shared" si="278"/>
        <v/>
      </c>
      <c r="AS1315" t="str">
        <f t="shared" si="278"/>
        <v/>
      </c>
      <c r="AT1315" t="str">
        <f t="shared" si="278"/>
        <v/>
      </c>
      <c r="AU1315" t="str">
        <f t="shared" si="278"/>
        <v/>
      </c>
      <c r="AV1315" t="str">
        <f t="shared" si="278"/>
        <v/>
      </c>
      <c r="AW1315" t="str">
        <f t="shared" si="278"/>
        <v/>
      </c>
      <c r="AX1315" t="str">
        <f t="shared" si="278"/>
        <v/>
      </c>
      <c r="AZ1315" s="46" t="str">
        <f>IF(ISNUMBER(VLOOKUP($B1315,Stats!$A$2:$AA$19,2,FALSE))=FALSE,"",IF(ISNUMBER(W1315),(W1315-VLOOKUP($B1315,Stats!$A$2:$AA$19,2,FALSE))/VLOOKUP($B1315,Stats!$A$2:$AA$19,16,FALSE),""))</f>
        <v/>
      </c>
      <c r="BA1315" s="46" t="str">
        <f>IF(ISNUMBER(VLOOKUP($B1315,Stats!$A$2:$AA$19,2,FALSE))=FALSE,"",IF(ISNUMBER(X1315),(X1315-VLOOKUP($B1315,Stats!$A$2:$AA$19,3,FALSE))/VLOOKUP($B1315,Stats!$A$2:$AA$19,17,FALSE),""))</f>
        <v/>
      </c>
      <c r="BB1315" s="46"/>
      <c r="BC1315" s="46"/>
      <c r="BD1315" s="44" t="str">
        <f t="shared" si="269"/>
        <v/>
      </c>
      <c r="BE1315" s="46" t="str">
        <f>IF(ISNUMBER(VLOOKUP($B1315,Stats!$A$2:$AA$19,2,FALSE))=FALSE,"",IF(ISNUMBER(Y1315),(Y1315-VLOOKUP($B1315,Stats!$A$2:$AA$19,5,FALSE))/VLOOKUP($B1315,Stats!$A$2:$AA$19,19,FALSE),""))</f>
        <v/>
      </c>
      <c r="BF1315" s="46"/>
      <c r="BG1315" s="46"/>
      <c r="BH1315" s="46" t="str">
        <f>IF(ISNUMBER(VLOOKUP($B1315,Stats!$A$2:$AA$19,2,FALSE))=FALSE,"",IF(ISNUMBER(Z1315),(Z1315-VLOOKUP($B1315,Stats!$A$2:$AA$19,8,FALSE))/VLOOKUP($B1315,Stats!$A$2:$AA$19,22,FALSE),""))</f>
        <v/>
      </c>
      <c r="BI1315" s="46" t="str">
        <f>IF(ISNUMBER(VLOOKUP($B1315,Stats!$A$2:$AA$19,2,FALSE))=FALSE,"",IF(ISNUMBER(#REF!),(#REF!-VLOOKUP($B1315,Stats!$A$2:$AA$19,9,FALSE))/VLOOKUP($B1315,Stats!$A$2:$AA$19,23,FALSE),""))</f>
        <v/>
      </c>
      <c r="BJ1315" s="46" t="str">
        <f>IF(ISNUMBER(VLOOKUP($B1315,Stats!$A$2:$AA$19,2,FALSE))=FALSE,"",IF(ISNUMBER(#REF!),(#REF!-VLOOKUP($B1315,Stats!$A$2:$AA$19,10,FALSE))/VLOOKUP($B1315,Stats!$A$2:$AA$19,24,FALSE),""))</f>
        <v/>
      </c>
      <c r="BK1315" s="44" t="str">
        <f t="shared" si="274"/>
        <v/>
      </c>
      <c r="BL1315" s="46" t="str">
        <f>IF(ISNUMBER(VLOOKUP($B1315,Stats!$A$2:$AA$19,2,FALSE))=FALSE,"",IF(ISNUMBER(#REF!),(#REF!-VLOOKUP($B1315,Stats!$A$2:$AA$19,11,FALSE))/VLOOKUP($B1315,Stats!$A$2:$AA$19,25,FALSE),""))</f>
        <v/>
      </c>
      <c r="BM1315" s="46" t="str">
        <f>IF(ISNUMBER(VLOOKUP($B1315,Stats!$A$2:$AA$19,2,FALSE))=FALSE,"",IF(ISNUMBER(AA1315),(AA1315-VLOOKUP($B1315,Stats!$A$2:$AA$19,12,FALSE))/VLOOKUP($B1315,Stats!$A$2:$AA$19,26,FALSE),""))</f>
        <v/>
      </c>
      <c r="BN1315" s="46" t="str">
        <f>IF(ISNUMBER(VLOOKUP($B1315,Stats!$A$2:$AA$19,2,FALSE))=FALSE,"",IF(ISNUMBER(#REF!),(#REF!-VLOOKUP($B1315,Stats!$A$2:$AA$19,13,FALSE))/VLOOKUP($B1315,Stats!$A$2:$AA$19,27,FALSE),""))</f>
        <v/>
      </c>
      <c r="BO1315" s="46" t="str">
        <f>IF(ISNUMBER(VLOOKUP($B1315,Stats!$A$2:$AA$19,2,FALSE))=FALSE,"",IF(ISNUMBER(#REF!),(#REF!-VLOOKUP($B1315,Stats!$A$2:$AA$19,14,FALSE))/VLOOKUP($B1315,Stats!$A$2:$AB$19,28,FALSE),""))</f>
        <v/>
      </c>
      <c r="BP1315" s="46"/>
      <c r="BQ1315" s="46" t="str">
        <f>IF(ISNUMBER(VLOOKUP($B1315,Stats!$A$2:$AA$19,2,FALSE))=FALSE,"",IF(ISNUMBER(BM1315),BM1315,(VLOOKUP($B1315,Stats!$A$2:$AT$19,46,FALSE)-VLOOKUP($B1315,Stats!$A$2:$AA$19,12,FALSE))/VLOOKUP($B1315,Stats!$A$2:$AA$19,26,FALSE)))</f>
        <v/>
      </c>
      <c r="BR1315" s="51" t="str">
        <f t="shared" si="275"/>
        <v/>
      </c>
      <c r="BS1315" s="32" t="str">
        <f t="shared" si="270"/>
        <v/>
      </c>
      <c r="BT1315" s="53" t="str">
        <f t="shared" si="271"/>
        <v/>
      </c>
    </row>
    <row r="1316" spans="1:72" ht="40.5" x14ac:dyDescent="0.15">
      <c r="A1316" s="1" t="s">
        <v>26</v>
      </c>
      <c r="B1316" s="1" t="s">
        <v>0</v>
      </c>
      <c r="C1316" s="3"/>
      <c r="D1316" s="4" t="s">
        <v>10</v>
      </c>
      <c r="E1316" s="1" t="s">
        <v>11</v>
      </c>
      <c r="F1316" s="1" t="s">
        <v>12</v>
      </c>
      <c r="G1316" s="1" t="s">
        <v>13</v>
      </c>
      <c r="H1316" s="1" t="s">
        <v>14</v>
      </c>
      <c r="I1316" s="1" t="s">
        <v>15</v>
      </c>
      <c r="J1316" s="1" t="s">
        <v>16</v>
      </c>
      <c r="K1316" s="1" t="s">
        <v>17</v>
      </c>
      <c r="L1316" s="1" t="s">
        <v>18</v>
      </c>
      <c r="M1316" s="1" t="s">
        <v>19</v>
      </c>
      <c r="N1316" s="1" t="s">
        <v>20</v>
      </c>
      <c r="O1316" s="1" t="s">
        <v>21</v>
      </c>
      <c r="P1316" s="1" t="s">
        <v>22</v>
      </c>
      <c r="Q1316" s="1" t="s">
        <v>23</v>
      </c>
      <c r="R1316" s="1" t="s">
        <v>24</v>
      </c>
      <c r="S1316" s="1" t="str">
        <f>IF(ISNUMBER(R1316),VLOOKUP(B1316,Index!$B$3:$AB$18,27,FALSE),"")</f>
        <v/>
      </c>
      <c r="T1316" s="1" t="str">
        <f>IF(ISNUMBER($R1316),VLOOKUP($B1316,Index!$B$21:$AB$36,27,FALSE),"")</f>
        <v/>
      </c>
      <c r="U1316" s="1" t="str">
        <f>IF(ISNUMBER($R1316),VLOOKUP($B1316,Index!$B$39:$AB$54,27,FALSE),"")</f>
        <v/>
      </c>
      <c r="W1316" s="1" t="s">
        <v>1</v>
      </c>
      <c r="X1316" s="1" t="s">
        <v>2</v>
      </c>
      <c r="Y1316" s="1" t="s">
        <v>4</v>
      </c>
      <c r="Z1316" s="1" t="str">
        <f t="shared" si="272"/>
        <v/>
      </c>
      <c r="AA1316" s="1" t="s">
        <v>8</v>
      </c>
      <c r="AB1316" s="3"/>
      <c r="AC1316" s="1" t="s">
        <v>33</v>
      </c>
      <c r="AD1316" s="1" t="s">
        <v>52</v>
      </c>
      <c r="AE1316" s="1" t="s">
        <v>53</v>
      </c>
      <c r="AF1316" s="1" t="str">
        <f t="shared" si="273"/>
        <v/>
      </c>
      <c r="AG1316" s="1" t="s">
        <v>38</v>
      </c>
      <c r="AH1316" s="3"/>
      <c r="AK1316" t="str">
        <f t="shared" si="278"/>
        <v/>
      </c>
      <c r="AL1316" t="str">
        <f t="shared" si="278"/>
        <v/>
      </c>
      <c r="AM1316" t="str">
        <f t="shared" si="278"/>
        <v/>
      </c>
      <c r="AN1316" t="str">
        <f t="shared" si="278"/>
        <v/>
      </c>
      <c r="AO1316" t="str">
        <f t="shared" si="278"/>
        <v/>
      </c>
      <c r="AP1316" t="str">
        <f t="shared" si="278"/>
        <v/>
      </c>
      <c r="AQ1316" t="str">
        <f t="shared" si="278"/>
        <v/>
      </c>
      <c r="AR1316" t="str">
        <f t="shared" si="278"/>
        <v/>
      </c>
      <c r="AS1316" t="str">
        <f t="shared" si="278"/>
        <v/>
      </c>
      <c r="AT1316" t="str">
        <f t="shared" si="278"/>
        <v/>
      </c>
      <c r="AU1316" t="str">
        <f t="shared" si="278"/>
        <v/>
      </c>
      <c r="AV1316" t="str">
        <f t="shared" si="278"/>
        <v/>
      </c>
      <c r="AW1316" t="str">
        <f t="shared" si="278"/>
        <v/>
      </c>
      <c r="AX1316" t="str">
        <f t="shared" si="278"/>
        <v/>
      </c>
      <c r="AZ1316" s="46" t="str">
        <f>IF(ISNUMBER(VLOOKUP($B1316,Stats!$A$2:$AA$19,2,FALSE))=FALSE,"",IF(ISNUMBER(W1316),(W1316-VLOOKUP($B1316,Stats!$A$2:$AA$19,2,FALSE))/VLOOKUP($B1316,Stats!$A$2:$AA$19,16,FALSE),""))</f>
        <v/>
      </c>
      <c r="BA1316" s="46" t="str">
        <f>IF(ISNUMBER(VLOOKUP($B1316,Stats!$A$2:$AA$19,2,FALSE))=FALSE,"",IF(ISNUMBER(X1316),(X1316-VLOOKUP($B1316,Stats!$A$2:$AA$19,3,FALSE))/VLOOKUP($B1316,Stats!$A$2:$AA$19,17,FALSE),""))</f>
        <v/>
      </c>
      <c r="BB1316" s="46"/>
      <c r="BC1316" s="46"/>
      <c r="BD1316" s="44" t="str">
        <f t="shared" si="269"/>
        <v/>
      </c>
      <c r="BE1316" s="46" t="str">
        <f>IF(ISNUMBER(VLOOKUP($B1316,Stats!$A$2:$AA$19,2,FALSE))=FALSE,"",IF(ISNUMBER(Y1316),(Y1316-VLOOKUP($B1316,Stats!$A$2:$AA$19,5,FALSE))/VLOOKUP($B1316,Stats!$A$2:$AA$19,19,FALSE),""))</f>
        <v/>
      </c>
      <c r="BF1316" s="46"/>
      <c r="BG1316" s="46"/>
      <c r="BH1316" s="46" t="str">
        <f>IF(ISNUMBER(VLOOKUP($B1316,Stats!$A$2:$AA$19,2,FALSE))=FALSE,"",IF(ISNUMBER(Z1316),(Z1316-VLOOKUP($B1316,Stats!$A$2:$AA$19,8,FALSE))/VLOOKUP($B1316,Stats!$A$2:$AA$19,22,FALSE),""))</f>
        <v/>
      </c>
      <c r="BI1316" s="46" t="str">
        <f>IF(ISNUMBER(VLOOKUP($B1316,Stats!$A$2:$AA$19,2,FALSE))=FALSE,"",IF(ISNUMBER(#REF!),(#REF!-VLOOKUP($B1316,Stats!$A$2:$AA$19,9,FALSE))/VLOOKUP($B1316,Stats!$A$2:$AA$19,23,FALSE),""))</f>
        <v/>
      </c>
      <c r="BJ1316" s="46" t="str">
        <f>IF(ISNUMBER(VLOOKUP($B1316,Stats!$A$2:$AA$19,2,FALSE))=FALSE,"",IF(ISNUMBER(#REF!),(#REF!-VLOOKUP($B1316,Stats!$A$2:$AA$19,10,FALSE))/VLOOKUP($B1316,Stats!$A$2:$AA$19,24,FALSE),""))</f>
        <v/>
      </c>
      <c r="BK1316" s="44" t="str">
        <f t="shared" si="274"/>
        <v/>
      </c>
      <c r="BL1316" s="46" t="str">
        <f>IF(ISNUMBER(VLOOKUP($B1316,Stats!$A$2:$AA$19,2,FALSE))=FALSE,"",IF(ISNUMBER(#REF!),(#REF!-VLOOKUP($B1316,Stats!$A$2:$AA$19,11,FALSE))/VLOOKUP($B1316,Stats!$A$2:$AA$19,25,FALSE),""))</f>
        <v/>
      </c>
      <c r="BM1316" s="46" t="str">
        <f>IF(ISNUMBER(VLOOKUP($B1316,Stats!$A$2:$AA$19,2,FALSE))=FALSE,"",IF(ISNUMBER(AA1316),(AA1316-VLOOKUP($B1316,Stats!$A$2:$AA$19,12,FALSE))/VLOOKUP($B1316,Stats!$A$2:$AA$19,26,FALSE),""))</f>
        <v/>
      </c>
      <c r="BN1316" s="46" t="str">
        <f>IF(ISNUMBER(VLOOKUP($B1316,Stats!$A$2:$AA$19,2,FALSE))=FALSE,"",IF(ISNUMBER(#REF!),(#REF!-VLOOKUP($B1316,Stats!$A$2:$AA$19,13,FALSE))/VLOOKUP($B1316,Stats!$A$2:$AA$19,27,FALSE),""))</f>
        <v/>
      </c>
      <c r="BO1316" s="46" t="str">
        <f>IF(ISNUMBER(VLOOKUP($B1316,Stats!$A$2:$AA$19,2,FALSE))=FALSE,"",IF(ISNUMBER(#REF!),(#REF!-VLOOKUP($B1316,Stats!$A$2:$AA$19,14,FALSE))/VLOOKUP($B1316,Stats!$A$2:$AB$19,28,FALSE),""))</f>
        <v/>
      </c>
      <c r="BP1316" s="46"/>
      <c r="BQ1316" s="46" t="str">
        <f>IF(ISNUMBER(VLOOKUP($B1316,Stats!$A$2:$AA$19,2,FALSE))=FALSE,"",IF(ISNUMBER(BM1316),BM1316,(VLOOKUP($B1316,Stats!$A$2:$AT$19,46,FALSE)-VLOOKUP($B1316,Stats!$A$2:$AA$19,12,FALSE))/VLOOKUP($B1316,Stats!$A$2:$AA$19,26,FALSE)))</f>
        <v/>
      </c>
      <c r="BR1316" s="51" t="str">
        <f t="shared" si="275"/>
        <v/>
      </c>
      <c r="BS1316" s="32" t="str">
        <f t="shared" si="270"/>
        <v/>
      </c>
      <c r="BT1316" s="53" t="str">
        <f t="shared" si="271"/>
        <v/>
      </c>
    </row>
    <row r="1317" spans="1:72" x14ac:dyDescent="0.15">
      <c r="A1317" s="5">
        <v>1922</v>
      </c>
      <c r="B1317" s="5" t="s">
        <v>43</v>
      </c>
      <c r="C1317" s="3">
        <v>0</v>
      </c>
      <c r="D1317" s="11">
        <v>0.3756858526089295</v>
      </c>
      <c r="E1317" s="6">
        <v>1.0637951763856044E-2</v>
      </c>
      <c r="F1317" s="12">
        <v>68</v>
      </c>
      <c r="G1317" s="12">
        <v>47</v>
      </c>
      <c r="H1317" s="13">
        <v>9.144647027992385E-3</v>
      </c>
      <c r="I1317" s="13">
        <v>-6.2977223293071167E-3</v>
      </c>
      <c r="J1317" s="12">
        <v>9</v>
      </c>
      <c r="K1317" s="12">
        <v>4</v>
      </c>
      <c r="L1317" s="13">
        <v>2.9197817740957754E-2</v>
      </c>
      <c r="M1317" s="13">
        <v>-3.948312993539127E-2</v>
      </c>
      <c r="N1317" s="8">
        <v>1.2786999999999999</v>
      </c>
      <c r="O1317" s="8">
        <v>1.3756858526089295</v>
      </c>
      <c r="P1317" s="14">
        <v>42090</v>
      </c>
      <c r="Q1317" s="13">
        <v>-4.5723507261968832E-2</v>
      </c>
      <c r="R1317" s="14">
        <v>41935</v>
      </c>
      <c r="S1317" s="14">
        <f>IF(ISNUMBER(R1317),VLOOKUP(B1317,Index!$B$3:$AB$18,27,FALSE),"")</f>
        <v>42041</v>
      </c>
      <c r="T1317" s="14">
        <f>IF(ISNUMBER($R1317),VLOOKUP($B1317,Index!$B$21:$AB$36,27,FALSE),"")</f>
        <v>41996</v>
      </c>
      <c r="U1317" s="14">
        <f>IF(ISNUMBER($R1317),VLOOKUP($B1317,Index!$B$39:$AB$54,27,FALSE),"")</f>
        <v>42003</v>
      </c>
      <c r="W1317" s="6">
        <v>0.79091758443985161</v>
      </c>
      <c r="X1317" s="7">
        <v>0.59130434782608698</v>
      </c>
      <c r="Y1317" s="6">
        <v>0.20184094327674465</v>
      </c>
      <c r="Z1317" s="8" t="str">
        <f t="shared" si="272"/>
        <v/>
      </c>
      <c r="AA1317" s="9">
        <v>8.2164705882352873</v>
      </c>
      <c r="AB1317" s="3">
        <v>0</v>
      </c>
      <c r="AC1317" s="6">
        <v>0.62555062537616979</v>
      </c>
      <c r="AD1317" s="7">
        <v>0.34964083175803407</v>
      </c>
      <c r="AE1317" s="6">
        <v>4.073976638284605E-2</v>
      </c>
      <c r="AF1317" s="8" t="str">
        <f t="shared" si="273"/>
        <v/>
      </c>
      <c r="AG1317" s="9">
        <v>67.510388927335526</v>
      </c>
      <c r="AH1317" s="3">
        <v>0</v>
      </c>
      <c r="AK1317" t="str">
        <f t="shared" si="278"/>
        <v/>
      </c>
      <c r="AL1317" t="str">
        <f t="shared" si="278"/>
        <v/>
      </c>
      <c r="AM1317" t="str">
        <f t="shared" si="278"/>
        <v/>
      </c>
      <c r="AN1317" t="str">
        <f t="shared" si="278"/>
        <v/>
      </c>
      <c r="AO1317" t="str">
        <f t="shared" si="278"/>
        <v/>
      </c>
      <c r="AP1317" t="str">
        <f t="shared" si="278"/>
        <v/>
      </c>
      <c r="AQ1317" t="str">
        <f t="shared" si="278"/>
        <v/>
      </c>
      <c r="AR1317" t="str">
        <f t="shared" si="278"/>
        <v/>
      </c>
      <c r="AS1317" t="str">
        <f t="shared" si="278"/>
        <v/>
      </c>
      <c r="AT1317" t="str">
        <f t="shared" si="278"/>
        <v/>
      </c>
      <c r="AU1317" t="str">
        <f t="shared" si="278"/>
        <v/>
      </c>
      <c r="AV1317" t="str">
        <f t="shared" si="278"/>
        <v/>
      </c>
      <c r="AW1317" t="str">
        <f t="shared" si="278"/>
        <v/>
      </c>
      <c r="AX1317" t="str">
        <f t="shared" si="278"/>
        <v/>
      </c>
      <c r="AZ1317" s="46" t="str">
        <f>IF(ISNUMBER(VLOOKUP($B1317,Stats!$A$2:$AA$19,2,FALSE))=FALSE,"",IF(ISNUMBER(W1317),(W1317-VLOOKUP($B1317,Stats!$A$2:$AA$19,2,FALSE))/VLOOKUP($B1317,Stats!$A$2:$AA$19,16,FALSE),""))</f>
        <v/>
      </c>
      <c r="BA1317" s="46" t="str">
        <f>IF(ISNUMBER(VLOOKUP($B1317,Stats!$A$2:$AA$19,2,FALSE))=FALSE,"",IF(ISNUMBER(X1317),(X1317-VLOOKUP($B1317,Stats!$A$2:$AA$19,3,FALSE))/VLOOKUP($B1317,Stats!$A$2:$AA$19,17,FALSE),""))</f>
        <v/>
      </c>
      <c r="BB1317" s="46"/>
      <c r="BC1317" s="46"/>
      <c r="BD1317" s="44" t="str">
        <f t="shared" si="269"/>
        <v/>
      </c>
      <c r="BE1317" s="46" t="str">
        <f>IF(ISNUMBER(VLOOKUP($B1317,Stats!$A$2:$AA$19,2,FALSE))=FALSE,"",IF(ISNUMBER(Y1317),(Y1317-VLOOKUP($B1317,Stats!$A$2:$AA$19,5,FALSE))/VLOOKUP($B1317,Stats!$A$2:$AA$19,19,FALSE),""))</f>
        <v/>
      </c>
      <c r="BF1317" s="46"/>
      <c r="BG1317" s="46"/>
      <c r="BH1317" s="46" t="str">
        <f>IF(ISNUMBER(VLOOKUP($B1317,Stats!$A$2:$AA$19,2,FALSE))=FALSE,"",IF(ISNUMBER(Z1317),(Z1317-VLOOKUP($B1317,Stats!$A$2:$AA$19,8,FALSE))/VLOOKUP($B1317,Stats!$A$2:$AA$19,22,FALSE),""))</f>
        <v/>
      </c>
      <c r="BI1317" s="46" t="str">
        <f>IF(ISNUMBER(VLOOKUP($B1317,Stats!$A$2:$AA$19,2,FALSE))=FALSE,"",IF(ISNUMBER(#REF!),(#REF!-VLOOKUP($B1317,Stats!$A$2:$AA$19,9,FALSE))/VLOOKUP($B1317,Stats!$A$2:$AA$19,23,FALSE),""))</f>
        <v/>
      </c>
      <c r="BJ1317" s="46" t="str">
        <f>IF(ISNUMBER(VLOOKUP($B1317,Stats!$A$2:$AA$19,2,FALSE))=FALSE,"",IF(ISNUMBER(#REF!),(#REF!-VLOOKUP($B1317,Stats!$A$2:$AA$19,10,FALSE))/VLOOKUP($B1317,Stats!$A$2:$AA$19,24,FALSE),""))</f>
        <v/>
      </c>
      <c r="BK1317" s="44" t="str">
        <f t="shared" si="274"/>
        <v/>
      </c>
      <c r="BL1317" s="46" t="str">
        <f>IF(ISNUMBER(VLOOKUP($B1317,Stats!$A$2:$AA$19,2,FALSE))=FALSE,"",IF(ISNUMBER(#REF!),(#REF!-VLOOKUP($B1317,Stats!$A$2:$AA$19,11,FALSE))/VLOOKUP($B1317,Stats!$A$2:$AA$19,25,FALSE),""))</f>
        <v/>
      </c>
      <c r="BM1317" s="46" t="str">
        <f>IF(ISNUMBER(VLOOKUP($B1317,Stats!$A$2:$AA$19,2,FALSE))=FALSE,"",IF(ISNUMBER(AA1317),(AA1317-VLOOKUP($B1317,Stats!$A$2:$AA$19,12,FALSE))/VLOOKUP($B1317,Stats!$A$2:$AA$19,26,FALSE),""))</f>
        <v/>
      </c>
      <c r="BN1317" s="46" t="str">
        <f>IF(ISNUMBER(VLOOKUP($B1317,Stats!$A$2:$AA$19,2,FALSE))=FALSE,"",IF(ISNUMBER(#REF!),(#REF!-VLOOKUP($B1317,Stats!$A$2:$AA$19,13,FALSE))/VLOOKUP($B1317,Stats!$A$2:$AA$19,27,FALSE),""))</f>
        <v/>
      </c>
      <c r="BO1317" s="46" t="str">
        <f>IF(ISNUMBER(VLOOKUP($B1317,Stats!$A$2:$AA$19,2,FALSE))=FALSE,"",IF(ISNUMBER(#REF!),(#REF!-VLOOKUP($B1317,Stats!$A$2:$AA$19,14,FALSE))/VLOOKUP($B1317,Stats!$A$2:$AB$19,28,FALSE),""))</f>
        <v/>
      </c>
      <c r="BP1317" s="46"/>
      <c r="BQ1317" s="46" t="str">
        <f>IF(ISNUMBER(VLOOKUP($B1317,Stats!$A$2:$AA$19,2,FALSE))=FALSE,"",IF(ISNUMBER(BM1317),BM1317,(VLOOKUP($B1317,Stats!$A$2:$AT$19,46,FALSE)-VLOOKUP($B1317,Stats!$A$2:$AA$19,12,FALSE))/VLOOKUP($B1317,Stats!$A$2:$AA$19,26,FALSE)))</f>
        <v/>
      </c>
      <c r="BR1317" s="51" t="str">
        <f t="shared" si="275"/>
        <v/>
      </c>
      <c r="BS1317" s="32" t="str">
        <f t="shared" si="270"/>
        <v/>
      </c>
      <c r="BT1317" s="53" t="str">
        <f t="shared" si="271"/>
        <v/>
      </c>
    </row>
    <row r="1318" spans="1:72" x14ac:dyDescent="0.15">
      <c r="A1318" s="5">
        <v>1922</v>
      </c>
      <c r="B1318" s="5" t="s">
        <v>31</v>
      </c>
      <c r="C1318" s="3">
        <v>0</v>
      </c>
      <c r="D1318" s="11">
        <v>2.3558936021894017E-2</v>
      </c>
      <c r="E1318" s="6">
        <v>8.6643535906794373E-3</v>
      </c>
      <c r="F1318" s="15">
        <v>4.8571428571428568</v>
      </c>
      <c r="G1318" s="15">
        <v>3.3571428571428572</v>
      </c>
      <c r="H1318" s="13">
        <v>7.8678977557977998E-3</v>
      </c>
      <c r="I1318" s="13">
        <v>-5.4951373240105673E-3</v>
      </c>
      <c r="J1318" s="12">
        <v>3.2857142857142856</v>
      </c>
      <c r="K1318" s="12">
        <v>1.9285714285714286</v>
      </c>
      <c r="L1318" s="13">
        <v>1.6108712601433046E-2</v>
      </c>
      <c r="M1318" s="13">
        <v>-1.1108661337611292E-2</v>
      </c>
      <c r="N1318" s="8">
        <v>1.0424928571428573</v>
      </c>
      <c r="O1318" s="8">
        <v>1.0278188346516959</v>
      </c>
      <c r="P1318" s="14"/>
      <c r="Q1318" s="13">
        <v>-1.5450967943498031E-2</v>
      </c>
      <c r="R1318" s="14"/>
      <c r="S1318" s="14" t="str">
        <f>IF(ISNUMBER(R1318),VLOOKUP(B1318,Index!$B$3:$AB$18,27,FALSE),"")</f>
        <v/>
      </c>
      <c r="T1318" s="14" t="str">
        <f>IF(ISNUMBER($R1318),VLOOKUP($B1318,Index!$B$21:$AB$36,27,FALSE),"")</f>
        <v/>
      </c>
      <c r="U1318" s="14" t="str">
        <f>IF(ISNUMBER($R1318),VLOOKUP($B1318,Index!$B$39:$AB$54,27,FALSE),"")</f>
        <v/>
      </c>
      <c r="W1318" s="6">
        <v>0.81143056710816741</v>
      </c>
      <c r="X1318" s="8">
        <v>0.57559523809523816</v>
      </c>
      <c r="Y1318" s="6">
        <v>0.1643945507976316</v>
      </c>
      <c r="Z1318" s="8" t="str">
        <f t="shared" si="272"/>
        <v/>
      </c>
      <c r="AA1318" s="9" t="s">
        <v>25</v>
      </c>
      <c r="AB1318" s="3">
        <v>0</v>
      </c>
      <c r="AC1318" s="6">
        <v>0.65841956523748213</v>
      </c>
      <c r="AD1318" s="8">
        <v>0.3313098781179139</v>
      </c>
      <c r="AE1318" s="6">
        <v>2.7025568331955078E-2</v>
      </c>
      <c r="AF1318" s="8" t="str">
        <f t="shared" si="273"/>
        <v/>
      </c>
      <c r="AG1318" s="9" t="s">
        <v>25</v>
      </c>
      <c r="AH1318" s="3">
        <v>0</v>
      </c>
      <c r="AK1318" t="str">
        <f t="shared" si="278"/>
        <v/>
      </c>
      <c r="AL1318" t="str">
        <f t="shared" si="278"/>
        <v/>
      </c>
      <c r="AM1318" t="str">
        <f t="shared" si="278"/>
        <v/>
      </c>
      <c r="AN1318" t="str">
        <f t="shared" si="278"/>
        <v/>
      </c>
      <c r="AO1318" t="str">
        <f t="shared" si="278"/>
        <v/>
      </c>
      <c r="AP1318" t="str">
        <f t="shared" si="278"/>
        <v/>
      </c>
      <c r="AQ1318" t="str">
        <f t="shared" si="278"/>
        <v/>
      </c>
      <c r="AR1318" t="str">
        <f t="shared" si="278"/>
        <v/>
      </c>
      <c r="AS1318" t="str">
        <f t="shared" si="278"/>
        <v/>
      </c>
      <c r="AT1318" t="str">
        <f t="shared" si="278"/>
        <v/>
      </c>
      <c r="AU1318" t="str">
        <f t="shared" si="278"/>
        <v/>
      </c>
      <c r="AV1318" t="str">
        <f t="shared" si="278"/>
        <v/>
      </c>
      <c r="AW1318" t="str">
        <f t="shared" si="278"/>
        <v/>
      </c>
      <c r="AX1318" t="str">
        <f t="shared" si="278"/>
        <v/>
      </c>
      <c r="AZ1318" s="46" t="str">
        <f>IF(ISNUMBER(VLOOKUP($B1318,Stats!$A$2:$AA$19,2,FALSE))=FALSE,"",IF(ISNUMBER(W1318),(W1318-VLOOKUP($B1318,Stats!$A$2:$AA$19,2,FALSE))/VLOOKUP($B1318,Stats!$A$2:$AA$19,16,FALSE),""))</f>
        <v/>
      </c>
      <c r="BA1318" s="46" t="str">
        <f>IF(ISNUMBER(VLOOKUP($B1318,Stats!$A$2:$AA$19,2,FALSE))=FALSE,"",IF(ISNUMBER(X1318),(X1318-VLOOKUP($B1318,Stats!$A$2:$AA$19,3,FALSE))/VLOOKUP($B1318,Stats!$A$2:$AA$19,17,FALSE),""))</f>
        <v/>
      </c>
      <c r="BB1318" s="46"/>
      <c r="BC1318" s="46"/>
      <c r="BD1318" s="44" t="str">
        <f t="shared" si="269"/>
        <v/>
      </c>
      <c r="BE1318" s="46" t="str">
        <f>IF(ISNUMBER(VLOOKUP($B1318,Stats!$A$2:$AA$19,2,FALSE))=FALSE,"",IF(ISNUMBER(Y1318),(Y1318-VLOOKUP($B1318,Stats!$A$2:$AA$19,5,FALSE))/VLOOKUP($B1318,Stats!$A$2:$AA$19,19,FALSE),""))</f>
        <v/>
      </c>
      <c r="BF1318" s="46"/>
      <c r="BG1318" s="46"/>
      <c r="BH1318" s="46" t="str">
        <f>IF(ISNUMBER(VLOOKUP($B1318,Stats!$A$2:$AA$19,2,FALSE))=FALSE,"",IF(ISNUMBER(Z1318),(Z1318-VLOOKUP($B1318,Stats!$A$2:$AA$19,8,FALSE))/VLOOKUP($B1318,Stats!$A$2:$AA$19,22,FALSE),""))</f>
        <v/>
      </c>
      <c r="BI1318" s="46" t="str">
        <f>IF(ISNUMBER(VLOOKUP($B1318,Stats!$A$2:$AA$19,2,FALSE))=FALSE,"",IF(ISNUMBER(#REF!),(#REF!-VLOOKUP($B1318,Stats!$A$2:$AA$19,9,FALSE))/VLOOKUP($B1318,Stats!$A$2:$AA$19,23,FALSE),""))</f>
        <v/>
      </c>
      <c r="BJ1318" s="46" t="str">
        <f>IF(ISNUMBER(VLOOKUP($B1318,Stats!$A$2:$AA$19,2,FALSE))=FALSE,"",IF(ISNUMBER(#REF!),(#REF!-VLOOKUP($B1318,Stats!$A$2:$AA$19,10,FALSE))/VLOOKUP($B1318,Stats!$A$2:$AA$19,24,FALSE),""))</f>
        <v/>
      </c>
      <c r="BK1318" s="44" t="str">
        <f t="shared" si="274"/>
        <v/>
      </c>
      <c r="BL1318" s="46" t="str">
        <f>IF(ISNUMBER(VLOOKUP($B1318,Stats!$A$2:$AA$19,2,FALSE))=FALSE,"",IF(ISNUMBER(#REF!),(#REF!-VLOOKUP($B1318,Stats!$A$2:$AA$19,11,FALSE))/VLOOKUP($B1318,Stats!$A$2:$AA$19,25,FALSE),""))</f>
        <v/>
      </c>
      <c r="BM1318" s="46" t="str">
        <f>IF(ISNUMBER(VLOOKUP($B1318,Stats!$A$2:$AA$19,2,FALSE))=FALSE,"",IF(ISNUMBER(AA1318),(AA1318-VLOOKUP($B1318,Stats!$A$2:$AA$19,12,FALSE))/VLOOKUP($B1318,Stats!$A$2:$AA$19,26,FALSE),""))</f>
        <v/>
      </c>
      <c r="BN1318" s="46" t="str">
        <f>IF(ISNUMBER(VLOOKUP($B1318,Stats!$A$2:$AA$19,2,FALSE))=FALSE,"",IF(ISNUMBER(#REF!),(#REF!-VLOOKUP($B1318,Stats!$A$2:$AA$19,13,FALSE))/VLOOKUP($B1318,Stats!$A$2:$AA$19,27,FALSE),""))</f>
        <v/>
      </c>
      <c r="BO1318" s="46" t="str">
        <f>IF(ISNUMBER(VLOOKUP($B1318,Stats!$A$2:$AA$19,2,FALSE))=FALSE,"",IF(ISNUMBER(#REF!),(#REF!-VLOOKUP($B1318,Stats!$A$2:$AA$19,14,FALSE))/VLOOKUP($B1318,Stats!$A$2:$AB$19,28,FALSE),""))</f>
        <v/>
      </c>
      <c r="BP1318" s="46"/>
      <c r="BQ1318" s="46" t="str">
        <f>IF(ISNUMBER(VLOOKUP($B1318,Stats!$A$2:$AA$19,2,FALSE))=FALSE,"",IF(ISNUMBER(BM1318),BM1318,(VLOOKUP($B1318,Stats!$A$2:$AT$19,46,FALSE)-VLOOKUP($B1318,Stats!$A$2:$AA$19,12,FALSE))/VLOOKUP($B1318,Stats!$A$2:$AA$19,26,FALSE)))</f>
        <v/>
      </c>
      <c r="BR1318" s="51" t="str">
        <f t="shared" si="275"/>
        <v/>
      </c>
      <c r="BS1318" s="32" t="str">
        <f t="shared" si="270"/>
        <v/>
      </c>
      <c r="BT1318" s="53" t="str">
        <f t="shared" si="271"/>
        <v/>
      </c>
    </row>
    <row r="1319" spans="1:72" x14ac:dyDescent="0.15">
      <c r="A1319" s="16">
        <v>1922</v>
      </c>
      <c r="B1319" s="17">
        <v>201421</v>
      </c>
      <c r="C1319" s="3">
        <v>0</v>
      </c>
      <c r="D1319" s="23">
        <v>-3.4749865519096312E-2</v>
      </c>
      <c r="E1319" s="18">
        <v>6.2806325479117884E-3</v>
      </c>
      <c r="F1319" s="24">
        <v>1</v>
      </c>
      <c r="G1319" s="24">
        <v>6</v>
      </c>
      <c r="H1319" s="20">
        <v>2.7159152634439465E-3</v>
      </c>
      <c r="I1319" s="20">
        <v>-6.3111223372553371E-3</v>
      </c>
      <c r="J1319" s="24">
        <v>1</v>
      </c>
      <c r="K1319" s="24">
        <v>4</v>
      </c>
      <c r="L1319" s="20">
        <v>2.7159152634439465E-3</v>
      </c>
      <c r="M1319" s="20">
        <v>-1.4282575258184993E-2</v>
      </c>
      <c r="N1319" s="19">
        <v>0.92949999999999999</v>
      </c>
      <c r="O1319" s="19">
        <v>1</v>
      </c>
      <c r="P1319" s="25">
        <v>41920</v>
      </c>
      <c r="Q1319" s="20">
        <v>-3.4749865519096312E-2</v>
      </c>
      <c r="R1319" s="25">
        <v>41929</v>
      </c>
      <c r="S1319" s="25">
        <f>IF(ISNUMBER(R1319),VLOOKUP(B1319,Index!$B$3:$AB$18,27,FALSE),"")</f>
        <v>41929</v>
      </c>
      <c r="T1319" s="25">
        <f>IF(ISNUMBER($R1319),VLOOKUP($B1319,Index!$B$21:$AB$36,27,FALSE),"")</f>
        <v>41929</v>
      </c>
      <c r="U1319" s="25">
        <f>IF(ISNUMBER($R1319),VLOOKUP($B1319,Index!$B$39:$AB$54,27,FALSE),"")</f>
        <v>41929</v>
      </c>
      <c r="W1319" s="18">
        <v>-1.2509951586874672</v>
      </c>
      <c r="X1319" s="19">
        <v>0.14285714285714285</v>
      </c>
      <c r="Y1319" s="18">
        <v>0.11916662398792714</v>
      </c>
      <c r="Z1319" s="19">
        <f t="shared" si="272"/>
        <v>0</v>
      </c>
      <c r="AA1319" s="21" t="s">
        <v>25</v>
      </c>
      <c r="AB1319" s="3">
        <v>0</v>
      </c>
      <c r="AC1319" s="18">
        <v>1.5649888870594812</v>
      </c>
      <c r="AD1319" s="19">
        <v>2.0408163265306121E-2</v>
      </c>
      <c r="AE1319" s="18">
        <v>1.4200684272680012E-2</v>
      </c>
      <c r="AF1319" s="19">
        <f t="shared" si="273"/>
        <v>0</v>
      </c>
      <c r="AG1319" s="21" t="s">
        <v>25</v>
      </c>
      <c r="AH1319" s="3">
        <v>0</v>
      </c>
      <c r="AK1319" t="str">
        <f t="shared" si="278"/>
        <v/>
      </c>
      <c r="AL1319" t="str">
        <f t="shared" si="278"/>
        <v/>
      </c>
      <c r="AM1319" t="str">
        <f t="shared" si="278"/>
        <v/>
      </c>
      <c r="AN1319" t="str">
        <f t="shared" si="278"/>
        <v/>
      </c>
      <c r="AO1319" t="str">
        <f t="shared" si="278"/>
        <v/>
      </c>
      <c r="AP1319" t="str">
        <f t="shared" si="278"/>
        <v/>
      </c>
      <c r="AQ1319" t="str">
        <f t="shared" si="278"/>
        <v/>
      </c>
      <c r="AR1319" t="str">
        <f t="shared" si="278"/>
        <v/>
      </c>
      <c r="AS1319" t="str">
        <f t="shared" si="278"/>
        <v/>
      </c>
      <c r="AT1319" t="str">
        <f t="shared" si="278"/>
        <v/>
      </c>
      <c r="AU1319" t="str">
        <f t="shared" si="278"/>
        <v/>
      </c>
      <c r="AV1319" t="str">
        <f t="shared" si="278"/>
        <v/>
      </c>
      <c r="AW1319" t="str">
        <f t="shared" si="278"/>
        <v/>
      </c>
      <c r="AX1319" t="str">
        <f t="shared" si="278"/>
        <v/>
      </c>
      <c r="AZ1319" s="46">
        <f>IF(ISNUMBER(VLOOKUP($B1319,Stats!$A$2:$AA$19,2,FALSE))=FALSE,"",IF(ISNUMBER(W1319),(W1319-VLOOKUP($B1319,Stats!$A$2:$AA$19,2,FALSE))/VLOOKUP($B1319,Stats!$A$2:$AA$19,16,FALSE),""))</f>
        <v>-1.5809127619487686</v>
      </c>
      <c r="BA1319" s="46">
        <f>IF(ISNUMBER(VLOOKUP($B1319,Stats!$A$2:$AA$19,2,FALSE))=FALSE,"",IF(ISNUMBER(X1319),(X1319-VLOOKUP($B1319,Stats!$A$2:$AA$19,3,FALSE))/VLOOKUP($B1319,Stats!$A$2:$AA$19,17,FALSE),""))</f>
        <v>-1.2748232324955624</v>
      </c>
      <c r="BB1319" s="46"/>
      <c r="BC1319" s="46"/>
      <c r="BD1319" s="44">
        <f t="shared" si="269"/>
        <v>-1.4278679972221655</v>
      </c>
      <c r="BE1319" s="46">
        <f>IF(ISNUMBER(VLOOKUP($B1319,Stats!$A$2:$AA$19,2,FALSE))=FALSE,"",IF(ISNUMBER(Y1319),(Y1319-VLOOKUP($B1319,Stats!$A$2:$AA$19,5,FALSE))/VLOOKUP($B1319,Stats!$A$2:$AA$19,19,FALSE),""))</f>
        <v>0.55972448075371517</v>
      </c>
      <c r="BF1319" s="46"/>
      <c r="BG1319" s="46"/>
      <c r="BH1319" s="46">
        <f>IF(ISNUMBER(VLOOKUP($B1319,Stats!$A$2:$AA$19,2,FALSE))=FALSE,"",IF(ISNUMBER(Z1319),(Z1319-VLOOKUP($B1319,Stats!$A$2:$AA$19,8,FALSE))/VLOOKUP($B1319,Stats!$A$2:$AA$19,22,FALSE),""))</f>
        <v>-0.61753828864926419</v>
      </c>
      <c r="BI1319" s="46" t="str">
        <f>IF(ISNUMBER(VLOOKUP($B1319,Stats!$A$2:$AA$19,2,FALSE))=FALSE,"",IF(ISNUMBER(#REF!),(#REF!-VLOOKUP($B1319,Stats!$A$2:$AA$19,9,FALSE))/VLOOKUP($B1319,Stats!$A$2:$AA$19,23,FALSE),""))</f>
        <v/>
      </c>
      <c r="BJ1319" s="46" t="str">
        <f>IF(ISNUMBER(VLOOKUP($B1319,Stats!$A$2:$AA$19,2,FALSE))=FALSE,"",IF(ISNUMBER(#REF!),(#REF!-VLOOKUP($B1319,Stats!$A$2:$AA$19,10,FALSE))/VLOOKUP($B1319,Stats!$A$2:$AA$19,24,FALSE),""))</f>
        <v/>
      </c>
      <c r="BK1319" s="44">
        <f t="shared" si="274"/>
        <v>-0.57706862312237983</v>
      </c>
      <c r="BL1319" s="46" t="str">
        <f>IF(ISNUMBER(VLOOKUP($B1319,Stats!$A$2:$AA$19,2,FALSE))=FALSE,"",IF(ISNUMBER(#REF!),(#REF!-VLOOKUP($B1319,Stats!$A$2:$AA$19,11,FALSE))/VLOOKUP($B1319,Stats!$A$2:$AA$19,25,FALSE),""))</f>
        <v/>
      </c>
      <c r="BM1319" s="46" t="str">
        <f>IF(ISNUMBER(VLOOKUP($B1319,Stats!$A$2:$AA$19,2,FALSE))=FALSE,"",IF(ISNUMBER(AA1319),(AA1319-VLOOKUP($B1319,Stats!$A$2:$AA$19,12,FALSE))/VLOOKUP($B1319,Stats!$A$2:$AA$19,26,FALSE),""))</f>
        <v/>
      </c>
      <c r="BN1319" s="46" t="str">
        <f>IF(ISNUMBER(VLOOKUP($B1319,Stats!$A$2:$AA$19,2,FALSE))=FALSE,"",IF(ISNUMBER(#REF!),(#REF!-VLOOKUP($B1319,Stats!$A$2:$AA$19,13,FALSE))/VLOOKUP($B1319,Stats!$A$2:$AA$19,27,FALSE),""))</f>
        <v/>
      </c>
      <c r="BO1319" s="46" t="str">
        <f>IF(ISNUMBER(VLOOKUP($B1319,Stats!$A$2:$AA$19,2,FALSE))=FALSE,"",IF(ISNUMBER(#REF!),(#REF!-VLOOKUP($B1319,Stats!$A$2:$AA$19,14,FALSE))/VLOOKUP($B1319,Stats!$A$2:$AB$19,28,FALSE),""))</f>
        <v/>
      </c>
      <c r="BP1319" s="46"/>
      <c r="BQ1319" s="46">
        <f>IF(ISNUMBER(VLOOKUP($B1319,Stats!$A$2:$AA$19,2,FALSE))=FALSE,"",IF(ISNUMBER(BM1319),BM1319,(VLOOKUP($B1319,Stats!$A$2:$AT$19,46,FALSE)-VLOOKUP($B1319,Stats!$A$2:$AA$19,12,FALSE))/VLOOKUP($B1319,Stats!$A$2:$AA$19,26,FALSE)))</f>
        <v>-0.81319138310867711</v>
      </c>
      <c r="BR1319" s="51">
        <f t="shared" si="275"/>
        <v>-0.81319138310867711</v>
      </c>
      <c r="BS1319" s="32" t="str">
        <f t="shared" si="270"/>
        <v>1922_201421</v>
      </c>
      <c r="BT1319" s="53">
        <f t="shared" si="271"/>
        <v>-0.79445304993959642</v>
      </c>
    </row>
    <row r="1320" spans="1:72" x14ac:dyDescent="0.15">
      <c r="A1320" s="16">
        <v>1922</v>
      </c>
      <c r="B1320" s="17">
        <v>201422</v>
      </c>
      <c r="C1320" s="3">
        <v>0</v>
      </c>
      <c r="D1320" s="23">
        <v>2.5523851983950019E-2</v>
      </c>
      <c r="E1320" s="18">
        <v>9.7653288198293903E-3</v>
      </c>
      <c r="F1320" s="24">
        <v>5</v>
      </c>
      <c r="G1320" s="24">
        <v>5</v>
      </c>
      <c r="H1320" s="20">
        <v>1.0968060206718899E-2</v>
      </c>
      <c r="I1320" s="20">
        <v>-5.8353642005078751E-3</v>
      </c>
      <c r="J1320" s="24">
        <v>4</v>
      </c>
      <c r="K1320" s="24">
        <v>3</v>
      </c>
      <c r="L1320" s="20">
        <v>1.5381185911725437E-2</v>
      </c>
      <c r="M1320" s="20">
        <v>-1.1589034989970992E-2</v>
      </c>
      <c r="N1320" s="19">
        <v>0.92249999999999999</v>
      </c>
      <c r="O1320" s="19">
        <v>1.0126234906695939</v>
      </c>
      <c r="P1320" s="25">
        <v>41941</v>
      </c>
      <c r="Q1320" s="20">
        <v>-2.6344676180022009E-2</v>
      </c>
      <c r="R1320" s="25">
        <v>41935</v>
      </c>
      <c r="S1320" s="25">
        <f>IF(ISNUMBER(R1320),VLOOKUP(B1320,Index!$B$3:$AB$18,27,FALSE),"")</f>
        <v>41939</v>
      </c>
      <c r="T1320" s="25">
        <f>IF(ISNUMBER($R1320),VLOOKUP($B1320,Index!$B$21:$AB$36,27,FALSE),"")</f>
        <v>41935</v>
      </c>
      <c r="U1320" s="25">
        <f>IF(ISNUMBER($R1320),VLOOKUP($B1320,Index!$B$39:$AB$54,27,FALSE),"")</f>
        <v>41936</v>
      </c>
      <c r="W1320" s="18">
        <v>0.76571555951850057</v>
      </c>
      <c r="X1320" s="19">
        <v>0.5</v>
      </c>
      <c r="Y1320" s="18">
        <v>0.18528408702686955</v>
      </c>
      <c r="Z1320" s="19">
        <f t="shared" si="272"/>
        <v>4</v>
      </c>
      <c r="AA1320" s="21">
        <v>0.96884288155743414</v>
      </c>
      <c r="AB1320" s="3">
        <v>0</v>
      </c>
      <c r="AC1320" s="18">
        <v>0.58632031808873042</v>
      </c>
      <c r="AD1320" s="19">
        <v>0.25</v>
      </c>
      <c r="AE1320" s="18">
        <v>3.4330192905380572E-2</v>
      </c>
      <c r="AF1320" s="19">
        <f t="shared" si="273"/>
        <v>16</v>
      </c>
      <c r="AG1320" s="21">
        <v>0.93865652914451236</v>
      </c>
      <c r="AH1320" s="3">
        <v>0</v>
      </c>
      <c r="AK1320" t="str">
        <f t="shared" si="278"/>
        <v/>
      </c>
      <c r="AL1320">
        <f t="shared" si="278"/>
        <v>0.96884288155743414</v>
      </c>
      <c r="AM1320" t="str">
        <f t="shared" si="278"/>
        <v/>
      </c>
      <c r="AN1320" t="str">
        <f t="shared" si="278"/>
        <v/>
      </c>
      <c r="AO1320" t="str">
        <f t="shared" si="278"/>
        <v/>
      </c>
      <c r="AP1320" t="str">
        <f t="shared" si="278"/>
        <v/>
      </c>
      <c r="AQ1320" t="str">
        <f t="shared" si="278"/>
        <v/>
      </c>
      <c r="AR1320" t="str">
        <f t="shared" si="278"/>
        <v/>
      </c>
      <c r="AS1320" t="str">
        <f t="shared" si="278"/>
        <v/>
      </c>
      <c r="AT1320" t="str">
        <f t="shared" si="278"/>
        <v/>
      </c>
      <c r="AU1320" t="str">
        <f t="shared" si="278"/>
        <v/>
      </c>
      <c r="AV1320" t="str">
        <f t="shared" si="278"/>
        <v/>
      </c>
      <c r="AW1320" t="str">
        <f t="shared" si="278"/>
        <v/>
      </c>
      <c r="AX1320" t="str">
        <f t="shared" si="278"/>
        <v/>
      </c>
      <c r="AZ1320" s="46">
        <f>IF(ISNUMBER(VLOOKUP($B1320,Stats!$A$2:$AA$19,2,FALSE))=FALSE,"",IF(ISNUMBER(W1320),(W1320-VLOOKUP($B1320,Stats!$A$2:$AA$19,2,FALSE))/VLOOKUP($B1320,Stats!$A$2:$AA$19,16,FALSE),""))</f>
        <v>0.26347955954202856</v>
      </c>
      <c r="BA1320" s="46">
        <f>IF(ISNUMBER(VLOOKUP($B1320,Stats!$A$2:$AA$19,2,FALSE))=FALSE,"",IF(ISNUMBER(X1320),(X1320-VLOOKUP($B1320,Stats!$A$2:$AA$19,3,FALSE))/VLOOKUP($B1320,Stats!$A$2:$AA$19,17,FALSE),""))</f>
        <v>-0.89478917776786471</v>
      </c>
      <c r="BB1320" s="46"/>
      <c r="BC1320" s="46"/>
      <c r="BD1320" s="44">
        <f t="shared" si="269"/>
        <v>-0.3156548091129181</v>
      </c>
      <c r="BE1320" s="46">
        <f>IF(ISNUMBER(VLOOKUP($B1320,Stats!$A$2:$AA$19,2,FALSE))=FALSE,"",IF(ISNUMBER(Y1320),(Y1320-VLOOKUP($B1320,Stats!$A$2:$AA$19,5,FALSE))/VLOOKUP($B1320,Stats!$A$2:$AA$19,19,FALSE),""))</f>
        <v>0.73558025081626011</v>
      </c>
      <c r="BF1320" s="46"/>
      <c r="BG1320" s="46"/>
      <c r="BH1320" s="46">
        <f>IF(ISNUMBER(VLOOKUP($B1320,Stats!$A$2:$AA$19,2,FALSE))=FALSE,"",IF(ISNUMBER(Z1320),(Z1320-VLOOKUP($B1320,Stats!$A$2:$AA$19,8,FALSE))/VLOOKUP($B1320,Stats!$A$2:$AA$19,22,FALSE),""))</f>
        <v>0.66359770503354598</v>
      </c>
      <c r="BI1320" s="46" t="str">
        <f>IF(ISNUMBER(VLOOKUP($B1320,Stats!$A$2:$AA$19,2,FALSE))=FALSE,"",IF(ISNUMBER(#REF!),(#REF!-VLOOKUP($B1320,Stats!$A$2:$AA$19,9,FALSE))/VLOOKUP($B1320,Stats!$A$2:$AA$19,23,FALSE),""))</f>
        <v/>
      </c>
      <c r="BJ1320" s="46" t="str">
        <f>IF(ISNUMBER(VLOOKUP($B1320,Stats!$A$2:$AA$19,2,FALSE))=FALSE,"",IF(ISNUMBER(#REF!),(#REF!-VLOOKUP($B1320,Stats!$A$2:$AA$19,10,FALSE))/VLOOKUP($B1320,Stats!$A$2:$AA$19,24,FALSE),""))</f>
        <v/>
      </c>
      <c r="BK1320" s="44">
        <f t="shared" si="274"/>
        <v>-0.31582686406131832</v>
      </c>
      <c r="BL1320" s="46" t="str">
        <f>IF(ISNUMBER(VLOOKUP($B1320,Stats!$A$2:$AA$19,2,FALSE))=FALSE,"",IF(ISNUMBER(#REF!),(#REF!-VLOOKUP($B1320,Stats!$A$2:$AA$19,11,FALSE))/VLOOKUP($B1320,Stats!$A$2:$AA$19,25,FALSE),""))</f>
        <v/>
      </c>
      <c r="BM1320" s="46">
        <f>IF(ISNUMBER(VLOOKUP($B1320,Stats!$A$2:$AA$19,2,FALSE))=FALSE,"",IF(ISNUMBER(AA1320),(AA1320-VLOOKUP($B1320,Stats!$A$2:$AA$19,12,FALSE))/VLOOKUP($B1320,Stats!$A$2:$AA$19,26,FALSE),""))</f>
        <v>-0.32100522746905624</v>
      </c>
      <c r="BN1320" s="46" t="str">
        <f>IF(ISNUMBER(VLOOKUP($B1320,Stats!$A$2:$AA$19,2,FALSE))=FALSE,"",IF(ISNUMBER(#REF!),(#REF!-VLOOKUP($B1320,Stats!$A$2:$AA$19,13,FALSE))/VLOOKUP($B1320,Stats!$A$2:$AA$19,27,FALSE),""))</f>
        <v/>
      </c>
      <c r="BO1320" s="46" t="str">
        <f>IF(ISNUMBER(VLOOKUP($B1320,Stats!$A$2:$AA$19,2,FALSE))=FALSE,"",IF(ISNUMBER(#REF!),(#REF!-VLOOKUP($B1320,Stats!$A$2:$AA$19,14,FALSE))/VLOOKUP($B1320,Stats!$A$2:$AB$19,28,FALSE),""))</f>
        <v/>
      </c>
      <c r="BP1320" s="46"/>
      <c r="BQ1320" s="46">
        <f>IF(ISNUMBER(VLOOKUP($B1320,Stats!$A$2:$AA$19,2,FALSE))=FALSE,"",IF(ISNUMBER(BM1320),BM1320,(VLOOKUP($B1320,Stats!$A$2:$AT$19,46,FALSE)-VLOOKUP($B1320,Stats!$A$2:$AA$19,12,FALSE))/VLOOKUP($B1320,Stats!$A$2:$AA$19,26,FALSE)))</f>
        <v>-0.32100522746905624</v>
      </c>
      <c r="BR1320" s="51">
        <f t="shared" si="275"/>
        <v>-0.32100522746905624</v>
      </c>
      <c r="BS1320" s="32" t="str">
        <f t="shared" si="270"/>
        <v>1922_201422</v>
      </c>
      <c r="BT1320" s="53">
        <f t="shared" si="271"/>
        <v>-0.31682812575318586</v>
      </c>
    </row>
    <row r="1321" spans="1:72" x14ac:dyDescent="0.15">
      <c r="A1321" s="16">
        <v>1922</v>
      </c>
      <c r="B1321" s="17">
        <v>201423</v>
      </c>
      <c r="C1321" s="3">
        <v>0</v>
      </c>
      <c r="D1321" s="23">
        <v>-3.8039343549615134E-3</v>
      </c>
      <c r="E1321" s="18">
        <v>9.6080386206695741E-3</v>
      </c>
      <c r="F1321" s="24">
        <v>6</v>
      </c>
      <c r="G1321" s="24">
        <v>4</v>
      </c>
      <c r="H1321" s="20">
        <v>6.1010076968101012E-3</v>
      </c>
      <c r="I1321" s="20">
        <v>-9.9999082420693941E-3</v>
      </c>
      <c r="J1321" s="24">
        <v>2</v>
      </c>
      <c r="K1321" s="24">
        <v>1</v>
      </c>
      <c r="L1321" s="20">
        <v>1.2793876435210461E-2</v>
      </c>
      <c r="M1321" s="20">
        <v>-1.8355517389437526E-2</v>
      </c>
      <c r="N1321" s="19">
        <v>0.93279999999999996</v>
      </c>
      <c r="O1321" s="19">
        <v>1.0058227302135001</v>
      </c>
      <c r="P1321" s="25">
        <v>41949</v>
      </c>
      <c r="Q1321" s="20">
        <v>-1.9618353344768469E-2</v>
      </c>
      <c r="R1321" s="25">
        <v>41954</v>
      </c>
      <c r="S1321" s="25">
        <f>IF(ISNUMBER(R1321),VLOOKUP(B1321,Index!$B$3:$AB$18,27,FALSE),"")</f>
        <v>41956</v>
      </c>
      <c r="T1321" s="25">
        <f>IF(ISNUMBER($R1321),VLOOKUP($B1321,Index!$B$21:$AB$36,27,FALSE),"")</f>
        <v>41954</v>
      </c>
      <c r="U1321" s="25">
        <f>IF(ISNUMBER($R1321),VLOOKUP($B1321,Index!$B$39:$AB$54,27,FALSE),"")</f>
        <v>41957</v>
      </c>
      <c r="W1321" s="18">
        <v>-0.1141180306488454</v>
      </c>
      <c r="X1321" s="19">
        <v>0.6</v>
      </c>
      <c r="Y1321" s="18">
        <v>0.18229971532907041</v>
      </c>
      <c r="Z1321" s="19">
        <f t="shared" si="272"/>
        <v>2</v>
      </c>
      <c r="AA1321" s="21" t="s">
        <v>25</v>
      </c>
      <c r="AB1321" s="3">
        <v>0</v>
      </c>
      <c r="AC1321" s="18">
        <v>1.3022924919170819E-2</v>
      </c>
      <c r="AD1321" s="19">
        <v>0.36</v>
      </c>
      <c r="AE1321" s="18">
        <v>3.3233186209060107E-2</v>
      </c>
      <c r="AF1321" s="19">
        <f t="shared" si="273"/>
        <v>4</v>
      </c>
      <c r="AG1321" s="21" t="s">
        <v>25</v>
      </c>
      <c r="AH1321" s="3">
        <v>0</v>
      </c>
      <c r="AK1321" t="str">
        <f t="shared" si="278"/>
        <v/>
      </c>
      <c r="AL1321" t="str">
        <f t="shared" si="278"/>
        <v/>
      </c>
      <c r="AM1321" t="str">
        <f t="shared" si="278"/>
        <v/>
      </c>
      <c r="AN1321" t="str">
        <f t="shared" si="278"/>
        <v/>
      </c>
      <c r="AO1321" t="str">
        <f t="shared" si="278"/>
        <v/>
      </c>
      <c r="AP1321" t="str">
        <f t="shared" si="278"/>
        <v/>
      </c>
      <c r="AQ1321" t="str">
        <f t="shared" si="278"/>
        <v/>
      </c>
      <c r="AR1321" t="str">
        <f t="shared" si="278"/>
        <v/>
      </c>
      <c r="AS1321" t="str">
        <f t="shared" si="278"/>
        <v/>
      </c>
      <c r="AT1321" t="str">
        <f t="shared" si="278"/>
        <v/>
      </c>
      <c r="AU1321" t="str">
        <f t="shared" si="278"/>
        <v/>
      </c>
      <c r="AV1321" t="str">
        <f t="shared" si="278"/>
        <v/>
      </c>
      <c r="AW1321" t="str">
        <f t="shared" si="278"/>
        <v/>
      </c>
      <c r="AX1321" t="str">
        <f t="shared" si="278"/>
        <v/>
      </c>
      <c r="AZ1321" s="46">
        <f>IF(ISNUMBER(VLOOKUP($B1321,Stats!$A$2:$AA$19,2,FALSE))=FALSE,"",IF(ISNUMBER(W1321),(W1321-VLOOKUP($B1321,Stats!$A$2:$AA$19,2,FALSE))/VLOOKUP($B1321,Stats!$A$2:$AA$19,16,FALSE),""))</f>
        <v>-0.11047203342780156</v>
      </c>
      <c r="BA1321" s="46">
        <f>IF(ISNUMBER(VLOOKUP($B1321,Stats!$A$2:$AA$19,2,FALSE))=FALSE,"",IF(ISNUMBER(X1321),(X1321-VLOOKUP($B1321,Stats!$A$2:$AA$19,3,FALSE))/VLOOKUP($B1321,Stats!$A$2:$AA$19,17,FALSE),""))</f>
        <v>0.51760038496241778</v>
      </c>
      <c r="BB1321" s="46"/>
      <c r="BC1321" s="46"/>
      <c r="BD1321" s="44">
        <f t="shared" si="269"/>
        <v>0.20356417576730812</v>
      </c>
      <c r="BE1321" s="46">
        <f>IF(ISNUMBER(VLOOKUP($B1321,Stats!$A$2:$AA$19,2,FALSE))=FALSE,"",IF(ISNUMBER(Y1321),(Y1321-VLOOKUP($B1321,Stats!$A$2:$AA$19,5,FALSE))/VLOOKUP($B1321,Stats!$A$2:$AA$19,19,FALSE),""))</f>
        <v>0.40404752808962063</v>
      </c>
      <c r="BF1321" s="46"/>
      <c r="BG1321" s="46"/>
      <c r="BH1321" s="46">
        <f>IF(ISNUMBER(VLOOKUP($B1321,Stats!$A$2:$AA$19,2,FALSE))=FALSE,"",IF(ISNUMBER(Z1321),(Z1321-VLOOKUP($B1321,Stats!$A$2:$AA$19,8,FALSE))/VLOOKUP($B1321,Stats!$A$2:$AA$19,22,FALSE),""))</f>
        <v>4.0999925831563512E-2</v>
      </c>
      <c r="BI1321" s="46" t="str">
        <f>IF(ISNUMBER(VLOOKUP($B1321,Stats!$A$2:$AA$19,2,FALSE))=FALSE,"",IF(ISNUMBER(#REF!),(#REF!-VLOOKUP($B1321,Stats!$A$2:$AA$19,9,FALSE))/VLOOKUP($B1321,Stats!$A$2:$AA$19,23,FALSE),""))</f>
        <v/>
      </c>
      <c r="BJ1321" s="46" t="str">
        <f>IF(ISNUMBER(VLOOKUP($B1321,Stats!$A$2:$AA$19,2,FALSE))=FALSE,"",IF(ISNUMBER(#REF!),(#REF!-VLOOKUP($B1321,Stats!$A$2:$AA$19,10,FALSE))/VLOOKUP($B1321,Stats!$A$2:$AA$19,24,FALSE),""))</f>
        <v/>
      </c>
      <c r="BK1321" s="44">
        <f t="shared" si="274"/>
        <v>-0.27053329191326536</v>
      </c>
      <c r="BL1321" s="46" t="str">
        <f>IF(ISNUMBER(VLOOKUP($B1321,Stats!$A$2:$AA$19,2,FALSE))=FALSE,"",IF(ISNUMBER(#REF!),(#REF!-VLOOKUP($B1321,Stats!$A$2:$AA$19,11,FALSE))/VLOOKUP($B1321,Stats!$A$2:$AA$19,25,FALSE),""))</f>
        <v/>
      </c>
      <c r="BM1321" s="46" t="str">
        <f>IF(ISNUMBER(VLOOKUP($B1321,Stats!$A$2:$AA$19,2,FALSE))=FALSE,"",IF(ISNUMBER(AA1321),(AA1321-VLOOKUP($B1321,Stats!$A$2:$AA$19,12,FALSE))/VLOOKUP($B1321,Stats!$A$2:$AA$19,26,FALSE),""))</f>
        <v/>
      </c>
      <c r="BN1321" s="46" t="str">
        <f>IF(ISNUMBER(VLOOKUP($B1321,Stats!$A$2:$AA$19,2,FALSE))=FALSE,"",IF(ISNUMBER(#REF!),(#REF!-VLOOKUP($B1321,Stats!$A$2:$AA$19,13,FALSE))/VLOOKUP($B1321,Stats!$A$2:$AA$19,27,FALSE),""))</f>
        <v/>
      </c>
      <c r="BO1321" s="46" t="str">
        <f>IF(ISNUMBER(VLOOKUP($B1321,Stats!$A$2:$AA$19,2,FALSE))=FALSE,"",IF(ISNUMBER(#REF!),(#REF!-VLOOKUP($B1321,Stats!$A$2:$AA$19,14,FALSE))/VLOOKUP($B1321,Stats!$A$2:$AB$19,28,FALSE),""))</f>
        <v/>
      </c>
      <c r="BP1321" s="46"/>
      <c r="BQ1321" s="46">
        <f>IF(ISNUMBER(VLOOKUP($B1321,Stats!$A$2:$AA$19,2,FALSE))=FALSE,"",IF(ISNUMBER(BM1321),BM1321,(VLOOKUP($B1321,Stats!$A$2:$AT$19,46,FALSE)-VLOOKUP($B1321,Stats!$A$2:$AA$19,12,FALSE))/VLOOKUP($B1321,Stats!$A$2:$AA$19,26,FALSE)))</f>
        <v>-0.71825946798524909</v>
      </c>
      <c r="BR1321" s="51">
        <f t="shared" si="275"/>
        <v>-0.71825946798524909</v>
      </c>
      <c r="BS1321" s="32" t="str">
        <f t="shared" si="270"/>
        <v>1922_201423</v>
      </c>
      <c r="BT1321" s="53">
        <f t="shared" si="271"/>
        <v>-0.2652590335915474</v>
      </c>
    </row>
    <row r="1322" spans="1:72" x14ac:dyDescent="0.15">
      <c r="A1322" s="16">
        <v>1922</v>
      </c>
      <c r="B1322" s="17">
        <v>201424</v>
      </c>
      <c r="C1322" s="3">
        <v>0</v>
      </c>
      <c r="D1322" s="23">
        <v>2.3019855989526494E-2</v>
      </c>
      <c r="E1322" s="18">
        <v>4.8648191165605462E-3</v>
      </c>
      <c r="F1322" s="24">
        <v>6</v>
      </c>
      <c r="G1322" s="24">
        <v>4</v>
      </c>
      <c r="H1322" s="20">
        <v>5.3345184908752579E-3</v>
      </c>
      <c r="I1322" s="20">
        <v>-2.2790589358020474E-3</v>
      </c>
      <c r="J1322" s="24">
        <v>2</v>
      </c>
      <c r="K1322" s="24">
        <v>2</v>
      </c>
      <c r="L1322" s="20">
        <v>1.2525645178706357E-2</v>
      </c>
      <c r="M1322" s="20">
        <v>-4.6739130434783061E-3</v>
      </c>
      <c r="N1322" s="19">
        <v>0.93769999999999998</v>
      </c>
      <c r="O1322" s="19">
        <v>1.0192391304347825</v>
      </c>
      <c r="P1322" s="25">
        <v>41971</v>
      </c>
      <c r="Q1322" s="20">
        <v>-4.6739130434783061E-3</v>
      </c>
      <c r="R1322" s="25">
        <v>41961</v>
      </c>
      <c r="S1322" s="25">
        <f>IF(ISNUMBER(R1322),VLOOKUP(B1322,Index!$B$3:$AB$18,27,FALSE),"")</f>
        <v>41963</v>
      </c>
      <c r="T1322" s="25">
        <f>IF(ISNUMBER($R1322),VLOOKUP($B1322,Index!$B$21:$AB$36,27,FALSE),"")</f>
        <v>41963</v>
      </c>
      <c r="U1322" s="25">
        <f>IF(ISNUMBER($R1322),VLOOKUP($B1322,Index!$B$39:$AB$54,27,FALSE),"")</f>
        <v>41963</v>
      </c>
      <c r="W1322" s="18">
        <v>0.69059567968579483</v>
      </c>
      <c r="X1322" s="19">
        <v>0.6</v>
      </c>
      <c r="Y1322" s="18">
        <v>9.2303452878356923E-2</v>
      </c>
      <c r="Z1322" s="19">
        <f t="shared" si="272"/>
        <v>2</v>
      </c>
      <c r="AA1322" s="21">
        <v>4.9251784907823648</v>
      </c>
      <c r="AB1322" s="3">
        <v>0</v>
      </c>
      <c r="AC1322" s="18">
        <v>0.47692239280068494</v>
      </c>
      <c r="AD1322" s="19">
        <v>0.36</v>
      </c>
      <c r="AE1322" s="18">
        <v>8.5199274132670578E-3</v>
      </c>
      <c r="AF1322" s="19">
        <f t="shared" si="273"/>
        <v>4</v>
      </c>
      <c r="AG1322" s="21">
        <v>24.257383166065253</v>
      </c>
      <c r="AH1322" s="3">
        <v>0</v>
      </c>
      <c r="AK1322" t="str">
        <f t="shared" si="278"/>
        <v/>
      </c>
      <c r="AL1322" t="str">
        <f t="shared" si="278"/>
        <v/>
      </c>
      <c r="AM1322" t="str">
        <f t="shared" si="278"/>
        <v/>
      </c>
      <c r="AN1322">
        <f t="shared" si="278"/>
        <v>4.9251784907823648</v>
      </c>
      <c r="AO1322" t="str">
        <f t="shared" si="278"/>
        <v/>
      </c>
      <c r="AP1322" t="str">
        <f t="shared" si="278"/>
        <v/>
      </c>
      <c r="AQ1322" t="str">
        <f t="shared" si="278"/>
        <v/>
      </c>
      <c r="AR1322" t="str">
        <f t="shared" si="278"/>
        <v/>
      </c>
      <c r="AS1322" t="str">
        <f t="shared" si="278"/>
        <v/>
      </c>
      <c r="AT1322" t="str">
        <f t="shared" si="278"/>
        <v/>
      </c>
      <c r="AU1322" t="str">
        <f t="shared" si="278"/>
        <v/>
      </c>
      <c r="AV1322" t="str">
        <f t="shared" si="278"/>
        <v/>
      </c>
      <c r="AW1322" t="str">
        <f t="shared" si="278"/>
        <v/>
      </c>
      <c r="AX1322" t="str">
        <f t="shared" si="278"/>
        <v/>
      </c>
      <c r="AZ1322" s="46">
        <f>IF(ISNUMBER(VLOOKUP($B1322,Stats!$A$2:$AA$19,2,FALSE))=FALSE,"",IF(ISNUMBER(W1322),(W1322-VLOOKUP($B1322,Stats!$A$2:$AA$19,2,FALSE))/VLOOKUP($B1322,Stats!$A$2:$AA$19,16,FALSE),""))</f>
        <v>-0.4840400832408589</v>
      </c>
      <c r="BA1322" s="46">
        <f>IF(ISNUMBER(VLOOKUP($B1322,Stats!$A$2:$AA$19,2,FALSE))=FALSE,"",IF(ISNUMBER(X1322),(X1322-VLOOKUP($B1322,Stats!$A$2:$AA$19,3,FALSE))/VLOOKUP($B1322,Stats!$A$2:$AA$19,17,FALSE),""))</f>
        <v>-0.93450941971826806</v>
      </c>
      <c r="BB1322" s="46"/>
      <c r="BC1322" s="46"/>
      <c r="BD1322" s="44">
        <f t="shared" si="269"/>
        <v>-0.70927475147956343</v>
      </c>
      <c r="BE1322" s="46">
        <f>IF(ISNUMBER(VLOOKUP($B1322,Stats!$A$2:$AA$19,2,FALSE))=FALSE,"",IF(ISNUMBER(Y1322),(Y1322-VLOOKUP($B1322,Stats!$A$2:$AA$19,5,FALSE))/VLOOKUP($B1322,Stats!$A$2:$AA$19,19,FALSE),""))</f>
        <v>-0.30702691616429406</v>
      </c>
      <c r="BF1322" s="46"/>
      <c r="BG1322" s="46"/>
      <c r="BH1322" s="46">
        <f>IF(ISNUMBER(VLOOKUP($B1322,Stats!$A$2:$AA$19,2,FALSE))=FALSE,"",IF(ISNUMBER(Z1322),(Z1322-VLOOKUP($B1322,Stats!$A$2:$AA$19,8,FALSE))/VLOOKUP($B1322,Stats!$A$2:$AA$19,22,FALSE),""))</f>
        <v>-0.12438953477147197</v>
      </c>
      <c r="BI1322" s="46" t="str">
        <f>IF(ISNUMBER(VLOOKUP($B1322,Stats!$A$2:$AA$19,2,FALSE))=FALSE,"",IF(ISNUMBER(#REF!),(#REF!-VLOOKUP($B1322,Stats!$A$2:$AA$19,9,FALSE))/VLOOKUP($B1322,Stats!$A$2:$AA$19,23,FALSE),""))</f>
        <v/>
      </c>
      <c r="BJ1322" s="46" t="str">
        <f>IF(ISNUMBER(VLOOKUP($B1322,Stats!$A$2:$AA$19,2,FALSE))=FALSE,"",IF(ISNUMBER(#REF!),(#REF!-VLOOKUP($B1322,Stats!$A$2:$AA$19,10,FALSE))/VLOOKUP($B1322,Stats!$A$2:$AA$19,24,FALSE),""))</f>
        <v/>
      </c>
      <c r="BK1322" s="44">
        <f t="shared" si="274"/>
        <v>0.17760198088356424</v>
      </c>
      <c r="BL1322" s="46" t="str">
        <f>IF(ISNUMBER(VLOOKUP($B1322,Stats!$A$2:$AA$19,2,FALSE))=FALSE,"",IF(ISNUMBER(#REF!),(#REF!-VLOOKUP($B1322,Stats!$A$2:$AA$19,11,FALSE))/VLOOKUP($B1322,Stats!$A$2:$AA$19,25,FALSE),""))</f>
        <v/>
      </c>
      <c r="BM1322" s="46">
        <f>IF(ISNUMBER(VLOOKUP($B1322,Stats!$A$2:$AA$19,2,FALSE))=FALSE,"",IF(ISNUMBER(AA1322),(AA1322-VLOOKUP($B1322,Stats!$A$2:$AA$19,12,FALSE))/VLOOKUP($B1322,Stats!$A$2:$AA$19,26,FALSE),""))</f>
        <v>-0.4522960585258341</v>
      </c>
      <c r="BN1322" s="46" t="str">
        <f>IF(ISNUMBER(VLOOKUP($B1322,Stats!$A$2:$AA$19,2,FALSE))=FALSE,"",IF(ISNUMBER(#REF!),(#REF!-VLOOKUP($B1322,Stats!$A$2:$AA$19,13,FALSE))/VLOOKUP($B1322,Stats!$A$2:$AA$19,27,FALSE),""))</f>
        <v/>
      </c>
      <c r="BO1322" s="46" t="str">
        <f>IF(ISNUMBER(VLOOKUP($B1322,Stats!$A$2:$AA$19,2,FALSE))=FALSE,"",IF(ISNUMBER(#REF!),(#REF!-VLOOKUP($B1322,Stats!$A$2:$AA$19,14,FALSE))/VLOOKUP($B1322,Stats!$A$2:$AB$19,28,FALSE),""))</f>
        <v/>
      </c>
      <c r="BP1322" s="46"/>
      <c r="BQ1322" s="46">
        <f>IF(ISNUMBER(VLOOKUP($B1322,Stats!$A$2:$AA$19,2,FALSE))=FALSE,"",IF(ISNUMBER(BM1322),BM1322,(VLOOKUP($B1322,Stats!$A$2:$AT$19,46,FALSE)-VLOOKUP($B1322,Stats!$A$2:$AA$19,12,FALSE))/VLOOKUP($B1322,Stats!$A$2:$AA$19,26,FALSE)))</f>
        <v>-0.4522960585258341</v>
      </c>
      <c r="BR1322" s="51">
        <f t="shared" si="275"/>
        <v>-0.4522960585258341</v>
      </c>
      <c r="BS1322" s="32" t="str">
        <f t="shared" si="270"/>
        <v>1922_201424</v>
      </c>
      <c r="BT1322" s="53">
        <f t="shared" si="271"/>
        <v>-0.12575297347094097</v>
      </c>
    </row>
    <row r="1323" spans="1:72" x14ac:dyDescent="0.15">
      <c r="A1323" s="16">
        <v>1922</v>
      </c>
      <c r="B1323" s="17">
        <v>201425</v>
      </c>
      <c r="C1323" s="3">
        <v>0</v>
      </c>
      <c r="D1323" s="23">
        <v>2.6874266823077697E-2</v>
      </c>
      <c r="E1323" s="18">
        <v>1.9131265490644873E-2</v>
      </c>
      <c r="F1323" s="24">
        <v>6</v>
      </c>
      <c r="G1323" s="24">
        <v>4</v>
      </c>
      <c r="H1323" s="20">
        <v>1.347680207882814E-2</v>
      </c>
      <c r="I1323" s="20">
        <v>-1.3161643234230108E-2</v>
      </c>
      <c r="J1323" s="24">
        <v>3</v>
      </c>
      <c r="K1323" s="24">
        <v>1</v>
      </c>
      <c r="L1323" s="20">
        <v>2.4983984625240208E-2</v>
      </c>
      <c r="M1323" s="20">
        <v>-3.948312993539127E-2</v>
      </c>
      <c r="N1323" s="19">
        <v>0.97509999999999997</v>
      </c>
      <c r="O1323" s="19">
        <v>1.0472559338416925</v>
      </c>
      <c r="P1323" s="25">
        <v>41981</v>
      </c>
      <c r="Q1323" s="20">
        <v>-3.948312993539127E-2</v>
      </c>
      <c r="R1323" s="25">
        <v>41982</v>
      </c>
      <c r="S1323" s="25">
        <f>IF(ISNUMBER(R1323),VLOOKUP(B1323,Index!$B$3:$AB$18,27,FALSE),"")</f>
        <v>41982</v>
      </c>
      <c r="T1323" s="25">
        <f>IF(ISNUMBER($R1323),VLOOKUP($B1323,Index!$B$21:$AB$36,27,FALSE),"")</f>
        <v>41982</v>
      </c>
      <c r="U1323" s="25">
        <f>IF(ISNUMBER($R1323),VLOOKUP($B1323,Index!$B$39:$AB$54,27,FALSE),"")</f>
        <v>41982</v>
      </c>
      <c r="W1323" s="18">
        <v>0.80622800469233091</v>
      </c>
      <c r="X1323" s="19">
        <v>0.6</v>
      </c>
      <c r="Y1323" s="18">
        <v>0.3629902408308992</v>
      </c>
      <c r="Z1323" s="19">
        <f t="shared" si="272"/>
        <v>0</v>
      </c>
      <c r="AA1323" s="21">
        <v>0.68065188517358555</v>
      </c>
      <c r="AB1323" s="3">
        <v>0</v>
      </c>
      <c r="AC1323" s="18">
        <v>0.65000359555017717</v>
      </c>
      <c r="AD1323" s="19">
        <v>0.36</v>
      </c>
      <c r="AE1323" s="18">
        <v>0.1317619149384742</v>
      </c>
      <c r="AF1323" s="19">
        <f t="shared" si="273"/>
        <v>0</v>
      </c>
      <c r="AG1323" s="21">
        <v>0.4632869887903559</v>
      </c>
      <c r="AH1323" s="3">
        <v>0</v>
      </c>
      <c r="AK1323" t="str">
        <f t="shared" ref="AK1323:AX1332" si="279">IF($B1323=AK$2,$AA1323,"")</f>
        <v/>
      </c>
      <c r="AL1323" t="str">
        <f t="shared" si="279"/>
        <v/>
      </c>
      <c r="AM1323" t="str">
        <f t="shared" si="279"/>
        <v/>
      </c>
      <c r="AN1323" t="str">
        <f t="shared" si="279"/>
        <v/>
      </c>
      <c r="AO1323">
        <f t="shared" si="279"/>
        <v>0.68065188517358555</v>
      </c>
      <c r="AP1323" t="str">
        <f t="shared" si="279"/>
        <v/>
      </c>
      <c r="AQ1323" t="str">
        <f t="shared" si="279"/>
        <v/>
      </c>
      <c r="AR1323" t="str">
        <f t="shared" si="279"/>
        <v/>
      </c>
      <c r="AS1323" t="str">
        <f t="shared" si="279"/>
        <v/>
      </c>
      <c r="AT1323" t="str">
        <f t="shared" si="279"/>
        <v/>
      </c>
      <c r="AU1323" t="str">
        <f t="shared" si="279"/>
        <v/>
      </c>
      <c r="AV1323" t="str">
        <f t="shared" si="279"/>
        <v/>
      </c>
      <c r="AW1323" t="str">
        <f t="shared" si="279"/>
        <v/>
      </c>
      <c r="AX1323" t="str">
        <f t="shared" si="279"/>
        <v/>
      </c>
      <c r="AZ1323" s="46">
        <f>IF(ISNUMBER(VLOOKUP($B1323,Stats!$A$2:$AA$19,2,FALSE))=FALSE,"",IF(ISNUMBER(W1323),(W1323-VLOOKUP($B1323,Stats!$A$2:$AA$19,2,FALSE))/VLOOKUP($B1323,Stats!$A$2:$AA$19,16,FALSE),""))</f>
        <v>-9.2423875674930586E-2</v>
      </c>
      <c r="BA1323" s="46">
        <f>IF(ISNUMBER(VLOOKUP($B1323,Stats!$A$2:$AA$19,2,FALSE))=FALSE,"",IF(ISNUMBER(X1323),(X1323-VLOOKUP($B1323,Stats!$A$2:$AA$19,3,FALSE))/VLOOKUP($B1323,Stats!$A$2:$AA$19,17,FALSE),""))</f>
        <v>-0.12237675597646717</v>
      </c>
      <c r="BB1323" s="46"/>
      <c r="BC1323" s="46"/>
      <c r="BD1323" s="44">
        <f t="shared" si="269"/>
        <v>-0.10740031582569888</v>
      </c>
      <c r="BE1323" s="46">
        <f>IF(ISNUMBER(VLOOKUP($B1323,Stats!$A$2:$AA$19,2,FALSE))=FALSE,"",IF(ISNUMBER(Y1323),(Y1323-VLOOKUP($B1323,Stats!$A$2:$AA$19,5,FALSE))/VLOOKUP($B1323,Stats!$A$2:$AA$19,19,FALSE),""))</f>
        <v>0.19055136057797678</v>
      </c>
      <c r="BF1323" s="46"/>
      <c r="BG1323" s="46"/>
      <c r="BH1323" s="46">
        <f>IF(ISNUMBER(VLOOKUP($B1323,Stats!$A$2:$AA$19,2,FALSE))=FALSE,"",IF(ISNUMBER(Z1323),(Z1323-VLOOKUP($B1323,Stats!$A$2:$AA$19,8,FALSE))/VLOOKUP($B1323,Stats!$A$2:$AA$19,22,FALSE),""))</f>
        <v>-0.38938659637819406</v>
      </c>
      <c r="BI1323" s="46" t="str">
        <f>IF(ISNUMBER(VLOOKUP($B1323,Stats!$A$2:$AA$19,2,FALSE))=FALSE,"",IF(ISNUMBER(#REF!),(#REF!-VLOOKUP($B1323,Stats!$A$2:$AA$19,9,FALSE))/VLOOKUP($B1323,Stats!$A$2:$AA$19,23,FALSE),""))</f>
        <v/>
      </c>
      <c r="BJ1323" s="46" t="str">
        <f>IF(ISNUMBER(VLOOKUP($B1323,Stats!$A$2:$AA$19,2,FALSE))=FALSE,"",IF(ISNUMBER(#REF!),(#REF!-VLOOKUP($B1323,Stats!$A$2:$AA$19,10,FALSE))/VLOOKUP($B1323,Stats!$A$2:$AA$19,24,FALSE),""))</f>
        <v/>
      </c>
      <c r="BK1323" s="44">
        <f t="shared" si="274"/>
        <v>-0.25020193131804191</v>
      </c>
      <c r="BL1323" s="46" t="str">
        <f>IF(ISNUMBER(VLOOKUP($B1323,Stats!$A$2:$AA$19,2,FALSE))=FALSE,"",IF(ISNUMBER(#REF!),(#REF!-VLOOKUP($B1323,Stats!$A$2:$AA$19,11,FALSE))/VLOOKUP($B1323,Stats!$A$2:$AA$19,25,FALSE),""))</f>
        <v/>
      </c>
      <c r="BM1323" s="46">
        <f>IF(ISNUMBER(VLOOKUP($B1323,Stats!$A$2:$AA$19,2,FALSE))=FALSE,"",IF(ISNUMBER(AA1323),(AA1323-VLOOKUP($B1323,Stats!$A$2:$AA$19,12,FALSE))/VLOOKUP($B1323,Stats!$A$2:$AA$19,26,FALSE),""))</f>
        <v>-0.55498366176075398</v>
      </c>
      <c r="BN1323" s="46" t="str">
        <f>IF(ISNUMBER(VLOOKUP($B1323,Stats!$A$2:$AA$19,2,FALSE))=FALSE,"",IF(ISNUMBER(#REF!),(#REF!-VLOOKUP($B1323,Stats!$A$2:$AA$19,13,FALSE))/VLOOKUP($B1323,Stats!$A$2:$AA$19,27,FALSE),""))</f>
        <v/>
      </c>
      <c r="BO1323" s="46" t="str">
        <f>IF(ISNUMBER(VLOOKUP($B1323,Stats!$A$2:$AA$19,2,FALSE))=FALSE,"",IF(ISNUMBER(#REF!),(#REF!-VLOOKUP($B1323,Stats!$A$2:$AA$19,14,FALSE))/VLOOKUP($B1323,Stats!$A$2:$AB$19,28,FALSE),""))</f>
        <v/>
      </c>
      <c r="BP1323" s="46"/>
      <c r="BQ1323" s="46">
        <f>IF(ISNUMBER(VLOOKUP($B1323,Stats!$A$2:$AA$19,2,FALSE))=FALSE,"",IF(ISNUMBER(BM1323),BM1323,(VLOOKUP($B1323,Stats!$A$2:$AT$19,46,FALSE)-VLOOKUP($B1323,Stats!$A$2:$AA$19,12,FALSE))/VLOOKUP($B1323,Stats!$A$2:$AA$19,26,FALSE)))</f>
        <v>-0.55498366176075398</v>
      </c>
      <c r="BR1323" s="51">
        <f t="shared" si="275"/>
        <v>-0.55498366176075398</v>
      </c>
      <c r="BS1323" s="32" t="str">
        <f t="shared" si="270"/>
        <v>1922_201425</v>
      </c>
      <c r="BT1323" s="53">
        <f t="shared" si="271"/>
        <v>-0.28259795430811574</v>
      </c>
    </row>
    <row r="1324" spans="1:72" x14ac:dyDescent="0.15">
      <c r="A1324" s="16">
        <v>1922</v>
      </c>
      <c r="B1324" s="17">
        <v>201426</v>
      </c>
      <c r="C1324" s="3">
        <v>0</v>
      </c>
      <c r="D1324" s="23">
        <v>4.1541177692387521E-2</v>
      </c>
      <c r="E1324" s="18">
        <v>5.8405703685239785E-3</v>
      </c>
      <c r="F1324" s="24">
        <v>6</v>
      </c>
      <c r="G1324" s="24">
        <v>4</v>
      </c>
      <c r="H1324" s="20">
        <v>7.7938507643596777E-3</v>
      </c>
      <c r="I1324" s="20">
        <v>-1.456513282681926E-3</v>
      </c>
      <c r="J1324" s="24">
        <v>4</v>
      </c>
      <c r="K1324" s="24">
        <v>3</v>
      </c>
      <c r="L1324" s="20">
        <v>1.476052848885212E-2</v>
      </c>
      <c r="M1324" s="20">
        <v>-2.6154310431545369E-3</v>
      </c>
      <c r="N1324" s="19">
        <v>1.0029999999999999</v>
      </c>
      <c r="O1324" s="19">
        <v>1.0353014037985135</v>
      </c>
      <c r="P1324" s="25">
        <v>41998</v>
      </c>
      <c r="Q1324" s="20">
        <v>-5.7160048134776709E-3</v>
      </c>
      <c r="R1324" s="25">
        <v>41996</v>
      </c>
      <c r="S1324" s="25">
        <f>IF(ISNUMBER(R1324),VLOOKUP(B1324,Index!$B$3:$AB$18,27,FALSE),"")</f>
        <v>41997</v>
      </c>
      <c r="T1324" s="25">
        <f>IF(ISNUMBER($R1324),VLOOKUP($B1324,Index!$B$21:$AB$36,27,FALSE),"")</f>
        <v>41996</v>
      </c>
      <c r="U1324" s="25">
        <f>IF(ISNUMBER($R1324),VLOOKUP($B1324,Index!$B$39:$AB$54,27,FALSE),"")</f>
        <v>41996</v>
      </c>
      <c r="W1324" s="18">
        <v>1.2462353307716256</v>
      </c>
      <c r="X1324" s="19">
        <v>0.6</v>
      </c>
      <c r="Y1324" s="18">
        <v>0.11081703119414865</v>
      </c>
      <c r="Z1324" s="19">
        <f t="shared" si="272"/>
        <v>1</v>
      </c>
      <c r="AA1324" s="21">
        <v>7.2675197183946176</v>
      </c>
      <c r="AB1324" s="3">
        <v>0</v>
      </c>
      <c r="AC1324" s="18">
        <v>1.553102499663463</v>
      </c>
      <c r="AD1324" s="19">
        <v>0.36</v>
      </c>
      <c r="AE1324" s="18">
        <v>1.2280414402684915E-2</v>
      </c>
      <c r="AF1324" s="19">
        <f t="shared" si="273"/>
        <v>1</v>
      </c>
      <c r="AG1324" s="21">
        <v>52.816842857254585</v>
      </c>
      <c r="AH1324" s="3">
        <v>0</v>
      </c>
      <c r="AK1324" t="str">
        <f t="shared" si="279"/>
        <v/>
      </c>
      <c r="AL1324" t="str">
        <f t="shared" si="279"/>
        <v/>
      </c>
      <c r="AM1324" t="str">
        <f t="shared" si="279"/>
        <v/>
      </c>
      <c r="AN1324" t="str">
        <f t="shared" si="279"/>
        <v/>
      </c>
      <c r="AO1324" t="str">
        <f t="shared" si="279"/>
        <v/>
      </c>
      <c r="AP1324">
        <f t="shared" si="279"/>
        <v>7.2675197183946176</v>
      </c>
      <c r="AQ1324" t="str">
        <f t="shared" si="279"/>
        <v/>
      </c>
      <c r="AR1324" t="str">
        <f t="shared" si="279"/>
        <v/>
      </c>
      <c r="AS1324" t="str">
        <f t="shared" si="279"/>
        <v/>
      </c>
      <c r="AT1324" t="str">
        <f t="shared" si="279"/>
        <v/>
      </c>
      <c r="AU1324" t="str">
        <f t="shared" si="279"/>
        <v/>
      </c>
      <c r="AV1324" t="str">
        <f t="shared" si="279"/>
        <v/>
      </c>
      <c r="AW1324" t="str">
        <f t="shared" si="279"/>
        <v/>
      </c>
      <c r="AX1324" t="str">
        <f t="shared" si="279"/>
        <v/>
      </c>
      <c r="AZ1324" s="46">
        <f>IF(ISNUMBER(VLOOKUP($B1324,Stats!$A$2:$AA$19,2,FALSE))=FALSE,"",IF(ISNUMBER(W1324),(W1324-VLOOKUP($B1324,Stats!$A$2:$AA$19,2,FALSE))/VLOOKUP($B1324,Stats!$A$2:$AA$19,16,FALSE),""))</f>
        <v>0.26764996322111878</v>
      </c>
      <c r="BA1324" s="46">
        <f>IF(ISNUMBER(VLOOKUP($B1324,Stats!$A$2:$AA$19,2,FALSE))=FALSE,"",IF(ISNUMBER(X1324),(X1324-VLOOKUP($B1324,Stats!$A$2:$AA$19,3,FALSE))/VLOOKUP($B1324,Stats!$A$2:$AA$19,17,FALSE),""))</f>
        <v>0.11585391847087115</v>
      </c>
      <c r="BB1324" s="46"/>
      <c r="BC1324" s="46"/>
      <c r="BD1324" s="44">
        <f t="shared" si="269"/>
        <v>0.19175194084599495</v>
      </c>
      <c r="BE1324" s="46">
        <f>IF(ISNUMBER(VLOOKUP($B1324,Stats!$A$2:$AA$19,2,FALSE))=FALSE,"",IF(ISNUMBER(Y1324),(Y1324-VLOOKUP($B1324,Stats!$A$2:$AA$19,5,FALSE))/VLOOKUP($B1324,Stats!$A$2:$AA$19,19,FALSE),""))</f>
        <v>-0.8205339559884095</v>
      </c>
      <c r="BF1324" s="46"/>
      <c r="BG1324" s="46"/>
      <c r="BH1324" s="46">
        <f>IF(ISNUMBER(VLOOKUP($B1324,Stats!$A$2:$AA$19,2,FALSE))=FALSE,"",IF(ISNUMBER(Z1324),(Z1324-VLOOKUP($B1324,Stats!$A$2:$AA$19,8,FALSE))/VLOOKUP($B1324,Stats!$A$2:$AA$19,22,FALSE),""))</f>
        <v>-0.10266627503097653</v>
      </c>
      <c r="BI1324" s="46" t="str">
        <f>IF(ISNUMBER(VLOOKUP($B1324,Stats!$A$2:$AA$19,2,FALSE))=FALSE,"",IF(ISNUMBER(#REF!),(#REF!-VLOOKUP($B1324,Stats!$A$2:$AA$19,9,FALSE))/VLOOKUP($B1324,Stats!$A$2:$AA$19,23,FALSE),""))</f>
        <v/>
      </c>
      <c r="BJ1324" s="46" t="str">
        <f>IF(ISNUMBER(VLOOKUP($B1324,Stats!$A$2:$AA$19,2,FALSE))=FALSE,"",IF(ISNUMBER(#REF!),(#REF!-VLOOKUP($B1324,Stats!$A$2:$AA$19,10,FALSE))/VLOOKUP($B1324,Stats!$A$2:$AA$19,24,FALSE),""))</f>
        <v/>
      </c>
      <c r="BK1324" s="44">
        <f t="shared" si="274"/>
        <v>0.54357388668259365</v>
      </c>
      <c r="BL1324" s="46" t="str">
        <f>IF(ISNUMBER(VLOOKUP($B1324,Stats!$A$2:$AA$19,2,FALSE))=FALSE,"",IF(ISNUMBER(#REF!),(#REF!-VLOOKUP($B1324,Stats!$A$2:$AA$19,11,FALSE))/VLOOKUP($B1324,Stats!$A$2:$AA$19,25,FALSE),""))</f>
        <v/>
      </c>
      <c r="BM1324" s="46">
        <f>IF(ISNUMBER(VLOOKUP($B1324,Stats!$A$2:$AA$19,2,FALSE))=FALSE,"",IF(ISNUMBER(AA1324),(AA1324-VLOOKUP($B1324,Stats!$A$2:$AA$19,12,FALSE))/VLOOKUP($B1324,Stats!$A$2:$AA$19,26,FALSE),""))</f>
        <v>1.0996733318187033</v>
      </c>
      <c r="BN1324" s="46" t="str">
        <f>IF(ISNUMBER(VLOOKUP($B1324,Stats!$A$2:$AA$19,2,FALSE))=FALSE,"",IF(ISNUMBER(#REF!),(#REF!-VLOOKUP($B1324,Stats!$A$2:$AA$19,13,FALSE))/VLOOKUP($B1324,Stats!$A$2:$AA$19,27,FALSE),""))</f>
        <v/>
      </c>
      <c r="BO1324" s="46" t="str">
        <f>IF(ISNUMBER(VLOOKUP($B1324,Stats!$A$2:$AA$19,2,FALSE))=FALSE,"",IF(ISNUMBER(#REF!),(#REF!-VLOOKUP($B1324,Stats!$A$2:$AA$19,14,FALSE))/VLOOKUP($B1324,Stats!$A$2:$AB$19,28,FALSE),""))</f>
        <v/>
      </c>
      <c r="BP1324" s="46"/>
      <c r="BQ1324" s="46">
        <f>IF(ISNUMBER(VLOOKUP($B1324,Stats!$A$2:$AA$19,2,FALSE))=FALSE,"",IF(ISNUMBER(BM1324),BM1324,(VLOOKUP($B1324,Stats!$A$2:$AT$19,46,FALSE)-VLOOKUP($B1324,Stats!$A$2:$AA$19,12,FALSE))/VLOOKUP($B1324,Stats!$A$2:$AA$19,26,FALSE)))</f>
        <v>1.0996733318187033</v>
      </c>
      <c r="BR1324" s="51">
        <f t="shared" si="275"/>
        <v>1.0996733318187033</v>
      </c>
      <c r="BS1324" s="32" t="str">
        <f t="shared" si="270"/>
        <v>1922_201426</v>
      </c>
      <c r="BT1324" s="53">
        <f t="shared" si="271"/>
        <v>0.58442938654249588</v>
      </c>
    </row>
    <row r="1325" spans="1:72" x14ac:dyDescent="0.15">
      <c r="A1325" s="16">
        <v>1922</v>
      </c>
      <c r="B1325" s="17">
        <v>201427</v>
      </c>
      <c r="C1325" s="3">
        <v>0</v>
      </c>
      <c r="D1325" s="23">
        <v>-2.193638448499291E-3</v>
      </c>
      <c r="E1325" s="18">
        <v>9.6843582654540354E-4</v>
      </c>
      <c r="F1325" s="24">
        <v>1</v>
      </c>
      <c r="G1325" s="24">
        <v>2</v>
      </c>
      <c r="H1325" s="20">
        <v>9.9940035978463015E-5</v>
      </c>
      <c r="I1325" s="20">
        <v>-1.1471228492809793E-3</v>
      </c>
      <c r="J1325" s="24">
        <v>1</v>
      </c>
      <c r="K1325" s="24">
        <v>2</v>
      </c>
      <c r="L1325" s="20">
        <v>9.9940035978463015E-5</v>
      </c>
      <c r="M1325" s="20">
        <v>-1.7947950942265312E-3</v>
      </c>
      <c r="N1325" s="19">
        <v>1.0011000000000001</v>
      </c>
      <c r="O1325" s="19">
        <v>1</v>
      </c>
      <c r="P1325" s="25">
        <v>42002</v>
      </c>
      <c r="Q1325" s="20">
        <v>-4.9945060433542743E-4</v>
      </c>
      <c r="R1325" s="25">
        <v>42003</v>
      </c>
      <c r="S1325" s="25">
        <f>IF(ISNUMBER(R1325),VLOOKUP(B1325,Index!$B$3:$AB$18,27,FALSE),"")</f>
        <v>42002</v>
      </c>
      <c r="T1325" s="25">
        <f>IF(ISNUMBER($R1325),VLOOKUP($B1325,Index!$B$21:$AB$36,27,FALSE),"")</f>
        <v>42003</v>
      </c>
      <c r="U1325" s="25">
        <f>IF(ISNUMBER($R1325),VLOOKUP($B1325,Index!$B$39:$AB$54,27,FALSE),"")</f>
        <v>42003</v>
      </c>
      <c r="W1325" s="18">
        <v>-0.26323661381991492</v>
      </c>
      <c r="X1325" s="19">
        <v>0.33333333333333331</v>
      </c>
      <c r="Y1325" s="18">
        <v>1.8374777877547377E-2</v>
      </c>
      <c r="Z1325" s="19">
        <f t="shared" si="272"/>
        <v>1</v>
      </c>
      <c r="AA1325" s="21" t="s">
        <v>25</v>
      </c>
      <c r="AB1325" s="3">
        <v>0</v>
      </c>
      <c r="AC1325" s="18">
        <v>6.9293514855375021E-2</v>
      </c>
      <c r="AD1325" s="19">
        <v>0.1111111111111111</v>
      </c>
      <c r="AE1325" s="18">
        <v>3.3763246204920449E-4</v>
      </c>
      <c r="AF1325" s="19">
        <f t="shared" si="273"/>
        <v>1</v>
      </c>
      <c r="AG1325" s="21" t="s">
        <v>25</v>
      </c>
      <c r="AH1325" s="3">
        <v>0</v>
      </c>
      <c r="AK1325" t="str">
        <f t="shared" si="279"/>
        <v/>
      </c>
      <c r="AL1325" t="str">
        <f t="shared" si="279"/>
        <v/>
      </c>
      <c r="AM1325" t="str">
        <f t="shared" si="279"/>
        <v/>
      </c>
      <c r="AN1325" t="str">
        <f t="shared" si="279"/>
        <v/>
      </c>
      <c r="AO1325" t="str">
        <f t="shared" si="279"/>
        <v/>
      </c>
      <c r="AP1325" t="str">
        <f t="shared" si="279"/>
        <v/>
      </c>
      <c r="AQ1325" t="str">
        <f t="shared" si="279"/>
        <v/>
      </c>
      <c r="AR1325" t="str">
        <f t="shared" si="279"/>
        <v/>
      </c>
      <c r="AS1325" t="str">
        <f t="shared" si="279"/>
        <v/>
      </c>
      <c r="AT1325" t="str">
        <f t="shared" si="279"/>
        <v/>
      </c>
      <c r="AU1325" t="str">
        <f t="shared" si="279"/>
        <v/>
      </c>
      <c r="AV1325" t="str">
        <f t="shared" si="279"/>
        <v/>
      </c>
      <c r="AW1325" t="str">
        <f t="shared" si="279"/>
        <v/>
      </c>
      <c r="AX1325" t="str">
        <f t="shared" si="279"/>
        <v/>
      </c>
      <c r="AZ1325" s="46">
        <f>IF(ISNUMBER(VLOOKUP($B1325,Stats!$A$2:$AA$19,2,FALSE))=FALSE,"",IF(ISNUMBER(W1325),(W1325-VLOOKUP($B1325,Stats!$A$2:$AA$19,2,FALSE))/VLOOKUP($B1325,Stats!$A$2:$AA$19,16,FALSE),""))</f>
        <v>-0.47939951602922953</v>
      </c>
      <c r="BA1325" s="46">
        <f>IF(ISNUMBER(VLOOKUP($B1325,Stats!$A$2:$AA$19,2,FALSE))=FALSE,"",IF(ISNUMBER(X1325),(X1325-VLOOKUP($B1325,Stats!$A$2:$AA$19,3,FALSE))/VLOOKUP($B1325,Stats!$A$2:$AA$19,17,FALSE),""))</f>
        <v>-1.0507044611669172</v>
      </c>
      <c r="BB1325" s="46"/>
      <c r="BC1325" s="46"/>
      <c r="BD1325" s="44">
        <f t="shared" si="269"/>
        <v>-0.76505198859807333</v>
      </c>
      <c r="BE1325" s="46">
        <f>IF(ISNUMBER(VLOOKUP($B1325,Stats!$A$2:$AA$19,2,FALSE))=FALSE,"",IF(ISNUMBER(Y1325),(Y1325-VLOOKUP($B1325,Stats!$A$2:$AA$19,5,FALSE))/VLOOKUP($B1325,Stats!$A$2:$AA$19,19,FALSE),""))</f>
        <v>-1.2686598153522788</v>
      </c>
      <c r="BF1325" s="46"/>
      <c r="BG1325" s="46"/>
      <c r="BH1325" s="46">
        <f>IF(ISNUMBER(VLOOKUP($B1325,Stats!$A$2:$AA$19,2,FALSE))=FALSE,"",IF(ISNUMBER(Z1325),(Z1325-VLOOKUP($B1325,Stats!$A$2:$AA$19,8,FALSE))/VLOOKUP($B1325,Stats!$A$2:$AA$19,22,FALSE),""))</f>
        <v>0.41115882059143566</v>
      </c>
      <c r="BI1325" s="46" t="str">
        <f>IF(ISNUMBER(VLOOKUP($B1325,Stats!$A$2:$AA$19,2,FALSE))=FALSE,"",IF(ISNUMBER(#REF!),(#REF!-VLOOKUP($B1325,Stats!$A$2:$AA$19,9,FALSE))/VLOOKUP($B1325,Stats!$A$2:$AA$19,23,FALSE),""))</f>
        <v/>
      </c>
      <c r="BJ1325" s="46" t="str">
        <f>IF(ISNUMBER(VLOOKUP($B1325,Stats!$A$2:$AA$19,2,FALSE))=FALSE,"",IF(ISNUMBER(#REF!),(#REF!-VLOOKUP($B1325,Stats!$A$2:$AA$19,10,FALSE))/VLOOKUP($B1325,Stats!$A$2:$AA$19,24,FALSE),""))</f>
        <v/>
      </c>
      <c r="BK1325" s="44">
        <f t="shared" si="274"/>
        <v>1.0114095169240258</v>
      </c>
      <c r="BL1325" s="46" t="str">
        <f>IF(ISNUMBER(VLOOKUP($B1325,Stats!$A$2:$AA$19,2,FALSE))=FALSE,"",IF(ISNUMBER(#REF!),(#REF!-VLOOKUP($B1325,Stats!$A$2:$AA$19,11,FALSE))/VLOOKUP($B1325,Stats!$A$2:$AA$19,25,FALSE),""))</f>
        <v/>
      </c>
      <c r="BM1325" s="46" t="str">
        <f>IF(ISNUMBER(VLOOKUP($B1325,Stats!$A$2:$AA$19,2,FALSE))=FALSE,"",IF(ISNUMBER(AA1325),(AA1325-VLOOKUP($B1325,Stats!$A$2:$AA$19,12,FALSE))/VLOOKUP($B1325,Stats!$A$2:$AA$19,26,FALSE),""))</f>
        <v/>
      </c>
      <c r="BN1325" s="46" t="str">
        <f>IF(ISNUMBER(VLOOKUP($B1325,Stats!$A$2:$AA$19,2,FALSE))=FALSE,"",IF(ISNUMBER(#REF!),(#REF!-VLOOKUP($B1325,Stats!$A$2:$AA$19,13,FALSE))/VLOOKUP($B1325,Stats!$A$2:$AA$19,27,FALSE),""))</f>
        <v/>
      </c>
      <c r="BO1325" s="46" t="str">
        <f>IF(ISNUMBER(VLOOKUP($B1325,Stats!$A$2:$AA$19,2,FALSE))=FALSE,"",IF(ISNUMBER(#REF!),(#REF!-VLOOKUP($B1325,Stats!$A$2:$AA$19,14,FALSE))/VLOOKUP($B1325,Stats!$A$2:$AB$19,28,FALSE),""))</f>
        <v/>
      </c>
      <c r="BP1325" s="46"/>
      <c r="BQ1325" s="46">
        <f>IF(ISNUMBER(VLOOKUP($B1325,Stats!$A$2:$AA$19,2,FALSE))=FALSE,"",IF(ISNUMBER(BM1325),BM1325,(VLOOKUP($B1325,Stats!$A$2:$AT$19,46,FALSE)-VLOOKUP($B1325,Stats!$A$2:$AA$19,12,FALSE))/VLOOKUP($B1325,Stats!$A$2:$AA$19,26,FALSE)))</f>
        <v>-0.46642635650749076</v>
      </c>
      <c r="BR1325" s="51">
        <f t="shared" si="275"/>
        <v>-0.46642635650749076</v>
      </c>
      <c r="BS1325" s="32" t="str">
        <f t="shared" si="270"/>
        <v>1922_201427</v>
      </c>
      <c r="BT1325" s="53">
        <f t="shared" si="271"/>
        <v>0.36055004113330263</v>
      </c>
    </row>
    <row r="1326" spans="1:72" x14ac:dyDescent="0.15">
      <c r="A1326" s="16">
        <v>1922</v>
      </c>
      <c r="B1326" s="17">
        <v>201501</v>
      </c>
      <c r="C1326" s="3">
        <v>0</v>
      </c>
      <c r="D1326" s="23">
        <v>-1.6988108324171858E-3</v>
      </c>
      <c r="E1326" s="18">
        <v>4.9194142415856599E-3</v>
      </c>
      <c r="F1326" s="24">
        <v>2</v>
      </c>
      <c r="G1326" s="24">
        <v>3</v>
      </c>
      <c r="H1326" s="20">
        <v>3.9993516856174915E-3</v>
      </c>
      <c r="I1326" s="20">
        <v>-3.2167877317318405E-3</v>
      </c>
      <c r="J1326" s="24">
        <v>1</v>
      </c>
      <c r="K1326" s="24">
        <v>1</v>
      </c>
      <c r="L1326" s="20">
        <v>7.5000000000000622E-3</v>
      </c>
      <c r="M1326" s="20">
        <v>-4.8635235732010784E-3</v>
      </c>
      <c r="N1326" s="19">
        <v>1.0075000000000001</v>
      </c>
      <c r="O1326" s="19">
        <v>1.0075000000000001</v>
      </c>
      <c r="P1326" s="25">
        <v>42010</v>
      </c>
      <c r="Q1326" s="20">
        <v>-8.4367245657568368E-3</v>
      </c>
      <c r="R1326" s="25">
        <v>42013</v>
      </c>
      <c r="S1326" s="25">
        <f>IF(ISNUMBER(R1326),VLOOKUP(B1326,Index!$B$3:$AB$18,27,FALSE),"")</f>
        <v>42013</v>
      </c>
      <c r="T1326" s="25">
        <f>IF(ISNUMBER($R1326),VLOOKUP($B1326,Index!$B$21:$AB$36,27,FALSE),"")</f>
        <v>42013</v>
      </c>
      <c r="U1326" s="25">
        <f>IF(ISNUMBER($R1326),VLOOKUP($B1326,Index!$B$39:$AB$54,27,FALSE),"")</f>
        <v>42011</v>
      </c>
      <c r="W1326" s="18">
        <v>-0.12231437993403736</v>
      </c>
      <c r="X1326" s="19">
        <v>0.4</v>
      </c>
      <c r="Y1326" s="18">
        <v>9.3339322543683018E-2</v>
      </c>
      <c r="Z1326" s="19">
        <f t="shared" si="272"/>
        <v>0</v>
      </c>
      <c r="AA1326" s="21" t="s">
        <v>25</v>
      </c>
      <c r="AB1326" s="3">
        <v>0</v>
      </c>
      <c r="AC1326" s="18">
        <v>1.4960807538648042E-2</v>
      </c>
      <c r="AD1326" s="19">
        <v>0.16000000000000003</v>
      </c>
      <c r="AE1326" s="18">
        <v>8.7122291329136924E-3</v>
      </c>
      <c r="AF1326" s="19">
        <f t="shared" si="273"/>
        <v>0</v>
      </c>
      <c r="AG1326" s="21" t="s">
        <v>25</v>
      </c>
      <c r="AH1326" s="3">
        <v>0</v>
      </c>
      <c r="AK1326" t="str">
        <f t="shared" si="279"/>
        <v/>
      </c>
      <c r="AL1326" t="str">
        <f t="shared" si="279"/>
        <v/>
      </c>
      <c r="AM1326" t="str">
        <f t="shared" si="279"/>
        <v/>
      </c>
      <c r="AN1326" t="str">
        <f t="shared" si="279"/>
        <v/>
      </c>
      <c r="AO1326" t="str">
        <f t="shared" si="279"/>
        <v/>
      </c>
      <c r="AP1326" t="str">
        <f t="shared" si="279"/>
        <v/>
      </c>
      <c r="AQ1326" t="str">
        <f t="shared" si="279"/>
        <v/>
      </c>
      <c r="AR1326" t="str">
        <f t="shared" si="279"/>
        <v/>
      </c>
      <c r="AS1326" t="str">
        <f t="shared" si="279"/>
        <v/>
      </c>
      <c r="AT1326" t="str">
        <f t="shared" si="279"/>
        <v/>
      </c>
      <c r="AU1326" t="str">
        <f t="shared" si="279"/>
        <v/>
      </c>
      <c r="AV1326" t="str">
        <f t="shared" si="279"/>
        <v/>
      </c>
      <c r="AW1326" t="str">
        <f t="shared" si="279"/>
        <v/>
      </c>
      <c r="AX1326" t="str">
        <f t="shared" si="279"/>
        <v/>
      </c>
      <c r="AZ1326" s="46">
        <f>IF(ISNUMBER(VLOOKUP($B1326,Stats!$A$2:$AA$19,2,FALSE))=FALSE,"",IF(ISNUMBER(W1326),(W1326-VLOOKUP($B1326,Stats!$A$2:$AA$19,2,FALSE))/VLOOKUP($B1326,Stats!$A$2:$AA$19,16,FALSE),""))</f>
        <v>-0.67394615398497715</v>
      </c>
      <c r="BA1326" s="46">
        <f>IF(ISNUMBER(VLOOKUP($B1326,Stats!$A$2:$AA$19,2,FALSE))=FALSE,"",IF(ISNUMBER(X1326),(X1326-VLOOKUP($B1326,Stats!$A$2:$AA$19,3,FALSE))/VLOOKUP($B1326,Stats!$A$2:$AA$19,17,FALSE),""))</f>
        <v>-0.84220341465677562</v>
      </c>
      <c r="BB1326" s="46"/>
      <c r="BC1326" s="46"/>
      <c r="BD1326" s="44">
        <f t="shared" si="269"/>
        <v>-0.75807478432087638</v>
      </c>
      <c r="BE1326" s="46">
        <f>IF(ISNUMBER(VLOOKUP($B1326,Stats!$A$2:$AA$19,2,FALSE))=FALSE,"",IF(ISNUMBER(Y1326),(Y1326-VLOOKUP($B1326,Stats!$A$2:$AA$19,5,FALSE))/VLOOKUP($B1326,Stats!$A$2:$AA$19,19,FALSE),""))</f>
        <v>-0.87981784051161649</v>
      </c>
      <c r="BF1326" s="46"/>
      <c r="BG1326" s="46"/>
      <c r="BH1326" s="46">
        <f>IF(ISNUMBER(VLOOKUP($B1326,Stats!$A$2:$AA$19,2,FALSE))=FALSE,"",IF(ISNUMBER(Z1326),(Z1326-VLOOKUP($B1326,Stats!$A$2:$AA$19,8,FALSE))/VLOOKUP($B1326,Stats!$A$2:$AA$19,22,FALSE),""))</f>
        <v>-0.58823842946080296</v>
      </c>
      <c r="BI1326" s="46" t="str">
        <f>IF(ISNUMBER(VLOOKUP($B1326,Stats!$A$2:$AA$19,2,FALSE))=FALSE,"",IF(ISNUMBER(#REF!),(#REF!-VLOOKUP($B1326,Stats!$A$2:$AA$19,9,FALSE))/VLOOKUP($B1326,Stats!$A$2:$AA$19,23,FALSE),""))</f>
        <v/>
      </c>
      <c r="BJ1326" s="46" t="str">
        <f>IF(ISNUMBER(VLOOKUP($B1326,Stats!$A$2:$AA$19,2,FALSE))=FALSE,"",IF(ISNUMBER(#REF!),(#REF!-VLOOKUP($B1326,Stats!$A$2:$AA$19,10,FALSE))/VLOOKUP($B1326,Stats!$A$2:$AA$19,24,FALSE),""))</f>
        <v/>
      </c>
      <c r="BK1326" s="44">
        <f t="shared" si="274"/>
        <v>0.43940095951989055</v>
      </c>
      <c r="BL1326" s="46" t="str">
        <f>IF(ISNUMBER(VLOOKUP($B1326,Stats!$A$2:$AA$19,2,FALSE))=FALSE,"",IF(ISNUMBER(#REF!),(#REF!-VLOOKUP($B1326,Stats!$A$2:$AA$19,11,FALSE))/VLOOKUP($B1326,Stats!$A$2:$AA$19,25,FALSE),""))</f>
        <v/>
      </c>
      <c r="BM1326" s="46" t="str">
        <f>IF(ISNUMBER(VLOOKUP($B1326,Stats!$A$2:$AA$19,2,FALSE))=FALSE,"",IF(ISNUMBER(AA1326),(AA1326-VLOOKUP($B1326,Stats!$A$2:$AA$19,12,FALSE))/VLOOKUP($B1326,Stats!$A$2:$AA$19,26,FALSE),""))</f>
        <v/>
      </c>
      <c r="BN1326" s="46" t="str">
        <f>IF(ISNUMBER(VLOOKUP($B1326,Stats!$A$2:$AA$19,2,FALSE))=FALSE,"",IF(ISNUMBER(#REF!),(#REF!-VLOOKUP($B1326,Stats!$A$2:$AA$19,13,FALSE))/VLOOKUP($B1326,Stats!$A$2:$AA$19,27,FALSE),""))</f>
        <v/>
      </c>
      <c r="BO1326" s="46" t="str">
        <f>IF(ISNUMBER(VLOOKUP($B1326,Stats!$A$2:$AA$19,2,FALSE))=FALSE,"",IF(ISNUMBER(#REF!),(#REF!-VLOOKUP($B1326,Stats!$A$2:$AA$19,14,FALSE))/VLOOKUP($B1326,Stats!$A$2:$AB$19,28,FALSE),""))</f>
        <v/>
      </c>
      <c r="BP1326" s="46"/>
      <c r="BQ1326" s="46">
        <f>IF(ISNUMBER(VLOOKUP($B1326,Stats!$A$2:$AA$19,2,FALSE))=FALSE,"",IF(ISNUMBER(BM1326),BM1326,(VLOOKUP($B1326,Stats!$A$2:$AT$19,46,FALSE)-VLOOKUP($B1326,Stats!$A$2:$AA$19,12,FALSE))/VLOOKUP($B1326,Stats!$A$2:$AA$19,26,FALSE)))</f>
        <v>-0.44163421963286131</v>
      </c>
      <c r="BR1326" s="51">
        <f t="shared" si="275"/>
        <v>-0.44163421963286131</v>
      </c>
      <c r="BS1326" s="32" t="str">
        <f t="shared" si="270"/>
        <v>1922_201501</v>
      </c>
      <c r="BT1326" s="53">
        <f t="shared" si="271"/>
        <v>2.3698774921186785E-2</v>
      </c>
    </row>
    <row r="1327" spans="1:72" x14ac:dyDescent="0.15">
      <c r="A1327" s="16">
        <v>1922</v>
      </c>
      <c r="B1327" s="17">
        <v>201502</v>
      </c>
      <c r="C1327" s="3">
        <v>0</v>
      </c>
      <c r="D1327" s="23">
        <v>3.7237237237237153E-2</v>
      </c>
      <c r="E1327" s="18">
        <v>1.6303443684859996E-2</v>
      </c>
      <c r="F1327" s="24">
        <v>7</v>
      </c>
      <c r="G1327" s="24">
        <v>3</v>
      </c>
      <c r="H1327" s="20">
        <v>1.1722357424013159E-2</v>
      </c>
      <c r="I1327" s="20">
        <v>-1.4744048191243678E-2</v>
      </c>
      <c r="J1327" s="24">
        <v>3</v>
      </c>
      <c r="K1327" s="24">
        <v>1</v>
      </c>
      <c r="L1327" s="20">
        <v>2.9197817740957754E-2</v>
      </c>
      <c r="M1327" s="20">
        <v>-2.8846153846153966E-2</v>
      </c>
      <c r="N1327" s="19">
        <v>1.046</v>
      </c>
      <c r="O1327" s="19">
        <v>1.0428713858424727</v>
      </c>
      <c r="P1327" s="25">
        <v>42026</v>
      </c>
      <c r="Q1327" s="20">
        <v>-2.8846153846153966E-2</v>
      </c>
      <c r="R1327" s="25">
        <v>42023</v>
      </c>
      <c r="S1327" s="25">
        <f>IF(ISNUMBER(R1327),VLOOKUP(B1327,Index!$B$3:$AB$18,27,FALSE),"")</f>
        <v>42023</v>
      </c>
      <c r="T1327" s="25">
        <f>IF(ISNUMBER($R1327),VLOOKUP($B1327,Index!$B$21:$AB$36,27,FALSE),"")</f>
        <v>42023</v>
      </c>
      <c r="U1327" s="25">
        <f>IF(ISNUMBER($R1327),VLOOKUP($B1327,Index!$B$39:$AB$54,27,FALSE),"")</f>
        <v>42027</v>
      </c>
      <c r="W1327" s="18">
        <v>1.1171171171171146</v>
      </c>
      <c r="X1327" s="19">
        <v>0.7</v>
      </c>
      <c r="Y1327" s="18">
        <v>0.30933609449067606</v>
      </c>
      <c r="Z1327" s="19">
        <f t="shared" si="272"/>
        <v>0</v>
      </c>
      <c r="AA1327" s="21">
        <v>1.2908908908908827</v>
      </c>
      <c r="AB1327" s="3">
        <v>0</v>
      </c>
      <c r="AC1327" s="18">
        <v>1.2479506533560532</v>
      </c>
      <c r="AD1327" s="19">
        <v>0.48999999999999994</v>
      </c>
      <c r="AE1327" s="18">
        <v>9.5688819354744464E-2</v>
      </c>
      <c r="AF1327" s="19">
        <f t="shared" si="273"/>
        <v>0</v>
      </c>
      <c r="AG1327" s="21">
        <v>1.6663992921850568</v>
      </c>
      <c r="AH1327" s="3">
        <v>0</v>
      </c>
      <c r="AK1327" t="str">
        <f t="shared" si="279"/>
        <v/>
      </c>
      <c r="AL1327" t="str">
        <f t="shared" si="279"/>
        <v/>
      </c>
      <c r="AM1327" t="str">
        <f t="shared" si="279"/>
        <v/>
      </c>
      <c r="AN1327" t="str">
        <f t="shared" si="279"/>
        <v/>
      </c>
      <c r="AO1327" t="str">
        <f t="shared" si="279"/>
        <v/>
      </c>
      <c r="AP1327" t="str">
        <f t="shared" si="279"/>
        <v/>
      </c>
      <c r="AQ1327" t="str">
        <f t="shared" si="279"/>
        <v/>
      </c>
      <c r="AR1327" t="str">
        <f t="shared" si="279"/>
        <v/>
      </c>
      <c r="AS1327">
        <f t="shared" si="279"/>
        <v>1.2908908908908827</v>
      </c>
      <c r="AT1327" t="str">
        <f t="shared" si="279"/>
        <v/>
      </c>
      <c r="AU1327" t="str">
        <f t="shared" si="279"/>
        <v/>
      </c>
      <c r="AV1327" t="str">
        <f t="shared" si="279"/>
        <v/>
      </c>
      <c r="AW1327" t="str">
        <f t="shared" si="279"/>
        <v/>
      </c>
      <c r="AX1327" t="str">
        <f t="shared" si="279"/>
        <v/>
      </c>
      <c r="AZ1327" s="46">
        <f>IF(ISNUMBER(VLOOKUP($B1327,Stats!$A$2:$AA$19,2,FALSE))=FALSE,"",IF(ISNUMBER(W1327),(W1327-VLOOKUP($B1327,Stats!$A$2:$AA$19,2,FALSE))/VLOOKUP($B1327,Stats!$A$2:$AA$19,16,FALSE),""))</f>
        <v>0.58454504227528148</v>
      </c>
      <c r="BA1327" s="46">
        <f>IF(ISNUMBER(VLOOKUP($B1327,Stats!$A$2:$AA$19,2,FALSE))=FALSE,"",IF(ISNUMBER(X1327),(X1327-VLOOKUP($B1327,Stats!$A$2:$AA$19,3,FALSE))/VLOOKUP($B1327,Stats!$A$2:$AA$19,17,FALSE),""))</f>
        <v>0.38056958571220034</v>
      </c>
      <c r="BB1327" s="46"/>
      <c r="BC1327" s="46"/>
      <c r="BD1327" s="44">
        <f t="shared" si="269"/>
        <v>0.48255731399374091</v>
      </c>
      <c r="BE1327" s="46">
        <f>IF(ISNUMBER(VLOOKUP($B1327,Stats!$A$2:$AA$19,2,FALSE))=FALSE,"",IF(ISNUMBER(Y1327),(Y1327-VLOOKUP($B1327,Stats!$A$2:$AA$19,5,FALSE))/VLOOKUP($B1327,Stats!$A$2:$AA$19,19,FALSE),""))</f>
        <v>3.9128665366204234E-2</v>
      </c>
      <c r="BF1327" s="46"/>
      <c r="BG1327" s="46"/>
      <c r="BH1327" s="46">
        <f>IF(ISNUMBER(VLOOKUP($B1327,Stats!$A$2:$AA$19,2,FALSE))=FALSE,"",IF(ISNUMBER(Z1327),(Z1327-VLOOKUP($B1327,Stats!$A$2:$AA$19,8,FALSE))/VLOOKUP($B1327,Stats!$A$2:$AA$19,22,FALSE),""))</f>
        <v>-0.48836753916131515</v>
      </c>
      <c r="BI1327" s="46" t="str">
        <f>IF(ISNUMBER(VLOOKUP($B1327,Stats!$A$2:$AA$19,2,FALSE))=FALSE,"",IF(ISNUMBER(#REF!),(#REF!-VLOOKUP($B1327,Stats!$A$2:$AA$19,9,FALSE))/VLOOKUP($B1327,Stats!$A$2:$AA$19,23,FALSE),""))</f>
        <v/>
      </c>
      <c r="BJ1327" s="46" t="str">
        <f>IF(ISNUMBER(VLOOKUP($B1327,Stats!$A$2:$AA$19,2,FALSE))=FALSE,"",IF(ISNUMBER(#REF!),(#REF!-VLOOKUP($B1327,Stats!$A$2:$AA$19,10,FALSE))/VLOOKUP($B1327,Stats!$A$2:$AA$19,24,FALSE),""))</f>
        <v/>
      </c>
      <c r="BK1327" s="44">
        <f t="shared" si="274"/>
        <v>-0.1739003275047375</v>
      </c>
      <c r="BL1327" s="46" t="str">
        <f>IF(ISNUMBER(VLOOKUP($B1327,Stats!$A$2:$AA$19,2,FALSE))=FALSE,"",IF(ISNUMBER(#REF!),(#REF!-VLOOKUP($B1327,Stats!$A$2:$AA$19,11,FALSE))/VLOOKUP($B1327,Stats!$A$2:$AA$19,25,FALSE),""))</f>
        <v/>
      </c>
      <c r="BM1327" s="46">
        <f>IF(ISNUMBER(VLOOKUP($B1327,Stats!$A$2:$AA$19,2,FALSE))=FALSE,"",IF(ISNUMBER(AA1327),(AA1327-VLOOKUP($B1327,Stats!$A$2:$AA$19,12,FALSE))/VLOOKUP($B1327,Stats!$A$2:$AA$19,26,FALSE),""))</f>
        <v>-0.19177701802334179</v>
      </c>
      <c r="BN1327" s="46" t="str">
        <f>IF(ISNUMBER(VLOOKUP($B1327,Stats!$A$2:$AA$19,2,FALSE))=FALSE,"",IF(ISNUMBER(#REF!),(#REF!-VLOOKUP($B1327,Stats!$A$2:$AA$19,13,FALSE))/VLOOKUP($B1327,Stats!$A$2:$AA$19,27,FALSE),""))</f>
        <v/>
      </c>
      <c r="BO1327" s="46" t="str">
        <f>IF(ISNUMBER(VLOOKUP($B1327,Stats!$A$2:$AA$19,2,FALSE))=FALSE,"",IF(ISNUMBER(#REF!),(#REF!-VLOOKUP($B1327,Stats!$A$2:$AA$19,14,FALSE))/VLOOKUP($B1327,Stats!$A$2:$AB$19,28,FALSE),""))</f>
        <v/>
      </c>
      <c r="BP1327" s="46"/>
      <c r="BQ1327" s="46">
        <f>IF(ISNUMBER(VLOOKUP($B1327,Stats!$A$2:$AA$19,2,FALSE))=FALSE,"",IF(ISNUMBER(BM1327),BM1327,(VLOOKUP($B1327,Stats!$A$2:$AT$19,46,FALSE)-VLOOKUP($B1327,Stats!$A$2:$AA$19,12,FALSE))/VLOOKUP($B1327,Stats!$A$2:$AA$19,26,FALSE)))</f>
        <v>-0.19177701802334179</v>
      </c>
      <c r="BR1327" s="51">
        <f t="shared" si="275"/>
        <v>-0.19177701802334179</v>
      </c>
      <c r="BS1327" s="32" t="str">
        <f t="shared" si="270"/>
        <v>1922_201502</v>
      </c>
      <c r="BT1327" s="53">
        <f t="shared" si="271"/>
        <v>-4.6184137308762675E-2</v>
      </c>
    </row>
    <row r="1328" spans="1:72" x14ac:dyDescent="0.15">
      <c r="A1328" s="16">
        <v>1922</v>
      </c>
      <c r="B1328" s="17">
        <v>201503</v>
      </c>
      <c r="C1328" s="3">
        <v>0</v>
      </c>
      <c r="D1328" s="23">
        <v>-1.5730553947114423E-2</v>
      </c>
      <c r="E1328" s="18">
        <v>1.0552621475888341E-2</v>
      </c>
      <c r="F1328" s="24">
        <v>4</v>
      </c>
      <c r="G1328" s="24">
        <v>6</v>
      </c>
      <c r="H1328" s="20">
        <v>8.2194057056423908E-3</v>
      </c>
      <c r="I1328" s="20">
        <v>-8.0369221630501309E-3</v>
      </c>
      <c r="J1328" s="24">
        <v>2</v>
      </c>
      <c r="K1328" s="24">
        <v>4</v>
      </c>
      <c r="L1328" s="20">
        <v>2.1134916039374563E-2</v>
      </c>
      <c r="M1328" s="20">
        <v>-1.5065185900531186E-2</v>
      </c>
      <c r="N1328" s="19">
        <v>1.0583</v>
      </c>
      <c r="O1328" s="19">
        <v>1.0001890180512238</v>
      </c>
      <c r="P1328" s="25">
        <v>42031</v>
      </c>
      <c r="Q1328" s="20">
        <v>-3.6284607389209134E-2</v>
      </c>
      <c r="R1328" s="25">
        <v>42041</v>
      </c>
      <c r="S1328" s="25">
        <f>IF(ISNUMBER(R1328),VLOOKUP(B1328,Index!$B$3:$AB$18,27,FALSE),"")</f>
        <v>42041</v>
      </c>
      <c r="T1328" s="25">
        <f>IF(ISNUMBER($R1328),VLOOKUP($B1328,Index!$B$21:$AB$36,27,FALSE),"")</f>
        <v>42041</v>
      </c>
      <c r="U1328" s="25">
        <f>IF(ISNUMBER($R1328),VLOOKUP($B1328,Index!$B$39:$AB$54,27,FALSE),"")</f>
        <v>42034</v>
      </c>
      <c r="W1328" s="18">
        <v>-0.47191661841343269</v>
      </c>
      <c r="X1328" s="19">
        <v>0.4</v>
      </c>
      <c r="Y1328" s="18">
        <v>0.20022191489648863</v>
      </c>
      <c r="Z1328" s="19">
        <f t="shared" si="272"/>
        <v>0</v>
      </c>
      <c r="AA1328" s="21" t="s">
        <v>25</v>
      </c>
      <c r="AB1328" s="3">
        <v>0</v>
      </c>
      <c r="AC1328" s="18">
        <v>0.22270529473476944</v>
      </c>
      <c r="AD1328" s="19">
        <v>0.16000000000000003</v>
      </c>
      <c r="AE1328" s="18">
        <v>4.008881520481674E-2</v>
      </c>
      <c r="AF1328" s="19">
        <f t="shared" si="273"/>
        <v>0</v>
      </c>
      <c r="AG1328" s="21" t="s">
        <v>25</v>
      </c>
      <c r="AH1328" s="3">
        <v>0</v>
      </c>
      <c r="AK1328" t="str">
        <f t="shared" si="279"/>
        <v/>
      </c>
      <c r="AL1328" t="str">
        <f t="shared" si="279"/>
        <v/>
      </c>
      <c r="AM1328" t="str">
        <f t="shared" si="279"/>
        <v/>
      </c>
      <c r="AN1328" t="str">
        <f t="shared" si="279"/>
        <v/>
      </c>
      <c r="AO1328" t="str">
        <f t="shared" si="279"/>
        <v/>
      </c>
      <c r="AP1328" t="str">
        <f t="shared" si="279"/>
        <v/>
      </c>
      <c r="AQ1328" t="str">
        <f t="shared" si="279"/>
        <v/>
      </c>
      <c r="AR1328" t="str">
        <f t="shared" si="279"/>
        <v/>
      </c>
      <c r="AS1328" t="str">
        <f t="shared" si="279"/>
        <v/>
      </c>
      <c r="AT1328" t="str">
        <f t="shared" si="279"/>
        <v/>
      </c>
      <c r="AU1328" t="str">
        <f t="shared" si="279"/>
        <v/>
      </c>
      <c r="AV1328" t="str">
        <f t="shared" si="279"/>
        <v/>
      </c>
      <c r="AW1328" t="str">
        <f t="shared" si="279"/>
        <v/>
      </c>
      <c r="AX1328" t="str">
        <f t="shared" si="279"/>
        <v/>
      </c>
      <c r="AZ1328" s="46">
        <f>IF(ISNUMBER(VLOOKUP($B1328,Stats!$A$2:$AA$19,2,FALSE))=FALSE,"",IF(ISNUMBER(W1328),(W1328-VLOOKUP($B1328,Stats!$A$2:$AA$19,2,FALSE))/VLOOKUP($B1328,Stats!$A$2:$AA$19,16,FALSE),""))</f>
        <v>0.18013099894176407</v>
      </c>
      <c r="BA1328" s="46">
        <f>IF(ISNUMBER(VLOOKUP($B1328,Stats!$A$2:$AA$19,2,FALSE))=FALSE,"",IF(ISNUMBER(X1328),(X1328-VLOOKUP($B1328,Stats!$A$2:$AA$19,3,FALSE))/VLOOKUP($B1328,Stats!$A$2:$AA$19,17,FALSE),""))</f>
        <v>0.14737287675573754</v>
      </c>
      <c r="BB1328" s="46"/>
      <c r="BC1328" s="46"/>
      <c r="BD1328" s="44">
        <f t="shared" si="269"/>
        <v>0.16375193784875081</v>
      </c>
      <c r="BE1328" s="46">
        <f>IF(ISNUMBER(VLOOKUP($B1328,Stats!$A$2:$AA$19,2,FALSE))=FALSE,"",IF(ISNUMBER(Y1328),(Y1328-VLOOKUP($B1328,Stats!$A$2:$AA$19,5,FALSE))/VLOOKUP($B1328,Stats!$A$2:$AA$19,19,FALSE),""))</f>
        <v>0.43874101148848954</v>
      </c>
      <c r="BF1328" s="46"/>
      <c r="BG1328" s="46"/>
      <c r="BH1328" s="46">
        <f>IF(ISNUMBER(VLOOKUP($B1328,Stats!$A$2:$AA$19,2,FALSE))=FALSE,"",IF(ISNUMBER(Z1328),(Z1328-VLOOKUP($B1328,Stats!$A$2:$AA$19,8,FALSE))/VLOOKUP($B1328,Stats!$A$2:$AA$19,22,FALSE),""))</f>
        <v>-0.64412337137479436</v>
      </c>
      <c r="BI1328" s="46" t="str">
        <f>IF(ISNUMBER(VLOOKUP($B1328,Stats!$A$2:$AA$19,2,FALSE))=FALSE,"",IF(ISNUMBER(#REF!),(#REF!-VLOOKUP($B1328,Stats!$A$2:$AA$19,9,FALSE))/VLOOKUP($B1328,Stats!$A$2:$AA$19,23,FALSE),""))</f>
        <v/>
      </c>
      <c r="BJ1328" s="46" t="str">
        <f>IF(ISNUMBER(VLOOKUP($B1328,Stats!$A$2:$AA$19,2,FALSE))=FALSE,"",IF(ISNUMBER(#REF!),(#REF!-VLOOKUP($B1328,Stats!$A$2:$AA$19,10,FALSE))/VLOOKUP($B1328,Stats!$A$2:$AA$19,24,FALSE),""))</f>
        <v/>
      </c>
      <c r="BK1328" s="44">
        <f t="shared" si="274"/>
        <v>-0.50035571945438095</v>
      </c>
      <c r="BL1328" s="46" t="str">
        <f>IF(ISNUMBER(VLOOKUP($B1328,Stats!$A$2:$AA$19,2,FALSE))=FALSE,"",IF(ISNUMBER(#REF!),(#REF!-VLOOKUP($B1328,Stats!$A$2:$AA$19,11,FALSE))/VLOOKUP($B1328,Stats!$A$2:$AA$19,25,FALSE),""))</f>
        <v/>
      </c>
      <c r="BM1328" s="46" t="str">
        <f>IF(ISNUMBER(VLOOKUP($B1328,Stats!$A$2:$AA$19,2,FALSE))=FALSE,"",IF(ISNUMBER(AA1328),(AA1328-VLOOKUP($B1328,Stats!$A$2:$AA$19,12,FALSE))/VLOOKUP($B1328,Stats!$A$2:$AA$19,26,FALSE),""))</f>
        <v/>
      </c>
      <c r="BN1328" s="46" t="str">
        <f>IF(ISNUMBER(VLOOKUP($B1328,Stats!$A$2:$AA$19,2,FALSE))=FALSE,"",IF(ISNUMBER(#REF!),(#REF!-VLOOKUP($B1328,Stats!$A$2:$AA$19,13,FALSE))/VLOOKUP($B1328,Stats!$A$2:$AA$19,27,FALSE),""))</f>
        <v/>
      </c>
      <c r="BO1328" s="46" t="str">
        <f>IF(ISNUMBER(VLOOKUP($B1328,Stats!$A$2:$AA$19,2,FALSE))=FALSE,"",IF(ISNUMBER(#REF!),(#REF!-VLOOKUP($B1328,Stats!$A$2:$AA$19,14,FALSE))/VLOOKUP($B1328,Stats!$A$2:$AB$19,28,FALSE),""))</f>
        <v/>
      </c>
      <c r="BP1328" s="46"/>
      <c r="BQ1328" s="46">
        <f>IF(ISNUMBER(VLOOKUP($B1328,Stats!$A$2:$AA$19,2,FALSE))=FALSE,"",IF(ISNUMBER(BM1328),BM1328,(VLOOKUP($B1328,Stats!$A$2:$AT$19,46,FALSE)-VLOOKUP($B1328,Stats!$A$2:$AA$19,12,FALSE))/VLOOKUP($B1328,Stats!$A$2:$AA$19,26,FALSE)))</f>
        <v>-0.53964354662323732</v>
      </c>
      <c r="BR1328" s="51">
        <f t="shared" si="275"/>
        <v>-0.53964354662323732</v>
      </c>
      <c r="BS1328" s="32" t="str">
        <f t="shared" si="270"/>
        <v>1922_201503</v>
      </c>
      <c r="BT1328" s="53">
        <f t="shared" si="271"/>
        <v>-0.37539175342752584</v>
      </c>
    </row>
    <row r="1329" spans="1:72" x14ac:dyDescent="0.15">
      <c r="A1329" s="16">
        <v>1922</v>
      </c>
      <c r="B1329" s="17">
        <v>201504</v>
      </c>
      <c r="C1329" s="3">
        <v>0</v>
      </c>
      <c r="D1329" s="23">
        <v>6.9222472791450107E-2</v>
      </c>
      <c r="E1329" s="18">
        <v>8.7640475693078132E-3</v>
      </c>
      <c r="F1329" s="24">
        <v>6</v>
      </c>
      <c r="G1329" s="24">
        <v>1</v>
      </c>
      <c r="H1329" s="20">
        <v>1.167165197641388E-2</v>
      </c>
      <c r="I1329" s="20">
        <v>-2.5492695362290263E-3</v>
      </c>
      <c r="J1329" s="24">
        <v>6</v>
      </c>
      <c r="K1329" s="24">
        <v>1</v>
      </c>
      <c r="L1329" s="20">
        <v>2.4465982873812075E-2</v>
      </c>
      <c r="M1329" s="20">
        <v>-2.5492695362290263E-3</v>
      </c>
      <c r="N1329" s="19">
        <v>1.0905</v>
      </c>
      <c r="O1329" s="19">
        <v>1.0719551754644647</v>
      </c>
      <c r="P1329" s="25">
        <v>42052</v>
      </c>
      <c r="Q1329" s="20">
        <v>0</v>
      </c>
      <c r="R1329" s="25">
        <v>42044</v>
      </c>
      <c r="S1329" s="25">
        <f>IF(ISNUMBER(R1329),VLOOKUP(B1329,Index!$B$3:$AB$18,27,FALSE),"")</f>
        <v>42044</v>
      </c>
      <c r="T1329" s="25">
        <f>IF(ISNUMBER($R1329),VLOOKUP($B1329,Index!$B$21:$AB$36,27,FALSE),"")</f>
        <v>42044</v>
      </c>
      <c r="U1329" s="25">
        <f>IF(ISNUMBER($R1329),VLOOKUP($B1329,Index!$B$39:$AB$54,27,FALSE),"")</f>
        <v>42052</v>
      </c>
      <c r="W1329" s="18">
        <v>2.7688989116580043</v>
      </c>
      <c r="X1329" s="19">
        <v>0.8571428571428571</v>
      </c>
      <c r="Y1329" s="18">
        <v>0.1662861110464505</v>
      </c>
      <c r="Z1329" s="19">
        <f t="shared" si="272"/>
        <v>0</v>
      </c>
      <c r="AA1329" s="21" t="s">
        <v>25</v>
      </c>
      <c r="AB1329" s="3">
        <v>0</v>
      </c>
      <c r="AC1329" s="18">
        <v>7.6668011829808806</v>
      </c>
      <c r="AD1329" s="19">
        <v>0.73469387755102034</v>
      </c>
      <c r="AE1329" s="18">
        <v>2.7651070726952467E-2</v>
      </c>
      <c r="AF1329" s="19">
        <f t="shared" si="273"/>
        <v>0</v>
      </c>
      <c r="AG1329" s="21" t="s">
        <v>25</v>
      </c>
      <c r="AH1329" s="3">
        <v>0</v>
      </c>
      <c r="AK1329" t="str">
        <f t="shared" si="279"/>
        <v/>
      </c>
      <c r="AL1329" t="str">
        <f t="shared" si="279"/>
        <v/>
      </c>
      <c r="AM1329" t="str">
        <f t="shared" si="279"/>
        <v/>
      </c>
      <c r="AN1329" t="str">
        <f t="shared" si="279"/>
        <v/>
      </c>
      <c r="AO1329" t="str">
        <f t="shared" si="279"/>
        <v/>
      </c>
      <c r="AP1329" t="str">
        <f t="shared" si="279"/>
        <v/>
      </c>
      <c r="AQ1329" t="str">
        <f t="shared" si="279"/>
        <v/>
      </c>
      <c r="AR1329" t="str">
        <f t="shared" si="279"/>
        <v/>
      </c>
      <c r="AS1329" t="str">
        <f t="shared" si="279"/>
        <v/>
      </c>
      <c r="AT1329" t="str">
        <f t="shared" si="279"/>
        <v/>
      </c>
      <c r="AU1329" t="str">
        <f t="shared" si="279"/>
        <v/>
      </c>
      <c r="AV1329" t="str">
        <f t="shared" si="279"/>
        <v/>
      </c>
      <c r="AW1329" t="str">
        <f t="shared" si="279"/>
        <v/>
      </c>
      <c r="AX1329" t="str">
        <f t="shared" si="279"/>
        <v/>
      </c>
      <c r="AZ1329" s="46">
        <f>IF(ISNUMBER(VLOOKUP($B1329,Stats!$A$2:$AA$19,2,FALSE))=FALSE,"",IF(ISNUMBER(W1329),(W1329-VLOOKUP($B1329,Stats!$A$2:$AA$19,2,FALSE))/VLOOKUP($B1329,Stats!$A$2:$AA$19,16,FALSE),""))</f>
        <v>0.66926933917858689</v>
      </c>
      <c r="BA1329" s="46">
        <f>IF(ISNUMBER(VLOOKUP($B1329,Stats!$A$2:$AA$19,2,FALSE))=FALSE,"",IF(ISNUMBER(X1329),(X1329-VLOOKUP($B1329,Stats!$A$2:$AA$19,3,FALSE))/VLOOKUP($B1329,Stats!$A$2:$AA$19,17,FALSE),""))</f>
        <v>-2.8916520771255196E-2</v>
      </c>
      <c r="BB1329" s="46"/>
      <c r="BC1329" s="46"/>
      <c r="BD1329" s="44">
        <f t="shared" si="269"/>
        <v>0.32017640920366586</v>
      </c>
      <c r="BE1329" s="46">
        <f>IF(ISNUMBER(VLOOKUP($B1329,Stats!$A$2:$AA$19,2,FALSE))=FALSE,"",IF(ISNUMBER(Y1329),(Y1329-VLOOKUP($B1329,Stats!$A$2:$AA$19,5,FALSE))/VLOOKUP($B1329,Stats!$A$2:$AA$19,19,FALSE),""))</f>
        <v>0.48206156154482926</v>
      </c>
      <c r="BF1329" s="46"/>
      <c r="BG1329" s="46"/>
      <c r="BH1329" s="46">
        <f>IF(ISNUMBER(VLOOKUP($B1329,Stats!$A$2:$AA$19,2,FALSE))=FALSE,"",IF(ISNUMBER(Z1329),(Z1329-VLOOKUP($B1329,Stats!$A$2:$AA$19,8,FALSE))/VLOOKUP($B1329,Stats!$A$2:$AA$19,22,FALSE),""))</f>
        <v>-0.5145844845400992</v>
      </c>
      <c r="BI1329" s="46" t="str">
        <f>IF(ISNUMBER(VLOOKUP($B1329,Stats!$A$2:$AA$19,2,FALSE))=FALSE,"",IF(ISNUMBER(#REF!),(#REF!-VLOOKUP($B1329,Stats!$A$2:$AA$19,9,FALSE))/VLOOKUP($B1329,Stats!$A$2:$AA$19,23,FALSE),""))</f>
        <v/>
      </c>
      <c r="BJ1329" s="46" t="str">
        <f>IF(ISNUMBER(VLOOKUP($B1329,Stats!$A$2:$AA$19,2,FALSE))=FALSE,"",IF(ISNUMBER(#REF!),(#REF!-VLOOKUP($B1329,Stats!$A$2:$AA$19,10,FALSE))/VLOOKUP($B1329,Stats!$A$2:$AA$19,24,FALSE),""))</f>
        <v/>
      </c>
      <c r="BK1329" s="44">
        <f t="shared" si="274"/>
        <v>-0.49181843844341022</v>
      </c>
      <c r="BL1329" s="46" t="str">
        <f>IF(ISNUMBER(VLOOKUP($B1329,Stats!$A$2:$AA$19,2,FALSE))=FALSE,"",IF(ISNUMBER(#REF!),(#REF!-VLOOKUP($B1329,Stats!$A$2:$AA$19,11,FALSE))/VLOOKUP($B1329,Stats!$A$2:$AA$19,25,FALSE),""))</f>
        <v/>
      </c>
      <c r="BM1329" s="46" t="str">
        <f>IF(ISNUMBER(VLOOKUP($B1329,Stats!$A$2:$AA$19,2,FALSE))=FALSE,"",IF(ISNUMBER(AA1329),(AA1329-VLOOKUP($B1329,Stats!$A$2:$AA$19,12,FALSE))/VLOOKUP($B1329,Stats!$A$2:$AA$19,26,FALSE),""))</f>
        <v/>
      </c>
      <c r="BN1329" s="46" t="str">
        <f>IF(ISNUMBER(VLOOKUP($B1329,Stats!$A$2:$AA$19,2,FALSE))=FALSE,"",IF(ISNUMBER(#REF!),(#REF!-VLOOKUP($B1329,Stats!$A$2:$AA$19,13,FALSE))/VLOOKUP($B1329,Stats!$A$2:$AA$19,27,FALSE),""))</f>
        <v/>
      </c>
      <c r="BO1329" s="46" t="str">
        <f>IF(ISNUMBER(VLOOKUP($B1329,Stats!$A$2:$AA$19,2,FALSE))=FALSE,"",IF(ISNUMBER(#REF!),(#REF!-VLOOKUP($B1329,Stats!$A$2:$AA$19,14,FALSE))/VLOOKUP($B1329,Stats!$A$2:$AB$19,28,FALSE),""))</f>
        <v/>
      </c>
      <c r="BP1329" s="46"/>
      <c r="BQ1329" s="46">
        <f>IF(ISNUMBER(VLOOKUP($B1329,Stats!$A$2:$AA$19,2,FALSE))=FALSE,"",IF(ISNUMBER(BM1329),BM1329,(VLOOKUP($B1329,Stats!$A$2:$AT$19,46,FALSE)-VLOOKUP($B1329,Stats!$A$2:$AA$19,12,FALSE))/VLOOKUP($B1329,Stats!$A$2:$AA$19,26,FALSE)))</f>
        <v>-0.64096278450557098</v>
      </c>
      <c r="BR1329" s="51">
        <f t="shared" si="275"/>
        <v>-0.64096278450557098</v>
      </c>
      <c r="BS1329" s="32" t="str">
        <f t="shared" si="270"/>
        <v>1922_201504</v>
      </c>
      <c r="BT1329" s="53">
        <f t="shared" si="271"/>
        <v>-0.35924833812642709</v>
      </c>
    </row>
    <row r="1330" spans="1:72" x14ac:dyDescent="0.15">
      <c r="A1330" s="16">
        <v>1922</v>
      </c>
      <c r="B1330" s="17">
        <v>201505</v>
      </c>
      <c r="C1330" s="3">
        <v>0</v>
      </c>
      <c r="D1330" s="23">
        <v>5.2819807427785248E-2</v>
      </c>
      <c r="E1330" s="18">
        <v>1.0252824262232682E-2</v>
      </c>
      <c r="F1330" s="24">
        <v>5</v>
      </c>
      <c r="G1330" s="24">
        <v>3</v>
      </c>
      <c r="H1330" s="20">
        <v>1.2266288509127499E-2</v>
      </c>
      <c r="I1330" s="20">
        <v>-3.1095909290726289E-3</v>
      </c>
      <c r="J1330" s="24">
        <v>5</v>
      </c>
      <c r="K1330" s="24">
        <v>2</v>
      </c>
      <c r="L1330" s="20">
        <v>2.3549580438509521E-2</v>
      </c>
      <c r="M1330" s="20">
        <v>-6.3181582136057068E-3</v>
      </c>
      <c r="N1330" s="19">
        <v>1.1556999999999999</v>
      </c>
      <c r="O1330" s="19">
        <v>1.0627126436781609</v>
      </c>
      <c r="P1330" s="25">
        <v>42067</v>
      </c>
      <c r="Q1330" s="20">
        <v>-6.5761010642900741E-3</v>
      </c>
      <c r="R1330" s="25">
        <v>42069</v>
      </c>
      <c r="S1330" s="25">
        <f>IF(ISNUMBER(R1330),VLOOKUP(B1330,Index!$B$3:$AB$18,27,FALSE),"")</f>
        <v>42069</v>
      </c>
      <c r="T1330" s="25">
        <f>IF(ISNUMBER($R1330),VLOOKUP($B1330,Index!$B$21:$AB$36,27,FALSE),"")</f>
        <v>42069</v>
      </c>
      <c r="U1330" s="25">
        <f>IF(ISNUMBER($R1330),VLOOKUP($B1330,Index!$B$39:$AB$54,27,FALSE),"")</f>
        <v>42069</v>
      </c>
      <c r="W1330" s="18">
        <v>1.9015130674002689</v>
      </c>
      <c r="X1330" s="19">
        <v>0.625</v>
      </c>
      <c r="Y1330" s="18">
        <v>0.19453366270854455</v>
      </c>
      <c r="Z1330" s="19">
        <f t="shared" si="272"/>
        <v>0</v>
      </c>
      <c r="AA1330" s="21">
        <v>8.0320857163540929</v>
      </c>
      <c r="AB1330" s="3">
        <v>0</v>
      </c>
      <c r="AC1330" s="18">
        <v>3.6157519454939795</v>
      </c>
      <c r="AD1330" s="19">
        <v>0.390625</v>
      </c>
      <c r="AE1330" s="18">
        <v>3.7843345926801775E-2</v>
      </c>
      <c r="AF1330" s="19">
        <f t="shared" si="273"/>
        <v>0</v>
      </c>
      <c r="AG1330" s="21">
        <v>64.51440095485944</v>
      </c>
      <c r="AH1330" s="3">
        <v>0</v>
      </c>
      <c r="AK1330" t="str">
        <f t="shared" si="279"/>
        <v/>
      </c>
      <c r="AL1330" t="str">
        <f t="shared" si="279"/>
        <v/>
      </c>
      <c r="AM1330" t="str">
        <f t="shared" si="279"/>
        <v/>
      </c>
      <c r="AN1330" t="str">
        <f t="shared" si="279"/>
        <v/>
      </c>
      <c r="AO1330" t="str">
        <f t="shared" si="279"/>
        <v/>
      </c>
      <c r="AP1330" t="str">
        <f t="shared" si="279"/>
        <v/>
      </c>
      <c r="AQ1330" t="str">
        <f t="shared" si="279"/>
        <v/>
      </c>
      <c r="AR1330" t="str">
        <f t="shared" si="279"/>
        <v/>
      </c>
      <c r="AS1330" t="str">
        <f t="shared" si="279"/>
        <v/>
      </c>
      <c r="AT1330" t="str">
        <f t="shared" si="279"/>
        <v/>
      </c>
      <c r="AU1330" t="str">
        <f t="shared" si="279"/>
        <v/>
      </c>
      <c r="AV1330">
        <f t="shared" si="279"/>
        <v>8.0320857163540929</v>
      </c>
      <c r="AW1330" t="str">
        <f t="shared" si="279"/>
        <v/>
      </c>
      <c r="AX1330" t="str">
        <f t="shared" si="279"/>
        <v/>
      </c>
      <c r="AZ1330" s="46">
        <f>IF(ISNUMBER(VLOOKUP($B1330,Stats!$A$2:$AA$19,2,FALSE))=FALSE,"",IF(ISNUMBER(W1330),(W1330-VLOOKUP($B1330,Stats!$A$2:$AA$19,2,FALSE))/VLOOKUP($B1330,Stats!$A$2:$AA$19,16,FALSE),""))</f>
        <v>1.7306522913880542</v>
      </c>
      <c r="BA1330" s="46">
        <f>IF(ISNUMBER(VLOOKUP($B1330,Stats!$A$2:$AA$19,2,FALSE))=FALSE,"",IF(ISNUMBER(X1330),(X1330-VLOOKUP($B1330,Stats!$A$2:$AA$19,3,FALSE))/VLOOKUP($B1330,Stats!$A$2:$AA$19,17,FALSE),""))</f>
        <v>0.35311991189560649</v>
      </c>
      <c r="BB1330" s="46"/>
      <c r="BC1330" s="46"/>
      <c r="BD1330" s="44">
        <f t="shared" si="269"/>
        <v>1.0418861016418304</v>
      </c>
      <c r="BE1330" s="46">
        <f>IF(ISNUMBER(VLOOKUP($B1330,Stats!$A$2:$AA$19,2,FALSE))=FALSE,"",IF(ISNUMBER(Y1330),(Y1330-VLOOKUP($B1330,Stats!$A$2:$AA$19,5,FALSE))/VLOOKUP($B1330,Stats!$A$2:$AA$19,19,FALSE),""))</f>
        <v>0.21396966587434482</v>
      </c>
      <c r="BF1330" s="46"/>
      <c r="BG1330" s="46"/>
      <c r="BH1330" s="46">
        <f>IF(ISNUMBER(VLOOKUP($B1330,Stats!$A$2:$AA$19,2,FALSE))=FALSE,"",IF(ISNUMBER(Z1330),(Z1330-VLOOKUP($B1330,Stats!$A$2:$AA$19,8,FALSE))/VLOOKUP($B1330,Stats!$A$2:$AA$19,22,FALSE),""))</f>
        <v>-0.59810804423176478</v>
      </c>
      <c r="BI1330" s="46" t="str">
        <f>IF(ISNUMBER(VLOOKUP($B1330,Stats!$A$2:$AA$19,2,FALSE))=FALSE,"",IF(ISNUMBER(#REF!),(#REF!-VLOOKUP($B1330,Stats!$A$2:$AA$19,9,FALSE))/VLOOKUP($B1330,Stats!$A$2:$AA$19,23,FALSE),""))</f>
        <v/>
      </c>
      <c r="BJ1330" s="46" t="str">
        <f>IF(ISNUMBER(VLOOKUP($B1330,Stats!$A$2:$AA$19,2,FALSE))=FALSE,"",IF(ISNUMBER(#REF!),(#REF!-VLOOKUP($B1330,Stats!$A$2:$AA$19,10,FALSE))/VLOOKUP($B1330,Stats!$A$2:$AA$19,24,FALSE),""))</f>
        <v/>
      </c>
      <c r="BK1330" s="44">
        <f t="shared" si="274"/>
        <v>-0.3292111793815708</v>
      </c>
      <c r="BL1330" s="46" t="str">
        <f>IF(ISNUMBER(VLOOKUP($B1330,Stats!$A$2:$AA$19,2,FALSE))=FALSE,"",IF(ISNUMBER(#REF!),(#REF!-VLOOKUP($B1330,Stats!$A$2:$AA$19,11,FALSE))/VLOOKUP($B1330,Stats!$A$2:$AA$19,25,FALSE),""))</f>
        <v/>
      </c>
      <c r="BM1330" s="46">
        <f>IF(ISNUMBER(VLOOKUP($B1330,Stats!$A$2:$AA$19,2,FALSE))=FALSE,"",IF(ISNUMBER(AA1330),(AA1330-VLOOKUP($B1330,Stats!$A$2:$AA$19,12,FALSE))/VLOOKUP($B1330,Stats!$A$2:$AA$19,26,FALSE),""))</f>
        <v>0.12537343862489486</v>
      </c>
      <c r="BN1330" s="46" t="str">
        <f>IF(ISNUMBER(VLOOKUP($B1330,Stats!$A$2:$AA$19,2,FALSE))=FALSE,"",IF(ISNUMBER(#REF!),(#REF!-VLOOKUP($B1330,Stats!$A$2:$AA$19,13,FALSE))/VLOOKUP($B1330,Stats!$A$2:$AA$19,27,FALSE),""))</f>
        <v/>
      </c>
      <c r="BO1330" s="46" t="str">
        <f>IF(ISNUMBER(VLOOKUP($B1330,Stats!$A$2:$AA$19,2,FALSE))=FALSE,"",IF(ISNUMBER(#REF!),(#REF!-VLOOKUP($B1330,Stats!$A$2:$AA$19,14,FALSE))/VLOOKUP($B1330,Stats!$A$2:$AB$19,28,FALSE),""))</f>
        <v/>
      </c>
      <c r="BP1330" s="46"/>
      <c r="BQ1330" s="46">
        <f>IF(ISNUMBER(VLOOKUP($B1330,Stats!$A$2:$AA$19,2,FALSE))=FALSE,"",IF(ISNUMBER(BM1330),BM1330,(VLOOKUP($B1330,Stats!$A$2:$AT$19,46,FALSE)-VLOOKUP($B1330,Stats!$A$2:$AA$19,12,FALSE))/VLOOKUP($B1330,Stats!$A$2:$AA$19,26,FALSE)))</f>
        <v>0.12537343862489486</v>
      </c>
      <c r="BR1330" s="51">
        <f t="shared" si="275"/>
        <v>0.12537343862489486</v>
      </c>
      <c r="BS1330" s="32" t="str">
        <f t="shared" si="270"/>
        <v>1922_201505</v>
      </c>
      <c r="BT1330" s="53">
        <f t="shared" si="271"/>
        <v>3.5925200424402587E-2</v>
      </c>
    </row>
    <row r="1331" spans="1:72" x14ac:dyDescent="0.15">
      <c r="A1331" s="16">
        <v>1922</v>
      </c>
      <c r="B1331" s="17">
        <v>201506</v>
      </c>
      <c r="C1331" s="3">
        <v>0</v>
      </c>
      <c r="D1331" s="23">
        <v>8.9539238742269767E-2</v>
      </c>
      <c r="E1331" s="18">
        <v>9.0023414948804843E-3</v>
      </c>
      <c r="F1331" s="24">
        <v>9</v>
      </c>
      <c r="G1331" s="24">
        <v>1</v>
      </c>
      <c r="H1331" s="20">
        <v>1.0104581969169536E-2</v>
      </c>
      <c r="I1331" s="20">
        <v>-4.4568245125348183E-3</v>
      </c>
      <c r="J1331" s="24">
        <v>9</v>
      </c>
      <c r="K1331" s="24">
        <v>1</v>
      </c>
      <c r="L1331" s="20">
        <v>2.3541870316063696E-2</v>
      </c>
      <c r="M1331" s="20">
        <v>-4.4568245125348183E-3</v>
      </c>
      <c r="N1331" s="19">
        <v>1.2565</v>
      </c>
      <c r="O1331" s="19">
        <v>1.0747583611324951</v>
      </c>
      <c r="P1331" s="25">
        <v>42082</v>
      </c>
      <c r="Q1331" s="20">
        <v>-4.4568245125348183E-3</v>
      </c>
      <c r="R1331" s="25">
        <v>42083</v>
      </c>
      <c r="S1331" s="25">
        <f>IF(ISNUMBER(R1331),VLOOKUP(B1331,Index!$B$3:$AB$18,27,FALSE),"")</f>
        <v>42073</v>
      </c>
      <c r="T1331" s="25">
        <f>IF(ISNUMBER($R1331),VLOOKUP($B1331,Index!$B$21:$AB$36,27,FALSE),"")</f>
        <v>42075</v>
      </c>
      <c r="U1331" s="25">
        <f>IF(ISNUMBER($R1331),VLOOKUP($B1331,Index!$B$39:$AB$54,27,FALSE),"")</f>
        <v>42075</v>
      </c>
      <c r="W1331" s="18">
        <v>2.686177162268093</v>
      </c>
      <c r="X1331" s="19">
        <v>0.9</v>
      </c>
      <c r="Y1331" s="18">
        <v>0.17080742039080421</v>
      </c>
      <c r="Z1331" s="19">
        <f t="shared" si="272"/>
        <v>10</v>
      </c>
      <c r="AA1331" s="21">
        <v>20.090366692796781</v>
      </c>
      <c r="AB1331" s="3">
        <v>0</v>
      </c>
      <c r="AC1331" s="18">
        <v>7.2155477470906648</v>
      </c>
      <c r="AD1331" s="19">
        <v>0.81</v>
      </c>
      <c r="AE1331" s="18">
        <v>2.9175174860560919E-2</v>
      </c>
      <c r="AF1331" s="19">
        <f t="shared" si="273"/>
        <v>100</v>
      </c>
      <c r="AG1331" s="21">
        <v>403.62283385103825</v>
      </c>
      <c r="AH1331" s="3">
        <v>0</v>
      </c>
      <c r="AK1331" t="str">
        <f t="shared" si="279"/>
        <v/>
      </c>
      <c r="AL1331" t="str">
        <f t="shared" si="279"/>
        <v/>
      </c>
      <c r="AM1331" t="str">
        <f t="shared" si="279"/>
        <v/>
      </c>
      <c r="AN1331" t="str">
        <f t="shared" si="279"/>
        <v/>
      </c>
      <c r="AO1331" t="str">
        <f t="shared" si="279"/>
        <v/>
      </c>
      <c r="AP1331" t="str">
        <f t="shared" si="279"/>
        <v/>
      </c>
      <c r="AQ1331" t="str">
        <f t="shared" si="279"/>
        <v/>
      </c>
      <c r="AR1331" t="str">
        <f t="shared" si="279"/>
        <v/>
      </c>
      <c r="AS1331" t="str">
        <f t="shared" si="279"/>
        <v/>
      </c>
      <c r="AT1331" t="str">
        <f t="shared" si="279"/>
        <v/>
      </c>
      <c r="AU1331" t="str">
        <f t="shared" si="279"/>
        <v/>
      </c>
      <c r="AV1331" t="str">
        <f t="shared" si="279"/>
        <v/>
      </c>
      <c r="AW1331">
        <f t="shared" si="279"/>
        <v>20.090366692796781</v>
      </c>
      <c r="AX1331" t="str">
        <f t="shared" si="279"/>
        <v/>
      </c>
      <c r="AZ1331" s="46">
        <f>IF(ISNUMBER(VLOOKUP($B1331,Stats!$A$2:$AA$19,2,FALSE))=FALSE,"",IF(ISNUMBER(W1331),(W1331-VLOOKUP($B1331,Stats!$A$2:$AA$19,2,FALSE))/VLOOKUP($B1331,Stats!$A$2:$AA$19,16,FALSE),""))</f>
        <v>0.58430060093365876</v>
      </c>
      <c r="BA1331" s="46">
        <f>IF(ISNUMBER(VLOOKUP($B1331,Stats!$A$2:$AA$19,2,FALSE))=FALSE,"",IF(ISNUMBER(X1331),(X1331-VLOOKUP($B1331,Stats!$A$2:$AA$19,3,FALSE))/VLOOKUP($B1331,Stats!$A$2:$AA$19,17,FALSE),""))</f>
        <v>0.77618004453973322</v>
      </c>
      <c r="BB1331" s="46"/>
      <c r="BC1331" s="46"/>
      <c r="BD1331" s="44">
        <f t="shared" si="269"/>
        <v>0.68024032273669599</v>
      </c>
      <c r="BE1331" s="46">
        <f>IF(ISNUMBER(VLOOKUP($B1331,Stats!$A$2:$AA$19,2,FALSE))=FALSE,"",IF(ISNUMBER(Y1331),(Y1331-VLOOKUP($B1331,Stats!$A$2:$AA$19,5,FALSE))/VLOOKUP($B1331,Stats!$A$2:$AA$19,19,FALSE),""))</f>
        <v>0.28838299464752853</v>
      </c>
      <c r="BF1331" s="46"/>
      <c r="BG1331" s="46"/>
      <c r="BH1331" s="46">
        <f>IF(ISNUMBER(VLOOKUP($B1331,Stats!$A$2:$AA$19,2,FALSE))=FALSE,"",IF(ISNUMBER(Z1331),(Z1331-VLOOKUP($B1331,Stats!$A$2:$AA$19,8,FALSE))/VLOOKUP($B1331,Stats!$A$2:$AA$19,22,FALSE),""))</f>
        <v>1.9327121229589501</v>
      </c>
      <c r="BI1331" s="46" t="str">
        <f>IF(ISNUMBER(VLOOKUP($B1331,Stats!$A$2:$AA$19,2,FALSE))=FALSE,"",IF(ISNUMBER(#REF!),(#REF!-VLOOKUP($B1331,Stats!$A$2:$AA$19,9,FALSE))/VLOOKUP($B1331,Stats!$A$2:$AA$19,23,FALSE),""))</f>
        <v/>
      </c>
      <c r="BJ1331" s="46" t="str">
        <f>IF(ISNUMBER(VLOOKUP($B1331,Stats!$A$2:$AA$19,2,FALSE))=FALSE,"",IF(ISNUMBER(#REF!),(#REF!-VLOOKUP($B1331,Stats!$A$2:$AA$19,10,FALSE))/VLOOKUP($B1331,Stats!$A$2:$AA$19,24,FALSE),""))</f>
        <v/>
      </c>
      <c r="BK1331" s="44">
        <f t="shared" si="274"/>
        <v>0.3779455406344151</v>
      </c>
      <c r="BL1331" s="46" t="str">
        <f>IF(ISNUMBER(VLOOKUP($B1331,Stats!$A$2:$AA$19,2,FALSE))=FALSE,"",IF(ISNUMBER(#REF!),(#REF!-VLOOKUP($B1331,Stats!$A$2:$AA$19,11,FALSE))/VLOOKUP($B1331,Stats!$A$2:$AA$19,25,FALSE),""))</f>
        <v/>
      </c>
      <c r="BM1331" s="46">
        <f>IF(ISNUMBER(VLOOKUP($B1331,Stats!$A$2:$AA$19,2,FALSE))=FALSE,"",IF(ISNUMBER(AA1331),(AA1331-VLOOKUP($B1331,Stats!$A$2:$AA$19,12,FALSE))/VLOOKUP($B1331,Stats!$A$2:$AA$19,26,FALSE),""))</f>
        <v>-0.16347263943793744</v>
      </c>
      <c r="BN1331" s="46" t="str">
        <f>IF(ISNUMBER(VLOOKUP($B1331,Stats!$A$2:$AA$19,2,FALSE))=FALSE,"",IF(ISNUMBER(#REF!),(#REF!-VLOOKUP($B1331,Stats!$A$2:$AA$19,13,FALSE))/VLOOKUP($B1331,Stats!$A$2:$AA$19,27,FALSE),""))</f>
        <v/>
      </c>
      <c r="BO1331" s="46" t="str">
        <f>IF(ISNUMBER(VLOOKUP($B1331,Stats!$A$2:$AA$19,2,FALSE))=FALSE,"",IF(ISNUMBER(#REF!),(#REF!-VLOOKUP($B1331,Stats!$A$2:$AA$19,14,FALSE))/VLOOKUP($B1331,Stats!$A$2:$AB$19,28,FALSE),""))</f>
        <v/>
      </c>
      <c r="BP1331" s="46"/>
      <c r="BQ1331" s="46">
        <f>IF(ISNUMBER(VLOOKUP($B1331,Stats!$A$2:$AA$19,2,FALSE))=FALSE,"",IF(ISNUMBER(BM1331),BM1331,(VLOOKUP($B1331,Stats!$A$2:$AT$19,46,FALSE)-VLOOKUP($B1331,Stats!$A$2:$AA$19,12,FALSE))/VLOOKUP($B1331,Stats!$A$2:$AA$19,26,FALSE)))</f>
        <v>-0.16347263943793744</v>
      </c>
      <c r="BR1331" s="51">
        <f t="shared" si="275"/>
        <v>-0.16347263943793744</v>
      </c>
      <c r="BS1331" s="32" t="str">
        <f t="shared" si="270"/>
        <v>1922_201506</v>
      </c>
      <c r="BT1331" s="53">
        <f t="shared" si="271"/>
        <v>0.33012086104040078</v>
      </c>
    </row>
    <row r="1332" spans="1:72" x14ac:dyDescent="0.15">
      <c r="A1332" s="16">
        <v>1922</v>
      </c>
      <c r="B1332" s="17">
        <v>201507</v>
      </c>
      <c r="C1332" s="3">
        <v>0</v>
      </c>
      <c r="D1332" s="23">
        <v>2.2223998720920957E-2</v>
      </c>
      <c r="E1332" s="18">
        <v>5.0471667500715843E-3</v>
      </c>
      <c r="F1332" s="24">
        <v>4</v>
      </c>
      <c r="G1332" s="24">
        <v>1</v>
      </c>
      <c r="H1332" s="20">
        <v>5.6768367741707459E-3</v>
      </c>
      <c r="I1332" s="20">
        <v>-6.2774639045815039E-4</v>
      </c>
      <c r="J1332" s="24">
        <v>3</v>
      </c>
      <c r="K1332" s="24">
        <v>1</v>
      </c>
      <c r="L1332" s="20">
        <v>1.2870733072188001E-2</v>
      </c>
      <c r="M1332" s="20">
        <v>-6.2774639045815039E-4</v>
      </c>
      <c r="N1332" s="19">
        <v>1.2786999999999999</v>
      </c>
      <c r="O1332" s="19">
        <v>1.0092344119968431</v>
      </c>
      <c r="P1332" s="25">
        <v>42090</v>
      </c>
      <c r="Q1332" s="20">
        <v>-6.2774639045815039E-4</v>
      </c>
      <c r="R1332" s="25">
        <v>42089</v>
      </c>
      <c r="S1332" s="25">
        <f>IF(ISNUMBER(R1332),VLOOKUP(B1332,Index!$B$3:$AB$18,27,FALSE),"")</f>
        <v>42088</v>
      </c>
      <c r="T1332" s="25">
        <f>IF(ISNUMBER($R1332),VLOOKUP($B1332,Index!$B$21:$AB$36,27,FALSE),"")</f>
        <v>42089</v>
      </c>
      <c r="U1332" s="25">
        <f>IF(ISNUMBER($R1332),VLOOKUP($B1332,Index!$B$39:$AB$54,27,FALSE),"")</f>
        <v>42089</v>
      </c>
      <c r="W1332" s="18">
        <v>1.6001279079063087</v>
      </c>
      <c r="X1332" s="19">
        <v>0.8</v>
      </c>
      <c r="Y1332" s="18">
        <v>9.5763255965376076E-2</v>
      </c>
      <c r="Z1332" s="19">
        <f t="shared" si="272"/>
        <v>1</v>
      </c>
      <c r="AA1332" s="21">
        <v>35.402829962432975</v>
      </c>
      <c r="AB1332" s="3">
        <v>0</v>
      </c>
      <c r="AC1332" s="18">
        <v>2.5604093216606203</v>
      </c>
      <c r="AD1332" s="19">
        <v>0.64000000000000012</v>
      </c>
      <c r="AE1332" s="18">
        <v>9.1706011930901363E-3</v>
      </c>
      <c r="AF1332" s="19">
        <f t="shared" si="273"/>
        <v>1</v>
      </c>
      <c r="AG1332" s="21">
        <v>1253.360369348942</v>
      </c>
      <c r="AH1332" s="3">
        <v>0</v>
      </c>
      <c r="AK1332" t="str">
        <f t="shared" si="279"/>
        <v/>
      </c>
      <c r="AL1332" t="str">
        <f t="shared" si="279"/>
        <v/>
      </c>
      <c r="AM1332" t="str">
        <f t="shared" si="279"/>
        <v/>
      </c>
      <c r="AN1332" t="str">
        <f t="shared" si="279"/>
        <v/>
      </c>
      <c r="AO1332" t="str">
        <f t="shared" si="279"/>
        <v/>
      </c>
      <c r="AP1332" t="str">
        <f t="shared" si="279"/>
        <v/>
      </c>
      <c r="AQ1332" t="str">
        <f t="shared" si="279"/>
        <v/>
      </c>
      <c r="AR1332" t="str">
        <f t="shared" si="279"/>
        <v/>
      </c>
      <c r="AS1332" t="str">
        <f t="shared" si="279"/>
        <v/>
      </c>
      <c r="AT1332" t="str">
        <f t="shared" si="279"/>
        <v/>
      </c>
      <c r="AU1332" t="str">
        <f t="shared" si="279"/>
        <v/>
      </c>
      <c r="AV1332" t="str">
        <f t="shared" si="279"/>
        <v/>
      </c>
      <c r="AW1332" t="str">
        <f t="shared" si="279"/>
        <v/>
      </c>
      <c r="AX1332">
        <f t="shared" si="279"/>
        <v>35.402829962432975</v>
      </c>
      <c r="AZ1332" s="46">
        <f>IF(ISNUMBER(VLOOKUP($B1332,Stats!$A$2:$AA$19,2,FALSE))=FALSE,"",IF(ISNUMBER(W1332),(W1332-VLOOKUP($B1332,Stats!$A$2:$AA$19,2,FALSE))/VLOOKUP($B1332,Stats!$A$2:$AA$19,16,FALSE),""))</f>
        <v>0.14389883091470124</v>
      </c>
      <c r="BA1332" s="46">
        <f>IF(ISNUMBER(VLOOKUP($B1332,Stats!$A$2:$AA$19,2,FALSE))=FALSE,"",IF(ISNUMBER(X1332),(X1332-VLOOKUP($B1332,Stats!$A$2:$AA$19,3,FALSE))/VLOOKUP($B1332,Stats!$A$2:$AA$19,17,FALSE),""))</f>
        <v>0.61985383420575335</v>
      </c>
      <c r="BB1332" s="46"/>
      <c r="BC1332" s="46"/>
      <c r="BD1332" s="44">
        <f t="shared" si="269"/>
        <v>0.38187633256022729</v>
      </c>
      <c r="BE1332" s="46">
        <f>IF(ISNUMBER(VLOOKUP($B1332,Stats!$A$2:$AA$19,2,FALSE))=FALSE,"",IF(ISNUMBER(Y1332),(Y1332-VLOOKUP($B1332,Stats!$A$2:$AA$19,5,FALSE))/VLOOKUP($B1332,Stats!$A$2:$AA$19,19,FALSE),""))</f>
        <v>-0.60702516571781062</v>
      </c>
      <c r="BF1332" s="46"/>
      <c r="BG1332" s="46"/>
      <c r="BH1332" s="46">
        <f>IF(ISNUMBER(VLOOKUP($B1332,Stats!$A$2:$AA$19,2,FALSE))=FALSE,"",IF(ISNUMBER(Z1332),(Z1332-VLOOKUP($B1332,Stats!$A$2:$AA$19,8,FALSE))/VLOOKUP($B1332,Stats!$A$2:$AA$19,22,FALSE),""))</f>
        <v>-0.22777854907483192</v>
      </c>
      <c r="BI1332" s="46" t="str">
        <f>IF(ISNUMBER(VLOOKUP($B1332,Stats!$A$2:$AA$19,2,FALSE))=FALSE,"",IF(ISNUMBER(#REF!),(#REF!-VLOOKUP($B1332,Stats!$A$2:$AA$19,9,FALSE))/VLOOKUP($B1332,Stats!$A$2:$AA$19,23,FALSE),""))</f>
        <v/>
      </c>
      <c r="BJ1332" s="46" t="str">
        <f>IF(ISNUMBER(VLOOKUP($B1332,Stats!$A$2:$AA$19,2,FALSE))=FALSE,"",IF(ISNUMBER(#REF!),(#REF!-VLOOKUP($B1332,Stats!$A$2:$AA$19,10,FALSE))/VLOOKUP($B1332,Stats!$A$2:$AA$19,24,FALSE),""))</f>
        <v/>
      </c>
      <c r="BK1332" s="44">
        <f t="shared" si="274"/>
        <v>0.35658405128001786</v>
      </c>
      <c r="BL1332" s="46" t="str">
        <f>IF(ISNUMBER(VLOOKUP($B1332,Stats!$A$2:$AA$19,2,FALSE))=FALSE,"",IF(ISNUMBER(#REF!),(#REF!-VLOOKUP($B1332,Stats!$A$2:$AA$19,11,FALSE))/VLOOKUP($B1332,Stats!$A$2:$AA$19,25,FALSE),""))</f>
        <v/>
      </c>
      <c r="BM1332" s="46">
        <f>IF(ISNUMBER(VLOOKUP($B1332,Stats!$A$2:$AA$19,2,FALSE))=FALSE,"",IF(ISNUMBER(AA1332),(AA1332-VLOOKUP($B1332,Stats!$A$2:$AA$19,12,FALSE))/VLOOKUP($B1332,Stats!$A$2:$AA$19,26,FALSE),""))</f>
        <v>3.1190052487201698</v>
      </c>
      <c r="BN1332" s="46" t="str">
        <f>IF(ISNUMBER(VLOOKUP($B1332,Stats!$A$2:$AA$19,2,FALSE))=FALSE,"",IF(ISNUMBER(#REF!),(#REF!-VLOOKUP($B1332,Stats!$A$2:$AA$19,13,FALSE))/VLOOKUP($B1332,Stats!$A$2:$AA$19,27,FALSE),""))</f>
        <v/>
      </c>
      <c r="BO1332" s="46" t="str">
        <f>IF(ISNUMBER(VLOOKUP($B1332,Stats!$A$2:$AA$19,2,FALSE))=FALSE,"",IF(ISNUMBER(#REF!),(#REF!-VLOOKUP($B1332,Stats!$A$2:$AA$19,14,FALSE))/VLOOKUP($B1332,Stats!$A$2:$AB$19,28,FALSE),""))</f>
        <v/>
      </c>
      <c r="BP1332" s="46"/>
      <c r="BQ1332" s="46">
        <f>IF(ISNUMBER(VLOOKUP($B1332,Stats!$A$2:$AA$19,2,FALSE))=FALSE,"",IF(ISNUMBER(BM1332),BM1332,(VLOOKUP($B1332,Stats!$A$2:$AT$19,46,FALSE)-VLOOKUP($B1332,Stats!$A$2:$AA$19,12,FALSE))/VLOOKUP($B1332,Stats!$A$2:$AA$19,26,FALSE)))</f>
        <v>3.1190052487201698</v>
      </c>
      <c r="BR1332" s="51">
        <f t="shared" si="275"/>
        <v>3</v>
      </c>
      <c r="BS1332" s="32" t="str">
        <f t="shared" si="270"/>
        <v>1922_201507</v>
      </c>
      <c r="BT1332" s="53">
        <f t="shared" si="271"/>
        <v>0.89032569728005628</v>
      </c>
    </row>
    <row r="1333" spans="1:72" x14ac:dyDescent="0.15">
      <c r="S1333" t="str">
        <f>IF(ISNUMBER(R1333),VLOOKUP(B1333,Index!$B$3:$AB$18,27,FALSE),"")</f>
        <v/>
      </c>
      <c r="T1333" t="str">
        <f>IF(ISNUMBER($R1333),VLOOKUP($B1333,Index!$B$21:$AB$36,27,FALSE),"")</f>
        <v/>
      </c>
      <c r="U1333" t="str">
        <f>IF(ISNUMBER($R1333),VLOOKUP($B1333,Index!$B$39:$AB$54,27,FALSE),"")</f>
        <v/>
      </c>
      <c r="Z1333" t="str">
        <f t="shared" si="272"/>
        <v/>
      </c>
      <c r="AA1333" t="s">
        <v>25</v>
      </c>
      <c r="AF1333" t="str">
        <f t="shared" si="273"/>
        <v/>
      </c>
      <c r="AG1333" t="s">
        <v>25</v>
      </c>
      <c r="AK1333" t="str">
        <f t="shared" ref="AK1333:AX1342" si="280">IF($B1333=AK$2,$AA1333,"")</f>
        <v/>
      </c>
      <c r="AL1333" t="str">
        <f t="shared" si="280"/>
        <v/>
      </c>
      <c r="AM1333" t="str">
        <f t="shared" si="280"/>
        <v/>
      </c>
      <c r="AN1333" t="str">
        <f t="shared" si="280"/>
        <v/>
      </c>
      <c r="AO1333" t="str">
        <f t="shared" si="280"/>
        <v/>
      </c>
      <c r="AP1333" t="str">
        <f t="shared" si="280"/>
        <v/>
      </c>
      <c r="AQ1333" t="str">
        <f t="shared" si="280"/>
        <v/>
      </c>
      <c r="AR1333" t="str">
        <f t="shared" si="280"/>
        <v/>
      </c>
      <c r="AS1333" t="str">
        <f t="shared" si="280"/>
        <v/>
      </c>
      <c r="AT1333" t="str">
        <f t="shared" si="280"/>
        <v/>
      </c>
      <c r="AU1333" t="str">
        <f t="shared" si="280"/>
        <v/>
      </c>
      <c r="AV1333" t="str">
        <f t="shared" si="280"/>
        <v/>
      </c>
      <c r="AW1333" t="str">
        <f t="shared" si="280"/>
        <v/>
      </c>
      <c r="AX1333" t="str">
        <f t="shared" si="280"/>
        <v/>
      </c>
      <c r="AZ1333" s="46" t="str">
        <f>IF(ISNUMBER(VLOOKUP($B1333,Stats!$A$2:$AA$19,2,FALSE))=FALSE,"",IF(ISNUMBER(W1333),(W1333-VLOOKUP($B1333,Stats!$A$2:$AA$19,2,FALSE))/VLOOKUP($B1333,Stats!$A$2:$AA$19,16,FALSE),""))</f>
        <v/>
      </c>
      <c r="BA1333" s="46" t="str">
        <f>IF(ISNUMBER(VLOOKUP($B1333,Stats!$A$2:$AA$19,2,FALSE))=FALSE,"",IF(ISNUMBER(X1333),(X1333-VLOOKUP($B1333,Stats!$A$2:$AA$19,3,FALSE))/VLOOKUP($B1333,Stats!$A$2:$AA$19,17,FALSE),""))</f>
        <v/>
      </c>
      <c r="BB1333" s="46"/>
      <c r="BC1333" s="46"/>
      <c r="BD1333" s="44" t="str">
        <f t="shared" si="269"/>
        <v/>
      </c>
      <c r="BE1333" s="46" t="str">
        <f>IF(ISNUMBER(VLOOKUP($B1333,Stats!$A$2:$AA$19,2,FALSE))=FALSE,"",IF(ISNUMBER(Y1333),(Y1333-VLOOKUP($B1333,Stats!$A$2:$AA$19,5,FALSE))/VLOOKUP($B1333,Stats!$A$2:$AA$19,19,FALSE),""))</f>
        <v/>
      </c>
      <c r="BF1333" s="46"/>
      <c r="BG1333" s="46"/>
      <c r="BH1333" s="46" t="str">
        <f>IF(ISNUMBER(VLOOKUP($B1333,Stats!$A$2:$AA$19,2,FALSE))=FALSE,"",IF(ISNUMBER(Z1333),(Z1333-VLOOKUP($B1333,Stats!$A$2:$AA$19,8,FALSE))/VLOOKUP($B1333,Stats!$A$2:$AA$19,22,FALSE),""))</f>
        <v/>
      </c>
      <c r="BI1333" s="46" t="str">
        <f>IF(ISNUMBER(VLOOKUP($B1333,Stats!$A$2:$AA$19,2,FALSE))=FALSE,"",IF(ISNUMBER(#REF!),(#REF!-VLOOKUP($B1333,Stats!$A$2:$AA$19,9,FALSE))/VLOOKUP($B1333,Stats!$A$2:$AA$19,23,FALSE),""))</f>
        <v/>
      </c>
      <c r="BJ1333" s="46" t="str">
        <f>IF(ISNUMBER(VLOOKUP($B1333,Stats!$A$2:$AA$19,2,FALSE))=FALSE,"",IF(ISNUMBER(#REF!),(#REF!-VLOOKUP($B1333,Stats!$A$2:$AA$19,10,FALSE))/VLOOKUP($B1333,Stats!$A$2:$AA$19,24,FALSE),""))</f>
        <v/>
      </c>
      <c r="BK1333" s="44" t="str">
        <f t="shared" si="274"/>
        <v/>
      </c>
      <c r="BL1333" s="46" t="str">
        <f>IF(ISNUMBER(VLOOKUP($B1333,Stats!$A$2:$AA$19,2,FALSE))=FALSE,"",IF(ISNUMBER(#REF!),(#REF!-VLOOKUP($B1333,Stats!$A$2:$AA$19,11,FALSE))/VLOOKUP($B1333,Stats!$A$2:$AA$19,25,FALSE),""))</f>
        <v/>
      </c>
      <c r="BM1333" s="46" t="str">
        <f>IF(ISNUMBER(VLOOKUP($B1333,Stats!$A$2:$AA$19,2,FALSE))=FALSE,"",IF(ISNUMBER(AA1333),(AA1333-VLOOKUP($B1333,Stats!$A$2:$AA$19,12,FALSE))/VLOOKUP($B1333,Stats!$A$2:$AA$19,26,FALSE),""))</f>
        <v/>
      </c>
      <c r="BN1333" s="46" t="str">
        <f>IF(ISNUMBER(VLOOKUP($B1333,Stats!$A$2:$AA$19,2,FALSE))=FALSE,"",IF(ISNUMBER(#REF!),(#REF!-VLOOKUP($B1333,Stats!$A$2:$AA$19,13,FALSE))/VLOOKUP($B1333,Stats!$A$2:$AA$19,27,FALSE),""))</f>
        <v/>
      </c>
      <c r="BO1333" s="46" t="str">
        <f>IF(ISNUMBER(VLOOKUP($B1333,Stats!$A$2:$AA$19,2,FALSE))=FALSE,"",IF(ISNUMBER(#REF!),(#REF!-VLOOKUP($B1333,Stats!$A$2:$AA$19,14,FALSE))/VLOOKUP($B1333,Stats!$A$2:$AB$19,28,FALSE),""))</f>
        <v/>
      </c>
      <c r="BP1333" s="46"/>
      <c r="BQ1333" s="46" t="str">
        <f>IF(ISNUMBER(VLOOKUP($B1333,Stats!$A$2:$AA$19,2,FALSE))=FALSE,"",IF(ISNUMBER(BM1333),BM1333,(VLOOKUP($B1333,Stats!$A$2:$AT$19,46,FALSE)-VLOOKUP($B1333,Stats!$A$2:$AA$19,12,FALSE))/VLOOKUP($B1333,Stats!$A$2:$AA$19,26,FALSE)))</f>
        <v/>
      </c>
      <c r="BR1333" s="51" t="str">
        <f t="shared" si="275"/>
        <v/>
      </c>
      <c r="BS1333" s="32" t="str">
        <f t="shared" si="270"/>
        <v/>
      </c>
      <c r="BT1333" s="53" t="str">
        <f t="shared" si="271"/>
        <v/>
      </c>
    </row>
    <row r="1334" spans="1:72" ht="40.5" x14ac:dyDescent="0.15">
      <c r="A1334" s="1" t="s">
        <v>26</v>
      </c>
      <c r="B1334" s="1" t="s">
        <v>0</v>
      </c>
      <c r="C1334" s="3"/>
      <c r="D1334" s="4" t="s">
        <v>10</v>
      </c>
      <c r="E1334" s="1" t="s">
        <v>11</v>
      </c>
      <c r="F1334" s="1" t="s">
        <v>12</v>
      </c>
      <c r="G1334" s="1" t="s">
        <v>13</v>
      </c>
      <c r="H1334" s="1" t="s">
        <v>14</v>
      </c>
      <c r="I1334" s="1" t="s">
        <v>15</v>
      </c>
      <c r="J1334" s="1" t="s">
        <v>16</v>
      </c>
      <c r="K1334" s="1" t="s">
        <v>17</v>
      </c>
      <c r="L1334" s="1" t="s">
        <v>18</v>
      </c>
      <c r="M1334" s="1" t="s">
        <v>19</v>
      </c>
      <c r="N1334" s="1" t="s">
        <v>20</v>
      </c>
      <c r="O1334" s="1" t="s">
        <v>21</v>
      </c>
      <c r="P1334" s="1" t="s">
        <v>22</v>
      </c>
      <c r="Q1334" s="1" t="s">
        <v>23</v>
      </c>
      <c r="R1334" s="1" t="s">
        <v>24</v>
      </c>
      <c r="S1334" s="1" t="str">
        <f>IF(ISNUMBER(R1334),VLOOKUP(B1334,Index!$B$3:$AB$18,27,FALSE),"")</f>
        <v/>
      </c>
      <c r="T1334" s="1" t="str">
        <f>IF(ISNUMBER($R1334),VLOOKUP($B1334,Index!$B$21:$AB$36,27,FALSE),"")</f>
        <v/>
      </c>
      <c r="U1334" s="1" t="str">
        <f>IF(ISNUMBER($R1334),VLOOKUP($B1334,Index!$B$39:$AB$54,27,FALSE),"")</f>
        <v/>
      </c>
      <c r="W1334" s="1" t="s">
        <v>1</v>
      </c>
      <c r="X1334" s="1" t="s">
        <v>2</v>
      </c>
      <c r="Y1334" s="1" t="s">
        <v>4</v>
      </c>
      <c r="Z1334" s="1" t="str">
        <f t="shared" si="272"/>
        <v/>
      </c>
      <c r="AA1334" s="1" t="s">
        <v>8</v>
      </c>
      <c r="AB1334" s="3"/>
      <c r="AC1334" s="1" t="s">
        <v>33</v>
      </c>
      <c r="AD1334" s="1" t="s">
        <v>52</v>
      </c>
      <c r="AE1334" s="1" t="s">
        <v>53</v>
      </c>
      <c r="AF1334" s="1" t="str">
        <f t="shared" si="273"/>
        <v/>
      </c>
      <c r="AG1334" s="1" t="s">
        <v>38</v>
      </c>
      <c r="AH1334" s="3"/>
      <c r="AK1334" t="str">
        <f t="shared" si="280"/>
        <v/>
      </c>
      <c r="AL1334" t="str">
        <f t="shared" si="280"/>
        <v/>
      </c>
      <c r="AM1334" t="str">
        <f t="shared" si="280"/>
        <v/>
      </c>
      <c r="AN1334" t="str">
        <f t="shared" si="280"/>
        <v/>
      </c>
      <c r="AO1334" t="str">
        <f t="shared" si="280"/>
        <v/>
      </c>
      <c r="AP1334" t="str">
        <f t="shared" si="280"/>
        <v/>
      </c>
      <c r="AQ1334" t="str">
        <f t="shared" si="280"/>
        <v/>
      </c>
      <c r="AR1334" t="str">
        <f t="shared" si="280"/>
        <v/>
      </c>
      <c r="AS1334" t="str">
        <f t="shared" si="280"/>
        <v/>
      </c>
      <c r="AT1334" t="str">
        <f t="shared" si="280"/>
        <v/>
      </c>
      <c r="AU1334" t="str">
        <f t="shared" si="280"/>
        <v/>
      </c>
      <c r="AV1334" t="str">
        <f t="shared" si="280"/>
        <v/>
      </c>
      <c r="AW1334" t="str">
        <f t="shared" si="280"/>
        <v/>
      </c>
      <c r="AX1334" t="str">
        <f t="shared" si="280"/>
        <v/>
      </c>
      <c r="AZ1334" s="46" t="str">
        <f>IF(ISNUMBER(VLOOKUP($B1334,Stats!$A$2:$AA$19,2,FALSE))=FALSE,"",IF(ISNUMBER(W1334),(W1334-VLOOKUP($B1334,Stats!$A$2:$AA$19,2,FALSE))/VLOOKUP($B1334,Stats!$A$2:$AA$19,16,FALSE),""))</f>
        <v/>
      </c>
      <c r="BA1334" s="46" t="str">
        <f>IF(ISNUMBER(VLOOKUP($B1334,Stats!$A$2:$AA$19,2,FALSE))=FALSE,"",IF(ISNUMBER(X1334),(X1334-VLOOKUP($B1334,Stats!$A$2:$AA$19,3,FALSE))/VLOOKUP($B1334,Stats!$A$2:$AA$19,17,FALSE),""))</f>
        <v/>
      </c>
      <c r="BB1334" s="46"/>
      <c r="BC1334" s="46"/>
      <c r="BD1334" s="44" t="str">
        <f t="shared" si="269"/>
        <v/>
      </c>
      <c r="BE1334" s="46" t="str">
        <f>IF(ISNUMBER(VLOOKUP($B1334,Stats!$A$2:$AA$19,2,FALSE))=FALSE,"",IF(ISNUMBER(Y1334),(Y1334-VLOOKUP($B1334,Stats!$A$2:$AA$19,5,FALSE))/VLOOKUP($B1334,Stats!$A$2:$AA$19,19,FALSE),""))</f>
        <v/>
      </c>
      <c r="BF1334" s="46"/>
      <c r="BG1334" s="46"/>
      <c r="BH1334" s="46" t="str">
        <f>IF(ISNUMBER(VLOOKUP($B1334,Stats!$A$2:$AA$19,2,FALSE))=FALSE,"",IF(ISNUMBER(Z1334),(Z1334-VLOOKUP($B1334,Stats!$A$2:$AA$19,8,FALSE))/VLOOKUP($B1334,Stats!$A$2:$AA$19,22,FALSE),""))</f>
        <v/>
      </c>
      <c r="BI1334" s="46" t="str">
        <f>IF(ISNUMBER(VLOOKUP($B1334,Stats!$A$2:$AA$19,2,FALSE))=FALSE,"",IF(ISNUMBER(#REF!),(#REF!-VLOOKUP($B1334,Stats!$A$2:$AA$19,9,FALSE))/VLOOKUP($B1334,Stats!$A$2:$AA$19,23,FALSE),""))</f>
        <v/>
      </c>
      <c r="BJ1334" s="46" t="str">
        <f>IF(ISNUMBER(VLOOKUP($B1334,Stats!$A$2:$AA$19,2,FALSE))=FALSE,"",IF(ISNUMBER(#REF!),(#REF!-VLOOKUP($B1334,Stats!$A$2:$AA$19,10,FALSE))/VLOOKUP($B1334,Stats!$A$2:$AA$19,24,FALSE),""))</f>
        <v/>
      </c>
      <c r="BK1334" s="44" t="str">
        <f t="shared" si="274"/>
        <v/>
      </c>
      <c r="BL1334" s="46" t="str">
        <f>IF(ISNUMBER(VLOOKUP($B1334,Stats!$A$2:$AA$19,2,FALSE))=FALSE,"",IF(ISNUMBER(#REF!),(#REF!-VLOOKUP($B1334,Stats!$A$2:$AA$19,11,FALSE))/VLOOKUP($B1334,Stats!$A$2:$AA$19,25,FALSE),""))</f>
        <v/>
      </c>
      <c r="BM1334" s="46" t="str">
        <f>IF(ISNUMBER(VLOOKUP($B1334,Stats!$A$2:$AA$19,2,FALSE))=FALSE,"",IF(ISNUMBER(AA1334),(AA1334-VLOOKUP($B1334,Stats!$A$2:$AA$19,12,FALSE))/VLOOKUP($B1334,Stats!$A$2:$AA$19,26,FALSE),""))</f>
        <v/>
      </c>
      <c r="BN1334" s="46" t="str">
        <f>IF(ISNUMBER(VLOOKUP($B1334,Stats!$A$2:$AA$19,2,FALSE))=FALSE,"",IF(ISNUMBER(#REF!),(#REF!-VLOOKUP($B1334,Stats!$A$2:$AA$19,13,FALSE))/VLOOKUP($B1334,Stats!$A$2:$AA$19,27,FALSE),""))</f>
        <v/>
      </c>
      <c r="BO1334" s="46" t="str">
        <f>IF(ISNUMBER(VLOOKUP($B1334,Stats!$A$2:$AA$19,2,FALSE))=FALSE,"",IF(ISNUMBER(#REF!),(#REF!-VLOOKUP($B1334,Stats!$A$2:$AA$19,14,FALSE))/VLOOKUP($B1334,Stats!$A$2:$AB$19,28,FALSE),""))</f>
        <v/>
      </c>
      <c r="BP1334" s="46"/>
      <c r="BQ1334" s="46" t="str">
        <f>IF(ISNUMBER(VLOOKUP($B1334,Stats!$A$2:$AA$19,2,FALSE))=FALSE,"",IF(ISNUMBER(BM1334),BM1334,(VLOOKUP($B1334,Stats!$A$2:$AT$19,46,FALSE)-VLOOKUP($B1334,Stats!$A$2:$AA$19,12,FALSE))/VLOOKUP($B1334,Stats!$A$2:$AA$19,26,FALSE)))</f>
        <v/>
      </c>
      <c r="BR1334" s="51" t="str">
        <f t="shared" si="275"/>
        <v/>
      </c>
      <c r="BS1334" s="32" t="str">
        <f t="shared" si="270"/>
        <v/>
      </c>
      <c r="BT1334" s="53" t="str">
        <f t="shared" si="271"/>
        <v/>
      </c>
    </row>
    <row r="1335" spans="1:72" x14ac:dyDescent="0.15">
      <c r="A1335" s="5">
        <v>2102</v>
      </c>
      <c r="B1335" s="5" t="s">
        <v>43</v>
      </c>
      <c r="C1335" s="3">
        <v>0</v>
      </c>
      <c r="D1335" s="11">
        <v>0.47104090724989889</v>
      </c>
      <c r="E1335" s="6">
        <v>1.7835571662461084E-2</v>
      </c>
      <c r="F1335" s="12">
        <v>69</v>
      </c>
      <c r="G1335" s="12">
        <v>46</v>
      </c>
      <c r="H1335" s="13">
        <v>1.3733965919544209E-2</v>
      </c>
      <c r="I1335" s="13">
        <v>-1.1802735433839898E-2</v>
      </c>
      <c r="J1335" s="12">
        <v>11</v>
      </c>
      <c r="K1335" s="12">
        <v>5</v>
      </c>
      <c r="L1335" s="13">
        <v>6.4106106659298057E-2</v>
      </c>
      <c r="M1335" s="13">
        <v>-6.7526944790673671E-2</v>
      </c>
      <c r="N1335" s="8">
        <v>1.4567000000000001</v>
      </c>
      <c r="O1335" s="8">
        <v>1.4749898744430945</v>
      </c>
      <c r="P1335" s="14">
        <v>42086</v>
      </c>
      <c r="Q1335" s="13">
        <v>-7.9309591435438032E-2</v>
      </c>
      <c r="R1335" s="14">
        <v>42041</v>
      </c>
      <c r="S1335" s="14">
        <f>IF(ISNUMBER(R1335),VLOOKUP(B1335,Index!$B$3:$AB$18,27,FALSE),"")</f>
        <v>42041</v>
      </c>
      <c r="T1335" s="14">
        <f>IF(ISNUMBER($R1335),VLOOKUP($B1335,Index!$B$21:$AB$36,27,FALSE),"")</f>
        <v>41996</v>
      </c>
      <c r="U1335" s="14">
        <f>IF(ISNUMBER($R1335),VLOOKUP($B1335,Index!$B$39:$AB$54,27,FALSE),"")</f>
        <v>42003</v>
      </c>
      <c r="W1335" s="6">
        <v>0.99166506789452391</v>
      </c>
      <c r="X1335" s="7">
        <v>0.6</v>
      </c>
      <c r="Y1335" s="6">
        <v>0.33840617894719732</v>
      </c>
      <c r="Z1335" s="8" t="str">
        <f t="shared" si="272"/>
        <v/>
      </c>
      <c r="AA1335" s="9">
        <v>5.9392678580793055</v>
      </c>
      <c r="AB1335" s="3">
        <v>0</v>
      </c>
      <c r="AC1335" s="6">
        <v>0.9833996068822507</v>
      </c>
      <c r="AD1335" s="7">
        <v>0.36</v>
      </c>
      <c r="AE1335" s="6">
        <v>0.11451874194964254</v>
      </c>
      <c r="AF1335" s="8" t="str">
        <f t="shared" si="273"/>
        <v/>
      </c>
      <c r="AG1335" s="9">
        <v>35.274902690013938</v>
      </c>
      <c r="AH1335" s="3">
        <v>0</v>
      </c>
      <c r="AK1335" t="str">
        <f t="shared" si="280"/>
        <v/>
      </c>
      <c r="AL1335" t="str">
        <f t="shared" si="280"/>
        <v/>
      </c>
      <c r="AM1335" t="str">
        <f t="shared" si="280"/>
        <v/>
      </c>
      <c r="AN1335" t="str">
        <f t="shared" si="280"/>
        <v/>
      </c>
      <c r="AO1335" t="str">
        <f t="shared" si="280"/>
        <v/>
      </c>
      <c r="AP1335" t="str">
        <f t="shared" si="280"/>
        <v/>
      </c>
      <c r="AQ1335" t="str">
        <f t="shared" si="280"/>
        <v/>
      </c>
      <c r="AR1335" t="str">
        <f t="shared" si="280"/>
        <v/>
      </c>
      <c r="AS1335" t="str">
        <f t="shared" si="280"/>
        <v/>
      </c>
      <c r="AT1335" t="str">
        <f t="shared" si="280"/>
        <v/>
      </c>
      <c r="AU1335" t="str">
        <f t="shared" si="280"/>
        <v/>
      </c>
      <c r="AV1335" t="str">
        <f t="shared" si="280"/>
        <v/>
      </c>
      <c r="AW1335" t="str">
        <f t="shared" si="280"/>
        <v/>
      </c>
      <c r="AX1335" t="str">
        <f t="shared" si="280"/>
        <v/>
      </c>
      <c r="AZ1335" s="46" t="str">
        <f>IF(ISNUMBER(VLOOKUP($B1335,Stats!$A$2:$AA$19,2,FALSE))=FALSE,"",IF(ISNUMBER(W1335),(W1335-VLOOKUP($B1335,Stats!$A$2:$AA$19,2,FALSE))/VLOOKUP($B1335,Stats!$A$2:$AA$19,16,FALSE),""))</f>
        <v/>
      </c>
      <c r="BA1335" s="46" t="str">
        <f>IF(ISNUMBER(VLOOKUP($B1335,Stats!$A$2:$AA$19,2,FALSE))=FALSE,"",IF(ISNUMBER(X1335),(X1335-VLOOKUP($B1335,Stats!$A$2:$AA$19,3,FALSE))/VLOOKUP($B1335,Stats!$A$2:$AA$19,17,FALSE),""))</f>
        <v/>
      </c>
      <c r="BB1335" s="46"/>
      <c r="BC1335" s="46"/>
      <c r="BD1335" s="44" t="str">
        <f t="shared" si="269"/>
        <v/>
      </c>
      <c r="BE1335" s="46" t="str">
        <f>IF(ISNUMBER(VLOOKUP($B1335,Stats!$A$2:$AA$19,2,FALSE))=FALSE,"",IF(ISNUMBER(Y1335),(Y1335-VLOOKUP($B1335,Stats!$A$2:$AA$19,5,FALSE))/VLOOKUP($B1335,Stats!$A$2:$AA$19,19,FALSE),""))</f>
        <v/>
      </c>
      <c r="BF1335" s="46"/>
      <c r="BG1335" s="46"/>
      <c r="BH1335" s="46" t="str">
        <f>IF(ISNUMBER(VLOOKUP($B1335,Stats!$A$2:$AA$19,2,FALSE))=FALSE,"",IF(ISNUMBER(Z1335),(Z1335-VLOOKUP($B1335,Stats!$A$2:$AA$19,8,FALSE))/VLOOKUP($B1335,Stats!$A$2:$AA$19,22,FALSE),""))</f>
        <v/>
      </c>
      <c r="BI1335" s="46" t="str">
        <f>IF(ISNUMBER(VLOOKUP($B1335,Stats!$A$2:$AA$19,2,FALSE))=FALSE,"",IF(ISNUMBER(#REF!),(#REF!-VLOOKUP($B1335,Stats!$A$2:$AA$19,9,FALSE))/VLOOKUP($B1335,Stats!$A$2:$AA$19,23,FALSE),""))</f>
        <v/>
      </c>
      <c r="BJ1335" s="46" t="str">
        <f>IF(ISNUMBER(VLOOKUP($B1335,Stats!$A$2:$AA$19,2,FALSE))=FALSE,"",IF(ISNUMBER(#REF!),(#REF!-VLOOKUP($B1335,Stats!$A$2:$AA$19,10,FALSE))/VLOOKUP($B1335,Stats!$A$2:$AA$19,24,FALSE),""))</f>
        <v/>
      </c>
      <c r="BK1335" s="44" t="str">
        <f t="shared" si="274"/>
        <v/>
      </c>
      <c r="BL1335" s="46" t="str">
        <f>IF(ISNUMBER(VLOOKUP($B1335,Stats!$A$2:$AA$19,2,FALSE))=FALSE,"",IF(ISNUMBER(#REF!),(#REF!-VLOOKUP($B1335,Stats!$A$2:$AA$19,11,FALSE))/VLOOKUP($B1335,Stats!$A$2:$AA$19,25,FALSE),""))</f>
        <v/>
      </c>
      <c r="BM1335" s="46" t="str">
        <f>IF(ISNUMBER(VLOOKUP($B1335,Stats!$A$2:$AA$19,2,FALSE))=FALSE,"",IF(ISNUMBER(AA1335),(AA1335-VLOOKUP($B1335,Stats!$A$2:$AA$19,12,FALSE))/VLOOKUP($B1335,Stats!$A$2:$AA$19,26,FALSE),""))</f>
        <v/>
      </c>
      <c r="BN1335" s="46" t="str">
        <f>IF(ISNUMBER(VLOOKUP($B1335,Stats!$A$2:$AA$19,2,FALSE))=FALSE,"",IF(ISNUMBER(#REF!),(#REF!-VLOOKUP($B1335,Stats!$A$2:$AA$19,13,FALSE))/VLOOKUP($B1335,Stats!$A$2:$AA$19,27,FALSE),""))</f>
        <v/>
      </c>
      <c r="BO1335" s="46" t="str">
        <f>IF(ISNUMBER(VLOOKUP($B1335,Stats!$A$2:$AA$19,2,FALSE))=FALSE,"",IF(ISNUMBER(#REF!),(#REF!-VLOOKUP($B1335,Stats!$A$2:$AA$19,14,FALSE))/VLOOKUP($B1335,Stats!$A$2:$AB$19,28,FALSE),""))</f>
        <v/>
      </c>
      <c r="BP1335" s="46"/>
      <c r="BQ1335" s="46" t="str">
        <f>IF(ISNUMBER(VLOOKUP($B1335,Stats!$A$2:$AA$19,2,FALSE))=FALSE,"",IF(ISNUMBER(BM1335),BM1335,(VLOOKUP($B1335,Stats!$A$2:$AT$19,46,FALSE)-VLOOKUP($B1335,Stats!$A$2:$AA$19,12,FALSE))/VLOOKUP($B1335,Stats!$A$2:$AA$19,26,FALSE)))</f>
        <v/>
      </c>
      <c r="BR1335" s="51" t="str">
        <f t="shared" si="275"/>
        <v/>
      </c>
      <c r="BS1335" s="32" t="str">
        <f t="shared" si="270"/>
        <v/>
      </c>
      <c r="BT1335" s="53" t="str">
        <f t="shared" si="271"/>
        <v/>
      </c>
    </row>
    <row r="1336" spans="1:72" x14ac:dyDescent="0.15">
      <c r="A1336" s="5">
        <v>2102</v>
      </c>
      <c r="B1336" s="5" t="s">
        <v>31</v>
      </c>
      <c r="C1336" s="3">
        <v>0</v>
      </c>
      <c r="D1336" s="11">
        <v>2.9120619046098244E-2</v>
      </c>
      <c r="E1336" s="6">
        <v>1.603789578239128E-2</v>
      </c>
      <c r="F1336" s="15">
        <v>4.9285714285714288</v>
      </c>
      <c r="G1336" s="15">
        <v>3.2857142857142856</v>
      </c>
      <c r="H1336" s="13">
        <v>1.4526643483083837E-2</v>
      </c>
      <c r="I1336" s="13">
        <v>-1.1287891911544848E-2</v>
      </c>
      <c r="J1336" s="12">
        <v>3.2857142857142856</v>
      </c>
      <c r="K1336" s="12">
        <v>2.0714285714285716</v>
      </c>
      <c r="L1336" s="13">
        <v>2.727693753647999E-2</v>
      </c>
      <c r="M1336" s="13">
        <v>-2.0115776023639138E-2</v>
      </c>
      <c r="N1336" s="8">
        <v>1.2372571428571428</v>
      </c>
      <c r="O1336" s="8">
        <v>1.0360759615892865</v>
      </c>
      <c r="P1336" s="14"/>
      <c r="Q1336" s="13">
        <v>-3.0491187761562216E-2</v>
      </c>
      <c r="R1336" s="14"/>
      <c r="S1336" s="14" t="str">
        <f>IF(ISNUMBER(R1336),VLOOKUP(B1336,Index!$B$3:$AB$18,27,FALSE),"")</f>
        <v/>
      </c>
      <c r="T1336" s="14" t="str">
        <f>IF(ISNUMBER($R1336),VLOOKUP($B1336,Index!$B$21:$AB$36,27,FALSE),"")</f>
        <v/>
      </c>
      <c r="U1336" s="14" t="str">
        <f>IF(ISNUMBER($R1336),VLOOKUP($B1336,Index!$B$39:$AB$54,27,FALSE),"")</f>
        <v/>
      </c>
      <c r="W1336" s="6">
        <v>1.310235033343639</v>
      </c>
      <c r="X1336" s="8">
        <v>0.60552721088435379</v>
      </c>
      <c r="Y1336" s="6">
        <v>0.30429767729258766</v>
      </c>
      <c r="Z1336" s="8" t="str">
        <f t="shared" si="272"/>
        <v/>
      </c>
      <c r="AA1336" s="9" t="s">
        <v>25</v>
      </c>
      <c r="AB1336" s="3">
        <v>0</v>
      </c>
      <c r="AC1336" s="6">
        <v>1.7167158426010067</v>
      </c>
      <c r="AD1336" s="8">
        <v>0.36666320312138467</v>
      </c>
      <c r="AE1336" s="6">
        <v>9.2597076405663822E-2</v>
      </c>
      <c r="AF1336" s="8" t="str">
        <f t="shared" si="273"/>
        <v/>
      </c>
      <c r="AG1336" s="9" t="s">
        <v>25</v>
      </c>
      <c r="AH1336" s="3">
        <v>0</v>
      </c>
      <c r="AK1336" t="str">
        <f t="shared" si="280"/>
        <v/>
      </c>
      <c r="AL1336" t="str">
        <f t="shared" si="280"/>
        <v/>
      </c>
      <c r="AM1336" t="str">
        <f t="shared" si="280"/>
        <v/>
      </c>
      <c r="AN1336" t="str">
        <f t="shared" si="280"/>
        <v/>
      </c>
      <c r="AO1336" t="str">
        <f t="shared" si="280"/>
        <v/>
      </c>
      <c r="AP1336" t="str">
        <f t="shared" si="280"/>
        <v/>
      </c>
      <c r="AQ1336" t="str">
        <f t="shared" si="280"/>
        <v/>
      </c>
      <c r="AR1336" t="str">
        <f t="shared" si="280"/>
        <v/>
      </c>
      <c r="AS1336" t="str">
        <f t="shared" si="280"/>
        <v/>
      </c>
      <c r="AT1336" t="str">
        <f t="shared" si="280"/>
        <v/>
      </c>
      <c r="AU1336" t="str">
        <f t="shared" si="280"/>
        <v/>
      </c>
      <c r="AV1336" t="str">
        <f t="shared" si="280"/>
        <v/>
      </c>
      <c r="AW1336" t="str">
        <f t="shared" si="280"/>
        <v/>
      </c>
      <c r="AX1336" t="str">
        <f t="shared" si="280"/>
        <v/>
      </c>
      <c r="AZ1336" s="46" t="str">
        <f>IF(ISNUMBER(VLOOKUP($B1336,Stats!$A$2:$AA$19,2,FALSE))=FALSE,"",IF(ISNUMBER(W1336),(W1336-VLOOKUP($B1336,Stats!$A$2:$AA$19,2,FALSE))/VLOOKUP($B1336,Stats!$A$2:$AA$19,16,FALSE),""))</f>
        <v/>
      </c>
      <c r="BA1336" s="46" t="str">
        <f>IF(ISNUMBER(VLOOKUP($B1336,Stats!$A$2:$AA$19,2,FALSE))=FALSE,"",IF(ISNUMBER(X1336),(X1336-VLOOKUP($B1336,Stats!$A$2:$AA$19,3,FALSE))/VLOOKUP($B1336,Stats!$A$2:$AA$19,17,FALSE),""))</f>
        <v/>
      </c>
      <c r="BB1336" s="46"/>
      <c r="BC1336" s="46"/>
      <c r="BD1336" s="44" t="str">
        <f t="shared" si="269"/>
        <v/>
      </c>
      <c r="BE1336" s="46" t="str">
        <f>IF(ISNUMBER(VLOOKUP($B1336,Stats!$A$2:$AA$19,2,FALSE))=FALSE,"",IF(ISNUMBER(Y1336),(Y1336-VLOOKUP($B1336,Stats!$A$2:$AA$19,5,FALSE))/VLOOKUP($B1336,Stats!$A$2:$AA$19,19,FALSE),""))</f>
        <v/>
      </c>
      <c r="BF1336" s="46"/>
      <c r="BG1336" s="46"/>
      <c r="BH1336" s="46" t="str">
        <f>IF(ISNUMBER(VLOOKUP($B1336,Stats!$A$2:$AA$19,2,FALSE))=FALSE,"",IF(ISNUMBER(Z1336),(Z1336-VLOOKUP($B1336,Stats!$A$2:$AA$19,8,FALSE))/VLOOKUP($B1336,Stats!$A$2:$AA$19,22,FALSE),""))</f>
        <v/>
      </c>
      <c r="BI1336" s="46" t="str">
        <f>IF(ISNUMBER(VLOOKUP($B1336,Stats!$A$2:$AA$19,2,FALSE))=FALSE,"",IF(ISNUMBER(#REF!),(#REF!-VLOOKUP($B1336,Stats!$A$2:$AA$19,9,FALSE))/VLOOKUP($B1336,Stats!$A$2:$AA$19,23,FALSE),""))</f>
        <v/>
      </c>
      <c r="BJ1336" s="46" t="str">
        <f>IF(ISNUMBER(VLOOKUP($B1336,Stats!$A$2:$AA$19,2,FALSE))=FALSE,"",IF(ISNUMBER(#REF!),(#REF!-VLOOKUP($B1336,Stats!$A$2:$AA$19,10,FALSE))/VLOOKUP($B1336,Stats!$A$2:$AA$19,24,FALSE),""))</f>
        <v/>
      </c>
      <c r="BK1336" s="44" t="str">
        <f t="shared" si="274"/>
        <v/>
      </c>
      <c r="BL1336" s="46" t="str">
        <f>IF(ISNUMBER(VLOOKUP($B1336,Stats!$A$2:$AA$19,2,FALSE))=FALSE,"",IF(ISNUMBER(#REF!),(#REF!-VLOOKUP($B1336,Stats!$A$2:$AA$19,11,FALSE))/VLOOKUP($B1336,Stats!$A$2:$AA$19,25,FALSE),""))</f>
        <v/>
      </c>
      <c r="BM1336" s="46" t="str">
        <f>IF(ISNUMBER(VLOOKUP($B1336,Stats!$A$2:$AA$19,2,FALSE))=FALSE,"",IF(ISNUMBER(AA1336),(AA1336-VLOOKUP($B1336,Stats!$A$2:$AA$19,12,FALSE))/VLOOKUP($B1336,Stats!$A$2:$AA$19,26,FALSE),""))</f>
        <v/>
      </c>
      <c r="BN1336" s="46" t="str">
        <f>IF(ISNUMBER(VLOOKUP($B1336,Stats!$A$2:$AA$19,2,FALSE))=FALSE,"",IF(ISNUMBER(#REF!),(#REF!-VLOOKUP($B1336,Stats!$A$2:$AA$19,13,FALSE))/VLOOKUP($B1336,Stats!$A$2:$AA$19,27,FALSE),""))</f>
        <v/>
      </c>
      <c r="BO1336" s="46" t="str">
        <f>IF(ISNUMBER(VLOOKUP($B1336,Stats!$A$2:$AA$19,2,FALSE))=FALSE,"",IF(ISNUMBER(#REF!),(#REF!-VLOOKUP($B1336,Stats!$A$2:$AA$19,14,FALSE))/VLOOKUP($B1336,Stats!$A$2:$AB$19,28,FALSE),""))</f>
        <v/>
      </c>
      <c r="BP1336" s="46"/>
      <c r="BQ1336" s="46" t="str">
        <f>IF(ISNUMBER(VLOOKUP($B1336,Stats!$A$2:$AA$19,2,FALSE))=FALSE,"",IF(ISNUMBER(BM1336),BM1336,(VLOOKUP($B1336,Stats!$A$2:$AT$19,46,FALSE)-VLOOKUP($B1336,Stats!$A$2:$AA$19,12,FALSE))/VLOOKUP($B1336,Stats!$A$2:$AA$19,26,FALSE)))</f>
        <v/>
      </c>
      <c r="BR1336" s="51" t="str">
        <f t="shared" si="275"/>
        <v/>
      </c>
      <c r="BS1336" s="32" t="str">
        <f t="shared" si="270"/>
        <v/>
      </c>
      <c r="BT1336" s="53" t="str">
        <f t="shared" si="271"/>
        <v/>
      </c>
    </row>
    <row r="1337" spans="1:72" x14ac:dyDescent="0.15">
      <c r="A1337" s="16">
        <v>2102</v>
      </c>
      <c r="B1337" s="17">
        <v>201421</v>
      </c>
      <c r="C1337" s="3">
        <v>0</v>
      </c>
      <c r="D1337" s="23">
        <v>-4.1919805589307413E-2</v>
      </c>
      <c r="E1337" s="18">
        <v>1.0169878738951213E-2</v>
      </c>
      <c r="F1337" s="24">
        <v>2</v>
      </c>
      <c r="G1337" s="24">
        <v>5</v>
      </c>
      <c r="H1337" s="20">
        <v>8.0365945197320432E-3</v>
      </c>
      <c r="I1337" s="20">
        <v>-1.1683926957876567E-2</v>
      </c>
      <c r="J1337" s="24">
        <v>1</v>
      </c>
      <c r="K1337" s="24">
        <v>4</v>
      </c>
      <c r="L1337" s="20">
        <v>1.2147459596493215E-2</v>
      </c>
      <c r="M1337" s="20">
        <v>-1.7100977198697076E-2</v>
      </c>
      <c r="N1337" s="19">
        <v>0.98760000000000003</v>
      </c>
      <c r="O1337" s="19">
        <v>1</v>
      </c>
      <c r="P1337" s="25">
        <v>41920</v>
      </c>
      <c r="Q1337" s="20">
        <v>-4.5666261644390471E-2</v>
      </c>
      <c r="R1337" s="25">
        <v>41928</v>
      </c>
      <c r="S1337" s="25">
        <f>IF(ISNUMBER(R1337),VLOOKUP(B1337,Index!$B$3:$AB$18,27,FALSE),"")</f>
        <v>41929</v>
      </c>
      <c r="T1337" s="25">
        <f>IF(ISNUMBER($R1337),VLOOKUP($B1337,Index!$B$21:$AB$36,27,FALSE),"")</f>
        <v>41929</v>
      </c>
      <c r="U1337" s="25">
        <f>IF(ISNUMBER($R1337),VLOOKUP($B1337,Index!$B$39:$AB$54,27,FALSE),"")</f>
        <v>41929</v>
      </c>
      <c r="W1337" s="18">
        <v>-1.5091130012150671</v>
      </c>
      <c r="X1337" s="19">
        <v>0.2857142857142857</v>
      </c>
      <c r="Y1337" s="18">
        <v>0.19295988205684075</v>
      </c>
      <c r="Z1337" s="19">
        <f t="shared" si="272"/>
        <v>1</v>
      </c>
      <c r="AA1337" s="21" t="s">
        <v>25</v>
      </c>
      <c r="AB1337" s="3">
        <v>0</v>
      </c>
      <c r="AC1337" s="18">
        <v>2.2774220504363472</v>
      </c>
      <c r="AD1337" s="19">
        <v>8.1632653061224483E-2</v>
      </c>
      <c r="AE1337" s="18">
        <v>3.7233516083389893E-2</v>
      </c>
      <c r="AF1337" s="19">
        <f t="shared" si="273"/>
        <v>1</v>
      </c>
      <c r="AG1337" s="21" t="s">
        <v>25</v>
      </c>
      <c r="AH1337" s="3">
        <v>0</v>
      </c>
      <c r="AK1337" t="str">
        <f t="shared" si="280"/>
        <v/>
      </c>
      <c r="AL1337" t="str">
        <f t="shared" si="280"/>
        <v/>
      </c>
      <c r="AM1337" t="str">
        <f t="shared" si="280"/>
        <v/>
      </c>
      <c r="AN1337" t="str">
        <f t="shared" si="280"/>
        <v/>
      </c>
      <c r="AO1337" t="str">
        <f t="shared" si="280"/>
        <v/>
      </c>
      <c r="AP1337" t="str">
        <f t="shared" si="280"/>
        <v/>
      </c>
      <c r="AQ1337" t="str">
        <f t="shared" si="280"/>
        <v/>
      </c>
      <c r="AR1337" t="str">
        <f t="shared" si="280"/>
        <v/>
      </c>
      <c r="AS1337" t="str">
        <f t="shared" si="280"/>
        <v/>
      </c>
      <c r="AT1337" t="str">
        <f t="shared" si="280"/>
        <v/>
      </c>
      <c r="AU1337" t="str">
        <f t="shared" si="280"/>
        <v/>
      </c>
      <c r="AV1337" t="str">
        <f t="shared" si="280"/>
        <v/>
      </c>
      <c r="AW1337" t="str">
        <f t="shared" si="280"/>
        <v/>
      </c>
      <c r="AX1337" t="str">
        <f t="shared" si="280"/>
        <v/>
      </c>
      <c r="AZ1337" s="46">
        <f>IF(ISNUMBER(VLOOKUP($B1337,Stats!$A$2:$AA$19,2,FALSE))=FALSE,"",IF(ISNUMBER(W1337),(W1337-VLOOKUP($B1337,Stats!$A$2:$AA$19,2,FALSE))/VLOOKUP($B1337,Stats!$A$2:$AA$19,16,FALSE),""))</f>
        <v>-2.0220064272015978</v>
      </c>
      <c r="BA1337" s="46">
        <f>IF(ISNUMBER(VLOOKUP($B1337,Stats!$A$2:$AA$19,2,FALSE))=FALSE,"",IF(ISNUMBER(X1337),(X1337-VLOOKUP($B1337,Stats!$A$2:$AA$19,3,FALSE))/VLOOKUP($B1337,Stats!$A$2:$AA$19,17,FALSE),""))</f>
        <v>-0.6967057200847836</v>
      </c>
      <c r="BB1337" s="46"/>
      <c r="BC1337" s="46"/>
      <c r="BD1337" s="44">
        <f t="shared" si="269"/>
        <v>-1.3593560736431907</v>
      </c>
      <c r="BE1337" s="46">
        <f>IF(ISNUMBER(VLOOKUP($B1337,Stats!$A$2:$AA$19,2,FALSE))=FALSE,"",IF(ISNUMBER(Y1337),(Y1337-VLOOKUP($B1337,Stats!$A$2:$AA$19,5,FALSE))/VLOOKUP($B1337,Stats!$A$2:$AA$19,19,FALSE),""))</f>
        <v>1.7192330934564972</v>
      </c>
      <c r="BF1337" s="46"/>
      <c r="BG1337" s="46"/>
      <c r="BH1337" s="46">
        <f>IF(ISNUMBER(VLOOKUP($B1337,Stats!$A$2:$AA$19,2,FALSE))=FALSE,"",IF(ISNUMBER(Z1337),(Z1337-VLOOKUP($B1337,Stats!$A$2:$AA$19,8,FALSE))/VLOOKUP($B1337,Stats!$A$2:$AA$19,22,FALSE),""))</f>
        <v>-0.11578842912173706</v>
      </c>
      <c r="BI1337" s="46" t="str">
        <f>IF(ISNUMBER(VLOOKUP($B1337,Stats!$A$2:$AA$19,2,FALSE))=FALSE,"",IF(ISNUMBER(#REF!),(#REF!-VLOOKUP($B1337,Stats!$A$2:$AA$19,9,FALSE))/VLOOKUP($B1337,Stats!$A$2:$AA$19,23,FALSE),""))</f>
        <v/>
      </c>
      <c r="BJ1337" s="46" t="str">
        <f>IF(ISNUMBER(VLOOKUP($B1337,Stats!$A$2:$AA$19,2,FALSE))=FALSE,"",IF(ISNUMBER(#REF!),(#REF!-VLOOKUP($B1337,Stats!$A$2:$AA$19,10,FALSE))/VLOOKUP($B1337,Stats!$A$2:$AA$19,24,FALSE),""))</f>
        <v/>
      </c>
      <c r="BK1337" s="44">
        <f t="shared" si="274"/>
        <v>-1.2381996941560691</v>
      </c>
      <c r="BL1337" s="46" t="str">
        <f>IF(ISNUMBER(VLOOKUP($B1337,Stats!$A$2:$AA$19,2,FALSE))=FALSE,"",IF(ISNUMBER(#REF!),(#REF!-VLOOKUP($B1337,Stats!$A$2:$AA$19,11,FALSE))/VLOOKUP($B1337,Stats!$A$2:$AA$19,25,FALSE),""))</f>
        <v/>
      </c>
      <c r="BM1337" s="46" t="str">
        <f>IF(ISNUMBER(VLOOKUP($B1337,Stats!$A$2:$AA$19,2,FALSE))=FALSE,"",IF(ISNUMBER(AA1337),(AA1337-VLOOKUP($B1337,Stats!$A$2:$AA$19,12,FALSE))/VLOOKUP($B1337,Stats!$A$2:$AA$19,26,FALSE),""))</f>
        <v/>
      </c>
      <c r="BN1337" s="46" t="str">
        <f>IF(ISNUMBER(VLOOKUP($B1337,Stats!$A$2:$AA$19,2,FALSE))=FALSE,"",IF(ISNUMBER(#REF!),(#REF!-VLOOKUP($B1337,Stats!$A$2:$AA$19,13,FALSE))/VLOOKUP($B1337,Stats!$A$2:$AA$19,27,FALSE),""))</f>
        <v/>
      </c>
      <c r="BO1337" s="46" t="str">
        <f>IF(ISNUMBER(VLOOKUP($B1337,Stats!$A$2:$AA$19,2,FALSE))=FALSE,"",IF(ISNUMBER(#REF!),(#REF!-VLOOKUP($B1337,Stats!$A$2:$AA$19,14,FALSE))/VLOOKUP($B1337,Stats!$A$2:$AB$19,28,FALSE),""))</f>
        <v/>
      </c>
      <c r="BP1337" s="46"/>
      <c r="BQ1337" s="46">
        <f>IF(ISNUMBER(VLOOKUP($B1337,Stats!$A$2:$AA$19,2,FALSE))=FALSE,"",IF(ISNUMBER(BM1337),BM1337,(VLOOKUP($B1337,Stats!$A$2:$AT$19,46,FALSE)-VLOOKUP($B1337,Stats!$A$2:$AA$19,12,FALSE))/VLOOKUP($B1337,Stats!$A$2:$AA$19,26,FALSE)))</f>
        <v>-0.81319138310867711</v>
      </c>
      <c r="BR1337" s="51">
        <f t="shared" si="275"/>
        <v>-0.81319138310867711</v>
      </c>
      <c r="BS1337" s="32" t="str">
        <f t="shared" si="270"/>
        <v>2102_201421</v>
      </c>
      <c r="BT1337" s="53">
        <f t="shared" si="271"/>
        <v>-1.177429307844015</v>
      </c>
    </row>
    <row r="1338" spans="1:72" x14ac:dyDescent="0.15">
      <c r="A1338" s="16">
        <v>2102</v>
      </c>
      <c r="B1338" s="17">
        <v>201422</v>
      </c>
      <c r="C1338" s="3">
        <v>0</v>
      </c>
      <c r="D1338" s="23">
        <v>4.0794757979285556E-2</v>
      </c>
      <c r="E1338" s="18">
        <v>9.7830644525064101E-3</v>
      </c>
      <c r="F1338" s="24">
        <v>7</v>
      </c>
      <c r="G1338" s="24">
        <v>3</v>
      </c>
      <c r="H1338" s="20">
        <v>9.0637938916661009E-3</v>
      </c>
      <c r="I1338" s="20">
        <v>-7.6510785239859063E-3</v>
      </c>
      <c r="J1338" s="24">
        <v>4</v>
      </c>
      <c r="K1338" s="24">
        <v>2</v>
      </c>
      <c r="L1338" s="20">
        <v>1.7938614682704301E-2</v>
      </c>
      <c r="M1338" s="20">
        <v>-8.3633283929706037E-3</v>
      </c>
      <c r="N1338" s="19">
        <v>0.98480000000000001</v>
      </c>
      <c r="O1338" s="19">
        <v>1.0340193196136076</v>
      </c>
      <c r="P1338" s="25">
        <v>41943</v>
      </c>
      <c r="Q1338" s="20">
        <v>-2.0393223175068087E-2</v>
      </c>
      <c r="R1338" s="25">
        <v>41939</v>
      </c>
      <c r="S1338" s="25">
        <f>IF(ISNUMBER(R1338),VLOOKUP(B1338,Index!$B$3:$AB$18,27,FALSE),"")</f>
        <v>41939</v>
      </c>
      <c r="T1338" s="25">
        <f>IF(ISNUMBER($R1338),VLOOKUP($B1338,Index!$B$21:$AB$36,27,FALSE),"")</f>
        <v>41935</v>
      </c>
      <c r="U1338" s="25">
        <f>IF(ISNUMBER($R1338),VLOOKUP($B1338,Index!$B$39:$AB$54,27,FALSE),"")</f>
        <v>41936</v>
      </c>
      <c r="W1338" s="18">
        <v>1.2238427393785667</v>
      </c>
      <c r="X1338" s="19">
        <v>0.7</v>
      </c>
      <c r="Y1338" s="18">
        <v>0.18562059699689051</v>
      </c>
      <c r="Z1338" s="19">
        <f t="shared" si="272"/>
        <v>0</v>
      </c>
      <c r="AA1338" s="21">
        <v>2.0004075681944942</v>
      </c>
      <c r="AB1338" s="3">
        <v>0</v>
      </c>
      <c r="AC1338" s="18">
        <v>1.4977910507296344</v>
      </c>
      <c r="AD1338" s="19">
        <v>0.48999999999999994</v>
      </c>
      <c r="AE1338" s="18">
        <v>3.4455006029482038E-2</v>
      </c>
      <c r="AF1338" s="19">
        <f t="shared" si="273"/>
        <v>0</v>
      </c>
      <c r="AG1338" s="21">
        <v>4.0016304388898094</v>
      </c>
      <c r="AH1338" s="3">
        <v>0</v>
      </c>
      <c r="AK1338" t="str">
        <f t="shared" si="280"/>
        <v/>
      </c>
      <c r="AL1338">
        <f t="shared" si="280"/>
        <v>2.0004075681944942</v>
      </c>
      <c r="AM1338" t="str">
        <f t="shared" si="280"/>
        <v/>
      </c>
      <c r="AN1338" t="str">
        <f t="shared" si="280"/>
        <v/>
      </c>
      <c r="AO1338" t="str">
        <f t="shared" si="280"/>
        <v/>
      </c>
      <c r="AP1338" t="str">
        <f t="shared" si="280"/>
        <v/>
      </c>
      <c r="AQ1338" t="str">
        <f t="shared" si="280"/>
        <v/>
      </c>
      <c r="AR1338" t="str">
        <f t="shared" si="280"/>
        <v/>
      </c>
      <c r="AS1338" t="str">
        <f t="shared" si="280"/>
        <v/>
      </c>
      <c r="AT1338" t="str">
        <f t="shared" si="280"/>
        <v/>
      </c>
      <c r="AU1338" t="str">
        <f t="shared" si="280"/>
        <v/>
      </c>
      <c r="AV1338" t="str">
        <f t="shared" si="280"/>
        <v/>
      </c>
      <c r="AW1338" t="str">
        <f t="shared" si="280"/>
        <v/>
      </c>
      <c r="AX1338" t="str">
        <f t="shared" si="280"/>
        <v/>
      </c>
      <c r="AZ1338" s="46">
        <f>IF(ISNUMBER(VLOOKUP($B1338,Stats!$A$2:$AA$19,2,FALSE))=FALSE,"",IF(ISNUMBER(W1338),(W1338-VLOOKUP($B1338,Stats!$A$2:$AA$19,2,FALSE))/VLOOKUP($B1338,Stats!$A$2:$AA$19,16,FALSE),""))</f>
        <v>0.88288818871789565</v>
      </c>
      <c r="BA1338" s="46">
        <f>IF(ISNUMBER(VLOOKUP($B1338,Stats!$A$2:$AA$19,2,FALSE))=FALSE,"",IF(ISNUMBER(X1338),(X1338-VLOOKUP($B1338,Stats!$A$2:$AA$19,3,FALSE))/VLOOKUP($B1338,Stats!$A$2:$AA$19,17,FALSE),""))</f>
        <v>0.48271521432213388</v>
      </c>
      <c r="BB1338" s="46"/>
      <c r="BC1338" s="46"/>
      <c r="BD1338" s="44">
        <f t="shared" si="269"/>
        <v>0.68280170152001474</v>
      </c>
      <c r="BE1338" s="46">
        <f>IF(ISNUMBER(VLOOKUP($B1338,Stats!$A$2:$AA$19,2,FALSE))=FALSE,"",IF(ISNUMBER(Y1338),(Y1338-VLOOKUP($B1338,Stats!$A$2:$AA$19,5,FALSE))/VLOOKUP($B1338,Stats!$A$2:$AA$19,19,FALSE),""))</f>
        <v>0.73950649561956627</v>
      </c>
      <c r="BF1338" s="46"/>
      <c r="BG1338" s="46"/>
      <c r="BH1338" s="46">
        <f>IF(ISNUMBER(VLOOKUP($B1338,Stats!$A$2:$AA$19,2,FALSE))=FALSE,"",IF(ISNUMBER(Z1338),(Z1338-VLOOKUP($B1338,Stats!$A$2:$AA$19,8,FALSE))/VLOOKUP($B1338,Stats!$A$2:$AA$19,22,FALSE),""))</f>
        <v>-1.3145151991428841</v>
      </c>
      <c r="BI1338" s="46" t="str">
        <f>IF(ISNUMBER(VLOOKUP($B1338,Stats!$A$2:$AA$19,2,FALSE))=FALSE,"",IF(ISNUMBER(#REF!),(#REF!-VLOOKUP($B1338,Stats!$A$2:$AA$19,9,FALSE))/VLOOKUP($B1338,Stats!$A$2:$AA$19,23,FALSE),""))</f>
        <v/>
      </c>
      <c r="BJ1338" s="46" t="str">
        <f>IF(ISNUMBER(VLOOKUP($B1338,Stats!$A$2:$AA$19,2,FALSE))=FALSE,"",IF(ISNUMBER(#REF!),(#REF!-VLOOKUP($B1338,Stats!$A$2:$AA$19,10,FALSE))/VLOOKUP($B1338,Stats!$A$2:$AA$19,24,FALSE),""))</f>
        <v/>
      </c>
      <c r="BK1338" s="44">
        <f t="shared" si="274"/>
        <v>-0.91200910667656165</v>
      </c>
      <c r="BL1338" s="46" t="str">
        <f>IF(ISNUMBER(VLOOKUP($B1338,Stats!$A$2:$AA$19,2,FALSE))=FALSE,"",IF(ISNUMBER(#REF!),(#REF!-VLOOKUP($B1338,Stats!$A$2:$AA$19,11,FALSE))/VLOOKUP($B1338,Stats!$A$2:$AA$19,25,FALSE),""))</f>
        <v/>
      </c>
      <c r="BM1338" s="46">
        <f>IF(ISNUMBER(VLOOKUP($B1338,Stats!$A$2:$AA$19,2,FALSE))=FALSE,"",IF(ISNUMBER(AA1338),(AA1338-VLOOKUP($B1338,Stats!$A$2:$AA$19,12,FALSE))/VLOOKUP($B1338,Stats!$A$2:$AA$19,26,FALSE),""))</f>
        <v>-0.25380616984541798</v>
      </c>
      <c r="BN1338" s="46" t="str">
        <f>IF(ISNUMBER(VLOOKUP($B1338,Stats!$A$2:$AA$19,2,FALSE))=FALSE,"",IF(ISNUMBER(#REF!),(#REF!-VLOOKUP($B1338,Stats!$A$2:$AA$19,13,FALSE))/VLOOKUP($B1338,Stats!$A$2:$AA$19,27,FALSE),""))</f>
        <v/>
      </c>
      <c r="BO1338" s="46" t="str">
        <f>IF(ISNUMBER(VLOOKUP($B1338,Stats!$A$2:$AA$19,2,FALSE))=FALSE,"",IF(ISNUMBER(#REF!),(#REF!-VLOOKUP($B1338,Stats!$A$2:$AA$19,14,FALSE))/VLOOKUP($B1338,Stats!$A$2:$AB$19,28,FALSE),""))</f>
        <v/>
      </c>
      <c r="BP1338" s="46"/>
      <c r="BQ1338" s="46">
        <f>IF(ISNUMBER(VLOOKUP($B1338,Stats!$A$2:$AA$19,2,FALSE))=FALSE,"",IF(ISNUMBER(BM1338),BM1338,(VLOOKUP($B1338,Stats!$A$2:$AT$19,46,FALSE)-VLOOKUP($B1338,Stats!$A$2:$AA$19,12,FALSE))/VLOOKUP($B1338,Stats!$A$2:$AA$19,26,FALSE)))</f>
        <v>-0.25380616984541798</v>
      </c>
      <c r="BR1338" s="51">
        <f t="shared" si="275"/>
        <v>-0.25380616984541798</v>
      </c>
      <c r="BS1338" s="32" t="str">
        <f t="shared" si="270"/>
        <v>2102_201422</v>
      </c>
      <c r="BT1338" s="53">
        <f t="shared" si="271"/>
        <v>-0.46140635767101756</v>
      </c>
    </row>
    <row r="1339" spans="1:72" x14ac:dyDescent="0.15">
      <c r="A1339" s="16">
        <v>2102</v>
      </c>
      <c r="B1339" s="17">
        <v>201423</v>
      </c>
      <c r="C1339" s="3">
        <v>0</v>
      </c>
      <c r="D1339" s="23">
        <v>7.81884646628761E-3</v>
      </c>
      <c r="E1339" s="18">
        <v>1.0134162604964289E-2</v>
      </c>
      <c r="F1339" s="24">
        <v>5</v>
      </c>
      <c r="G1339" s="24">
        <v>5</v>
      </c>
      <c r="H1339" s="20">
        <v>7.6741512741307361E-3</v>
      </c>
      <c r="I1339" s="20">
        <v>-6.0241336686663646E-3</v>
      </c>
      <c r="J1339" s="24">
        <v>2</v>
      </c>
      <c r="K1339" s="24">
        <v>2</v>
      </c>
      <c r="L1339" s="20">
        <v>2.3329907502569469E-2</v>
      </c>
      <c r="M1339" s="20">
        <v>-1.064577684041379E-2</v>
      </c>
      <c r="N1339" s="19">
        <v>0.99650000000000005</v>
      </c>
      <c r="O1339" s="19">
        <v>1.0115724291950057</v>
      </c>
      <c r="P1339" s="25">
        <v>41955</v>
      </c>
      <c r="Q1339" s="20">
        <v>-1.2283016952593595E-2</v>
      </c>
      <c r="R1339" s="25">
        <v>41950</v>
      </c>
      <c r="S1339" s="25">
        <f>IF(ISNUMBER(R1339),VLOOKUP(B1339,Index!$B$3:$AB$18,27,FALSE),"")</f>
        <v>41956</v>
      </c>
      <c r="T1339" s="25">
        <f>IF(ISNUMBER($R1339),VLOOKUP($B1339,Index!$B$21:$AB$36,27,FALSE),"")</f>
        <v>41954</v>
      </c>
      <c r="U1339" s="25">
        <f>IF(ISNUMBER($R1339),VLOOKUP($B1339,Index!$B$39:$AB$54,27,FALSE),"")</f>
        <v>41957</v>
      </c>
      <c r="W1339" s="18">
        <v>0.2345653939886283</v>
      </c>
      <c r="X1339" s="19">
        <v>0.5</v>
      </c>
      <c r="Y1339" s="18">
        <v>0.19228221606115417</v>
      </c>
      <c r="Z1339" s="19">
        <f t="shared" si="272"/>
        <v>6</v>
      </c>
      <c r="AA1339" s="21">
        <v>0.63655749206115342</v>
      </c>
      <c r="AB1339" s="3">
        <v>0</v>
      </c>
      <c r="AC1339" s="18">
        <v>5.502092405704042E-2</v>
      </c>
      <c r="AD1339" s="19">
        <v>0.25</v>
      </c>
      <c r="AE1339" s="18">
        <v>3.6972450613388372E-2</v>
      </c>
      <c r="AF1339" s="19">
        <f t="shared" si="273"/>
        <v>36</v>
      </c>
      <c r="AG1339" s="21">
        <v>0.4052054406991854</v>
      </c>
      <c r="AH1339" s="3">
        <v>0</v>
      </c>
      <c r="AK1339" t="str">
        <f t="shared" si="280"/>
        <v/>
      </c>
      <c r="AL1339" t="str">
        <f t="shared" si="280"/>
        <v/>
      </c>
      <c r="AM1339">
        <f t="shared" si="280"/>
        <v>0.63655749206115342</v>
      </c>
      <c r="AN1339" t="str">
        <f t="shared" si="280"/>
        <v/>
      </c>
      <c r="AO1339" t="str">
        <f t="shared" si="280"/>
        <v/>
      </c>
      <c r="AP1339" t="str">
        <f t="shared" si="280"/>
        <v/>
      </c>
      <c r="AQ1339" t="str">
        <f t="shared" si="280"/>
        <v/>
      </c>
      <c r="AR1339" t="str">
        <f t="shared" si="280"/>
        <v/>
      </c>
      <c r="AS1339" t="str">
        <f t="shared" si="280"/>
        <v/>
      </c>
      <c r="AT1339" t="str">
        <f t="shared" si="280"/>
        <v/>
      </c>
      <c r="AU1339" t="str">
        <f t="shared" si="280"/>
        <v/>
      </c>
      <c r="AV1339" t="str">
        <f t="shared" si="280"/>
        <v/>
      </c>
      <c r="AW1339" t="str">
        <f t="shared" si="280"/>
        <v/>
      </c>
      <c r="AX1339" t="str">
        <f t="shared" si="280"/>
        <v/>
      </c>
      <c r="AZ1339" s="46">
        <f>IF(ISNUMBER(VLOOKUP($B1339,Stats!$A$2:$AA$19,2,FALSE))=FALSE,"",IF(ISNUMBER(W1339),(W1339-VLOOKUP($B1339,Stats!$A$2:$AA$19,2,FALSE))/VLOOKUP($B1339,Stats!$A$2:$AA$19,16,FALSE),""))</f>
        <v>0.34622514339273708</v>
      </c>
      <c r="BA1339" s="46">
        <f>IF(ISNUMBER(VLOOKUP($B1339,Stats!$A$2:$AA$19,2,FALSE))=FALSE,"",IF(ISNUMBER(X1339),(X1339-VLOOKUP($B1339,Stats!$A$2:$AA$19,3,FALSE))/VLOOKUP($B1339,Stats!$A$2:$AA$19,17,FALSE),""))</f>
        <v>-7.6117703670941991E-2</v>
      </c>
      <c r="BB1339" s="46"/>
      <c r="BC1339" s="46"/>
      <c r="BD1339" s="44">
        <f t="shared" si="269"/>
        <v>0.13505371986089754</v>
      </c>
      <c r="BE1339" s="46">
        <f>IF(ISNUMBER(VLOOKUP($B1339,Stats!$A$2:$AA$19,2,FALSE))=FALSE,"",IF(ISNUMBER(Y1339),(Y1339-VLOOKUP($B1339,Stats!$A$2:$AA$19,5,FALSE))/VLOOKUP($B1339,Stats!$A$2:$AA$19,19,FALSE),""))</f>
        <v>0.50348482105063019</v>
      </c>
      <c r="BF1339" s="46"/>
      <c r="BG1339" s="46"/>
      <c r="BH1339" s="46">
        <f>IF(ISNUMBER(VLOOKUP($B1339,Stats!$A$2:$AA$19,2,FALSE))=FALSE,"",IF(ISNUMBER(Z1339),(Z1339-VLOOKUP($B1339,Stats!$A$2:$AA$19,8,FALSE))/VLOOKUP($B1339,Stats!$A$2:$AA$19,22,FALSE),""))</f>
        <v>1.7853604066653543</v>
      </c>
      <c r="BI1339" s="46" t="str">
        <f>IF(ISNUMBER(VLOOKUP($B1339,Stats!$A$2:$AA$19,2,FALSE))=FALSE,"",IF(ISNUMBER(#REF!),(#REF!-VLOOKUP($B1339,Stats!$A$2:$AA$19,9,FALSE))/VLOOKUP($B1339,Stats!$A$2:$AA$19,23,FALSE),""))</f>
        <v/>
      </c>
      <c r="BJ1339" s="46" t="str">
        <f>IF(ISNUMBER(VLOOKUP($B1339,Stats!$A$2:$AA$19,2,FALSE))=FALSE,"",IF(ISNUMBER(#REF!),(#REF!-VLOOKUP($B1339,Stats!$A$2:$AA$19,10,FALSE))/VLOOKUP($B1339,Stats!$A$2:$AA$19,24,FALSE),""))</f>
        <v/>
      </c>
      <c r="BK1339" s="44">
        <f t="shared" si="274"/>
        <v>0.18316874726416515</v>
      </c>
      <c r="BL1339" s="46" t="str">
        <f>IF(ISNUMBER(VLOOKUP($B1339,Stats!$A$2:$AA$19,2,FALSE))=FALSE,"",IF(ISNUMBER(#REF!),(#REF!-VLOOKUP($B1339,Stats!$A$2:$AA$19,11,FALSE))/VLOOKUP($B1339,Stats!$A$2:$AA$19,25,FALSE),""))</f>
        <v/>
      </c>
      <c r="BM1339" s="46">
        <f>IF(ISNUMBER(VLOOKUP($B1339,Stats!$A$2:$AA$19,2,FALSE))=FALSE,"",IF(ISNUMBER(AA1339),(AA1339-VLOOKUP($B1339,Stats!$A$2:$AA$19,12,FALSE))/VLOOKUP($B1339,Stats!$A$2:$AA$19,26,FALSE),""))</f>
        <v>-0.62010200273716798</v>
      </c>
      <c r="BN1339" s="46" t="str">
        <f>IF(ISNUMBER(VLOOKUP($B1339,Stats!$A$2:$AA$19,2,FALSE))=FALSE,"",IF(ISNUMBER(#REF!),(#REF!-VLOOKUP($B1339,Stats!$A$2:$AA$19,13,FALSE))/VLOOKUP($B1339,Stats!$A$2:$AA$19,27,FALSE),""))</f>
        <v/>
      </c>
      <c r="BO1339" s="46" t="str">
        <f>IF(ISNUMBER(VLOOKUP($B1339,Stats!$A$2:$AA$19,2,FALSE))=FALSE,"",IF(ISNUMBER(#REF!),(#REF!-VLOOKUP($B1339,Stats!$A$2:$AA$19,14,FALSE))/VLOOKUP($B1339,Stats!$A$2:$AB$19,28,FALSE),""))</f>
        <v/>
      </c>
      <c r="BP1339" s="46"/>
      <c r="BQ1339" s="46">
        <f>IF(ISNUMBER(VLOOKUP($B1339,Stats!$A$2:$AA$19,2,FALSE))=FALSE,"",IF(ISNUMBER(BM1339),BM1339,(VLOOKUP($B1339,Stats!$A$2:$AT$19,46,FALSE)-VLOOKUP($B1339,Stats!$A$2:$AA$19,12,FALSE))/VLOOKUP($B1339,Stats!$A$2:$AA$19,26,FALSE)))</f>
        <v>-0.62010200273716798</v>
      </c>
      <c r="BR1339" s="51">
        <f t="shared" si="275"/>
        <v>-0.62010200273716798</v>
      </c>
      <c r="BS1339" s="32" t="str">
        <f t="shared" si="270"/>
        <v>2102_201423</v>
      </c>
      <c r="BT1339" s="53">
        <f t="shared" si="271"/>
        <v>1.2891591783244977E-2</v>
      </c>
    </row>
    <row r="1340" spans="1:72" x14ac:dyDescent="0.15">
      <c r="A1340" s="16">
        <v>2102</v>
      </c>
      <c r="B1340" s="17">
        <v>201424</v>
      </c>
      <c r="C1340" s="3">
        <v>0</v>
      </c>
      <c r="D1340" s="23">
        <v>1.7128463476070444E-2</v>
      </c>
      <c r="E1340" s="18">
        <v>8.7428777156670252E-3</v>
      </c>
      <c r="F1340" s="24">
        <v>5</v>
      </c>
      <c r="G1340" s="24">
        <v>5</v>
      </c>
      <c r="H1340" s="20">
        <v>8.9281633499921579E-3</v>
      </c>
      <c r="I1340" s="20">
        <v>-5.4600590777661214E-3</v>
      </c>
      <c r="J1340" s="24">
        <v>5</v>
      </c>
      <c r="K1340" s="24">
        <v>3</v>
      </c>
      <c r="L1340" s="20">
        <v>1.5571284125379226E-2</v>
      </c>
      <c r="M1340" s="20">
        <v>-7.102993404363267E-3</v>
      </c>
      <c r="N1340" s="19">
        <v>1.0228999999999999</v>
      </c>
      <c r="O1340" s="19">
        <v>1.0308374483523128</v>
      </c>
      <c r="P1340" s="25">
        <v>41969</v>
      </c>
      <c r="Q1340" s="20">
        <v>-1.3907084551042947E-2</v>
      </c>
      <c r="R1340" s="25">
        <v>41962</v>
      </c>
      <c r="S1340" s="25">
        <f>IF(ISNUMBER(R1340),VLOOKUP(B1340,Index!$B$3:$AB$18,27,FALSE),"")</f>
        <v>41963</v>
      </c>
      <c r="T1340" s="25">
        <f>IF(ISNUMBER($R1340),VLOOKUP($B1340,Index!$B$21:$AB$36,27,FALSE),"")</f>
        <v>41963</v>
      </c>
      <c r="U1340" s="25">
        <f>IF(ISNUMBER($R1340),VLOOKUP($B1340,Index!$B$39:$AB$54,27,FALSE),"")</f>
        <v>41963</v>
      </c>
      <c r="W1340" s="18">
        <v>0.51385390428211331</v>
      </c>
      <c r="X1340" s="19">
        <v>0.5</v>
      </c>
      <c r="Y1340" s="18">
        <v>0.16588444131502672</v>
      </c>
      <c r="Z1340" s="19">
        <f t="shared" si="272"/>
        <v>1</v>
      </c>
      <c r="AA1340" s="21">
        <v>1.2316358193699133</v>
      </c>
      <c r="AB1340" s="3">
        <v>0</v>
      </c>
      <c r="AC1340" s="18">
        <v>0.26404583494597128</v>
      </c>
      <c r="AD1340" s="19">
        <v>0.25</v>
      </c>
      <c r="AE1340" s="18">
        <v>2.7517647870398544E-2</v>
      </c>
      <c r="AF1340" s="19">
        <f t="shared" si="273"/>
        <v>1</v>
      </c>
      <c r="AG1340" s="21">
        <v>1.5169267915549978</v>
      </c>
      <c r="AH1340" s="3">
        <v>0</v>
      </c>
      <c r="AK1340" t="str">
        <f t="shared" si="280"/>
        <v/>
      </c>
      <c r="AL1340" t="str">
        <f t="shared" si="280"/>
        <v/>
      </c>
      <c r="AM1340" t="str">
        <f t="shared" si="280"/>
        <v/>
      </c>
      <c r="AN1340">
        <f t="shared" si="280"/>
        <v>1.2316358193699133</v>
      </c>
      <c r="AO1340" t="str">
        <f t="shared" si="280"/>
        <v/>
      </c>
      <c r="AP1340" t="str">
        <f t="shared" si="280"/>
        <v/>
      </c>
      <c r="AQ1340" t="str">
        <f t="shared" si="280"/>
        <v/>
      </c>
      <c r="AR1340" t="str">
        <f t="shared" si="280"/>
        <v/>
      </c>
      <c r="AS1340" t="str">
        <f t="shared" si="280"/>
        <v/>
      </c>
      <c r="AT1340" t="str">
        <f t="shared" si="280"/>
        <v/>
      </c>
      <c r="AU1340" t="str">
        <f t="shared" si="280"/>
        <v/>
      </c>
      <c r="AV1340" t="str">
        <f t="shared" si="280"/>
        <v/>
      </c>
      <c r="AW1340" t="str">
        <f t="shared" si="280"/>
        <v/>
      </c>
      <c r="AX1340" t="str">
        <f t="shared" si="280"/>
        <v/>
      </c>
      <c r="AZ1340" s="46">
        <f>IF(ISNUMBER(VLOOKUP($B1340,Stats!$A$2:$AA$19,2,FALSE))=FALSE,"",IF(ISNUMBER(W1340),(W1340-VLOOKUP($B1340,Stats!$A$2:$AA$19,2,FALSE))/VLOOKUP($B1340,Stats!$A$2:$AA$19,16,FALSE),""))</f>
        <v>-0.6820067340032272</v>
      </c>
      <c r="BA1340" s="46">
        <f>IF(ISNUMBER(VLOOKUP($B1340,Stats!$A$2:$AA$19,2,FALSE))=FALSE,"",IF(ISNUMBER(X1340),(X1340-VLOOKUP($B1340,Stats!$A$2:$AA$19,3,FALSE))/VLOOKUP($B1340,Stats!$A$2:$AA$19,17,FALSE),""))</f>
        <v>-1.6585994998973241</v>
      </c>
      <c r="BB1340" s="46"/>
      <c r="BC1340" s="46"/>
      <c r="BD1340" s="44">
        <f t="shared" si="269"/>
        <v>-1.1703031169502758</v>
      </c>
      <c r="BE1340" s="46">
        <f>IF(ISNUMBER(VLOOKUP($B1340,Stats!$A$2:$AA$19,2,FALSE))=FALSE,"",IF(ISNUMBER(Y1340),(Y1340-VLOOKUP($B1340,Stats!$A$2:$AA$19,5,FALSE))/VLOOKUP($B1340,Stats!$A$2:$AA$19,19,FALSE),""))</f>
        <v>0.5308868600642328</v>
      </c>
      <c r="BF1340" s="46"/>
      <c r="BG1340" s="46"/>
      <c r="BH1340" s="46">
        <f>IF(ISNUMBER(VLOOKUP($B1340,Stats!$A$2:$AA$19,2,FALSE))=FALSE,"",IF(ISNUMBER(Z1340),(Z1340-VLOOKUP($B1340,Stats!$A$2:$AA$19,8,FALSE))/VLOOKUP($B1340,Stats!$A$2:$AA$19,22,FALSE),""))</f>
        <v>-0.47935479253396501</v>
      </c>
      <c r="BI1340" s="46" t="str">
        <f>IF(ISNUMBER(VLOOKUP($B1340,Stats!$A$2:$AA$19,2,FALSE))=FALSE,"",IF(ISNUMBER(#REF!),(#REF!-VLOOKUP($B1340,Stats!$A$2:$AA$19,9,FALSE))/VLOOKUP($B1340,Stats!$A$2:$AA$19,23,FALSE),""))</f>
        <v/>
      </c>
      <c r="BJ1340" s="46" t="str">
        <f>IF(ISNUMBER(VLOOKUP($B1340,Stats!$A$2:$AA$19,2,FALSE))=FALSE,"",IF(ISNUMBER(#REF!),(#REF!-VLOOKUP($B1340,Stats!$A$2:$AA$19,10,FALSE))/VLOOKUP($B1340,Stats!$A$2:$AA$19,24,FALSE),""))</f>
        <v/>
      </c>
      <c r="BK1340" s="44">
        <f t="shared" si="274"/>
        <v>-0.51542723980515248</v>
      </c>
      <c r="BL1340" s="46" t="str">
        <f>IF(ISNUMBER(VLOOKUP($B1340,Stats!$A$2:$AA$19,2,FALSE))=FALSE,"",IF(ISNUMBER(#REF!),(#REF!-VLOOKUP($B1340,Stats!$A$2:$AA$19,11,FALSE))/VLOOKUP($B1340,Stats!$A$2:$AA$19,25,FALSE),""))</f>
        <v/>
      </c>
      <c r="BM1340" s="46">
        <f>IF(ISNUMBER(VLOOKUP($B1340,Stats!$A$2:$AA$19,2,FALSE))=FALSE,"",IF(ISNUMBER(AA1340),(AA1340-VLOOKUP($B1340,Stats!$A$2:$AA$19,12,FALSE))/VLOOKUP($B1340,Stats!$A$2:$AA$19,26,FALSE),""))</f>
        <v>-0.64796062221295858</v>
      </c>
      <c r="BN1340" s="46" t="str">
        <f>IF(ISNUMBER(VLOOKUP($B1340,Stats!$A$2:$AA$19,2,FALSE))=FALSE,"",IF(ISNUMBER(#REF!),(#REF!-VLOOKUP($B1340,Stats!$A$2:$AA$19,13,FALSE))/VLOOKUP($B1340,Stats!$A$2:$AA$19,27,FALSE),""))</f>
        <v/>
      </c>
      <c r="BO1340" s="46" t="str">
        <f>IF(ISNUMBER(VLOOKUP($B1340,Stats!$A$2:$AA$19,2,FALSE))=FALSE,"",IF(ISNUMBER(#REF!),(#REF!-VLOOKUP($B1340,Stats!$A$2:$AA$19,14,FALSE))/VLOOKUP($B1340,Stats!$A$2:$AB$19,28,FALSE),""))</f>
        <v/>
      </c>
      <c r="BP1340" s="46"/>
      <c r="BQ1340" s="46">
        <f>IF(ISNUMBER(VLOOKUP($B1340,Stats!$A$2:$AA$19,2,FALSE))=FALSE,"",IF(ISNUMBER(BM1340),BM1340,(VLOOKUP($B1340,Stats!$A$2:$AT$19,46,FALSE)-VLOOKUP($B1340,Stats!$A$2:$AA$19,12,FALSE))/VLOOKUP($B1340,Stats!$A$2:$AA$19,26,FALSE)))</f>
        <v>-0.64796062221295858</v>
      </c>
      <c r="BR1340" s="51">
        <f t="shared" si="275"/>
        <v>-0.64796062221295858</v>
      </c>
      <c r="BS1340" s="32" t="str">
        <f t="shared" si="270"/>
        <v>2102_201424</v>
      </c>
      <c r="BT1340" s="53">
        <f t="shared" si="271"/>
        <v>-0.67290909171573832</v>
      </c>
    </row>
    <row r="1341" spans="1:72" x14ac:dyDescent="0.15">
      <c r="A1341" s="16">
        <v>2102</v>
      </c>
      <c r="B1341" s="17">
        <v>201425</v>
      </c>
      <c r="C1341" s="3">
        <v>0</v>
      </c>
      <c r="D1341" s="23">
        <v>0.1284794452699356</v>
      </c>
      <c r="E1341" s="18">
        <v>3.2861696207502317E-2</v>
      </c>
      <c r="F1341" s="24">
        <v>6</v>
      </c>
      <c r="G1341" s="24">
        <v>4</v>
      </c>
      <c r="H1341" s="20">
        <v>3.2175817782528426E-2</v>
      </c>
      <c r="I1341" s="20">
        <v>-1.6652366119217388E-2</v>
      </c>
      <c r="J1341" s="24">
        <v>5</v>
      </c>
      <c r="K1341" s="24">
        <v>2</v>
      </c>
      <c r="L1341" s="20">
        <v>6.4106106659298057E-2</v>
      </c>
      <c r="M1341" s="20">
        <v>-5.253512522907744E-2</v>
      </c>
      <c r="N1341" s="19">
        <v>1.1553</v>
      </c>
      <c r="O1341" s="19">
        <v>1.1445413116702992</v>
      </c>
      <c r="P1341" s="25">
        <v>41983</v>
      </c>
      <c r="Q1341" s="20">
        <v>-5.253512522907744E-2</v>
      </c>
      <c r="R1341" s="25">
        <v>41982</v>
      </c>
      <c r="S1341" s="25">
        <f>IF(ISNUMBER(R1341),VLOOKUP(B1341,Index!$B$3:$AB$18,27,FALSE),"")</f>
        <v>41982</v>
      </c>
      <c r="T1341" s="25">
        <f>IF(ISNUMBER($R1341),VLOOKUP($B1341,Index!$B$21:$AB$36,27,FALSE),"")</f>
        <v>41982</v>
      </c>
      <c r="U1341" s="25">
        <f>IF(ISNUMBER($R1341),VLOOKUP($B1341,Index!$B$39:$AB$54,27,FALSE),"")</f>
        <v>41982</v>
      </c>
      <c r="W1341" s="18">
        <v>3.854383358098068</v>
      </c>
      <c r="X1341" s="19">
        <v>0.6</v>
      </c>
      <c r="Y1341" s="18">
        <v>0.62350684675334722</v>
      </c>
      <c r="Z1341" s="19">
        <f t="shared" si="272"/>
        <v>0</v>
      </c>
      <c r="AA1341" s="21">
        <v>2.4455913012428505</v>
      </c>
      <c r="AB1341" s="3">
        <v>0</v>
      </c>
      <c r="AC1341" s="18">
        <v>14.85627107118334</v>
      </c>
      <c r="AD1341" s="19">
        <v>0.36</v>
      </c>
      <c r="AE1341" s="18">
        <v>0.38876078794830199</v>
      </c>
      <c r="AF1341" s="19">
        <f t="shared" si="273"/>
        <v>0</v>
      </c>
      <c r="AG1341" s="21">
        <v>5.9809168127146988</v>
      </c>
      <c r="AH1341" s="3">
        <v>0</v>
      </c>
      <c r="AK1341" t="str">
        <f t="shared" si="280"/>
        <v/>
      </c>
      <c r="AL1341" t="str">
        <f t="shared" si="280"/>
        <v/>
      </c>
      <c r="AM1341" t="str">
        <f t="shared" si="280"/>
        <v/>
      </c>
      <c r="AN1341" t="str">
        <f t="shared" si="280"/>
        <v/>
      </c>
      <c r="AO1341">
        <f t="shared" si="280"/>
        <v>2.4455913012428505</v>
      </c>
      <c r="AP1341" t="str">
        <f t="shared" si="280"/>
        <v/>
      </c>
      <c r="AQ1341" t="str">
        <f t="shared" si="280"/>
        <v/>
      </c>
      <c r="AR1341" t="str">
        <f t="shared" si="280"/>
        <v/>
      </c>
      <c r="AS1341" t="str">
        <f t="shared" si="280"/>
        <v/>
      </c>
      <c r="AT1341" t="str">
        <f t="shared" si="280"/>
        <v/>
      </c>
      <c r="AU1341" t="str">
        <f t="shared" si="280"/>
        <v/>
      </c>
      <c r="AV1341" t="str">
        <f t="shared" si="280"/>
        <v/>
      </c>
      <c r="AW1341" t="str">
        <f t="shared" si="280"/>
        <v/>
      </c>
      <c r="AX1341" t="str">
        <f t="shared" si="280"/>
        <v/>
      </c>
      <c r="AZ1341" s="46">
        <f>IF(ISNUMBER(VLOOKUP($B1341,Stats!$A$2:$AA$19,2,FALSE))=FALSE,"",IF(ISNUMBER(W1341),(W1341-VLOOKUP($B1341,Stats!$A$2:$AA$19,2,FALSE))/VLOOKUP($B1341,Stats!$A$2:$AA$19,16,FALSE),""))</f>
        <v>2.0322551585554542</v>
      </c>
      <c r="BA1341" s="46">
        <f>IF(ISNUMBER(VLOOKUP($B1341,Stats!$A$2:$AA$19,2,FALSE))=FALSE,"",IF(ISNUMBER(X1341),(X1341-VLOOKUP($B1341,Stats!$A$2:$AA$19,3,FALSE))/VLOOKUP($B1341,Stats!$A$2:$AA$19,17,FALSE),""))</f>
        <v>-0.12237675597646717</v>
      </c>
      <c r="BB1341" s="46"/>
      <c r="BC1341" s="46"/>
      <c r="BD1341" s="44">
        <f t="shared" si="269"/>
        <v>0.9549392012894935</v>
      </c>
      <c r="BE1341" s="46">
        <f>IF(ISNUMBER(VLOOKUP($B1341,Stats!$A$2:$AA$19,2,FALSE))=FALSE,"",IF(ISNUMBER(Y1341),(Y1341-VLOOKUP($B1341,Stats!$A$2:$AA$19,5,FALSE))/VLOOKUP($B1341,Stats!$A$2:$AA$19,19,FALSE),""))</f>
        <v>1.4304050986565615</v>
      </c>
      <c r="BF1341" s="46"/>
      <c r="BG1341" s="46"/>
      <c r="BH1341" s="46">
        <f>IF(ISNUMBER(VLOOKUP($B1341,Stats!$A$2:$AA$19,2,FALSE))=FALSE,"",IF(ISNUMBER(Z1341),(Z1341-VLOOKUP($B1341,Stats!$A$2:$AA$19,8,FALSE))/VLOOKUP($B1341,Stats!$A$2:$AA$19,22,FALSE),""))</f>
        <v>-0.38938659637819406</v>
      </c>
      <c r="BI1341" s="46" t="str">
        <f>IF(ISNUMBER(VLOOKUP($B1341,Stats!$A$2:$AA$19,2,FALSE))=FALSE,"",IF(ISNUMBER(#REF!),(#REF!-VLOOKUP($B1341,Stats!$A$2:$AA$19,9,FALSE))/VLOOKUP($B1341,Stats!$A$2:$AA$19,23,FALSE),""))</f>
        <v/>
      </c>
      <c r="BJ1341" s="46" t="str">
        <f>IF(ISNUMBER(VLOOKUP($B1341,Stats!$A$2:$AA$19,2,FALSE))=FALSE,"",IF(ISNUMBER(#REF!),(#REF!-VLOOKUP($B1341,Stats!$A$2:$AA$19,10,FALSE))/VLOOKUP($B1341,Stats!$A$2:$AA$19,24,FALSE),""))</f>
        <v/>
      </c>
      <c r="BK1341" s="44">
        <f t="shared" si="274"/>
        <v>-1.1180995479730511</v>
      </c>
      <c r="BL1341" s="46" t="str">
        <f>IF(ISNUMBER(VLOOKUP($B1341,Stats!$A$2:$AA$19,2,FALSE))=FALSE,"",IF(ISNUMBER(#REF!),(#REF!-VLOOKUP($B1341,Stats!$A$2:$AA$19,11,FALSE))/VLOOKUP($B1341,Stats!$A$2:$AA$19,25,FALSE),""))</f>
        <v/>
      </c>
      <c r="BM1341" s="46">
        <f>IF(ISNUMBER(VLOOKUP($B1341,Stats!$A$2:$AA$19,2,FALSE))=FALSE,"",IF(ISNUMBER(AA1341),(AA1341-VLOOKUP($B1341,Stats!$A$2:$AA$19,12,FALSE))/VLOOKUP($B1341,Stats!$A$2:$AA$19,26,FALSE),""))</f>
        <v>0.1045775859700588</v>
      </c>
      <c r="BN1341" s="46" t="str">
        <f>IF(ISNUMBER(VLOOKUP($B1341,Stats!$A$2:$AA$19,2,FALSE))=FALSE,"",IF(ISNUMBER(#REF!),(#REF!-VLOOKUP($B1341,Stats!$A$2:$AA$19,13,FALSE))/VLOOKUP($B1341,Stats!$A$2:$AA$19,27,FALSE),""))</f>
        <v/>
      </c>
      <c r="BO1341" s="46" t="str">
        <f>IF(ISNUMBER(VLOOKUP($B1341,Stats!$A$2:$AA$19,2,FALSE))=FALSE,"",IF(ISNUMBER(#REF!),(#REF!-VLOOKUP($B1341,Stats!$A$2:$AA$19,14,FALSE))/VLOOKUP($B1341,Stats!$A$2:$AB$19,28,FALSE),""))</f>
        <v/>
      </c>
      <c r="BP1341" s="46"/>
      <c r="BQ1341" s="46">
        <f>IF(ISNUMBER(VLOOKUP($B1341,Stats!$A$2:$AA$19,2,FALSE))=FALSE,"",IF(ISNUMBER(BM1341),BM1341,(VLOOKUP($B1341,Stats!$A$2:$AT$19,46,FALSE)-VLOOKUP($B1341,Stats!$A$2:$AA$19,12,FALSE))/VLOOKUP($B1341,Stats!$A$2:$AA$19,26,FALSE)))</f>
        <v>0.1045775859700588</v>
      </c>
      <c r="BR1341" s="51">
        <f t="shared" si="275"/>
        <v>0.1045775859700588</v>
      </c>
      <c r="BS1341" s="32" t="str">
        <f t="shared" si="270"/>
        <v>2102_201425</v>
      </c>
      <c r="BT1341" s="53">
        <f t="shared" si="271"/>
        <v>-0.45895637133192013</v>
      </c>
    </row>
    <row r="1342" spans="1:72" x14ac:dyDescent="0.15">
      <c r="A1342" s="16">
        <v>2102</v>
      </c>
      <c r="B1342" s="17">
        <v>201426</v>
      </c>
      <c r="C1342" s="3">
        <v>0</v>
      </c>
      <c r="D1342" s="23">
        <v>5.9252106741573218E-2</v>
      </c>
      <c r="E1342" s="18">
        <v>1.779652522314857E-2</v>
      </c>
      <c r="F1342" s="24">
        <v>7</v>
      </c>
      <c r="G1342" s="24">
        <v>3</v>
      </c>
      <c r="H1342" s="20">
        <v>1.5648371208491257E-2</v>
      </c>
      <c r="I1342" s="20">
        <v>-1.6792920846202024E-2</v>
      </c>
      <c r="J1342" s="24">
        <v>3</v>
      </c>
      <c r="K1342" s="24">
        <v>2</v>
      </c>
      <c r="L1342" s="20">
        <v>2.4056723221068665E-2</v>
      </c>
      <c r="M1342" s="20">
        <v>-2.7111223372905613E-2</v>
      </c>
      <c r="N1342" s="19">
        <v>1.2132000000000001</v>
      </c>
      <c r="O1342" s="19">
        <v>1.0592857766524055</v>
      </c>
      <c r="P1342" s="25">
        <v>41995</v>
      </c>
      <c r="Q1342" s="20">
        <v>-4.756017144741187E-2</v>
      </c>
      <c r="R1342" s="25">
        <v>41997</v>
      </c>
      <c r="S1342" s="25">
        <f>IF(ISNUMBER(R1342),VLOOKUP(B1342,Index!$B$3:$AB$18,27,FALSE),"")</f>
        <v>41997</v>
      </c>
      <c r="T1342" s="25">
        <f>IF(ISNUMBER($R1342),VLOOKUP($B1342,Index!$B$21:$AB$36,27,FALSE),"")</f>
        <v>41996</v>
      </c>
      <c r="U1342" s="25">
        <f>IF(ISNUMBER($R1342),VLOOKUP($B1342,Index!$B$39:$AB$54,27,FALSE),"")</f>
        <v>41996</v>
      </c>
      <c r="W1342" s="18">
        <v>1.7775632022471965</v>
      </c>
      <c r="X1342" s="19">
        <v>0.7</v>
      </c>
      <c r="Y1342" s="18">
        <v>0.33766532485071482</v>
      </c>
      <c r="Z1342" s="19">
        <f t="shared" si="272"/>
        <v>0</v>
      </c>
      <c r="AA1342" s="21">
        <v>1.2458345909683974</v>
      </c>
      <c r="AB1342" s="3">
        <v>0</v>
      </c>
      <c r="AC1342" s="18">
        <v>3.1597309379833076</v>
      </c>
      <c r="AD1342" s="19">
        <v>0.48999999999999994</v>
      </c>
      <c r="AE1342" s="18">
        <v>0.11401787160653877</v>
      </c>
      <c r="AF1342" s="19">
        <f t="shared" si="273"/>
        <v>0</v>
      </c>
      <c r="AG1342" s="21">
        <v>1.5521038280533941</v>
      </c>
      <c r="AH1342" s="3">
        <v>0</v>
      </c>
      <c r="AK1342" t="str">
        <f t="shared" si="280"/>
        <v/>
      </c>
      <c r="AL1342" t="str">
        <f t="shared" si="280"/>
        <v/>
      </c>
      <c r="AM1342" t="str">
        <f t="shared" si="280"/>
        <v/>
      </c>
      <c r="AN1342" t="str">
        <f t="shared" si="280"/>
        <v/>
      </c>
      <c r="AO1342" t="str">
        <f t="shared" si="280"/>
        <v/>
      </c>
      <c r="AP1342">
        <f t="shared" si="280"/>
        <v>1.2458345909683974</v>
      </c>
      <c r="AQ1342" t="str">
        <f t="shared" si="280"/>
        <v/>
      </c>
      <c r="AR1342" t="str">
        <f t="shared" si="280"/>
        <v/>
      </c>
      <c r="AS1342" t="str">
        <f t="shared" si="280"/>
        <v/>
      </c>
      <c r="AT1342" t="str">
        <f t="shared" si="280"/>
        <v/>
      </c>
      <c r="AU1342" t="str">
        <f t="shared" si="280"/>
        <v/>
      </c>
      <c r="AV1342" t="str">
        <f t="shared" si="280"/>
        <v/>
      </c>
      <c r="AW1342" t="str">
        <f t="shared" si="280"/>
        <v/>
      </c>
      <c r="AX1342" t="str">
        <f t="shared" si="280"/>
        <v/>
      </c>
      <c r="AZ1342" s="46">
        <f>IF(ISNUMBER(VLOOKUP($B1342,Stats!$A$2:$AA$19,2,FALSE))=FALSE,"",IF(ISNUMBER(W1342),(W1342-VLOOKUP($B1342,Stats!$A$2:$AA$19,2,FALSE))/VLOOKUP($B1342,Stats!$A$2:$AA$19,16,FALSE),""))</f>
        <v>0.56969785295797548</v>
      </c>
      <c r="BA1342" s="46">
        <f>IF(ISNUMBER(VLOOKUP($B1342,Stats!$A$2:$AA$19,2,FALSE))=FALSE,"",IF(ISNUMBER(X1342),(X1342-VLOOKUP($B1342,Stats!$A$2:$AA$19,3,FALSE))/VLOOKUP($B1342,Stats!$A$2:$AA$19,17,FALSE),""))</f>
        <v>0.82927015326520481</v>
      </c>
      <c r="BB1342" s="46"/>
      <c r="BC1342" s="46"/>
      <c r="BD1342" s="44">
        <f t="shared" si="269"/>
        <v>0.69948400311159009</v>
      </c>
      <c r="BE1342" s="46">
        <f>IF(ISNUMBER(VLOOKUP($B1342,Stats!$A$2:$AA$19,2,FALSE))=FALSE,"",IF(ISNUMBER(Y1342),(Y1342-VLOOKUP($B1342,Stats!$A$2:$AA$19,5,FALSE))/VLOOKUP($B1342,Stats!$A$2:$AA$19,19,FALSE),""))</f>
        <v>0.58311567532424957</v>
      </c>
      <c r="BF1342" s="46"/>
      <c r="BG1342" s="46"/>
      <c r="BH1342" s="46">
        <f>IF(ISNUMBER(VLOOKUP($B1342,Stats!$A$2:$AA$19,2,FALSE))=FALSE,"",IF(ISNUMBER(Z1342),(Z1342-VLOOKUP($B1342,Stats!$A$2:$AA$19,8,FALSE))/VLOOKUP($B1342,Stats!$A$2:$AA$19,22,FALSE),""))</f>
        <v>-0.60316436580698729</v>
      </c>
      <c r="BI1342" s="46" t="str">
        <f>IF(ISNUMBER(VLOOKUP($B1342,Stats!$A$2:$AA$19,2,FALSE))=FALSE,"",IF(ISNUMBER(#REF!),(#REF!-VLOOKUP($B1342,Stats!$A$2:$AA$19,9,FALSE))/VLOOKUP($B1342,Stats!$A$2:$AA$19,23,FALSE),""))</f>
        <v/>
      </c>
      <c r="BJ1342" s="46" t="str">
        <f>IF(ISNUMBER(VLOOKUP($B1342,Stats!$A$2:$AA$19,2,FALSE))=FALSE,"",IF(ISNUMBER(#REF!),(#REF!-VLOOKUP($B1342,Stats!$A$2:$AA$19,10,FALSE))/VLOOKUP($B1342,Stats!$A$2:$AA$19,24,FALSE),""))</f>
        <v/>
      </c>
      <c r="BK1342" s="44">
        <f t="shared" si="274"/>
        <v>-0.58913028246907084</v>
      </c>
      <c r="BL1342" s="46" t="str">
        <f>IF(ISNUMBER(VLOOKUP($B1342,Stats!$A$2:$AA$19,2,FALSE))=FALSE,"",IF(ISNUMBER(#REF!),(#REF!-VLOOKUP($B1342,Stats!$A$2:$AA$19,11,FALSE))/VLOOKUP($B1342,Stats!$A$2:$AA$19,25,FALSE),""))</f>
        <v/>
      </c>
      <c r="BM1342" s="46">
        <f>IF(ISNUMBER(VLOOKUP($B1342,Stats!$A$2:$AA$19,2,FALSE))=FALSE,"",IF(ISNUMBER(AA1342),(AA1342-VLOOKUP($B1342,Stats!$A$2:$AA$19,12,FALSE))/VLOOKUP($B1342,Stats!$A$2:$AA$19,26,FALSE),""))</f>
        <v>-0.32293803983310659</v>
      </c>
      <c r="BN1342" s="46" t="str">
        <f>IF(ISNUMBER(VLOOKUP($B1342,Stats!$A$2:$AA$19,2,FALSE))=FALSE,"",IF(ISNUMBER(#REF!),(#REF!-VLOOKUP($B1342,Stats!$A$2:$AA$19,13,FALSE))/VLOOKUP($B1342,Stats!$A$2:$AA$19,27,FALSE),""))</f>
        <v/>
      </c>
      <c r="BO1342" s="46" t="str">
        <f>IF(ISNUMBER(VLOOKUP($B1342,Stats!$A$2:$AA$19,2,FALSE))=FALSE,"",IF(ISNUMBER(#REF!),(#REF!-VLOOKUP($B1342,Stats!$A$2:$AA$19,14,FALSE))/VLOOKUP($B1342,Stats!$A$2:$AB$19,28,FALSE),""))</f>
        <v/>
      </c>
      <c r="BP1342" s="46"/>
      <c r="BQ1342" s="46">
        <f>IF(ISNUMBER(VLOOKUP($B1342,Stats!$A$2:$AA$19,2,FALSE))=FALSE,"",IF(ISNUMBER(BM1342),BM1342,(VLOOKUP($B1342,Stats!$A$2:$AT$19,46,FALSE)-VLOOKUP($B1342,Stats!$A$2:$AA$19,12,FALSE))/VLOOKUP($B1342,Stats!$A$2:$AA$19,26,FALSE)))</f>
        <v>-0.32293803983310659</v>
      </c>
      <c r="BR1342" s="51">
        <f t="shared" si="275"/>
        <v>-0.32293803983310659</v>
      </c>
      <c r="BS1342" s="32" t="str">
        <f t="shared" si="270"/>
        <v>2102_201426</v>
      </c>
      <c r="BT1342" s="53">
        <f t="shared" si="271"/>
        <v>-0.27816897682574582</v>
      </c>
    </row>
    <row r="1343" spans="1:72" x14ac:dyDescent="0.15">
      <c r="A1343" s="16">
        <v>2102</v>
      </c>
      <c r="B1343" s="17">
        <v>201427</v>
      </c>
      <c r="C1343" s="3">
        <v>0</v>
      </c>
      <c r="D1343" s="23">
        <v>3.98607773265931E-2</v>
      </c>
      <c r="E1343" s="18">
        <v>2.4540989074376351E-2</v>
      </c>
      <c r="F1343" s="24">
        <v>2</v>
      </c>
      <c r="G1343" s="24">
        <v>1</v>
      </c>
      <c r="H1343" s="20">
        <v>2.3711041206124883E-2</v>
      </c>
      <c r="I1343" s="20">
        <v>-7.4884792626729313E-3</v>
      </c>
      <c r="J1343" s="24">
        <v>1</v>
      </c>
      <c r="K1343" s="24">
        <v>1</v>
      </c>
      <c r="L1343" s="20">
        <v>4.0378078102976556E-2</v>
      </c>
      <c r="M1343" s="20">
        <v>-7.4884792626729313E-3</v>
      </c>
      <c r="N1343" s="19">
        <v>1.2547999999999999</v>
      </c>
      <c r="O1343" s="19">
        <v>1.0325872284397628</v>
      </c>
      <c r="P1343" s="25">
        <v>42004</v>
      </c>
      <c r="Q1343" s="20">
        <v>-7.4884792626729313E-3</v>
      </c>
      <c r="R1343" s="25">
        <v>42003</v>
      </c>
      <c r="S1343" s="25">
        <f>IF(ISNUMBER(R1343),VLOOKUP(B1343,Index!$B$3:$AB$18,27,FALSE),"")</f>
        <v>42002</v>
      </c>
      <c r="T1343" s="25">
        <f>IF(ISNUMBER($R1343),VLOOKUP($B1343,Index!$B$21:$AB$36,27,FALSE),"")</f>
        <v>42003</v>
      </c>
      <c r="U1343" s="25">
        <f>IF(ISNUMBER($R1343),VLOOKUP($B1343,Index!$B$39:$AB$54,27,FALSE),"")</f>
        <v>42003</v>
      </c>
      <c r="W1343" s="18">
        <v>4.783293279191172</v>
      </c>
      <c r="X1343" s="19">
        <v>0.66666666666666663</v>
      </c>
      <c r="Y1343" s="18">
        <v>0.46563252905001967</v>
      </c>
      <c r="Z1343" s="19">
        <f t="shared" si="272"/>
        <v>1</v>
      </c>
      <c r="AA1343" s="21">
        <v>5.3229468799203472</v>
      </c>
      <c r="AB1343" s="3">
        <v>0</v>
      </c>
      <c r="AC1343" s="18">
        <v>22.879894594755434</v>
      </c>
      <c r="AD1343" s="19">
        <v>0.44444444444444442</v>
      </c>
      <c r="AE1343" s="18">
        <v>0.21681365210951742</v>
      </c>
      <c r="AF1343" s="19">
        <f t="shared" si="273"/>
        <v>1</v>
      </c>
      <c r="AG1343" s="21">
        <v>28.333763486453758</v>
      </c>
      <c r="AH1343" s="3">
        <v>0</v>
      </c>
      <c r="AK1343" t="str">
        <f t="shared" ref="AK1343:AX1352" si="281">IF($B1343=AK$2,$AA1343,"")</f>
        <v/>
      </c>
      <c r="AL1343" t="str">
        <f t="shared" si="281"/>
        <v/>
      </c>
      <c r="AM1343" t="str">
        <f t="shared" si="281"/>
        <v/>
      </c>
      <c r="AN1343" t="str">
        <f t="shared" si="281"/>
        <v/>
      </c>
      <c r="AO1343" t="str">
        <f t="shared" si="281"/>
        <v/>
      </c>
      <c r="AP1343" t="str">
        <f t="shared" si="281"/>
        <v/>
      </c>
      <c r="AQ1343">
        <f t="shared" si="281"/>
        <v>5.3229468799203472</v>
      </c>
      <c r="AR1343" t="str">
        <f t="shared" si="281"/>
        <v/>
      </c>
      <c r="AS1343" t="str">
        <f t="shared" si="281"/>
        <v/>
      </c>
      <c r="AT1343" t="str">
        <f t="shared" si="281"/>
        <v/>
      </c>
      <c r="AU1343" t="str">
        <f t="shared" si="281"/>
        <v/>
      </c>
      <c r="AV1343" t="str">
        <f t="shared" si="281"/>
        <v/>
      </c>
      <c r="AW1343" t="str">
        <f t="shared" si="281"/>
        <v/>
      </c>
      <c r="AX1343" t="str">
        <f t="shared" si="281"/>
        <v/>
      </c>
      <c r="AZ1343" s="46">
        <f>IF(ISNUMBER(VLOOKUP($B1343,Stats!$A$2:$AA$19,2,FALSE))=FALSE,"",IF(ISNUMBER(W1343),(W1343-VLOOKUP($B1343,Stats!$A$2:$AA$19,2,FALSE))/VLOOKUP($B1343,Stats!$A$2:$AA$19,16,FALSE),""))</f>
        <v>1.6611988317283874</v>
      </c>
      <c r="BA1343" s="46">
        <f>IF(ISNUMBER(VLOOKUP($B1343,Stats!$A$2:$AA$19,2,FALSE))=FALSE,"",IF(ISNUMBER(X1343),(X1343-VLOOKUP($B1343,Stats!$A$2:$AA$19,3,FALSE))/VLOOKUP($B1343,Stats!$A$2:$AA$19,17,FALSE),""))</f>
        <v>0.191037174757621</v>
      </c>
      <c r="BB1343" s="46"/>
      <c r="BC1343" s="46"/>
      <c r="BD1343" s="44">
        <f t="shared" si="269"/>
        <v>0.9261180032430042</v>
      </c>
      <c r="BE1343" s="46">
        <f>IF(ISNUMBER(VLOOKUP($B1343,Stats!$A$2:$AA$19,2,FALSE))=FALSE,"",IF(ISNUMBER(Y1343),(Y1343-VLOOKUP($B1343,Stats!$A$2:$AA$19,5,FALSE))/VLOOKUP($B1343,Stats!$A$2:$AA$19,19,FALSE),""))</f>
        <v>2.0560799402267826</v>
      </c>
      <c r="BF1343" s="46"/>
      <c r="BG1343" s="46"/>
      <c r="BH1343" s="46">
        <f>IF(ISNUMBER(VLOOKUP($B1343,Stats!$A$2:$AA$19,2,FALSE))=FALSE,"",IF(ISNUMBER(Z1343),(Z1343-VLOOKUP($B1343,Stats!$A$2:$AA$19,8,FALSE))/VLOOKUP($B1343,Stats!$A$2:$AA$19,22,FALSE),""))</f>
        <v>0.41115882059143566</v>
      </c>
      <c r="BI1343" s="46" t="str">
        <f>IF(ISNUMBER(VLOOKUP($B1343,Stats!$A$2:$AA$19,2,FALSE))=FALSE,"",IF(ISNUMBER(#REF!),(#REF!-VLOOKUP($B1343,Stats!$A$2:$AA$19,9,FALSE))/VLOOKUP($B1343,Stats!$A$2:$AA$19,23,FALSE),""))</f>
        <v/>
      </c>
      <c r="BJ1343" s="46" t="str">
        <f>IF(ISNUMBER(VLOOKUP($B1343,Stats!$A$2:$AA$19,2,FALSE))=FALSE,"",IF(ISNUMBER(#REF!),(#REF!-VLOOKUP($B1343,Stats!$A$2:$AA$19,10,FALSE))/VLOOKUP($B1343,Stats!$A$2:$AA$19,24,FALSE),""))</f>
        <v/>
      </c>
      <c r="BK1343" s="44">
        <f t="shared" si="274"/>
        <v>-1.3159083119813171</v>
      </c>
      <c r="BL1343" s="46" t="str">
        <f>IF(ISNUMBER(VLOOKUP($B1343,Stats!$A$2:$AA$19,2,FALSE))=FALSE,"",IF(ISNUMBER(#REF!),(#REF!-VLOOKUP($B1343,Stats!$A$2:$AA$19,11,FALSE))/VLOOKUP($B1343,Stats!$A$2:$AA$19,25,FALSE),""))</f>
        <v/>
      </c>
      <c r="BM1343" s="46">
        <f>IF(ISNUMBER(VLOOKUP($B1343,Stats!$A$2:$AA$19,2,FALSE))=FALSE,"",IF(ISNUMBER(AA1343),(AA1343-VLOOKUP($B1343,Stats!$A$2:$AA$19,12,FALSE))/VLOOKUP($B1343,Stats!$A$2:$AA$19,26,FALSE),""))</f>
        <v>-3.8438225137863324E-2</v>
      </c>
      <c r="BN1343" s="46" t="str">
        <f>IF(ISNUMBER(VLOOKUP($B1343,Stats!$A$2:$AA$19,2,FALSE))=FALSE,"",IF(ISNUMBER(#REF!),(#REF!-VLOOKUP($B1343,Stats!$A$2:$AA$19,13,FALSE))/VLOOKUP($B1343,Stats!$A$2:$AA$19,27,FALSE),""))</f>
        <v/>
      </c>
      <c r="BO1343" s="46" t="str">
        <f>IF(ISNUMBER(VLOOKUP($B1343,Stats!$A$2:$AA$19,2,FALSE))=FALSE,"",IF(ISNUMBER(#REF!),(#REF!-VLOOKUP($B1343,Stats!$A$2:$AA$19,14,FALSE))/VLOOKUP($B1343,Stats!$A$2:$AB$19,28,FALSE),""))</f>
        <v/>
      </c>
      <c r="BP1343" s="46"/>
      <c r="BQ1343" s="46">
        <f>IF(ISNUMBER(VLOOKUP($B1343,Stats!$A$2:$AA$19,2,FALSE))=FALSE,"",IF(ISNUMBER(BM1343),BM1343,(VLOOKUP($B1343,Stats!$A$2:$AT$19,46,FALSE)-VLOOKUP($B1343,Stats!$A$2:$AA$19,12,FALSE))/VLOOKUP($B1343,Stats!$A$2:$AA$19,26,FALSE)))</f>
        <v>-3.8438225137863324E-2</v>
      </c>
      <c r="BR1343" s="51">
        <f t="shared" si="275"/>
        <v>-3.8438225137863324E-2</v>
      </c>
      <c r="BS1343" s="32" t="str">
        <f t="shared" si="270"/>
        <v>2102_201427</v>
      </c>
      <c r="BT1343" s="53">
        <f t="shared" si="271"/>
        <v>-0.61200903156776199</v>
      </c>
    </row>
    <row r="1344" spans="1:72" x14ac:dyDescent="0.15">
      <c r="A1344" s="16">
        <v>2102</v>
      </c>
      <c r="B1344" s="17">
        <v>201501</v>
      </c>
      <c r="C1344" s="3">
        <v>0</v>
      </c>
      <c r="D1344" s="23">
        <v>4.2237806821804336E-2</v>
      </c>
      <c r="E1344" s="18">
        <v>2.8136716011502437E-2</v>
      </c>
      <c r="F1344" s="24">
        <v>2</v>
      </c>
      <c r="G1344" s="24">
        <v>3</v>
      </c>
      <c r="H1344" s="20">
        <v>3.2998428632512011E-2</v>
      </c>
      <c r="I1344" s="20">
        <v>-7.6378982591875184E-3</v>
      </c>
      <c r="J1344" s="24">
        <v>2</v>
      </c>
      <c r="K1344" s="24">
        <v>3</v>
      </c>
      <c r="L1344" s="20">
        <v>5.6263946445648694E-2</v>
      </c>
      <c r="M1344" s="20">
        <v>-1.5567697028665672E-2</v>
      </c>
      <c r="N1344" s="19">
        <v>1.3383</v>
      </c>
      <c r="O1344" s="19">
        <v>1.0097329108193753</v>
      </c>
      <c r="P1344" s="25">
        <v>42010</v>
      </c>
      <c r="Q1344" s="20">
        <v>-2.2790106851976355E-2</v>
      </c>
      <c r="R1344" s="25">
        <v>42013</v>
      </c>
      <c r="S1344" s="25">
        <f>IF(ISNUMBER(R1344),VLOOKUP(B1344,Index!$B$3:$AB$18,27,FALSE),"")</f>
        <v>42013</v>
      </c>
      <c r="T1344" s="25">
        <f>IF(ISNUMBER($R1344),VLOOKUP($B1344,Index!$B$21:$AB$36,27,FALSE),"")</f>
        <v>42013</v>
      </c>
      <c r="U1344" s="25">
        <f>IF(ISNUMBER($R1344),VLOOKUP($B1344,Index!$B$39:$AB$54,27,FALSE),"")</f>
        <v>42011</v>
      </c>
      <c r="W1344" s="18">
        <v>3.0411220911699122</v>
      </c>
      <c r="X1344" s="19">
        <v>0.4</v>
      </c>
      <c r="Y1344" s="18">
        <v>0.53385665084205658</v>
      </c>
      <c r="Z1344" s="19">
        <f t="shared" si="272"/>
        <v>0</v>
      </c>
      <c r="AA1344" s="21">
        <v>1.8533395694957646</v>
      </c>
      <c r="AB1344" s="3">
        <v>0</v>
      </c>
      <c r="AC1344" s="18">
        <v>9.2484235734016593</v>
      </c>
      <c r="AD1344" s="19">
        <v>0.16000000000000003</v>
      </c>
      <c r="AE1344" s="18">
        <v>0.28500292364829749</v>
      </c>
      <c r="AF1344" s="19">
        <f t="shared" si="273"/>
        <v>0</v>
      </c>
      <c r="AG1344" s="21">
        <v>3.4348675598587461</v>
      </c>
      <c r="AH1344" s="3">
        <v>0</v>
      </c>
      <c r="AK1344" t="str">
        <f t="shared" si="281"/>
        <v/>
      </c>
      <c r="AL1344" t="str">
        <f t="shared" si="281"/>
        <v/>
      </c>
      <c r="AM1344" t="str">
        <f t="shared" si="281"/>
        <v/>
      </c>
      <c r="AN1344" t="str">
        <f t="shared" si="281"/>
        <v/>
      </c>
      <c r="AO1344" t="str">
        <f t="shared" si="281"/>
        <v/>
      </c>
      <c r="AP1344" t="str">
        <f t="shared" si="281"/>
        <v/>
      </c>
      <c r="AQ1344" t="str">
        <f t="shared" si="281"/>
        <v/>
      </c>
      <c r="AR1344">
        <f t="shared" si="281"/>
        <v>1.8533395694957646</v>
      </c>
      <c r="AS1344" t="str">
        <f t="shared" si="281"/>
        <v/>
      </c>
      <c r="AT1344" t="str">
        <f t="shared" si="281"/>
        <v/>
      </c>
      <c r="AU1344" t="str">
        <f t="shared" si="281"/>
        <v/>
      </c>
      <c r="AV1344" t="str">
        <f t="shared" si="281"/>
        <v/>
      </c>
      <c r="AW1344" t="str">
        <f t="shared" si="281"/>
        <v/>
      </c>
      <c r="AX1344" t="str">
        <f t="shared" si="281"/>
        <v/>
      </c>
      <c r="AZ1344" s="46">
        <f>IF(ISNUMBER(VLOOKUP($B1344,Stats!$A$2:$AA$19,2,FALSE))=FALSE,"",IF(ISNUMBER(W1344),(W1344-VLOOKUP($B1344,Stats!$A$2:$AA$19,2,FALSE))/VLOOKUP($B1344,Stats!$A$2:$AA$19,16,FALSE),""))</f>
        <v>0.81482264785923342</v>
      </c>
      <c r="BA1344" s="46">
        <f>IF(ISNUMBER(VLOOKUP($B1344,Stats!$A$2:$AA$19,2,FALSE))=FALSE,"",IF(ISNUMBER(X1344),(X1344-VLOOKUP($B1344,Stats!$A$2:$AA$19,3,FALSE))/VLOOKUP($B1344,Stats!$A$2:$AA$19,17,FALSE),""))</f>
        <v>-0.84220341465677562</v>
      </c>
      <c r="BB1344" s="46"/>
      <c r="BC1344" s="46"/>
      <c r="BD1344" s="44">
        <f t="shared" si="269"/>
        <v>-1.36903833987711E-2</v>
      </c>
      <c r="BE1344" s="46">
        <f>IF(ISNUMBER(VLOOKUP($B1344,Stats!$A$2:$AA$19,2,FALSE))=FALSE,"",IF(ISNUMBER(Y1344),(Y1344-VLOOKUP($B1344,Stats!$A$2:$AA$19,5,FALSE))/VLOOKUP($B1344,Stats!$A$2:$AA$19,19,FALSE),""))</f>
        <v>1.7795801455203142</v>
      </c>
      <c r="BF1344" s="46"/>
      <c r="BG1344" s="46"/>
      <c r="BH1344" s="46">
        <f>IF(ISNUMBER(VLOOKUP($B1344,Stats!$A$2:$AA$19,2,FALSE))=FALSE,"",IF(ISNUMBER(Z1344),(Z1344-VLOOKUP($B1344,Stats!$A$2:$AA$19,8,FALSE))/VLOOKUP($B1344,Stats!$A$2:$AA$19,22,FALSE),""))</f>
        <v>-0.58823842946080296</v>
      </c>
      <c r="BI1344" s="46" t="str">
        <f>IF(ISNUMBER(VLOOKUP($B1344,Stats!$A$2:$AA$19,2,FALSE))=FALSE,"",IF(ISNUMBER(#REF!),(#REF!-VLOOKUP($B1344,Stats!$A$2:$AA$19,9,FALSE))/VLOOKUP($B1344,Stats!$A$2:$AA$19,23,FALSE),""))</f>
        <v/>
      </c>
      <c r="BJ1344" s="46" t="str">
        <f>IF(ISNUMBER(VLOOKUP($B1344,Stats!$A$2:$AA$19,2,FALSE))=FALSE,"",IF(ISNUMBER(#REF!),(#REF!-VLOOKUP($B1344,Stats!$A$2:$AA$19,10,FALSE))/VLOOKUP($B1344,Stats!$A$2:$AA$19,24,FALSE),""))</f>
        <v/>
      </c>
      <c r="BK1344" s="44">
        <f t="shared" si="274"/>
        <v>-1.4221776307024607</v>
      </c>
      <c r="BL1344" s="46" t="str">
        <f>IF(ISNUMBER(VLOOKUP($B1344,Stats!$A$2:$AA$19,2,FALSE))=FALSE,"",IF(ISNUMBER(#REF!),(#REF!-VLOOKUP($B1344,Stats!$A$2:$AA$19,11,FALSE))/VLOOKUP($B1344,Stats!$A$2:$AA$19,25,FALSE),""))</f>
        <v/>
      </c>
      <c r="BM1344" s="46">
        <f>IF(ISNUMBER(VLOOKUP($B1344,Stats!$A$2:$AA$19,2,FALSE))=FALSE,"",IF(ISNUMBER(AA1344),(AA1344-VLOOKUP($B1344,Stats!$A$2:$AA$19,12,FALSE))/VLOOKUP($B1344,Stats!$A$2:$AA$19,26,FALSE),""))</f>
        <v>-0.28541119125456377</v>
      </c>
      <c r="BN1344" s="46" t="str">
        <f>IF(ISNUMBER(VLOOKUP($B1344,Stats!$A$2:$AA$19,2,FALSE))=FALSE,"",IF(ISNUMBER(#REF!),(#REF!-VLOOKUP($B1344,Stats!$A$2:$AA$19,13,FALSE))/VLOOKUP($B1344,Stats!$A$2:$AA$19,27,FALSE),""))</f>
        <v/>
      </c>
      <c r="BO1344" s="46" t="str">
        <f>IF(ISNUMBER(VLOOKUP($B1344,Stats!$A$2:$AA$19,2,FALSE))=FALSE,"",IF(ISNUMBER(#REF!),(#REF!-VLOOKUP($B1344,Stats!$A$2:$AA$19,14,FALSE))/VLOOKUP($B1344,Stats!$A$2:$AB$19,28,FALSE),""))</f>
        <v/>
      </c>
      <c r="BP1344" s="46"/>
      <c r="BQ1344" s="46">
        <f>IF(ISNUMBER(VLOOKUP($B1344,Stats!$A$2:$AA$19,2,FALSE))=FALSE,"",IF(ISNUMBER(BM1344),BM1344,(VLOOKUP($B1344,Stats!$A$2:$AT$19,46,FALSE)-VLOOKUP($B1344,Stats!$A$2:$AA$19,12,FALSE))/VLOOKUP($B1344,Stats!$A$2:$AA$19,26,FALSE)))</f>
        <v>-0.28541119125456377</v>
      </c>
      <c r="BR1344" s="51">
        <f t="shared" si="275"/>
        <v>-0.28541119125456377</v>
      </c>
      <c r="BS1344" s="32" t="str">
        <f t="shared" si="270"/>
        <v>2102_201501</v>
      </c>
      <c r="BT1344" s="53">
        <f t="shared" si="271"/>
        <v>-0.91312689335214337</v>
      </c>
    </row>
    <row r="1345" spans="1:72" x14ac:dyDescent="0.15">
      <c r="A1345" s="16">
        <v>2102</v>
      </c>
      <c r="B1345" s="17">
        <v>201502</v>
      </c>
      <c r="C1345" s="3">
        <v>0</v>
      </c>
      <c r="D1345" s="23">
        <v>4.0143752867410898E-2</v>
      </c>
      <c r="E1345" s="18">
        <v>2.9858083389424077E-2</v>
      </c>
      <c r="F1345" s="24">
        <v>7</v>
      </c>
      <c r="G1345" s="24">
        <v>3</v>
      </c>
      <c r="H1345" s="20">
        <v>1.8114683129739757E-2</v>
      </c>
      <c r="I1345" s="20">
        <v>-2.775530712157152E-2</v>
      </c>
      <c r="J1345" s="24">
        <v>3</v>
      </c>
      <c r="K1345" s="24">
        <v>1</v>
      </c>
      <c r="L1345" s="20">
        <v>4.2616679418515657E-2</v>
      </c>
      <c r="M1345" s="20">
        <v>-6.7526944790673671E-2</v>
      </c>
      <c r="N1345" s="19">
        <v>1.3643000000000001</v>
      </c>
      <c r="O1345" s="19">
        <v>1.033560606060606</v>
      </c>
      <c r="P1345" s="25">
        <v>42026</v>
      </c>
      <c r="Q1345" s="20">
        <v>-6.7526944790673671E-2</v>
      </c>
      <c r="R1345" s="25">
        <v>42023</v>
      </c>
      <c r="S1345" s="25">
        <f>IF(ISNUMBER(R1345),VLOOKUP(B1345,Index!$B$3:$AB$18,27,FALSE),"")</f>
        <v>42023</v>
      </c>
      <c r="T1345" s="25">
        <f>IF(ISNUMBER($R1345),VLOOKUP($B1345,Index!$B$21:$AB$36,27,FALSE),"")</f>
        <v>42023</v>
      </c>
      <c r="U1345" s="25">
        <f>IF(ISNUMBER($R1345),VLOOKUP($B1345,Index!$B$39:$AB$54,27,FALSE),"")</f>
        <v>42027</v>
      </c>
      <c r="W1345" s="18">
        <v>1.2043125860223269</v>
      </c>
      <c r="X1345" s="19">
        <v>0.7</v>
      </c>
      <c r="Y1345" s="18">
        <v>0.56651730046692195</v>
      </c>
      <c r="Z1345" s="19">
        <f t="shared" si="272"/>
        <v>0</v>
      </c>
      <c r="AA1345" s="21">
        <v>0.59448495695832604</v>
      </c>
      <c r="AB1345" s="3">
        <v>0</v>
      </c>
      <c r="AC1345" s="18">
        <v>1.4503688048517847</v>
      </c>
      <c r="AD1345" s="19">
        <v>0.48999999999999994</v>
      </c>
      <c r="AE1345" s="18">
        <v>0.32094185172832873</v>
      </c>
      <c r="AF1345" s="19">
        <f t="shared" si="273"/>
        <v>0</v>
      </c>
      <c r="AG1345" s="21">
        <v>0.35341236404974274</v>
      </c>
      <c r="AH1345" s="3">
        <v>0</v>
      </c>
      <c r="AK1345" t="str">
        <f t="shared" si="281"/>
        <v/>
      </c>
      <c r="AL1345" t="str">
        <f t="shared" si="281"/>
        <v/>
      </c>
      <c r="AM1345" t="str">
        <f t="shared" si="281"/>
        <v/>
      </c>
      <c r="AN1345" t="str">
        <f t="shared" si="281"/>
        <v/>
      </c>
      <c r="AO1345" t="str">
        <f t="shared" si="281"/>
        <v/>
      </c>
      <c r="AP1345" t="str">
        <f t="shared" si="281"/>
        <v/>
      </c>
      <c r="AQ1345" t="str">
        <f t="shared" si="281"/>
        <v/>
      </c>
      <c r="AR1345" t="str">
        <f t="shared" si="281"/>
        <v/>
      </c>
      <c r="AS1345">
        <f t="shared" si="281"/>
        <v>0.59448495695832604</v>
      </c>
      <c r="AT1345" t="str">
        <f t="shared" si="281"/>
        <v/>
      </c>
      <c r="AU1345" t="str">
        <f t="shared" si="281"/>
        <v/>
      </c>
      <c r="AV1345" t="str">
        <f t="shared" si="281"/>
        <v/>
      </c>
      <c r="AW1345" t="str">
        <f t="shared" si="281"/>
        <v/>
      </c>
      <c r="AX1345" t="str">
        <f t="shared" si="281"/>
        <v/>
      </c>
      <c r="AZ1345" s="46">
        <f>IF(ISNUMBER(VLOOKUP($B1345,Stats!$A$2:$AA$19,2,FALSE))=FALSE,"",IF(ISNUMBER(W1345),(W1345-VLOOKUP($B1345,Stats!$A$2:$AA$19,2,FALSE))/VLOOKUP($B1345,Stats!$A$2:$AA$19,16,FALSE),""))</f>
        <v>0.70907657850851791</v>
      </c>
      <c r="BA1345" s="46">
        <f>IF(ISNUMBER(VLOOKUP($B1345,Stats!$A$2:$AA$19,2,FALSE))=FALSE,"",IF(ISNUMBER(X1345),(X1345-VLOOKUP($B1345,Stats!$A$2:$AA$19,3,FALSE))/VLOOKUP($B1345,Stats!$A$2:$AA$19,17,FALSE),""))</f>
        <v>0.38056958571220034</v>
      </c>
      <c r="BB1345" s="46"/>
      <c r="BC1345" s="46"/>
      <c r="BD1345" s="44">
        <f t="shared" si="269"/>
        <v>0.54482308211035912</v>
      </c>
      <c r="BE1345" s="46">
        <f>IF(ISNUMBER(VLOOKUP($B1345,Stats!$A$2:$AA$19,2,FALSE))=FALSE,"",IF(ISNUMBER(Y1345),(Y1345-VLOOKUP($B1345,Stats!$A$2:$AA$19,5,FALSE))/VLOOKUP($B1345,Stats!$A$2:$AA$19,19,FALSE),""))</f>
        <v>1.3201732962024144</v>
      </c>
      <c r="BF1345" s="46"/>
      <c r="BG1345" s="46"/>
      <c r="BH1345" s="46">
        <f>IF(ISNUMBER(VLOOKUP($B1345,Stats!$A$2:$AA$19,2,FALSE))=FALSE,"",IF(ISNUMBER(Z1345),(Z1345-VLOOKUP($B1345,Stats!$A$2:$AA$19,8,FALSE))/VLOOKUP($B1345,Stats!$A$2:$AA$19,22,FALSE),""))</f>
        <v>-0.48836753916131515</v>
      </c>
      <c r="BI1345" s="46" t="str">
        <f>IF(ISNUMBER(VLOOKUP($B1345,Stats!$A$2:$AA$19,2,FALSE))=FALSE,"",IF(ISNUMBER(#REF!),(#REF!-VLOOKUP($B1345,Stats!$A$2:$AA$19,9,FALSE))/VLOOKUP($B1345,Stats!$A$2:$AA$19,23,FALSE),""))</f>
        <v/>
      </c>
      <c r="BJ1345" s="46" t="str">
        <f>IF(ISNUMBER(VLOOKUP($B1345,Stats!$A$2:$AA$19,2,FALSE))=FALSE,"",IF(ISNUMBER(#REF!),(#REF!-VLOOKUP($B1345,Stats!$A$2:$AA$19,10,FALSE))/VLOOKUP($B1345,Stats!$A$2:$AA$19,24,FALSE),""))</f>
        <v/>
      </c>
      <c r="BK1345" s="44">
        <f t="shared" si="274"/>
        <v>-1.0706315690900845</v>
      </c>
      <c r="BL1345" s="46" t="str">
        <f>IF(ISNUMBER(VLOOKUP($B1345,Stats!$A$2:$AA$19,2,FALSE))=FALSE,"",IF(ISNUMBER(#REF!),(#REF!-VLOOKUP($B1345,Stats!$A$2:$AA$19,11,FALSE))/VLOOKUP($B1345,Stats!$A$2:$AA$19,25,FALSE),""))</f>
        <v/>
      </c>
      <c r="BM1345" s="46">
        <f>IF(ISNUMBER(VLOOKUP($B1345,Stats!$A$2:$AA$19,2,FALSE))=FALSE,"",IF(ISNUMBER(AA1345),(AA1345-VLOOKUP($B1345,Stats!$A$2:$AA$19,12,FALSE))/VLOOKUP($B1345,Stats!$A$2:$AA$19,26,FALSE),""))</f>
        <v>-0.29413006909784606</v>
      </c>
      <c r="BN1345" s="46" t="str">
        <f>IF(ISNUMBER(VLOOKUP($B1345,Stats!$A$2:$AA$19,2,FALSE))=FALSE,"",IF(ISNUMBER(#REF!),(#REF!-VLOOKUP($B1345,Stats!$A$2:$AA$19,13,FALSE))/VLOOKUP($B1345,Stats!$A$2:$AA$19,27,FALSE),""))</f>
        <v/>
      </c>
      <c r="BO1345" s="46" t="str">
        <f>IF(ISNUMBER(VLOOKUP($B1345,Stats!$A$2:$AA$19,2,FALSE))=FALSE,"",IF(ISNUMBER(#REF!),(#REF!-VLOOKUP($B1345,Stats!$A$2:$AA$19,14,FALSE))/VLOOKUP($B1345,Stats!$A$2:$AB$19,28,FALSE),""))</f>
        <v/>
      </c>
      <c r="BP1345" s="46"/>
      <c r="BQ1345" s="46">
        <f>IF(ISNUMBER(VLOOKUP($B1345,Stats!$A$2:$AA$19,2,FALSE))=FALSE,"",IF(ISNUMBER(BM1345),BM1345,(VLOOKUP($B1345,Stats!$A$2:$AT$19,46,FALSE)-VLOOKUP($B1345,Stats!$A$2:$AA$19,12,FALSE))/VLOOKUP($B1345,Stats!$A$2:$AA$19,26,FALSE)))</f>
        <v>-0.29413006909784606</v>
      </c>
      <c r="BR1345" s="51">
        <f t="shared" si="275"/>
        <v>-0.29413006909784606</v>
      </c>
      <c r="BS1345" s="32" t="str">
        <f t="shared" si="270"/>
        <v>2102_201502</v>
      </c>
      <c r="BT1345" s="53">
        <f t="shared" si="271"/>
        <v>-0.59224033885154814</v>
      </c>
    </row>
    <row r="1346" spans="1:72" x14ac:dyDescent="0.15">
      <c r="A1346" s="16">
        <v>2102</v>
      </c>
      <c r="B1346" s="17">
        <v>201503</v>
      </c>
      <c r="C1346" s="3">
        <v>0</v>
      </c>
      <c r="D1346" s="23">
        <v>-7.0646180989487717E-2</v>
      </c>
      <c r="E1346" s="18">
        <v>1.1180349561511583E-2</v>
      </c>
      <c r="F1346" s="24">
        <v>2</v>
      </c>
      <c r="G1346" s="24">
        <v>8</v>
      </c>
      <c r="H1346" s="20">
        <v>1.1970264213515991E-2</v>
      </c>
      <c r="I1346" s="20">
        <v>-1.2047011137153882E-2</v>
      </c>
      <c r="J1346" s="24">
        <v>1</v>
      </c>
      <c r="K1346" s="24">
        <v>5</v>
      </c>
      <c r="L1346" s="20">
        <v>1.4530839387849603E-2</v>
      </c>
      <c r="M1346" s="20">
        <v>-1.7497812773403343E-2</v>
      </c>
      <c r="N1346" s="19">
        <v>1.3731</v>
      </c>
      <c r="O1346" s="19">
        <v>1</v>
      </c>
      <c r="P1346" s="25">
        <v>42030</v>
      </c>
      <c r="Q1346" s="20">
        <v>-7.9309591435438032E-2</v>
      </c>
      <c r="R1346" s="25">
        <v>42041</v>
      </c>
      <c r="S1346" s="25">
        <f>IF(ISNUMBER(R1346),VLOOKUP(B1346,Index!$B$3:$AB$18,27,FALSE),"")</f>
        <v>42041</v>
      </c>
      <c r="T1346" s="25">
        <f>IF(ISNUMBER($R1346),VLOOKUP($B1346,Index!$B$21:$AB$36,27,FALSE),"")</f>
        <v>42041</v>
      </c>
      <c r="U1346" s="25">
        <f>IF(ISNUMBER($R1346),VLOOKUP($B1346,Index!$B$39:$AB$54,27,FALSE),"")</f>
        <v>42034</v>
      </c>
      <c r="W1346" s="18">
        <v>-2.1193854296846313</v>
      </c>
      <c r="X1346" s="19">
        <v>0.2</v>
      </c>
      <c r="Y1346" s="18">
        <v>0.21213221790744849</v>
      </c>
      <c r="Z1346" s="19">
        <f t="shared" si="272"/>
        <v>0</v>
      </c>
      <c r="AA1346" s="21" t="s">
        <v>25</v>
      </c>
      <c r="AB1346" s="3">
        <v>0</v>
      </c>
      <c r="AC1346" s="18">
        <v>4.4917945995595092</v>
      </c>
      <c r="AD1346" s="19">
        <v>4.0000000000000008E-2</v>
      </c>
      <c r="AE1346" s="18">
        <v>4.5000077874333209E-2</v>
      </c>
      <c r="AF1346" s="19">
        <f t="shared" si="273"/>
        <v>0</v>
      </c>
      <c r="AG1346" s="21" t="s">
        <v>25</v>
      </c>
      <c r="AH1346" s="3">
        <v>0</v>
      </c>
      <c r="AK1346" t="str">
        <f t="shared" si="281"/>
        <v/>
      </c>
      <c r="AL1346" t="str">
        <f t="shared" si="281"/>
        <v/>
      </c>
      <c r="AM1346" t="str">
        <f t="shared" si="281"/>
        <v/>
      </c>
      <c r="AN1346" t="str">
        <f t="shared" si="281"/>
        <v/>
      </c>
      <c r="AO1346" t="str">
        <f t="shared" si="281"/>
        <v/>
      </c>
      <c r="AP1346" t="str">
        <f t="shared" si="281"/>
        <v/>
      </c>
      <c r="AQ1346" t="str">
        <f t="shared" si="281"/>
        <v/>
      </c>
      <c r="AR1346" t="str">
        <f t="shared" si="281"/>
        <v/>
      </c>
      <c r="AS1346" t="str">
        <f t="shared" si="281"/>
        <v/>
      </c>
      <c r="AT1346" t="str">
        <f t="shared" si="281"/>
        <v/>
      </c>
      <c r="AU1346" t="str">
        <f t="shared" si="281"/>
        <v/>
      </c>
      <c r="AV1346" t="str">
        <f t="shared" si="281"/>
        <v/>
      </c>
      <c r="AW1346" t="str">
        <f t="shared" si="281"/>
        <v/>
      </c>
      <c r="AX1346" t="str">
        <f t="shared" si="281"/>
        <v/>
      </c>
      <c r="AZ1346" s="46">
        <f>IF(ISNUMBER(VLOOKUP($B1346,Stats!$A$2:$AA$19,2,FALSE))=FALSE,"",IF(ISNUMBER(W1346),(W1346-VLOOKUP($B1346,Stats!$A$2:$AA$19,2,FALSE))/VLOOKUP($B1346,Stats!$A$2:$AA$19,16,FALSE),""))</f>
        <v>-1.4290099323236765</v>
      </c>
      <c r="BA1346" s="46">
        <f>IF(ISNUMBER(VLOOKUP($B1346,Stats!$A$2:$AA$19,2,FALSE))=FALSE,"",IF(ISNUMBER(X1346),(X1346-VLOOKUP($B1346,Stats!$A$2:$AA$19,3,FALSE))/VLOOKUP($B1346,Stats!$A$2:$AA$19,17,FALSE),""))</f>
        <v>-1.0521141897083433</v>
      </c>
      <c r="BB1346" s="46"/>
      <c r="BC1346" s="46"/>
      <c r="BD1346" s="44">
        <f t="shared" si="269"/>
        <v>-1.2405620610160097</v>
      </c>
      <c r="BE1346" s="46">
        <f>IF(ISNUMBER(VLOOKUP($B1346,Stats!$A$2:$AA$19,2,FALSE))=FALSE,"",IF(ISNUMBER(Y1346),(Y1346-VLOOKUP($B1346,Stats!$A$2:$AA$19,5,FALSE))/VLOOKUP($B1346,Stats!$A$2:$AA$19,19,FALSE),""))</f>
        <v>0.56048870739111056</v>
      </c>
      <c r="BF1346" s="46"/>
      <c r="BG1346" s="46"/>
      <c r="BH1346" s="46">
        <f>IF(ISNUMBER(VLOOKUP($B1346,Stats!$A$2:$AA$19,2,FALSE))=FALSE,"",IF(ISNUMBER(Z1346),(Z1346-VLOOKUP($B1346,Stats!$A$2:$AA$19,8,FALSE))/VLOOKUP($B1346,Stats!$A$2:$AA$19,22,FALSE),""))</f>
        <v>-0.64412337137479436</v>
      </c>
      <c r="BI1346" s="46" t="str">
        <f>IF(ISNUMBER(VLOOKUP($B1346,Stats!$A$2:$AA$19,2,FALSE))=FALSE,"",IF(ISNUMBER(#REF!),(#REF!-VLOOKUP($B1346,Stats!$A$2:$AA$19,9,FALSE))/VLOOKUP($B1346,Stats!$A$2:$AA$19,23,FALSE),""))</f>
        <v/>
      </c>
      <c r="BJ1346" s="46" t="str">
        <f>IF(ISNUMBER(VLOOKUP($B1346,Stats!$A$2:$AA$19,2,FALSE))=FALSE,"",IF(ISNUMBER(#REF!),(#REF!-VLOOKUP($B1346,Stats!$A$2:$AA$19,10,FALSE))/VLOOKUP($B1346,Stats!$A$2:$AA$19,24,FALSE),""))</f>
        <v/>
      </c>
      <c r="BK1346" s="44">
        <f t="shared" si="274"/>
        <v>-0.5855791065862157</v>
      </c>
      <c r="BL1346" s="46" t="str">
        <f>IF(ISNUMBER(VLOOKUP($B1346,Stats!$A$2:$AA$19,2,FALSE))=FALSE,"",IF(ISNUMBER(#REF!),(#REF!-VLOOKUP($B1346,Stats!$A$2:$AA$19,11,FALSE))/VLOOKUP($B1346,Stats!$A$2:$AA$19,25,FALSE),""))</f>
        <v/>
      </c>
      <c r="BM1346" s="46" t="str">
        <f>IF(ISNUMBER(VLOOKUP($B1346,Stats!$A$2:$AA$19,2,FALSE))=FALSE,"",IF(ISNUMBER(AA1346),(AA1346-VLOOKUP($B1346,Stats!$A$2:$AA$19,12,FALSE))/VLOOKUP($B1346,Stats!$A$2:$AA$19,26,FALSE),""))</f>
        <v/>
      </c>
      <c r="BN1346" s="46" t="str">
        <f>IF(ISNUMBER(VLOOKUP($B1346,Stats!$A$2:$AA$19,2,FALSE))=FALSE,"",IF(ISNUMBER(#REF!),(#REF!-VLOOKUP($B1346,Stats!$A$2:$AA$19,13,FALSE))/VLOOKUP($B1346,Stats!$A$2:$AA$19,27,FALSE),""))</f>
        <v/>
      </c>
      <c r="BO1346" s="46" t="str">
        <f>IF(ISNUMBER(VLOOKUP($B1346,Stats!$A$2:$AA$19,2,FALSE))=FALSE,"",IF(ISNUMBER(#REF!),(#REF!-VLOOKUP($B1346,Stats!$A$2:$AA$19,14,FALSE))/VLOOKUP($B1346,Stats!$A$2:$AB$19,28,FALSE),""))</f>
        <v/>
      </c>
      <c r="BP1346" s="46"/>
      <c r="BQ1346" s="46">
        <f>IF(ISNUMBER(VLOOKUP($B1346,Stats!$A$2:$AA$19,2,FALSE))=FALSE,"",IF(ISNUMBER(BM1346),BM1346,(VLOOKUP($B1346,Stats!$A$2:$AT$19,46,FALSE)-VLOOKUP($B1346,Stats!$A$2:$AA$19,12,FALSE))/VLOOKUP($B1346,Stats!$A$2:$AA$19,26,FALSE)))</f>
        <v>-0.53964354662323732</v>
      </c>
      <c r="BR1346" s="51">
        <f t="shared" si="275"/>
        <v>-0.53964354662323732</v>
      </c>
      <c r="BS1346" s="32" t="str">
        <f t="shared" si="270"/>
        <v>2102_201503</v>
      </c>
      <c r="BT1346" s="53">
        <f t="shared" si="271"/>
        <v>-0.70738858547957884</v>
      </c>
    </row>
    <row r="1347" spans="1:72" x14ac:dyDescent="0.15">
      <c r="A1347" s="16">
        <v>2102</v>
      </c>
      <c r="B1347" s="17">
        <v>201504</v>
      </c>
      <c r="C1347" s="3">
        <v>0</v>
      </c>
      <c r="D1347" s="23">
        <v>6.9688340452460196E-2</v>
      </c>
      <c r="E1347" s="18">
        <v>5.1217178723891275E-3</v>
      </c>
      <c r="F1347" s="24">
        <v>7</v>
      </c>
      <c r="G1347" s="24">
        <v>0</v>
      </c>
      <c r="H1347" s="20">
        <v>9.6815219548414631E-3</v>
      </c>
      <c r="I1347" s="20" t="s">
        <v>25</v>
      </c>
      <c r="J1347" s="24">
        <v>7</v>
      </c>
      <c r="K1347" s="24">
        <v>0</v>
      </c>
      <c r="L1347" s="20">
        <v>1.4141101924117105E-2</v>
      </c>
      <c r="M1347" s="20">
        <v>1.6001219140506784E-3</v>
      </c>
      <c r="N1347" s="19">
        <v>1.3523000000000001</v>
      </c>
      <c r="O1347" s="19">
        <v>1.0597131886215814</v>
      </c>
      <c r="P1347" s="25">
        <v>42052</v>
      </c>
      <c r="Q1347" s="20">
        <v>0</v>
      </c>
      <c r="R1347" s="25">
        <v>42044</v>
      </c>
      <c r="S1347" s="25">
        <f>IF(ISNUMBER(R1347),VLOOKUP(B1347,Index!$B$3:$AB$18,27,FALSE),"")</f>
        <v>42044</v>
      </c>
      <c r="T1347" s="25">
        <f>IF(ISNUMBER($R1347),VLOOKUP($B1347,Index!$B$21:$AB$36,27,FALSE),"")</f>
        <v>42044</v>
      </c>
      <c r="U1347" s="25">
        <f>IF(ISNUMBER($R1347),VLOOKUP($B1347,Index!$B$39:$AB$54,27,FALSE),"")</f>
        <v>42052</v>
      </c>
      <c r="W1347" s="18">
        <v>2.7875336180984078</v>
      </c>
      <c r="X1347" s="19">
        <v>1</v>
      </c>
      <c r="Y1347" s="18">
        <v>9.7177764057247568E-2</v>
      </c>
      <c r="Z1347" s="19">
        <f t="shared" si="272"/>
        <v>0</v>
      </c>
      <c r="AA1347" s="21" t="s">
        <v>25</v>
      </c>
      <c r="AB1347" s="3">
        <v>0</v>
      </c>
      <c r="AC1347" s="18">
        <v>7.7703436720288002</v>
      </c>
      <c r="AD1347" s="19">
        <v>1</v>
      </c>
      <c r="AE1347" s="18">
        <v>9.4435178271660772E-3</v>
      </c>
      <c r="AF1347" s="19">
        <f t="shared" si="273"/>
        <v>0</v>
      </c>
      <c r="AG1347" s="21" t="s">
        <v>25</v>
      </c>
      <c r="AH1347" s="3">
        <v>0</v>
      </c>
      <c r="AK1347" t="str">
        <f t="shared" si="281"/>
        <v/>
      </c>
      <c r="AL1347" t="str">
        <f t="shared" si="281"/>
        <v/>
      </c>
      <c r="AM1347" t="str">
        <f t="shared" si="281"/>
        <v/>
      </c>
      <c r="AN1347" t="str">
        <f t="shared" si="281"/>
        <v/>
      </c>
      <c r="AO1347" t="str">
        <f t="shared" si="281"/>
        <v/>
      </c>
      <c r="AP1347" t="str">
        <f t="shared" si="281"/>
        <v/>
      </c>
      <c r="AQ1347" t="str">
        <f t="shared" si="281"/>
        <v/>
      </c>
      <c r="AR1347" t="str">
        <f t="shared" si="281"/>
        <v/>
      </c>
      <c r="AS1347" t="str">
        <f t="shared" si="281"/>
        <v/>
      </c>
      <c r="AT1347" t="str">
        <f t="shared" si="281"/>
        <v/>
      </c>
      <c r="AU1347" t="str">
        <f t="shared" si="281"/>
        <v/>
      </c>
      <c r="AV1347" t="str">
        <f t="shared" si="281"/>
        <v/>
      </c>
      <c r="AW1347" t="str">
        <f t="shared" si="281"/>
        <v/>
      </c>
      <c r="AX1347" t="str">
        <f t="shared" si="281"/>
        <v/>
      </c>
      <c r="AZ1347" s="46">
        <f>IF(ISNUMBER(VLOOKUP($B1347,Stats!$A$2:$AA$19,2,FALSE))=FALSE,"",IF(ISNUMBER(W1347),(W1347-VLOOKUP($B1347,Stats!$A$2:$AA$19,2,FALSE))/VLOOKUP($B1347,Stats!$A$2:$AA$19,16,FALSE),""))</f>
        <v>0.68132287633007238</v>
      </c>
      <c r="BA1347" s="46">
        <f>IF(ISNUMBER(VLOOKUP($B1347,Stats!$A$2:$AA$19,2,FALSE))=FALSE,"",IF(ISNUMBER(X1347),(X1347-VLOOKUP($B1347,Stats!$A$2:$AA$19,3,FALSE))/VLOOKUP($B1347,Stats!$A$2:$AA$19,17,FALSE),""))</f>
        <v>0.93772145929647244</v>
      </c>
      <c r="BB1347" s="46"/>
      <c r="BC1347" s="46"/>
      <c r="BD1347" s="44">
        <f t="shared" ref="BD1347:BD1410" si="282">IF(ISNUMBER(AZ1347),MAX(-3,MIN(3,SUM(0,AZ1347)))*$AZ$1+MAX(-3,MIN(3,SUM(0,BA1347)))*$BA$1+$BB$1*MAX(-3,MIN(3,SUM(0,BC1347))),"")</f>
        <v>0.80952216781327246</v>
      </c>
      <c r="BE1347" s="46">
        <f>IF(ISNUMBER(VLOOKUP($B1347,Stats!$A$2:$AA$19,2,FALSE))=FALSE,"",IF(ISNUMBER(Y1347),(Y1347-VLOOKUP($B1347,Stats!$A$2:$AA$19,5,FALSE))/VLOOKUP($B1347,Stats!$A$2:$AA$19,19,FALSE),""))</f>
        <v>-0.15602463273153416</v>
      </c>
      <c r="BF1347" s="46"/>
      <c r="BG1347" s="46"/>
      <c r="BH1347" s="46">
        <f>IF(ISNUMBER(VLOOKUP($B1347,Stats!$A$2:$AA$19,2,FALSE))=FALSE,"",IF(ISNUMBER(Z1347),(Z1347-VLOOKUP($B1347,Stats!$A$2:$AA$19,8,FALSE))/VLOOKUP($B1347,Stats!$A$2:$AA$19,22,FALSE),""))</f>
        <v>-0.5145844845400992</v>
      </c>
      <c r="BI1347" s="46" t="str">
        <f>IF(ISNUMBER(VLOOKUP($B1347,Stats!$A$2:$AA$19,2,FALSE))=FALSE,"",IF(ISNUMBER(#REF!),(#REF!-VLOOKUP($B1347,Stats!$A$2:$AA$19,9,FALSE))/VLOOKUP($B1347,Stats!$A$2:$AA$19,23,FALSE),""))</f>
        <v/>
      </c>
      <c r="BJ1347" s="46" t="str">
        <f>IF(ISNUMBER(VLOOKUP($B1347,Stats!$A$2:$AA$19,2,FALSE))=FALSE,"",IF(ISNUMBER(#REF!),(#REF!-VLOOKUP($B1347,Stats!$A$2:$AA$19,10,FALSE))/VLOOKUP($B1347,Stats!$A$2:$AA$19,24,FALSE),""))</f>
        <v/>
      </c>
      <c r="BK1347" s="44">
        <f t="shared" si="274"/>
        <v>-4.5158102449955856E-2</v>
      </c>
      <c r="BL1347" s="46" t="str">
        <f>IF(ISNUMBER(VLOOKUP($B1347,Stats!$A$2:$AA$19,2,FALSE))=FALSE,"",IF(ISNUMBER(#REF!),(#REF!-VLOOKUP($B1347,Stats!$A$2:$AA$19,11,FALSE))/VLOOKUP($B1347,Stats!$A$2:$AA$19,25,FALSE),""))</f>
        <v/>
      </c>
      <c r="BM1347" s="46" t="str">
        <f>IF(ISNUMBER(VLOOKUP($B1347,Stats!$A$2:$AA$19,2,FALSE))=FALSE,"",IF(ISNUMBER(AA1347),(AA1347-VLOOKUP($B1347,Stats!$A$2:$AA$19,12,FALSE))/VLOOKUP($B1347,Stats!$A$2:$AA$19,26,FALSE),""))</f>
        <v/>
      </c>
      <c r="BN1347" s="46" t="str">
        <f>IF(ISNUMBER(VLOOKUP($B1347,Stats!$A$2:$AA$19,2,FALSE))=FALSE,"",IF(ISNUMBER(#REF!),(#REF!-VLOOKUP($B1347,Stats!$A$2:$AA$19,13,FALSE))/VLOOKUP($B1347,Stats!$A$2:$AA$19,27,FALSE),""))</f>
        <v/>
      </c>
      <c r="BO1347" s="46" t="str">
        <f>IF(ISNUMBER(VLOOKUP($B1347,Stats!$A$2:$AA$19,2,FALSE))=FALSE,"",IF(ISNUMBER(#REF!),(#REF!-VLOOKUP($B1347,Stats!$A$2:$AA$19,14,FALSE))/VLOOKUP($B1347,Stats!$A$2:$AB$19,28,FALSE),""))</f>
        <v/>
      </c>
      <c r="BP1347" s="46"/>
      <c r="BQ1347" s="46">
        <f>IF(ISNUMBER(VLOOKUP($B1347,Stats!$A$2:$AA$19,2,FALSE))=FALSE,"",IF(ISNUMBER(BM1347),BM1347,(VLOOKUP($B1347,Stats!$A$2:$AT$19,46,FALSE)-VLOOKUP($B1347,Stats!$A$2:$AA$19,12,FALSE))/VLOOKUP($B1347,Stats!$A$2:$AA$19,26,FALSE)))</f>
        <v>-0.64096278450557098</v>
      </c>
      <c r="BR1347" s="51">
        <f t="shared" si="275"/>
        <v>-0.64096278450557098</v>
      </c>
      <c r="BS1347" s="32" t="str">
        <f t="shared" ref="BS1347:BS1410" si="283">IF(ISNUMBER(AZ1347),CONCATENATE(A1347,"_",B1347),"")</f>
        <v>2102_201504</v>
      </c>
      <c r="BT1347" s="53">
        <f t="shared" ref="BT1347:BT1410" si="284">IF(ISNUMBER(AZ1347),BD1347*$BD$1+BK1347*$BK$1+$BR$1*BR1347,"")</f>
        <v>6.6170151915667941E-3</v>
      </c>
    </row>
    <row r="1348" spans="1:72" x14ac:dyDescent="0.15">
      <c r="A1348" s="16">
        <v>2102</v>
      </c>
      <c r="B1348" s="17">
        <v>201505</v>
      </c>
      <c r="C1348" s="3">
        <v>0</v>
      </c>
      <c r="D1348" s="23">
        <v>-1.4198032980847541E-2</v>
      </c>
      <c r="E1348" s="18">
        <v>1.572519309843461E-2</v>
      </c>
      <c r="F1348" s="24">
        <v>5</v>
      </c>
      <c r="G1348" s="24">
        <v>3</v>
      </c>
      <c r="H1348" s="20">
        <v>8.0930738119746153E-3</v>
      </c>
      <c r="I1348" s="20">
        <v>-1.7960017735466516E-2</v>
      </c>
      <c r="J1348" s="24">
        <v>4</v>
      </c>
      <c r="K1348" s="24">
        <v>2</v>
      </c>
      <c r="L1348" s="20">
        <v>1.8355469332935304E-2</v>
      </c>
      <c r="M1348" s="20">
        <v>-3.052662037037035E-2</v>
      </c>
      <c r="N1348" s="19">
        <v>1.3824000000000001</v>
      </c>
      <c r="O1348" s="19">
        <v>1.0218050114568704</v>
      </c>
      <c r="P1348" s="25">
        <v>42065</v>
      </c>
      <c r="Q1348" s="20">
        <v>-3.5662615740740811E-2</v>
      </c>
      <c r="R1348" s="25">
        <v>42069</v>
      </c>
      <c r="S1348" s="25">
        <f>IF(ISNUMBER(R1348),VLOOKUP(B1348,Index!$B$3:$AB$18,27,FALSE),"")</f>
        <v>42069</v>
      </c>
      <c r="T1348" s="25">
        <f>IF(ISNUMBER($R1348),VLOOKUP($B1348,Index!$B$21:$AB$36,27,FALSE),"")</f>
        <v>42069</v>
      </c>
      <c r="U1348" s="25">
        <f>IF(ISNUMBER($R1348),VLOOKUP($B1348,Index!$B$39:$AB$54,27,FALSE),"")</f>
        <v>42069</v>
      </c>
      <c r="W1348" s="18">
        <v>-0.51112918731051149</v>
      </c>
      <c r="X1348" s="19">
        <v>0.625</v>
      </c>
      <c r="Y1348" s="18">
        <v>0.29836456102208248</v>
      </c>
      <c r="Z1348" s="19">
        <f t="shared" ref="Z1348:Z1411" si="285">IF(ISNUMBER(B1348),ABS(R1348-S1348),"")</f>
        <v>0</v>
      </c>
      <c r="AA1348" s="21" t="s">
        <v>25</v>
      </c>
      <c r="AB1348" s="3">
        <v>0</v>
      </c>
      <c r="AC1348" s="18">
        <v>0.26125304612070394</v>
      </c>
      <c r="AD1348" s="19">
        <v>0.390625</v>
      </c>
      <c r="AE1348" s="18">
        <v>8.9021411273899981E-2</v>
      </c>
      <c r="AF1348" s="19">
        <f t="shared" ref="AF1348:AF1411" si="286">IF(ISNUMBER(B1348),(ABS(R1348-S1348))^2,"")</f>
        <v>0</v>
      </c>
      <c r="AG1348" s="21" t="s">
        <v>25</v>
      </c>
      <c r="AH1348" s="3">
        <v>0</v>
      </c>
      <c r="AK1348" t="str">
        <f t="shared" si="281"/>
        <v/>
      </c>
      <c r="AL1348" t="str">
        <f t="shared" si="281"/>
        <v/>
      </c>
      <c r="AM1348" t="str">
        <f t="shared" si="281"/>
        <v/>
      </c>
      <c r="AN1348" t="str">
        <f t="shared" si="281"/>
        <v/>
      </c>
      <c r="AO1348" t="str">
        <f t="shared" si="281"/>
        <v/>
      </c>
      <c r="AP1348" t="str">
        <f t="shared" si="281"/>
        <v/>
      </c>
      <c r="AQ1348" t="str">
        <f t="shared" si="281"/>
        <v/>
      </c>
      <c r="AR1348" t="str">
        <f t="shared" si="281"/>
        <v/>
      </c>
      <c r="AS1348" t="str">
        <f t="shared" si="281"/>
        <v/>
      </c>
      <c r="AT1348" t="str">
        <f t="shared" si="281"/>
        <v/>
      </c>
      <c r="AU1348" t="str">
        <f t="shared" si="281"/>
        <v/>
      </c>
      <c r="AV1348" t="str">
        <f t="shared" si="281"/>
        <v/>
      </c>
      <c r="AW1348" t="str">
        <f t="shared" si="281"/>
        <v/>
      </c>
      <c r="AX1348" t="str">
        <f t="shared" si="281"/>
        <v/>
      </c>
      <c r="AZ1348" s="46">
        <f>IF(ISNUMBER(VLOOKUP($B1348,Stats!$A$2:$AA$19,2,FALSE))=FALSE,"",IF(ISNUMBER(W1348),(W1348-VLOOKUP($B1348,Stats!$A$2:$AA$19,2,FALSE))/VLOOKUP($B1348,Stats!$A$2:$AA$19,16,FALSE),""))</f>
        <v>-0.85106863348086714</v>
      </c>
      <c r="BA1348" s="46">
        <f>IF(ISNUMBER(VLOOKUP($B1348,Stats!$A$2:$AA$19,2,FALSE))=FALSE,"",IF(ISNUMBER(X1348),(X1348-VLOOKUP($B1348,Stats!$A$2:$AA$19,3,FALSE))/VLOOKUP($B1348,Stats!$A$2:$AA$19,17,FALSE),""))</f>
        <v>0.35311991189560649</v>
      </c>
      <c r="BB1348" s="46"/>
      <c r="BC1348" s="46"/>
      <c r="BD1348" s="44">
        <f t="shared" si="282"/>
        <v>-0.24897436079263033</v>
      </c>
      <c r="BE1348" s="46">
        <f>IF(ISNUMBER(VLOOKUP($B1348,Stats!$A$2:$AA$19,2,FALSE))=FALSE,"",IF(ISNUMBER(Y1348),(Y1348-VLOOKUP($B1348,Stats!$A$2:$AA$19,5,FALSE))/VLOOKUP($B1348,Stats!$A$2:$AA$19,19,FALSE),""))</f>
        <v>1.1259067172628616</v>
      </c>
      <c r="BF1348" s="46"/>
      <c r="BG1348" s="46"/>
      <c r="BH1348" s="46">
        <f>IF(ISNUMBER(VLOOKUP($B1348,Stats!$A$2:$AA$19,2,FALSE))=FALSE,"",IF(ISNUMBER(Z1348),(Z1348-VLOOKUP($B1348,Stats!$A$2:$AA$19,8,FALSE))/VLOOKUP($B1348,Stats!$A$2:$AA$19,22,FALSE),""))</f>
        <v>-0.59810804423176478</v>
      </c>
      <c r="BI1348" s="46" t="str">
        <f>IF(ISNUMBER(VLOOKUP($B1348,Stats!$A$2:$AA$19,2,FALSE))=FALSE,"",IF(ISNUMBER(#REF!),(#REF!-VLOOKUP($B1348,Stats!$A$2:$AA$19,9,FALSE))/VLOOKUP($B1348,Stats!$A$2:$AA$19,23,FALSE),""))</f>
        <v/>
      </c>
      <c r="BJ1348" s="46" t="str">
        <f>IF(ISNUMBER(VLOOKUP($B1348,Stats!$A$2:$AA$19,2,FALSE))=FALSE,"",IF(ISNUMBER(#REF!),(#REF!-VLOOKUP($B1348,Stats!$A$2:$AA$19,10,FALSE))/VLOOKUP($B1348,Stats!$A$2:$AA$19,24,FALSE),""))</f>
        <v/>
      </c>
      <c r="BK1348" s="44">
        <f t="shared" si="274"/>
        <v>-0.96756711535353246</v>
      </c>
      <c r="BL1348" s="46" t="str">
        <f>IF(ISNUMBER(VLOOKUP($B1348,Stats!$A$2:$AA$19,2,FALSE))=FALSE,"",IF(ISNUMBER(#REF!),(#REF!-VLOOKUP($B1348,Stats!$A$2:$AA$19,11,FALSE))/VLOOKUP($B1348,Stats!$A$2:$AA$19,25,FALSE),""))</f>
        <v/>
      </c>
      <c r="BM1348" s="46" t="str">
        <f>IF(ISNUMBER(VLOOKUP($B1348,Stats!$A$2:$AA$19,2,FALSE))=FALSE,"",IF(ISNUMBER(AA1348),(AA1348-VLOOKUP($B1348,Stats!$A$2:$AA$19,12,FALSE))/VLOOKUP($B1348,Stats!$A$2:$AA$19,26,FALSE),""))</f>
        <v/>
      </c>
      <c r="BN1348" s="46" t="str">
        <f>IF(ISNUMBER(VLOOKUP($B1348,Stats!$A$2:$AA$19,2,FALSE))=FALSE,"",IF(ISNUMBER(#REF!),(#REF!-VLOOKUP($B1348,Stats!$A$2:$AA$19,13,FALSE))/VLOOKUP($B1348,Stats!$A$2:$AA$19,27,FALSE),""))</f>
        <v/>
      </c>
      <c r="BO1348" s="46" t="str">
        <f>IF(ISNUMBER(VLOOKUP($B1348,Stats!$A$2:$AA$19,2,FALSE))=FALSE,"",IF(ISNUMBER(#REF!),(#REF!-VLOOKUP($B1348,Stats!$A$2:$AA$19,14,FALSE))/VLOOKUP($B1348,Stats!$A$2:$AB$19,28,FALSE),""))</f>
        <v/>
      </c>
      <c r="BP1348" s="46"/>
      <c r="BQ1348" s="46">
        <f>IF(ISNUMBER(VLOOKUP($B1348,Stats!$A$2:$AA$19,2,FALSE))=FALSE,"",IF(ISNUMBER(BM1348),BM1348,(VLOOKUP($B1348,Stats!$A$2:$AT$19,46,FALSE)-VLOOKUP($B1348,Stats!$A$2:$AA$19,12,FALSE))/VLOOKUP($B1348,Stats!$A$2:$AA$19,26,FALSE)))</f>
        <v>-0.36655208107354165</v>
      </c>
      <c r="BR1348" s="51">
        <f t="shared" si="275"/>
        <v>-0.36655208107354165</v>
      </c>
      <c r="BS1348" s="32" t="str">
        <f t="shared" si="283"/>
        <v>2102_201505</v>
      </c>
      <c r="BT1348" s="53">
        <f t="shared" si="284"/>
        <v>-0.70364555758535385</v>
      </c>
    </row>
    <row r="1349" spans="1:72" x14ac:dyDescent="0.15">
      <c r="A1349" s="16">
        <v>2102</v>
      </c>
      <c r="B1349" s="17">
        <v>201506</v>
      </c>
      <c r="C1349" s="3">
        <v>0</v>
      </c>
      <c r="D1349" s="23">
        <v>7.9738954317005506E-2</v>
      </c>
      <c r="E1349" s="18">
        <v>8.5553004534446465E-3</v>
      </c>
      <c r="F1349" s="24">
        <v>8</v>
      </c>
      <c r="G1349" s="24">
        <v>2</v>
      </c>
      <c r="H1349" s="20">
        <v>1.0253033996063837E-2</v>
      </c>
      <c r="I1349" s="20">
        <v>-2.3422430872149236E-3</v>
      </c>
      <c r="J1349" s="24">
        <v>5</v>
      </c>
      <c r="K1349" s="24">
        <v>1</v>
      </c>
      <c r="L1349" s="20">
        <v>2.6422018348623899E-2</v>
      </c>
      <c r="M1349" s="20">
        <v>-3.218962616138632E-3</v>
      </c>
      <c r="N1349" s="19">
        <v>1.4394</v>
      </c>
      <c r="O1349" s="19">
        <v>1.067408231368187</v>
      </c>
      <c r="P1349" s="25">
        <v>42083</v>
      </c>
      <c r="Q1349" s="20">
        <v>-3.218962616138632E-3</v>
      </c>
      <c r="R1349" s="25">
        <v>42076</v>
      </c>
      <c r="S1349" s="25">
        <f>IF(ISNUMBER(R1349),VLOOKUP(B1349,Index!$B$3:$AB$18,27,FALSE),"")</f>
        <v>42073</v>
      </c>
      <c r="T1349" s="25">
        <f>IF(ISNUMBER($R1349),VLOOKUP($B1349,Index!$B$21:$AB$36,27,FALSE),"")</f>
        <v>42075</v>
      </c>
      <c r="U1349" s="25">
        <f>IF(ISNUMBER($R1349),VLOOKUP($B1349,Index!$B$39:$AB$54,27,FALSE),"")</f>
        <v>42075</v>
      </c>
      <c r="W1349" s="18">
        <v>2.3921686295101652</v>
      </c>
      <c r="X1349" s="19">
        <v>0.8</v>
      </c>
      <c r="Y1349" s="18">
        <v>0.16232541299973846</v>
      </c>
      <c r="Z1349" s="19">
        <f t="shared" si="285"/>
        <v>3</v>
      </c>
      <c r="AA1349" s="21">
        <v>24.771631058163045</v>
      </c>
      <c r="AB1349" s="3">
        <v>0</v>
      </c>
      <c r="AC1349" s="18">
        <v>5.7224707520125415</v>
      </c>
      <c r="AD1349" s="19">
        <v>0.64000000000000012</v>
      </c>
      <c r="AE1349" s="18">
        <v>2.6349539705535659E-2</v>
      </c>
      <c r="AF1349" s="19">
        <f t="shared" si="286"/>
        <v>9</v>
      </c>
      <c r="AG1349" s="21">
        <v>613.63370528174801</v>
      </c>
      <c r="AH1349" s="3">
        <v>0</v>
      </c>
      <c r="AK1349" t="str">
        <f t="shared" si="281"/>
        <v/>
      </c>
      <c r="AL1349" t="str">
        <f t="shared" si="281"/>
        <v/>
      </c>
      <c r="AM1349" t="str">
        <f t="shared" si="281"/>
        <v/>
      </c>
      <c r="AN1349" t="str">
        <f t="shared" si="281"/>
        <v/>
      </c>
      <c r="AO1349" t="str">
        <f t="shared" si="281"/>
        <v/>
      </c>
      <c r="AP1349" t="str">
        <f t="shared" si="281"/>
        <v/>
      </c>
      <c r="AQ1349" t="str">
        <f t="shared" si="281"/>
        <v/>
      </c>
      <c r="AR1349" t="str">
        <f t="shared" si="281"/>
        <v/>
      </c>
      <c r="AS1349" t="str">
        <f t="shared" si="281"/>
        <v/>
      </c>
      <c r="AT1349" t="str">
        <f t="shared" si="281"/>
        <v/>
      </c>
      <c r="AU1349" t="str">
        <f t="shared" si="281"/>
        <v/>
      </c>
      <c r="AV1349" t="str">
        <f t="shared" si="281"/>
        <v/>
      </c>
      <c r="AW1349">
        <f t="shared" si="281"/>
        <v>24.771631058163045</v>
      </c>
      <c r="AX1349" t="str">
        <f t="shared" si="281"/>
        <v/>
      </c>
      <c r="AZ1349" s="46">
        <f>IF(ISNUMBER(VLOOKUP($B1349,Stats!$A$2:$AA$19,2,FALSE))=FALSE,"",IF(ISNUMBER(W1349),(W1349-VLOOKUP($B1349,Stats!$A$2:$AA$19,2,FALSE))/VLOOKUP($B1349,Stats!$A$2:$AA$19,16,FALSE),""))</f>
        <v>0.35223568287588047</v>
      </c>
      <c r="BA1349" s="46">
        <f>IF(ISNUMBER(VLOOKUP($B1349,Stats!$A$2:$AA$19,2,FALSE))=FALSE,"",IF(ISNUMBER(X1349),(X1349-VLOOKUP($B1349,Stats!$A$2:$AA$19,3,FALSE))/VLOOKUP($B1349,Stats!$A$2:$AA$19,17,FALSE),""))</f>
        <v>-3.4963065069354378E-2</v>
      </c>
      <c r="BB1349" s="46"/>
      <c r="BC1349" s="46"/>
      <c r="BD1349" s="44">
        <f t="shared" si="282"/>
        <v>0.15863630890326305</v>
      </c>
      <c r="BE1349" s="46">
        <f>IF(ISNUMBER(VLOOKUP($B1349,Stats!$A$2:$AA$19,2,FALSE))=FALSE,"",IF(ISNUMBER(Y1349),(Y1349-VLOOKUP($B1349,Stats!$A$2:$AA$19,5,FALSE))/VLOOKUP($B1349,Stats!$A$2:$AA$19,19,FALSE),""))</f>
        <v>0.19868248430605465</v>
      </c>
      <c r="BF1349" s="46"/>
      <c r="BG1349" s="46"/>
      <c r="BH1349" s="46">
        <f>IF(ISNUMBER(VLOOKUP($B1349,Stats!$A$2:$AA$19,2,FALSE))=FALSE,"",IF(ISNUMBER(Z1349),(Z1349-VLOOKUP($B1349,Stats!$A$2:$AA$19,8,FALSE))/VLOOKUP($B1349,Stats!$A$2:$AA$19,22,FALSE),""))</f>
        <v>-0.14457295407960652</v>
      </c>
      <c r="BI1349" s="46" t="str">
        <f>IF(ISNUMBER(VLOOKUP($B1349,Stats!$A$2:$AA$19,2,FALSE))=FALSE,"",IF(ISNUMBER(#REF!),(#REF!-VLOOKUP($B1349,Stats!$A$2:$AA$19,9,FALSE))/VLOOKUP($B1349,Stats!$A$2:$AA$19,23,FALSE),""))</f>
        <v/>
      </c>
      <c r="BJ1349" s="46" t="str">
        <f>IF(ISNUMBER(VLOOKUP($B1349,Stats!$A$2:$AA$19,2,FALSE))=FALSE,"",IF(ISNUMBER(#REF!),(#REF!-VLOOKUP($B1349,Stats!$A$2:$AA$19,10,FALSE))/VLOOKUP($B1349,Stats!$A$2:$AA$19,24,FALSE),""))</f>
        <v/>
      </c>
      <c r="BK1349" s="44">
        <f t="shared" ref="BK1349:BK1412" si="287">IF(ISNUMBER(AZ1349),(MAX(-3,MIN(3,SUM(0,-BE1349)))*$BE$1+MAX(-3,MIN(3,SUM(0,-BF1349)))*$BF$1+$BG$1*MAX(-3,MIN(3,SUM(0,-BG1349)))+$BH$1*MAX(-3,MIN(3,SUM(0,BH1349)))+$BI$1*MAX(-3,MIN(3,SUM(0,BI1349)))+$BJ$1*MAX(-3,MIN(3,SUM(0,BJ1349)))),"")</f>
        <v>-0.18244962523812019</v>
      </c>
      <c r="BL1349" s="46" t="str">
        <f>IF(ISNUMBER(VLOOKUP($B1349,Stats!$A$2:$AA$19,2,FALSE))=FALSE,"",IF(ISNUMBER(#REF!),(#REF!-VLOOKUP($B1349,Stats!$A$2:$AA$19,11,FALSE))/VLOOKUP($B1349,Stats!$A$2:$AA$19,25,FALSE),""))</f>
        <v/>
      </c>
      <c r="BM1349" s="46">
        <f>IF(ISNUMBER(VLOOKUP($B1349,Stats!$A$2:$AA$19,2,FALSE))=FALSE,"",IF(ISNUMBER(AA1349),(AA1349-VLOOKUP($B1349,Stats!$A$2:$AA$19,12,FALSE))/VLOOKUP($B1349,Stats!$A$2:$AA$19,26,FALSE),""))</f>
        <v>-0.13728912542390292</v>
      </c>
      <c r="BN1349" s="46" t="str">
        <f>IF(ISNUMBER(VLOOKUP($B1349,Stats!$A$2:$AA$19,2,FALSE))=FALSE,"",IF(ISNUMBER(#REF!),(#REF!-VLOOKUP($B1349,Stats!$A$2:$AA$19,13,FALSE))/VLOOKUP($B1349,Stats!$A$2:$AA$19,27,FALSE),""))</f>
        <v/>
      </c>
      <c r="BO1349" s="46" t="str">
        <f>IF(ISNUMBER(VLOOKUP($B1349,Stats!$A$2:$AA$19,2,FALSE))=FALSE,"",IF(ISNUMBER(#REF!),(#REF!-VLOOKUP($B1349,Stats!$A$2:$AA$19,14,FALSE))/VLOOKUP($B1349,Stats!$A$2:$AB$19,28,FALSE),""))</f>
        <v/>
      </c>
      <c r="BP1349" s="46"/>
      <c r="BQ1349" s="46">
        <f>IF(ISNUMBER(VLOOKUP($B1349,Stats!$A$2:$AA$19,2,FALSE))=FALSE,"",IF(ISNUMBER(BM1349),BM1349,(VLOOKUP($B1349,Stats!$A$2:$AT$19,46,FALSE)-VLOOKUP($B1349,Stats!$A$2:$AA$19,12,FALSE))/VLOOKUP($B1349,Stats!$A$2:$AA$19,26,FALSE)))</f>
        <v>-0.13728912542390292</v>
      </c>
      <c r="BR1349" s="51">
        <f t="shared" si="275"/>
        <v>-0.13728912542390292</v>
      </c>
      <c r="BS1349" s="32" t="str">
        <f t="shared" si="283"/>
        <v>2102_201506</v>
      </c>
      <c r="BT1349" s="53">
        <f t="shared" si="284"/>
        <v>-0.10520033844700008</v>
      </c>
    </row>
    <row r="1350" spans="1:72" x14ac:dyDescent="0.15">
      <c r="A1350" s="16">
        <v>2102</v>
      </c>
      <c r="B1350" s="17">
        <v>201507</v>
      </c>
      <c r="C1350" s="3">
        <v>0</v>
      </c>
      <c r="D1350" s="23">
        <v>9.3094344865916057E-3</v>
      </c>
      <c r="E1350" s="18">
        <v>1.1923986549655211E-2</v>
      </c>
      <c r="F1350" s="24">
        <v>4</v>
      </c>
      <c r="G1350" s="24">
        <v>1</v>
      </c>
      <c r="H1350" s="20">
        <v>7.0240697918604322E-3</v>
      </c>
      <c r="I1350" s="20">
        <v>-1.8535044964646197E-2</v>
      </c>
      <c r="J1350" s="24">
        <v>3</v>
      </c>
      <c r="K1350" s="24">
        <v>1</v>
      </c>
      <c r="L1350" s="20">
        <v>1.2018896762540088E-2</v>
      </c>
      <c r="M1350" s="20">
        <v>-1.8535044964646197E-2</v>
      </c>
      <c r="N1350" s="19">
        <v>1.4567000000000001</v>
      </c>
      <c r="O1350" s="19">
        <v>1</v>
      </c>
      <c r="P1350" s="25">
        <v>42086</v>
      </c>
      <c r="Q1350" s="20">
        <v>-1.8535044964646197E-2</v>
      </c>
      <c r="R1350" s="25">
        <v>42087</v>
      </c>
      <c r="S1350" s="25">
        <f>IF(ISNUMBER(R1350),VLOOKUP(B1350,Index!$B$3:$AB$18,27,FALSE),"")</f>
        <v>42088</v>
      </c>
      <c r="T1350" s="25">
        <f>IF(ISNUMBER($R1350),VLOOKUP($B1350,Index!$B$21:$AB$36,27,FALSE),"")</f>
        <v>42089</v>
      </c>
      <c r="U1350" s="25">
        <f>IF(ISNUMBER($R1350),VLOOKUP($B1350,Index!$B$39:$AB$54,27,FALSE),"")</f>
        <v>42089</v>
      </c>
      <c r="W1350" s="18">
        <v>0.67027928303459561</v>
      </c>
      <c r="X1350" s="19">
        <v>0.8</v>
      </c>
      <c r="Y1350" s="18">
        <v>0.22624173771673745</v>
      </c>
      <c r="Z1350" s="19">
        <f t="shared" si="285"/>
        <v>1</v>
      </c>
      <c r="AA1350" s="21">
        <v>0.50226123024510871</v>
      </c>
      <c r="AB1350" s="3">
        <v>0</v>
      </c>
      <c r="AC1350" s="18">
        <v>0.44927431726537154</v>
      </c>
      <c r="AD1350" s="19">
        <v>0.64000000000000012</v>
      </c>
      <c r="AE1350" s="18">
        <v>5.1185323885089021E-2</v>
      </c>
      <c r="AF1350" s="19">
        <f t="shared" si="286"/>
        <v>1</v>
      </c>
      <c r="AG1350" s="21">
        <v>0.25226634340733012</v>
      </c>
      <c r="AH1350" s="3">
        <v>0</v>
      </c>
      <c r="AK1350" t="str">
        <f t="shared" si="281"/>
        <v/>
      </c>
      <c r="AL1350" t="str">
        <f t="shared" si="281"/>
        <v/>
      </c>
      <c r="AM1350" t="str">
        <f t="shared" si="281"/>
        <v/>
      </c>
      <c r="AN1350" t="str">
        <f t="shared" si="281"/>
        <v/>
      </c>
      <c r="AO1350" t="str">
        <f t="shared" si="281"/>
        <v/>
      </c>
      <c r="AP1350" t="str">
        <f t="shared" si="281"/>
        <v/>
      </c>
      <c r="AQ1350" t="str">
        <f t="shared" si="281"/>
        <v/>
      </c>
      <c r="AR1350" t="str">
        <f t="shared" si="281"/>
        <v/>
      </c>
      <c r="AS1350" t="str">
        <f t="shared" si="281"/>
        <v/>
      </c>
      <c r="AT1350" t="str">
        <f t="shared" si="281"/>
        <v/>
      </c>
      <c r="AU1350" t="str">
        <f t="shared" si="281"/>
        <v/>
      </c>
      <c r="AV1350" t="str">
        <f t="shared" si="281"/>
        <v/>
      </c>
      <c r="AW1350" t="str">
        <f t="shared" si="281"/>
        <v/>
      </c>
      <c r="AX1350">
        <f t="shared" si="281"/>
        <v>0.50226123024510871</v>
      </c>
      <c r="AZ1350" s="46">
        <f>IF(ISNUMBER(VLOOKUP($B1350,Stats!$A$2:$AA$19,2,FALSE))=FALSE,"",IF(ISNUMBER(W1350),(W1350-VLOOKUP($B1350,Stats!$A$2:$AA$19,2,FALSE))/VLOOKUP($B1350,Stats!$A$2:$AA$19,16,FALSE),""))</f>
        <v>-0.32862542214197599</v>
      </c>
      <c r="BA1350" s="46">
        <f>IF(ISNUMBER(VLOOKUP($B1350,Stats!$A$2:$AA$19,2,FALSE))=FALSE,"",IF(ISNUMBER(X1350),(X1350-VLOOKUP($B1350,Stats!$A$2:$AA$19,3,FALSE))/VLOOKUP($B1350,Stats!$A$2:$AA$19,17,FALSE),""))</f>
        <v>0.61985383420575335</v>
      </c>
      <c r="BB1350" s="46"/>
      <c r="BC1350" s="46"/>
      <c r="BD1350" s="44">
        <f t="shared" si="282"/>
        <v>0.14561420603188868</v>
      </c>
      <c r="BE1350" s="46">
        <f>IF(ISNUMBER(VLOOKUP($B1350,Stats!$A$2:$AA$19,2,FALSE))=FALSE,"",IF(ISNUMBER(Y1350),(Y1350-VLOOKUP($B1350,Stats!$A$2:$AA$19,5,FALSE))/VLOOKUP($B1350,Stats!$A$2:$AA$19,19,FALSE),""))</f>
        <v>0.2587231247853814</v>
      </c>
      <c r="BF1350" s="46"/>
      <c r="BG1350" s="46"/>
      <c r="BH1350" s="46">
        <f>IF(ISNUMBER(VLOOKUP($B1350,Stats!$A$2:$AA$19,2,FALSE))=FALSE,"",IF(ISNUMBER(Z1350),(Z1350-VLOOKUP($B1350,Stats!$A$2:$AA$19,8,FALSE))/VLOOKUP($B1350,Stats!$A$2:$AA$19,22,FALSE),""))</f>
        <v>-0.22777854907483192</v>
      </c>
      <c r="BI1350" s="46" t="str">
        <f>IF(ISNUMBER(VLOOKUP($B1350,Stats!$A$2:$AA$19,2,FALSE))=FALSE,"",IF(ISNUMBER(#REF!),(#REF!-VLOOKUP($B1350,Stats!$A$2:$AA$19,9,FALSE))/VLOOKUP($B1350,Stats!$A$2:$AA$19,23,FALSE),""))</f>
        <v/>
      </c>
      <c r="BJ1350" s="46" t="str">
        <f>IF(ISNUMBER(VLOOKUP($B1350,Stats!$A$2:$AA$19,2,FALSE))=FALSE,"",IF(ISNUMBER(#REF!),(#REF!-VLOOKUP($B1350,Stats!$A$2:$AA$19,10,FALSE))/VLOOKUP($B1350,Stats!$A$2:$AA$19,24,FALSE),""))</f>
        <v/>
      </c>
      <c r="BK1350" s="44">
        <f t="shared" si="287"/>
        <v>-0.24943975207221653</v>
      </c>
      <c r="BL1350" s="46" t="str">
        <f>IF(ISNUMBER(VLOOKUP($B1350,Stats!$A$2:$AA$19,2,FALSE))=FALSE,"",IF(ISNUMBER(#REF!),(#REF!-VLOOKUP($B1350,Stats!$A$2:$AA$19,11,FALSE))/VLOOKUP($B1350,Stats!$A$2:$AA$19,25,FALSE),""))</f>
        <v/>
      </c>
      <c r="BM1350" s="46">
        <f>IF(ISNUMBER(VLOOKUP($B1350,Stats!$A$2:$AA$19,2,FALSE))=FALSE,"",IF(ISNUMBER(AA1350),(AA1350-VLOOKUP($B1350,Stats!$A$2:$AA$19,12,FALSE))/VLOOKUP($B1350,Stats!$A$2:$AA$19,26,FALSE),""))</f>
        <v>-0.45476192559707795</v>
      </c>
      <c r="BN1350" s="46" t="str">
        <f>IF(ISNUMBER(VLOOKUP($B1350,Stats!$A$2:$AA$19,2,FALSE))=FALSE,"",IF(ISNUMBER(#REF!),(#REF!-VLOOKUP($B1350,Stats!$A$2:$AA$19,13,FALSE))/VLOOKUP($B1350,Stats!$A$2:$AA$19,27,FALSE),""))</f>
        <v/>
      </c>
      <c r="BO1350" s="46" t="str">
        <f>IF(ISNUMBER(VLOOKUP($B1350,Stats!$A$2:$AA$19,2,FALSE))=FALSE,"",IF(ISNUMBER(#REF!),(#REF!-VLOOKUP($B1350,Stats!$A$2:$AA$19,14,FALSE))/VLOOKUP($B1350,Stats!$A$2:$AB$19,28,FALSE),""))</f>
        <v/>
      </c>
      <c r="BP1350" s="46"/>
      <c r="BQ1350" s="46">
        <f>IF(ISNUMBER(VLOOKUP($B1350,Stats!$A$2:$AA$19,2,FALSE))=FALSE,"",IF(ISNUMBER(BM1350),BM1350,(VLOOKUP($B1350,Stats!$A$2:$AT$19,46,FALSE)-VLOOKUP($B1350,Stats!$A$2:$AA$19,12,FALSE))/VLOOKUP($B1350,Stats!$A$2:$AA$19,26,FALSE)))</f>
        <v>-0.45476192559707795</v>
      </c>
      <c r="BR1350" s="51">
        <f t="shared" ref="BR1350:BR1413" si="288">IF(ISNUMBER(AZ1350),MAX(-3,MIN(3,SUM(0,BQ1350)))*$BM$1+$BN$1*MAX(-3,MIN(3,SUM(0,BN1350)))+$BO$1*MAX(-3,MIN(3,SUM(0,BO1350))),"")</f>
        <v>-0.45476192559707795</v>
      </c>
      <c r="BS1350" s="32" t="str">
        <f t="shared" si="283"/>
        <v>2102_201507</v>
      </c>
      <c r="BT1350" s="53">
        <f t="shared" si="284"/>
        <v>-0.21149339515636778</v>
      </c>
    </row>
    <row r="1351" spans="1:72" x14ac:dyDescent="0.15">
      <c r="S1351" t="str">
        <f>IF(ISNUMBER(R1351),VLOOKUP(B1351,Index!$B$3:$AB$18,27,FALSE),"")</f>
        <v/>
      </c>
      <c r="T1351" t="str">
        <f>IF(ISNUMBER($R1351),VLOOKUP($B1351,Index!$B$21:$AB$36,27,FALSE),"")</f>
        <v/>
      </c>
      <c r="U1351" t="str">
        <f>IF(ISNUMBER($R1351),VLOOKUP($B1351,Index!$B$39:$AB$54,27,FALSE),"")</f>
        <v/>
      </c>
      <c r="Z1351" t="str">
        <f t="shared" si="285"/>
        <v/>
      </c>
      <c r="AA1351" t="s">
        <v>25</v>
      </c>
      <c r="AF1351" t="str">
        <f t="shared" si="286"/>
        <v/>
      </c>
      <c r="AG1351" t="s">
        <v>25</v>
      </c>
      <c r="AK1351" t="str">
        <f t="shared" si="281"/>
        <v/>
      </c>
      <c r="AL1351" t="str">
        <f t="shared" si="281"/>
        <v/>
      </c>
      <c r="AM1351" t="str">
        <f t="shared" si="281"/>
        <v/>
      </c>
      <c r="AN1351" t="str">
        <f t="shared" si="281"/>
        <v/>
      </c>
      <c r="AO1351" t="str">
        <f t="shared" si="281"/>
        <v/>
      </c>
      <c r="AP1351" t="str">
        <f t="shared" si="281"/>
        <v/>
      </c>
      <c r="AQ1351" t="str">
        <f t="shared" si="281"/>
        <v/>
      </c>
      <c r="AR1351" t="str">
        <f t="shared" si="281"/>
        <v/>
      </c>
      <c r="AS1351" t="str">
        <f t="shared" si="281"/>
        <v/>
      </c>
      <c r="AT1351" t="str">
        <f t="shared" si="281"/>
        <v/>
      </c>
      <c r="AU1351" t="str">
        <f t="shared" si="281"/>
        <v/>
      </c>
      <c r="AV1351" t="str">
        <f t="shared" si="281"/>
        <v/>
      </c>
      <c r="AW1351" t="str">
        <f t="shared" si="281"/>
        <v/>
      </c>
      <c r="AX1351" t="str">
        <f t="shared" si="281"/>
        <v/>
      </c>
      <c r="AZ1351" s="46" t="str">
        <f>IF(ISNUMBER(VLOOKUP($B1351,Stats!$A$2:$AA$19,2,FALSE))=FALSE,"",IF(ISNUMBER(W1351),(W1351-VLOOKUP($B1351,Stats!$A$2:$AA$19,2,FALSE))/VLOOKUP($B1351,Stats!$A$2:$AA$19,16,FALSE),""))</f>
        <v/>
      </c>
      <c r="BA1351" s="46" t="str">
        <f>IF(ISNUMBER(VLOOKUP($B1351,Stats!$A$2:$AA$19,2,FALSE))=FALSE,"",IF(ISNUMBER(X1351),(X1351-VLOOKUP($B1351,Stats!$A$2:$AA$19,3,FALSE))/VLOOKUP($B1351,Stats!$A$2:$AA$19,17,FALSE),""))</f>
        <v/>
      </c>
      <c r="BB1351" s="46"/>
      <c r="BC1351" s="46"/>
      <c r="BD1351" s="44" t="str">
        <f t="shared" si="282"/>
        <v/>
      </c>
      <c r="BE1351" s="46" t="str">
        <f>IF(ISNUMBER(VLOOKUP($B1351,Stats!$A$2:$AA$19,2,FALSE))=FALSE,"",IF(ISNUMBER(Y1351),(Y1351-VLOOKUP($B1351,Stats!$A$2:$AA$19,5,FALSE))/VLOOKUP($B1351,Stats!$A$2:$AA$19,19,FALSE),""))</f>
        <v/>
      </c>
      <c r="BF1351" s="46"/>
      <c r="BG1351" s="46"/>
      <c r="BH1351" s="46" t="str">
        <f>IF(ISNUMBER(VLOOKUP($B1351,Stats!$A$2:$AA$19,2,FALSE))=FALSE,"",IF(ISNUMBER(Z1351),(Z1351-VLOOKUP($B1351,Stats!$A$2:$AA$19,8,FALSE))/VLOOKUP($B1351,Stats!$A$2:$AA$19,22,FALSE),""))</f>
        <v/>
      </c>
      <c r="BI1351" s="46" t="str">
        <f>IF(ISNUMBER(VLOOKUP($B1351,Stats!$A$2:$AA$19,2,FALSE))=FALSE,"",IF(ISNUMBER(#REF!),(#REF!-VLOOKUP($B1351,Stats!$A$2:$AA$19,9,FALSE))/VLOOKUP($B1351,Stats!$A$2:$AA$19,23,FALSE),""))</f>
        <v/>
      </c>
      <c r="BJ1351" s="46" t="str">
        <f>IF(ISNUMBER(VLOOKUP($B1351,Stats!$A$2:$AA$19,2,FALSE))=FALSE,"",IF(ISNUMBER(#REF!),(#REF!-VLOOKUP($B1351,Stats!$A$2:$AA$19,10,FALSE))/VLOOKUP($B1351,Stats!$A$2:$AA$19,24,FALSE),""))</f>
        <v/>
      </c>
      <c r="BK1351" s="44" t="str">
        <f t="shared" si="287"/>
        <v/>
      </c>
      <c r="BL1351" s="46" t="str">
        <f>IF(ISNUMBER(VLOOKUP($B1351,Stats!$A$2:$AA$19,2,FALSE))=FALSE,"",IF(ISNUMBER(#REF!),(#REF!-VLOOKUP($B1351,Stats!$A$2:$AA$19,11,FALSE))/VLOOKUP($B1351,Stats!$A$2:$AA$19,25,FALSE),""))</f>
        <v/>
      </c>
      <c r="BM1351" s="46" t="str">
        <f>IF(ISNUMBER(VLOOKUP($B1351,Stats!$A$2:$AA$19,2,FALSE))=FALSE,"",IF(ISNUMBER(AA1351),(AA1351-VLOOKUP($B1351,Stats!$A$2:$AA$19,12,FALSE))/VLOOKUP($B1351,Stats!$A$2:$AA$19,26,FALSE),""))</f>
        <v/>
      </c>
      <c r="BN1351" s="46" t="str">
        <f>IF(ISNUMBER(VLOOKUP($B1351,Stats!$A$2:$AA$19,2,FALSE))=FALSE,"",IF(ISNUMBER(#REF!),(#REF!-VLOOKUP($B1351,Stats!$A$2:$AA$19,13,FALSE))/VLOOKUP($B1351,Stats!$A$2:$AA$19,27,FALSE),""))</f>
        <v/>
      </c>
      <c r="BO1351" s="46" t="str">
        <f>IF(ISNUMBER(VLOOKUP($B1351,Stats!$A$2:$AA$19,2,FALSE))=FALSE,"",IF(ISNUMBER(#REF!),(#REF!-VLOOKUP($B1351,Stats!$A$2:$AA$19,14,FALSE))/VLOOKUP($B1351,Stats!$A$2:$AB$19,28,FALSE),""))</f>
        <v/>
      </c>
      <c r="BP1351" s="46"/>
      <c r="BQ1351" s="46" t="str">
        <f>IF(ISNUMBER(VLOOKUP($B1351,Stats!$A$2:$AA$19,2,FALSE))=FALSE,"",IF(ISNUMBER(BM1351),BM1351,(VLOOKUP($B1351,Stats!$A$2:$AT$19,46,FALSE)-VLOOKUP($B1351,Stats!$A$2:$AA$19,12,FALSE))/VLOOKUP($B1351,Stats!$A$2:$AA$19,26,FALSE)))</f>
        <v/>
      </c>
      <c r="BR1351" s="51" t="str">
        <f t="shared" si="288"/>
        <v/>
      </c>
      <c r="BS1351" s="32" t="str">
        <f t="shared" si="283"/>
        <v/>
      </c>
      <c r="BT1351" s="53" t="str">
        <f t="shared" si="284"/>
        <v/>
      </c>
    </row>
    <row r="1352" spans="1:72" ht="40.5" x14ac:dyDescent="0.15">
      <c r="A1352" s="1" t="s">
        <v>26</v>
      </c>
      <c r="B1352" s="1" t="s">
        <v>0</v>
      </c>
      <c r="C1352" s="3"/>
      <c r="D1352" s="4" t="s">
        <v>10</v>
      </c>
      <c r="E1352" s="1" t="s">
        <v>11</v>
      </c>
      <c r="F1352" s="1" t="s">
        <v>12</v>
      </c>
      <c r="G1352" s="1" t="s">
        <v>13</v>
      </c>
      <c r="H1352" s="1" t="s">
        <v>14</v>
      </c>
      <c r="I1352" s="1" t="s">
        <v>15</v>
      </c>
      <c r="J1352" s="1" t="s">
        <v>16</v>
      </c>
      <c r="K1352" s="1" t="s">
        <v>17</v>
      </c>
      <c r="L1352" s="1" t="s">
        <v>18</v>
      </c>
      <c r="M1352" s="1" t="s">
        <v>19</v>
      </c>
      <c r="N1352" s="1" t="s">
        <v>20</v>
      </c>
      <c r="O1352" s="1" t="s">
        <v>21</v>
      </c>
      <c r="P1352" s="1" t="s">
        <v>22</v>
      </c>
      <c r="Q1352" s="1" t="s">
        <v>23</v>
      </c>
      <c r="R1352" s="1" t="s">
        <v>24</v>
      </c>
      <c r="S1352" s="1" t="str">
        <f>IF(ISNUMBER(R1352),VLOOKUP(B1352,Index!$B$3:$AB$18,27,FALSE),"")</f>
        <v/>
      </c>
      <c r="T1352" s="1" t="str">
        <f>IF(ISNUMBER($R1352),VLOOKUP($B1352,Index!$B$21:$AB$36,27,FALSE),"")</f>
        <v/>
      </c>
      <c r="U1352" s="1" t="str">
        <f>IF(ISNUMBER($R1352),VLOOKUP($B1352,Index!$B$39:$AB$54,27,FALSE),"")</f>
        <v/>
      </c>
      <c r="W1352" s="1" t="s">
        <v>1</v>
      </c>
      <c r="X1352" s="1" t="s">
        <v>2</v>
      </c>
      <c r="Y1352" s="1" t="s">
        <v>4</v>
      </c>
      <c r="Z1352" s="1" t="str">
        <f t="shared" si="285"/>
        <v/>
      </c>
      <c r="AA1352" s="1" t="s">
        <v>8</v>
      </c>
      <c r="AB1352" s="3"/>
      <c r="AC1352" s="1" t="s">
        <v>33</v>
      </c>
      <c r="AD1352" s="1" t="s">
        <v>52</v>
      </c>
      <c r="AE1352" s="1" t="s">
        <v>53</v>
      </c>
      <c r="AF1352" s="1" t="str">
        <f t="shared" si="286"/>
        <v/>
      </c>
      <c r="AG1352" s="1" t="s">
        <v>38</v>
      </c>
      <c r="AH1352" s="3"/>
      <c r="AK1352" t="str">
        <f t="shared" si="281"/>
        <v/>
      </c>
      <c r="AL1352" t="str">
        <f t="shared" si="281"/>
        <v/>
      </c>
      <c r="AM1352" t="str">
        <f t="shared" si="281"/>
        <v/>
      </c>
      <c r="AN1352" t="str">
        <f t="shared" si="281"/>
        <v/>
      </c>
      <c r="AO1352" t="str">
        <f t="shared" si="281"/>
        <v/>
      </c>
      <c r="AP1352" t="str">
        <f t="shared" si="281"/>
        <v/>
      </c>
      <c r="AQ1352" t="str">
        <f t="shared" si="281"/>
        <v/>
      </c>
      <c r="AR1352" t="str">
        <f t="shared" si="281"/>
        <v/>
      </c>
      <c r="AS1352" t="str">
        <f t="shared" si="281"/>
        <v/>
      </c>
      <c r="AT1352" t="str">
        <f t="shared" si="281"/>
        <v/>
      </c>
      <c r="AU1352" t="str">
        <f t="shared" si="281"/>
        <v/>
      </c>
      <c r="AV1352" t="str">
        <f t="shared" si="281"/>
        <v/>
      </c>
      <c r="AW1352" t="str">
        <f t="shared" si="281"/>
        <v/>
      </c>
      <c r="AX1352" t="str">
        <f t="shared" si="281"/>
        <v/>
      </c>
      <c r="AZ1352" s="46" t="str">
        <f>IF(ISNUMBER(VLOOKUP($B1352,Stats!$A$2:$AA$19,2,FALSE))=FALSE,"",IF(ISNUMBER(W1352),(W1352-VLOOKUP($B1352,Stats!$A$2:$AA$19,2,FALSE))/VLOOKUP($B1352,Stats!$A$2:$AA$19,16,FALSE),""))</f>
        <v/>
      </c>
      <c r="BA1352" s="46" t="str">
        <f>IF(ISNUMBER(VLOOKUP($B1352,Stats!$A$2:$AA$19,2,FALSE))=FALSE,"",IF(ISNUMBER(X1352),(X1352-VLOOKUP($B1352,Stats!$A$2:$AA$19,3,FALSE))/VLOOKUP($B1352,Stats!$A$2:$AA$19,17,FALSE),""))</f>
        <v/>
      </c>
      <c r="BB1352" s="46"/>
      <c r="BC1352" s="46"/>
      <c r="BD1352" s="44" t="str">
        <f t="shared" si="282"/>
        <v/>
      </c>
      <c r="BE1352" s="46" t="str">
        <f>IF(ISNUMBER(VLOOKUP($B1352,Stats!$A$2:$AA$19,2,FALSE))=FALSE,"",IF(ISNUMBER(Y1352),(Y1352-VLOOKUP($B1352,Stats!$A$2:$AA$19,5,FALSE))/VLOOKUP($B1352,Stats!$A$2:$AA$19,19,FALSE),""))</f>
        <v/>
      </c>
      <c r="BF1352" s="46"/>
      <c r="BG1352" s="46"/>
      <c r="BH1352" s="46" t="str">
        <f>IF(ISNUMBER(VLOOKUP($B1352,Stats!$A$2:$AA$19,2,FALSE))=FALSE,"",IF(ISNUMBER(Z1352),(Z1352-VLOOKUP($B1352,Stats!$A$2:$AA$19,8,FALSE))/VLOOKUP($B1352,Stats!$A$2:$AA$19,22,FALSE),""))</f>
        <v/>
      </c>
      <c r="BI1352" s="46" t="str">
        <f>IF(ISNUMBER(VLOOKUP($B1352,Stats!$A$2:$AA$19,2,FALSE))=FALSE,"",IF(ISNUMBER(#REF!),(#REF!-VLOOKUP($B1352,Stats!$A$2:$AA$19,9,FALSE))/VLOOKUP($B1352,Stats!$A$2:$AA$19,23,FALSE),""))</f>
        <v/>
      </c>
      <c r="BJ1352" s="46" t="str">
        <f>IF(ISNUMBER(VLOOKUP($B1352,Stats!$A$2:$AA$19,2,FALSE))=FALSE,"",IF(ISNUMBER(#REF!),(#REF!-VLOOKUP($B1352,Stats!$A$2:$AA$19,10,FALSE))/VLOOKUP($B1352,Stats!$A$2:$AA$19,24,FALSE),""))</f>
        <v/>
      </c>
      <c r="BK1352" s="44" t="str">
        <f t="shared" si="287"/>
        <v/>
      </c>
      <c r="BL1352" s="46" t="str">
        <f>IF(ISNUMBER(VLOOKUP($B1352,Stats!$A$2:$AA$19,2,FALSE))=FALSE,"",IF(ISNUMBER(#REF!),(#REF!-VLOOKUP($B1352,Stats!$A$2:$AA$19,11,FALSE))/VLOOKUP($B1352,Stats!$A$2:$AA$19,25,FALSE),""))</f>
        <v/>
      </c>
      <c r="BM1352" s="46" t="str">
        <f>IF(ISNUMBER(VLOOKUP($B1352,Stats!$A$2:$AA$19,2,FALSE))=FALSE,"",IF(ISNUMBER(AA1352),(AA1352-VLOOKUP($B1352,Stats!$A$2:$AA$19,12,FALSE))/VLOOKUP($B1352,Stats!$A$2:$AA$19,26,FALSE),""))</f>
        <v/>
      </c>
      <c r="BN1352" s="46" t="str">
        <f>IF(ISNUMBER(VLOOKUP($B1352,Stats!$A$2:$AA$19,2,FALSE))=FALSE,"",IF(ISNUMBER(#REF!),(#REF!-VLOOKUP($B1352,Stats!$A$2:$AA$19,13,FALSE))/VLOOKUP($B1352,Stats!$A$2:$AA$19,27,FALSE),""))</f>
        <v/>
      </c>
      <c r="BO1352" s="46" t="str">
        <f>IF(ISNUMBER(VLOOKUP($B1352,Stats!$A$2:$AA$19,2,FALSE))=FALSE,"",IF(ISNUMBER(#REF!),(#REF!-VLOOKUP($B1352,Stats!$A$2:$AA$19,14,FALSE))/VLOOKUP($B1352,Stats!$A$2:$AB$19,28,FALSE),""))</f>
        <v/>
      </c>
      <c r="BP1352" s="46"/>
      <c r="BQ1352" s="46" t="str">
        <f>IF(ISNUMBER(VLOOKUP($B1352,Stats!$A$2:$AA$19,2,FALSE))=FALSE,"",IF(ISNUMBER(BM1352),BM1352,(VLOOKUP($B1352,Stats!$A$2:$AT$19,46,FALSE)-VLOOKUP($B1352,Stats!$A$2:$AA$19,12,FALSE))/VLOOKUP($B1352,Stats!$A$2:$AA$19,26,FALSE)))</f>
        <v/>
      </c>
      <c r="BR1352" s="51" t="str">
        <f t="shared" si="288"/>
        <v/>
      </c>
      <c r="BS1352" s="32" t="str">
        <f t="shared" si="283"/>
        <v/>
      </c>
      <c r="BT1352" s="53" t="str">
        <f t="shared" si="284"/>
        <v/>
      </c>
    </row>
    <row r="1353" spans="1:72" x14ac:dyDescent="0.15">
      <c r="A1353" s="5">
        <v>2132</v>
      </c>
      <c r="B1353" s="5" t="s">
        <v>43</v>
      </c>
      <c r="C1353" s="3">
        <v>0</v>
      </c>
      <c r="D1353" s="11">
        <v>0.60367170626349886</v>
      </c>
      <c r="E1353" s="6">
        <v>2.0179667173772248E-2</v>
      </c>
      <c r="F1353" s="12">
        <v>69</v>
      </c>
      <c r="G1353" s="12">
        <v>46</v>
      </c>
      <c r="H1353" s="13">
        <v>1.5777986324559963E-2</v>
      </c>
      <c r="I1353" s="13">
        <v>-1.2872385323417316E-2</v>
      </c>
      <c r="J1353" s="12">
        <v>13</v>
      </c>
      <c r="K1353" s="12">
        <v>6</v>
      </c>
      <c r="L1353" s="13">
        <v>5.4529463500439856E-2</v>
      </c>
      <c r="M1353" s="13">
        <v>-8.2543978349120306E-2</v>
      </c>
      <c r="N1353" s="8">
        <v>1.498</v>
      </c>
      <c r="O1353" s="8">
        <v>1.6177105831533476</v>
      </c>
      <c r="P1353" s="14">
        <v>42086</v>
      </c>
      <c r="Q1353" s="13">
        <v>-0.12793034159410632</v>
      </c>
      <c r="R1353" s="14">
        <v>42041</v>
      </c>
      <c r="S1353" s="14">
        <f>IF(ISNUMBER(R1353),VLOOKUP(B1353,Index!$B$3:$AB$18,27,FALSE),"")</f>
        <v>42041</v>
      </c>
      <c r="T1353" s="14">
        <f>IF(ISNUMBER($R1353),VLOOKUP($B1353,Index!$B$21:$AB$36,27,FALSE),"")</f>
        <v>41996</v>
      </c>
      <c r="U1353" s="14">
        <f>IF(ISNUMBER($R1353),VLOOKUP($B1353,Index!$B$39:$AB$54,27,FALSE),"")</f>
        <v>42003</v>
      </c>
      <c r="W1353" s="6">
        <v>1.2708878026599975</v>
      </c>
      <c r="X1353" s="7">
        <v>0.6</v>
      </c>
      <c r="Y1353" s="6">
        <v>0.38288226415951893</v>
      </c>
      <c r="Z1353" s="8" t="str">
        <f t="shared" si="285"/>
        <v/>
      </c>
      <c r="AA1353" s="9">
        <v>4.7187531803738239</v>
      </c>
      <c r="AB1353" s="3">
        <v>0</v>
      </c>
      <c r="AC1353" s="6">
        <v>1.6151558069499565</v>
      </c>
      <c r="AD1353" s="7">
        <v>0.36</v>
      </c>
      <c r="AE1353" s="6">
        <v>0.14659882820791964</v>
      </c>
      <c r="AF1353" s="8" t="str">
        <f t="shared" si="286"/>
        <v/>
      </c>
      <c r="AG1353" s="9">
        <v>22.266631577288077</v>
      </c>
      <c r="AH1353" s="3">
        <v>0</v>
      </c>
      <c r="AK1353" t="str">
        <f t="shared" ref="AK1353:AX1362" si="289">IF($B1353=AK$2,$AA1353,"")</f>
        <v/>
      </c>
      <c r="AL1353" t="str">
        <f t="shared" si="289"/>
        <v/>
      </c>
      <c r="AM1353" t="str">
        <f t="shared" si="289"/>
        <v/>
      </c>
      <c r="AN1353" t="str">
        <f t="shared" si="289"/>
        <v/>
      </c>
      <c r="AO1353" t="str">
        <f t="shared" si="289"/>
        <v/>
      </c>
      <c r="AP1353" t="str">
        <f t="shared" si="289"/>
        <v/>
      </c>
      <c r="AQ1353" t="str">
        <f t="shared" si="289"/>
        <v/>
      </c>
      <c r="AR1353" t="str">
        <f t="shared" si="289"/>
        <v/>
      </c>
      <c r="AS1353" t="str">
        <f t="shared" si="289"/>
        <v/>
      </c>
      <c r="AT1353" t="str">
        <f t="shared" si="289"/>
        <v/>
      </c>
      <c r="AU1353" t="str">
        <f t="shared" si="289"/>
        <v/>
      </c>
      <c r="AV1353" t="str">
        <f t="shared" si="289"/>
        <v/>
      </c>
      <c r="AW1353" t="str">
        <f t="shared" si="289"/>
        <v/>
      </c>
      <c r="AX1353" t="str">
        <f t="shared" si="289"/>
        <v/>
      </c>
      <c r="AZ1353" s="46" t="str">
        <f>IF(ISNUMBER(VLOOKUP($B1353,Stats!$A$2:$AA$19,2,FALSE))=FALSE,"",IF(ISNUMBER(W1353),(W1353-VLOOKUP($B1353,Stats!$A$2:$AA$19,2,FALSE))/VLOOKUP($B1353,Stats!$A$2:$AA$19,16,FALSE),""))</f>
        <v/>
      </c>
      <c r="BA1353" s="46" t="str">
        <f>IF(ISNUMBER(VLOOKUP($B1353,Stats!$A$2:$AA$19,2,FALSE))=FALSE,"",IF(ISNUMBER(X1353),(X1353-VLOOKUP($B1353,Stats!$A$2:$AA$19,3,FALSE))/VLOOKUP($B1353,Stats!$A$2:$AA$19,17,FALSE),""))</f>
        <v/>
      </c>
      <c r="BB1353" s="46"/>
      <c r="BC1353" s="46"/>
      <c r="BD1353" s="44" t="str">
        <f t="shared" si="282"/>
        <v/>
      </c>
      <c r="BE1353" s="46" t="str">
        <f>IF(ISNUMBER(VLOOKUP($B1353,Stats!$A$2:$AA$19,2,FALSE))=FALSE,"",IF(ISNUMBER(Y1353),(Y1353-VLOOKUP($B1353,Stats!$A$2:$AA$19,5,FALSE))/VLOOKUP($B1353,Stats!$A$2:$AA$19,19,FALSE),""))</f>
        <v/>
      </c>
      <c r="BF1353" s="46"/>
      <c r="BG1353" s="46"/>
      <c r="BH1353" s="46" t="str">
        <f>IF(ISNUMBER(VLOOKUP($B1353,Stats!$A$2:$AA$19,2,FALSE))=FALSE,"",IF(ISNUMBER(Z1353),(Z1353-VLOOKUP($B1353,Stats!$A$2:$AA$19,8,FALSE))/VLOOKUP($B1353,Stats!$A$2:$AA$19,22,FALSE),""))</f>
        <v/>
      </c>
      <c r="BI1353" s="46" t="str">
        <f>IF(ISNUMBER(VLOOKUP($B1353,Stats!$A$2:$AA$19,2,FALSE))=FALSE,"",IF(ISNUMBER(#REF!),(#REF!-VLOOKUP($B1353,Stats!$A$2:$AA$19,9,FALSE))/VLOOKUP($B1353,Stats!$A$2:$AA$19,23,FALSE),""))</f>
        <v/>
      </c>
      <c r="BJ1353" s="46" t="str">
        <f>IF(ISNUMBER(VLOOKUP($B1353,Stats!$A$2:$AA$19,2,FALSE))=FALSE,"",IF(ISNUMBER(#REF!),(#REF!-VLOOKUP($B1353,Stats!$A$2:$AA$19,10,FALSE))/VLOOKUP($B1353,Stats!$A$2:$AA$19,24,FALSE),""))</f>
        <v/>
      </c>
      <c r="BK1353" s="44" t="str">
        <f t="shared" si="287"/>
        <v/>
      </c>
      <c r="BL1353" s="46" t="str">
        <f>IF(ISNUMBER(VLOOKUP($B1353,Stats!$A$2:$AA$19,2,FALSE))=FALSE,"",IF(ISNUMBER(#REF!),(#REF!-VLOOKUP($B1353,Stats!$A$2:$AA$19,11,FALSE))/VLOOKUP($B1353,Stats!$A$2:$AA$19,25,FALSE),""))</f>
        <v/>
      </c>
      <c r="BM1353" s="46" t="str">
        <f>IF(ISNUMBER(VLOOKUP($B1353,Stats!$A$2:$AA$19,2,FALSE))=FALSE,"",IF(ISNUMBER(AA1353),(AA1353-VLOOKUP($B1353,Stats!$A$2:$AA$19,12,FALSE))/VLOOKUP($B1353,Stats!$A$2:$AA$19,26,FALSE),""))</f>
        <v/>
      </c>
      <c r="BN1353" s="46" t="str">
        <f>IF(ISNUMBER(VLOOKUP($B1353,Stats!$A$2:$AA$19,2,FALSE))=FALSE,"",IF(ISNUMBER(#REF!),(#REF!-VLOOKUP($B1353,Stats!$A$2:$AA$19,13,FALSE))/VLOOKUP($B1353,Stats!$A$2:$AA$19,27,FALSE),""))</f>
        <v/>
      </c>
      <c r="BO1353" s="46" t="str">
        <f>IF(ISNUMBER(VLOOKUP($B1353,Stats!$A$2:$AA$19,2,FALSE))=FALSE,"",IF(ISNUMBER(#REF!),(#REF!-VLOOKUP($B1353,Stats!$A$2:$AA$19,14,FALSE))/VLOOKUP($B1353,Stats!$A$2:$AB$19,28,FALSE),""))</f>
        <v/>
      </c>
      <c r="BP1353" s="46"/>
      <c r="BQ1353" s="46" t="str">
        <f>IF(ISNUMBER(VLOOKUP($B1353,Stats!$A$2:$AA$19,2,FALSE))=FALSE,"",IF(ISNUMBER(BM1353),BM1353,(VLOOKUP($B1353,Stats!$A$2:$AT$19,46,FALSE)-VLOOKUP($B1353,Stats!$A$2:$AA$19,12,FALSE))/VLOOKUP($B1353,Stats!$A$2:$AA$19,26,FALSE)))</f>
        <v/>
      </c>
      <c r="BR1353" s="51" t="str">
        <f t="shared" si="288"/>
        <v/>
      </c>
      <c r="BS1353" s="32" t="str">
        <f t="shared" si="283"/>
        <v/>
      </c>
      <c r="BT1353" s="53" t="str">
        <f t="shared" si="284"/>
        <v/>
      </c>
    </row>
    <row r="1354" spans="1:72" x14ac:dyDescent="0.15">
      <c r="A1354" s="5">
        <v>2132</v>
      </c>
      <c r="B1354" s="5" t="s">
        <v>31</v>
      </c>
      <c r="C1354" s="3">
        <v>0</v>
      </c>
      <c r="D1354" s="11">
        <v>3.6221597846729563E-2</v>
      </c>
      <c r="E1354" s="6">
        <v>1.6562553859754661E-2</v>
      </c>
      <c r="F1354" s="15">
        <v>4.9285714285714288</v>
      </c>
      <c r="G1354" s="15">
        <v>3.2857142857142856</v>
      </c>
      <c r="H1354" s="13">
        <v>1.5214673708808907E-2</v>
      </c>
      <c r="I1354" s="13">
        <v>-1.1219085781530972E-2</v>
      </c>
      <c r="J1354" s="12">
        <v>3.7857142857142856</v>
      </c>
      <c r="K1354" s="12">
        <v>2.2857142857142856</v>
      </c>
      <c r="L1354" s="13">
        <v>2.9044055224602756E-2</v>
      </c>
      <c r="M1354" s="13">
        <v>-2.3172280208846048E-2</v>
      </c>
      <c r="N1354" s="8">
        <v>1.2980714285714285</v>
      </c>
      <c r="O1354" s="8">
        <v>1.0516112229630963</v>
      </c>
      <c r="P1354" s="14"/>
      <c r="Q1354" s="13">
        <v>-3.448486076008235E-2</v>
      </c>
      <c r="R1354" s="14"/>
      <c r="S1354" s="14" t="str">
        <f>IF(ISNUMBER(R1354),VLOOKUP(B1354,Index!$B$3:$AB$18,27,FALSE),"")</f>
        <v/>
      </c>
      <c r="T1354" s="14" t="str">
        <f>IF(ISNUMBER($R1354),VLOOKUP($B1354,Index!$B$21:$AB$36,27,FALSE),"")</f>
        <v/>
      </c>
      <c r="U1354" s="14" t="str">
        <f>IF(ISNUMBER($R1354),VLOOKUP($B1354,Index!$B$39:$AB$54,27,FALSE),"")</f>
        <v/>
      </c>
      <c r="W1354" s="6">
        <v>1.4134742987505871</v>
      </c>
      <c r="X1354" s="8">
        <v>0.61326530612244901</v>
      </c>
      <c r="Y1354" s="6">
        <v>0.31425236439622639</v>
      </c>
      <c r="Z1354" s="8" t="str">
        <f t="shared" si="285"/>
        <v/>
      </c>
      <c r="AA1354" s="9" t="s">
        <v>25</v>
      </c>
      <c r="AB1354" s="3">
        <v>0</v>
      </c>
      <c r="AC1354" s="6">
        <v>1.9979095932284638</v>
      </c>
      <c r="AD1354" s="8">
        <v>0.37609433569346107</v>
      </c>
      <c r="AE1354" s="6">
        <v>9.875454852861866E-2</v>
      </c>
      <c r="AF1354" s="8" t="str">
        <f t="shared" si="286"/>
        <v/>
      </c>
      <c r="AG1354" s="9" t="s">
        <v>25</v>
      </c>
      <c r="AH1354" s="3">
        <v>0</v>
      </c>
      <c r="AK1354" t="str">
        <f t="shared" si="289"/>
        <v/>
      </c>
      <c r="AL1354" t="str">
        <f t="shared" si="289"/>
        <v/>
      </c>
      <c r="AM1354" t="str">
        <f t="shared" si="289"/>
        <v/>
      </c>
      <c r="AN1354" t="str">
        <f t="shared" si="289"/>
        <v/>
      </c>
      <c r="AO1354" t="str">
        <f t="shared" si="289"/>
        <v/>
      </c>
      <c r="AP1354" t="str">
        <f t="shared" si="289"/>
        <v/>
      </c>
      <c r="AQ1354" t="str">
        <f t="shared" si="289"/>
        <v/>
      </c>
      <c r="AR1354" t="str">
        <f t="shared" si="289"/>
        <v/>
      </c>
      <c r="AS1354" t="str">
        <f t="shared" si="289"/>
        <v/>
      </c>
      <c r="AT1354" t="str">
        <f t="shared" si="289"/>
        <v/>
      </c>
      <c r="AU1354" t="str">
        <f t="shared" si="289"/>
        <v/>
      </c>
      <c r="AV1354" t="str">
        <f t="shared" si="289"/>
        <v/>
      </c>
      <c r="AW1354" t="str">
        <f t="shared" si="289"/>
        <v/>
      </c>
      <c r="AX1354" t="str">
        <f t="shared" si="289"/>
        <v/>
      </c>
      <c r="AZ1354" s="46" t="str">
        <f>IF(ISNUMBER(VLOOKUP($B1354,Stats!$A$2:$AA$19,2,FALSE))=FALSE,"",IF(ISNUMBER(W1354),(W1354-VLOOKUP($B1354,Stats!$A$2:$AA$19,2,FALSE))/VLOOKUP($B1354,Stats!$A$2:$AA$19,16,FALSE),""))</f>
        <v/>
      </c>
      <c r="BA1354" s="46" t="str">
        <f>IF(ISNUMBER(VLOOKUP($B1354,Stats!$A$2:$AA$19,2,FALSE))=FALSE,"",IF(ISNUMBER(X1354),(X1354-VLOOKUP($B1354,Stats!$A$2:$AA$19,3,FALSE))/VLOOKUP($B1354,Stats!$A$2:$AA$19,17,FALSE),""))</f>
        <v/>
      </c>
      <c r="BB1354" s="46"/>
      <c r="BC1354" s="46"/>
      <c r="BD1354" s="44" t="str">
        <f t="shared" si="282"/>
        <v/>
      </c>
      <c r="BE1354" s="46" t="str">
        <f>IF(ISNUMBER(VLOOKUP($B1354,Stats!$A$2:$AA$19,2,FALSE))=FALSE,"",IF(ISNUMBER(Y1354),(Y1354-VLOOKUP($B1354,Stats!$A$2:$AA$19,5,FALSE))/VLOOKUP($B1354,Stats!$A$2:$AA$19,19,FALSE),""))</f>
        <v/>
      </c>
      <c r="BF1354" s="46"/>
      <c r="BG1354" s="46"/>
      <c r="BH1354" s="46" t="str">
        <f>IF(ISNUMBER(VLOOKUP($B1354,Stats!$A$2:$AA$19,2,FALSE))=FALSE,"",IF(ISNUMBER(Z1354),(Z1354-VLOOKUP($B1354,Stats!$A$2:$AA$19,8,FALSE))/VLOOKUP($B1354,Stats!$A$2:$AA$19,22,FALSE),""))</f>
        <v/>
      </c>
      <c r="BI1354" s="46" t="str">
        <f>IF(ISNUMBER(VLOOKUP($B1354,Stats!$A$2:$AA$19,2,FALSE))=FALSE,"",IF(ISNUMBER(#REF!),(#REF!-VLOOKUP($B1354,Stats!$A$2:$AA$19,9,FALSE))/VLOOKUP($B1354,Stats!$A$2:$AA$19,23,FALSE),""))</f>
        <v/>
      </c>
      <c r="BJ1354" s="46" t="str">
        <f>IF(ISNUMBER(VLOOKUP($B1354,Stats!$A$2:$AA$19,2,FALSE))=FALSE,"",IF(ISNUMBER(#REF!),(#REF!-VLOOKUP($B1354,Stats!$A$2:$AA$19,10,FALSE))/VLOOKUP($B1354,Stats!$A$2:$AA$19,24,FALSE),""))</f>
        <v/>
      </c>
      <c r="BK1354" s="44" t="str">
        <f t="shared" si="287"/>
        <v/>
      </c>
      <c r="BL1354" s="46" t="str">
        <f>IF(ISNUMBER(VLOOKUP($B1354,Stats!$A$2:$AA$19,2,FALSE))=FALSE,"",IF(ISNUMBER(#REF!),(#REF!-VLOOKUP($B1354,Stats!$A$2:$AA$19,11,FALSE))/VLOOKUP($B1354,Stats!$A$2:$AA$19,25,FALSE),""))</f>
        <v/>
      </c>
      <c r="BM1354" s="46" t="str">
        <f>IF(ISNUMBER(VLOOKUP($B1354,Stats!$A$2:$AA$19,2,FALSE))=FALSE,"",IF(ISNUMBER(AA1354),(AA1354-VLOOKUP($B1354,Stats!$A$2:$AA$19,12,FALSE))/VLOOKUP($B1354,Stats!$A$2:$AA$19,26,FALSE),""))</f>
        <v/>
      </c>
      <c r="BN1354" s="46" t="str">
        <f>IF(ISNUMBER(VLOOKUP($B1354,Stats!$A$2:$AA$19,2,FALSE))=FALSE,"",IF(ISNUMBER(#REF!),(#REF!-VLOOKUP($B1354,Stats!$A$2:$AA$19,13,FALSE))/VLOOKUP($B1354,Stats!$A$2:$AA$19,27,FALSE),""))</f>
        <v/>
      </c>
      <c r="BO1354" s="46" t="str">
        <f>IF(ISNUMBER(VLOOKUP($B1354,Stats!$A$2:$AA$19,2,FALSE))=FALSE,"",IF(ISNUMBER(#REF!),(#REF!-VLOOKUP($B1354,Stats!$A$2:$AA$19,14,FALSE))/VLOOKUP($B1354,Stats!$A$2:$AB$19,28,FALSE),""))</f>
        <v/>
      </c>
      <c r="BP1354" s="46"/>
      <c r="BQ1354" s="46" t="str">
        <f>IF(ISNUMBER(VLOOKUP($B1354,Stats!$A$2:$AA$19,2,FALSE))=FALSE,"",IF(ISNUMBER(BM1354),BM1354,(VLOOKUP($B1354,Stats!$A$2:$AT$19,46,FALSE)-VLOOKUP($B1354,Stats!$A$2:$AA$19,12,FALSE))/VLOOKUP($B1354,Stats!$A$2:$AA$19,26,FALSE)))</f>
        <v/>
      </c>
      <c r="BR1354" s="51" t="str">
        <f t="shared" si="288"/>
        <v/>
      </c>
      <c r="BS1354" s="32" t="str">
        <f t="shared" si="283"/>
        <v/>
      </c>
      <c r="BT1354" s="53" t="str">
        <f t="shared" si="284"/>
        <v/>
      </c>
    </row>
    <row r="1355" spans="1:72" x14ac:dyDescent="0.15">
      <c r="A1355" s="16">
        <v>2132</v>
      </c>
      <c r="B1355" s="17">
        <v>201421</v>
      </c>
      <c r="C1355" s="3">
        <v>0</v>
      </c>
      <c r="D1355" s="23">
        <v>-1.1879049676025932E-2</v>
      </c>
      <c r="E1355" s="18">
        <v>4.1481950227056103E-3</v>
      </c>
      <c r="F1355" s="24">
        <v>2</v>
      </c>
      <c r="G1355" s="24">
        <v>5</v>
      </c>
      <c r="H1355" s="20">
        <v>3.28118487363116E-3</v>
      </c>
      <c r="I1355" s="20">
        <v>-3.6886575355177475E-3</v>
      </c>
      <c r="J1355" s="24">
        <v>2</v>
      </c>
      <c r="K1355" s="24">
        <v>3</v>
      </c>
      <c r="L1355" s="20">
        <v>5.482456140350811E-3</v>
      </c>
      <c r="M1355" s="20">
        <v>-8.6673889490791467E-3</v>
      </c>
      <c r="N1355" s="19">
        <v>0.92700000000000005</v>
      </c>
      <c r="O1355" s="19">
        <v>1.0010799136069115</v>
      </c>
      <c r="P1355" s="25">
        <v>41921</v>
      </c>
      <c r="Q1355" s="20">
        <v>-1.6181229773462813E-2</v>
      </c>
      <c r="R1355" s="25">
        <v>41926</v>
      </c>
      <c r="S1355" s="25">
        <f>IF(ISNUMBER(R1355),VLOOKUP(B1355,Index!$B$3:$AB$18,27,FALSE),"")</f>
        <v>41929</v>
      </c>
      <c r="T1355" s="25">
        <f>IF(ISNUMBER($R1355),VLOOKUP($B1355,Index!$B$21:$AB$36,27,FALSE),"")</f>
        <v>41929</v>
      </c>
      <c r="U1355" s="25">
        <f>IF(ISNUMBER($R1355),VLOOKUP($B1355,Index!$B$39:$AB$54,27,FALSE),"")</f>
        <v>41929</v>
      </c>
      <c r="W1355" s="18">
        <v>-0.42764578833693351</v>
      </c>
      <c r="X1355" s="19">
        <v>0.2857142857142857</v>
      </c>
      <c r="Y1355" s="18">
        <v>7.8706466701941688E-2</v>
      </c>
      <c r="Z1355" s="19">
        <f t="shared" si="285"/>
        <v>3</v>
      </c>
      <c r="AA1355" s="21" t="s">
        <v>25</v>
      </c>
      <c r="AB1355" s="3">
        <v>0</v>
      </c>
      <c r="AC1355" s="18">
        <v>0.18288092028231734</v>
      </c>
      <c r="AD1355" s="19">
        <v>8.1632653061224483E-2</v>
      </c>
      <c r="AE1355" s="18">
        <v>6.1947079007038559E-3</v>
      </c>
      <c r="AF1355" s="19">
        <f t="shared" si="286"/>
        <v>9</v>
      </c>
      <c r="AG1355" s="21" t="s">
        <v>25</v>
      </c>
      <c r="AH1355" s="3">
        <v>0</v>
      </c>
      <c r="AK1355" t="str">
        <f t="shared" si="289"/>
        <v/>
      </c>
      <c r="AL1355" t="str">
        <f t="shared" si="289"/>
        <v/>
      </c>
      <c r="AM1355" t="str">
        <f t="shared" si="289"/>
        <v/>
      </c>
      <c r="AN1355" t="str">
        <f t="shared" si="289"/>
        <v/>
      </c>
      <c r="AO1355" t="str">
        <f t="shared" si="289"/>
        <v/>
      </c>
      <c r="AP1355" t="str">
        <f t="shared" si="289"/>
        <v/>
      </c>
      <c r="AQ1355" t="str">
        <f t="shared" si="289"/>
        <v/>
      </c>
      <c r="AR1355" t="str">
        <f t="shared" si="289"/>
        <v/>
      </c>
      <c r="AS1355" t="str">
        <f t="shared" si="289"/>
        <v/>
      </c>
      <c r="AT1355" t="str">
        <f t="shared" si="289"/>
        <v/>
      </c>
      <c r="AU1355" t="str">
        <f t="shared" si="289"/>
        <v/>
      </c>
      <c r="AV1355" t="str">
        <f t="shared" si="289"/>
        <v/>
      </c>
      <c r="AW1355" t="str">
        <f t="shared" si="289"/>
        <v/>
      </c>
      <c r="AX1355" t="str">
        <f t="shared" si="289"/>
        <v/>
      </c>
      <c r="AZ1355" s="46">
        <f>IF(ISNUMBER(VLOOKUP($B1355,Stats!$A$2:$AA$19,2,FALSE))=FALSE,"",IF(ISNUMBER(W1355),(W1355-VLOOKUP($B1355,Stats!$A$2:$AA$19,2,FALSE))/VLOOKUP($B1355,Stats!$A$2:$AA$19,16,FALSE),""))</f>
        <v>-0.17390351378843349</v>
      </c>
      <c r="BA1355" s="46">
        <f>IF(ISNUMBER(VLOOKUP($B1355,Stats!$A$2:$AA$19,2,FALSE))=FALSE,"",IF(ISNUMBER(X1355),(X1355-VLOOKUP($B1355,Stats!$A$2:$AA$19,3,FALSE))/VLOOKUP($B1355,Stats!$A$2:$AA$19,17,FALSE),""))</f>
        <v>-0.6967057200847836</v>
      </c>
      <c r="BB1355" s="46"/>
      <c r="BC1355" s="46"/>
      <c r="BD1355" s="44">
        <f t="shared" si="282"/>
        <v>-0.43530461693660855</v>
      </c>
      <c r="BE1355" s="46">
        <f>IF(ISNUMBER(VLOOKUP($B1355,Stats!$A$2:$AA$19,2,FALSE))=FALSE,"",IF(ISNUMBER(Y1355),(Y1355-VLOOKUP($B1355,Stats!$A$2:$AA$19,5,FALSE))/VLOOKUP($B1355,Stats!$A$2:$AA$19,19,FALSE),""))</f>
        <v>-7.6023310739617128E-2</v>
      </c>
      <c r="BF1355" s="46"/>
      <c r="BG1355" s="46"/>
      <c r="BH1355" s="46">
        <f>IF(ISNUMBER(VLOOKUP($B1355,Stats!$A$2:$AA$19,2,FALSE))=FALSE,"",IF(ISNUMBER(Z1355),(Z1355-VLOOKUP($B1355,Stats!$A$2:$AA$19,8,FALSE))/VLOOKUP($B1355,Stats!$A$2:$AA$19,22,FALSE),""))</f>
        <v>0.88771128993331716</v>
      </c>
      <c r="BI1355" s="46" t="str">
        <f>IF(ISNUMBER(VLOOKUP($B1355,Stats!$A$2:$AA$19,2,FALSE))=FALSE,"",IF(ISNUMBER(#REF!),(#REF!-VLOOKUP($B1355,Stats!$A$2:$AA$19,9,FALSE))/VLOOKUP($B1355,Stats!$A$2:$AA$19,23,FALSE),""))</f>
        <v/>
      </c>
      <c r="BJ1355" s="46" t="str">
        <f>IF(ISNUMBER(VLOOKUP($B1355,Stats!$A$2:$AA$19,2,FALSE))=FALSE,"",IF(ISNUMBER(#REF!),(#REF!-VLOOKUP($B1355,Stats!$A$2:$AA$19,10,FALSE))/VLOOKUP($B1355,Stats!$A$2:$AA$19,24,FALSE),""))</f>
        <v/>
      </c>
      <c r="BK1355" s="44">
        <f t="shared" si="287"/>
        <v>0.31952970449772711</v>
      </c>
      <c r="BL1355" s="46" t="str">
        <f>IF(ISNUMBER(VLOOKUP($B1355,Stats!$A$2:$AA$19,2,FALSE))=FALSE,"",IF(ISNUMBER(#REF!),(#REF!-VLOOKUP($B1355,Stats!$A$2:$AA$19,11,FALSE))/VLOOKUP($B1355,Stats!$A$2:$AA$19,25,FALSE),""))</f>
        <v/>
      </c>
      <c r="BM1355" s="46" t="str">
        <f>IF(ISNUMBER(VLOOKUP($B1355,Stats!$A$2:$AA$19,2,FALSE))=FALSE,"",IF(ISNUMBER(AA1355),(AA1355-VLOOKUP($B1355,Stats!$A$2:$AA$19,12,FALSE))/VLOOKUP($B1355,Stats!$A$2:$AA$19,26,FALSE),""))</f>
        <v/>
      </c>
      <c r="BN1355" s="46" t="str">
        <f>IF(ISNUMBER(VLOOKUP($B1355,Stats!$A$2:$AA$19,2,FALSE))=FALSE,"",IF(ISNUMBER(#REF!),(#REF!-VLOOKUP($B1355,Stats!$A$2:$AA$19,13,FALSE))/VLOOKUP($B1355,Stats!$A$2:$AA$19,27,FALSE),""))</f>
        <v/>
      </c>
      <c r="BO1355" s="46" t="str">
        <f>IF(ISNUMBER(VLOOKUP($B1355,Stats!$A$2:$AA$19,2,FALSE))=FALSE,"",IF(ISNUMBER(#REF!),(#REF!-VLOOKUP($B1355,Stats!$A$2:$AA$19,14,FALSE))/VLOOKUP($B1355,Stats!$A$2:$AB$19,28,FALSE),""))</f>
        <v/>
      </c>
      <c r="BP1355" s="46"/>
      <c r="BQ1355" s="46">
        <f>IF(ISNUMBER(VLOOKUP($B1355,Stats!$A$2:$AA$19,2,FALSE))=FALSE,"",IF(ISNUMBER(BM1355),BM1355,(VLOOKUP($B1355,Stats!$A$2:$AT$19,46,FALSE)-VLOOKUP($B1355,Stats!$A$2:$AA$19,12,FALSE))/VLOOKUP($B1355,Stats!$A$2:$AA$19,26,FALSE)))</f>
        <v>-0.81319138310867711</v>
      </c>
      <c r="BR1355" s="51">
        <f t="shared" si="288"/>
        <v>-0.81319138310867711</v>
      </c>
      <c r="BS1355" s="32" t="str">
        <f t="shared" si="283"/>
        <v>2132_201421</v>
      </c>
      <c r="BT1355" s="53">
        <f t="shared" si="284"/>
        <v>-5.7981377310420884E-2</v>
      </c>
    </row>
    <row r="1356" spans="1:72" x14ac:dyDescent="0.15">
      <c r="A1356" s="16">
        <v>2132</v>
      </c>
      <c r="B1356" s="17">
        <v>201422</v>
      </c>
      <c r="C1356" s="3">
        <v>0</v>
      </c>
      <c r="D1356" s="23">
        <v>3.7158469945355099E-2</v>
      </c>
      <c r="E1356" s="18">
        <v>1.2130693409625989E-2</v>
      </c>
      <c r="F1356" s="24">
        <v>5</v>
      </c>
      <c r="G1356" s="24">
        <v>5</v>
      </c>
      <c r="H1356" s="20">
        <v>1.36136318867786E-2</v>
      </c>
      <c r="I1356" s="20">
        <v>-6.1715690344276595E-3</v>
      </c>
      <c r="J1356" s="24">
        <v>4</v>
      </c>
      <c r="K1356" s="24">
        <v>5</v>
      </c>
      <c r="L1356" s="20">
        <v>2.2629310344827402E-2</v>
      </c>
      <c r="M1356" s="20">
        <v>-1.4412416851441234E-2</v>
      </c>
      <c r="N1356" s="19">
        <v>0.94899999999999995</v>
      </c>
      <c r="O1356" s="19">
        <v>1.034896401308615</v>
      </c>
      <c r="P1356" s="25">
        <v>41943</v>
      </c>
      <c r="Q1356" s="20">
        <v>-3.0534351145038219E-2</v>
      </c>
      <c r="R1356" s="25">
        <v>41939</v>
      </c>
      <c r="S1356" s="25">
        <f>IF(ISNUMBER(R1356),VLOOKUP(B1356,Index!$B$3:$AB$18,27,FALSE),"")</f>
        <v>41939</v>
      </c>
      <c r="T1356" s="25">
        <f>IF(ISNUMBER($R1356),VLOOKUP($B1356,Index!$B$21:$AB$36,27,FALSE),"")</f>
        <v>41935</v>
      </c>
      <c r="U1356" s="25">
        <f>IF(ISNUMBER($R1356),VLOOKUP($B1356,Index!$B$39:$AB$54,27,FALSE),"")</f>
        <v>41936</v>
      </c>
      <c r="W1356" s="18">
        <v>1.114754098360653</v>
      </c>
      <c r="X1356" s="19">
        <v>0.5</v>
      </c>
      <c r="Y1356" s="18">
        <v>0.23016372462967233</v>
      </c>
      <c r="Z1356" s="19">
        <f t="shared" si="285"/>
        <v>0</v>
      </c>
      <c r="AA1356" s="21">
        <v>1.2169398907103774</v>
      </c>
      <c r="AB1356" s="3">
        <v>0</v>
      </c>
      <c r="AC1356" s="18">
        <v>1.2426766998118723</v>
      </c>
      <c r="AD1356" s="19">
        <v>0.25</v>
      </c>
      <c r="AE1356" s="18">
        <v>5.2975340135403635E-2</v>
      </c>
      <c r="AF1356" s="19">
        <f t="shared" si="286"/>
        <v>0</v>
      </c>
      <c r="AG1356" s="21">
        <v>1.4809426976021853</v>
      </c>
      <c r="AH1356" s="3">
        <v>0</v>
      </c>
      <c r="AK1356" t="str">
        <f t="shared" si="289"/>
        <v/>
      </c>
      <c r="AL1356">
        <f t="shared" si="289"/>
        <v>1.2169398907103774</v>
      </c>
      <c r="AM1356" t="str">
        <f t="shared" si="289"/>
        <v/>
      </c>
      <c r="AN1356" t="str">
        <f t="shared" si="289"/>
        <v/>
      </c>
      <c r="AO1356" t="str">
        <f t="shared" si="289"/>
        <v/>
      </c>
      <c r="AP1356" t="str">
        <f t="shared" si="289"/>
        <v/>
      </c>
      <c r="AQ1356" t="str">
        <f t="shared" si="289"/>
        <v/>
      </c>
      <c r="AR1356" t="str">
        <f t="shared" si="289"/>
        <v/>
      </c>
      <c r="AS1356" t="str">
        <f t="shared" si="289"/>
        <v/>
      </c>
      <c r="AT1356" t="str">
        <f t="shared" si="289"/>
        <v/>
      </c>
      <c r="AU1356" t="str">
        <f t="shared" si="289"/>
        <v/>
      </c>
      <c r="AV1356" t="str">
        <f t="shared" si="289"/>
        <v/>
      </c>
      <c r="AW1356" t="str">
        <f t="shared" si="289"/>
        <v/>
      </c>
      <c r="AX1356" t="str">
        <f t="shared" si="289"/>
        <v/>
      </c>
      <c r="AZ1356" s="46">
        <f>IF(ISNUMBER(VLOOKUP($B1356,Stats!$A$2:$AA$19,2,FALSE))=FALSE,"",IF(ISNUMBER(W1356),(W1356-VLOOKUP($B1356,Stats!$A$2:$AA$19,2,FALSE))/VLOOKUP($B1356,Stats!$A$2:$AA$19,16,FALSE),""))</f>
        <v>0.73539542128985647</v>
      </c>
      <c r="BA1356" s="46">
        <f>IF(ISNUMBER(VLOOKUP($B1356,Stats!$A$2:$AA$19,2,FALSE))=FALSE,"",IF(ISNUMBER(X1356),(X1356-VLOOKUP($B1356,Stats!$A$2:$AA$19,3,FALSE))/VLOOKUP($B1356,Stats!$A$2:$AA$19,17,FALSE),""))</f>
        <v>-0.89478917776786471</v>
      </c>
      <c r="BB1356" s="46"/>
      <c r="BC1356" s="46"/>
      <c r="BD1356" s="44">
        <f t="shared" si="282"/>
        <v>-7.9696878239004121E-2</v>
      </c>
      <c r="BE1356" s="46">
        <f>IF(ISNUMBER(VLOOKUP($B1356,Stats!$A$2:$AA$19,2,FALSE))=FALSE,"",IF(ISNUMBER(Y1356),(Y1356-VLOOKUP($B1356,Stats!$A$2:$AA$19,5,FALSE))/VLOOKUP($B1356,Stats!$A$2:$AA$19,19,FALSE),""))</f>
        <v>1.2592153868013425</v>
      </c>
      <c r="BF1356" s="46"/>
      <c r="BG1356" s="46"/>
      <c r="BH1356" s="46">
        <f>IF(ISNUMBER(VLOOKUP($B1356,Stats!$A$2:$AA$19,2,FALSE))=FALSE,"",IF(ISNUMBER(Z1356),(Z1356-VLOOKUP($B1356,Stats!$A$2:$AA$19,8,FALSE))/VLOOKUP($B1356,Stats!$A$2:$AA$19,22,FALSE),""))</f>
        <v>-1.3145151991428841</v>
      </c>
      <c r="BI1356" s="46" t="str">
        <f>IF(ISNUMBER(VLOOKUP($B1356,Stats!$A$2:$AA$19,2,FALSE))=FALSE,"",IF(ISNUMBER(#REF!),(#REF!-VLOOKUP($B1356,Stats!$A$2:$AA$19,9,FALSE))/VLOOKUP($B1356,Stats!$A$2:$AA$19,23,FALSE),""))</f>
        <v/>
      </c>
      <c r="BJ1356" s="46" t="str">
        <f>IF(ISNUMBER(VLOOKUP($B1356,Stats!$A$2:$AA$19,2,FALSE))=FALSE,"",IF(ISNUMBER(#REF!),(#REF!-VLOOKUP($B1356,Stats!$A$2:$AA$19,10,FALSE))/VLOOKUP($B1356,Stats!$A$2:$AA$19,24,FALSE),""))</f>
        <v/>
      </c>
      <c r="BK1356" s="44">
        <f t="shared" si="287"/>
        <v>-1.2758053305038048</v>
      </c>
      <c r="BL1356" s="46" t="str">
        <f>IF(ISNUMBER(VLOOKUP($B1356,Stats!$A$2:$AA$19,2,FALSE))=FALSE,"",IF(ISNUMBER(#REF!),(#REF!-VLOOKUP($B1356,Stats!$A$2:$AA$19,11,FALSE))/VLOOKUP($B1356,Stats!$A$2:$AA$19,25,FALSE),""))</f>
        <v/>
      </c>
      <c r="BM1356" s="46">
        <f>IF(ISNUMBER(VLOOKUP($B1356,Stats!$A$2:$AA$19,2,FALSE))=FALSE,"",IF(ISNUMBER(AA1356),(AA1356-VLOOKUP($B1356,Stats!$A$2:$AA$19,12,FALSE))/VLOOKUP($B1356,Stats!$A$2:$AA$19,26,FALSE),""))</f>
        <v>-0.30484348266498396</v>
      </c>
      <c r="BN1356" s="46" t="str">
        <f>IF(ISNUMBER(VLOOKUP($B1356,Stats!$A$2:$AA$19,2,FALSE))=FALSE,"",IF(ISNUMBER(#REF!),(#REF!-VLOOKUP($B1356,Stats!$A$2:$AA$19,13,FALSE))/VLOOKUP($B1356,Stats!$A$2:$AA$19,27,FALSE),""))</f>
        <v/>
      </c>
      <c r="BO1356" s="46" t="str">
        <f>IF(ISNUMBER(VLOOKUP($B1356,Stats!$A$2:$AA$19,2,FALSE))=FALSE,"",IF(ISNUMBER(#REF!),(#REF!-VLOOKUP($B1356,Stats!$A$2:$AA$19,14,FALSE))/VLOOKUP($B1356,Stats!$A$2:$AB$19,28,FALSE),""))</f>
        <v/>
      </c>
      <c r="BP1356" s="46"/>
      <c r="BQ1356" s="46">
        <f>IF(ISNUMBER(VLOOKUP($B1356,Stats!$A$2:$AA$19,2,FALSE))=FALSE,"",IF(ISNUMBER(BM1356),BM1356,(VLOOKUP($B1356,Stats!$A$2:$AT$19,46,FALSE)-VLOOKUP($B1356,Stats!$A$2:$AA$19,12,FALSE))/VLOOKUP($B1356,Stats!$A$2:$AA$19,26,FALSE)))</f>
        <v>-0.30484348266498396</v>
      </c>
      <c r="BR1356" s="51">
        <f t="shared" si="288"/>
        <v>-0.30484348266498396</v>
      </c>
      <c r="BS1356" s="32" t="str">
        <f t="shared" si="283"/>
        <v>2132_201422</v>
      </c>
      <c r="BT1356" s="53">
        <f t="shared" si="284"/>
        <v>-0.84239127048308038</v>
      </c>
    </row>
    <row r="1357" spans="1:72" x14ac:dyDescent="0.15">
      <c r="A1357" s="16">
        <v>2132</v>
      </c>
      <c r="B1357" s="17">
        <v>201423</v>
      </c>
      <c r="C1357" s="3">
        <v>0</v>
      </c>
      <c r="D1357" s="23">
        <v>4.0042149631190682E-2</v>
      </c>
      <c r="E1357" s="18">
        <v>1.0497388307218983E-2</v>
      </c>
      <c r="F1357" s="24">
        <v>7</v>
      </c>
      <c r="G1357" s="24">
        <v>3</v>
      </c>
      <c r="H1357" s="20">
        <v>7.6154047441941829E-3</v>
      </c>
      <c r="I1357" s="20">
        <v>-4.4934770962168358E-3</v>
      </c>
      <c r="J1357" s="24">
        <v>5</v>
      </c>
      <c r="K1357" s="24">
        <v>1</v>
      </c>
      <c r="L1357" s="20">
        <v>2.969247083775195E-2</v>
      </c>
      <c r="M1357" s="20">
        <v>-6.322444678609096E-3</v>
      </c>
      <c r="N1357" s="19">
        <v>0.99</v>
      </c>
      <c r="O1357" s="19">
        <v>1.0454065469904963</v>
      </c>
      <c r="P1357" s="25">
        <v>41955</v>
      </c>
      <c r="Q1357" s="20">
        <v>-6.322444678609096E-3</v>
      </c>
      <c r="R1357" s="25">
        <v>41948</v>
      </c>
      <c r="S1357" s="25">
        <f>IF(ISNUMBER(R1357),VLOOKUP(B1357,Index!$B$3:$AB$18,27,FALSE),"")</f>
        <v>41956</v>
      </c>
      <c r="T1357" s="25">
        <f>IF(ISNUMBER($R1357),VLOOKUP($B1357,Index!$B$21:$AB$36,27,FALSE),"")</f>
        <v>41954</v>
      </c>
      <c r="U1357" s="25">
        <f>IF(ISNUMBER($R1357),VLOOKUP($B1357,Index!$B$39:$AB$54,27,FALSE),"")</f>
        <v>41957</v>
      </c>
      <c r="W1357" s="18">
        <v>1.2012644889357205</v>
      </c>
      <c r="X1357" s="19">
        <v>0.7</v>
      </c>
      <c r="Y1357" s="18">
        <v>0.19917393920418811</v>
      </c>
      <c r="Z1357" s="19">
        <f t="shared" si="285"/>
        <v>8</v>
      </c>
      <c r="AA1357" s="21">
        <v>6.3333333333332922</v>
      </c>
      <c r="AB1357" s="3">
        <v>0</v>
      </c>
      <c r="AC1357" s="18">
        <v>1.4430363723779978</v>
      </c>
      <c r="AD1357" s="19">
        <v>0.48999999999999994</v>
      </c>
      <c r="AE1357" s="18">
        <v>3.9670258058113618E-2</v>
      </c>
      <c r="AF1357" s="19">
        <f t="shared" si="286"/>
        <v>64</v>
      </c>
      <c r="AG1357" s="21">
        <v>40.111111111110588</v>
      </c>
      <c r="AH1357" s="3">
        <v>0</v>
      </c>
      <c r="AK1357" t="str">
        <f t="shared" si="289"/>
        <v/>
      </c>
      <c r="AL1357" t="str">
        <f t="shared" si="289"/>
        <v/>
      </c>
      <c r="AM1357">
        <f t="shared" si="289"/>
        <v>6.3333333333332922</v>
      </c>
      <c r="AN1357" t="str">
        <f t="shared" si="289"/>
        <v/>
      </c>
      <c r="AO1357" t="str">
        <f t="shared" si="289"/>
        <v/>
      </c>
      <c r="AP1357" t="str">
        <f t="shared" si="289"/>
        <v/>
      </c>
      <c r="AQ1357" t="str">
        <f t="shared" si="289"/>
        <v/>
      </c>
      <c r="AR1357" t="str">
        <f t="shared" si="289"/>
        <v/>
      </c>
      <c r="AS1357" t="str">
        <f t="shared" si="289"/>
        <v/>
      </c>
      <c r="AT1357" t="str">
        <f t="shared" si="289"/>
        <v/>
      </c>
      <c r="AU1357" t="str">
        <f t="shared" si="289"/>
        <v/>
      </c>
      <c r="AV1357" t="str">
        <f t="shared" si="289"/>
        <v/>
      </c>
      <c r="AW1357" t="str">
        <f t="shared" si="289"/>
        <v/>
      </c>
      <c r="AX1357" t="str">
        <f t="shared" si="289"/>
        <v/>
      </c>
      <c r="AZ1357" s="46">
        <f>IF(ISNUMBER(VLOOKUP($B1357,Stats!$A$2:$AA$19,2,FALSE))=FALSE,"",IF(ISNUMBER(W1357),(W1357-VLOOKUP($B1357,Stats!$A$2:$AA$19,2,FALSE))/VLOOKUP($B1357,Stats!$A$2:$AA$19,16,FALSE),""))</f>
        <v>1.6123844050677731</v>
      </c>
      <c r="BA1357" s="46">
        <f>IF(ISNUMBER(VLOOKUP($B1357,Stats!$A$2:$AA$19,2,FALSE))=FALSE,"",IF(ISNUMBER(X1357),(X1357-VLOOKUP($B1357,Stats!$A$2:$AA$19,3,FALSE))/VLOOKUP($B1357,Stats!$A$2:$AA$19,17,FALSE),""))</f>
        <v>1.1113184735957777</v>
      </c>
      <c r="BB1357" s="46"/>
      <c r="BC1357" s="46"/>
      <c r="BD1357" s="44">
        <f t="shared" si="282"/>
        <v>1.3618514393317755</v>
      </c>
      <c r="BE1357" s="46">
        <f>IF(ISNUMBER(VLOOKUP($B1357,Stats!$A$2:$AA$19,2,FALSE))=FALSE,"",IF(ISNUMBER(Y1357),(Y1357-VLOOKUP($B1357,Stats!$A$2:$AA$19,5,FALSE))/VLOOKUP($B1357,Stats!$A$2:$AA$19,19,FALSE),""))</f>
        <v>0.57213438207470291</v>
      </c>
      <c r="BF1357" s="46"/>
      <c r="BG1357" s="46"/>
      <c r="BH1357" s="46">
        <f>IF(ISNUMBER(VLOOKUP($B1357,Stats!$A$2:$AA$19,2,FALSE))=FALSE,"",IF(ISNUMBER(Z1357),(Z1357-VLOOKUP($B1357,Stats!$A$2:$AA$19,8,FALSE))/VLOOKUP($B1357,Stats!$A$2:$AA$19,22,FALSE),""))</f>
        <v>2.6575406470822496</v>
      </c>
      <c r="BI1357" s="46" t="str">
        <f>IF(ISNUMBER(VLOOKUP($B1357,Stats!$A$2:$AA$19,2,FALSE))=FALSE,"",IF(ISNUMBER(#REF!),(#REF!-VLOOKUP($B1357,Stats!$A$2:$AA$19,9,FALSE))/VLOOKUP($B1357,Stats!$A$2:$AA$19,23,FALSE),""))</f>
        <v/>
      </c>
      <c r="BJ1357" s="46" t="str">
        <f>IF(ISNUMBER(VLOOKUP($B1357,Stats!$A$2:$AA$19,2,FALSE))=FALSE,"",IF(ISNUMBER(#REF!),(#REF!-VLOOKUP($B1357,Stats!$A$2:$AA$19,10,FALSE))/VLOOKUP($B1357,Stats!$A$2:$AA$19,24,FALSE),""))</f>
        <v/>
      </c>
      <c r="BK1357" s="44">
        <f t="shared" si="287"/>
        <v>0.39676812667238281</v>
      </c>
      <c r="BL1357" s="46" t="str">
        <f>IF(ISNUMBER(VLOOKUP($B1357,Stats!$A$2:$AA$19,2,FALSE))=FALSE,"",IF(ISNUMBER(#REF!),(#REF!-VLOOKUP($B1357,Stats!$A$2:$AA$19,11,FALSE))/VLOOKUP($B1357,Stats!$A$2:$AA$19,25,FALSE),""))</f>
        <v/>
      </c>
      <c r="BM1357" s="46">
        <f>IF(ISNUMBER(VLOOKUP($B1357,Stats!$A$2:$AA$19,2,FALSE))=FALSE,"",IF(ISNUMBER(AA1357),(AA1357-VLOOKUP($B1357,Stats!$A$2:$AA$19,12,FALSE))/VLOOKUP($B1357,Stats!$A$2:$AA$19,26,FALSE),""))</f>
        <v>0.42674978377579076</v>
      </c>
      <c r="BN1357" s="46" t="str">
        <f>IF(ISNUMBER(VLOOKUP($B1357,Stats!$A$2:$AA$19,2,FALSE))=FALSE,"",IF(ISNUMBER(#REF!),(#REF!-VLOOKUP($B1357,Stats!$A$2:$AA$19,13,FALSE))/VLOOKUP($B1357,Stats!$A$2:$AA$19,27,FALSE),""))</f>
        <v/>
      </c>
      <c r="BO1357" s="46" t="str">
        <f>IF(ISNUMBER(VLOOKUP($B1357,Stats!$A$2:$AA$19,2,FALSE))=FALSE,"",IF(ISNUMBER(#REF!),(#REF!-VLOOKUP($B1357,Stats!$A$2:$AA$19,14,FALSE))/VLOOKUP($B1357,Stats!$A$2:$AB$19,28,FALSE),""))</f>
        <v/>
      </c>
      <c r="BP1357" s="46"/>
      <c r="BQ1357" s="46">
        <f>IF(ISNUMBER(VLOOKUP($B1357,Stats!$A$2:$AA$19,2,FALSE))=FALSE,"",IF(ISNUMBER(BM1357),BM1357,(VLOOKUP($B1357,Stats!$A$2:$AT$19,46,FALSE)-VLOOKUP($B1357,Stats!$A$2:$AA$19,12,FALSE))/VLOOKUP($B1357,Stats!$A$2:$AA$19,26,FALSE)))</f>
        <v>0.42674978377579076</v>
      </c>
      <c r="BR1357" s="51">
        <f t="shared" si="288"/>
        <v>0.42674978377579076</v>
      </c>
      <c r="BS1357" s="32" t="str">
        <f t="shared" si="283"/>
        <v>2132_201423</v>
      </c>
      <c r="BT1357" s="53">
        <f t="shared" si="284"/>
        <v>0.59578112062494304</v>
      </c>
    </row>
    <row r="1358" spans="1:72" x14ac:dyDescent="0.15">
      <c r="A1358" s="16">
        <v>2132</v>
      </c>
      <c r="B1358" s="17">
        <v>201424</v>
      </c>
      <c r="C1358" s="3">
        <v>0</v>
      </c>
      <c r="D1358" s="23">
        <v>9.5238095238095122E-2</v>
      </c>
      <c r="E1358" s="18">
        <v>1.694176906709266E-2</v>
      </c>
      <c r="F1358" s="24">
        <v>7</v>
      </c>
      <c r="G1358" s="24">
        <v>3</v>
      </c>
      <c r="H1358" s="20">
        <v>1.7916155714867679E-2</v>
      </c>
      <c r="I1358" s="20">
        <v>-1.0915553147197757E-2</v>
      </c>
      <c r="J1358" s="24">
        <v>7</v>
      </c>
      <c r="K1358" s="24">
        <v>3</v>
      </c>
      <c r="L1358" s="20">
        <v>3.842459173871271E-2</v>
      </c>
      <c r="M1358" s="20">
        <v>-1.6393442622950838E-2</v>
      </c>
      <c r="N1358" s="19">
        <v>1.081</v>
      </c>
      <c r="O1358" s="19">
        <v>1.1075819672131146</v>
      </c>
      <c r="P1358" s="25">
        <v>41971</v>
      </c>
      <c r="Q1358" s="20">
        <v>-2.1516393442623016E-2</v>
      </c>
      <c r="R1358" s="25">
        <v>41962</v>
      </c>
      <c r="S1358" s="25">
        <f>IF(ISNUMBER(R1358),VLOOKUP(B1358,Index!$B$3:$AB$18,27,FALSE),"")</f>
        <v>41963</v>
      </c>
      <c r="T1358" s="25">
        <f>IF(ISNUMBER($R1358),VLOOKUP($B1358,Index!$B$21:$AB$36,27,FALSE),"")</f>
        <v>41963</v>
      </c>
      <c r="U1358" s="25">
        <f>IF(ISNUMBER($R1358),VLOOKUP($B1358,Index!$B$39:$AB$54,27,FALSE),"")</f>
        <v>41963</v>
      </c>
      <c r="W1358" s="18">
        <v>2.8571428571428537</v>
      </c>
      <c r="X1358" s="19">
        <v>0.7</v>
      </c>
      <c r="Y1358" s="18">
        <v>0.32144746706759281</v>
      </c>
      <c r="Z1358" s="19">
        <f t="shared" si="285"/>
        <v>1</v>
      </c>
      <c r="AA1358" s="21">
        <v>4.4263038548752647</v>
      </c>
      <c r="AB1358" s="3">
        <v>0</v>
      </c>
      <c r="AC1358" s="18">
        <v>8.1632653061224296</v>
      </c>
      <c r="AD1358" s="19">
        <v>0.48999999999999994</v>
      </c>
      <c r="AE1358" s="18">
        <v>0.10332847408417116</v>
      </c>
      <c r="AF1358" s="19">
        <f t="shared" si="286"/>
        <v>1</v>
      </c>
      <c r="AG1358" s="21">
        <v>19.592165815683629</v>
      </c>
      <c r="AH1358" s="3">
        <v>0</v>
      </c>
      <c r="AK1358" t="str">
        <f t="shared" si="289"/>
        <v/>
      </c>
      <c r="AL1358" t="str">
        <f t="shared" si="289"/>
        <v/>
      </c>
      <c r="AM1358" t="str">
        <f t="shared" si="289"/>
        <v/>
      </c>
      <c r="AN1358">
        <f t="shared" si="289"/>
        <v>4.4263038548752647</v>
      </c>
      <c r="AO1358" t="str">
        <f t="shared" si="289"/>
        <v/>
      </c>
      <c r="AP1358" t="str">
        <f t="shared" si="289"/>
        <v/>
      </c>
      <c r="AQ1358" t="str">
        <f t="shared" si="289"/>
        <v/>
      </c>
      <c r="AR1358" t="str">
        <f t="shared" si="289"/>
        <v/>
      </c>
      <c r="AS1358" t="str">
        <f t="shared" si="289"/>
        <v/>
      </c>
      <c r="AT1358" t="str">
        <f t="shared" si="289"/>
        <v/>
      </c>
      <c r="AU1358" t="str">
        <f t="shared" si="289"/>
        <v/>
      </c>
      <c r="AV1358" t="str">
        <f t="shared" si="289"/>
        <v/>
      </c>
      <c r="AW1358" t="str">
        <f t="shared" si="289"/>
        <v/>
      </c>
      <c r="AX1358" t="str">
        <f t="shared" si="289"/>
        <v/>
      </c>
      <c r="AZ1358" s="46">
        <f>IF(ISNUMBER(VLOOKUP($B1358,Stats!$A$2:$AA$19,2,FALSE))=FALSE,"",IF(ISNUMBER(W1358),(W1358-VLOOKUP($B1358,Stats!$A$2:$AA$19,2,FALSE))/VLOOKUP($B1358,Stats!$A$2:$AA$19,16,FALSE),""))</f>
        <v>1.9426871998828468</v>
      </c>
      <c r="BA1358" s="46">
        <f>IF(ISNUMBER(VLOOKUP($B1358,Stats!$A$2:$AA$19,2,FALSE))=FALSE,"",IF(ISNUMBER(X1358),(X1358-VLOOKUP($B1358,Stats!$A$2:$AA$19,3,FALSE))/VLOOKUP($B1358,Stats!$A$2:$AA$19,17,FALSE),""))</f>
        <v>-0.21041933953921216</v>
      </c>
      <c r="BB1358" s="46"/>
      <c r="BC1358" s="46"/>
      <c r="BD1358" s="44">
        <f t="shared" si="282"/>
        <v>0.86613393017181728</v>
      </c>
      <c r="BE1358" s="46">
        <f>IF(ISNUMBER(VLOOKUP($B1358,Stats!$A$2:$AA$19,2,FALSE))=FALSE,"",IF(ISNUMBER(Y1358),(Y1358-VLOOKUP($B1358,Stats!$A$2:$AA$19,5,FALSE))/VLOOKUP($B1358,Stats!$A$2:$AA$19,19,FALSE),""))</f>
        <v>2.3023825292486362</v>
      </c>
      <c r="BF1358" s="46"/>
      <c r="BG1358" s="46"/>
      <c r="BH1358" s="46">
        <f>IF(ISNUMBER(VLOOKUP($B1358,Stats!$A$2:$AA$19,2,FALSE))=FALSE,"",IF(ISNUMBER(Z1358),(Z1358-VLOOKUP($B1358,Stats!$A$2:$AA$19,8,FALSE))/VLOOKUP($B1358,Stats!$A$2:$AA$19,22,FALSE),""))</f>
        <v>-0.47935479253396501</v>
      </c>
      <c r="BI1358" s="46" t="str">
        <f>IF(ISNUMBER(VLOOKUP($B1358,Stats!$A$2:$AA$19,2,FALSE))=FALSE,"",IF(ISNUMBER(#REF!),(#REF!-VLOOKUP($B1358,Stats!$A$2:$AA$19,9,FALSE))/VLOOKUP($B1358,Stats!$A$2:$AA$19,23,FALSE),""))</f>
        <v/>
      </c>
      <c r="BJ1358" s="46" t="str">
        <f>IF(ISNUMBER(VLOOKUP($B1358,Stats!$A$2:$AA$19,2,FALSE))=FALSE,"",IF(ISNUMBER(#REF!),(#REF!-VLOOKUP($B1358,Stats!$A$2:$AA$19,10,FALSE))/VLOOKUP($B1358,Stats!$A$2:$AA$19,24,FALSE),""))</f>
        <v/>
      </c>
      <c r="BK1358" s="44">
        <f t="shared" si="287"/>
        <v>-1.7554742082342347</v>
      </c>
      <c r="BL1358" s="46" t="str">
        <f>IF(ISNUMBER(VLOOKUP($B1358,Stats!$A$2:$AA$19,2,FALSE))=FALSE,"",IF(ISNUMBER(#REF!),(#REF!-VLOOKUP($B1358,Stats!$A$2:$AA$19,11,FALSE))/VLOOKUP($B1358,Stats!$A$2:$AA$19,25,FALSE),""))</f>
        <v/>
      </c>
      <c r="BM1358" s="46">
        <f>IF(ISNUMBER(VLOOKUP($B1358,Stats!$A$2:$AA$19,2,FALSE))=FALSE,"",IF(ISNUMBER(AA1358),(AA1358-VLOOKUP($B1358,Stats!$A$2:$AA$19,12,FALSE))/VLOOKUP($B1358,Stats!$A$2:$AA$19,26,FALSE),""))</f>
        <v>-0.47872382629601334</v>
      </c>
      <c r="BN1358" s="46" t="str">
        <f>IF(ISNUMBER(VLOOKUP($B1358,Stats!$A$2:$AA$19,2,FALSE))=FALSE,"",IF(ISNUMBER(#REF!),(#REF!-VLOOKUP($B1358,Stats!$A$2:$AA$19,13,FALSE))/VLOOKUP($B1358,Stats!$A$2:$AA$19,27,FALSE),""))</f>
        <v/>
      </c>
      <c r="BO1358" s="46" t="str">
        <f>IF(ISNUMBER(VLOOKUP($B1358,Stats!$A$2:$AA$19,2,FALSE))=FALSE,"",IF(ISNUMBER(#REF!),(#REF!-VLOOKUP($B1358,Stats!$A$2:$AA$19,14,FALSE))/VLOOKUP($B1358,Stats!$A$2:$AB$19,28,FALSE),""))</f>
        <v/>
      </c>
      <c r="BP1358" s="46"/>
      <c r="BQ1358" s="46">
        <f>IF(ISNUMBER(VLOOKUP($B1358,Stats!$A$2:$AA$19,2,FALSE))=FALSE,"",IF(ISNUMBER(BM1358),BM1358,(VLOOKUP($B1358,Stats!$A$2:$AT$19,46,FALSE)-VLOOKUP($B1358,Stats!$A$2:$AA$19,12,FALSE))/VLOOKUP($B1358,Stats!$A$2:$AA$19,26,FALSE)))</f>
        <v>-0.47872382629601334</v>
      </c>
      <c r="BR1358" s="51">
        <f t="shared" si="288"/>
        <v>-0.47872382629601334</v>
      </c>
      <c r="BS1358" s="32" t="str">
        <f t="shared" si="283"/>
        <v>2132_201424</v>
      </c>
      <c r="BT1358" s="53">
        <f t="shared" si="284"/>
        <v>-0.97580250416537995</v>
      </c>
    </row>
    <row r="1359" spans="1:72" x14ac:dyDescent="0.15">
      <c r="A1359" s="16">
        <v>2132</v>
      </c>
      <c r="B1359" s="17">
        <v>201425</v>
      </c>
      <c r="C1359" s="3">
        <v>0</v>
      </c>
      <c r="D1359" s="23">
        <v>0.12858464384828872</v>
      </c>
      <c r="E1359" s="18">
        <v>3.347037416504578E-2</v>
      </c>
      <c r="F1359" s="24">
        <v>7</v>
      </c>
      <c r="G1359" s="24">
        <v>3</v>
      </c>
      <c r="H1359" s="20">
        <v>2.8731253918729566E-2</v>
      </c>
      <c r="I1359" s="20">
        <v>-2.4795065356675156E-2</v>
      </c>
      <c r="J1359" s="24">
        <v>6</v>
      </c>
      <c r="K1359" s="24">
        <v>2</v>
      </c>
      <c r="L1359" s="20">
        <v>5.4529463500439856E-2</v>
      </c>
      <c r="M1359" s="20">
        <v>-5.2672955974842672E-2</v>
      </c>
      <c r="N1359" s="19">
        <v>1.272</v>
      </c>
      <c r="O1359" s="19">
        <v>1.1745152354570638</v>
      </c>
      <c r="P1359" s="25">
        <v>41981</v>
      </c>
      <c r="Q1359" s="20">
        <v>-5.2672955974842672E-2</v>
      </c>
      <c r="R1359" s="25">
        <v>41982</v>
      </c>
      <c r="S1359" s="25">
        <f>IF(ISNUMBER(R1359),VLOOKUP(B1359,Index!$B$3:$AB$18,27,FALSE),"")</f>
        <v>41982</v>
      </c>
      <c r="T1359" s="25">
        <f>IF(ISNUMBER($R1359),VLOOKUP($B1359,Index!$B$21:$AB$36,27,FALSE),"")</f>
        <v>41982</v>
      </c>
      <c r="U1359" s="25">
        <f>IF(ISNUMBER($R1359),VLOOKUP($B1359,Index!$B$39:$AB$54,27,FALSE),"")</f>
        <v>41982</v>
      </c>
      <c r="W1359" s="18">
        <v>3.8575393154486615</v>
      </c>
      <c r="X1359" s="19">
        <v>0.7</v>
      </c>
      <c r="Y1359" s="18">
        <v>0.63505569899760683</v>
      </c>
      <c r="Z1359" s="19">
        <f t="shared" si="285"/>
        <v>0</v>
      </c>
      <c r="AA1359" s="21">
        <v>2.4411890593287096</v>
      </c>
      <c r="AB1359" s="3">
        <v>0</v>
      </c>
      <c r="AC1359" s="18">
        <v>14.880609570232128</v>
      </c>
      <c r="AD1359" s="19">
        <v>0.48999999999999994</v>
      </c>
      <c r="AE1359" s="18">
        <v>0.403295740829339</v>
      </c>
      <c r="AF1359" s="19">
        <f t="shared" si="286"/>
        <v>0</v>
      </c>
      <c r="AG1359" s="21">
        <v>5.95940402338619</v>
      </c>
      <c r="AH1359" s="3">
        <v>0</v>
      </c>
      <c r="AK1359" t="str">
        <f t="shared" si="289"/>
        <v/>
      </c>
      <c r="AL1359" t="str">
        <f t="shared" si="289"/>
        <v/>
      </c>
      <c r="AM1359" t="str">
        <f t="shared" si="289"/>
        <v/>
      </c>
      <c r="AN1359" t="str">
        <f t="shared" si="289"/>
        <v/>
      </c>
      <c r="AO1359">
        <f t="shared" si="289"/>
        <v>2.4411890593287096</v>
      </c>
      <c r="AP1359" t="str">
        <f t="shared" si="289"/>
        <v/>
      </c>
      <c r="AQ1359" t="str">
        <f t="shared" si="289"/>
        <v/>
      </c>
      <c r="AR1359" t="str">
        <f t="shared" si="289"/>
        <v/>
      </c>
      <c r="AS1359" t="str">
        <f t="shared" si="289"/>
        <v/>
      </c>
      <c r="AT1359" t="str">
        <f t="shared" si="289"/>
        <v/>
      </c>
      <c r="AU1359" t="str">
        <f t="shared" si="289"/>
        <v/>
      </c>
      <c r="AV1359" t="str">
        <f t="shared" si="289"/>
        <v/>
      </c>
      <c r="AW1359" t="str">
        <f t="shared" si="289"/>
        <v/>
      </c>
      <c r="AX1359" t="str">
        <f t="shared" si="289"/>
        <v/>
      </c>
      <c r="AZ1359" s="46">
        <f>IF(ISNUMBER(VLOOKUP($B1359,Stats!$A$2:$AA$19,2,FALSE))=FALSE,"",IF(ISNUMBER(W1359),(W1359-VLOOKUP($B1359,Stats!$A$2:$AA$19,2,FALSE))/VLOOKUP($B1359,Stats!$A$2:$AA$19,16,FALSE),""))</f>
        <v>2.034454979640111</v>
      </c>
      <c r="BA1359" s="46">
        <f>IF(ISNUMBER(VLOOKUP($B1359,Stats!$A$2:$AA$19,2,FALSE))=FALSE,"",IF(ISNUMBER(X1359),(X1359-VLOOKUP($B1359,Stats!$A$2:$AA$19,3,FALSE))/VLOOKUP($B1359,Stats!$A$2:$AA$19,17,FALSE),""))</f>
        <v>0.52844508262562895</v>
      </c>
      <c r="BB1359" s="46"/>
      <c r="BC1359" s="46"/>
      <c r="BD1359" s="44">
        <f t="shared" si="282"/>
        <v>1.28145003113287</v>
      </c>
      <c r="BE1359" s="46">
        <f>IF(ISNUMBER(VLOOKUP($B1359,Stats!$A$2:$AA$19,2,FALSE))=FALSE,"",IF(ISNUMBER(Y1359),(Y1359-VLOOKUP($B1359,Stats!$A$2:$AA$19,5,FALSE))/VLOOKUP($B1359,Stats!$A$2:$AA$19,19,FALSE),""))</f>
        <v>1.4853685340001996</v>
      </c>
      <c r="BF1359" s="46"/>
      <c r="BG1359" s="46"/>
      <c r="BH1359" s="46">
        <f>IF(ISNUMBER(VLOOKUP($B1359,Stats!$A$2:$AA$19,2,FALSE))=FALSE,"",IF(ISNUMBER(Z1359),(Z1359-VLOOKUP($B1359,Stats!$A$2:$AA$19,8,FALSE))/VLOOKUP($B1359,Stats!$A$2:$AA$19,22,FALSE),""))</f>
        <v>-0.38938659637819406</v>
      </c>
      <c r="BI1359" s="46" t="str">
        <f>IF(ISNUMBER(VLOOKUP($B1359,Stats!$A$2:$AA$19,2,FALSE))=FALSE,"",IF(ISNUMBER(#REF!),(#REF!-VLOOKUP($B1359,Stats!$A$2:$AA$19,9,FALSE))/VLOOKUP($B1359,Stats!$A$2:$AA$19,23,FALSE),""))</f>
        <v/>
      </c>
      <c r="BJ1359" s="46" t="str">
        <f>IF(ISNUMBER(VLOOKUP($B1359,Stats!$A$2:$AA$19,2,FALSE))=FALSE,"",IF(ISNUMBER(#REF!),(#REF!-VLOOKUP($B1359,Stats!$A$2:$AA$19,10,FALSE))/VLOOKUP($B1359,Stats!$A$2:$AA$19,24,FALSE),""))</f>
        <v/>
      </c>
      <c r="BK1359" s="44">
        <f t="shared" si="287"/>
        <v>-1.1565739527135979</v>
      </c>
      <c r="BL1359" s="46" t="str">
        <f>IF(ISNUMBER(VLOOKUP($B1359,Stats!$A$2:$AA$19,2,FALSE))=FALSE,"",IF(ISNUMBER(#REF!),(#REF!-VLOOKUP($B1359,Stats!$A$2:$AA$19,11,FALSE))/VLOOKUP($B1359,Stats!$A$2:$AA$19,25,FALSE),""))</f>
        <v/>
      </c>
      <c r="BM1359" s="46">
        <f>IF(ISNUMBER(VLOOKUP($B1359,Stats!$A$2:$AA$19,2,FALSE))=FALSE,"",IF(ISNUMBER(AA1359),(AA1359-VLOOKUP($B1359,Stats!$A$2:$AA$19,12,FALSE))/VLOOKUP($B1359,Stats!$A$2:$AA$19,26,FALSE),""))</f>
        <v>0.1029324597162805</v>
      </c>
      <c r="BN1359" s="46" t="str">
        <f>IF(ISNUMBER(VLOOKUP($B1359,Stats!$A$2:$AA$19,2,FALSE))=FALSE,"",IF(ISNUMBER(#REF!),(#REF!-VLOOKUP($B1359,Stats!$A$2:$AA$19,13,FALSE))/VLOOKUP($B1359,Stats!$A$2:$AA$19,27,FALSE),""))</f>
        <v/>
      </c>
      <c r="BO1359" s="46" t="str">
        <f>IF(ISNUMBER(VLOOKUP($B1359,Stats!$A$2:$AA$19,2,FALSE))=FALSE,"",IF(ISNUMBER(#REF!),(#REF!-VLOOKUP($B1359,Stats!$A$2:$AA$19,14,FALSE))/VLOOKUP($B1359,Stats!$A$2:$AB$19,28,FALSE),""))</f>
        <v/>
      </c>
      <c r="BP1359" s="46"/>
      <c r="BQ1359" s="46">
        <f>IF(ISNUMBER(VLOOKUP($B1359,Stats!$A$2:$AA$19,2,FALSE))=FALSE,"",IF(ISNUMBER(BM1359),BM1359,(VLOOKUP($B1359,Stats!$A$2:$AT$19,46,FALSE)-VLOOKUP($B1359,Stats!$A$2:$AA$19,12,FALSE))/VLOOKUP($B1359,Stats!$A$2:$AA$19,26,FALSE)))</f>
        <v>0.1029324597162805</v>
      </c>
      <c r="BR1359" s="51">
        <f t="shared" si="288"/>
        <v>0.1029324597162805</v>
      </c>
      <c r="BS1359" s="32" t="str">
        <f t="shared" si="283"/>
        <v>2132_201425</v>
      </c>
      <c r="BT1359" s="53">
        <f t="shared" si="284"/>
        <v>-0.41706787345832858</v>
      </c>
    </row>
    <row r="1360" spans="1:72" x14ac:dyDescent="0.15">
      <c r="A1360" s="16">
        <v>2132</v>
      </c>
      <c r="B1360" s="17">
        <v>201426</v>
      </c>
      <c r="C1360" s="3">
        <v>0</v>
      </c>
      <c r="D1360" s="23">
        <v>0.13032786885245895</v>
      </c>
      <c r="E1360" s="18">
        <v>2.7946377371994801E-2</v>
      </c>
      <c r="F1360" s="24">
        <v>7</v>
      </c>
      <c r="G1360" s="24">
        <v>3</v>
      </c>
      <c r="H1360" s="20">
        <v>2.7768721897594988E-2</v>
      </c>
      <c r="I1360" s="20">
        <v>-2.2535361338410609E-2</v>
      </c>
      <c r="J1360" s="24">
        <v>3</v>
      </c>
      <c r="K1360" s="24">
        <v>2</v>
      </c>
      <c r="L1360" s="20">
        <v>3.8910505836575959E-2</v>
      </c>
      <c r="M1360" s="20">
        <v>-3.8173652694610927E-2</v>
      </c>
      <c r="N1360" s="19">
        <v>1.379</v>
      </c>
      <c r="O1360" s="19">
        <v>1.1294021294021293</v>
      </c>
      <c r="P1360" s="25">
        <v>41999</v>
      </c>
      <c r="Q1360" s="20">
        <v>-6.1358655953250629E-2</v>
      </c>
      <c r="R1360" s="25">
        <v>41997</v>
      </c>
      <c r="S1360" s="25">
        <f>IF(ISNUMBER(R1360),VLOOKUP(B1360,Index!$B$3:$AB$18,27,FALSE),"")</f>
        <v>41997</v>
      </c>
      <c r="T1360" s="25">
        <f>IF(ISNUMBER($R1360),VLOOKUP($B1360,Index!$B$21:$AB$36,27,FALSE),"")</f>
        <v>41996</v>
      </c>
      <c r="U1360" s="25">
        <f>IF(ISNUMBER($R1360),VLOOKUP($B1360,Index!$B$39:$AB$54,27,FALSE),"")</f>
        <v>41996</v>
      </c>
      <c r="W1360" s="18">
        <v>3.9098360655737685</v>
      </c>
      <c r="X1360" s="19">
        <v>0.7</v>
      </c>
      <c r="Y1360" s="18">
        <v>0.53024522907656557</v>
      </c>
      <c r="Z1360" s="19">
        <f t="shared" si="285"/>
        <v>0</v>
      </c>
      <c r="AA1360" s="21">
        <v>2.1240339578454295</v>
      </c>
      <c r="AB1360" s="3">
        <v>0</v>
      </c>
      <c r="AC1360" s="18">
        <v>15.286818059661366</v>
      </c>
      <c r="AD1360" s="19">
        <v>0.48999999999999994</v>
      </c>
      <c r="AE1360" s="18">
        <v>0.2811600029584595</v>
      </c>
      <c r="AF1360" s="19">
        <f t="shared" si="286"/>
        <v>0</v>
      </c>
      <c r="AG1360" s="21">
        <v>4.5115202540805193</v>
      </c>
      <c r="AH1360" s="3">
        <v>0</v>
      </c>
      <c r="AK1360" t="str">
        <f t="shared" si="289"/>
        <v/>
      </c>
      <c r="AL1360" t="str">
        <f t="shared" si="289"/>
        <v/>
      </c>
      <c r="AM1360" t="str">
        <f t="shared" si="289"/>
        <v/>
      </c>
      <c r="AN1360" t="str">
        <f t="shared" si="289"/>
        <v/>
      </c>
      <c r="AO1360" t="str">
        <f t="shared" si="289"/>
        <v/>
      </c>
      <c r="AP1360">
        <f t="shared" si="289"/>
        <v>2.1240339578454295</v>
      </c>
      <c r="AQ1360" t="str">
        <f t="shared" si="289"/>
        <v/>
      </c>
      <c r="AR1360" t="str">
        <f t="shared" si="289"/>
        <v/>
      </c>
      <c r="AS1360" t="str">
        <f t="shared" si="289"/>
        <v/>
      </c>
      <c r="AT1360" t="str">
        <f t="shared" si="289"/>
        <v/>
      </c>
      <c r="AU1360" t="str">
        <f t="shared" si="289"/>
        <v/>
      </c>
      <c r="AV1360" t="str">
        <f t="shared" si="289"/>
        <v/>
      </c>
      <c r="AW1360" t="str">
        <f t="shared" si="289"/>
        <v/>
      </c>
      <c r="AX1360" t="str">
        <f t="shared" si="289"/>
        <v/>
      </c>
      <c r="AZ1360" s="46">
        <f>IF(ISNUMBER(VLOOKUP($B1360,Stats!$A$2:$AA$19,2,FALSE))=FALSE,"",IF(ISNUMBER(W1360),(W1360-VLOOKUP($B1360,Stats!$A$2:$AA$19,2,FALSE))/VLOOKUP($B1360,Stats!$A$2:$AA$19,16,FALSE),""))</f>
        <v>1.7818467976808343</v>
      </c>
      <c r="BA1360" s="46">
        <f>IF(ISNUMBER(VLOOKUP($B1360,Stats!$A$2:$AA$19,2,FALSE))=FALSE,"",IF(ISNUMBER(X1360),(X1360-VLOOKUP($B1360,Stats!$A$2:$AA$19,3,FALSE))/VLOOKUP($B1360,Stats!$A$2:$AA$19,17,FALSE),""))</f>
        <v>0.82927015326520481</v>
      </c>
      <c r="BB1360" s="46"/>
      <c r="BC1360" s="46"/>
      <c r="BD1360" s="44">
        <f t="shared" si="282"/>
        <v>1.3055584754730196</v>
      </c>
      <c r="BE1360" s="46">
        <f>IF(ISNUMBER(VLOOKUP($B1360,Stats!$A$2:$AA$19,2,FALSE))=FALSE,"",IF(ISNUMBER(Y1360),(Y1360-VLOOKUP($B1360,Stats!$A$2:$AA$19,5,FALSE))/VLOOKUP($B1360,Stats!$A$2:$AA$19,19,FALSE),""))</f>
        <v>1.7747257474462017</v>
      </c>
      <c r="BF1360" s="46"/>
      <c r="BG1360" s="46"/>
      <c r="BH1360" s="46">
        <f>IF(ISNUMBER(VLOOKUP($B1360,Stats!$A$2:$AA$19,2,FALSE))=FALSE,"",IF(ISNUMBER(Z1360),(Z1360-VLOOKUP($B1360,Stats!$A$2:$AA$19,8,FALSE))/VLOOKUP($B1360,Stats!$A$2:$AA$19,22,FALSE),""))</f>
        <v>-0.60316436580698729</v>
      </c>
      <c r="BI1360" s="46" t="str">
        <f>IF(ISNUMBER(VLOOKUP($B1360,Stats!$A$2:$AA$19,2,FALSE))=FALSE,"",IF(ISNUMBER(#REF!),(#REF!-VLOOKUP($B1360,Stats!$A$2:$AA$19,9,FALSE))/VLOOKUP($B1360,Stats!$A$2:$AA$19,23,FALSE),""))</f>
        <v/>
      </c>
      <c r="BJ1360" s="46" t="str">
        <f>IF(ISNUMBER(VLOOKUP($B1360,Stats!$A$2:$AA$19,2,FALSE))=FALSE,"",IF(ISNUMBER(#REF!),(#REF!-VLOOKUP($B1360,Stats!$A$2:$AA$19,10,FALSE))/VLOOKUP($B1360,Stats!$A$2:$AA$19,24,FALSE),""))</f>
        <v/>
      </c>
      <c r="BK1360" s="44">
        <f t="shared" si="287"/>
        <v>-1.4232573329544373</v>
      </c>
      <c r="BL1360" s="46" t="str">
        <f>IF(ISNUMBER(VLOOKUP($B1360,Stats!$A$2:$AA$19,2,FALSE))=FALSE,"",IF(ISNUMBER(#REF!),(#REF!-VLOOKUP($B1360,Stats!$A$2:$AA$19,11,FALSE))/VLOOKUP($B1360,Stats!$A$2:$AA$19,25,FALSE),""))</f>
        <v/>
      </c>
      <c r="BM1360" s="46">
        <f>IF(ISNUMBER(VLOOKUP($B1360,Stats!$A$2:$AA$19,2,FALSE))=FALSE,"",IF(ISNUMBER(AA1360),(AA1360-VLOOKUP($B1360,Stats!$A$2:$AA$19,12,FALSE))/VLOOKUP($B1360,Stats!$A$2:$AA$19,26,FALSE),""))</f>
        <v>-0.11546515152041675</v>
      </c>
      <c r="BN1360" s="46" t="str">
        <f>IF(ISNUMBER(VLOOKUP($B1360,Stats!$A$2:$AA$19,2,FALSE))=FALSE,"",IF(ISNUMBER(#REF!),(#REF!-VLOOKUP($B1360,Stats!$A$2:$AA$19,13,FALSE))/VLOOKUP($B1360,Stats!$A$2:$AA$19,27,FALSE),""))</f>
        <v/>
      </c>
      <c r="BO1360" s="46" t="str">
        <f>IF(ISNUMBER(VLOOKUP($B1360,Stats!$A$2:$AA$19,2,FALSE))=FALSE,"",IF(ISNUMBER(#REF!),(#REF!-VLOOKUP($B1360,Stats!$A$2:$AA$19,14,FALSE))/VLOOKUP($B1360,Stats!$A$2:$AB$19,28,FALSE),""))</f>
        <v/>
      </c>
      <c r="BP1360" s="46"/>
      <c r="BQ1360" s="46">
        <f>IF(ISNUMBER(VLOOKUP($B1360,Stats!$A$2:$AA$19,2,FALSE))=FALSE,"",IF(ISNUMBER(BM1360),BM1360,(VLOOKUP($B1360,Stats!$A$2:$AT$19,46,FALSE)-VLOOKUP($B1360,Stats!$A$2:$AA$19,12,FALSE))/VLOOKUP($B1360,Stats!$A$2:$AA$19,26,FALSE)))</f>
        <v>-0.11546515152041675</v>
      </c>
      <c r="BR1360" s="51">
        <f t="shared" si="288"/>
        <v>-0.11546515152041675</v>
      </c>
      <c r="BS1360" s="32" t="str">
        <f t="shared" si="283"/>
        <v>2132_201426</v>
      </c>
      <c r="BT1360" s="53">
        <f t="shared" si="284"/>
        <v>-0.61593573498214182</v>
      </c>
    </row>
    <row r="1361" spans="1:72" x14ac:dyDescent="0.15">
      <c r="A1361" s="16">
        <v>2132</v>
      </c>
      <c r="B1361" s="17">
        <v>201427</v>
      </c>
      <c r="C1361" s="3">
        <v>0</v>
      </c>
      <c r="D1361" s="23">
        <v>4.8585931834662865E-2</v>
      </c>
      <c r="E1361" s="18">
        <v>8.9149618265703702E-3</v>
      </c>
      <c r="F1361" s="24">
        <v>3</v>
      </c>
      <c r="G1361" s="24">
        <v>0</v>
      </c>
      <c r="H1361" s="20">
        <v>1.5965869280481455E-2</v>
      </c>
      <c r="I1361" s="20" t="s">
        <v>25</v>
      </c>
      <c r="J1361" s="24">
        <v>3</v>
      </c>
      <c r="K1361" s="24">
        <v>0</v>
      </c>
      <c r="L1361" s="20">
        <v>2.6259758694109347E-2</v>
      </c>
      <c r="M1361" s="20">
        <v>1.0760401721664259E-2</v>
      </c>
      <c r="N1361" s="19">
        <v>1.446</v>
      </c>
      <c r="O1361" s="19">
        <v>1.0373027259684362</v>
      </c>
      <c r="P1361" s="25">
        <v>42004</v>
      </c>
      <c r="Q1361" s="20">
        <v>0</v>
      </c>
      <c r="R1361" s="25">
        <v>42002</v>
      </c>
      <c r="S1361" s="25">
        <f>IF(ISNUMBER(R1361),VLOOKUP(B1361,Index!$B$3:$AB$18,27,FALSE),"")</f>
        <v>42002</v>
      </c>
      <c r="T1361" s="25">
        <f>IF(ISNUMBER($R1361),VLOOKUP($B1361,Index!$B$21:$AB$36,27,FALSE),"")</f>
        <v>42003</v>
      </c>
      <c r="U1361" s="25">
        <f>IF(ISNUMBER($R1361),VLOOKUP($B1361,Index!$B$39:$AB$54,27,FALSE),"")</f>
        <v>42003</v>
      </c>
      <c r="W1361" s="18">
        <v>5.8303118201595439</v>
      </c>
      <c r="X1361" s="19">
        <v>1</v>
      </c>
      <c r="Y1361" s="18">
        <v>0.16914950775250423</v>
      </c>
      <c r="Z1361" s="19">
        <f t="shared" si="285"/>
        <v>0</v>
      </c>
      <c r="AA1361" s="21" t="s">
        <v>25</v>
      </c>
      <c r="AB1361" s="3">
        <v>0</v>
      </c>
      <c r="AC1361" s="18">
        <v>33.992535920292092</v>
      </c>
      <c r="AD1361" s="19">
        <v>1</v>
      </c>
      <c r="AE1361" s="18">
        <v>2.8611555972914489E-2</v>
      </c>
      <c r="AF1361" s="19">
        <f t="shared" si="286"/>
        <v>0</v>
      </c>
      <c r="AG1361" s="21" t="s">
        <v>25</v>
      </c>
      <c r="AH1361" s="3">
        <v>0</v>
      </c>
      <c r="AK1361" t="str">
        <f t="shared" si="289"/>
        <v/>
      </c>
      <c r="AL1361" t="str">
        <f t="shared" si="289"/>
        <v/>
      </c>
      <c r="AM1361" t="str">
        <f t="shared" si="289"/>
        <v/>
      </c>
      <c r="AN1361" t="str">
        <f t="shared" si="289"/>
        <v/>
      </c>
      <c r="AO1361" t="str">
        <f t="shared" si="289"/>
        <v/>
      </c>
      <c r="AP1361" t="str">
        <f t="shared" si="289"/>
        <v/>
      </c>
      <c r="AQ1361" t="str">
        <f t="shared" si="289"/>
        <v/>
      </c>
      <c r="AR1361" t="str">
        <f t="shared" si="289"/>
        <v/>
      </c>
      <c r="AS1361" t="str">
        <f t="shared" si="289"/>
        <v/>
      </c>
      <c r="AT1361" t="str">
        <f t="shared" si="289"/>
        <v/>
      </c>
      <c r="AU1361" t="str">
        <f t="shared" si="289"/>
        <v/>
      </c>
      <c r="AV1361" t="str">
        <f t="shared" si="289"/>
        <v/>
      </c>
      <c r="AW1361" t="str">
        <f t="shared" si="289"/>
        <v/>
      </c>
      <c r="AX1361" t="str">
        <f t="shared" si="289"/>
        <v/>
      </c>
      <c r="AZ1361" s="46">
        <f>IF(ISNUMBER(VLOOKUP($B1361,Stats!$A$2:$AA$19,2,FALSE))=FALSE,"",IF(ISNUMBER(W1361),(W1361-VLOOKUP($B1361,Stats!$A$2:$AA$19,2,FALSE))/VLOOKUP($B1361,Stats!$A$2:$AA$19,16,FALSE),""))</f>
        <v>2.1053151267635912</v>
      </c>
      <c r="BA1361" s="46">
        <f>IF(ISNUMBER(VLOOKUP($B1361,Stats!$A$2:$AA$19,2,FALSE))=FALSE,"",IF(ISNUMBER(X1361),(X1361-VLOOKUP($B1361,Stats!$A$2:$AA$19,3,FALSE))/VLOOKUP($B1361,Stats!$A$2:$AA$19,17,FALSE),""))</f>
        <v>1.4327788106821593</v>
      </c>
      <c r="BB1361" s="46"/>
      <c r="BC1361" s="46"/>
      <c r="BD1361" s="44">
        <f t="shared" si="282"/>
        <v>1.7690469687228751</v>
      </c>
      <c r="BE1361" s="46">
        <f>IF(ISNUMBER(VLOOKUP($B1361,Stats!$A$2:$AA$19,2,FALSE))=FALSE,"",IF(ISNUMBER(Y1361),(Y1361-VLOOKUP($B1361,Stats!$A$2:$AA$19,5,FALSE))/VLOOKUP($B1361,Stats!$A$2:$AA$19,19,FALSE),""))</f>
        <v>-0.14785925406998576</v>
      </c>
      <c r="BF1361" s="46"/>
      <c r="BG1361" s="46"/>
      <c r="BH1361" s="46">
        <f>IF(ISNUMBER(VLOOKUP($B1361,Stats!$A$2:$AA$19,2,FALSE))=FALSE,"",IF(ISNUMBER(Z1361),(Z1361-VLOOKUP($B1361,Stats!$A$2:$AA$19,8,FALSE))/VLOOKUP($B1361,Stats!$A$2:$AA$19,22,FALSE),""))</f>
        <v>-1.3068976797370631</v>
      </c>
      <c r="BI1361" s="46" t="str">
        <f>IF(ISNUMBER(VLOOKUP($B1361,Stats!$A$2:$AA$19,2,FALSE))=FALSE,"",IF(ISNUMBER(#REF!),(#REF!-VLOOKUP($B1361,Stats!$A$2:$AA$19,9,FALSE))/VLOOKUP($B1361,Stats!$A$2:$AA$19,23,FALSE),""))</f>
        <v/>
      </c>
      <c r="BJ1361" s="46" t="str">
        <f>IF(ISNUMBER(VLOOKUP($B1361,Stats!$A$2:$AA$19,2,FALSE))=FALSE,"",IF(ISNUMBER(#REF!),(#REF!-VLOOKUP($B1361,Stats!$A$2:$AA$19,10,FALSE))/VLOOKUP($B1361,Stats!$A$2:$AA$19,24,FALSE),""))</f>
        <v/>
      </c>
      <c r="BK1361" s="44">
        <f t="shared" si="287"/>
        <v>-0.28856782607212883</v>
      </c>
      <c r="BL1361" s="46" t="str">
        <f>IF(ISNUMBER(VLOOKUP($B1361,Stats!$A$2:$AA$19,2,FALSE))=FALSE,"",IF(ISNUMBER(#REF!),(#REF!-VLOOKUP($B1361,Stats!$A$2:$AA$19,11,FALSE))/VLOOKUP($B1361,Stats!$A$2:$AA$19,25,FALSE),""))</f>
        <v/>
      </c>
      <c r="BM1361" s="46" t="str">
        <f>IF(ISNUMBER(VLOOKUP($B1361,Stats!$A$2:$AA$19,2,FALSE))=FALSE,"",IF(ISNUMBER(AA1361),(AA1361-VLOOKUP($B1361,Stats!$A$2:$AA$19,12,FALSE))/VLOOKUP($B1361,Stats!$A$2:$AA$19,26,FALSE),""))</f>
        <v/>
      </c>
      <c r="BN1361" s="46" t="str">
        <f>IF(ISNUMBER(VLOOKUP($B1361,Stats!$A$2:$AA$19,2,FALSE))=FALSE,"",IF(ISNUMBER(#REF!),(#REF!-VLOOKUP($B1361,Stats!$A$2:$AA$19,13,FALSE))/VLOOKUP($B1361,Stats!$A$2:$AA$19,27,FALSE),""))</f>
        <v/>
      </c>
      <c r="BO1361" s="46" t="str">
        <f>IF(ISNUMBER(VLOOKUP($B1361,Stats!$A$2:$AA$19,2,FALSE))=FALSE,"",IF(ISNUMBER(#REF!),(#REF!-VLOOKUP($B1361,Stats!$A$2:$AA$19,14,FALSE))/VLOOKUP($B1361,Stats!$A$2:$AB$19,28,FALSE),""))</f>
        <v/>
      </c>
      <c r="BP1361" s="46"/>
      <c r="BQ1361" s="46">
        <f>IF(ISNUMBER(VLOOKUP($B1361,Stats!$A$2:$AA$19,2,FALSE))=FALSE,"",IF(ISNUMBER(BM1361),BM1361,(VLOOKUP($B1361,Stats!$A$2:$AT$19,46,FALSE)-VLOOKUP($B1361,Stats!$A$2:$AA$19,12,FALSE))/VLOOKUP($B1361,Stats!$A$2:$AA$19,26,FALSE)))</f>
        <v>-0.46642635650749076</v>
      </c>
      <c r="BR1361" s="51">
        <f t="shared" si="288"/>
        <v>-0.46642635650749076</v>
      </c>
      <c r="BS1361" s="32" t="str">
        <f t="shared" si="283"/>
        <v>2132_201427</v>
      </c>
      <c r="BT1361" s="53">
        <f t="shared" si="284"/>
        <v>8.7383426799799574E-2</v>
      </c>
    </row>
    <row r="1362" spans="1:72" x14ac:dyDescent="0.15">
      <c r="A1362" s="16">
        <v>2132</v>
      </c>
      <c r="B1362" s="17">
        <v>201501</v>
      </c>
      <c r="C1362" s="3">
        <v>0</v>
      </c>
      <c r="D1362" s="23">
        <v>-8.9903181189487924E-3</v>
      </c>
      <c r="E1362" s="18">
        <v>2.2533115261823659E-2</v>
      </c>
      <c r="F1362" s="24">
        <v>2</v>
      </c>
      <c r="G1362" s="24">
        <v>3</v>
      </c>
      <c r="H1362" s="20">
        <v>1.6600890918503808E-2</v>
      </c>
      <c r="I1362" s="20">
        <v>-1.3737425193321329E-2</v>
      </c>
      <c r="J1362" s="24">
        <v>1</v>
      </c>
      <c r="K1362" s="24">
        <v>3</v>
      </c>
      <c r="L1362" s="20">
        <v>3.2503457814661241E-2</v>
      </c>
      <c r="M1362" s="20">
        <v>-3.046716316858511E-2</v>
      </c>
      <c r="N1362" s="19">
        <v>1.4930000000000001</v>
      </c>
      <c r="O1362" s="19">
        <v>1</v>
      </c>
      <c r="P1362" s="25">
        <v>42009</v>
      </c>
      <c r="Q1362" s="20">
        <v>-4.085733422638993E-2</v>
      </c>
      <c r="R1362" s="25">
        <v>42012</v>
      </c>
      <c r="S1362" s="25">
        <f>IF(ISNUMBER(R1362),VLOOKUP(B1362,Index!$B$3:$AB$18,27,FALSE),"")</f>
        <v>42013</v>
      </c>
      <c r="T1362" s="25">
        <f>IF(ISNUMBER($R1362),VLOOKUP($B1362,Index!$B$21:$AB$36,27,FALSE),"")</f>
        <v>42013</v>
      </c>
      <c r="U1362" s="25">
        <f>IF(ISNUMBER($R1362),VLOOKUP($B1362,Index!$B$39:$AB$54,27,FALSE),"")</f>
        <v>42011</v>
      </c>
      <c r="W1362" s="18">
        <v>-0.64730290456431305</v>
      </c>
      <c r="X1362" s="19">
        <v>0.4</v>
      </c>
      <c r="Y1362" s="18">
        <v>0.42753580203878472</v>
      </c>
      <c r="Z1362" s="19">
        <f t="shared" si="285"/>
        <v>1</v>
      </c>
      <c r="AA1362" s="21" t="s">
        <v>25</v>
      </c>
      <c r="AB1362" s="3">
        <v>0</v>
      </c>
      <c r="AC1362" s="18">
        <v>0.41900105025739615</v>
      </c>
      <c r="AD1362" s="19">
        <v>0.16000000000000003</v>
      </c>
      <c r="AE1362" s="18">
        <v>0.18278686202494693</v>
      </c>
      <c r="AF1362" s="19">
        <f t="shared" si="286"/>
        <v>1</v>
      </c>
      <c r="AG1362" s="21" t="s">
        <v>25</v>
      </c>
      <c r="AH1362" s="3">
        <v>0</v>
      </c>
      <c r="AK1362" t="str">
        <f t="shared" si="289"/>
        <v/>
      </c>
      <c r="AL1362" t="str">
        <f t="shared" si="289"/>
        <v/>
      </c>
      <c r="AM1362" t="str">
        <f t="shared" si="289"/>
        <v/>
      </c>
      <c r="AN1362" t="str">
        <f t="shared" si="289"/>
        <v/>
      </c>
      <c r="AO1362" t="str">
        <f t="shared" si="289"/>
        <v/>
      </c>
      <c r="AP1362" t="str">
        <f t="shared" si="289"/>
        <v/>
      </c>
      <c r="AQ1362" t="str">
        <f t="shared" si="289"/>
        <v/>
      </c>
      <c r="AR1362" t="str">
        <f t="shared" si="289"/>
        <v/>
      </c>
      <c r="AS1362" t="str">
        <f t="shared" si="289"/>
        <v/>
      </c>
      <c r="AT1362" t="str">
        <f t="shared" si="289"/>
        <v/>
      </c>
      <c r="AU1362" t="str">
        <f t="shared" si="289"/>
        <v/>
      </c>
      <c r="AV1362" t="str">
        <f t="shared" si="289"/>
        <v/>
      </c>
      <c r="AW1362" t="str">
        <f t="shared" si="289"/>
        <v/>
      </c>
      <c r="AX1362" t="str">
        <f t="shared" si="289"/>
        <v/>
      </c>
      <c r="AZ1362" s="46">
        <f>IF(ISNUMBER(VLOOKUP($B1362,Stats!$A$2:$AA$19,2,FALSE))=FALSE,"",IF(ISNUMBER(W1362),(W1362-VLOOKUP($B1362,Stats!$A$2:$AA$19,2,FALSE))/VLOOKUP($B1362,Stats!$A$2:$AA$19,16,FALSE),""))</f>
        <v>-0.92101498053960806</v>
      </c>
      <c r="BA1362" s="46">
        <f>IF(ISNUMBER(VLOOKUP($B1362,Stats!$A$2:$AA$19,2,FALSE))=FALSE,"",IF(ISNUMBER(X1362),(X1362-VLOOKUP($B1362,Stats!$A$2:$AA$19,3,FALSE))/VLOOKUP($B1362,Stats!$A$2:$AA$19,17,FALSE),""))</f>
        <v>-0.84220341465677562</v>
      </c>
      <c r="BB1362" s="46"/>
      <c r="BC1362" s="46"/>
      <c r="BD1362" s="44">
        <f t="shared" si="282"/>
        <v>-0.8816091975981919</v>
      </c>
      <c r="BE1362" s="46">
        <f>IF(ISNUMBER(VLOOKUP($B1362,Stats!$A$2:$AA$19,2,FALSE))=FALSE,"",IF(ISNUMBER(Y1362),(Y1362-VLOOKUP($B1362,Stats!$A$2:$AA$19,5,FALSE))/VLOOKUP($B1362,Stats!$A$2:$AA$19,19,FALSE),""))</f>
        <v>1.1377224182140384</v>
      </c>
      <c r="BF1362" s="46"/>
      <c r="BG1362" s="46"/>
      <c r="BH1362" s="46">
        <f>IF(ISNUMBER(VLOOKUP($B1362,Stats!$A$2:$AA$19,2,FALSE))=FALSE,"",IF(ISNUMBER(Z1362),(Z1362-VLOOKUP($B1362,Stats!$A$2:$AA$19,8,FALSE))/VLOOKUP($B1362,Stats!$A$2:$AA$19,22,FALSE),""))</f>
        <v>0.57826828658858598</v>
      </c>
      <c r="BI1362" s="46" t="str">
        <f>IF(ISNUMBER(VLOOKUP($B1362,Stats!$A$2:$AA$19,2,FALSE))=FALSE,"",IF(ISNUMBER(#REF!),(#REF!-VLOOKUP($B1362,Stats!$A$2:$AA$19,9,FALSE))/VLOOKUP($B1362,Stats!$A$2:$AA$19,23,FALSE),""))</f>
        <v/>
      </c>
      <c r="BJ1362" s="46" t="str">
        <f>IF(ISNUMBER(VLOOKUP($B1362,Stats!$A$2:$AA$19,2,FALSE))=FALSE,"",IF(ISNUMBER(#REF!),(#REF!-VLOOKUP($B1362,Stats!$A$2:$AA$19,10,FALSE))/VLOOKUP($B1362,Stats!$A$2:$AA$19,24,FALSE),""))</f>
        <v/>
      </c>
      <c r="BK1362" s="44">
        <f t="shared" si="287"/>
        <v>-0.62292520677325114</v>
      </c>
      <c r="BL1362" s="46" t="str">
        <f>IF(ISNUMBER(VLOOKUP($B1362,Stats!$A$2:$AA$19,2,FALSE))=FALSE,"",IF(ISNUMBER(#REF!),(#REF!-VLOOKUP($B1362,Stats!$A$2:$AA$19,11,FALSE))/VLOOKUP($B1362,Stats!$A$2:$AA$19,25,FALSE),""))</f>
        <v/>
      </c>
      <c r="BM1362" s="46" t="str">
        <f>IF(ISNUMBER(VLOOKUP($B1362,Stats!$A$2:$AA$19,2,FALSE))=FALSE,"",IF(ISNUMBER(AA1362),(AA1362-VLOOKUP($B1362,Stats!$A$2:$AA$19,12,FALSE))/VLOOKUP($B1362,Stats!$A$2:$AA$19,26,FALSE),""))</f>
        <v/>
      </c>
      <c r="BN1362" s="46" t="str">
        <f>IF(ISNUMBER(VLOOKUP($B1362,Stats!$A$2:$AA$19,2,FALSE))=FALSE,"",IF(ISNUMBER(#REF!),(#REF!-VLOOKUP($B1362,Stats!$A$2:$AA$19,13,FALSE))/VLOOKUP($B1362,Stats!$A$2:$AA$19,27,FALSE),""))</f>
        <v/>
      </c>
      <c r="BO1362" s="46" t="str">
        <f>IF(ISNUMBER(VLOOKUP($B1362,Stats!$A$2:$AA$19,2,FALSE))=FALSE,"",IF(ISNUMBER(#REF!),(#REF!-VLOOKUP($B1362,Stats!$A$2:$AA$19,14,FALSE))/VLOOKUP($B1362,Stats!$A$2:$AB$19,28,FALSE),""))</f>
        <v/>
      </c>
      <c r="BP1362" s="46"/>
      <c r="BQ1362" s="46">
        <f>IF(ISNUMBER(VLOOKUP($B1362,Stats!$A$2:$AA$19,2,FALSE))=FALSE,"",IF(ISNUMBER(BM1362),BM1362,(VLOOKUP($B1362,Stats!$A$2:$AT$19,46,FALSE)-VLOOKUP($B1362,Stats!$A$2:$AA$19,12,FALSE))/VLOOKUP($B1362,Stats!$A$2:$AA$19,26,FALSE)))</f>
        <v>-0.44163421963286131</v>
      </c>
      <c r="BR1362" s="51">
        <f t="shared" si="288"/>
        <v>-0.44163421963286131</v>
      </c>
      <c r="BS1362" s="32" t="str">
        <f t="shared" si="283"/>
        <v>2132_201501</v>
      </c>
      <c r="BT1362" s="53">
        <f t="shared" si="284"/>
        <v>-0.63840380751016135</v>
      </c>
    </row>
    <row r="1363" spans="1:72" x14ac:dyDescent="0.15">
      <c r="A1363" s="16">
        <v>2132</v>
      </c>
      <c r="B1363" s="17">
        <v>201502</v>
      </c>
      <c r="C1363" s="3">
        <v>0</v>
      </c>
      <c r="D1363" s="23">
        <v>1.3956734124214165E-3</v>
      </c>
      <c r="E1363" s="18">
        <v>3.4014947589791428E-2</v>
      </c>
      <c r="F1363" s="24">
        <v>6</v>
      </c>
      <c r="G1363" s="24">
        <v>4</v>
      </c>
      <c r="H1363" s="20">
        <v>1.6978795892725256E-2</v>
      </c>
      <c r="I1363" s="20">
        <v>-2.3778592899796613E-2</v>
      </c>
      <c r="J1363" s="24">
        <v>3</v>
      </c>
      <c r="K1363" s="24">
        <v>2</v>
      </c>
      <c r="L1363" s="20">
        <v>4.5288531775018237E-2</v>
      </c>
      <c r="M1363" s="20">
        <v>-8.2543978349120306E-2</v>
      </c>
      <c r="N1363" s="19">
        <v>1.478</v>
      </c>
      <c r="O1363" s="19">
        <v>1.0423131170662905</v>
      </c>
      <c r="P1363" s="25">
        <v>42020</v>
      </c>
      <c r="Q1363" s="20">
        <v>-8.2543978349120306E-2</v>
      </c>
      <c r="R1363" s="25">
        <v>42023</v>
      </c>
      <c r="S1363" s="25">
        <f>IF(ISNUMBER(R1363),VLOOKUP(B1363,Index!$B$3:$AB$18,27,FALSE),"")</f>
        <v>42023</v>
      </c>
      <c r="T1363" s="25">
        <f>IF(ISNUMBER($R1363),VLOOKUP($B1363,Index!$B$21:$AB$36,27,FALSE),"")</f>
        <v>42023</v>
      </c>
      <c r="U1363" s="25">
        <f>IF(ISNUMBER($R1363),VLOOKUP($B1363,Index!$B$39:$AB$54,27,FALSE),"")</f>
        <v>42027</v>
      </c>
      <c r="W1363" s="18">
        <v>4.1870202372642495E-2</v>
      </c>
      <c r="X1363" s="19">
        <v>0.6</v>
      </c>
      <c r="Y1363" s="18">
        <v>0.64538825324997418</v>
      </c>
      <c r="Z1363" s="19">
        <f t="shared" si="285"/>
        <v>0</v>
      </c>
      <c r="AA1363" s="21">
        <v>1.6908240193105384E-2</v>
      </c>
      <c r="AB1363" s="3">
        <v>0</v>
      </c>
      <c r="AC1363" s="18">
        <v>1.7531138467260373E-3</v>
      </c>
      <c r="AD1363" s="19">
        <v>0.36</v>
      </c>
      <c r="AE1363" s="18">
        <v>0.4165259974330528</v>
      </c>
      <c r="AF1363" s="19">
        <f t="shared" si="286"/>
        <v>0</v>
      </c>
      <c r="AG1363" s="21">
        <v>2.858885864277444E-4</v>
      </c>
      <c r="AH1363" s="3">
        <v>0</v>
      </c>
      <c r="AK1363" t="str">
        <f t="shared" ref="AK1363:AX1372" si="290">IF($B1363=AK$2,$AA1363,"")</f>
        <v/>
      </c>
      <c r="AL1363" t="str">
        <f t="shared" si="290"/>
        <v/>
      </c>
      <c r="AM1363" t="str">
        <f t="shared" si="290"/>
        <v/>
      </c>
      <c r="AN1363" t="str">
        <f t="shared" si="290"/>
        <v/>
      </c>
      <c r="AO1363" t="str">
        <f t="shared" si="290"/>
        <v/>
      </c>
      <c r="AP1363" t="str">
        <f t="shared" si="290"/>
        <v/>
      </c>
      <c r="AQ1363" t="str">
        <f t="shared" si="290"/>
        <v/>
      </c>
      <c r="AR1363" t="str">
        <f t="shared" si="290"/>
        <v/>
      </c>
      <c r="AS1363">
        <f t="shared" si="290"/>
        <v>1.6908240193105384E-2</v>
      </c>
      <c r="AT1363" t="str">
        <f t="shared" si="290"/>
        <v/>
      </c>
      <c r="AU1363" t="str">
        <f t="shared" si="290"/>
        <v/>
      </c>
      <c r="AV1363" t="str">
        <f t="shared" si="290"/>
        <v/>
      </c>
      <c r="AW1363" t="str">
        <f t="shared" si="290"/>
        <v/>
      </c>
      <c r="AX1363" t="str">
        <f t="shared" si="290"/>
        <v/>
      </c>
      <c r="AZ1363" s="46">
        <f>IF(ISNUMBER(VLOOKUP($B1363,Stats!$A$2:$AA$19,2,FALSE))=FALSE,"",IF(ISNUMBER(W1363),(W1363-VLOOKUP($B1363,Stats!$A$2:$AA$19,2,FALSE))/VLOOKUP($B1363,Stats!$A$2:$AA$19,16,FALSE),""))</f>
        <v>-0.95110986966444366</v>
      </c>
      <c r="BA1363" s="46">
        <f>IF(ISNUMBER(VLOOKUP($B1363,Stats!$A$2:$AA$19,2,FALSE))=FALSE,"",IF(ISNUMBER(X1363),(X1363-VLOOKUP($B1363,Stats!$A$2:$AA$19,3,FALSE))/VLOOKUP($B1363,Stats!$A$2:$AA$19,17,FALSE),""))</f>
        <v>-0.52813738425366874</v>
      </c>
      <c r="BB1363" s="46"/>
      <c r="BC1363" s="46"/>
      <c r="BD1363" s="44">
        <f t="shared" si="282"/>
        <v>-0.73962362695905615</v>
      </c>
      <c r="BE1363" s="46">
        <f>IF(ISNUMBER(VLOOKUP($B1363,Stats!$A$2:$AA$19,2,FALSE))=FALSE,"",IF(ISNUMBER(Y1363),(Y1363-VLOOKUP($B1363,Stats!$A$2:$AA$19,5,FALSE))/VLOOKUP($B1363,Stats!$A$2:$AA$19,19,FALSE),""))</f>
        <v>1.7130371923340681</v>
      </c>
      <c r="BF1363" s="46"/>
      <c r="BG1363" s="46"/>
      <c r="BH1363" s="46">
        <f>IF(ISNUMBER(VLOOKUP($B1363,Stats!$A$2:$AA$19,2,FALSE))=FALSE,"",IF(ISNUMBER(Z1363),(Z1363-VLOOKUP($B1363,Stats!$A$2:$AA$19,8,FALSE))/VLOOKUP($B1363,Stats!$A$2:$AA$19,22,FALSE),""))</f>
        <v>-0.48836753916131515</v>
      </c>
      <c r="BI1363" s="46" t="str">
        <f>IF(ISNUMBER(VLOOKUP($B1363,Stats!$A$2:$AA$19,2,FALSE))=FALSE,"",IF(ISNUMBER(#REF!),(#REF!-VLOOKUP($B1363,Stats!$A$2:$AA$19,9,FALSE))/VLOOKUP($B1363,Stats!$A$2:$AA$19,23,FALSE),""))</f>
        <v/>
      </c>
      <c r="BJ1363" s="46" t="str">
        <f>IF(ISNUMBER(VLOOKUP($B1363,Stats!$A$2:$AA$19,2,FALSE))=FALSE,"",IF(ISNUMBER(#REF!),(#REF!-VLOOKUP($B1363,Stats!$A$2:$AA$19,10,FALSE))/VLOOKUP($B1363,Stats!$A$2:$AA$19,24,FALSE),""))</f>
        <v/>
      </c>
      <c r="BK1363" s="44">
        <f t="shared" si="287"/>
        <v>-1.3456362963822421</v>
      </c>
      <c r="BL1363" s="46" t="str">
        <f>IF(ISNUMBER(VLOOKUP($B1363,Stats!$A$2:$AA$19,2,FALSE))=FALSE,"",IF(ISNUMBER(#REF!),(#REF!-VLOOKUP($B1363,Stats!$A$2:$AA$19,11,FALSE))/VLOOKUP($B1363,Stats!$A$2:$AA$19,25,FALSE),""))</f>
        <v/>
      </c>
      <c r="BM1363" s="46">
        <f>IF(ISNUMBER(VLOOKUP($B1363,Stats!$A$2:$AA$19,2,FALSE))=FALSE,"",IF(ISNUMBER(AA1363),(AA1363-VLOOKUP($B1363,Stats!$A$2:$AA$19,12,FALSE))/VLOOKUP($B1363,Stats!$A$2:$AA$19,26,FALSE),""))</f>
        <v>-0.37901840262580277</v>
      </c>
      <c r="BN1363" s="46" t="str">
        <f>IF(ISNUMBER(VLOOKUP($B1363,Stats!$A$2:$AA$19,2,FALSE))=FALSE,"",IF(ISNUMBER(#REF!),(#REF!-VLOOKUP($B1363,Stats!$A$2:$AA$19,13,FALSE))/VLOOKUP($B1363,Stats!$A$2:$AA$19,27,FALSE),""))</f>
        <v/>
      </c>
      <c r="BO1363" s="46" t="str">
        <f>IF(ISNUMBER(VLOOKUP($B1363,Stats!$A$2:$AA$19,2,FALSE))=FALSE,"",IF(ISNUMBER(#REF!),(#REF!-VLOOKUP($B1363,Stats!$A$2:$AA$19,14,FALSE))/VLOOKUP($B1363,Stats!$A$2:$AB$19,28,FALSE),""))</f>
        <v/>
      </c>
      <c r="BP1363" s="46"/>
      <c r="BQ1363" s="46">
        <f>IF(ISNUMBER(VLOOKUP($B1363,Stats!$A$2:$AA$19,2,FALSE))=FALSE,"",IF(ISNUMBER(BM1363),BM1363,(VLOOKUP($B1363,Stats!$A$2:$AT$19,46,FALSE)-VLOOKUP($B1363,Stats!$A$2:$AA$19,12,FALSE))/VLOOKUP($B1363,Stats!$A$2:$AA$19,26,FALSE)))</f>
        <v>-0.37901840262580277</v>
      </c>
      <c r="BR1363" s="51">
        <f t="shared" si="288"/>
        <v>-0.37901840262580277</v>
      </c>
      <c r="BS1363" s="32" t="str">
        <f t="shared" si="283"/>
        <v>2132_201502</v>
      </c>
      <c r="BT1363" s="53">
        <f t="shared" si="284"/>
        <v>-1.031110183746317</v>
      </c>
    </row>
    <row r="1364" spans="1:72" x14ac:dyDescent="0.15">
      <c r="A1364" s="16">
        <v>2132</v>
      </c>
      <c r="B1364" s="17">
        <v>201503</v>
      </c>
      <c r="C1364" s="3">
        <v>0</v>
      </c>
      <c r="D1364" s="23">
        <v>-9.2682926829268264E-2</v>
      </c>
      <c r="E1364" s="18">
        <v>1.4019935140199788E-2</v>
      </c>
      <c r="F1364" s="24">
        <v>1</v>
      </c>
      <c r="G1364" s="24">
        <v>9</v>
      </c>
      <c r="H1364" s="20">
        <v>2.5075987841945313E-2</v>
      </c>
      <c r="I1364" s="20">
        <v>-1.344287239612707E-2</v>
      </c>
      <c r="J1364" s="24">
        <v>1</v>
      </c>
      <c r="K1364" s="24">
        <v>6</v>
      </c>
      <c r="L1364" s="20">
        <v>2.5075987841945313E-2</v>
      </c>
      <c r="M1364" s="20">
        <v>-2.9498525073746285E-2</v>
      </c>
      <c r="N1364" s="19">
        <v>1.4330000000000001</v>
      </c>
      <c r="O1364" s="19">
        <v>1</v>
      </c>
      <c r="P1364" s="25">
        <v>42030</v>
      </c>
      <c r="Q1364" s="20">
        <v>-9.1416608513607778E-2</v>
      </c>
      <c r="R1364" s="25">
        <v>42041</v>
      </c>
      <c r="S1364" s="25">
        <f>IF(ISNUMBER(R1364),VLOOKUP(B1364,Index!$B$3:$AB$18,27,FALSE),"")</f>
        <v>42041</v>
      </c>
      <c r="T1364" s="25">
        <f>IF(ISNUMBER($R1364),VLOOKUP($B1364,Index!$B$21:$AB$36,27,FALSE),"")</f>
        <v>42041</v>
      </c>
      <c r="U1364" s="25">
        <f>IF(ISNUMBER($R1364),VLOOKUP($B1364,Index!$B$39:$AB$54,27,FALSE),"")</f>
        <v>42034</v>
      </c>
      <c r="W1364" s="18">
        <v>-2.7804878048780477</v>
      </c>
      <c r="X1364" s="19">
        <v>0.1</v>
      </c>
      <c r="Y1364" s="18">
        <v>0.26600956614518056</v>
      </c>
      <c r="Z1364" s="19">
        <f t="shared" si="285"/>
        <v>0</v>
      </c>
      <c r="AA1364" s="21" t="s">
        <v>25</v>
      </c>
      <c r="AB1364" s="3">
        <v>0</v>
      </c>
      <c r="AC1364" s="18">
        <v>7.7311124330755439</v>
      </c>
      <c r="AD1364" s="19">
        <v>1.0000000000000002E-2</v>
      </c>
      <c r="AE1364" s="18">
        <v>7.0761089280747189E-2</v>
      </c>
      <c r="AF1364" s="19">
        <f t="shared" si="286"/>
        <v>0</v>
      </c>
      <c r="AG1364" s="21" t="s">
        <v>25</v>
      </c>
      <c r="AH1364" s="3">
        <v>0</v>
      </c>
      <c r="AK1364" t="str">
        <f t="shared" si="290"/>
        <v/>
      </c>
      <c r="AL1364" t="str">
        <f t="shared" si="290"/>
        <v/>
      </c>
      <c r="AM1364" t="str">
        <f t="shared" si="290"/>
        <v/>
      </c>
      <c r="AN1364" t="str">
        <f t="shared" si="290"/>
        <v/>
      </c>
      <c r="AO1364" t="str">
        <f t="shared" si="290"/>
        <v/>
      </c>
      <c r="AP1364" t="str">
        <f t="shared" si="290"/>
        <v/>
      </c>
      <c r="AQ1364" t="str">
        <f t="shared" si="290"/>
        <v/>
      </c>
      <c r="AR1364" t="str">
        <f t="shared" si="290"/>
        <v/>
      </c>
      <c r="AS1364" t="str">
        <f t="shared" si="290"/>
        <v/>
      </c>
      <c r="AT1364" t="str">
        <f t="shared" si="290"/>
        <v/>
      </c>
      <c r="AU1364" t="str">
        <f t="shared" si="290"/>
        <v/>
      </c>
      <c r="AV1364" t="str">
        <f t="shared" si="290"/>
        <v/>
      </c>
      <c r="AW1364" t="str">
        <f t="shared" si="290"/>
        <v/>
      </c>
      <c r="AX1364" t="str">
        <f t="shared" si="290"/>
        <v/>
      </c>
      <c r="AZ1364" s="46">
        <f>IF(ISNUMBER(VLOOKUP($B1364,Stats!$A$2:$AA$19,2,FALSE))=FALSE,"",IF(ISNUMBER(W1364),(W1364-VLOOKUP($B1364,Stats!$A$2:$AA$19,2,FALSE))/VLOOKUP($B1364,Stats!$A$2:$AA$19,16,FALSE),""))</f>
        <v>-2.0747319541322033</v>
      </c>
      <c r="BA1364" s="46">
        <f>IF(ISNUMBER(VLOOKUP($B1364,Stats!$A$2:$AA$19,2,FALSE))=FALSE,"",IF(ISNUMBER(X1364),(X1364-VLOOKUP($B1364,Stats!$A$2:$AA$19,3,FALSE))/VLOOKUP($B1364,Stats!$A$2:$AA$19,17,FALSE),""))</f>
        <v>-1.6518577229403832</v>
      </c>
      <c r="BB1364" s="46"/>
      <c r="BC1364" s="46"/>
      <c r="BD1364" s="44">
        <f t="shared" si="282"/>
        <v>-1.8632948385362933</v>
      </c>
      <c r="BE1364" s="46">
        <f>IF(ISNUMBER(VLOOKUP($B1364,Stats!$A$2:$AA$19,2,FALSE))=FALSE,"",IF(ISNUMBER(Y1364),(Y1364-VLOOKUP($B1364,Stats!$A$2:$AA$19,5,FALSE))/VLOOKUP($B1364,Stats!$A$2:$AA$19,19,FALSE),""))</f>
        <v>1.1112255780862579</v>
      </c>
      <c r="BF1364" s="46"/>
      <c r="BG1364" s="46"/>
      <c r="BH1364" s="46">
        <f>IF(ISNUMBER(VLOOKUP($B1364,Stats!$A$2:$AA$19,2,FALSE))=FALSE,"",IF(ISNUMBER(Z1364),(Z1364-VLOOKUP($B1364,Stats!$A$2:$AA$19,8,FALSE))/VLOOKUP($B1364,Stats!$A$2:$AA$19,22,FALSE),""))</f>
        <v>-0.64412337137479436</v>
      </c>
      <c r="BI1364" s="46" t="str">
        <f>IF(ISNUMBER(VLOOKUP($B1364,Stats!$A$2:$AA$19,2,FALSE))=FALSE,"",IF(ISNUMBER(#REF!),(#REF!-VLOOKUP($B1364,Stats!$A$2:$AA$19,9,FALSE))/VLOOKUP($B1364,Stats!$A$2:$AA$19,23,FALSE),""))</f>
        <v/>
      </c>
      <c r="BJ1364" s="46" t="str">
        <f>IF(ISNUMBER(VLOOKUP($B1364,Stats!$A$2:$AA$19,2,FALSE))=FALSE,"",IF(ISNUMBER(#REF!),(#REF!-VLOOKUP($B1364,Stats!$A$2:$AA$19,10,FALSE))/VLOOKUP($B1364,Stats!$A$2:$AA$19,24,FALSE),""))</f>
        <v/>
      </c>
      <c r="BK1364" s="44">
        <f t="shared" si="287"/>
        <v>-0.97109491607281884</v>
      </c>
      <c r="BL1364" s="46" t="str">
        <f>IF(ISNUMBER(VLOOKUP($B1364,Stats!$A$2:$AA$19,2,FALSE))=FALSE,"",IF(ISNUMBER(#REF!),(#REF!-VLOOKUP($B1364,Stats!$A$2:$AA$19,11,FALSE))/VLOOKUP($B1364,Stats!$A$2:$AA$19,25,FALSE),""))</f>
        <v/>
      </c>
      <c r="BM1364" s="46" t="str">
        <f>IF(ISNUMBER(VLOOKUP($B1364,Stats!$A$2:$AA$19,2,FALSE))=FALSE,"",IF(ISNUMBER(AA1364),(AA1364-VLOOKUP($B1364,Stats!$A$2:$AA$19,12,FALSE))/VLOOKUP($B1364,Stats!$A$2:$AA$19,26,FALSE),""))</f>
        <v/>
      </c>
      <c r="BN1364" s="46" t="str">
        <f>IF(ISNUMBER(VLOOKUP($B1364,Stats!$A$2:$AA$19,2,FALSE))=FALSE,"",IF(ISNUMBER(#REF!),(#REF!-VLOOKUP($B1364,Stats!$A$2:$AA$19,13,FALSE))/VLOOKUP($B1364,Stats!$A$2:$AA$19,27,FALSE),""))</f>
        <v/>
      </c>
      <c r="BO1364" s="46" t="str">
        <f>IF(ISNUMBER(VLOOKUP($B1364,Stats!$A$2:$AA$19,2,FALSE))=FALSE,"",IF(ISNUMBER(#REF!),(#REF!-VLOOKUP($B1364,Stats!$A$2:$AA$19,14,FALSE))/VLOOKUP($B1364,Stats!$A$2:$AB$19,28,FALSE),""))</f>
        <v/>
      </c>
      <c r="BP1364" s="46"/>
      <c r="BQ1364" s="46">
        <f>IF(ISNUMBER(VLOOKUP($B1364,Stats!$A$2:$AA$19,2,FALSE))=FALSE,"",IF(ISNUMBER(BM1364),BM1364,(VLOOKUP($B1364,Stats!$A$2:$AT$19,46,FALSE)-VLOOKUP($B1364,Stats!$A$2:$AA$19,12,FALSE))/VLOOKUP($B1364,Stats!$A$2:$AA$19,26,FALSE)))</f>
        <v>-0.53964354662323732</v>
      </c>
      <c r="BR1364" s="51">
        <f t="shared" si="288"/>
        <v>-0.53964354662323732</v>
      </c>
      <c r="BS1364" s="32" t="str">
        <f t="shared" si="283"/>
        <v>2132_201503</v>
      </c>
      <c r="BT1364" s="53">
        <f t="shared" si="284"/>
        <v>-1.0632446266755975</v>
      </c>
    </row>
    <row r="1365" spans="1:72" x14ac:dyDescent="0.15">
      <c r="A1365" s="16">
        <v>2132</v>
      </c>
      <c r="B1365" s="17">
        <v>201504</v>
      </c>
      <c r="C1365" s="3">
        <v>0</v>
      </c>
      <c r="D1365" s="23">
        <v>5.069124423963145E-2</v>
      </c>
      <c r="E1365" s="18">
        <v>4.9094331000111447E-3</v>
      </c>
      <c r="F1365" s="24">
        <v>7</v>
      </c>
      <c r="G1365" s="24">
        <v>0</v>
      </c>
      <c r="H1365" s="20">
        <v>7.0992698166699886E-3</v>
      </c>
      <c r="I1365" s="20" t="s">
        <v>25</v>
      </c>
      <c r="J1365" s="24">
        <v>7</v>
      </c>
      <c r="K1365" s="24">
        <v>0</v>
      </c>
      <c r="L1365" s="20">
        <v>1.6730038022813698E-2</v>
      </c>
      <c r="M1365" s="20">
        <v>2.9542097488921559E-3</v>
      </c>
      <c r="N1365" s="19">
        <v>1.3680000000000001</v>
      </c>
      <c r="O1365" s="19">
        <v>1.0403041825095058</v>
      </c>
      <c r="P1365" s="25">
        <v>42052</v>
      </c>
      <c r="Q1365" s="20">
        <v>0</v>
      </c>
      <c r="R1365" s="25">
        <v>42044</v>
      </c>
      <c r="S1365" s="25">
        <f>IF(ISNUMBER(R1365),VLOOKUP(B1365,Index!$B$3:$AB$18,27,FALSE),"")</f>
        <v>42044</v>
      </c>
      <c r="T1365" s="25">
        <f>IF(ISNUMBER($R1365),VLOOKUP($B1365,Index!$B$21:$AB$36,27,FALSE),"")</f>
        <v>42044</v>
      </c>
      <c r="U1365" s="25">
        <f>IF(ISNUMBER($R1365),VLOOKUP($B1365,Index!$B$39:$AB$54,27,FALSE),"")</f>
        <v>42052</v>
      </c>
      <c r="W1365" s="18">
        <v>2.027649769585258</v>
      </c>
      <c r="X1365" s="19">
        <v>1</v>
      </c>
      <c r="Y1365" s="18">
        <v>9.3149943697538609E-2</v>
      </c>
      <c r="Z1365" s="19">
        <f t="shared" si="285"/>
        <v>0</v>
      </c>
      <c r="AA1365" s="21" t="s">
        <v>25</v>
      </c>
      <c r="AB1365" s="3">
        <v>0</v>
      </c>
      <c r="AC1365" s="18">
        <v>4.1113635880991497</v>
      </c>
      <c r="AD1365" s="19">
        <v>1</v>
      </c>
      <c r="AE1365" s="18">
        <v>8.6769120108546125E-3</v>
      </c>
      <c r="AF1365" s="19">
        <f t="shared" si="286"/>
        <v>0</v>
      </c>
      <c r="AG1365" s="21" t="s">
        <v>25</v>
      </c>
      <c r="AH1365" s="3">
        <v>0</v>
      </c>
      <c r="AK1365" t="str">
        <f t="shared" si="290"/>
        <v/>
      </c>
      <c r="AL1365" t="str">
        <f t="shared" si="290"/>
        <v/>
      </c>
      <c r="AM1365" t="str">
        <f t="shared" si="290"/>
        <v/>
      </c>
      <c r="AN1365" t="str">
        <f t="shared" si="290"/>
        <v/>
      </c>
      <c r="AO1365" t="str">
        <f t="shared" si="290"/>
        <v/>
      </c>
      <c r="AP1365" t="str">
        <f t="shared" si="290"/>
        <v/>
      </c>
      <c r="AQ1365" t="str">
        <f t="shared" si="290"/>
        <v/>
      </c>
      <c r="AR1365" t="str">
        <f t="shared" si="290"/>
        <v/>
      </c>
      <c r="AS1365" t="str">
        <f t="shared" si="290"/>
        <v/>
      </c>
      <c r="AT1365" t="str">
        <f t="shared" si="290"/>
        <v/>
      </c>
      <c r="AU1365" t="str">
        <f t="shared" si="290"/>
        <v/>
      </c>
      <c r="AV1365" t="str">
        <f t="shared" si="290"/>
        <v/>
      </c>
      <c r="AW1365" t="str">
        <f t="shared" si="290"/>
        <v/>
      </c>
      <c r="AX1365" t="str">
        <f t="shared" si="290"/>
        <v/>
      </c>
      <c r="AZ1365" s="46">
        <f>IF(ISNUMBER(VLOOKUP($B1365,Stats!$A$2:$AA$19,2,FALSE))=FALSE,"",IF(ISNUMBER(W1365),(W1365-VLOOKUP($B1365,Stats!$A$2:$AA$19,2,FALSE))/VLOOKUP($B1365,Stats!$A$2:$AA$19,16,FALSE),""))</f>
        <v>0.18980516832862168</v>
      </c>
      <c r="BA1365" s="46">
        <f>IF(ISNUMBER(VLOOKUP($B1365,Stats!$A$2:$AA$19,2,FALSE))=FALSE,"",IF(ISNUMBER(X1365),(X1365-VLOOKUP($B1365,Stats!$A$2:$AA$19,3,FALSE))/VLOOKUP($B1365,Stats!$A$2:$AA$19,17,FALSE),""))</f>
        <v>0.93772145929647244</v>
      </c>
      <c r="BB1365" s="46"/>
      <c r="BC1365" s="46"/>
      <c r="BD1365" s="44">
        <f t="shared" si="282"/>
        <v>0.56376331381254707</v>
      </c>
      <c r="BE1365" s="46">
        <f>IF(ISNUMBER(VLOOKUP($B1365,Stats!$A$2:$AA$19,2,FALSE))=FALSE,"",IF(ISNUMBER(Y1365),(Y1365-VLOOKUP($B1365,Stats!$A$2:$AA$19,5,FALSE))/VLOOKUP($B1365,Stats!$A$2:$AA$19,19,FALSE),""))</f>
        <v>-0.19321401254634984</v>
      </c>
      <c r="BF1365" s="46"/>
      <c r="BG1365" s="46"/>
      <c r="BH1365" s="46">
        <f>IF(ISNUMBER(VLOOKUP($B1365,Stats!$A$2:$AA$19,2,FALSE))=FALSE,"",IF(ISNUMBER(Z1365),(Z1365-VLOOKUP($B1365,Stats!$A$2:$AA$19,8,FALSE))/VLOOKUP($B1365,Stats!$A$2:$AA$19,22,FALSE),""))</f>
        <v>-0.5145844845400992</v>
      </c>
      <c r="BI1365" s="46" t="str">
        <f>IF(ISNUMBER(VLOOKUP($B1365,Stats!$A$2:$AA$19,2,FALSE))=FALSE,"",IF(ISNUMBER(#REF!),(#REF!-VLOOKUP($B1365,Stats!$A$2:$AA$19,9,FALSE))/VLOOKUP($B1365,Stats!$A$2:$AA$19,23,FALSE),""))</f>
        <v/>
      </c>
      <c r="BJ1365" s="46" t="str">
        <f>IF(ISNUMBER(VLOOKUP($B1365,Stats!$A$2:$AA$19,2,FALSE))=FALSE,"",IF(ISNUMBER(#REF!),(#REF!-VLOOKUP($B1365,Stats!$A$2:$AA$19,10,FALSE))/VLOOKUP($B1365,Stats!$A$2:$AA$19,24,FALSE),""))</f>
        <v/>
      </c>
      <c r="BK1365" s="44">
        <f t="shared" si="287"/>
        <v>-1.9125536579584879E-2</v>
      </c>
      <c r="BL1365" s="46" t="str">
        <f>IF(ISNUMBER(VLOOKUP($B1365,Stats!$A$2:$AA$19,2,FALSE))=FALSE,"",IF(ISNUMBER(#REF!),(#REF!-VLOOKUP($B1365,Stats!$A$2:$AA$19,11,FALSE))/VLOOKUP($B1365,Stats!$A$2:$AA$19,25,FALSE),""))</f>
        <v/>
      </c>
      <c r="BM1365" s="46" t="str">
        <f>IF(ISNUMBER(VLOOKUP($B1365,Stats!$A$2:$AA$19,2,FALSE))=FALSE,"",IF(ISNUMBER(AA1365),(AA1365-VLOOKUP($B1365,Stats!$A$2:$AA$19,12,FALSE))/VLOOKUP($B1365,Stats!$A$2:$AA$19,26,FALSE),""))</f>
        <v/>
      </c>
      <c r="BN1365" s="46" t="str">
        <f>IF(ISNUMBER(VLOOKUP($B1365,Stats!$A$2:$AA$19,2,FALSE))=FALSE,"",IF(ISNUMBER(#REF!),(#REF!-VLOOKUP($B1365,Stats!$A$2:$AA$19,13,FALSE))/VLOOKUP($B1365,Stats!$A$2:$AA$19,27,FALSE),""))</f>
        <v/>
      </c>
      <c r="BO1365" s="46" t="str">
        <f>IF(ISNUMBER(VLOOKUP($B1365,Stats!$A$2:$AA$19,2,FALSE))=FALSE,"",IF(ISNUMBER(#REF!),(#REF!-VLOOKUP($B1365,Stats!$A$2:$AA$19,14,FALSE))/VLOOKUP($B1365,Stats!$A$2:$AB$19,28,FALSE),""))</f>
        <v/>
      </c>
      <c r="BP1365" s="46"/>
      <c r="BQ1365" s="46">
        <f>IF(ISNUMBER(VLOOKUP($B1365,Stats!$A$2:$AA$19,2,FALSE))=FALSE,"",IF(ISNUMBER(BM1365),BM1365,(VLOOKUP($B1365,Stats!$A$2:$AT$19,46,FALSE)-VLOOKUP($B1365,Stats!$A$2:$AA$19,12,FALSE))/VLOOKUP($B1365,Stats!$A$2:$AA$19,26,FALSE)))</f>
        <v>-0.64096278450557098</v>
      </c>
      <c r="BR1365" s="51">
        <f t="shared" si="288"/>
        <v>-0.64096278450557098</v>
      </c>
      <c r="BS1365" s="32" t="str">
        <f t="shared" si="283"/>
        <v>2132_201504</v>
      </c>
      <c r="BT1365" s="53">
        <f t="shared" si="284"/>
        <v>-2.6915216086355706E-2</v>
      </c>
    </row>
    <row r="1366" spans="1:72" x14ac:dyDescent="0.15">
      <c r="A1366" s="16">
        <v>2132</v>
      </c>
      <c r="B1366" s="17">
        <v>201505</v>
      </c>
      <c r="C1366" s="3">
        <v>0</v>
      </c>
      <c r="D1366" s="23">
        <v>-3.2894736842105421E-2</v>
      </c>
      <c r="E1366" s="18">
        <v>1.6177034370333732E-2</v>
      </c>
      <c r="F1366" s="24">
        <v>4</v>
      </c>
      <c r="G1366" s="24">
        <v>4</v>
      </c>
      <c r="H1366" s="20">
        <v>7.0254342698757299E-3</v>
      </c>
      <c r="I1366" s="20">
        <v>-1.5140234290094312E-2</v>
      </c>
      <c r="J1366" s="24">
        <v>3</v>
      </c>
      <c r="K1366" s="24">
        <v>2</v>
      </c>
      <c r="L1366" s="20">
        <v>2.4444444444444491E-2</v>
      </c>
      <c r="M1366" s="20">
        <v>-3.0303030303030165E-2</v>
      </c>
      <c r="N1366" s="19">
        <v>1.3859999999999999</v>
      </c>
      <c r="O1366" s="19">
        <v>1.0266666666666666</v>
      </c>
      <c r="P1366" s="25">
        <v>42065</v>
      </c>
      <c r="Q1366" s="20">
        <v>-4.5454545454545414E-2</v>
      </c>
      <c r="R1366" s="25">
        <v>42069</v>
      </c>
      <c r="S1366" s="25">
        <f>IF(ISNUMBER(R1366),VLOOKUP(B1366,Index!$B$3:$AB$18,27,FALSE),"")</f>
        <v>42069</v>
      </c>
      <c r="T1366" s="25">
        <f>IF(ISNUMBER($R1366),VLOOKUP($B1366,Index!$B$21:$AB$36,27,FALSE),"")</f>
        <v>42069</v>
      </c>
      <c r="U1366" s="25">
        <f>IF(ISNUMBER($R1366),VLOOKUP($B1366,Index!$B$39:$AB$54,27,FALSE),"")</f>
        <v>42069</v>
      </c>
      <c r="W1366" s="18">
        <v>-1.1842105263157952</v>
      </c>
      <c r="X1366" s="19">
        <v>0.5</v>
      </c>
      <c r="Y1366" s="18">
        <v>0.30693764638249443</v>
      </c>
      <c r="Z1366" s="19">
        <f t="shared" si="285"/>
        <v>0</v>
      </c>
      <c r="AA1366" s="21" t="s">
        <v>25</v>
      </c>
      <c r="AB1366" s="3">
        <v>0</v>
      </c>
      <c r="AC1366" s="18">
        <v>1.4023545706371325</v>
      </c>
      <c r="AD1366" s="19">
        <v>0.25</v>
      </c>
      <c r="AE1366" s="18">
        <v>9.4210718766825199E-2</v>
      </c>
      <c r="AF1366" s="19">
        <f t="shared" si="286"/>
        <v>0</v>
      </c>
      <c r="AG1366" s="21" t="s">
        <v>25</v>
      </c>
      <c r="AH1366" s="3">
        <v>0</v>
      </c>
      <c r="AK1366" t="str">
        <f t="shared" si="290"/>
        <v/>
      </c>
      <c r="AL1366" t="str">
        <f t="shared" si="290"/>
        <v/>
      </c>
      <c r="AM1366" t="str">
        <f t="shared" si="290"/>
        <v/>
      </c>
      <c r="AN1366" t="str">
        <f t="shared" si="290"/>
        <v/>
      </c>
      <c r="AO1366" t="str">
        <f t="shared" si="290"/>
        <v/>
      </c>
      <c r="AP1366" t="str">
        <f t="shared" si="290"/>
        <v/>
      </c>
      <c r="AQ1366" t="str">
        <f t="shared" si="290"/>
        <v/>
      </c>
      <c r="AR1366" t="str">
        <f t="shared" si="290"/>
        <v/>
      </c>
      <c r="AS1366" t="str">
        <f t="shared" si="290"/>
        <v/>
      </c>
      <c r="AT1366" t="str">
        <f t="shared" si="290"/>
        <v/>
      </c>
      <c r="AU1366" t="str">
        <f t="shared" si="290"/>
        <v/>
      </c>
      <c r="AV1366" t="str">
        <f t="shared" si="290"/>
        <v/>
      </c>
      <c r="AW1366" t="str">
        <f t="shared" si="290"/>
        <v/>
      </c>
      <c r="AX1366" t="str">
        <f t="shared" si="290"/>
        <v/>
      </c>
      <c r="AZ1366" s="46">
        <f>IF(ISNUMBER(VLOOKUP($B1366,Stats!$A$2:$AA$19,2,FALSE))=FALSE,"",IF(ISNUMBER(W1366),(W1366-VLOOKUP($B1366,Stats!$A$2:$AA$19,2,FALSE))/VLOOKUP($B1366,Stats!$A$2:$AA$19,16,FALSE),""))</f>
        <v>-1.5713197082748149</v>
      </c>
      <c r="BA1366" s="46">
        <f>IF(ISNUMBER(VLOOKUP($B1366,Stats!$A$2:$AA$19,2,FALSE))=FALSE,"",IF(ISNUMBER(X1366),(X1366-VLOOKUP($B1366,Stats!$A$2:$AA$19,3,FALSE))/VLOOKUP($B1366,Stats!$A$2:$AA$19,17,FALSE),""))</f>
        <v>-0.52592327303600894</v>
      </c>
      <c r="BB1366" s="46"/>
      <c r="BC1366" s="46"/>
      <c r="BD1366" s="44">
        <f t="shared" si="282"/>
        <v>-1.0486214906554119</v>
      </c>
      <c r="BE1366" s="46">
        <f>IF(ISNUMBER(VLOOKUP($B1366,Stats!$A$2:$AA$19,2,FALSE))=FALSE,"",IF(ISNUMBER(Y1366),(Y1366-VLOOKUP($B1366,Stats!$A$2:$AA$19,5,FALSE))/VLOOKUP($B1366,Stats!$A$2:$AA$19,19,FALSE),""))</f>
        <v>1.2012033227229031</v>
      </c>
      <c r="BF1366" s="46"/>
      <c r="BG1366" s="46"/>
      <c r="BH1366" s="46">
        <f>IF(ISNUMBER(VLOOKUP($B1366,Stats!$A$2:$AA$19,2,FALSE))=FALSE,"",IF(ISNUMBER(Z1366),(Z1366-VLOOKUP($B1366,Stats!$A$2:$AA$19,8,FALSE))/VLOOKUP($B1366,Stats!$A$2:$AA$19,22,FALSE),""))</f>
        <v>-0.59810804423176478</v>
      </c>
      <c r="BI1366" s="46" t="str">
        <f>IF(ISNUMBER(VLOOKUP($B1366,Stats!$A$2:$AA$19,2,FALSE))=FALSE,"",IF(ISNUMBER(#REF!),(#REF!-VLOOKUP($B1366,Stats!$A$2:$AA$19,9,FALSE))/VLOOKUP($B1366,Stats!$A$2:$AA$19,23,FALSE),""))</f>
        <v/>
      </c>
      <c r="BJ1366" s="46" t="str">
        <f>IF(ISNUMBER(VLOOKUP($B1366,Stats!$A$2:$AA$19,2,FALSE))=FALSE,"",IF(ISNUMBER(#REF!),(#REF!-VLOOKUP($B1366,Stats!$A$2:$AA$19,10,FALSE))/VLOOKUP($B1366,Stats!$A$2:$AA$19,24,FALSE),""))</f>
        <v/>
      </c>
      <c r="BK1366" s="44">
        <f t="shared" si="287"/>
        <v>-1.0202747391755616</v>
      </c>
      <c r="BL1366" s="46" t="str">
        <f>IF(ISNUMBER(VLOOKUP($B1366,Stats!$A$2:$AA$19,2,FALSE))=FALSE,"",IF(ISNUMBER(#REF!),(#REF!-VLOOKUP($B1366,Stats!$A$2:$AA$19,11,FALSE))/VLOOKUP($B1366,Stats!$A$2:$AA$19,25,FALSE),""))</f>
        <v/>
      </c>
      <c r="BM1366" s="46" t="str">
        <f>IF(ISNUMBER(VLOOKUP($B1366,Stats!$A$2:$AA$19,2,FALSE))=FALSE,"",IF(ISNUMBER(AA1366),(AA1366-VLOOKUP($B1366,Stats!$A$2:$AA$19,12,FALSE))/VLOOKUP($B1366,Stats!$A$2:$AA$19,26,FALSE),""))</f>
        <v/>
      </c>
      <c r="BN1366" s="46" t="str">
        <f>IF(ISNUMBER(VLOOKUP($B1366,Stats!$A$2:$AA$19,2,FALSE))=FALSE,"",IF(ISNUMBER(#REF!),(#REF!-VLOOKUP($B1366,Stats!$A$2:$AA$19,13,FALSE))/VLOOKUP($B1366,Stats!$A$2:$AA$19,27,FALSE),""))</f>
        <v/>
      </c>
      <c r="BO1366" s="46" t="str">
        <f>IF(ISNUMBER(VLOOKUP($B1366,Stats!$A$2:$AA$19,2,FALSE))=FALSE,"",IF(ISNUMBER(#REF!),(#REF!-VLOOKUP($B1366,Stats!$A$2:$AA$19,14,FALSE))/VLOOKUP($B1366,Stats!$A$2:$AB$19,28,FALSE),""))</f>
        <v/>
      </c>
      <c r="BP1366" s="46"/>
      <c r="BQ1366" s="46">
        <f>IF(ISNUMBER(VLOOKUP($B1366,Stats!$A$2:$AA$19,2,FALSE))=FALSE,"",IF(ISNUMBER(BM1366),BM1366,(VLOOKUP($B1366,Stats!$A$2:$AT$19,46,FALSE)-VLOOKUP($B1366,Stats!$A$2:$AA$19,12,FALSE))/VLOOKUP($B1366,Stats!$A$2:$AA$19,26,FALSE)))</f>
        <v>-0.36655208107354165</v>
      </c>
      <c r="BR1366" s="51">
        <f t="shared" si="288"/>
        <v>-0.36655208107354165</v>
      </c>
      <c r="BS1366" s="32" t="str">
        <f t="shared" si="283"/>
        <v>2132_201505</v>
      </c>
      <c r="BT1366" s="53">
        <f t="shared" si="284"/>
        <v>-0.8951995578511277</v>
      </c>
    </row>
    <row r="1367" spans="1:72" x14ac:dyDescent="0.15">
      <c r="A1367" s="16">
        <v>2132</v>
      </c>
      <c r="B1367" s="17">
        <v>201506</v>
      </c>
      <c r="C1367" s="3">
        <v>0</v>
      </c>
      <c r="D1367" s="23">
        <v>0.11337868480725644</v>
      </c>
      <c r="E1367" s="18">
        <v>1.3728708699563616E-2</v>
      </c>
      <c r="F1367" s="24">
        <v>8</v>
      </c>
      <c r="G1367" s="24">
        <v>2</v>
      </c>
      <c r="H1367" s="20">
        <v>1.5597300402170916E-2</v>
      </c>
      <c r="I1367" s="20">
        <v>-7.9800448789870693E-3</v>
      </c>
      <c r="J1367" s="24">
        <v>6</v>
      </c>
      <c r="K1367" s="24">
        <v>1</v>
      </c>
      <c r="L1367" s="20">
        <v>2.9673590504450953E-2</v>
      </c>
      <c r="M1367" s="20">
        <v>-1.3235294117647123E-2</v>
      </c>
      <c r="N1367" s="19">
        <v>1.4730000000000001</v>
      </c>
      <c r="O1367" s="19">
        <v>1.0830882352941176</v>
      </c>
      <c r="P1367" s="25">
        <v>42083</v>
      </c>
      <c r="Q1367" s="20">
        <v>-1.3235294117647123E-2</v>
      </c>
      <c r="R1367" s="25">
        <v>42073</v>
      </c>
      <c r="S1367" s="25">
        <f>IF(ISNUMBER(R1367),VLOOKUP(B1367,Index!$B$3:$AB$18,27,FALSE),"")</f>
        <v>42073</v>
      </c>
      <c r="T1367" s="25">
        <f>IF(ISNUMBER($R1367),VLOOKUP($B1367,Index!$B$21:$AB$36,27,FALSE),"")</f>
        <v>42075</v>
      </c>
      <c r="U1367" s="25">
        <f>IF(ISNUMBER($R1367),VLOOKUP($B1367,Index!$B$39:$AB$54,27,FALSE),"")</f>
        <v>42075</v>
      </c>
      <c r="W1367" s="18">
        <v>3.4013605442176931</v>
      </c>
      <c r="X1367" s="19">
        <v>0.8</v>
      </c>
      <c r="Y1367" s="18">
        <v>0.26048393294153582</v>
      </c>
      <c r="Z1367" s="19">
        <f t="shared" si="285"/>
        <v>0</v>
      </c>
      <c r="AA1367" s="21">
        <v>8.5663895187704444</v>
      </c>
      <c r="AB1367" s="3">
        <v>0</v>
      </c>
      <c r="AC1367" s="18">
        <v>11.56925355176088</v>
      </c>
      <c r="AD1367" s="19">
        <v>0.64000000000000012</v>
      </c>
      <c r="AE1367" s="18">
        <v>6.7851879320690534E-2</v>
      </c>
      <c r="AF1367" s="19">
        <f t="shared" si="286"/>
        <v>0</v>
      </c>
      <c r="AG1367" s="21">
        <v>73.383029387300127</v>
      </c>
      <c r="AH1367" s="3">
        <v>0</v>
      </c>
      <c r="AK1367" t="str">
        <f t="shared" si="290"/>
        <v/>
      </c>
      <c r="AL1367" t="str">
        <f t="shared" si="290"/>
        <v/>
      </c>
      <c r="AM1367" t="str">
        <f t="shared" si="290"/>
        <v/>
      </c>
      <c r="AN1367" t="str">
        <f t="shared" si="290"/>
        <v/>
      </c>
      <c r="AO1367" t="str">
        <f t="shared" si="290"/>
        <v/>
      </c>
      <c r="AP1367" t="str">
        <f t="shared" si="290"/>
        <v/>
      </c>
      <c r="AQ1367" t="str">
        <f t="shared" si="290"/>
        <v/>
      </c>
      <c r="AR1367" t="str">
        <f t="shared" si="290"/>
        <v/>
      </c>
      <c r="AS1367" t="str">
        <f t="shared" si="290"/>
        <v/>
      </c>
      <c r="AT1367" t="str">
        <f t="shared" si="290"/>
        <v/>
      </c>
      <c r="AU1367" t="str">
        <f t="shared" si="290"/>
        <v/>
      </c>
      <c r="AV1367" t="str">
        <f t="shared" si="290"/>
        <v/>
      </c>
      <c r="AW1367">
        <f t="shared" si="290"/>
        <v>8.5663895187704444</v>
      </c>
      <c r="AX1367" t="str">
        <f t="shared" si="290"/>
        <v/>
      </c>
      <c r="AZ1367" s="46">
        <f>IF(ISNUMBER(VLOOKUP($B1367,Stats!$A$2:$AA$19,2,FALSE))=FALSE,"",IF(ISNUMBER(W1367),(W1367-VLOOKUP($B1367,Stats!$A$2:$AA$19,2,FALSE))/VLOOKUP($B1367,Stats!$A$2:$AA$19,16,FALSE),""))</f>
        <v>1.1488045334269017</v>
      </c>
      <c r="BA1367" s="46">
        <f>IF(ISNUMBER(VLOOKUP($B1367,Stats!$A$2:$AA$19,2,FALSE))=FALSE,"",IF(ISNUMBER(X1367),(X1367-VLOOKUP($B1367,Stats!$A$2:$AA$19,3,FALSE))/VLOOKUP($B1367,Stats!$A$2:$AA$19,17,FALSE),""))</f>
        <v>-3.4963065069354378E-2</v>
      </c>
      <c r="BB1367" s="46"/>
      <c r="BC1367" s="46"/>
      <c r="BD1367" s="44">
        <f t="shared" si="282"/>
        <v>0.55692073417877364</v>
      </c>
      <c r="BE1367" s="46">
        <f>IF(ISNUMBER(VLOOKUP($B1367,Stats!$A$2:$AA$19,2,FALSE))=FALSE,"",IF(ISNUMBER(Y1367),(Y1367-VLOOKUP($B1367,Stats!$A$2:$AA$19,5,FALSE))/VLOOKUP($B1367,Stats!$A$2:$AA$19,19,FALSE),""))</f>
        <v>1.2367468159190278</v>
      </c>
      <c r="BF1367" s="46"/>
      <c r="BG1367" s="46"/>
      <c r="BH1367" s="46">
        <f>IF(ISNUMBER(VLOOKUP($B1367,Stats!$A$2:$AA$19,2,FALSE))=FALSE,"",IF(ISNUMBER(Z1367),(Z1367-VLOOKUP($B1367,Stats!$A$2:$AA$19,8,FALSE))/VLOOKUP($B1367,Stats!$A$2:$AA$19,22,FALSE),""))</f>
        <v>-1.0348379870961308</v>
      </c>
      <c r="BI1367" s="46" t="str">
        <f>IF(ISNUMBER(VLOOKUP($B1367,Stats!$A$2:$AA$19,2,FALSE))=FALSE,"",IF(ISNUMBER(#REF!),(#REF!-VLOOKUP($B1367,Stats!$A$2:$AA$19,9,FALSE))/VLOOKUP($B1367,Stats!$A$2:$AA$19,23,FALSE),""))</f>
        <v/>
      </c>
      <c r="BJ1367" s="46" t="str">
        <f>IF(ISNUMBER(VLOOKUP($B1367,Stats!$A$2:$AA$19,2,FALSE))=FALSE,"",IF(ISNUMBER(#REF!),(#REF!-VLOOKUP($B1367,Stats!$A$2:$AA$19,10,FALSE))/VLOOKUP($B1367,Stats!$A$2:$AA$19,24,FALSE),""))</f>
        <v/>
      </c>
      <c r="BK1367" s="44">
        <f t="shared" si="287"/>
        <v>-1.1761741672721586</v>
      </c>
      <c r="BL1367" s="46" t="str">
        <f>IF(ISNUMBER(VLOOKUP($B1367,Stats!$A$2:$AA$19,2,FALSE))=FALSE,"",IF(ISNUMBER(#REF!),(#REF!-VLOOKUP($B1367,Stats!$A$2:$AA$19,11,FALSE))/VLOOKUP($B1367,Stats!$A$2:$AA$19,25,FALSE),""))</f>
        <v/>
      </c>
      <c r="BM1367" s="46">
        <f>IF(ISNUMBER(VLOOKUP($B1367,Stats!$A$2:$AA$19,2,FALSE))=FALSE,"",IF(ISNUMBER(AA1367),(AA1367-VLOOKUP($B1367,Stats!$A$2:$AA$19,12,FALSE))/VLOOKUP($B1367,Stats!$A$2:$AA$19,26,FALSE),""))</f>
        <v>-0.22792920379390588</v>
      </c>
      <c r="BN1367" s="46" t="str">
        <f>IF(ISNUMBER(VLOOKUP($B1367,Stats!$A$2:$AA$19,2,FALSE))=FALSE,"",IF(ISNUMBER(#REF!),(#REF!-VLOOKUP($B1367,Stats!$A$2:$AA$19,13,FALSE))/VLOOKUP($B1367,Stats!$A$2:$AA$19,27,FALSE),""))</f>
        <v/>
      </c>
      <c r="BO1367" s="46" t="str">
        <f>IF(ISNUMBER(VLOOKUP($B1367,Stats!$A$2:$AA$19,2,FALSE))=FALSE,"",IF(ISNUMBER(#REF!),(#REF!-VLOOKUP($B1367,Stats!$A$2:$AA$19,14,FALSE))/VLOOKUP($B1367,Stats!$A$2:$AB$19,28,FALSE),""))</f>
        <v/>
      </c>
      <c r="BP1367" s="46"/>
      <c r="BQ1367" s="46">
        <f>IF(ISNUMBER(VLOOKUP($B1367,Stats!$A$2:$AA$19,2,FALSE))=FALSE,"",IF(ISNUMBER(BM1367),BM1367,(VLOOKUP($B1367,Stats!$A$2:$AT$19,46,FALSE)-VLOOKUP($B1367,Stats!$A$2:$AA$19,12,FALSE))/VLOOKUP($B1367,Stats!$A$2:$AA$19,26,FALSE)))</f>
        <v>-0.22792920379390588</v>
      </c>
      <c r="BR1367" s="51">
        <f t="shared" si="288"/>
        <v>-0.22792920379390588</v>
      </c>
      <c r="BS1367" s="32" t="str">
        <f t="shared" si="283"/>
        <v>2132_201506</v>
      </c>
      <c r="BT1367" s="53">
        <f t="shared" si="284"/>
        <v>-0.63990619428632156</v>
      </c>
    </row>
    <row r="1368" spans="1:72" x14ac:dyDescent="0.15">
      <c r="A1368" s="16">
        <v>2132</v>
      </c>
      <c r="B1368" s="17">
        <v>201507</v>
      </c>
      <c r="C1368" s="3">
        <v>0</v>
      </c>
      <c r="D1368" s="23">
        <v>8.1466395112015366E-3</v>
      </c>
      <c r="E1368" s="18">
        <v>1.244282070458771E-2</v>
      </c>
      <c r="F1368" s="24">
        <v>3</v>
      </c>
      <c r="G1368" s="24">
        <v>2</v>
      </c>
      <c r="H1368" s="20">
        <v>9.7355304651560726E-3</v>
      </c>
      <c r="I1368" s="20">
        <v>-1.0388347774661466E-2</v>
      </c>
      <c r="J1368" s="24">
        <v>2</v>
      </c>
      <c r="K1368" s="24">
        <v>2</v>
      </c>
      <c r="L1368" s="20">
        <v>1.697216564833659E-2</v>
      </c>
      <c r="M1368" s="20">
        <v>-1.5436241610738199E-2</v>
      </c>
      <c r="N1368" s="19">
        <v>1.498</v>
      </c>
      <c r="O1368" s="19">
        <v>1</v>
      </c>
      <c r="P1368" s="25">
        <v>42086</v>
      </c>
      <c r="Q1368" s="20">
        <v>-2.0694259012015936E-2</v>
      </c>
      <c r="R1368" s="25">
        <v>42088</v>
      </c>
      <c r="S1368" s="25">
        <f>IF(ISNUMBER(R1368),VLOOKUP(B1368,Index!$B$3:$AB$18,27,FALSE),"")</f>
        <v>42088</v>
      </c>
      <c r="T1368" s="25">
        <f>IF(ISNUMBER($R1368),VLOOKUP($B1368,Index!$B$21:$AB$36,27,FALSE),"")</f>
        <v>42089</v>
      </c>
      <c r="U1368" s="25">
        <f>IF(ISNUMBER($R1368),VLOOKUP($B1368,Index!$B$39:$AB$54,27,FALSE),"")</f>
        <v>42089</v>
      </c>
      <c r="W1368" s="18">
        <v>0.58655804480651064</v>
      </c>
      <c r="X1368" s="19">
        <v>0.6</v>
      </c>
      <c r="Y1368" s="18">
        <v>0.23608592366158973</v>
      </c>
      <c r="Z1368" s="19">
        <f t="shared" si="285"/>
        <v>0</v>
      </c>
      <c r="AA1368" s="21">
        <v>0.39366664476709523</v>
      </c>
      <c r="AB1368" s="3">
        <v>0</v>
      </c>
      <c r="AC1368" s="18">
        <v>0.34405033992723655</v>
      </c>
      <c r="AD1368" s="19">
        <v>0.36</v>
      </c>
      <c r="AE1368" s="18">
        <v>5.5736563351145976E-2</v>
      </c>
      <c r="AF1368" s="19">
        <f t="shared" si="286"/>
        <v>0</v>
      </c>
      <c r="AG1368" s="21">
        <v>0.15497342720218235</v>
      </c>
      <c r="AH1368" s="3">
        <v>0</v>
      </c>
      <c r="AK1368" t="str">
        <f t="shared" si="290"/>
        <v/>
      </c>
      <c r="AL1368" t="str">
        <f t="shared" si="290"/>
        <v/>
      </c>
      <c r="AM1368" t="str">
        <f t="shared" si="290"/>
        <v/>
      </c>
      <c r="AN1368" t="str">
        <f t="shared" si="290"/>
        <v/>
      </c>
      <c r="AO1368" t="str">
        <f t="shared" si="290"/>
        <v/>
      </c>
      <c r="AP1368" t="str">
        <f t="shared" si="290"/>
        <v/>
      </c>
      <c r="AQ1368" t="str">
        <f t="shared" si="290"/>
        <v/>
      </c>
      <c r="AR1368" t="str">
        <f t="shared" si="290"/>
        <v/>
      </c>
      <c r="AS1368" t="str">
        <f t="shared" si="290"/>
        <v/>
      </c>
      <c r="AT1368" t="str">
        <f t="shared" si="290"/>
        <v/>
      </c>
      <c r="AU1368" t="str">
        <f t="shared" si="290"/>
        <v/>
      </c>
      <c r="AV1368" t="str">
        <f t="shared" si="290"/>
        <v/>
      </c>
      <c r="AW1368" t="str">
        <f t="shared" si="290"/>
        <v/>
      </c>
      <c r="AX1368">
        <f t="shared" si="290"/>
        <v>0.39366664476709523</v>
      </c>
      <c r="AZ1368" s="46">
        <f>IF(ISNUMBER(VLOOKUP($B1368,Stats!$A$2:$AA$19,2,FALSE))=FALSE,"",IF(ISNUMBER(W1368),(W1368-VLOOKUP($B1368,Stats!$A$2:$AA$19,2,FALSE))/VLOOKUP($B1368,Stats!$A$2:$AA$19,16,FALSE),""))</f>
        <v>-0.37117032084972418</v>
      </c>
      <c r="BA1368" s="46">
        <f>IF(ISNUMBER(VLOOKUP($B1368,Stats!$A$2:$AA$19,2,FALSE))=FALSE,"",IF(ISNUMBER(X1368),(X1368-VLOOKUP($B1368,Stats!$A$2:$AA$19,3,FALSE))/VLOOKUP($B1368,Stats!$A$2:$AA$19,17,FALSE),""))</f>
        <v>-0.37879956534795695</v>
      </c>
      <c r="BB1368" s="46"/>
      <c r="BC1368" s="46"/>
      <c r="BD1368" s="44">
        <f t="shared" si="282"/>
        <v>-0.37498494309884056</v>
      </c>
      <c r="BE1368" s="46">
        <f>IF(ISNUMBER(VLOOKUP($B1368,Stats!$A$2:$AA$19,2,FALSE))=FALSE,"",IF(ISNUMBER(Y1368),(Y1368-VLOOKUP($B1368,Stats!$A$2:$AA$19,5,FALSE))/VLOOKUP($B1368,Stats!$A$2:$AA$19,19,FALSE),""))</f>
        <v>0.32404107636449297</v>
      </c>
      <c r="BF1368" s="46"/>
      <c r="BG1368" s="46"/>
      <c r="BH1368" s="46">
        <f>IF(ISNUMBER(VLOOKUP($B1368,Stats!$A$2:$AA$19,2,FALSE))=FALSE,"",IF(ISNUMBER(Z1368),(Z1368-VLOOKUP($B1368,Stats!$A$2:$AA$19,8,FALSE))/VLOOKUP($B1368,Stats!$A$2:$AA$19,22,FALSE),""))</f>
        <v>-1.8934091891845408</v>
      </c>
      <c r="BI1368" s="46" t="str">
        <f>IF(ISNUMBER(VLOOKUP($B1368,Stats!$A$2:$AA$19,2,FALSE))=FALSE,"",IF(ISNUMBER(#REF!),(#REF!-VLOOKUP($B1368,Stats!$A$2:$AA$19,9,FALSE))/VLOOKUP($B1368,Stats!$A$2:$AA$19,23,FALSE),""))</f>
        <v/>
      </c>
      <c r="BJ1368" s="46" t="str">
        <f>IF(ISNUMBER(VLOOKUP($B1368,Stats!$A$2:$AA$19,2,FALSE))=FALSE,"",IF(ISNUMBER(#REF!),(#REF!-VLOOKUP($B1368,Stats!$A$2:$AA$19,10,FALSE))/VLOOKUP($B1368,Stats!$A$2:$AA$19,24,FALSE),""))</f>
        <v/>
      </c>
      <c r="BK1368" s="44">
        <f t="shared" si="287"/>
        <v>-0.79485151021050726</v>
      </c>
      <c r="BL1368" s="46" t="str">
        <f>IF(ISNUMBER(VLOOKUP($B1368,Stats!$A$2:$AA$19,2,FALSE))=FALSE,"",IF(ISNUMBER(#REF!),(#REF!-VLOOKUP($B1368,Stats!$A$2:$AA$19,11,FALSE))/VLOOKUP($B1368,Stats!$A$2:$AA$19,25,FALSE),""))</f>
        <v/>
      </c>
      <c r="BM1368" s="46">
        <f>IF(ISNUMBER(VLOOKUP($B1368,Stats!$A$2:$AA$19,2,FALSE))=FALSE,"",IF(ISNUMBER(AA1368),(AA1368-VLOOKUP($B1368,Stats!$A$2:$AA$19,12,FALSE))/VLOOKUP($B1368,Stats!$A$2:$AA$19,26,FALSE),""))</f>
        <v>-0.46588185226268519</v>
      </c>
      <c r="BN1368" s="46" t="str">
        <f>IF(ISNUMBER(VLOOKUP($B1368,Stats!$A$2:$AA$19,2,FALSE))=FALSE,"",IF(ISNUMBER(#REF!),(#REF!-VLOOKUP($B1368,Stats!$A$2:$AA$19,13,FALSE))/VLOOKUP($B1368,Stats!$A$2:$AA$19,27,FALSE),""))</f>
        <v/>
      </c>
      <c r="BO1368" s="46" t="str">
        <f>IF(ISNUMBER(VLOOKUP($B1368,Stats!$A$2:$AA$19,2,FALSE))=FALSE,"",IF(ISNUMBER(#REF!),(#REF!-VLOOKUP($B1368,Stats!$A$2:$AA$19,14,FALSE))/VLOOKUP($B1368,Stats!$A$2:$AB$19,28,FALSE),""))</f>
        <v/>
      </c>
      <c r="BP1368" s="46"/>
      <c r="BQ1368" s="46">
        <f>IF(ISNUMBER(VLOOKUP($B1368,Stats!$A$2:$AA$19,2,FALSE))=FALSE,"",IF(ISNUMBER(BM1368),BM1368,(VLOOKUP($B1368,Stats!$A$2:$AT$19,46,FALSE)-VLOOKUP($B1368,Stats!$A$2:$AA$19,12,FALSE))/VLOOKUP($B1368,Stats!$A$2:$AA$19,26,FALSE)))</f>
        <v>-0.46588185226268519</v>
      </c>
      <c r="BR1368" s="51">
        <f t="shared" si="288"/>
        <v>-0.46588185226268519</v>
      </c>
      <c r="BS1368" s="32" t="str">
        <f t="shared" si="283"/>
        <v>2132_201507</v>
      </c>
      <c r="BT1368" s="53">
        <f t="shared" si="284"/>
        <v>-0.64508426519860951</v>
      </c>
    </row>
    <row r="1369" spans="1:72" x14ac:dyDescent="0.15">
      <c r="A1369">
        <f>ROW()/18</f>
        <v>76.055555555555557</v>
      </c>
      <c r="S1369" t="str">
        <f>IF(ISNUMBER(R1369),VLOOKUP(B1369,Index!$B$3:$AB$18,27,FALSE),"")</f>
        <v/>
      </c>
      <c r="T1369" t="str">
        <f>IF(ISNUMBER($R1369),VLOOKUP($B1369,Index!$B$21:$AB$36,27,FALSE),"")</f>
        <v/>
      </c>
      <c r="U1369" t="str">
        <f>IF(ISNUMBER($R1369),VLOOKUP($B1369,Index!$B$39:$AB$54,27,FALSE),"")</f>
        <v/>
      </c>
      <c r="Z1369" t="str">
        <f t="shared" si="285"/>
        <v/>
      </c>
      <c r="AA1369" t="s">
        <v>25</v>
      </c>
      <c r="AF1369" t="str">
        <f t="shared" si="286"/>
        <v/>
      </c>
      <c r="AG1369" t="s">
        <v>25</v>
      </c>
      <c r="AK1369" t="str">
        <f t="shared" si="290"/>
        <v/>
      </c>
      <c r="AL1369" t="str">
        <f t="shared" si="290"/>
        <v/>
      </c>
      <c r="AM1369" t="str">
        <f t="shared" si="290"/>
        <v/>
      </c>
      <c r="AN1369" t="str">
        <f t="shared" si="290"/>
        <v/>
      </c>
      <c r="AO1369" t="str">
        <f t="shared" si="290"/>
        <v/>
      </c>
      <c r="AP1369" t="str">
        <f t="shared" si="290"/>
        <v/>
      </c>
      <c r="AQ1369" t="str">
        <f t="shared" si="290"/>
        <v/>
      </c>
      <c r="AR1369" t="str">
        <f t="shared" si="290"/>
        <v/>
      </c>
      <c r="AS1369" t="str">
        <f t="shared" si="290"/>
        <v/>
      </c>
      <c r="AT1369" t="str">
        <f t="shared" si="290"/>
        <v/>
      </c>
      <c r="AU1369" t="str">
        <f t="shared" si="290"/>
        <v/>
      </c>
      <c r="AV1369" t="str">
        <f t="shared" si="290"/>
        <v/>
      </c>
      <c r="AW1369" t="str">
        <f t="shared" si="290"/>
        <v/>
      </c>
      <c r="AX1369" t="str">
        <f t="shared" si="290"/>
        <v/>
      </c>
      <c r="AZ1369" s="46" t="str">
        <f>IF(ISNUMBER(VLOOKUP($B1369,Stats!$A$2:$AA$19,2,FALSE))=FALSE,"",IF(ISNUMBER(W1369),(W1369-VLOOKUP($B1369,Stats!$A$2:$AA$19,2,FALSE))/VLOOKUP($B1369,Stats!$A$2:$AA$19,16,FALSE),""))</f>
        <v/>
      </c>
      <c r="BA1369" s="46" t="str">
        <f>IF(ISNUMBER(VLOOKUP($B1369,Stats!$A$2:$AA$19,2,FALSE))=FALSE,"",IF(ISNUMBER(X1369),(X1369-VLOOKUP($B1369,Stats!$A$2:$AA$19,3,FALSE))/VLOOKUP($B1369,Stats!$A$2:$AA$19,17,FALSE),""))</f>
        <v/>
      </c>
      <c r="BB1369" s="46"/>
      <c r="BC1369" s="46"/>
      <c r="BD1369" s="44" t="str">
        <f t="shared" si="282"/>
        <v/>
      </c>
      <c r="BE1369" s="46" t="str">
        <f>IF(ISNUMBER(VLOOKUP($B1369,Stats!$A$2:$AA$19,2,FALSE))=FALSE,"",IF(ISNUMBER(Y1369),(Y1369-VLOOKUP($B1369,Stats!$A$2:$AA$19,5,FALSE))/VLOOKUP($B1369,Stats!$A$2:$AA$19,19,FALSE),""))</f>
        <v/>
      </c>
      <c r="BF1369" s="46"/>
      <c r="BG1369" s="46"/>
      <c r="BH1369" s="46" t="str">
        <f>IF(ISNUMBER(VLOOKUP($B1369,Stats!$A$2:$AA$19,2,FALSE))=FALSE,"",IF(ISNUMBER(Z1369),(Z1369-VLOOKUP($B1369,Stats!$A$2:$AA$19,8,FALSE))/VLOOKUP($B1369,Stats!$A$2:$AA$19,22,FALSE),""))</f>
        <v/>
      </c>
      <c r="BI1369" s="46" t="str">
        <f>IF(ISNUMBER(VLOOKUP($B1369,Stats!$A$2:$AA$19,2,FALSE))=FALSE,"",IF(ISNUMBER(#REF!),(#REF!-VLOOKUP($B1369,Stats!$A$2:$AA$19,9,FALSE))/VLOOKUP($B1369,Stats!$A$2:$AA$19,23,FALSE),""))</f>
        <v/>
      </c>
      <c r="BJ1369" s="46" t="str">
        <f>IF(ISNUMBER(VLOOKUP($B1369,Stats!$A$2:$AA$19,2,FALSE))=FALSE,"",IF(ISNUMBER(#REF!),(#REF!-VLOOKUP($B1369,Stats!$A$2:$AA$19,10,FALSE))/VLOOKUP($B1369,Stats!$A$2:$AA$19,24,FALSE),""))</f>
        <v/>
      </c>
      <c r="BK1369" s="44" t="str">
        <f t="shared" si="287"/>
        <v/>
      </c>
      <c r="BL1369" s="46" t="str">
        <f>IF(ISNUMBER(VLOOKUP($B1369,Stats!$A$2:$AA$19,2,FALSE))=FALSE,"",IF(ISNUMBER(#REF!),(#REF!-VLOOKUP($B1369,Stats!$A$2:$AA$19,11,FALSE))/VLOOKUP($B1369,Stats!$A$2:$AA$19,25,FALSE),""))</f>
        <v/>
      </c>
      <c r="BM1369" s="46" t="str">
        <f>IF(ISNUMBER(VLOOKUP($B1369,Stats!$A$2:$AA$19,2,FALSE))=FALSE,"",IF(ISNUMBER(AA1369),(AA1369-VLOOKUP($B1369,Stats!$A$2:$AA$19,12,FALSE))/VLOOKUP($B1369,Stats!$A$2:$AA$19,26,FALSE),""))</f>
        <v/>
      </c>
      <c r="BN1369" s="46" t="str">
        <f>IF(ISNUMBER(VLOOKUP($B1369,Stats!$A$2:$AA$19,2,FALSE))=FALSE,"",IF(ISNUMBER(#REF!),(#REF!-VLOOKUP($B1369,Stats!$A$2:$AA$19,13,FALSE))/VLOOKUP($B1369,Stats!$A$2:$AA$19,27,FALSE),""))</f>
        <v/>
      </c>
      <c r="BO1369" s="46" t="str">
        <f>IF(ISNUMBER(VLOOKUP($B1369,Stats!$A$2:$AA$19,2,FALSE))=FALSE,"",IF(ISNUMBER(#REF!),(#REF!-VLOOKUP($B1369,Stats!$A$2:$AA$19,14,FALSE))/VLOOKUP($B1369,Stats!$A$2:$AB$19,28,FALSE),""))</f>
        <v/>
      </c>
      <c r="BP1369" s="46"/>
      <c r="BQ1369" s="46" t="str">
        <f>IF(ISNUMBER(VLOOKUP($B1369,Stats!$A$2:$AA$19,2,FALSE))=FALSE,"",IF(ISNUMBER(BM1369),BM1369,(VLOOKUP($B1369,Stats!$A$2:$AT$19,46,FALSE)-VLOOKUP($B1369,Stats!$A$2:$AA$19,12,FALSE))/VLOOKUP($B1369,Stats!$A$2:$AA$19,26,FALSE)))</f>
        <v/>
      </c>
      <c r="BR1369" s="51" t="str">
        <f t="shared" si="288"/>
        <v/>
      </c>
      <c r="BS1369" s="32" t="str">
        <f t="shared" si="283"/>
        <v/>
      </c>
      <c r="BT1369" s="53" t="str">
        <f t="shared" si="284"/>
        <v/>
      </c>
    </row>
    <row r="1370" spans="1:72" ht="40.5" x14ac:dyDescent="0.15">
      <c r="A1370" s="1" t="s">
        <v>54</v>
      </c>
      <c r="B1370" s="1" t="s">
        <v>0</v>
      </c>
      <c r="C1370" s="3"/>
      <c r="D1370" s="4" t="s">
        <v>10</v>
      </c>
      <c r="E1370" s="1" t="s">
        <v>11</v>
      </c>
      <c r="F1370" s="1" t="s">
        <v>12</v>
      </c>
      <c r="G1370" s="1" t="s">
        <v>13</v>
      </c>
      <c r="H1370" s="1" t="s">
        <v>14</v>
      </c>
      <c r="I1370" s="1" t="s">
        <v>15</v>
      </c>
      <c r="J1370" s="1" t="s">
        <v>16</v>
      </c>
      <c r="K1370" s="1" t="s">
        <v>17</v>
      </c>
      <c r="L1370" s="1" t="s">
        <v>18</v>
      </c>
      <c r="M1370" s="1" t="s">
        <v>19</v>
      </c>
      <c r="N1370" s="1" t="s">
        <v>20</v>
      </c>
      <c r="O1370" s="1" t="s">
        <v>21</v>
      </c>
      <c r="P1370" s="1" t="s">
        <v>22</v>
      </c>
      <c r="Q1370" s="1" t="s">
        <v>23</v>
      </c>
      <c r="R1370" s="1" t="s">
        <v>24</v>
      </c>
      <c r="S1370" s="1" t="str">
        <f>IF(ISNUMBER(R1370),VLOOKUP(B1370,Index!$B$3:$AB$18,27,FALSE),"")</f>
        <v/>
      </c>
      <c r="T1370" s="1" t="str">
        <f>IF(ISNUMBER($R1370),VLOOKUP($B1370,Index!$B$21:$AB$36,27,FALSE),"")</f>
        <v/>
      </c>
      <c r="U1370" s="1" t="str">
        <f>IF(ISNUMBER($R1370),VLOOKUP($B1370,Index!$B$39:$AB$54,27,FALSE),"")</f>
        <v/>
      </c>
      <c r="W1370" s="1" t="s">
        <v>1</v>
      </c>
      <c r="X1370" s="1" t="s">
        <v>2</v>
      </c>
      <c r="Y1370" s="1" t="s">
        <v>4</v>
      </c>
      <c r="Z1370" s="1" t="str">
        <f t="shared" si="285"/>
        <v/>
      </c>
      <c r="AA1370" s="1" t="s">
        <v>8</v>
      </c>
      <c r="AB1370" s="3"/>
      <c r="AC1370" s="1" t="s">
        <v>55</v>
      </c>
      <c r="AD1370" s="1" t="s">
        <v>56</v>
      </c>
      <c r="AE1370" s="1" t="s">
        <v>57</v>
      </c>
      <c r="AF1370" s="1" t="str">
        <f t="shared" si="286"/>
        <v/>
      </c>
      <c r="AG1370" s="1" t="s">
        <v>38</v>
      </c>
      <c r="AH1370" s="3"/>
      <c r="AK1370" t="str">
        <f t="shared" si="290"/>
        <v/>
      </c>
      <c r="AL1370" t="str">
        <f t="shared" si="290"/>
        <v/>
      </c>
      <c r="AM1370" t="str">
        <f t="shared" si="290"/>
        <v/>
      </c>
      <c r="AN1370" t="str">
        <f t="shared" si="290"/>
        <v/>
      </c>
      <c r="AO1370" t="str">
        <f t="shared" si="290"/>
        <v/>
      </c>
      <c r="AP1370" t="str">
        <f t="shared" si="290"/>
        <v/>
      </c>
      <c r="AQ1370" t="str">
        <f t="shared" si="290"/>
        <v/>
      </c>
      <c r="AR1370" t="str">
        <f t="shared" si="290"/>
        <v/>
      </c>
      <c r="AS1370" t="str">
        <f t="shared" si="290"/>
        <v/>
      </c>
      <c r="AT1370" t="str">
        <f t="shared" si="290"/>
        <v/>
      </c>
      <c r="AU1370" t="str">
        <f t="shared" si="290"/>
        <v/>
      </c>
      <c r="AV1370" t="str">
        <f t="shared" si="290"/>
        <v/>
      </c>
      <c r="AW1370" t="str">
        <f t="shared" si="290"/>
        <v/>
      </c>
      <c r="AX1370" t="str">
        <f t="shared" si="290"/>
        <v/>
      </c>
      <c r="AZ1370" s="46" t="str">
        <f>IF(ISNUMBER(VLOOKUP($B1370,Stats!$A$2:$AA$19,2,FALSE))=FALSE,"",IF(ISNUMBER(W1370),(W1370-VLOOKUP($B1370,Stats!$A$2:$AA$19,2,FALSE))/VLOOKUP($B1370,Stats!$A$2:$AA$19,16,FALSE),""))</f>
        <v/>
      </c>
      <c r="BA1370" s="46" t="str">
        <f>IF(ISNUMBER(VLOOKUP($B1370,Stats!$A$2:$AA$19,2,FALSE))=FALSE,"",IF(ISNUMBER(X1370),(X1370-VLOOKUP($B1370,Stats!$A$2:$AA$19,3,FALSE))/VLOOKUP($B1370,Stats!$A$2:$AA$19,17,FALSE),""))</f>
        <v/>
      </c>
      <c r="BB1370" s="46"/>
      <c r="BC1370" s="46"/>
      <c r="BD1370" s="44" t="str">
        <f t="shared" si="282"/>
        <v/>
      </c>
      <c r="BE1370" s="46" t="str">
        <f>IF(ISNUMBER(VLOOKUP($B1370,Stats!$A$2:$AA$19,2,FALSE))=FALSE,"",IF(ISNUMBER(Y1370),(Y1370-VLOOKUP($B1370,Stats!$A$2:$AA$19,5,FALSE))/VLOOKUP($B1370,Stats!$A$2:$AA$19,19,FALSE),""))</f>
        <v/>
      </c>
      <c r="BF1370" s="46"/>
      <c r="BG1370" s="46"/>
      <c r="BH1370" s="46" t="str">
        <f>IF(ISNUMBER(VLOOKUP($B1370,Stats!$A$2:$AA$19,2,FALSE))=FALSE,"",IF(ISNUMBER(Z1370),(Z1370-VLOOKUP($B1370,Stats!$A$2:$AA$19,8,FALSE))/VLOOKUP($B1370,Stats!$A$2:$AA$19,22,FALSE),""))</f>
        <v/>
      </c>
      <c r="BI1370" s="46" t="str">
        <f>IF(ISNUMBER(VLOOKUP($B1370,Stats!$A$2:$AA$19,2,FALSE))=FALSE,"",IF(ISNUMBER(#REF!),(#REF!-VLOOKUP($B1370,Stats!$A$2:$AA$19,9,FALSE))/VLOOKUP($B1370,Stats!$A$2:$AA$19,23,FALSE),""))</f>
        <v/>
      </c>
      <c r="BJ1370" s="46" t="str">
        <f>IF(ISNUMBER(VLOOKUP($B1370,Stats!$A$2:$AA$19,2,FALSE))=FALSE,"",IF(ISNUMBER(#REF!),(#REF!-VLOOKUP($B1370,Stats!$A$2:$AA$19,10,FALSE))/VLOOKUP($B1370,Stats!$A$2:$AA$19,24,FALSE),""))</f>
        <v/>
      </c>
      <c r="BK1370" s="44" t="str">
        <f t="shared" si="287"/>
        <v/>
      </c>
      <c r="BL1370" s="46" t="str">
        <f>IF(ISNUMBER(VLOOKUP($B1370,Stats!$A$2:$AA$19,2,FALSE))=FALSE,"",IF(ISNUMBER(#REF!),(#REF!-VLOOKUP($B1370,Stats!$A$2:$AA$19,11,FALSE))/VLOOKUP($B1370,Stats!$A$2:$AA$19,25,FALSE),""))</f>
        <v/>
      </c>
      <c r="BM1370" s="46" t="str">
        <f>IF(ISNUMBER(VLOOKUP($B1370,Stats!$A$2:$AA$19,2,FALSE))=FALSE,"",IF(ISNUMBER(AA1370),(AA1370-VLOOKUP($B1370,Stats!$A$2:$AA$19,12,FALSE))/VLOOKUP($B1370,Stats!$A$2:$AA$19,26,FALSE),""))</f>
        <v/>
      </c>
      <c r="BN1370" s="46" t="str">
        <f>IF(ISNUMBER(VLOOKUP($B1370,Stats!$A$2:$AA$19,2,FALSE))=FALSE,"",IF(ISNUMBER(#REF!),(#REF!-VLOOKUP($B1370,Stats!$A$2:$AA$19,13,FALSE))/VLOOKUP($B1370,Stats!$A$2:$AA$19,27,FALSE),""))</f>
        <v/>
      </c>
      <c r="BO1370" s="46" t="str">
        <f>IF(ISNUMBER(VLOOKUP($B1370,Stats!$A$2:$AA$19,2,FALSE))=FALSE,"",IF(ISNUMBER(#REF!),(#REF!-VLOOKUP($B1370,Stats!$A$2:$AA$19,14,FALSE))/VLOOKUP($B1370,Stats!$A$2:$AB$19,28,FALSE),""))</f>
        <v/>
      </c>
      <c r="BP1370" s="46"/>
      <c r="BQ1370" s="46" t="str">
        <f>IF(ISNUMBER(VLOOKUP($B1370,Stats!$A$2:$AA$19,2,FALSE))=FALSE,"",IF(ISNUMBER(BM1370),BM1370,(VLOOKUP($B1370,Stats!$A$2:$AT$19,46,FALSE)-VLOOKUP($B1370,Stats!$A$2:$AA$19,12,FALSE))/VLOOKUP($B1370,Stats!$A$2:$AA$19,26,FALSE)))</f>
        <v/>
      </c>
      <c r="BR1370" s="51" t="str">
        <f t="shared" si="288"/>
        <v/>
      </c>
      <c r="BS1370" s="32" t="str">
        <f t="shared" si="283"/>
        <v/>
      </c>
      <c r="BT1370" s="53" t="str">
        <f t="shared" si="284"/>
        <v/>
      </c>
    </row>
    <row r="1371" spans="1:72" x14ac:dyDescent="0.15">
      <c r="A1371" s="5">
        <v>2170</v>
      </c>
      <c r="B1371" s="5" t="s">
        <v>58</v>
      </c>
      <c r="C1371" s="3">
        <v>0</v>
      </c>
      <c r="D1371" s="11">
        <v>0.34472049689440998</v>
      </c>
      <c r="E1371" s="6">
        <v>9.2853430019856787E-3</v>
      </c>
      <c r="F1371" s="12">
        <v>72</v>
      </c>
      <c r="G1371" s="12">
        <v>41</v>
      </c>
      <c r="H1371" s="13">
        <v>8.0698180720246947E-3</v>
      </c>
      <c r="I1371" s="13">
        <v>-6.9149549681652477E-3</v>
      </c>
      <c r="J1371" s="12">
        <v>7</v>
      </c>
      <c r="K1371" s="12">
        <v>4</v>
      </c>
      <c r="L1371" s="13">
        <v>2.9074215761285327E-2</v>
      </c>
      <c r="M1371" s="13">
        <v>-1.9765739385065983E-2</v>
      </c>
      <c r="N1371" s="8" t="e">
        <v>#N/A</v>
      </c>
      <c r="O1371" s="8" t="e">
        <v>#N/A</v>
      </c>
      <c r="P1371" s="14" t="e">
        <v>#N/A</v>
      </c>
      <c r="Q1371" s="13">
        <v>-4.3191800878477515E-2</v>
      </c>
      <c r="R1371" s="14">
        <v>41982</v>
      </c>
      <c r="S1371" s="14">
        <f>IF(ISNUMBER(R1371),VLOOKUP(B1371,Index!$B$3:$AB$18,27,FALSE),"")</f>
        <v>42041</v>
      </c>
      <c r="T1371" s="14">
        <f>IF(ISNUMBER($R1371),VLOOKUP($B1371,Index!$B$21:$AB$36,27,FALSE),"")</f>
        <v>41996</v>
      </c>
      <c r="U1371" s="14">
        <f>IF(ISNUMBER($R1371),VLOOKUP($B1371,Index!$B$39:$AB$54,27,FALSE),"")</f>
        <v>42003</v>
      </c>
      <c r="W1371" s="6">
        <v>0.72572736188296827</v>
      </c>
      <c r="X1371" s="7">
        <v>0.63716814159292035</v>
      </c>
      <c r="Y1371" s="6">
        <v>0.17617699645308066</v>
      </c>
      <c r="Z1371" s="8" t="str">
        <f t="shared" si="285"/>
        <v/>
      </c>
      <c r="AA1371" s="9">
        <v>7.9811559111485044</v>
      </c>
      <c r="AB1371" s="3">
        <v>0</v>
      </c>
      <c r="AC1371" s="6">
        <v>0.52668020378561275</v>
      </c>
      <c r="AD1371" s="7">
        <v>0.4059832406609758</v>
      </c>
      <c r="AE1371" s="6">
        <v>3.1038334079228794E-2</v>
      </c>
      <c r="AF1371" s="8" t="str">
        <f t="shared" si="286"/>
        <v/>
      </c>
      <c r="AG1371" s="9">
        <v>63.698849678060711</v>
      </c>
      <c r="AH1371" s="3">
        <v>0</v>
      </c>
      <c r="AK1371" t="str">
        <f t="shared" si="290"/>
        <v/>
      </c>
      <c r="AL1371" t="str">
        <f t="shared" si="290"/>
        <v/>
      </c>
      <c r="AM1371" t="str">
        <f t="shared" si="290"/>
        <v/>
      </c>
      <c r="AN1371" t="str">
        <f t="shared" si="290"/>
        <v/>
      </c>
      <c r="AO1371" t="str">
        <f t="shared" si="290"/>
        <v/>
      </c>
      <c r="AP1371" t="str">
        <f t="shared" si="290"/>
        <v/>
      </c>
      <c r="AQ1371" t="str">
        <f t="shared" si="290"/>
        <v/>
      </c>
      <c r="AR1371" t="str">
        <f t="shared" si="290"/>
        <v/>
      </c>
      <c r="AS1371" t="str">
        <f t="shared" si="290"/>
        <v/>
      </c>
      <c r="AT1371" t="str">
        <f t="shared" si="290"/>
        <v/>
      </c>
      <c r="AU1371" t="str">
        <f t="shared" si="290"/>
        <v/>
      </c>
      <c r="AV1371" t="str">
        <f t="shared" si="290"/>
        <v/>
      </c>
      <c r="AW1371" t="str">
        <f t="shared" si="290"/>
        <v/>
      </c>
      <c r="AX1371" t="str">
        <f t="shared" si="290"/>
        <v/>
      </c>
      <c r="AZ1371" s="46" t="str">
        <f>IF(ISNUMBER(VLOOKUP($B1371,Stats!$A$2:$AA$19,2,FALSE))=FALSE,"",IF(ISNUMBER(W1371),(W1371-VLOOKUP($B1371,Stats!$A$2:$AA$19,2,FALSE))/VLOOKUP($B1371,Stats!$A$2:$AA$19,16,FALSE),""))</f>
        <v/>
      </c>
      <c r="BA1371" s="46" t="str">
        <f>IF(ISNUMBER(VLOOKUP($B1371,Stats!$A$2:$AA$19,2,FALSE))=FALSE,"",IF(ISNUMBER(X1371),(X1371-VLOOKUP($B1371,Stats!$A$2:$AA$19,3,FALSE))/VLOOKUP($B1371,Stats!$A$2:$AA$19,17,FALSE),""))</f>
        <v/>
      </c>
      <c r="BB1371" s="46"/>
      <c r="BC1371" s="46"/>
      <c r="BD1371" s="44" t="str">
        <f t="shared" si="282"/>
        <v/>
      </c>
      <c r="BE1371" s="46" t="str">
        <f>IF(ISNUMBER(VLOOKUP($B1371,Stats!$A$2:$AA$19,2,FALSE))=FALSE,"",IF(ISNUMBER(Y1371),(Y1371-VLOOKUP($B1371,Stats!$A$2:$AA$19,5,FALSE))/VLOOKUP($B1371,Stats!$A$2:$AA$19,19,FALSE),""))</f>
        <v/>
      </c>
      <c r="BF1371" s="46"/>
      <c r="BG1371" s="46"/>
      <c r="BH1371" s="46" t="str">
        <f>IF(ISNUMBER(VLOOKUP($B1371,Stats!$A$2:$AA$19,2,FALSE))=FALSE,"",IF(ISNUMBER(Z1371),(Z1371-VLOOKUP($B1371,Stats!$A$2:$AA$19,8,FALSE))/VLOOKUP($B1371,Stats!$A$2:$AA$19,22,FALSE),""))</f>
        <v/>
      </c>
      <c r="BI1371" s="46" t="str">
        <f>IF(ISNUMBER(VLOOKUP($B1371,Stats!$A$2:$AA$19,2,FALSE))=FALSE,"",IF(ISNUMBER(#REF!),(#REF!-VLOOKUP($B1371,Stats!$A$2:$AA$19,9,FALSE))/VLOOKUP($B1371,Stats!$A$2:$AA$19,23,FALSE),""))</f>
        <v/>
      </c>
      <c r="BJ1371" s="46" t="str">
        <f>IF(ISNUMBER(VLOOKUP($B1371,Stats!$A$2:$AA$19,2,FALSE))=FALSE,"",IF(ISNUMBER(#REF!),(#REF!-VLOOKUP($B1371,Stats!$A$2:$AA$19,10,FALSE))/VLOOKUP($B1371,Stats!$A$2:$AA$19,24,FALSE),""))</f>
        <v/>
      </c>
      <c r="BK1371" s="44" t="str">
        <f t="shared" si="287"/>
        <v/>
      </c>
      <c r="BL1371" s="46" t="str">
        <f>IF(ISNUMBER(VLOOKUP($B1371,Stats!$A$2:$AA$19,2,FALSE))=FALSE,"",IF(ISNUMBER(#REF!),(#REF!-VLOOKUP($B1371,Stats!$A$2:$AA$19,11,FALSE))/VLOOKUP($B1371,Stats!$A$2:$AA$19,25,FALSE),""))</f>
        <v/>
      </c>
      <c r="BM1371" s="46" t="str">
        <f>IF(ISNUMBER(VLOOKUP($B1371,Stats!$A$2:$AA$19,2,FALSE))=FALSE,"",IF(ISNUMBER(AA1371),(AA1371-VLOOKUP($B1371,Stats!$A$2:$AA$19,12,FALSE))/VLOOKUP($B1371,Stats!$A$2:$AA$19,26,FALSE),""))</f>
        <v/>
      </c>
      <c r="BN1371" s="46" t="str">
        <f>IF(ISNUMBER(VLOOKUP($B1371,Stats!$A$2:$AA$19,2,FALSE))=FALSE,"",IF(ISNUMBER(#REF!),(#REF!-VLOOKUP($B1371,Stats!$A$2:$AA$19,13,FALSE))/VLOOKUP($B1371,Stats!$A$2:$AA$19,27,FALSE),""))</f>
        <v/>
      </c>
      <c r="BO1371" s="46" t="str">
        <f>IF(ISNUMBER(VLOOKUP($B1371,Stats!$A$2:$AA$19,2,FALSE))=FALSE,"",IF(ISNUMBER(#REF!),(#REF!-VLOOKUP($B1371,Stats!$A$2:$AA$19,14,FALSE))/VLOOKUP($B1371,Stats!$A$2:$AB$19,28,FALSE),""))</f>
        <v/>
      </c>
      <c r="BP1371" s="46"/>
      <c r="BQ1371" s="46" t="str">
        <f>IF(ISNUMBER(VLOOKUP($B1371,Stats!$A$2:$AA$19,2,FALSE))=FALSE,"",IF(ISNUMBER(BM1371),BM1371,(VLOOKUP($B1371,Stats!$A$2:$AT$19,46,FALSE)-VLOOKUP($B1371,Stats!$A$2:$AA$19,12,FALSE))/VLOOKUP($B1371,Stats!$A$2:$AA$19,26,FALSE)))</f>
        <v/>
      </c>
      <c r="BR1371" s="51" t="str">
        <f t="shared" si="288"/>
        <v/>
      </c>
      <c r="BS1371" s="32" t="str">
        <f t="shared" si="283"/>
        <v/>
      </c>
      <c r="BT1371" s="53" t="str">
        <f t="shared" si="284"/>
        <v/>
      </c>
    </row>
    <row r="1372" spans="1:72" x14ac:dyDescent="0.15">
      <c r="A1372" s="5">
        <v>2170</v>
      </c>
      <c r="B1372" s="5" t="s">
        <v>59</v>
      </c>
      <c r="C1372" s="3">
        <v>0</v>
      </c>
      <c r="D1372" s="11">
        <v>2.1812956632336195E-2</v>
      </c>
      <c r="E1372" s="6">
        <v>7.9790930089851369E-3</v>
      </c>
      <c r="F1372" s="15">
        <v>5.1428571428571432</v>
      </c>
      <c r="G1372" s="15">
        <v>2.9285714285714284</v>
      </c>
      <c r="H1372" s="13">
        <v>7.514337605635947E-3</v>
      </c>
      <c r="I1372" s="13">
        <v>-5.9486569875454361E-3</v>
      </c>
      <c r="J1372" s="12">
        <v>3.3571428571428572</v>
      </c>
      <c r="K1372" s="12">
        <v>1.5714285714285714</v>
      </c>
      <c r="L1372" s="13">
        <v>1.3897076809530864E-2</v>
      </c>
      <c r="M1372" s="13">
        <v>-9.2953743680605893E-3</v>
      </c>
      <c r="N1372" s="8">
        <v>1.4409285714285716</v>
      </c>
      <c r="O1372" s="8">
        <v>1.0238820960563293</v>
      </c>
      <c r="P1372" s="14"/>
      <c r="Q1372" s="13">
        <v>-1.5645179771144928E-2</v>
      </c>
      <c r="R1372" s="14"/>
      <c r="S1372" s="14" t="str">
        <f>IF(ISNUMBER(R1372),VLOOKUP(B1372,Index!$B$3:$AB$18,27,FALSE),"")</f>
        <v/>
      </c>
      <c r="T1372" s="14" t="str">
        <f>IF(ISNUMBER($R1372),VLOOKUP($B1372,Index!$B$21:$AB$36,27,FALSE),"")</f>
        <v/>
      </c>
      <c r="U1372" s="14" t="str">
        <f>IF(ISNUMBER($R1372),VLOOKUP($B1372,Index!$B$39:$AB$54,27,FALSE),"")</f>
        <v/>
      </c>
      <c r="W1372" s="6">
        <v>0.92808026387132325</v>
      </c>
      <c r="X1372" s="8">
        <v>0.64710884353741505</v>
      </c>
      <c r="Y1372" s="6">
        <v>0.15139264542431638</v>
      </c>
      <c r="Z1372" s="8" t="str">
        <f t="shared" si="285"/>
        <v/>
      </c>
      <c r="AA1372" s="9" t="s">
        <v>25</v>
      </c>
      <c r="AB1372" s="3">
        <v>0</v>
      </c>
      <c r="AC1372" s="6">
        <v>0.86133297618746496</v>
      </c>
      <c r="AD1372" s="8">
        <v>0.41874985538433068</v>
      </c>
      <c r="AE1372" s="6">
        <v>2.2919733088572782E-2</v>
      </c>
      <c r="AF1372" s="8" t="str">
        <f t="shared" si="286"/>
        <v/>
      </c>
      <c r="AG1372" s="9" t="s">
        <v>25</v>
      </c>
      <c r="AH1372" s="3">
        <v>0</v>
      </c>
      <c r="AK1372" t="str">
        <f t="shared" si="290"/>
        <v/>
      </c>
      <c r="AL1372" t="str">
        <f t="shared" si="290"/>
        <v/>
      </c>
      <c r="AM1372" t="str">
        <f t="shared" si="290"/>
        <v/>
      </c>
      <c r="AN1372" t="str">
        <f t="shared" si="290"/>
        <v/>
      </c>
      <c r="AO1372" t="str">
        <f t="shared" si="290"/>
        <v/>
      </c>
      <c r="AP1372" t="str">
        <f t="shared" si="290"/>
        <v/>
      </c>
      <c r="AQ1372" t="str">
        <f t="shared" si="290"/>
        <v/>
      </c>
      <c r="AR1372" t="str">
        <f t="shared" si="290"/>
        <v/>
      </c>
      <c r="AS1372" t="str">
        <f t="shared" si="290"/>
        <v/>
      </c>
      <c r="AT1372" t="str">
        <f t="shared" si="290"/>
        <v/>
      </c>
      <c r="AU1372" t="str">
        <f t="shared" si="290"/>
        <v/>
      </c>
      <c r="AV1372" t="str">
        <f t="shared" si="290"/>
        <v/>
      </c>
      <c r="AW1372" t="str">
        <f t="shared" si="290"/>
        <v/>
      </c>
      <c r="AX1372" t="str">
        <f t="shared" si="290"/>
        <v/>
      </c>
      <c r="AZ1372" s="46" t="str">
        <f>IF(ISNUMBER(VLOOKUP($B1372,Stats!$A$2:$AA$19,2,FALSE))=FALSE,"",IF(ISNUMBER(W1372),(W1372-VLOOKUP($B1372,Stats!$A$2:$AA$19,2,FALSE))/VLOOKUP($B1372,Stats!$A$2:$AA$19,16,FALSE),""))</f>
        <v/>
      </c>
      <c r="BA1372" s="46" t="str">
        <f>IF(ISNUMBER(VLOOKUP($B1372,Stats!$A$2:$AA$19,2,FALSE))=FALSE,"",IF(ISNUMBER(X1372),(X1372-VLOOKUP($B1372,Stats!$A$2:$AA$19,3,FALSE))/VLOOKUP($B1372,Stats!$A$2:$AA$19,17,FALSE),""))</f>
        <v/>
      </c>
      <c r="BB1372" s="46"/>
      <c r="BC1372" s="46"/>
      <c r="BD1372" s="44" t="str">
        <f t="shared" si="282"/>
        <v/>
      </c>
      <c r="BE1372" s="46" t="str">
        <f>IF(ISNUMBER(VLOOKUP($B1372,Stats!$A$2:$AA$19,2,FALSE))=FALSE,"",IF(ISNUMBER(Y1372),(Y1372-VLOOKUP($B1372,Stats!$A$2:$AA$19,5,FALSE))/VLOOKUP($B1372,Stats!$A$2:$AA$19,19,FALSE),""))</f>
        <v/>
      </c>
      <c r="BF1372" s="46"/>
      <c r="BG1372" s="46"/>
      <c r="BH1372" s="46" t="str">
        <f>IF(ISNUMBER(VLOOKUP($B1372,Stats!$A$2:$AA$19,2,FALSE))=FALSE,"",IF(ISNUMBER(Z1372),(Z1372-VLOOKUP($B1372,Stats!$A$2:$AA$19,8,FALSE))/VLOOKUP($B1372,Stats!$A$2:$AA$19,22,FALSE),""))</f>
        <v/>
      </c>
      <c r="BI1372" s="46" t="str">
        <f>IF(ISNUMBER(VLOOKUP($B1372,Stats!$A$2:$AA$19,2,FALSE))=FALSE,"",IF(ISNUMBER(#REF!),(#REF!-VLOOKUP($B1372,Stats!$A$2:$AA$19,9,FALSE))/VLOOKUP($B1372,Stats!$A$2:$AA$19,23,FALSE),""))</f>
        <v/>
      </c>
      <c r="BJ1372" s="46" t="str">
        <f>IF(ISNUMBER(VLOOKUP($B1372,Stats!$A$2:$AA$19,2,FALSE))=FALSE,"",IF(ISNUMBER(#REF!),(#REF!-VLOOKUP($B1372,Stats!$A$2:$AA$19,10,FALSE))/VLOOKUP($B1372,Stats!$A$2:$AA$19,24,FALSE),""))</f>
        <v/>
      </c>
      <c r="BK1372" s="44" t="str">
        <f t="shared" si="287"/>
        <v/>
      </c>
      <c r="BL1372" s="46" t="str">
        <f>IF(ISNUMBER(VLOOKUP($B1372,Stats!$A$2:$AA$19,2,FALSE))=FALSE,"",IF(ISNUMBER(#REF!),(#REF!-VLOOKUP($B1372,Stats!$A$2:$AA$19,11,FALSE))/VLOOKUP($B1372,Stats!$A$2:$AA$19,25,FALSE),""))</f>
        <v/>
      </c>
      <c r="BM1372" s="46" t="str">
        <f>IF(ISNUMBER(VLOOKUP($B1372,Stats!$A$2:$AA$19,2,FALSE))=FALSE,"",IF(ISNUMBER(AA1372),(AA1372-VLOOKUP($B1372,Stats!$A$2:$AA$19,12,FALSE))/VLOOKUP($B1372,Stats!$A$2:$AA$19,26,FALSE),""))</f>
        <v/>
      </c>
      <c r="BN1372" s="46" t="str">
        <f>IF(ISNUMBER(VLOOKUP($B1372,Stats!$A$2:$AA$19,2,FALSE))=FALSE,"",IF(ISNUMBER(#REF!),(#REF!-VLOOKUP($B1372,Stats!$A$2:$AA$19,13,FALSE))/VLOOKUP($B1372,Stats!$A$2:$AA$19,27,FALSE),""))</f>
        <v/>
      </c>
      <c r="BO1372" s="46" t="str">
        <f>IF(ISNUMBER(VLOOKUP($B1372,Stats!$A$2:$AA$19,2,FALSE))=FALSE,"",IF(ISNUMBER(#REF!),(#REF!-VLOOKUP($B1372,Stats!$A$2:$AA$19,14,FALSE))/VLOOKUP($B1372,Stats!$A$2:$AB$19,28,FALSE),""))</f>
        <v/>
      </c>
      <c r="BP1372" s="46"/>
      <c r="BQ1372" s="46" t="str">
        <f>IF(ISNUMBER(VLOOKUP($B1372,Stats!$A$2:$AA$19,2,FALSE))=FALSE,"",IF(ISNUMBER(BM1372),BM1372,(VLOOKUP($B1372,Stats!$A$2:$AT$19,46,FALSE)-VLOOKUP($B1372,Stats!$A$2:$AA$19,12,FALSE))/VLOOKUP($B1372,Stats!$A$2:$AA$19,26,FALSE)))</f>
        <v/>
      </c>
      <c r="BR1372" s="51" t="str">
        <f t="shared" si="288"/>
        <v/>
      </c>
      <c r="BS1372" s="32" t="str">
        <f t="shared" si="283"/>
        <v/>
      </c>
      <c r="BT1372" s="53" t="str">
        <f t="shared" si="284"/>
        <v/>
      </c>
    </row>
    <row r="1373" spans="1:72" x14ac:dyDescent="0.15">
      <c r="A1373" s="16">
        <v>2170</v>
      </c>
      <c r="B1373" s="17">
        <v>201421</v>
      </c>
      <c r="C1373" s="3">
        <v>0</v>
      </c>
      <c r="D1373" s="23">
        <v>-2.7173913043478382E-2</v>
      </c>
      <c r="E1373" s="18">
        <v>5.0445594345575155E-3</v>
      </c>
      <c r="F1373" s="24">
        <v>3</v>
      </c>
      <c r="G1373" s="24">
        <v>4</v>
      </c>
      <c r="H1373" s="20">
        <v>7.8802206461784741E-4</v>
      </c>
      <c r="I1373" s="20">
        <v>-7.4442741827179804E-3</v>
      </c>
      <c r="J1373" s="24">
        <v>3</v>
      </c>
      <c r="K1373" s="24">
        <v>2</v>
      </c>
      <c r="L1373" s="20">
        <v>2.3640661938535423E-3</v>
      </c>
      <c r="M1373" s="20">
        <v>-1.1792452830188815E-2</v>
      </c>
      <c r="N1373" s="19">
        <v>1.288</v>
      </c>
      <c r="O1373" s="19">
        <v>1</v>
      </c>
      <c r="P1373" s="25">
        <v>41920</v>
      </c>
      <c r="Q1373" s="20">
        <v>-2.7173913043478382E-2</v>
      </c>
      <c r="R1373" s="25">
        <v>41929</v>
      </c>
      <c r="S1373" s="25">
        <f>IF(ISNUMBER(R1373),VLOOKUP(B1373,Index!$B$3:$AB$18,27,FALSE),"")</f>
        <v>41929</v>
      </c>
      <c r="T1373" s="25">
        <f>IF(ISNUMBER($R1373),VLOOKUP($B1373,Index!$B$21:$AB$36,27,FALSE),"")</f>
        <v>41929</v>
      </c>
      <c r="U1373" s="25">
        <f>IF(ISNUMBER($R1373),VLOOKUP($B1373,Index!$B$39:$AB$54,27,FALSE),"")</f>
        <v>41929</v>
      </c>
      <c r="W1373" s="18">
        <v>-0.97826086956522174</v>
      </c>
      <c r="X1373" s="19">
        <v>0.42857142857142855</v>
      </c>
      <c r="Y1373" s="18">
        <v>9.5713785631757184E-2</v>
      </c>
      <c r="Z1373" s="19">
        <f t="shared" si="285"/>
        <v>0</v>
      </c>
      <c r="AA1373" s="21" t="s">
        <v>25</v>
      </c>
      <c r="AB1373" s="3">
        <v>0</v>
      </c>
      <c r="AC1373" s="18">
        <v>0.9569943289225038</v>
      </c>
      <c r="AD1373" s="19">
        <v>0.18367346938775508</v>
      </c>
      <c r="AE1373" s="18">
        <v>9.1611287599619676E-3</v>
      </c>
      <c r="AF1373" s="19">
        <f t="shared" si="286"/>
        <v>0</v>
      </c>
      <c r="AG1373" s="21" t="s">
        <v>25</v>
      </c>
      <c r="AH1373" s="3">
        <v>0</v>
      </c>
      <c r="AK1373" t="str">
        <f t="shared" ref="AK1373:AX1382" si="291">IF($B1373=AK$2,$AA1373,"")</f>
        <v/>
      </c>
      <c r="AL1373" t="str">
        <f t="shared" si="291"/>
        <v/>
      </c>
      <c r="AM1373" t="str">
        <f t="shared" si="291"/>
        <v/>
      </c>
      <c r="AN1373" t="str">
        <f t="shared" si="291"/>
        <v/>
      </c>
      <c r="AO1373" t="str">
        <f t="shared" si="291"/>
        <v/>
      </c>
      <c r="AP1373" t="str">
        <f t="shared" si="291"/>
        <v/>
      </c>
      <c r="AQ1373" t="str">
        <f t="shared" si="291"/>
        <v/>
      </c>
      <c r="AR1373" t="str">
        <f t="shared" si="291"/>
        <v/>
      </c>
      <c r="AS1373" t="str">
        <f t="shared" si="291"/>
        <v/>
      </c>
      <c r="AT1373" t="str">
        <f t="shared" si="291"/>
        <v/>
      </c>
      <c r="AU1373" t="str">
        <f t="shared" si="291"/>
        <v/>
      </c>
      <c r="AV1373" t="str">
        <f t="shared" si="291"/>
        <v/>
      </c>
      <c r="AW1373" t="str">
        <f t="shared" si="291"/>
        <v/>
      </c>
      <c r="AX1373" t="str">
        <f t="shared" si="291"/>
        <v/>
      </c>
      <c r="AZ1373" s="46">
        <f>IF(ISNUMBER(VLOOKUP($B1373,Stats!$A$2:$AA$19,2,FALSE))=FALSE,"",IF(ISNUMBER(W1373),(W1373-VLOOKUP($B1373,Stats!$A$2:$AA$19,2,FALSE))/VLOOKUP($B1373,Stats!$A$2:$AA$19,16,FALSE),""))</f>
        <v>-1.1148412728528818</v>
      </c>
      <c r="BA1373" s="46">
        <f>IF(ISNUMBER(VLOOKUP($B1373,Stats!$A$2:$AA$19,2,FALSE))=FALSE,"",IF(ISNUMBER(X1373),(X1373-VLOOKUP($B1373,Stats!$A$2:$AA$19,3,FALSE))/VLOOKUP($B1373,Stats!$A$2:$AA$19,17,FALSE),""))</f>
        <v>-0.11858820767400501</v>
      </c>
      <c r="BB1373" s="46"/>
      <c r="BC1373" s="46"/>
      <c r="BD1373" s="44">
        <f t="shared" si="282"/>
        <v>-0.61671474026344342</v>
      </c>
      <c r="BE1373" s="46">
        <f>IF(ISNUMBER(VLOOKUP($B1373,Stats!$A$2:$AA$19,2,FALSE))=FALSE,"",IF(ISNUMBER(Y1373),(Y1373-VLOOKUP($B1373,Stats!$A$2:$AA$19,5,FALSE))/VLOOKUP($B1373,Stats!$A$2:$AA$19,19,FALSE),""))</f>
        <v>0.19121157350533663</v>
      </c>
      <c r="BF1373" s="46"/>
      <c r="BG1373" s="46"/>
      <c r="BH1373" s="46">
        <f>IF(ISNUMBER(VLOOKUP($B1373,Stats!$A$2:$AA$19,2,FALSE))=FALSE,"",IF(ISNUMBER(Z1373),(Z1373-VLOOKUP($B1373,Stats!$A$2:$AA$19,8,FALSE))/VLOOKUP($B1373,Stats!$A$2:$AA$19,22,FALSE),""))</f>
        <v>-0.61753828864926419</v>
      </c>
      <c r="BI1373" s="46" t="str">
        <f>IF(ISNUMBER(VLOOKUP($B1373,Stats!$A$2:$AA$19,2,FALSE))=FALSE,"",IF(ISNUMBER(#REF!),(#REF!-VLOOKUP($B1373,Stats!$A$2:$AA$19,9,FALSE))/VLOOKUP($B1373,Stats!$A$2:$AA$19,23,FALSE),""))</f>
        <v/>
      </c>
      <c r="BJ1373" s="46" t="str">
        <f>IF(ISNUMBER(VLOOKUP($B1373,Stats!$A$2:$AA$19,2,FALSE))=FALSE,"",IF(ISNUMBER(#REF!),(#REF!-VLOOKUP($B1373,Stats!$A$2:$AA$19,10,FALSE))/VLOOKUP($B1373,Stats!$A$2:$AA$19,24,FALSE),""))</f>
        <v/>
      </c>
      <c r="BK1373" s="44">
        <f t="shared" si="287"/>
        <v>-0.31910958804851486</v>
      </c>
      <c r="BL1373" s="46" t="str">
        <f>IF(ISNUMBER(VLOOKUP($B1373,Stats!$A$2:$AA$19,2,FALSE))=FALSE,"",IF(ISNUMBER(#REF!),(#REF!-VLOOKUP($B1373,Stats!$A$2:$AA$19,11,FALSE))/VLOOKUP($B1373,Stats!$A$2:$AA$19,25,FALSE),""))</f>
        <v/>
      </c>
      <c r="BM1373" s="46" t="str">
        <f>IF(ISNUMBER(VLOOKUP($B1373,Stats!$A$2:$AA$19,2,FALSE))=FALSE,"",IF(ISNUMBER(AA1373),(AA1373-VLOOKUP($B1373,Stats!$A$2:$AA$19,12,FALSE))/VLOOKUP($B1373,Stats!$A$2:$AA$19,26,FALSE),""))</f>
        <v/>
      </c>
      <c r="BN1373" s="46" t="str">
        <f>IF(ISNUMBER(VLOOKUP($B1373,Stats!$A$2:$AA$19,2,FALSE))=FALSE,"",IF(ISNUMBER(#REF!),(#REF!-VLOOKUP($B1373,Stats!$A$2:$AA$19,13,FALSE))/VLOOKUP($B1373,Stats!$A$2:$AA$19,27,FALSE),""))</f>
        <v/>
      </c>
      <c r="BO1373" s="46" t="str">
        <f>IF(ISNUMBER(VLOOKUP($B1373,Stats!$A$2:$AA$19,2,FALSE))=FALSE,"",IF(ISNUMBER(#REF!),(#REF!-VLOOKUP($B1373,Stats!$A$2:$AA$19,14,FALSE))/VLOOKUP($B1373,Stats!$A$2:$AB$19,28,FALSE),""))</f>
        <v/>
      </c>
      <c r="BP1373" s="46"/>
      <c r="BQ1373" s="46">
        <f>IF(ISNUMBER(VLOOKUP($B1373,Stats!$A$2:$AA$19,2,FALSE))=FALSE,"",IF(ISNUMBER(BM1373),BM1373,(VLOOKUP($B1373,Stats!$A$2:$AT$19,46,FALSE)-VLOOKUP($B1373,Stats!$A$2:$AA$19,12,FALSE))/VLOOKUP($B1373,Stats!$A$2:$AA$19,26,FALSE)))</f>
        <v>-0.81319138310867711</v>
      </c>
      <c r="BR1373" s="51">
        <f t="shared" si="288"/>
        <v>-0.81319138310867711</v>
      </c>
      <c r="BS1373" s="32" t="str">
        <f t="shared" si="283"/>
        <v>2170_201421</v>
      </c>
      <c r="BT1373" s="53">
        <f t="shared" si="284"/>
        <v>-0.47744697750353304</v>
      </c>
    </row>
    <row r="1374" spans="1:72" x14ac:dyDescent="0.15">
      <c r="A1374" s="16">
        <v>2170</v>
      </c>
      <c r="B1374" s="17">
        <v>201422</v>
      </c>
      <c r="C1374" s="3">
        <v>0</v>
      </c>
      <c r="D1374" s="23">
        <v>8.7789305666401418E-3</v>
      </c>
      <c r="E1374" s="18">
        <v>5.718097596844351E-3</v>
      </c>
      <c r="F1374" s="24">
        <v>7</v>
      </c>
      <c r="G1374" s="24">
        <v>3</v>
      </c>
      <c r="H1374" s="20">
        <v>3.6578767752741192E-3</v>
      </c>
      <c r="I1374" s="20">
        <v>-5.5712362228913142E-3</v>
      </c>
      <c r="J1374" s="24">
        <v>4</v>
      </c>
      <c r="K1374" s="24">
        <v>1</v>
      </c>
      <c r="L1374" s="20">
        <v>1.1235955056179803E-2</v>
      </c>
      <c r="M1374" s="20">
        <v>-8.7859424920126994E-3</v>
      </c>
      <c r="N1374" s="19">
        <v>1.2669999999999999</v>
      </c>
      <c r="O1374" s="19">
        <v>1.0063542494042892</v>
      </c>
      <c r="P1374" s="25">
        <v>41941</v>
      </c>
      <c r="Q1374" s="20">
        <v>-1.4297061159650348E-2</v>
      </c>
      <c r="R1374" s="25">
        <v>41935</v>
      </c>
      <c r="S1374" s="25">
        <f>IF(ISNUMBER(R1374),VLOOKUP(B1374,Index!$B$3:$AB$18,27,FALSE),"")</f>
        <v>41939</v>
      </c>
      <c r="T1374" s="25">
        <f>IF(ISNUMBER($R1374),VLOOKUP($B1374,Index!$B$21:$AB$36,27,FALSE),"")</f>
        <v>41935</v>
      </c>
      <c r="U1374" s="25">
        <f>IF(ISNUMBER($R1374),VLOOKUP($B1374,Index!$B$39:$AB$54,27,FALSE),"")</f>
        <v>41936</v>
      </c>
      <c r="W1374" s="18">
        <v>0.26336791699920425</v>
      </c>
      <c r="X1374" s="19">
        <v>0.7</v>
      </c>
      <c r="Y1374" s="18">
        <v>0.10849327373498033</v>
      </c>
      <c r="Z1374" s="19">
        <f t="shared" si="285"/>
        <v>4</v>
      </c>
      <c r="AA1374" s="21">
        <v>0.61403742130000383</v>
      </c>
      <c r="AB1374" s="3">
        <v>0</v>
      </c>
      <c r="AC1374" s="18">
        <v>6.9362659704499743E-2</v>
      </c>
      <c r="AD1374" s="19">
        <v>0.48999999999999994</v>
      </c>
      <c r="AE1374" s="18">
        <v>1.1770790445733372E-2</v>
      </c>
      <c r="AF1374" s="19">
        <f t="shared" si="286"/>
        <v>16</v>
      </c>
      <c r="AG1374" s="21">
        <v>0.37704195475675839</v>
      </c>
      <c r="AH1374" s="3">
        <v>0</v>
      </c>
      <c r="AK1374" t="str">
        <f t="shared" si="291"/>
        <v/>
      </c>
      <c r="AL1374">
        <f t="shared" si="291"/>
        <v>0.61403742130000383</v>
      </c>
      <c r="AM1374" t="str">
        <f t="shared" si="291"/>
        <v/>
      </c>
      <c r="AN1374" t="str">
        <f t="shared" si="291"/>
        <v/>
      </c>
      <c r="AO1374" t="str">
        <f t="shared" si="291"/>
        <v/>
      </c>
      <c r="AP1374" t="str">
        <f t="shared" si="291"/>
        <v/>
      </c>
      <c r="AQ1374" t="str">
        <f t="shared" si="291"/>
        <v/>
      </c>
      <c r="AR1374" t="str">
        <f t="shared" si="291"/>
        <v/>
      </c>
      <c r="AS1374" t="str">
        <f t="shared" si="291"/>
        <v/>
      </c>
      <c r="AT1374" t="str">
        <f t="shared" si="291"/>
        <v/>
      </c>
      <c r="AU1374" t="str">
        <f t="shared" si="291"/>
        <v/>
      </c>
      <c r="AV1374" t="str">
        <f t="shared" si="291"/>
        <v/>
      </c>
      <c r="AW1374" t="str">
        <f t="shared" si="291"/>
        <v/>
      </c>
      <c r="AX1374" t="str">
        <f t="shared" si="291"/>
        <v/>
      </c>
      <c r="AZ1374" s="46">
        <f>IF(ISNUMBER(VLOOKUP($B1374,Stats!$A$2:$AA$19,2,FALSE))=FALSE,"",IF(ISNUMBER(W1374),(W1374-VLOOKUP($B1374,Stats!$A$2:$AA$19,2,FALSE))/VLOOKUP($B1374,Stats!$A$2:$AA$19,16,FALSE),""))</f>
        <v>-0.4157171314677659</v>
      </c>
      <c r="BA1374" s="46">
        <f>IF(ISNUMBER(VLOOKUP($B1374,Stats!$A$2:$AA$19,2,FALSE))=FALSE,"",IF(ISNUMBER(X1374),(X1374-VLOOKUP($B1374,Stats!$A$2:$AA$19,3,FALSE))/VLOOKUP($B1374,Stats!$A$2:$AA$19,17,FALSE),""))</f>
        <v>0.48271521432213388</v>
      </c>
      <c r="BB1374" s="46"/>
      <c r="BC1374" s="46"/>
      <c r="BD1374" s="44">
        <f t="shared" si="282"/>
        <v>3.349904142718399E-2</v>
      </c>
      <c r="BE1374" s="46">
        <f>IF(ISNUMBER(VLOOKUP($B1374,Stats!$A$2:$AA$19,2,FALSE))=FALSE,"",IF(ISNUMBER(Y1374),(Y1374-VLOOKUP($B1374,Stats!$A$2:$AA$19,5,FALSE))/VLOOKUP($B1374,Stats!$A$2:$AA$19,19,FALSE),""))</f>
        <v>-0.16037992418284225</v>
      </c>
      <c r="BF1374" s="46"/>
      <c r="BG1374" s="46"/>
      <c r="BH1374" s="46">
        <f>IF(ISNUMBER(VLOOKUP($B1374,Stats!$A$2:$AA$19,2,FALSE))=FALSE,"",IF(ISNUMBER(Z1374),(Z1374-VLOOKUP($B1374,Stats!$A$2:$AA$19,8,FALSE))/VLOOKUP($B1374,Stats!$A$2:$AA$19,22,FALSE),""))</f>
        <v>0.66359770503354598</v>
      </c>
      <c r="BI1374" s="46" t="str">
        <f>IF(ISNUMBER(VLOOKUP($B1374,Stats!$A$2:$AA$19,2,FALSE))=FALSE,"",IF(ISNUMBER(#REF!),(#REF!-VLOOKUP($B1374,Stats!$A$2:$AA$19,9,FALSE))/VLOOKUP($B1374,Stats!$A$2:$AA$19,23,FALSE),""))</f>
        <v/>
      </c>
      <c r="BJ1374" s="46" t="str">
        <f>IF(ISNUMBER(VLOOKUP($B1374,Stats!$A$2:$AA$19,2,FALSE))=FALSE,"",IF(ISNUMBER(#REF!),(#REF!-VLOOKUP($B1374,Stats!$A$2:$AA$19,10,FALSE))/VLOOKUP($B1374,Stats!$A$2:$AA$19,24,FALSE),""))</f>
        <v/>
      </c>
      <c r="BK1374" s="44">
        <f t="shared" si="287"/>
        <v>0.31134525843805333</v>
      </c>
      <c r="BL1374" s="46" t="str">
        <f>IF(ISNUMBER(VLOOKUP($B1374,Stats!$A$2:$AA$19,2,FALSE))=FALSE,"",IF(ISNUMBER(#REF!),(#REF!-VLOOKUP($B1374,Stats!$A$2:$AA$19,11,FALSE))/VLOOKUP($B1374,Stats!$A$2:$AA$19,25,FALSE),""))</f>
        <v/>
      </c>
      <c r="BM1374" s="46">
        <f>IF(ISNUMBER(VLOOKUP($B1374,Stats!$A$2:$AA$19,2,FALSE))=FALSE,"",IF(ISNUMBER(AA1374),(AA1374-VLOOKUP($B1374,Stats!$A$2:$AA$19,12,FALSE))/VLOOKUP($B1374,Stats!$A$2:$AA$19,26,FALSE),""))</f>
        <v>-0.34411826427409498</v>
      </c>
      <c r="BN1374" s="46" t="str">
        <f>IF(ISNUMBER(VLOOKUP($B1374,Stats!$A$2:$AA$19,2,FALSE))=FALSE,"",IF(ISNUMBER(#REF!),(#REF!-VLOOKUP($B1374,Stats!$A$2:$AA$19,13,FALSE))/VLOOKUP($B1374,Stats!$A$2:$AA$19,27,FALSE),""))</f>
        <v/>
      </c>
      <c r="BO1374" s="46" t="str">
        <f>IF(ISNUMBER(VLOOKUP($B1374,Stats!$A$2:$AA$19,2,FALSE))=FALSE,"",IF(ISNUMBER(#REF!),(#REF!-VLOOKUP($B1374,Stats!$A$2:$AA$19,14,FALSE))/VLOOKUP($B1374,Stats!$A$2:$AB$19,28,FALSE),""))</f>
        <v/>
      </c>
      <c r="BP1374" s="46"/>
      <c r="BQ1374" s="46">
        <f>IF(ISNUMBER(VLOOKUP($B1374,Stats!$A$2:$AA$19,2,FALSE))=FALSE,"",IF(ISNUMBER(BM1374),BM1374,(VLOOKUP($B1374,Stats!$A$2:$AT$19,46,FALSE)-VLOOKUP($B1374,Stats!$A$2:$AA$19,12,FALSE))/VLOOKUP($B1374,Stats!$A$2:$AA$19,26,FALSE)))</f>
        <v>-0.34411826427409498</v>
      </c>
      <c r="BR1374" s="51">
        <f t="shared" si="288"/>
        <v>-0.34411826427409498</v>
      </c>
      <c r="BS1374" s="32" t="str">
        <f t="shared" si="283"/>
        <v>2170_201422</v>
      </c>
      <c r="BT1374" s="53">
        <f t="shared" si="284"/>
        <v>0.12468331049344979</v>
      </c>
    </row>
    <row r="1375" spans="1:72" x14ac:dyDescent="0.15">
      <c r="A1375" s="16">
        <v>2170</v>
      </c>
      <c r="B1375" s="17">
        <v>201423</v>
      </c>
      <c r="C1375" s="3">
        <v>0</v>
      </c>
      <c r="D1375" s="23">
        <v>-3.1645569620253333E-3</v>
      </c>
      <c r="E1375" s="18">
        <v>7.0813879712306191E-3</v>
      </c>
      <c r="F1375" s="24">
        <v>6</v>
      </c>
      <c r="G1375" s="24">
        <v>4</v>
      </c>
      <c r="H1375" s="20">
        <v>4.6193900707347524E-3</v>
      </c>
      <c r="I1375" s="20">
        <v>-7.6648117791665582E-3</v>
      </c>
      <c r="J1375" s="24">
        <v>2</v>
      </c>
      <c r="K1375" s="24">
        <v>1</v>
      </c>
      <c r="L1375" s="20">
        <v>7.905138339920903E-3</v>
      </c>
      <c r="M1375" s="20">
        <v>-1.1023622047244053E-2</v>
      </c>
      <c r="N1375" s="19">
        <v>1.2749999999999999</v>
      </c>
      <c r="O1375" s="19">
        <v>1.0023584905660377</v>
      </c>
      <c r="P1375" s="25">
        <v>41953</v>
      </c>
      <c r="Q1375" s="20">
        <v>-1.4901960784313606E-2</v>
      </c>
      <c r="R1375" s="25">
        <v>41956</v>
      </c>
      <c r="S1375" s="25">
        <f>IF(ISNUMBER(R1375),VLOOKUP(B1375,Index!$B$3:$AB$18,27,FALSE),"")</f>
        <v>41956</v>
      </c>
      <c r="T1375" s="25">
        <f>IF(ISNUMBER($R1375),VLOOKUP($B1375,Index!$B$21:$AB$36,27,FALSE),"")</f>
        <v>41954</v>
      </c>
      <c r="U1375" s="25">
        <f>IF(ISNUMBER($R1375),VLOOKUP($B1375,Index!$B$39:$AB$54,27,FALSE),"")</f>
        <v>41957</v>
      </c>
      <c r="W1375" s="18">
        <v>-9.493670886076E-2</v>
      </c>
      <c r="X1375" s="19">
        <v>0.6</v>
      </c>
      <c r="Y1375" s="18">
        <v>0.13435988990644601</v>
      </c>
      <c r="Z1375" s="19">
        <f t="shared" si="285"/>
        <v>0</v>
      </c>
      <c r="AA1375" s="21" t="s">
        <v>25</v>
      </c>
      <c r="AB1375" s="3">
        <v>0</v>
      </c>
      <c r="AC1375" s="18">
        <v>9.0129786893127055E-3</v>
      </c>
      <c r="AD1375" s="19">
        <v>0.36</v>
      </c>
      <c r="AE1375" s="18">
        <v>1.8052580015672292E-2</v>
      </c>
      <c r="AF1375" s="19">
        <f t="shared" si="286"/>
        <v>0</v>
      </c>
      <c r="AG1375" s="21" t="s">
        <v>25</v>
      </c>
      <c r="AH1375" s="3">
        <v>0</v>
      </c>
      <c r="AK1375" t="str">
        <f t="shared" si="291"/>
        <v/>
      </c>
      <c r="AL1375" t="str">
        <f t="shared" si="291"/>
        <v/>
      </c>
      <c r="AM1375" t="str">
        <f t="shared" si="291"/>
        <v/>
      </c>
      <c r="AN1375" t="str">
        <f t="shared" si="291"/>
        <v/>
      </c>
      <c r="AO1375" t="str">
        <f t="shared" si="291"/>
        <v/>
      </c>
      <c r="AP1375" t="str">
        <f t="shared" si="291"/>
        <v/>
      </c>
      <c r="AQ1375" t="str">
        <f t="shared" si="291"/>
        <v/>
      </c>
      <c r="AR1375" t="str">
        <f t="shared" si="291"/>
        <v/>
      </c>
      <c r="AS1375" t="str">
        <f t="shared" si="291"/>
        <v/>
      </c>
      <c r="AT1375" t="str">
        <f t="shared" si="291"/>
        <v/>
      </c>
      <c r="AU1375" t="str">
        <f t="shared" si="291"/>
        <v/>
      </c>
      <c r="AV1375" t="str">
        <f t="shared" si="291"/>
        <v/>
      </c>
      <c r="AW1375" t="str">
        <f t="shared" si="291"/>
        <v/>
      </c>
      <c r="AX1375" t="str">
        <f t="shared" si="291"/>
        <v/>
      </c>
      <c r="AZ1375" s="46">
        <f>IF(ISNUMBER(VLOOKUP($B1375,Stats!$A$2:$AA$19,2,FALSE))=FALSE,"",IF(ISNUMBER(W1375),(W1375-VLOOKUP($B1375,Stats!$A$2:$AA$19,2,FALSE))/VLOOKUP($B1375,Stats!$A$2:$AA$19,16,FALSE),""))</f>
        <v>-8.5348798741745793E-2</v>
      </c>
      <c r="BA1375" s="46">
        <f>IF(ISNUMBER(VLOOKUP($B1375,Stats!$A$2:$AA$19,2,FALSE))=FALSE,"",IF(ISNUMBER(X1375),(X1375-VLOOKUP($B1375,Stats!$A$2:$AA$19,3,FALSE))/VLOOKUP($B1375,Stats!$A$2:$AA$19,17,FALSE),""))</f>
        <v>0.51760038496241778</v>
      </c>
      <c r="BB1375" s="46"/>
      <c r="BC1375" s="46"/>
      <c r="BD1375" s="44">
        <f t="shared" si="282"/>
        <v>0.216125793110336</v>
      </c>
      <c r="BE1375" s="46">
        <f>IF(ISNUMBER(VLOOKUP($B1375,Stats!$A$2:$AA$19,2,FALSE))=FALSE,"",IF(ISNUMBER(Y1375),(Y1375-VLOOKUP($B1375,Stats!$A$2:$AA$19,5,FALSE))/VLOOKUP($B1375,Stats!$A$2:$AA$19,19,FALSE),""))</f>
        <v>-7.3488771980761036E-2</v>
      </c>
      <c r="BF1375" s="46"/>
      <c r="BG1375" s="46"/>
      <c r="BH1375" s="46">
        <f>IF(ISNUMBER(VLOOKUP($B1375,Stats!$A$2:$AA$19,2,FALSE))=FALSE,"",IF(ISNUMBER(Z1375),(Z1375-VLOOKUP($B1375,Stats!$A$2:$AA$19,8,FALSE))/VLOOKUP($B1375,Stats!$A$2:$AA$19,22,FALSE),""))</f>
        <v>-0.83118031458533193</v>
      </c>
      <c r="BI1375" s="46" t="str">
        <f>IF(ISNUMBER(VLOOKUP($B1375,Stats!$A$2:$AA$19,2,FALSE))=FALSE,"",IF(ISNUMBER(#REF!),(#REF!-VLOOKUP($B1375,Stats!$A$2:$AA$19,9,FALSE))/VLOOKUP($B1375,Stats!$A$2:$AA$19,23,FALSE),""))</f>
        <v/>
      </c>
      <c r="BJ1375" s="46" t="str">
        <f>IF(ISNUMBER(VLOOKUP($B1375,Stats!$A$2:$AA$19,2,FALSE))=FALSE,"",IF(ISNUMBER(#REF!),(#REF!-VLOOKUP($B1375,Stats!$A$2:$AA$19,10,FALSE))/VLOOKUP($B1375,Stats!$A$2:$AA$19,24,FALSE),""))</f>
        <v/>
      </c>
      <c r="BK1375" s="44">
        <f t="shared" si="287"/>
        <v>-0.19791195398906686</v>
      </c>
      <c r="BL1375" s="46" t="str">
        <f>IF(ISNUMBER(VLOOKUP($B1375,Stats!$A$2:$AA$19,2,FALSE))=FALSE,"",IF(ISNUMBER(#REF!),(#REF!-VLOOKUP($B1375,Stats!$A$2:$AA$19,11,FALSE))/VLOOKUP($B1375,Stats!$A$2:$AA$19,25,FALSE),""))</f>
        <v/>
      </c>
      <c r="BM1375" s="46" t="str">
        <f>IF(ISNUMBER(VLOOKUP($B1375,Stats!$A$2:$AA$19,2,FALSE))=FALSE,"",IF(ISNUMBER(AA1375),(AA1375-VLOOKUP($B1375,Stats!$A$2:$AA$19,12,FALSE))/VLOOKUP($B1375,Stats!$A$2:$AA$19,26,FALSE),""))</f>
        <v/>
      </c>
      <c r="BN1375" s="46" t="str">
        <f>IF(ISNUMBER(VLOOKUP($B1375,Stats!$A$2:$AA$19,2,FALSE))=FALSE,"",IF(ISNUMBER(#REF!),(#REF!-VLOOKUP($B1375,Stats!$A$2:$AA$19,13,FALSE))/VLOOKUP($B1375,Stats!$A$2:$AA$19,27,FALSE),""))</f>
        <v/>
      </c>
      <c r="BO1375" s="46" t="str">
        <f>IF(ISNUMBER(VLOOKUP($B1375,Stats!$A$2:$AA$19,2,FALSE))=FALSE,"",IF(ISNUMBER(#REF!),(#REF!-VLOOKUP($B1375,Stats!$A$2:$AA$19,14,FALSE))/VLOOKUP($B1375,Stats!$A$2:$AB$19,28,FALSE),""))</f>
        <v/>
      </c>
      <c r="BP1375" s="46"/>
      <c r="BQ1375" s="46">
        <f>IF(ISNUMBER(VLOOKUP($B1375,Stats!$A$2:$AA$19,2,FALSE))=FALSE,"",IF(ISNUMBER(BM1375),BM1375,(VLOOKUP($B1375,Stats!$A$2:$AT$19,46,FALSE)-VLOOKUP($B1375,Stats!$A$2:$AA$19,12,FALSE))/VLOOKUP($B1375,Stats!$A$2:$AA$19,26,FALSE)))</f>
        <v>-0.71825946798524909</v>
      </c>
      <c r="BR1375" s="51">
        <f t="shared" si="288"/>
        <v>-0.71825946798524909</v>
      </c>
      <c r="BS1375" s="32" t="str">
        <f t="shared" si="283"/>
        <v>2170_201423</v>
      </c>
      <c r="BT1375" s="53">
        <f t="shared" si="284"/>
        <v>-0.21917390736842274</v>
      </c>
    </row>
    <row r="1376" spans="1:72" x14ac:dyDescent="0.15">
      <c r="A1376" s="16">
        <v>2170</v>
      </c>
      <c r="B1376" s="17">
        <v>201424</v>
      </c>
      <c r="C1376" s="3">
        <v>0</v>
      </c>
      <c r="D1376" s="23">
        <v>2.9365079365079261E-2</v>
      </c>
      <c r="E1376" s="18">
        <v>8.003137544751189E-3</v>
      </c>
      <c r="F1376" s="24">
        <v>5</v>
      </c>
      <c r="G1376" s="24">
        <v>3</v>
      </c>
      <c r="H1376" s="20">
        <v>8.5750543701273337E-3</v>
      </c>
      <c r="I1376" s="20">
        <v>-5.8441831633803858E-3</v>
      </c>
      <c r="J1376" s="24">
        <v>6</v>
      </c>
      <c r="K1376" s="24">
        <v>2</v>
      </c>
      <c r="L1376" s="20">
        <v>1.4206787687450761E-2</v>
      </c>
      <c r="M1376" s="20">
        <v>-7.9744816586921896E-3</v>
      </c>
      <c r="N1376" s="19">
        <v>1.2969999999999999</v>
      </c>
      <c r="O1376" s="19">
        <v>1.0342902711323763</v>
      </c>
      <c r="P1376" s="25">
        <v>41971</v>
      </c>
      <c r="Q1376" s="20">
        <v>-7.9744816586921896E-3</v>
      </c>
      <c r="R1376" s="25">
        <v>41961</v>
      </c>
      <c r="S1376" s="25">
        <f>IF(ISNUMBER(R1376),VLOOKUP(B1376,Index!$B$3:$AB$18,27,FALSE),"")</f>
        <v>41963</v>
      </c>
      <c r="T1376" s="25">
        <f>IF(ISNUMBER($R1376),VLOOKUP($B1376,Index!$B$21:$AB$36,27,FALSE),"")</f>
        <v>41963</v>
      </c>
      <c r="U1376" s="25">
        <f>IF(ISNUMBER($R1376),VLOOKUP($B1376,Index!$B$39:$AB$54,27,FALSE),"")</f>
        <v>41963</v>
      </c>
      <c r="W1376" s="18">
        <v>0.88095238095237782</v>
      </c>
      <c r="X1376" s="19">
        <v>0.625</v>
      </c>
      <c r="Y1376" s="18">
        <v>0.15184885841412898</v>
      </c>
      <c r="Z1376" s="19">
        <f t="shared" si="285"/>
        <v>2</v>
      </c>
      <c r="AA1376" s="21">
        <v>3.682380952380937</v>
      </c>
      <c r="AB1376" s="3">
        <v>0</v>
      </c>
      <c r="AC1376" s="18">
        <v>0.77607709750566345</v>
      </c>
      <c r="AD1376" s="19">
        <v>0.390625</v>
      </c>
      <c r="AE1376" s="18">
        <v>2.305807580167419E-2</v>
      </c>
      <c r="AF1376" s="19">
        <f t="shared" si="286"/>
        <v>4</v>
      </c>
      <c r="AG1376" s="21">
        <v>13.559929478457937</v>
      </c>
      <c r="AH1376" s="3">
        <v>0</v>
      </c>
      <c r="AK1376" t="str">
        <f t="shared" si="291"/>
        <v/>
      </c>
      <c r="AL1376" t="str">
        <f t="shared" si="291"/>
        <v/>
      </c>
      <c r="AM1376" t="str">
        <f t="shared" si="291"/>
        <v/>
      </c>
      <c r="AN1376">
        <f t="shared" si="291"/>
        <v>3.682380952380937</v>
      </c>
      <c r="AO1376" t="str">
        <f t="shared" si="291"/>
        <v/>
      </c>
      <c r="AP1376" t="str">
        <f t="shared" si="291"/>
        <v/>
      </c>
      <c r="AQ1376" t="str">
        <f t="shared" si="291"/>
        <v/>
      </c>
      <c r="AR1376" t="str">
        <f t="shared" si="291"/>
        <v/>
      </c>
      <c r="AS1376" t="str">
        <f t="shared" si="291"/>
        <v/>
      </c>
      <c r="AT1376" t="str">
        <f t="shared" si="291"/>
        <v/>
      </c>
      <c r="AU1376" t="str">
        <f t="shared" si="291"/>
        <v/>
      </c>
      <c r="AV1376" t="str">
        <f t="shared" si="291"/>
        <v/>
      </c>
      <c r="AW1376" t="str">
        <f t="shared" si="291"/>
        <v/>
      </c>
      <c r="AX1376" t="str">
        <f t="shared" si="291"/>
        <v/>
      </c>
      <c r="AZ1376" s="46">
        <f>IF(ISNUMBER(VLOOKUP($B1376,Stats!$A$2:$AA$19,2,FALSE))=FALSE,"",IF(ISNUMBER(W1376),(W1376-VLOOKUP($B1376,Stats!$A$2:$AA$19,2,FALSE))/VLOOKUP($B1376,Stats!$A$2:$AA$19,16,FALSE),""))</f>
        <v>-0.27082349359278901</v>
      </c>
      <c r="BA1376" s="46">
        <f>IF(ISNUMBER(VLOOKUP($B1376,Stats!$A$2:$AA$19,2,FALSE))=FALSE,"",IF(ISNUMBER(X1376),(X1376-VLOOKUP($B1376,Stats!$A$2:$AA$19,3,FALSE))/VLOOKUP($B1376,Stats!$A$2:$AA$19,17,FALSE),""))</f>
        <v>-0.75348689967350391</v>
      </c>
      <c r="BB1376" s="46"/>
      <c r="BC1376" s="46"/>
      <c r="BD1376" s="44">
        <f t="shared" si="282"/>
        <v>-0.51215519663314646</v>
      </c>
      <c r="BE1376" s="46">
        <f>IF(ISNUMBER(VLOOKUP($B1376,Stats!$A$2:$AA$19,2,FALSE))=FALSE,"",IF(ISNUMBER(Y1376),(Y1376-VLOOKUP($B1376,Stats!$A$2:$AA$19,5,FALSE))/VLOOKUP($B1376,Stats!$A$2:$AA$19,19,FALSE),""))</f>
        <v>0.37105470069901897</v>
      </c>
      <c r="BF1376" s="46"/>
      <c r="BG1376" s="46"/>
      <c r="BH1376" s="46">
        <f>IF(ISNUMBER(VLOOKUP($B1376,Stats!$A$2:$AA$19,2,FALSE))=FALSE,"",IF(ISNUMBER(Z1376),(Z1376-VLOOKUP($B1376,Stats!$A$2:$AA$19,8,FALSE))/VLOOKUP($B1376,Stats!$A$2:$AA$19,22,FALSE),""))</f>
        <v>-0.12438953477147197</v>
      </c>
      <c r="BI1376" s="46" t="str">
        <f>IF(ISNUMBER(VLOOKUP($B1376,Stats!$A$2:$AA$19,2,FALSE))=FALSE,"",IF(ISNUMBER(#REF!),(#REF!-VLOOKUP($B1376,Stats!$A$2:$AA$19,9,FALSE))/VLOOKUP($B1376,Stats!$A$2:$AA$19,23,FALSE),""))</f>
        <v/>
      </c>
      <c r="BJ1376" s="46" t="str">
        <f>IF(ISNUMBER(VLOOKUP($B1376,Stats!$A$2:$AA$19,2,FALSE))=FALSE,"",IF(ISNUMBER(#REF!),(#REF!-VLOOKUP($B1376,Stats!$A$2:$AA$19,10,FALSE))/VLOOKUP($B1376,Stats!$A$2:$AA$19,24,FALSE),""))</f>
        <v/>
      </c>
      <c r="BK1376" s="44">
        <f t="shared" si="287"/>
        <v>-0.29705515092075485</v>
      </c>
      <c r="BL1376" s="46" t="str">
        <f>IF(ISNUMBER(VLOOKUP($B1376,Stats!$A$2:$AA$19,2,FALSE))=FALSE,"",IF(ISNUMBER(#REF!),(#REF!-VLOOKUP($B1376,Stats!$A$2:$AA$19,11,FALSE))/VLOOKUP($B1376,Stats!$A$2:$AA$19,25,FALSE),""))</f>
        <v/>
      </c>
      <c r="BM1376" s="46">
        <f>IF(ISNUMBER(VLOOKUP($B1376,Stats!$A$2:$AA$19,2,FALSE))=FALSE,"",IF(ISNUMBER(AA1376),(AA1376-VLOOKUP($B1376,Stats!$A$2:$AA$19,12,FALSE))/VLOOKUP($B1376,Stats!$A$2:$AA$19,26,FALSE),""))</f>
        <v>-0.51813296897629768</v>
      </c>
      <c r="BN1376" s="46" t="str">
        <f>IF(ISNUMBER(VLOOKUP($B1376,Stats!$A$2:$AA$19,2,FALSE))=FALSE,"",IF(ISNUMBER(#REF!),(#REF!-VLOOKUP($B1376,Stats!$A$2:$AA$19,13,FALSE))/VLOOKUP($B1376,Stats!$A$2:$AA$19,27,FALSE),""))</f>
        <v/>
      </c>
      <c r="BO1376" s="46" t="str">
        <f>IF(ISNUMBER(VLOOKUP($B1376,Stats!$A$2:$AA$19,2,FALSE))=FALSE,"",IF(ISNUMBER(#REF!),(#REF!-VLOOKUP($B1376,Stats!$A$2:$AA$19,14,FALSE))/VLOOKUP($B1376,Stats!$A$2:$AB$19,28,FALSE),""))</f>
        <v/>
      </c>
      <c r="BP1376" s="46"/>
      <c r="BQ1376" s="46">
        <f>IF(ISNUMBER(VLOOKUP($B1376,Stats!$A$2:$AA$19,2,FALSE))=FALSE,"",IF(ISNUMBER(BM1376),BM1376,(VLOOKUP($B1376,Stats!$A$2:$AT$19,46,FALSE)-VLOOKUP($B1376,Stats!$A$2:$AA$19,12,FALSE))/VLOOKUP($B1376,Stats!$A$2:$AA$19,26,FALSE)))</f>
        <v>-0.51813296897629768</v>
      </c>
      <c r="BR1376" s="51">
        <f t="shared" si="288"/>
        <v>-0.51813296897629768</v>
      </c>
      <c r="BS1376" s="32" t="str">
        <f t="shared" si="283"/>
        <v>2170_201424</v>
      </c>
      <c r="BT1376" s="53">
        <f t="shared" si="284"/>
        <v>-0.38429072367434169</v>
      </c>
    </row>
    <row r="1377" spans="1:72" x14ac:dyDescent="0.15">
      <c r="A1377" s="16">
        <v>2170</v>
      </c>
      <c r="B1377" s="17">
        <v>201425</v>
      </c>
      <c r="C1377" s="3">
        <v>0</v>
      </c>
      <c r="D1377" s="23">
        <v>4.7802621434078763E-2</v>
      </c>
      <c r="E1377" s="18">
        <v>1.6563650867608651E-2</v>
      </c>
      <c r="F1377" s="24">
        <v>6</v>
      </c>
      <c r="G1377" s="24">
        <v>4</v>
      </c>
      <c r="H1377" s="20">
        <v>1.5430928263315455E-2</v>
      </c>
      <c r="I1377" s="20">
        <v>-1.1137854099200734E-2</v>
      </c>
      <c r="J1377" s="24">
        <v>3</v>
      </c>
      <c r="K1377" s="24">
        <v>3</v>
      </c>
      <c r="L1377" s="20">
        <v>2.9074215761285327E-2</v>
      </c>
      <c r="M1377" s="20">
        <v>-1.9765739385065983E-2</v>
      </c>
      <c r="N1377" s="19">
        <v>1.3660000000000001</v>
      </c>
      <c r="O1377" s="19">
        <v>1.0540123456790125</v>
      </c>
      <c r="P1377" s="25">
        <v>41977</v>
      </c>
      <c r="Q1377" s="20">
        <v>-4.3191800878477404E-2</v>
      </c>
      <c r="R1377" s="25">
        <v>41982</v>
      </c>
      <c r="S1377" s="25">
        <f>IF(ISNUMBER(R1377),VLOOKUP(B1377,Index!$B$3:$AB$18,27,FALSE),"")</f>
        <v>41982</v>
      </c>
      <c r="T1377" s="25">
        <f>IF(ISNUMBER($R1377),VLOOKUP($B1377,Index!$B$21:$AB$36,27,FALSE),"")</f>
        <v>41982</v>
      </c>
      <c r="U1377" s="25">
        <f>IF(ISNUMBER($R1377),VLOOKUP($B1377,Index!$B$39:$AB$54,27,FALSE),"")</f>
        <v>41982</v>
      </c>
      <c r="W1377" s="18">
        <v>1.4340786430223629</v>
      </c>
      <c r="X1377" s="19">
        <v>0.6</v>
      </c>
      <c r="Y1377" s="18">
        <v>0.3142731786568046</v>
      </c>
      <c r="Z1377" s="19">
        <f t="shared" si="285"/>
        <v>0</v>
      </c>
      <c r="AA1377" s="21">
        <v>1.1067522182873126</v>
      </c>
      <c r="AB1377" s="3">
        <v>0</v>
      </c>
      <c r="AC1377" s="18">
        <v>2.0565815543728618</v>
      </c>
      <c r="AD1377" s="19">
        <v>0.36</v>
      </c>
      <c r="AE1377" s="18">
        <v>9.8767630823051816E-2</v>
      </c>
      <c r="AF1377" s="19">
        <f t="shared" si="286"/>
        <v>0</v>
      </c>
      <c r="AG1377" s="21">
        <v>1.2249004726838872</v>
      </c>
      <c r="AH1377" s="3">
        <v>0</v>
      </c>
      <c r="AK1377" t="str">
        <f t="shared" si="291"/>
        <v/>
      </c>
      <c r="AL1377" t="str">
        <f t="shared" si="291"/>
        <v/>
      </c>
      <c r="AM1377" t="str">
        <f t="shared" si="291"/>
        <v/>
      </c>
      <c r="AN1377" t="str">
        <f t="shared" si="291"/>
        <v/>
      </c>
      <c r="AO1377">
        <f t="shared" si="291"/>
        <v>1.1067522182873126</v>
      </c>
      <c r="AP1377" t="str">
        <f t="shared" si="291"/>
        <v/>
      </c>
      <c r="AQ1377" t="str">
        <f t="shared" si="291"/>
        <v/>
      </c>
      <c r="AR1377" t="str">
        <f t="shared" si="291"/>
        <v/>
      </c>
      <c r="AS1377" t="str">
        <f t="shared" si="291"/>
        <v/>
      </c>
      <c r="AT1377" t="str">
        <f t="shared" si="291"/>
        <v/>
      </c>
      <c r="AU1377" t="str">
        <f t="shared" si="291"/>
        <v/>
      </c>
      <c r="AV1377" t="str">
        <f t="shared" si="291"/>
        <v/>
      </c>
      <c r="AW1377" t="str">
        <f t="shared" si="291"/>
        <v/>
      </c>
      <c r="AX1377" t="str">
        <f t="shared" si="291"/>
        <v/>
      </c>
      <c r="AZ1377" s="46">
        <f>IF(ISNUMBER(VLOOKUP($B1377,Stats!$A$2:$AA$19,2,FALSE))=FALSE,"",IF(ISNUMBER(W1377),(W1377-VLOOKUP($B1377,Stats!$A$2:$AA$19,2,FALSE))/VLOOKUP($B1377,Stats!$A$2:$AA$19,16,FALSE),""))</f>
        <v>0.34521165572851686</v>
      </c>
      <c r="BA1377" s="46">
        <f>IF(ISNUMBER(VLOOKUP($B1377,Stats!$A$2:$AA$19,2,FALSE))=FALSE,"",IF(ISNUMBER(X1377),(X1377-VLOOKUP($B1377,Stats!$A$2:$AA$19,3,FALSE))/VLOOKUP($B1377,Stats!$A$2:$AA$19,17,FALSE),""))</f>
        <v>-0.12237675597646717</v>
      </c>
      <c r="BB1377" s="46"/>
      <c r="BC1377" s="46"/>
      <c r="BD1377" s="44">
        <f t="shared" si="282"/>
        <v>0.11141744987602484</v>
      </c>
      <c r="BE1377" s="46">
        <f>IF(ISNUMBER(VLOOKUP($B1377,Stats!$A$2:$AA$19,2,FALSE))=FALSE,"",IF(ISNUMBER(Y1377),(Y1377-VLOOKUP($B1377,Stats!$A$2:$AA$19,5,FALSE))/VLOOKUP($B1377,Stats!$A$2:$AA$19,19,FALSE),""))</f>
        <v>-4.1303462767675173E-2</v>
      </c>
      <c r="BF1377" s="46"/>
      <c r="BG1377" s="46"/>
      <c r="BH1377" s="46">
        <f>IF(ISNUMBER(VLOOKUP($B1377,Stats!$A$2:$AA$19,2,FALSE))=FALSE,"",IF(ISNUMBER(Z1377),(Z1377-VLOOKUP($B1377,Stats!$A$2:$AA$19,8,FALSE))/VLOOKUP($B1377,Stats!$A$2:$AA$19,22,FALSE),""))</f>
        <v>-0.38938659637819406</v>
      </c>
      <c r="BI1377" s="46" t="str">
        <f>IF(ISNUMBER(VLOOKUP($B1377,Stats!$A$2:$AA$19,2,FALSE))=FALSE,"",IF(ISNUMBER(#REF!),(#REF!-VLOOKUP($B1377,Stats!$A$2:$AA$19,9,FALSE))/VLOOKUP($B1377,Stats!$A$2:$AA$19,23,FALSE),""))</f>
        <v/>
      </c>
      <c r="BJ1377" s="46" t="str">
        <f>IF(ISNUMBER(VLOOKUP($B1377,Stats!$A$2:$AA$19,2,FALSE))=FALSE,"",IF(ISNUMBER(#REF!),(#REF!-VLOOKUP($B1377,Stats!$A$2:$AA$19,10,FALSE))/VLOOKUP($B1377,Stats!$A$2:$AA$19,24,FALSE),""))</f>
        <v/>
      </c>
      <c r="BK1377" s="44">
        <f t="shared" si="287"/>
        <v>-8.7903554976085596E-2</v>
      </c>
      <c r="BL1377" s="46" t="str">
        <f>IF(ISNUMBER(VLOOKUP($B1377,Stats!$A$2:$AA$19,2,FALSE))=FALSE,"",IF(ISNUMBER(#REF!),(#REF!-VLOOKUP($B1377,Stats!$A$2:$AA$19,11,FALSE))/VLOOKUP($B1377,Stats!$A$2:$AA$19,25,FALSE),""))</f>
        <v/>
      </c>
      <c r="BM1377" s="46">
        <f>IF(ISNUMBER(VLOOKUP($B1377,Stats!$A$2:$AA$19,2,FALSE))=FALSE,"",IF(ISNUMBER(AA1377),(AA1377-VLOOKUP($B1377,Stats!$A$2:$AA$19,12,FALSE))/VLOOKUP($B1377,Stats!$A$2:$AA$19,26,FALSE),""))</f>
        <v>-0.39574914934167421</v>
      </c>
      <c r="BN1377" s="46" t="str">
        <f>IF(ISNUMBER(VLOOKUP($B1377,Stats!$A$2:$AA$19,2,FALSE))=FALSE,"",IF(ISNUMBER(#REF!),(#REF!-VLOOKUP($B1377,Stats!$A$2:$AA$19,13,FALSE))/VLOOKUP($B1377,Stats!$A$2:$AA$19,27,FALSE),""))</f>
        <v/>
      </c>
      <c r="BO1377" s="46" t="str">
        <f>IF(ISNUMBER(VLOOKUP($B1377,Stats!$A$2:$AA$19,2,FALSE))=FALSE,"",IF(ISNUMBER(#REF!),(#REF!-VLOOKUP($B1377,Stats!$A$2:$AA$19,14,FALSE))/VLOOKUP($B1377,Stats!$A$2:$AB$19,28,FALSE),""))</f>
        <v/>
      </c>
      <c r="BP1377" s="46"/>
      <c r="BQ1377" s="46">
        <f>IF(ISNUMBER(VLOOKUP($B1377,Stats!$A$2:$AA$19,2,FALSE))=FALSE,"",IF(ISNUMBER(BM1377),BM1377,(VLOOKUP($B1377,Stats!$A$2:$AT$19,46,FALSE)-VLOOKUP($B1377,Stats!$A$2:$AA$19,12,FALSE))/VLOOKUP($B1377,Stats!$A$2:$AA$19,26,FALSE)))</f>
        <v>-0.39574914934167421</v>
      </c>
      <c r="BR1377" s="51">
        <f t="shared" si="288"/>
        <v>-0.39574914934167421</v>
      </c>
      <c r="BS1377" s="32" t="str">
        <f t="shared" si="283"/>
        <v>2170_201425</v>
      </c>
      <c r="BT1377" s="53">
        <f t="shared" si="284"/>
        <v>-0.10960847287878124</v>
      </c>
    </row>
    <row r="1378" spans="1:72" x14ac:dyDescent="0.15">
      <c r="A1378" s="16">
        <v>2170</v>
      </c>
      <c r="B1378" s="17">
        <v>201426</v>
      </c>
      <c r="C1378" s="3">
        <v>0</v>
      </c>
      <c r="D1378" s="23">
        <v>3.679175864606421E-3</v>
      </c>
      <c r="E1378" s="18">
        <v>1.0729669823242595E-2</v>
      </c>
      <c r="F1378" s="24">
        <v>6</v>
      </c>
      <c r="G1378" s="24">
        <v>4</v>
      </c>
      <c r="H1378" s="20">
        <v>7.8166878681590699E-3</v>
      </c>
      <c r="I1378" s="20">
        <v>-1.0677039509240815E-2</v>
      </c>
      <c r="J1378" s="24">
        <v>4</v>
      </c>
      <c r="K1378" s="24">
        <v>2</v>
      </c>
      <c r="L1378" s="20">
        <v>1.5801354401806078E-2</v>
      </c>
      <c r="M1378" s="20">
        <v>-1.7087667161961417E-2</v>
      </c>
      <c r="N1378" s="19">
        <v>1.3740000000000001</v>
      </c>
      <c r="O1378" s="19">
        <v>1</v>
      </c>
      <c r="P1378" s="25">
        <v>41988</v>
      </c>
      <c r="Q1378" s="20">
        <v>-3.7117903930131146E-2</v>
      </c>
      <c r="R1378" s="25">
        <v>41995</v>
      </c>
      <c r="S1378" s="25">
        <f>IF(ISNUMBER(R1378),VLOOKUP(B1378,Index!$B$3:$AB$18,27,FALSE),"")</f>
        <v>41997</v>
      </c>
      <c r="T1378" s="25">
        <f>IF(ISNUMBER($R1378),VLOOKUP($B1378,Index!$B$21:$AB$36,27,FALSE),"")</f>
        <v>41996</v>
      </c>
      <c r="U1378" s="25">
        <f>IF(ISNUMBER($R1378),VLOOKUP($B1378,Index!$B$39:$AB$54,27,FALSE),"")</f>
        <v>41996</v>
      </c>
      <c r="W1378" s="18">
        <v>0.11037527593819263</v>
      </c>
      <c r="X1378" s="19">
        <v>0.6</v>
      </c>
      <c r="Y1378" s="18">
        <v>0.20358117109813717</v>
      </c>
      <c r="Z1378" s="19">
        <f t="shared" si="285"/>
        <v>2</v>
      </c>
      <c r="AA1378" s="21">
        <v>9.9121326234690263E-2</v>
      </c>
      <c r="AB1378" s="3">
        <v>0</v>
      </c>
      <c r="AC1378" s="18">
        <v>1.2182701538432164E-2</v>
      </c>
      <c r="AD1378" s="19">
        <v>0.36</v>
      </c>
      <c r="AE1378" s="18">
        <v>4.1445293225689003E-2</v>
      </c>
      <c r="AF1378" s="19">
        <f t="shared" si="286"/>
        <v>4</v>
      </c>
      <c r="AG1378" s="21">
        <v>9.8250373145238965E-3</v>
      </c>
      <c r="AH1378" s="3">
        <v>0</v>
      </c>
      <c r="AK1378" t="str">
        <f t="shared" si="291"/>
        <v/>
      </c>
      <c r="AL1378" t="str">
        <f t="shared" si="291"/>
        <v/>
      </c>
      <c r="AM1378" t="str">
        <f t="shared" si="291"/>
        <v/>
      </c>
      <c r="AN1378" t="str">
        <f t="shared" si="291"/>
        <v/>
      </c>
      <c r="AO1378" t="str">
        <f t="shared" si="291"/>
        <v/>
      </c>
      <c r="AP1378">
        <f t="shared" si="291"/>
        <v>9.9121326234690263E-2</v>
      </c>
      <c r="AQ1378" t="str">
        <f t="shared" si="291"/>
        <v/>
      </c>
      <c r="AR1378" t="str">
        <f t="shared" si="291"/>
        <v/>
      </c>
      <c r="AS1378" t="str">
        <f t="shared" si="291"/>
        <v/>
      </c>
      <c r="AT1378" t="str">
        <f t="shared" si="291"/>
        <v/>
      </c>
      <c r="AU1378" t="str">
        <f t="shared" si="291"/>
        <v/>
      </c>
      <c r="AV1378" t="str">
        <f t="shared" si="291"/>
        <v/>
      </c>
      <c r="AW1378" t="str">
        <f t="shared" si="291"/>
        <v/>
      </c>
      <c r="AX1378" t="str">
        <f t="shared" si="291"/>
        <v/>
      </c>
      <c r="AZ1378" s="46">
        <f>IF(ISNUMBER(VLOOKUP($B1378,Stats!$A$2:$AA$19,2,FALSE))=FALSE,"",IF(ISNUMBER(W1378),(W1378-VLOOKUP($B1378,Stats!$A$2:$AA$19,2,FALSE))/VLOOKUP($B1378,Stats!$A$2:$AA$19,16,FALSE),""))</f>
        <v>-0.37806081352777771</v>
      </c>
      <c r="BA1378" s="46">
        <f>IF(ISNUMBER(VLOOKUP($B1378,Stats!$A$2:$AA$19,2,FALSE))=FALSE,"",IF(ISNUMBER(X1378),(X1378-VLOOKUP($B1378,Stats!$A$2:$AA$19,3,FALSE))/VLOOKUP($B1378,Stats!$A$2:$AA$19,17,FALSE),""))</f>
        <v>0.11585391847087115</v>
      </c>
      <c r="BB1378" s="46"/>
      <c r="BC1378" s="46"/>
      <c r="BD1378" s="44">
        <f t="shared" si="282"/>
        <v>-0.13110344752845327</v>
      </c>
      <c r="BE1378" s="46">
        <f>IF(ISNUMBER(VLOOKUP($B1378,Stats!$A$2:$AA$19,2,FALSE))=FALSE,"",IF(ISNUMBER(Y1378),(Y1378-VLOOKUP($B1378,Stats!$A$2:$AA$19,5,FALSE))/VLOOKUP($B1378,Stats!$A$2:$AA$19,19,FALSE),""))</f>
        <v>-0.24654528419175695</v>
      </c>
      <c r="BF1378" s="46"/>
      <c r="BG1378" s="46"/>
      <c r="BH1378" s="46">
        <f>IF(ISNUMBER(VLOOKUP($B1378,Stats!$A$2:$AA$19,2,FALSE))=FALSE,"",IF(ISNUMBER(Z1378),(Z1378-VLOOKUP($B1378,Stats!$A$2:$AA$19,8,FALSE))/VLOOKUP($B1378,Stats!$A$2:$AA$19,22,FALSE),""))</f>
        <v>0.39783181574503418</v>
      </c>
      <c r="BI1378" s="46" t="str">
        <f>IF(ISNUMBER(VLOOKUP($B1378,Stats!$A$2:$AA$19,2,FALSE))=FALSE,"",IF(ISNUMBER(#REF!),(#REF!-VLOOKUP($B1378,Stats!$A$2:$AA$19,9,FALSE))/VLOOKUP($B1378,Stats!$A$2:$AA$19,23,FALSE),""))</f>
        <v/>
      </c>
      <c r="BJ1378" s="46" t="str">
        <f>IF(ISNUMBER(VLOOKUP($B1378,Stats!$A$2:$AA$19,2,FALSE))=FALSE,"",IF(ISNUMBER(#REF!),(#REF!-VLOOKUP($B1378,Stats!$A$2:$AA$19,10,FALSE))/VLOOKUP($B1378,Stats!$A$2:$AA$19,24,FALSE),""))</f>
        <v/>
      </c>
      <c r="BK1378" s="44">
        <f t="shared" si="287"/>
        <v>0.29193124365774015</v>
      </c>
      <c r="BL1378" s="46" t="str">
        <f>IF(ISNUMBER(VLOOKUP($B1378,Stats!$A$2:$AA$19,2,FALSE))=FALSE,"",IF(ISNUMBER(#REF!),(#REF!-VLOOKUP($B1378,Stats!$A$2:$AA$19,11,FALSE))/VLOOKUP($B1378,Stats!$A$2:$AA$19,25,FALSE),""))</f>
        <v/>
      </c>
      <c r="BM1378" s="46">
        <f>IF(ISNUMBER(VLOOKUP($B1378,Stats!$A$2:$AA$19,2,FALSE))=FALSE,"",IF(ISNUMBER(AA1378),(AA1378-VLOOKUP($B1378,Stats!$A$2:$AA$19,12,FALSE))/VLOOKUP($B1378,Stats!$A$2:$AA$19,26,FALSE),""))</f>
        <v>-0.59384681302753028</v>
      </c>
      <c r="BN1378" s="46" t="str">
        <f>IF(ISNUMBER(VLOOKUP($B1378,Stats!$A$2:$AA$19,2,FALSE))=FALSE,"",IF(ISNUMBER(#REF!),(#REF!-VLOOKUP($B1378,Stats!$A$2:$AA$19,13,FALSE))/VLOOKUP($B1378,Stats!$A$2:$AA$19,27,FALSE),""))</f>
        <v/>
      </c>
      <c r="BO1378" s="46" t="str">
        <f>IF(ISNUMBER(VLOOKUP($B1378,Stats!$A$2:$AA$19,2,FALSE))=FALSE,"",IF(ISNUMBER(#REF!),(#REF!-VLOOKUP($B1378,Stats!$A$2:$AA$19,14,FALSE))/VLOOKUP($B1378,Stats!$A$2:$AB$19,28,FALSE),""))</f>
        <v/>
      </c>
      <c r="BP1378" s="46"/>
      <c r="BQ1378" s="46">
        <f>IF(ISNUMBER(VLOOKUP($B1378,Stats!$A$2:$AA$19,2,FALSE))=FALSE,"",IF(ISNUMBER(BM1378),BM1378,(VLOOKUP($B1378,Stats!$A$2:$AT$19,46,FALSE)-VLOOKUP($B1378,Stats!$A$2:$AA$19,12,FALSE))/VLOOKUP($B1378,Stats!$A$2:$AA$19,26,FALSE)))</f>
        <v>-0.59384681302753028</v>
      </c>
      <c r="BR1378" s="51">
        <f t="shared" si="288"/>
        <v>-0.59384681302753028</v>
      </c>
      <c r="BS1378" s="32" t="str">
        <f t="shared" si="283"/>
        <v>2170_201426</v>
      </c>
      <c r="BT1378" s="53">
        <f t="shared" si="284"/>
        <v>3.016869408344737E-2</v>
      </c>
    </row>
    <row r="1379" spans="1:72" x14ac:dyDescent="0.15">
      <c r="A1379" s="16">
        <v>2170</v>
      </c>
      <c r="B1379" s="17">
        <v>201427</v>
      </c>
      <c r="C1379" s="3">
        <v>0</v>
      </c>
      <c r="D1379" s="23">
        <v>1.4662756598240456E-3</v>
      </c>
      <c r="E1379" s="18">
        <v>3.3086738267653899E-3</v>
      </c>
      <c r="F1379" s="24">
        <v>2</v>
      </c>
      <c r="G1379" s="24">
        <v>1</v>
      </c>
      <c r="H1379" s="20">
        <v>2.20345355860041E-3</v>
      </c>
      <c r="I1379" s="20">
        <v>-2.93040293040292E-3</v>
      </c>
      <c r="J1379" s="24">
        <v>1</v>
      </c>
      <c r="K1379" s="24">
        <v>1</v>
      </c>
      <c r="L1379" s="20">
        <v>3.6737692872887973E-3</v>
      </c>
      <c r="M1379" s="20">
        <v>-2.93040293040292E-3</v>
      </c>
      <c r="N1379" s="19">
        <v>1.3660000000000001</v>
      </c>
      <c r="O1379" s="19">
        <v>1.0007326007326007</v>
      </c>
      <c r="P1379" s="25">
        <v>42004</v>
      </c>
      <c r="Q1379" s="20">
        <v>-2.93040293040292E-3</v>
      </c>
      <c r="R1379" s="25">
        <v>42003</v>
      </c>
      <c r="S1379" s="25">
        <f>IF(ISNUMBER(R1379),VLOOKUP(B1379,Index!$B$3:$AB$18,27,FALSE),"")</f>
        <v>42002</v>
      </c>
      <c r="T1379" s="25">
        <f>IF(ISNUMBER($R1379),VLOOKUP($B1379,Index!$B$21:$AB$36,27,FALSE),"")</f>
        <v>42003</v>
      </c>
      <c r="U1379" s="25">
        <f>IF(ISNUMBER($R1379),VLOOKUP($B1379,Index!$B$39:$AB$54,27,FALSE),"")</f>
        <v>42003</v>
      </c>
      <c r="W1379" s="18">
        <v>0.17595307917888547</v>
      </c>
      <c r="X1379" s="19">
        <v>0.66666666666666663</v>
      </c>
      <c r="Y1379" s="18">
        <v>6.2777671962984088E-2</v>
      </c>
      <c r="Z1379" s="19">
        <f t="shared" si="285"/>
        <v>1</v>
      </c>
      <c r="AA1379" s="21">
        <v>0.50036656891495734</v>
      </c>
      <c r="AB1379" s="3">
        <v>0</v>
      </c>
      <c r="AC1379" s="18">
        <v>3.0959486072531142E-2</v>
      </c>
      <c r="AD1379" s="19">
        <v>0.44444444444444442</v>
      </c>
      <c r="AE1379" s="18">
        <v>3.9410360970920386E-3</v>
      </c>
      <c r="AF1379" s="19">
        <f t="shared" si="286"/>
        <v>1</v>
      </c>
      <c r="AG1379" s="21">
        <v>0.25036670328772676</v>
      </c>
      <c r="AH1379" s="3">
        <v>0</v>
      </c>
      <c r="AK1379" t="str">
        <f t="shared" si="291"/>
        <v/>
      </c>
      <c r="AL1379" t="str">
        <f t="shared" si="291"/>
        <v/>
      </c>
      <c r="AM1379" t="str">
        <f t="shared" si="291"/>
        <v/>
      </c>
      <c r="AN1379" t="str">
        <f t="shared" si="291"/>
        <v/>
      </c>
      <c r="AO1379" t="str">
        <f t="shared" si="291"/>
        <v/>
      </c>
      <c r="AP1379" t="str">
        <f t="shared" si="291"/>
        <v/>
      </c>
      <c r="AQ1379">
        <f t="shared" si="291"/>
        <v>0.50036656891495734</v>
      </c>
      <c r="AR1379" t="str">
        <f t="shared" si="291"/>
        <v/>
      </c>
      <c r="AS1379" t="str">
        <f t="shared" si="291"/>
        <v/>
      </c>
      <c r="AT1379" t="str">
        <f t="shared" si="291"/>
        <v/>
      </c>
      <c r="AU1379" t="str">
        <f t="shared" si="291"/>
        <v/>
      </c>
      <c r="AV1379" t="str">
        <f t="shared" si="291"/>
        <v/>
      </c>
      <c r="AW1379" t="str">
        <f t="shared" si="291"/>
        <v/>
      </c>
      <c r="AX1379" t="str">
        <f t="shared" si="291"/>
        <v/>
      </c>
      <c r="AZ1379" s="46">
        <f>IF(ISNUMBER(VLOOKUP($B1379,Stats!$A$2:$AA$19,2,FALSE))=FALSE,"",IF(ISNUMBER(W1379),(W1379-VLOOKUP($B1379,Stats!$A$2:$AA$19,2,FALSE))/VLOOKUP($B1379,Stats!$A$2:$AA$19,16,FALSE),""))</f>
        <v>-0.29310740023548643</v>
      </c>
      <c r="BA1379" s="46">
        <f>IF(ISNUMBER(VLOOKUP($B1379,Stats!$A$2:$AA$19,2,FALSE))=FALSE,"",IF(ISNUMBER(X1379),(X1379-VLOOKUP($B1379,Stats!$A$2:$AA$19,3,FALSE))/VLOOKUP($B1379,Stats!$A$2:$AA$19,17,FALSE),""))</f>
        <v>0.191037174757621</v>
      </c>
      <c r="BB1379" s="46"/>
      <c r="BC1379" s="46"/>
      <c r="BD1379" s="44">
        <f t="shared" si="282"/>
        <v>-5.1035112738932714E-2</v>
      </c>
      <c r="BE1379" s="46">
        <f>IF(ISNUMBER(VLOOKUP($B1379,Stats!$A$2:$AA$19,2,FALSE))=FALSE,"",IF(ISNUMBER(Y1379),(Y1379-VLOOKUP($B1379,Stats!$A$2:$AA$19,5,FALSE))/VLOOKUP($B1379,Stats!$A$2:$AA$19,19,FALSE),""))</f>
        <v>-0.93858601150736964</v>
      </c>
      <c r="BF1379" s="46"/>
      <c r="BG1379" s="46"/>
      <c r="BH1379" s="46">
        <f>IF(ISNUMBER(VLOOKUP($B1379,Stats!$A$2:$AA$19,2,FALSE))=FALSE,"",IF(ISNUMBER(Z1379),(Z1379-VLOOKUP($B1379,Stats!$A$2:$AA$19,8,FALSE))/VLOOKUP($B1379,Stats!$A$2:$AA$19,22,FALSE),""))</f>
        <v>0.41115882059143566</v>
      </c>
      <c r="BI1379" s="46" t="str">
        <f>IF(ISNUMBER(VLOOKUP($B1379,Stats!$A$2:$AA$19,2,FALSE))=FALSE,"",IF(ISNUMBER(#REF!),(#REF!-VLOOKUP($B1379,Stats!$A$2:$AA$19,9,FALSE))/VLOOKUP($B1379,Stats!$A$2:$AA$19,23,FALSE),""))</f>
        <v/>
      </c>
      <c r="BJ1379" s="46" t="str">
        <f>IF(ISNUMBER(VLOOKUP($B1379,Stats!$A$2:$AA$19,2,FALSE))=FALSE,"",IF(ISNUMBER(#REF!),(#REF!-VLOOKUP($B1379,Stats!$A$2:$AA$19,10,FALSE))/VLOOKUP($B1379,Stats!$A$2:$AA$19,24,FALSE),""))</f>
        <v/>
      </c>
      <c r="BK1379" s="44">
        <f t="shared" si="287"/>
        <v>0.78035785423258941</v>
      </c>
      <c r="BL1379" s="46" t="str">
        <f>IF(ISNUMBER(VLOOKUP($B1379,Stats!$A$2:$AA$19,2,FALSE))=FALSE,"",IF(ISNUMBER(#REF!),(#REF!-VLOOKUP($B1379,Stats!$A$2:$AA$19,11,FALSE))/VLOOKUP($B1379,Stats!$A$2:$AA$19,25,FALSE),""))</f>
        <v/>
      </c>
      <c r="BM1379" s="46">
        <f>IF(ISNUMBER(VLOOKUP($B1379,Stats!$A$2:$AA$19,2,FALSE))=FALSE,"",IF(ISNUMBER(AA1379),(AA1379-VLOOKUP($B1379,Stats!$A$2:$AA$19,12,FALSE))/VLOOKUP($B1379,Stats!$A$2:$AA$19,26,FALSE),""))</f>
        <v>-0.43124083446251887</v>
      </c>
      <c r="BN1379" s="46" t="str">
        <f>IF(ISNUMBER(VLOOKUP($B1379,Stats!$A$2:$AA$19,2,FALSE))=FALSE,"",IF(ISNUMBER(#REF!),(#REF!-VLOOKUP($B1379,Stats!$A$2:$AA$19,13,FALSE))/VLOOKUP($B1379,Stats!$A$2:$AA$19,27,FALSE),""))</f>
        <v/>
      </c>
      <c r="BO1379" s="46" t="str">
        <f>IF(ISNUMBER(VLOOKUP($B1379,Stats!$A$2:$AA$19,2,FALSE))=FALSE,"",IF(ISNUMBER(#REF!),(#REF!-VLOOKUP($B1379,Stats!$A$2:$AA$19,14,FALSE))/VLOOKUP($B1379,Stats!$A$2:$AB$19,28,FALSE),""))</f>
        <v/>
      </c>
      <c r="BP1379" s="46"/>
      <c r="BQ1379" s="46">
        <f>IF(ISNUMBER(VLOOKUP($B1379,Stats!$A$2:$AA$19,2,FALSE))=FALSE,"",IF(ISNUMBER(BM1379),BM1379,(VLOOKUP($B1379,Stats!$A$2:$AT$19,46,FALSE)-VLOOKUP($B1379,Stats!$A$2:$AA$19,12,FALSE))/VLOOKUP($B1379,Stats!$A$2:$AA$19,26,FALSE)))</f>
        <v>-0.43124083446251887</v>
      </c>
      <c r="BR1379" s="51">
        <f t="shared" si="288"/>
        <v>-0.43124083446251887</v>
      </c>
      <c r="BS1379" s="32" t="str">
        <f t="shared" si="283"/>
        <v>2170_201427</v>
      </c>
      <c r="BT1379" s="53">
        <f t="shared" si="284"/>
        <v>0.3717595230992633</v>
      </c>
    </row>
    <row r="1380" spans="1:72" x14ac:dyDescent="0.15">
      <c r="A1380" s="16">
        <v>2170</v>
      </c>
      <c r="B1380" s="17">
        <v>201501</v>
      </c>
      <c r="C1380" s="3">
        <v>0</v>
      </c>
      <c r="D1380" s="23">
        <v>4.3191800878477293E-2</v>
      </c>
      <c r="E1380" s="18">
        <v>1.0889719583048735E-2</v>
      </c>
      <c r="F1380" s="24">
        <v>4</v>
      </c>
      <c r="G1380" s="24">
        <v>1</v>
      </c>
      <c r="H1380" s="20">
        <v>1.1202549529780226E-2</v>
      </c>
      <c r="I1380" s="20">
        <v>-2.1111893033075591E-3</v>
      </c>
      <c r="J1380" s="24">
        <v>2</v>
      </c>
      <c r="K1380" s="24">
        <v>1</v>
      </c>
      <c r="L1380" s="20">
        <v>2.2693997071742356E-2</v>
      </c>
      <c r="M1380" s="20">
        <v>-2.1111893033075591E-3</v>
      </c>
      <c r="N1380" s="19">
        <v>1.425</v>
      </c>
      <c r="O1380" s="19">
        <v>1.0200429491768075</v>
      </c>
      <c r="P1380" s="25">
        <v>42012</v>
      </c>
      <c r="Q1380" s="20">
        <v>-2.1111893033075591E-3</v>
      </c>
      <c r="R1380" s="25">
        <v>42011</v>
      </c>
      <c r="S1380" s="25">
        <f>IF(ISNUMBER(R1380),VLOOKUP(B1380,Index!$B$3:$AB$18,27,FALSE),"")</f>
        <v>42013</v>
      </c>
      <c r="T1380" s="25">
        <f>IF(ISNUMBER($R1380),VLOOKUP($B1380,Index!$B$21:$AB$36,27,FALSE),"")</f>
        <v>42013</v>
      </c>
      <c r="U1380" s="25">
        <f>IF(ISNUMBER($R1380),VLOOKUP($B1380,Index!$B$39:$AB$54,27,FALSE),"")</f>
        <v>42011</v>
      </c>
      <c r="W1380" s="18">
        <v>3.1098096632503656</v>
      </c>
      <c r="X1380" s="19">
        <v>0.8</v>
      </c>
      <c r="Y1380" s="18">
        <v>0.20661790177783881</v>
      </c>
      <c r="Z1380" s="19">
        <f t="shared" si="285"/>
        <v>2</v>
      </c>
      <c r="AA1380" s="21">
        <v>20.458516349438462</v>
      </c>
      <c r="AB1380" s="3">
        <v>0</v>
      </c>
      <c r="AC1380" s="18">
        <v>9.6709161416453515</v>
      </c>
      <c r="AD1380" s="19">
        <v>0.64000000000000012</v>
      </c>
      <c r="AE1380" s="18">
        <v>4.2690957335076649E-2</v>
      </c>
      <c r="AF1380" s="19">
        <f t="shared" si="286"/>
        <v>4</v>
      </c>
      <c r="AG1380" s="21">
        <v>418.55089122024083</v>
      </c>
      <c r="AH1380" s="3">
        <v>0</v>
      </c>
      <c r="AK1380" t="str">
        <f t="shared" si="291"/>
        <v/>
      </c>
      <c r="AL1380" t="str">
        <f t="shared" si="291"/>
        <v/>
      </c>
      <c r="AM1380" t="str">
        <f t="shared" si="291"/>
        <v/>
      </c>
      <c r="AN1380" t="str">
        <f t="shared" si="291"/>
        <v/>
      </c>
      <c r="AO1380" t="str">
        <f t="shared" si="291"/>
        <v/>
      </c>
      <c r="AP1380" t="str">
        <f t="shared" si="291"/>
        <v/>
      </c>
      <c r="AQ1380" t="str">
        <f t="shared" si="291"/>
        <v/>
      </c>
      <c r="AR1380">
        <f t="shared" si="291"/>
        <v>20.458516349438462</v>
      </c>
      <c r="AS1380" t="str">
        <f t="shared" si="291"/>
        <v/>
      </c>
      <c r="AT1380" t="str">
        <f t="shared" si="291"/>
        <v/>
      </c>
      <c r="AU1380" t="str">
        <f t="shared" si="291"/>
        <v/>
      </c>
      <c r="AV1380" t="str">
        <f t="shared" si="291"/>
        <v/>
      </c>
      <c r="AW1380" t="str">
        <f t="shared" si="291"/>
        <v/>
      </c>
      <c r="AX1380" t="str">
        <f t="shared" si="291"/>
        <v/>
      </c>
      <c r="AZ1380" s="46">
        <f>IF(ISNUMBER(VLOOKUP($B1380,Stats!$A$2:$AA$19,2,FALSE))=FALSE,"",IF(ISNUMBER(W1380),(W1380-VLOOKUP($B1380,Stats!$A$2:$AA$19,2,FALSE))/VLOOKUP($B1380,Stats!$A$2:$AA$19,16,FALSE),""))</f>
        <v>0.84714822648927268</v>
      </c>
      <c r="BA1380" s="46">
        <f>IF(ISNUMBER(VLOOKUP($B1380,Stats!$A$2:$AA$19,2,FALSE))=FALSE,"",IF(ISNUMBER(X1380),(X1380-VLOOKUP($B1380,Stats!$A$2:$AA$19,3,FALSE))/VLOOKUP($B1380,Stats!$A$2:$AA$19,17,FALSE),""))</f>
        <v>1.3475254634508442</v>
      </c>
      <c r="BB1380" s="46"/>
      <c r="BC1380" s="46"/>
      <c r="BD1380" s="44">
        <f t="shared" si="282"/>
        <v>1.0973368449700585</v>
      </c>
      <c r="BE1380" s="46">
        <f>IF(ISNUMBER(VLOOKUP($B1380,Stats!$A$2:$AA$19,2,FALSE))=FALSE,"",IF(ISNUMBER(Y1380),(Y1380-VLOOKUP($B1380,Stats!$A$2:$AA$19,5,FALSE))/VLOOKUP($B1380,Stats!$A$2:$AA$19,19,FALSE),""))</f>
        <v>-0.19595637553917339</v>
      </c>
      <c r="BF1380" s="46"/>
      <c r="BG1380" s="46"/>
      <c r="BH1380" s="46">
        <f>IF(ISNUMBER(VLOOKUP($B1380,Stats!$A$2:$AA$19,2,FALSE))=FALSE,"",IF(ISNUMBER(Z1380),(Z1380-VLOOKUP($B1380,Stats!$A$2:$AA$19,8,FALSE))/VLOOKUP($B1380,Stats!$A$2:$AA$19,22,FALSE),""))</f>
        <v>1.7447750026379747</v>
      </c>
      <c r="BI1380" s="46" t="str">
        <f>IF(ISNUMBER(VLOOKUP($B1380,Stats!$A$2:$AA$19,2,FALSE))=FALSE,"",IF(ISNUMBER(#REF!),(#REF!-VLOOKUP($B1380,Stats!$A$2:$AA$19,9,FALSE))/VLOOKUP($B1380,Stats!$A$2:$AA$19,23,FALSE),""))</f>
        <v/>
      </c>
      <c r="BJ1380" s="46" t="str">
        <f>IF(ISNUMBER(VLOOKUP($B1380,Stats!$A$2:$AA$19,2,FALSE))=FALSE,"",IF(ISNUMBER(#REF!),(#REF!-VLOOKUP($B1380,Stats!$A$2:$AA$19,10,FALSE))/VLOOKUP($B1380,Stats!$A$2:$AA$19,24,FALSE),""))</f>
        <v/>
      </c>
      <c r="BK1380" s="44">
        <f t="shared" si="287"/>
        <v>0.66060196366881374</v>
      </c>
      <c r="BL1380" s="46" t="str">
        <f>IF(ISNUMBER(VLOOKUP($B1380,Stats!$A$2:$AA$19,2,FALSE))=FALSE,"",IF(ISNUMBER(#REF!),(#REF!-VLOOKUP($B1380,Stats!$A$2:$AA$19,11,FALSE))/VLOOKUP($B1380,Stats!$A$2:$AA$19,25,FALSE),""))</f>
        <v/>
      </c>
      <c r="BM1380" s="46">
        <f>IF(ISNUMBER(VLOOKUP($B1380,Stats!$A$2:$AA$19,2,FALSE))=FALSE,"",IF(ISNUMBER(AA1380),(AA1380-VLOOKUP($B1380,Stats!$A$2:$AA$19,12,FALSE))/VLOOKUP($B1380,Stats!$A$2:$AA$19,26,FALSE),""))</f>
        <v>1.3169866741461096</v>
      </c>
      <c r="BN1380" s="46" t="str">
        <f>IF(ISNUMBER(VLOOKUP($B1380,Stats!$A$2:$AA$19,2,FALSE))=FALSE,"",IF(ISNUMBER(#REF!),(#REF!-VLOOKUP($B1380,Stats!$A$2:$AA$19,13,FALSE))/VLOOKUP($B1380,Stats!$A$2:$AA$19,27,FALSE),""))</f>
        <v/>
      </c>
      <c r="BO1380" s="46" t="str">
        <f>IF(ISNUMBER(VLOOKUP($B1380,Stats!$A$2:$AA$19,2,FALSE))=FALSE,"",IF(ISNUMBER(#REF!),(#REF!-VLOOKUP($B1380,Stats!$A$2:$AA$19,14,FALSE))/VLOOKUP($B1380,Stats!$A$2:$AB$19,28,FALSE),""))</f>
        <v/>
      </c>
      <c r="BP1380" s="46"/>
      <c r="BQ1380" s="46">
        <f>IF(ISNUMBER(VLOOKUP($B1380,Stats!$A$2:$AA$19,2,FALSE))=FALSE,"",IF(ISNUMBER(BM1380),BM1380,(VLOOKUP($B1380,Stats!$A$2:$AT$19,46,FALSE)-VLOOKUP($B1380,Stats!$A$2:$AA$19,12,FALSE))/VLOOKUP($B1380,Stats!$A$2:$AA$19,26,FALSE)))</f>
        <v>1.3169866741461096</v>
      </c>
      <c r="BR1380" s="51">
        <f t="shared" si="288"/>
        <v>1.3169866741461096</v>
      </c>
      <c r="BS1380" s="32" t="str">
        <f t="shared" si="283"/>
        <v>2170_201501</v>
      </c>
      <c r="BT1380" s="53">
        <f t="shared" si="284"/>
        <v>0.87922588202452201</v>
      </c>
    </row>
    <row r="1381" spans="1:72" x14ac:dyDescent="0.15">
      <c r="A1381" s="16">
        <v>2170</v>
      </c>
      <c r="B1381" s="17">
        <v>201502</v>
      </c>
      <c r="C1381" s="3">
        <v>0</v>
      </c>
      <c r="D1381" s="23">
        <v>5.4035087719298325E-2</v>
      </c>
      <c r="E1381" s="18">
        <v>1.1995145330613884E-2</v>
      </c>
      <c r="F1381" s="24">
        <v>7</v>
      </c>
      <c r="G1381" s="24">
        <v>3</v>
      </c>
      <c r="H1381" s="20">
        <v>1.1214371438137543E-2</v>
      </c>
      <c r="I1381" s="20">
        <v>-8.3638480267863944E-3</v>
      </c>
      <c r="J1381" s="24">
        <v>3</v>
      </c>
      <c r="K1381" s="24">
        <v>1</v>
      </c>
      <c r="L1381" s="20">
        <v>2.6352288488210807E-2</v>
      </c>
      <c r="M1381" s="20">
        <v>-1.6371077762619368E-2</v>
      </c>
      <c r="N1381" s="19">
        <v>1.5089999999999999</v>
      </c>
      <c r="O1381" s="19">
        <v>1.0471894517696043</v>
      </c>
      <c r="P1381" s="25">
        <v>42026</v>
      </c>
      <c r="Q1381" s="20">
        <v>-1.9047619047619091E-2</v>
      </c>
      <c r="R1381" s="25">
        <v>42023</v>
      </c>
      <c r="S1381" s="25">
        <f>IF(ISNUMBER(R1381),VLOOKUP(B1381,Index!$B$3:$AB$18,27,FALSE),"")</f>
        <v>42023</v>
      </c>
      <c r="T1381" s="25">
        <f>IF(ISNUMBER($R1381),VLOOKUP($B1381,Index!$B$21:$AB$36,27,FALSE),"")</f>
        <v>42023</v>
      </c>
      <c r="U1381" s="25">
        <f>IF(ISNUMBER($R1381),VLOOKUP($B1381,Index!$B$39:$AB$54,27,FALSE),"")</f>
        <v>42027</v>
      </c>
      <c r="W1381" s="18">
        <v>1.6210526315789497</v>
      </c>
      <c r="X1381" s="19">
        <v>0.7</v>
      </c>
      <c r="Y1381" s="18">
        <v>0.22759188065684</v>
      </c>
      <c r="Z1381" s="19">
        <f t="shared" si="285"/>
        <v>0</v>
      </c>
      <c r="AA1381" s="21">
        <v>2.8368421052631554</v>
      </c>
      <c r="AB1381" s="3">
        <v>0</v>
      </c>
      <c r="AC1381" s="18">
        <v>2.6278116343490381</v>
      </c>
      <c r="AD1381" s="19">
        <v>0.48999999999999994</v>
      </c>
      <c r="AE1381" s="18">
        <v>5.1798064140917296E-2</v>
      </c>
      <c r="AF1381" s="19">
        <f t="shared" si="286"/>
        <v>0</v>
      </c>
      <c r="AG1381" s="21">
        <v>8.0476731301938909</v>
      </c>
      <c r="AH1381" s="3">
        <v>0</v>
      </c>
      <c r="AK1381" t="str">
        <f t="shared" si="291"/>
        <v/>
      </c>
      <c r="AL1381" t="str">
        <f t="shared" si="291"/>
        <v/>
      </c>
      <c r="AM1381" t="str">
        <f t="shared" si="291"/>
        <v/>
      </c>
      <c r="AN1381" t="str">
        <f t="shared" si="291"/>
        <v/>
      </c>
      <c r="AO1381" t="str">
        <f t="shared" si="291"/>
        <v/>
      </c>
      <c r="AP1381" t="str">
        <f t="shared" si="291"/>
        <v/>
      </c>
      <c r="AQ1381" t="str">
        <f t="shared" si="291"/>
        <v/>
      </c>
      <c r="AR1381" t="str">
        <f t="shared" si="291"/>
        <v/>
      </c>
      <c r="AS1381">
        <f t="shared" si="291"/>
        <v>2.8368421052631554</v>
      </c>
      <c r="AT1381" t="str">
        <f t="shared" si="291"/>
        <v/>
      </c>
      <c r="AU1381" t="str">
        <f t="shared" si="291"/>
        <v/>
      </c>
      <c r="AV1381" t="str">
        <f t="shared" si="291"/>
        <v/>
      </c>
      <c r="AW1381" t="str">
        <f t="shared" si="291"/>
        <v/>
      </c>
      <c r="AX1381" t="str">
        <f t="shared" si="291"/>
        <v/>
      </c>
      <c r="AZ1381" s="46">
        <f>IF(ISNUMBER(VLOOKUP($B1381,Stats!$A$2:$AA$19,2,FALSE))=FALSE,"",IF(ISNUMBER(W1381),(W1381-VLOOKUP($B1381,Stats!$A$2:$AA$19,2,FALSE))/VLOOKUP($B1381,Stats!$A$2:$AA$19,16,FALSE),""))</f>
        <v>1.3042597770700304</v>
      </c>
      <c r="BA1381" s="46">
        <f>IF(ISNUMBER(VLOOKUP($B1381,Stats!$A$2:$AA$19,2,FALSE))=FALSE,"",IF(ISNUMBER(X1381),(X1381-VLOOKUP($B1381,Stats!$A$2:$AA$19,3,FALSE))/VLOOKUP($B1381,Stats!$A$2:$AA$19,17,FALSE),""))</f>
        <v>0.38056958571220034</v>
      </c>
      <c r="BB1381" s="46"/>
      <c r="BC1381" s="46"/>
      <c r="BD1381" s="44">
        <f t="shared" si="282"/>
        <v>0.84241468139111531</v>
      </c>
      <c r="BE1381" s="46">
        <f>IF(ISNUMBER(VLOOKUP($B1381,Stats!$A$2:$AA$19,2,FALSE))=FALSE,"",IF(ISNUMBER(Y1381),(Y1381-VLOOKUP($B1381,Stats!$A$2:$AA$19,5,FALSE))/VLOOKUP($B1381,Stats!$A$2:$AA$19,19,FALSE),""))</f>
        <v>-0.36804722385267924</v>
      </c>
      <c r="BF1381" s="46"/>
      <c r="BG1381" s="46"/>
      <c r="BH1381" s="46">
        <f>IF(ISNUMBER(VLOOKUP($B1381,Stats!$A$2:$AA$19,2,FALSE))=FALSE,"",IF(ISNUMBER(Z1381),(Z1381-VLOOKUP($B1381,Stats!$A$2:$AA$19,8,FALSE))/VLOOKUP($B1381,Stats!$A$2:$AA$19,22,FALSE),""))</f>
        <v>-0.48836753916131515</v>
      </c>
      <c r="BI1381" s="46" t="str">
        <f>IF(ISNUMBER(VLOOKUP($B1381,Stats!$A$2:$AA$19,2,FALSE))=FALSE,"",IF(ISNUMBER(#REF!),(#REF!-VLOOKUP($B1381,Stats!$A$2:$AA$19,9,FALSE))/VLOOKUP($B1381,Stats!$A$2:$AA$19,23,FALSE),""))</f>
        <v/>
      </c>
      <c r="BJ1381" s="46" t="str">
        <f>IF(ISNUMBER(VLOOKUP($B1381,Stats!$A$2:$AA$19,2,FALSE))=FALSE,"",IF(ISNUMBER(#REF!),(#REF!-VLOOKUP($B1381,Stats!$A$2:$AA$19,10,FALSE))/VLOOKUP($B1381,Stats!$A$2:$AA$19,24,FALSE),""))</f>
        <v/>
      </c>
      <c r="BK1381" s="44">
        <f t="shared" si="287"/>
        <v>0.11112279494848093</v>
      </c>
      <c r="BL1381" s="46" t="str">
        <f>IF(ISNUMBER(VLOOKUP($B1381,Stats!$A$2:$AA$19,2,FALSE))=FALSE,"",IF(ISNUMBER(#REF!),(#REF!-VLOOKUP($B1381,Stats!$A$2:$AA$19,11,FALSE))/VLOOKUP($B1381,Stats!$A$2:$AA$19,25,FALSE),""))</f>
        <v/>
      </c>
      <c r="BM1381" s="46">
        <f>IF(ISNUMBER(VLOOKUP($B1381,Stats!$A$2:$AA$19,2,FALSE))=FALSE,"",IF(ISNUMBER(AA1381),(AA1381-VLOOKUP($B1381,Stats!$A$2:$AA$19,12,FALSE))/VLOOKUP($B1381,Stats!$A$2:$AA$19,26,FALSE),""))</f>
        <v>3.5436473265865215E-2</v>
      </c>
      <c r="BN1381" s="46" t="str">
        <f>IF(ISNUMBER(VLOOKUP($B1381,Stats!$A$2:$AA$19,2,FALSE))=FALSE,"",IF(ISNUMBER(#REF!),(#REF!-VLOOKUP($B1381,Stats!$A$2:$AA$19,13,FALSE))/VLOOKUP($B1381,Stats!$A$2:$AA$19,27,FALSE),""))</f>
        <v/>
      </c>
      <c r="BO1381" s="46" t="str">
        <f>IF(ISNUMBER(VLOOKUP($B1381,Stats!$A$2:$AA$19,2,FALSE))=FALSE,"",IF(ISNUMBER(#REF!),(#REF!-VLOOKUP($B1381,Stats!$A$2:$AA$19,14,FALSE))/VLOOKUP($B1381,Stats!$A$2:$AB$19,28,FALSE),""))</f>
        <v/>
      </c>
      <c r="BP1381" s="46"/>
      <c r="BQ1381" s="46">
        <f>IF(ISNUMBER(VLOOKUP($B1381,Stats!$A$2:$AA$19,2,FALSE))=FALSE,"",IF(ISNUMBER(BM1381),BM1381,(VLOOKUP($B1381,Stats!$A$2:$AT$19,46,FALSE)-VLOOKUP($B1381,Stats!$A$2:$AA$19,12,FALSE))/VLOOKUP($B1381,Stats!$A$2:$AA$19,26,FALSE)))</f>
        <v>3.5436473265865215E-2</v>
      </c>
      <c r="BR1381" s="51">
        <f t="shared" si="288"/>
        <v>3.5436473265865215E-2</v>
      </c>
      <c r="BS1381" s="32" t="str">
        <f t="shared" si="283"/>
        <v>2170_201502</v>
      </c>
      <c r="BT1381" s="53">
        <f t="shared" si="284"/>
        <v>0.24224390790048467</v>
      </c>
    </row>
    <row r="1382" spans="1:72" x14ac:dyDescent="0.15">
      <c r="A1382" s="16">
        <v>2170</v>
      </c>
      <c r="B1382" s="17">
        <v>201503</v>
      </c>
      <c r="C1382" s="3">
        <v>0</v>
      </c>
      <c r="D1382" s="23">
        <v>-3.0625832223701743E-2</v>
      </c>
      <c r="E1382" s="18">
        <v>6.1213763559870441E-3</v>
      </c>
      <c r="F1382" s="24">
        <v>3</v>
      </c>
      <c r="G1382" s="24">
        <v>7</v>
      </c>
      <c r="H1382" s="20">
        <v>4.4615168703174097E-3</v>
      </c>
      <c r="I1382" s="20">
        <v>-6.3245416613520533E-3</v>
      </c>
      <c r="J1382" s="24">
        <v>2</v>
      </c>
      <c r="K1382" s="24">
        <v>4</v>
      </c>
      <c r="L1382" s="20">
        <v>6.6577896138482195E-3</v>
      </c>
      <c r="M1382" s="20">
        <v>-1.3550135501354976E-2</v>
      </c>
      <c r="N1382" s="19">
        <v>1.512</v>
      </c>
      <c r="O1382" s="19">
        <v>1</v>
      </c>
      <c r="P1382" s="25">
        <v>42030</v>
      </c>
      <c r="Q1382" s="20">
        <v>-3.703703703703709E-2</v>
      </c>
      <c r="R1382" s="25">
        <v>42041</v>
      </c>
      <c r="S1382" s="25">
        <f>IF(ISNUMBER(R1382),VLOOKUP(B1382,Index!$B$3:$AB$18,27,FALSE),"")</f>
        <v>42041</v>
      </c>
      <c r="T1382" s="25">
        <f>IF(ISNUMBER($R1382),VLOOKUP($B1382,Index!$B$21:$AB$36,27,FALSE),"")</f>
        <v>42041</v>
      </c>
      <c r="U1382" s="25">
        <f>IF(ISNUMBER($R1382),VLOOKUP($B1382,Index!$B$39:$AB$54,27,FALSE),"")</f>
        <v>42034</v>
      </c>
      <c r="W1382" s="18">
        <v>-0.9187749667110523</v>
      </c>
      <c r="X1382" s="19">
        <v>0.3</v>
      </c>
      <c r="Y1382" s="18">
        <v>0.1161449502001245</v>
      </c>
      <c r="Z1382" s="19">
        <f t="shared" si="285"/>
        <v>0</v>
      </c>
      <c r="AA1382" s="21" t="s">
        <v>25</v>
      </c>
      <c r="AB1382" s="3">
        <v>0</v>
      </c>
      <c r="AC1382" s="18">
        <v>0.84414743945489523</v>
      </c>
      <c r="AD1382" s="19">
        <v>0.09</v>
      </c>
      <c r="AE1382" s="18">
        <v>1.3489649456989399E-2</v>
      </c>
      <c r="AF1382" s="19">
        <f t="shared" si="286"/>
        <v>0</v>
      </c>
      <c r="AG1382" s="21" t="s">
        <v>25</v>
      </c>
      <c r="AH1382" s="3">
        <v>0</v>
      </c>
      <c r="AK1382" t="str">
        <f t="shared" si="291"/>
        <v/>
      </c>
      <c r="AL1382" t="str">
        <f t="shared" si="291"/>
        <v/>
      </c>
      <c r="AM1382" t="str">
        <f t="shared" si="291"/>
        <v/>
      </c>
      <c r="AN1382" t="str">
        <f t="shared" si="291"/>
        <v/>
      </c>
      <c r="AO1382" t="str">
        <f t="shared" si="291"/>
        <v/>
      </c>
      <c r="AP1382" t="str">
        <f t="shared" si="291"/>
        <v/>
      </c>
      <c r="AQ1382" t="str">
        <f t="shared" si="291"/>
        <v/>
      </c>
      <c r="AR1382" t="str">
        <f t="shared" si="291"/>
        <v/>
      </c>
      <c r="AS1382" t="str">
        <f t="shared" si="291"/>
        <v/>
      </c>
      <c r="AT1382" t="str">
        <f t="shared" si="291"/>
        <v/>
      </c>
      <c r="AU1382" t="str">
        <f t="shared" si="291"/>
        <v/>
      </c>
      <c r="AV1382" t="str">
        <f t="shared" si="291"/>
        <v/>
      </c>
      <c r="AW1382" t="str">
        <f t="shared" si="291"/>
        <v/>
      </c>
      <c r="AX1382" t="str">
        <f t="shared" si="291"/>
        <v/>
      </c>
      <c r="AZ1382" s="46">
        <f>IF(ISNUMBER(VLOOKUP($B1382,Stats!$A$2:$AA$19,2,FALSE))=FALSE,"",IF(ISNUMBER(W1382),(W1382-VLOOKUP($B1382,Stats!$A$2:$AA$19,2,FALSE))/VLOOKUP($B1382,Stats!$A$2:$AA$19,16,FALSE),""))</f>
        <v>-0.25633132058981961</v>
      </c>
      <c r="BA1382" s="46">
        <f>IF(ISNUMBER(VLOOKUP($B1382,Stats!$A$2:$AA$19,2,FALSE))=FALSE,"",IF(ISNUMBER(X1382),(X1382-VLOOKUP($B1382,Stats!$A$2:$AA$19,3,FALSE))/VLOOKUP($B1382,Stats!$A$2:$AA$19,17,FALSE),""))</f>
        <v>-0.45237065647630298</v>
      </c>
      <c r="BB1382" s="46"/>
      <c r="BC1382" s="46"/>
      <c r="BD1382" s="44">
        <f t="shared" si="282"/>
        <v>-0.3543509885330613</v>
      </c>
      <c r="BE1382" s="46">
        <f>IF(ISNUMBER(VLOOKUP($B1382,Stats!$A$2:$AA$19,2,FALSE))=FALSE,"",IF(ISNUMBER(Y1382),(Y1382-VLOOKUP($B1382,Stats!$A$2:$AA$19,5,FALSE))/VLOOKUP($B1382,Stats!$A$2:$AA$19,19,FALSE),""))</f>
        <v>-0.42069780554656178</v>
      </c>
      <c r="BF1382" s="46"/>
      <c r="BG1382" s="46"/>
      <c r="BH1382" s="46">
        <f>IF(ISNUMBER(VLOOKUP($B1382,Stats!$A$2:$AA$19,2,FALSE))=FALSE,"",IF(ISNUMBER(Z1382),(Z1382-VLOOKUP($B1382,Stats!$A$2:$AA$19,8,FALSE))/VLOOKUP($B1382,Stats!$A$2:$AA$19,22,FALSE),""))</f>
        <v>-0.64412337137479436</v>
      </c>
      <c r="BI1382" s="46" t="str">
        <f>IF(ISNUMBER(VLOOKUP($B1382,Stats!$A$2:$AA$19,2,FALSE))=FALSE,"",IF(ISNUMBER(#REF!),(#REF!-VLOOKUP($B1382,Stats!$A$2:$AA$19,9,FALSE))/VLOOKUP($B1382,Stats!$A$2:$AA$19,23,FALSE),""))</f>
        <v/>
      </c>
      <c r="BJ1382" s="46" t="str">
        <f>IF(ISNUMBER(VLOOKUP($B1382,Stats!$A$2:$AA$19,2,FALSE))=FALSE,"",IF(ISNUMBER(#REF!),(#REF!-VLOOKUP($B1382,Stats!$A$2:$AA$19,10,FALSE))/VLOOKUP($B1382,Stats!$A$2:$AA$19,24,FALSE),""))</f>
        <v/>
      </c>
      <c r="BK1382" s="44">
        <f t="shared" si="287"/>
        <v>0.10125145247015491</v>
      </c>
      <c r="BL1382" s="46" t="str">
        <f>IF(ISNUMBER(VLOOKUP($B1382,Stats!$A$2:$AA$19,2,FALSE))=FALSE,"",IF(ISNUMBER(#REF!),(#REF!-VLOOKUP($B1382,Stats!$A$2:$AA$19,11,FALSE))/VLOOKUP($B1382,Stats!$A$2:$AA$19,25,FALSE),""))</f>
        <v/>
      </c>
      <c r="BM1382" s="46" t="str">
        <f>IF(ISNUMBER(VLOOKUP($B1382,Stats!$A$2:$AA$19,2,FALSE))=FALSE,"",IF(ISNUMBER(AA1382),(AA1382-VLOOKUP($B1382,Stats!$A$2:$AA$19,12,FALSE))/VLOOKUP($B1382,Stats!$A$2:$AA$19,26,FALSE),""))</f>
        <v/>
      </c>
      <c r="BN1382" s="46" t="str">
        <f>IF(ISNUMBER(VLOOKUP($B1382,Stats!$A$2:$AA$19,2,FALSE))=FALSE,"",IF(ISNUMBER(#REF!),(#REF!-VLOOKUP($B1382,Stats!$A$2:$AA$19,13,FALSE))/VLOOKUP($B1382,Stats!$A$2:$AA$19,27,FALSE),""))</f>
        <v/>
      </c>
      <c r="BO1382" s="46" t="str">
        <f>IF(ISNUMBER(VLOOKUP($B1382,Stats!$A$2:$AA$19,2,FALSE))=FALSE,"",IF(ISNUMBER(#REF!),(#REF!-VLOOKUP($B1382,Stats!$A$2:$AA$19,14,FALSE))/VLOOKUP($B1382,Stats!$A$2:$AB$19,28,FALSE),""))</f>
        <v/>
      </c>
      <c r="BP1382" s="46"/>
      <c r="BQ1382" s="46">
        <f>IF(ISNUMBER(VLOOKUP($B1382,Stats!$A$2:$AA$19,2,FALSE))=FALSE,"",IF(ISNUMBER(BM1382),BM1382,(VLOOKUP($B1382,Stats!$A$2:$AT$19,46,FALSE)-VLOOKUP($B1382,Stats!$A$2:$AA$19,12,FALSE))/VLOOKUP($B1382,Stats!$A$2:$AA$19,26,FALSE)))</f>
        <v>-0.53964354662323732</v>
      </c>
      <c r="BR1382" s="51">
        <f t="shared" si="288"/>
        <v>-0.53964354662323732</v>
      </c>
      <c r="BS1382" s="32" t="str">
        <f t="shared" si="283"/>
        <v>2170_201503</v>
      </c>
      <c r="BT1382" s="53">
        <f t="shared" si="284"/>
        <v>-0.11804803554916679</v>
      </c>
    </row>
    <row r="1383" spans="1:72" x14ac:dyDescent="0.15">
      <c r="A1383" s="16">
        <v>2170</v>
      </c>
      <c r="B1383" s="17">
        <v>201504</v>
      </c>
      <c r="C1383" s="3">
        <v>0</v>
      </c>
      <c r="D1383" s="23">
        <v>4.3956043956044022E-2</v>
      </c>
      <c r="E1383" s="18">
        <v>7.3384647207512307E-3</v>
      </c>
      <c r="F1383" s="24">
        <v>5</v>
      </c>
      <c r="G1383" s="24">
        <v>2</v>
      </c>
      <c r="H1383" s="20">
        <v>1.0142064590141331E-2</v>
      </c>
      <c r="I1383" s="20">
        <v>-3.6997838227346147E-3</v>
      </c>
      <c r="J1383" s="24">
        <v>5</v>
      </c>
      <c r="K1383" s="24">
        <v>1</v>
      </c>
      <c r="L1383" s="20">
        <v>1.4637391882900808E-2</v>
      </c>
      <c r="M1383" s="20">
        <v>-4.1208791208791062E-3</v>
      </c>
      <c r="N1383" s="19">
        <v>1.5249999999999999</v>
      </c>
      <c r="O1383" s="19">
        <v>1.0517241379310345</v>
      </c>
      <c r="P1383" s="25">
        <v>42051</v>
      </c>
      <c r="Q1383" s="20">
        <v>-3.2786885245901232E-3</v>
      </c>
      <c r="R1383" s="25">
        <v>42052</v>
      </c>
      <c r="S1383" s="25">
        <f>IF(ISNUMBER(R1383),VLOOKUP(B1383,Index!$B$3:$AB$18,27,FALSE),"")</f>
        <v>42044</v>
      </c>
      <c r="T1383" s="25">
        <f>IF(ISNUMBER($R1383),VLOOKUP($B1383,Index!$B$21:$AB$36,27,FALSE),"")</f>
        <v>42044</v>
      </c>
      <c r="U1383" s="25">
        <f>IF(ISNUMBER($R1383),VLOOKUP($B1383,Index!$B$39:$AB$54,27,FALSE),"")</f>
        <v>42052</v>
      </c>
      <c r="W1383" s="18">
        <v>1.7582417582417607</v>
      </c>
      <c r="X1383" s="19">
        <v>0.7142857142857143</v>
      </c>
      <c r="Y1383" s="18">
        <v>0.13923757827819241</v>
      </c>
      <c r="Z1383" s="19">
        <f t="shared" si="285"/>
        <v>8</v>
      </c>
      <c r="AA1383" s="21">
        <v>13.406593406593593</v>
      </c>
      <c r="AB1383" s="3">
        <v>0</v>
      </c>
      <c r="AC1383" s="18">
        <v>3.091414080425078</v>
      </c>
      <c r="AD1383" s="19">
        <v>0.51020408163265307</v>
      </c>
      <c r="AE1383" s="18">
        <v>1.9387103204775762E-2</v>
      </c>
      <c r="AF1383" s="19">
        <f t="shared" si="286"/>
        <v>64</v>
      </c>
      <c r="AG1383" s="21">
        <v>179.73674676971882</v>
      </c>
      <c r="AH1383" s="3">
        <v>0</v>
      </c>
      <c r="AK1383" t="str">
        <f t="shared" ref="AK1383:AX1392" si="292">IF($B1383=AK$2,$AA1383,"")</f>
        <v/>
      </c>
      <c r="AL1383" t="str">
        <f t="shared" si="292"/>
        <v/>
      </c>
      <c r="AM1383" t="str">
        <f t="shared" si="292"/>
        <v/>
      </c>
      <c r="AN1383" t="str">
        <f t="shared" si="292"/>
        <v/>
      </c>
      <c r="AO1383" t="str">
        <f t="shared" si="292"/>
        <v/>
      </c>
      <c r="AP1383" t="str">
        <f t="shared" si="292"/>
        <v/>
      </c>
      <c r="AQ1383" t="str">
        <f t="shared" si="292"/>
        <v/>
      </c>
      <c r="AR1383" t="str">
        <f t="shared" si="292"/>
        <v/>
      </c>
      <c r="AS1383" t="str">
        <f t="shared" si="292"/>
        <v/>
      </c>
      <c r="AT1383" t="str">
        <f t="shared" si="292"/>
        <v/>
      </c>
      <c r="AU1383">
        <f t="shared" si="292"/>
        <v>13.406593406593593</v>
      </c>
      <c r="AV1383" t="str">
        <f t="shared" si="292"/>
        <v/>
      </c>
      <c r="AW1383" t="str">
        <f t="shared" si="292"/>
        <v/>
      </c>
      <c r="AX1383" t="str">
        <f t="shared" si="292"/>
        <v/>
      </c>
      <c r="AZ1383" s="46">
        <f>IF(ISNUMBER(VLOOKUP($B1383,Stats!$A$2:$AA$19,2,FALSE))=FALSE,"",IF(ISNUMBER(W1383),(W1383-VLOOKUP($B1383,Stats!$A$2:$AA$19,2,FALSE))/VLOOKUP($B1383,Stats!$A$2:$AA$19,16,FALSE),""))</f>
        <v>1.554326170712156E-2</v>
      </c>
      <c r="BA1383" s="46">
        <f>IF(ISNUMBER(VLOOKUP($B1383,Stats!$A$2:$AA$19,2,FALSE))=FALSE,"",IF(ISNUMBER(X1383),(X1383-VLOOKUP($B1383,Stats!$A$2:$AA$19,3,FALSE))/VLOOKUP($B1383,Stats!$A$2:$AA$19,17,FALSE),""))</f>
        <v>-0.99555450083898211</v>
      </c>
      <c r="BB1383" s="46"/>
      <c r="BC1383" s="46"/>
      <c r="BD1383" s="44">
        <f t="shared" si="282"/>
        <v>-0.49000561956593025</v>
      </c>
      <c r="BE1383" s="46">
        <f>IF(ISNUMBER(VLOOKUP($B1383,Stats!$A$2:$AA$19,2,FALSE))=FALSE,"",IF(ISNUMBER(Y1383),(Y1383-VLOOKUP($B1383,Stats!$A$2:$AA$19,5,FALSE))/VLOOKUP($B1383,Stats!$A$2:$AA$19,19,FALSE),""))</f>
        <v>0.23231900385416715</v>
      </c>
      <c r="BF1383" s="46"/>
      <c r="BG1383" s="46"/>
      <c r="BH1383" s="46">
        <f>IF(ISNUMBER(VLOOKUP($B1383,Stats!$A$2:$AA$19,2,FALSE))=FALSE,"",IF(ISNUMBER(Z1383),(Z1383-VLOOKUP($B1383,Stats!$A$2:$AA$19,8,FALSE))/VLOOKUP($B1383,Stats!$A$2:$AA$19,22,FALSE),""))</f>
        <v>3.0532012749379223</v>
      </c>
      <c r="BI1383" s="46" t="str">
        <f>IF(ISNUMBER(VLOOKUP($B1383,Stats!$A$2:$AA$19,2,FALSE))=FALSE,"",IF(ISNUMBER(#REF!),(#REF!-VLOOKUP($B1383,Stats!$A$2:$AA$19,9,FALSE))/VLOOKUP($B1383,Stats!$A$2:$AA$19,23,FALSE),""))</f>
        <v/>
      </c>
      <c r="BJ1383" s="46" t="str">
        <f>IF(ISNUMBER(VLOOKUP($B1383,Stats!$A$2:$AA$19,2,FALSE))=FALSE,"",IF(ISNUMBER(#REF!),(#REF!-VLOOKUP($B1383,Stats!$A$2:$AA$19,10,FALSE))/VLOOKUP($B1383,Stats!$A$2:$AA$19,24,FALSE),""))</f>
        <v/>
      </c>
      <c r="BK1383" s="44">
        <f t="shared" si="287"/>
        <v>0.73737669730208288</v>
      </c>
      <c r="BL1383" s="46" t="str">
        <f>IF(ISNUMBER(VLOOKUP($B1383,Stats!$A$2:$AA$19,2,FALSE))=FALSE,"",IF(ISNUMBER(#REF!),(#REF!-VLOOKUP($B1383,Stats!$A$2:$AA$19,11,FALSE))/VLOOKUP($B1383,Stats!$A$2:$AA$19,25,FALSE),""))</f>
        <v/>
      </c>
      <c r="BM1383" s="46">
        <f>IF(ISNUMBER(VLOOKUP($B1383,Stats!$A$2:$AA$19,2,FALSE))=FALSE,"",IF(ISNUMBER(AA1383),(AA1383-VLOOKUP($B1383,Stats!$A$2:$AA$19,12,FALSE))/VLOOKUP($B1383,Stats!$A$2:$AA$19,26,FALSE),""))</f>
        <v>-0.49578133340708025</v>
      </c>
      <c r="BN1383" s="46" t="str">
        <f>IF(ISNUMBER(VLOOKUP($B1383,Stats!$A$2:$AA$19,2,FALSE))=FALSE,"",IF(ISNUMBER(#REF!),(#REF!-VLOOKUP($B1383,Stats!$A$2:$AA$19,13,FALSE))/VLOOKUP($B1383,Stats!$A$2:$AA$19,27,FALSE),""))</f>
        <v/>
      </c>
      <c r="BO1383" s="46" t="str">
        <f>IF(ISNUMBER(VLOOKUP($B1383,Stats!$A$2:$AA$19,2,FALSE))=FALSE,"",IF(ISNUMBER(#REF!),(#REF!-VLOOKUP($B1383,Stats!$A$2:$AA$19,14,FALSE))/VLOOKUP($B1383,Stats!$A$2:$AB$19,28,FALSE),""))</f>
        <v/>
      </c>
      <c r="BP1383" s="46"/>
      <c r="BQ1383" s="46">
        <f>IF(ISNUMBER(VLOOKUP($B1383,Stats!$A$2:$AA$19,2,FALSE))=FALSE,"",IF(ISNUMBER(BM1383),BM1383,(VLOOKUP($B1383,Stats!$A$2:$AT$19,46,FALSE)-VLOOKUP($B1383,Stats!$A$2:$AA$19,12,FALSE))/VLOOKUP($B1383,Stats!$A$2:$AA$19,26,FALSE)))</f>
        <v>-0.49578133340708025</v>
      </c>
      <c r="BR1383" s="51">
        <f t="shared" si="288"/>
        <v>-0.49578133340708025</v>
      </c>
      <c r="BS1383" s="32" t="str">
        <f t="shared" si="283"/>
        <v>2170_201504</v>
      </c>
      <c r="BT1383" s="53">
        <f t="shared" si="284"/>
        <v>0.24526862778664762</v>
      </c>
    </row>
    <row r="1384" spans="1:72" x14ac:dyDescent="0.15">
      <c r="A1384" s="16">
        <v>2170</v>
      </c>
      <c r="B1384" s="17">
        <v>201505</v>
      </c>
      <c r="C1384" s="3">
        <v>0</v>
      </c>
      <c r="D1384" s="23">
        <v>2.5657894736841991E-2</v>
      </c>
      <c r="E1384" s="18">
        <v>7.638182157859265E-3</v>
      </c>
      <c r="F1384" s="24">
        <v>5</v>
      </c>
      <c r="G1384" s="24">
        <v>3</v>
      </c>
      <c r="H1384" s="20">
        <v>7.5918935341576788E-3</v>
      </c>
      <c r="I1384" s="20">
        <v>-4.1272242705988242E-3</v>
      </c>
      <c r="J1384" s="24">
        <v>3</v>
      </c>
      <c r="K1384" s="24">
        <v>1</v>
      </c>
      <c r="L1384" s="20">
        <v>1.3097576948264633E-2</v>
      </c>
      <c r="M1384" s="20">
        <v>-7.2368421052632081E-3</v>
      </c>
      <c r="N1384" s="19">
        <v>1.5629999999999999</v>
      </c>
      <c r="O1384" s="19">
        <v>1.0357852882703777</v>
      </c>
      <c r="P1384" s="25">
        <v>42067</v>
      </c>
      <c r="Q1384" s="20">
        <v>-2.5856496444731647E-3</v>
      </c>
      <c r="R1384" s="25">
        <v>42066</v>
      </c>
      <c r="S1384" s="25">
        <f>IF(ISNUMBER(R1384),VLOOKUP(B1384,Index!$B$3:$AB$18,27,FALSE),"")</f>
        <v>42069</v>
      </c>
      <c r="T1384" s="25">
        <f>IF(ISNUMBER($R1384),VLOOKUP($B1384,Index!$B$21:$AB$36,27,FALSE),"")</f>
        <v>42069</v>
      </c>
      <c r="U1384" s="25">
        <f>IF(ISNUMBER($R1384),VLOOKUP($B1384,Index!$B$39:$AB$54,27,FALSE),"")</f>
        <v>42069</v>
      </c>
      <c r="W1384" s="18">
        <v>0.92368421052631178</v>
      </c>
      <c r="X1384" s="19">
        <v>0.625</v>
      </c>
      <c r="Y1384" s="18">
        <v>0.14492431681257037</v>
      </c>
      <c r="Z1384" s="19">
        <f t="shared" si="285"/>
        <v>3</v>
      </c>
      <c r="AA1384" s="21">
        <v>9.9231907894736757</v>
      </c>
      <c r="AB1384" s="3">
        <v>0</v>
      </c>
      <c r="AC1384" s="18">
        <v>0.8531925207756158</v>
      </c>
      <c r="AD1384" s="19">
        <v>0.390625</v>
      </c>
      <c r="AE1384" s="18">
        <v>2.1003057603590267E-2</v>
      </c>
      <c r="AF1384" s="19">
        <f t="shared" si="286"/>
        <v>9</v>
      </c>
      <c r="AG1384" s="21">
        <v>98.46971544429519</v>
      </c>
      <c r="AH1384" s="3">
        <v>0</v>
      </c>
      <c r="AK1384" t="str">
        <f t="shared" si="292"/>
        <v/>
      </c>
      <c r="AL1384" t="str">
        <f t="shared" si="292"/>
        <v/>
      </c>
      <c r="AM1384" t="str">
        <f t="shared" si="292"/>
        <v/>
      </c>
      <c r="AN1384" t="str">
        <f t="shared" si="292"/>
        <v/>
      </c>
      <c r="AO1384" t="str">
        <f t="shared" si="292"/>
        <v/>
      </c>
      <c r="AP1384" t="str">
        <f t="shared" si="292"/>
        <v/>
      </c>
      <c r="AQ1384" t="str">
        <f t="shared" si="292"/>
        <v/>
      </c>
      <c r="AR1384" t="str">
        <f t="shared" si="292"/>
        <v/>
      </c>
      <c r="AS1384" t="str">
        <f t="shared" si="292"/>
        <v/>
      </c>
      <c r="AT1384" t="str">
        <f t="shared" si="292"/>
        <v/>
      </c>
      <c r="AU1384" t="str">
        <f t="shared" si="292"/>
        <v/>
      </c>
      <c r="AV1384">
        <f t="shared" si="292"/>
        <v>9.9231907894736757</v>
      </c>
      <c r="AW1384" t="str">
        <f t="shared" si="292"/>
        <v/>
      </c>
      <c r="AX1384" t="str">
        <f t="shared" si="292"/>
        <v/>
      </c>
      <c r="AZ1384" s="46">
        <f>IF(ISNUMBER(VLOOKUP($B1384,Stats!$A$2:$AA$19,2,FALSE))=FALSE,"",IF(ISNUMBER(W1384),(W1384-VLOOKUP($B1384,Stats!$A$2:$AA$19,2,FALSE))/VLOOKUP($B1384,Stats!$A$2:$AA$19,16,FALSE),""))</f>
        <v>0.68429690413451427</v>
      </c>
      <c r="BA1384" s="46">
        <f>IF(ISNUMBER(VLOOKUP($B1384,Stats!$A$2:$AA$19,2,FALSE))=FALSE,"",IF(ISNUMBER(X1384),(X1384-VLOOKUP($B1384,Stats!$A$2:$AA$19,3,FALSE))/VLOOKUP($B1384,Stats!$A$2:$AA$19,17,FALSE),""))</f>
        <v>0.35311991189560649</v>
      </c>
      <c r="BB1384" s="46"/>
      <c r="BC1384" s="46"/>
      <c r="BD1384" s="44">
        <f t="shared" si="282"/>
        <v>0.51870840801506035</v>
      </c>
      <c r="BE1384" s="46">
        <f>IF(ISNUMBER(VLOOKUP($B1384,Stats!$A$2:$AA$19,2,FALSE))=FALSE,"",IF(ISNUMBER(Y1384),(Y1384-VLOOKUP($B1384,Stats!$A$2:$AA$19,5,FALSE))/VLOOKUP($B1384,Stats!$A$2:$AA$19,19,FALSE),""))</f>
        <v>-0.22174457095210331</v>
      </c>
      <c r="BF1384" s="46"/>
      <c r="BG1384" s="46"/>
      <c r="BH1384" s="46">
        <f>IF(ISNUMBER(VLOOKUP($B1384,Stats!$A$2:$AA$19,2,FALSE))=FALSE,"",IF(ISNUMBER(Z1384),(Z1384-VLOOKUP($B1384,Stats!$A$2:$AA$19,8,FALSE))/VLOOKUP($B1384,Stats!$A$2:$AA$19,22,FALSE),""))</f>
        <v>0.6589932942433816</v>
      </c>
      <c r="BI1384" s="46" t="str">
        <f>IF(ISNUMBER(VLOOKUP($B1384,Stats!$A$2:$AA$19,2,FALSE))=FALSE,"",IF(ISNUMBER(#REF!),(#REF!-VLOOKUP($B1384,Stats!$A$2:$AA$19,9,FALSE))/VLOOKUP($B1384,Stats!$A$2:$AA$19,23,FALSE),""))</f>
        <v/>
      </c>
      <c r="BJ1384" s="46" t="str">
        <f>IF(ISNUMBER(VLOOKUP($B1384,Stats!$A$2:$AA$19,2,FALSE))=FALSE,"",IF(ISNUMBER(#REF!),(#REF!-VLOOKUP($B1384,Stats!$A$2:$AA$19,10,FALSE))/VLOOKUP($B1384,Stats!$A$2:$AA$19,24,FALSE),""))</f>
        <v/>
      </c>
      <c r="BK1384" s="44">
        <f t="shared" si="287"/>
        <v>0.35291918793948673</v>
      </c>
      <c r="BL1384" s="46" t="str">
        <f>IF(ISNUMBER(VLOOKUP($B1384,Stats!$A$2:$AA$19,2,FALSE))=FALSE,"",IF(ISNUMBER(#REF!),(#REF!-VLOOKUP($B1384,Stats!$A$2:$AA$19,11,FALSE))/VLOOKUP($B1384,Stats!$A$2:$AA$19,25,FALSE),""))</f>
        <v/>
      </c>
      <c r="BM1384" s="46">
        <f>IF(ISNUMBER(VLOOKUP($B1384,Stats!$A$2:$AA$19,2,FALSE))=FALSE,"",IF(ISNUMBER(AA1384),(AA1384-VLOOKUP($B1384,Stats!$A$2:$AA$19,12,FALSE))/VLOOKUP($B1384,Stats!$A$2:$AA$19,26,FALSE),""))</f>
        <v>0.24260881274446233</v>
      </c>
      <c r="BN1384" s="46" t="str">
        <f>IF(ISNUMBER(VLOOKUP($B1384,Stats!$A$2:$AA$19,2,FALSE))=FALSE,"",IF(ISNUMBER(#REF!),(#REF!-VLOOKUP($B1384,Stats!$A$2:$AA$19,13,FALSE))/VLOOKUP($B1384,Stats!$A$2:$AA$19,27,FALSE),""))</f>
        <v/>
      </c>
      <c r="BO1384" s="46" t="str">
        <f>IF(ISNUMBER(VLOOKUP($B1384,Stats!$A$2:$AA$19,2,FALSE))=FALSE,"",IF(ISNUMBER(#REF!),(#REF!-VLOOKUP($B1384,Stats!$A$2:$AA$19,14,FALSE))/VLOOKUP($B1384,Stats!$A$2:$AB$19,28,FALSE),""))</f>
        <v/>
      </c>
      <c r="BP1384" s="46"/>
      <c r="BQ1384" s="46">
        <f>IF(ISNUMBER(VLOOKUP($B1384,Stats!$A$2:$AA$19,2,FALSE))=FALSE,"",IF(ISNUMBER(BM1384),BM1384,(VLOOKUP($B1384,Stats!$A$2:$AT$19,46,FALSE)-VLOOKUP($B1384,Stats!$A$2:$AA$19,12,FALSE))/VLOOKUP($B1384,Stats!$A$2:$AA$19,26,FALSE)))</f>
        <v>0.24260881274446233</v>
      </c>
      <c r="BR1384" s="51">
        <f t="shared" si="288"/>
        <v>0.24260881274446233</v>
      </c>
      <c r="BS1384" s="32" t="str">
        <f t="shared" si="283"/>
        <v>2170_201505</v>
      </c>
      <c r="BT1384" s="53">
        <f t="shared" si="284"/>
        <v>0.36401495691559654</v>
      </c>
    </row>
    <row r="1385" spans="1:72" x14ac:dyDescent="0.15">
      <c r="A1385" s="16">
        <v>2170</v>
      </c>
      <c r="B1385" s="17">
        <v>201506</v>
      </c>
      <c r="C1385" s="3">
        <v>0</v>
      </c>
      <c r="D1385" s="23">
        <v>7.3765234124438805E-2</v>
      </c>
      <c r="E1385" s="18">
        <v>6.1316389088527986E-3</v>
      </c>
      <c r="F1385" s="24">
        <v>9</v>
      </c>
      <c r="G1385" s="24">
        <v>1</v>
      </c>
      <c r="H1385" s="20">
        <v>8.6441343566442518E-3</v>
      </c>
      <c r="I1385" s="20">
        <v>-6.2034739454094323E-3</v>
      </c>
      <c r="J1385" s="24">
        <v>6</v>
      </c>
      <c r="K1385" s="24">
        <v>1</v>
      </c>
      <c r="L1385" s="20">
        <v>1.5508684863523525E-2</v>
      </c>
      <c r="M1385" s="20">
        <v>-6.2034739454094323E-3</v>
      </c>
      <c r="N1385" s="19">
        <v>1.6739999999999999</v>
      </c>
      <c r="O1385" s="19">
        <v>1.0588235294117647</v>
      </c>
      <c r="P1385" s="25">
        <v>42083</v>
      </c>
      <c r="Q1385" s="20">
        <v>-6.2034739454094323E-3</v>
      </c>
      <c r="R1385" s="25">
        <v>42075</v>
      </c>
      <c r="S1385" s="25">
        <f>IF(ISNUMBER(R1385),VLOOKUP(B1385,Index!$B$3:$AB$18,27,FALSE),"")</f>
        <v>42073</v>
      </c>
      <c r="T1385" s="25">
        <f>IF(ISNUMBER($R1385),VLOOKUP($B1385,Index!$B$21:$AB$36,27,FALSE),"")</f>
        <v>42075</v>
      </c>
      <c r="U1385" s="25">
        <f>IF(ISNUMBER($R1385),VLOOKUP($B1385,Index!$B$39:$AB$54,27,FALSE),"")</f>
        <v>42075</v>
      </c>
      <c r="W1385" s="18">
        <v>2.2129570237331642</v>
      </c>
      <c r="X1385" s="19">
        <v>0.9</v>
      </c>
      <c r="Y1385" s="18">
        <v>0.11633966845010654</v>
      </c>
      <c r="Z1385" s="19">
        <f t="shared" si="285"/>
        <v>2</v>
      </c>
      <c r="AA1385" s="21">
        <v>11.89095574085953</v>
      </c>
      <c r="AB1385" s="3">
        <v>0</v>
      </c>
      <c r="AC1385" s="18">
        <v>4.8971787888899438</v>
      </c>
      <c r="AD1385" s="19">
        <v>0.81</v>
      </c>
      <c r="AE1385" s="18">
        <v>1.3534918455080716E-2</v>
      </c>
      <c r="AF1385" s="19">
        <f t="shared" si="286"/>
        <v>4</v>
      </c>
      <c r="AG1385" s="21">
        <v>141.39482843108021</v>
      </c>
      <c r="AH1385" s="3">
        <v>0</v>
      </c>
      <c r="AK1385" t="str">
        <f t="shared" si="292"/>
        <v/>
      </c>
      <c r="AL1385" t="str">
        <f t="shared" si="292"/>
        <v/>
      </c>
      <c r="AM1385" t="str">
        <f t="shared" si="292"/>
        <v/>
      </c>
      <c r="AN1385" t="str">
        <f t="shared" si="292"/>
        <v/>
      </c>
      <c r="AO1385" t="str">
        <f t="shared" si="292"/>
        <v/>
      </c>
      <c r="AP1385" t="str">
        <f t="shared" si="292"/>
        <v/>
      </c>
      <c r="AQ1385" t="str">
        <f t="shared" si="292"/>
        <v/>
      </c>
      <c r="AR1385" t="str">
        <f t="shared" si="292"/>
        <v/>
      </c>
      <c r="AS1385" t="str">
        <f t="shared" si="292"/>
        <v/>
      </c>
      <c r="AT1385" t="str">
        <f t="shared" si="292"/>
        <v/>
      </c>
      <c r="AU1385" t="str">
        <f t="shared" si="292"/>
        <v/>
      </c>
      <c r="AV1385" t="str">
        <f t="shared" si="292"/>
        <v/>
      </c>
      <c r="AW1385">
        <f t="shared" si="292"/>
        <v>11.89095574085953</v>
      </c>
      <c r="AX1385" t="str">
        <f t="shared" si="292"/>
        <v/>
      </c>
      <c r="AZ1385" s="46">
        <f>IF(ISNUMBER(VLOOKUP($B1385,Stats!$A$2:$AA$19,2,FALSE))=FALSE,"",IF(ISNUMBER(W1385),(W1385-VLOOKUP($B1385,Stats!$A$2:$AA$19,2,FALSE))/VLOOKUP($B1385,Stats!$A$2:$AA$19,16,FALSE),""))</f>
        <v>0.21078153452337425</v>
      </c>
      <c r="BA1385" s="46">
        <f>IF(ISNUMBER(VLOOKUP($B1385,Stats!$A$2:$AA$19,2,FALSE))=FALSE,"",IF(ISNUMBER(X1385),(X1385-VLOOKUP($B1385,Stats!$A$2:$AA$19,3,FALSE))/VLOOKUP($B1385,Stats!$A$2:$AA$19,17,FALSE),""))</f>
        <v>0.77618004453973322</v>
      </c>
      <c r="BB1385" s="46"/>
      <c r="BC1385" s="46"/>
      <c r="BD1385" s="44">
        <f t="shared" si="282"/>
        <v>0.49348078953155372</v>
      </c>
      <c r="BE1385" s="46">
        <f>IF(ISNUMBER(VLOOKUP($B1385,Stats!$A$2:$AA$19,2,FALSE))=FALSE,"",IF(ISNUMBER(Y1385),(Y1385-VLOOKUP($B1385,Stats!$A$2:$AA$19,5,FALSE))/VLOOKUP($B1385,Stats!$A$2:$AA$19,19,FALSE),""))</f>
        <v>-0.28763455885987238</v>
      </c>
      <c r="BF1385" s="46"/>
      <c r="BG1385" s="46"/>
      <c r="BH1385" s="46">
        <f>IF(ISNUMBER(VLOOKUP($B1385,Stats!$A$2:$AA$19,2,FALSE))=FALSE,"",IF(ISNUMBER(Z1385),(Z1385-VLOOKUP($B1385,Stats!$A$2:$AA$19,8,FALSE))/VLOOKUP($B1385,Stats!$A$2:$AA$19,22,FALSE),""))</f>
        <v>-0.44132796508511463</v>
      </c>
      <c r="BI1385" s="46" t="str">
        <f>IF(ISNUMBER(VLOOKUP($B1385,Stats!$A$2:$AA$19,2,FALSE))=FALSE,"",IF(ISNUMBER(#REF!),(#REF!-VLOOKUP($B1385,Stats!$A$2:$AA$19,9,FALSE))/VLOOKUP($B1385,Stats!$A$2:$AA$19,23,FALSE),""))</f>
        <v/>
      </c>
      <c r="BJ1385" s="46" t="str">
        <f>IF(ISNUMBER(VLOOKUP($B1385,Stats!$A$2:$AA$19,2,FALSE))=FALSE,"",IF(ISNUMBER(#REF!),(#REF!-VLOOKUP($B1385,Stats!$A$2:$AA$19,10,FALSE))/VLOOKUP($B1385,Stats!$A$2:$AA$19,24,FALSE),""))</f>
        <v/>
      </c>
      <c r="BK1385" s="44">
        <f t="shared" si="287"/>
        <v>6.8945801676376289E-2</v>
      </c>
      <c r="BL1385" s="46" t="str">
        <f>IF(ISNUMBER(VLOOKUP($B1385,Stats!$A$2:$AA$19,2,FALSE))=FALSE,"",IF(ISNUMBER(#REF!),(#REF!-VLOOKUP($B1385,Stats!$A$2:$AA$19,11,FALSE))/VLOOKUP($B1385,Stats!$A$2:$AA$19,25,FALSE),""))</f>
        <v/>
      </c>
      <c r="BM1385" s="46">
        <f>IF(ISNUMBER(VLOOKUP($B1385,Stats!$A$2:$AA$19,2,FALSE))=FALSE,"",IF(ISNUMBER(AA1385),(AA1385-VLOOKUP($B1385,Stats!$A$2:$AA$19,12,FALSE))/VLOOKUP($B1385,Stats!$A$2:$AA$19,26,FALSE),""))</f>
        <v>-0.20933405097351082</v>
      </c>
      <c r="BN1385" s="46" t="str">
        <f>IF(ISNUMBER(VLOOKUP($B1385,Stats!$A$2:$AA$19,2,FALSE))=FALSE,"",IF(ISNUMBER(#REF!),(#REF!-VLOOKUP($B1385,Stats!$A$2:$AA$19,13,FALSE))/VLOOKUP($B1385,Stats!$A$2:$AA$19,27,FALSE),""))</f>
        <v/>
      </c>
      <c r="BO1385" s="46" t="str">
        <f>IF(ISNUMBER(VLOOKUP($B1385,Stats!$A$2:$AA$19,2,FALSE))=FALSE,"",IF(ISNUMBER(#REF!),(#REF!-VLOOKUP($B1385,Stats!$A$2:$AA$19,14,FALSE))/VLOOKUP($B1385,Stats!$A$2:$AB$19,28,FALSE),""))</f>
        <v/>
      </c>
      <c r="BP1385" s="46"/>
      <c r="BQ1385" s="46">
        <f>IF(ISNUMBER(VLOOKUP($B1385,Stats!$A$2:$AA$19,2,FALSE))=FALSE,"",IF(ISNUMBER(BM1385),BM1385,(VLOOKUP($B1385,Stats!$A$2:$AT$19,46,FALSE)-VLOOKUP($B1385,Stats!$A$2:$AA$19,12,FALSE))/VLOOKUP($B1385,Stats!$A$2:$AA$19,26,FALSE)))</f>
        <v>-0.20933405097351082</v>
      </c>
      <c r="BR1385" s="51">
        <f t="shared" si="288"/>
        <v>-0.20933405097351082</v>
      </c>
      <c r="BS1385" s="32" t="str">
        <f t="shared" si="283"/>
        <v>2170_201506</v>
      </c>
      <c r="BT1385" s="53">
        <f t="shared" si="284"/>
        <v>9.8196828717434348E-2</v>
      </c>
    </row>
    <row r="1386" spans="1:72" x14ac:dyDescent="0.15">
      <c r="A1386" s="16">
        <v>2170</v>
      </c>
      <c r="B1386" s="17">
        <v>201507</v>
      </c>
      <c r="C1386" s="3">
        <v>0</v>
      </c>
      <c r="D1386" s="23">
        <v>3.4647550776583103E-2</v>
      </c>
      <c r="E1386" s="18">
        <v>5.143598003678653E-3</v>
      </c>
      <c r="F1386" s="24">
        <v>4</v>
      </c>
      <c r="G1386" s="24">
        <v>1</v>
      </c>
      <c r="H1386" s="20">
        <v>8.8527831888958186E-3</v>
      </c>
      <c r="I1386" s="20">
        <v>-1.1813349084465186E-3</v>
      </c>
      <c r="J1386" s="24">
        <v>3</v>
      </c>
      <c r="K1386" s="24">
        <v>1</v>
      </c>
      <c r="L1386" s="20">
        <v>1.1350059737156526E-2</v>
      </c>
      <c r="M1386" s="20">
        <v>-1.1813349084465186E-3</v>
      </c>
      <c r="N1386" s="19">
        <v>1.732</v>
      </c>
      <c r="O1386" s="19">
        <v>1.0230360307147075</v>
      </c>
      <c r="P1386" s="25">
        <v>42090</v>
      </c>
      <c r="Q1386" s="20">
        <v>-1.1813349084465186E-3</v>
      </c>
      <c r="R1386" s="25">
        <v>42087</v>
      </c>
      <c r="S1386" s="25">
        <f>IF(ISNUMBER(R1386),VLOOKUP(B1386,Index!$B$3:$AB$18,27,FALSE),"")</f>
        <v>42088</v>
      </c>
      <c r="T1386" s="25">
        <f>IF(ISNUMBER($R1386),VLOOKUP($B1386,Index!$B$21:$AB$36,27,FALSE),"")</f>
        <v>42089</v>
      </c>
      <c r="U1386" s="25">
        <f>IF(ISNUMBER($R1386),VLOOKUP($B1386,Index!$B$39:$AB$54,27,FALSE),"")</f>
        <v>42089</v>
      </c>
      <c r="W1386" s="18">
        <v>2.4946236559139834</v>
      </c>
      <c r="X1386" s="19">
        <v>0.8</v>
      </c>
      <c r="Y1386" s="18">
        <v>9.7592910359518073E-2</v>
      </c>
      <c r="Z1386" s="19">
        <f t="shared" si="285"/>
        <v>1</v>
      </c>
      <c r="AA1386" s="21">
        <v>29.329151732378243</v>
      </c>
      <c r="AB1386" s="3">
        <v>0</v>
      </c>
      <c r="AC1386" s="18">
        <v>6.2231471846456481</v>
      </c>
      <c r="AD1386" s="19">
        <v>0.64000000000000012</v>
      </c>
      <c r="AE1386" s="18">
        <v>9.5243761524409307E-3</v>
      </c>
      <c r="AF1386" s="19">
        <f t="shared" si="286"/>
        <v>1</v>
      </c>
      <c r="AG1386" s="21">
        <v>860.19914134086571</v>
      </c>
      <c r="AH1386" s="3">
        <v>0</v>
      </c>
      <c r="AK1386" t="str">
        <f t="shared" si="292"/>
        <v/>
      </c>
      <c r="AL1386" t="str">
        <f t="shared" si="292"/>
        <v/>
      </c>
      <c r="AM1386" t="str">
        <f t="shared" si="292"/>
        <v/>
      </c>
      <c r="AN1386" t="str">
        <f t="shared" si="292"/>
        <v/>
      </c>
      <c r="AO1386" t="str">
        <f t="shared" si="292"/>
        <v/>
      </c>
      <c r="AP1386" t="str">
        <f t="shared" si="292"/>
        <v/>
      </c>
      <c r="AQ1386" t="str">
        <f t="shared" si="292"/>
        <v/>
      </c>
      <c r="AR1386" t="str">
        <f t="shared" si="292"/>
        <v/>
      </c>
      <c r="AS1386" t="str">
        <f t="shared" si="292"/>
        <v/>
      </c>
      <c r="AT1386" t="str">
        <f t="shared" si="292"/>
        <v/>
      </c>
      <c r="AU1386" t="str">
        <f t="shared" si="292"/>
        <v/>
      </c>
      <c r="AV1386" t="str">
        <f t="shared" si="292"/>
        <v/>
      </c>
      <c r="AW1386" t="str">
        <f t="shared" si="292"/>
        <v/>
      </c>
      <c r="AX1386">
        <f t="shared" si="292"/>
        <v>29.329151732378243</v>
      </c>
      <c r="AZ1386" s="46">
        <f>IF(ISNUMBER(VLOOKUP($B1386,Stats!$A$2:$AA$19,2,FALSE))=FALSE,"",IF(ISNUMBER(W1386),(W1386-VLOOKUP($B1386,Stats!$A$2:$AA$19,2,FALSE))/VLOOKUP($B1386,Stats!$A$2:$AA$19,16,FALSE),""))</f>
        <v>0.59845769553421302</v>
      </c>
      <c r="BA1386" s="46">
        <f>IF(ISNUMBER(VLOOKUP($B1386,Stats!$A$2:$AA$19,2,FALSE))=FALSE,"",IF(ISNUMBER(X1386),(X1386-VLOOKUP($B1386,Stats!$A$2:$AA$19,3,FALSE))/VLOOKUP($B1386,Stats!$A$2:$AA$19,17,FALSE),""))</f>
        <v>0.61985383420575335</v>
      </c>
      <c r="BB1386" s="46"/>
      <c r="BC1386" s="46"/>
      <c r="BD1386" s="44">
        <f t="shared" si="282"/>
        <v>0.60915576486998324</v>
      </c>
      <c r="BE1386" s="46">
        <f>IF(ISNUMBER(VLOOKUP($B1386,Stats!$A$2:$AA$19,2,FALSE))=FALSE,"",IF(ISNUMBER(Y1386),(Y1386-VLOOKUP($B1386,Stats!$A$2:$AA$19,5,FALSE))/VLOOKUP($B1386,Stats!$A$2:$AA$19,19,FALSE),""))</f>
        <v>-0.59488507838173488</v>
      </c>
      <c r="BF1386" s="46"/>
      <c r="BG1386" s="46"/>
      <c r="BH1386" s="46">
        <f>IF(ISNUMBER(VLOOKUP($B1386,Stats!$A$2:$AA$19,2,FALSE))=FALSE,"",IF(ISNUMBER(Z1386),(Z1386-VLOOKUP($B1386,Stats!$A$2:$AA$19,8,FALSE))/VLOOKUP($B1386,Stats!$A$2:$AA$19,22,FALSE),""))</f>
        <v>-0.22777854907483192</v>
      </c>
      <c r="BI1386" s="46" t="str">
        <f>IF(ISNUMBER(VLOOKUP($B1386,Stats!$A$2:$AA$19,2,FALSE))=FALSE,"",IF(ISNUMBER(#REF!),(#REF!-VLOOKUP($B1386,Stats!$A$2:$AA$19,9,FALSE))/VLOOKUP($B1386,Stats!$A$2:$AA$19,23,FALSE),""))</f>
        <v/>
      </c>
      <c r="BJ1386" s="46" t="str">
        <f>IF(ISNUMBER(VLOOKUP($B1386,Stats!$A$2:$AA$19,2,FALSE))=FALSE,"",IF(ISNUMBER(#REF!),(#REF!-VLOOKUP($B1386,Stats!$A$2:$AA$19,10,FALSE))/VLOOKUP($B1386,Stats!$A$2:$AA$19,24,FALSE),""))</f>
        <v/>
      </c>
      <c r="BK1386" s="44">
        <f t="shared" si="287"/>
        <v>0.34808599014476482</v>
      </c>
      <c r="BL1386" s="46" t="str">
        <f>IF(ISNUMBER(VLOOKUP($B1386,Stats!$A$2:$AA$19,2,FALSE))=FALSE,"",IF(ISNUMBER(#REF!),(#REF!-VLOOKUP($B1386,Stats!$A$2:$AA$19,11,FALSE))/VLOOKUP($B1386,Stats!$A$2:$AA$19,25,FALSE),""))</f>
        <v/>
      </c>
      <c r="BM1386" s="46">
        <f>IF(ISNUMBER(VLOOKUP($B1386,Stats!$A$2:$AA$19,2,FALSE))=FALSE,"",IF(ISNUMBER(AA1386),(AA1386-VLOOKUP($B1386,Stats!$A$2:$AA$19,12,FALSE))/VLOOKUP($B1386,Stats!$A$2:$AA$19,26,FALSE),""))</f>
        <v>2.4970694845067891</v>
      </c>
      <c r="BN1386" s="46" t="str">
        <f>IF(ISNUMBER(VLOOKUP($B1386,Stats!$A$2:$AA$19,2,FALSE))=FALSE,"",IF(ISNUMBER(#REF!),(#REF!-VLOOKUP($B1386,Stats!$A$2:$AA$19,13,FALSE))/VLOOKUP($B1386,Stats!$A$2:$AA$19,27,FALSE),""))</f>
        <v/>
      </c>
      <c r="BO1386" s="46" t="str">
        <f>IF(ISNUMBER(VLOOKUP($B1386,Stats!$A$2:$AA$19,2,FALSE))=FALSE,"",IF(ISNUMBER(#REF!),(#REF!-VLOOKUP($B1386,Stats!$A$2:$AA$19,14,FALSE))/VLOOKUP($B1386,Stats!$A$2:$AB$19,28,FALSE),""))</f>
        <v/>
      </c>
      <c r="BP1386" s="46"/>
      <c r="BQ1386" s="46">
        <f>IF(ISNUMBER(VLOOKUP($B1386,Stats!$A$2:$AA$19,2,FALSE))=FALSE,"",IF(ISNUMBER(BM1386),BM1386,(VLOOKUP($B1386,Stats!$A$2:$AT$19,46,FALSE)-VLOOKUP($B1386,Stats!$A$2:$AA$19,12,FALSE))/VLOOKUP($B1386,Stats!$A$2:$AA$19,26,FALSE)))</f>
        <v>2.4970694845067891</v>
      </c>
      <c r="BR1386" s="51">
        <f t="shared" si="288"/>
        <v>2.4970694845067891</v>
      </c>
      <c r="BS1386" s="32" t="str">
        <f t="shared" si="283"/>
        <v>2170_201507</v>
      </c>
      <c r="BT1386" s="53">
        <f t="shared" si="284"/>
        <v>0.83009664396221339</v>
      </c>
    </row>
    <row r="1387" spans="1:72" x14ac:dyDescent="0.15">
      <c r="S1387" t="str">
        <f>IF(ISNUMBER(R1387),VLOOKUP(B1387,Index!$B$3:$AB$18,27,FALSE),"")</f>
        <v/>
      </c>
      <c r="T1387" t="str">
        <f>IF(ISNUMBER($R1387),VLOOKUP($B1387,Index!$B$21:$AB$36,27,FALSE),"")</f>
        <v/>
      </c>
      <c r="U1387" t="str">
        <f>IF(ISNUMBER($R1387),VLOOKUP($B1387,Index!$B$39:$AB$54,27,FALSE),"")</f>
        <v/>
      </c>
      <c r="Z1387" t="str">
        <f t="shared" si="285"/>
        <v/>
      </c>
      <c r="AA1387" t="s">
        <v>25</v>
      </c>
      <c r="AF1387" t="str">
        <f t="shared" si="286"/>
        <v/>
      </c>
      <c r="AG1387" t="s">
        <v>25</v>
      </c>
      <c r="AK1387" t="str">
        <f t="shared" si="292"/>
        <v/>
      </c>
      <c r="AL1387" t="str">
        <f t="shared" si="292"/>
        <v/>
      </c>
      <c r="AM1387" t="str">
        <f t="shared" si="292"/>
        <v/>
      </c>
      <c r="AN1387" t="str">
        <f t="shared" si="292"/>
        <v/>
      </c>
      <c r="AO1387" t="str">
        <f t="shared" si="292"/>
        <v/>
      </c>
      <c r="AP1387" t="str">
        <f t="shared" si="292"/>
        <v/>
      </c>
      <c r="AQ1387" t="str">
        <f t="shared" si="292"/>
        <v/>
      </c>
      <c r="AR1387" t="str">
        <f t="shared" si="292"/>
        <v/>
      </c>
      <c r="AS1387" t="str">
        <f t="shared" si="292"/>
        <v/>
      </c>
      <c r="AT1387" t="str">
        <f t="shared" si="292"/>
        <v/>
      </c>
      <c r="AU1387" t="str">
        <f t="shared" si="292"/>
        <v/>
      </c>
      <c r="AV1387" t="str">
        <f t="shared" si="292"/>
        <v/>
      </c>
      <c r="AW1387" t="str">
        <f t="shared" si="292"/>
        <v/>
      </c>
      <c r="AX1387" t="str">
        <f t="shared" si="292"/>
        <v/>
      </c>
      <c r="AZ1387" s="46" t="str">
        <f>IF(ISNUMBER(VLOOKUP($B1387,Stats!$A$2:$AA$19,2,FALSE))=FALSE,"",IF(ISNUMBER(W1387),(W1387-VLOOKUP($B1387,Stats!$A$2:$AA$19,2,FALSE))/VLOOKUP($B1387,Stats!$A$2:$AA$19,16,FALSE),""))</f>
        <v/>
      </c>
      <c r="BA1387" s="46" t="str">
        <f>IF(ISNUMBER(VLOOKUP($B1387,Stats!$A$2:$AA$19,2,FALSE))=FALSE,"",IF(ISNUMBER(X1387),(X1387-VLOOKUP($B1387,Stats!$A$2:$AA$19,3,FALSE))/VLOOKUP($B1387,Stats!$A$2:$AA$19,17,FALSE),""))</f>
        <v/>
      </c>
      <c r="BB1387" s="46"/>
      <c r="BC1387" s="46"/>
      <c r="BD1387" s="44" t="str">
        <f t="shared" si="282"/>
        <v/>
      </c>
      <c r="BE1387" s="46" t="str">
        <f>IF(ISNUMBER(VLOOKUP($B1387,Stats!$A$2:$AA$19,2,FALSE))=FALSE,"",IF(ISNUMBER(Y1387),(Y1387-VLOOKUP($B1387,Stats!$A$2:$AA$19,5,FALSE))/VLOOKUP($B1387,Stats!$A$2:$AA$19,19,FALSE),""))</f>
        <v/>
      </c>
      <c r="BF1387" s="46"/>
      <c r="BG1387" s="46"/>
      <c r="BH1387" s="46" t="str">
        <f>IF(ISNUMBER(VLOOKUP($B1387,Stats!$A$2:$AA$19,2,FALSE))=FALSE,"",IF(ISNUMBER(Z1387),(Z1387-VLOOKUP($B1387,Stats!$A$2:$AA$19,8,FALSE))/VLOOKUP($B1387,Stats!$A$2:$AA$19,22,FALSE),""))</f>
        <v/>
      </c>
      <c r="BI1387" s="46" t="str">
        <f>IF(ISNUMBER(VLOOKUP($B1387,Stats!$A$2:$AA$19,2,FALSE))=FALSE,"",IF(ISNUMBER(#REF!),(#REF!-VLOOKUP($B1387,Stats!$A$2:$AA$19,9,FALSE))/VLOOKUP($B1387,Stats!$A$2:$AA$19,23,FALSE),""))</f>
        <v/>
      </c>
      <c r="BJ1387" s="46" t="str">
        <f>IF(ISNUMBER(VLOOKUP($B1387,Stats!$A$2:$AA$19,2,FALSE))=FALSE,"",IF(ISNUMBER(#REF!),(#REF!-VLOOKUP($B1387,Stats!$A$2:$AA$19,10,FALSE))/VLOOKUP($B1387,Stats!$A$2:$AA$19,24,FALSE),""))</f>
        <v/>
      </c>
      <c r="BK1387" s="44" t="str">
        <f t="shared" si="287"/>
        <v/>
      </c>
      <c r="BL1387" s="46" t="str">
        <f>IF(ISNUMBER(VLOOKUP($B1387,Stats!$A$2:$AA$19,2,FALSE))=FALSE,"",IF(ISNUMBER(#REF!),(#REF!-VLOOKUP($B1387,Stats!$A$2:$AA$19,11,FALSE))/VLOOKUP($B1387,Stats!$A$2:$AA$19,25,FALSE),""))</f>
        <v/>
      </c>
      <c r="BM1387" s="46" t="str">
        <f>IF(ISNUMBER(VLOOKUP($B1387,Stats!$A$2:$AA$19,2,FALSE))=FALSE,"",IF(ISNUMBER(AA1387),(AA1387-VLOOKUP($B1387,Stats!$A$2:$AA$19,12,FALSE))/VLOOKUP($B1387,Stats!$A$2:$AA$19,26,FALSE),""))</f>
        <v/>
      </c>
      <c r="BN1387" s="46" t="str">
        <f>IF(ISNUMBER(VLOOKUP($B1387,Stats!$A$2:$AA$19,2,FALSE))=FALSE,"",IF(ISNUMBER(#REF!),(#REF!-VLOOKUP($B1387,Stats!$A$2:$AA$19,13,FALSE))/VLOOKUP($B1387,Stats!$A$2:$AA$19,27,FALSE),""))</f>
        <v/>
      </c>
      <c r="BO1387" s="46" t="str">
        <f>IF(ISNUMBER(VLOOKUP($B1387,Stats!$A$2:$AA$19,2,FALSE))=FALSE,"",IF(ISNUMBER(#REF!),(#REF!-VLOOKUP($B1387,Stats!$A$2:$AA$19,14,FALSE))/VLOOKUP($B1387,Stats!$A$2:$AB$19,28,FALSE),""))</f>
        <v/>
      </c>
      <c r="BP1387" s="46"/>
      <c r="BQ1387" s="46" t="str">
        <f>IF(ISNUMBER(VLOOKUP($B1387,Stats!$A$2:$AA$19,2,FALSE))=FALSE,"",IF(ISNUMBER(BM1387),BM1387,(VLOOKUP($B1387,Stats!$A$2:$AT$19,46,FALSE)-VLOOKUP($B1387,Stats!$A$2:$AA$19,12,FALSE))/VLOOKUP($B1387,Stats!$A$2:$AA$19,26,FALSE)))</f>
        <v/>
      </c>
      <c r="BR1387" s="51" t="str">
        <f t="shared" si="288"/>
        <v/>
      </c>
      <c r="BS1387" s="32" t="str">
        <f t="shared" si="283"/>
        <v/>
      </c>
      <c r="BT1387" s="53" t="str">
        <f t="shared" si="284"/>
        <v/>
      </c>
    </row>
    <row r="1388" spans="1:72" ht="40.5" x14ac:dyDescent="0.15">
      <c r="A1388" s="1" t="s">
        <v>54</v>
      </c>
      <c r="B1388" s="1" t="s">
        <v>0</v>
      </c>
      <c r="C1388" s="3"/>
      <c r="D1388" s="4" t="s">
        <v>10</v>
      </c>
      <c r="E1388" s="1" t="s">
        <v>11</v>
      </c>
      <c r="F1388" s="1" t="s">
        <v>12</v>
      </c>
      <c r="G1388" s="1" t="s">
        <v>13</v>
      </c>
      <c r="H1388" s="1" t="s">
        <v>14</v>
      </c>
      <c r="I1388" s="1" t="s">
        <v>15</v>
      </c>
      <c r="J1388" s="1" t="s">
        <v>16</v>
      </c>
      <c r="K1388" s="1" t="s">
        <v>17</v>
      </c>
      <c r="L1388" s="1" t="s">
        <v>18</v>
      </c>
      <c r="M1388" s="1" t="s">
        <v>19</v>
      </c>
      <c r="N1388" s="1" t="s">
        <v>20</v>
      </c>
      <c r="O1388" s="1" t="s">
        <v>21</v>
      </c>
      <c r="P1388" s="1" t="s">
        <v>22</v>
      </c>
      <c r="Q1388" s="1" t="s">
        <v>23</v>
      </c>
      <c r="R1388" s="1" t="s">
        <v>24</v>
      </c>
      <c r="S1388" s="1" t="str">
        <f>IF(ISNUMBER(R1388),VLOOKUP(B1388,Index!$B$3:$AB$18,27,FALSE),"")</f>
        <v/>
      </c>
      <c r="T1388" s="1" t="str">
        <f>IF(ISNUMBER($R1388),VLOOKUP($B1388,Index!$B$21:$AB$36,27,FALSE),"")</f>
        <v/>
      </c>
      <c r="U1388" s="1" t="str">
        <f>IF(ISNUMBER($R1388),VLOOKUP($B1388,Index!$B$39:$AB$54,27,FALSE),"")</f>
        <v/>
      </c>
      <c r="W1388" s="1" t="s">
        <v>1</v>
      </c>
      <c r="X1388" s="1" t="s">
        <v>2</v>
      </c>
      <c r="Y1388" s="1" t="s">
        <v>4</v>
      </c>
      <c r="Z1388" s="1" t="str">
        <f t="shared" si="285"/>
        <v/>
      </c>
      <c r="AA1388" s="1" t="s">
        <v>8</v>
      </c>
      <c r="AB1388" s="3"/>
      <c r="AC1388" s="1" t="s">
        <v>55</v>
      </c>
      <c r="AD1388" s="1" t="s">
        <v>56</v>
      </c>
      <c r="AE1388" s="1" t="s">
        <v>57</v>
      </c>
      <c r="AF1388" s="1" t="str">
        <f t="shared" si="286"/>
        <v/>
      </c>
      <c r="AG1388" s="1" t="s">
        <v>38</v>
      </c>
      <c r="AH1388" s="3"/>
      <c r="AK1388" t="str">
        <f t="shared" si="292"/>
        <v/>
      </c>
      <c r="AL1388" t="str">
        <f t="shared" si="292"/>
        <v/>
      </c>
      <c r="AM1388" t="str">
        <f t="shared" si="292"/>
        <v/>
      </c>
      <c r="AN1388" t="str">
        <f t="shared" si="292"/>
        <v/>
      </c>
      <c r="AO1388" t="str">
        <f t="shared" si="292"/>
        <v/>
      </c>
      <c r="AP1388" t="str">
        <f t="shared" si="292"/>
        <v/>
      </c>
      <c r="AQ1388" t="str">
        <f t="shared" si="292"/>
        <v/>
      </c>
      <c r="AR1388" t="str">
        <f t="shared" si="292"/>
        <v/>
      </c>
      <c r="AS1388" t="str">
        <f t="shared" si="292"/>
        <v/>
      </c>
      <c r="AT1388" t="str">
        <f t="shared" si="292"/>
        <v/>
      </c>
      <c r="AU1388" t="str">
        <f t="shared" si="292"/>
        <v/>
      </c>
      <c r="AV1388" t="str">
        <f t="shared" si="292"/>
        <v/>
      </c>
      <c r="AW1388" t="str">
        <f t="shared" si="292"/>
        <v/>
      </c>
      <c r="AX1388" t="str">
        <f t="shared" si="292"/>
        <v/>
      </c>
      <c r="AZ1388" s="46" t="str">
        <f>IF(ISNUMBER(VLOOKUP($B1388,Stats!$A$2:$AA$19,2,FALSE))=FALSE,"",IF(ISNUMBER(W1388),(W1388-VLOOKUP($B1388,Stats!$A$2:$AA$19,2,FALSE))/VLOOKUP($B1388,Stats!$A$2:$AA$19,16,FALSE),""))</f>
        <v/>
      </c>
      <c r="BA1388" s="46" t="str">
        <f>IF(ISNUMBER(VLOOKUP($B1388,Stats!$A$2:$AA$19,2,FALSE))=FALSE,"",IF(ISNUMBER(X1388),(X1388-VLOOKUP($B1388,Stats!$A$2:$AA$19,3,FALSE))/VLOOKUP($B1388,Stats!$A$2:$AA$19,17,FALSE),""))</f>
        <v/>
      </c>
      <c r="BB1388" s="46"/>
      <c r="BC1388" s="46"/>
      <c r="BD1388" s="44" t="str">
        <f t="shared" si="282"/>
        <v/>
      </c>
      <c r="BE1388" s="46" t="str">
        <f>IF(ISNUMBER(VLOOKUP($B1388,Stats!$A$2:$AA$19,2,FALSE))=FALSE,"",IF(ISNUMBER(Y1388),(Y1388-VLOOKUP($B1388,Stats!$A$2:$AA$19,5,FALSE))/VLOOKUP($B1388,Stats!$A$2:$AA$19,19,FALSE),""))</f>
        <v/>
      </c>
      <c r="BF1388" s="46"/>
      <c r="BG1388" s="46"/>
      <c r="BH1388" s="46" t="str">
        <f>IF(ISNUMBER(VLOOKUP($B1388,Stats!$A$2:$AA$19,2,FALSE))=FALSE,"",IF(ISNUMBER(Z1388),(Z1388-VLOOKUP($B1388,Stats!$A$2:$AA$19,8,FALSE))/VLOOKUP($B1388,Stats!$A$2:$AA$19,22,FALSE),""))</f>
        <v/>
      </c>
      <c r="BI1388" s="46" t="str">
        <f>IF(ISNUMBER(VLOOKUP($B1388,Stats!$A$2:$AA$19,2,FALSE))=FALSE,"",IF(ISNUMBER(#REF!),(#REF!-VLOOKUP($B1388,Stats!$A$2:$AA$19,9,FALSE))/VLOOKUP($B1388,Stats!$A$2:$AA$19,23,FALSE),""))</f>
        <v/>
      </c>
      <c r="BJ1388" s="46" t="str">
        <f>IF(ISNUMBER(VLOOKUP($B1388,Stats!$A$2:$AA$19,2,FALSE))=FALSE,"",IF(ISNUMBER(#REF!),(#REF!-VLOOKUP($B1388,Stats!$A$2:$AA$19,10,FALSE))/VLOOKUP($B1388,Stats!$A$2:$AA$19,24,FALSE),""))</f>
        <v/>
      </c>
      <c r="BK1388" s="44" t="str">
        <f t="shared" si="287"/>
        <v/>
      </c>
      <c r="BL1388" s="46" t="str">
        <f>IF(ISNUMBER(VLOOKUP($B1388,Stats!$A$2:$AA$19,2,FALSE))=FALSE,"",IF(ISNUMBER(#REF!),(#REF!-VLOOKUP($B1388,Stats!$A$2:$AA$19,11,FALSE))/VLOOKUP($B1388,Stats!$A$2:$AA$19,25,FALSE),""))</f>
        <v/>
      </c>
      <c r="BM1388" s="46" t="str">
        <f>IF(ISNUMBER(VLOOKUP($B1388,Stats!$A$2:$AA$19,2,FALSE))=FALSE,"",IF(ISNUMBER(AA1388),(AA1388-VLOOKUP($B1388,Stats!$A$2:$AA$19,12,FALSE))/VLOOKUP($B1388,Stats!$A$2:$AA$19,26,FALSE),""))</f>
        <v/>
      </c>
      <c r="BN1388" s="46" t="str">
        <f>IF(ISNUMBER(VLOOKUP($B1388,Stats!$A$2:$AA$19,2,FALSE))=FALSE,"",IF(ISNUMBER(#REF!),(#REF!-VLOOKUP($B1388,Stats!$A$2:$AA$19,13,FALSE))/VLOOKUP($B1388,Stats!$A$2:$AA$19,27,FALSE),""))</f>
        <v/>
      </c>
      <c r="BO1388" s="46" t="str">
        <f>IF(ISNUMBER(VLOOKUP($B1388,Stats!$A$2:$AA$19,2,FALSE))=FALSE,"",IF(ISNUMBER(#REF!),(#REF!-VLOOKUP($B1388,Stats!$A$2:$AA$19,14,FALSE))/VLOOKUP($B1388,Stats!$A$2:$AB$19,28,FALSE),""))</f>
        <v/>
      </c>
      <c r="BP1388" s="46"/>
      <c r="BQ1388" s="46" t="str">
        <f>IF(ISNUMBER(VLOOKUP($B1388,Stats!$A$2:$AA$19,2,FALSE))=FALSE,"",IF(ISNUMBER(BM1388),BM1388,(VLOOKUP($B1388,Stats!$A$2:$AT$19,46,FALSE)-VLOOKUP($B1388,Stats!$A$2:$AA$19,12,FALSE))/VLOOKUP($B1388,Stats!$A$2:$AA$19,26,FALSE)))</f>
        <v/>
      </c>
      <c r="BR1388" s="51" t="str">
        <f t="shared" si="288"/>
        <v/>
      </c>
      <c r="BS1388" s="32" t="str">
        <f t="shared" si="283"/>
        <v/>
      </c>
      <c r="BT1388" s="53" t="str">
        <f t="shared" si="284"/>
        <v/>
      </c>
    </row>
    <row r="1389" spans="1:72" x14ac:dyDescent="0.15">
      <c r="A1389" s="5">
        <v>2187</v>
      </c>
      <c r="B1389" s="5" t="s">
        <v>58</v>
      </c>
      <c r="C1389" s="3">
        <v>0</v>
      </c>
      <c r="D1389" s="11">
        <v>2.166143971993284E-2</v>
      </c>
      <c r="E1389" s="6">
        <v>1.2312649994001494E-3</v>
      </c>
      <c r="F1389" s="12">
        <v>58</v>
      </c>
      <c r="G1389" s="12">
        <v>57</v>
      </c>
      <c r="H1389" s="13">
        <v>7.7210620648374812E-4</v>
      </c>
      <c r="I1389" s="13">
        <v>-4.0813630757904163E-4</v>
      </c>
      <c r="J1389" s="12">
        <v>9</v>
      </c>
      <c r="K1389" s="12">
        <v>5</v>
      </c>
      <c r="L1389" s="13">
        <v>8.0011744843277999E-3</v>
      </c>
      <c r="M1389" s="13">
        <v>-3.5839672322994787E-3</v>
      </c>
      <c r="N1389" s="8">
        <v>1.4012</v>
      </c>
      <c r="O1389" s="8">
        <v>1.0219531762818175</v>
      </c>
      <c r="P1389" s="14">
        <v>42088</v>
      </c>
      <c r="Q1389" s="13">
        <v>-6.4182043614620099E-3</v>
      </c>
      <c r="R1389" s="14">
        <v>42009</v>
      </c>
      <c r="S1389" s="14">
        <f>IF(ISNUMBER(R1389),VLOOKUP(B1389,Index!$B$3:$AB$18,27,FALSE),"")</f>
        <v>42041</v>
      </c>
      <c r="T1389" s="14">
        <f>IF(ISNUMBER($R1389),VLOOKUP($B1389,Index!$B$21:$AB$36,27,FALSE),"")</f>
        <v>41996</v>
      </c>
      <c r="U1389" s="14">
        <f>IF(ISNUMBER($R1389),VLOOKUP($B1389,Index!$B$39:$AB$54,27,FALSE),"")</f>
        <v>42003</v>
      </c>
      <c r="W1389" s="6">
        <v>4.5603030989332292E-2</v>
      </c>
      <c r="X1389" s="7">
        <v>0.5043478260869565</v>
      </c>
      <c r="Y1389" s="6">
        <v>2.3361610808101951E-2</v>
      </c>
      <c r="Z1389" s="8" t="str">
        <f t="shared" si="285"/>
        <v/>
      </c>
      <c r="AA1389" s="9">
        <v>3.3749999999997753</v>
      </c>
      <c r="AB1389" s="3">
        <v>0</v>
      </c>
      <c r="AC1389" s="6">
        <v>2.0796364354140015E-3</v>
      </c>
      <c r="AD1389" s="7">
        <v>0.25436672967863894</v>
      </c>
      <c r="AE1389" s="6">
        <v>5.4576485954922586E-4</v>
      </c>
      <c r="AF1389" s="8" t="str">
        <f t="shared" si="286"/>
        <v/>
      </c>
      <c r="AG1389" s="9">
        <v>11.390624999998483</v>
      </c>
      <c r="AH1389" s="3">
        <v>0</v>
      </c>
      <c r="AK1389" t="str">
        <f t="shared" si="292"/>
        <v/>
      </c>
      <c r="AL1389" t="str">
        <f t="shared" si="292"/>
        <v/>
      </c>
      <c r="AM1389" t="str">
        <f t="shared" si="292"/>
        <v/>
      </c>
      <c r="AN1389" t="str">
        <f t="shared" si="292"/>
        <v/>
      </c>
      <c r="AO1389" t="str">
        <f t="shared" si="292"/>
        <v/>
      </c>
      <c r="AP1389" t="str">
        <f t="shared" si="292"/>
        <v/>
      </c>
      <c r="AQ1389" t="str">
        <f t="shared" si="292"/>
        <v/>
      </c>
      <c r="AR1389" t="str">
        <f t="shared" si="292"/>
        <v/>
      </c>
      <c r="AS1389" t="str">
        <f t="shared" si="292"/>
        <v/>
      </c>
      <c r="AT1389" t="str">
        <f t="shared" si="292"/>
        <v/>
      </c>
      <c r="AU1389" t="str">
        <f t="shared" si="292"/>
        <v/>
      </c>
      <c r="AV1389" t="str">
        <f t="shared" si="292"/>
        <v/>
      </c>
      <c r="AW1389" t="str">
        <f t="shared" si="292"/>
        <v/>
      </c>
      <c r="AX1389" t="str">
        <f t="shared" si="292"/>
        <v/>
      </c>
      <c r="AZ1389" s="46" t="str">
        <f>IF(ISNUMBER(VLOOKUP($B1389,Stats!$A$2:$AA$19,2,FALSE))=FALSE,"",IF(ISNUMBER(W1389),(W1389-VLOOKUP($B1389,Stats!$A$2:$AA$19,2,FALSE))/VLOOKUP($B1389,Stats!$A$2:$AA$19,16,FALSE),""))</f>
        <v/>
      </c>
      <c r="BA1389" s="46" t="str">
        <f>IF(ISNUMBER(VLOOKUP($B1389,Stats!$A$2:$AA$19,2,FALSE))=FALSE,"",IF(ISNUMBER(X1389),(X1389-VLOOKUP($B1389,Stats!$A$2:$AA$19,3,FALSE))/VLOOKUP($B1389,Stats!$A$2:$AA$19,17,FALSE),""))</f>
        <v/>
      </c>
      <c r="BB1389" s="46"/>
      <c r="BC1389" s="46"/>
      <c r="BD1389" s="44" t="str">
        <f t="shared" si="282"/>
        <v/>
      </c>
      <c r="BE1389" s="46" t="str">
        <f>IF(ISNUMBER(VLOOKUP($B1389,Stats!$A$2:$AA$19,2,FALSE))=FALSE,"",IF(ISNUMBER(Y1389),(Y1389-VLOOKUP($B1389,Stats!$A$2:$AA$19,5,FALSE))/VLOOKUP($B1389,Stats!$A$2:$AA$19,19,FALSE),""))</f>
        <v/>
      </c>
      <c r="BF1389" s="46"/>
      <c r="BG1389" s="46"/>
      <c r="BH1389" s="46" t="str">
        <f>IF(ISNUMBER(VLOOKUP($B1389,Stats!$A$2:$AA$19,2,FALSE))=FALSE,"",IF(ISNUMBER(Z1389),(Z1389-VLOOKUP($B1389,Stats!$A$2:$AA$19,8,FALSE))/VLOOKUP($B1389,Stats!$A$2:$AA$19,22,FALSE),""))</f>
        <v/>
      </c>
      <c r="BI1389" s="46" t="str">
        <f>IF(ISNUMBER(VLOOKUP($B1389,Stats!$A$2:$AA$19,2,FALSE))=FALSE,"",IF(ISNUMBER(#REF!),(#REF!-VLOOKUP($B1389,Stats!$A$2:$AA$19,9,FALSE))/VLOOKUP($B1389,Stats!$A$2:$AA$19,23,FALSE),""))</f>
        <v/>
      </c>
      <c r="BJ1389" s="46" t="str">
        <f>IF(ISNUMBER(VLOOKUP($B1389,Stats!$A$2:$AA$19,2,FALSE))=FALSE,"",IF(ISNUMBER(#REF!),(#REF!-VLOOKUP($B1389,Stats!$A$2:$AA$19,10,FALSE))/VLOOKUP($B1389,Stats!$A$2:$AA$19,24,FALSE),""))</f>
        <v/>
      </c>
      <c r="BK1389" s="44" t="str">
        <f t="shared" si="287"/>
        <v/>
      </c>
      <c r="BL1389" s="46" t="str">
        <f>IF(ISNUMBER(VLOOKUP($B1389,Stats!$A$2:$AA$19,2,FALSE))=FALSE,"",IF(ISNUMBER(#REF!),(#REF!-VLOOKUP($B1389,Stats!$A$2:$AA$19,11,FALSE))/VLOOKUP($B1389,Stats!$A$2:$AA$19,25,FALSE),""))</f>
        <v/>
      </c>
      <c r="BM1389" s="46" t="str">
        <f>IF(ISNUMBER(VLOOKUP($B1389,Stats!$A$2:$AA$19,2,FALSE))=FALSE,"",IF(ISNUMBER(AA1389),(AA1389-VLOOKUP($B1389,Stats!$A$2:$AA$19,12,FALSE))/VLOOKUP($B1389,Stats!$A$2:$AA$19,26,FALSE),""))</f>
        <v/>
      </c>
      <c r="BN1389" s="46" t="str">
        <f>IF(ISNUMBER(VLOOKUP($B1389,Stats!$A$2:$AA$19,2,FALSE))=FALSE,"",IF(ISNUMBER(#REF!),(#REF!-VLOOKUP($B1389,Stats!$A$2:$AA$19,13,FALSE))/VLOOKUP($B1389,Stats!$A$2:$AA$19,27,FALSE),""))</f>
        <v/>
      </c>
      <c r="BO1389" s="46" t="str">
        <f>IF(ISNUMBER(VLOOKUP($B1389,Stats!$A$2:$AA$19,2,FALSE))=FALSE,"",IF(ISNUMBER(#REF!),(#REF!-VLOOKUP($B1389,Stats!$A$2:$AA$19,14,FALSE))/VLOOKUP($B1389,Stats!$A$2:$AB$19,28,FALSE),""))</f>
        <v/>
      </c>
      <c r="BP1389" s="46"/>
      <c r="BQ1389" s="46" t="str">
        <f>IF(ISNUMBER(VLOOKUP($B1389,Stats!$A$2:$AA$19,2,FALSE))=FALSE,"",IF(ISNUMBER(BM1389),BM1389,(VLOOKUP($B1389,Stats!$A$2:$AT$19,46,FALSE)-VLOOKUP($B1389,Stats!$A$2:$AA$19,12,FALSE))/VLOOKUP($B1389,Stats!$A$2:$AA$19,26,FALSE)))</f>
        <v/>
      </c>
      <c r="BR1389" s="51" t="str">
        <f t="shared" si="288"/>
        <v/>
      </c>
      <c r="BS1389" s="32" t="str">
        <f t="shared" si="283"/>
        <v/>
      </c>
      <c r="BT1389" s="53" t="str">
        <f t="shared" si="284"/>
        <v/>
      </c>
    </row>
    <row r="1390" spans="1:72" x14ac:dyDescent="0.15">
      <c r="A1390" s="5">
        <v>2187</v>
      </c>
      <c r="B1390" s="5" t="s">
        <v>59</v>
      </c>
      <c r="C1390" s="3">
        <v>0</v>
      </c>
      <c r="D1390" s="11">
        <v>1.534522335336741E-3</v>
      </c>
      <c r="E1390" s="6">
        <v>9.3652361529098112E-4</v>
      </c>
      <c r="F1390" s="15">
        <v>4.1428571428571432</v>
      </c>
      <c r="G1390" s="15">
        <v>4.0714285714285712</v>
      </c>
      <c r="H1390" s="13">
        <v>7.2486398748500866E-4</v>
      </c>
      <c r="I1390" s="13">
        <v>-7.1689487944547644E-4</v>
      </c>
      <c r="J1390" s="12">
        <v>2.5</v>
      </c>
      <c r="K1390" s="12">
        <v>2.2142857142857144</v>
      </c>
      <c r="L1390" s="13">
        <v>1.7750856527203635E-3</v>
      </c>
      <c r="M1390" s="13">
        <v>-1.0194012743082101E-3</v>
      </c>
      <c r="N1390" s="8">
        <v>1.3792714285714285</v>
      </c>
      <c r="O1390" s="8">
        <v>1.0021792892750134</v>
      </c>
      <c r="P1390" s="14"/>
      <c r="Q1390" s="13">
        <v>-1.0806146633636135E-3</v>
      </c>
      <c r="R1390" s="14"/>
      <c r="S1390" s="14" t="str">
        <f>IF(ISNUMBER(R1390),VLOOKUP(B1390,Index!$B$3:$AB$18,27,FALSE),"")</f>
        <v/>
      </c>
      <c r="T1390" s="14" t="str">
        <f>IF(ISNUMBER($R1390),VLOOKUP($B1390,Index!$B$21:$AB$36,27,FALSE),"")</f>
        <v/>
      </c>
      <c r="U1390" s="14" t="str">
        <f>IF(ISNUMBER($R1390),VLOOKUP($B1390,Index!$B$39:$AB$54,27,FALSE),"")</f>
        <v/>
      </c>
      <c r="W1390" s="6">
        <v>7.6323612868425386E-2</v>
      </c>
      <c r="X1390" s="8">
        <v>0.52185374149659858</v>
      </c>
      <c r="Y1390" s="6">
        <v>1.7769286241128772E-2</v>
      </c>
      <c r="Z1390" s="8" t="str">
        <f t="shared" si="285"/>
        <v/>
      </c>
      <c r="AA1390" s="9" t="s">
        <v>25</v>
      </c>
      <c r="AB1390" s="3">
        <v>0</v>
      </c>
      <c r="AC1390" s="6">
        <v>5.8252938812892695E-3</v>
      </c>
      <c r="AD1390" s="8">
        <v>0.27233132751399874</v>
      </c>
      <c r="AE1390" s="6">
        <v>3.1574753351916825E-4</v>
      </c>
      <c r="AF1390" s="8" t="str">
        <f t="shared" si="286"/>
        <v/>
      </c>
      <c r="AG1390" s="9" t="s">
        <v>25</v>
      </c>
      <c r="AH1390" s="3">
        <v>0</v>
      </c>
      <c r="AK1390" t="str">
        <f t="shared" si="292"/>
        <v/>
      </c>
      <c r="AL1390" t="str">
        <f t="shared" si="292"/>
        <v/>
      </c>
      <c r="AM1390" t="str">
        <f t="shared" si="292"/>
        <v/>
      </c>
      <c r="AN1390" t="str">
        <f t="shared" si="292"/>
        <v/>
      </c>
      <c r="AO1390" t="str">
        <f t="shared" si="292"/>
        <v/>
      </c>
      <c r="AP1390" t="str">
        <f t="shared" si="292"/>
        <v/>
      </c>
      <c r="AQ1390" t="str">
        <f t="shared" si="292"/>
        <v/>
      </c>
      <c r="AR1390" t="str">
        <f t="shared" si="292"/>
        <v/>
      </c>
      <c r="AS1390" t="str">
        <f t="shared" si="292"/>
        <v/>
      </c>
      <c r="AT1390" t="str">
        <f t="shared" si="292"/>
        <v/>
      </c>
      <c r="AU1390" t="str">
        <f t="shared" si="292"/>
        <v/>
      </c>
      <c r="AV1390" t="str">
        <f t="shared" si="292"/>
        <v/>
      </c>
      <c r="AW1390" t="str">
        <f t="shared" si="292"/>
        <v/>
      </c>
      <c r="AX1390" t="str">
        <f t="shared" si="292"/>
        <v/>
      </c>
      <c r="AZ1390" s="46" t="str">
        <f>IF(ISNUMBER(VLOOKUP($B1390,Stats!$A$2:$AA$19,2,FALSE))=FALSE,"",IF(ISNUMBER(W1390),(W1390-VLOOKUP($B1390,Stats!$A$2:$AA$19,2,FALSE))/VLOOKUP($B1390,Stats!$A$2:$AA$19,16,FALSE),""))</f>
        <v/>
      </c>
      <c r="BA1390" s="46" t="str">
        <f>IF(ISNUMBER(VLOOKUP($B1390,Stats!$A$2:$AA$19,2,FALSE))=FALSE,"",IF(ISNUMBER(X1390),(X1390-VLOOKUP($B1390,Stats!$A$2:$AA$19,3,FALSE))/VLOOKUP($B1390,Stats!$A$2:$AA$19,17,FALSE),""))</f>
        <v/>
      </c>
      <c r="BB1390" s="46"/>
      <c r="BC1390" s="46"/>
      <c r="BD1390" s="44" t="str">
        <f t="shared" si="282"/>
        <v/>
      </c>
      <c r="BE1390" s="46" t="str">
        <f>IF(ISNUMBER(VLOOKUP($B1390,Stats!$A$2:$AA$19,2,FALSE))=FALSE,"",IF(ISNUMBER(Y1390),(Y1390-VLOOKUP($B1390,Stats!$A$2:$AA$19,5,FALSE))/VLOOKUP($B1390,Stats!$A$2:$AA$19,19,FALSE),""))</f>
        <v/>
      </c>
      <c r="BF1390" s="46"/>
      <c r="BG1390" s="46"/>
      <c r="BH1390" s="46" t="str">
        <f>IF(ISNUMBER(VLOOKUP($B1390,Stats!$A$2:$AA$19,2,FALSE))=FALSE,"",IF(ISNUMBER(Z1390),(Z1390-VLOOKUP($B1390,Stats!$A$2:$AA$19,8,FALSE))/VLOOKUP($B1390,Stats!$A$2:$AA$19,22,FALSE),""))</f>
        <v/>
      </c>
      <c r="BI1390" s="46" t="str">
        <f>IF(ISNUMBER(VLOOKUP($B1390,Stats!$A$2:$AA$19,2,FALSE))=FALSE,"",IF(ISNUMBER(#REF!),(#REF!-VLOOKUP($B1390,Stats!$A$2:$AA$19,9,FALSE))/VLOOKUP($B1390,Stats!$A$2:$AA$19,23,FALSE),""))</f>
        <v/>
      </c>
      <c r="BJ1390" s="46" t="str">
        <f>IF(ISNUMBER(VLOOKUP($B1390,Stats!$A$2:$AA$19,2,FALSE))=FALSE,"",IF(ISNUMBER(#REF!),(#REF!-VLOOKUP($B1390,Stats!$A$2:$AA$19,10,FALSE))/VLOOKUP($B1390,Stats!$A$2:$AA$19,24,FALSE),""))</f>
        <v/>
      </c>
      <c r="BK1390" s="44" t="str">
        <f t="shared" si="287"/>
        <v/>
      </c>
      <c r="BL1390" s="46" t="str">
        <f>IF(ISNUMBER(VLOOKUP($B1390,Stats!$A$2:$AA$19,2,FALSE))=FALSE,"",IF(ISNUMBER(#REF!),(#REF!-VLOOKUP($B1390,Stats!$A$2:$AA$19,11,FALSE))/VLOOKUP($B1390,Stats!$A$2:$AA$19,25,FALSE),""))</f>
        <v/>
      </c>
      <c r="BM1390" s="46" t="str">
        <f>IF(ISNUMBER(VLOOKUP($B1390,Stats!$A$2:$AA$19,2,FALSE))=FALSE,"",IF(ISNUMBER(AA1390),(AA1390-VLOOKUP($B1390,Stats!$A$2:$AA$19,12,FALSE))/VLOOKUP($B1390,Stats!$A$2:$AA$19,26,FALSE),""))</f>
        <v/>
      </c>
      <c r="BN1390" s="46" t="str">
        <f>IF(ISNUMBER(VLOOKUP($B1390,Stats!$A$2:$AA$19,2,FALSE))=FALSE,"",IF(ISNUMBER(#REF!),(#REF!-VLOOKUP($B1390,Stats!$A$2:$AA$19,13,FALSE))/VLOOKUP($B1390,Stats!$A$2:$AA$19,27,FALSE),""))</f>
        <v/>
      </c>
      <c r="BO1390" s="46" t="str">
        <f>IF(ISNUMBER(VLOOKUP($B1390,Stats!$A$2:$AA$19,2,FALSE))=FALSE,"",IF(ISNUMBER(#REF!),(#REF!-VLOOKUP($B1390,Stats!$A$2:$AA$19,14,FALSE))/VLOOKUP($B1390,Stats!$A$2:$AB$19,28,FALSE),""))</f>
        <v/>
      </c>
      <c r="BP1390" s="46"/>
      <c r="BQ1390" s="46" t="str">
        <f>IF(ISNUMBER(VLOOKUP($B1390,Stats!$A$2:$AA$19,2,FALSE))=FALSE,"",IF(ISNUMBER(BM1390),BM1390,(VLOOKUP($B1390,Stats!$A$2:$AT$19,46,FALSE)-VLOOKUP($B1390,Stats!$A$2:$AA$19,12,FALSE))/VLOOKUP($B1390,Stats!$A$2:$AA$19,26,FALSE)))</f>
        <v/>
      </c>
      <c r="BR1390" s="51" t="str">
        <f t="shared" si="288"/>
        <v/>
      </c>
      <c r="BS1390" s="32" t="str">
        <f t="shared" si="283"/>
        <v/>
      </c>
      <c r="BT1390" s="53" t="str">
        <f t="shared" si="284"/>
        <v/>
      </c>
    </row>
    <row r="1391" spans="1:72" x14ac:dyDescent="0.15">
      <c r="A1391" s="16">
        <v>2187</v>
      </c>
      <c r="B1391" s="17">
        <v>201421</v>
      </c>
      <c r="C1391" s="3">
        <v>0</v>
      </c>
      <c r="D1391" s="23">
        <v>-4.376048428268442E-4</v>
      </c>
      <c r="E1391" s="18">
        <v>3.3768105295261977E-5</v>
      </c>
      <c r="F1391" s="24">
        <v>1</v>
      </c>
      <c r="G1391" s="24">
        <v>6</v>
      </c>
      <c r="H1391" s="20">
        <v>0</v>
      </c>
      <c r="I1391" s="20">
        <v>-7.2947442500674128E-5</v>
      </c>
      <c r="J1391" s="24">
        <v>1</v>
      </c>
      <c r="K1391" s="24">
        <v>5</v>
      </c>
      <c r="L1391" s="20">
        <v>0</v>
      </c>
      <c r="M1391" s="20">
        <v>-7.29607471180449E-5</v>
      </c>
      <c r="N1391" s="19">
        <v>1.3711</v>
      </c>
      <c r="O1391" s="19">
        <v>1</v>
      </c>
      <c r="P1391" s="25">
        <v>41920</v>
      </c>
      <c r="Q1391" s="20">
        <v>-4.376048428268442E-4</v>
      </c>
      <c r="R1391" s="25">
        <v>41929</v>
      </c>
      <c r="S1391" s="25">
        <f>IF(ISNUMBER(R1391),VLOOKUP(B1391,Index!$B$3:$AB$18,27,FALSE),"")</f>
        <v>41929</v>
      </c>
      <c r="T1391" s="25">
        <f>IF(ISNUMBER($R1391),VLOOKUP($B1391,Index!$B$21:$AB$36,27,FALSE),"")</f>
        <v>41929</v>
      </c>
      <c r="U1391" s="25">
        <f>IF(ISNUMBER($R1391),VLOOKUP($B1391,Index!$B$39:$AB$54,27,FALSE),"")</f>
        <v>41929</v>
      </c>
      <c r="W1391" s="18">
        <v>-1.5753774341766391E-2</v>
      </c>
      <c r="X1391" s="19">
        <v>0.14285714285714285</v>
      </c>
      <c r="Y1391" s="18">
        <v>6.4070475000852303E-4</v>
      </c>
      <c r="Z1391" s="19">
        <f t="shared" si="285"/>
        <v>0</v>
      </c>
      <c r="AA1391" s="21" t="s">
        <v>25</v>
      </c>
      <c r="AB1391" s="3">
        <v>0</v>
      </c>
      <c r="AC1391" s="18">
        <v>2.4818140601129711E-4</v>
      </c>
      <c r="AD1391" s="19">
        <v>2.0408163265306121E-2</v>
      </c>
      <c r="AE1391" s="18">
        <v>4.1050257668348402E-7</v>
      </c>
      <c r="AF1391" s="19">
        <f t="shared" si="286"/>
        <v>0</v>
      </c>
      <c r="AG1391" s="21" t="s">
        <v>25</v>
      </c>
      <c r="AH1391" s="3">
        <v>0</v>
      </c>
      <c r="AK1391" t="str">
        <f t="shared" si="292"/>
        <v/>
      </c>
      <c r="AL1391" t="str">
        <f t="shared" si="292"/>
        <v/>
      </c>
      <c r="AM1391" t="str">
        <f t="shared" si="292"/>
        <v/>
      </c>
      <c r="AN1391" t="str">
        <f t="shared" si="292"/>
        <v/>
      </c>
      <c r="AO1391" t="str">
        <f t="shared" si="292"/>
        <v/>
      </c>
      <c r="AP1391" t="str">
        <f t="shared" si="292"/>
        <v/>
      </c>
      <c r="AQ1391" t="str">
        <f t="shared" si="292"/>
        <v/>
      </c>
      <c r="AR1391" t="str">
        <f t="shared" si="292"/>
        <v/>
      </c>
      <c r="AS1391" t="str">
        <f t="shared" si="292"/>
        <v/>
      </c>
      <c r="AT1391" t="str">
        <f t="shared" si="292"/>
        <v/>
      </c>
      <c r="AU1391" t="str">
        <f t="shared" si="292"/>
        <v/>
      </c>
      <c r="AV1391" t="str">
        <f t="shared" si="292"/>
        <v/>
      </c>
      <c r="AW1391" t="str">
        <f t="shared" si="292"/>
        <v/>
      </c>
      <c r="AX1391" t="str">
        <f t="shared" si="292"/>
        <v/>
      </c>
      <c r="AZ1391" s="46">
        <f>IF(ISNUMBER(VLOOKUP($B1391,Stats!$A$2:$AA$19,2,FALSE))=FALSE,"",IF(ISNUMBER(W1391),(W1391-VLOOKUP($B1391,Stats!$A$2:$AA$19,2,FALSE))/VLOOKUP($B1391,Stats!$A$2:$AA$19,16,FALSE),""))</f>
        <v>0.5299725002150194</v>
      </c>
      <c r="BA1391" s="46">
        <f>IF(ISNUMBER(VLOOKUP($B1391,Stats!$A$2:$AA$19,2,FALSE))=FALSE,"",IF(ISNUMBER(X1391),(X1391-VLOOKUP($B1391,Stats!$A$2:$AA$19,3,FALSE))/VLOOKUP($B1391,Stats!$A$2:$AA$19,17,FALSE),""))</f>
        <v>-1.2748232324955624</v>
      </c>
      <c r="BB1391" s="46"/>
      <c r="BC1391" s="46"/>
      <c r="BD1391" s="44">
        <f t="shared" si="282"/>
        <v>-0.3724253661402715</v>
      </c>
      <c r="BE1391" s="46">
        <f>IF(ISNUMBER(VLOOKUP($B1391,Stats!$A$2:$AA$19,2,FALSE))=FALSE,"",IF(ISNUMBER(Y1391),(Y1391-VLOOKUP($B1391,Stats!$A$2:$AA$19,5,FALSE))/VLOOKUP($B1391,Stats!$A$2:$AA$19,19,FALSE),""))</f>
        <v>-1.3026654960723112</v>
      </c>
      <c r="BF1391" s="46"/>
      <c r="BG1391" s="46"/>
      <c r="BH1391" s="46">
        <f>IF(ISNUMBER(VLOOKUP($B1391,Stats!$A$2:$AA$19,2,FALSE))=FALSE,"",IF(ISNUMBER(Z1391),(Z1391-VLOOKUP($B1391,Stats!$A$2:$AA$19,8,FALSE))/VLOOKUP($B1391,Stats!$A$2:$AA$19,22,FALSE),""))</f>
        <v>-0.61753828864926419</v>
      </c>
      <c r="BI1391" s="46" t="str">
        <f>IF(ISNUMBER(VLOOKUP($B1391,Stats!$A$2:$AA$19,2,FALSE))=FALSE,"",IF(ISNUMBER(#REF!),(#REF!-VLOOKUP($B1391,Stats!$A$2:$AA$19,9,FALSE))/VLOOKUP($B1391,Stats!$A$2:$AA$19,23,FALSE),""))</f>
        <v/>
      </c>
      <c r="BJ1391" s="46" t="str">
        <f>IF(ISNUMBER(VLOOKUP($B1391,Stats!$A$2:$AA$19,2,FALSE))=FALSE,"",IF(ISNUMBER(#REF!),(#REF!-VLOOKUP($B1391,Stats!$A$2:$AA$19,10,FALSE))/VLOOKUP($B1391,Stats!$A$2:$AA$19,24,FALSE),""))</f>
        <v/>
      </c>
      <c r="BK1391" s="44">
        <f t="shared" si="287"/>
        <v>0.72660436065583855</v>
      </c>
      <c r="BL1391" s="46" t="str">
        <f>IF(ISNUMBER(VLOOKUP($B1391,Stats!$A$2:$AA$19,2,FALSE))=FALSE,"",IF(ISNUMBER(#REF!),(#REF!-VLOOKUP($B1391,Stats!$A$2:$AA$19,11,FALSE))/VLOOKUP($B1391,Stats!$A$2:$AA$19,25,FALSE),""))</f>
        <v/>
      </c>
      <c r="BM1391" s="46" t="str">
        <f>IF(ISNUMBER(VLOOKUP($B1391,Stats!$A$2:$AA$19,2,FALSE))=FALSE,"",IF(ISNUMBER(AA1391),(AA1391-VLOOKUP($B1391,Stats!$A$2:$AA$19,12,FALSE))/VLOOKUP($B1391,Stats!$A$2:$AA$19,26,FALSE),""))</f>
        <v/>
      </c>
      <c r="BN1391" s="46" t="str">
        <f>IF(ISNUMBER(VLOOKUP($B1391,Stats!$A$2:$AA$19,2,FALSE))=FALSE,"",IF(ISNUMBER(#REF!),(#REF!-VLOOKUP($B1391,Stats!$A$2:$AA$19,13,FALSE))/VLOOKUP($B1391,Stats!$A$2:$AA$19,27,FALSE),""))</f>
        <v/>
      </c>
      <c r="BO1391" s="46" t="str">
        <f>IF(ISNUMBER(VLOOKUP($B1391,Stats!$A$2:$AA$19,2,FALSE))=FALSE,"",IF(ISNUMBER(#REF!),(#REF!-VLOOKUP($B1391,Stats!$A$2:$AA$19,14,FALSE))/VLOOKUP($B1391,Stats!$A$2:$AB$19,28,FALSE),""))</f>
        <v/>
      </c>
      <c r="BP1391" s="46"/>
      <c r="BQ1391" s="46">
        <f>IF(ISNUMBER(VLOOKUP($B1391,Stats!$A$2:$AA$19,2,FALSE))=FALSE,"",IF(ISNUMBER(BM1391),BM1391,(VLOOKUP($B1391,Stats!$A$2:$AT$19,46,FALSE)-VLOOKUP($B1391,Stats!$A$2:$AA$19,12,FALSE))/VLOOKUP($B1391,Stats!$A$2:$AA$19,26,FALSE)))</f>
        <v>-0.81319138310867711</v>
      </c>
      <c r="BR1391" s="51">
        <f t="shared" si="288"/>
        <v>-0.81319138310867711</v>
      </c>
      <c r="BS1391" s="32" t="str">
        <f t="shared" si="283"/>
        <v>2187_201421</v>
      </c>
      <c r="BT1391" s="53">
        <f t="shared" si="284"/>
        <v>0.19883926654371339</v>
      </c>
    </row>
    <row r="1392" spans="1:72" x14ac:dyDescent="0.15">
      <c r="A1392" s="16">
        <v>2187</v>
      </c>
      <c r="B1392" s="17">
        <v>201422</v>
      </c>
      <c r="C1392" s="3">
        <v>0</v>
      </c>
      <c r="D1392" s="23">
        <v>-6.5669463699391528E-4</v>
      </c>
      <c r="E1392" s="18">
        <v>4.1422565595796426E-5</v>
      </c>
      <c r="F1392" s="24">
        <v>2</v>
      </c>
      <c r="G1392" s="24">
        <v>8</v>
      </c>
      <c r="H1392" s="20">
        <v>0</v>
      </c>
      <c r="I1392" s="20">
        <v>-8.2110132194126995E-5</v>
      </c>
      <c r="J1392" s="24">
        <v>1</v>
      </c>
      <c r="K1392" s="24">
        <v>5</v>
      </c>
      <c r="L1392" s="20">
        <v>0</v>
      </c>
      <c r="M1392" s="20">
        <v>-1.4593214155411705E-4</v>
      </c>
      <c r="N1392" s="19">
        <v>1.3703000000000001</v>
      </c>
      <c r="O1392" s="19">
        <v>1</v>
      </c>
      <c r="P1392" s="25">
        <v>41932</v>
      </c>
      <c r="Q1392" s="20">
        <v>-5.1083704298338084E-4</v>
      </c>
      <c r="R1392" s="25">
        <v>41943</v>
      </c>
      <c r="S1392" s="25">
        <f>IF(ISNUMBER(R1392),VLOOKUP(B1392,Index!$B$3:$AB$18,27,FALSE),"")</f>
        <v>41939</v>
      </c>
      <c r="T1392" s="25">
        <f>IF(ISNUMBER($R1392),VLOOKUP($B1392,Index!$B$21:$AB$36,27,FALSE),"")</f>
        <v>41935</v>
      </c>
      <c r="U1392" s="25">
        <f>IF(ISNUMBER($R1392),VLOOKUP($B1392,Index!$B$39:$AB$54,27,FALSE),"")</f>
        <v>41936</v>
      </c>
      <c r="W1392" s="18">
        <v>-1.9700839109817458E-2</v>
      </c>
      <c r="X1392" s="19">
        <v>0.2</v>
      </c>
      <c r="Y1392" s="18">
        <v>7.8593792286267799E-4</v>
      </c>
      <c r="Z1392" s="19">
        <f t="shared" si="285"/>
        <v>4</v>
      </c>
      <c r="AA1392" s="21" t="s">
        <v>25</v>
      </c>
      <c r="AB1392" s="3">
        <v>0</v>
      </c>
      <c r="AC1392" s="18">
        <v>3.8812306163091314E-4</v>
      </c>
      <c r="AD1392" s="19">
        <v>4.0000000000000008E-2</v>
      </c>
      <c r="AE1392" s="18">
        <v>6.1769841859370076E-7</v>
      </c>
      <c r="AF1392" s="19">
        <f t="shared" si="286"/>
        <v>16</v>
      </c>
      <c r="AG1392" s="21" t="s">
        <v>25</v>
      </c>
      <c r="AH1392" s="3">
        <v>0</v>
      </c>
      <c r="AK1392" t="str">
        <f t="shared" si="292"/>
        <v/>
      </c>
      <c r="AL1392" t="str">
        <f t="shared" si="292"/>
        <v/>
      </c>
      <c r="AM1392" t="str">
        <f t="shared" si="292"/>
        <v/>
      </c>
      <c r="AN1392" t="str">
        <f t="shared" si="292"/>
        <v/>
      </c>
      <c r="AO1392" t="str">
        <f t="shared" si="292"/>
        <v/>
      </c>
      <c r="AP1392" t="str">
        <f t="shared" si="292"/>
        <v/>
      </c>
      <c r="AQ1392" t="str">
        <f t="shared" si="292"/>
        <v/>
      </c>
      <c r="AR1392" t="str">
        <f t="shared" si="292"/>
        <v/>
      </c>
      <c r="AS1392" t="str">
        <f t="shared" si="292"/>
        <v/>
      </c>
      <c r="AT1392" t="str">
        <f t="shared" si="292"/>
        <v/>
      </c>
      <c r="AU1392" t="str">
        <f t="shared" si="292"/>
        <v/>
      </c>
      <c r="AV1392" t="str">
        <f t="shared" si="292"/>
        <v/>
      </c>
      <c r="AW1392" t="str">
        <f t="shared" si="292"/>
        <v/>
      </c>
      <c r="AX1392" t="str">
        <f t="shared" si="292"/>
        <v/>
      </c>
      <c r="AZ1392" s="46">
        <f>IF(ISNUMBER(VLOOKUP($B1392,Stats!$A$2:$AA$19,2,FALSE))=FALSE,"",IF(ISNUMBER(W1392),(W1392-VLOOKUP($B1392,Stats!$A$2:$AA$19,2,FALSE))/VLOOKUP($B1392,Stats!$A$2:$AA$19,16,FALSE),""))</f>
        <v>-0.79843886877565218</v>
      </c>
      <c r="BA1392" s="46">
        <f>IF(ISNUMBER(VLOOKUP($B1392,Stats!$A$2:$AA$19,2,FALSE))=FALSE,"",IF(ISNUMBER(X1392),(X1392-VLOOKUP($B1392,Stats!$A$2:$AA$19,3,FALSE))/VLOOKUP($B1392,Stats!$A$2:$AA$19,17,FALSE),""))</f>
        <v>-2.9610457659028628</v>
      </c>
      <c r="BB1392" s="46"/>
      <c r="BC1392" s="46"/>
      <c r="BD1392" s="44">
        <f t="shared" si="282"/>
        <v>-1.8797423173392576</v>
      </c>
      <c r="BE1392" s="46">
        <f>IF(ISNUMBER(VLOOKUP($B1392,Stats!$A$2:$AA$19,2,FALSE))=FALSE,"",IF(ISNUMBER(Y1392),(Y1392-VLOOKUP($B1392,Stats!$A$2:$AA$19,5,FALSE))/VLOOKUP($B1392,Stats!$A$2:$AA$19,19,FALSE),""))</f>
        <v>-1.4170599788151672</v>
      </c>
      <c r="BF1392" s="46"/>
      <c r="BG1392" s="46"/>
      <c r="BH1392" s="46">
        <f>IF(ISNUMBER(VLOOKUP($B1392,Stats!$A$2:$AA$19,2,FALSE))=FALSE,"",IF(ISNUMBER(Z1392),(Z1392-VLOOKUP($B1392,Stats!$A$2:$AA$19,8,FALSE))/VLOOKUP($B1392,Stats!$A$2:$AA$19,22,FALSE),""))</f>
        <v>0.66359770503354598</v>
      </c>
      <c r="BI1392" s="46" t="str">
        <f>IF(ISNUMBER(VLOOKUP($B1392,Stats!$A$2:$AA$19,2,FALSE))=FALSE,"",IF(ISNUMBER(#REF!),(#REF!-VLOOKUP($B1392,Stats!$A$2:$AA$19,9,FALSE))/VLOOKUP($B1392,Stats!$A$2:$AA$19,23,FALSE),""))</f>
        <v/>
      </c>
      <c r="BJ1392" s="46" t="str">
        <f>IF(ISNUMBER(VLOOKUP($B1392,Stats!$A$2:$AA$19,2,FALSE))=FALSE,"",IF(ISNUMBER(#REF!),(#REF!-VLOOKUP($B1392,Stats!$A$2:$AA$19,10,FALSE))/VLOOKUP($B1392,Stats!$A$2:$AA$19,24,FALSE),""))</f>
        <v/>
      </c>
      <c r="BK1392" s="44">
        <f t="shared" si="287"/>
        <v>1.1910212966806808</v>
      </c>
      <c r="BL1392" s="46" t="str">
        <f>IF(ISNUMBER(VLOOKUP($B1392,Stats!$A$2:$AA$19,2,FALSE))=FALSE,"",IF(ISNUMBER(#REF!),(#REF!-VLOOKUP($B1392,Stats!$A$2:$AA$19,11,FALSE))/VLOOKUP($B1392,Stats!$A$2:$AA$19,25,FALSE),""))</f>
        <v/>
      </c>
      <c r="BM1392" s="46" t="str">
        <f>IF(ISNUMBER(VLOOKUP($B1392,Stats!$A$2:$AA$19,2,FALSE))=FALSE,"",IF(ISNUMBER(AA1392),(AA1392-VLOOKUP($B1392,Stats!$A$2:$AA$19,12,FALSE))/VLOOKUP($B1392,Stats!$A$2:$AA$19,26,FALSE),""))</f>
        <v/>
      </c>
      <c r="BN1392" s="46" t="str">
        <f>IF(ISNUMBER(VLOOKUP($B1392,Stats!$A$2:$AA$19,2,FALSE))=FALSE,"",IF(ISNUMBER(#REF!),(#REF!-VLOOKUP($B1392,Stats!$A$2:$AA$19,13,FALSE))/VLOOKUP($B1392,Stats!$A$2:$AA$19,27,FALSE),""))</f>
        <v/>
      </c>
      <c r="BO1392" s="46" t="str">
        <f>IF(ISNUMBER(VLOOKUP($B1392,Stats!$A$2:$AA$19,2,FALSE))=FALSE,"",IF(ISNUMBER(#REF!),(#REF!-VLOOKUP($B1392,Stats!$A$2:$AA$19,14,FALSE))/VLOOKUP($B1392,Stats!$A$2:$AB$19,28,FALSE),""))</f>
        <v/>
      </c>
      <c r="BP1392" s="46"/>
      <c r="BQ1392" s="46">
        <f>IF(ISNUMBER(VLOOKUP($B1392,Stats!$A$2:$AA$19,2,FALSE))=FALSE,"",IF(ISNUMBER(BM1392),BM1392,(VLOOKUP($B1392,Stats!$A$2:$AT$19,46,FALSE)-VLOOKUP($B1392,Stats!$A$2:$AA$19,12,FALSE))/VLOOKUP($B1392,Stats!$A$2:$AA$19,26,FALSE)))</f>
        <v>-0.38178036496436479</v>
      </c>
      <c r="BR1392" s="51">
        <f t="shared" si="288"/>
        <v>-0.38178036496436479</v>
      </c>
      <c r="BS1392" s="32" t="str">
        <f t="shared" si="283"/>
        <v>2187_201422</v>
      </c>
      <c r="BT1392" s="53">
        <f t="shared" si="284"/>
        <v>0.26230824154768401</v>
      </c>
    </row>
    <row r="1393" spans="1:72" x14ac:dyDescent="0.15">
      <c r="A1393" s="16">
        <v>2187</v>
      </c>
      <c r="B1393" s="17">
        <v>201423</v>
      </c>
      <c r="C1393" s="3">
        <v>0</v>
      </c>
      <c r="D1393" s="23">
        <v>-6.5712616822422021E-4</v>
      </c>
      <c r="E1393" s="18">
        <v>5.3883630472928495E-5</v>
      </c>
      <c r="F1393" s="24">
        <v>3</v>
      </c>
      <c r="G1393" s="24">
        <v>7</v>
      </c>
      <c r="H1393" s="20">
        <v>0</v>
      </c>
      <c r="I1393" s="20">
        <v>-9.3901071338220454E-5</v>
      </c>
      <c r="J1393" s="24">
        <v>1</v>
      </c>
      <c r="K1393" s="24">
        <v>3</v>
      </c>
      <c r="L1393" s="20">
        <v>0</v>
      </c>
      <c r="M1393" s="20">
        <v>-1.4607069821792606E-4</v>
      </c>
      <c r="N1393" s="19">
        <v>1.3694</v>
      </c>
      <c r="O1393" s="19">
        <v>1</v>
      </c>
      <c r="P1393" s="25">
        <v>41946</v>
      </c>
      <c r="Q1393" s="20">
        <v>-5.1117277639833869E-4</v>
      </c>
      <c r="R1393" s="25">
        <v>41957</v>
      </c>
      <c r="S1393" s="25">
        <f>IF(ISNUMBER(R1393),VLOOKUP(B1393,Index!$B$3:$AB$18,27,FALSE),"")</f>
        <v>41956</v>
      </c>
      <c r="T1393" s="25">
        <f>IF(ISNUMBER($R1393),VLOOKUP($B1393,Index!$B$21:$AB$36,27,FALSE),"")</f>
        <v>41954</v>
      </c>
      <c r="U1393" s="25">
        <f>IF(ISNUMBER($R1393),VLOOKUP($B1393,Index!$B$39:$AB$54,27,FALSE),"")</f>
        <v>41957</v>
      </c>
      <c r="W1393" s="18">
        <v>-1.9713785046726606E-2</v>
      </c>
      <c r="X1393" s="19">
        <v>0.3</v>
      </c>
      <c r="Y1393" s="18">
        <v>1.0223700053598594E-3</v>
      </c>
      <c r="Z1393" s="19">
        <f t="shared" si="285"/>
        <v>1</v>
      </c>
      <c r="AA1393" s="21" t="s">
        <v>25</v>
      </c>
      <c r="AB1393" s="3">
        <v>0</v>
      </c>
      <c r="AC1393" s="18">
        <v>3.8863332086854153E-4</v>
      </c>
      <c r="AD1393" s="19">
        <v>0.09</v>
      </c>
      <c r="AE1393" s="18">
        <v>1.0452404278595188E-6</v>
      </c>
      <c r="AF1393" s="19">
        <f t="shared" si="286"/>
        <v>1</v>
      </c>
      <c r="AG1393" s="21" t="s">
        <v>25</v>
      </c>
      <c r="AH1393" s="3">
        <v>0</v>
      </c>
      <c r="AK1393" t="str">
        <f t="shared" ref="AK1393:AX1402" si="293">IF($B1393=AK$2,$AA1393,"")</f>
        <v/>
      </c>
      <c r="AL1393" t="str">
        <f t="shared" si="293"/>
        <v/>
      </c>
      <c r="AM1393" t="str">
        <f t="shared" si="293"/>
        <v/>
      </c>
      <c r="AN1393" t="str">
        <f t="shared" si="293"/>
        <v/>
      </c>
      <c r="AO1393" t="str">
        <f t="shared" si="293"/>
        <v/>
      </c>
      <c r="AP1393" t="str">
        <f t="shared" si="293"/>
        <v/>
      </c>
      <c r="AQ1393" t="str">
        <f t="shared" si="293"/>
        <v/>
      </c>
      <c r="AR1393" t="str">
        <f t="shared" si="293"/>
        <v/>
      </c>
      <c r="AS1393" t="str">
        <f t="shared" si="293"/>
        <v/>
      </c>
      <c r="AT1393" t="str">
        <f t="shared" si="293"/>
        <v/>
      </c>
      <c r="AU1393" t="str">
        <f t="shared" si="293"/>
        <v/>
      </c>
      <c r="AV1393" t="str">
        <f t="shared" si="293"/>
        <v/>
      </c>
      <c r="AW1393" t="str">
        <f t="shared" si="293"/>
        <v/>
      </c>
      <c r="AX1393" t="str">
        <f t="shared" si="293"/>
        <v/>
      </c>
      <c r="AZ1393" s="46">
        <f>IF(ISNUMBER(VLOOKUP($B1393,Stats!$A$2:$AA$19,2,FALSE))=FALSE,"",IF(ISNUMBER(W1393),(W1393-VLOOKUP($B1393,Stats!$A$2:$AA$19,2,FALSE))/VLOOKUP($B1393,Stats!$A$2:$AA$19,16,FALSE),""))</f>
        <v>1.3176380577499118E-2</v>
      </c>
      <c r="BA1393" s="46">
        <f>IF(ISNUMBER(VLOOKUP($B1393,Stats!$A$2:$AA$19,2,FALSE))=FALSE,"",IF(ISNUMBER(X1393),(X1393-VLOOKUP($B1393,Stats!$A$2:$AA$19,3,FALSE))/VLOOKUP($B1393,Stats!$A$2:$AA$19,17,FALSE),""))</f>
        <v>-1.2635538809376619</v>
      </c>
      <c r="BB1393" s="46"/>
      <c r="BC1393" s="46"/>
      <c r="BD1393" s="44">
        <f t="shared" si="282"/>
        <v>-0.62518875018008135</v>
      </c>
      <c r="BE1393" s="46">
        <f>IF(ISNUMBER(VLOOKUP($B1393,Stats!$A$2:$AA$19,2,FALSE))=FALSE,"",IF(ISNUMBER(Y1393),(Y1393-VLOOKUP($B1393,Stats!$A$2:$AA$19,5,FALSE))/VLOOKUP($B1393,Stats!$A$2:$AA$19,19,FALSE),""))</f>
        <v>-1.4016852214420876</v>
      </c>
      <c r="BF1393" s="46"/>
      <c r="BG1393" s="46"/>
      <c r="BH1393" s="46">
        <f>IF(ISNUMBER(VLOOKUP($B1393,Stats!$A$2:$AA$19,2,FALSE))=FALSE,"",IF(ISNUMBER(Z1393),(Z1393-VLOOKUP($B1393,Stats!$A$2:$AA$19,8,FALSE))/VLOOKUP($B1393,Stats!$A$2:$AA$19,22,FALSE),""))</f>
        <v>-0.39509019437688425</v>
      </c>
      <c r="BI1393" s="46" t="str">
        <f>IF(ISNUMBER(VLOOKUP($B1393,Stats!$A$2:$AA$19,2,FALSE))=FALSE,"",IF(ISNUMBER(#REF!),(#REF!-VLOOKUP($B1393,Stats!$A$2:$AA$19,9,FALSE))/VLOOKUP($B1393,Stats!$A$2:$AA$19,23,FALSE),""))</f>
        <v/>
      </c>
      <c r="BJ1393" s="46" t="str">
        <f>IF(ISNUMBER(VLOOKUP($B1393,Stats!$A$2:$AA$19,2,FALSE))=FALSE,"",IF(ISNUMBER(#REF!),(#REF!-VLOOKUP($B1393,Stats!$A$2:$AA$19,10,FALSE))/VLOOKUP($B1393,Stats!$A$2:$AA$19,24,FALSE),""))</f>
        <v/>
      </c>
      <c r="BK1393" s="44">
        <f t="shared" si="287"/>
        <v>0.86265259669639593</v>
      </c>
      <c r="BL1393" s="46" t="str">
        <f>IF(ISNUMBER(VLOOKUP($B1393,Stats!$A$2:$AA$19,2,FALSE))=FALSE,"",IF(ISNUMBER(#REF!),(#REF!-VLOOKUP($B1393,Stats!$A$2:$AA$19,11,FALSE))/VLOOKUP($B1393,Stats!$A$2:$AA$19,25,FALSE),""))</f>
        <v/>
      </c>
      <c r="BM1393" s="46" t="str">
        <f>IF(ISNUMBER(VLOOKUP($B1393,Stats!$A$2:$AA$19,2,FALSE))=FALSE,"",IF(ISNUMBER(AA1393),(AA1393-VLOOKUP($B1393,Stats!$A$2:$AA$19,12,FALSE))/VLOOKUP($B1393,Stats!$A$2:$AA$19,26,FALSE),""))</f>
        <v/>
      </c>
      <c r="BN1393" s="46" t="str">
        <f>IF(ISNUMBER(VLOOKUP($B1393,Stats!$A$2:$AA$19,2,FALSE))=FALSE,"",IF(ISNUMBER(#REF!),(#REF!-VLOOKUP($B1393,Stats!$A$2:$AA$19,13,FALSE))/VLOOKUP($B1393,Stats!$A$2:$AA$19,27,FALSE),""))</f>
        <v/>
      </c>
      <c r="BO1393" s="46" t="str">
        <f>IF(ISNUMBER(VLOOKUP($B1393,Stats!$A$2:$AA$19,2,FALSE))=FALSE,"",IF(ISNUMBER(#REF!),(#REF!-VLOOKUP($B1393,Stats!$A$2:$AA$19,14,FALSE))/VLOOKUP($B1393,Stats!$A$2:$AB$19,28,FALSE),""))</f>
        <v/>
      </c>
      <c r="BP1393" s="46"/>
      <c r="BQ1393" s="46">
        <f>IF(ISNUMBER(VLOOKUP($B1393,Stats!$A$2:$AA$19,2,FALSE))=FALSE,"",IF(ISNUMBER(BM1393),BM1393,(VLOOKUP($B1393,Stats!$A$2:$AT$19,46,FALSE)-VLOOKUP($B1393,Stats!$A$2:$AA$19,12,FALSE))/VLOOKUP($B1393,Stats!$A$2:$AA$19,26,FALSE)))</f>
        <v>-0.71825946798524909</v>
      </c>
      <c r="BR1393" s="51">
        <f t="shared" si="288"/>
        <v>-0.71825946798524909</v>
      </c>
      <c r="BS1393" s="32" t="str">
        <f t="shared" si="283"/>
        <v>2187_201423</v>
      </c>
      <c r="BT1393" s="53">
        <f t="shared" si="284"/>
        <v>0.24890191438477144</v>
      </c>
    </row>
    <row r="1394" spans="1:72" x14ac:dyDescent="0.15">
      <c r="A1394" s="16">
        <v>2187</v>
      </c>
      <c r="B1394" s="17">
        <v>201424</v>
      </c>
      <c r="C1394" s="3">
        <v>0</v>
      </c>
      <c r="D1394" s="23">
        <v>-6.5755826696878295E-4</v>
      </c>
      <c r="E1394" s="18">
        <v>5.3919068128494338E-5</v>
      </c>
      <c r="F1394" s="24">
        <v>3</v>
      </c>
      <c r="G1394" s="24">
        <v>7</v>
      </c>
      <c r="H1394" s="20">
        <v>0</v>
      </c>
      <c r="I1394" s="20">
        <v>-9.3962833815987494E-5</v>
      </c>
      <c r="J1394" s="24">
        <v>1</v>
      </c>
      <c r="K1394" s="24">
        <v>3</v>
      </c>
      <c r="L1394" s="20">
        <v>0</v>
      </c>
      <c r="M1394" s="20">
        <v>-1.4616677629175623E-4</v>
      </c>
      <c r="N1394" s="19">
        <v>1.3685</v>
      </c>
      <c r="O1394" s="19">
        <v>1</v>
      </c>
      <c r="P1394" s="25">
        <v>41960</v>
      </c>
      <c r="Q1394" s="20">
        <v>-5.1150895140672503E-4</v>
      </c>
      <c r="R1394" s="25">
        <v>41971</v>
      </c>
      <c r="S1394" s="25">
        <f>IF(ISNUMBER(R1394),VLOOKUP(B1394,Index!$B$3:$AB$18,27,FALSE),"")</f>
        <v>41963</v>
      </c>
      <c r="T1394" s="25">
        <f>IF(ISNUMBER($R1394),VLOOKUP($B1394,Index!$B$21:$AB$36,27,FALSE),"")</f>
        <v>41963</v>
      </c>
      <c r="U1394" s="25">
        <f>IF(ISNUMBER($R1394),VLOOKUP($B1394,Index!$B$39:$AB$54,27,FALSE),"")</f>
        <v>41963</v>
      </c>
      <c r="W1394" s="18">
        <v>-1.9726748009063488E-2</v>
      </c>
      <c r="X1394" s="19">
        <v>0.3</v>
      </c>
      <c r="Y1394" s="18">
        <v>1.0230423875990072E-3</v>
      </c>
      <c r="Z1394" s="19">
        <f t="shared" si="285"/>
        <v>8</v>
      </c>
      <c r="AA1394" s="21" t="s">
        <v>25</v>
      </c>
      <c r="AB1394" s="3">
        <v>0</v>
      </c>
      <c r="AC1394" s="18">
        <v>3.8914458701309028E-4</v>
      </c>
      <c r="AD1394" s="19">
        <v>0.09</v>
      </c>
      <c r="AE1394" s="18">
        <v>1.0466157268242773E-6</v>
      </c>
      <c r="AF1394" s="19">
        <f t="shared" si="286"/>
        <v>64</v>
      </c>
      <c r="AG1394" s="21" t="s">
        <v>25</v>
      </c>
      <c r="AH1394" s="3">
        <v>0</v>
      </c>
      <c r="AK1394" t="str">
        <f t="shared" si="293"/>
        <v/>
      </c>
      <c r="AL1394" t="str">
        <f t="shared" si="293"/>
        <v/>
      </c>
      <c r="AM1394" t="str">
        <f t="shared" si="293"/>
        <v/>
      </c>
      <c r="AN1394" t="str">
        <f t="shared" si="293"/>
        <v/>
      </c>
      <c r="AO1394" t="str">
        <f t="shared" si="293"/>
        <v/>
      </c>
      <c r="AP1394" t="str">
        <f t="shared" si="293"/>
        <v/>
      </c>
      <c r="AQ1394" t="str">
        <f t="shared" si="293"/>
        <v/>
      </c>
      <c r="AR1394" t="str">
        <f t="shared" si="293"/>
        <v/>
      </c>
      <c r="AS1394" t="str">
        <f t="shared" si="293"/>
        <v/>
      </c>
      <c r="AT1394" t="str">
        <f t="shared" si="293"/>
        <v/>
      </c>
      <c r="AU1394" t="str">
        <f t="shared" si="293"/>
        <v/>
      </c>
      <c r="AV1394" t="str">
        <f t="shared" si="293"/>
        <v/>
      </c>
      <c r="AW1394" t="str">
        <f t="shared" si="293"/>
        <v/>
      </c>
      <c r="AX1394" t="str">
        <f t="shared" si="293"/>
        <v/>
      </c>
      <c r="AZ1394" s="46">
        <f>IF(ISNUMBER(VLOOKUP($B1394,Stats!$A$2:$AA$19,2,FALSE))=FALSE,"",IF(ISNUMBER(W1394),(W1394-VLOOKUP($B1394,Stats!$A$2:$AA$19,2,FALSE))/VLOOKUP($B1394,Stats!$A$2:$AA$19,16,FALSE),""))</f>
        <v>-1.2796649526355819</v>
      </c>
      <c r="BA1394" s="46">
        <f>IF(ISNUMBER(VLOOKUP($B1394,Stats!$A$2:$AA$19,2,FALSE))=FALSE,"",IF(ISNUMBER(X1394),(X1394-VLOOKUP($B1394,Stats!$A$2:$AA$19,3,FALSE))/VLOOKUP($B1394,Stats!$A$2:$AA$19,17,FALSE),""))</f>
        <v>-3.1067796602554365</v>
      </c>
      <c r="BB1394" s="46"/>
      <c r="BC1394" s="46"/>
      <c r="BD1394" s="44">
        <f t="shared" si="282"/>
        <v>-2.1398324763177907</v>
      </c>
      <c r="BE1394" s="46">
        <f>IF(ISNUMBER(VLOOKUP($B1394,Stats!$A$2:$AA$19,2,FALSE))=FALSE,"",IF(ISNUMBER(Y1394),(Y1394-VLOOKUP($B1394,Stats!$A$2:$AA$19,5,FALSE))/VLOOKUP($B1394,Stats!$A$2:$AA$19,19,FALSE),""))</f>
        <v>-1.3464953315122443</v>
      </c>
      <c r="BF1394" s="46"/>
      <c r="BG1394" s="46"/>
      <c r="BH1394" s="46">
        <f>IF(ISNUMBER(VLOOKUP($B1394,Stats!$A$2:$AA$19,2,FALSE))=FALSE,"",IF(ISNUMBER(Z1394),(Z1394-VLOOKUP($B1394,Stats!$A$2:$AA$19,8,FALSE))/VLOOKUP($B1394,Stats!$A$2:$AA$19,22,FALSE),""))</f>
        <v>2.0054020118034863</v>
      </c>
      <c r="BI1394" s="46" t="str">
        <f>IF(ISNUMBER(VLOOKUP($B1394,Stats!$A$2:$AA$19,2,FALSE))=FALSE,"",IF(ISNUMBER(#REF!),(#REF!-VLOOKUP($B1394,Stats!$A$2:$AA$19,9,FALSE))/VLOOKUP($B1394,Stats!$A$2:$AA$19,23,FALSE),""))</f>
        <v/>
      </c>
      <c r="BJ1394" s="46" t="str">
        <f>IF(ISNUMBER(VLOOKUP($B1394,Stats!$A$2:$AA$19,2,FALSE))=FALSE,"",IF(ISNUMBER(#REF!),(#REF!-VLOOKUP($B1394,Stats!$A$2:$AA$19,10,FALSE))/VLOOKUP($B1394,Stats!$A$2:$AA$19,24,FALSE),""))</f>
        <v/>
      </c>
      <c r="BK1394" s="44">
        <f t="shared" si="287"/>
        <v>1.5441673355996168</v>
      </c>
      <c r="BL1394" s="46" t="str">
        <f>IF(ISNUMBER(VLOOKUP($B1394,Stats!$A$2:$AA$19,2,FALSE))=FALSE,"",IF(ISNUMBER(#REF!),(#REF!-VLOOKUP($B1394,Stats!$A$2:$AA$19,11,FALSE))/VLOOKUP($B1394,Stats!$A$2:$AA$19,25,FALSE),""))</f>
        <v/>
      </c>
      <c r="BM1394" s="46" t="str">
        <f>IF(ISNUMBER(VLOOKUP($B1394,Stats!$A$2:$AA$19,2,FALSE))=FALSE,"",IF(ISNUMBER(AA1394),(AA1394-VLOOKUP($B1394,Stats!$A$2:$AA$19,12,FALSE))/VLOOKUP($B1394,Stats!$A$2:$AA$19,26,FALSE),""))</f>
        <v/>
      </c>
      <c r="BN1394" s="46" t="str">
        <f>IF(ISNUMBER(VLOOKUP($B1394,Stats!$A$2:$AA$19,2,FALSE))=FALSE,"",IF(ISNUMBER(#REF!),(#REF!-VLOOKUP($B1394,Stats!$A$2:$AA$19,13,FALSE))/VLOOKUP($B1394,Stats!$A$2:$AA$19,27,FALSE),""))</f>
        <v/>
      </c>
      <c r="BO1394" s="46" t="str">
        <f>IF(ISNUMBER(VLOOKUP($B1394,Stats!$A$2:$AA$19,2,FALSE))=FALSE,"",IF(ISNUMBER(#REF!),(#REF!-VLOOKUP($B1394,Stats!$A$2:$AA$19,14,FALSE))/VLOOKUP($B1394,Stats!$A$2:$AB$19,28,FALSE),""))</f>
        <v/>
      </c>
      <c r="BP1394" s="46"/>
      <c r="BQ1394" s="46">
        <f>IF(ISNUMBER(VLOOKUP($B1394,Stats!$A$2:$AA$19,2,FALSE))=FALSE,"",IF(ISNUMBER(BM1394),BM1394,(VLOOKUP($B1394,Stats!$A$2:$AT$19,46,FALSE)-VLOOKUP($B1394,Stats!$A$2:$AA$19,12,FALSE))/VLOOKUP($B1394,Stats!$A$2:$AA$19,26,FALSE)))</f>
        <v>-0.71020535495067338</v>
      </c>
      <c r="BR1394" s="51">
        <f t="shared" si="288"/>
        <v>-0.71020535495067338</v>
      </c>
      <c r="BS1394" s="32" t="str">
        <f t="shared" si="283"/>
        <v>2187_201424</v>
      </c>
      <c r="BT1394" s="53">
        <f t="shared" si="284"/>
        <v>0.35649283510607721</v>
      </c>
    </row>
    <row r="1395" spans="1:72" x14ac:dyDescent="0.15">
      <c r="A1395" s="16">
        <v>2187</v>
      </c>
      <c r="B1395" s="17">
        <v>201425</v>
      </c>
      <c r="C1395" s="3">
        <v>0</v>
      </c>
      <c r="D1395" s="23">
        <v>-6.5799093434704137E-4</v>
      </c>
      <c r="E1395" s="18">
        <v>5.3954552427302842E-5</v>
      </c>
      <c r="F1395" s="24">
        <v>3</v>
      </c>
      <c r="G1395" s="24">
        <v>7</v>
      </c>
      <c r="H1395" s="20">
        <v>0</v>
      </c>
      <c r="I1395" s="20">
        <v>-9.4024677594450878E-5</v>
      </c>
      <c r="J1395" s="24">
        <v>1</v>
      </c>
      <c r="K1395" s="24">
        <v>3</v>
      </c>
      <c r="L1395" s="20">
        <v>0</v>
      </c>
      <c r="M1395" s="20">
        <v>-1.4626298083952882E-4</v>
      </c>
      <c r="N1395" s="19">
        <v>1.3675999999999999</v>
      </c>
      <c r="O1395" s="19">
        <v>1</v>
      </c>
      <c r="P1395" s="25">
        <v>41974</v>
      </c>
      <c r="Q1395" s="20">
        <v>-5.1184556887973187E-4</v>
      </c>
      <c r="R1395" s="25">
        <v>41985</v>
      </c>
      <c r="S1395" s="25">
        <f>IF(ISNUMBER(R1395),VLOOKUP(B1395,Index!$B$3:$AB$18,27,FALSE),"")</f>
        <v>41982</v>
      </c>
      <c r="T1395" s="25">
        <f>IF(ISNUMBER($R1395),VLOOKUP($B1395,Index!$B$21:$AB$36,27,FALSE),"")</f>
        <v>41982</v>
      </c>
      <c r="U1395" s="25">
        <f>IF(ISNUMBER($R1395),VLOOKUP($B1395,Index!$B$39:$AB$54,27,FALSE),"")</f>
        <v>41982</v>
      </c>
      <c r="W1395" s="18">
        <v>-1.9739728030411241E-2</v>
      </c>
      <c r="X1395" s="19">
        <v>0.3</v>
      </c>
      <c r="Y1395" s="18">
        <v>1.0237156548314602E-3</v>
      </c>
      <c r="Z1395" s="19">
        <f t="shared" si="285"/>
        <v>3</v>
      </c>
      <c r="AA1395" s="21" t="s">
        <v>25</v>
      </c>
      <c r="AB1395" s="3">
        <v>0</v>
      </c>
      <c r="AC1395" s="18">
        <v>3.8965686271460326E-4</v>
      </c>
      <c r="AD1395" s="19">
        <v>0.09</v>
      </c>
      <c r="AE1395" s="18">
        <v>1.0479937419470055E-6</v>
      </c>
      <c r="AF1395" s="19">
        <f t="shared" si="286"/>
        <v>9</v>
      </c>
      <c r="AG1395" s="21" t="s">
        <v>25</v>
      </c>
      <c r="AH1395" s="3">
        <v>0</v>
      </c>
      <c r="AK1395" t="str">
        <f t="shared" si="293"/>
        <v/>
      </c>
      <c r="AL1395" t="str">
        <f t="shared" si="293"/>
        <v/>
      </c>
      <c r="AM1395" t="str">
        <f t="shared" si="293"/>
        <v/>
      </c>
      <c r="AN1395" t="str">
        <f t="shared" si="293"/>
        <v/>
      </c>
      <c r="AO1395" t="str">
        <f t="shared" si="293"/>
        <v/>
      </c>
      <c r="AP1395" t="str">
        <f t="shared" si="293"/>
        <v/>
      </c>
      <c r="AQ1395" t="str">
        <f t="shared" si="293"/>
        <v/>
      </c>
      <c r="AR1395" t="str">
        <f t="shared" si="293"/>
        <v/>
      </c>
      <c r="AS1395" t="str">
        <f t="shared" si="293"/>
        <v/>
      </c>
      <c r="AT1395" t="str">
        <f t="shared" si="293"/>
        <v/>
      </c>
      <c r="AU1395" t="str">
        <f t="shared" si="293"/>
        <v/>
      </c>
      <c r="AV1395" t="str">
        <f t="shared" si="293"/>
        <v/>
      </c>
      <c r="AW1395" t="str">
        <f t="shared" si="293"/>
        <v/>
      </c>
      <c r="AX1395" t="str">
        <f t="shared" si="293"/>
        <v/>
      </c>
      <c r="AZ1395" s="46">
        <f>IF(ISNUMBER(VLOOKUP($B1395,Stats!$A$2:$AA$19,2,FALSE))=FALSE,"",IF(ISNUMBER(W1395),(W1395-VLOOKUP($B1395,Stats!$A$2:$AA$19,2,FALSE))/VLOOKUP($B1395,Stats!$A$2:$AA$19,16,FALSE),""))</f>
        <v>-0.66815448031948366</v>
      </c>
      <c r="BA1395" s="46">
        <f>IF(ISNUMBER(VLOOKUP($B1395,Stats!$A$2:$AA$19,2,FALSE))=FALSE,"",IF(ISNUMBER(X1395),(X1395-VLOOKUP($B1395,Stats!$A$2:$AA$19,3,FALSE))/VLOOKUP($B1395,Stats!$A$2:$AA$19,17,FALSE),""))</f>
        <v>-2.0748422717827562</v>
      </c>
      <c r="BB1395" s="46"/>
      <c r="BC1395" s="46"/>
      <c r="BD1395" s="44">
        <f t="shared" si="282"/>
        <v>-1.3714983760511199</v>
      </c>
      <c r="BE1395" s="46">
        <f>IF(ISNUMBER(VLOOKUP($B1395,Stats!$A$2:$AA$19,2,FALSE))=FALSE,"",IF(ISNUMBER(Y1395),(Y1395-VLOOKUP($B1395,Stats!$A$2:$AA$19,5,FALSE))/VLOOKUP($B1395,Stats!$A$2:$AA$19,19,FALSE),""))</f>
        <v>-1.5321240432020824</v>
      </c>
      <c r="BF1395" s="46"/>
      <c r="BG1395" s="46"/>
      <c r="BH1395" s="46">
        <f>IF(ISNUMBER(VLOOKUP($B1395,Stats!$A$2:$AA$19,2,FALSE))=FALSE,"",IF(ISNUMBER(Z1395),(Z1395-VLOOKUP($B1395,Stats!$A$2:$AA$19,8,FALSE))/VLOOKUP($B1395,Stats!$A$2:$AA$19,22,FALSE),""))</f>
        <v>2.1893812400132417</v>
      </c>
      <c r="BI1395" s="46" t="str">
        <f>IF(ISNUMBER(VLOOKUP($B1395,Stats!$A$2:$AA$19,2,FALSE))=FALSE,"",IF(ISNUMBER(#REF!),(#REF!-VLOOKUP($B1395,Stats!$A$2:$AA$19,9,FALSE))/VLOOKUP($B1395,Stats!$A$2:$AA$19,23,FALSE),""))</f>
        <v/>
      </c>
      <c r="BJ1395" s="46" t="str">
        <f>IF(ISNUMBER(VLOOKUP($B1395,Stats!$A$2:$AA$19,2,FALSE))=FALSE,"",IF(ISNUMBER(#REF!),(#REF!-VLOOKUP($B1395,Stats!$A$2:$AA$19,10,FALSE))/VLOOKUP($B1395,Stats!$A$2:$AA$19,24,FALSE),""))</f>
        <v/>
      </c>
      <c r="BK1395" s="44">
        <f t="shared" si="287"/>
        <v>1.7293012022454302</v>
      </c>
      <c r="BL1395" s="46" t="str">
        <f>IF(ISNUMBER(VLOOKUP($B1395,Stats!$A$2:$AA$19,2,FALSE))=FALSE,"",IF(ISNUMBER(#REF!),(#REF!-VLOOKUP($B1395,Stats!$A$2:$AA$19,11,FALSE))/VLOOKUP($B1395,Stats!$A$2:$AA$19,25,FALSE),""))</f>
        <v/>
      </c>
      <c r="BM1395" s="46" t="str">
        <f>IF(ISNUMBER(VLOOKUP($B1395,Stats!$A$2:$AA$19,2,FALSE))=FALSE,"",IF(ISNUMBER(AA1395),(AA1395-VLOOKUP($B1395,Stats!$A$2:$AA$19,12,FALSE))/VLOOKUP($B1395,Stats!$A$2:$AA$19,26,FALSE),""))</f>
        <v/>
      </c>
      <c r="BN1395" s="46" t="str">
        <f>IF(ISNUMBER(VLOOKUP($B1395,Stats!$A$2:$AA$19,2,FALSE))=FALSE,"",IF(ISNUMBER(#REF!),(#REF!-VLOOKUP($B1395,Stats!$A$2:$AA$19,13,FALSE))/VLOOKUP($B1395,Stats!$A$2:$AA$19,27,FALSE),""))</f>
        <v/>
      </c>
      <c r="BO1395" s="46" t="str">
        <f>IF(ISNUMBER(VLOOKUP($B1395,Stats!$A$2:$AA$19,2,FALSE))=FALSE,"",IF(ISNUMBER(#REF!),(#REF!-VLOOKUP($B1395,Stats!$A$2:$AA$19,14,FALSE))/VLOOKUP($B1395,Stats!$A$2:$AB$19,28,FALSE),""))</f>
        <v/>
      </c>
      <c r="BP1395" s="46"/>
      <c r="BQ1395" s="46">
        <f>IF(ISNUMBER(VLOOKUP($B1395,Stats!$A$2:$AA$19,2,FALSE))=FALSE,"",IF(ISNUMBER(BM1395),BM1395,(VLOOKUP($B1395,Stats!$A$2:$AT$19,46,FALSE)-VLOOKUP($B1395,Stats!$A$2:$AA$19,12,FALSE))/VLOOKUP($B1395,Stats!$A$2:$AA$19,26,FALSE)))</f>
        <v>-0.79776266374979832</v>
      </c>
      <c r="BR1395" s="51">
        <f t="shared" si="288"/>
        <v>-0.79776266374979832</v>
      </c>
      <c r="BS1395" s="32" t="str">
        <f t="shared" si="283"/>
        <v>2187_201425</v>
      </c>
      <c r="BT1395" s="53">
        <f t="shared" si="284"/>
        <v>0.60372851338707445</v>
      </c>
    </row>
    <row r="1396" spans="1:72" x14ac:dyDescent="0.15">
      <c r="A1396" s="16">
        <v>2187</v>
      </c>
      <c r="B1396" s="17">
        <v>201426</v>
      </c>
      <c r="C1396" s="3">
        <v>0</v>
      </c>
      <c r="D1396" s="23">
        <v>-4.3894944765521249E-4</v>
      </c>
      <c r="E1396" s="18">
        <v>7.0692847914018288E-5</v>
      </c>
      <c r="F1396" s="24">
        <v>5</v>
      </c>
      <c r="G1396" s="24">
        <v>5</v>
      </c>
      <c r="H1396" s="20">
        <v>1.4638073629491543E-5</v>
      </c>
      <c r="I1396" s="20">
        <v>-1.0244081093135904E-4</v>
      </c>
      <c r="J1396" s="24">
        <v>3</v>
      </c>
      <c r="K1396" s="24">
        <v>2</v>
      </c>
      <c r="L1396" s="20">
        <v>7.3190368147457718E-5</v>
      </c>
      <c r="M1396" s="20">
        <v>-1.4635931211126607E-4</v>
      </c>
      <c r="N1396" s="19">
        <v>1.3667</v>
      </c>
      <c r="O1396" s="19">
        <v>1</v>
      </c>
      <c r="P1396" s="25">
        <v>41988</v>
      </c>
      <c r="Q1396" s="20">
        <v>-2.9267578839542452E-4</v>
      </c>
      <c r="R1396" s="25">
        <v>41995</v>
      </c>
      <c r="S1396" s="25">
        <f>IF(ISNUMBER(R1396),VLOOKUP(B1396,Index!$B$3:$AB$18,27,FALSE),"")</f>
        <v>41997</v>
      </c>
      <c r="T1396" s="25">
        <f>IF(ISNUMBER($R1396),VLOOKUP($B1396,Index!$B$21:$AB$36,27,FALSE),"")</f>
        <v>41996</v>
      </c>
      <c r="U1396" s="25">
        <f>IF(ISNUMBER($R1396),VLOOKUP($B1396,Index!$B$39:$AB$54,27,FALSE),"")</f>
        <v>41996</v>
      </c>
      <c r="W1396" s="18">
        <v>-1.3168483429656375E-2</v>
      </c>
      <c r="X1396" s="19">
        <v>0.5</v>
      </c>
      <c r="Y1396" s="18">
        <v>1.3413024821530852E-3</v>
      </c>
      <c r="Z1396" s="19">
        <f t="shared" si="285"/>
        <v>2</v>
      </c>
      <c r="AA1396" s="21" t="s">
        <v>25</v>
      </c>
      <c r="AB1396" s="3">
        <v>0</v>
      </c>
      <c r="AC1396" s="18">
        <v>1.7340895583713452E-4</v>
      </c>
      <c r="AD1396" s="19">
        <v>0.25</v>
      </c>
      <c r="AE1396" s="18">
        <v>1.7990923486300274E-6</v>
      </c>
      <c r="AF1396" s="19">
        <f t="shared" si="286"/>
        <v>4</v>
      </c>
      <c r="AG1396" s="21" t="s">
        <v>25</v>
      </c>
      <c r="AH1396" s="3">
        <v>0</v>
      </c>
      <c r="AK1396" t="str">
        <f t="shared" si="293"/>
        <v/>
      </c>
      <c r="AL1396" t="str">
        <f t="shared" si="293"/>
        <v/>
      </c>
      <c r="AM1396" t="str">
        <f t="shared" si="293"/>
        <v/>
      </c>
      <c r="AN1396" t="str">
        <f t="shared" si="293"/>
        <v/>
      </c>
      <c r="AO1396" t="str">
        <f t="shared" si="293"/>
        <v/>
      </c>
      <c r="AP1396" t="str">
        <f t="shared" si="293"/>
        <v/>
      </c>
      <c r="AQ1396" t="str">
        <f t="shared" si="293"/>
        <v/>
      </c>
      <c r="AR1396" t="str">
        <f t="shared" si="293"/>
        <v/>
      </c>
      <c r="AS1396" t="str">
        <f t="shared" si="293"/>
        <v/>
      </c>
      <c r="AT1396" t="str">
        <f t="shared" si="293"/>
        <v/>
      </c>
      <c r="AU1396" t="str">
        <f t="shared" si="293"/>
        <v/>
      </c>
      <c r="AV1396" t="str">
        <f t="shared" si="293"/>
        <v/>
      </c>
      <c r="AW1396" t="str">
        <f t="shared" si="293"/>
        <v/>
      </c>
      <c r="AX1396" t="str">
        <f t="shared" si="293"/>
        <v/>
      </c>
      <c r="AZ1396" s="46">
        <f>IF(ISNUMBER(VLOOKUP($B1396,Stats!$A$2:$AA$19,2,FALSE))=FALSE,"",IF(ISNUMBER(W1396),(W1396-VLOOKUP($B1396,Stats!$A$2:$AA$19,2,FALSE))/VLOOKUP($B1396,Stats!$A$2:$AA$19,16,FALSE),""))</f>
        <v>-0.44829264929348817</v>
      </c>
      <c r="BA1396" s="46">
        <f>IF(ISNUMBER(VLOOKUP($B1396,Stats!$A$2:$AA$19,2,FALSE))=FALSE,"",IF(ISNUMBER(X1396),(X1396-VLOOKUP($B1396,Stats!$A$2:$AA$19,3,FALSE))/VLOOKUP($B1396,Stats!$A$2:$AA$19,17,FALSE),""))</f>
        <v>-0.59756231632346257</v>
      </c>
      <c r="BB1396" s="46"/>
      <c r="BC1396" s="46"/>
      <c r="BD1396" s="44">
        <f t="shared" si="282"/>
        <v>-0.52292748280847534</v>
      </c>
      <c r="BE1396" s="46">
        <f>IF(ISNUMBER(VLOOKUP($B1396,Stats!$A$2:$AA$19,2,FALSE))=FALSE,"",IF(ISNUMBER(Y1396),(Y1396-VLOOKUP($B1396,Stats!$A$2:$AA$19,5,FALSE))/VLOOKUP($B1396,Stats!$A$2:$AA$19,19,FALSE),""))</f>
        <v>-1.4979274852380371</v>
      </c>
      <c r="BF1396" s="46"/>
      <c r="BG1396" s="46"/>
      <c r="BH1396" s="46">
        <f>IF(ISNUMBER(VLOOKUP($B1396,Stats!$A$2:$AA$19,2,FALSE))=FALSE,"",IF(ISNUMBER(Z1396),(Z1396-VLOOKUP($B1396,Stats!$A$2:$AA$19,8,FALSE))/VLOOKUP($B1396,Stats!$A$2:$AA$19,22,FALSE),""))</f>
        <v>0.39783181574503418</v>
      </c>
      <c r="BI1396" s="46" t="str">
        <f>IF(ISNUMBER(VLOOKUP($B1396,Stats!$A$2:$AA$19,2,FALSE))=FALSE,"",IF(ISNUMBER(#REF!),(#REF!-VLOOKUP($B1396,Stats!$A$2:$AA$19,9,FALSE))/VLOOKUP($B1396,Stats!$A$2:$AA$19,23,FALSE),""))</f>
        <v/>
      </c>
      <c r="BJ1396" s="46" t="str">
        <f>IF(ISNUMBER(VLOOKUP($B1396,Stats!$A$2:$AA$19,2,FALSE))=FALSE,"",IF(ISNUMBER(#REF!),(#REF!-VLOOKUP($B1396,Stats!$A$2:$AA$19,10,FALSE))/VLOOKUP($B1396,Stats!$A$2:$AA$19,24,FALSE),""))</f>
        <v/>
      </c>
      <c r="BK1396" s="44">
        <f t="shared" si="287"/>
        <v>1.1678987843901361</v>
      </c>
      <c r="BL1396" s="46" t="str">
        <f>IF(ISNUMBER(VLOOKUP($B1396,Stats!$A$2:$AA$19,2,FALSE))=FALSE,"",IF(ISNUMBER(#REF!),(#REF!-VLOOKUP($B1396,Stats!$A$2:$AA$19,11,FALSE))/VLOOKUP($B1396,Stats!$A$2:$AA$19,25,FALSE),""))</f>
        <v/>
      </c>
      <c r="BM1396" s="46" t="str">
        <f>IF(ISNUMBER(VLOOKUP($B1396,Stats!$A$2:$AA$19,2,FALSE))=FALSE,"",IF(ISNUMBER(AA1396),(AA1396-VLOOKUP($B1396,Stats!$A$2:$AA$19,12,FALSE))/VLOOKUP($B1396,Stats!$A$2:$AA$19,26,FALSE),""))</f>
        <v/>
      </c>
      <c r="BN1396" s="46" t="str">
        <f>IF(ISNUMBER(VLOOKUP($B1396,Stats!$A$2:$AA$19,2,FALSE))=FALSE,"",IF(ISNUMBER(#REF!),(#REF!-VLOOKUP($B1396,Stats!$A$2:$AA$19,13,FALSE))/VLOOKUP($B1396,Stats!$A$2:$AA$19,27,FALSE),""))</f>
        <v/>
      </c>
      <c r="BO1396" s="46" t="str">
        <f>IF(ISNUMBER(VLOOKUP($B1396,Stats!$A$2:$AA$19,2,FALSE))=FALSE,"",IF(ISNUMBER(#REF!),(#REF!-VLOOKUP($B1396,Stats!$A$2:$AA$19,14,FALSE))/VLOOKUP($B1396,Stats!$A$2:$AB$19,28,FALSE),""))</f>
        <v/>
      </c>
      <c r="BP1396" s="46"/>
      <c r="BQ1396" s="46">
        <f>IF(ISNUMBER(VLOOKUP($B1396,Stats!$A$2:$AA$19,2,FALSE))=FALSE,"",IF(ISNUMBER(BM1396),BM1396,(VLOOKUP($B1396,Stats!$A$2:$AT$19,46,FALSE)-VLOOKUP($B1396,Stats!$A$2:$AA$19,12,FALSE))/VLOOKUP($B1396,Stats!$A$2:$AA$19,26,FALSE)))</f>
        <v>-0.61108963630174951</v>
      </c>
      <c r="BR1396" s="51">
        <f t="shared" si="288"/>
        <v>-0.61108963630174951</v>
      </c>
      <c r="BS1396" s="32" t="str">
        <f t="shared" si="283"/>
        <v>2187_201426</v>
      </c>
      <c r="BT1396" s="53">
        <f t="shared" si="284"/>
        <v>0.47393584681203665</v>
      </c>
    </row>
    <row r="1397" spans="1:72" x14ac:dyDescent="0.15">
      <c r="A1397" s="16">
        <v>2187</v>
      </c>
      <c r="B1397" s="17">
        <v>201427</v>
      </c>
      <c r="C1397" s="3">
        <v>0</v>
      </c>
      <c r="D1397" s="23">
        <v>6.587133133277856E-4</v>
      </c>
      <c r="E1397" s="18">
        <v>1.1497528706420417E-3</v>
      </c>
      <c r="F1397" s="24">
        <v>2</v>
      </c>
      <c r="G1397" s="24">
        <v>1</v>
      </c>
      <c r="H1397" s="20">
        <v>7.3190368147546536E-4</v>
      </c>
      <c r="I1397" s="20">
        <v>-8.0391726960471477E-4</v>
      </c>
      <c r="J1397" s="24">
        <v>2</v>
      </c>
      <c r="K1397" s="24">
        <v>1</v>
      </c>
      <c r="L1397" s="20">
        <v>1.4638073629509307E-3</v>
      </c>
      <c r="M1397" s="20">
        <v>-8.0391726960471477E-4</v>
      </c>
      <c r="N1397" s="19">
        <v>1.3683000000000001</v>
      </c>
      <c r="O1397" s="19">
        <v>1</v>
      </c>
      <c r="P1397" s="25">
        <v>42002</v>
      </c>
      <c r="Q1397" s="20">
        <v>-8.0391726960471477E-4</v>
      </c>
      <c r="R1397" s="25">
        <v>42004</v>
      </c>
      <c r="S1397" s="25">
        <f>IF(ISNUMBER(R1397),VLOOKUP(B1397,Index!$B$3:$AB$18,27,FALSE),"")</f>
        <v>42002</v>
      </c>
      <c r="T1397" s="25">
        <f>IF(ISNUMBER($R1397),VLOOKUP($B1397,Index!$B$21:$AB$36,27,FALSE),"")</f>
        <v>42003</v>
      </c>
      <c r="U1397" s="25">
        <f>IF(ISNUMBER($R1397),VLOOKUP($B1397,Index!$B$39:$AB$54,27,FALSE),"")</f>
        <v>42003</v>
      </c>
      <c r="W1397" s="18">
        <v>7.9045597599334272E-2</v>
      </c>
      <c r="X1397" s="19">
        <v>0.66666666666666663</v>
      </c>
      <c r="Y1397" s="18">
        <v>2.1815026905274759E-2</v>
      </c>
      <c r="Z1397" s="19">
        <f t="shared" si="285"/>
        <v>2</v>
      </c>
      <c r="AA1397" s="21">
        <v>0.81937947875118322</v>
      </c>
      <c r="AB1397" s="3">
        <v>0</v>
      </c>
      <c r="AC1397" s="18">
        <v>6.2482064998358802E-3</v>
      </c>
      <c r="AD1397" s="19">
        <v>0.44444444444444442</v>
      </c>
      <c r="AE1397" s="18">
        <v>4.7589539887786162E-4</v>
      </c>
      <c r="AF1397" s="19">
        <f t="shared" si="286"/>
        <v>4</v>
      </c>
      <c r="AG1397" s="21">
        <v>0.67138273019856076</v>
      </c>
      <c r="AH1397" s="3">
        <v>0</v>
      </c>
      <c r="AK1397" t="str">
        <f t="shared" si="293"/>
        <v/>
      </c>
      <c r="AL1397" t="str">
        <f t="shared" si="293"/>
        <v/>
      </c>
      <c r="AM1397" t="str">
        <f t="shared" si="293"/>
        <v/>
      </c>
      <c r="AN1397" t="str">
        <f t="shared" si="293"/>
        <v/>
      </c>
      <c r="AO1397" t="str">
        <f t="shared" si="293"/>
        <v/>
      </c>
      <c r="AP1397" t="str">
        <f t="shared" si="293"/>
        <v/>
      </c>
      <c r="AQ1397">
        <f t="shared" si="293"/>
        <v>0.81937947875118322</v>
      </c>
      <c r="AR1397" t="str">
        <f t="shared" si="293"/>
        <v/>
      </c>
      <c r="AS1397" t="str">
        <f t="shared" si="293"/>
        <v/>
      </c>
      <c r="AT1397" t="str">
        <f t="shared" si="293"/>
        <v/>
      </c>
      <c r="AU1397" t="str">
        <f t="shared" si="293"/>
        <v/>
      </c>
      <c r="AV1397" t="str">
        <f t="shared" si="293"/>
        <v/>
      </c>
      <c r="AW1397" t="str">
        <f t="shared" si="293"/>
        <v/>
      </c>
      <c r="AX1397" t="str">
        <f t="shared" si="293"/>
        <v/>
      </c>
      <c r="AZ1397" s="46">
        <f>IF(ISNUMBER(VLOOKUP($B1397,Stats!$A$2:$AA$19,2,FALSE))=FALSE,"",IF(ISNUMBER(W1397),(W1397-VLOOKUP($B1397,Stats!$A$2:$AA$19,2,FALSE))/VLOOKUP($B1397,Stats!$A$2:$AA$19,16,FALSE),""))</f>
        <v>-0.33421287258031918</v>
      </c>
      <c r="BA1397" s="46">
        <f>IF(ISNUMBER(VLOOKUP($B1397,Stats!$A$2:$AA$19,2,FALSE))=FALSE,"",IF(ISNUMBER(X1397),(X1397-VLOOKUP($B1397,Stats!$A$2:$AA$19,3,FALSE))/VLOOKUP($B1397,Stats!$A$2:$AA$19,17,FALSE),""))</f>
        <v>0.191037174757621</v>
      </c>
      <c r="BB1397" s="46"/>
      <c r="BC1397" s="46"/>
      <c r="BD1397" s="44">
        <f t="shared" si="282"/>
        <v>-7.1587848911349089E-2</v>
      </c>
      <c r="BE1397" s="46">
        <f>IF(ISNUMBER(VLOOKUP($B1397,Stats!$A$2:$AA$19,2,FALSE))=FALSE,"",IF(ISNUMBER(Y1397),(Y1397-VLOOKUP($B1397,Stats!$A$2:$AA$19,5,FALSE))/VLOOKUP($B1397,Stats!$A$2:$AA$19,19,FALSE),""))</f>
        <v>-1.2430863452858725</v>
      </c>
      <c r="BF1397" s="46"/>
      <c r="BG1397" s="46"/>
      <c r="BH1397" s="46">
        <f>IF(ISNUMBER(VLOOKUP($B1397,Stats!$A$2:$AA$19,2,FALSE))=FALSE,"",IF(ISNUMBER(Z1397),(Z1397-VLOOKUP($B1397,Stats!$A$2:$AA$19,8,FALSE))/VLOOKUP($B1397,Stats!$A$2:$AA$19,22,FALSE),""))</f>
        <v>2.129215320919934</v>
      </c>
      <c r="BI1397" s="46" t="str">
        <f>IF(ISNUMBER(VLOOKUP($B1397,Stats!$A$2:$AA$19,2,FALSE))=FALSE,"",IF(ISNUMBER(#REF!),(#REF!-VLOOKUP($B1397,Stats!$A$2:$AA$19,9,FALSE))/VLOOKUP($B1397,Stats!$A$2:$AA$19,23,FALSE),""))</f>
        <v/>
      </c>
      <c r="BJ1397" s="46" t="str">
        <f>IF(ISNUMBER(VLOOKUP($B1397,Stats!$A$2:$AA$19,2,FALSE))=FALSE,"",IF(ISNUMBER(#REF!),(#REF!-VLOOKUP($B1397,Stats!$A$2:$AA$19,10,FALSE))/VLOOKUP($B1397,Stats!$A$2:$AA$19,24,FALSE),""))</f>
        <v/>
      </c>
      <c r="BK1397" s="44">
        <f t="shared" si="287"/>
        <v>1.5089250379760908</v>
      </c>
      <c r="BL1397" s="46" t="str">
        <f>IF(ISNUMBER(VLOOKUP($B1397,Stats!$A$2:$AA$19,2,FALSE))=FALSE,"",IF(ISNUMBER(#REF!),(#REF!-VLOOKUP($B1397,Stats!$A$2:$AA$19,11,FALSE))/VLOOKUP($B1397,Stats!$A$2:$AA$19,25,FALSE),""))</f>
        <v/>
      </c>
      <c r="BM1397" s="46">
        <f>IF(ISNUMBER(VLOOKUP($B1397,Stats!$A$2:$AA$19,2,FALSE))=FALSE,"",IF(ISNUMBER(AA1397),(AA1397-VLOOKUP($B1397,Stats!$A$2:$AA$19,12,FALSE))/VLOOKUP($B1397,Stats!$A$2:$AA$19,26,FALSE),""))</f>
        <v>-0.40525700520290892</v>
      </c>
      <c r="BN1397" s="46" t="str">
        <f>IF(ISNUMBER(VLOOKUP($B1397,Stats!$A$2:$AA$19,2,FALSE))=FALSE,"",IF(ISNUMBER(#REF!),(#REF!-VLOOKUP($B1397,Stats!$A$2:$AA$19,13,FALSE))/VLOOKUP($B1397,Stats!$A$2:$AA$19,27,FALSE),""))</f>
        <v/>
      </c>
      <c r="BO1397" s="46" t="str">
        <f>IF(ISNUMBER(VLOOKUP($B1397,Stats!$A$2:$AA$19,2,FALSE))=FALSE,"",IF(ISNUMBER(#REF!),(#REF!-VLOOKUP($B1397,Stats!$A$2:$AA$19,14,FALSE))/VLOOKUP($B1397,Stats!$A$2:$AB$19,28,FALSE),""))</f>
        <v/>
      </c>
      <c r="BP1397" s="46"/>
      <c r="BQ1397" s="46">
        <f>IF(ISNUMBER(VLOOKUP($B1397,Stats!$A$2:$AA$19,2,FALSE))=FALSE,"",IF(ISNUMBER(BM1397),BM1397,(VLOOKUP($B1397,Stats!$A$2:$AT$19,46,FALSE)-VLOOKUP($B1397,Stats!$A$2:$AA$19,12,FALSE))/VLOOKUP($B1397,Stats!$A$2:$AA$19,26,FALSE)))</f>
        <v>-0.40525700520290892</v>
      </c>
      <c r="BR1397" s="51">
        <f t="shared" si="288"/>
        <v>-0.40525700520290892</v>
      </c>
      <c r="BS1397" s="32" t="str">
        <f t="shared" si="283"/>
        <v>2187_201427</v>
      </c>
      <c r="BT1397" s="53">
        <f t="shared" si="284"/>
        <v>0.80998605196280282</v>
      </c>
    </row>
    <row r="1398" spans="1:72" x14ac:dyDescent="0.15">
      <c r="A1398" s="16">
        <v>2187</v>
      </c>
      <c r="B1398" s="17">
        <v>201501</v>
      </c>
      <c r="C1398" s="3">
        <v>0</v>
      </c>
      <c r="D1398" s="23">
        <v>6.1439438267991697E-3</v>
      </c>
      <c r="E1398" s="18">
        <v>4.4968274570892685E-3</v>
      </c>
      <c r="F1398" s="24">
        <v>3</v>
      </c>
      <c r="G1398" s="24">
        <v>2</v>
      </c>
      <c r="H1398" s="20">
        <v>3.7849050463289271E-3</v>
      </c>
      <c r="I1398" s="20">
        <v>-2.5927406955702503E-3</v>
      </c>
      <c r="J1398" s="24">
        <v>2</v>
      </c>
      <c r="K1398" s="24">
        <v>1</v>
      </c>
      <c r="L1398" s="20">
        <v>8.0011744843277999E-3</v>
      </c>
      <c r="M1398" s="20">
        <v>-3.5839672322994787E-3</v>
      </c>
      <c r="N1398" s="19">
        <v>1.3755999999999999</v>
      </c>
      <c r="O1398" s="19">
        <v>1.0097629009762901</v>
      </c>
      <c r="P1398" s="25">
        <v>42013</v>
      </c>
      <c r="Q1398" s="20">
        <v>-1.601514158841022E-3</v>
      </c>
      <c r="R1398" s="25">
        <v>42012</v>
      </c>
      <c r="S1398" s="25">
        <f>IF(ISNUMBER(R1398),VLOOKUP(B1398,Index!$B$3:$AB$18,27,FALSE),"")</f>
        <v>42013</v>
      </c>
      <c r="T1398" s="25">
        <f>IF(ISNUMBER($R1398),VLOOKUP($B1398,Index!$B$21:$AB$36,27,FALSE),"")</f>
        <v>42013</v>
      </c>
      <c r="U1398" s="25">
        <f>IF(ISNUMBER($R1398),VLOOKUP($B1398,Index!$B$39:$AB$54,27,FALSE),"")</f>
        <v>42011</v>
      </c>
      <c r="W1398" s="18">
        <v>0.44236395552954016</v>
      </c>
      <c r="X1398" s="19">
        <v>0.6</v>
      </c>
      <c r="Y1398" s="18">
        <v>8.5321302055111056E-2</v>
      </c>
      <c r="Z1398" s="19">
        <f t="shared" si="285"/>
        <v>1</v>
      </c>
      <c r="AA1398" s="21">
        <v>3.8363343794883442</v>
      </c>
      <c r="AB1398" s="3">
        <v>0</v>
      </c>
      <c r="AC1398" s="18">
        <v>0.19568586915174099</v>
      </c>
      <c r="AD1398" s="19">
        <v>0.36</v>
      </c>
      <c r="AE1398" s="18">
        <v>7.2797245843794984E-3</v>
      </c>
      <c r="AF1398" s="19">
        <f t="shared" si="286"/>
        <v>1</v>
      </c>
      <c r="AG1398" s="21">
        <v>14.717461471244219</v>
      </c>
      <c r="AH1398" s="3">
        <v>0</v>
      </c>
      <c r="AK1398" t="str">
        <f t="shared" si="293"/>
        <v/>
      </c>
      <c r="AL1398" t="str">
        <f t="shared" si="293"/>
        <v/>
      </c>
      <c r="AM1398" t="str">
        <f t="shared" si="293"/>
        <v/>
      </c>
      <c r="AN1398" t="str">
        <f t="shared" si="293"/>
        <v/>
      </c>
      <c r="AO1398" t="str">
        <f t="shared" si="293"/>
        <v/>
      </c>
      <c r="AP1398" t="str">
        <f t="shared" si="293"/>
        <v/>
      </c>
      <c r="AQ1398" t="str">
        <f t="shared" si="293"/>
        <v/>
      </c>
      <c r="AR1398">
        <f t="shared" si="293"/>
        <v>3.8363343794883442</v>
      </c>
      <c r="AS1398" t="str">
        <f t="shared" si="293"/>
        <v/>
      </c>
      <c r="AT1398" t="str">
        <f t="shared" si="293"/>
        <v/>
      </c>
      <c r="AU1398" t="str">
        <f t="shared" si="293"/>
        <v/>
      </c>
      <c r="AV1398" t="str">
        <f t="shared" si="293"/>
        <v/>
      </c>
      <c r="AW1398" t="str">
        <f t="shared" si="293"/>
        <v/>
      </c>
      <c r="AX1398" t="str">
        <f t="shared" si="293"/>
        <v/>
      </c>
      <c r="AZ1398" s="46">
        <f>IF(ISNUMBER(VLOOKUP($B1398,Stats!$A$2:$AA$19,2,FALSE))=FALSE,"",IF(ISNUMBER(W1398),(W1398-VLOOKUP($B1398,Stats!$A$2:$AA$19,2,FALSE))/VLOOKUP($B1398,Stats!$A$2:$AA$19,16,FALSE),""))</f>
        <v>-0.40819860488938181</v>
      </c>
      <c r="BA1398" s="46">
        <f>IF(ISNUMBER(VLOOKUP($B1398,Stats!$A$2:$AA$19,2,FALSE))=FALSE,"",IF(ISNUMBER(X1398),(X1398-VLOOKUP($B1398,Stats!$A$2:$AA$19,3,FALSE))/VLOOKUP($B1398,Stats!$A$2:$AA$19,17,FALSE),""))</f>
        <v>0.25266102439703397</v>
      </c>
      <c r="BB1398" s="46"/>
      <c r="BC1398" s="46"/>
      <c r="BD1398" s="44">
        <f t="shared" si="282"/>
        <v>-7.7768790246173919E-2</v>
      </c>
      <c r="BE1398" s="46">
        <f>IF(ISNUMBER(VLOOKUP($B1398,Stats!$A$2:$AA$19,2,FALSE))=FALSE,"",IF(ISNUMBER(Y1398),(Y1398-VLOOKUP($B1398,Stats!$A$2:$AA$19,5,FALSE))/VLOOKUP($B1398,Stats!$A$2:$AA$19,19,FALSE),""))</f>
        <v>-0.92822253692080814</v>
      </c>
      <c r="BF1398" s="46"/>
      <c r="BG1398" s="46"/>
      <c r="BH1398" s="46">
        <f>IF(ISNUMBER(VLOOKUP($B1398,Stats!$A$2:$AA$19,2,FALSE))=FALSE,"",IF(ISNUMBER(Z1398),(Z1398-VLOOKUP($B1398,Stats!$A$2:$AA$19,8,FALSE))/VLOOKUP($B1398,Stats!$A$2:$AA$19,22,FALSE),""))</f>
        <v>0.57826828658858598</v>
      </c>
      <c r="BI1398" s="46" t="str">
        <f>IF(ISNUMBER(VLOOKUP($B1398,Stats!$A$2:$AA$19,2,FALSE))=FALSE,"",IF(ISNUMBER(#REF!),(#REF!-VLOOKUP($B1398,Stats!$A$2:$AA$19,9,FALSE))/VLOOKUP($B1398,Stats!$A$2:$AA$19,23,FALSE),""))</f>
        <v/>
      </c>
      <c r="BJ1398" s="46" t="str">
        <f>IF(ISNUMBER(VLOOKUP($B1398,Stats!$A$2:$AA$19,2,FALSE))=FALSE,"",IF(ISNUMBER(#REF!),(#REF!-VLOOKUP($B1398,Stats!$A$2:$AA$19,10,FALSE))/VLOOKUP($B1398,Stats!$A$2:$AA$19,24,FALSE),""))</f>
        <v/>
      </c>
      <c r="BK1398" s="44">
        <f t="shared" si="287"/>
        <v>0.82323626182114151</v>
      </c>
      <c r="BL1398" s="46" t="str">
        <f>IF(ISNUMBER(VLOOKUP($B1398,Stats!$A$2:$AA$19,2,FALSE))=FALSE,"",IF(ISNUMBER(#REF!),(#REF!-VLOOKUP($B1398,Stats!$A$2:$AA$19,11,FALSE))/VLOOKUP($B1398,Stats!$A$2:$AA$19,25,FALSE),""))</f>
        <v/>
      </c>
      <c r="BM1398" s="46">
        <f>IF(ISNUMBER(VLOOKUP($B1398,Stats!$A$2:$AA$19,2,FALSE))=FALSE,"",IF(ISNUMBER(AA1398),(AA1398-VLOOKUP($B1398,Stats!$A$2:$AA$19,12,FALSE))/VLOOKUP($B1398,Stats!$A$2:$AA$19,26,FALSE),""))</f>
        <v>-0.11462288388097962</v>
      </c>
      <c r="BN1398" s="46" t="str">
        <f>IF(ISNUMBER(VLOOKUP($B1398,Stats!$A$2:$AA$19,2,FALSE))=FALSE,"",IF(ISNUMBER(#REF!),(#REF!-VLOOKUP($B1398,Stats!$A$2:$AA$19,13,FALSE))/VLOOKUP($B1398,Stats!$A$2:$AA$19,27,FALSE),""))</f>
        <v/>
      </c>
      <c r="BO1398" s="46" t="str">
        <f>IF(ISNUMBER(VLOOKUP($B1398,Stats!$A$2:$AA$19,2,FALSE))=FALSE,"",IF(ISNUMBER(#REF!),(#REF!-VLOOKUP($B1398,Stats!$A$2:$AA$19,14,FALSE))/VLOOKUP($B1398,Stats!$A$2:$AB$19,28,FALSE),""))</f>
        <v/>
      </c>
      <c r="BP1398" s="46"/>
      <c r="BQ1398" s="46">
        <f>IF(ISNUMBER(VLOOKUP($B1398,Stats!$A$2:$AA$19,2,FALSE))=FALSE,"",IF(ISNUMBER(BM1398),BM1398,(VLOOKUP($B1398,Stats!$A$2:$AT$19,46,FALSE)-VLOOKUP($B1398,Stats!$A$2:$AA$19,12,FALSE))/VLOOKUP($B1398,Stats!$A$2:$AA$19,26,FALSE)))</f>
        <v>-0.11462288388097962</v>
      </c>
      <c r="BR1398" s="51">
        <f t="shared" si="288"/>
        <v>-0.11462288388097962</v>
      </c>
      <c r="BS1398" s="32" t="str">
        <f t="shared" si="283"/>
        <v>2187_201501</v>
      </c>
      <c r="BT1398" s="53">
        <f t="shared" si="284"/>
        <v>0.45546342226725417</v>
      </c>
    </row>
    <row r="1399" spans="1:72" x14ac:dyDescent="0.15">
      <c r="A1399" s="16">
        <v>2187</v>
      </c>
      <c r="B1399" s="17">
        <v>201502</v>
      </c>
      <c r="C1399" s="3">
        <v>0</v>
      </c>
      <c r="D1399" s="23">
        <v>3.7801686536784729E-3</v>
      </c>
      <c r="E1399" s="18">
        <v>1.8116139148749079E-3</v>
      </c>
      <c r="F1399" s="24">
        <v>8</v>
      </c>
      <c r="G1399" s="24">
        <v>2</v>
      </c>
      <c r="H1399" s="20">
        <v>9.1589582405990355E-4</v>
      </c>
      <c r="I1399" s="20">
        <v>-1.7693239533136951E-3</v>
      </c>
      <c r="J1399" s="24">
        <v>5</v>
      </c>
      <c r="K1399" s="24">
        <v>1</v>
      </c>
      <c r="L1399" s="20">
        <v>3.9866628008118354E-3</v>
      </c>
      <c r="M1399" s="20">
        <v>-3.3932568045628164E-3</v>
      </c>
      <c r="N1399" s="19">
        <v>1.3851</v>
      </c>
      <c r="O1399" s="19">
        <v>1.0070524938199796</v>
      </c>
      <c r="P1399" s="25">
        <v>42023</v>
      </c>
      <c r="Q1399" s="20">
        <v>-3.3932568045628164E-3</v>
      </c>
      <c r="R1399" s="25">
        <v>42024</v>
      </c>
      <c r="S1399" s="25">
        <f>IF(ISNUMBER(R1399),VLOOKUP(B1399,Index!$B$3:$AB$18,27,FALSE),"")</f>
        <v>42023</v>
      </c>
      <c r="T1399" s="25">
        <f>IF(ISNUMBER($R1399),VLOOKUP($B1399,Index!$B$21:$AB$36,27,FALSE),"")</f>
        <v>42023</v>
      </c>
      <c r="U1399" s="25">
        <f>IF(ISNUMBER($R1399),VLOOKUP($B1399,Index!$B$39:$AB$54,27,FALSE),"")</f>
        <v>42027</v>
      </c>
      <c r="W1399" s="18">
        <v>0.11340505961035419</v>
      </c>
      <c r="X1399" s="19">
        <v>0.8</v>
      </c>
      <c r="Y1399" s="18">
        <v>3.4372957271154608E-2</v>
      </c>
      <c r="Z1399" s="19">
        <f t="shared" si="285"/>
        <v>1</v>
      </c>
      <c r="AA1399" s="21">
        <v>1.1140237451510853</v>
      </c>
      <c r="AB1399" s="3">
        <v>0</v>
      </c>
      <c r="AC1399" s="18">
        <v>1.2860707545227987E-2</v>
      </c>
      <c r="AD1399" s="19">
        <v>0.64000000000000012</v>
      </c>
      <c r="AE1399" s="18">
        <v>1.1815001915646205E-3</v>
      </c>
      <c r="AF1399" s="19">
        <f t="shared" si="286"/>
        <v>1</v>
      </c>
      <c r="AG1399" s="21">
        <v>1.2410489047604503</v>
      </c>
      <c r="AH1399" s="3">
        <v>0</v>
      </c>
      <c r="AK1399" t="str">
        <f t="shared" si="293"/>
        <v/>
      </c>
      <c r="AL1399" t="str">
        <f t="shared" si="293"/>
        <v/>
      </c>
      <c r="AM1399" t="str">
        <f t="shared" si="293"/>
        <v/>
      </c>
      <c r="AN1399" t="str">
        <f t="shared" si="293"/>
        <v/>
      </c>
      <c r="AO1399" t="str">
        <f t="shared" si="293"/>
        <v/>
      </c>
      <c r="AP1399" t="str">
        <f t="shared" si="293"/>
        <v/>
      </c>
      <c r="AQ1399" t="str">
        <f t="shared" si="293"/>
        <v/>
      </c>
      <c r="AR1399" t="str">
        <f t="shared" si="293"/>
        <v/>
      </c>
      <c r="AS1399">
        <f t="shared" si="293"/>
        <v>1.1140237451510853</v>
      </c>
      <c r="AT1399" t="str">
        <f t="shared" si="293"/>
        <v/>
      </c>
      <c r="AU1399" t="str">
        <f t="shared" si="293"/>
        <v/>
      </c>
      <c r="AV1399" t="str">
        <f t="shared" si="293"/>
        <v/>
      </c>
      <c r="AW1399" t="str">
        <f t="shared" si="293"/>
        <v/>
      </c>
      <c r="AX1399" t="str">
        <f t="shared" si="293"/>
        <v/>
      </c>
      <c r="AZ1399" s="46">
        <f>IF(ISNUMBER(VLOOKUP($B1399,Stats!$A$2:$AA$19,2,FALSE))=FALSE,"",IF(ISNUMBER(W1399),(W1399-VLOOKUP($B1399,Stats!$A$2:$AA$19,2,FALSE))/VLOOKUP($B1399,Stats!$A$2:$AA$19,16,FALSE),""))</f>
        <v>-0.84894463358180394</v>
      </c>
      <c r="BA1399" s="46">
        <f>IF(ISNUMBER(VLOOKUP($B1399,Stats!$A$2:$AA$19,2,FALSE))=FALSE,"",IF(ISNUMBER(X1399),(X1399-VLOOKUP($B1399,Stats!$A$2:$AA$19,3,FALSE))/VLOOKUP($B1399,Stats!$A$2:$AA$19,17,FALSE),""))</f>
        <v>1.2892765556780705</v>
      </c>
      <c r="BB1399" s="46"/>
      <c r="BC1399" s="46"/>
      <c r="BD1399" s="44">
        <f t="shared" si="282"/>
        <v>0.2201659610481333</v>
      </c>
      <c r="BE1399" s="46">
        <f>IF(ISNUMBER(VLOOKUP($B1399,Stats!$A$2:$AA$19,2,FALSE))=FALSE,"",IF(ISNUMBER(Y1399),(Y1399-VLOOKUP($B1399,Stats!$A$2:$AA$19,5,FALSE))/VLOOKUP($B1399,Stats!$A$2:$AA$19,19,FALSE),""))</f>
        <v>-1.3304894965669896</v>
      </c>
      <c r="BF1399" s="46"/>
      <c r="BG1399" s="46"/>
      <c r="BH1399" s="46">
        <f>IF(ISNUMBER(VLOOKUP($B1399,Stats!$A$2:$AA$19,2,FALSE))=FALSE,"",IF(ISNUMBER(Z1399),(Z1399-VLOOKUP($B1399,Stats!$A$2:$AA$19,8,FALSE))/VLOOKUP($B1399,Stats!$A$2:$AA$19,22,FALSE),""))</f>
        <v>0.13953358261751861</v>
      </c>
      <c r="BI1399" s="46" t="str">
        <f>IF(ISNUMBER(VLOOKUP($B1399,Stats!$A$2:$AA$19,2,FALSE))=FALSE,"",IF(ISNUMBER(#REF!),(#REF!-VLOOKUP($B1399,Stats!$A$2:$AA$19,9,FALSE))/VLOOKUP($B1399,Stats!$A$2:$AA$19,23,FALSE),""))</f>
        <v/>
      </c>
      <c r="BJ1399" s="46" t="str">
        <f>IF(ISNUMBER(VLOOKUP($B1399,Stats!$A$2:$AA$19,2,FALSE))=FALSE,"",IF(ISNUMBER(#REF!),(#REF!-VLOOKUP($B1399,Stats!$A$2:$AA$19,10,FALSE))/VLOOKUP($B1399,Stats!$A$2:$AA$19,24,FALSE),""))</f>
        <v/>
      </c>
      <c r="BK1399" s="44">
        <f t="shared" si="287"/>
        <v>0.97320272238214822</v>
      </c>
      <c r="BL1399" s="46" t="str">
        <f>IF(ISNUMBER(VLOOKUP($B1399,Stats!$A$2:$AA$19,2,FALSE))=FALSE,"",IF(ISNUMBER(#REF!),(#REF!-VLOOKUP($B1399,Stats!$A$2:$AA$19,11,FALSE))/VLOOKUP($B1399,Stats!$A$2:$AA$19,25,FALSE),""))</f>
        <v/>
      </c>
      <c r="BM1399" s="46">
        <f>IF(ISNUMBER(VLOOKUP($B1399,Stats!$A$2:$AA$19,2,FALSE))=FALSE,"",IF(ISNUMBER(AA1399),(AA1399-VLOOKUP($B1399,Stats!$A$2:$AA$19,12,FALSE))/VLOOKUP($B1399,Stats!$A$2:$AA$19,26,FALSE),""))</f>
        <v>-0.21777175919259273</v>
      </c>
      <c r="BN1399" s="46" t="str">
        <f>IF(ISNUMBER(VLOOKUP($B1399,Stats!$A$2:$AA$19,2,FALSE))=FALSE,"",IF(ISNUMBER(#REF!),(#REF!-VLOOKUP($B1399,Stats!$A$2:$AA$19,13,FALSE))/VLOOKUP($B1399,Stats!$A$2:$AA$19,27,FALSE),""))</f>
        <v/>
      </c>
      <c r="BO1399" s="46" t="str">
        <f>IF(ISNUMBER(VLOOKUP($B1399,Stats!$A$2:$AA$19,2,FALSE))=FALSE,"",IF(ISNUMBER(#REF!),(#REF!-VLOOKUP($B1399,Stats!$A$2:$AA$19,14,FALSE))/VLOOKUP($B1399,Stats!$A$2:$AB$19,28,FALSE),""))</f>
        <v/>
      </c>
      <c r="BP1399" s="46"/>
      <c r="BQ1399" s="46">
        <f>IF(ISNUMBER(VLOOKUP($B1399,Stats!$A$2:$AA$19,2,FALSE))=FALSE,"",IF(ISNUMBER(BM1399),BM1399,(VLOOKUP($B1399,Stats!$A$2:$AT$19,46,FALSE)-VLOOKUP($B1399,Stats!$A$2:$AA$19,12,FALSE))/VLOOKUP($B1399,Stats!$A$2:$AA$19,26,FALSE)))</f>
        <v>-0.21777175919259273</v>
      </c>
      <c r="BR1399" s="51">
        <f t="shared" si="288"/>
        <v>-0.21777175919259273</v>
      </c>
      <c r="BS1399" s="32" t="str">
        <f t="shared" si="283"/>
        <v>2187_201502</v>
      </c>
      <c r="BT1399" s="53">
        <f t="shared" si="284"/>
        <v>0.58440047380039706</v>
      </c>
    </row>
    <row r="1400" spans="1:72" x14ac:dyDescent="0.15">
      <c r="A1400" s="16">
        <v>2187</v>
      </c>
      <c r="B1400" s="17">
        <v>201503</v>
      </c>
      <c r="C1400" s="3">
        <v>0</v>
      </c>
      <c r="D1400" s="23">
        <v>1.2311703360370352E-3</v>
      </c>
      <c r="E1400" s="18">
        <v>1.1269398261430337E-3</v>
      </c>
      <c r="F1400" s="24">
        <v>6</v>
      </c>
      <c r="G1400" s="24">
        <v>4</v>
      </c>
      <c r="H1400" s="20">
        <v>7.0061628556531785E-4</v>
      </c>
      <c r="I1400" s="20">
        <v>-7.4187423951849185E-4</v>
      </c>
      <c r="J1400" s="24">
        <v>4</v>
      </c>
      <c r="K1400" s="24">
        <v>2</v>
      </c>
      <c r="L1400" s="20">
        <v>2.3926914153131751E-3</v>
      </c>
      <c r="M1400" s="20">
        <v>-1.7359855334538876E-3</v>
      </c>
      <c r="N1400" s="19">
        <v>1.3825000000000001</v>
      </c>
      <c r="O1400" s="19">
        <v>1.0017390044199694</v>
      </c>
      <c r="P1400" s="25">
        <v>42038</v>
      </c>
      <c r="Q1400" s="20">
        <v>-2.3869801084991371E-3</v>
      </c>
      <c r="R1400" s="25">
        <v>42040</v>
      </c>
      <c r="S1400" s="25">
        <f>IF(ISNUMBER(R1400),VLOOKUP(B1400,Index!$B$3:$AB$18,27,FALSE),"")</f>
        <v>42041</v>
      </c>
      <c r="T1400" s="25">
        <f>IF(ISNUMBER($R1400),VLOOKUP($B1400,Index!$B$21:$AB$36,27,FALSE),"")</f>
        <v>42041</v>
      </c>
      <c r="U1400" s="25">
        <f>IF(ISNUMBER($R1400),VLOOKUP($B1400,Index!$B$39:$AB$54,27,FALSE),"")</f>
        <v>42034</v>
      </c>
      <c r="W1400" s="18">
        <v>3.6935110081111056E-2</v>
      </c>
      <c r="X1400" s="19">
        <v>0.6</v>
      </c>
      <c r="Y1400" s="18">
        <v>2.138217981939692E-2</v>
      </c>
      <c r="Z1400" s="19">
        <f t="shared" si="285"/>
        <v>1</v>
      </c>
      <c r="AA1400" s="21">
        <v>0.51578575441550656</v>
      </c>
      <c r="AB1400" s="3">
        <v>0</v>
      </c>
      <c r="AC1400" s="18">
        <v>1.3642023567037916E-3</v>
      </c>
      <c r="AD1400" s="19">
        <v>0.36</v>
      </c>
      <c r="AE1400" s="18">
        <v>4.5719761382902489E-4</v>
      </c>
      <c r="AF1400" s="19">
        <f t="shared" si="286"/>
        <v>1</v>
      </c>
      <c r="AG1400" s="21">
        <v>0.26603494445797327</v>
      </c>
      <c r="AH1400" s="3">
        <v>0</v>
      </c>
      <c r="AK1400" t="str">
        <f t="shared" si="293"/>
        <v/>
      </c>
      <c r="AL1400" t="str">
        <f t="shared" si="293"/>
        <v/>
      </c>
      <c r="AM1400" t="str">
        <f t="shared" si="293"/>
        <v/>
      </c>
      <c r="AN1400" t="str">
        <f t="shared" si="293"/>
        <v/>
      </c>
      <c r="AO1400" t="str">
        <f t="shared" si="293"/>
        <v/>
      </c>
      <c r="AP1400" t="str">
        <f t="shared" si="293"/>
        <v/>
      </c>
      <c r="AQ1400" t="str">
        <f t="shared" si="293"/>
        <v/>
      </c>
      <c r="AR1400" t="str">
        <f t="shared" si="293"/>
        <v/>
      </c>
      <c r="AS1400" t="str">
        <f t="shared" si="293"/>
        <v/>
      </c>
      <c r="AT1400">
        <f t="shared" si="293"/>
        <v>0.51578575441550656</v>
      </c>
      <c r="AU1400" t="str">
        <f t="shared" si="293"/>
        <v/>
      </c>
      <c r="AV1400" t="str">
        <f t="shared" si="293"/>
        <v/>
      </c>
      <c r="AW1400" t="str">
        <f t="shared" si="293"/>
        <v/>
      </c>
      <c r="AX1400" t="str">
        <f t="shared" si="293"/>
        <v/>
      </c>
      <c r="AZ1400" s="46">
        <f>IF(ISNUMBER(VLOOKUP($B1400,Stats!$A$2:$AA$19,2,FALSE))=FALSE,"",IF(ISNUMBER(W1400),(W1400-VLOOKUP($B1400,Stats!$A$2:$AA$19,2,FALSE))/VLOOKUP($B1400,Stats!$A$2:$AA$19,16,FALSE),""))</f>
        <v>0.67714444081319858</v>
      </c>
      <c r="BA1400" s="46">
        <f>IF(ISNUMBER(VLOOKUP($B1400,Stats!$A$2:$AA$19,2,FALSE))=FALSE,"",IF(ISNUMBER(X1400),(X1400-VLOOKUP($B1400,Stats!$A$2:$AA$19,3,FALSE))/VLOOKUP($B1400,Stats!$A$2:$AA$19,17,FALSE),""))</f>
        <v>1.3468599432198178</v>
      </c>
      <c r="BB1400" s="46"/>
      <c r="BC1400" s="46"/>
      <c r="BD1400" s="44">
        <f t="shared" si="282"/>
        <v>1.0120021920165083</v>
      </c>
      <c r="BE1400" s="46">
        <f>IF(ISNUMBER(VLOOKUP($B1400,Stats!$A$2:$AA$19,2,FALSE))=FALSE,"",IF(ISNUMBER(Y1400),(Y1400-VLOOKUP($B1400,Stats!$A$2:$AA$19,5,FALSE))/VLOOKUP($B1400,Stats!$A$2:$AA$19,19,FALSE),""))</f>
        <v>-1.3893674473336977</v>
      </c>
      <c r="BF1400" s="46"/>
      <c r="BG1400" s="46"/>
      <c r="BH1400" s="46">
        <f>IF(ISNUMBER(VLOOKUP($B1400,Stats!$A$2:$AA$19,2,FALSE))=FALSE,"",IF(ISNUMBER(Z1400),(Z1400-VLOOKUP($B1400,Stats!$A$2:$AA$19,8,FALSE))/VLOOKUP($B1400,Stats!$A$2:$AA$19,22,FALSE),""))</f>
        <v>-0.25161069194327906</v>
      </c>
      <c r="BI1400" s="46" t="str">
        <f>IF(ISNUMBER(VLOOKUP($B1400,Stats!$A$2:$AA$19,2,FALSE))=FALSE,"",IF(ISNUMBER(#REF!),(#REF!-VLOOKUP($B1400,Stats!$A$2:$AA$19,9,FALSE))/VLOOKUP($B1400,Stats!$A$2:$AA$19,23,FALSE),""))</f>
        <v/>
      </c>
      <c r="BJ1400" s="46" t="str">
        <f>IF(ISNUMBER(VLOOKUP($B1400,Stats!$A$2:$AA$19,2,FALSE))=FALSE,"",IF(ISNUMBER(#REF!),(#REF!-VLOOKUP($B1400,Stats!$A$2:$AA$19,10,FALSE))/VLOOKUP($B1400,Stats!$A$2:$AA$19,24,FALSE),""))</f>
        <v/>
      </c>
      <c r="BK1400" s="44">
        <f t="shared" si="287"/>
        <v>0.89707400555060457</v>
      </c>
      <c r="BL1400" s="46" t="str">
        <f>IF(ISNUMBER(VLOOKUP($B1400,Stats!$A$2:$AA$19,2,FALSE))=FALSE,"",IF(ISNUMBER(#REF!),(#REF!-VLOOKUP($B1400,Stats!$A$2:$AA$19,11,FALSE))/VLOOKUP($B1400,Stats!$A$2:$AA$19,25,FALSE),""))</f>
        <v/>
      </c>
      <c r="BM1400" s="46">
        <f>IF(ISNUMBER(VLOOKUP($B1400,Stats!$A$2:$AA$19,2,FALSE))=FALSE,"",IF(ISNUMBER(AA1400),(AA1400-VLOOKUP($B1400,Stats!$A$2:$AA$19,12,FALSE))/VLOOKUP($B1400,Stats!$A$2:$AA$19,26,FALSE),""))</f>
        <v>-0.4632924860012167</v>
      </c>
      <c r="BN1400" s="46" t="str">
        <f>IF(ISNUMBER(VLOOKUP($B1400,Stats!$A$2:$AA$19,2,FALSE))=FALSE,"",IF(ISNUMBER(#REF!),(#REF!-VLOOKUP($B1400,Stats!$A$2:$AA$19,13,FALSE))/VLOOKUP($B1400,Stats!$A$2:$AA$19,27,FALSE),""))</f>
        <v/>
      </c>
      <c r="BO1400" s="46" t="str">
        <f>IF(ISNUMBER(VLOOKUP($B1400,Stats!$A$2:$AA$19,2,FALSE))=FALSE,"",IF(ISNUMBER(#REF!),(#REF!-VLOOKUP($B1400,Stats!$A$2:$AA$19,14,FALSE))/VLOOKUP($B1400,Stats!$A$2:$AB$19,28,FALSE),""))</f>
        <v/>
      </c>
      <c r="BP1400" s="46"/>
      <c r="BQ1400" s="46">
        <f>IF(ISNUMBER(VLOOKUP($B1400,Stats!$A$2:$AA$19,2,FALSE))=FALSE,"",IF(ISNUMBER(BM1400),BM1400,(VLOOKUP($B1400,Stats!$A$2:$AT$19,46,FALSE)-VLOOKUP($B1400,Stats!$A$2:$AA$19,12,FALSE))/VLOOKUP($B1400,Stats!$A$2:$AA$19,26,FALSE)))</f>
        <v>-0.4632924860012167</v>
      </c>
      <c r="BR1400" s="51">
        <f t="shared" si="288"/>
        <v>-0.4632924860012167</v>
      </c>
      <c r="BS1400" s="32" t="str">
        <f t="shared" si="283"/>
        <v>2187_201503</v>
      </c>
      <c r="BT1400" s="53">
        <f t="shared" si="284"/>
        <v>0.64798634453342108</v>
      </c>
    </row>
    <row r="1401" spans="1:72" x14ac:dyDescent="0.15">
      <c r="A1401" s="16">
        <v>2187</v>
      </c>
      <c r="B1401" s="17">
        <v>201504</v>
      </c>
      <c r="C1401" s="3">
        <v>0</v>
      </c>
      <c r="D1401" s="23">
        <v>4.2676311030740433E-3</v>
      </c>
      <c r="E1401" s="18">
        <v>1.457318579893676E-3</v>
      </c>
      <c r="F1401" s="24">
        <v>4</v>
      </c>
      <c r="G1401" s="24">
        <v>3</v>
      </c>
      <c r="H1401" s="20">
        <v>1.6270884505751315E-3</v>
      </c>
      <c r="I1401" s="20">
        <v>-7.4738073682604578E-4</v>
      </c>
      <c r="J1401" s="24">
        <v>3</v>
      </c>
      <c r="K1401" s="24">
        <v>2</v>
      </c>
      <c r="L1401" s="20">
        <v>3.0406139144283362E-3</v>
      </c>
      <c r="M1401" s="20">
        <v>-1.0126582278481289E-3</v>
      </c>
      <c r="N1401" s="19">
        <v>1.3884000000000001</v>
      </c>
      <c r="O1401" s="19">
        <v>1.0052856418796612</v>
      </c>
      <c r="P1401" s="25">
        <v>42052</v>
      </c>
      <c r="Q1401" s="20">
        <v>-1.2292118582791778E-3</v>
      </c>
      <c r="R1401" s="25">
        <v>42047</v>
      </c>
      <c r="S1401" s="25">
        <f>IF(ISNUMBER(R1401),VLOOKUP(B1401,Index!$B$3:$AB$18,27,FALSE),"")</f>
        <v>42044</v>
      </c>
      <c r="T1401" s="25">
        <f>IF(ISNUMBER($R1401),VLOOKUP($B1401,Index!$B$21:$AB$36,27,FALSE),"")</f>
        <v>42044</v>
      </c>
      <c r="U1401" s="25">
        <f>IF(ISNUMBER($R1401),VLOOKUP($B1401,Index!$B$39:$AB$54,27,FALSE),"")</f>
        <v>42052</v>
      </c>
      <c r="W1401" s="18">
        <v>0.17070524412296173</v>
      </c>
      <c r="X1401" s="19">
        <v>0.5714285714285714</v>
      </c>
      <c r="Y1401" s="18">
        <v>2.7650675933676476E-2</v>
      </c>
      <c r="Z1401" s="19">
        <f t="shared" si="285"/>
        <v>3</v>
      </c>
      <c r="AA1401" s="21">
        <v>3.4718434209123794</v>
      </c>
      <c r="AB1401" s="3">
        <v>0</v>
      </c>
      <c r="AC1401" s="18">
        <v>2.9140280371079959E-2</v>
      </c>
      <c r="AD1401" s="19">
        <v>0.32653061224489793</v>
      </c>
      <c r="AE1401" s="18">
        <v>7.6455987958919547E-4</v>
      </c>
      <c r="AF1401" s="19">
        <f t="shared" si="286"/>
        <v>9</v>
      </c>
      <c r="AG1401" s="21">
        <v>12.053696739332572</v>
      </c>
      <c r="AH1401" s="3">
        <v>0</v>
      </c>
      <c r="AK1401" t="str">
        <f t="shared" si="293"/>
        <v/>
      </c>
      <c r="AL1401" t="str">
        <f t="shared" si="293"/>
        <v/>
      </c>
      <c r="AM1401" t="str">
        <f t="shared" si="293"/>
        <v/>
      </c>
      <c r="AN1401" t="str">
        <f t="shared" si="293"/>
        <v/>
      </c>
      <c r="AO1401" t="str">
        <f t="shared" si="293"/>
        <v/>
      </c>
      <c r="AP1401" t="str">
        <f t="shared" si="293"/>
        <v/>
      </c>
      <c r="AQ1401" t="str">
        <f t="shared" si="293"/>
        <v/>
      </c>
      <c r="AR1401" t="str">
        <f t="shared" si="293"/>
        <v/>
      </c>
      <c r="AS1401" t="str">
        <f t="shared" si="293"/>
        <v/>
      </c>
      <c r="AT1401" t="str">
        <f t="shared" si="293"/>
        <v/>
      </c>
      <c r="AU1401">
        <f t="shared" si="293"/>
        <v>3.4718434209123794</v>
      </c>
      <c r="AV1401" t="str">
        <f t="shared" si="293"/>
        <v/>
      </c>
      <c r="AW1401" t="str">
        <f t="shared" si="293"/>
        <v/>
      </c>
      <c r="AX1401" t="str">
        <f t="shared" si="293"/>
        <v/>
      </c>
      <c r="AZ1401" s="46">
        <f>IF(ISNUMBER(VLOOKUP($B1401,Stats!$A$2:$AA$19,2,FALSE))=FALSE,"",IF(ISNUMBER(W1401),(W1401-VLOOKUP($B1401,Stats!$A$2:$AA$19,2,FALSE))/VLOOKUP($B1401,Stats!$A$2:$AA$19,16,FALSE),""))</f>
        <v>-1.0113272400348057</v>
      </c>
      <c r="BA1401" s="46">
        <f>IF(ISNUMBER(VLOOKUP($B1401,Stats!$A$2:$AA$19,2,FALSE))=FALSE,"",IF(ISNUMBER(X1401),(X1401-VLOOKUP($B1401,Stats!$A$2:$AA$19,3,FALSE))/VLOOKUP($B1401,Stats!$A$2:$AA$19,17,FALSE),""))</f>
        <v>-1.9621924809067097</v>
      </c>
      <c r="BB1401" s="46"/>
      <c r="BC1401" s="46"/>
      <c r="BD1401" s="44">
        <f t="shared" si="282"/>
        <v>-1.4867598604707577</v>
      </c>
      <c r="BE1401" s="46">
        <f>IF(ISNUMBER(VLOOKUP($B1401,Stats!$A$2:$AA$19,2,FALSE))=FALSE,"",IF(ISNUMBER(Y1401),(Y1401-VLOOKUP($B1401,Stats!$A$2:$AA$19,5,FALSE))/VLOOKUP($B1401,Stats!$A$2:$AA$19,19,FALSE),""))</f>
        <v>-0.79797711738317867</v>
      </c>
      <c r="BF1401" s="46"/>
      <c r="BG1401" s="46"/>
      <c r="BH1401" s="46">
        <f>IF(ISNUMBER(VLOOKUP($B1401,Stats!$A$2:$AA$19,2,FALSE))=FALSE,"",IF(ISNUMBER(Z1401),(Z1401-VLOOKUP($B1401,Stats!$A$2:$AA$19,8,FALSE))/VLOOKUP($B1401,Stats!$A$2:$AA$19,22,FALSE),""))</f>
        <v>0.82333517526415878</v>
      </c>
      <c r="BI1401" s="46" t="str">
        <f>IF(ISNUMBER(VLOOKUP($B1401,Stats!$A$2:$AA$19,2,FALSE))=FALSE,"",IF(ISNUMBER(#REF!),(#REF!-VLOOKUP($B1401,Stats!$A$2:$AA$19,9,FALSE))/VLOOKUP($B1401,Stats!$A$2:$AA$19,23,FALSE),""))</f>
        <v/>
      </c>
      <c r="BJ1401" s="46" t="str">
        <f>IF(ISNUMBER(VLOOKUP($B1401,Stats!$A$2:$AA$19,2,FALSE))=FALSE,"",IF(ISNUMBER(#REF!),(#REF!-VLOOKUP($B1401,Stats!$A$2:$AA$19,10,FALSE))/VLOOKUP($B1401,Stats!$A$2:$AA$19,24,FALSE),""))</f>
        <v/>
      </c>
      <c r="BK1401" s="44">
        <f t="shared" si="287"/>
        <v>0.8055845347474726</v>
      </c>
      <c r="BL1401" s="46" t="str">
        <f>IF(ISNUMBER(VLOOKUP($B1401,Stats!$A$2:$AA$19,2,FALSE))=FALSE,"",IF(ISNUMBER(#REF!),(#REF!-VLOOKUP($B1401,Stats!$A$2:$AA$19,11,FALSE))/VLOOKUP($B1401,Stats!$A$2:$AA$19,25,FALSE),""))</f>
        <v/>
      </c>
      <c r="BM1401" s="46">
        <f>IF(ISNUMBER(VLOOKUP($B1401,Stats!$A$2:$AA$19,2,FALSE))=FALSE,"",IF(ISNUMBER(AA1401),(AA1401-VLOOKUP($B1401,Stats!$A$2:$AA$19,12,FALSE))/VLOOKUP($B1401,Stats!$A$2:$AA$19,26,FALSE),""))</f>
        <v>-0.6115197600436918</v>
      </c>
      <c r="BN1401" s="46" t="str">
        <f>IF(ISNUMBER(VLOOKUP($B1401,Stats!$A$2:$AA$19,2,FALSE))=FALSE,"",IF(ISNUMBER(#REF!),(#REF!-VLOOKUP($B1401,Stats!$A$2:$AA$19,13,FALSE))/VLOOKUP($B1401,Stats!$A$2:$AA$19,27,FALSE),""))</f>
        <v/>
      </c>
      <c r="BO1401" s="46" t="str">
        <f>IF(ISNUMBER(VLOOKUP($B1401,Stats!$A$2:$AA$19,2,FALSE))=FALSE,"",IF(ISNUMBER(#REF!),(#REF!-VLOOKUP($B1401,Stats!$A$2:$AA$19,14,FALSE))/VLOOKUP($B1401,Stats!$A$2:$AB$19,28,FALSE),""))</f>
        <v/>
      </c>
      <c r="BP1401" s="46"/>
      <c r="BQ1401" s="46">
        <f>IF(ISNUMBER(VLOOKUP($B1401,Stats!$A$2:$AA$19,2,FALSE))=FALSE,"",IF(ISNUMBER(BM1401),BM1401,(VLOOKUP($B1401,Stats!$A$2:$AT$19,46,FALSE)-VLOOKUP($B1401,Stats!$A$2:$AA$19,12,FALSE))/VLOOKUP($B1401,Stats!$A$2:$AA$19,26,FALSE)))</f>
        <v>-0.6115197600436918</v>
      </c>
      <c r="BR1401" s="51">
        <f t="shared" si="288"/>
        <v>-0.6115197600436918</v>
      </c>
      <c r="BS1401" s="32" t="str">
        <f t="shared" si="283"/>
        <v>2187_201504</v>
      </c>
      <c r="BT1401" s="53">
        <f t="shared" si="284"/>
        <v>6.3694796745593613E-2</v>
      </c>
    </row>
    <row r="1402" spans="1:72" x14ac:dyDescent="0.15">
      <c r="A1402" s="16">
        <v>2187</v>
      </c>
      <c r="B1402" s="17">
        <v>201505</v>
      </c>
      <c r="C1402" s="3">
        <v>0</v>
      </c>
      <c r="D1402" s="23">
        <v>4.1054451166808725E-3</v>
      </c>
      <c r="E1402" s="18">
        <v>1.500369575124248E-3</v>
      </c>
      <c r="F1402" s="24">
        <v>5</v>
      </c>
      <c r="G1402" s="24">
        <v>3</v>
      </c>
      <c r="H1402" s="20">
        <v>1.4524493681557615E-3</v>
      </c>
      <c r="I1402" s="20">
        <v>-1.052094750298771E-3</v>
      </c>
      <c r="J1402" s="24">
        <v>2</v>
      </c>
      <c r="K1402" s="24">
        <v>1</v>
      </c>
      <c r="L1402" s="20">
        <v>3.0970901757418901E-3</v>
      </c>
      <c r="M1402" s="20">
        <v>-1.1482704176833947E-3</v>
      </c>
      <c r="N1402" s="19">
        <v>1.3956999999999999</v>
      </c>
      <c r="O1402" s="19">
        <v>1.0021540891792919</v>
      </c>
      <c r="P1402" s="25">
        <v>42068</v>
      </c>
      <c r="Q1402" s="20">
        <v>-1.1482704176833947E-3</v>
      </c>
      <c r="R1402" s="25">
        <v>42066</v>
      </c>
      <c r="S1402" s="25">
        <f>IF(ISNUMBER(R1402),VLOOKUP(B1402,Index!$B$3:$AB$18,27,FALSE),"")</f>
        <v>42069</v>
      </c>
      <c r="T1402" s="25">
        <f>IF(ISNUMBER($R1402),VLOOKUP($B1402,Index!$B$21:$AB$36,27,FALSE),"")</f>
        <v>42069</v>
      </c>
      <c r="U1402" s="25">
        <f>IF(ISNUMBER($R1402),VLOOKUP($B1402,Index!$B$39:$AB$54,27,FALSE),"")</f>
        <v>42069</v>
      </c>
      <c r="W1402" s="18">
        <v>0.14779602420051141</v>
      </c>
      <c r="X1402" s="19">
        <v>0.625</v>
      </c>
      <c r="Y1402" s="18">
        <v>2.8467511136470395E-2</v>
      </c>
      <c r="Z1402" s="19">
        <f t="shared" si="285"/>
        <v>3</v>
      </c>
      <c r="AA1402" s="21">
        <v>3.5753295159893606</v>
      </c>
      <c r="AB1402" s="3">
        <v>0</v>
      </c>
      <c r="AC1402" s="18">
        <v>2.1843664769478154E-2</v>
      </c>
      <c r="AD1402" s="19">
        <v>0.390625</v>
      </c>
      <c r="AE1402" s="18">
        <v>8.1039919030506593E-4</v>
      </c>
      <c r="AF1402" s="19">
        <f t="shared" si="286"/>
        <v>9</v>
      </c>
      <c r="AG1402" s="21">
        <v>12.782981147904716</v>
      </c>
      <c r="AH1402" s="3">
        <v>0</v>
      </c>
      <c r="AK1402" t="str">
        <f t="shared" si="293"/>
        <v/>
      </c>
      <c r="AL1402" t="str">
        <f t="shared" si="293"/>
        <v/>
      </c>
      <c r="AM1402" t="str">
        <f t="shared" si="293"/>
        <v/>
      </c>
      <c r="AN1402" t="str">
        <f t="shared" si="293"/>
        <v/>
      </c>
      <c r="AO1402" t="str">
        <f t="shared" si="293"/>
        <v/>
      </c>
      <c r="AP1402" t="str">
        <f t="shared" si="293"/>
        <v/>
      </c>
      <c r="AQ1402" t="str">
        <f t="shared" si="293"/>
        <v/>
      </c>
      <c r="AR1402" t="str">
        <f t="shared" si="293"/>
        <v/>
      </c>
      <c r="AS1402" t="str">
        <f t="shared" si="293"/>
        <v/>
      </c>
      <c r="AT1402" t="str">
        <f t="shared" si="293"/>
        <v/>
      </c>
      <c r="AU1402" t="str">
        <f t="shared" si="293"/>
        <v/>
      </c>
      <c r="AV1402">
        <f t="shared" si="293"/>
        <v>3.5753295159893606</v>
      </c>
      <c r="AW1402" t="str">
        <f t="shared" si="293"/>
        <v/>
      </c>
      <c r="AX1402" t="str">
        <f t="shared" si="293"/>
        <v/>
      </c>
      <c r="AZ1402" s="46">
        <f>IF(ISNUMBER(VLOOKUP($B1402,Stats!$A$2:$AA$19,2,FALSE))=FALSE,"",IF(ISNUMBER(W1402),(W1402-VLOOKUP($B1402,Stats!$A$2:$AA$19,2,FALSE))/VLOOKUP($B1402,Stats!$A$2:$AA$19,16,FALSE),""))</f>
        <v>-0.14596575170877557</v>
      </c>
      <c r="BA1402" s="46">
        <f>IF(ISNUMBER(VLOOKUP($B1402,Stats!$A$2:$AA$19,2,FALSE))=FALSE,"",IF(ISNUMBER(X1402),(X1402-VLOOKUP($B1402,Stats!$A$2:$AA$19,3,FALSE))/VLOOKUP($B1402,Stats!$A$2:$AA$19,17,FALSE),""))</f>
        <v>0.35311991189560649</v>
      </c>
      <c r="BB1402" s="46"/>
      <c r="BC1402" s="46"/>
      <c r="BD1402" s="44">
        <f t="shared" si="282"/>
        <v>0.10357708009341546</v>
      </c>
      <c r="BE1402" s="46">
        <f>IF(ISNUMBER(VLOOKUP($B1402,Stats!$A$2:$AA$19,2,FALSE))=FALSE,"",IF(ISNUMBER(Y1402),(Y1402-VLOOKUP($B1402,Stats!$A$2:$AA$19,5,FALSE))/VLOOKUP($B1402,Stats!$A$2:$AA$19,19,FALSE),""))</f>
        <v>-1.2445737837139188</v>
      </c>
      <c r="BF1402" s="46"/>
      <c r="BG1402" s="46"/>
      <c r="BH1402" s="46">
        <f>IF(ISNUMBER(VLOOKUP($B1402,Stats!$A$2:$AA$19,2,FALSE))=FALSE,"",IF(ISNUMBER(Z1402),(Z1402-VLOOKUP($B1402,Stats!$A$2:$AA$19,8,FALSE))/VLOOKUP($B1402,Stats!$A$2:$AA$19,22,FALSE),""))</f>
        <v>0.6589932942433816</v>
      </c>
      <c r="BI1402" s="46" t="str">
        <f>IF(ISNUMBER(VLOOKUP($B1402,Stats!$A$2:$AA$19,2,FALSE))=FALSE,"",IF(ISNUMBER(#REF!),(#REF!-VLOOKUP($B1402,Stats!$A$2:$AA$19,9,FALSE))/VLOOKUP($B1402,Stats!$A$2:$AA$19,23,FALSE),""))</f>
        <v/>
      </c>
      <c r="BJ1402" s="46" t="str">
        <f>IF(ISNUMBER(VLOOKUP($B1402,Stats!$A$2:$AA$19,2,FALSE))=FALSE,"",IF(ISNUMBER(#REF!),(#REF!-VLOOKUP($B1402,Stats!$A$2:$AA$19,10,FALSE))/VLOOKUP($B1402,Stats!$A$2:$AA$19,24,FALSE),""))</f>
        <v/>
      </c>
      <c r="BK1402" s="44">
        <f t="shared" si="287"/>
        <v>1.0688996368727577</v>
      </c>
      <c r="BL1402" s="46" t="str">
        <f>IF(ISNUMBER(VLOOKUP($B1402,Stats!$A$2:$AA$19,2,FALSE))=FALSE,"",IF(ISNUMBER(#REF!),(#REF!-VLOOKUP($B1402,Stats!$A$2:$AA$19,11,FALSE))/VLOOKUP($B1402,Stats!$A$2:$AA$19,25,FALSE),""))</f>
        <v/>
      </c>
      <c r="BM1402" s="46">
        <f>IF(ISNUMBER(VLOOKUP($B1402,Stats!$A$2:$AA$19,2,FALSE))=FALSE,"",IF(ISNUMBER(AA1402),(AA1402-VLOOKUP($B1402,Stats!$A$2:$AA$19,12,FALSE))/VLOOKUP($B1402,Stats!$A$2:$AA$19,26,FALSE),""))</f>
        <v>-0.15091447786171175</v>
      </c>
      <c r="BN1402" s="46" t="str">
        <f>IF(ISNUMBER(VLOOKUP($B1402,Stats!$A$2:$AA$19,2,FALSE))=FALSE,"",IF(ISNUMBER(#REF!),(#REF!-VLOOKUP($B1402,Stats!$A$2:$AA$19,13,FALSE))/VLOOKUP($B1402,Stats!$A$2:$AA$19,27,FALSE),""))</f>
        <v/>
      </c>
      <c r="BO1402" s="46" t="str">
        <f>IF(ISNUMBER(VLOOKUP($B1402,Stats!$A$2:$AA$19,2,FALSE))=FALSE,"",IF(ISNUMBER(#REF!),(#REF!-VLOOKUP($B1402,Stats!$A$2:$AA$19,14,FALSE))/VLOOKUP($B1402,Stats!$A$2:$AB$19,28,FALSE),""))</f>
        <v/>
      </c>
      <c r="BP1402" s="46"/>
      <c r="BQ1402" s="46">
        <f>IF(ISNUMBER(VLOOKUP($B1402,Stats!$A$2:$AA$19,2,FALSE))=FALSE,"",IF(ISNUMBER(BM1402),BM1402,(VLOOKUP($B1402,Stats!$A$2:$AT$19,46,FALSE)-VLOOKUP($B1402,Stats!$A$2:$AA$19,12,FALSE))/VLOOKUP($B1402,Stats!$A$2:$AA$19,26,FALSE)))</f>
        <v>-0.15091447786171175</v>
      </c>
      <c r="BR1402" s="51">
        <f t="shared" si="288"/>
        <v>-0.15091447786171175</v>
      </c>
      <c r="BS1402" s="32" t="str">
        <f t="shared" si="283"/>
        <v>2187_201505</v>
      </c>
      <c r="BT1402" s="53">
        <f t="shared" si="284"/>
        <v>0.63187230256999538</v>
      </c>
    </row>
    <row r="1403" spans="1:72" x14ac:dyDescent="0.15">
      <c r="A1403" s="16">
        <v>2187</v>
      </c>
      <c r="B1403" s="17">
        <v>201506</v>
      </c>
      <c r="C1403" s="3">
        <v>0</v>
      </c>
      <c r="D1403" s="23">
        <v>3.8017358869522067E-3</v>
      </c>
      <c r="E1403" s="18">
        <v>8.9884227272666987E-4</v>
      </c>
      <c r="F1403" s="24">
        <v>9</v>
      </c>
      <c r="G1403" s="24">
        <v>1</v>
      </c>
      <c r="H1403" s="20">
        <v>5.8131715540425211E-4</v>
      </c>
      <c r="I1403" s="20">
        <v>-1.4329727018700389E-3</v>
      </c>
      <c r="J1403" s="24">
        <v>6</v>
      </c>
      <c r="K1403" s="24">
        <v>1</v>
      </c>
      <c r="L1403" s="20">
        <v>2.2242950419746332E-3</v>
      </c>
      <c r="M1403" s="20">
        <v>-1.4329727018700389E-3</v>
      </c>
      <c r="N1403" s="19">
        <v>1.3994</v>
      </c>
      <c r="O1403" s="19">
        <v>1.0038017358869522</v>
      </c>
      <c r="P1403" s="25">
        <v>42083</v>
      </c>
      <c r="Q1403" s="20">
        <v>-1.4329727018700389E-3</v>
      </c>
      <c r="R1403" s="25">
        <v>42075</v>
      </c>
      <c r="S1403" s="25">
        <f>IF(ISNUMBER(R1403),VLOOKUP(B1403,Index!$B$3:$AB$18,27,FALSE),"")</f>
        <v>42073</v>
      </c>
      <c r="T1403" s="25">
        <f>IF(ISNUMBER($R1403),VLOOKUP($B1403,Index!$B$21:$AB$36,27,FALSE),"")</f>
        <v>42075</v>
      </c>
      <c r="U1403" s="25">
        <f>IF(ISNUMBER($R1403),VLOOKUP($B1403,Index!$B$39:$AB$54,27,FALSE),"")</f>
        <v>42075</v>
      </c>
      <c r="W1403" s="18">
        <v>0.1140520766085662</v>
      </c>
      <c r="X1403" s="19">
        <v>0.9</v>
      </c>
      <c r="Y1403" s="18">
        <v>1.7054333034351131E-2</v>
      </c>
      <c r="Z1403" s="19">
        <f t="shared" si="285"/>
        <v>2</v>
      </c>
      <c r="AA1403" s="21">
        <v>2.6530413887095796</v>
      </c>
      <c r="AB1403" s="3">
        <v>0</v>
      </c>
      <c r="AC1403" s="18">
        <v>1.3007876178726254E-2</v>
      </c>
      <c r="AD1403" s="19">
        <v>0.81</v>
      </c>
      <c r="AE1403" s="18">
        <v>2.9085027524656024E-4</v>
      </c>
      <c r="AF1403" s="19">
        <f t="shared" si="286"/>
        <v>4</v>
      </c>
      <c r="AG1403" s="21">
        <v>7.0386286102060547</v>
      </c>
      <c r="AH1403" s="3">
        <v>0</v>
      </c>
      <c r="AK1403" t="str">
        <f t="shared" ref="AK1403:AX1412" si="294">IF($B1403=AK$2,$AA1403,"")</f>
        <v/>
      </c>
      <c r="AL1403" t="str">
        <f t="shared" si="294"/>
        <v/>
      </c>
      <c r="AM1403" t="str">
        <f t="shared" si="294"/>
        <v/>
      </c>
      <c r="AN1403" t="str">
        <f t="shared" si="294"/>
        <v/>
      </c>
      <c r="AO1403" t="str">
        <f t="shared" si="294"/>
        <v/>
      </c>
      <c r="AP1403" t="str">
        <f t="shared" si="294"/>
        <v/>
      </c>
      <c r="AQ1403" t="str">
        <f t="shared" si="294"/>
        <v/>
      </c>
      <c r="AR1403" t="str">
        <f t="shared" si="294"/>
        <v/>
      </c>
      <c r="AS1403" t="str">
        <f t="shared" si="294"/>
        <v/>
      </c>
      <c r="AT1403" t="str">
        <f t="shared" si="294"/>
        <v/>
      </c>
      <c r="AU1403" t="str">
        <f t="shared" si="294"/>
        <v/>
      </c>
      <c r="AV1403" t="str">
        <f t="shared" si="294"/>
        <v/>
      </c>
      <c r="AW1403">
        <f t="shared" si="294"/>
        <v>2.6530413887095796</v>
      </c>
      <c r="AX1403" t="str">
        <f t="shared" si="294"/>
        <v/>
      </c>
      <c r="AZ1403" s="46">
        <f>IF(ISNUMBER(VLOOKUP($B1403,Stats!$A$2:$AA$19,2,FALSE))=FALSE,"",IF(ISNUMBER(W1403),(W1403-VLOOKUP($B1403,Stats!$A$2:$AA$19,2,FALSE))/VLOOKUP($B1403,Stats!$A$2:$AA$19,16,FALSE),""))</f>
        <v>-1.4459125756661926</v>
      </c>
      <c r="BA1403" s="46">
        <f>IF(ISNUMBER(VLOOKUP($B1403,Stats!$A$2:$AA$19,2,FALSE))=FALSE,"",IF(ISNUMBER(X1403),(X1403-VLOOKUP($B1403,Stats!$A$2:$AA$19,3,FALSE))/VLOOKUP($B1403,Stats!$A$2:$AA$19,17,FALSE),""))</f>
        <v>0.77618004453973322</v>
      </c>
      <c r="BB1403" s="46"/>
      <c r="BC1403" s="46"/>
      <c r="BD1403" s="44">
        <f t="shared" si="282"/>
        <v>-0.33486626556322968</v>
      </c>
      <c r="BE1403" s="46">
        <f>IF(ISNUMBER(VLOOKUP($B1403,Stats!$A$2:$AA$19,2,FALSE))=FALSE,"",IF(ISNUMBER(Y1403),(Y1403-VLOOKUP($B1403,Stats!$A$2:$AA$19,5,FALSE))/VLOOKUP($B1403,Stats!$A$2:$AA$19,19,FALSE),""))</f>
        <v>-1.3376154001402589</v>
      </c>
      <c r="BF1403" s="46"/>
      <c r="BG1403" s="46"/>
      <c r="BH1403" s="46">
        <f>IF(ISNUMBER(VLOOKUP($B1403,Stats!$A$2:$AA$19,2,FALSE))=FALSE,"",IF(ISNUMBER(Z1403),(Z1403-VLOOKUP($B1403,Stats!$A$2:$AA$19,8,FALSE))/VLOOKUP($B1403,Stats!$A$2:$AA$19,22,FALSE),""))</f>
        <v>-0.44132796508511463</v>
      </c>
      <c r="BI1403" s="46" t="str">
        <f>IF(ISNUMBER(VLOOKUP($B1403,Stats!$A$2:$AA$19,2,FALSE))=FALSE,"",IF(ISNUMBER(#REF!),(#REF!-VLOOKUP($B1403,Stats!$A$2:$AA$19,9,FALSE))/VLOOKUP($B1403,Stats!$A$2:$AA$19,23,FALSE),""))</f>
        <v/>
      </c>
      <c r="BJ1403" s="46" t="str">
        <f>IF(ISNUMBER(VLOOKUP($B1403,Stats!$A$2:$AA$19,2,FALSE))=FALSE,"",IF(ISNUMBER(#REF!),(#REF!-VLOOKUP($B1403,Stats!$A$2:$AA$19,10,FALSE))/VLOOKUP($B1403,Stats!$A$2:$AA$19,24,FALSE),""))</f>
        <v/>
      </c>
      <c r="BK1403" s="44">
        <f t="shared" si="287"/>
        <v>0.80393239057264676</v>
      </c>
      <c r="BL1403" s="46" t="str">
        <f>IF(ISNUMBER(VLOOKUP($B1403,Stats!$A$2:$AA$19,2,FALSE))=FALSE,"",IF(ISNUMBER(#REF!),(#REF!-VLOOKUP($B1403,Stats!$A$2:$AA$19,11,FALSE))/VLOOKUP($B1403,Stats!$A$2:$AA$19,25,FALSE),""))</f>
        <v/>
      </c>
      <c r="BM1403" s="46">
        <f>IF(ISNUMBER(VLOOKUP($B1403,Stats!$A$2:$AA$19,2,FALSE))=FALSE,"",IF(ISNUMBER(AA1403),(AA1403-VLOOKUP($B1403,Stats!$A$2:$AA$19,12,FALSE))/VLOOKUP($B1403,Stats!$A$2:$AA$19,26,FALSE),""))</f>
        <v>-0.26100407877401166</v>
      </c>
      <c r="BN1403" s="46" t="str">
        <f>IF(ISNUMBER(VLOOKUP($B1403,Stats!$A$2:$AA$19,2,FALSE))=FALSE,"",IF(ISNUMBER(#REF!),(#REF!-VLOOKUP($B1403,Stats!$A$2:$AA$19,13,FALSE))/VLOOKUP($B1403,Stats!$A$2:$AA$19,27,FALSE),""))</f>
        <v/>
      </c>
      <c r="BO1403" s="46" t="str">
        <f>IF(ISNUMBER(VLOOKUP($B1403,Stats!$A$2:$AA$19,2,FALSE))=FALSE,"",IF(ISNUMBER(#REF!),(#REF!-VLOOKUP($B1403,Stats!$A$2:$AA$19,14,FALSE))/VLOOKUP($B1403,Stats!$A$2:$AB$19,28,FALSE),""))</f>
        <v/>
      </c>
      <c r="BP1403" s="46"/>
      <c r="BQ1403" s="46">
        <f>IF(ISNUMBER(VLOOKUP($B1403,Stats!$A$2:$AA$19,2,FALSE))=FALSE,"",IF(ISNUMBER(BM1403),BM1403,(VLOOKUP($B1403,Stats!$A$2:$AT$19,46,FALSE)-VLOOKUP($B1403,Stats!$A$2:$AA$19,12,FALSE))/VLOOKUP($B1403,Stats!$A$2:$AA$19,26,FALSE)))</f>
        <v>-0.26100407877401166</v>
      </c>
      <c r="BR1403" s="51">
        <f t="shared" si="288"/>
        <v>-0.26100407877401166</v>
      </c>
      <c r="BS1403" s="32" t="str">
        <f t="shared" si="283"/>
        <v>2187_201506</v>
      </c>
      <c r="BT1403" s="53">
        <f t="shared" si="284"/>
        <v>0.36318536547613972</v>
      </c>
    </row>
    <row r="1404" spans="1:72" x14ac:dyDescent="0.15">
      <c r="A1404" s="16">
        <v>2187</v>
      </c>
      <c r="B1404" s="17">
        <v>201507</v>
      </c>
      <c r="C1404" s="3">
        <v>0</v>
      </c>
      <c r="D1404" s="23">
        <v>1.0004287551808044E-3</v>
      </c>
      <c r="E1404" s="18">
        <v>3.6202534774608787E-4</v>
      </c>
      <c r="F1404" s="24">
        <v>4</v>
      </c>
      <c r="G1404" s="24">
        <v>1</v>
      </c>
      <c r="H1404" s="20">
        <v>3.3928193959587016E-4</v>
      </c>
      <c r="I1404" s="20">
        <v>-3.5683699685984394E-4</v>
      </c>
      <c r="J1404" s="24">
        <v>3</v>
      </c>
      <c r="K1404" s="24">
        <v>1</v>
      </c>
      <c r="L1404" s="20">
        <v>5.716735743890311E-4</v>
      </c>
      <c r="M1404" s="20">
        <v>-3.5683699685984394E-4</v>
      </c>
      <c r="N1404" s="19">
        <v>1.4012</v>
      </c>
      <c r="O1404" s="19">
        <v>1.0007141836880447</v>
      </c>
      <c r="P1404" s="25">
        <v>42088</v>
      </c>
      <c r="Q1404" s="20">
        <v>-3.5683699685984394E-4</v>
      </c>
      <c r="R1404" s="25">
        <v>42089</v>
      </c>
      <c r="S1404" s="25">
        <f>IF(ISNUMBER(R1404),VLOOKUP(B1404,Index!$B$3:$AB$18,27,FALSE),"")</f>
        <v>42088</v>
      </c>
      <c r="T1404" s="25">
        <f>IF(ISNUMBER($R1404),VLOOKUP($B1404,Index!$B$21:$AB$36,27,FALSE),"")</f>
        <v>42089</v>
      </c>
      <c r="U1404" s="25">
        <f>IF(ISNUMBER($R1404),VLOOKUP($B1404,Index!$B$39:$AB$54,27,FALSE),"")</f>
        <v>42089</v>
      </c>
      <c r="W1404" s="18">
        <v>7.2030870373017919E-2</v>
      </c>
      <c r="X1404" s="19">
        <v>0.8</v>
      </c>
      <c r="Y1404" s="18">
        <v>6.8689480175528556E-3</v>
      </c>
      <c r="Z1404" s="19">
        <f t="shared" si="285"/>
        <v>1</v>
      </c>
      <c r="AA1404" s="21">
        <v>2.8036015435186115</v>
      </c>
      <c r="AB1404" s="3">
        <v>0</v>
      </c>
      <c r="AC1404" s="18">
        <v>5.1884462866945103E-3</v>
      </c>
      <c r="AD1404" s="19">
        <v>0.64000000000000012</v>
      </c>
      <c r="AE1404" s="18">
        <v>4.7182446867843303E-5</v>
      </c>
      <c r="AF1404" s="19">
        <f t="shared" si="286"/>
        <v>1</v>
      </c>
      <c r="AG1404" s="21">
        <v>7.8601816148199406</v>
      </c>
      <c r="AH1404" s="3">
        <v>0</v>
      </c>
      <c r="AK1404" t="str">
        <f t="shared" si="294"/>
        <v/>
      </c>
      <c r="AL1404" t="str">
        <f t="shared" si="294"/>
        <v/>
      </c>
      <c r="AM1404" t="str">
        <f t="shared" si="294"/>
        <v/>
      </c>
      <c r="AN1404" t="str">
        <f t="shared" si="294"/>
        <v/>
      </c>
      <c r="AO1404" t="str">
        <f t="shared" si="294"/>
        <v/>
      </c>
      <c r="AP1404" t="str">
        <f t="shared" si="294"/>
        <v/>
      </c>
      <c r="AQ1404" t="str">
        <f t="shared" si="294"/>
        <v/>
      </c>
      <c r="AR1404" t="str">
        <f t="shared" si="294"/>
        <v/>
      </c>
      <c r="AS1404" t="str">
        <f t="shared" si="294"/>
        <v/>
      </c>
      <c r="AT1404" t="str">
        <f t="shared" si="294"/>
        <v/>
      </c>
      <c r="AU1404" t="str">
        <f t="shared" si="294"/>
        <v/>
      </c>
      <c r="AV1404" t="str">
        <f t="shared" si="294"/>
        <v/>
      </c>
      <c r="AW1404" t="str">
        <f t="shared" si="294"/>
        <v/>
      </c>
      <c r="AX1404">
        <f t="shared" si="294"/>
        <v>2.8036015435186115</v>
      </c>
      <c r="AZ1404" s="46">
        <f>IF(ISNUMBER(VLOOKUP($B1404,Stats!$A$2:$AA$19,2,FALSE))=FALSE,"",IF(ISNUMBER(W1404),(W1404-VLOOKUP($B1404,Stats!$A$2:$AA$19,2,FALSE))/VLOOKUP($B1404,Stats!$A$2:$AA$19,16,FALSE),""))</f>
        <v>-0.63263929792122531</v>
      </c>
      <c r="BA1404" s="46">
        <f>IF(ISNUMBER(VLOOKUP($B1404,Stats!$A$2:$AA$19,2,FALSE))=FALSE,"",IF(ISNUMBER(X1404),(X1404-VLOOKUP($B1404,Stats!$A$2:$AA$19,3,FALSE))/VLOOKUP($B1404,Stats!$A$2:$AA$19,17,FALSE),""))</f>
        <v>0.61985383420575335</v>
      </c>
      <c r="BB1404" s="46"/>
      <c r="BC1404" s="46"/>
      <c r="BD1404" s="44">
        <f t="shared" si="282"/>
        <v>-6.3927318577359782E-3</v>
      </c>
      <c r="BE1404" s="46">
        <f>IF(ISNUMBER(VLOOKUP($B1404,Stats!$A$2:$AA$19,2,FALSE))=FALSE,"",IF(ISNUMBER(Y1404),(Y1404-VLOOKUP($B1404,Stats!$A$2:$AA$19,5,FALSE))/VLOOKUP($B1404,Stats!$A$2:$AA$19,19,FALSE),""))</f>
        <v>-1.196854953038196</v>
      </c>
      <c r="BF1404" s="46"/>
      <c r="BG1404" s="46"/>
      <c r="BH1404" s="46">
        <f>IF(ISNUMBER(VLOOKUP($B1404,Stats!$A$2:$AA$19,2,FALSE))=FALSE,"",IF(ISNUMBER(Z1404),(Z1404-VLOOKUP($B1404,Stats!$A$2:$AA$19,8,FALSE))/VLOOKUP($B1404,Stats!$A$2:$AA$19,22,FALSE),""))</f>
        <v>-0.22777854907483192</v>
      </c>
      <c r="BI1404" s="46" t="str">
        <f>IF(ISNUMBER(VLOOKUP($B1404,Stats!$A$2:$AA$19,2,FALSE))=FALSE,"",IF(ISNUMBER(#REF!),(#REF!-VLOOKUP($B1404,Stats!$A$2:$AA$19,9,FALSE))/VLOOKUP($B1404,Stats!$A$2:$AA$19,23,FALSE),""))</f>
        <v/>
      </c>
      <c r="BJ1404" s="46" t="str">
        <f>IF(ISNUMBER(VLOOKUP($B1404,Stats!$A$2:$AA$19,2,FALSE))=FALSE,"",IF(ISNUMBER(#REF!),(#REF!-VLOOKUP($B1404,Stats!$A$2:$AA$19,10,FALSE))/VLOOKUP($B1404,Stats!$A$2:$AA$19,24,FALSE),""))</f>
        <v/>
      </c>
      <c r="BK1404" s="44">
        <f t="shared" si="287"/>
        <v>0.76946490240428755</v>
      </c>
      <c r="BL1404" s="46" t="str">
        <f>IF(ISNUMBER(VLOOKUP($B1404,Stats!$A$2:$AA$19,2,FALSE))=FALSE,"",IF(ISNUMBER(#REF!),(#REF!-VLOOKUP($B1404,Stats!$A$2:$AA$19,11,FALSE))/VLOOKUP($B1404,Stats!$A$2:$AA$19,25,FALSE),""))</f>
        <v/>
      </c>
      <c r="BM1404" s="46">
        <f>IF(ISNUMBER(VLOOKUP($B1404,Stats!$A$2:$AA$19,2,FALSE))=FALSE,"",IF(ISNUMBER(AA1404),(AA1404-VLOOKUP($B1404,Stats!$A$2:$AA$19,12,FALSE))/VLOOKUP($B1404,Stats!$A$2:$AA$19,26,FALSE),""))</f>
        <v>-0.21910804466405412</v>
      </c>
      <c r="BN1404" s="46" t="str">
        <f>IF(ISNUMBER(VLOOKUP($B1404,Stats!$A$2:$AA$19,2,FALSE))=FALSE,"",IF(ISNUMBER(#REF!),(#REF!-VLOOKUP($B1404,Stats!$A$2:$AA$19,13,FALSE))/VLOOKUP($B1404,Stats!$A$2:$AA$19,27,FALSE),""))</f>
        <v/>
      </c>
      <c r="BO1404" s="46" t="str">
        <f>IF(ISNUMBER(VLOOKUP($B1404,Stats!$A$2:$AA$19,2,FALSE))=FALSE,"",IF(ISNUMBER(#REF!),(#REF!-VLOOKUP($B1404,Stats!$A$2:$AA$19,14,FALSE))/VLOOKUP($B1404,Stats!$A$2:$AB$19,28,FALSE),""))</f>
        <v/>
      </c>
      <c r="BP1404" s="46"/>
      <c r="BQ1404" s="46">
        <f>IF(ISNUMBER(VLOOKUP($B1404,Stats!$A$2:$AA$19,2,FALSE))=FALSE,"",IF(ISNUMBER(BM1404),BM1404,(VLOOKUP($B1404,Stats!$A$2:$AT$19,46,FALSE)-VLOOKUP($B1404,Stats!$A$2:$AA$19,12,FALSE))/VLOOKUP($B1404,Stats!$A$2:$AA$19,26,FALSE)))</f>
        <v>-0.21910804466405412</v>
      </c>
      <c r="BR1404" s="51">
        <f t="shared" si="288"/>
        <v>-0.21910804466405412</v>
      </c>
      <c r="BS1404" s="32" t="str">
        <f t="shared" si="283"/>
        <v>2187_201507</v>
      </c>
      <c r="BT1404" s="53">
        <f t="shared" si="284"/>
        <v>0.41657878613821447</v>
      </c>
    </row>
    <row r="1405" spans="1:72" x14ac:dyDescent="0.15">
      <c r="S1405" t="str">
        <f>IF(ISNUMBER(R1405),VLOOKUP(B1405,Index!$B$3:$AB$18,27,FALSE),"")</f>
        <v/>
      </c>
      <c r="T1405" t="str">
        <f>IF(ISNUMBER($R1405),VLOOKUP($B1405,Index!$B$21:$AB$36,27,FALSE),"")</f>
        <v/>
      </c>
      <c r="U1405" t="str">
        <f>IF(ISNUMBER($R1405),VLOOKUP($B1405,Index!$B$39:$AB$54,27,FALSE),"")</f>
        <v/>
      </c>
      <c r="Z1405" t="str">
        <f t="shared" si="285"/>
        <v/>
      </c>
      <c r="AA1405" t="s">
        <v>25</v>
      </c>
      <c r="AF1405" t="str">
        <f t="shared" si="286"/>
        <v/>
      </c>
      <c r="AG1405" t="s">
        <v>25</v>
      </c>
      <c r="AK1405" t="str">
        <f t="shared" si="294"/>
        <v/>
      </c>
      <c r="AL1405" t="str">
        <f t="shared" si="294"/>
        <v/>
      </c>
      <c r="AM1405" t="str">
        <f t="shared" si="294"/>
        <v/>
      </c>
      <c r="AN1405" t="str">
        <f t="shared" si="294"/>
        <v/>
      </c>
      <c r="AO1405" t="str">
        <f t="shared" si="294"/>
        <v/>
      </c>
      <c r="AP1405" t="str">
        <f t="shared" si="294"/>
        <v/>
      </c>
      <c r="AQ1405" t="str">
        <f t="shared" si="294"/>
        <v/>
      </c>
      <c r="AR1405" t="str">
        <f t="shared" si="294"/>
        <v/>
      </c>
      <c r="AS1405" t="str">
        <f t="shared" si="294"/>
        <v/>
      </c>
      <c r="AT1405" t="str">
        <f t="shared" si="294"/>
        <v/>
      </c>
      <c r="AU1405" t="str">
        <f t="shared" si="294"/>
        <v/>
      </c>
      <c r="AV1405" t="str">
        <f t="shared" si="294"/>
        <v/>
      </c>
      <c r="AW1405" t="str">
        <f t="shared" si="294"/>
        <v/>
      </c>
      <c r="AX1405" t="str">
        <f t="shared" si="294"/>
        <v/>
      </c>
      <c r="AZ1405" s="46" t="str">
        <f>IF(ISNUMBER(VLOOKUP($B1405,Stats!$A$2:$AA$19,2,FALSE))=FALSE,"",IF(ISNUMBER(W1405),(W1405-VLOOKUP($B1405,Stats!$A$2:$AA$19,2,FALSE))/VLOOKUP($B1405,Stats!$A$2:$AA$19,16,FALSE),""))</f>
        <v/>
      </c>
      <c r="BA1405" s="46" t="str">
        <f>IF(ISNUMBER(VLOOKUP($B1405,Stats!$A$2:$AA$19,2,FALSE))=FALSE,"",IF(ISNUMBER(X1405),(X1405-VLOOKUP($B1405,Stats!$A$2:$AA$19,3,FALSE))/VLOOKUP($B1405,Stats!$A$2:$AA$19,17,FALSE),""))</f>
        <v/>
      </c>
      <c r="BB1405" s="46"/>
      <c r="BC1405" s="46"/>
      <c r="BD1405" s="44" t="str">
        <f t="shared" si="282"/>
        <v/>
      </c>
      <c r="BE1405" s="46" t="str">
        <f>IF(ISNUMBER(VLOOKUP($B1405,Stats!$A$2:$AA$19,2,FALSE))=FALSE,"",IF(ISNUMBER(Y1405),(Y1405-VLOOKUP($B1405,Stats!$A$2:$AA$19,5,FALSE))/VLOOKUP($B1405,Stats!$A$2:$AA$19,19,FALSE),""))</f>
        <v/>
      </c>
      <c r="BF1405" s="46"/>
      <c r="BG1405" s="46"/>
      <c r="BH1405" s="46" t="str">
        <f>IF(ISNUMBER(VLOOKUP($B1405,Stats!$A$2:$AA$19,2,FALSE))=FALSE,"",IF(ISNUMBER(Z1405),(Z1405-VLOOKUP($B1405,Stats!$A$2:$AA$19,8,FALSE))/VLOOKUP($B1405,Stats!$A$2:$AA$19,22,FALSE),""))</f>
        <v/>
      </c>
      <c r="BI1405" s="46" t="str">
        <f>IF(ISNUMBER(VLOOKUP($B1405,Stats!$A$2:$AA$19,2,FALSE))=FALSE,"",IF(ISNUMBER(#REF!),(#REF!-VLOOKUP($B1405,Stats!$A$2:$AA$19,9,FALSE))/VLOOKUP($B1405,Stats!$A$2:$AA$19,23,FALSE),""))</f>
        <v/>
      </c>
      <c r="BJ1405" s="46" t="str">
        <f>IF(ISNUMBER(VLOOKUP($B1405,Stats!$A$2:$AA$19,2,FALSE))=FALSE,"",IF(ISNUMBER(#REF!),(#REF!-VLOOKUP($B1405,Stats!$A$2:$AA$19,10,FALSE))/VLOOKUP($B1405,Stats!$A$2:$AA$19,24,FALSE),""))</f>
        <v/>
      </c>
      <c r="BK1405" s="44" t="str">
        <f t="shared" si="287"/>
        <v/>
      </c>
      <c r="BL1405" s="46" t="str">
        <f>IF(ISNUMBER(VLOOKUP($B1405,Stats!$A$2:$AA$19,2,FALSE))=FALSE,"",IF(ISNUMBER(#REF!),(#REF!-VLOOKUP($B1405,Stats!$A$2:$AA$19,11,FALSE))/VLOOKUP($B1405,Stats!$A$2:$AA$19,25,FALSE),""))</f>
        <v/>
      </c>
      <c r="BM1405" s="46" t="str">
        <f>IF(ISNUMBER(VLOOKUP($B1405,Stats!$A$2:$AA$19,2,FALSE))=FALSE,"",IF(ISNUMBER(AA1405),(AA1405-VLOOKUP($B1405,Stats!$A$2:$AA$19,12,FALSE))/VLOOKUP($B1405,Stats!$A$2:$AA$19,26,FALSE),""))</f>
        <v/>
      </c>
      <c r="BN1405" s="46" t="str">
        <f>IF(ISNUMBER(VLOOKUP($B1405,Stats!$A$2:$AA$19,2,FALSE))=FALSE,"",IF(ISNUMBER(#REF!),(#REF!-VLOOKUP($B1405,Stats!$A$2:$AA$19,13,FALSE))/VLOOKUP($B1405,Stats!$A$2:$AA$19,27,FALSE),""))</f>
        <v/>
      </c>
      <c r="BO1405" s="46" t="str">
        <f>IF(ISNUMBER(VLOOKUP($B1405,Stats!$A$2:$AA$19,2,FALSE))=FALSE,"",IF(ISNUMBER(#REF!),(#REF!-VLOOKUP($B1405,Stats!$A$2:$AA$19,14,FALSE))/VLOOKUP($B1405,Stats!$A$2:$AB$19,28,FALSE),""))</f>
        <v/>
      </c>
      <c r="BP1405" s="46"/>
      <c r="BQ1405" s="46" t="str">
        <f>IF(ISNUMBER(VLOOKUP($B1405,Stats!$A$2:$AA$19,2,FALSE))=FALSE,"",IF(ISNUMBER(BM1405),BM1405,(VLOOKUP($B1405,Stats!$A$2:$AT$19,46,FALSE)-VLOOKUP($B1405,Stats!$A$2:$AA$19,12,FALSE))/VLOOKUP($B1405,Stats!$A$2:$AA$19,26,FALSE)))</f>
        <v/>
      </c>
      <c r="BR1405" s="51" t="str">
        <f t="shared" si="288"/>
        <v/>
      </c>
      <c r="BS1405" s="32" t="str">
        <f t="shared" si="283"/>
        <v/>
      </c>
      <c r="BT1405" s="53" t="str">
        <f t="shared" si="284"/>
        <v/>
      </c>
    </row>
    <row r="1406" spans="1:72" ht="40.5" x14ac:dyDescent="0.15">
      <c r="A1406" s="1" t="s">
        <v>54</v>
      </c>
      <c r="B1406" s="1" t="s">
        <v>0</v>
      </c>
      <c r="C1406" s="3"/>
      <c r="D1406" s="4" t="s">
        <v>10</v>
      </c>
      <c r="E1406" s="1" t="s">
        <v>11</v>
      </c>
      <c r="F1406" s="1" t="s">
        <v>12</v>
      </c>
      <c r="G1406" s="1" t="s">
        <v>13</v>
      </c>
      <c r="H1406" s="1" t="s">
        <v>14</v>
      </c>
      <c r="I1406" s="1" t="s">
        <v>15</v>
      </c>
      <c r="J1406" s="1" t="s">
        <v>16</v>
      </c>
      <c r="K1406" s="1" t="s">
        <v>17</v>
      </c>
      <c r="L1406" s="1" t="s">
        <v>18</v>
      </c>
      <c r="M1406" s="1" t="s">
        <v>19</v>
      </c>
      <c r="N1406" s="1" t="s">
        <v>20</v>
      </c>
      <c r="O1406" s="1" t="s">
        <v>21</v>
      </c>
      <c r="P1406" s="1" t="s">
        <v>22</v>
      </c>
      <c r="Q1406" s="1" t="s">
        <v>23</v>
      </c>
      <c r="R1406" s="1" t="s">
        <v>24</v>
      </c>
      <c r="S1406" s="1" t="str">
        <f>IF(ISNUMBER(R1406),VLOOKUP(B1406,Index!$B$3:$AB$18,27,FALSE),"")</f>
        <v/>
      </c>
      <c r="T1406" s="1" t="str">
        <f>IF(ISNUMBER($R1406),VLOOKUP($B1406,Index!$B$21:$AB$36,27,FALSE),"")</f>
        <v/>
      </c>
      <c r="U1406" s="1" t="str">
        <f>IF(ISNUMBER($R1406),VLOOKUP($B1406,Index!$B$39:$AB$54,27,FALSE),"")</f>
        <v/>
      </c>
      <c r="W1406" s="1" t="s">
        <v>1</v>
      </c>
      <c r="X1406" s="1" t="s">
        <v>2</v>
      </c>
      <c r="Y1406" s="1" t="s">
        <v>4</v>
      </c>
      <c r="Z1406" s="1" t="str">
        <f t="shared" si="285"/>
        <v/>
      </c>
      <c r="AA1406" s="1" t="s">
        <v>8</v>
      </c>
      <c r="AB1406" s="3"/>
      <c r="AC1406" s="1" t="s">
        <v>55</v>
      </c>
      <c r="AD1406" s="1" t="s">
        <v>56</v>
      </c>
      <c r="AE1406" s="1" t="s">
        <v>57</v>
      </c>
      <c r="AF1406" s="1" t="str">
        <f t="shared" si="286"/>
        <v/>
      </c>
      <c r="AG1406" s="1" t="s">
        <v>38</v>
      </c>
      <c r="AH1406" s="3"/>
      <c r="AK1406" t="str">
        <f t="shared" si="294"/>
        <v/>
      </c>
      <c r="AL1406" t="str">
        <f t="shared" si="294"/>
        <v/>
      </c>
      <c r="AM1406" t="str">
        <f t="shared" si="294"/>
        <v/>
      </c>
      <c r="AN1406" t="str">
        <f t="shared" si="294"/>
        <v/>
      </c>
      <c r="AO1406" t="str">
        <f t="shared" si="294"/>
        <v/>
      </c>
      <c r="AP1406" t="str">
        <f t="shared" si="294"/>
        <v/>
      </c>
      <c r="AQ1406" t="str">
        <f t="shared" si="294"/>
        <v/>
      </c>
      <c r="AR1406" t="str">
        <f t="shared" si="294"/>
        <v/>
      </c>
      <c r="AS1406" t="str">
        <f t="shared" si="294"/>
        <v/>
      </c>
      <c r="AT1406" t="str">
        <f t="shared" si="294"/>
        <v/>
      </c>
      <c r="AU1406" t="str">
        <f t="shared" si="294"/>
        <v/>
      </c>
      <c r="AV1406" t="str">
        <f t="shared" si="294"/>
        <v/>
      </c>
      <c r="AW1406" t="str">
        <f t="shared" si="294"/>
        <v/>
      </c>
      <c r="AX1406" t="str">
        <f t="shared" si="294"/>
        <v/>
      </c>
      <c r="AZ1406" s="46" t="str">
        <f>IF(ISNUMBER(VLOOKUP($B1406,Stats!$A$2:$AA$19,2,FALSE))=FALSE,"",IF(ISNUMBER(W1406),(W1406-VLOOKUP($B1406,Stats!$A$2:$AA$19,2,FALSE))/VLOOKUP($B1406,Stats!$A$2:$AA$19,16,FALSE),""))</f>
        <v/>
      </c>
      <c r="BA1406" s="46" t="str">
        <f>IF(ISNUMBER(VLOOKUP($B1406,Stats!$A$2:$AA$19,2,FALSE))=FALSE,"",IF(ISNUMBER(X1406),(X1406-VLOOKUP($B1406,Stats!$A$2:$AA$19,3,FALSE))/VLOOKUP($B1406,Stats!$A$2:$AA$19,17,FALSE),""))</f>
        <v/>
      </c>
      <c r="BB1406" s="46"/>
      <c r="BC1406" s="46"/>
      <c r="BD1406" s="44" t="str">
        <f t="shared" si="282"/>
        <v/>
      </c>
      <c r="BE1406" s="46" t="str">
        <f>IF(ISNUMBER(VLOOKUP($B1406,Stats!$A$2:$AA$19,2,FALSE))=FALSE,"",IF(ISNUMBER(Y1406),(Y1406-VLOOKUP($B1406,Stats!$A$2:$AA$19,5,FALSE))/VLOOKUP($B1406,Stats!$A$2:$AA$19,19,FALSE),""))</f>
        <v/>
      </c>
      <c r="BF1406" s="46"/>
      <c r="BG1406" s="46"/>
      <c r="BH1406" s="46" t="str">
        <f>IF(ISNUMBER(VLOOKUP($B1406,Stats!$A$2:$AA$19,2,FALSE))=FALSE,"",IF(ISNUMBER(Z1406),(Z1406-VLOOKUP($B1406,Stats!$A$2:$AA$19,8,FALSE))/VLOOKUP($B1406,Stats!$A$2:$AA$19,22,FALSE),""))</f>
        <v/>
      </c>
      <c r="BI1406" s="46" t="str">
        <f>IF(ISNUMBER(VLOOKUP($B1406,Stats!$A$2:$AA$19,2,FALSE))=FALSE,"",IF(ISNUMBER(#REF!),(#REF!-VLOOKUP($B1406,Stats!$A$2:$AA$19,9,FALSE))/VLOOKUP($B1406,Stats!$A$2:$AA$19,23,FALSE),""))</f>
        <v/>
      </c>
      <c r="BJ1406" s="46" t="str">
        <f>IF(ISNUMBER(VLOOKUP($B1406,Stats!$A$2:$AA$19,2,FALSE))=FALSE,"",IF(ISNUMBER(#REF!),(#REF!-VLOOKUP($B1406,Stats!$A$2:$AA$19,10,FALSE))/VLOOKUP($B1406,Stats!$A$2:$AA$19,24,FALSE),""))</f>
        <v/>
      </c>
      <c r="BK1406" s="44" t="str">
        <f t="shared" si="287"/>
        <v/>
      </c>
      <c r="BL1406" s="46" t="str">
        <f>IF(ISNUMBER(VLOOKUP($B1406,Stats!$A$2:$AA$19,2,FALSE))=FALSE,"",IF(ISNUMBER(#REF!),(#REF!-VLOOKUP($B1406,Stats!$A$2:$AA$19,11,FALSE))/VLOOKUP($B1406,Stats!$A$2:$AA$19,25,FALSE),""))</f>
        <v/>
      </c>
      <c r="BM1406" s="46" t="str">
        <f>IF(ISNUMBER(VLOOKUP($B1406,Stats!$A$2:$AA$19,2,FALSE))=FALSE,"",IF(ISNUMBER(AA1406),(AA1406-VLOOKUP($B1406,Stats!$A$2:$AA$19,12,FALSE))/VLOOKUP($B1406,Stats!$A$2:$AA$19,26,FALSE),""))</f>
        <v/>
      </c>
      <c r="BN1406" s="46" t="str">
        <f>IF(ISNUMBER(VLOOKUP($B1406,Stats!$A$2:$AA$19,2,FALSE))=FALSE,"",IF(ISNUMBER(#REF!),(#REF!-VLOOKUP($B1406,Stats!$A$2:$AA$19,13,FALSE))/VLOOKUP($B1406,Stats!$A$2:$AA$19,27,FALSE),""))</f>
        <v/>
      </c>
      <c r="BO1406" s="46" t="str">
        <f>IF(ISNUMBER(VLOOKUP($B1406,Stats!$A$2:$AA$19,2,FALSE))=FALSE,"",IF(ISNUMBER(#REF!),(#REF!-VLOOKUP($B1406,Stats!$A$2:$AA$19,14,FALSE))/VLOOKUP($B1406,Stats!$A$2:$AB$19,28,FALSE),""))</f>
        <v/>
      </c>
      <c r="BP1406" s="46"/>
      <c r="BQ1406" s="46" t="str">
        <f>IF(ISNUMBER(VLOOKUP($B1406,Stats!$A$2:$AA$19,2,FALSE))=FALSE,"",IF(ISNUMBER(BM1406),BM1406,(VLOOKUP($B1406,Stats!$A$2:$AT$19,46,FALSE)-VLOOKUP($B1406,Stats!$A$2:$AA$19,12,FALSE))/VLOOKUP($B1406,Stats!$A$2:$AA$19,26,FALSE)))</f>
        <v/>
      </c>
      <c r="BR1406" s="51" t="str">
        <f t="shared" si="288"/>
        <v/>
      </c>
      <c r="BS1406" s="32" t="str">
        <f t="shared" si="283"/>
        <v/>
      </c>
      <c r="BT1406" s="53" t="str">
        <f t="shared" si="284"/>
        <v/>
      </c>
    </row>
    <row r="1407" spans="1:72" x14ac:dyDescent="0.15">
      <c r="A1407" s="5">
        <v>2437</v>
      </c>
      <c r="B1407" s="5" t="s">
        <v>58</v>
      </c>
      <c r="C1407" s="3">
        <v>0</v>
      </c>
      <c r="D1407" s="11">
        <v>0.21668362156663279</v>
      </c>
      <c r="E1407" s="6">
        <v>5.8512314657468371E-3</v>
      </c>
      <c r="F1407" s="12">
        <v>72</v>
      </c>
      <c r="G1407" s="12">
        <v>43</v>
      </c>
      <c r="H1407" s="13">
        <v>4.8668034046697971E-3</v>
      </c>
      <c r="I1407" s="13">
        <v>-3.5387504577747446E-3</v>
      </c>
      <c r="J1407" s="12">
        <v>9</v>
      </c>
      <c r="K1407" s="12">
        <v>6</v>
      </c>
      <c r="L1407" s="13">
        <v>1.8308631211856996E-2</v>
      </c>
      <c r="M1407" s="13">
        <v>-1.7608897126969336E-2</v>
      </c>
      <c r="N1407" s="8">
        <v>1.196</v>
      </c>
      <c r="O1407" s="8">
        <v>1.2166836215666328</v>
      </c>
      <c r="P1407" s="14">
        <v>42089</v>
      </c>
      <c r="Q1407" s="13">
        <v>-3.7634408602151059E-2</v>
      </c>
      <c r="R1407" s="14">
        <v>42044</v>
      </c>
      <c r="S1407" s="14">
        <f>IF(ISNUMBER(R1407),VLOOKUP(B1407,Index!$B$3:$AB$18,27,FALSE),"")</f>
        <v>42041</v>
      </c>
      <c r="T1407" s="14">
        <f>IF(ISNUMBER($R1407),VLOOKUP($B1407,Index!$B$21:$AB$36,27,FALSE),"")</f>
        <v>41996</v>
      </c>
      <c r="U1407" s="14">
        <f>IF(ISNUMBER($R1407),VLOOKUP($B1407,Index!$B$39:$AB$54,27,FALSE),"")</f>
        <v>42003</v>
      </c>
      <c r="W1407" s="6">
        <v>0.45617604540343742</v>
      </c>
      <c r="X1407" s="7">
        <v>0.62608695652173918</v>
      </c>
      <c r="Y1407" s="6">
        <v>0.11101931129163303</v>
      </c>
      <c r="Z1407" s="8" t="str">
        <f t="shared" si="285"/>
        <v/>
      </c>
      <c r="AA1407" s="9">
        <v>5.7575933730561628</v>
      </c>
      <c r="AB1407" s="3">
        <v>0</v>
      </c>
      <c r="AC1407" s="6">
        <v>0.20809658439991902</v>
      </c>
      <c r="AD1407" s="7">
        <v>0.39198487712665414</v>
      </c>
      <c r="AE1407" s="6">
        <v>1.2325287479668517E-2</v>
      </c>
      <c r="AF1407" s="8" t="str">
        <f t="shared" si="286"/>
        <v/>
      </c>
      <c r="AG1407" s="9">
        <v>33.149881449460246</v>
      </c>
      <c r="AH1407" s="3">
        <v>0</v>
      </c>
      <c r="AK1407" t="str">
        <f t="shared" si="294"/>
        <v/>
      </c>
      <c r="AL1407" t="str">
        <f t="shared" si="294"/>
        <v/>
      </c>
      <c r="AM1407" t="str">
        <f t="shared" si="294"/>
        <v/>
      </c>
      <c r="AN1407" t="str">
        <f t="shared" si="294"/>
        <v/>
      </c>
      <c r="AO1407" t="str">
        <f t="shared" si="294"/>
        <v/>
      </c>
      <c r="AP1407" t="str">
        <f t="shared" si="294"/>
        <v/>
      </c>
      <c r="AQ1407" t="str">
        <f t="shared" si="294"/>
        <v/>
      </c>
      <c r="AR1407" t="str">
        <f t="shared" si="294"/>
        <v/>
      </c>
      <c r="AS1407" t="str">
        <f t="shared" si="294"/>
        <v/>
      </c>
      <c r="AT1407" t="str">
        <f t="shared" si="294"/>
        <v/>
      </c>
      <c r="AU1407" t="str">
        <f t="shared" si="294"/>
        <v/>
      </c>
      <c r="AV1407" t="str">
        <f t="shared" si="294"/>
        <v/>
      </c>
      <c r="AW1407" t="str">
        <f t="shared" si="294"/>
        <v/>
      </c>
      <c r="AX1407" t="str">
        <f t="shared" si="294"/>
        <v/>
      </c>
      <c r="AZ1407" s="46" t="str">
        <f>IF(ISNUMBER(VLOOKUP($B1407,Stats!$A$2:$AA$19,2,FALSE))=FALSE,"",IF(ISNUMBER(W1407),(W1407-VLOOKUP($B1407,Stats!$A$2:$AA$19,2,FALSE))/VLOOKUP($B1407,Stats!$A$2:$AA$19,16,FALSE),""))</f>
        <v/>
      </c>
      <c r="BA1407" s="46" t="str">
        <f>IF(ISNUMBER(VLOOKUP($B1407,Stats!$A$2:$AA$19,2,FALSE))=FALSE,"",IF(ISNUMBER(X1407),(X1407-VLOOKUP($B1407,Stats!$A$2:$AA$19,3,FALSE))/VLOOKUP($B1407,Stats!$A$2:$AA$19,17,FALSE),""))</f>
        <v/>
      </c>
      <c r="BB1407" s="46"/>
      <c r="BC1407" s="46"/>
      <c r="BD1407" s="44" t="str">
        <f t="shared" si="282"/>
        <v/>
      </c>
      <c r="BE1407" s="46" t="str">
        <f>IF(ISNUMBER(VLOOKUP($B1407,Stats!$A$2:$AA$19,2,FALSE))=FALSE,"",IF(ISNUMBER(Y1407),(Y1407-VLOOKUP($B1407,Stats!$A$2:$AA$19,5,FALSE))/VLOOKUP($B1407,Stats!$A$2:$AA$19,19,FALSE),""))</f>
        <v/>
      </c>
      <c r="BF1407" s="46"/>
      <c r="BG1407" s="46"/>
      <c r="BH1407" s="46" t="str">
        <f>IF(ISNUMBER(VLOOKUP($B1407,Stats!$A$2:$AA$19,2,FALSE))=FALSE,"",IF(ISNUMBER(Z1407),(Z1407-VLOOKUP($B1407,Stats!$A$2:$AA$19,8,FALSE))/VLOOKUP($B1407,Stats!$A$2:$AA$19,22,FALSE),""))</f>
        <v/>
      </c>
      <c r="BI1407" s="46" t="str">
        <f>IF(ISNUMBER(VLOOKUP($B1407,Stats!$A$2:$AA$19,2,FALSE))=FALSE,"",IF(ISNUMBER(#REF!),(#REF!-VLOOKUP($B1407,Stats!$A$2:$AA$19,9,FALSE))/VLOOKUP($B1407,Stats!$A$2:$AA$19,23,FALSE),""))</f>
        <v/>
      </c>
      <c r="BJ1407" s="46" t="str">
        <f>IF(ISNUMBER(VLOOKUP($B1407,Stats!$A$2:$AA$19,2,FALSE))=FALSE,"",IF(ISNUMBER(#REF!),(#REF!-VLOOKUP($B1407,Stats!$A$2:$AA$19,10,FALSE))/VLOOKUP($B1407,Stats!$A$2:$AA$19,24,FALSE),""))</f>
        <v/>
      </c>
      <c r="BK1407" s="44" t="str">
        <f t="shared" si="287"/>
        <v/>
      </c>
      <c r="BL1407" s="46" t="str">
        <f>IF(ISNUMBER(VLOOKUP($B1407,Stats!$A$2:$AA$19,2,FALSE))=FALSE,"",IF(ISNUMBER(#REF!),(#REF!-VLOOKUP($B1407,Stats!$A$2:$AA$19,11,FALSE))/VLOOKUP($B1407,Stats!$A$2:$AA$19,25,FALSE),""))</f>
        <v/>
      </c>
      <c r="BM1407" s="46" t="str">
        <f>IF(ISNUMBER(VLOOKUP($B1407,Stats!$A$2:$AA$19,2,FALSE))=FALSE,"",IF(ISNUMBER(AA1407),(AA1407-VLOOKUP($B1407,Stats!$A$2:$AA$19,12,FALSE))/VLOOKUP($B1407,Stats!$A$2:$AA$19,26,FALSE),""))</f>
        <v/>
      </c>
      <c r="BN1407" s="46" t="str">
        <f>IF(ISNUMBER(VLOOKUP($B1407,Stats!$A$2:$AA$19,2,FALSE))=FALSE,"",IF(ISNUMBER(#REF!),(#REF!-VLOOKUP($B1407,Stats!$A$2:$AA$19,13,FALSE))/VLOOKUP($B1407,Stats!$A$2:$AA$19,27,FALSE),""))</f>
        <v/>
      </c>
      <c r="BO1407" s="46" t="str">
        <f>IF(ISNUMBER(VLOOKUP($B1407,Stats!$A$2:$AA$19,2,FALSE))=FALSE,"",IF(ISNUMBER(#REF!),(#REF!-VLOOKUP($B1407,Stats!$A$2:$AA$19,14,FALSE))/VLOOKUP($B1407,Stats!$A$2:$AB$19,28,FALSE),""))</f>
        <v/>
      </c>
      <c r="BP1407" s="46"/>
      <c r="BQ1407" s="46" t="str">
        <f>IF(ISNUMBER(VLOOKUP($B1407,Stats!$A$2:$AA$19,2,FALSE))=FALSE,"",IF(ISNUMBER(BM1407),BM1407,(VLOOKUP($B1407,Stats!$A$2:$AT$19,46,FALSE)-VLOOKUP($B1407,Stats!$A$2:$AA$19,12,FALSE))/VLOOKUP($B1407,Stats!$A$2:$AA$19,26,FALSE)))</f>
        <v/>
      </c>
      <c r="BR1407" s="51" t="str">
        <f t="shared" si="288"/>
        <v/>
      </c>
      <c r="BS1407" s="32" t="str">
        <f t="shared" si="283"/>
        <v/>
      </c>
      <c r="BT1407" s="53" t="str">
        <f t="shared" si="284"/>
        <v/>
      </c>
    </row>
    <row r="1408" spans="1:72" x14ac:dyDescent="0.15">
      <c r="A1408" s="5">
        <v>2437</v>
      </c>
      <c r="B1408" s="5" t="s">
        <v>59</v>
      </c>
      <c r="C1408" s="3">
        <v>0</v>
      </c>
      <c r="D1408" s="11">
        <v>1.42712584760017E-2</v>
      </c>
      <c r="E1408" s="6">
        <v>4.8537118895483275E-3</v>
      </c>
      <c r="F1408" s="15">
        <v>5.1428571428571432</v>
      </c>
      <c r="G1408" s="15">
        <v>3.0714285714285716</v>
      </c>
      <c r="H1408" s="13">
        <v>4.3424798095701555E-3</v>
      </c>
      <c r="I1408" s="13">
        <v>-2.9225744719186863E-3</v>
      </c>
      <c r="J1408" s="12">
        <v>3.9285714285714284</v>
      </c>
      <c r="K1408" s="12">
        <v>2.1428571428571428</v>
      </c>
      <c r="L1408" s="13">
        <v>9.5870004336559653E-3</v>
      </c>
      <c r="M1408" s="13">
        <v>-5.4443195794819143E-3</v>
      </c>
      <c r="N1408" s="8">
        <v>1.0879999999999999</v>
      </c>
      <c r="O1408" s="8">
        <v>1.0189950297815467</v>
      </c>
      <c r="P1408" s="14"/>
      <c r="Q1408" s="13">
        <v>-8.8023481840933358E-3</v>
      </c>
      <c r="R1408" s="14"/>
      <c r="S1408" s="14" t="str">
        <f>IF(ISNUMBER(R1408),VLOOKUP(B1408,Index!$B$3:$AB$18,27,FALSE),"")</f>
        <v/>
      </c>
      <c r="T1408" s="14" t="str">
        <f>IF(ISNUMBER($R1408),VLOOKUP($B1408,Index!$B$21:$AB$36,27,FALSE),"")</f>
        <v/>
      </c>
      <c r="U1408" s="14" t="str">
        <f>IF(ISNUMBER($R1408),VLOOKUP($B1408,Index!$B$39:$AB$54,27,FALSE),"")</f>
        <v/>
      </c>
      <c r="W1408" s="6">
        <v>0.58374483052936976</v>
      </c>
      <c r="X1408" s="8">
        <v>0.64362244897959175</v>
      </c>
      <c r="Y1408" s="6">
        <v>9.2092708063273951E-2</v>
      </c>
      <c r="Z1408" s="8" t="str">
        <f t="shared" si="285"/>
        <v/>
      </c>
      <c r="AA1408" s="9" t="s">
        <v>25</v>
      </c>
      <c r="AB1408" s="3">
        <v>0</v>
      </c>
      <c r="AC1408" s="6">
        <v>0.34075802716976261</v>
      </c>
      <c r="AD1408" s="8">
        <v>0.41424985683048721</v>
      </c>
      <c r="AE1408" s="6">
        <v>8.4810668784274026E-3</v>
      </c>
      <c r="AF1408" s="8" t="str">
        <f t="shared" si="286"/>
        <v/>
      </c>
      <c r="AG1408" s="9" t="s">
        <v>25</v>
      </c>
      <c r="AH1408" s="3">
        <v>0</v>
      </c>
      <c r="AK1408" t="str">
        <f t="shared" si="294"/>
        <v/>
      </c>
      <c r="AL1408" t="str">
        <f t="shared" si="294"/>
        <v/>
      </c>
      <c r="AM1408" t="str">
        <f t="shared" si="294"/>
        <v/>
      </c>
      <c r="AN1408" t="str">
        <f t="shared" si="294"/>
        <v/>
      </c>
      <c r="AO1408" t="str">
        <f t="shared" si="294"/>
        <v/>
      </c>
      <c r="AP1408" t="str">
        <f t="shared" si="294"/>
        <v/>
      </c>
      <c r="AQ1408" t="str">
        <f t="shared" si="294"/>
        <v/>
      </c>
      <c r="AR1408" t="str">
        <f t="shared" si="294"/>
        <v/>
      </c>
      <c r="AS1408" t="str">
        <f t="shared" si="294"/>
        <v/>
      </c>
      <c r="AT1408" t="str">
        <f t="shared" si="294"/>
        <v/>
      </c>
      <c r="AU1408" t="str">
        <f t="shared" si="294"/>
        <v/>
      </c>
      <c r="AV1408" t="str">
        <f t="shared" si="294"/>
        <v/>
      </c>
      <c r="AW1408" t="str">
        <f t="shared" si="294"/>
        <v/>
      </c>
      <c r="AX1408" t="str">
        <f t="shared" si="294"/>
        <v/>
      </c>
      <c r="AZ1408" s="46" t="str">
        <f>IF(ISNUMBER(VLOOKUP($B1408,Stats!$A$2:$AA$19,2,FALSE))=FALSE,"",IF(ISNUMBER(W1408),(W1408-VLOOKUP($B1408,Stats!$A$2:$AA$19,2,FALSE))/VLOOKUP($B1408,Stats!$A$2:$AA$19,16,FALSE),""))</f>
        <v/>
      </c>
      <c r="BA1408" s="46" t="str">
        <f>IF(ISNUMBER(VLOOKUP($B1408,Stats!$A$2:$AA$19,2,FALSE))=FALSE,"",IF(ISNUMBER(X1408),(X1408-VLOOKUP($B1408,Stats!$A$2:$AA$19,3,FALSE))/VLOOKUP($B1408,Stats!$A$2:$AA$19,17,FALSE),""))</f>
        <v/>
      </c>
      <c r="BB1408" s="46"/>
      <c r="BC1408" s="46"/>
      <c r="BD1408" s="44" t="str">
        <f t="shared" si="282"/>
        <v/>
      </c>
      <c r="BE1408" s="46" t="str">
        <f>IF(ISNUMBER(VLOOKUP($B1408,Stats!$A$2:$AA$19,2,FALSE))=FALSE,"",IF(ISNUMBER(Y1408),(Y1408-VLOOKUP($B1408,Stats!$A$2:$AA$19,5,FALSE))/VLOOKUP($B1408,Stats!$A$2:$AA$19,19,FALSE),""))</f>
        <v/>
      </c>
      <c r="BF1408" s="46"/>
      <c r="BG1408" s="46"/>
      <c r="BH1408" s="46" t="str">
        <f>IF(ISNUMBER(VLOOKUP($B1408,Stats!$A$2:$AA$19,2,FALSE))=FALSE,"",IF(ISNUMBER(Z1408),(Z1408-VLOOKUP($B1408,Stats!$A$2:$AA$19,8,FALSE))/VLOOKUP($B1408,Stats!$A$2:$AA$19,22,FALSE),""))</f>
        <v/>
      </c>
      <c r="BI1408" s="46" t="str">
        <f>IF(ISNUMBER(VLOOKUP($B1408,Stats!$A$2:$AA$19,2,FALSE))=FALSE,"",IF(ISNUMBER(#REF!),(#REF!-VLOOKUP($B1408,Stats!$A$2:$AA$19,9,FALSE))/VLOOKUP($B1408,Stats!$A$2:$AA$19,23,FALSE),""))</f>
        <v/>
      </c>
      <c r="BJ1408" s="46" t="str">
        <f>IF(ISNUMBER(VLOOKUP($B1408,Stats!$A$2:$AA$19,2,FALSE))=FALSE,"",IF(ISNUMBER(#REF!),(#REF!-VLOOKUP($B1408,Stats!$A$2:$AA$19,10,FALSE))/VLOOKUP($B1408,Stats!$A$2:$AA$19,24,FALSE),""))</f>
        <v/>
      </c>
      <c r="BK1408" s="44" t="str">
        <f t="shared" si="287"/>
        <v/>
      </c>
      <c r="BL1408" s="46" t="str">
        <f>IF(ISNUMBER(VLOOKUP($B1408,Stats!$A$2:$AA$19,2,FALSE))=FALSE,"",IF(ISNUMBER(#REF!),(#REF!-VLOOKUP($B1408,Stats!$A$2:$AA$19,11,FALSE))/VLOOKUP($B1408,Stats!$A$2:$AA$19,25,FALSE),""))</f>
        <v/>
      </c>
      <c r="BM1408" s="46" t="str">
        <f>IF(ISNUMBER(VLOOKUP($B1408,Stats!$A$2:$AA$19,2,FALSE))=FALSE,"",IF(ISNUMBER(AA1408),(AA1408-VLOOKUP($B1408,Stats!$A$2:$AA$19,12,FALSE))/VLOOKUP($B1408,Stats!$A$2:$AA$19,26,FALSE),""))</f>
        <v/>
      </c>
      <c r="BN1408" s="46" t="str">
        <f>IF(ISNUMBER(VLOOKUP($B1408,Stats!$A$2:$AA$19,2,FALSE))=FALSE,"",IF(ISNUMBER(#REF!),(#REF!-VLOOKUP($B1408,Stats!$A$2:$AA$19,13,FALSE))/VLOOKUP($B1408,Stats!$A$2:$AA$19,27,FALSE),""))</f>
        <v/>
      </c>
      <c r="BO1408" s="46" t="str">
        <f>IF(ISNUMBER(VLOOKUP($B1408,Stats!$A$2:$AA$19,2,FALSE))=FALSE,"",IF(ISNUMBER(#REF!),(#REF!-VLOOKUP($B1408,Stats!$A$2:$AA$19,14,FALSE))/VLOOKUP($B1408,Stats!$A$2:$AB$19,28,FALSE),""))</f>
        <v/>
      </c>
      <c r="BP1408" s="46"/>
      <c r="BQ1408" s="46" t="str">
        <f>IF(ISNUMBER(VLOOKUP($B1408,Stats!$A$2:$AA$19,2,FALSE))=FALSE,"",IF(ISNUMBER(BM1408),BM1408,(VLOOKUP($B1408,Stats!$A$2:$AT$19,46,FALSE)-VLOOKUP($B1408,Stats!$A$2:$AA$19,12,FALSE))/VLOOKUP($B1408,Stats!$A$2:$AA$19,26,FALSE)))</f>
        <v/>
      </c>
      <c r="BR1408" s="51" t="str">
        <f t="shared" si="288"/>
        <v/>
      </c>
      <c r="BS1408" s="32" t="str">
        <f t="shared" si="283"/>
        <v/>
      </c>
      <c r="BT1408" s="53" t="str">
        <f t="shared" si="284"/>
        <v/>
      </c>
    </row>
    <row r="1409" spans="1:72" x14ac:dyDescent="0.15">
      <c r="A1409" s="16">
        <v>2437</v>
      </c>
      <c r="B1409" s="17">
        <v>201421</v>
      </c>
      <c r="C1409" s="3">
        <v>0</v>
      </c>
      <c r="D1409" s="23">
        <v>-2.0345879959308144E-3</v>
      </c>
      <c r="E1409" s="18">
        <v>1.7020020267289691E-3</v>
      </c>
      <c r="F1409" s="24">
        <v>3</v>
      </c>
      <c r="G1409" s="24">
        <v>4</v>
      </c>
      <c r="H1409" s="20">
        <v>1.3608937726194241E-3</v>
      </c>
      <c r="I1409" s="20">
        <v>-1.5272375087405088E-3</v>
      </c>
      <c r="J1409" s="24">
        <v>2</v>
      </c>
      <c r="K1409" s="24">
        <v>3</v>
      </c>
      <c r="L1409" s="20">
        <v>3.0643513789581078E-3</v>
      </c>
      <c r="M1409" s="20">
        <v>-2.0366598778004397E-3</v>
      </c>
      <c r="N1409" s="19">
        <v>0.98299999999999998</v>
      </c>
      <c r="O1409" s="19">
        <v>1</v>
      </c>
      <c r="P1409" s="25">
        <v>41920</v>
      </c>
      <c r="Q1409" s="20">
        <v>-4.0691759918616288E-3</v>
      </c>
      <c r="R1409" s="25">
        <v>41926</v>
      </c>
      <c r="S1409" s="25">
        <f>IF(ISNUMBER(R1409),VLOOKUP(B1409,Index!$B$3:$AB$18,27,FALSE),"")</f>
        <v>41929</v>
      </c>
      <c r="T1409" s="25">
        <f>IF(ISNUMBER($R1409),VLOOKUP($B1409,Index!$B$21:$AB$36,27,FALSE),"")</f>
        <v>41929</v>
      </c>
      <c r="U1409" s="25">
        <f>IF(ISNUMBER($R1409),VLOOKUP($B1409,Index!$B$39:$AB$54,27,FALSE),"")</f>
        <v>41929</v>
      </c>
      <c r="W1409" s="18">
        <v>-7.3245167853509319E-2</v>
      </c>
      <c r="X1409" s="19">
        <v>0.42857142857142855</v>
      </c>
      <c r="Y1409" s="18">
        <v>3.2293217920117946E-2</v>
      </c>
      <c r="Z1409" s="19">
        <f t="shared" si="285"/>
        <v>3</v>
      </c>
      <c r="AA1409" s="21" t="s">
        <v>25</v>
      </c>
      <c r="AB1409" s="3">
        <v>0</v>
      </c>
      <c r="AC1409" s="18">
        <v>5.3648546138887546E-3</v>
      </c>
      <c r="AD1409" s="19">
        <v>0.18367346938775508</v>
      </c>
      <c r="AE1409" s="18">
        <v>1.0428519236362268E-3</v>
      </c>
      <c r="AF1409" s="19">
        <f t="shared" si="286"/>
        <v>9</v>
      </c>
      <c r="AG1409" s="21" t="s">
        <v>25</v>
      </c>
      <c r="AH1409" s="3">
        <v>0</v>
      </c>
      <c r="AK1409" t="str">
        <f t="shared" si="294"/>
        <v/>
      </c>
      <c r="AL1409" t="str">
        <f t="shared" si="294"/>
        <v/>
      </c>
      <c r="AM1409" t="str">
        <f t="shared" si="294"/>
        <v/>
      </c>
      <c r="AN1409" t="str">
        <f t="shared" si="294"/>
        <v/>
      </c>
      <c r="AO1409" t="str">
        <f t="shared" si="294"/>
        <v/>
      </c>
      <c r="AP1409" t="str">
        <f t="shared" si="294"/>
        <v/>
      </c>
      <c r="AQ1409" t="str">
        <f t="shared" si="294"/>
        <v/>
      </c>
      <c r="AR1409" t="str">
        <f t="shared" si="294"/>
        <v/>
      </c>
      <c r="AS1409" t="str">
        <f t="shared" si="294"/>
        <v/>
      </c>
      <c r="AT1409" t="str">
        <f t="shared" si="294"/>
        <v/>
      </c>
      <c r="AU1409" t="str">
        <f t="shared" si="294"/>
        <v/>
      </c>
      <c r="AV1409" t="str">
        <f t="shared" si="294"/>
        <v/>
      </c>
      <c r="AW1409" t="str">
        <f t="shared" si="294"/>
        <v/>
      </c>
      <c r="AX1409" t="str">
        <f t="shared" si="294"/>
        <v/>
      </c>
      <c r="AZ1409" s="46">
        <f>IF(ISNUMBER(VLOOKUP($B1409,Stats!$A$2:$AA$19,2,FALSE))=FALSE,"",IF(ISNUMBER(W1409),(W1409-VLOOKUP($B1409,Stats!$A$2:$AA$19,2,FALSE))/VLOOKUP($B1409,Stats!$A$2:$AA$19,16,FALSE),""))</f>
        <v>0.43172633003065547</v>
      </c>
      <c r="BA1409" s="46">
        <f>IF(ISNUMBER(VLOOKUP($B1409,Stats!$A$2:$AA$19,2,FALSE))=FALSE,"",IF(ISNUMBER(X1409),(X1409-VLOOKUP($B1409,Stats!$A$2:$AA$19,3,FALSE))/VLOOKUP($B1409,Stats!$A$2:$AA$19,17,FALSE),""))</f>
        <v>-0.11858820767400501</v>
      </c>
      <c r="BB1409" s="46"/>
      <c r="BC1409" s="46"/>
      <c r="BD1409" s="44">
        <f t="shared" si="282"/>
        <v>0.15656906117832523</v>
      </c>
      <c r="BE1409" s="46">
        <f>IF(ISNUMBER(VLOOKUP($B1409,Stats!$A$2:$AA$19,2,FALSE))=FALSE,"",IF(ISNUMBER(Y1409),(Y1409-VLOOKUP($B1409,Stats!$A$2:$AA$19,5,FALSE))/VLOOKUP($B1409,Stats!$A$2:$AA$19,19,FALSE),""))</f>
        <v>-0.80531163753748858</v>
      </c>
      <c r="BF1409" s="46"/>
      <c r="BG1409" s="46"/>
      <c r="BH1409" s="46">
        <f>IF(ISNUMBER(VLOOKUP($B1409,Stats!$A$2:$AA$19,2,FALSE))=FALSE,"",IF(ISNUMBER(Z1409),(Z1409-VLOOKUP($B1409,Stats!$A$2:$AA$19,8,FALSE))/VLOOKUP($B1409,Stats!$A$2:$AA$19,22,FALSE),""))</f>
        <v>0.88771128993331716</v>
      </c>
      <c r="BI1409" s="46" t="str">
        <f>IF(ISNUMBER(VLOOKUP($B1409,Stats!$A$2:$AA$19,2,FALSE))=FALSE,"",IF(ISNUMBER(#REF!),(#REF!-VLOOKUP($B1409,Stats!$A$2:$AA$19,9,FALSE))/VLOOKUP($B1409,Stats!$A$2:$AA$19,23,FALSE),""))</f>
        <v/>
      </c>
      <c r="BJ1409" s="46" t="str">
        <f>IF(ISNUMBER(VLOOKUP($B1409,Stats!$A$2:$AA$19,2,FALSE))=FALSE,"",IF(ISNUMBER(#REF!),(#REF!-VLOOKUP($B1409,Stats!$A$2:$AA$19,10,FALSE))/VLOOKUP($B1409,Stats!$A$2:$AA$19,24,FALSE),""))</f>
        <v/>
      </c>
      <c r="BK1409" s="44">
        <f t="shared" si="287"/>
        <v>0.83003153325623713</v>
      </c>
      <c r="BL1409" s="46" t="str">
        <f>IF(ISNUMBER(VLOOKUP($B1409,Stats!$A$2:$AA$19,2,FALSE))=FALSE,"",IF(ISNUMBER(#REF!),(#REF!-VLOOKUP($B1409,Stats!$A$2:$AA$19,11,FALSE))/VLOOKUP($B1409,Stats!$A$2:$AA$19,25,FALSE),""))</f>
        <v/>
      </c>
      <c r="BM1409" s="46" t="str">
        <f>IF(ISNUMBER(VLOOKUP($B1409,Stats!$A$2:$AA$19,2,FALSE))=FALSE,"",IF(ISNUMBER(AA1409),(AA1409-VLOOKUP($B1409,Stats!$A$2:$AA$19,12,FALSE))/VLOOKUP($B1409,Stats!$A$2:$AA$19,26,FALSE),""))</f>
        <v/>
      </c>
      <c r="BN1409" s="46" t="str">
        <f>IF(ISNUMBER(VLOOKUP($B1409,Stats!$A$2:$AA$19,2,FALSE))=FALSE,"",IF(ISNUMBER(#REF!),(#REF!-VLOOKUP($B1409,Stats!$A$2:$AA$19,13,FALSE))/VLOOKUP($B1409,Stats!$A$2:$AA$19,27,FALSE),""))</f>
        <v/>
      </c>
      <c r="BO1409" s="46" t="str">
        <f>IF(ISNUMBER(VLOOKUP($B1409,Stats!$A$2:$AA$19,2,FALSE))=FALSE,"",IF(ISNUMBER(#REF!),(#REF!-VLOOKUP($B1409,Stats!$A$2:$AA$19,14,FALSE))/VLOOKUP($B1409,Stats!$A$2:$AB$19,28,FALSE),""))</f>
        <v/>
      </c>
      <c r="BP1409" s="46"/>
      <c r="BQ1409" s="46">
        <f>IF(ISNUMBER(VLOOKUP($B1409,Stats!$A$2:$AA$19,2,FALSE))=FALSE,"",IF(ISNUMBER(BM1409),BM1409,(VLOOKUP($B1409,Stats!$A$2:$AT$19,46,FALSE)-VLOOKUP($B1409,Stats!$A$2:$AA$19,12,FALSE))/VLOOKUP($B1409,Stats!$A$2:$AA$19,26,FALSE)))</f>
        <v>-0.81319138310867711</v>
      </c>
      <c r="BR1409" s="51">
        <f t="shared" si="288"/>
        <v>-0.81319138310867711</v>
      </c>
      <c r="BS1409" s="32" t="str">
        <f t="shared" si="283"/>
        <v>2437_201421</v>
      </c>
      <c r="BT1409" s="53">
        <f t="shared" si="284"/>
        <v>0.36669445556767188</v>
      </c>
    </row>
    <row r="1410" spans="1:72" x14ac:dyDescent="0.15">
      <c r="A1410" s="16">
        <v>2437</v>
      </c>
      <c r="B1410" s="17">
        <v>201422</v>
      </c>
      <c r="C1410" s="3">
        <v>0</v>
      </c>
      <c r="D1410" s="23">
        <v>1.8348623853211121E-2</v>
      </c>
      <c r="E1410" s="18">
        <v>4.8884333825235547E-3</v>
      </c>
      <c r="F1410" s="24">
        <v>6</v>
      </c>
      <c r="G1410" s="24">
        <v>4</v>
      </c>
      <c r="H1410" s="20">
        <v>4.7532728466766665E-3</v>
      </c>
      <c r="I1410" s="20">
        <v>-2.5533714268490826E-3</v>
      </c>
      <c r="J1410" s="24">
        <v>4</v>
      </c>
      <c r="K1410" s="24">
        <v>4</v>
      </c>
      <c r="L1410" s="20">
        <v>1.0111223458038499E-2</v>
      </c>
      <c r="M1410" s="20">
        <v>-6.1349693251533388E-3</v>
      </c>
      <c r="N1410" s="19">
        <v>0.999</v>
      </c>
      <c r="O1410" s="19">
        <v>1.0173116089613035</v>
      </c>
      <c r="P1410" s="25">
        <v>41943</v>
      </c>
      <c r="Q1410" s="20">
        <v>-1.0183299389002087E-2</v>
      </c>
      <c r="R1410" s="25">
        <v>41939</v>
      </c>
      <c r="S1410" s="25">
        <f>IF(ISNUMBER(R1410),VLOOKUP(B1410,Index!$B$3:$AB$18,27,FALSE),"")</f>
        <v>41939</v>
      </c>
      <c r="T1410" s="25">
        <f>IF(ISNUMBER($R1410),VLOOKUP($B1410,Index!$B$21:$AB$36,27,FALSE),"")</f>
        <v>41935</v>
      </c>
      <c r="U1410" s="25">
        <f>IF(ISNUMBER($R1410),VLOOKUP($B1410,Index!$B$39:$AB$54,27,FALSE),"")</f>
        <v>41936</v>
      </c>
      <c r="W1410" s="18">
        <v>0.55045871559633364</v>
      </c>
      <c r="X1410" s="19">
        <v>0.6</v>
      </c>
      <c r="Y1410" s="18">
        <v>9.2751502072653494E-2</v>
      </c>
      <c r="Z1410" s="19">
        <f t="shared" si="285"/>
        <v>0</v>
      </c>
      <c r="AA1410" s="21">
        <v>1.8018348623853231</v>
      </c>
      <c r="AB1410" s="3">
        <v>0</v>
      </c>
      <c r="AC1410" s="18">
        <v>0.30300479757596532</v>
      </c>
      <c r="AD1410" s="19">
        <v>0.36</v>
      </c>
      <c r="AE1410" s="18">
        <v>8.6028411367334457E-3</v>
      </c>
      <c r="AF1410" s="19">
        <f t="shared" si="286"/>
        <v>0</v>
      </c>
      <c r="AG1410" s="21">
        <v>3.2466088713071364</v>
      </c>
      <c r="AH1410" s="3">
        <v>0</v>
      </c>
      <c r="AK1410" t="str">
        <f t="shared" si="294"/>
        <v/>
      </c>
      <c r="AL1410">
        <f t="shared" si="294"/>
        <v>1.8018348623853231</v>
      </c>
      <c r="AM1410" t="str">
        <f t="shared" si="294"/>
        <v/>
      </c>
      <c r="AN1410" t="str">
        <f t="shared" si="294"/>
        <v/>
      </c>
      <c r="AO1410" t="str">
        <f t="shared" si="294"/>
        <v/>
      </c>
      <c r="AP1410" t="str">
        <f t="shared" si="294"/>
        <v/>
      </c>
      <c r="AQ1410" t="str">
        <f t="shared" si="294"/>
        <v/>
      </c>
      <c r="AR1410" t="str">
        <f t="shared" si="294"/>
        <v/>
      </c>
      <c r="AS1410" t="str">
        <f t="shared" si="294"/>
        <v/>
      </c>
      <c r="AT1410" t="str">
        <f t="shared" si="294"/>
        <v/>
      </c>
      <c r="AU1410" t="str">
        <f t="shared" si="294"/>
        <v/>
      </c>
      <c r="AV1410" t="str">
        <f t="shared" si="294"/>
        <v/>
      </c>
      <c r="AW1410" t="str">
        <f t="shared" si="294"/>
        <v/>
      </c>
      <c r="AX1410" t="str">
        <f t="shared" si="294"/>
        <v/>
      </c>
      <c r="AZ1410" s="46">
        <f>IF(ISNUMBER(VLOOKUP($B1410,Stats!$A$2:$AA$19,2,FALSE))=FALSE,"",IF(ISNUMBER(W1410),(W1410-VLOOKUP($B1410,Stats!$A$2:$AA$19,2,FALSE))/VLOOKUP($B1410,Stats!$A$2:$AA$19,16,FALSE),""))</f>
        <v>-2.7557411142135883E-2</v>
      </c>
      <c r="BA1410" s="46">
        <f>IF(ISNUMBER(VLOOKUP($B1410,Stats!$A$2:$AA$19,2,FALSE))=FALSE,"",IF(ISNUMBER(X1410),(X1410-VLOOKUP($B1410,Stats!$A$2:$AA$19,3,FALSE))/VLOOKUP($B1410,Stats!$A$2:$AA$19,17,FALSE),""))</f>
        <v>-0.20603698172286539</v>
      </c>
      <c r="BB1410" s="46"/>
      <c r="BC1410" s="46"/>
      <c r="BD1410" s="44">
        <f t="shared" si="282"/>
        <v>-0.11679719643250064</v>
      </c>
      <c r="BE1410" s="46">
        <f>IF(ISNUMBER(VLOOKUP($B1410,Stats!$A$2:$AA$19,2,FALSE))=FALSE,"",IF(ISNUMBER(Y1410),(Y1410-VLOOKUP($B1410,Stats!$A$2:$AA$19,5,FALSE))/VLOOKUP($B1410,Stats!$A$2:$AA$19,19,FALSE),""))</f>
        <v>-0.34404773402571509</v>
      </c>
      <c r="BF1410" s="46"/>
      <c r="BG1410" s="46"/>
      <c r="BH1410" s="46">
        <f>IF(ISNUMBER(VLOOKUP($B1410,Stats!$A$2:$AA$19,2,FALSE))=FALSE,"",IF(ISNUMBER(Z1410),(Z1410-VLOOKUP($B1410,Stats!$A$2:$AA$19,8,FALSE))/VLOOKUP($B1410,Stats!$A$2:$AA$19,22,FALSE),""))</f>
        <v>-1.3145151991428841</v>
      </c>
      <c r="BI1410" s="46" t="str">
        <f>IF(ISNUMBER(VLOOKUP($B1410,Stats!$A$2:$AA$19,2,FALSE))=FALSE,"",IF(ISNUMBER(#REF!),(#REF!-VLOOKUP($B1410,Stats!$A$2:$AA$19,9,FALSE))/VLOOKUP($B1410,Stats!$A$2:$AA$19,23,FALSE),""))</f>
        <v/>
      </c>
      <c r="BJ1410" s="46" t="str">
        <f>IF(ISNUMBER(VLOOKUP($B1410,Stats!$A$2:$AA$19,2,FALSE))=FALSE,"",IF(ISNUMBER(#REF!),(#REF!-VLOOKUP($B1410,Stats!$A$2:$AA$19,10,FALSE))/VLOOKUP($B1410,Stats!$A$2:$AA$19,24,FALSE),""))</f>
        <v/>
      </c>
      <c r="BK1410" s="44">
        <f t="shared" si="287"/>
        <v>-0.15352114592486465</v>
      </c>
      <c r="BL1410" s="46" t="str">
        <f>IF(ISNUMBER(VLOOKUP($B1410,Stats!$A$2:$AA$19,2,FALSE))=FALSE,"",IF(ISNUMBER(#REF!),(#REF!-VLOOKUP($B1410,Stats!$A$2:$AA$19,11,FALSE))/VLOOKUP($B1410,Stats!$A$2:$AA$19,25,FALSE),""))</f>
        <v/>
      </c>
      <c r="BM1410" s="46">
        <f>IF(ISNUMBER(VLOOKUP($B1410,Stats!$A$2:$AA$19,2,FALSE))=FALSE,"",IF(ISNUMBER(AA1410),(AA1410-VLOOKUP($B1410,Stats!$A$2:$AA$19,12,FALSE))/VLOOKUP($B1410,Stats!$A$2:$AA$19,26,FALSE),""))</f>
        <v>-0.26674176067458244</v>
      </c>
      <c r="BN1410" s="46" t="str">
        <f>IF(ISNUMBER(VLOOKUP($B1410,Stats!$A$2:$AA$19,2,FALSE))=FALSE,"",IF(ISNUMBER(#REF!),(#REF!-VLOOKUP($B1410,Stats!$A$2:$AA$19,13,FALSE))/VLOOKUP($B1410,Stats!$A$2:$AA$19,27,FALSE),""))</f>
        <v/>
      </c>
      <c r="BO1410" s="46" t="str">
        <f>IF(ISNUMBER(VLOOKUP($B1410,Stats!$A$2:$AA$19,2,FALSE))=FALSE,"",IF(ISNUMBER(#REF!),(#REF!-VLOOKUP($B1410,Stats!$A$2:$AA$19,14,FALSE))/VLOOKUP($B1410,Stats!$A$2:$AB$19,28,FALSE),""))</f>
        <v/>
      </c>
      <c r="BP1410" s="46"/>
      <c r="BQ1410" s="46">
        <f>IF(ISNUMBER(VLOOKUP($B1410,Stats!$A$2:$AA$19,2,FALSE))=FALSE,"",IF(ISNUMBER(BM1410),BM1410,(VLOOKUP($B1410,Stats!$A$2:$AT$19,46,FALSE)-VLOOKUP($B1410,Stats!$A$2:$AA$19,12,FALSE))/VLOOKUP($B1410,Stats!$A$2:$AA$19,26,FALSE)))</f>
        <v>-0.26674176067458244</v>
      </c>
      <c r="BR1410" s="51">
        <f t="shared" si="288"/>
        <v>-0.26674176067458244</v>
      </c>
      <c r="BS1410" s="32" t="str">
        <f t="shared" si="283"/>
        <v>2437_201422</v>
      </c>
      <c r="BT1410" s="53">
        <f t="shared" si="284"/>
        <v>-0.1688204789763354</v>
      </c>
    </row>
    <row r="1411" spans="1:72" x14ac:dyDescent="0.15">
      <c r="A1411" s="16">
        <v>2437</v>
      </c>
      <c r="B1411" s="17">
        <v>201423</v>
      </c>
      <c r="C1411" s="3">
        <v>0</v>
      </c>
      <c r="D1411" s="23">
        <v>1.2012012012011963E-2</v>
      </c>
      <c r="E1411" s="18">
        <v>3.955046360422862E-3</v>
      </c>
      <c r="F1411" s="24">
        <v>5</v>
      </c>
      <c r="G1411" s="24">
        <v>5</v>
      </c>
      <c r="H1411" s="20">
        <v>3.9941053543705255E-3</v>
      </c>
      <c r="I1411" s="20">
        <v>-1.5905649239426056E-3</v>
      </c>
      <c r="J1411" s="24">
        <v>4</v>
      </c>
      <c r="K1411" s="24">
        <v>3</v>
      </c>
      <c r="L1411" s="20">
        <v>9.009009009008917E-3</v>
      </c>
      <c r="M1411" s="20">
        <v>-2.9585798816569309E-3</v>
      </c>
      <c r="N1411" s="19">
        <v>1.0149999999999999</v>
      </c>
      <c r="O1411" s="19">
        <v>1.0170340681362724</v>
      </c>
      <c r="P1411" s="25">
        <v>41954</v>
      </c>
      <c r="Q1411" s="20">
        <v>-3.9408866995074288E-3</v>
      </c>
      <c r="R1411" s="25">
        <v>41957</v>
      </c>
      <c r="S1411" s="25">
        <f>IF(ISNUMBER(R1411),VLOOKUP(B1411,Index!$B$3:$AB$18,27,FALSE),"")</f>
        <v>41956</v>
      </c>
      <c r="T1411" s="25">
        <f>IF(ISNUMBER($R1411),VLOOKUP($B1411,Index!$B$21:$AB$36,27,FALSE),"")</f>
        <v>41954</v>
      </c>
      <c r="U1411" s="25">
        <f>IF(ISNUMBER($R1411),VLOOKUP($B1411,Index!$B$39:$AB$54,27,FALSE),"")</f>
        <v>41957</v>
      </c>
      <c r="W1411" s="18">
        <v>0.3603603603603589</v>
      </c>
      <c r="X1411" s="19">
        <v>0.5</v>
      </c>
      <c r="Y1411" s="18">
        <v>7.5041728502972832E-2</v>
      </c>
      <c r="Z1411" s="19">
        <f t="shared" si="285"/>
        <v>1</v>
      </c>
      <c r="AA1411" s="21">
        <v>3.0480480480480052</v>
      </c>
      <c r="AB1411" s="3">
        <v>0</v>
      </c>
      <c r="AC1411" s="18">
        <v>0.12985958931904773</v>
      </c>
      <c r="AD1411" s="19">
        <v>0.25</v>
      </c>
      <c r="AE1411" s="18">
        <v>5.6312610167138849E-3</v>
      </c>
      <c r="AF1411" s="19">
        <f t="shared" si="286"/>
        <v>1</v>
      </c>
      <c r="AG1411" s="21">
        <v>9.2905969032092539</v>
      </c>
      <c r="AH1411" s="3">
        <v>0</v>
      </c>
      <c r="AK1411" t="str">
        <f t="shared" si="294"/>
        <v/>
      </c>
      <c r="AL1411" t="str">
        <f t="shared" si="294"/>
        <v/>
      </c>
      <c r="AM1411">
        <f t="shared" si="294"/>
        <v>3.0480480480480052</v>
      </c>
      <c r="AN1411" t="str">
        <f t="shared" si="294"/>
        <v/>
      </c>
      <c r="AO1411" t="str">
        <f t="shared" si="294"/>
        <v/>
      </c>
      <c r="AP1411" t="str">
        <f t="shared" si="294"/>
        <v/>
      </c>
      <c r="AQ1411" t="str">
        <f t="shared" si="294"/>
        <v/>
      </c>
      <c r="AR1411" t="str">
        <f t="shared" si="294"/>
        <v/>
      </c>
      <c r="AS1411" t="str">
        <f t="shared" si="294"/>
        <v/>
      </c>
      <c r="AT1411" t="str">
        <f t="shared" si="294"/>
        <v/>
      </c>
      <c r="AU1411" t="str">
        <f t="shared" si="294"/>
        <v/>
      </c>
      <c r="AV1411" t="str">
        <f t="shared" si="294"/>
        <v/>
      </c>
      <c r="AW1411" t="str">
        <f t="shared" si="294"/>
        <v/>
      </c>
      <c r="AX1411" t="str">
        <f t="shared" si="294"/>
        <v/>
      </c>
      <c r="AZ1411" s="46">
        <f>IF(ISNUMBER(VLOOKUP($B1411,Stats!$A$2:$AA$19,2,FALSE))=FALSE,"",IF(ISNUMBER(W1411),(W1411-VLOOKUP($B1411,Stats!$A$2:$AA$19,2,FALSE))/VLOOKUP($B1411,Stats!$A$2:$AA$19,16,FALSE),""))</f>
        <v>0.51098836969159245</v>
      </c>
      <c r="BA1411" s="46">
        <f>IF(ISNUMBER(VLOOKUP($B1411,Stats!$A$2:$AA$19,2,FALSE))=FALSE,"",IF(ISNUMBER(X1411),(X1411-VLOOKUP($B1411,Stats!$A$2:$AA$19,3,FALSE))/VLOOKUP($B1411,Stats!$A$2:$AA$19,17,FALSE),""))</f>
        <v>-7.6117703670941991E-2</v>
      </c>
      <c r="BB1411" s="46"/>
      <c r="BC1411" s="46"/>
      <c r="BD1411" s="44">
        <f t="shared" ref="BD1411:BD1474" si="295">IF(ISNUMBER(AZ1411),MAX(-3,MIN(3,SUM(0,AZ1411)))*$AZ$1+MAX(-3,MIN(3,SUM(0,BA1411)))*$BA$1+$BB$1*MAX(-3,MIN(3,SUM(0,BC1411))),"")</f>
        <v>0.21743533301032522</v>
      </c>
      <c r="BE1411" s="46">
        <f>IF(ISNUMBER(VLOOKUP($B1411,Stats!$A$2:$AA$19,2,FALSE))=FALSE,"",IF(ISNUMBER(Y1411),(Y1411-VLOOKUP($B1411,Stats!$A$2:$AA$19,5,FALSE))/VLOOKUP($B1411,Stats!$A$2:$AA$19,19,FALSE),""))</f>
        <v>-0.66436650409331988</v>
      </c>
      <c r="BF1411" s="46"/>
      <c r="BG1411" s="46"/>
      <c r="BH1411" s="46">
        <f>IF(ISNUMBER(VLOOKUP($B1411,Stats!$A$2:$AA$19,2,FALSE))=FALSE,"",IF(ISNUMBER(Z1411),(Z1411-VLOOKUP($B1411,Stats!$A$2:$AA$19,8,FALSE))/VLOOKUP($B1411,Stats!$A$2:$AA$19,22,FALSE),""))</f>
        <v>-0.39509019437688425</v>
      </c>
      <c r="BI1411" s="46" t="str">
        <f>IF(ISNUMBER(VLOOKUP($B1411,Stats!$A$2:$AA$19,2,FALSE))=FALSE,"",IF(ISNUMBER(#REF!),(#REF!-VLOOKUP($B1411,Stats!$A$2:$AA$19,9,FALSE))/VLOOKUP($B1411,Stats!$A$2:$AA$19,23,FALSE),""))</f>
        <v/>
      </c>
      <c r="BJ1411" s="46" t="str">
        <f>IF(ISNUMBER(VLOOKUP($B1411,Stats!$A$2:$AA$19,2,FALSE))=FALSE,"",IF(ISNUMBER(#REF!),(#REF!-VLOOKUP($B1411,Stats!$A$2:$AA$19,10,FALSE))/VLOOKUP($B1411,Stats!$A$2:$AA$19,24,FALSE),""))</f>
        <v/>
      </c>
      <c r="BK1411" s="44">
        <f t="shared" si="287"/>
        <v>0.34652949455225862</v>
      </c>
      <c r="BL1411" s="46" t="str">
        <f>IF(ISNUMBER(VLOOKUP($B1411,Stats!$A$2:$AA$19,2,FALSE))=FALSE,"",IF(ISNUMBER(#REF!),(#REF!-VLOOKUP($B1411,Stats!$A$2:$AA$19,11,FALSE))/VLOOKUP($B1411,Stats!$A$2:$AA$19,25,FALSE),""))</f>
        <v/>
      </c>
      <c r="BM1411" s="46">
        <f>IF(ISNUMBER(VLOOKUP($B1411,Stats!$A$2:$AA$19,2,FALSE))=FALSE,"",IF(ISNUMBER(AA1411),(AA1411-VLOOKUP($B1411,Stats!$A$2:$AA$19,12,FALSE))/VLOOKUP($B1411,Stats!$A$2:$AA$19,26,FALSE),""))</f>
        <v>-0.17696130929358894</v>
      </c>
      <c r="BN1411" s="46" t="str">
        <f>IF(ISNUMBER(VLOOKUP($B1411,Stats!$A$2:$AA$19,2,FALSE))=FALSE,"",IF(ISNUMBER(#REF!),(#REF!-VLOOKUP($B1411,Stats!$A$2:$AA$19,13,FALSE))/VLOOKUP($B1411,Stats!$A$2:$AA$19,27,FALSE),""))</f>
        <v/>
      </c>
      <c r="BO1411" s="46" t="str">
        <f>IF(ISNUMBER(VLOOKUP($B1411,Stats!$A$2:$AA$19,2,FALSE))=FALSE,"",IF(ISNUMBER(#REF!),(#REF!-VLOOKUP($B1411,Stats!$A$2:$AA$19,14,FALSE))/VLOOKUP($B1411,Stats!$A$2:$AB$19,28,FALSE),""))</f>
        <v/>
      </c>
      <c r="BP1411" s="46"/>
      <c r="BQ1411" s="46">
        <f>IF(ISNUMBER(VLOOKUP($B1411,Stats!$A$2:$AA$19,2,FALSE))=FALSE,"",IF(ISNUMBER(BM1411),BM1411,(VLOOKUP($B1411,Stats!$A$2:$AT$19,46,FALSE)-VLOOKUP($B1411,Stats!$A$2:$AA$19,12,FALSE))/VLOOKUP($B1411,Stats!$A$2:$AA$19,26,FALSE)))</f>
        <v>-0.17696130929358894</v>
      </c>
      <c r="BR1411" s="51">
        <f t="shared" si="288"/>
        <v>-0.17696130929358894</v>
      </c>
      <c r="BS1411" s="32" t="str">
        <f t="shared" ref="BS1411:BS1474" si="296">IF(ISNUMBER(AZ1411),CONCATENATE(A1411,"_",B1411),"")</f>
        <v>2437_201423</v>
      </c>
      <c r="BT1411" s="53">
        <f t="shared" ref="BT1411:BT1474" si="297">IF(ISNUMBER(AZ1411),BD1411*$BD$1+BK1411*$BK$1+$BR$1*BR1411,"")</f>
        <v>0.21601250147470241</v>
      </c>
    </row>
    <row r="1412" spans="1:72" x14ac:dyDescent="0.15">
      <c r="A1412" s="16">
        <v>2437</v>
      </c>
      <c r="B1412" s="17">
        <v>201424</v>
      </c>
      <c r="C1412" s="3">
        <v>0</v>
      </c>
      <c r="D1412" s="23">
        <v>2.670623145400608E-2</v>
      </c>
      <c r="E1412" s="18">
        <v>6.2882789154675598E-3</v>
      </c>
      <c r="F1412" s="24">
        <v>7</v>
      </c>
      <c r="G1412" s="24">
        <v>3</v>
      </c>
      <c r="H1412" s="20">
        <v>5.2126997901220983E-3</v>
      </c>
      <c r="I1412" s="20">
        <v>-3.3072314856413452E-3</v>
      </c>
      <c r="J1412" s="24">
        <v>7</v>
      </c>
      <c r="K1412" s="24">
        <v>3</v>
      </c>
      <c r="L1412" s="20">
        <v>1.7647058823529349E-2</v>
      </c>
      <c r="M1412" s="20">
        <v>-4.9603174603175537E-3</v>
      </c>
      <c r="N1412" s="19">
        <v>1.038</v>
      </c>
      <c r="O1412" s="19">
        <v>1.0297619047619049</v>
      </c>
      <c r="P1412" s="25">
        <v>41971</v>
      </c>
      <c r="Q1412" s="20">
        <v>-6.9444444444445308E-3</v>
      </c>
      <c r="R1412" s="25">
        <v>41962</v>
      </c>
      <c r="S1412" s="25">
        <f>IF(ISNUMBER(R1412),VLOOKUP(B1412,Index!$B$3:$AB$18,27,FALSE),"")</f>
        <v>41963</v>
      </c>
      <c r="T1412" s="25">
        <f>IF(ISNUMBER($R1412),VLOOKUP($B1412,Index!$B$21:$AB$36,27,FALSE),"")</f>
        <v>41963</v>
      </c>
      <c r="U1412" s="25">
        <f>IF(ISNUMBER($R1412),VLOOKUP($B1412,Index!$B$39:$AB$54,27,FALSE),"")</f>
        <v>41963</v>
      </c>
      <c r="W1412" s="18">
        <v>0.80118694362018239</v>
      </c>
      <c r="X1412" s="19">
        <v>0.7</v>
      </c>
      <c r="Y1412" s="18">
        <v>0.11931170361174545</v>
      </c>
      <c r="Z1412" s="19">
        <f t="shared" ref="Z1412:Z1475" si="298">IF(ISNUMBER(B1412),ABS(R1412-S1412),"")</f>
        <v>1</v>
      </c>
      <c r="AA1412" s="21">
        <v>3.8456973293768275</v>
      </c>
      <c r="AB1412" s="3">
        <v>0</v>
      </c>
      <c r="AC1412" s="18">
        <v>0.64190051862744935</v>
      </c>
      <c r="AD1412" s="19">
        <v>0.48999999999999994</v>
      </c>
      <c r="AE1412" s="18">
        <v>1.4235282618736992E-2</v>
      </c>
      <c r="AF1412" s="19">
        <f t="shared" ref="AF1412:AF1475" si="299">IF(ISNUMBER(B1412),(ABS(R1412-S1412))^2,"")</f>
        <v>1</v>
      </c>
      <c r="AG1412" s="21">
        <v>14.789387949176064</v>
      </c>
      <c r="AH1412" s="3">
        <v>0</v>
      </c>
      <c r="AK1412" t="str">
        <f t="shared" si="294"/>
        <v/>
      </c>
      <c r="AL1412" t="str">
        <f t="shared" si="294"/>
        <v/>
      </c>
      <c r="AM1412" t="str">
        <f t="shared" si="294"/>
        <v/>
      </c>
      <c r="AN1412">
        <f t="shared" si="294"/>
        <v>3.8456973293768275</v>
      </c>
      <c r="AO1412" t="str">
        <f t="shared" si="294"/>
        <v/>
      </c>
      <c r="AP1412" t="str">
        <f t="shared" si="294"/>
        <v/>
      </c>
      <c r="AQ1412" t="str">
        <f t="shared" si="294"/>
        <v/>
      </c>
      <c r="AR1412" t="str">
        <f t="shared" si="294"/>
        <v/>
      </c>
      <c r="AS1412" t="str">
        <f t="shared" si="294"/>
        <v/>
      </c>
      <c r="AT1412" t="str">
        <f t="shared" si="294"/>
        <v/>
      </c>
      <c r="AU1412" t="str">
        <f t="shared" si="294"/>
        <v/>
      </c>
      <c r="AV1412" t="str">
        <f t="shared" si="294"/>
        <v/>
      </c>
      <c r="AW1412" t="str">
        <f t="shared" si="294"/>
        <v/>
      </c>
      <c r="AX1412" t="str">
        <f t="shared" si="294"/>
        <v/>
      </c>
      <c r="AZ1412" s="46">
        <f>IF(ISNUMBER(VLOOKUP($B1412,Stats!$A$2:$AA$19,2,FALSE))=FALSE,"",IF(ISNUMBER(W1412),(W1412-VLOOKUP($B1412,Stats!$A$2:$AA$19,2,FALSE))/VLOOKUP($B1412,Stats!$A$2:$AA$19,16,FALSE),""))</f>
        <v>-0.36016794223365844</v>
      </c>
      <c r="BA1412" s="46">
        <f>IF(ISNUMBER(VLOOKUP($B1412,Stats!$A$2:$AA$19,2,FALSE))=FALSE,"",IF(ISNUMBER(X1412),(X1412-VLOOKUP($B1412,Stats!$A$2:$AA$19,3,FALSE))/VLOOKUP($B1412,Stats!$A$2:$AA$19,17,FALSE),""))</f>
        <v>-0.21041933953921216</v>
      </c>
      <c r="BB1412" s="46"/>
      <c r="BC1412" s="46"/>
      <c r="BD1412" s="44">
        <f t="shared" si="295"/>
        <v>-0.28529364088643527</v>
      </c>
      <c r="BE1412" s="46">
        <f>IF(ISNUMBER(VLOOKUP($B1412,Stats!$A$2:$AA$19,2,FALSE))=FALSE,"",IF(ISNUMBER(Y1412),(Y1412-VLOOKUP($B1412,Stats!$A$2:$AA$19,5,FALSE))/VLOOKUP($B1412,Stats!$A$2:$AA$19,19,FALSE),""))</f>
        <v>5.3330886337477101E-4</v>
      </c>
      <c r="BF1412" s="46"/>
      <c r="BG1412" s="46"/>
      <c r="BH1412" s="46">
        <f>IF(ISNUMBER(VLOOKUP($B1412,Stats!$A$2:$AA$19,2,FALSE))=FALSE,"",IF(ISNUMBER(Z1412),(Z1412-VLOOKUP($B1412,Stats!$A$2:$AA$19,8,FALSE))/VLOOKUP($B1412,Stats!$A$2:$AA$19,22,FALSE),""))</f>
        <v>-0.47935479253396501</v>
      </c>
      <c r="BI1412" s="46" t="str">
        <f>IF(ISNUMBER(VLOOKUP($B1412,Stats!$A$2:$AA$19,2,FALSE))=FALSE,"",IF(ISNUMBER(#REF!),(#REF!-VLOOKUP($B1412,Stats!$A$2:$AA$19,9,FALSE))/VLOOKUP($B1412,Stats!$A$2:$AA$19,23,FALSE),""))</f>
        <v/>
      </c>
      <c r="BJ1412" s="46" t="str">
        <f>IF(ISNUMBER(VLOOKUP($B1412,Stats!$A$2:$AA$19,2,FALSE))=FALSE,"",IF(ISNUMBER(#REF!),(#REF!-VLOOKUP($B1412,Stats!$A$2:$AA$19,10,FALSE))/VLOOKUP($B1412,Stats!$A$2:$AA$19,24,FALSE),""))</f>
        <v/>
      </c>
      <c r="BK1412" s="44">
        <f t="shared" si="287"/>
        <v>-0.14417975396455185</v>
      </c>
      <c r="BL1412" s="46" t="str">
        <f>IF(ISNUMBER(VLOOKUP($B1412,Stats!$A$2:$AA$19,2,FALSE))=FALSE,"",IF(ISNUMBER(#REF!),(#REF!-VLOOKUP($B1412,Stats!$A$2:$AA$19,11,FALSE))/VLOOKUP($B1412,Stats!$A$2:$AA$19,25,FALSE),""))</f>
        <v/>
      </c>
      <c r="BM1412" s="46">
        <f>IF(ISNUMBER(VLOOKUP($B1412,Stats!$A$2:$AA$19,2,FALSE))=FALSE,"",IF(ISNUMBER(AA1412),(AA1412-VLOOKUP($B1412,Stats!$A$2:$AA$19,12,FALSE))/VLOOKUP($B1412,Stats!$A$2:$AA$19,26,FALSE),""))</f>
        <v>-0.50948132190174455</v>
      </c>
      <c r="BN1412" s="46" t="str">
        <f>IF(ISNUMBER(VLOOKUP($B1412,Stats!$A$2:$AA$19,2,FALSE))=FALSE,"",IF(ISNUMBER(#REF!),(#REF!-VLOOKUP($B1412,Stats!$A$2:$AA$19,13,FALSE))/VLOOKUP($B1412,Stats!$A$2:$AA$19,27,FALSE),""))</f>
        <v/>
      </c>
      <c r="BO1412" s="46" t="str">
        <f>IF(ISNUMBER(VLOOKUP($B1412,Stats!$A$2:$AA$19,2,FALSE))=FALSE,"",IF(ISNUMBER(#REF!),(#REF!-VLOOKUP($B1412,Stats!$A$2:$AA$19,14,FALSE))/VLOOKUP($B1412,Stats!$A$2:$AB$19,28,FALSE),""))</f>
        <v/>
      </c>
      <c r="BP1412" s="46"/>
      <c r="BQ1412" s="46">
        <f>IF(ISNUMBER(VLOOKUP($B1412,Stats!$A$2:$AA$19,2,FALSE))=FALSE,"",IF(ISNUMBER(BM1412),BM1412,(VLOOKUP($B1412,Stats!$A$2:$AT$19,46,FALSE)-VLOOKUP($B1412,Stats!$A$2:$AA$19,12,FALSE))/VLOOKUP($B1412,Stats!$A$2:$AA$19,26,FALSE)))</f>
        <v>-0.50948132190174455</v>
      </c>
      <c r="BR1412" s="51">
        <f t="shared" si="288"/>
        <v>-0.50948132190174455</v>
      </c>
      <c r="BS1412" s="32" t="str">
        <f t="shared" si="296"/>
        <v>2437_201424</v>
      </c>
      <c r="BT1412" s="53">
        <f t="shared" si="297"/>
        <v>-0.24546284493636711</v>
      </c>
    </row>
    <row r="1413" spans="1:72" x14ac:dyDescent="0.15">
      <c r="A1413" s="16">
        <v>2437</v>
      </c>
      <c r="B1413" s="17">
        <v>201425</v>
      </c>
      <c r="C1413" s="3">
        <v>0</v>
      </c>
      <c r="D1413" s="23">
        <v>2.2157996146435321E-2</v>
      </c>
      <c r="E1413" s="18">
        <v>9.3531435102865573E-3</v>
      </c>
      <c r="F1413" s="24">
        <v>7</v>
      </c>
      <c r="G1413" s="24">
        <v>3</v>
      </c>
      <c r="H1413" s="20">
        <v>6.3818141708680276E-3</v>
      </c>
      <c r="I1413" s="20">
        <v>-7.4461318335118749E-3</v>
      </c>
      <c r="J1413" s="24">
        <v>3</v>
      </c>
      <c r="K1413" s="24">
        <v>1</v>
      </c>
      <c r="L1413" s="20">
        <v>1.6361886429258954E-2</v>
      </c>
      <c r="M1413" s="20">
        <v>-1.7608897126969336E-2</v>
      </c>
      <c r="N1413" s="19">
        <v>1.079</v>
      </c>
      <c r="O1413" s="19">
        <v>1.0384985563041387</v>
      </c>
      <c r="P1413" s="25">
        <v>41981</v>
      </c>
      <c r="Q1413" s="20">
        <v>-1.7608897126969336E-2</v>
      </c>
      <c r="R1413" s="25">
        <v>41982</v>
      </c>
      <c r="S1413" s="25">
        <f>IF(ISNUMBER(R1413),VLOOKUP(B1413,Index!$B$3:$AB$18,27,FALSE),"")</f>
        <v>41982</v>
      </c>
      <c r="T1413" s="25">
        <f>IF(ISNUMBER($R1413),VLOOKUP($B1413,Index!$B$21:$AB$36,27,FALSE),"")</f>
        <v>41982</v>
      </c>
      <c r="U1413" s="25">
        <f>IF(ISNUMBER($R1413),VLOOKUP($B1413,Index!$B$39:$AB$54,27,FALSE),"")</f>
        <v>41982</v>
      </c>
      <c r="W1413" s="18">
        <v>0.66473988439305964</v>
      </c>
      <c r="X1413" s="19">
        <v>0.7</v>
      </c>
      <c r="Y1413" s="18">
        <v>0.17746342064956822</v>
      </c>
      <c r="Z1413" s="19">
        <f t="shared" si="298"/>
        <v>0</v>
      </c>
      <c r="AA1413" s="21">
        <v>1.2583409390528326</v>
      </c>
      <c r="AB1413" s="3">
        <v>0</v>
      </c>
      <c r="AC1413" s="18">
        <v>0.4418791139028983</v>
      </c>
      <c r="AD1413" s="19">
        <v>0.48999999999999994</v>
      </c>
      <c r="AE1413" s="18">
        <v>3.1493265668645597E-2</v>
      </c>
      <c r="AF1413" s="19">
        <f t="shared" si="299"/>
        <v>0</v>
      </c>
      <c r="AG1413" s="21">
        <v>1.5834219188963645</v>
      </c>
      <c r="AH1413" s="3">
        <v>0</v>
      </c>
      <c r="AK1413" t="str">
        <f t="shared" ref="AK1413:AX1422" si="300">IF($B1413=AK$2,$AA1413,"")</f>
        <v/>
      </c>
      <c r="AL1413" t="str">
        <f t="shared" si="300"/>
        <v/>
      </c>
      <c r="AM1413" t="str">
        <f t="shared" si="300"/>
        <v/>
      </c>
      <c r="AN1413" t="str">
        <f t="shared" si="300"/>
        <v/>
      </c>
      <c r="AO1413">
        <f t="shared" si="300"/>
        <v>1.2583409390528326</v>
      </c>
      <c r="AP1413" t="str">
        <f t="shared" si="300"/>
        <v/>
      </c>
      <c r="AQ1413" t="str">
        <f t="shared" si="300"/>
        <v/>
      </c>
      <c r="AR1413" t="str">
        <f t="shared" si="300"/>
        <v/>
      </c>
      <c r="AS1413" t="str">
        <f t="shared" si="300"/>
        <v/>
      </c>
      <c r="AT1413" t="str">
        <f t="shared" si="300"/>
        <v/>
      </c>
      <c r="AU1413" t="str">
        <f t="shared" si="300"/>
        <v/>
      </c>
      <c r="AV1413" t="str">
        <f t="shared" si="300"/>
        <v/>
      </c>
      <c r="AW1413" t="str">
        <f t="shared" si="300"/>
        <v/>
      </c>
      <c r="AX1413" t="str">
        <f t="shared" si="300"/>
        <v/>
      </c>
      <c r="AZ1413" s="46">
        <f>IF(ISNUMBER(VLOOKUP($B1413,Stats!$A$2:$AA$19,2,FALSE))=FALSE,"",IF(ISNUMBER(W1413),(W1413-VLOOKUP($B1413,Stats!$A$2:$AA$19,2,FALSE))/VLOOKUP($B1413,Stats!$A$2:$AA$19,16,FALSE),""))</f>
        <v>-0.1910464220804626</v>
      </c>
      <c r="BA1413" s="46">
        <f>IF(ISNUMBER(VLOOKUP($B1413,Stats!$A$2:$AA$19,2,FALSE))=FALSE,"",IF(ISNUMBER(X1413),(X1413-VLOOKUP($B1413,Stats!$A$2:$AA$19,3,FALSE))/VLOOKUP($B1413,Stats!$A$2:$AA$19,17,FALSE),""))</f>
        <v>0.52844508262562895</v>
      </c>
      <c r="BB1413" s="46"/>
      <c r="BC1413" s="46"/>
      <c r="BD1413" s="44">
        <f t="shared" si="295"/>
        <v>0.16869933027258316</v>
      </c>
      <c r="BE1413" s="46">
        <f>IF(ISNUMBER(VLOOKUP($B1413,Stats!$A$2:$AA$19,2,FALSE))=FALSE,"",IF(ISNUMBER(Y1413),(Y1413-VLOOKUP($B1413,Stats!$A$2:$AA$19,5,FALSE))/VLOOKUP($B1413,Stats!$A$2:$AA$19,19,FALSE),""))</f>
        <v>-0.6924100948009253</v>
      </c>
      <c r="BF1413" s="46"/>
      <c r="BG1413" s="46"/>
      <c r="BH1413" s="46">
        <f>IF(ISNUMBER(VLOOKUP($B1413,Stats!$A$2:$AA$19,2,FALSE))=FALSE,"",IF(ISNUMBER(Z1413),(Z1413-VLOOKUP($B1413,Stats!$A$2:$AA$19,8,FALSE))/VLOOKUP($B1413,Stats!$A$2:$AA$19,22,FALSE),""))</f>
        <v>-0.38938659637819406</v>
      </c>
      <c r="BI1413" s="46" t="str">
        <f>IF(ISNUMBER(VLOOKUP($B1413,Stats!$A$2:$AA$19,2,FALSE))=FALSE,"",IF(ISNUMBER(#REF!),(#REF!-VLOOKUP($B1413,Stats!$A$2:$AA$19,9,FALSE))/VLOOKUP($B1413,Stats!$A$2:$AA$19,23,FALSE),""))</f>
        <v/>
      </c>
      <c r="BJ1413" s="46" t="str">
        <f>IF(ISNUMBER(VLOOKUP($B1413,Stats!$A$2:$AA$19,2,FALSE))=FALSE,"",IF(ISNUMBER(#REF!),(#REF!-VLOOKUP($B1413,Stats!$A$2:$AA$19,10,FALSE))/VLOOKUP($B1413,Stats!$A$2:$AA$19,24,FALSE),""))</f>
        <v/>
      </c>
      <c r="BK1413" s="44">
        <f t="shared" ref="BK1413:BK1476" si="301">IF(ISNUMBER(AZ1413),(MAX(-3,MIN(3,SUM(0,-BE1413)))*$BE$1+MAX(-3,MIN(3,SUM(0,-BF1413)))*$BF$1+$BG$1*MAX(-3,MIN(3,SUM(0,-BG1413)))+$BH$1*MAX(-3,MIN(3,SUM(0,BH1413)))+$BI$1*MAX(-3,MIN(3,SUM(0,BI1413)))+$BJ$1*MAX(-3,MIN(3,SUM(0,BJ1413)))),"")</f>
        <v>0.36787108744718944</v>
      </c>
      <c r="BL1413" s="46" t="str">
        <f>IF(ISNUMBER(VLOOKUP($B1413,Stats!$A$2:$AA$19,2,FALSE))=FALSE,"",IF(ISNUMBER(#REF!),(#REF!-VLOOKUP($B1413,Stats!$A$2:$AA$19,11,FALSE))/VLOOKUP($B1413,Stats!$A$2:$AA$19,25,FALSE),""))</f>
        <v/>
      </c>
      <c r="BM1413" s="46">
        <f>IF(ISNUMBER(VLOOKUP($B1413,Stats!$A$2:$AA$19,2,FALSE))=FALSE,"",IF(ISNUMBER(AA1413),(AA1413-VLOOKUP($B1413,Stats!$A$2:$AA$19,12,FALSE))/VLOOKUP($B1413,Stats!$A$2:$AA$19,26,FALSE),""))</f>
        <v>-0.33910015340463728</v>
      </c>
      <c r="BN1413" s="46" t="str">
        <f>IF(ISNUMBER(VLOOKUP($B1413,Stats!$A$2:$AA$19,2,FALSE))=FALSE,"",IF(ISNUMBER(#REF!),(#REF!-VLOOKUP($B1413,Stats!$A$2:$AA$19,13,FALSE))/VLOOKUP($B1413,Stats!$A$2:$AA$19,27,FALSE),""))</f>
        <v/>
      </c>
      <c r="BO1413" s="46" t="str">
        <f>IF(ISNUMBER(VLOOKUP($B1413,Stats!$A$2:$AA$19,2,FALSE))=FALSE,"",IF(ISNUMBER(#REF!),(#REF!-VLOOKUP($B1413,Stats!$A$2:$AA$19,14,FALSE))/VLOOKUP($B1413,Stats!$A$2:$AB$19,28,FALSE),""))</f>
        <v/>
      </c>
      <c r="BP1413" s="46"/>
      <c r="BQ1413" s="46">
        <f>IF(ISNUMBER(VLOOKUP($B1413,Stats!$A$2:$AA$19,2,FALSE))=FALSE,"",IF(ISNUMBER(BM1413),BM1413,(VLOOKUP($B1413,Stats!$A$2:$AT$19,46,FALSE)-VLOOKUP($B1413,Stats!$A$2:$AA$19,12,FALSE))/VLOOKUP($B1413,Stats!$A$2:$AA$19,26,FALSE)))</f>
        <v>-0.33910015340463728</v>
      </c>
      <c r="BR1413" s="51">
        <f t="shared" si="288"/>
        <v>-0.33910015340463728</v>
      </c>
      <c r="BS1413" s="32" t="str">
        <f t="shared" si="296"/>
        <v>2437_201425</v>
      </c>
      <c r="BT1413" s="53">
        <f t="shared" si="297"/>
        <v>0.18664248784190285</v>
      </c>
    </row>
    <row r="1414" spans="1:72" x14ac:dyDescent="0.15">
      <c r="A1414" s="16">
        <v>2437</v>
      </c>
      <c r="B1414" s="17">
        <v>201426</v>
      </c>
      <c r="C1414" s="3">
        <v>0</v>
      </c>
      <c r="D1414" s="23">
        <v>3.4872761545711839E-2</v>
      </c>
      <c r="E1414" s="18">
        <v>9.0596585698486647E-3</v>
      </c>
      <c r="F1414" s="24">
        <v>6</v>
      </c>
      <c r="G1414" s="24">
        <v>4</v>
      </c>
      <c r="H1414" s="20">
        <v>9.7881622642745914E-3</v>
      </c>
      <c r="I1414" s="20">
        <v>-6.0058112425508681E-3</v>
      </c>
      <c r="J1414" s="24">
        <v>2</v>
      </c>
      <c r="K1414" s="24">
        <v>2</v>
      </c>
      <c r="L1414" s="20">
        <v>1.4084507042253724E-2</v>
      </c>
      <c r="M1414" s="20">
        <v>-9.157509157509125E-3</v>
      </c>
      <c r="N1414" s="19">
        <v>1.0980000000000001</v>
      </c>
      <c r="O1414" s="19">
        <v>1.0387890255439927</v>
      </c>
      <c r="P1414" s="25">
        <v>41999</v>
      </c>
      <c r="Q1414" s="20">
        <v>-1.7399267399267559E-2</v>
      </c>
      <c r="R1414" s="25">
        <v>41997</v>
      </c>
      <c r="S1414" s="25">
        <f>IF(ISNUMBER(R1414),VLOOKUP(B1414,Index!$B$3:$AB$18,27,FALSE),"")</f>
        <v>41997</v>
      </c>
      <c r="T1414" s="25">
        <f>IF(ISNUMBER($R1414),VLOOKUP($B1414,Index!$B$21:$AB$36,27,FALSE),"")</f>
        <v>41996</v>
      </c>
      <c r="U1414" s="25">
        <f>IF(ISNUMBER($R1414),VLOOKUP($B1414,Index!$B$39:$AB$54,27,FALSE),"")</f>
        <v>41996</v>
      </c>
      <c r="W1414" s="18">
        <v>1.0461828463713552</v>
      </c>
      <c r="X1414" s="19">
        <v>0.6</v>
      </c>
      <c r="Y1414" s="18">
        <v>0.17189493542511264</v>
      </c>
      <c r="Z1414" s="19">
        <f t="shared" si="298"/>
        <v>0</v>
      </c>
      <c r="AA1414" s="21">
        <v>2.0042660846272091</v>
      </c>
      <c r="AB1414" s="3">
        <v>0</v>
      </c>
      <c r="AC1414" s="18">
        <v>1.0944985480416705</v>
      </c>
      <c r="AD1414" s="19">
        <v>0.36</v>
      </c>
      <c r="AE1414" s="18">
        <v>2.9547868824803643E-2</v>
      </c>
      <c r="AF1414" s="19">
        <f t="shared" si="299"/>
        <v>0</v>
      </c>
      <c r="AG1414" s="21">
        <v>4.0170825379868829</v>
      </c>
      <c r="AH1414" s="3">
        <v>0</v>
      </c>
      <c r="AK1414" t="str">
        <f t="shared" si="300"/>
        <v/>
      </c>
      <c r="AL1414" t="str">
        <f t="shared" si="300"/>
        <v/>
      </c>
      <c r="AM1414" t="str">
        <f t="shared" si="300"/>
        <v/>
      </c>
      <c r="AN1414" t="str">
        <f t="shared" si="300"/>
        <v/>
      </c>
      <c r="AO1414" t="str">
        <f t="shared" si="300"/>
        <v/>
      </c>
      <c r="AP1414">
        <f t="shared" si="300"/>
        <v>2.0042660846272091</v>
      </c>
      <c r="AQ1414" t="str">
        <f t="shared" si="300"/>
        <v/>
      </c>
      <c r="AR1414" t="str">
        <f t="shared" si="300"/>
        <v/>
      </c>
      <c r="AS1414" t="str">
        <f t="shared" si="300"/>
        <v/>
      </c>
      <c r="AT1414" t="str">
        <f t="shared" si="300"/>
        <v/>
      </c>
      <c r="AU1414" t="str">
        <f t="shared" si="300"/>
        <v/>
      </c>
      <c r="AV1414" t="str">
        <f t="shared" si="300"/>
        <v/>
      </c>
      <c r="AW1414" t="str">
        <f t="shared" si="300"/>
        <v/>
      </c>
      <c r="AX1414" t="str">
        <f t="shared" si="300"/>
        <v/>
      </c>
      <c r="AZ1414" s="46">
        <f>IF(ISNUMBER(VLOOKUP($B1414,Stats!$A$2:$AA$19,2,FALSE))=FALSE,"",IF(ISNUMBER(W1414),(W1414-VLOOKUP($B1414,Stats!$A$2:$AA$19,2,FALSE))/VLOOKUP($B1414,Stats!$A$2:$AA$19,16,FALSE),""))</f>
        <v>0.15392464596661948</v>
      </c>
      <c r="BA1414" s="46">
        <f>IF(ISNUMBER(VLOOKUP($B1414,Stats!$A$2:$AA$19,2,FALSE))=FALSE,"",IF(ISNUMBER(X1414),(X1414-VLOOKUP($B1414,Stats!$A$2:$AA$19,3,FALSE))/VLOOKUP($B1414,Stats!$A$2:$AA$19,17,FALSE),""))</f>
        <v>0.11585391847087115</v>
      </c>
      <c r="BB1414" s="46"/>
      <c r="BC1414" s="46"/>
      <c r="BD1414" s="44">
        <f t="shared" si="295"/>
        <v>0.1348892822187453</v>
      </c>
      <c r="BE1414" s="46">
        <f>IF(ISNUMBER(VLOOKUP($B1414,Stats!$A$2:$AA$19,2,FALSE))=FALSE,"",IF(ISNUMBER(Y1414),(Y1414-VLOOKUP($B1414,Stats!$A$2:$AA$19,5,FALSE))/VLOOKUP($B1414,Stats!$A$2:$AA$19,19,FALSE),""))</f>
        <v>-0.44260747316930021</v>
      </c>
      <c r="BF1414" s="46"/>
      <c r="BG1414" s="46"/>
      <c r="BH1414" s="46">
        <f>IF(ISNUMBER(VLOOKUP($B1414,Stats!$A$2:$AA$19,2,FALSE))=FALSE,"",IF(ISNUMBER(Z1414),(Z1414-VLOOKUP($B1414,Stats!$A$2:$AA$19,8,FALSE))/VLOOKUP($B1414,Stats!$A$2:$AA$19,22,FALSE),""))</f>
        <v>-0.60316436580698729</v>
      </c>
      <c r="BI1414" s="46" t="str">
        <f>IF(ISNUMBER(VLOOKUP($B1414,Stats!$A$2:$AA$19,2,FALSE))=FALSE,"",IF(ISNUMBER(#REF!),(#REF!-VLOOKUP($B1414,Stats!$A$2:$AA$19,9,FALSE))/VLOOKUP($B1414,Stats!$A$2:$AA$19,23,FALSE),""))</f>
        <v/>
      </c>
      <c r="BJ1414" s="46" t="str">
        <f>IF(ISNUMBER(VLOOKUP($B1414,Stats!$A$2:$AA$19,2,FALSE))=FALSE,"",IF(ISNUMBER(#REF!),(#REF!-VLOOKUP($B1414,Stats!$A$2:$AA$19,10,FALSE))/VLOOKUP($B1414,Stats!$A$2:$AA$19,24,FALSE),""))</f>
        <v/>
      </c>
      <c r="BK1414" s="44">
        <f t="shared" si="301"/>
        <v>0.12887592147641394</v>
      </c>
      <c r="BL1414" s="46" t="str">
        <f>IF(ISNUMBER(VLOOKUP($B1414,Stats!$A$2:$AA$19,2,FALSE))=FALSE,"",IF(ISNUMBER(#REF!),(#REF!-VLOOKUP($B1414,Stats!$A$2:$AA$19,11,FALSE))/VLOOKUP($B1414,Stats!$A$2:$AA$19,25,FALSE),""))</f>
        <v/>
      </c>
      <c r="BM1414" s="46">
        <f>IF(ISNUMBER(VLOOKUP($B1414,Stats!$A$2:$AA$19,2,FALSE))=FALSE,"",IF(ISNUMBER(AA1414),(AA1414-VLOOKUP($B1414,Stats!$A$2:$AA$19,12,FALSE))/VLOOKUP($B1414,Stats!$A$2:$AA$19,26,FALSE),""))</f>
        <v>-0.14376007807225016</v>
      </c>
      <c r="BN1414" s="46" t="str">
        <f>IF(ISNUMBER(VLOOKUP($B1414,Stats!$A$2:$AA$19,2,FALSE))=FALSE,"",IF(ISNUMBER(#REF!),(#REF!-VLOOKUP($B1414,Stats!$A$2:$AA$19,13,FALSE))/VLOOKUP($B1414,Stats!$A$2:$AA$19,27,FALSE),""))</f>
        <v/>
      </c>
      <c r="BO1414" s="46" t="str">
        <f>IF(ISNUMBER(VLOOKUP($B1414,Stats!$A$2:$AA$19,2,FALSE))=FALSE,"",IF(ISNUMBER(#REF!),(#REF!-VLOOKUP($B1414,Stats!$A$2:$AA$19,14,FALSE))/VLOOKUP($B1414,Stats!$A$2:$AB$19,28,FALSE),""))</f>
        <v/>
      </c>
      <c r="BP1414" s="46"/>
      <c r="BQ1414" s="46">
        <f>IF(ISNUMBER(VLOOKUP($B1414,Stats!$A$2:$AA$19,2,FALSE))=FALSE,"",IF(ISNUMBER(BM1414),BM1414,(VLOOKUP($B1414,Stats!$A$2:$AT$19,46,FALSE)-VLOOKUP($B1414,Stats!$A$2:$AA$19,12,FALSE))/VLOOKUP($B1414,Stats!$A$2:$AA$19,26,FALSE)))</f>
        <v>-0.14376007807225016</v>
      </c>
      <c r="BR1414" s="51">
        <f t="shared" ref="BR1414:BR1477" si="302">IF(ISNUMBER(AZ1414),MAX(-3,MIN(3,SUM(0,BQ1414)))*$BM$1+$BN$1*MAX(-3,MIN(3,SUM(0,BN1414)))+$BO$1*MAX(-3,MIN(3,SUM(0,BO1414))),"")</f>
        <v>-0.14376007807225016</v>
      </c>
      <c r="BS1414" s="32" t="str">
        <f t="shared" si="296"/>
        <v>2437_201426</v>
      </c>
      <c r="BT1414" s="53">
        <f t="shared" si="297"/>
        <v>7.555139371514738E-2</v>
      </c>
    </row>
    <row r="1415" spans="1:72" x14ac:dyDescent="0.15">
      <c r="A1415" s="16">
        <v>2437</v>
      </c>
      <c r="B1415" s="17">
        <v>201427</v>
      </c>
      <c r="C1415" s="3">
        <v>0</v>
      </c>
      <c r="D1415" s="23">
        <v>1.4571948998178597E-2</v>
      </c>
      <c r="E1415" s="18">
        <v>2.9223257643774562E-3</v>
      </c>
      <c r="F1415" s="24">
        <v>3</v>
      </c>
      <c r="G1415" s="24">
        <v>0</v>
      </c>
      <c r="H1415" s="20">
        <v>4.836742141184347E-3</v>
      </c>
      <c r="I1415" s="20" t="s">
        <v>25</v>
      </c>
      <c r="J1415" s="24">
        <v>3</v>
      </c>
      <c r="K1415" s="24">
        <v>0</v>
      </c>
      <c r="L1415" s="20">
        <v>8.1669691470054318E-3</v>
      </c>
      <c r="M1415" s="20">
        <v>2.7002700270029045E-3</v>
      </c>
      <c r="N1415" s="19">
        <v>1.1140000000000001</v>
      </c>
      <c r="O1415" s="19">
        <v>1.0108892921960073</v>
      </c>
      <c r="P1415" s="25">
        <v>42004</v>
      </c>
      <c r="Q1415" s="20">
        <v>0</v>
      </c>
      <c r="R1415" s="25">
        <v>42002</v>
      </c>
      <c r="S1415" s="25">
        <f>IF(ISNUMBER(R1415),VLOOKUP(B1415,Index!$B$3:$AB$18,27,FALSE),"")</f>
        <v>42002</v>
      </c>
      <c r="T1415" s="25">
        <f>IF(ISNUMBER($R1415),VLOOKUP($B1415,Index!$B$21:$AB$36,27,FALSE),"")</f>
        <v>42003</v>
      </c>
      <c r="U1415" s="25">
        <f>IF(ISNUMBER($R1415),VLOOKUP($B1415,Index!$B$39:$AB$54,27,FALSE),"")</f>
        <v>42003</v>
      </c>
      <c r="W1415" s="18">
        <v>1.7486338797814316</v>
      </c>
      <c r="X1415" s="19">
        <v>1</v>
      </c>
      <c r="Y1415" s="18">
        <v>5.5447232882551878E-2</v>
      </c>
      <c r="Z1415" s="19">
        <f t="shared" si="298"/>
        <v>0</v>
      </c>
      <c r="AA1415" s="21" t="s">
        <v>25</v>
      </c>
      <c r="AB1415" s="3">
        <v>0</v>
      </c>
      <c r="AC1415" s="18">
        <v>3.057720445519462</v>
      </c>
      <c r="AD1415" s="19">
        <v>1</v>
      </c>
      <c r="AE1415" s="18">
        <v>3.0743956343319422E-3</v>
      </c>
      <c r="AF1415" s="19">
        <f t="shared" si="299"/>
        <v>0</v>
      </c>
      <c r="AG1415" s="21" t="s">
        <v>25</v>
      </c>
      <c r="AH1415" s="3">
        <v>0</v>
      </c>
      <c r="AK1415" t="str">
        <f t="shared" si="300"/>
        <v/>
      </c>
      <c r="AL1415" t="str">
        <f t="shared" si="300"/>
        <v/>
      </c>
      <c r="AM1415" t="str">
        <f t="shared" si="300"/>
        <v/>
      </c>
      <c r="AN1415" t="str">
        <f t="shared" si="300"/>
        <v/>
      </c>
      <c r="AO1415" t="str">
        <f t="shared" si="300"/>
        <v/>
      </c>
      <c r="AP1415" t="str">
        <f t="shared" si="300"/>
        <v/>
      </c>
      <c r="AQ1415" t="str">
        <f t="shared" si="300"/>
        <v/>
      </c>
      <c r="AR1415" t="str">
        <f t="shared" si="300"/>
        <v/>
      </c>
      <c r="AS1415" t="str">
        <f t="shared" si="300"/>
        <v/>
      </c>
      <c r="AT1415" t="str">
        <f t="shared" si="300"/>
        <v/>
      </c>
      <c r="AU1415" t="str">
        <f t="shared" si="300"/>
        <v/>
      </c>
      <c r="AV1415" t="str">
        <f t="shared" si="300"/>
        <v/>
      </c>
      <c r="AW1415" t="str">
        <f t="shared" si="300"/>
        <v/>
      </c>
      <c r="AX1415" t="str">
        <f t="shared" si="300"/>
        <v/>
      </c>
      <c r="AZ1415" s="46">
        <f>IF(ISNUMBER(VLOOKUP($B1415,Stats!$A$2:$AA$19,2,FALSE))=FALSE,"",IF(ISNUMBER(W1415),(W1415-VLOOKUP($B1415,Stats!$A$2:$AA$19,2,FALSE))/VLOOKUP($B1415,Stats!$A$2:$AA$19,16,FALSE),""))</f>
        <v>0.37398028074350753</v>
      </c>
      <c r="BA1415" s="46">
        <f>IF(ISNUMBER(VLOOKUP($B1415,Stats!$A$2:$AA$19,2,FALSE))=FALSE,"",IF(ISNUMBER(X1415),(X1415-VLOOKUP($B1415,Stats!$A$2:$AA$19,3,FALSE))/VLOOKUP($B1415,Stats!$A$2:$AA$19,17,FALSE),""))</f>
        <v>1.4327788106821593</v>
      </c>
      <c r="BB1415" s="46"/>
      <c r="BC1415" s="46"/>
      <c r="BD1415" s="44">
        <f t="shared" si="295"/>
        <v>0.90337954571283341</v>
      </c>
      <c r="BE1415" s="46">
        <f>IF(ISNUMBER(VLOOKUP($B1415,Stats!$A$2:$AA$19,2,FALSE))=FALSE,"",IF(ISNUMBER(Y1415),(Y1415-VLOOKUP($B1415,Stats!$A$2:$AA$19,5,FALSE))/VLOOKUP($B1415,Stats!$A$2:$AA$19,19,FALSE),""))</f>
        <v>-0.99307763780713409</v>
      </c>
      <c r="BF1415" s="46"/>
      <c r="BG1415" s="46"/>
      <c r="BH1415" s="46">
        <f>IF(ISNUMBER(VLOOKUP($B1415,Stats!$A$2:$AA$19,2,FALSE))=FALSE,"",IF(ISNUMBER(Z1415),(Z1415-VLOOKUP($B1415,Stats!$A$2:$AA$19,8,FALSE))/VLOOKUP($B1415,Stats!$A$2:$AA$19,22,FALSE),""))</f>
        <v>-1.3068976797370631</v>
      </c>
      <c r="BI1415" s="46" t="str">
        <f>IF(ISNUMBER(VLOOKUP($B1415,Stats!$A$2:$AA$19,2,FALSE))=FALSE,"",IF(ISNUMBER(#REF!),(#REF!-VLOOKUP($B1415,Stats!$A$2:$AA$19,9,FALSE))/VLOOKUP($B1415,Stats!$A$2:$AA$19,23,FALSE),""))</f>
        <v/>
      </c>
      <c r="BJ1415" s="46" t="str">
        <f>IF(ISNUMBER(VLOOKUP($B1415,Stats!$A$2:$AA$19,2,FALSE))=FALSE,"",IF(ISNUMBER(#REF!),(#REF!-VLOOKUP($B1415,Stats!$A$2:$AA$19,10,FALSE))/VLOOKUP($B1415,Stats!$A$2:$AA$19,24,FALSE),""))</f>
        <v/>
      </c>
      <c r="BK1415" s="44">
        <f t="shared" si="301"/>
        <v>0.30308504254387497</v>
      </c>
      <c r="BL1415" s="46" t="str">
        <f>IF(ISNUMBER(VLOOKUP($B1415,Stats!$A$2:$AA$19,2,FALSE))=FALSE,"",IF(ISNUMBER(#REF!),(#REF!-VLOOKUP($B1415,Stats!$A$2:$AA$19,11,FALSE))/VLOOKUP($B1415,Stats!$A$2:$AA$19,25,FALSE),""))</f>
        <v/>
      </c>
      <c r="BM1415" s="46" t="str">
        <f>IF(ISNUMBER(VLOOKUP($B1415,Stats!$A$2:$AA$19,2,FALSE))=FALSE,"",IF(ISNUMBER(AA1415),(AA1415-VLOOKUP($B1415,Stats!$A$2:$AA$19,12,FALSE))/VLOOKUP($B1415,Stats!$A$2:$AA$19,26,FALSE),""))</f>
        <v/>
      </c>
      <c r="BN1415" s="46" t="str">
        <f>IF(ISNUMBER(VLOOKUP($B1415,Stats!$A$2:$AA$19,2,FALSE))=FALSE,"",IF(ISNUMBER(#REF!),(#REF!-VLOOKUP($B1415,Stats!$A$2:$AA$19,13,FALSE))/VLOOKUP($B1415,Stats!$A$2:$AA$19,27,FALSE),""))</f>
        <v/>
      </c>
      <c r="BO1415" s="46" t="str">
        <f>IF(ISNUMBER(VLOOKUP($B1415,Stats!$A$2:$AA$19,2,FALSE))=FALSE,"",IF(ISNUMBER(#REF!),(#REF!-VLOOKUP($B1415,Stats!$A$2:$AA$19,14,FALSE))/VLOOKUP($B1415,Stats!$A$2:$AB$19,28,FALSE),""))</f>
        <v/>
      </c>
      <c r="BP1415" s="46"/>
      <c r="BQ1415" s="46">
        <f>IF(ISNUMBER(VLOOKUP($B1415,Stats!$A$2:$AA$19,2,FALSE))=FALSE,"",IF(ISNUMBER(BM1415),BM1415,(VLOOKUP($B1415,Stats!$A$2:$AT$19,46,FALSE)-VLOOKUP($B1415,Stats!$A$2:$AA$19,12,FALSE))/VLOOKUP($B1415,Stats!$A$2:$AA$19,26,FALSE)))</f>
        <v>-0.46642635650749076</v>
      </c>
      <c r="BR1415" s="51">
        <f t="shared" si="302"/>
        <v>-0.46642635650749076</v>
      </c>
      <c r="BS1415" s="32" t="str">
        <f t="shared" si="296"/>
        <v>2437_201427</v>
      </c>
      <c r="BT1415" s="53">
        <f t="shared" si="297"/>
        <v>0.26924166336739352</v>
      </c>
    </row>
    <row r="1416" spans="1:72" x14ac:dyDescent="0.15">
      <c r="A1416" s="16">
        <v>2437</v>
      </c>
      <c r="B1416" s="17">
        <v>201501</v>
      </c>
      <c r="C1416" s="3">
        <v>0</v>
      </c>
      <c r="D1416" s="23">
        <v>-9.8743267504489696E-3</v>
      </c>
      <c r="E1416" s="18">
        <v>3.0754548697230575E-3</v>
      </c>
      <c r="F1416" s="24">
        <v>1</v>
      </c>
      <c r="G1416" s="24">
        <v>4</v>
      </c>
      <c r="H1416" s="20">
        <v>1.7953321364452268E-3</v>
      </c>
      <c r="I1416" s="20">
        <v>-2.9224821145785729E-3</v>
      </c>
      <c r="J1416" s="24">
        <v>1</v>
      </c>
      <c r="K1416" s="24">
        <v>4</v>
      </c>
      <c r="L1416" s="20">
        <v>1.7953321364452268E-3</v>
      </c>
      <c r="M1416" s="20">
        <v>-6.3006300630061851E-3</v>
      </c>
      <c r="N1416" s="19">
        <v>1.1160000000000001</v>
      </c>
      <c r="O1416" s="19">
        <v>1</v>
      </c>
      <c r="P1416" s="25">
        <v>42009</v>
      </c>
      <c r="Q1416" s="20">
        <v>-1.1648745519713399E-2</v>
      </c>
      <c r="R1416" s="25">
        <v>42013</v>
      </c>
      <c r="S1416" s="25">
        <f>IF(ISNUMBER(R1416),VLOOKUP(B1416,Index!$B$3:$AB$18,27,FALSE),"")</f>
        <v>42013</v>
      </c>
      <c r="T1416" s="25">
        <f>IF(ISNUMBER($R1416),VLOOKUP($B1416,Index!$B$21:$AB$36,27,FALSE),"")</f>
        <v>42013</v>
      </c>
      <c r="U1416" s="25">
        <f>IF(ISNUMBER($R1416),VLOOKUP($B1416,Index!$B$39:$AB$54,27,FALSE),"")</f>
        <v>42011</v>
      </c>
      <c r="W1416" s="18">
        <v>-0.71095152603232592</v>
      </c>
      <c r="X1416" s="19">
        <v>0.2</v>
      </c>
      <c r="Y1416" s="18">
        <v>5.8352653376287672E-2</v>
      </c>
      <c r="Z1416" s="19">
        <f t="shared" si="298"/>
        <v>0</v>
      </c>
      <c r="AA1416" s="21" t="s">
        <v>25</v>
      </c>
      <c r="AB1416" s="3">
        <v>0</v>
      </c>
      <c r="AC1416" s="18">
        <v>0.50545207236769296</v>
      </c>
      <c r="AD1416" s="19">
        <v>4.0000000000000008E-2</v>
      </c>
      <c r="AE1416" s="18">
        <v>3.405032156053177E-3</v>
      </c>
      <c r="AF1416" s="19">
        <f t="shared" si="299"/>
        <v>0</v>
      </c>
      <c r="AG1416" s="21" t="s">
        <v>25</v>
      </c>
      <c r="AH1416" s="3">
        <v>0</v>
      </c>
      <c r="AK1416" t="str">
        <f t="shared" si="300"/>
        <v/>
      </c>
      <c r="AL1416" t="str">
        <f t="shared" si="300"/>
        <v/>
      </c>
      <c r="AM1416" t="str">
        <f t="shared" si="300"/>
        <v/>
      </c>
      <c r="AN1416" t="str">
        <f t="shared" si="300"/>
        <v/>
      </c>
      <c r="AO1416" t="str">
        <f t="shared" si="300"/>
        <v/>
      </c>
      <c r="AP1416" t="str">
        <f t="shared" si="300"/>
        <v/>
      </c>
      <c r="AQ1416" t="str">
        <f t="shared" si="300"/>
        <v/>
      </c>
      <c r="AR1416" t="str">
        <f t="shared" si="300"/>
        <v/>
      </c>
      <c r="AS1416" t="str">
        <f t="shared" si="300"/>
        <v/>
      </c>
      <c r="AT1416" t="str">
        <f t="shared" si="300"/>
        <v/>
      </c>
      <c r="AU1416" t="str">
        <f t="shared" si="300"/>
        <v/>
      </c>
      <c r="AV1416" t="str">
        <f t="shared" si="300"/>
        <v/>
      </c>
      <c r="AW1416" t="str">
        <f t="shared" si="300"/>
        <v/>
      </c>
      <c r="AX1416" t="str">
        <f t="shared" si="300"/>
        <v/>
      </c>
      <c r="AZ1416" s="46">
        <f>IF(ISNUMBER(VLOOKUP($B1416,Stats!$A$2:$AA$19,2,FALSE))=FALSE,"",IF(ISNUMBER(W1416),(W1416-VLOOKUP($B1416,Stats!$A$2:$AA$19,2,FALSE))/VLOOKUP($B1416,Stats!$A$2:$AA$19,16,FALSE),""))</f>
        <v>-0.9509691404500491</v>
      </c>
      <c r="BA1416" s="46">
        <f>IF(ISNUMBER(VLOOKUP($B1416,Stats!$A$2:$AA$19,2,FALSE))=FALSE,"",IF(ISNUMBER(X1416),(X1416-VLOOKUP($B1416,Stats!$A$2:$AA$19,3,FALSE))/VLOOKUP($B1416,Stats!$A$2:$AA$19,17,FALSE),""))</f>
        <v>-1.9370678537105854</v>
      </c>
      <c r="BB1416" s="46"/>
      <c r="BC1416" s="46"/>
      <c r="BD1416" s="44">
        <f t="shared" si="295"/>
        <v>-1.4440184970803172</v>
      </c>
      <c r="BE1416" s="46">
        <f>IF(ISNUMBER(VLOOKUP($B1416,Stats!$A$2:$AA$19,2,FALSE))=FALSE,"",IF(ISNUMBER(Y1416),(Y1416-VLOOKUP($B1416,Stats!$A$2:$AA$19,5,FALSE))/VLOOKUP($B1416,Stats!$A$2:$AA$19,19,FALSE),""))</f>
        <v>-1.0910319552460905</v>
      </c>
      <c r="BF1416" s="46"/>
      <c r="BG1416" s="46"/>
      <c r="BH1416" s="46">
        <f>IF(ISNUMBER(VLOOKUP($B1416,Stats!$A$2:$AA$19,2,FALSE))=FALSE,"",IF(ISNUMBER(Z1416),(Z1416-VLOOKUP($B1416,Stats!$A$2:$AA$19,8,FALSE))/VLOOKUP($B1416,Stats!$A$2:$AA$19,22,FALSE),""))</f>
        <v>-0.58823842946080296</v>
      </c>
      <c r="BI1416" s="46" t="str">
        <f>IF(ISNUMBER(VLOOKUP($B1416,Stats!$A$2:$AA$19,2,FALSE))=FALSE,"",IF(ISNUMBER(#REF!),(#REF!-VLOOKUP($B1416,Stats!$A$2:$AA$19,9,FALSE))/VLOOKUP($B1416,Stats!$A$2:$AA$19,23,FALSE),""))</f>
        <v/>
      </c>
      <c r="BJ1416" s="46" t="str">
        <f>IF(ISNUMBER(VLOOKUP($B1416,Stats!$A$2:$AA$19,2,FALSE))=FALSE,"",IF(ISNUMBER(#REF!),(#REF!-VLOOKUP($B1416,Stats!$A$2:$AA$19,10,FALSE))/VLOOKUP($B1416,Stats!$A$2:$AA$19,24,FALSE),""))</f>
        <v/>
      </c>
      <c r="BK1416" s="44">
        <f t="shared" si="301"/>
        <v>0.58725083983402238</v>
      </c>
      <c r="BL1416" s="46" t="str">
        <f>IF(ISNUMBER(VLOOKUP($B1416,Stats!$A$2:$AA$19,2,FALSE))=FALSE,"",IF(ISNUMBER(#REF!),(#REF!-VLOOKUP($B1416,Stats!$A$2:$AA$19,11,FALSE))/VLOOKUP($B1416,Stats!$A$2:$AA$19,25,FALSE),""))</f>
        <v/>
      </c>
      <c r="BM1416" s="46" t="str">
        <f>IF(ISNUMBER(VLOOKUP($B1416,Stats!$A$2:$AA$19,2,FALSE))=FALSE,"",IF(ISNUMBER(AA1416),(AA1416-VLOOKUP($B1416,Stats!$A$2:$AA$19,12,FALSE))/VLOOKUP($B1416,Stats!$A$2:$AA$19,26,FALSE),""))</f>
        <v/>
      </c>
      <c r="BN1416" s="46" t="str">
        <f>IF(ISNUMBER(VLOOKUP($B1416,Stats!$A$2:$AA$19,2,FALSE))=FALSE,"",IF(ISNUMBER(#REF!),(#REF!-VLOOKUP($B1416,Stats!$A$2:$AA$19,13,FALSE))/VLOOKUP($B1416,Stats!$A$2:$AA$19,27,FALSE),""))</f>
        <v/>
      </c>
      <c r="BO1416" s="46" t="str">
        <f>IF(ISNUMBER(VLOOKUP($B1416,Stats!$A$2:$AA$19,2,FALSE))=FALSE,"",IF(ISNUMBER(#REF!),(#REF!-VLOOKUP($B1416,Stats!$A$2:$AA$19,14,FALSE))/VLOOKUP($B1416,Stats!$A$2:$AB$19,28,FALSE),""))</f>
        <v/>
      </c>
      <c r="BP1416" s="46"/>
      <c r="BQ1416" s="46">
        <f>IF(ISNUMBER(VLOOKUP($B1416,Stats!$A$2:$AA$19,2,FALSE))=FALSE,"",IF(ISNUMBER(BM1416),BM1416,(VLOOKUP($B1416,Stats!$A$2:$AT$19,46,FALSE)-VLOOKUP($B1416,Stats!$A$2:$AA$19,12,FALSE))/VLOOKUP($B1416,Stats!$A$2:$AA$19,26,FALSE)))</f>
        <v>-0.44163421963286131</v>
      </c>
      <c r="BR1416" s="51">
        <f t="shared" si="302"/>
        <v>-0.44163421963286131</v>
      </c>
      <c r="BS1416" s="32" t="str">
        <f t="shared" si="296"/>
        <v>2437_201501</v>
      </c>
      <c r="BT1416" s="53">
        <f t="shared" si="297"/>
        <v>-2.4780039442222304E-2</v>
      </c>
    </row>
    <row r="1417" spans="1:72" x14ac:dyDescent="0.15">
      <c r="A1417" s="16">
        <v>2437</v>
      </c>
      <c r="B1417" s="17">
        <v>201502</v>
      </c>
      <c r="C1417" s="3">
        <v>0</v>
      </c>
      <c r="D1417" s="23">
        <v>-9.0661831368993306E-3</v>
      </c>
      <c r="E1417" s="18">
        <v>6.8668989491431198E-3</v>
      </c>
      <c r="F1417" s="24">
        <v>6</v>
      </c>
      <c r="G1417" s="24">
        <v>4</v>
      </c>
      <c r="H1417" s="20">
        <v>3.1898331101051967E-3</v>
      </c>
      <c r="I1417" s="20">
        <v>-7.0071886964395425E-3</v>
      </c>
      <c r="J1417" s="24">
        <v>3</v>
      </c>
      <c r="K1417" s="24">
        <v>2</v>
      </c>
      <c r="L1417" s="20">
        <v>6.3348416289594756E-3</v>
      </c>
      <c r="M1417" s="20">
        <v>-1.7086330935251914E-2</v>
      </c>
      <c r="N1417" s="19">
        <v>1.1120000000000001</v>
      </c>
      <c r="O1417" s="19">
        <v>1.0099909173478656</v>
      </c>
      <c r="P1417" s="25">
        <v>42020</v>
      </c>
      <c r="Q1417" s="20">
        <v>-2.3381294964028743E-2</v>
      </c>
      <c r="R1417" s="25">
        <v>42024</v>
      </c>
      <c r="S1417" s="25">
        <f>IF(ISNUMBER(R1417),VLOOKUP(B1417,Index!$B$3:$AB$18,27,FALSE),"")</f>
        <v>42023</v>
      </c>
      <c r="T1417" s="25">
        <f>IF(ISNUMBER($R1417),VLOOKUP($B1417,Index!$B$21:$AB$36,27,FALSE),"")</f>
        <v>42023</v>
      </c>
      <c r="U1417" s="25">
        <f>IF(ISNUMBER($R1417),VLOOKUP($B1417,Index!$B$39:$AB$54,27,FALSE),"")</f>
        <v>42027</v>
      </c>
      <c r="W1417" s="18">
        <v>-0.27198549410697992</v>
      </c>
      <c r="X1417" s="19">
        <v>0.6</v>
      </c>
      <c r="Y1417" s="18">
        <v>0.13029024684905405</v>
      </c>
      <c r="Z1417" s="19">
        <f t="shared" si="298"/>
        <v>1</v>
      </c>
      <c r="AA1417" s="21" t="s">
        <v>25</v>
      </c>
      <c r="AB1417" s="3">
        <v>0</v>
      </c>
      <c r="AC1417" s="18">
        <v>7.3976109004618013E-2</v>
      </c>
      <c r="AD1417" s="19">
        <v>0.36</v>
      </c>
      <c r="AE1417" s="18">
        <v>1.6975548423987439E-2</v>
      </c>
      <c r="AF1417" s="19">
        <f t="shared" si="299"/>
        <v>1</v>
      </c>
      <c r="AG1417" s="21" t="s">
        <v>25</v>
      </c>
      <c r="AH1417" s="3">
        <v>0</v>
      </c>
      <c r="AK1417" t="str">
        <f t="shared" si="300"/>
        <v/>
      </c>
      <c r="AL1417" t="str">
        <f t="shared" si="300"/>
        <v/>
      </c>
      <c r="AM1417" t="str">
        <f t="shared" si="300"/>
        <v/>
      </c>
      <c r="AN1417" t="str">
        <f t="shared" si="300"/>
        <v/>
      </c>
      <c r="AO1417" t="str">
        <f t="shared" si="300"/>
        <v/>
      </c>
      <c r="AP1417" t="str">
        <f t="shared" si="300"/>
        <v/>
      </c>
      <c r="AQ1417" t="str">
        <f t="shared" si="300"/>
        <v/>
      </c>
      <c r="AR1417" t="str">
        <f t="shared" si="300"/>
        <v/>
      </c>
      <c r="AS1417" t="str">
        <f t="shared" si="300"/>
        <v/>
      </c>
      <c r="AT1417" t="str">
        <f t="shared" si="300"/>
        <v/>
      </c>
      <c r="AU1417" t="str">
        <f t="shared" si="300"/>
        <v/>
      </c>
      <c r="AV1417" t="str">
        <f t="shared" si="300"/>
        <v/>
      </c>
      <c r="AW1417" t="str">
        <f t="shared" si="300"/>
        <v/>
      </c>
      <c r="AX1417" t="str">
        <f t="shared" si="300"/>
        <v/>
      </c>
      <c r="AZ1417" s="46">
        <f>IF(ISNUMBER(VLOOKUP($B1417,Stats!$A$2:$AA$19,2,FALSE))=FALSE,"",IF(ISNUMBER(W1417),(W1417-VLOOKUP($B1417,Stats!$A$2:$AA$19,2,FALSE))/VLOOKUP($B1417,Stats!$A$2:$AA$19,16,FALSE),""))</f>
        <v>-1.399354859099019</v>
      </c>
      <c r="BA1417" s="46">
        <f>IF(ISNUMBER(VLOOKUP($B1417,Stats!$A$2:$AA$19,2,FALSE))=FALSE,"",IF(ISNUMBER(X1417),(X1417-VLOOKUP($B1417,Stats!$A$2:$AA$19,3,FALSE))/VLOOKUP($B1417,Stats!$A$2:$AA$19,17,FALSE),""))</f>
        <v>-0.52813738425366874</v>
      </c>
      <c r="BB1417" s="46"/>
      <c r="BC1417" s="46"/>
      <c r="BD1417" s="44">
        <f t="shared" si="295"/>
        <v>-0.96374612167634388</v>
      </c>
      <c r="BE1417" s="46">
        <f>IF(ISNUMBER(VLOOKUP($B1417,Stats!$A$2:$AA$19,2,FALSE))=FALSE,"",IF(ISNUMBER(Y1417),(Y1417-VLOOKUP($B1417,Stats!$A$2:$AA$19,5,FALSE))/VLOOKUP($B1417,Stats!$A$2:$AA$19,19,FALSE),""))</f>
        <v>-0.85271613691691039</v>
      </c>
      <c r="BF1417" s="46"/>
      <c r="BG1417" s="46"/>
      <c r="BH1417" s="46">
        <f>IF(ISNUMBER(VLOOKUP($B1417,Stats!$A$2:$AA$19,2,FALSE))=FALSE,"",IF(ISNUMBER(Z1417),(Z1417-VLOOKUP($B1417,Stats!$A$2:$AA$19,8,FALSE))/VLOOKUP($B1417,Stats!$A$2:$AA$19,22,FALSE),""))</f>
        <v>0.13953358261751861</v>
      </c>
      <c r="BI1417" s="46" t="str">
        <f>IF(ISNUMBER(VLOOKUP($B1417,Stats!$A$2:$AA$19,2,FALSE))=FALSE,"",IF(ISNUMBER(#REF!),(#REF!-VLOOKUP($B1417,Stats!$A$2:$AA$19,9,FALSE))/VLOOKUP($B1417,Stats!$A$2:$AA$19,23,FALSE),""))</f>
        <v/>
      </c>
      <c r="BJ1417" s="46" t="str">
        <f>IF(ISNUMBER(VLOOKUP($B1417,Stats!$A$2:$AA$19,2,FALSE))=FALSE,"",IF(ISNUMBER(#REF!),(#REF!-VLOOKUP($B1417,Stats!$A$2:$AA$19,10,FALSE))/VLOOKUP($B1417,Stats!$A$2:$AA$19,24,FALSE),""))</f>
        <v/>
      </c>
      <c r="BK1417" s="44">
        <f t="shared" si="301"/>
        <v>0.63876137062709282</v>
      </c>
      <c r="BL1417" s="46" t="str">
        <f>IF(ISNUMBER(VLOOKUP($B1417,Stats!$A$2:$AA$19,2,FALSE))=FALSE,"",IF(ISNUMBER(#REF!),(#REF!-VLOOKUP($B1417,Stats!$A$2:$AA$19,11,FALSE))/VLOOKUP($B1417,Stats!$A$2:$AA$19,25,FALSE),""))</f>
        <v/>
      </c>
      <c r="BM1417" s="46" t="str">
        <f>IF(ISNUMBER(VLOOKUP($B1417,Stats!$A$2:$AA$19,2,FALSE))=FALSE,"",IF(ISNUMBER(AA1417),(AA1417-VLOOKUP($B1417,Stats!$A$2:$AA$19,12,FALSE))/VLOOKUP($B1417,Stats!$A$2:$AA$19,26,FALSE),""))</f>
        <v/>
      </c>
      <c r="BN1417" s="46" t="str">
        <f>IF(ISNUMBER(VLOOKUP($B1417,Stats!$A$2:$AA$19,2,FALSE))=FALSE,"",IF(ISNUMBER(#REF!),(#REF!-VLOOKUP($B1417,Stats!$A$2:$AA$19,13,FALSE))/VLOOKUP($B1417,Stats!$A$2:$AA$19,27,FALSE),""))</f>
        <v/>
      </c>
      <c r="BO1417" s="46" t="str">
        <f>IF(ISNUMBER(VLOOKUP($B1417,Stats!$A$2:$AA$19,2,FALSE))=FALSE,"",IF(ISNUMBER(#REF!),(#REF!-VLOOKUP($B1417,Stats!$A$2:$AA$19,14,FALSE))/VLOOKUP($B1417,Stats!$A$2:$AB$19,28,FALSE),""))</f>
        <v/>
      </c>
      <c r="BP1417" s="46"/>
      <c r="BQ1417" s="46">
        <f>IF(ISNUMBER(VLOOKUP($B1417,Stats!$A$2:$AA$19,2,FALSE))=FALSE,"",IF(ISNUMBER(BM1417),BM1417,(VLOOKUP($B1417,Stats!$A$2:$AT$19,46,FALSE)-VLOOKUP($B1417,Stats!$A$2:$AA$19,12,FALSE))/VLOOKUP($B1417,Stats!$A$2:$AA$19,26,FALSE)))</f>
        <v>-0.37901840262580277</v>
      </c>
      <c r="BR1417" s="51">
        <f t="shared" si="302"/>
        <v>-0.37901840262580277</v>
      </c>
      <c r="BS1417" s="32" t="str">
        <f t="shared" si="296"/>
        <v>2437_201502</v>
      </c>
      <c r="BT1417" s="53">
        <f t="shared" si="297"/>
        <v>0.11470391751582634</v>
      </c>
    </row>
    <row r="1418" spans="1:72" x14ac:dyDescent="0.15">
      <c r="A1418" s="16">
        <v>2437</v>
      </c>
      <c r="B1418" s="17">
        <v>201503</v>
      </c>
      <c r="C1418" s="3">
        <v>0</v>
      </c>
      <c r="D1418" s="23">
        <v>-1.6468435498627643E-2</v>
      </c>
      <c r="E1418" s="18">
        <v>2.2845184668866167E-3</v>
      </c>
      <c r="F1418" s="24">
        <v>3</v>
      </c>
      <c r="G1418" s="24">
        <v>7</v>
      </c>
      <c r="H1418" s="20">
        <v>1.222143069937065E-3</v>
      </c>
      <c r="I1418" s="20">
        <v>-2.89066855488816E-3</v>
      </c>
      <c r="J1418" s="24">
        <v>2</v>
      </c>
      <c r="K1418" s="24">
        <v>4</v>
      </c>
      <c r="L1418" s="20">
        <v>1.8298261665141702E-3</v>
      </c>
      <c r="M1418" s="20">
        <v>-4.6296296296297612E-3</v>
      </c>
      <c r="N1418" s="19">
        <v>1.0960000000000001</v>
      </c>
      <c r="O1418" s="19">
        <v>1.0009132420091325</v>
      </c>
      <c r="P1418" s="25">
        <v>42031</v>
      </c>
      <c r="Q1418" s="20">
        <v>-1.9160583941605913E-2</v>
      </c>
      <c r="R1418" s="25">
        <v>42041</v>
      </c>
      <c r="S1418" s="25">
        <f>IF(ISNUMBER(R1418),VLOOKUP(B1418,Index!$B$3:$AB$18,27,FALSE),"")</f>
        <v>42041</v>
      </c>
      <c r="T1418" s="25">
        <f>IF(ISNUMBER($R1418),VLOOKUP($B1418,Index!$B$21:$AB$36,27,FALSE),"")</f>
        <v>42041</v>
      </c>
      <c r="U1418" s="25">
        <f>IF(ISNUMBER($R1418),VLOOKUP($B1418,Index!$B$39:$AB$54,27,FALSE),"")</f>
        <v>42034</v>
      </c>
      <c r="W1418" s="18">
        <v>-0.49405306495882928</v>
      </c>
      <c r="X1418" s="19">
        <v>0.3</v>
      </c>
      <c r="Y1418" s="18">
        <v>4.334569027246598E-2</v>
      </c>
      <c r="Z1418" s="19">
        <f t="shared" si="298"/>
        <v>0</v>
      </c>
      <c r="AA1418" s="21" t="s">
        <v>25</v>
      </c>
      <c r="AB1418" s="3">
        <v>0</v>
      </c>
      <c r="AC1418" s="18">
        <v>0.24408843099521318</v>
      </c>
      <c r="AD1418" s="19">
        <v>0.09</v>
      </c>
      <c r="AE1418" s="18">
        <v>1.8788488651965518E-3</v>
      </c>
      <c r="AF1418" s="19">
        <f t="shared" si="299"/>
        <v>0</v>
      </c>
      <c r="AG1418" s="21" t="s">
        <v>25</v>
      </c>
      <c r="AH1418" s="3">
        <v>0</v>
      </c>
      <c r="AK1418" t="str">
        <f t="shared" si="300"/>
        <v/>
      </c>
      <c r="AL1418" t="str">
        <f t="shared" si="300"/>
        <v/>
      </c>
      <c r="AM1418" t="str">
        <f t="shared" si="300"/>
        <v/>
      </c>
      <c r="AN1418" t="str">
        <f t="shared" si="300"/>
        <v/>
      </c>
      <c r="AO1418" t="str">
        <f t="shared" si="300"/>
        <v/>
      </c>
      <c r="AP1418" t="str">
        <f t="shared" si="300"/>
        <v/>
      </c>
      <c r="AQ1418" t="str">
        <f t="shared" si="300"/>
        <v/>
      </c>
      <c r="AR1418" t="str">
        <f t="shared" si="300"/>
        <v/>
      </c>
      <c r="AS1418" t="str">
        <f t="shared" si="300"/>
        <v/>
      </c>
      <c r="AT1418" t="str">
        <f t="shared" si="300"/>
        <v/>
      </c>
      <c r="AU1418" t="str">
        <f t="shared" si="300"/>
        <v/>
      </c>
      <c r="AV1418" t="str">
        <f t="shared" si="300"/>
        <v/>
      </c>
      <c r="AW1418" t="str">
        <f t="shared" si="300"/>
        <v/>
      </c>
      <c r="AX1418" t="str">
        <f t="shared" si="300"/>
        <v/>
      </c>
      <c r="AZ1418" s="46">
        <f>IF(ISNUMBER(VLOOKUP($B1418,Stats!$A$2:$AA$19,2,FALSE))=FALSE,"",IF(ISNUMBER(W1418),(W1418-VLOOKUP($B1418,Stats!$A$2:$AA$19,2,FALSE))/VLOOKUP($B1418,Stats!$A$2:$AA$19,16,FALSE),""))</f>
        <v>0.15850955035028394</v>
      </c>
      <c r="BA1418" s="46">
        <f>IF(ISNUMBER(VLOOKUP($B1418,Stats!$A$2:$AA$19,2,FALSE))=FALSE,"",IF(ISNUMBER(X1418),(X1418-VLOOKUP($B1418,Stats!$A$2:$AA$19,3,FALSE))/VLOOKUP($B1418,Stats!$A$2:$AA$19,17,FALSE),""))</f>
        <v>-0.45237065647630298</v>
      </c>
      <c r="BB1418" s="46"/>
      <c r="BC1418" s="46"/>
      <c r="BD1418" s="44">
        <f t="shared" si="295"/>
        <v>-0.14693055306300951</v>
      </c>
      <c r="BE1418" s="46">
        <f>IF(ISNUMBER(VLOOKUP($B1418,Stats!$A$2:$AA$19,2,FALSE))=FALSE,"",IF(ISNUMBER(Y1418),(Y1418-VLOOKUP($B1418,Stats!$A$2:$AA$19,5,FALSE))/VLOOKUP($B1418,Stats!$A$2:$AA$19,19,FALSE),""))</f>
        <v>-1.1648553766387981</v>
      </c>
      <c r="BF1418" s="46"/>
      <c r="BG1418" s="46"/>
      <c r="BH1418" s="46">
        <f>IF(ISNUMBER(VLOOKUP($B1418,Stats!$A$2:$AA$19,2,FALSE))=FALSE,"",IF(ISNUMBER(Z1418),(Z1418-VLOOKUP($B1418,Stats!$A$2:$AA$19,8,FALSE))/VLOOKUP($B1418,Stats!$A$2:$AA$19,22,FALSE),""))</f>
        <v>-0.64412337137479436</v>
      </c>
      <c r="BI1418" s="46" t="str">
        <f>IF(ISNUMBER(VLOOKUP($B1418,Stats!$A$2:$AA$19,2,FALSE))=FALSE,"",IF(ISNUMBER(#REF!),(#REF!-VLOOKUP($B1418,Stats!$A$2:$AA$19,9,FALSE))/VLOOKUP($B1418,Stats!$A$2:$AA$19,23,FALSE),""))</f>
        <v/>
      </c>
      <c r="BJ1418" s="46" t="str">
        <f>IF(ISNUMBER(VLOOKUP($B1418,Stats!$A$2:$AA$19,2,FALSE))=FALSE,"",IF(ISNUMBER(#REF!),(#REF!-VLOOKUP($B1418,Stats!$A$2:$AA$19,10,FALSE))/VLOOKUP($B1418,Stats!$A$2:$AA$19,24,FALSE),""))</f>
        <v/>
      </c>
      <c r="BK1418" s="44">
        <f t="shared" si="301"/>
        <v>0.62216175223472037</v>
      </c>
      <c r="BL1418" s="46" t="str">
        <f>IF(ISNUMBER(VLOOKUP($B1418,Stats!$A$2:$AA$19,2,FALSE))=FALSE,"",IF(ISNUMBER(#REF!),(#REF!-VLOOKUP($B1418,Stats!$A$2:$AA$19,11,FALSE))/VLOOKUP($B1418,Stats!$A$2:$AA$19,25,FALSE),""))</f>
        <v/>
      </c>
      <c r="BM1418" s="46" t="str">
        <f>IF(ISNUMBER(VLOOKUP($B1418,Stats!$A$2:$AA$19,2,FALSE))=FALSE,"",IF(ISNUMBER(AA1418),(AA1418-VLOOKUP($B1418,Stats!$A$2:$AA$19,12,FALSE))/VLOOKUP($B1418,Stats!$A$2:$AA$19,26,FALSE),""))</f>
        <v/>
      </c>
      <c r="BN1418" s="46" t="str">
        <f>IF(ISNUMBER(VLOOKUP($B1418,Stats!$A$2:$AA$19,2,FALSE))=FALSE,"",IF(ISNUMBER(#REF!),(#REF!-VLOOKUP($B1418,Stats!$A$2:$AA$19,13,FALSE))/VLOOKUP($B1418,Stats!$A$2:$AA$19,27,FALSE),""))</f>
        <v/>
      </c>
      <c r="BO1418" s="46" t="str">
        <f>IF(ISNUMBER(VLOOKUP($B1418,Stats!$A$2:$AA$19,2,FALSE))=FALSE,"",IF(ISNUMBER(#REF!),(#REF!-VLOOKUP($B1418,Stats!$A$2:$AA$19,14,FALSE))/VLOOKUP($B1418,Stats!$A$2:$AB$19,28,FALSE),""))</f>
        <v/>
      </c>
      <c r="BP1418" s="46"/>
      <c r="BQ1418" s="46">
        <f>IF(ISNUMBER(VLOOKUP($B1418,Stats!$A$2:$AA$19,2,FALSE))=FALSE,"",IF(ISNUMBER(BM1418),BM1418,(VLOOKUP($B1418,Stats!$A$2:$AT$19,46,FALSE)-VLOOKUP($B1418,Stats!$A$2:$AA$19,12,FALSE))/VLOOKUP($B1418,Stats!$A$2:$AA$19,26,FALSE)))</f>
        <v>-0.53964354662323732</v>
      </c>
      <c r="BR1418" s="51">
        <f t="shared" si="302"/>
        <v>-0.53964354662323732</v>
      </c>
      <c r="BS1418" s="32" t="str">
        <f t="shared" si="296"/>
        <v>2437_201503</v>
      </c>
      <c r="BT1418" s="53">
        <f t="shared" si="297"/>
        <v>0.23598223140358282</v>
      </c>
    </row>
    <row r="1419" spans="1:72" x14ac:dyDescent="0.15">
      <c r="A1419" s="16">
        <v>2437</v>
      </c>
      <c r="B1419" s="17">
        <v>201504</v>
      </c>
      <c r="C1419" s="3">
        <v>0</v>
      </c>
      <c r="D1419" s="23">
        <v>2.3255813953488413E-2</v>
      </c>
      <c r="E1419" s="18">
        <v>2.4345309803986562E-3</v>
      </c>
      <c r="F1419" s="24">
        <v>6</v>
      </c>
      <c r="G1419" s="24">
        <v>1</v>
      </c>
      <c r="H1419" s="20">
        <v>3.9958780809057721E-3</v>
      </c>
      <c r="I1419" s="20">
        <v>-9.3023255813939887E-4</v>
      </c>
      <c r="J1419" s="24">
        <v>6</v>
      </c>
      <c r="K1419" s="24">
        <v>1</v>
      </c>
      <c r="L1419" s="20">
        <v>7.3732718894008453E-3</v>
      </c>
      <c r="M1419" s="20">
        <v>-9.3023255813939887E-4</v>
      </c>
      <c r="N1419" s="19">
        <v>1.1000000000000001</v>
      </c>
      <c r="O1419" s="19">
        <v>1.0242085661080074</v>
      </c>
      <c r="P1419" s="25">
        <v>42052</v>
      </c>
      <c r="Q1419" s="20">
        <v>0</v>
      </c>
      <c r="R1419" s="25">
        <v>42044</v>
      </c>
      <c r="S1419" s="25">
        <f>IF(ISNUMBER(R1419),VLOOKUP(B1419,Index!$B$3:$AB$18,27,FALSE),"")</f>
        <v>42044</v>
      </c>
      <c r="T1419" s="25">
        <f>IF(ISNUMBER($R1419),VLOOKUP($B1419,Index!$B$21:$AB$36,27,FALSE),"")</f>
        <v>42044</v>
      </c>
      <c r="U1419" s="25">
        <f>IF(ISNUMBER($R1419),VLOOKUP($B1419,Index!$B$39:$AB$54,27,FALSE),"")</f>
        <v>42052</v>
      </c>
      <c r="W1419" s="18">
        <v>0.93023255813953654</v>
      </c>
      <c r="X1419" s="19">
        <v>0.8571428571428571</v>
      </c>
      <c r="Y1419" s="18">
        <v>4.6191977593814958E-2</v>
      </c>
      <c r="Z1419" s="19">
        <f t="shared" si="298"/>
        <v>0</v>
      </c>
      <c r="AA1419" s="21" t="s">
        <v>25</v>
      </c>
      <c r="AB1419" s="3">
        <v>0</v>
      </c>
      <c r="AC1419" s="18">
        <v>0.8653326122228262</v>
      </c>
      <c r="AD1419" s="19">
        <v>0.73469387755102034</v>
      </c>
      <c r="AE1419" s="18">
        <v>2.1336987940275029E-3</v>
      </c>
      <c r="AF1419" s="19">
        <f t="shared" si="299"/>
        <v>0</v>
      </c>
      <c r="AG1419" s="21" t="s">
        <v>25</v>
      </c>
      <c r="AH1419" s="3">
        <v>0</v>
      </c>
      <c r="AK1419" t="str">
        <f t="shared" si="300"/>
        <v/>
      </c>
      <c r="AL1419" t="str">
        <f t="shared" si="300"/>
        <v/>
      </c>
      <c r="AM1419" t="str">
        <f t="shared" si="300"/>
        <v/>
      </c>
      <c r="AN1419" t="str">
        <f t="shared" si="300"/>
        <v/>
      </c>
      <c r="AO1419" t="str">
        <f t="shared" si="300"/>
        <v/>
      </c>
      <c r="AP1419" t="str">
        <f t="shared" si="300"/>
        <v/>
      </c>
      <c r="AQ1419" t="str">
        <f t="shared" si="300"/>
        <v/>
      </c>
      <c r="AR1419" t="str">
        <f t="shared" si="300"/>
        <v/>
      </c>
      <c r="AS1419" t="str">
        <f t="shared" si="300"/>
        <v/>
      </c>
      <c r="AT1419" t="str">
        <f t="shared" si="300"/>
        <v/>
      </c>
      <c r="AU1419" t="str">
        <f t="shared" si="300"/>
        <v/>
      </c>
      <c r="AV1419" t="str">
        <f t="shared" si="300"/>
        <v/>
      </c>
      <c r="AW1419" t="str">
        <f t="shared" si="300"/>
        <v/>
      </c>
      <c r="AX1419" t="str">
        <f t="shared" si="300"/>
        <v/>
      </c>
      <c r="AZ1419" s="46">
        <f>IF(ISNUMBER(VLOOKUP($B1419,Stats!$A$2:$AA$19,2,FALSE))=FALSE,"",IF(ISNUMBER(W1419),(W1419-VLOOKUP($B1419,Stats!$A$2:$AA$19,2,FALSE))/VLOOKUP($B1419,Stats!$A$2:$AA$19,16,FALSE),""))</f>
        <v>-0.52004015019812166</v>
      </c>
      <c r="BA1419" s="46">
        <f>IF(ISNUMBER(VLOOKUP($B1419,Stats!$A$2:$AA$19,2,FALSE))=FALSE,"",IF(ISNUMBER(X1419),(X1419-VLOOKUP($B1419,Stats!$A$2:$AA$19,3,FALSE))/VLOOKUP($B1419,Stats!$A$2:$AA$19,17,FALSE),""))</f>
        <v>-2.8916520771255196E-2</v>
      </c>
      <c r="BB1419" s="46"/>
      <c r="BC1419" s="46"/>
      <c r="BD1419" s="44">
        <f t="shared" si="295"/>
        <v>-0.27447833548468842</v>
      </c>
      <c r="BE1419" s="46">
        <f>IF(ISNUMBER(VLOOKUP($B1419,Stats!$A$2:$AA$19,2,FALSE))=FALSE,"",IF(ISNUMBER(Y1419),(Y1419-VLOOKUP($B1419,Stats!$A$2:$AA$19,5,FALSE))/VLOOKUP($B1419,Stats!$A$2:$AA$19,19,FALSE),""))</f>
        <v>-0.62678291105820061</v>
      </c>
      <c r="BF1419" s="46"/>
      <c r="BG1419" s="46"/>
      <c r="BH1419" s="46">
        <f>IF(ISNUMBER(VLOOKUP($B1419,Stats!$A$2:$AA$19,2,FALSE))=FALSE,"",IF(ISNUMBER(Z1419),(Z1419-VLOOKUP($B1419,Stats!$A$2:$AA$19,8,FALSE))/VLOOKUP($B1419,Stats!$A$2:$AA$19,22,FALSE),""))</f>
        <v>-0.5145844845400992</v>
      </c>
      <c r="BI1419" s="46" t="str">
        <f>IF(ISNUMBER(VLOOKUP($B1419,Stats!$A$2:$AA$19,2,FALSE))=FALSE,"",IF(ISNUMBER(#REF!),(#REF!-VLOOKUP($B1419,Stats!$A$2:$AA$19,9,FALSE))/VLOOKUP($B1419,Stats!$A$2:$AA$19,23,FALSE),""))</f>
        <v/>
      </c>
      <c r="BJ1419" s="46" t="str">
        <f>IF(ISNUMBER(VLOOKUP($B1419,Stats!$A$2:$AA$19,2,FALSE))=FALSE,"",IF(ISNUMBER(#REF!),(#REF!-VLOOKUP($B1419,Stats!$A$2:$AA$19,10,FALSE))/VLOOKUP($B1419,Stats!$A$2:$AA$19,24,FALSE),""))</f>
        <v/>
      </c>
      <c r="BK1419" s="44">
        <f t="shared" si="301"/>
        <v>0.28437269237871066</v>
      </c>
      <c r="BL1419" s="46" t="str">
        <f>IF(ISNUMBER(VLOOKUP($B1419,Stats!$A$2:$AA$19,2,FALSE))=FALSE,"",IF(ISNUMBER(#REF!),(#REF!-VLOOKUP($B1419,Stats!$A$2:$AA$19,11,FALSE))/VLOOKUP($B1419,Stats!$A$2:$AA$19,25,FALSE),""))</f>
        <v/>
      </c>
      <c r="BM1419" s="46" t="str">
        <f>IF(ISNUMBER(VLOOKUP($B1419,Stats!$A$2:$AA$19,2,FALSE))=FALSE,"",IF(ISNUMBER(AA1419),(AA1419-VLOOKUP($B1419,Stats!$A$2:$AA$19,12,FALSE))/VLOOKUP($B1419,Stats!$A$2:$AA$19,26,FALSE),""))</f>
        <v/>
      </c>
      <c r="BN1419" s="46" t="str">
        <f>IF(ISNUMBER(VLOOKUP($B1419,Stats!$A$2:$AA$19,2,FALSE))=FALSE,"",IF(ISNUMBER(#REF!),(#REF!-VLOOKUP($B1419,Stats!$A$2:$AA$19,13,FALSE))/VLOOKUP($B1419,Stats!$A$2:$AA$19,27,FALSE),""))</f>
        <v/>
      </c>
      <c r="BO1419" s="46" t="str">
        <f>IF(ISNUMBER(VLOOKUP($B1419,Stats!$A$2:$AA$19,2,FALSE))=FALSE,"",IF(ISNUMBER(#REF!),(#REF!-VLOOKUP($B1419,Stats!$A$2:$AA$19,14,FALSE))/VLOOKUP($B1419,Stats!$A$2:$AB$19,28,FALSE),""))</f>
        <v/>
      </c>
      <c r="BP1419" s="46"/>
      <c r="BQ1419" s="46">
        <f>IF(ISNUMBER(VLOOKUP($B1419,Stats!$A$2:$AA$19,2,FALSE))=FALSE,"",IF(ISNUMBER(BM1419),BM1419,(VLOOKUP($B1419,Stats!$A$2:$AT$19,46,FALSE)-VLOOKUP($B1419,Stats!$A$2:$AA$19,12,FALSE))/VLOOKUP($B1419,Stats!$A$2:$AA$19,26,FALSE)))</f>
        <v>-0.64096278450557098</v>
      </c>
      <c r="BR1419" s="51">
        <f t="shared" si="302"/>
        <v>-0.64096278450557098</v>
      </c>
      <c r="BS1419" s="32" t="str">
        <f t="shared" si="296"/>
        <v>2437_201504</v>
      </c>
      <c r="BT1419" s="53">
        <f t="shared" si="297"/>
        <v>-1.2464608570825486E-2</v>
      </c>
    </row>
    <row r="1420" spans="1:72" x14ac:dyDescent="0.15">
      <c r="A1420" s="16">
        <v>2437</v>
      </c>
      <c r="B1420" s="17">
        <v>201505</v>
      </c>
      <c r="C1420" s="3">
        <v>0</v>
      </c>
      <c r="D1420" s="23">
        <v>9.0909090909090384E-3</v>
      </c>
      <c r="E1420" s="18">
        <v>4.1985118964539886E-3</v>
      </c>
      <c r="F1420" s="24">
        <v>5</v>
      </c>
      <c r="G1420" s="24">
        <v>3</v>
      </c>
      <c r="H1420" s="20">
        <v>3.6199995805404673E-3</v>
      </c>
      <c r="I1420" s="20">
        <v>-2.9944782232854314E-3</v>
      </c>
      <c r="J1420" s="24">
        <v>5</v>
      </c>
      <c r="K1420" s="24">
        <v>2</v>
      </c>
      <c r="L1420" s="20">
        <v>8.1447963800906908E-3</v>
      </c>
      <c r="M1420" s="20">
        <v>-5.3763440860215006E-3</v>
      </c>
      <c r="N1420" s="19">
        <v>1.1180000000000001</v>
      </c>
      <c r="O1420" s="19">
        <v>1.0182149362477231</v>
      </c>
      <c r="P1420" s="25">
        <v>42067</v>
      </c>
      <c r="Q1420" s="20">
        <v>-7.1556350626118537E-3</v>
      </c>
      <c r="R1420" s="25">
        <v>42069</v>
      </c>
      <c r="S1420" s="25">
        <f>IF(ISNUMBER(R1420),VLOOKUP(B1420,Index!$B$3:$AB$18,27,FALSE),"")</f>
        <v>42069</v>
      </c>
      <c r="T1420" s="25">
        <f>IF(ISNUMBER($R1420),VLOOKUP($B1420,Index!$B$21:$AB$36,27,FALSE),"")</f>
        <v>42069</v>
      </c>
      <c r="U1420" s="25">
        <f>IF(ISNUMBER($R1420),VLOOKUP($B1420,Index!$B$39:$AB$54,27,FALSE),"")</f>
        <v>42069</v>
      </c>
      <c r="W1420" s="18">
        <v>0.32727272727272538</v>
      </c>
      <c r="X1420" s="19">
        <v>0.625</v>
      </c>
      <c r="Y1420" s="18">
        <v>7.966116225664574E-2</v>
      </c>
      <c r="Z1420" s="19">
        <f t="shared" si="298"/>
        <v>0</v>
      </c>
      <c r="AA1420" s="21">
        <v>1.2704545454545297</v>
      </c>
      <c r="AB1420" s="3">
        <v>0</v>
      </c>
      <c r="AC1420" s="18">
        <v>0.1071074380165277</v>
      </c>
      <c r="AD1420" s="19">
        <v>0.390625</v>
      </c>
      <c r="AE1420" s="18">
        <v>6.3459007720796396E-3</v>
      </c>
      <c r="AF1420" s="19">
        <f t="shared" si="299"/>
        <v>0</v>
      </c>
      <c r="AG1420" s="21">
        <v>1.6140547520660757</v>
      </c>
      <c r="AH1420" s="3">
        <v>0</v>
      </c>
      <c r="AK1420" t="str">
        <f t="shared" si="300"/>
        <v/>
      </c>
      <c r="AL1420" t="str">
        <f t="shared" si="300"/>
        <v/>
      </c>
      <c r="AM1420" t="str">
        <f t="shared" si="300"/>
        <v/>
      </c>
      <c r="AN1420" t="str">
        <f t="shared" si="300"/>
        <v/>
      </c>
      <c r="AO1420" t="str">
        <f t="shared" si="300"/>
        <v/>
      </c>
      <c r="AP1420" t="str">
        <f t="shared" si="300"/>
        <v/>
      </c>
      <c r="AQ1420" t="str">
        <f t="shared" si="300"/>
        <v/>
      </c>
      <c r="AR1420" t="str">
        <f t="shared" si="300"/>
        <v/>
      </c>
      <c r="AS1420" t="str">
        <f t="shared" si="300"/>
        <v/>
      </c>
      <c r="AT1420" t="str">
        <f t="shared" si="300"/>
        <v/>
      </c>
      <c r="AU1420" t="str">
        <f t="shared" si="300"/>
        <v/>
      </c>
      <c r="AV1420">
        <f t="shared" si="300"/>
        <v>1.2704545454545297</v>
      </c>
      <c r="AW1420" t="str">
        <f t="shared" si="300"/>
        <v/>
      </c>
      <c r="AX1420" t="str">
        <f t="shared" si="300"/>
        <v/>
      </c>
      <c r="AZ1420" s="46">
        <f>IF(ISNUMBER(VLOOKUP($B1420,Stats!$A$2:$AA$19,2,FALSE))=FALSE,"",IF(ISNUMBER(W1420),(W1420-VLOOKUP($B1420,Stats!$A$2:$AA$19,2,FALSE))/VLOOKUP($B1420,Stats!$A$2:$AA$19,16,FALSE),""))</f>
        <v>4.6088730858332982E-2</v>
      </c>
      <c r="BA1420" s="46">
        <f>IF(ISNUMBER(VLOOKUP($B1420,Stats!$A$2:$AA$19,2,FALSE))=FALSE,"",IF(ISNUMBER(X1420),(X1420-VLOOKUP($B1420,Stats!$A$2:$AA$19,3,FALSE))/VLOOKUP($B1420,Stats!$A$2:$AA$19,17,FALSE),""))</f>
        <v>0.35311991189560649</v>
      </c>
      <c r="BB1420" s="46"/>
      <c r="BC1420" s="46"/>
      <c r="BD1420" s="44">
        <f t="shared" si="295"/>
        <v>0.19960432137696973</v>
      </c>
      <c r="BE1420" s="46">
        <f>IF(ISNUMBER(VLOOKUP($B1420,Stats!$A$2:$AA$19,2,FALSE))=FALSE,"",IF(ISNUMBER(Y1420),(Y1420-VLOOKUP($B1420,Stats!$A$2:$AA$19,5,FALSE))/VLOOKUP($B1420,Stats!$A$2:$AA$19,19,FALSE),""))</f>
        <v>-0.7949447425457552</v>
      </c>
      <c r="BF1420" s="46"/>
      <c r="BG1420" s="46"/>
      <c r="BH1420" s="46">
        <f>IF(ISNUMBER(VLOOKUP($B1420,Stats!$A$2:$AA$19,2,FALSE))=FALSE,"",IF(ISNUMBER(Z1420),(Z1420-VLOOKUP($B1420,Stats!$A$2:$AA$19,8,FALSE))/VLOOKUP($B1420,Stats!$A$2:$AA$19,22,FALSE),""))</f>
        <v>-0.59810804423176478</v>
      </c>
      <c r="BI1420" s="46" t="str">
        <f>IF(ISNUMBER(VLOOKUP($B1420,Stats!$A$2:$AA$19,2,FALSE))=FALSE,"",IF(ISNUMBER(#REF!),(#REF!-VLOOKUP($B1420,Stats!$A$2:$AA$19,9,FALSE))/VLOOKUP($B1420,Stats!$A$2:$AA$19,23,FALSE),""))</f>
        <v/>
      </c>
      <c r="BJ1420" s="46" t="str">
        <f>IF(ISNUMBER(VLOOKUP($B1420,Stats!$A$2:$AA$19,2,FALSE))=FALSE,"",IF(ISNUMBER(#REF!),(#REF!-VLOOKUP($B1420,Stats!$A$2:$AA$19,10,FALSE))/VLOOKUP($B1420,Stats!$A$2:$AA$19,24,FALSE),""))</f>
        <v/>
      </c>
      <c r="BK1420" s="44">
        <f t="shared" si="301"/>
        <v>0.37702890651249921</v>
      </c>
      <c r="BL1420" s="46" t="str">
        <f>IF(ISNUMBER(VLOOKUP($B1420,Stats!$A$2:$AA$19,2,FALSE))=FALSE,"",IF(ISNUMBER(#REF!),(#REF!-VLOOKUP($B1420,Stats!$A$2:$AA$19,11,FALSE))/VLOOKUP($B1420,Stats!$A$2:$AA$19,25,FALSE),""))</f>
        <v/>
      </c>
      <c r="BM1420" s="46">
        <f>IF(ISNUMBER(VLOOKUP($B1420,Stats!$A$2:$AA$19,2,FALSE))=FALSE,"",IF(ISNUMBER(AA1420),(AA1420-VLOOKUP($B1420,Stats!$A$2:$AA$19,12,FALSE))/VLOOKUP($B1420,Stats!$A$2:$AA$19,26,FALSE),""))</f>
        <v>-0.2938007105255227</v>
      </c>
      <c r="BN1420" s="46" t="str">
        <f>IF(ISNUMBER(VLOOKUP($B1420,Stats!$A$2:$AA$19,2,FALSE))=FALSE,"",IF(ISNUMBER(#REF!),(#REF!-VLOOKUP($B1420,Stats!$A$2:$AA$19,13,FALSE))/VLOOKUP($B1420,Stats!$A$2:$AA$19,27,FALSE),""))</f>
        <v/>
      </c>
      <c r="BO1420" s="46" t="str">
        <f>IF(ISNUMBER(VLOOKUP($B1420,Stats!$A$2:$AA$19,2,FALSE))=FALSE,"",IF(ISNUMBER(#REF!),(#REF!-VLOOKUP($B1420,Stats!$A$2:$AA$19,14,FALSE))/VLOOKUP($B1420,Stats!$A$2:$AB$19,28,FALSE),""))</f>
        <v/>
      </c>
      <c r="BP1420" s="46"/>
      <c r="BQ1420" s="46">
        <f>IF(ISNUMBER(VLOOKUP($B1420,Stats!$A$2:$AA$19,2,FALSE))=FALSE,"",IF(ISNUMBER(BM1420),BM1420,(VLOOKUP($B1420,Stats!$A$2:$AT$19,46,FALSE)-VLOOKUP($B1420,Stats!$A$2:$AA$19,12,FALSE))/VLOOKUP($B1420,Stats!$A$2:$AA$19,26,FALSE)))</f>
        <v>-0.2938007105255227</v>
      </c>
      <c r="BR1420" s="51">
        <f t="shared" si="302"/>
        <v>-0.2938007105255227</v>
      </c>
      <c r="BS1420" s="32" t="str">
        <f t="shared" si="296"/>
        <v>2437_201505</v>
      </c>
      <c r="BT1420" s="53">
        <f t="shared" si="297"/>
        <v>0.20737806607778891</v>
      </c>
    </row>
    <row r="1421" spans="1:72" x14ac:dyDescent="0.15">
      <c r="A1421" s="16">
        <v>2437</v>
      </c>
      <c r="B1421" s="17">
        <v>201506</v>
      </c>
      <c r="C1421" s="3">
        <v>0</v>
      </c>
      <c r="D1421" s="23">
        <v>5.2252252252252163E-2</v>
      </c>
      <c r="E1421" s="18">
        <v>6.0597044266125499E-3</v>
      </c>
      <c r="F1421" s="24">
        <v>9</v>
      </c>
      <c r="G1421" s="24">
        <v>1</v>
      </c>
      <c r="H1421" s="20">
        <v>5.8852426889086651E-3</v>
      </c>
      <c r="I1421" s="20">
        <v>-1.7406440382942145E-3</v>
      </c>
      <c r="J1421" s="24">
        <v>8</v>
      </c>
      <c r="K1421" s="24">
        <v>1</v>
      </c>
      <c r="L1421" s="20">
        <v>1.8308631211856996E-2</v>
      </c>
      <c r="M1421" s="20">
        <v>-1.7406440382942145E-3</v>
      </c>
      <c r="N1421" s="19">
        <v>1.1679999999999999</v>
      </c>
      <c r="O1421" s="19">
        <v>1.0484739676840213</v>
      </c>
      <c r="P1421" s="25">
        <v>42083</v>
      </c>
      <c r="Q1421" s="20">
        <v>-1.7406440382942145E-3</v>
      </c>
      <c r="R1421" s="25">
        <v>42082</v>
      </c>
      <c r="S1421" s="25">
        <f>IF(ISNUMBER(R1421),VLOOKUP(B1421,Index!$B$3:$AB$18,27,FALSE),"")</f>
        <v>42073</v>
      </c>
      <c r="T1421" s="25">
        <f>IF(ISNUMBER($R1421),VLOOKUP($B1421,Index!$B$21:$AB$36,27,FALSE),"")</f>
        <v>42075</v>
      </c>
      <c r="U1421" s="25">
        <f>IF(ISNUMBER($R1421),VLOOKUP($B1421,Index!$B$39:$AB$54,27,FALSE),"")</f>
        <v>42075</v>
      </c>
      <c r="W1421" s="18">
        <v>1.5675675675675649</v>
      </c>
      <c r="X1421" s="19">
        <v>0.9</v>
      </c>
      <c r="Y1421" s="18">
        <v>0.11497480761300183</v>
      </c>
      <c r="Z1421" s="19">
        <f t="shared" si="298"/>
        <v>9</v>
      </c>
      <c r="AA1421" s="21">
        <v>30.018918918918079</v>
      </c>
      <c r="AB1421" s="3">
        <v>0</v>
      </c>
      <c r="AC1421" s="18">
        <v>2.4572680788896921</v>
      </c>
      <c r="AD1421" s="19">
        <v>0.81</v>
      </c>
      <c r="AE1421" s="18">
        <v>1.3219206385646783E-2</v>
      </c>
      <c r="AF1421" s="19">
        <f t="shared" si="299"/>
        <v>81</v>
      </c>
      <c r="AG1421" s="21">
        <v>901.1354930605778</v>
      </c>
      <c r="AH1421" s="3">
        <v>0</v>
      </c>
      <c r="AK1421" t="str">
        <f t="shared" si="300"/>
        <v/>
      </c>
      <c r="AL1421" t="str">
        <f t="shared" si="300"/>
        <v/>
      </c>
      <c r="AM1421" t="str">
        <f t="shared" si="300"/>
        <v/>
      </c>
      <c r="AN1421" t="str">
        <f t="shared" si="300"/>
        <v/>
      </c>
      <c r="AO1421" t="str">
        <f t="shared" si="300"/>
        <v/>
      </c>
      <c r="AP1421" t="str">
        <f t="shared" si="300"/>
        <v/>
      </c>
      <c r="AQ1421" t="str">
        <f t="shared" si="300"/>
        <v/>
      </c>
      <c r="AR1421" t="str">
        <f t="shared" si="300"/>
        <v/>
      </c>
      <c r="AS1421" t="str">
        <f t="shared" si="300"/>
        <v/>
      </c>
      <c r="AT1421" t="str">
        <f t="shared" si="300"/>
        <v/>
      </c>
      <c r="AU1421" t="str">
        <f t="shared" si="300"/>
        <v/>
      </c>
      <c r="AV1421" t="str">
        <f t="shared" si="300"/>
        <v/>
      </c>
      <c r="AW1421">
        <f t="shared" si="300"/>
        <v>30.018918918918079</v>
      </c>
      <c r="AX1421" t="str">
        <f t="shared" si="300"/>
        <v/>
      </c>
      <c r="AZ1421" s="46">
        <f>IF(ISNUMBER(VLOOKUP($B1421,Stats!$A$2:$AA$19,2,FALSE))=FALSE,"",IF(ISNUMBER(W1421),(W1421-VLOOKUP($B1421,Stats!$A$2:$AA$19,2,FALSE))/VLOOKUP($B1421,Stats!$A$2:$AA$19,16,FALSE),""))</f>
        <v>-0.29863310679841015</v>
      </c>
      <c r="BA1421" s="46">
        <f>IF(ISNUMBER(VLOOKUP($B1421,Stats!$A$2:$AA$19,2,FALSE))=FALSE,"",IF(ISNUMBER(X1421),(X1421-VLOOKUP($B1421,Stats!$A$2:$AA$19,3,FALSE))/VLOOKUP($B1421,Stats!$A$2:$AA$19,17,FALSE),""))</f>
        <v>0.77618004453973322</v>
      </c>
      <c r="BB1421" s="46"/>
      <c r="BC1421" s="46"/>
      <c r="BD1421" s="44">
        <f t="shared" si="295"/>
        <v>0.23877346887066153</v>
      </c>
      <c r="BE1421" s="46">
        <f>IF(ISNUMBER(VLOOKUP($B1421,Stats!$A$2:$AA$19,2,FALSE))=FALSE,"",IF(ISNUMBER(Y1421),(Y1421-VLOOKUP($B1421,Stats!$A$2:$AA$19,5,FALSE))/VLOOKUP($B1421,Stats!$A$2:$AA$19,19,FALSE),""))</f>
        <v>-0.30206849035612887</v>
      </c>
      <c r="BF1421" s="46"/>
      <c r="BG1421" s="46"/>
      <c r="BH1421" s="46">
        <f>IF(ISNUMBER(VLOOKUP($B1421,Stats!$A$2:$AA$19,2,FALSE))=FALSE,"",IF(ISNUMBER(Z1421),(Z1421-VLOOKUP($B1421,Stats!$A$2:$AA$19,8,FALSE))/VLOOKUP($B1421,Stats!$A$2:$AA$19,22,FALSE),""))</f>
        <v>1.635957111953442</v>
      </c>
      <c r="BI1421" s="46" t="str">
        <f>IF(ISNUMBER(VLOOKUP($B1421,Stats!$A$2:$AA$19,2,FALSE))=FALSE,"",IF(ISNUMBER(#REF!),(#REF!-VLOOKUP($B1421,Stats!$A$2:$AA$19,9,FALSE))/VLOOKUP($B1421,Stats!$A$2:$AA$19,23,FALSE),""))</f>
        <v/>
      </c>
      <c r="BJ1421" s="46" t="str">
        <f>IF(ISNUMBER(VLOOKUP($B1421,Stats!$A$2:$AA$19,2,FALSE))=FALSE,"",IF(ISNUMBER(#REF!),(#REF!-VLOOKUP($B1421,Stats!$A$2:$AA$19,10,FALSE))/VLOOKUP($B1421,Stats!$A$2:$AA$19,24,FALSE),""))</f>
        <v/>
      </c>
      <c r="BK1421" s="44">
        <f t="shared" si="301"/>
        <v>0.70223507683532271</v>
      </c>
      <c r="BL1421" s="46" t="str">
        <f>IF(ISNUMBER(VLOOKUP($B1421,Stats!$A$2:$AA$19,2,FALSE))=FALSE,"",IF(ISNUMBER(#REF!),(#REF!-VLOOKUP($B1421,Stats!$A$2:$AA$19,11,FALSE))/VLOOKUP($B1421,Stats!$A$2:$AA$19,25,FALSE),""))</f>
        <v/>
      </c>
      <c r="BM1421" s="46">
        <f>IF(ISNUMBER(VLOOKUP($B1421,Stats!$A$2:$AA$19,2,FALSE))=FALSE,"",IF(ISNUMBER(AA1421),(AA1421-VLOOKUP($B1421,Stats!$A$2:$AA$19,12,FALSE))/VLOOKUP($B1421,Stats!$A$2:$AA$19,26,FALSE),""))</f>
        <v>-0.10793969661269694</v>
      </c>
      <c r="BN1421" s="46" t="str">
        <f>IF(ISNUMBER(VLOOKUP($B1421,Stats!$A$2:$AA$19,2,FALSE))=FALSE,"",IF(ISNUMBER(#REF!),(#REF!-VLOOKUP($B1421,Stats!$A$2:$AA$19,13,FALSE))/VLOOKUP($B1421,Stats!$A$2:$AA$19,27,FALSE),""))</f>
        <v/>
      </c>
      <c r="BO1421" s="46" t="str">
        <f>IF(ISNUMBER(VLOOKUP($B1421,Stats!$A$2:$AA$19,2,FALSE))=FALSE,"",IF(ISNUMBER(#REF!),(#REF!-VLOOKUP($B1421,Stats!$A$2:$AA$19,14,FALSE))/VLOOKUP($B1421,Stats!$A$2:$AB$19,28,FALSE),""))</f>
        <v/>
      </c>
      <c r="BP1421" s="46"/>
      <c r="BQ1421" s="46">
        <f>IF(ISNUMBER(VLOOKUP($B1421,Stats!$A$2:$AA$19,2,FALSE))=FALSE,"",IF(ISNUMBER(BM1421),BM1421,(VLOOKUP($B1421,Stats!$A$2:$AT$19,46,FALSE)-VLOOKUP($B1421,Stats!$A$2:$AA$19,12,FALSE))/VLOOKUP($B1421,Stats!$A$2:$AA$19,26,FALSE)))</f>
        <v>-0.10793969661269694</v>
      </c>
      <c r="BR1421" s="51">
        <f t="shared" si="302"/>
        <v>-0.10793969661269694</v>
      </c>
      <c r="BS1421" s="32" t="str">
        <f t="shared" si="296"/>
        <v>2437_201506</v>
      </c>
      <c r="BT1421" s="53">
        <f t="shared" si="297"/>
        <v>0.44750780055278655</v>
      </c>
    </row>
    <row r="1422" spans="1:72" x14ac:dyDescent="0.15">
      <c r="A1422" s="16">
        <v>2437</v>
      </c>
      <c r="B1422" s="17">
        <v>201507</v>
      </c>
      <c r="C1422" s="3">
        <v>0</v>
      </c>
      <c r="D1422" s="23">
        <v>2.3972602739726012E-2</v>
      </c>
      <c r="E1422" s="18">
        <v>4.863458334802959E-3</v>
      </c>
      <c r="F1422" s="24">
        <v>5</v>
      </c>
      <c r="G1422" s="24">
        <v>0</v>
      </c>
      <c r="H1422" s="20">
        <v>4.7585983270240998E-3</v>
      </c>
      <c r="I1422" s="20" t="s">
        <v>25</v>
      </c>
      <c r="J1422" s="24">
        <v>5</v>
      </c>
      <c r="K1422" s="24">
        <v>0</v>
      </c>
      <c r="L1422" s="20">
        <v>1.1986301369863117E-2</v>
      </c>
      <c r="M1422" s="20">
        <v>0</v>
      </c>
      <c r="N1422" s="19">
        <v>1.196</v>
      </c>
      <c r="O1422" s="19">
        <v>1.011844331641286</v>
      </c>
      <c r="P1422" s="25">
        <v>42089</v>
      </c>
      <c r="Q1422" s="20">
        <v>0</v>
      </c>
      <c r="R1422" s="25">
        <v>42086</v>
      </c>
      <c r="S1422" s="25">
        <f>IF(ISNUMBER(R1422),VLOOKUP(B1422,Index!$B$3:$AB$18,27,FALSE),"")</f>
        <v>42088</v>
      </c>
      <c r="T1422" s="25">
        <f>IF(ISNUMBER($R1422),VLOOKUP($B1422,Index!$B$21:$AB$36,27,FALSE),"")</f>
        <v>42089</v>
      </c>
      <c r="U1422" s="25">
        <f>IF(ISNUMBER($R1422),VLOOKUP($B1422,Index!$B$39:$AB$54,27,FALSE),"")</f>
        <v>42089</v>
      </c>
      <c r="W1422" s="18">
        <v>1.7260273972602729</v>
      </c>
      <c r="X1422" s="19">
        <v>1</v>
      </c>
      <c r="Y1422" s="18">
        <v>9.2277633859842625E-2</v>
      </c>
      <c r="Z1422" s="19">
        <f t="shared" si="298"/>
        <v>2</v>
      </c>
      <c r="AA1422" s="21" t="s">
        <v>25</v>
      </c>
      <c r="AB1422" s="3">
        <v>0</v>
      </c>
      <c r="AC1422" s="18">
        <v>2.9791705760930718</v>
      </c>
      <c r="AD1422" s="19">
        <v>1</v>
      </c>
      <c r="AE1422" s="18">
        <v>8.5151617107711748E-3</v>
      </c>
      <c r="AF1422" s="19">
        <f t="shared" si="299"/>
        <v>4</v>
      </c>
      <c r="AG1422" s="21" t="s">
        <v>25</v>
      </c>
      <c r="AH1422" s="3">
        <v>0</v>
      </c>
      <c r="AK1422" t="str">
        <f t="shared" si="300"/>
        <v/>
      </c>
      <c r="AL1422" t="str">
        <f t="shared" si="300"/>
        <v/>
      </c>
      <c r="AM1422" t="str">
        <f t="shared" si="300"/>
        <v/>
      </c>
      <c r="AN1422" t="str">
        <f t="shared" si="300"/>
        <v/>
      </c>
      <c r="AO1422" t="str">
        <f t="shared" si="300"/>
        <v/>
      </c>
      <c r="AP1422" t="str">
        <f t="shared" si="300"/>
        <v/>
      </c>
      <c r="AQ1422" t="str">
        <f t="shared" si="300"/>
        <v/>
      </c>
      <c r="AR1422" t="str">
        <f t="shared" si="300"/>
        <v/>
      </c>
      <c r="AS1422" t="str">
        <f t="shared" si="300"/>
        <v/>
      </c>
      <c r="AT1422" t="str">
        <f t="shared" si="300"/>
        <v/>
      </c>
      <c r="AU1422" t="str">
        <f t="shared" si="300"/>
        <v/>
      </c>
      <c r="AV1422" t="str">
        <f t="shared" si="300"/>
        <v/>
      </c>
      <c r="AW1422" t="str">
        <f t="shared" si="300"/>
        <v/>
      </c>
      <c r="AX1422" t="str">
        <f t="shared" si="300"/>
        <v/>
      </c>
      <c r="AZ1422" s="46">
        <f>IF(ISNUMBER(VLOOKUP($B1422,Stats!$A$2:$AA$19,2,FALSE))=FALSE,"",IF(ISNUMBER(W1422),(W1422-VLOOKUP($B1422,Stats!$A$2:$AA$19,2,FALSE))/VLOOKUP($B1422,Stats!$A$2:$AA$19,16,FALSE),""))</f>
        <v>0.20787759108698914</v>
      </c>
      <c r="BA1422" s="46">
        <f>IF(ISNUMBER(VLOOKUP($B1422,Stats!$A$2:$AA$19,2,FALSE))=FALSE,"",IF(ISNUMBER(X1422),(X1422-VLOOKUP($B1422,Stats!$A$2:$AA$19,3,FALSE))/VLOOKUP($B1422,Stats!$A$2:$AA$19,17,FALSE),""))</f>
        <v>1.6185072337594633</v>
      </c>
      <c r="BB1422" s="46"/>
      <c r="BC1422" s="46"/>
      <c r="BD1422" s="44">
        <f t="shared" si="295"/>
        <v>0.91319241242322624</v>
      </c>
      <c r="BE1422" s="46">
        <f>IF(ISNUMBER(VLOOKUP($B1422,Stats!$A$2:$AA$19,2,FALSE))=FALSE,"",IF(ISNUMBER(Y1422),(Y1422-VLOOKUP($B1422,Stats!$A$2:$AA$19,5,FALSE))/VLOOKUP($B1422,Stats!$A$2:$AA$19,19,FALSE),""))</f>
        <v>-0.6301528978825377</v>
      </c>
      <c r="BF1422" s="46"/>
      <c r="BG1422" s="46"/>
      <c r="BH1422" s="46">
        <f>IF(ISNUMBER(VLOOKUP($B1422,Stats!$A$2:$AA$19,2,FALSE))=FALSE,"",IF(ISNUMBER(Z1422),(Z1422-VLOOKUP($B1422,Stats!$A$2:$AA$19,8,FALSE))/VLOOKUP($B1422,Stats!$A$2:$AA$19,22,FALSE),""))</f>
        <v>1.4378520910348771</v>
      </c>
      <c r="BI1422" s="46" t="str">
        <f>IF(ISNUMBER(VLOOKUP($B1422,Stats!$A$2:$AA$19,2,FALSE))=FALSE,"",IF(ISNUMBER(#REF!),(#REF!-VLOOKUP($B1422,Stats!$A$2:$AA$19,9,FALSE))/VLOOKUP($B1422,Stats!$A$2:$AA$19,23,FALSE),""))</f>
        <v/>
      </c>
      <c r="BJ1422" s="46" t="str">
        <f>IF(ISNUMBER(VLOOKUP($B1422,Stats!$A$2:$AA$19,2,FALSE))=FALSE,"",IF(ISNUMBER(#REF!),(#REF!-VLOOKUP($B1422,Stats!$A$2:$AA$19,10,FALSE))/VLOOKUP($B1422,Stats!$A$2:$AA$19,24,FALSE),""))</f>
        <v/>
      </c>
      <c r="BK1422" s="44">
        <f t="shared" si="301"/>
        <v>0.87246265582823945</v>
      </c>
      <c r="BL1422" s="46" t="str">
        <f>IF(ISNUMBER(VLOOKUP($B1422,Stats!$A$2:$AA$19,2,FALSE))=FALSE,"",IF(ISNUMBER(#REF!),(#REF!-VLOOKUP($B1422,Stats!$A$2:$AA$19,11,FALSE))/VLOOKUP($B1422,Stats!$A$2:$AA$19,25,FALSE),""))</f>
        <v/>
      </c>
      <c r="BM1422" s="46" t="str">
        <f>IF(ISNUMBER(VLOOKUP($B1422,Stats!$A$2:$AA$19,2,FALSE))=FALSE,"",IF(ISNUMBER(AA1422),(AA1422-VLOOKUP($B1422,Stats!$A$2:$AA$19,12,FALSE))/VLOOKUP($B1422,Stats!$A$2:$AA$19,26,FALSE),""))</f>
        <v/>
      </c>
      <c r="BN1422" s="46" t="str">
        <f>IF(ISNUMBER(VLOOKUP($B1422,Stats!$A$2:$AA$19,2,FALSE))=FALSE,"",IF(ISNUMBER(#REF!),(#REF!-VLOOKUP($B1422,Stats!$A$2:$AA$19,13,FALSE))/VLOOKUP($B1422,Stats!$A$2:$AA$19,27,FALSE),""))</f>
        <v/>
      </c>
      <c r="BO1422" s="46" t="str">
        <f>IF(ISNUMBER(VLOOKUP($B1422,Stats!$A$2:$AA$19,2,FALSE))=FALSE,"",IF(ISNUMBER(#REF!),(#REF!-VLOOKUP($B1422,Stats!$A$2:$AA$19,14,FALSE))/VLOOKUP($B1422,Stats!$A$2:$AB$19,28,FALSE),""))</f>
        <v/>
      </c>
      <c r="BP1422" s="46"/>
      <c r="BQ1422" s="46">
        <f>IF(ISNUMBER(VLOOKUP($B1422,Stats!$A$2:$AA$19,2,FALSE))=FALSE,"",IF(ISNUMBER(BM1422),BM1422,(VLOOKUP($B1422,Stats!$A$2:$AT$19,46,FALSE)-VLOOKUP($B1422,Stats!$A$2:$AA$19,12,FALSE))/VLOOKUP($B1422,Stats!$A$2:$AA$19,26,FALSE)))</f>
        <v>-0.49247029718328789</v>
      </c>
      <c r="BR1422" s="51">
        <f t="shared" si="302"/>
        <v>-0.49247029718328789</v>
      </c>
      <c r="BS1422" s="32" t="str">
        <f t="shared" si="296"/>
        <v>2437_201507</v>
      </c>
      <c r="BT1422" s="53">
        <f t="shared" si="297"/>
        <v>0.60762201654493142</v>
      </c>
    </row>
    <row r="1423" spans="1:72" x14ac:dyDescent="0.15">
      <c r="S1423" t="str">
        <f>IF(ISNUMBER(R1423),VLOOKUP(B1423,Index!$B$3:$AB$18,27,FALSE),"")</f>
        <v/>
      </c>
      <c r="T1423" t="str">
        <f>IF(ISNUMBER($R1423),VLOOKUP($B1423,Index!$B$21:$AB$36,27,FALSE),"")</f>
        <v/>
      </c>
      <c r="U1423" t="str">
        <f>IF(ISNUMBER($R1423),VLOOKUP($B1423,Index!$B$39:$AB$54,27,FALSE),"")</f>
        <v/>
      </c>
      <c r="Z1423" t="str">
        <f t="shared" si="298"/>
        <v/>
      </c>
      <c r="AA1423" t="s">
        <v>25</v>
      </c>
      <c r="AF1423" t="str">
        <f t="shared" si="299"/>
        <v/>
      </c>
      <c r="AG1423" t="s">
        <v>25</v>
      </c>
      <c r="AK1423" t="str">
        <f t="shared" ref="AK1423:AX1432" si="303">IF($B1423=AK$2,$AA1423,"")</f>
        <v/>
      </c>
      <c r="AL1423" t="str">
        <f t="shared" si="303"/>
        <v/>
      </c>
      <c r="AM1423" t="str">
        <f t="shared" si="303"/>
        <v/>
      </c>
      <c r="AN1423" t="str">
        <f t="shared" si="303"/>
        <v/>
      </c>
      <c r="AO1423" t="str">
        <f t="shared" si="303"/>
        <v/>
      </c>
      <c r="AP1423" t="str">
        <f t="shared" si="303"/>
        <v/>
      </c>
      <c r="AQ1423" t="str">
        <f t="shared" si="303"/>
        <v/>
      </c>
      <c r="AR1423" t="str">
        <f t="shared" si="303"/>
        <v/>
      </c>
      <c r="AS1423" t="str">
        <f t="shared" si="303"/>
        <v/>
      </c>
      <c r="AT1423" t="str">
        <f t="shared" si="303"/>
        <v/>
      </c>
      <c r="AU1423" t="str">
        <f t="shared" si="303"/>
        <v/>
      </c>
      <c r="AV1423" t="str">
        <f t="shared" si="303"/>
        <v/>
      </c>
      <c r="AW1423" t="str">
        <f t="shared" si="303"/>
        <v/>
      </c>
      <c r="AX1423" t="str">
        <f t="shared" si="303"/>
        <v/>
      </c>
      <c r="AZ1423" s="46" t="str">
        <f>IF(ISNUMBER(VLOOKUP($B1423,Stats!$A$2:$AA$19,2,FALSE))=FALSE,"",IF(ISNUMBER(W1423),(W1423-VLOOKUP($B1423,Stats!$A$2:$AA$19,2,FALSE))/VLOOKUP($B1423,Stats!$A$2:$AA$19,16,FALSE),""))</f>
        <v/>
      </c>
      <c r="BA1423" s="46" t="str">
        <f>IF(ISNUMBER(VLOOKUP($B1423,Stats!$A$2:$AA$19,2,FALSE))=FALSE,"",IF(ISNUMBER(X1423),(X1423-VLOOKUP($B1423,Stats!$A$2:$AA$19,3,FALSE))/VLOOKUP($B1423,Stats!$A$2:$AA$19,17,FALSE),""))</f>
        <v/>
      </c>
      <c r="BB1423" s="46"/>
      <c r="BC1423" s="46"/>
      <c r="BD1423" s="44" t="str">
        <f t="shared" si="295"/>
        <v/>
      </c>
      <c r="BE1423" s="46" t="str">
        <f>IF(ISNUMBER(VLOOKUP($B1423,Stats!$A$2:$AA$19,2,FALSE))=FALSE,"",IF(ISNUMBER(Y1423),(Y1423-VLOOKUP($B1423,Stats!$A$2:$AA$19,5,FALSE))/VLOOKUP($B1423,Stats!$A$2:$AA$19,19,FALSE),""))</f>
        <v/>
      </c>
      <c r="BF1423" s="46"/>
      <c r="BG1423" s="46"/>
      <c r="BH1423" s="46" t="str">
        <f>IF(ISNUMBER(VLOOKUP($B1423,Stats!$A$2:$AA$19,2,FALSE))=FALSE,"",IF(ISNUMBER(Z1423),(Z1423-VLOOKUP($B1423,Stats!$A$2:$AA$19,8,FALSE))/VLOOKUP($B1423,Stats!$A$2:$AA$19,22,FALSE),""))</f>
        <v/>
      </c>
      <c r="BI1423" s="46" t="str">
        <f>IF(ISNUMBER(VLOOKUP($B1423,Stats!$A$2:$AA$19,2,FALSE))=FALSE,"",IF(ISNUMBER(#REF!),(#REF!-VLOOKUP($B1423,Stats!$A$2:$AA$19,9,FALSE))/VLOOKUP($B1423,Stats!$A$2:$AA$19,23,FALSE),""))</f>
        <v/>
      </c>
      <c r="BJ1423" s="46" t="str">
        <f>IF(ISNUMBER(VLOOKUP($B1423,Stats!$A$2:$AA$19,2,FALSE))=FALSE,"",IF(ISNUMBER(#REF!),(#REF!-VLOOKUP($B1423,Stats!$A$2:$AA$19,10,FALSE))/VLOOKUP($B1423,Stats!$A$2:$AA$19,24,FALSE),""))</f>
        <v/>
      </c>
      <c r="BK1423" s="44" t="str">
        <f t="shared" si="301"/>
        <v/>
      </c>
      <c r="BL1423" s="46" t="str">
        <f>IF(ISNUMBER(VLOOKUP($B1423,Stats!$A$2:$AA$19,2,FALSE))=FALSE,"",IF(ISNUMBER(#REF!),(#REF!-VLOOKUP($B1423,Stats!$A$2:$AA$19,11,FALSE))/VLOOKUP($B1423,Stats!$A$2:$AA$19,25,FALSE),""))</f>
        <v/>
      </c>
      <c r="BM1423" s="46" t="str">
        <f>IF(ISNUMBER(VLOOKUP($B1423,Stats!$A$2:$AA$19,2,FALSE))=FALSE,"",IF(ISNUMBER(AA1423),(AA1423-VLOOKUP($B1423,Stats!$A$2:$AA$19,12,FALSE))/VLOOKUP($B1423,Stats!$A$2:$AA$19,26,FALSE),""))</f>
        <v/>
      </c>
      <c r="BN1423" s="46" t="str">
        <f>IF(ISNUMBER(VLOOKUP($B1423,Stats!$A$2:$AA$19,2,FALSE))=FALSE,"",IF(ISNUMBER(#REF!),(#REF!-VLOOKUP($B1423,Stats!$A$2:$AA$19,13,FALSE))/VLOOKUP($B1423,Stats!$A$2:$AA$19,27,FALSE),""))</f>
        <v/>
      </c>
      <c r="BO1423" s="46" t="str">
        <f>IF(ISNUMBER(VLOOKUP($B1423,Stats!$A$2:$AA$19,2,FALSE))=FALSE,"",IF(ISNUMBER(#REF!),(#REF!-VLOOKUP($B1423,Stats!$A$2:$AA$19,14,FALSE))/VLOOKUP($B1423,Stats!$A$2:$AB$19,28,FALSE),""))</f>
        <v/>
      </c>
      <c r="BP1423" s="46"/>
      <c r="BQ1423" s="46" t="str">
        <f>IF(ISNUMBER(VLOOKUP($B1423,Stats!$A$2:$AA$19,2,FALSE))=FALSE,"",IF(ISNUMBER(BM1423),BM1423,(VLOOKUP($B1423,Stats!$A$2:$AT$19,46,FALSE)-VLOOKUP($B1423,Stats!$A$2:$AA$19,12,FALSE))/VLOOKUP($B1423,Stats!$A$2:$AA$19,26,FALSE)))</f>
        <v/>
      </c>
      <c r="BR1423" s="51" t="str">
        <f t="shared" si="302"/>
        <v/>
      </c>
      <c r="BS1423" s="32" t="str">
        <f t="shared" si="296"/>
        <v/>
      </c>
      <c r="BT1423" s="53" t="str">
        <f t="shared" si="297"/>
        <v/>
      </c>
    </row>
    <row r="1424" spans="1:72" ht="40.5" x14ac:dyDescent="0.15">
      <c r="A1424" s="1" t="s">
        <v>54</v>
      </c>
      <c r="B1424" s="1" t="s">
        <v>0</v>
      </c>
      <c r="C1424" s="3"/>
      <c r="D1424" s="4" t="s">
        <v>10</v>
      </c>
      <c r="E1424" s="1" t="s">
        <v>11</v>
      </c>
      <c r="F1424" s="1" t="s">
        <v>12</v>
      </c>
      <c r="G1424" s="1" t="s">
        <v>13</v>
      </c>
      <c r="H1424" s="1" t="s">
        <v>14</v>
      </c>
      <c r="I1424" s="1" t="s">
        <v>15</v>
      </c>
      <c r="J1424" s="1" t="s">
        <v>16</v>
      </c>
      <c r="K1424" s="1" t="s">
        <v>17</v>
      </c>
      <c r="L1424" s="1" t="s">
        <v>18</v>
      </c>
      <c r="M1424" s="1" t="s">
        <v>19</v>
      </c>
      <c r="N1424" s="1" t="s">
        <v>20</v>
      </c>
      <c r="O1424" s="1" t="s">
        <v>21</v>
      </c>
      <c r="P1424" s="1" t="s">
        <v>22</v>
      </c>
      <c r="Q1424" s="1" t="s">
        <v>23</v>
      </c>
      <c r="R1424" s="1" t="s">
        <v>24</v>
      </c>
      <c r="S1424" s="1" t="str">
        <f>IF(ISNUMBER(R1424),VLOOKUP(B1424,Index!$B$3:$AB$18,27,FALSE),"")</f>
        <v/>
      </c>
      <c r="T1424" s="1" t="str">
        <f>IF(ISNUMBER($R1424),VLOOKUP($B1424,Index!$B$21:$AB$36,27,FALSE),"")</f>
        <v/>
      </c>
      <c r="U1424" s="1" t="str">
        <f>IF(ISNUMBER($R1424),VLOOKUP($B1424,Index!$B$39:$AB$54,27,FALSE),"")</f>
        <v/>
      </c>
      <c r="W1424" s="1" t="s">
        <v>1</v>
      </c>
      <c r="X1424" s="1" t="s">
        <v>2</v>
      </c>
      <c r="Y1424" s="1" t="s">
        <v>4</v>
      </c>
      <c r="Z1424" s="1" t="str">
        <f t="shared" si="298"/>
        <v/>
      </c>
      <c r="AA1424" s="1" t="s">
        <v>8</v>
      </c>
      <c r="AB1424" s="3"/>
      <c r="AC1424" s="1" t="s">
        <v>55</v>
      </c>
      <c r="AD1424" s="1" t="s">
        <v>56</v>
      </c>
      <c r="AE1424" s="1" t="s">
        <v>57</v>
      </c>
      <c r="AF1424" s="1" t="str">
        <f t="shared" si="299"/>
        <v/>
      </c>
      <c r="AG1424" s="1" t="s">
        <v>38</v>
      </c>
      <c r="AH1424" s="3"/>
      <c r="AK1424" t="str">
        <f t="shared" si="303"/>
        <v/>
      </c>
      <c r="AL1424" t="str">
        <f t="shared" si="303"/>
        <v/>
      </c>
      <c r="AM1424" t="str">
        <f t="shared" si="303"/>
        <v/>
      </c>
      <c r="AN1424" t="str">
        <f t="shared" si="303"/>
        <v/>
      </c>
      <c r="AO1424" t="str">
        <f t="shared" si="303"/>
        <v/>
      </c>
      <c r="AP1424" t="str">
        <f t="shared" si="303"/>
        <v/>
      </c>
      <c r="AQ1424" t="str">
        <f t="shared" si="303"/>
        <v/>
      </c>
      <c r="AR1424" t="str">
        <f t="shared" si="303"/>
        <v/>
      </c>
      <c r="AS1424" t="str">
        <f t="shared" si="303"/>
        <v/>
      </c>
      <c r="AT1424" t="str">
        <f t="shared" si="303"/>
        <v/>
      </c>
      <c r="AU1424" t="str">
        <f t="shared" si="303"/>
        <v/>
      </c>
      <c r="AV1424" t="str">
        <f t="shared" si="303"/>
        <v/>
      </c>
      <c r="AW1424" t="str">
        <f t="shared" si="303"/>
        <v/>
      </c>
      <c r="AX1424" t="str">
        <f t="shared" si="303"/>
        <v/>
      </c>
      <c r="AZ1424" s="46" t="str">
        <f>IF(ISNUMBER(VLOOKUP($B1424,Stats!$A$2:$AA$19,2,FALSE))=FALSE,"",IF(ISNUMBER(W1424),(W1424-VLOOKUP($B1424,Stats!$A$2:$AA$19,2,FALSE))/VLOOKUP($B1424,Stats!$A$2:$AA$19,16,FALSE),""))</f>
        <v/>
      </c>
      <c r="BA1424" s="46" t="str">
        <f>IF(ISNUMBER(VLOOKUP($B1424,Stats!$A$2:$AA$19,2,FALSE))=FALSE,"",IF(ISNUMBER(X1424),(X1424-VLOOKUP($B1424,Stats!$A$2:$AA$19,3,FALSE))/VLOOKUP($B1424,Stats!$A$2:$AA$19,17,FALSE),""))</f>
        <v/>
      </c>
      <c r="BB1424" s="46"/>
      <c r="BC1424" s="46"/>
      <c r="BD1424" s="44" t="str">
        <f t="shared" si="295"/>
        <v/>
      </c>
      <c r="BE1424" s="46" t="str">
        <f>IF(ISNUMBER(VLOOKUP($B1424,Stats!$A$2:$AA$19,2,FALSE))=FALSE,"",IF(ISNUMBER(Y1424),(Y1424-VLOOKUP($B1424,Stats!$A$2:$AA$19,5,FALSE))/VLOOKUP($B1424,Stats!$A$2:$AA$19,19,FALSE),""))</f>
        <v/>
      </c>
      <c r="BF1424" s="46"/>
      <c r="BG1424" s="46"/>
      <c r="BH1424" s="46" t="str">
        <f>IF(ISNUMBER(VLOOKUP($B1424,Stats!$A$2:$AA$19,2,FALSE))=FALSE,"",IF(ISNUMBER(Z1424),(Z1424-VLOOKUP($B1424,Stats!$A$2:$AA$19,8,FALSE))/VLOOKUP($B1424,Stats!$A$2:$AA$19,22,FALSE),""))</f>
        <v/>
      </c>
      <c r="BI1424" s="46" t="str">
        <f>IF(ISNUMBER(VLOOKUP($B1424,Stats!$A$2:$AA$19,2,FALSE))=FALSE,"",IF(ISNUMBER(#REF!),(#REF!-VLOOKUP($B1424,Stats!$A$2:$AA$19,9,FALSE))/VLOOKUP($B1424,Stats!$A$2:$AA$19,23,FALSE),""))</f>
        <v/>
      </c>
      <c r="BJ1424" s="46" t="str">
        <f>IF(ISNUMBER(VLOOKUP($B1424,Stats!$A$2:$AA$19,2,FALSE))=FALSE,"",IF(ISNUMBER(#REF!),(#REF!-VLOOKUP($B1424,Stats!$A$2:$AA$19,10,FALSE))/VLOOKUP($B1424,Stats!$A$2:$AA$19,24,FALSE),""))</f>
        <v/>
      </c>
      <c r="BK1424" s="44" t="str">
        <f t="shared" si="301"/>
        <v/>
      </c>
      <c r="BL1424" s="46" t="str">
        <f>IF(ISNUMBER(VLOOKUP($B1424,Stats!$A$2:$AA$19,2,FALSE))=FALSE,"",IF(ISNUMBER(#REF!),(#REF!-VLOOKUP($B1424,Stats!$A$2:$AA$19,11,FALSE))/VLOOKUP($B1424,Stats!$A$2:$AA$19,25,FALSE),""))</f>
        <v/>
      </c>
      <c r="BM1424" s="46" t="str">
        <f>IF(ISNUMBER(VLOOKUP($B1424,Stats!$A$2:$AA$19,2,FALSE))=FALSE,"",IF(ISNUMBER(AA1424),(AA1424-VLOOKUP($B1424,Stats!$A$2:$AA$19,12,FALSE))/VLOOKUP($B1424,Stats!$A$2:$AA$19,26,FALSE),""))</f>
        <v/>
      </c>
      <c r="BN1424" s="46" t="str">
        <f>IF(ISNUMBER(VLOOKUP($B1424,Stats!$A$2:$AA$19,2,FALSE))=FALSE,"",IF(ISNUMBER(#REF!),(#REF!-VLOOKUP($B1424,Stats!$A$2:$AA$19,13,FALSE))/VLOOKUP($B1424,Stats!$A$2:$AA$19,27,FALSE),""))</f>
        <v/>
      </c>
      <c r="BO1424" s="46" t="str">
        <f>IF(ISNUMBER(VLOOKUP($B1424,Stats!$A$2:$AA$19,2,FALSE))=FALSE,"",IF(ISNUMBER(#REF!),(#REF!-VLOOKUP($B1424,Stats!$A$2:$AA$19,14,FALSE))/VLOOKUP($B1424,Stats!$A$2:$AB$19,28,FALSE),""))</f>
        <v/>
      </c>
      <c r="BP1424" s="46"/>
      <c r="BQ1424" s="46" t="str">
        <f>IF(ISNUMBER(VLOOKUP($B1424,Stats!$A$2:$AA$19,2,FALSE))=FALSE,"",IF(ISNUMBER(BM1424),BM1424,(VLOOKUP($B1424,Stats!$A$2:$AT$19,46,FALSE)-VLOOKUP($B1424,Stats!$A$2:$AA$19,12,FALSE))/VLOOKUP($B1424,Stats!$A$2:$AA$19,26,FALSE)))</f>
        <v/>
      </c>
      <c r="BR1424" s="51" t="str">
        <f t="shared" si="302"/>
        <v/>
      </c>
      <c r="BS1424" s="32" t="str">
        <f t="shared" si="296"/>
        <v/>
      </c>
      <c r="BT1424" s="53" t="str">
        <f t="shared" si="297"/>
        <v/>
      </c>
    </row>
    <row r="1425" spans="1:72" x14ac:dyDescent="0.15">
      <c r="A1425" s="5">
        <v>2533</v>
      </c>
      <c r="B1425" s="5" t="s">
        <v>58</v>
      </c>
      <c r="C1425" s="3">
        <v>0</v>
      </c>
      <c r="D1425" s="11">
        <v>0.33405008854034901</v>
      </c>
      <c r="E1425" s="6">
        <v>1.3194668176991818E-2</v>
      </c>
      <c r="F1425" s="12">
        <v>68</v>
      </c>
      <c r="G1425" s="12">
        <v>47</v>
      </c>
      <c r="H1425" s="13">
        <v>1.1315609530054938E-2</v>
      </c>
      <c r="I1425" s="13">
        <v>-1.0020379987037685E-2</v>
      </c>
      <c r="J1425" s="12">
        <v>10</v>
      </c>
      <c r="K1425" s="12">
        <v>5</v>
      </c>
      <c r="L1425" s="13">
        <v>3.6637470625934698E-2</v>
      </c>
      <c r="M1425" s="13">
        <v>-3.8048073438821106E-2</v>
      </c>
      <c r="N1425" s="8">
        <v>1.0687</v>
      </c>
      <c r="O1425" s="8">
        <v>1.3517581583607388</v>
      </c>
      <c r="P1425" s="14">
        <v>42088</v>
      </c>
      <c r="Q1425" s="13">
        <v>-6.7868008424994186E-2</v>
      </c>
      <c r="R1425" s="14">
        <v>41997</v>
      </c>
      <c r="S1425" s="14">
        <f>IF(ISNUMBER(R1425),VLOOKUP(B1425,Index!$B$3:$AB$18,27,FALSE),"")</f>
        <v>42041</v>
      </c>
      <c r="T1425" s="14">
        <f>IF(ISNUMBER($R1425),VLOOKUP($B1425,Index!$B$21:$AB$36,27,FALSE),"")</f>
        <v>41996</v>
      </c>
      <c r="U1425" s="14">
        <f>IF(ISNUMBER($R1425),VLOOKUP($B1425,Index!$B$39:$AB$54,27,FALSE),"")</f>
        <v>42003</v>
      </c>
      <c r="W1425" s="6">
        <v>0.70326334429547166</v>
      </c>
      <c r="X1425" s="7">
        <v>0.59130434782608698</v>
      </c>
      <c r="Y1425" s="6">
        <v>0.25035122645661517</v>
      </c>
      <c r="Z1425" s="8" t="str">
        <f t="shared" si="298"/>
        <v/>
      </c>
      <c r="AA1425" s="9">
        <v>4.9220552701134848</v>
      </c>
      <c r="AB1425" s="3">
        <v>0</v>
      </c>
      <c r="AC1425" s="6">
        <v>0.4945793314296511</v>
      </c>
      <c r="AD1425" s="7">
        <v>0.34964083175803407</v>
      </c>
      <c r="AE1425" s="6">
        <v>6.2675736588331407E-2</v>
      </c>
      <c r="AF1425" s="8" t="str">
        <f t="shared" si="299"/>
        <v/>
      </c>
      <c r="AG1425" s="9">
        <v>24.226628082051928</v>
      </c>
      <c r="AH1425" s="3">
        <v>0</v>
      </c>
      <c r="AK1425" t="str">
        <f t="shared" si="303"/>
        <v/>
      </c>
      <c r="AL1425" t="str">
        <f t="shared" si="303"/>
        <v/>
      </c>
      <c r="AM1425" t="str">
        <f t="shared" si="303"/>
        <v/>
      </c>
      <c r="AN1425" t="str">
        <f t="shared" si="303"/>
        <v/>
      </c>
      <c r="AO1425" t="str">
        <f t="shared" si="303"/>
        <v/>
      </c>
      <c r="AP1425" t="str">
        <f t="shared" si="303"/>
        <v/>
      </c>
      <c r="AQ1425" t="str">
        <f t="shared" si="303"/>
        <v/>
      </c>
      <c r="AR1425" t="str">
        <f t="shared" si="303"/>
        <v/>
      </c>
      <c r="AS1425" t="str">
        <f t="shared" si="303"/>
        <v/>
      </c>
      <c r="AT1425" t="str">
        <f t="shared" si="303"/>
        <v/>
      </c>
      <c r="AU1425" t="str">
        <f t="shared" si="303"/>
        <v/>
      </c>
      <c r="AV1425" t="str">
        <f t="shared" si="303"/>
        <v/>
      </c>
      <c r="AW1425" t="str">
        <f t="shared" si="303"/>
        <v/>
      </c>
      <c r="AX1425" t="str">
        <f t="shared" si="303"/>
        <v/>
      </c>
      <c r="AZ1425" s="46" t="str">
        <f>IF(ISNUMBER(VLOOKUP($B1425,Stats!$A$2:$AA$19,2,FALSE))=FALSE,"",IF(ISNUMBER(W1425),(W1425-VLOOKUP($B1425,Stats!$A$2:$AA$19,2,FALSE))/VLOOKUP($B1425,Stats!$A$2:$AA$19,16,FALSE),""))</f>
        <v/>
      </c>
      <c r="BA1425" s="46" t="str">
        <f>IF(ISNUMBER(VLOOKUP($B1425,Stats!$A$2:$AA$19,2,FALSE))=FALSE,"",IF(ISNUMBER(X1425),(X1425-VLOOKUP($B1425,Stats!$A$2:$AA$19,3,FALSE))/VLOOKUP($B1425,Stats!$A$2:$AA$19,17,FALSE),""))</f>
        <v/>
      </c>
      <c r="BB1425" s="46"/>
      <c r="BC1425" s="46"/>
      <c r="BD1425" s="44" t="str">
        <f t="shared" si="295"/>
        <v/>
      </c>
      <c r="BE1425" s="46" t="str">
        <f>IF(ISNUMBER(VLOOKUP($B1425,Stats!$A$2:$AA$19,2,FALSE))=FALSE,"",IF(ISNUMBER(Y1425),(Y1425-VLOOKUP($B1425,Stats!$A$2:$AA$19,5,FALSE))/VLOOKUP($B1425,Stats!$A$2:$AA$19,19,FALSE),""))</f>
        <v/>
      </c>
      <c r="BF1425" s="46"/>
      <c r="BG1425" s="46"/>
      <c r="BH1425" s="46" t="str">
        <f>IF(ISNUMBER(VLOOKUP($B1425,Stats!$A$2:$AA$19,2,FALSE))=FALSE,"",IF(ISNUMBER(Z1425),(Z1425-VLOOKUP($B1425,Stats!$A$2:$AA$19,8,FALSE))/VLOOKUP($B1425,Stats!$A$2:$AA$19,22,FALSE),""))</f>
        <v/>
      </c>
      <c r="BI1425" s="46" t="str">
        <f>IF(ISNUMBER(VLOOKUP($B1425,Stats!$A$2:$AA$19,2,FALSE))=FALSE,"",IF(ISNUMBER(#REF!),(#REF!-VLOOKUP($B1425,Stats!$A$2:$AA$19,9,FALSE))/VLOOKUP($B1425,Stats!$A$2:$AA$19,23,FALSE),""))</f>
        <v/>
      </c>
      <c r="BJ1425" s="46" t="str">
        <f>IF(ISNUMBER(VLOOKUP($B1425,Stats!$A$2:$AA$19,2,FALSE))=FALSE,"",IF(ISNUMBER(#REF!),(#REF!-VLOOKUP($B1425,Stats!$A$2:$AA$19,10,FALSE))/VLOOKUP($B1425,Stats!$A$2:$AA$19,24,FALSE),""))</f>
        <v/>
      </c>
      <c r="BK1425" s="44" t="str">
        <f t="shared" si="301"/>
        <v/>
      </c>
      <c r="BL1425" s="46" t="str">
        <f>IF(ISNUMBER(VLOOKUP($B1425,Stats!$A$2:$AA$19,2,FALSE))=FALSE,"",IF(ISNUMBER(#REF!),(#REF!-VLOOKUP($B1425,Stats!$A$2:$AA$19,11,FALSE))/VLOOKUP($B1425,Stats!$A$2:$AA$19,25,FALSE),""))</f>
        <v/>
      </c>
      <c r="BM1425" s="46" t="str">
        <f>IF(ISNUMBER(VLOOKUP($B1425,Stats!$A$2:$AA$19,2,FALSE))=FALSE,"",IF(ISNUMBER(AA1425),(AA1425-VLOOKUP($B1425,Stats!$A$2:$AA$19,12,FALSE))/VLOOKUP($B1425,Stats!$A$2:$AA$19,26,FALSE),""))</f>
        <v/>
      </c>
      <c r="BN1425" s="46" t="str">
        <f>IF(ISNUMBER(VLOOKUP($B1425,Stats!$A$2:$AA$19,2,FALSE))=FALSE,"",IF(ISNUMBER(#REF!),(#REF!-VLOOKUP($B1425,Stats!$A$2:$AA$19,13,FALSE))/VLOOKUP($B1425,Stats!$A$2:$AA$19,27,FALSE),""))</f>
        <v/>
      </c>
      <c r="BO1425" s="46" t="str">
        <f>IF(ISNUMBER(VLOOKUP($B1425,Stats!$A$2:$AA$19,2,FALSE))=FALSE,"",IF(ISNUMBER(#REF!),(#REF!-VLOOKUP($B1425,Stats!$A$2:$AA$19,14,FALSE))/VLOOKUP($B1425,Stats!$A$2:$AB$19,28,FALSE),""))</f>
        <v/>
      </c>
      <c r="BP1425" s="46"/>
      <c r="BQ1425" s="46" t="str">
        <f>IF(ISNUMBER(VLOOKUP($B1425,Stats!$A$2:$AA$19,2,FALSE))=FALSE,"",IF(ISNUMBER(BM1425),BM1425,(VLOOKUP($B1425,Stats!$A$2:$AT$19,46,FALSE)-VLOOKUP($B1425,Stats!$A$2:$AA$19,12,FALSE))/VLOOKUP($B1425,Stats!$A$2:$AA$19,26,FALSE)))</f>
        <v/>
      </c>
      <c r="BR1425" s="51" t="str">
        <f t="shared" si="302"/>
        <v/>
      </c>
      <c r="BS1425" s="32" t="str">
        <f t="shared" si="296"/>
        <v/>
      </c>
      <c r="BT1425" s="53" t="str">
        <f t="shared" si="297"/>
        <v/>
      </c>
    </row>
    <row r="1426" spans="1:72" x14ac:dyDescent="0.15">
      <c r="A1426" s="5">
        <v>2533</v>
      </c>
      <c r="B1426" s="5" t="s">
        <v>59</v>
      </c>
      <c r="C1426" s="3">
        <v>0</v>
      </c>
      <c r="D1426" s="11">
        <v>2.1716473561816711E-2</v>
      </c>
      <c r="E1426" s="6">
        <v>1.2489342937963372E-2</v>
      </c>
      <c r="F1426" s="15">
        <v>4.8571428571428568</v>
      </c>
      <c r="G1426" s="15">
        <v>3.3571428571428572</v>
      </c>
      <c r="H1426" s="13">
        <v>1.1382622291590497E-2</v>
      </c>
      <c r="I1426" s="13">
        <v>-1.013797281953269E-2</v>
      </c>
      <c r="J1426" s="12">
        <v>3.3571428571428572</v>
      </c>
      <c r="K1426" s="12">
        <v>2.2142857142857144</v>
      </c>
      <c r="L1426" s="13">
        <v>1.9447806816780822E-2</v>
      </c>
      <c r="M1426" s="13">
        <v>-1.6565479353429224E-2</v>
      </c>
      <c r="N1426" s="8">
        <v>0.87132857142857123</v>
      </c>
      <c r="O1426" s="8">
        <v>1.0324786700559736</v>
      </c>
      <c r="P1426" s="14"/>
      <c r="Q1426" s="13">
        <v>-2.4269681904273723E-2</v>
      </c>
      <c r="R1426" s="14"/>
      <c r="S1426" s="14" t="str">
        <f>IF(ISNUMBER(R1426),VLOOKUP(B1426,Index!$B$3:$AB$18,27,FALSE),"")</f>
        <v/>
      </c>
      <c r="T1426" s="14" t="str">
        <f>IF(ISNUMBER($R1426),VLOOKUP($B1426,Index!$B$21:$AB$36,27,FALSE),"")</f>
        <v/>
      </c>
      <c r="U1426" s="14" t="str">
        <f>IF(ISNUMBER($R1426),VLOOKUP($B1426,Index!$B$39:$AB$54,27,FALSE),"")</f>
        <v/>
      </c>
      <c r="W1426" s="6">
        <v>0.78428748248526892</v>
      </c>
      <c r="X1426" s="8">
        <v>0.57380952380952377</v>
      </c>
      <c r="Y1426" s="6">
        <v>0.23696862097741969</v>
      </c>
      <c r="Z1426" s="8" t="str">
        <f t="shared" si="298"/>
        <v/>
      </c>
      <c r="AA1426" s="9" t="s">
        <v>25</v>
      </c>
      <c r="AB1426" s="3">
        <v>0</v>
      </c>
      <c r="AC1426" s="6">
        <v>0.61510685518308095</v>
      </c>
      <c r="AD1426" s="8">
        <v>0.32925736961451241</v>
      </c>
      <c r="AE1426" s="6">
        <v>5.6154127327939993E-2</v>
      </c>
      <c r="AF1426" s="8" t="str">
        <f t="shared" si="299"/>
        <v/>
      </c>
      <c r="AG1426" s="9" t="s">
        <v>25</v>
      </c>
      <c r="AH1426" s="3">
        <v>0</v>
      </c>
      <c r="AK1426" t="str">
        <f t="shared" si="303"/>
        <v/>
      </c>
      <c r="AL1426" t="str">
        <f t="shared" si="303"/>
        <v/>
      </c>
      <c r="AM1426" t="str">
        <f t="shared" si="303"/>
        <v/>
      </c>
      <c r="AN1426" t="str">
        <f t="shared" si="303"/>
        <v/>
      </c>
      <c r="AO1426" t="str">
        <f t="shared" si="303"/>
        <v/>
      </c>
      <c r="AP1426" t="str">
        <f t="shared" si="303"/>
        <v/>
      </c>
      <c r="AQ1426" t="str">
        <f t="shared" si="303"/>
        <v/>
      </c>
      <c r="AR1426" t="str">
        <f t="shared" si="303"/>
        <v/>
      </c>
      <c r="AS1426" t="str">
        <f t="shared" si="303"/>
        <v/>
      </c>
      <c r="AT1426" t="str">
        <f t="shared" si="303"/>
        <v/>
      </c>
      <c r="AU1426" t="str">
        <f t="shared" si="303"/>
        <v/>
      </c>
      <c r="AV1426" t="str">
        <f t="shared" si="303"/>
        <v/>
      </c>
      <c r="AW1426" t="str">
        <f t="shared" si="303"/>
        <v/>
      </c>
      <c r="AX1426" t="str">
        <f t="shared" si="303"/>
        <v/>
      </c>
      <c r="AZ1426" s="46" t="str">
        <f>IF(ISNUMBER(VLOOKUP($B1426,Stats!$A$2:$AA$19,2,FALSE))=FALSE,"",IF(ISNUMBER(W1426),(W1426-VLOOKUP($B1426,Stats!$A$2:$AA$19,2,FALSE))/VLOOKUP($B1426,Stats!$A$2:$AA$19,16,FALSE),""))</f>
        <v/>
      </c>
      <c r="BA1426" s="46" t="str">
        <f>IF(ISNUMBER(VLOOKUP($B1426,Stats!$A$2:$AA$19,2,FALSE))=FALSE,"",IF(ISNUMBER(X1426),(X1426-VLOOKUP($B1426,Stats!$A$2:$AA$19,3,FALSE))/VLOOKUP($B1426,Stats!$A$2:$AA$19,17,FALSE),""))</f>
        <v/>
      </c>
      <c r="BB1426" s="46"/>
      <c r="BC1426" s="46"/>
      <c r="BD1426" s="44" t="str">
        <f t="shared" si="295"/>
        <v/>
      </c>
      <c r="BE1426" s="46" t="str">
        <f>IF(ISNUMBER(VLOOKUP($B1426,Stats!$A$2:$AA$19,2,FALSE))=FALSE,"",IF(ISNUMBER(Y1426),(Y1426-VLOOKUP($B1426,Stats!$A$2:$AA$19,5,FALSE))/VLOOKUP($B1426,Stats!$A$2:$AA$19,19,FALSE),""))</f>
        <v/>
      </c>
      <c r="BF1426" s="46"/>
      <c r="BG1426" s="46"/>
      <c r="BH1426" s="46" t="str">
        <f>IF(ISNUMBER(VLOOKUP($B1426,Stats!$A$2:$AA$19,2,FALSE))=FALSE,"",IF(ISNUMBER(Z1426),(Z1426-VLOOKUP($B1426,Stats!$A$2:$AA$19,8,FALSE))/VLOOKUP($B1426,Stats!$A$2:$AA$19,22,FALSE),""))</f>
        <v/>
      </c>
      <c r="BI1426" s="46" t="str">
        <f>IF(ISNUMBER(VLOOKUP($B1426,Stats!$A$2:$AA$19,2,FALSE))=FALSE,"",IF(ISNUMBER(#REF!),(#REF!-VLOOKUP($B1426,Stats!$A$2:$AA$19,9,FALSE))/VLOOKUP($B1426,Stats!$A$2:$AA$19,23,FALSE),""))</f>
        <v/>
      </c>
      <c r="BJ1426" s="46" t="str">
        <f>IF(ISNUMBER(VLOOKUP($B1426,Stats!$A$2:$AA$19,2,FALSE))=FALSE,"",IF(ISNUMBER(#REF!),(#REF!-VLOOKUP($B1426,Stats!$A$2:$AA$19,10,FALSE))/VLOOKUP($B1426,Stats!$A$2:$AA$19,24,FALSE),""))</f>
        <v/>
      </c>
      <c r="BK1426" s="44" t="str">
        <f t="shared" si="301"/>
        <v/>
      </c>
      <c r="BL1426" s="46" t="str">
        <f>IF(ISNUMBER(VLOOKUP($B1426,Stats!$A$2:$AA$19,2,FALSE))=FALSE,"",IF(ISNUMBER(#REF!),(#REF!-VLOOKUP($B1426,Stats!$A$2:$AA$19,11,FALSE))/VLOOKUP($B1426,Stats!$A$2:$AA$19,25,FALSE),""))</f>
        <v/>
      </c>
      <c r="BM1426" s="46" t="str">
        <f>IF(ISNUMBER(VLOOKUP($B1426,Stats!$A$2:$AA$19,2,FALSE))=FALSE,"",IF(ISNUMBER(AA1426),(AA1426-VLOOKUP($B1426,Stats!$A$2:$AA$19,12,FALSE))/VLOOKUP($B1426,Stats!$A$2:$AA$19,26,FALSE),""))</f>
        <v/>
      </c>
      <c r="BN1426" s="46" t="str">
        <f>IF(ISNUMBER(VLOOKUP($B1426,Stats!$A$2:$AA$19,2,FALSE))=FALSE,"",IF(ISNUMBER(#REF!),(#REF!-VLOOKUP($B1426,Stats!$A$2:$AA$19,13,FALSE))/VLOOKUP($B1426,Stats!$A$2:$AA$19,27,FALSE),""))</f>
        <v/>
      </c>
      <c r="BO1426" s="46" t="str">
        <f>IF(ISNUMBER(VLOOKUP($B1426,Stats!$A$2:$AA$19,2,FALSE))=FALSE,"",IF(ISNUMBER(#REF!),(#REF!-VLOOKUP($B1426,Stats!$A$2:$AA$19,14,FALSE))/VLOOKUP($B1426,Stats!$A$2:$AB$19,28,FALSE),""))</f>
        <v/>
      </c>
      <c r="BP1426" s="46"/>
      <c r="BQ1426" s="46" t="str">
        <f>IF(ISNUMBER(VLOOKUP($B1426,Stats!$A$2:$AA$19,2,FALSE))=FALSE,"",IF(ISNUMBER(BM1426),BM1426,(VLOOKUP($B1426,Stats!$A$2:$AT$19,46,FALSE)-VLOOKUP($B1426,Stats!$A$2:$AA$19,12,FALSE))/VLOOKUP($B1426,Stats!$A$2:$AA$19,26,FALSE)))</f>
        <v/>
      </c>
      <c r="BR1426" s="51" t="str">
        <f t="shared" si="302"/>
        <v/>
      </c>
      <c r="BS1426" s="32" t="str">
        <f t="shared" si="296"/>
        <v/>
      </c>
      <c r="BT1426" s="53" t="str">
        <f t="shared" si="297"/>
        <v/>
      </c>
    </row>
    <row r="1427" spans="1:72" x14ac:dyDescent="0.15">
      <c r="A1427" s="16">
        <v>2533</v>
      </c>
      <c r="B1427" s="17">
        <v>201421</v>
      </c>
      <c r="C1427" s="3">
        <v>0</v>
      </c>
      <c r="D1427" s="23">
        <v>-2.7826966860612257E-2</v>
      </c>
      <c r="E1427" s="18">
        <v>6.0378118532222885E-3</v>
      </c>
      <c r="F1427" s="24">
        <v>1</v>
      </c>
      <c r="G1427" s="24">
        <v>6</v>
      </c>
      <c r="H1427" s="20">
        <v>6.8027210884353817E-3</v>
      </c>
      <c r="I1427" s="20">
        <v>-5.8077311156346694E-3</v>
      </c>
      <c r="J1427" s="24">
        <v>1</v>
      </c>
      <c r="K1427" s="24">
        <v>4</v>
      </c>
      <c r="L1427" s="20">
        <v>6.8027210884353817E-3</v>
      </c>
      <c r="M1427" s="20">
        <v>-1.4278429372769019E-2</v>
      </c>
      <c r="N1427" s="19">
        <v>0.79059999999999997</v>
      </c>
      <c r="O1427" s="19">
        <v>1</v>
      </c>
      <c r="P1427" s="25">
        <v>41920</v>
      </c>
      <c r="Q1427" s="20">
        <v>-2.7826966860612257E-2</v>
      </c>
      <c r="R1427" s="25">
        <v>41929</v>
      </c>
      <c r="S1427" s="25">
        <f>IF(ISNUMBER(R1427),VLOOKUP(B1427,Index!$B$3:$AB$18,27,FALSE),"")</f>
        <v>41929</v>
      </c>
      <c r="T1427" s="25">
        <f>IF(ISNUMBER($R1427),VLOOKUP($B1427,Index!$B$21:$AB$36,27,FALSE),"")</f>
        <v>41929</v>
      </c>
      <c r="U1427" s="25">
        <f>IF(ISNUMBER($R1427),VLOOKUP($B1427,Index!$B$39:$AB$54,27,FALSE),"")</f>
        <v>41929</v>
      </c>
      <c r="W1427" s="18">
        <v>-1.0017708069820412</v>
      </c>
      <c r="X1427" s="19">
        <v>0.14285714285714285</v>
      </c>
      <c r="Y1427" s="18">
        <v>0.11455942523846811</v>
      </c>
      <c r="Z1427" s="19">
        <f t="shared" si="298"/>
        <v>0</v>
      </c>
      <c r="AA1427" s="21" t="s">
        <v>25</v>
      </c>
      <c r="AB1427" s="3">
        <v>0</v>
      </c>
      <c r="AC1427" s="18">
        <v>1.00354474972145</v>
      </c>
      <c r="AD1427" s="19">
        <v>2.0408163265306121E-2</v>
      </c>
      <c r="AE1427" s="18">
        <v>1.3123861910968164E-2</v>
      </c>
      <c r="AF1427" s="19">
        <f t="shared" si="299"/>
        <v>0</v>
      </c>
      <c r="AG1427" s="21" t="s">
        <v>25</v>
      </c>
      <c r="AH1427" s="3">
        <v>0</v>
      </c>
      <c r="AK1427" t="str">
        <f t="shared" si="303"/>
        <v/>
      </c>
      <c r="AL1427" t="str">
        <f t="shared" si="303"/>
        <v/>
      </c>
      <c r="AM1427" t="str">
        <f t="shared" si="303"/>
        <v/>
      </c>
      <c r="AN1427" t="str">
        <f t="shared" si="303"/>
        <v/>
      </c>
      <c r="AO1427" t="str">
        <f t="shared" si="303"/>
        <v/>
      </c>
      <c r="AP1427" t="str">
        <f t="shared" si="303"/>
        <v/>
      </c>
      <c r="AQ1427" t="str">
        <f t="shared" si="303"/>
        <v/>
      </c>
      <c r="AR1427" t="str">
        <f t="shared" si="303"/>
        <v/>
      </c>
      <c r="AS1427" t="str">
        <f t="shared" si="303"/>
        <v/>
      </c>
      <c r="AT1427" t="str">
        <f t="shared" si="303"/>
        <v/>
      </c>
      <c r="AU1427" t="str">
        <f t="shared" si="303"/>
        <v/>
      </c>
      <c r="AV1427" t="str">
        <f t="shared" si="303"/>
        <v/>
      </c>
      <c r="AW1427" t="str">
        <f t="shared" si="303"/>
        <v/>
      </c>
      <c r="AX1427" t="str">
        <f t="shared" si="303"/>
        <v/>
      </c>
      <c r="AZ1427" s="46">
        <f>IF(ISNUMBER(VLOOKUP($B1427,Stats!$A$2:$AA$19,2,FALSE))=FALSE,"",IF(ISNUMBER(W1427),(W1427-VLOOKUP($B1427,Stats!$A$2:$AA$19,2,FALSE))/VLOOKUP($B1427,Stats!$A$2:$AA$19,16,FALSE),""))</f>
        <v>-1.1550170482409807</v>
      </c>
      <c r="BA1427" s="46">
        <f>IF(ISNUMBER(VLOOKUP($B1427,Stats!$A$2:$AA$19,2,FALSE))=FALSE,"",IF(ISNUMBER(X1427),(X1427-VLOOKUP($B1427,Stats!$A$2:$AA$19,3,FALSE))/VLOOKUP($B1427,Stats!$A$2:$AA$19,17,FALSE),""))</f>
        <v>-1.2748232324955624</v>
      </c>
      <c r="BB1427" s="46"/>
      <c r="BC1427" s="46"/>
      <c r="BD1427" s="44">
        <f t="shared" si="295"/>
        <v>-1.2149201403682715</v>
      </c>
      <c r="BE1427" s="46">
        <f>IF(ISNUMBER(VLOOKUP($B1427,Stats!$A$2:$AA$19,2,FALSE))=FALSE,"",IF(ISNUMBER(Y1427),(Y1427-VLOOKUP($B1427,Stats!$A$2:$AA$19,5,FALSE))/VLOOKUP($B1427,Stats!$A$2:$AA$19,19,FALSE),""))</f>
        <v>0.48733186969102982</v>
      </c>
      <c r="BF1427" s="46"/>
      <c r="BG1427" s="46"/>
      <c r="BH1427" s="46">
        <f>IF(ISNUMBER(VLOOKUP($B1427,Stats!$A$2:$AA$19,2,FALSE))=FALSE,"",IF(ISNUMBER(Z1427),(Z1427-VLOOKUP($B1427,Stats!$A$2:$AA$19,8,FALSE))/VLOOKUP($B1427,Stats!$A$2:$AA$19,22,FALSE),""))</f>
        <v>-0.61753828864926419</v>
      </c>
      <c r="BI1427" s="46" t="str">
        <f>IF(ISNUMBER(VLOOKUP($B1427,Stats!$A$2:$AA$19,2,FALSE))=FALSE,"",IF(ISNUMBER(#REF!),(#REF!-VLOOKUP($B1427,Stats!$A$2:$AA$19,9,FALSE))/VLOOKUP($B1427,Stats!$A$2:$AA$19,23,FALSE),""))</f>
        <v/>
      </c>
      <c r="BJ1427" s="46" t="str">
        <f>IF(ISNUMBER(VLOOKUP($B1427,Stats!$A$2:$AA$19,2,FALSE))=FALSE,"",IF(ISNUMBER(#REF!),(#REF!-VLOOKUP($B1427,Stats!$A$2:$AA$19,10,FALSE))/VLOOKUP($B1427,Stats!$A$2:$AA$19,24,FALSE),""))</f>
        <v/>
      </c>
      <c r="BK1427" s="44">
        <f t="shared" si="301"/>
        <v>-0.52639379537850006</v>
      </c>
      <c r="BL1427" s="46" t="str">
        <f>IF(ISNUMBER(VLOOKUP($B1427,Stats!$A$2:$AA$19,2,FALSE))=FALSE,"",IF(ISNUMBER(#REF!),(#REF!-VLOOKUP($B1427,Stats!$A$2:$AA$19,11,FALSE))/VLOOKUP($B1427,Stats!$A$2:$AA$19,25,FALSE),""))</f>
        <v/>
      </c>
      <c r="BM1427" s="46" t="str">
        <f>IF(ISNUMBER(VLOOKUP($B1427,Stats!$A$2:$AA$19,2,FALSE))=FALSE,"",IF(ISNUMBER(AA1427),(AA1427-VLOOKUP($B1427,Stats!$A$2:$AA$19,12,FALSE))/VLOOKUP($B1427,Stats!$A$2:$AA$19,26,FALSE),""))</f>
        <v/>
      </c>
      <c r="BN1427" s="46" t="str">
        <f>IF(ISNUMBER(VLOOKUP($B1427,Stats!$A$2:$AA$19,2,FALSE))=FALSE,"",IF(ISNUMBER(#REF!),(#REF!-VLOOKUP($B1427,Stats!$A$2:$AA$19,13,FALSE))/VLOOKUP($B1427,Stats!$A$2:$AA$19,27,FALSE),""))</f>
        <v/>
      </c>
      <c r="BO1427" s="46" t="str">
        <f>IF(ISNUMBER(VLOOKUP($B1427,Stats!$A$2:$AA$19,2,FALSE))=FALSE,"",IF(ISNUMBER(#REF!),(#REF!-VLOOKUP($B1427,Stats!$A$2:$AA$19,14,FALSE))/VLOOKUP($B1427,Stats!$A$2:$AB$19,28,FALSE),""))</f>
        <v/>
      </c>
      <c r="BP1427" s="46"/>
      <c r="BQ1427" s="46">
        <f>IF(ISNUMBER(VLOOKUP($B1427,Stats!$A$2:$AA$19,2,FALSE))=FALSE,"",IF(ISNUMBER(BM1427),BM1427,(VLOOKUP($B1427,Stats!$A$2:$AT$19,46,FALSE)-VLOOKUP($B1427,Stats!$A$2:$AA$19,12,FALSE))/VLOOKUP($B1427,Stats!$A$2:$AA$19,26,FALSE)))</f>
        <v>-0.81319138310867711</v>
      </c>
      <c r="BR1427" s="51">
        <f t="shared" si="302"/>
        <v>-0.81319138310867711</v>
      </c>
      <c r="BS1427" s="32" t="str">
        <f t="shared" si="296"/>
        <v>2533_201421</v>
      </c>
      <c r="BT1427" s="53">
        <f t="shared" si="297"/>
        <v>-0.72145858192248979</v>
      </c>
    </row>
    <row r="1428" spans="1:72" x14ac:dyDescent="0.15">
      <c r="A1428" s="16">
        <v>2533</v>
      </c>
      <c r="B1428" s="17">
        <v>201422</v>
      </c>
      <c r="C1428" s="3">
        <v>0</v>
      </c>
      <c r="D1428" s="23">
        <v>1.0408534998698205E-3</v>
      </c>
      <c r="E1428" s="18">
        <v>1.0587528154409966E-2</v>
      </c>
      <c r="F1428" s="24">
        <v>5</v>
      </c>
      <c r="G1428" s="24">
        <v>5</v>
      </c>
      <c r="H1428" s="20">
        <v>8.8856638174582333E-3</v>
      </c>
      <c r="I1428" s="20">
        <v>-8.5768874015492488E-3</v>
      </c>
      <c r="J1428" s="24">
        <v>4</v>
      </c>
      <c r="K1428" s="24">
        <v>3</v>
      </c>
      <c r="L1428" s="20">
        <v>1.7313746065057645E-2</v>
      </c>
      <c r="M1428" s="20">
        <v>-1.2527730653790869E-2</v>
      </c>
      <c r="N1428" s="19">
        <v>0.78</v>
      </c>
      <c r="O1428" s="19">
        <v>1.0008982420120622</v>
      </c>
      <c r="P1428" s="25">
        <v>41941</v>
      </c>
      <c r="Q1428" s="20">
        <v>-2.9000384960862213E-2</v>
      </c>
      <c r="R1428" s="25">
        <v>41935</v>
      </c>
      <c r="S1428" s="25">
        <f>IF(ISNUMBER(R1428),VLOOKUP(B1428,Index!$B$3:$AB$18,27,FALSE),"")</f>
        <v>41939</v>
      </c>
      <c r="T1428" s="25">
        <f>IF(ISNUMBER($R1428),VLOOKUP($B1428,Index!$B$21:$AB$36,27,FALSE),"")</f>
        <v>41935</v>
      </c>
      <c r="U1428" s="25">
        <f>IF(ISNUMBER($R1428),VLOOKUP($B1428,Index!$B$39:$AB$54,27,FALSE),"")</f>
        <v>41936</v>
      </c>
      <c r="W1428" s="18">
        <v>3.1225604996094614E-2</v>
      </c>
      <c r="X1428" s="19">
        <v>0.5</v>
      </c>
      <c r="Y1428" s="18">
        <v>0.20088422255456634</v>
      </c>
      <c r="Z1428" s="19">
        <f t="shared" si="298"/>
        <v>4</v>
      </c>
      <c r="AA1428" s="21">
        <v>3.5891023559670526E-2</v>
      </c>
      <c r="AB1428" s="3">
        <v>0</v>
      </c>
      <c r="AC1428" s="18">
        <v>9.7503840737212888E-4</v>
      </c>
      <c r="AD1428" s="19">
        <v>0.25</v>
      </c>
      <c r="AE1428" s="18">
        <v>4.0354470871352542E-2</v>
      </c>
      <c r="AF1428" s="19">
        <f t="shared" si="299"/>
        <v>16</v>
      </c>
      <c r="AG1428" s="21">
        <v>1.2881655721608248E-3</v>
      </c>
      <c r="AH1428" s="3">
        <v>0</v>
      </c>
      <c r="AK1428" t="str">
        <f t="shared" si="303"/>
        <v/>
      </c>
      <c r="AL1428">
        <f t="shared" si="303"/>
        <v>3.5891023559670526E-2</v>
      </c>
      <c r="AM1428" t="str">
        <f t="shared" si="303"/>
        <v/>
      </c>
      <c r="AN1428" t="str">
        <f t="shared" si="303"/>
        <v/>
      </c>
      <c r="AO1428" t="str">
        <f t="shared" si="303"/>
        <v/>
      </c>
      <c r="AP1428" t="str">
        <f t="shared" si="303"/>
        <v/>
      </c>
      <c r="AQ1428" t="str">
        <f t="shared" si="303"/>
        <v/>
      </c>
      <c r="AR1428" t="str">
        <f t="shared" si="303"/>
        <v/>
      </c>
      <c r="AS1428" t="str">
        <f t="shared" si="303"/>
        <v/>
      </c>
      <c r="AT1428" t="str">
        <f t="shared" si="303"/>
        <v/>
      </c>
      <c r="AU1428" t="str">
        <f t="shared" si="303"/>
        <v/>
      </c>
      <c r="AV1428" t="str">
        <f t="shared" si="303"/>
        <v/>
      </c>
      <c r="AW1428" t="str">
        <f t="shared" si="303"/>
        <v/>
      </c>
      <c r="AX1428" t="str">
        <f t="shared" si="303"/>
        <v/>
      </c>
      <c r="AZ1428" s="46">
        <f>IF(ISNUMBER(VLOOKUP($B1428,Stats!$A$2:$AA$19,2,FALSE))=FALSE,"",IF(ISNUMBER(W1428),(W1428-VLOOKUP($B1428,Stats!$A$2:$AA$19,2,FALSE))/VLOOKUP($B1428,Stats!$A$2:$AA$19,16,FALSE),""))</f>
        <v>-0.72958401728642264</v>
      </c>
      <c r="BA1428" s="46">
        <f>IF(ISNUMBER(VLOOKUP($B1428,Stats!$A$2:$AA$19,2,FALSE))=FALSE,"",IF(ISNUMBER(X1428),(X1428-VLOOKUP($B1428,Stats!$A$2:$AA$19,3,FALSE))/VLOOKUP($B1428,Stats!$A$2:$AA$19,17,FALSE),""))</f>
        <v>-0.89478917776786471</v>
      </c>
      <c r="BB1428" s="46"/>
      <c r="BC1428" s="46"/>
      <c r="BD1428" s="44">
        <f t="shared" si="295"/>
        <v>-0.81218659752714362</v>
      </c>
      <c r="BE1428" s="46">
        <f>IF(ISNUMBER(VLOOKUP($B1428,Stats!$A$2:$AA$19,2,FALSE))=FALSE,"",IF(ISNUMBER(Y1428),(Y1428-VLOOKUP($B1428,Stats!$A$2:$AA$19,5,FALSE))/VLOOKUP($B1428,Stats!$A$2:$AA$19,19,FALSE),""))</f>
        <v>0.91759551485932522</v>
      </c>
      <c r="BF1428" s="46"/>
      <c r="BG1428" s="46"/>
      <c r="BH1428" s="46">
        <f>IF(ISNUMBER(VLOOKUP($B1428,Stats!$A$2:$AA$19,2,FALSE))=FALSE,"",IF(ISNUMBER(Z1428),(Z1428-VLOOKUP($B1428,Stats!$A$2:$AA$19,8,FALSE))/VLOOKUP($B1428,Stats!$A$2:$AA$19,22,FALSE),""))</f>
        <v>0.66359770503354598</v>
      </c>
      <c r="BI1428" s="46" t="str">
        <f>IF(ISNUMBER(VLOOKUP($B1428,Stats!$A$2:$AA$19,2,FALSE))=FALSE,"",IF(ISNUMBER(#REF!),(#REF!-VLOOKUP($B1428,Stats!$A$2:$AA$19,9,FALSE))/VLOOKUP($B1428,Stats!$A$2:$AA$19,23,FALSE),""))</f>
        <v/>
      </c>
      <c r="BJ1428" s="46" t="str">
        <f>IF(ISNUMBER(VLOOKUP($B1428,Stats!$A$2:$AA$19,2,FALSE))=FALSE,"",IF(ISNUMBER(#REF!),(#REF!-VLOOKUP($B1428,Stats!$A$2:$AA$19,10,FALSE))/VLOOKUP($B1428,Stats!$A$2:$AA$19,24,FALSE),""))</f>
        <v/>
      </c>
      <c r="BK1428" s="44">
        <f t="shared" si="301"/>
        <v>-0.44323754889146383</v>
      </c>
      <c r="BL1428" s="46" t="str">
        <f>IF(ISNUMBER(VLOOKUP($B1428,Stats!$A$2:$AA$19,2,FALSE))=FALSE,"",IF(ISNUMBER(#REF!),(#REF!-VLOOKUP($B1428,Stats!$A$2:$AA$19,11,FALSE))/VLOOKUP($B1428,Stats!$A$2:$AA$19,25,FALSE),""))</f>
        <v/>
      </c>
      <c r="BM1428" s="46">
        <f>IF(ISNUMBER(VLOOKUP($B1428,Stats!$A$2:$AA$19,2,FALSE))=FALSE,"",IF(ISNUMBER(AA1428),(AA1428-VLOOKUP($B1428,Stats!$A$2:$AA$19,12,FALSE))/VLOOKUP($B1428,Stats!$A$2:$AA$19,26,FALSE),""))</f>
        <v>-0.38178036496436479</v>
      </c>
      <c r="BN1428" s="46" t="str">
        <f>IF(ISNUMBER(VLOOKUP($B1428,Stats!$A$2:$AA$19,2,FALSE))=FALSE,"",IF(ISNUMBER(#REF!),(#REF!-VLOOKUP($B1428,Stats!$A$2:$AA$19,13,FALSE))/VLOOKUP($B1428,Stats!$A$2:$AA$19,27,FALSE),""))</f>
        <v/>
      </c>
      <c r="BO1428" s="46" t="str">
        <f>IF(ISNUMBER(VLOOKUP($B1428,Stats!$A$2:$AA$19,2,FALSE))=FALSE,"",IF(ISNUMBER(#REF!),(#REF!-VLOOKUP($B1428,Stats!$A$2:$AA$19,14,FALSE))/VLOOKUP($B1428,Stats!$A$2:$AB$19,28,FALSE),""))</f>
        <v/>
      </c>
      <c r="BP1428" s="46"/>
      <c r="BQ1428" s="46">
        <f>IF(ISNUMBER(VLOOKUP($B1428,Stats!$A$2:$AA$19,2,FALSE))=FALSE,"",IF(ISNUMBER(BM1428),BM1428,(VLOOKUP($B1428,Stats!$A$2:$AT$19,46,FALSE)-VLOOKUP($B1428,Stats!$A$2:$AA$19,12,FALSE))/VLOOKUP($B1428,Stats!$A$2:$AA$19,26,FALSE)))</f>
        <v>-0.38178036496436479</v>
      </c>
      <c r="BR1428" s="51">
        <f t="shared" si="302"/>
        <v>-0.38178036496436479</v>
      </c>
      <c r="BS1428" s="32" t="str">
        <f t="shared" si="296"/>
        <v>2533_201422</v>
      </c>
      <c r="BT1428" s="53">
        <f t="shared" si="297"/>
        <v>-0.50473592183317995</v>
      </c>
    </row>
    <row r="1429" spans="1:72" x14ac:dyDescent="0.15">
      <c r="A1429" s="16">
        <v>2533</v>
      </c>
      <c r="B1429" s="17">
        <v>201423</v>
      </c>
      <c r="C1429" s="3">
        <v>0</v>
      </c>
      <c r="D1429" s="23">
        <v>-4.068105016896284E-2</v>
      </c>
      <c r="E1429" s="18">
        <v>1.0262482445925359E-2</v>
      </c>
      <c r="F1429" s="24">
        <v>5</v>
      </c>
      <c r="G1429" s="24">
        <v>5</v>
      </c>
      <c r="H1429" s="20">
        <v>4.0613268317479358E-3</v>
      </c>
      <c r="I1429" s="20">
        <v>-1.2254886689920008E-2</v>
      </c>
      <c r="J1429" s="24">
        <v>2</v>
      </c>
      <c r="K1429" s="24">
        <v>3</v>
      </c>
      <c r="L1429" s="20">
        <v>7.9109680879592137E-3</v>
      </c>
      <c r="M1429" s="20">
        <v>-2.2158122459682739E-2</v>
      </c>
      <c r="N1429" s="19">
        <v>0.77310000000000001</v>
      </c>
      <c r="O1429" s="19">
        <v>1</v>
      </c>
      <c r="P1429" s="25">
        <v>41946</v>
      </c>
      <c r="Q1429" s="20">
        <v>-4.5919027292717574E-2</v>
      </c>
      <c r="R1429" s="25">
        <v>41956</v>
      </c>
      <c r="S1429" s="25">
        <f>IF(ISNUMBER(R1429),VLOOKUP(B1429,Index!$B$3:$AB$18,27,FALSE),"")</f>
        <v>41956</v>
      </c>
      <c r="T1429" s="25">
        <f>IF(ISNUMBER($R1429),VLOOKUP($B1429,Index!$B$21:$AB$36,27,FALSE),"")</f>
        <v>41954</v>
      </c>
      <c r="U1429" s="25">
        <f>IF(ISNUMBER($R1429),VLOOKUP($B1429,Index!$B$39:$AB$54,27,FALSE),"")</f>
        <v>41957</v>
      </c>
      <c r="W1429" s="18">
        <v>-1.2204315050688852</v>
      </c>
      <c r="X1429" s="19">
        <v>0.5</v>
      </c>
      <c r="Y1429" s="18">
        <v>0.19471691385971945</v>
      </c>
      <c r="Z1429" s="19">
        <f t="shared" si="298"/>
        <v>0</v>
      </c>
      <c r="AA1429" s="21" t="s">
        <v>25</v>
      </c>
      <c r="AB1429" s="3">
        <v>0</v>
      </c>
      <c r="AC1429" s="18">
        <v>1.4894530585647043</v>
      </c>
      <c r="AD1429" s="19">
        <v>0.25</v>
      </c>
      <c r="AE1429" s="18">
        <v>3.7914676543053409E-2</v>
      </c>
      <c r="AF1429" s="19">
        <f t="shared" si="299"/>
        <v>0</v>
      </c>
      <c r="AG1429" s="21" t="s">
        <v>25</v>
      </c>
      <c r="AH1429" s="3">
        <v>0</v>
      </c>
      <c r="AK1429" t="str">
        <f t="shared" si="303"/>
        <v/>
      </c>
      <c r="AL1429" t="str">
        <f t="shared" si="303"/>
        <v/>
      </c>
      <c r="AM1429" t="str">
        <f t="shared" si="303"/>
        <v/>
      </c>
      <c r="AN1429" t="str">
        <f t="shared" si="303"/>
        <v/>
      </c>
      <c r="AO1429" t="str">
        <f t="shared" si="303"/>
        <v/>
      </c>
      <c r="AP1429" t="str">
        <f t="shared" si="303"/>
        <v/>
      </c>
      <c r="AQ1429" t="str">
        <f t="shared" si="303"/>
        <v/>
      </c>
      <c r="AR1429" t="str">
        <f t="shared" si="303"/>
        <v/>
      </c>
      <c r="AS1429" t="str">
        <f t="shared" si="303"/>
        <v/>
      </c>
      <c r="AT1429" t="str">
        <f t="shared" si="303"/>
        <v/>
      </c>
      <c r="AU1429" t="str">
        <f t="shared" si="303"/>
        <v/>
      </c>
      <c r="AV1429" t="str">
        <f t="shared" si="303"/>
        <v/>
      </c>
      <c r="AW1429" t="str">
        <f t="shared" si="303"/>
        <v/>
      </c>
      <c r="AX1429" t="str">
        <f t="shared" si="303"/>
        <v/>
      </c>
      <c r="AZ1429" s="46">
        <f>IF(ISNUMBER(VLOOKUP($B1429,Stats!$A$2:$AA$19,2,FALSE))=FALSE,"",IF(ISNUMBER(W1429),(W1429-VLOOKUP($B1429,Stats!$A$2:$AA$19,2,FALSE))/VLOOKUP($B1429,Stats!$A$2:$AA$19,16,FALSE),""))</f>
        <v>-1.5594948568426577</v>
      </c>
      <c r="BA1429" s="46">
        <f>IF(ISNUMBER(VLOOKUP($B1429,Stats!$A$2:$AA$19,2,FALSE))=FALSE,"",IF(ISNUMBER(X1429),(X1429-VLOOKUP($B1429,Stats!$A$2:$AA$19,3,FALSE))/VLOOKUP($B1429,Stats!$A$2:$AA$19,17,FALSE),""))</f>
        <v>-7.6117703670941991E-2</v>
      </c>
      <c r="BB1429" s="46"/>
      <c r="BC1429" s="46"/>
      <c r="BD1429" s="44">
        <f t="shared" si="295"/>
        <v>-0.8178062802567998</v>
      </c>
      <c r="BE1429" s="46">
        <f>IF(ISNUMBER(VLOOKUP($B1429,Stats!$A$2:$AA$19,2,FALSE))=FALSE,"",IF(ISNUMBER(Y1429),(Y1429-VLOOKUP($B1429,Stats!$A$2:$AA$19,5,FALSE))/VLOOKUP($B1429,Stats!$A$2:$AA$19,19,FALSE),""))</f>
        <v>0.52773723682950935</v>
      </c>
      <c r="BF1429" s="46"/>
      <c r="BG1429" s="46"/>
      <c r="BH1429" s="46">
        <f>IF(ISNUMBER(VLOOKUP($B1429,Stats!$A$2:$AA$19,2,FALSE))=FALSE,"",IF(ISNUMBER(Z1429),(Z1429-VLOOKUP($B1429,Stats!$A$2:$AA$19,8,FALSE))/VLOOKUP($B1429,Stats!$A$2:$AA$19,22,FALSE),""))</f>
        <v>-0.83118031458533193</v>
      </c>
      <c r="BI1429" s="46" t="str">
        <f>IF(ISNUMBER(VLOOKUP($B1429,Stats!$A$2:$AA$19,2,FALSE))=FALSE,"",IF(ISNUMBER(#REF!),(#REF!-VLOOKUP($B1429,Stats!$A$2:$AA$19,9,FALSE))/VLOOKUP($B1429,Stats!$A$2:$AA$19,23,FALSE),""))</f>
        <v/>
      </c>
      <c r="BJ1429" s="46" t="str">
        <f>IF(ISNUMBER(VLOOKUP($B1429,Stats!$A$2:$AA$19,2,FALSE))=FALSE,"",IF(ISNUMBER(#REF!),(#REF!-VLOOKUP($B1429,Stats!$A$2:$AA$19,10,FALSE))/VLOOKUP($B1429,Stats!$A$2:$AA$19,24,FALSE),""))</f>
        <v/>
      </c>
      <c r="BK1429" s="44">
        <f t="shared" si="301"/>
        <v>-0.61877016015625608</v>
      </c>
      <c r="BL1429" s="46" t="str">
        <f>IF(ISNUMBER(VLOOKUP($B1429,Stats!$A$2:$AA$19,2,FALSE))=FALSE,"",IF(ISNUMBER(#REF!),(#REF!-VLOOKUP($B1429,Stats!$A$2:$AA$19,11,FALSE))/VLOOKUP($B1429,Stats!$A$2:$AA$19,25,FALSE),""))</f>
        <v/>
      </c>
      <c r="BM1429" s="46" t="str">
        <f>IF(ISNUMBER(VLOOKUP($B1429,Stats!$A$2:$AA$19,2,FALSE))=FALSE,"",IF(ISNUMBER(AA1429),(AA1429-VLOOKUP($B1429,Stats!$A$2:$AA$19,12,FALSE))/VLOOKUP($B1429,Stats!$A$2:$AA$19,26,FALSE),""))</f>
        <v/>
      </c>
      <c r="BN1429" s="46" t="str">
        <f>IF(ISNUMBER(VLOOKUP($B1429,Stats!$A$2:$AA$19,2,FALSE))=FALSE,"",IF(ISNUMBER(#REF!),(#REF!-VLOOKUP($B1429,Stats!$A$2:$AA$19,13,FALSE))/VLOOKUP($B1429,Stats!$A$2:$AA$19,27,FALSE),""))</f>
        <v/>
      </c>
      <c r="BO1429" s="46" t="str">
        <f>IF(ISNUMBER(VLOOKUP($B1429,Stats!$A$2:$AA$19,2,FALSE))=FALSE,"",IF(ISNUMBER(#REF!),(#REF!-VLOOKUP($B1429,Stats!$A$2:$AA$19,14,FALSE))/VLOOKUP($B1429,Stats!$A$2:$AB$19,28,FALSE),""))</f>
        <v/>
      </c>
      <c r="BP1429" s="46"/>
      <c r="BQ1429" s="46">
        <f>IF(ISNUMBER(VLOOKUP($B1429,Stats!$A$2:$AA$19,2,FALSE))=FALSE,"",IF(ISNUMBER(BM1429),BM1429,(VLOOKUP($B1429,Stats!$A$2:$AT$19,46,FALSE)-VLOOKUP($B1429,Stats!$A$2:$AA$19,12,FALSE))/VLOOKUP($B1429,Stats!$A$2:$AA$19,26,FALSE)))</f>
        <v>-0.71825946798524909</v>
      </c>
      <c r="BR1429" s="51">
        <f t="shared" si="302"/>
        <v>-0.71825946798524909</v>
      </c>
      <c r="BS1429" s="32" t="str">
        <f t="shared" si="296"/>
        <v>2533_201423</v>
      </c>
      <c r="BT1429" s="53">
        <f t="shared" si="297"/>
        <v>-0.67847524574216345</v>
      </c>
    </row>
    <row r="1430" spans="1:72" x14ac:dyDescent="0.15">
      <c r="A1430" s="16">
        <v>2533</v>
      </c>
      <c r="B1430" s="17">
        <v>201424</v>
      </c>
      <c r="C1430" s="3">
        <v>0</v>
      </c>
      <c r="D1430" s="23">
        <v>7.3838233301720679E-2</v>
      </c>
      <c r="E1430" s="18">
        <v>5.1296214421002635E-3</v>
      </c>
      <c r="F1430" s="24">
        <v>9</v>
      </c>
      <c r="G1430" s="24">
        <v>1</v>
      </c>
      <c r="H1430" s="20">
        <v>8.15047842648833E-3</v>
      </c>
      <c r="I1430" s="20">
        <v>-1.7430946634485744E-3</v>
      </c>
      <c r="J1430" s="24">
        <v>8</v>
      </c>
      <c r="K1430" s="24">
        <v>1</v>
      </c>
      <c r="L1430" s="20">
        <v>1.7197125256673385E-2</v>
      </c>
      <c r="M1430" s="20">
        <v>-1.7430946634485744E-3</v>
      </c>
      <c r="N1430" s="19">
        <v>0.79259999999999997</v>
      </c>
      <c r="O1430" s="19">
        <v>1.0627514078841511</v>
      </c>
      <c r="P1430" s="25">
        <v>41971</v>
      </c>
      <c r="Q1430" s="20">
        <v>-1.7430946634485744E-3</v>
      </c>
      <c r="R1430" s="25">
        <v>41961</v>
      </c>
      <c r="S1430" s="25">
        <f>IF(ISNUMBER(R1430),VLOOKUP(B1430,Index!$B$3:$AB$18,27,FALSE),"")</f>
        <v>41963</v>
      </c>
      <c r="T1430" s="25">
        <f>IF(ISNUMBER($R1430),VLOOKUP($B1430,Index!$B$21:$AB$36,27,FALSE),"")</f>
        <v>41963</v>
      </c>
      <c r="U1430" s="25">
        <f>IF(ISNUMBER($R1430),VLOOKUP($B1430,Index!$B$39:$AB$54,27,FALSE),"")</f>
        <v>41963</v>
      </c>
      <c r="W1430" s="18">
        <v>2.2151469990516204</v>
      </c>
      <c r="X1430" s="19">
        <v>0.9</v>
      </c>
      <c r="Y1430" s="18">
        <v>9.7327723748846212E-2</v>
      </c>
      <c r="Z1430" s="19">
        <f t="shared" si="298"/>
        <v>2</v>
      </c>
      <c r="AA1430" s="21">
        <v>42.360426458788872</v>
      </c>
      <c r="AB1430" s="3">
        <v>0</v>
      </c>
      <c r="AC1430" s="18">
        <v>4.9068762274073991</v>
      </c>
      <c r="AD1430" s="19">
        <v>0.81</v>
      </c>
      <c r="AE1430" s="18">
        <v>9.4726858101317236E-3</v>
      </c>
      <c r="AF1430" s="19">
        <f t="shared" si="299"/>
        <v>4</v>
      </c>
      <c r="AG1430" s="21">
        <v>1794.4057297704603</v>
      </c>
      <c r="AH1430" s="3">
        <v>0</v>
      </c>
      <c r="AK1430" t="str">
        <f t="shared" si="303"/>
        <v/>
      </c>
      <c r="AL1430" t="str">
        <f t="shared" si="303"/>
        <v/>
      </c>
      <c r="AM1430" t="str">
        <f t="shared" si="303"/>
        <v/>
      </c>
      <c r="AN1430">
        <f t="shared" si="303"/>
        <v>42.360426458788872</v>
      </c>
      <c r="AO1430" t="str">
        <f t="shared" si="303"/>
        <v/>
      </c>
      <c r="AP1430" t="str">
        <f t="shared" si="303"/>
        <v/>
      </c>
      <c r="AQ1430" t="str">
        <f t="shared" si="303"/>
        <v/>
      </c>
      <c r="AR1430" t="str">
        <f t="shared" si="303"/>
        <v/>
      </c>
      <c r="AS1430" t="str">
        <f t="shared" si="303"/>
        <v/>
      </c>
      <c r="AT1430" t="str">
        <f t="shared" si="303"/>
        <v/>
      </c>
      <c r="AU1430" t="str">
        <f t="shared" si="303"/>
        <v/>
      </c>
      <c r="AV1430" t="str">
        <f t="shared" si="303"/>
        <v/>
      </c>
      <c r="AW1430" t="str">
        <f t="shared" si="303"/>
        <v/>
      </c>
      <c r="AX1430" t="str">
        <f t="shared" si="303"/>
        <v/>
      </c>
      <c r="AZ1430" s="46">
        <f>IF(ISNUMBER(VLOOKUP($B1430,Stats!$A$2:$AA$19,2,FALSE))=FALSE,"",IF(ISNUMBER(W1430),(W1430-VLOOKUP($B1430,Stats!$A$2:$AA$19,2,FALSE))/VLOOKUP($B1430,Stats!$A$2:$AA$19,16,FALSE),""))</f>
        <v>1.2235942206517083</v>
      </c>
      <c r="BA1430" s="46">
        <f>IF(ISNUMBER(VLOOKUP($B1430,Stats!$A$2:$AA$19,2,FALSE))=FALSE,"",IF(ISNUMBER(X1430),(X1430-VLOOKUP($B1430,Stats!$A$2:$AA$19,3,FALSE))/VLOOKUP($B1430,Stats!$A$2:$AA$19,17,FALSE),""))</f>
        <v>1.2377608208189006</v>
      </c>
      <c r="BB1430" s="46"/>
      <c r="BC1430" s="46"/>
      <c r="BD1430" s="44">
        <f t="shared" si="295"/>
        <v>1.2306775207353045</v>
      </c>
      <c r="BE1430" s="46">
        <f>IF(ISNUMBER(VLOOKUP($B1430,Stats!$A$2:$AA$19,2,FALSE))=FALSE,"",IF(ISNUMBER(Y1430),(Y1430-VLOOKUP($B1430,Stats!$A$2:$AA$19,5,FALSE))/VLOOKUP($B1430,Stats!$A$2:$AA$19,19,FALSE),""))</f>
        <v>-0.24981233034080952</v>
      </c>
      <c r="BF1430" s="46"/>
      <c r="BG1430" s="46"/>
      <c r="BH1430" s="46">
        <f>IF(ISNUMBER(VLOOKUP($B1430,Stats!$A$2:$AA$19,2,FALSE))=FALSE,"",IF(ISNUMBER(Z1430),(Z1430-VLOOKUP($B1430,Stats!$A$2:$AA$19,8,FALSE))/VLOOKUP($B1430,Stats!$A$2:$AA$19,22,FALSE),""))</f>
        <v>-0.12438953477147197</v>
      </c>
      <c r="BI1430" s="46" t="str">
        <f>IF(ISNUMBER(VLOOKUP($B1430,Stats!$A$2:$AA$19,2,FALSE))=FALSE,"",IF(ISNUMBER(#REF!),(#REF!-VLOOKUP($B1430,Stats!$A$2:$AA$19,9,FALSE))/VLOOKUP($B1430,Stats!$A$2:$AA$19,23,FALSE),""))</f>
        <v/>
      </c>
      <c r="BJ1430" s="46" t="str">
        <f>IF(ISNUMBER(VLOOKUP($B1430,Stats!$A$2:$AA$19,2,FALSE))=FALSE,"",IF(ISNUMBER(#REF!),(#REF!-VLOOKUP($B1430,Stats!$A$2:$AA$19,10,FALSE))/VLOOKUP($B1430,Stats!$A$2:$AA$19,24,FALSE),""))</f>
        <v/>
      </c>
      <c r="BK1430" s="44">
        <f t="shared" si="301"/>
        <v>0.13755177080712508</v>
      </c>
      <c r="BL1430" s="46" t="str">
        <f>IF(ISNUMBER(VLOOKUP($B1430,Stats!$A$2:$AA$19,2,FALSE))=FALSE,"",IF(ISNUMBER(#REF!),(#REF!-VLOOKUP($B1430,Stats!$A$2:$AA$19,11,FALSE))/VLOOKUP($B1430,Stats!$A$2:$AA$19,25,FALSE),""))</f>
        <v/>
      </c>
      <c r="BM1430" s="46">
        <f>IF(ISNUMBER(VLOOKUP($B1430,Stats!$A$2:$AA$19,2,FALSE))=FALSE,"",IF(ISNUMBER(AA1430),(AA1430-VLOOKUP($B1430,Stats!$A$2:$AA$19,12,FALSE))/VLOOKUP($B1430,Stats!$A$2:$AA$19,26,FALSE),""))</f>
        <v>1.530827492982572</v>
      </c>
      <c r="BN1430" s="46" t="str">
        <f>IF(ISNUMBER(VLOOKUP($B1430,Stats!$A$2:$AA$19,2,FALSE))=FALSE,"",IF(ISNUMBER(#REF!),(#REF!-VLOOKUP($B1430,Stats!$A$2:$AA$19,13,FALSE))/VLOOKUP($B1430,Stats!$A$2:$AA$19,27,FALSE),""))</f>
        <v/>
      </c>
      <c r="BO1430" s="46" t="str">
        <f>IF(ISNUMBER(VLOOKUP($B1430,Stats!$A$2:$AA$19,2,FALSE))=FALSE,"",IF(ISNUMBER(#REF!),(#REF!-VLOOKUP($B1430,Stats!$A$2:$AA$19,14,FALSE))/VLOOKUP($B1430,Stats!$A$2:$AB$19,28,FALSE),""))</f>
        <v/>
      </c>
      <c r="BP1430" s="46"/>
      <c r="BQ1430" s="46">
        <f>IF(ISNUMBER(VLOOKUP($B1430,Stats!$A$2:$AA$19,2,FALSE))=FALSE,"",IF(ISNUMBER(BM1430),BM1430,(VLOOKUP($B1430,Stats!$A$2:$AT$19,46,FALSE)-VLOOKUP($B1430,Stats!$A$2:$AA$19,12,FALSE))/VLOOKUP($B1430,Stats!$A$2:$AA$19,26,FALSE)))</f>
        <v>1.530827492982572</v>
      </c>
      <c r="BR1430" s="51">
        <f t="shared" si="302"/>
        <v>1.530827492982572</v>
      </c>
      <c r="BS1430" s="32" t="str">
        <f t="shared" si="296"/>
        <v>2533_201424</v>
      </c>
      <c r="BT1430" s="53">
        <f t="shared" si="297"/>
        <v>0.6348320652278503</v>
      </c>
    </row>
    <row r="1431" spans="1:72" x14ac:dyDescent="0.15">
      <c r="A1431" s="16">
        <v>2533</v>
      </c>
      <c r="B1431" s="17">
        <v>201425</v>
      </c>
      <c r="C1431" s="3">
        <v>0</v>
      </c>
      <c r="D1431" s="23">
        <v>3.2551097653293004E-2</v>
      </c>
      <c r="E1431" s="18">
        <v>1.8808889940703077E-2</v>
      </c>
      <c r="F1431" s="24">
        <v>5</v>
      </c>
      <c r="G1431" s="24">
        <v>5</v>
      </c>
      <c r="H1431" s="20">
        <v>1.7804589503295665E-2</v>
      </c>
      <c r="I1431" s="20">
        <v>-1.106685201436155E-2</v>
      </c>
      <c r="J1431" s="24">
        <v>1</v>
      </c>
      <c r="K1431" s="24">
        <v>1</v>
      </c>
      <c r="L1431" s="20">
        <v>2.3524923702950007E-2</v>
      </c>
      <c r="M1431" s="20">
        <v>-3.8048073438821106E-2</v>
      </c>
      <c r="N1431" s="19">
        <v>0.82789999999999997</v>
      </c>
      <c r="O1431" s="19">
        <v>1.0527721261444558</v>
      </c>
      <c r="P1431" s="25">
        <v>41981</v>
      </c>
      <c r="Q1431" s="20">
        <v>-3.8048073438821106E-2</v>
      </c>
      <c r="R1431" s="25">
        <v>41982</v>
      </c>
      <c r="S1431" s="25">
        <f>IF(ISNUMBER(R1431),VLOOKUP(B1431,Index!$B$3:$AB$18,27,FALSE),"")</f>
        <v>41982</v>
      </c>
      <c r="T1431" s="25">
        <f>IF(ISNUMBER($R1431),VLOOKUP($B1431,Index!$B$21:$AB$36,27,FALSE),"")</f>
        <v>41982</v>
      </c>
      <c r="U1431" s="25">
        <f>IF(ISNUMBER($R1431),VLOOKUP($B1431,Index!$B$39:$AB$54,27,FALSE),"")</f>
        <v>41982</v>
      </c>
      <c r="W1431" s="18">
        <v>0.97653292959879012</v>
      </c>
      <c r="X1431" s="19">
        <v>0.5</v>
      </c>
      <c r="Y1431" s="18">
        <v>0.35687359483230657</v>
      </c>
      <c r="Z1431" s="19">
        <f t="shared" si="298"/>
        <v>0</v>
      </c>
      <c r="AA1431" s="21">
        <v>0.85552551578289793</v>
      </c>
      <c r="AB1431" s="3">
        <v>0</v>
      </c>
      <c r="AC1431" s="18">
        <v>0.95361656259079564</v>
      </c>
      <c r="AD1431" s="19">
        <v>0.25</v>
      </c>
      <c r="AE1431" s="18">
        <v>0.1273587626885333</v>
      </c>
      <c r="AF1431" s="19">
        <f t="shared" si="299"/>
        <v>0</v>
      </c>
      <c r="AG1431" s="21">
        <v>0.73192390815559349</v>
      </c>
      <c r="AH1431" s="3">
        <v>0</v>
      </c>
      <c r="AK1431" t="str">
        <f t="shared" si="303"/>
        <v/>
      </c>
      <c r="AL1431" t="str">
        <f t="shared" si="303"/>
        <v/>
      </c>
      <c r="AM1431" t="str">
        <f t="shared" si="303"/>
        <v/>
      </c>
      <c r="AN1431" t="str">
        <f t="shared" si="303"/>
        <v/>
      </c>
      <c r="AO1431">
        <f t="shared" si="303"/>
        <v>0.85552551578289793</v>
      </c>
      <c r="AP1431" t="str">
        <f t="shared" si="303"/>
        <v/>
      </c>
      <c r="AQ1431" t="str">
        <f t="shared" si="303"/>
        <v/>
      </c>
      <c r="AR1431" t="str">
        <f t="shared" si="303"/>
        <v/>
      </c>
      <c r="AS1431" t="str">
        <f t="shared" si="303"/>
        <v/>
      </c>
      <c r="AT1431" t="str">
        <f t="shared" si="303"/>
        <v/>
      </c>
      <c r="AU1431" t="str">
        <f t="shared" si="303"/>
        <v/>
      </c>
      <c r="AV1431" t="str">
        <f t="shared" si="303"/>
        <v/>
      </c>
      <c r="AW1431" t="str">
        <f t="shared" si="303"/>
        <v/>
      </c>
      <c r="AX1431" t="str">
        <f t="shared" si="303"/>
        <v/>
      </c>
      <c r="AZ1431" s="46">
        <f>IF(ISNUMBER(VLOOKUP($B1431,Stats!$A$2:$AA$19,2,FALSE))=FALSE,"",IF(ISNUMBER(W1431),(W1431-VLOOKUP($B1431,Stats!$A$2:$AA$19,2,FALSE))/VLOOKUP($B1431,Stats!$A$2:$AA$19,16,FALSE),""))</f>
        <v>2.62850683986195E-2</v>
      </c>
      <c r="BA1431" s="46">
        <f>IF(ISNUMBER(VLOOKUP($B1431,Stats!$A$2:$AA$19,2,FALSE))=FALSE,"",IF(ISNUMBER(X1431),(X1431-VLOOKUP($B1431,Stats!$A$2:$AA$19,3,FALSE))/VLOOKUP($B1431,Stats!$A$2:$AA$19,17,FALSE),""))</f>
        <v>-0.77319859457856333</v>
      </c>
      <c r="BB1431" s="46"/>
      <c r="BC1431" s="46"/>
      <c r="BD1431" s="44">
        <f t="shared" si="295"/>
        <v>-0.37345676308997189</v>
      </c>
      <c r="BE1431" s="46">
        <f>IF(ISNUMBER(VLOOKUP($B1431,Stats!$A$2:$AA$19,2,FALSE))=FALSE,"",IF(ISNUMBER(Y1431),(Y1431-VLOOKUP($B1431,Stats!$A$2:$AA$19,5,FALSE))/VLOOKUP($B1431,Stats!$A$2:$AA$19,19,FALSE),""))</f>
        <v>0.16144094598845132</v>
      </c>
      <c r="BF1431" s="46"/>
      <c r="BG1431" s="46"/>
      <c r="BH1431" s="46">
        <f>IF(ISNUMBER(VLOOKUP($B1431,Stats!$A$2:$AA$19,2,FALSE))=FALSE,"",IF(ISNUMBER(Z1431),(Z1431-VLOOKUP($B1431,Stats!$A$2:$AA$19,8,FALSE))/VLOOKUP($B1431,Stats!$A$2:$AA$19,22,FALSE),""))</f>
        <v>-0.38938659637819406</v>
      </c>
      <c r="BI1431" s="46" t="str">
        <f>IF(ISNUMBER(VLOOKUP($B1431,Stats!$A$2:$AA$19,2,FALSE))=FALSE,"",IF(ISNUMBER(#REF!),(#REF!-VLOOKUP($B1431,Stats!$A$2:$AA$19,9,FALSE))/VLOOKUP($B1431,Stats!$A$2:$AA$19,23,FALSE),""))</f>
        <v/>
      </c>
      <c r="BJ1431" s="46" t="str">
        <f>IF(ISNUMBER(VLOOKUP($B1431,Stats!$A$2:$AA$19,2,FALSE))=FALSE,"",IF(ISNUMBER(#REF!),(#REF!-VLOOKUP($B1431,Stats!$A$2:$AA$19,10,FALSE))/VLOOKUP($B1431,Stats!$A$2:$AA$19,24,FALSE),""))</f>
        <v/>
      </c>
      <c r="BK1431" s="44">
        <f t="shared" si="301"/>
        <v>-0.22982464110537415</v>
      </c>
      <c r="BL1431" s="46" t="str">
        <f>IF(ISNUMBER(VLOOKUP($B1431,Stats!$A$2:$AA$19,2,FALSE))=FALSE,"",IF(ISNUMBER(#REF!),(#REF!-VLOOKUP($B1431,Stats!$A$2:$AA$19,11,FALSE))/VLOOKUP($B1431,Stats!$A$2:$AA$19,25,FALSE),""))</f>
        <v/>
      </c>
      <c r="BM1431" s="46">
        <f>IF(ISNUMBER(VLOOKUP($B1431,Stats!$A$2:$AA$19,2,FALSE))=FALSE,"",IF(ISNUMBER(AA1431),(AA1431-VLOOKUP($B1431,Stats!$A$2:$AA$19,12,FALSE))/VLOOKUP($B1431,Stats!$A$2:$AA$19,26,FALSE),""))</f>
        <v>-0.4896330503178008</v>
      </c>
      <c r="BN1431" s="46" t="str">
        <f>IF(ISNUMBER(VLOOKUP($B1431,Stats!$A$2:$AA$19,2,FALSE))=FALSE,"",IF(ISNUMBER(#REF!),(#REF!-VLOOKUP($B1431,Stats!$A$2:$AA$19,13,FALSE))/VLOOKUP($B1431,Stats!$A$2:$AA$19,27,FALSE),""))</f>
        <v/>
      </c>
      <c r="BO1431" s="46" t="str">
        <f>IF(ISNUMBER(VLOOKUP($B1431,Stats!$A$2:$AA$19,2,FALSE))=FALSE,"",IF(ISNUMBER(#REF!),(#REF!-VLOOKUP($B1431,Stats!$A$2:$AA$19,14,FALSE))/VLOOKUP($B1431,Stats!$A$2:$AB$19,28,FALSE),""))</f>
        <v/>
      </c>
      <c r="BP1431" s="46"/>
      <c r="BQ1431" s="46">
        <f>IF(ISNUMBER(VLOOKUP($B1431,Stats!$A$2:$AA$19,2,FALSE))=FALSE,"",IF(ISNUMBER(BM1431),BM1431,(VLOOKUP($B1431,Stats!$A$2:$AT$19,46,FALSE)-VLOOKUP($B1431,Stats!$A$2:$AA$19,12,FALSE))/VLOOKUP($B1431,Stats!$A$2:$AA$19,26,FALSE)))</f>
        <v>-0.4896330503178008</v>
      </c>
      <c r="BR1431" s="51">
        <f t="shared" si="302"/>
        <v>-0.4896330503178008</v>
      </c>
      <c r="BS1431" s="32" t="str">
        <f t="shared" si="296"/>
        <v>2533_201425</v>
      </c>
      <c r="BT1431" s="53">
        <f t="shared" si="297"/>
        <v>-0.31051274734477907</v>
      </c>
    </row>
    <row r="1432" spans="1:72" x14ac:dyDescent="0.15">
      <c r="A1432" s="16">
        <v>2533</v>
      </c>
      <c r="B1432" s="17">
        <v>201426</v>
      </c>
      <c r="C1432" s="3">
        <v>0</v>
      </c>
      <c r="D1432" s="23">
        <v>9.408602150537515E-3</v>
      </c>
      <c r="E1432" s="18">
        <v>1.7190016440273667E-2</v>
      </c>
      <c r="F1432" s="24">
        <v>5</v>
      </c>
      <c r="G1432" s="24">
        <v>5</v>
      </c>
      <c r="H1432" s="20">
        <v>1.6065799927571379E-2</v>
      </c>
      <c r="I1432" s="20">
        <v>-1.3925652098611362E-2</v>
      </c>
      <c r="J1432" s="24">
        <v>3</v>
      </c>
      <c r="K1432" s="24">
        <v>5</v>
      </c>
      <c r="L1432" s="20">
        <v>2.0973963355834124E-2</v>
      </c>
      <c r="M1432" s="20">
        <v>-2.39520958083832E-2</v>
      </c>
      <c r="N1432" s="19">
        <v>0.85460000000000003</v>
      </c>
      <c r="O1432" s="19">
        <v>1.0301350048216007</v>
      </c>
      <c r="P1432" s="25">
        <v>41990</v>
      </c>
      <c r="Q1432" s="20">
        <v>-6.7868008424994186E-2</v>
      </c>
      <c r="R1432" s="25">
        <v>41997</v>
      </c>
      <c r="S1432" s="25">
        <f>IF(ISNUMBER(R1432),VLOOKUP(B1432,Index!$B$3:$AB$18,27,FALSE),"")</f>
        <v>41997</v>
      </c>
      <c r="T1432" s="25">
        <f>IF(ISNUMBER($R1432),VLOOKUP($B1432,Index!$B$21:$AB$36,27,FALSE),"")</f>
        <v>41996</v>
      </c>
      <c r="U1432" s="25">
        <f>IF(ISNUMBER($R1432),VLOOKUP($B1432,Index!$B$39:$AB$54,27,FALSE),"")</f>
        <v>41996</v>
      </c>
      <c r="W1432" s="18">
        <v>0.28225806451612545</v>
      </c>
      <c r="X1432" s="19">
        <v>0.5</v>
      </c>
      <c r="Y1432" s="18">
        <v>0.3261576298020275</v>
      </c>
      <c r="Z1432" s="19">
        <f t="shared" si="298"/>
        <v>0</v>
      </c>
      <c r="AA1432" s="21">
        <v>0.13863088616981648</v>
      </c>
      <c r="AB1432" s="3">
        <v>0</v>
      </c>
      <c r="AC1432" s="18">
        <v>7.9669614984389237E-2</v>
      </c>
      <c r="AD1432" s="19">
        <v>0.25</v>
      </c>
      <c r="AE1432" s="18">
        <v>0.10637879947807642</v>
      </c>
      <c r="AF1432" s="19">
        <f t="shared" si="299"/>
        <v>0</v>
      </c>
      <c r="AG1432" s="21">
        <v>1.9218522600228612E-2</v>
      </c>
      <c r="AH1432" s="3">
        <v>0</v>
      </c>
      <c r="AK1432" t="str">
        <f t="shared" si="303"/>
        <v/>
      </c>
      <c r="AL1432" t="str">
        <f t="shared" si="303"/>
        <v/>
      </c>
      <c r="AM1432" t="str">
        <f t="shared" si="303"/>
        <v/>
      </c>
      <c r="AN1432" t="str">
        <f t="shared" si="303"/>
        <v/>
      </c>
      <c r="AO1432" t="str">
        <f t="shared" si="303"/>
        <v/>
      </c>
      <c r="AP1432">
        <f t="shared" si="303"/>
        <v>0.13863088616981648</v>
      </c>
      <c r="AQ1432" t="str">
        <f t="shared" si="303"/>
        <v/>
      </c>
      <c r="AR1432" t="str">
        <f t="shared" si="303"/>
        <v/>
      </c>
      <c r="AS1432" t="str">
        <f t="shared" si="303"/>
        <v/>
      </c>
      <c r="AT1432" t="str">
        <f t="shared" si="303"/>
        <v/>
      </c>
      <c r="AU1432" t="str">
        <f t="shared" si="303"/>
        <v/>
      </c>
      <c r="AV1432" t="str">
        <f t="shared" si="303"/>
        <v/>
      </c>
      <c r="AW1432" t="str">
        <f t="shared" si="303"/>
        <v/>
      </c>
      <c r="AX1432" t="str">
        <f t="shared" si="303"/>
        <v/>
      </c>
      <c r="AZ1432" s="46">
        <f>IF(ISNUMBER(VLOOKUP($B1432,Stats!$A$2:$AA$19,2,FALSE))=FALSE,"",IF(ISNUMBER(W1432),(W1432-VLOOKUP($B1432,Stats!$A$2:$AA$19,2,FALSE))/VLOOKUP($B1432,Stats!$A$2:$AA$19,16,FALSE),""))</f>
        <v>-0.28034933186228428</v>
      </c>
      <c r="BA1432" s="46">
        <f>IF(ISNUMBER(VLOOKUP($B1432,Stats!$A$2:$AA$19,2,FALSE))=FALSE,"",IF(ISNUMBER(X1432),(X1432-VLOOKUP($B1432,Stats!$A$2:$AA$19,3,FALSE))/VLOOKUP($B1432,Stats!$A$2:$AA$19,17,FALSE),""))</f>
        <v>-0.59756231632346257</v>
      </c>
      <c r="BB1432" s="46"/>
      <c r="BC1432" s="46"/>
      <c r="BD1432" s="44">
        <f t="shared" si="295"/>
        <v>-0.43895582409287343</v>
      </c>
      <c r="BE1432" s="46">
        <f>IF(ISNUMBER(VLOOKUP($B1432,Stats!$A$2:$AA$19,2,FALSE))=FALSE,"",IF(ISNUMBER(Y1432),(Y1432-VLOOKUP($B1432,Stats!$A$2:$AA$19,5,FALSE))/VLOOKUP($B1432,Stats!$A$2:$AA$19,19,FALSE),""))</f>
        <v>0.51191050268670379</v>
      </c>
      <c r="BF1432" s="46"/>
      <c r="BG1432" s="46"/>
      <c r="BH1432" s="46">
        <f>IF(ISNUMBER(VLOOKUP($B1432,Stats!$A$2:$AA$19,2,FALSE))=FALSE,"",IF(ISNUMBER(Z1432),(Z1432-VLOOKUP($B1432,Stats!$A$2:$AA$19,8,FALSE))/VLOOKUP($B1432,Stats!$A$2:$AA$19,22,FALSE),""))</f>
        <v>-0.60316436580698729</v>
      </c>
      <c r="BI1432" s="46" t="str">
        <f>IF(ISNUMBER(VLOOKUP($B1432,Stats!$A$2:$AA$19,2,FALSE))=FALSE,"",IF(ISNUMBER(#REF!),(#REF!-VLOOKUP($B1432,Stats!$A$2:$AA$19,9,FALSE))/VLOOKUP($B1432,Stats!$A$2:$AA$19,23,FALSE),""))</f>
        <v/>
      </c>
      <c r="BJ1432" s="46" t="str">
        <f>IF(ISNUMBER(VLOOKUP($B1432,Stats!$A$2:$AA$19,2,FALSE))=FALSE,"",IF(ISNUMBER(#REF!),(#REF!-VLOOKUP($B1432,Stats!$A$2:$AA$19,10,FALSE))/VLOOKUP($B1432,Stats!$A$2:$AA$19,24,FALSE),""))</f>
        <v/>
      </c>
      <c r="BK1432" s="44">
        <f t="shared" si="301"/>
        <v>-0.53928666162278882</v>
      </c>
      <c r="BL1432" s="46" t="str">
        <f>IF(ISNUMBER(VLOOKUP($B1432,Stats!$A$2:$AA$19,2,FALSE))=FALSE,"",IF(ISNUMBER(#REF!),(#REF!-VLOOKUP($B1432,Stats!$A$2:$AA$19,11,FALSE))/VLOOKUP($B1432,Stats!$A$2:$AA$19,25,FALSE),""))</f>
        <v/>
      </c>
      <c r="BM1432" s="46">
        <f>IF(ISNUMBER(VLOOKUP($B1432,Stats!$A$2:$AA$19,2,FALSE))=FALSE,"",IF(ISNUMBER(AA1432),(AA1432-VLOOKUP($B1432,Stats!$A$2:$AA$19,12,FALSE))/VLOOKUP($B1432,Stats!$A$2:$AA$19,26,FALSE),""))</f>
        <v>-0.58451275651954859</v>
      </c>
      <c r="BN1432" s="46" t="str">
        <f>IF(ISNUMBER(VLOOKUP($B1432,Stats!$A$2:$AA$19,2,FALSE))=FALSE,"",IF(ISNUMBER(#REF!),(#REF!-VLOOKUP($B1432,Stats!$A$2:$AA$19,13,FALSE))/VLOOKUP($B1432,Stats!$A$2:$AA$19,27,FALSE),""))</f>
        <v/>
      </c>
      <c r="BO1432" s="46" t="str">
        <f>IF(ISNUMBER(VLOOKUP($B1432,Stats!$A$2:$AA$19,2,FALSE))=FALSE,"",IF(ISNUMBER(#REF!),(#REF!-VLOOKUP($B1432,Stats!$A$2:$AA$19,14,FALSE))/VLOOKUP($B1432,Stats!$A$2:$AB$19,28,FALSE),""))</f>
        <v/>
      </c>
      <c r="BP1432" s="46"/>
      <c r="BQ1432" s="46">
        <f>IF(ISNUMBER(VLOOKUP($B1432,Stats!$A$2:$AA$19,2,FALSE))=FALSE,"",IF(ISNUMBER(BM1432),BM1432,(VLOOKUP($B1432,Stats!$A$2:$AT$19,46,FALSE)-VLOOKUP($B1432,Stats!$A$2:$AA$19,12,FALSE))/VLOOKUP($B1432,Stats!$A$2:$AA$19,26,FALSE)))</f>
        <v>-0.58451275651954859</v>
      </c>
      <c r="BR1432" s="51">
        <f t="shared" si="302"/>
        <v>-0.58451275651954859</v>
      </c>
      <c r="BS1432" s="32" t="str">
        <f t="shared" si="296"/>
        <v>2533_201426</v>
      </c>
      <c r="BT1432" s="53">
        <f t="shared" si="297"/>
        <v>-0.52826571309615766</v>
      </c>
    </row>
    <row r="1433" spans="1:72" x14ac:dyDescent="0.15">
      <c r="A1433" s="16">
        <v>2533</v>
      </c>
      <c r="B1433" s="17">
        <v>201427</v>
      </c>
      <c r="C1433" s="3">
        <v>0</v>
      </c>
      <c r="D1433" s="23">
        <v>7.2630432151066238E-4</v>
      </c>
      <c r="E1433" s="18">
        <v>1.7158431168368498E-2</v>
      </c>
      <c r="F1433" s="24">
        <v>1</v>
      </c>
      <c r="G1433" s="24">
        <v>2</v>
      </c>
      <c r="H1433" s="20">
        <v>2.0113524185587428E-2</v>
      </c>
      <c r="I1433" s="20">
        <v>-9.5474820822100681E-3</v>
      </c>
      <c r="J1433" s="24">
        <v>1</v>
      </c>
      <c r="K1433" s="24">
        <v>2</v>
      </c>
      <c r="L1433" s="20">
        <v>2.0113524185587428E-2</v>
      </c>
      <c r="M1433" s="20">
        <v>-1.0621413746795261E-2</v>
      </c>
      <c r="N1433" s="19">
        <v>0.82669999999999999</v>
      </c>
      <c r="O1433" s="19">
        <v>1.0092784763765108</v>
      </c>
      <c r="P1433" s="25">
        <v>42004</v>
      </c>
      <c r="Q1433" s="20">
        <v>-1.0621413746795261E-2</v>
      </c>
      <c r="R1433" s="25">
        <v>42003</v>
      </c>
      <c r="S1433" s="25">
        <f>IF(ISNUMBER(R1433),VLOOKUP(B1433,Index!$B$3:$AB$18,27,FALSE),"")</f>
        <v>42002</v>
      </c>
      <c r="T1433" s="25">
        <f>IF(ISNUMBER($R1433),VLOOKUP($B1433,Index!$B$21:$AB$36,27,FALSE),"")</f>
        <v>42003</v>
      </c>
      <c r="U1433" s="25">
        <f>IF(ISNUMBER($R1433),VLOOKUP($B1433,Index!$B$39:$AB$54,27,FALSE),"")</f>
        <v>42003</v>
      </c>
      <c r="W1433" s="18">
        <v>8.7156518581279485E-2</v>
      </c>
      <c r="X1433" s="19">
        <v>0.33333333333333331</v>
      </c>
      <c r="Y1433" s="18">
        <v>0.32555834140361117</v>
      </c>
      <c r="Z1433" s="19">
        <f t="shared" si="298"/>
        <v>1</v>
      </c>
      <c r="AA1433" s="21">
        <v>6.838113445395215E-2</v>
      </c>
      <c r="AB1433" s="3">
        <v>0</v>
      </c>
      <c r="AC1433" s="18">
        <v>7.5962587312089162E-3</v>
      </c>
      <c r="AD1433" s="19">
        <v>0.1111111111111111</v>
      </c>
      <c r="AE1433" s="18">
        <v>0.10598823365747025</v>
      </c>
      <c r="AF1433" s="19">
        <f t="shared" si="299"/>
        <v>1</v>
      </c>
      <c r="AG1433" s="21">
        <v>4.675979549209482E-3</v>
      </c>
      <c r="AH1433" s="3">
        <v>0</v>
      </c>
      <c r="AK1433" t="str">
        <f t="shared" ref="AK1433:AX1442" si="304">IF($B1433=AK$2,$AA1433,"")</f>
        <v/>
      </c>
      <c r="AL1433" t="str">
        <f t="shared" si="304"/>
        <v/>
      </c>
      <c r="AM1433" t="str">
        <f t="shared" si="304"/>
        <v/>
      </c>
      <c r="AN1433" t="str">
        <f t="shared" si="304"/>
        <v/>
      </c>
      <c r="AO1433" t="str">
        <f t="shared" si="304"/>
        <v/>
      </c>
      <c r="AP1433" t="str">
        <f t="shared" si="304"/>
        <v/>
      </c>
      <c r="AQ1433">
        <f t="shared" si="304"/>
        <v>6.838113445395215E-2</v>
      </c>
      <c r="AR1433" t="str">
        <f t="shared" si="304"/>
        <v/>
      </c>
      <c r="AS1433" t="str">
        <f t="shared" si="304"/>
        <v/>
      </c>
      <c r="AT1433" t="str">
        <f t="shared" si="304"/>
        <v/>
      </c>
      <c r="AU1433" t="str">
        <f t="shared" si="304"/>
        <v/>
      </c>
      <c r="AV1433" t="str">
        <f t="shared" si="304"/>
        <v/>
      </c>
      <c r="AW1433" t="str">
        <f t="shared" si="304"/>
        <v/>
      </c>
      <c r="AX1433" t="str">
        <f t="shared" si="304"/>
        <v/>
      </c>
      <c r="AZ1433" s="46">
        <f>IF(ISNUMBER(VLOOKUP($B1433,Stats!$A$2:$AA$19,2,FALSE))=FALSE,"",IF(ISNUMBER(W1433),(W1433-VLOOKUP($B1433,Stats!$A$2:$AA$19,2,FALSE))/VLOOKUP($B1433,Stats!$A$2:$AA$19,16,FALSE),""))</f>
        <v>-0.33077244432152902</v>
      </c>
      <c r="BA1433" s="46">
        <f>IF(ISNUMBER(VLOOKUP($B1433,Stats!$A$2:$AA$19,2,FALSE))=FALSE,"",IF(ISNUMBER(X1433),(X1433-VLOOKUP($B1433,Stats!$A$2:$AA$19,3,FALSE))/VLOOKUP($B1433,Stats!$A$2:$AA$19,17,FALSE),""))</f>
        <v>-1.0507044611669172</v>
      </c>
      <c r="BB1433" s="46"/>
      <c r="BC1433" s="46"/>
      <c r="BD1433" s="44">
        <f t="shared" si="295"/>
        <v>-0.69073845274422307</v>
      </c>
      <c r="BE1433" s="46">
        <f>IF(ISNUMBER(VLOOKUP($B1433,Stats!$A$2:$AA$19,2,FALSE))=FALSE,"",IF(ISNUMBER(Y1433),(Y1433-VLOOKUP($B1433,Stats!$A$2:$AA$19,5,FALSE))/VLOOKUP($B1433,Stats!$A$2:$AA$19,19,FALSE),""))</f>
        <v>1.0148230381885044</v>
      </c>
      <c r="BF1433" s="46"/>
      <c r="BG1433" s="46"/>
      <c r="BH1433" s="46">
        <f>IF(ISNUMBER(VLOOKUP($B1433,Stats!$A$2:$AA$19,2,FALSE))=FALSE,"",IF(ISNUMBER(Z1433),(Z1433-VLOOKUP($B1433,Stats!$A$2:$AA$19,8,FALSE))/VLOOKUP($B1433,Stats!$A$2:$AA$19,22,FALSE),""))</f>
        <v>0.41115882059143566</v>
      </c>
      <c r="BI1433" s="46" t="str">
        <f>IF(ISNUMBER(VLOOKUP($B1433,Stats!$A$2:$AA$19,2,FALSE))=FALSE,"",IF(ISNUMBER(#REF!),(#REF!-VLOOKUP($B1433,Stats!$A$2:$AA$19,9,FALSE))/VLOOKUP($B1433,Stats!$A$2:$AA$19,23,FALSE),""))</f>
        <v/>
      </c>
      <c r="BJ1433" s="46" t="str">
        <f>IF(ISNUMBER(VLOOKUP($B1433,Stats!$A$2:$AA$19,2,FALSE))=FALSE,"",IF(ISNUMBER(#REF!),(#REF!-VLOOKUP($B1433,Stats!$A$2:$AA$19,10,FALSE))/VLOOKUP($B1433,Stats!$A$2:$AA$19,24,FALSE),""))</f>
        <v/>
      </c>
      <c r="BK1433" s="44">
        <f t="shared" si="301"/>
        <v>-0.58702848055452239</v>
      </c>
      <c r="BL1433" s="46" t="str">
        <f>IF(ISNUMBER(VLOOKUP($B1433,Stats!$A$2:$AA$19,2,FALSE))=FALSE,"",IF(ISNUMBER(#REF!),(#REF!-VLOOKUP($B1433,Stats!$A$2:$AA$19,11,FALSE))/VLOOKUP($B1433,Stats!$A$2:$AA$19,25,FALSE),""))</f>
        <v/>
      </c>
      <c r="BM1433" s="46">
        <f>IF(ISNUMBER(VLOOKUP($B1433,Stats!$A$2:$AA$19,2,FALSE))=FALSE,"",IF(ISNUMBER(AA1433),(AA1433-VLOOKUP($B1433,Stats!$A$2:$AA$19,12,FALSE))/VLOOKUP($B1433,Stats!$A$2:$AA$19,26,FALSE),""))</f>
        <v>-0.46642635650749076</v>
      </c>
      <c r="BN1433" s="46" t="str">
        <f>IF(ISNUMBER(VLOOKUP($B1433,Stats!$A$2:$AA$19,2,FALSE))=FALSE,"",IF(ISNUMBER(#REF!),(#REF!-VLOOKUP($B1433,Stats!$A$2:$AA$19,13,FALSE))/VLOOKUP($B1433,Stats!$A$2:$AA$19,27,FALSE),""))</f>
        <v/>
      </c>
      <c r="BO1433" s="46" t="str">
        <f>IF(ISNUMBER(VLOOKUP($B1433,Stats!$A$2:$AA$19,2,FALSE))=FALSE,"",IF(ISNUMBER(#REF!),(#REF!-VLOOKUP($B1433,Stats!$A$2:$AA$19,14,FALSE))/VLOOKUP($B1433,Stats!$A$2:$AB$19,28,FALSE),""))</f>
        <v/>
      </c>
      <c r="BP1433" s="46"/>
      <c r="BQ1433" s="46">
        <f>IF(ISNUMBER(VLOOKUP($B1433,Stats!$A$2:$AA$19,2,FALSE))=FALSE,"",IF(ISNUMBER(BM1433),BM1433,(VLOOKUP($B1433,Stats!$A$2:$AT$19,46,FALSE)-VLOOKUP($B1433,Stats!$A$2:$AA$19,12,FALSE))/VLOOKUP($B1433,Stats!$A$2:$AA$19,26,FALSE)))</f>
        <v>-0.46642635650749076</v>
      </c>
      <c r="BR1433" s="51">
        <f t="shared" si="302"/>
        <v>-0.46642635650749076</v>
      </c>
      <c r="BS1433" s="32" t="str">
        <f t="shared" si="296"/>
        <v>2533_201427</v>
      </c>
      <c r="BT1433" s="53">
        <f t="shared" si="297"/>
        <v>-0.58365005018305616</v>
      </c>
    </row>
    <row r="1434" spans="1:72" x14ac:dyDescent="0.15">
      <c r="A1434" s="16">
        <v>2533</v>
      </c>
      <c r="B1434" s="17">
        <v>201501</v>
      </c>
      <c r="C1434" s="3">
        <v>0</v>
      </c>
      <c r="D1434" s="23">
        <v>8.8302891012459472E-3</v>
      </c>
      <c r="E1434" s="18">
        <v>6.3427373470773254E-3</v>
      </c>
      <c r="F1434" s="24">
        <v>2</v>
      </c>
      <c r="G1434" s="24">
        <v>3</v>
      </c>
      <c r="H1434" s="20">
        <v>8.4319311213664205E-3</v>
      </c>
      <c r="I1434" s="20">
        <v>-2.6614422839752092E-3</v>
      </c>
      <c r="J1434" s="24">
        <v>2</v>
      </c>
      <c r="K1434" s="24">
        <v>3</v>
      </c>
      <c r="L1434" s="20">
        <v>8.8302891012459472E-3</v>
      </c>
      <c r="M1434" s="20">
        <v>-5.5972371084911376E-3</v>
      </c>
      <c r="N1434" s="19">
        <v>0.8407</v>
      </c>
      <c r="O1434" s="19">
        <v>1.0080335731414869</v>
      </c>
      <c r="P1434" s="25">
        <v>42010</v>
      </c>
      <c r="Q1434" s="20">
        <v>-7.9695491852028733E-3</v>
      </c>
      <c r="R1434" s="25">
        <v>42013</v>
      </c>
      <c r="S1434" s="25">
        <f>IF(ISNUMBER(R1434),VLOOKUP(B1434,Index!$B$3:$AB$18,27,FALSE),"")</f>
        <v>42013</v>
      </c>
      <c r="T1434" s="25">
        <f>IF(ISNUMBER($R1434),VLOOKUP($B1434,Index!$B$21:$AB$36,27,FALSE),"")</f>
        <v>42013</v>
      </c>
      <c r="U1434" s="25">
        <f>IF(ISNUMBER($R1434),VLOOKUP($B1434,Index!$B$39:$AB$54,27,FALSE),"")</f>
        <v>42011</v>
      </c>
      <c r="W1434" s="18">
        <v>0.6357808152897082</v>
      </c>
      <c r="X1434" s="19">
        <v>0.4</v>
      </c>
      <c r="Y1434" s="18">
        <v>0.12034497970186968</v>
      </c>
      <c r="Z1434" s="19">
        <f t="shared" si="298"/>
        <v>0</v>
      </c>
      <c r="AA1434" s="21">
        <v>1.108003589166777</v>
      </c>
      <c r="AB1434" s="3">
        <v>0</v>
      </c>
      <c r="AC1434" s="18">
        <v>0.40421724509044604</v>
      </c>
      <c r="AD1434" s="19">
        <v>0.16000000000000003</v>
      </c>
      <c r="AE1434" s="18">
        <v>1.4482914139443425E-2</v>
      </c>
      <c r="AF1434" s="19">
        <f t="shared" si="299"/>
        <v>0</v>
      </c>
      <c r="AG1434" s="21">
        <v>1.22767195360646</v>
      </c>
      <c r="AH1434" s="3">
        <v>0</v>
      </c>
      <c r="AK1434" t="str">
        <f t="shared" si="304"/>
        <v/>
      </c>
      <c r="AL1434" t="str">
        <f t="shared" si="304"/>
        <v/>
      </c>
      <c r="AM1434" t="str">
        <f t="shared" si="304"/>
        <v/>
      </c>
      <c r="AN1434" t="str">
        <f t="shared" si="304"/>
        <v/>
      </c>
      <c r="AO1434" t="str">
        <f t="shared" si="304"/>
        <v/>
      </c>
      <c r="AP1434" t="str">
        <f t="shared" si="304"/>
        <v/>
      </c>
      <c r="AQ1434" t="str">
        <f t="shared" si="304"/>
        <v/>
      </c>
      <c r="AR1434">
        <f t="shared" si="304"/>
        <v>1.108003589166777</v>
      </c>
      <c r="AS1434" t="str">
        <f t="shared" si="304"/>
        <v/>
      </c>
      <c r="AT1434" t="str">
        <f t="shared" si="304"/>
        <v/>
      </c>
      <c r="AU1434" t="str">
        <f t="shared" si="304"/>
        <v/>
      </c>
      <c r="AV1434" t="str">
        <f t="shared" si="304"/>
        <v/>
      </c>
      <c r="AW1434" t="str">
        <f t="shared" si="304"/>
        <v/>
      </c>
      <c r="AX1434" t="str">
        <f t="shared" si="304"/>
        <v/>
      </c>
      <c r="AZ1434" s="46">
        <f>IF(ISNUMBER(VLOOKUP($B1434,Stats!$A$2:$AA$19,2,FALSE))=FALSE,"",IF(ISNUMBER(W1434),(W1434-VLOOKUP($B1434,Stats!$A$2:$AA$19,2,FALSE))/VLOOKUP($B1434,Stats!$A$2:$AA$19,16,FALSE),""))</f>
        <v>-0.31717323131482489</v>
      </c>
      <c r="BA1434" s="46">
        <f>IF(ISNUMBER(VLOOKUP($B1434,Stats!$A$2:$AA$19,2,FALSE))=FALSE,"",IF(ISNUMBER(X1434),(X1434-VLOOKUP($B1434,Stats!$A$2:$AA$19,3,FALSE))/VLOOKUP($B1434,Stats!$A$2:$AA$19,17,FALSE),""))</f>
        <v>-0.84220341465677562</v>
      </c>
      <c r="BB1434" s="46"/>
      <c r="BC1434" s="46"/>
      <c r="BD1434" s="44">
        <f t="shared" si="295"/>
        <v>-0.57968832298580031</v>
      </c>
      <c r="BE1434" s="46">
        <f>IF(ISNUMBER(VLOOKUP($B1434,Stats!$A$2:$AA$19,2,FALSE))=FALSE,"",IF(ISNUMBER(Y1434),(Y1434-VLOOKUP($B1434,Stats!$A$2:$AA$19,5,FALSE))/VLOOKUP($B1434,Stats!$A$2:$AA$19,19,FALSE),""))</f>
        <v>-0.71678500242696863</v>
      </c>
      <c r="BF1434" s="46"/>
      <c r="BG1434" s="46"/>
      <c r="BH1434" s="46">
        <f>IF(ISNUMBER(VLOOKUP($B1434,Stats!$A$2:$AA$19,2,FALSE))=FALSE,"",IF(ISNUMBER(Z1434),(Z1434-VLOOKUP($B1434,Stats!$A$2:$AA$19,8,FALSE))/VLOOKUP($B1434,Stats!$A$2:$AA$19,22,FALSE),""))</f>
        <v>-0.58823842946080296</v>
      </c>
      <c r="BI1434" s="46" t="str">
        <f>IF(ISNUMBER(VLOOKUP($B1434,Stats!$A$2:$AA$19,2,FALSE))=FALSE,"",IF(ISNUMBER(#REF!),(#REF!-VLOOKUP($B1434,Stats!$A$2:$AA$19,9,FALSE))/VLOOKUP($B1434,Stats!$A$2:$AA$19,23,FALSE),""))</f>
        <v/>
      </c>
      <c r="BJ1434" s="46" t="str">
        <f>IF(ISNUMBER(VLOOKUP($B1434,Stats!$A$2:$AA$19,2,FALSE))=FALSE,"",IF(ISNUMBER(#REF!),(#REF!-VLOOKUP($B1434,Stats!$A$2:$AA$19,10,FALSE))/VLOOKUP($B1434,Stats!$A$2:$AA$19,24,FALSE),""))</f>
        <v/>
      </c>
      <c r="BK1434" s="44">
        <f t="shared" si="301"/>
        <v>0.32527797286063709</v>
      </c>
      <c r="BL1434" s="46" t="str">
        <f>IF(ISNUMBER(VLOOKUP($B1434,Stats!$A$2:$AA$19,2,FALSE))=FALSE,"",IF(ISNUMBER(#REF!),(#REF!-VLOOKUP($B1434,Stats!$A$2:$AA$19,11,FALSE))/VLOOKUP($B1434,Stats!$A$2:$AA$19,25,FALSE),""))</f>
        <v/>
      </c>
      <c r="BM1434" s="46">
        <f>IF(ISNUMBER(VLOOKUP($B1434,Stats!$A$2:$AA$19,2,FALSE))=FALSE,"",IF(ISNUMBER(AA1434),(AA1434-VLOOKUP($B1434,Stats!$A$2:$AA$19,12,FALSE))/VLOOKUP($B1434,Stats!$A$2:$AA$19,26,FALSE),""))</f>
        <v>-0.34960433480872927</v>
      </c>
      <c r="BN1434" s="46" t="str">
        <f>IF(ISNUMBER(VLOOKUP($B1434,Stats!$A$2:$AA$19,2,FALSE))=FALSE,"",IF(ISNUMBER(#REF!),(#REF!-VLOOKUP($B1434,Stats!$A$2:$AA$19,13,FALSE))/VLOOKUP($B1434,Stats!$A$2:$AA$19,27,FALSE),""))</f>
        <v/>
      </c>
      <c r="BO1434" s="46" t="str">
        <f>IF(ISNUMBER(VLOOKUP($B1434,Stats!$A$2:$AA$19,2,FALSE))=FALSE,"",IF(ISNUMBER(#REF!),(#REF!-VLOOKUP($B1434,Stats!$A$2:$AA$19,14,FALSE))/VLOOKUP($B1434,Stats!$A$2:$AB$19,28,FALSE),""))</f>
        <v/>
      </c>
      <c r="BP1434" s="46"/>
      <c r="BQ1434" s="46">
        <f>IF(ISNUMBER(VLOOKUP($B1434,Stats!$A$2:$AA$19,2,FALSE))=FALSE,"",IF(ISNUMBER(BM1434),BM1434,(VLOOKUP($B1434,Stats!$A$2:$AT$19,46,FALSE)-VLOOKUP($B1434,Stats!$A$2:$AA$19,12,FALSE))/VLOOKUP($B1434,Stats!$A$2:$AA$19,26,FALSE)))</f>
        <v>-0.34960433480872927</v>
      </c>
      <c r="BR1434" s="51">
        <f t="shared" si="302"/>
        <v>-0.34960433480872927</v>
      </c>
      <c r="BS1434" s="32" t="str">
        <f t="shared" si="296"/>
        <v>2533_201501</v>
      </c>
      <c r="BT1434" s="53">
        <f t="shared" si="297"/>
        <v>9.3082521574763127E-3</v>
      </c>
    </row>
    <row r="1435" spans="1:72" x14ac:dyDescent="0.15">
      <c r="A1435" s="16">
        <v>2533</v>
      </c>
      <c r="B1435" s="17">
        <v>201502</v>
      </c>
      <c r="C1435" s="3">
        <v>0</v>
      </c>
      <c r="D1435" s="23">
        <v>4.6402877697841793E-2</v>
      </c>
      <c r="E1435" s="18">
        <v>1.566830612998844E-2</v>
      </c>
      <c r="F1435" s="24">
        <v>7</v>
      </c>
      <c r="G1435" s="24">
        <v>3</v>
      </c>
      <c r="H1435" s="20">
        <v>1.2351794966080996E-2</v>
      </c>
      <c r="I1435" s="20">
        <v>-1.3296194104818712E-2</v>
      </c>
      <c r="J1435" s="24">
        <v>4</v>
      </c>
      <c r="K1435" s="24">
        <v>1</v>
      </c>
      <c r="L1435" s="20">
        <v>2.5871361839741258E-2</v>
      </c>
      <c r="M1435" s="20">
        <v>-3.1663187195546283E-2</v>
      </c>
      <c r="N1435" s="19">
        <v>0.87929999999999997</v>
      </c>
      <c r="O1435" s="19">
        <v>1.0550755939524836</v>
      </c>
      <c r="P1435" s="25">
        <v>42026</v>
      </c>
      <c r="Q1435" s="20">
        <v>-3.1663187195546283E-2</v>
      </c>
      <c r="R1435" s="25">
        <v>42023</v>
      </c>
      <c r="S1435" s="25">
        <f>IF(ISNUMBER(R1435),VLOOKUP(B1435,Index!$B$3:$AB$18,27,FALSE),"")</f>
        <v>42023</v>
      </c>
      <c r="T1435" s="25">
        <f>IF(ISNUMBER($R1435),VLOOKUP($B1435,Index!$B$21:$AB$36,27,FALSE),"")</f>
        <v>42023</v>
      </c>
      <c r="U1435" s="25">
        <f>IF(ISNUMBER($R1435),VLOOKUP($B1435,Index!$B$39:$AB$54,27,FALSE),"")</f>
        <v>42027</v>
      </c>
      <c r="W1435" s="18">
        <v>1.3920863309352538</v>
      </c>
      <c r="X1435" s="19">
        <v>0.7</v>
      </c>
      <c r="Y1435" s="18">
        <v>0.29728520668525032</v>
      </c>
      <c r="Z1435" s="19">
        <f t="shared" si="298"/>
        <v>0</v>
      </c>
      <c r="AA1435" s="21">
        <v>1.4655150604790912</v>
      </c>
      <c r="AB1435" s="3">
        <v>0</v>
      </c>
      <c r="AC1435" s="18">
        <v>1.937904352776777</v>
      </c>
      <c r="AD1435" s="19">
        <v>0.48999999999999994</v>
      </c>
      <c r="AE1435" s="18">
        <v>8.8378494113892009E-2</v>
      </c>
      <c r="AF1435" s="19">
        <f t="shared" si="299"/>
        <v>0</v>
      </c>
      <c r="AG1435" s="21">
        <v>2.1477343924910341</v>
      </c>
      <c r="AH1435" s="3">
        <v>0</v>
      </c>
      <c r="AK1435" t="str">
        <f t="shared" si="304"/>
        <v/>
      </c>
      <c r="AL1435" t="str">
        <f t="shared" si="304"/>
        <v/>
      </c>
      <c r="AM1435" t="str">
        <f t="shared" si="304"/>
        <v/>
      </c>
      <c r="AN1435" t="str">
        <f t="shared" si="304"/>
        <v/>
      </c>
      <c r="AO1435" t="str">
        <f t="shared" si="304"/>
        <v/>
      </c>
      <c r="AP1435" t="str">
        <f t="shared" si="304"/>
        <v/>
      </c>
      <c r="AQ1435" t="str">
        <f t="shared" si="304"/>
        <v/>
      </c>
      <c r="AR1435" t="str">
        <f t="shared" si="304"/>
        <v/>
      </c>
      <c r="AS1435">
        <f t="shared" si="304"/>
        <v>1.4655150604790912</v>
      </c>
      <c r="AT1435" t="str">
        <f t="shared" si="304"/>
        <v/>
      </c>
      <c r="AU1435" t="str">
        <f t="shared" si="304"/>
        <v/>
      </c>
      <c r="AV1435" t="str">
        <f t="shared" si="304"/>
        <v/>
      </c>
      <c r="AW1435" t="str">
        <f t="shared" si="304"/>
        <v/>
      </c>
      <c r="AX1435" t="str">
        <f t="shared" si="304"/>
        <v/>
      </c>
      <c r="AZ1435" s="46">
        <f>IF(ISNUMBER(VLOOKUP($B1435,Stats!$A$2:$AA$19,2,FALSE))=FALSE,"",IF(ISNUMBER(W1435),(W1435-VLOOKUP($B1435,Stats!$A$2:$AA$19,2,FALSE))/VLOOKUP($B1435,Stats!$A$2:$AA$19,16,FALSE),""))</f>
        <v>0.97725281761670424</v>
      </c>
      <c r="BA1435" s="46">
        <f>IF(ISNUMBER(VLOOKUP($B1435,Stats!$A$2:$AA$19,2,FALSE))=FALSE,"",IF(ISNUMBER(X1435),(X1435-VLOOKUP($B1435,Stats!$A$2:$AA$19,3,FALSE))/VLOOKUP($B1435,Stats!$A$2:$AA$19,17,FALSE),""))</f>
        <v>0.38056958571220034</v>
      </c>
      <c r="BB1435" s="46"/>
      <c r="BC1435" s="46"/>
      <c r="BD1435" s="44">
        <f t="shared" si="295"/>
        <v>0.67891120166445229</v>
      </c>
      <c r="BE1435" s="46">
        <f>IF(ISNUMBER(VLOOKUP($B1435,Stats!$A$2:$AA$19,2,FALSE))=FALSE,"",IF(ISNUMBER(Y1435),(Y1435-VLOOKUP($B1435,Stats!$A$2:$AA$19,5,FALSE))/VLOOKUP($B1435,Stats!$A$2:$AA$19,19,FALSE),""))</f>
        <v>-2.0897980287584633E-2</v>
      </c>
      <c r="BF1435" s="46"/>
      <c r="BG1435" s="46"/>
      <c r="BH1435" s="46">
        <f>IF(ISNUMBER(VLOOKUP($B1435,Stats!$A$2:$AA$19,2,FALSE))=FALSE,"",IF(ISNUMBER(Z1435),(Z1435-VLOOKUP($B1435,Stats!$A$2:$AA$19,8,FALSE))/VLOOKUP($B1435,Stats!$A$2:$AA$19,22,FALSE),""))</f>
        <v>-0.48836753916131515</v>
      </c>
      <c r="BI1435" s="46" t="str">
        <f>IF(ISNUMBER(VLOOKUP($B1435,Stats!$A$2:$AA$19,2,FALSE))=FALSE,"",IF(ISNUMBER(#REF!),(#REF!-VLOOKUP($B1435,Stats!$A$2:$AA$19,9,FALSE))/VLOOKUP($B1435,Stats!$A$2:$AA$19,23,FALSE),""))</f>
        <v/>
      </c>
      <c r="BJ1435" s="46" t="str">
        <f>IF(ISNUMBER(VLOOKUP($B1435,Stats!$A$2:$AA$19,2,FALSE))=FALSE,"",IF(ISNUMBER(#REF!),(#REF!-VLOOKUP($B1435,Stats!$A$2:$AA$19,10,FALSE))/VLOOKUP($B1435,Stats!$A$2:$AA$19,24,FALSE),""))</f>
        <v/>
      </c>
      <c r="BK1435" s="44">
        <f t="shared" si="301"/>
        <v>-0.1318816755470853</v>
      </c>
      <c r="BL1435" s="46" t="str">
        <f>IF(ISNUMBER(VLOOKUP($B1435,Stats!$A$2:$AA$19,2,FALSE))=FALSE,"",IF(ISNUMBER(#REF!),(#REF!-VLOOKUP($B1435,Stats!$A$2:$AA$19,11,FALSE))/VLOOKUP($B1435,Stats!$A$2:$AA$19,25,FALSE),""))</f>
        <v/>
      </c>
      <c r="BM1435" s="46">
        <f>IF(ISNUMBER(VLOOKUP($B1435,Stats!$A$2:$AA$19,2,FALSE))=FALSE,"",IF(ISNUMBER(AA1435),(AA1435-VLOOKUP($B1435,Stats!$A$2:$AA$19,12,FALSE))/VLOOKUP($B1435,Stats!$A$2:$AA$19,26,FALSE),""))</f>
        <v>-0.16611193437338581</v>
      </c>
      <c r="BN1435" s="46" t="str">
        <f>IF(ISNUMBER(VLOOKUP($B1435,Stats!$A$2:$AA$19,2,FALSE))=FALSE,"",IF(ISNUMBER(#REF!),(#REF!-VLOOKUP($B1435,Stats!$A$2:$AA$19,13,FALSE))/VLOOKUP($B1435,Stats!$A$2:$AA$19,27,FALSE),""))</f>
        <v/>
      </c>
      <c r="BO1435" s="46" t="str">
        <f>IF(ISNUMBER(VLOOKUP($B1435,Stats!$A$2:$AA$19,2,FALSE))=FALSE,"",IF(ISNUMBER(#REF!),(#REF!-VLOOKUP($B1435,Stats!$A$2:$AA$19,14,FALSE))/VLOOKUP($B1435,Stats!$A$2:$AB$19,28,FALSE),""))</f>
        <v/>
      </c>
      <c r="BP1435" s="46"/>
      <c r="BQ1435" s="46">
        <f>IF(ISNUMBER(VLOOKUP($B1435,Stats!$A$2:$AA$19,2,FALSE))=FALSE,"",IF(ISNUMBER(BM1435),BM1435,(VLOOKUP($B1435,Stats!$A$2:$AT$19,46,FALSE)-VLOOKUP($B1435,Stats!$A$2:$AA$19,12,FALSE))/VLOOKUP($B1435,Stats!$A$2:$AA$19,26,FALSE)))</f>
        <v>-0.16611193437338581</v>
      </c>
      <c r="BR1435" s="51">
        <f t="shared" si="302"/>
        <v>-0.16611193437338581</v>
      </c>
      <c r="BS1435" s="32" t="str">
        <f t="shared" si="296"/>
        <v>2533_201502</v>
      </c>
      <c r="BT1435" s="53">
        <f t="shared" si="297"/>
        <v>2.3430848129962122E-2</v>
      </c>
    </row>
    <row r="1436" spans="1:72" x14ac:dyDescent="0.15">
      <c r="A1436" s="16">
        <v>2533</v>
      </c>
      <c r="B1436" s="17">
        <v>201503</v>
      </c>
      <c r="C1436" s="3">
        <v>0</v>
      </c>
      <c r="D1436" s="23">
        <v>-6.3022802795921207E-3</v>
      </c>
      <c r="E1436" s="18">
        <v>1.0754911287452307E-2</v>
      </c>
      <c r="F1436" s="24">
        <v>5</v>
      </c>
      <c r="G1436" s="24">
        <v>5</v>
      </c>
      <c r="H1436" s="20">
        <v>7.8100439652367456E-3</v>
      </c>
      <c r="I1436" s="20">
        <v>-8.9703183530678958E-3</v>
      </c>
      <c r="J1436" s="24">
        <v>2</v>
      </c>
      <c r="K1436" s="24">
        <v>3</v>
      </c>
      <c r="L1436" s="20">
        <v>1.784472769409029E-2</v>
      </c>
      <c r="M1436" s="20">
        <v>-1.2075643654591128E-2</v>
      </c>
      <c r="N1436" s="19">
        <v>0.8871</v>
      </c>
      <c r="O1436" s="19">
        <v>1.0009026289066907</v>
      </c>
      <c r="P1436" s="25">
        <v>42031</v>
      </c>
      <c r="Q1436" s="20">
        <v>-2.930898433096607E-2</v>
      </c>
      <c r="R1436" s="25">
        <v>42034</v>
      </c>
      <c r="S1436" s="25">
        <f>IF(ISNUMBER(R1436),VLOOKUP(B1436,Index!$B$3:$AB$18,27,FALSE),"")</f>
        <v>42041</v>
      </c>
      <c r="T1436" s="25">
        <f>IF(ISNUMBER($R1436),VLOOKUP($B1436,Index!$B$21:$AB$36,27,FALSE),"")</f>
        <v>42041</v>
      </c>
      <c r="U1436" s="25">
        <f>IF(ISNUMBER($R1436),VLOOKUP($B1436,Index!$B$39:$AB$54,27,FALSE),"")</f>
        <v>42034</v>
      </c>
      <c r="W1436" s="18">
        <v>-0.18906840838776362</v>
      </c>
      <c r="X1436" s="19">
        <v>0.5</v>
      </c>
      <c r="Y1436" s="18">
        <v>0.20406009420841906</v>
      </c>
      <c r="Z1436" s="19">
        <f t="shared" si="298"/>
        <v>7</v>
      </c>
      <c r="AA1436" s="21" t="s">
        <v>25</v>
      </c>
      <c r="AB1436" s="3">
        <v>0</v>
      </c>
      <c r="AC1436" s="18">
        <v>3.5746863050282164E-2</v>
      </c>
      <c r="AD1436" s="19">
        <v>0.25</v>
      </c>
      <c r="AE1436" s="18">
        <v>4.1640522048348859E-2</v>
      </c>
      <c r="AF1436" s="19">
        <f t="shared" si="299"/>
        <v>49</v>
      </c>
      <c r="AG1436" s="21" t="s">
        <v>25</v>
      </c>
      <c r="AH1436" s="3">
        <v>0</v>
      </c>
      <c r="AK1436" t="str">
        <f t="shared" si="304"/>
        <v/>
      </c>
      <c r="AL1436" t="str">
        <f t="shared" si="304"/>
        <v/>
      </c>
      <c r="AM1436" t="str">
        <f t="shared" si="304"/>
        <v/>
      </c>
      <c r="AN1436" t="str">
        <f t="shared" si="304"/>
        <v/>
      </c>
      <c r="AO1436" t="str">
        <f t="shared" si="304"/>
        <v/>
      </c>
      <c r="AP1436" t="str">
        <f t="shared" si="304"/>
        <v/>
      </c>
      <c r="AQ1436" t="str">
        <f t="shared" si="304"/>
        <v/>
      </c>
      <c r="AR1436" t="str">
        <f t="shared" si="304"/>
        <v/>
      </c>
      <c r="AS1436" t="str">
        <f t="shared" si="304"/>
        <v/>
      </c>
      <c r="AT1436" t="str">
        <f t="shared" si="304"/>
        <v/>
      </c>
      <c r="AU1436" t="str">
        <f t="shared" si="304"/>
        <v/>
      </c>
      <c r="AV1436" t="str">
        <f t="shared" si="304"/>
        <v/>
      </c>
      <c r="AW1436" t="str">
        <f t="shared" si="304"/>
        <v/>
      </c>
      <c r="AX1436" t="str">
        <f t="shared" si="304"/>
        <v/>
      </c>
      <c r="AZ1436" s="46">
        <f>IF(ISNUMBER(VLOOKUP($B1436,Stats!$A$2:$AA$19,2,FALSE))=FALSE,"",IF(ISNUMBER(W1436),(W1436-VLOOKUP($B1436,Stats!$A$2:$AA$19,2,FALSE))/VLOOKUP($B1436,Stats!$A$2:$AA$19,16,FALSE),""))</f>
        <v>0.45639882809494653</v>
      </c>
      <c r="BA1436" s="46">
        <f>IF(ISNUMBER(VLOOKUP($B1436,Stats!$A$2:$AA$19,2,FALSE))=FALSE,"",IF(ISNUMBER(X1436),(X1436-VLOOKUP($B1436,Stats!$A$2:$AA$19,3,FALSE))/VLOOKUP($B1436,Stats!$A$2:$AA$19,17,FALSE),""))</f>
        <v>0.74711640998777773</v>
      </c>
      <c r="BB1436" s="46"/>
      <c r="BC1436" s="46"/>
      <c r="BD1436" s="44">
        <f t="shared" si="295"/>
        <v>0.60175761904136216</v>
      </c>
      <c r="BE1436" s="46">
        <f>IF(ISNUMBER(VLOOKUP($B1436,Stats!$A$2:$AA$19,2,FALSE))=FALSE,"",IF(ISNUMBER(Y1436),(Y1436-VLOOKUP($B1436,Stats!$A$2:$AA$19,5,FALSE))/VLOOKUP($B1436,Stats!$A$2:$AA$19,19,FALSE),""))</f>
        <v>0.47797506684867952</v>
      </c>
      <c r="BF1436" s="46"/>
      <c r="BG1436" s="46"/>
      <c r="BH1436" s="46">
        <f>IF(ISNUMBER(VLOOKUP($B1436,Stats!$A$2:$AA$19,2,FALSE))=FALSE,"",IF(ISNUMBER(Z1436),(Z1436-VLOOKUP($B1436,Stats!$A$2:$AA$19,8,FALSE))/VLOOKUP($B1436,Stats!$A$2:$AA$19,22,FALSE),""))</f>
        <v>2.1034653846458133</v>
      </c>
      <c r="BI1436" s="46" t="str">
        <f>IF(ISNUMBER(VLOOKUP($B1436,Stats!$A$2:$AA$19,2,FALSE))=FALSE,"",IF(ISNUMBER(#REF!),(#REF!-VLOOKUP($B1436,Stats!$A$2:$AA$19,9,FALSE))/VLOOKUP($B1436,Stats!$A$2:$AA$19,23,FALSE),""))</f>
        <v/>
      </c>
      <c r="BJ1436" s="46" t="str">
        <f>IF(ISNUMBER(VLOOKUP($B1436,Stats!$A$2:$AA$19,2,FALSE))=FALSE,"",IF(ISNUMBER(#REF!),(#REF!-VLOOKUP($B1436,Stats!$A$2:$AA$19,10,FALSE))/VLOOKUP($B1436,Stats!$A$2:$AA$19,24,FALSE),""))</f>
        <v/>
      </c>
      <c r="BK1436" s="44">
        <f t="shared" si="301"/>
        <v>0.29645706859966836</v>
      </c>
      <c r="BL1436" s="46" t="str">
        <f>IF(ISNUMBER(VLOOKUP($B1436,Stats!$A$2:$AA$19,2,FALSE))=FALSE,"",IF(ISNUMBER(#REF!),(#REF!-VLOOKUP($B1436,Stats!$A$2:$AA$19,11,FALSE))/VLOOKUP($B1436,Stats!$A$2:$AA$19,25,FALSE),""))</f>
        <v/>
      </c>
      <c r="BM1436" s="46" t="str">
        <f>IF(ISNUMBER(VLOOKUP($B1436,Stats!$A$2:$AA$19,2,FALSE))=FALSE,"",IF(ISNUMBER(AA1436),(AA1436-VLOOKUP($B1436,Stats!$A$2:$AA$19,12,FALSE))/VLOOKUP($B1436,Stats!$A$2:$AA$19,26,FALSE),""))</f>
        <v/>
      </c>
      <c r="BN1436" s="46" t="str">
        <f>IF(ISNUMBER(VLOOKUP($B1436,Stats!$A$2:$AA$19,2,FALSE))=FALSE,"",IF(ISNUMBER(#REF!),(#REF!-VLOOKUP($B1436,Stats!$A$2:$AA$19,13,FALSE))/VLOOKUP($B1436,Stats!$A$2:$AA$19,27,FALSE),""))</f>
        <v/>
      </c>
      <c r="BO1436" s="46" t="str">
        <f>IF(ISNUMBER(VLOOKUP($B1436,Stats!$A$2:$AA$19,2,FALSE))=FALSE,"",IF(ISNUMBER(#REF!),(#REF!-VLOOKUP($B1436,Stats!$A$2:$AA$19,14,FALSE))/VLOOKUP($B1436,Stats!$A$2:$AB$19,28,FALSE),""))</f>
        <v/>
      </c>
      <c r="BP1436" s="46"/>
      <c r="BQ1436" s="46">
        <f>IF(ISNUMBER(VLOOKUP($B1436,Stats!$A$2:$AA$19,2,FALSE))=FALSE,"",IF(ISNUMBER(BM1436),BM1436,(VLOOKUP($B1436,Stats!$A$2:$AT$19,46,FALSE)-VLOOKUP($B1436,Stats!$A$2:$AA$19,12,FALSE))/VLOOKUP($B1436,Stats!$A$2:$AA$19,26,FALSE)))</f>
        <v>-0.53964354662323732</v>
      </c>
      <c r="BR1436" s="51">
        <f t="shared" si="302"/>
        <v>-0.53964354662323732</v>
      </c>
      <c r="BS1436" s="32" t="str">
        <f t="shared" si="296"/>
        <v>2533_201503</v>
      </c>
      <c r="BT1436" s="53">
        <f t="shared" si="297"/>
        <v>0.19029705564342597</v>
      </c>
    </row>
    <row r="1437" spans="1:72" x14ac:dyDescent="0.15">
      <c r="A1437" s="16">
        <v>2533</v>
      </c>
      <c r="B1437" s="17">
        <v>201504</v>
      </c>
      <c r="C1437" s="3">
        <v>0</v>
      </c>
      <c r="D1437" s="23">
        <v>5.9501845018450128E-2</v>
      </c>
      <c r="E1437" s="18">
        <v>1.3116796630574992E-2</v>
      </c>
      <c r="F1437" s="24">
        <v>6</v>
      </c>
      <c r="G1437" s="24">
        <v>1</v>
      </c>
      <c r="H1437" s="20">
        <v>1.2353355704381378E-2</v>
      </c>
      <c r="I1437" s="20">
        <v>-1.5567343173431669E-2</v>
      </c>
      <c r="J1437" s="24">
        <v>6</v>
      </c>
      <c r="K1437" s="24">
        <v>1</v>
      </c>
      <c r="L1437" s="20">
        <v>2.502805836139177E-2</v>
      </c>
      <c r="M1437" s="20">
        <v>-1.5567343173431669E-2</v>
      </c>
      <c r="N1437" s="19">
        <v>0.91879999999999995</v>
      </c>
      <c r="O1437" s="19">
        <v>1.0762562961227597</v>
      </c>
      <c r="P1437" s="25">
        <v>42052</v>
      </c>
      <c r="Q1437" s="20">
        <v>0</v>
      </c>
      <c r="R1437" s="25">
        <v>42044</v>
      </c>
      <c r="S1437" s="25">
        <f>IF(ISNUMBER(R1437),VLOOKUP(B1437,Index!$B$3:$AB$18,27,FALSE),"")</f>
        <v>42044</v>
      </c>
      <c r="T1437" s="25">
        <f>IF(ISNUMBER($R1437),VLOOKUP($B1437,Index!$B$21:$AB$36,27,FALSE),"")</f>
        <v>42044</v>
      </c>
      <c r="U1437" s="25">
        <f>IF(ISNUMBER($R1437),VLOOKUP($B1437,Index!$B$39:$AB$54,27,FALSE),"")</f>
        <v>42052</v>
      </c>
      <c r="W1437" s="18">
        <v>2.3800738007380051</v>
      </c>
      <c r="X1437" s="19">
        <v>0.8571428571428571</v>
      </c>
      <c r="Y1437" s="18">
        <v>0.24887371774703501</v>
      </c>
      <c r="Z1437" s="19">
        <f t="shared" si="298"/>
        <v>0</v>
      </c>
      <c r="AA1437" s="21" t="s">
        <v>25</v>
      </c>
      <c r="AB1437" s="3">
        <v>0</v>
      </c>
      <c r="AC1437" s="18">
        <v>5.6647512969594533</v>
      </c>
      <c r="AD1437" s="19">
        <v>0.73469387755102034</v>
      </c>
      <c r="AE1437" s="18">
        <v>6.193812738523085E-2</v>
      </c>
      <c r="AF1437" s="19">
        <f t="shared" si="299"/>
        <v>0</v>
      </c>
      <c r="AG1437" s="21" t="s">
        <v>25</v>
      </c>
      <c r="AH1437" s="3">
        <v>0</v>
      </c>
      <c r="AK1437" t="str">
        <f t="shared" si="304"/>
        <v/>
      </c>
      <c r="AL1437" t="str">
        <f t="shared" si="304"/>
        <v/>
      </c>
      <c r="AM1437" t="str">
        <f t="shared" si="304"/>
        <v/>
      </c>
      <c r="AN1437" t="str">
        <f t="shared" si="304"/>
        <v/>
      </c>
      <c r="AO1437" t="str">
        <f t="shared" si="304"/>
        <v/>
      </c>
      <c r="AP1437" t="str">
        <f t="shared" si="304"/>
        <v/>
      </c>
      <c r="AQ1437" t="str">
        <f t="shared" si="304"/>
        <v/>
      </c>
      <c r="AR1437" t="str">
        <f t="shared" si="304"/>
        <v/>
      </c>
      <c r="AS1437" t="str">
        <f t="shared" si="304"/>
        <v/>
      </c>
      <c r="AT1437" t="str">
        <f t="shared" si="304"/>
        <v/>
      </c>
      <c r="AU1437" t="str">
        <f t="shared" si="304"/>
        <v/>
      </c>
      <c r="AV1437" t="str">
        <f t="shared" si="304"/>
        <v/>
      </c>
      <c r="AW1437" t="str">
        <f t="shared" si="304"/>
        <v/>
      </c>
      <c r="AX1437" t="str">
        <f t="shared" si="304"/>
        <v/>
      </c>
      <c r="AZ1437" s="46">
        <f>IF(ISNUMBER(VLOOKUP($B1437,Stats!$A$2:$AA$19,2,FALSE))=FALSE,"",IF(ISNUMBER(W1437),(W1437-VLOOKUP($B1437,Stats!$A$2:$AA$19,2,FALSE))/VLOOKUP($B1437,Stats!$A$2:$AA$19,16,FALSE),""))</f>
        <v>0.41776454972062199</v>
      </c>
      <c r="BA1437" s="46">
        <f>IF(ISNUMBER(VLOOKUP($B1437,Stats!$A$2:$AA$19,2,FALSE))=FALSE,"",IF(ISNUMBER(X1437),(X1437-VLOOKUP($B1437,Stats!$A$2:$AA$19,3,FALSE))/VLOOKUP($B1437,Stats!$A$2:$AA$19,17,FALSE),""))</f>
        <v>-2.8916520771255196E-2</v>
      </c>
      <c r="BB1437" s="46"/>
      <c r="BC1437" s="46"/>
      <c r="BD1437" s="44">
        <f t="shared" si="295"/>
        <v>0.19442401447468341</v>
      </c>
      <c r="BE1437" s="46">
        <f>IF(ISNUMBER(VLOOKUP($B1437,Stats!$A$2:$AA$19,2,FALSE))=FALSE,"",IF(ISNUMBER(Y1437),(Y1437-VLOOKUP($B1437,Stats!$A$2:$AA$19,5,FALSE))/VLOOKUP($B1437,Stats!$A$2:$AA$19,19,FALSE),""))</f>
        <v>1.2446034823087897</v>
      </c>
      <c r="BF1437" s="46"/>
      <c r="BG1437" s="46"/>
      <c r="BH1437" s="46">
        <f>IF(ISNUMBER(VLOOKUP($B1437,Stats!$A$2:$AA$19,2,FALSE))=FALSE,"",IF(ISNUMBER(Z1437),(Z1437-VLOOKUP($B1437,Stats!$A$2:$AA$19,8,FALSE))/VLOOKUP($B1437,Stats!$A$2:$AA$19,22,FALSE),""))</f>
        <v>-0.5145844845400992</v>
      </c>
      <c r="BI1437" s="46" t="str">
        <f>IF(ISNUMBER(VLOOKUP($B1437,Stats!$A$2:$AA$19,2,FALSE))=FALSE,"",IF(ISNUMBER(#REF!),(#REF!-VLOOKUP($B1437,Stats!$A$2:$AA$19,9,FALSE))/VLOOKUP($B1437,Stats!$A$2:$AA$19,23,FALSE),""))</f>
        <v/>
      </c>
      <c r="BJ1437" s="46" t="str">
        <f>IF(ISNUMBER(VLOOKUP($B1437,Stats!$A$2:$AA$19,2,FALSE))=FALSE,"",IF(ISNUMBER(#REF!),(#REF!-VLOOKUP($B1437,Stats!$A$2:$AA$19,10,FALSE))/VLOOKUP($B1437,Stats!$A$2:$AA$19,24,FALSE),""))</f>
        <v/>
      </c>
      <c r="BK1437" s="44">
        <f t="shared" si="301"/>
        <v>-1.0255977829781824</v>
      </c>
      <c r="BL1437" s="46" t="str">
        <f>IF(ISNUMBER(VLOOKUP($B1437,Stats!$A$2:$AA$19,2,FALSE))=FALSE,"",IF(ISNUMBER(#REF!),(#REF!-VLOOKUP($B1437,Stats!$A$2:$AA$19,11,FALSE))/VLOOKUP($B1437,Stats!$A$2:$AA$19,25,FALSE),""))</f>
        <v/>
      </c>
      <c r="BM1437" s="46" t="str">
        <f>IF(ISNUMBER(VLOOKUP($B1437,Stats!$A$2:$AA$19,2,FALSE))=FALSE,"",IF(ISNUMBER(AA1437),(AA1437-VLOOKUP($B1437,Stats!$A$2:$AA$19,12,FALSE))/VLOOKUP($B1437,Stats!$A$2:$AA$19,26,FALSE),""))</f>
        <v/>
      </c>
      <c r="BN1437" s="46" t="str">
        <f>IF(ISNUMBER(VLOOKUP($B1437,Stats!$A$2:$AA$19,2,FALSE))=FALSE,"",IF(ISNUMBER(#REF!),(#REF!-VLOOKUP($B1437,Stats!$A$2:$AA$19,13,FALSE))/VLOOKUP($B1437,Stats!$A$2:$AA$19,27,FALSE),""))</f>
        <v/>
      </c>
      <c r="BO1437" s="46" t="str">
        <f>IF(ISNUMBER(VLOOKUP($B1437,Stats!$A$2:$AA$19,2,FALSE))=FALSE,"",IF(ISNUMBER(#REF!),(#REF!-VLOOKUP($B1437,Stats!$A$2:$AA$19,14,FALSE))/VLOOKUP($B1437,Stats!$A$2:$AB$19,28,FALSE),""))</f>
        <v/>
      </c>
      <c r="BP1437" s="46"/>
      <c r="BQ1437" s="46">
        <f>IF(ISNUMBER(VLOOKUP($B1437,Stats!$A$2:$AA$19,2,FALSE))=FALSE,"",IF(ISNUMBER(BM1437),BM1437,(VLOOKUP($B1437,Stats!$A$2:$AT$19,46,FALSE)-VLOOKUP($B1437,Stats!$A$2:$AA$19,12,FALSE))/VLOOKUP($B1437,Stats!$A$2:$AA$19,26,FALSE)))</f>
        <v>-0.64096278450557098</v>
      </c>
      <c r="BR1437" s="51">
        <f t="shared" si="302"/>
        <v>-0.64096278450557098</v>
      </c>
      <c r="BS1437" s="32" t="str">
        <f t="shared" si="296"/>
        <v>2533_201504</v>
      </c>
      <c r="BT1437" s="53">
        <f t="shared" si="297"/>
        <v>-0.70466642379308697</v>
      </c>
    </row>
    <row r="1438" spans="1:72" x14ac:dyDescent="0.15">
      <c r="A1438" s="16">
        <v>2533</v>
      </c>
      <c r="B1438" s="17">
        <v>201505</v>
      </c>
      <c r="C1438" s="3">
        <v>0</v>
      </c>
      <c r="D1438" s="23">
        <v>-1.251632564214189E-2</v>
      </c>
      <c r="E1438" s="18">
        <v>1.3248406297396497E-2</v>
      </c>
      <c r="F1438" s="24">
        <v>4</v>
      </c>
      <c r="G1438" s="24">
        <v>4</v>
      </c>
      <c r="H1438" s="20">
        <v>1.0122973749228381E-2</v>
      </c>
      <c r="I1438" s="20">
        <v>-1.311548108310065E-2</v>
      </c>
      <c r="J1438" s="24">
        <v>3</v>
      </c>
      <c r="K1438" s="24">
        <v>2</v>
      </c>
      <c r="L1438" s="20">
        <v>1.4176663031624903E-2</v>
      </c>
      <c r="M1438" s="20">
        <v>-1.8286085262930074E-2</v>
      </c>
      <c r="N1438" s="19">
        <v>0.93</v>
      </c>
      <c r="O1438" s="19">
        <v>1.0277378715880208</v>
      </c>
      <c r="P1438" s="25">
        <v>42067</v>
      </c>
      <c r="Q1438" s="20">
        <v>-2.4408602150537639E-2</v>
      </c>
      <c r="R1438" s="25">
        <v>42069</v>
      </c>
      <c r="S1438" s="25">
        <f>IF(ISNUMBER(R1438),VLOOKUP(B1438,Index!$B$3:$AB$18,27,FALSE),"")</f>
        <v>42069</v>
      </c>
      <c r="T1438" s="25">
        <f>IF(ISNUMBER($R1438),VLOOKUP($B1438,Index!$B$21:$AB$36,27,FALSE),"")</f>
        <v>42069</v>
      </c>
      <c r="U1438" s="25">
        <f>IF(ISNUMBER($R1438),VLOOKUP($B1438,Index!$B$39:$AB$54,27,FALSE),"")</f>
        <v>42069</v>
      </c>
      <c r="W1438" s="18">
        <v>-0.45058772311710804</v>
      </c>
      <c r="X1438" s="19">
        <v>0.5</v>
      </c>
      <c r="Y1438" s="18">
        <v>0.25137083560254608</v>
      </c>
      <c r="Z1438" s="19">
        <f t="shared" si="298"/>
        <v>0</v>
      </c>
      <c r="AA1438" s="21" t="s">
        <v>25</v>
      </c>
      <c r="AB1438" s="3">
        <v>0</v>
      </c>
      <c r="AC1438" s="18">
        <v>0.20302929622385962</v>
      </c>
      <c r="AD1438" s="19">
        <v>0.25</v>
      </c>
      <c r="AE1438" s="18">
        <v>6.3187296991522243E-2</v>
      </c>
      <c r="AF1438" s="19">
        <f t="shared" si="299"/>
        <v>0</v>
      </c>
      <c r="AG1438" s="21" t="s">
        <v>25</v>
      </c>
      <c r="AH1438" s="3">
        <v>0</v>
      </c>
      <c r="AK1438" t="str">
        <f t="shared" si="304"/>
        <v/>
      </c>
      <c r="AL1438" t="str">
        <f t="shared" si="304"/>
        <v/>
      </c>
      <c r="AM1438" t="str">
        <f t="shared" si="304"/>
        <v/>
      </c>
      <c r="AN1438" t="str">
        <f t="shared" si="304"/>
        <v/>
      </c>
      <c r="AO1438" t="str">
        <f t="shared" si="304"/>
        <v/>
      </c>
      <c r="AP1438" t="str">
        <f t="shared" si="304"/>
        <v/>
      </c>
      <c r="AQ1438" t="str">
        <f t="shared" si="304"/>
        <v/>
      </c>
      <c r="AR1438" t="str">
        <f t="shared" si="304"/>
        <v/>
      </c>
      <c r="AS1438" t="str">
        <f t="shared" si="304"/>
        <v/>
      </c>
      <c r="AT1438" t="str">
        <f t="shared" si="304"/>
        <v/>
      </c>
      <c r="AU1438" t="str">
        <f t="shared" si="304"/>
        <v/>
      </c>
      <c r="AV1438" t="str">
        <f t="shared" si="304"/>
        <v/>
      </c>
      <c r="AW1438" t="str">
        <f t="shared" si="304"/>
        <v/>
      </c>
      <c r="AX1438" t="str">
        <f t="shared" si="304"/>
        <v/>
      </c>
      <c r="AZ1438" s="46">
        <f>IF(ISNUMBER(VLOOKUP($B1438,Stats!$A$2:$AA$19,2,FALSE))=FALSE,"",IF(ISNUMBER(W1438),(W1438-VLOOKUP($B1438,Stats!$A$2:$AA$19,2,FALSE))/VLOOKUP($B1438,Stats!$A$2:$AA$19,16,FALSE),""))</f>
        <v>-0.78628440588760173</v>
      </c>
      <c r="BA1438" s="46">
        <f>IF(ISNUMBER(VLOOKUP($B1438,Stats!$A$2:$AA$19,2,FALSE))=FALSE,"",IF(ISNUMBER(X1438),(X1438-VLOOKUP($B1438,Stats!$A$2:$AA$19,3,FALSE))/VLOOKUP($B1438,Stats!$A$2:$AA$19,17,FALSE),""))</f>
        <v>-0.52592327303600894</v>
      </c>
      <c r="BB1438" s="46"/>
      <c r="BC1438" s="46"/>
      <c r="BD1438" s="44">
        <f t="shared" si="295"/>
        <v>-0.65610383946180528</v>
      </c>
      <c r="BE1438" s="46">
        <f>IF(ISNUMBER(VLOOKUP($B1438,Stats!$A$2:$AA$19,2,FALSE))=FALSE,"",IF(ISNUMBER(Y1438),(Y1438-VLOOKUP($B1438,Stats!$A$2:$AA$19,5,FALSE))/VLOOKUP($B1438,Stats!$A$2:$AA$19,19,FALSE),""))</f>
        <v>0.71316523000881238</v>
      </c>
      <c r="BF1438" s="46"/>
      <c r="BG1438" s="46"/>
      <c r="BH1438" s="46">
        <f>IF(ISNUMBER(VLOOKUP($B1438,Stats!$A$2:$AA$19,2,FALSE))=FALSE,"",IF(ISNUMBER(Z1438),(Z1438-VLOOKUP($B1438,Stats!$A$2:$AA$19,8,FALSE))/VLOOKUP($B1438,Stats!$A$2:$AA$19,22,FALSE),""))</f>
        <v>-0.59810804423176478</v>
      </c>
      <c r="BI1438" s="46" t="str">
        <f>IF(ISNUMBER(VLOOKUP($B1438,Stats!$A$2:$AA$19,2,FALSE))=FALSE,"",IF(ISNUMBER(#REF!),(#REF!-VLOOKUP($B1438,Stats!$A$2:$AA$19,9,FALSE))/VLOOKUP($B1438,Stats!$A$2:$AA$19,23,FALSE),""))</f>
        <v/>
      </c>
      <c r="BJ1438" s="46" t="str">
        <f>IF(ISNUMBER(VLOOKUP($B1438,Stats!$A$2:$AA$19,2,FALSE))=FALSE,"",IF(ISNUMBER(#REF!),(#REF!-VLOOKUP($B1438,Stats!$A$2:$AA$19,10,FALSE))/VLOOKUP($B1438,Stats!$A$2:$AA$19,24,FALSE),""))</f>
        <v/>
      </c>
      <c r="BK1438" s="44">
        <f t="shared" si="301"/>
        <v>-0.67864807427569807</v>
      </c>
      <c r="BL1438" s="46" t="str">
        <f>IF(ISNUMBER(VLOOKUP($B1438,Stats!$A$2:$AA$19,2,FALSE))=FALSE,"",IF(ISNUMBER(#REF!),(#REF!-VLOOKUP($B1438,Stats!$A$2:$AA$19,11,FALSE))/VLOOKUP($B1438,Stats!$A$2:$AA$19,25,FALSE),""))</f>
        <v/>
      </c>
      <c r="BM1438" s="46" t="str">
        <f>IF(ISNUMBER(VLOOKUP($B1438,Stats!$A$2:$AA$19,2,FALSE))=FALSE,"",IF(ISNUMBER(AA1438),(AA1438-VLOOKUP($B1438,Stats!$A$2:$AA$19,12,FALSE))/VLOOKUP($B1438,Stats!$A$2:$AA$19,26,FALSE),""))</f>
        <v/>
      </c>
      <c r="BN1438" s="46" t="str">
        <f>IF(ISNUMBER(VLOOKUP($B1438,Stats!$A$2:$AA$19,2,FALSE))=FALSE,"",IF(ISNUMBER(#REF!),(#REF!-VLOOKUP($B1438,Stats!$A$2:$AA$19,13,FALSE))/VLOOKUP($B1438,Stats!$A$2:$AA$19,27,FALSE),""))</f>
        <v/>
      </c>
      <c r="BO1438" s="46" t="str">
        <f>IF(ISNUMBER(VLOOKUP($B1438,Stats!$A$2:$AA$19,2,FALSE))=FALSE,"",IF(ISNUMBER(#REF!),(#REF!-VLOOKUP($B1438,Stats!$A$2:$AA$19,14,FALSE))/VLOOKUP($B1438,Stats!$A$2:$AB$19,28,FALSE),""))</f>
        <v/>
      </c>
      <c r="BP1438" s="46"/>
      <c r="BQ1438" s="46">
        <f>IF(ISNUMBER(VLOOKUP($B1438,Stats!$A$2:$AA$19,2,FALSE))=FALSE,"",IF(ISNUMBER(BM1438),BM1438,(VLOOKUP($B1438,Stats!$A$2:$AT$19,46,FALSE)-VLOOKUP($B1438,Stats!$A$2:$AA$19,12,FALSE))/VLOOKUP($B1438,Stats!$A$2:$AA$19,26,FALSE)))</f>
        <v>-0.36655208107354165</v>
      </c>
      <c r="BR1438" s="51">
        <f t="shared" si="302"/>
        <v>-0.36655208107354165</v>
      </c>
      <c r="BS1438" s="32" t="str">
        <f t="shared" si="296"/>
        <v>2533_201505</v>
      </c>
      <c r="BT1438" s="53">
        <f t="shared" si="297"/>
        <v>-0.6117200286724882</v>
      </c>
    </row>
    <row r="1439" spans="1:72" x14ac:dyDescent="0.15">
      <c r="A1439" s="16">
        <v>2533</v>
      </c>
      <c r="B1439" s="17">
        <v>201506</v>
      </c>
      <c r="C1439" s="3">
        <v>0</v>
      </c>
      <c r="D1439" s="23">
        <v>0.13358315882288108</v>
      </c>
      <c r="E1439" s="18">
        <v>1.209400109169852E-2</v>
      </c>
      <c r="F1439" s="24">
        <v>9</v>
      </c>
      <c r="G1439" s="24">
        <v>1</v>
      </c>
      <c r="H1439" s="20">
        <v>1.4501057058942409E-2</v>
      </c>
      <c r="I1439" s="20">
        <v>-3.6896364622897027E-3</v>
      </c>
      <c r="J1439" s="24">
        <v>7</v>
      </c>
      <c r="K1439" s="24">
        <v>1</v>
      </c>
      <c r="L1439" s="20">
        <v>3.6637470625934698E-2</v>
      </c>
      <c r="M1439" s="20">
        <v>-3.6896364622897027E-3</v>
      </c>
      <c r="N1439" s="19">
        <v>1.0285</v>
      </c>
      <c r="O1439" s="19">
        <v>1.1220816059349772</v>
      </c>
      <c r="P1439" s="25">
        <v>42083</v>
      </c>
      <c r="Q1439" s="20">
        <v>-3.6896364622897027E-3</v>
      </c>
      <c r="R1439" s="25">
        <v>42074</v>
      </c>
      <c r="S1439" s="25">
        <f>IF(ISNUMBER(R1439),VLOOKUP(B1439,Index!$B$3:$AB$18,27,FALSE),"")</f>
        <v>42073</v>
      </c>
      <c r="T1439" s="25">
        <f>IF(ISNUMBER($R1439),VLOOKUP($B1439,Index!$B$21:$AB$36,27,FALSE),"")</f>
        <v>42075</v>
      </c>
      <c r="U1439" s="25">
        <f>IF(ISNUMBER($R1439),VLOOKUP($B1439,Index!$B$39:$AB$54,27,FALSE),"")</f>
        <v>42075</v>
      </c>
      <c r="W1439" s="18">
        <v>4.0074947646864327</v>
      </c>
      <c r="X1439" s="19">
        <v>0.9</v>
      </c>
      <c r="Y1439" s="18">
        <v>0.22946753684598134</v>
      </c>
      <c r="Z1439" s="19">
        <f t="shared" si="298"/>
        <v>1</v>
      </c>
      <c r="AA1439" s="21">
        <v>36.204964957437156</v>
      </c>
      <c r="AB1439" s="3">
        <v>0</v>
      </c>
      <c r="AC1439" s="18">
        <v>16.060014288989166</v>
      </c>
      <c r="AD1439" s="19">
        <v>0.81</v>
      </c>
      <c r="AE1439" s="18">
        <v>5.2655350466161807E-2</v>
      </c>
      <c r="AF1439" s="19">
        <f t="shared" si="299"/>
        <v>1</v>
      </c>
      <c r="AG1439" s="21">
        <v>1310.7994875692525</v>
      </c>
      <c r="AH1439" s="3">
        <v>0</v>
      </c>
      <c r="AK1439" t="str">
        <f t="shared" si="304"/>
        <v/>
      </c>
      <c r="AL1439" t="str">
        <f t="shared" si="304"/>
        <v/>
      </c>
      <c r="AM1439" t="str">
        <f t="shared" si="304"/>
        <v/>
      </c>
      <c r="AN1439" t="str">
        <f t="shared" si="304"/>
        <v/>
      </c>
      <c r="AO1439" t="str">
        <f t="shared" si="304"/>
        <v/>
      </c>
      <c r="AP1439" t="str">
        <f t="shared" si="304"/>
        <v/>
      </c>
      <c r="AQ1439" t="str">
        <f t="shared" si="304"/>
        <v/>
      </c>
      <c r="AR1439" t="str">
        <f t="shared" si="304"/>
        <v/>
      </c>
      <c r="AS1439" t="str">
        <f t="shared" si="304"/>
        <v/>
      </c>
      <c r="AT1439" t="str">
        <f t="shared" si="304"/>
        <v/>
      </c>
      <c r="AU1439" t="str">
        <f t="shared" si="304"/>
        <v/>
      </c>
      <c r="AV1439" t="str">
        <f t="shared" si="304"/>
        <v/>
      </c>
      <c r="AW1439">
        <f t="shared" si="304"/>
        <v>36.204964957437156</v>
      </c>
      <c r="AX1439" t="str">
        <f t="shared" si="304"/>
        <v/>
      </c>
      <c r="AZ1439" s="46">
        <f>IF(ISNUMBER(VLOOKUP($B1439,Stats!$A$2:$AA$19,2,FALSE))=FALSE,"",IF(ISNUMBER(W1439),(W1439-VLOOKUP($B1439,Stats!$A$2:$AA$19,2,FALSE))/VLOOKUP($B1439,Stats!$A$2:$AA$19,16,FALSE),""))</f>
        <v>1.6272344853933229</v>
      </c>
      <c r="BA1439" s="46">
        <f>IF(ISNUMBER(VLOOKUP($B1439,Stats!$A$2:$AA$19,2,FALSE))=FALSE,"",IF(ISNUMBER(X1439),(X1439-VLOOKUP($B1439,Stats!$A$2:$AA$19,3,FALSE))/VLOOKUP($B1439,Stats!$A$2:$AA$19,17,FALSE),""))</f>
        <v>0.77618004453973322</v>
      </c>
      <c r="BB1439" s="46"/>
      <c r="BC1439" s="46"/>
      <c r="BD1439" s="44">
        <f t="shared" si="295"/>
        <v>1.2017072649665281</v>
      </c>
      <c r="BE1439" s="46">
        <f>IF(ISNUMBER(VLOOKUP($B1439,Stats!$A$2:$AA$19,2,FALSE))=FALSE,"",IF(ISNUMBER(Y1439),(Y1439-VLOOKUP($B1439,Stats!$A$2:$AA$19,5,FALSE))/VLOOKUP($B1439,Stats!$A$2:$AA$19,19,FALSE),""))</f>
        <v>0.90873642516470443</v>
      </c>
      <c r="BF1439" s="46"/>
      <c r="BG1439" s="46"/>
      <c r="BH1439" s="46">
        <f>IF(ISNUMBER(VLOOKUP($B1439,Stats!$A$2:$AA$19,2,FALSE))=FALSE,"",IF(ISNUMBER(Z1439),(Z1439-VLOOKUP($B1439,Stats!$A$2:$AA$19,8,FALSE))/VLOOKUP($B1439,Stats!$A$2:$AA$19,22,FALSE),""))</f>
        <v>-0.73808297609062268</v>
      </c>
      <c r="BI1439" s="46" t="str">
        <f>IF(ISNUMBER(VLOOKUP($B1439,Stats!$A$2:$AA$19,2,FALSE))=FALSE,"",IF(ISNUMBER(#REF!),(#REF!-VLOOKUP($B1439,Stats!$A$2:$AA$19,9,FALSE))/VLOOKUP($B1439,Stats!$A$2:$AA$19,23,FALSE),""))</f>
        <v/>
      </c>
      <c r="BJ1439" s="46" t="str">
        <f>IF(ISNUMBER(VLOOKUP($B1439,Stats!$A$2:$AA$19,2,FALSE))=FALSE,"",IF(ISNUMBER(#REF!),(#REF!-VLOOKUP($B1439,Stats!$A$2:$AA$19,10,FALSE))/VLOOKUP($B1439,Stats!$A$2:$AA$19,24,FALSE),""))</f>
        <v/>
      </c>
      <c r="BK1439" s="44">
        <f t="shared" si="301"/>
        <v>-0.85754039044247987</v>
      </c>
      <c r="BL1439" s="46" t="str">
        <f>IF(ISNUMBER(VLOOKUP($B1439,Stats!$A$2:$AA$19,2,FALSE))=FALSE,"",IF(ISNUMBER(#REF!),(#REF!-VLOOKUP($B1439,Stats!$A$2:$AA$19,11,FALSE))/VLOOKUP($B1439,Stats!$A$2:$AA$19,25,FALSE),""))</f>
        <v/>
      </c>
      <c r="BM1439" s="46">
        <f>IF(ISNUMBER(VLOOKUP($B1439,Stats!$A$2:$AA$19,2,FALSE))=FALSE,"",IF(ISNUMBER(AA1439),(AA1439-VLOOKUP($B1439,Stats!$A$2:$AA$19,12,FALSE))/VLOOKUP($B1439,Stats!$A$2:$AA$19,26,FALSE),""))</f>
        <v>-7.3339552186041795E-2</v>
      </c>
      <c r="BN1439" s="46" t="str">
        <f>IF(ISNUMBER(VLOOKUP($B1439,Stats!$A$2:$AA$19,2,FALSE))=FALSE,"",IF(ISNUMBER(#REF!),(#REF!-VLOOKUP($B1439,Stats!$A$2:$AA$19,13,FALSE))/VLOOKUP($B1439,Stats!$A$2:$AA$19,27,FALSE),""))</f>
        <v/>
      </c>
      <c r="BO1439" s="46" t="str">
        <f>IF(ISNUMBER(VLOOKUP($B1439,Stats!$A$2:$AA$19,2,FALSE))=FALSE,"",IF(ISNUMBER(#REF!),(#REF!-VLOOKUP($B1439,Stats!$A$2:$AA$19,14,FALSE))/VLOOKUP($B1439,Stats!$A$2:$AB$19,28,FALSE),""))</f>
        <v/>
      </c>
      <c r="BP1439" s="46"/>
      <c r="BQ1439" s="46">
        <f>IF(ISNUMBER(VLOOKUP($B1439,Stats!$A$2:$AA$19,2,FALSE))=FALSE,"",IF(ISNUMBER(BM1439),BM1439,(VLOOKUP($B1439,Stats!$A$2:$AT$19,46,FALSE)-VLOOKUP($B1439,Stats!$A$2:$AA$19,12,FALSE))/VLOOKUP($B1439,Stats!$A$2:$AA$19,26,FALSE)))</f>
        <v>-7.3339552186041795E-2</v>
      </c>
      <c r="BR1439" s="51">
        <f t="shared" si="302"/>
        <v>-7.3339552186041795E-2</v>
      </c>
      <c r="BS1439" s="32" t="str">
        <f t="shared" si="296"/>
        <v>2533_201506</v>
      </c>
      <c r="BT1439" s="53">
        <f t="shared" si="297"/>
        <v>-0.28885069170939059</v>
      </c>
    </row>
    <row r="1440" spans="1:72" x14ac:dyDescent="0.15">
      <c r="A1440" s="16">
        <v>2533</v>
      </c>
      <c r="B1440" s="17">
        <v>201507</v>
      </c>
      <c r="C1440" s="3">
        <v>0</v>
      </c>
      <c r="D1440" s="23">
        <v>2.5473991249392425E-2</v>
      </c>
      <c r="E1440" s="18">
        <v>1.8450860902296008E-2</v>
      </c>
      <c r="F1440" s="24">
        <v>4</v>
      </c>
      <c r="G1440" s="24">
        <v>1</v>
      </c>
      <c r="H1440" s="20">
        <v>1.1901451736446245E-2</v>
      </c>
      <c r="I1440" s="20">
        <v>-2.1708617947038378E-2</v>
      </c>
      <c r="J1440" s="24">
        <v>3</v>
      </c>
      <c r="K1440" s="24">
        <v>1</v>
      </c>
      <c r="L1440" s="20">
        <v>3.0043753038405452E-2</v>
      </c>
      <c r="M1440" s="20">
        <v>-2.1708617947038378E-2</v>
      </c>
      <c r="N1440" s="19">
        <v>1.0687</v>
      </c>
      <c r="O1440" s="19">
        <v>1.0087785538984331</v>
      </c>
      <c r="P1440" s="25">
        <v>42088</v>
      </c>
      <c r="Q1440" s="20">
        <v>-2.1708617947038378E-2</v>
      </c>
      <c r="R1440" s="25">
        <v>42089</v>
      </c>
      <c r="S1440" s="25">
        <f>IF(ISNUMBER(R1440),VLOOKUP(B1440,Index!$B$3:$AB$18,27,FALSE),"")</f>
        <v>42088</v>
      </c>
      <c r="T1440" s="25">
        <f>IF(ISNUMBER($R1440),VLOOKUP($B1440,Index!$B$21:$AB$36,27,FALSE),"")</f>
        <v>42089</v>
      </c>
      <c r="U1440" s="25">
        <f>IF(ISNUMBER($R1440),VLOOKUP($B1440,Index!$B$39:$AB$54,27,FALSE),"")</f>
        <v>42089</v>
      </c>
      <c r="W1440" s="18">
        <v>1.8341273699562548</v>
      </c>
      <c r="X1440" s="19">
        <v>0.8</v>
      </c>
      <c r="Y1440" s="18">
        <v>0.35008047145322913</v>
      </c>
      <c r="Z1440" s="19">
        <f t="shared" si="298"/>
        <v>1</v>
      </c>
      <c r="AA1440" s="21">
        <v>1.1734506227683528</v>
      </c>
      <c r="AB1440" s="3">
        <v>0</v>
      </c>
      <c r="AC1440" s="18">
        <v>3.3640232092226485</v>
      </c>
      <c r="AD1440" s="19">
        <v>0.64000000000000012</v>
      </c>
      <c r="AE1440" s="18">
        <v>0.12255633649291517</v>
      </c>
      <c r="AF1440" s="19">
        <f t="shared" si="299"/>
        <v>1</v>
      </c>
      <c r="AG1440" s="21">
        <v>1.376986364075435</v>
      </c>
      <c r="AH1440" s="3">
        <v>0</v>
      </c>
      <c r="AK1440" t="str">
        <f t="shared" si="304"/>
        <v/>
      </c>
      <c r="AL1440" t="str">
        <f t="shared" si="304"/>
        <v/>
      </c>
      <c r="AM1440" t="str">
        <f t="shared" si="304"/>
        <v/>
      </c>
      <c r="AN1440" t="str">
        <f t="shared" si="304"/>
        <v/>
      </c>
      <c r="AO1440" t="str">
        <f t="shared" si="304"/>
        <v/>
      </c>
      <c r="AP1440" t="str">
        <f t="shared" si="304"/>
        <v/>
      </c>
      <c r="AQ1440" t="str">
        <f t="shared" si="304"/>
        <v/>
      </c>
      <c r="AR1440" t="str">
        <f t="shared" si="304"/>
        <v/>
      </c>
      <c r="AS1440" t="str">
        <f t="shared" si="304"/>
        <v/>
      </c>
      <c r="AT1440" t="str">
        <f t="shared" si="304"/>
        <v/>
      </c>
      <c r="AU1440" t="str">
        <f t="shared" si="304"/>
        <v/>
      </c>
      <c r="AV1440" t="str">
        <f t="shared" si="304"/>
        <v/>
      </c>
      <c r="AW1440" t="str">
        <f t="shared" si="304"/>
        <v/>
      </c>
      <c r="AX1440">
        <f t="shared" si="304"/>
        <v>1.1734506227683528</v>
      </c>
      <c r="AZ1440" s="46">
        <f>IF(ISNUMBER(VLOOKUP($B1440,Stats!$A$2:$AA$19,2,FALSE))=FALSE,"",IF(ISNUMBER(W1440),(W1440-VLOOKUP($B1440,Stats!$A$2:$AA$19,2,FALSE))/VLOOKUP($B1440,Stats!$A$2:$AA$19,16,FALSE),""))</f>
        <v>0.26281111197127643</v>
      </c>
      <c r="BA1440" s="46">
        <f>IF(ISNUMBER(VLOOKUP($B1440,Stats!$A$2:$AA$19,2,FALSE))=FALSE,"",IF(ISNUMBER(X1440),(X1440-VLOOKUP($B1440,Stats!$A$2:$AA$19,3,FALSE))/VLOOKUP($B1440,Stats!$A$2:$AA$19,17,FALSE),""))</f>
        <v>0.61985383420575335</v>
      </c>
      <c r="BB1440" s="46"/>
      <c r="BC1440" s="46"/>
      <c r="BD1440" s="44">
        <f t="shared" si="295"/>
        <v>0.44133247308851487</v>
      </c>
      <c r="BE1440" s="46">
        <f>IF(ISNUMBER(VLOOKUP($B1440,Stats!$A$2:$AA$19,2,FALSE))=FALSE,"",IF(ISNUMBER(Y1440),(Y1440-VLOOKUP($B1440,Stats!$A$2:$AA$19,5,FALSE))/VLOOKUP($B1440,Stats!$A$2:$AA$19,19,FALSE),""))</f>
        <v>1.0804154880882599</v>
      </c>
      <c r="BF1440" s="46"/>
      <c r="BG1440" s="46"/>
      <c r="BH1440" s="46">
        <f>IF(ISNUMBER(VLOOKUP($B1440,Stats!$A$2:$AA$19,2,FALSE))=FALSE,"",IF(ISNUMBER(Z1440),(Z1440-VLOOKUP($B1440,Stats!$A$2:$AA$19,8,FALSE))/VLOOKUP($B1440,Stats!$A$2:$AA$19,22,FALSE),""))</f>
        <v>-0.22777854907483192</v>
      </c>
      <c r="BI1440" s="46" t="str">
        <f>IF(ISNUMBER(VLOOKUP($B1440,Stats!$A$2:$AA$19,2,FALSE))=FALSE,"",IF(ISNUMBER(#REF!),(#REF!-VLOOKUP($B1440,Stats!$A$2:$AA$19,9,FALSE))/VLOOKUP($B1440,Stats!$A$2:$AA$19,23,FALSE),""))</f>
        <v/>
      </c>
      <c r="BJ1440" s="46" t="str">
        <f>IF(ISNUMBER(VLOOKUP($B1440,Stats!$A$2:$AA$19,2,FALSE))=FALSE,"",IF(ISNUMBER(#REF!),(#REF!-VLOOKUP($B1440,Stats!$A$2:$AA$19,10,FALSE))/VLOOKUP($B1440,Stats!$A$2:$AA$19,24,FALSE),""))</f>
        <v/>
      </c>
      <c r="BK1440" s="44">
        <f t="shared" si="301"/>
        <v>-0.82462440638423151</v>
      </c>
      <c r="BL1440" s="46" t="str">
        <f>IF(ISNUMBER(VLOOKUP($B1440,Stats!$A$2:$AA$19,2,FALSE))=FALSE,"",IF(ISNUMBER(#REF!),(#REF!-VLOOKUP($B1440,Stats!$A$2:$AA$19,11,FALSE))/VLOOKUP($B1440,Stats!$A$2:$AA$19,25,FALSE),""))</f>
        <v/>
      </c>
      <c r="BM1440" s="46">
        <f>IF(ISNUMBER(VLOOKUP($B1440,Stats!$A$2:$AA$19,2,FALSE))=FALSE,"",IF(ISNUMBER(AA1440),(AA1440-VLOOKUP($B1440,Stats!$A$2:$AA$19,12,FALSE))/VLOOKUP($B1440,Stats!$A$2:$AA$19,26,FALSE),""))</f>
        <v>-0.38603311383598854</v>
      </c>
      <c r="BN1440" s="46" t="str">
        <f>IF(ISNUMBER(VLOOKUP($B1440,Stats!$A$2:$AA$19,2,FALSE))=FALSE,"",IF(ISNUMBER(#REF!),(#REF!-VLOOKUP($B1440,Stats!$A$2:$AA$19,13,FALSE))/VLOOKUP($B1440,Stats!$A$2:$AA$19,27,FALSE),""))</f>
        <v/>
      </c>
      <c r="BO1440" s="46" t="str">
        <f>IF(ISNUMBER(VLOOKUP($B1440,Stats!$A$2:$AA$19,2,FALSE))=FALSE,"",IF(ISNUMBER(#REF!),(#REF!-VLOOKUP($B1440,Stats!$A$2:$AA$19,14,FALSE))/VLOOKUP($B1440,Stats!$A$2:$AB$19,28,FALSE),""))</f>
        <v/>
      </c>
      <c r="BP1440" s="46"/>
      <c r="BQ1440" s="46">
        <f>IF(ISNUMBER(VLOOKUP($B1440,Stats!$A$2:$AA$19,2,FALSE))=FALSE,"",IF(ISNUMBER(BM1440),BM1440,(VLOOKUP($B1440,Stats!$A$2:$AT$19,46,FALSE)-VLOOKUP($B1440,Stats!$A$2:$AA$19,12,FALSE))/VLOOKUP($B1440,Stats!$A$2:$AA$19,26,FALSE)))</f>
        <v>-0.38603311383598854</v>
      </c>
      <c r="BR1440" s="51">
        <f t="shared" si="302"/>
        <v>-0.38603311383598854</v>
      </c>
      <c r="BS1440" s="32" t="str">
        <f t="shared" si="296"/>
        <v>2533_201507</v>
      </c>
      <c r="BT1440" s="53">
        <f t="shared" si="297"/>
        <v>-0.4837147719800336</v>
      </c>
    </row>
    <row r="1441" spans="1:72" x14ac:dyDescent="0.15">
      <c r="S1441" t="str">
        <f>IF(ISNUMBER(R1441),VLOOKUP(B1441,Index!$B$3:$AB$18,27,FALSE),"")</f>
        <v/>
      </c>
      <c r="T1441" t="str">
        <f>IF(ISNUMBER($R1441),VLOOKUP($B1441,Index!$B$21:$AB$36,27,FALSE),"")</f>
        <v/>
      </c>
      <c r="U1441" t="str">
        <f>IF(ISNUMBER($R1441),VLOOKUP($B1441,Index!$B$39:$AB$54,27,FALSE),"")</f>
        <v/>
      </c>
      <c r="Z1441" t="str">
        <f t="shared" si="298"/>
        <v/>
      </c>
      <c r="AA1441" t="s">
        <v>25</v>
      </c>
      <c r="AF1441" t="str">
        <f t="shared" si="299"/>
        <v/>
      </c>
      <c r="AG1441" t="s">
        <v>25</v>
      </c>
      <c r="AK1441" t="str">
        <f t="shared" si="304"/>
        <v/>
      </c>
      <c r="AL1441" t="str">
        <f t="shared" si="304"/>
        <v/>
      </c>
      <c r="AM1441" t="str">
        <f t="shared" si="304"/>
        <v/>
      </c>
      <c r="AN1441" t="str">
        <f t="shared" si="304"/>
        <v/>
      </c>
      <c r="AO1441" t="str">
        <f t="shared" si="304"/>
        <v/>
      </c>
      <c r="AP1441" t="str">
        <f t="shared" si="304"/>
        <v/>
      </c>
      <c r="AQ1441" t="str">
        <f t="shared" si="304"/>
        <v/>
      </c>
      <c r="AR1441" t="str">
        <f t="shared" si="304"/>
        <v/>
      </c>
      <c r="AS1441" t="str">
        <f t="shared" si="304"/>
        <v/>
      </c>
      <c r="AT1441" t="str">
        <f t="shared" si="304"/>
        <v/>
      </c>
      <c r="AU1441" t="str">
        <f t="shared" si="304"/>
        <v/>
      </c>
      <c r="AV1441" t="str">
        <f t="shared" si="304"/>
        <v/>
      </c>
      <c r="AW1441" t="str">
        <f t="shared" si="304"/>
        <v/>
      </c>
      <c r="AX1441" t="str">
        <f t="shared" si="304"/>
        <v/>
      </c>
      <c r="AZ1441" s="46" t="str">
        <f>IF(ISNUMBER(VLOOKUP($B1441,Stats!$A$2:$AA$19,2,FALSE))=FALSE,"",IF(ISNUMBER(W1441),(W1441-VLOOKUP($B1441,Stats!$A$2:$AA$19,2,FALSE))/VLOOKUP($B1441,Stats!$A$2:$AA$19,16,FALSE),""))</f>
        <v/>
      </c>
      <c r="BA1441" s="46" t="str">
        <f>IF(ISNUMBER(VLOOKUP($B1441,Stats!$A$2:$AA$19,2,FALSE))=FALSE,"",IF(ISNUMBER(X1441),(X1441-VLOOKUP($B1441,Stats!$A$2:$AA$19,3,FALSE))/VLOOKUP($B1441,Stats!$A$2:$AA$19,17,FALSE),""))</f>
        <v/>
      </c>
      <c r="BB1441" s="46"/>
      <c r="BC1441" s="46"/>
      <c r="BD1441" s="44" t="str">
        <f t="shared" si="295"/>
        <v/>
      </c>
      <c r="BE1441" s="46" t="str">
        <f>IF(ISNUMBER(VLOOKUP($B1441,Stats!$A$2:$AA$19,2,FALSE))=FALSE,"",IF(ISNUMBER(Y1441),(Y1441-VLOOKUP($B1441,Stats!$A$2:$AA$19,5,FALSE))/VLOOKUP($B1441,Stats!$A$2:$AA$19,19,FALSE),""))</f>
        <v/>
      </c>
      <c r="BF1441" s="46"/>
      <c r="BG1441" s="46"/>
      <c r="BH1441" s="46" t="str">
        <f>IF(ISNUMBER(VLOOKUP($B1441,Stats!$A$2:$AA$19,2,FALSE))=FALSE,"",IF(ISNUMBER(Z1441),(Z1441-VLOOKUP($B1441,Stats!$A$2:$AA$19,8,FALSE))/VLOOKUP($B1441,Stats!$A$2:$AA$19,22,FALSE),""))</f>
        <v/>
      </c>
      <c r="BI1441" s="46" t="str">
        <f>IF(ISNUMBER(VLOOKUP($B1441,Stats!$A$2:$AA$19,2,FALSE))=FALSE,"",IF(ISNUMBER(#REF!),(#REF!-VLOOKUP($B1441,Stats!$A$2:$AA$19,9,FALSE))/VLOOKUP($B1441,Stats!$A$2:$AA$19,23,FALSE),""))</f>
        <v/>
      </c>
      <c r="BJ1441" s="46" t="str">
        <f>IF(ISNUMBER(VLOOKUP($B1441,Stats!$A$2:$AA$19,2,FALSE))=FALSE,"",IF(ISNUMBER(#REF!),(#REF!-VLOOKUP($B1441,Stats!$A$2:$AA$19,10,FALSE))/VLOOKUP($B1441,Stats!$A$2:$AA$19,24,FALSE),""))</f>
        <v/>
      </c>
      <c r="BK1441" s="44" t="str">
        <f t="shared" si="301"/>
        <v/>
      </c>
      <c r="BL1441" s="46" t="str">
        <f>IF(ISNUMBER(VLOOKUP($B1441,Stats!$A$2:$AA$19,2,FALSE))=FALSE,"",IF(ISNUMBER(#REF!),(#REF!-VLOOKUP($B1441,Stats!$A$2:$AA$19,11,FALSE))/VLOOKUP($B1441,Stats!$A$2:$AA$19,25,FALSE),""))</f>
        <v/>
      </c>
      <c r="BM1441" s="46" t="str">
        <f>IF(ISNUMBER(VLOOKUP($B1441,Stats!$A$2:$AA$19,2,FALSE))=FALSE,"",IF(ISNUMBER(AA1441),(AA1441-VLOOKUP($B1441,Stats!$A$2:$AA$19,12,FALSE))/VLOOKUP($B1441,Stats!$A$2:$AA$19,26,FALSE),""))</f>
        <v/>
      </c>
      <c r="BN1441" s="46" t="str">
        <f>IF(ISNUMBER(VLOOKUP($B1441,Stats!$A$2:$AA$19,2,FALSE))=FALSE,"",IF(ISNUMBER(#REF!),(#REF!-VLOOKUP($B1441,Stats!$A$2:$AA$19,13,FALSE))/VLOOKUP($B1441,Stats!$A$2:$AA$19,27,FALSE),""))</f>
        <v/>
      </c>
      <c r="BO1441" s="46" t="str">
        <f>IF(ISNUMBER(VLOOKUP($B1441,Stats!$A$2:$AA$19,2,FALSE))=FALSE,"",IF(ISNUMBER(#REF!),(#REF!-VLOOKUP($B1441,Stats!$A$2:$AA$19,14,FALSE))/VLOOKUP($B1441,Stats!$A$2:$AB$19,28,FALSE),""))</f>
        <v/>
      </c>
      <c r="BP1441" s="46"/>
      <c r="BQ1441" s="46" t="str">
        <f>IF(ISNUMBER(VLOOKUP($B1441,Stats!$A$2:$AA$19,2,FALSE))=FALSE,"",IF(ISNUMBER(BM1441),BM1441,(VLOOKUP($B1441,Stats!$A$2:$AT$19,46,FALSE)-VLOOKUP($B1441,Stats!$A$2:$AA$19,12,FALSE))/VLOOKUP($B1441,Stats!$A$2:$AA$19,26,FALSE)))</f>
        <v/>
      </c>
      <c r="BR1441" s="51" t="str">
        <f t="shared" si="302"/>
        <v/>
      </c>
      <c r="BS1441" s="32" t="str">
        <f t="shared" si="296"/>
        <v/>
      </c>
      <c r="BT1441" s="53" t="str">
        <f t="shared" si="297"/>
        <v/>
      </c>
    </row>
    <row r="1442" spans="1:72" ht="40.5" x14ac:dyDescent="0.15">
      <c r="A1442" s="1" t="s">
        <v>54</v>
      </c>
      <c r="B1442" s="1" t="s">
        <v>0</v>
      </c>
      <c r="C1442" s="3"/>
      <c r="D1442" s="4" t="s">
        <v>10</v>
      </c>
      <c r="E1442" s="1" t="s">
        <v>11</v>
      </c>
      <c r="F1442" s="1" t="s">
        <v>12</v>
      </c>
      <c r="G1442" s="1" t="s">
        <v>13</v>
      </c>
      <c r="H1442" s="1" t="s">
        <v>14</v>
      </c>
      <c r="I1442" s="1" t="s">
        <v>15</v>
      </c>
      <c r="J1442" s="1" t="s">
        <v>16</v>
      </c>
      <c r="K1442" s="1" t="s">
        <v>17</v>
      </c>
      <c r="L1442" s="1" t="s">
        <v>18</v>
      </c>
      <c r="M1442" s="1" t="s">
        <v>19</v>
      </c>
      <c r="N1442" s="1" t="s">
        <v>20</v>
      </c>
      <c r="O1442" s="1" t="s">
        <v>21</v>
      </c>
      <c r="P1442" s="1" t="s">
        <v>22</v>
      </c>
      <c r="Q1442" s="1" t="s">
        <v>23</v>
      </c>
      <c r="R1442" s="1" t="s">
        <v>24</v>
      </c>
      <c r="S1442" s="1" t="str">
        <f>IF(ISNUMBER(R1442),VLOOKUP(B1442,Index!$B$3:$AB$18,27,FALSE),"")</f>
        <v/>
      </c>
      <c r="T1442" s="1" t="str">
        <f>IF(ISNUMBER($R1442),VLOOKUP($B1442,Index!$B$21:$AB$36,27,FALSE),"")</f>
        <v/>
      </c>
      <c r="U1442" s="1" t="str">
        <f>IF(ISNUMBER($R1442),VLOOKUP($B1442,Index!$B$39:$AB$54,27,FALSE),"")</f>
        <v/>
      </c>
      <c r="W1442" s="1" t="s">
        <v>1</v>
      </c>
      <c r="X1442" s="1" t="s">
        <v>2</v>
      </c>
      <c r="Y1442" s="1" t="s">
        <v>4</v>
      </c>
      <c r="Z1442" s="1" t="str">
        <f t="shared" si="298"/>
        <v/>
      </c>
      <c r="AA1442" s="1" t="s">
        <v>8</v>
      </c>
      <c r="AB1442" s="3"/>
      <c r="AC1442" s="1" t="s">
        <v>55</v>
      </c>
      <c r="AD1442" s="1" t="s">
        <v>56</v>
      </c>
      <c r="AE1442" s="1" t="s">
        <v>57</v>
      </c>
      <c r="AF1442" s="1" t="str">
        <f t="shared" si="299"/>
        <v/>
      </c>
      <c r="AG1442" s="1" t="s">
        <v>38</v>
      </c>
      <c r="AH1442" s="3"/>
      <c r="AK1442" t="str">
        <f t="shared" si="304"/>
        <v/>
      </c>
      <c r="AL1442" t="str">
        <f t="shared" si="304"/>
        <v/>
      </c>
      <c r="AM1442" t="str">
        <f t="shared" si="304"/>
        <v/>
      </c>
      <c r="AN1442" t="str">
        <f t="shared" si="304"/>
        <v/>
      </c>
      <c r="AO1442" t="str">
        <f t="shared" si="304"/>
        <v/>
      </c>
      <c r="AP1442" t="str">
        <f t="shared" si="304"/>
        <v/>
      </c>
      <c r="AQ1442" t="str">
        <f t="shared" si="304"/>
        <v/>
      </c>
      <c r="AR1442" t="str">
        <f t="shared" si="304"/>
        <v/>
      </c>
      <c r="AS1442" t="str">
        <f t="shared" si="304"/>
        <v/>
      </c>
      <c r="AT1442" t="str">
        <f t="shared" si="304"/>
        <v/>
      </c>
      <c r="AU1442" t="str">
        <f t="shared" si="304"/>
        <v/>
      </c>
      <c r="AV1442" t="str">
        <f t="shared" si="304"/>
        <v/>
      </c>
      <c r="AW1442" t="str">
        <f t="shared" si="304"/>
        <v/>
      </c>
      <c r="AX1442" t="str">
        <f t="shared" si="304"/>
        <v/>
      </c>
      <c r="AZ1442" s="46" t="str">
        <f>IF(ISNUMBER(VLOOKUP($B1442,Stats!$A$2:$AA$19,2,FALSE))=FALSE,"",IF(ISNUMBER(W1442),(W1442-VLOOKUP($B1442,Stats!$A$2:$AA$19,2,FALSE))/VLOOKUP($B1442,Stats!$A$2:$AA$19,16,FALSE),""))</f>
        <v/>
      </c>
      <c r="BA1442" s="46" t="str">
        <f>IF(ISNUMBER(VLOOKUP($B1442,Stats!$A$2:$AA$19,2,FALSE))=FALSE,"",IF(ISNUMBER(X1442),(X1442-VLOOKUP($B1442,Stats!$A$2:$AA$19,3,FALSE))/VLOOKUP($B1442,Stats!$A$2:$AA$19,17,FALSE),""))</f>
        <v/>
      </c>
      <c r="BB1442" s="46"/>
      <c r="BC1442" s="46"/>
      <c r="BD1442" s="44" t="str">
        <f t="shared" si="295"/>
        <v/>
      </c>
      <c r="BE1442" s="46" t="str">
        <f>IF(ISNUMBER(VLOOKUP($B1442,Stats!$A$2:$AA$19,2,FALSE))=FALSE,"",IF(ISNUMBER(Y1442),(Y1442-VLOOKUP($B1442,Stats!$A$2:$AA$19,5,FALSE))/VLOOKUP($B1442,Stats!$A$2:$AA$19,19,FALSE),""))</f>
        <v/>
      </c>
      <c r="BF1442" s="46"/>
      <c r="BG1442" s="46"/>
      <c r="BH1442" s="46" t="str">
        <f>IF(ISNUMBER(VLOOKUP($B1442,Stats!$A$2:$AA$19,2,FALSE))=FALSE,"",IF(ISNUMBER(Z1442),(Z1442-VLOOKUP($B1442,Stats!$A$2:$AA$19,8,FALSE))/VLOOKUP($B1442,Stats!$A$2:$AA$19,22,FALSE),""))</f>
        <v/>
      </c>
      <c r="BI1442" s="46" t="str">
        <f>IF(ISNUMBER(VLOOKUP($B1442,Stats!$A$2:$AA$19,2,FALSE))=FALSE,"",IF(ISNUMBER(#REF!),(#REF!-VLOOKUP($B1442,Stats!$A$2:$AA$19,9,FALSE))/VLOOKUP($B1442,Stats!$A$2:$AA$19,23,FALSE),""))</f>
        <v/>
      </c>
      <c r="BJ1442" s="46" t="str">
        <f>IF(ISNUMBER(VLOOKUP($B1442,Stats!$A$2:$AA$19,2,FALSE))=FALSE,"",IF(ISNUMBER(#REF!),(#REF!-VLOOKUP($B1442,Stats!$A$2:$AA$19,10,FALSE))/VLOOKUP($B1442,Stats!$A$2:$AA$19,24,FALSE),""))</f>
        <v/>
      </c>
      <c r="BK1442" s="44" t="str">
        <f t="shared" si="301"/>
        <v/>
      </c>
      <c r="BL1442" s="46" t="str">
        <f>IF(ISNUMBER(VLOOKUP($B1442,Stats!$A$2:$AA$19,2,FALSE))=FALSE,"",IF(ISNUMBER(#REF!),(#REF!-VLOOKUP($B1442,Stats!$A$2:$AA$19,11,FALSE))/VLOOKUP($B1442,Stats!$A$2:$AA$19,25,FALSE),""))</f>
        <v/>
      </c>
      <c r="BM1442" s="46" t="str">
        <f>IF(ISNUMBER(VLOOKUP($B1442,Stats!$A$2:$AA$19,2,FALSE))=FALSE,"",IF(ISNUMBER(AA1442),(AA1442-VLOOKUP($B1442,Stats!$A$2:$AA$19,12,FALSE))/VLOOKUP($B1442,Stats!$A$2:$AA$19,26,FALSE),""))</f>
        <v/>
      </c>
      <c r="BN1442" s="46" t="str">
        <f>IF(ISNUMBER(VLOOKUP($B1442,Stats!$A$2:$AA$19,2,FALSE))=FALSE,"",IF(ISNUMBER(#REF!),(#REF!-VLOOKUP($B1442,Stats!$A$2:$AA$19,13,FALSE))/VLOOKUP($B1442,Stats!$A$2:$AA$19,27,FALSE),""))</f>
        <v/>
      </c>
      <c r="BO1442" s="46" t="str">
        <f>IF(ISNUMBER(VLOOKUP($B1442,Stats!$A$2:$AA$19,2,FALSE))=FALSE,"",IF(ISNUMBER(#REF!),(#REF!-VLOOKUP($B1442,Stats!$A$2:$AA$19,14,FALSE))/VLOOKUP($B1442,Stats!$A$2:$AB$19,28,FALSE),""))</f>
        <v/>
      </c>
      <c r="BP1442" s="46"/>
      <c r="BQ1442" s="46" t="str">
        <f>IF(ISNUMBER(VLOOKUP($B1442,Stats!$A$2:$AA$19,2,FALSE))=FALSE,"",IF(ISNUMBER(BM1442),BM1442,(VLOOKUP($B1442,Stats!$A$2:$AT$19,46,FALSE)-VLOOKUP($B1442,Stats!$A$2:$AA$19,12,FALSE))/VLOOKUP($B1442,Stats!$A$2:$AA$19,26,FALSE)))</f>
        <v/>
      </c>
      <c r="BR1442" s="51" t="str">
        <f t="shared" si="302"/>
        <v/>
      </c>
      <c r="BS1442" s="32" t="str">
        <f t="shared" si="296"/>
        <v/>
      </c>
      <c r="BT1442" s="53" t="str">
        <f t="shared" si="297"/>
        <v/>
      </c>
    </row>
    <row r="1443" spans="1:72" x14ac:dyDescent="0.15">
      <c r="A1443" s="5">
        <v>2541</v>
      </c>
      <c r="B1443" s="5" t="s">
        <v>58</v>
      </c>
      <c r="C1443" s="3">
        <v>0</v>
      </c>
      <c r="D1443" s="11">
        <v>0.40652771045403147</v>
      </c>
      <c r="E1443" s="6">
        <v>1.5579795458943335E-2</v>
      </c>
      <c r="F1443" s="12">
        <v>70</v>
      </c>
      <c r="G1443" s="12">
        <v>45</v>
      </c>
      <c r="H1443" s="13">
        <v>1.183323833484686E-2</v>
      </c>
      <c r="I1443" s="13">
        <v>-1.0509622055670707E-2</v>
      </c>
      <c r="J1443" s="12">
        <v>6</v>
      </c>
      <c r="K1443" s="12">
        <v>4</v>
      </c>
      <c r="L1443" s="13">
        <v>6.3707357172215318E-2</v>
      </c>
      <c r="M1443" s="13">
        <v>-4.8965730163630705E-2</v>
      </c>
      <c r="N1443" s="8">
        <v>1.7410000000000001</v>
      </c>
      <c r="O1443" s="8">
        <v>1.4065277104540315</v>
      </c>
      <c r="P1443" s="14">
        <v>42090</v>
      </c>
      <c r="Q1443" s="13">
        <v>-6.4369073668855137E-2</v>
      </c>
      <c r="R1443" s="14">
        <v>42041</v>
      </c>
      <c r="S1443" s="14">
        <f>IF(ISNUMBER(R1443),VLOOKUP(B1443,Index!$B$3:$AB$18,27,FALSE),"")</f>
        <v>42041</v>
      </c>
      <c r="T1443" s="14">
        <f>IF(ISNUMBER($R1443),VLOOKUP($B1443,Index!$B$21:$AB$36,27,FALSE),"")</f>
        <v>41996</v>
      </c>
      <c r="U1443" s="14">
        <f>IF(ISNUMBER($R1443),VLOOKUP($B1443,Index!$B$39:$AB$54,27,FALSE),"")</f>
        <v>42003</v>
      </c>
      <c r="W1443" s="6">
        <v>0.85584781148217159</v>
      </c>
      <c r="X1443" s="7">
        <v>0.60869565217391308</v>
      </c>
      <c r="Y1443" s="6">
        <v>0.29560583477885566</v>
      </c>
      <c r="Z1443" s="8" t="str">
        <f t="shared" si="298"/>
        <v/>
      </c>
      <c r="AA1443" s="9">
        <v>6.3155749692065113</v>
      </c>
      <c r="AB1443" s="3">
        <v>0</v>
      </c>
      <c r="AC1443" s="6">
        <v>0.73247547641882271</v>
      </c>
      <c r="AD1443" s="7">
        <v>0.37051039697542537</v>
      </c>
      <c r="AE1443" s="6">
        <v>8.7382809555304114E-2</v>
      </c>
      <c r="AF1443" s="8" t="str">
        <f t="shared" si="299"/>
        <v/>
      </c>
      <c r="AG1443" s="9">
        <v>39.886487191667825</v>
      </c>
      <c r="AH1443" s="3">
        <v>0</v>
      </c>
      <c r="AK1443" t="str">
        <f t="shared" ref="AK1443:AX1452" si="305">IF($B1443=AK$2,$AA1443,"")</f>
        <v/>
      </c>
      <c r="AL1443" t="str">
        <f t="shared" si="305"/>
        <v/>
      </c>
      <c r="AM1443" t="str">
        <f t="shared" si="305"/>
        <v/>
      </c>
      <c r="AN1443" t="str">
        <f t="shared" si="305"/>
        <v/>
      </c>
      <c r="AO1443" t="str">
        <f t="shared" si="305"/>
        <v/>
      </c>
      <c r="AP1443" t="str">
        <f t="shared" si="305"/>
        <v/>
      </c>
      <c r="AQ1443" t="str">
        <f t="shared" si="305"/>
        <v/>
      </c>
      <c r="AR1443" t="str">
        <f t="shared" si="305"/>
        <v/>
      </c>
      <c r="AS1443" t="str">
        <f t="shared" si="305"/>
        <v/>
      </c>
      <c r="AT1443" t="str">
        <f t="shared" si="305"/>
        <v/>
      </c>
      <c r="AU1443" t="str">
        <f t="shared" si="305"/>
        <v/>
      </c>
      <c r="AV1443" t="str">
        <f t="shared" si="305"/>
        <v/>
      </c>
      <c r="AW1443" t="str">
        <f t="shared" si="305"/>
        <v/>
      </c>
      <c r="AX1443" t="str">
        <f t="shared" si="305"/>
        <v/>
      </c>
      <c r="AZ1443" s="46" t="str">
        <f>IF(ISNUMBER(VLOOKUP($B1443,Stats!$A$2:$AA$19,2,FALSE))=FALSE,"",IF(ISNUMBER(W1443),(W1443-VLOOKUP($B1443,Stats!$A$2:$AA$19,2,FALSE))/VLOOKUP($B1443,Stats!$A$2:$AA$19,16,FALSE),""))</f>
        <v/>
      </c>
      <c r="BA1443" s="46" t="str">
        <f>IF(ISNUMBER(VLOOKUP($B1443,Stats!$A$2:$AA$19,2,FALSE))=FALSE,"",IF(ISNUMBER(X1443),(X1443-VLOOKUP($B1443,Stats!$A$2:$AA$19,3,FALSE))/VLOOKUP($B1443,Stats!$A$2:$AA$19,17,FALSE),""))</f>
        <v/>
      </c>
      <c r="BB1443" s="46"/>
      <c r="BC1443" s="46"/>
      <c r="BD1443" s="44" t="str">
        <f t="shared" si="295"/>
        <v/>
      </c>
      <c r="BE1443" s="46" t="str">
        <f>IF(ISNUMBER(VLOOKUP($B1443,Stats!$A$2:$AA$19,2,FALSE))=FALSE,"",IF(ISNUMBER(Y1443),(Y1443-VLOOKUP($B1443,Stats!$A$2:$AA$19,5,FALSE))/VLOOKUP($B1443,Stats!$A$2:$AA$19,19,FALSE),""))</f>
        <v/>
      </c>
      <c r="BF1443" s="46"/>
      <c r="BG1443" s="46"/>
      <c r="BH1443" s="46" t="str">
        <f>IF(ISNUMBER(VLOOKUP($B1443,Stats!$A$2:$AA$19,2,FALSE))=FALSE,"",IF(ISNUMBER(Z1443),(Z1443-VLOOKUP($B1443,Stats!$A$2:$AA$19,8,FALSE))/VLOOKUP($B1443,Stats!$A$2:$AA$19,22,FALSE),""))</f>
        <v/>
      </c>
      <c r="BI1443" s="46" t="str">
        <f>IF(ISNUMBER(VLOOKUP($B1443,Stats!$A$2:$AA$19,2,FALSE))=FALSE,"",IF(ISNUMBER(#REF!),(#REF!-VLOOKUP($B1443,Stats!$A$2:$AA$19,9,FALSE))/VLOOKUP($B1443,Stats!$A$2:$AA$19,23,FALSE),""))</f>
        <v/>
      </c>
      <c r="BJ1443" s="46" t="str">
        <f>IF(ISNUMBER(VLOOKUP($B1443,Stats!$A$2:$AA$19,2,FALSE))=FALSE,"",IF(ISNUMBER(#REF!),(#REF!-VLOOKUP($B1443,Stats!$A$2:$AA$19,10,FALSE))/VLOOKUP($B1443,Stats!$A$2:$AA$19,24,FALSE),""))</f>
        <v/>
      </c>
      <c r="BK1443" s="44" t="str">
        <f t="shared" si="301"/>
        <v/>
      </c>
      <c r="BL1443" s="46" t="str">
        <f>IF(ISNUMBER(VLOOKUP($B1443,Stats!$A$2:$AA$19,2,FALSE))=FALSE,"",IF(ISNUMBER(#REF!),(#REF!-VLOOKUP($B1443,Stats!$A$2:$AA$19,11,FALSE))/VLOOKUP($B1443,Stats!$A$2:$AA$19,25,FALSE),""))</f>
        <v/>
      </c>
      <c r="BM1443" s="46" t="str">
        <f>IF(ISNUMBER(VLOOKUP($B1443,Stats!$A$2:$AA$19,2,FALSE))=FALSE,"",IF(ISNUMBER(AA1443),(AA1443-VLOOKUP($B1443,Stats!$A$2:$AA$19,12,FALSE))/VLOOKUP($B1443,Stats!$A$2:$AA$19,26,FALSE),""))</f>
        <v/>
      </c>
      <c r="BN1443" s="46" t="str">
        <f>IF(ISNUMBER(VLOOKUP($B1443,Stats!$A$2:$AA$19,2,FALSE))=FALSE,"",IF(ISNUMBER(#REF!),(#REF!-VLOOKUP($B1443,Stats!$A$2:$AA$19,13,FALSE))/VLOOKUP($B1443,Stats!$A$2:$AA$19,27,FALSE),""))</f>
        <v/>
      </c>
      <c r="BO1443" s="46" t="str">
        <f>IF(ISNUMBER(VLOOKUP($B1443,Stats!$A$2:$AA$19,2,FALSE))=FALSE,"",IF(ISNUMBER(#REF!),(#REF!-VLOOKUP($B1443,Stats!$A$2:$AA$19,14,FALSE))/VLOOKUP($B1443,Stats!$A$2:$AB$19,28,FALSE),""))</f>
        <v/>
      </c>
      <c r="BP1443" s="46"/>
      <c r="BQ1443" s="46" t="str">
        <f>IF(ISNUMBER(VLOOKUP($B1443,Stats!$A$2:$AA$19,2,FALSE))=FALSE,"",IF(ISNUMBER(BM1443),BM1443,(VLOOKUP($B1443,Stats!$A$2:$AT$19,46,FALSE)-VLOOKUP($B1443,Stats!$A$2:$AA$19,12,FALSE))/VLOOKUP($B1443,Stats!$A$2:$AA$19,26,FALSE)))</f>
        <v/>
      </c>
      <c r="BR1443" s="51" t="str">
        <f t="shared" si="302"/>
        <v/>
      </c>
      <c r="BS1443" s="32" t="str">
        <f t="shared" si="296"/>
        <v/>
      </c>
      <c r="BT1443" s="53" t="str">
        <f t="shared" si="297"/>
        <v/>
      </c>
    </row>
    <row r="1444" spans="1:72" x14ac:dyDescent="0.15">
      <c r="A1444" s="5">
        <v>2541</v>
      </c>
      <c r="B1444" s="5" t="s">
        <v>59</v>
      </c>
      <c r="C1444" s="3">
        <v>0</v>
      </c>
      <c r="D1444" s="11">
        <v>2.5487043344033771E-2</v>
      </c>
      <c r="E1444" s="6">
        <v>1.4483332103121731E-2</v>
      </c>
      <c r="F1444" s="15">
        <v>5</v>
      </c>
      <c r="G1444" s="15">
        <v>3.2142857142857144</v>
      </c>
      <c r="H1444" s="13">
        <v>1.2151274309020127E-2</v>
      </c>
      <c r="I1444" s="13">
        <v>-9.6190075205251947E-3</v>
      </c>
      <c r="J1444" s="12">
        <v>3.0714285714285716</v>
      </c>
      <c r="K1444" s="12">
        <v>2</v>
      </c>
      <c r="L1444" s="13">
        <v>2.5409258395083695E-2</v>
      </c>
      <c r="M1444" s="13">
        <v>-1.6574553544749109E-2</v>
      </c>
      <c r="N1444" s="8">
        <v>1.4903357142857143</v>
      </c>
      <c r="O1444" s="8">
        <v>1.0292041651361725</v>
      </c>
      <c r="P1444" s="14"/>
      <c r="Q1444" s="13">
        <v>-2.4180589193196489E-2</v>
      </c>
      <c r="R1444" s="14"/>
      <c r="S1444" s="14" t="str">
        <f>IF(ISNUMBER(R1444),VLOOKUP(B1444,Index!$B$3:$AB$18,27,FALSE),"")</f>
        <v/>
      </c>
      <c r="T1444" s="14" t="str">
        <f>IF(ISNUMBER($R1444),VLOOKUP($B1444,Index!$B$21:$AB$36,27,FALSE),"")</f>
        <v/>
      </c>
      <c r="U1444" s="14" t="str">
        <f>IF(ISNUMBER($R1444),VLOOKUP($B1444,Index!$B$39:$AB$54,27,FALSE),"")</f>
        <v/>
      </c>
      <c r="W1444" s="6">
        <v>1.2683080798075923</v>
      </c>
      <c r="X1444" s="8">
        <v>0.6149659863945578</v>
      </c>
      <c r="Y1444" s="6">
        <v>0.27480190532700816</v>
      </c>
      <c r="Z1444" s="8" t="str">
        <f t="shared" si="298"/>
        <v/>
      </c>
      <c r="AA1444" s="9" t="s">
        <v>25</v>
      </c>
      <c r="AB1444" s="3">
        <v>0</v>
      </c>
      <c r="AC1444" s="6">
        <v>1.608605385305222</v>
      </c>
      <c r="AD1444" s="8">
        <v>0.37818316442223143</v>
      </c>
      <c r="AE1444" s="6">
        <v>7.5516087171353954E-2</v>
      </c>
      <c r="AF1444" s="8" t="str">
        <f t="shared" si="299"/>
        <v/>
      </c>
      <c r="AG1444" s="9" t="s">
        <v>25</v>
      </c>
      <c r="AH1444" s="3">
        <v>0</v>
      </c>
      <c r="AK1444" t="str">
        <f t="shared" si="305"/>
        <v/>
      </c>
      <c r="AL1444" t="str">
        <f t="shared" si="305"/>
        <v/>
      </c>
      <c r="AM1444" t="str">
        <f t="shared" si="305"/>
        <v/>
      </c>
      <c r="AN1444" t="str">
        <f t="shared" si="305"/>
        <v/>
      </c>
      <c r="AO1444" t="str">
        <f t="shared" si="305"/>
        <v/>
      </c>
      <c r="AP1444" t="str">
        <f t="shared" si="305"/>
        <v/>
      </c>
      <c r="AQ1444" t="str">
        <f t="shared" si="305"/>
        <v/>
      </c>
      <c r="AR1444" t="str">
        <f t="shared" si="305"/>
        <v/>
      </c>
      <c r="AS1444" t="str">
        <f t="shared" si="305"/>
        <v/>
      </c>
      <c r="AT1444" t="str">
        <f t="shared" si="305"/>
        <v/>
      </c>
      <c r="AU1444" t="str">
        <f t="shared" si="305"/>
        <v/>
      </c>
      <c r="AV1444" t="str">
        <f t="shared" si="305"/>
        <v/>
      </c>
      <c r="AW1444" t="str">
        <f t="shared" si="305"/>
        <v/>
      </c>
      <c r="AX1444" t="str">
        <f t="shared" si="305"/>
        <v/>
      </c>
      <c r="AZ1444" s="46" t="str">
        <f>IF(ISNUMBER(VLOOKUP($B1444,Stats!$A$2:$AA$19,2,FALSE))=FALSE,"",IF(ISNUMBER(W1444),(W1444-VLOOKUP($B1444,Stats!$A$2:$AA$19,2,FALSE))/VLOOKUP($B1444,Stats!$A$2:$AA$19,16,FALSE),""))</f>
        <v/>
      </c>
      <c r="BA1444" s="46" t="str">
        <f>IF(ISNUMBER(VLOOKUP($B1444,Stats!$A$2:$AA$19,2,FALSE))=FALSE,"",IF(ISNUMBER(X1444),(X1444-VLOOKUP($B1444,Stats!$A$2:$AA$19,3,FALSE))/VLOOKUP($B1444,Stats!$A$2:$AA$19,17,FALSE),""))</f>
        <v/>
      </c>
      <c r="BB1444" s="46"/>
      <c r="BC1444" s="46"/>
      <c r="BD1444" s="44" t="str">
        <f t="shared" si="295"/>
        <v/>
      </c>
      <c r="BE1444" s="46" t="str">
        <f>IF(ISNUMBER(VLOOKUP($B1444,Stats!$A$2:$AA$19,2,FALSE))=FALSE,"",IF(ISNUMBER(Y1444),(Y1444-VLOOKUP($B1444,Stats!$A$2:$AA$19,5,FALSE))/VLOOKUP($B1444,Stats!$A$2:$AA$19,19,FALSE),""))</f>
        <v/>
      </c>
      <c r="BF1444" s="46"/>
      <c r="BG1444" s="46"/>
      <c r="BH1444" s="46" t="str">
        <f>IF(ISNUMBER(VLOOKUP($B1444,Stats!$A$2:$AA$19,2,FALSE))=FALSE,"",IF(ISNUMBER(Z1444),(Z1444-VLOOKUP($B1444,Stats!$A$2:$AA$19,8,FALSE))/VLOOKUP($B1444,Stats!$A$2:$AA$19,22,FALSE),""))</f>
        <v/>
      </c>
      <c r="BI1444" s="46" t="str">
        <f>IF(ISNUMBER(VLOOKUP($B1444,Stats!$A$2:$AA$19,2,FALSE))=FALSE,"",IF(ISNUMBER(#REF!),(#REF!-VLOOKUP($B1444,Stats!$A$2:$AA$19,9,FALSE))/VLOOKUP($B1444,Stats!$A$2:$AA$19,23,FALSE),""))</f>
        <v/>
      </c>
      <c r="BJ1444" s="46" t="str">
        <f>IF(ISNUMBER(VLOOKUP($B1444,Stats!$A$2:$AA$19,2,FALSE))=FALSE,"",IF(ISNUMBER(#REF!),(#REF!-VLOOKUP($B1444,Stats!$A$2:$AA$19,10,FALSE))/VLOOKUP($B1444,Stats!$A$2:$AA$19,24,FALSE),""))</f>
        <v/>
      </c>
      <c r="BK1444" s="44" t="str">
        <f t="shared" si="301"/>
        <v/>
      </c>
      <c r="BL1444" s="46" t="str">
        <f>IF(ISNUMBER(VLOOKUP($B1444,Stats!$A$2:$AA$19,2,FALSE))=FALSE,"",IF(ISNUMBER(#REF!),(#REF!-VLOOKUP($B1444,Stats!$A$2:$AA$19,11,FALSE))/VLOOKUP($B1444,Stats!$A$2:$AA$19,25,FALSE),""))</f>
        <v/>
      </c>
      <c r="BM1444" s="46" t="str">
        <f>IF(ISNUMBER(VLOOKUP($B1444,Stats!$A$2:$AA$19,2,FALSE))=FALSE,"",IF(ISNUMBER(AA1444),(AA1444-VLOOKUP($B1444,Stats!$A$2:$AA$19,12,FALSE))/VLOOKUP($B1444,Stats!$A$2:$AA$19,26,FALSE),""))</f>
        <v/>
      </c>
      <c r="BN1444" s="46" t="str">
        <f>IF(ISNUMBER(VLOOKUP($B1444,Stats!$A$2:$AA$19,2,FALSE))=FALSE,"",IF(ISNUMBER(#REF!),(#REF!-VLOOKUP($B1444,Stats!$A$2:$AA$19,13,FALSE))/VLOOKUP($B1444,Stats!$A$2:$AA$19,27,FALSE),""))</f>
        <v/>
      </c>
      <c r="BO1444" s="46" t="str">
        <f>IF(ISNUMBER(VLOOKUP($B1444,Stats!$A$2:$AA$19,2,FALSE))=FALSE,"",IF(ISNUMBER(#REF!),(#REF!-VLOOKUP($B1444,Stats!$A$2:$AA$19,14,FALSE))/VLOOKUP($B1444,Stats!$A$2:$AB$19,28,FALSE),""))</f>
        <v/>
      </c>
      <c r="BP1444" s="46"/>
      <c r="BQ1444" s="46" t="str">
        <f>IF(ISNUMBER(VLOOKUP($B1444,Stats!$A$2:$AA$19,2,FALSE))=FALSE,"",IF(ISNUMBER(BM1444),BM1444,(VLOOKUP($B1444,Stats!$A$2:$AT$19,46,FALSE)-VLOOKUP($B1444,Stats!$A$2:$AA$19,12,FALSE))/VLOOKUP($B1444,Stats!$A$2:$AA$19,26,FALSE)))</f>
        <v/>
      </c>
      <c r="BR1444" s="51" t="str">
        <f t="shared" si="302"/>
        <v/>
      </c>
      <c r="BS1444" s="32" t="str">
        <f t="shared" si="296"/>
        <v/>
      </c>
      <c r="BT1444" s="53" t="str">
        <f t="shared" si="297"/>
        <v/>
      </c>
    </row>
    <row r="1445" spans="1:72" x14ac:dyDescent="0.15">
      <c r="A1445" s="16">
        <v>2541</v>
      </c>
      <c r="B1445" s="17">
        <v>201421</v>
      </c>
      <c r="C1445" s="3">
        <v>0</v>
      </c>
      <c r="D1445" s="23">
        <v>-2.6660203587009157E-2</v>
      </c>
      <c r="E1445" s="18">
        <v>8.1340423539052603E-3</v>
      </c>
      <c r="F1445" s="24">
        <v>2</v>
      </c>
      <c r="G1445" s="24">
        <v>5</v>
      </c>
      <c r="H1445" s="20">
        <v>7.5724130855814309E-3</v>
      </c>
      <c r="I1445" s="20">
        <v>-8.3778255273866623E-3</v>
      </c>
      <c r="J1445" s="24">
        <v>1</v>
      </c>
      <c r="K1445" s="24">
        <v>4</v>
      </c>
      <c r="L1445" s="20">
        <v>8.7966804979253688E-3</v>
      </c>
      <c r="M1445" s="20">
        <v>-1.5136558078315265E-2</v>
      </c>
      <c r="N1445" s="19">
        <v>1.2378</v>
      </c>
      <c r="O1445" s="19">
        <v>1</v>
      </c>
      <c r="P1445" s="25">
        <v>41920</v>
      </c>
      <c r="Q1445" s="20">
        <v>-3.2800129261593147E-2</v>
      </c>
      <c r="R1445" s="25">
        <v>41928</v>
      </c>
      <c r="S1445" s="25">
        <f>IF(ISNUMBER(R1445),VLOOKUP(B1445,Index!$B$3:$AB$18,27,FALSE),"")</f>
        <v>41929</v>
      </c>
      <c r="T1445" s="25">
        <f>IF(ISNUMBER($R1445),VLOOKUP($B1445,Index!$B$21:$AB$36,27,FALSE),"")</f>
        <v>41929</v>
      </c>
      <c r="U1445" s="25">
        <f>IF(ISNUMBER($R1445),VLOOKUP($B1445,Index!$B$39:$AB$54,27,FALSE),"")</f>
        <v>41929</v>
      </c>
      <c r="W1445" s="18">
        <v>-0.95976732913232965</v>
      </c>
      <c r="X1445" s="19">
        <v>0.2857142857142857</v>
      </c>
      <c r="Y1445" s="18">
        <v>0.15433260253570813</v>
      </c>
      <c r="Z1445" s="19">
        <f t="shared" si="298"/>
        <v>1</v>
      </c>
      <c r="AA1445" s="21" t="s">
        <v>25</v>
      </c>
      <c r="AB1445" s="3">
        <v>0</v>
      </c>
      <c r="AC1445" s="18">
        <v>0.9211533260698056</v>
      </c>
      <c r="AD1445" s="19">
        <v>8.1632653061224483E-2</v>
      </c>
      <c r="AE1445" s="18">
        <v>2.3818552205444862E-2</v>
      </c>
      <c r="AF1445" s="19">
        <f t="shared" si="299"/>
        <v>1</v>
      </c>
      <c r="AG1445" s="21" t="s">
        <v>25</v>
      </c>
      <c r="AH1445" s="3">
        <v>0</v>
      </c>
      <c r="AK1445" t="str">
        <f t="shared" si="305"/>
        <v/>
      </c>
      <c r="AL1445" t="str">
        <f t="shared" si="305"/>
        <v/>
      </c>
      <c r="AM1445" t="str">
        <f t="shared" si="305"/>
        <v/>
      </c>
      <c r="AN1445" t="str">
        <f t="shared" si="305"/>
        <v/>
      </c>
      <c r="AO1445" t="str">
        <f t="shared" si="305"/>
        <v/>
      </c>
      <c r="AP1445" t="str">
        <f t="shared" si="305"/>
        <v/>
      </c>
      <c r="AQ1445" t="str">
        <f t="shared" si="305"/>
        <v/>
      </c>
      <c r="AR1445" t="str">
        <f t="shared" si="305"/>
        <v/>
      </c>
      <c r="AS1445" t="str">
        <f t="shared" si="305"/>
        <v/>
      </c>
      <c r="AT1445" t="str">
        <f t="shared" si="305"/>
        <v/>
      </c>
      <c r="AU1445" t="str">
        <f t="shared" si="305"/>
        <v/>
      </c>
      <c r="AV1445" t="str">
        <f t="shared" si="305"/>
        <v/>
      </c>
      <c r="AW1445" t="str">
        <f t="shared" si="305"/>
        <v/>
      </c>
      <c r="AX1445" t="str">
        <f t="shared" si="305"/>
        <v/>
      </c>
      <c r="AZ1445" s="46">
        <f>IF(ISNUMBER(VLOOKUP($B1445,Stats!$A$2:$AA$19,2,FALSE))=FALSE,"",IF(ISNUMBER(W1445),(W1445-VLOOKUP($B1445,Stats!$A$2:$AA$19,2,FALSE))/VLOOKUP($B1445,Stats!$A$2:$AA$19,16,FALSE),""))</f>
        <v>-1.083237942168086</v>
      </c>
      <c r="BA1445" s="46">
        <f>IF(ISNUMBER(VLOOKUP($B1445,Stats!$A$2:$AA$19,2,FALSE))=FALSE,"",IF(ISNUMBER(X1445),(X1445-VLOOKUP($B1445,Stats!$A$2:$AA$19,3,FALSE))/VLOOKUP($B1445,Stats!$A$2:$AA$19,17,FALSE),""))</f>
        <v>-0.6967057200847836</v>
      </c>
      <c r="BB1445" s="46"/>
      <c r="BC1445" s="46"/>
      <c r="BD1445" s="44">
        <f t="shared" si="295"/>
        <v>-0.88997183112643485</v>
      </c>
      <c r="BE1445" s="46">
        <f>IF(ISNUMBER(VLOOKUP($B1445,Stats!$A$2:$AA$19,2,FALSE))=FALSE,"",IF(ISNUMBER(Y1445),(Y1445-VLOOKUP($B1445,Stats!$A$2:$AA$19,5,FALSE))/VLOOKUP($B1445,Stats!$A$2:$AA$19,19,FALSE),""))</f>
        <v>1.1122851897848081</v>
      </c>
      <c r="BF1445" s="46"/>
      <c r="BG1445" s="46"/>
      <c r="BH1445" s="46">
        <f>IF(ISNUMBER(VLOOKUP($B1445,Stats!$A$2:$AA$19,2,FALSE))=FALSE,"",IF(ISNUMBER(Z1445),(Z1445-VLOOKUP($B1445,Stats!$A$2:$AA$19,8,FALSE))/VLOOKUP($B1445,Stats!$A$2:$AA$19,22,FALSE),""))</f>
        <v>-0.11578842912173706</v>
      </c>
      <c r="BI1445" s="46" t="str">
        <f>IF(ISNUMBER(VLOOKUP($B1445,Stats!$A$2:$AA$19,2,FALSE))=FALSE,"",IF(ISNUMBER(#REF!),(#REF!-VLOOKUP($B1445,Stats!$A$2:$AA$19,9,FALSE))/VLOOKUP($B1445,Stats!$A$2:$AA$19,23,FALSE),""))</f>
        <v/>
      </c>
      <c r="BJ1445" s="46" t="str">
        <f>IF(ISNUMBER(VLOOKUP($B1445,Stats!$A$2:$AA$19,2,FALSE))=FALSE,"",IF(ISNUMBER(#REF!),(#REF!-VLOOKUP($B1445,Stats!$A$2:$AA$19,10,FALSE))/VLOOKUP($B1445,Stats!$A$2:$AA$19,24,FALSE),""))</f>
        <v/>
      </c>
      <c r="BK1445" s="44">
        <f t="shared" si="301"/>
        <v>-0.81333616158588673</v>
      </c>
      <c r="BL1445" s="46" t="str">
        <f>IF(ISNUMBER(VLOOKUP($B1445,Stats!$A$2:$AA$19,2,FALSE))=FALSE,"",IF(ISNUMBER(#REF!),(#REF!-VLOOKUP($B1445,Stats!$A$2:$AA$19,11,FALSE))/VLOOKUP($B1445,Stats!$A$2:$AA$19,25,FALSE),""))</f>
        <v/>
      </c>
      <c r="BM1445" s="46" t="str">
        <f>IF(ISNUMBER(VLOOKUP($B1445,Stats!$A$2:$AA$19,2,FALSE))=FALSE,"",IF(ISNUMBER(AA1445),(AA1445-VLOOKUP($B1445,Stats!$A$2:$AA$19,12,FALSE))/VLOOKUP($B1445,Stats!$A$2:$AA$19,26,FALSE),""))</f>
        <v/>
      </c>
      <c r="BN1445" s="46" t="str">
        <f>IF(ISNUMBER(VLOOKUP($B1445,Stats!$A$2:$AA$19,2,FALSE))=FALSE,"",IF(ISNUMBER(#REF!),(#REF!-VLOOKUP($B1445,Stats!$A$2:$AA$19,13,FALSE))/VLOOKUP($B1445,Stats!$A$2:$AA$19,27,FALSE),""))</f>
        <v/>
      </c>
      <c r="BO1445" s="46" t="str">
        <f>IF(ISNUMBER(VLOOKUP($B1445,Stats!$A$2:$AA$19,2,FALSE))=FALSE,"",IF(ISNUMBER(#REF!),(#REF!-VLOOKUP($B1445,Stats!$A$2:$AA$19,14,FALSE))/VLOOKUP($B1445,Stats!$A$2:$AB$19,28,FALSE),""))</f>
        <v/>
      </c>
      <c r="BP1445" s="46"/>
      <c r="BQ1445" s="46">
        <f>IF(ISNUMBER(VLOOKUP($B1445,Stats!$A$2:$AA$19,2,FALSE))=FALSE,"",IF(ISNUMBER(BM1445),BM1445,(VLOOKUP($B1445,Stats!$A$2:$AT$19,46,FALSE)-VLOOKUP($B1445,Stats!$A$2:$AA$19,12,FALSE))/VLOOKUP($B1445,Stats!$A$2:$AA$19,26,FALSE)))</f>
        <v>-0.81319138310867711</v>
      </c>
      <c r="BR1445" s="51">
        <f t="shared" si="302"/>
        <v>-0.81319138310867711</v>
      </c>
      <c r="BS1445" s="32" t="str">
        <f t="shared" si="296"/>
        <v>2541_201421</v>
      </c>
      <c r="BT1445" s="53">
        <f t="shared" si="297"/>
        <v>-0.82863433979855439</v>
      </c>
    </row>
    <row r="1446" spans="1:72" x14ac:dyDescent="0.15">
      <c r="A1446" s="16">
        <v>2541</v>
      </c>
      <c r="B1446" s="17">
        <v>201422</v>
      </c>
      <c r="C1446" s="3">
        <v>0</v>
      </c>
      <c r="D1446" s="23">
        <v>4.2164674634794119E-2</v>
      </c>
      <c r="E1446" s="18">
        <v>8.4951033199433812E-3</v>
      </c>
      <c r="F1446" s="24">
        <v>7</v>
      </c>
      <c r="G1446" s="24">
        <v>3</v>
      </c>
      <c r="H1446" s="20">
        <v>8.0716399197470669E-3</v>
      </c>
      <c r="I1446" s="20">
        <v>-4.9310553627138765E-3</v>
      </c>
      <c r="J1446" s="24">
        <v>4</v>
      </c>
      <c r="K1446" s="24">
        <v>2</v>
      </c>
      <c r="L1446" s="20">
        <v>1.8105058049849854E-2</v>
      </c>
      <c r="M1446" s="20">
        <v>-7.5738865563512725E-3</v>
      </c>
      <c r="N1446" s="19">
        <v>1.2556</v>
      </c>
      <c r="O1446" s="19">
        <v>1.0340965244605502</v>
      </c>
      <c r="P1446" s="25">
        <v>41943</v>
      </c>
      <c r="Q1446" s="20">
        <v>-1.3254301473614727E-2</v>
      </c>
      <c r="R1446" s="25">
        <v>41935</v>
      </c>
      <c r="S1446" s="25">
        <f>IF(ISNUMBER(R1446),VLOOKUP(B1446,Index!$B$3:$AB$18,27,FALSE),"")</f>
        <v>41939</v>
      </c>
      <c r="T1446" s="25">
        <f>IF(ISNUMBER($R1446),VLOOKUP($B1446,Index!$B$21:$AB$36,27,FALSE),"")</f>
        <v>41935</v>
      </c>
      <c r="U1446" s="25">
        <f>IF(ISNUMBER($R1446),VLOOKUP($B1446,Index!$B$39:$AB$54,27,FALSE),"")</f>
        <v>41936</v>
      </c>
      <c r="W1446" s="18">
        <v>1.2649402390438236</v>
      </c>
      <c r="X1446" s="19">
        <v>0.7</v>
      </c>
      <c r="Y1446" s="18">
        <v>0.16118325269687511</v>
      </c>
      <c r="Z1446" s="19">
        <f t="shared" si="298"/>
        <v>4</v>
      </c>
      <c r="AA1446" s="21">
        <v>3.181206849620188</v>
      </c>
      <c r="AB1446" s="3">
        <v>0</v>
      </c>
      <c r="AC1446" s="18">
        <v>1.6000738083522454</v>
      </c>
      <c r="AD1446" s="19">
        <v>0.48999999999999994</v>
      </c>
      <c r="AE1446" s="18">
        <v>2.5980040949944699E-2</v>
      </c>
      <c r="AF1446" s="19">
        <f t="shared" si="299"/>
        <v>16</v>
      </c>
      <c r="AG1446" s="21">
        <v>10.120077020070401</v>
      </c>
      <c r="AH1446" s="3">
        <v>0</v>
      </c>
      <c r="AK1446" t="str">
        <f t="shared" si="305"/>
        <v/>
      </c>
      <c r="AL1446">
        <f t="shared" si="305"/>
        <v>3.181206849620188</v>
      </c>
      <c r="AM1446" t="str">
        <f t="shared" si="305"/>
        <v/>
      </c>
      <c r="AN1446" t="str">
        <f t="shared" si="305"/>
        <v/>
      </c>
      <c r="AO1446" t="str">
        <f t="shared" si="305"/>
        <v/>
      </c>
      <c r="AP1446" t="str">
        <f t="shared" si="305"/>
        <v/>
      </c>
      <c r="AQ1446" t="str">
        <f t="shared" si="305"/>
        <v/>
      </c>
      <c r="AR1446" t="str">
        <f t="shared" si="305"/>
        <v/>
      </c>
      <c r="AS1446" t="str">
        <f t="shared" si="305"/>
        <v/>
      </c>
      <c r="AT1446" t="str">
        <f t="shared" si="305"/>
        <v/>
      </c>
      <c r="AU1446" t="str">
        <f t="shared" si="305"/>
        <v/>
      </c>
      <c r="AV1446" t="str">
        <f t="shared" si="305"/>
        <v/>
      </c>
      <c r="AW1446" t="str">
        <f t="shared" si="305"/>
        <v/>
      </c>
      <c r="AX1446" t="str">
        <f t="shared" si="305"/>
        <v/>
      </c>
      <c r="AZ1446" s="46">
        <f>IF(ISNUMBER(VLOOKUP($B1446,Stats!$A$2:$AA$19,2,FALSE))=FALSE,"",IF(ISNUMBER(W1446),(W1446-VLOOKUP($B1446,Stats!$A$2:$AA$19,2,FALSE))/VLOOKUP($B1446,Stats!$A$2:$AA$19,16,FALSE),""))</f>
        <v>0.93845386359880523</v>
      </c>
      <c r="BA1446" s="46">
        <f>IF(ISNUMBER(VLOOKUP($B1446,Stats!$A$2:$AA$19,2,FALSE))=FALSE,"",IF(ISNUMBER(X1446),(X1446-VLOOKUP($B1446,Stats!$A$2:$AA$19,3,FALSE))/VLOOKUP($B1446,Stats!$A$2:$AA$19,17,FALSE),""))</f>
        <v>0.48271521432213388</v>
      </c>
      <c r="BB1446" s="46"/>
      <c r="BC1446" s="46"/>
      <c r="BD1446" s="44">
        <f t="shared" si="295"/>
        <v>0.71058453896046958</v>
      </c>
      <c r="BE1446" s="46">
        <f>IF(ISNUMBER(VLOOKUP($B1446,Stats!$A$2:$AA$19,2,FALSE))=FALSE,"",IF(ISNUMBER(Y1446),(Y1446-VLOOKUP($B1446,Stats!$A$2:$AA$19,5,FALSE))/VLOOKUP($B1446,Stats!$A$2:$AA$19,19,FALSE),""))</f>
        <v>0.45438271144592352</v>
      </c>
      <c r="BF1446" s="46"/>
      <c r="BG1446" s="46"/>
      <c r="BH1446" s="46">
        <f>IF(ISNUMBER(VLOOKUP($B1446,Stats!$A$2:$AA$19,2,FALSE))=FALSE,"",IF(ISNUMBER(Z1446),(Z1446-VLOOKUP($B1446,Stats!$A$2:$AA$19,8,FALSE))/VLOOKUP($B1446,Stats!$A$2:$AA$19,22,FALSE),""))</f>
        <v>0.66359770503354598</v>
      </c>
      <c r="BI1446" s="46" t="str">
        <f>IF(ISNUMBER(VLOOKUP($B1446,Stats!$A$2:$AA$19,2,FALSE))=FALSE,"",IF(ISNUMBER(#REF!),(#REF!-VLOOKUP($B1446,Stats!$A$2:$AA$19,9,FALSE))/VLOOKUP($B1446,Stats!$A$2:$AA$19,23,FALSE),""))</f>
        <v/>
      </c>
      <c r="BJ1446" s="46" t="str">
        <f>IF(ISNUMBER(VLOOKUP($B1446,Stats!$A$2:$AA$19,2,FALSE))=FALSE,"",IF(ISNUMBER(#REF!),(#REF!-VLOOKUP($B1446,Stats!$A$2:$AA$19,10,FALSE))/VLOOKUP($B1446,Stats!$A$2:$AA$19,24,FALSE),""))</f>
        <v/>
      </c>
      <c r="BK1446" s="44">
        <f t="shared" si="301"/>
        <v>-0.11898858650208269</v>
      </c>
      <c r="BL1446" s="46" t="str">
        <f>IF(ISNUMBER(VLOOKUP($B1446,Stats!$A$2:$AA$19,2,FALSE))=FALSE,"",IF(ISNUMBER(#REF!),(#REF!-VLOOKUP($B1446,Stats!$A$2:$AA$19,11,FALSE))/VLOOKUP($B1446,Stats!$A$2:$AA$19,25,FALSE),""))</f>
        <v/>
      </c>
      <c r="BM1446" s="46">
        <f>IF(ISNUMBER(VLOOKUP($B1446,Stats!$A$2:$AA$19,2,FALSE))=FALSE,"",IF(ISNUMBER(AA1446),(AA1446-VLOOKUP($B1446,Stats!$A$2:$AA$19,12,FALSE))/VLOOKUP($B1446,Stats!$A$2:$AA$19,26,FALSE),""))</f>
        <v>-0.17688554627002656</v>
      </c>
      <c r="BN1446" s="46" t="str">
        <f>IF(ISNUMBER(VLOOKUP($B1446,Stats!$A$2:$AA$19,2,FALSE))=FALSE,"",IF(ISNUMBER(#REF!),(#REF!-VLOOKUP($B1446,Stats!$A$2:$AA$19,13,FALSE))/VLOOKUP($B1446,Stats!$A$2:$AA$19,27,FALSE),""))</f>
        <v/>
      </c>
      <c r="BO1446" s="46" t="str">
        <f>IF(ISNUMBER(VLOOKUP($B1446,Stats!$A$2:$AA$19,2,FALSE))=FALSE,"",IF(ISNUMBER(#REF!),(#REF!-VLOOKUP($B1446,Stats!$A$2:$AA$19,14,FALSE))/VLOOKUP($B1446,Stats!$A$2:$AB$19,28,FALSE),""))</f>
        <v/>
      </c>
      <c r="BP1446" s="46"/>
      <c r="BQ1446" s="46">
        <f>IF(ISNUMBER(VLOOKUP($B1446,Stats!$A$2:$AA$19,2,FALSE))=FALSE,"",IF(ISNUMBER(BM1446),BM1446,(VLOOKUP($B1446,Stats!$A$2:$AT$19,46,FALSE)-VLOOKUP($B1446,Stats!$A$2:$AA$19,12,FALSE))/VLOOKUP($B1446,Stats!$A$2:$AA$19,26,FALSE)))</f>
        <v>-0.17688554627002656</v>
      </c>
      <c r="BR1446" s="51">
        <f t="shared" si="302"/>
        <v>-0.17688554627002656</v>
      </c>
      <c r="BS1446" s="32" t="str">
        <f t="shared" si="296"/>
        <v>2541_201422</v>
      </c>
      <c r="BT1446" s="53">
        <f t="shared" si="297"/>
        <v>3.5346646636839014E-2</v>
      </c>
    </row>
    <row r="1447" spans="1:72" x14ac:dyDescent="0.15">
      <c r="A1447" s="16">
        <v>2541</v>
      </c>
      <c r="B1447" s="17">
        <v>201423</v>
      </c>
      <c r="C1447" s="3">
        <v>0</v>
      </c>
      <c r="D1447" s="23">
        <v>-1.1070404587448235E-2</v>
      </c>
      <c r="E1447" s="18">
        <v>1.0561629946212564E-2</v>
      </c>
      <c r="F1447" s="24">
        <v>4</v>
      </c>
      <c r="G1447" s="24">
        <v>6</v>
      </c>
      <c r="H1447" s="20">
        <v>8.8077747290610797E-3</v>
      </c>
      <c r="I1447" s="20">
        <v>-7.6427444091605179E-3</v>
      </c>
      <c r="J1447" s="24">
        <v>2</v>
      </c>
      <c r="K1447" s="24">
        <v>2</v>
      </c>
      <c r="L1447" s="20">
        <v>1.9074675324675328E-2</v>
      </c>
      <c r="M1447" s="20">
        <v>-1.4257268020708924E-2</v>
      </c>
      <c r="N1447" s="19">
        <v>1.2555000000000001</v>
      </c>
      <c r="O1447" s="19">
        <v>1.0011961722488039</v>
      </c>
      <c r="P1447" s="25">
        <v>41953</v>
      </c>
      <c r="Q1447" s="20">
        <v>-1.7543859649122862E-2</v>
      </c>
      <c r="R1447" s="25">
        <v>41950</v>
      </c>
      <c r="S1447" s="25">
        <f>IF(ISNUMBER(R1447),VLOOKUP(B1447,Index!$B$3:$AB$18,27,FALSE),"")</f>
        <v>41956</v>
      </c>
      <c r="T1447" s="25">
        <f>IF(ISNUMBER($R1447),VLOOKUP($B1447,Index!$B$21:$AB$36,27,FALSE),"")</f>
        <v>41954</v>
      </c>
      <c r="U1447" s="25">
        <f>IF(ISNUMBER($R1447),VLOOKUP($B1447,Index!$B$39:$AB$54,27,FALSE),"")</f>
        <v>41957</v>
      </c>
      <c r="W1447" s="18">
        <v>-0.33211213762344705</v>
      </c>
      <c r="X1447" s="19">
        <v>0.4</v>
      </c>
      <c r="Y1447" s="18">
        <v>0.20039283860324011</v>
      </c>
      <c r="Z1447" s="19">
        <f t="shared" si="298"/>
        <v>6</v>
      </c>
      <c r="AA1447" s="21" t="s">
        <v>25</v>
      </c>
      <c r="AB1447" s="3">
        <v>0</v>
      </c>
      <c r="AC1447" s="18">
        <v>0.11029847195681543</v>
      </c>
      <c r="AD1447" s="19">
        <v>0.16000000000000003</v>
      </c>
      <c r="AE1447" s="18">
        <v>4.0157289763464242E-2</v>
      </c>
      <c r="AF1447" s="19">
        <f t="shared" si="299"/>
        <v>36</v>
      </c>
      <c r="AG1447" s="21" t="s">
        <v>25</v>
      </c>
      <c r="AH1447" s="3">
        <v>0</v>
      </c>
      <c r="AK1447" t="str">
        <f t="shared" si="305"/>
        <v/>
      </c>
      <c r="AL1447" t="str">
        <f t="shared" si="305"/>
        <v/>
      </c>
      <c r="AM1447" t="str">
        <f t="shared" si="305"/>
        <v/>
      </c>
      <c r="AN1447" t="str">
        <f t="shared" si="305"/>
        <v/>
      </c>
      <c r="AO1447" t="str">
        <f t="shared" si="305"/>
        <v/>
      </c>
      <c r="AP1447" t="str">
        <f t="shared" si="305"/>
        <v/>
      </c>
      <c r="AQ1447" t="str">
        <f t="shared" si="305"/>
        <v/>
      </c>
      <c r="AR1447" t="str">
        <f t="shared" si="305"/>
        <v/>
      </c>
      <c r="AS1447" t="str">
        <f t="shared" si="305"/>
        <v/>
      </c>
      <c r="AT1447" t="str">
        <f t="shared" si="305"/>
        <v/>
      </c>
      <c r="AU1447" t="str">
        <f t="shared" si="305"/>
        <v/>
      </c>
      <c r="AV1447" t="str">
        <f t="shared" si="305"/>
        <v/>
      </c>
      <c r="AW1447" t="str">
        <f t="shared" si="305"/>
        <v/>
      </c>
      <c r="AX1447" t="str">
        <f t="shared" si="305"/>
        <v/>
      </c>
      <c r="AZ1447" s="46">
        <f>IF(ISNUMBER(VLOOKUP($B1447,Stats!$A$2:$AA$19,2,FALSE))=FALSE,"",IF(ISNUMBER(W1447),(W1447-VLOOKUP($B1447,Stats!$A$2:$AA$19,2,FALSE))/VLOOKUP($B1447,Stats!$A$2:$AA$19,16,FALSE),""))</f>
        <v>-0.39599548015408292</v>
      </c>
      <c r="BA1447" s="46">
        <f>IF(ISNUMBER(VLOOKUP($B1447,Stats!$A$2:$AA$19,2,FALSE))=FALSE,"",IF(ISNUMBER(X1447),(X1447-VLOOKUP($B1447,Stats!$A$2:$AA$19,3,FALSE))/VLOOKUP($B1447,Stats!$A$2:$AA$19,17,FALSE),""))</f>
        <v>-0.66983579230430179</v>
      </c>
      <c r="BB1447" s="46"/>
      <c r="BC1447" s="46"/>
      <c r="BD1447" s="44">
        <f t="shared" si="295"/>
        <v>-0.53291563622919236</v>
      </c>
      <c r="BE1447" s="46">
        <f>IF(ISNUMBER(VLOOKUP($B1447,Stats!$A$2:$AA$19,2,FALSE))=FALSE,"",IF(ISNUMBER(Y1447),(Y1447-VLOOKUP($B1447,Stats!$A$2:$AA$19,5,FALSE))/VLOOKUP($B1447,Stats!$A$2:$AA$19,19,FALSE),""))</f>
        <v>0.58427603474135215</v>
      </c>
      <c r="BF1447" s="46"/>
      <c r="BG1447" s="46"/>
      <c r="BH1447" s="46">
        <f>IF(ISNUMBER(VLOOKUP($B1447,Stats!$A$2:$AA$19,2,FALSE))=FALSE,"",IF(ISNUMBER(Z1447),(Z1447-VLOOKUP($B1447,Stats!$A$2:$AA$19,8,FALSE))/VLOOKUP($B1447,Stats!$A$2:$AA$19,22,FALSE),""))</f>
        <v>1.7853604066653543</v>
      </c>
      <c r="BI1447" s="46" t="str">
        <f>IF(ISNUMBER(VLOOKUP($B1447,Stats!$A$2:$AA$19,2,FALSE))=FALSE,"",IF(ISNUMBER(#REF!),(#REF!-VLOOKUP($B1447,Stats!$A$2:$AA$19,9,FALSE))/VLOOKUP($B1447,Stats!$A$2:$AA$19,23,FALSE),""))</f>
        <v/>
      </c>
      <c r="BJ1447" s="46" t="str">
        <f>IF(ISNUMBER(VLOOKUP($B1447,Stats!$A$2:$AA$19,2,FALSE))=FALSE,"",IF(ISNUMBER(#REF!),(#REF!-VLOOKUP($B1447,Stats!$A$2:$AA$19,10,FALSE))/VLOOKUP($B1447,Stats!$A$2:$AA$19,24,FALSE),""))</f>
        <v/>
      </c>
      <c r="BK1447" s="44">
        <f t="shared" si="301"/>
        <v>0.12661489768065981</v>
      </c>
      <c r="BL1447" s="46" t="str">
        <f>IF(ISNUMBER(VLOOKUP($B1447,Stats!$A$2:$AA$19,2,FALSE))=FALSE,"",IF(ISNUMBER(#REF!),(#REF!-VLOOKUP($B1447,Stats!$A$2:$AA$19,11,FALSE))/VLOOKUP($B1447,Stats!$A$2:$AA$19,25,FALSE),""))</f>
        <v/>
      </c>
      <c r="BM1447" s="46" t="str">
        <f>IF(ISNUMBER(VLOOKUP($B1447,Stats!$A$2:$AA$19,2,FALSE))=FALSE,"",IF(ISNUMBER(AA1447),(AA1447-VLOOKUP($B1447,Stats!$A$2:$AA$19,12,FALSE))/VLOOKUP($B1447,Stats!$A$2:$AA$19,26,FALSE),""))</f>
        <v/>
      </c>
      <c r="BN1447" s="46" t="str">
        <f>IF(ISNUMBER(VLOOKUP($B1447,Stats!$A$2:$AA$19,2,FALSE))=FALSE,"",IF(ISNUMBER(#REF!),(#REF!-VLOOKUP($B1447,Stats!$A$2:$AA$19,13,FALSE))/VLOOKUP($B1447,Stats!$A$2:$AA$19,27,FALSE),""))</f>
        <v/>
      </c>
      <c r="BO1447" s="46" t="str">
        <f>IF(ISNUMBER(VLOOKUP($B1447,Stats!$A$2:$AA$19,2,FALSE))=FALSE,"",IF(ISNUMBER(#REF!),(#REF!-VLOOKUP($B1447,Stats!$A$2:$AA$19,14,FALSE))/VLOOKUP($B1447,Stats!$A$2:$AB$19,28,FALSE),""))</f>
        <v/>
      </c>
      <c r="BP1447" s="46"/>
      <c r="BQ1447" s="46">
        <f>IF(ISNUMBER(VLOOKUP($B1447,Stats!$A$2:$AA$19,2,FALSE))=FALSE,"",IF(ISNUMBER(BM1447),BM1447,(VLOOKUP($B1447,Stats!$A$2:$AT$19,46,FALSE)-VLOOKUP($B1447,Stats!$A$2:$AA$19,12,FALSE))/VLOOKUP($B1447,Stats!$A$2:$AA$19,26,FALSE)))</f>
        <v>-0.71825946798524909</v>
      </c>
      <c r="BR1447" s="51">
        <f t="shared" si="302"/>
        <v>-0.71825946798524909</v>
      </c>
      <c r="BS1447" s="32" t="str">
        <f t="shared" si="296"/>
        <v>2541_201423</v>
      </c>
      <c r="BT1447" s="53">
        <f t="shared" si="297"/>
        <v>-0.17426608223449241</v>
      </c>
    </row>
    <row r="1448" spans="1:72" x14ac:dyDescent="0.15">
      <c r="A1448" s="16">
        <v>2541</v>
      </c>
      <c r="B1448" s="17">
        <v>201424</v>
      </c>
      <c r="C1448" s="3">
        <v>0</v>
      </c>
      <c r="D1448" s="23">
        <v>8.5366835789641993E-3</v>
      </c>
      <c r="E1448" s="18">
        <v>6.91858349847358E-3</v>
      </c>
      <c r="F1448" s="24">
        <v>5</v>
      </c>
      <c r="G1448" s="24">
        <v>5</v>
      </c>
      <c r="H1448" s="20">
        <v>6.699363408672809E-3</v>
      </c>
      <c r="I1448" s="20">
        <v>-4.9556027958745034E-3</v>
      </c>
      <c r="J1448" s="24">
        <v>4</v>
      </c>
      <c r="K1448" s="24">
        <v>3</v>
      </c>
      <c r="L1448" s="20">
        <v>1.1875908870576879E-2</v>
      </c>
      <c r="M1448" s="20">
        <v>-5.7652819459801385E-3</v>
      </c>
      <c r="N1448" s="19">
        <v>1.2662</v>
      </c>
      <c r="O1448" s="19">
        <v>1.0149899799599198</v>
      </c>
      <c r="P1448" s="25">
        <v>41969</v>
      </c>
      <c r="Q1448" s="20">
        <v>-1.3707414829659426E-2</v>
      </c>
      <c r="R1448" s="25">
        <v>41963</v>
      </c>
      <c r="S1448" s="25">
        <f>IF(ISNUMBER(R1448),VLOOKUP(B1448,Index!$B$3:$AB$18,27,FALSE),"")</f>
        <v>41963</v>
      </c>
      <c r="T1448" s="25">
        <f>IF(ISNUMBER($R1448),VLOOKUP($B1448,Index!$B$21:$AB$36,27,FALSE),"")</f>
        <v>41963</v>
      </c>
      <c r="U1448" s="25">
        <f>IF(ISNUMBER($R1448),VLOOKUP($B1448,Index!$B$39:$AB$54,27,FALSE),"")</f>
        <v>41963</v>
      </c>
      <c r="W1448" s="18">
        <v>0.25610050736892598</v>
      </c>
      <c r="X1448" s="19">
        <v>0.5</v>
      </c>
      <c r="Y1448" s="18">
        <v>0.13127089222339555</v>
      </c>
      <c r="Z1448" s="19">
        <f t="shared" si="298"/>
        <v>0</v>
      </c>
      <c r="AA1448" s="21">
        <v>0.62277852425483948</v>
      </c>
      <c r="AB1448" s="3">
        <v>0</v>
      </c>
      <c r="AC1448" s="18">
        <v>6.5587469874621315E-2</v>
      </c>
      <c r="AD1448" s="19">
        <v>0.25</v>
      </c>
      <c r="AE1448" s="18">
        <v>1.7232047145126331E-2</v>
      </c>
      <c r="AF1448" s="19">
        <f t="shared" si="299"/>
        <v>0</v>
      </c>
      <c r="AG1448" s="21">
        <v>0.38785309027303572</v>
      </c>
      <c r="AH1448" s="3">
        <v>0</v>
      </c>
      <c r="AK1448" t="str">
        <f t="shared" si="305"/>
        <v/>
      </c>
      <c r="AL1448" t="str">
        <f t="shared" si="305"/>
        <v/>
      </c>
      <c r="AM1448" t="str">
        <f t="shared" si="305"/>
        <v/>
      </c>
      <c r="AN1448">
        <f t="shared" si="305"/>
        <v>0.62277852425483948</v>
      </c>
      <c r="AO1448" t="str">
        <f t="shared" si="305"/>
        <v/>
      </c>
      <c r="AP1448" t="str">
        <f t="shared" si="305"/>
        <v/>
      </c>
      <c r="AQ1448" t="str">
        <f t="shared" si="305"/>
        <v/>
      </c>
      <c r="AR1448" t="str">
        <f t="shared" si="305"/>
        <v/>
      </c>
      <c r="AS1448" t="str">
        <f t="shared" si="305"/>
        <v/>
      </c>
      <c r="AT1448" t="str">
        <f t="shared" si="305"/>
        <v/>
      </c>
      <c r="AU1448" t="str">
        <f t="shared" si="305"/>
        <v/>
      </c>
      <c r="AV1448" t="str">
        <f t="shared" si="305"/>
        <v/>
      </c>
      <c r="AW1448" t="str">
        <f t="shared" si="305"/>
        <v/>
      </c>
      <c r="AX1448" t="str">
        <f t="shared" si="305"/>
        <v/>
      </c>
      <c r="AZ1448" s="46">
        <f>IF(ISNUMBER(VLOOKUP($B1448,Stats!$A$2:$AA$19,2,FALSE))=FALSE,"",IF(ISNUMBER(W1448),(W1448-VLOOKUP($B1448,Stats!$A$2:$AA$19,2,FALSE))/VLOOKUP($B1448,Stats!$A$2:$AA$19,16,FALSE),""))</f>
        <v>-0.9707136715282203</v>
      </c>
      <c r="BA1448" s="46">
        <f>IF(ISNUMBER(VLOOKUP($B1448,Stats!$A$2:$AA$19,2,FALSE))=FALSE,"",IF(ISNUMBER(X1448),(X1448-VLOOKUP($B1448,Stats!$A$2:$AA$19,3,FALSE))/VLOOKUP($B1448,Stats!$A$2:$AA$19,17,FALSE),""))</f>
        <v>-1.6585994998973241</v>
      </c>
      <c r="BB1448" s="46"/>
      <c r="BC1448" s="46"/>
      <c r="BD1448" s="44">
        <f t="shared" si="295"/>
        <v>-1.3146565857127723</v>
      </c>
      <c r="BE1448" s="46">
        <f>IF(ISNUMBER(VLOOKUP($B1448,Stats!$A$2:$AA$19,2,FALSE))=FALSE,"",IF(ISNUMBER(Y1448),(Y1448-VLOOKUP($B1448,Stats!$A$2:$AA$19,5,FALSE))/VLOOKUP($B1448,Stats!$A$2:$AA$19,19,FALSE),""))</f>
        <v>0.13672023843746817</v>
      </c>
      <c r="BF1448" s="46"/>
      <c r="BG1448" s="46"/>
      <c r="BH1448" s="46">
        <f>IF(ISNUMBER(VLOOKUP($B1448,Stats!$A$2:$AA$19,2,FALSE))=FALSE,"",IF(ISNUMBER(Z1448),(Z1448-VLOOKUP($B1448,Stats!$A$2:$AA$19,8,FALSE))/VLOOKUP($B1448,Stats!$A$2:$AA$19,22,FALSE),""))</f>
        <v>-0.83432005029645806</v>
      </c>
      <c r="BI1448" s="46" t="str">
        <f>IF(ISNUMBER(VLOOKUP($B1448,Stats!$A$2:$AA$19,2,FALSE))=FALSE,"",IF(ISNUMBER(#REF!),(#REF!-VLOOKUP($B1448,Stats!$A$2:$AA$19,9,FALSE))/VLOOKUP($B1448,Stats!$A$2:$AA$19,23,FALSE),""))</f>
        <v/>
      </c>
      <c r="BJ1448" s="46" t="str">
        <f>IF(ISNUMBER(VLOOKUP($B1448,Stats!$A$2:$AA$19,2,FALSE))=FALSE,"",IF(ISNUMBER(#REF!),(#REF!-VLOOKUP($B1448,Stats!$A$2:$AA$19,10,FALSE))/VLOOKUP($B1448,Stats!$A$2:$AA$19,24,FALSE),""))</f>
        <v/>
      </c>
      <c r="BK1448" s="44">
        <f t="shared" si="301"/>
        <v>-0.34600018199516513</v>
      </c>
      <c r="BL1448" s="46" t="str">
        <f>IF(ISNUMBER(VLOOKUP($B1448,Stats!$A$2:$AA$19,2,FALSE))=FALSE,"",IF(ISNUMBER(#REF!),(#REF!-VLOOKUP($B1448,Stats!$A$2:$AA$19,11,FALSE))/VLOOKUP($B1448,Stats!$A$2:$AA$19,25,FALSE),""))</f>
        <v/>
      </c>
      <c r="BM1448" s="46">
        <f>IF(ISNUMBER(VLOOKUP($B1448,Stats!$A$2:$AA$19,2,FALSE))=FALSE,"",IF(ISNUMBER(AA1448),(AA1448-VLOOKUP($B1448,Stats!$A$2:$AA$19,12,FALSE))/VLOOKUP($B1448,Stats!$A$2:$AA$19,26,FALSE),""))</f>
        <v>-0.6802146957663735</v>
      </c>
      <c r="BN1448" s="46" t="str">
        <f>IF(ISNUMBER(VLOOKUP($B1448,Stats!$A$2:$AA$19,2,FALSE))=FALSE,"",IF(ISNUMBER(#REF!),(#REF!-VLOOKUP($B1448,Stats!$A$2:$AA$19,13,FALSE))/VLOOKUP($B1448,Stats!$A$2:$AA$19,27,FALSE),""))</f>
        <v/>
      </c>
      <c r="BO1448" s="46" t="str">
        <f>IF(ISNUMBER(VLOOKUP($B1448,Stats!$A$2:$AA$19,2,FALSE))=FALSE,"",IF(ISNUMBER(#REF!),(#REF!-VLOOKUP($B1448,Stats!$A$2:$AA$19,14,FALSE))/VLOOKUP($B1448,Stats!$A$2:$AB$19,28,FALSE),""))</f>
        <v/>
      </c>
      <c r="BP1448" s="46"/>
      <c r="BQ1448" s="46">
        <f>IF(ISNUMBER(VLOOKUP($B1448,Stats!$A$2:$AA$19,2,FALSE))=FALSE,"",IF(ISNUMBER(BM1448),BM1448,(VLOOKUP($B1448,Stats!$A$2:$AT$19,46,FALSE)-VLOOKUP($B1448,Stats!$A$2:$AA$19,12,FALSE))/VLOOKUP($B1448,Stats!$A$2:$AA$19,26,FALSE)))</f>
        <v>-0.6802146957663735</v>
      </c>
      <c r="BR1448" s="51">
        <f t="shared" si="302"/>
        <v>-0.6802146957663735</v>
      </c>
      <c r="BS1448" s="32" t="str">
        <f t="shared" si="296"/>
        <v>2541_201424</v>
      </c>
      <c r="BT1448" s="53">
        <f t="shared" si="297"/>
        <v>-0.6065743654929282</v>
      </c>
    </row>
    <row r="1449" spans="1:72" x14ac:dyDescent="0.15">
      <c r="A1449" s="16">
        <v>2541</v>
      </c>
      <c r="B1449" s="17">
        <v>201425</v>
      </c>
      <c r="C1449" s="3">
        <v>0</v>
      </c>
      <c r="D1449" s="23">
        <v>8.2727780883175006E-2</v>
      </c>
      <c r="E1449" s="18">
        <v>2.7173334507906297E-2</v>
      </c>
      <c r="F1449" s="24">
        <v>7</v>
      </c>
      <c r="G1449" s="24">
        <v>3</v>
      </c>
      <c r="H1449" s="20">
        <v>2.063732268251282E-2</v>
      </c>
      <c r="I1449" s="20">
        <v>-2.0444425711563907E-2</v>
      </c>
      <c r="J1449" s="24">
        <v>6</v>
      </c>
      <c r="K1449" s="24">
        <v>2</v>
      </c>
      <c r="L1449" s="20">
        <v>5.2268546903740054E-2</v>
      </c>
      <c r="M1449" s="20">
        <v>-4.884093891237784E-2</v>
      </c>
      <c r="N1449" s="19">
        <v>1.373</v>
      </c>
      <c r="O1449" s="19">
        <v>1.0938495857233905</v>
      </c>
      <c r="P1449" s="25">
        <v>41983</v>
      </c>
      <c r="Q1449" s="20">
        <v>-4.884093891237784E-2</v>
      </c>
      <c r="R1449" s="25">
        <v>41982</v>
      </c>
      <c r="S1449" s="25">
        <f>IF(ISNUMBER(R1449),VLOOKUP(B1449,Index!$B$3:$AB$18,27,FALSE),"")</f>
        <v>41982</v>
      </c>
      <c r="T1449" s="25">
        <f>IF(ISNUMBER($R1449),VLOOKUP($B1449,Index!$B$21:$AB$36,27,FALSE),"")</f>
        <v>41982</v>
      </c>
      <c r="U1449" s="25">
        <f>IF(ISNUMBER($R1449),VLOOKUP($B1449,Index!$B$39:$AB$54,27,FALSE),"")</f>
        <v>41982</v>
      </c>
      <c r="W1449" s="18">
        <v>2.4818334264952502</v>
      </c>
      <c r="X1449" s="19">
        <v>0.7</v>
      </c>
      <c r="Y1449" s="18">
        <v>0.51557777199980759</v>
      </c>
      <c r="Z1449" s="19">
        <f t="shared" si="298"/>
        <v>0</v>
      </c>
      <c r="AA1449" s="21">
        <v>1.6938204450080538</v>
      </c>
      <c r="AB1449" s="3">
        <v>0</v>
      </c>
      <c r="AC1449" s="18">
        <v>6.1594971568691541</v>
      </c>
      <c r="AD1449" s="19">
        <v>0.48999999999999994</v>
      </c>
      <c r="AE1449" s="18">
        <v>0.26582043898028557</v>
      </c>
      <c r="AF1449" s="19">
        <f t="shared" si="299"/>
        <v>0</v>
      </c>
      <c r="AG1449" s="21">
        <v>2.8690276999272815</v>
      </c>
      <c r="AH1449" s="3">
        <v>0</v>
      </c>
      <c r="AK1449" t="str">
        <f t="shared" si="305"/>
        <v/>
      </c>
      <c r="AL1449" t="str">
        <f t="shared" si="305"/>
        <v/>
      </c>
      <c r="AM1449" t="str">
        <f t="shared" si="305"/>
        <v/>
      </c>
      <c r="AN1449" t="str">
        <f t="shared" si="305"/>
        <v/>
      </c>
      <c r="AO1449">
        <f t="shared" si="305"/>
        <v>1.6938204450080538</v>
      </c>
      <c r="AP1449" t="str">
        <f t="shared" si="305"/>
        <v/>
      </c>
      <c r="AQ1449" t="str">
        <f t="shared" si="305"/>
        <v/>
      </c>
      <c r="AR1449" t="str">
        <f t="shared" si="305"/>
        <v/>
      </c>
      <c r="AS1449" t="str">
        <f t="shared" si="305"/>
        <v/>
      </c>
      <c r="AT1449" t="str">
        <f t="shared" si="305"/>
        <v/>
      </c>
      <c r="AU1449" t="str">
        <f t="shared" si="305"/>
        <v/>
      </c>
      <c r="AV1449" t="str">
        <f t="shared" si="305"/>
        <v/>
      </c>
      <c r="AW1449" t="str">
        <f t="shared" si="305"/>
        <v/>
      </c>
      <c r="AX1449" t="str">
        <f t="shared" si="305"/>
        <v/>
      </c>
      <c r="AZ1449" s="46">
        <f>IF(ISNUMBER(VLOOKUP($B1449,Stats!$A$2:$AA$19,2,FALSE))=FALSE,"",IF(ISNUMBER(W1449),(W1449-VLOOKUP($B1449,Stats!$A$2:$AA$19,2,FALSE))/VLOOKUP($B1449,Stats!$A$2:$AA$19,16,FALSE),""))</f>
        <v>1.075536184290405</v>
      </c>
      <c r="BA1449" s="46">
        <f>IF(ISNUMBER(VLOOKUP($B1449,Stats!$A$2:$AA$19,2,FALSE))=FALSE,"",IF(ISNUMBER(X1449),(X1449-VLOOKUP($B1449,Stats!$A$2:$AA$19,3,FALSE))/VLOOKUP($B1449,Stats!$A$2:$AA$19,17,FALSE),""))</f>
        <v>0.52844508262562895</v>
      </c>
      <c r="BB1449" s="46"/>
      <c r="BC1449" s="46"/>
      <c r="BD1449" s="44">
        <f t="shared" si="295"/>
        <v>0.80199063345801691</v>
      </c>
      <c r="BE1449" s="46">
        <f>IF(ISNUMBER(VLOOKUP($B1449,Stats!$A$2:$AA$19,2,FALSE))=FALSE,"",IF(ISNUMBER(Y1449),(Y1449-VLOOKUP($B1449,Stats!$A$2:$AA$19,5,FALSE))/VLOOKUP($B1449,Stats!$A$2:$AA$19,19,FALSE),""))</f>
        <v>0.91674775882320636</v>
      </c>
      <c r="BF1449" s="46"/>
      <c r="BG1449" s="46"/>
      <c r="BH1449" s="46">
        <f>IF(ISNUMBER(VLOOKUP($B1449,Stats!$A$2:$AA$19,2,FALSE))=FALSE,"",IF(ISNUMBER(Z1449),(Z1449-VLOOKUP($B1449,Stats!$A$2:$AA$19,8,FALSE))/VLOOKUP($B1449,Stats!$A$2:$AA$19,22,FALSE),""))</f>
        <v>-0.38938659637819406</v>
      </c>
      <c r="BI1449" s="46" t="str">
        <f>IF(ISNUMBER(VLOOKUP($B1449,Stats!$A$2:$AA$19,2,FALSE))=FALSE,"",IF(ISNUMBER(#REF!),(#REF!-VLOOKUP($B1449,Stats!$A$2:$AA$19,9,FALSE))/VLOOKUP($B1449,Stats!$A$2:$AA$19,23,FALSE),""))</f>
        <v/>
      </c>
      <c r="BJ1449" s="46" t="str">
        <f>IF(ISNUMBER(VLOOKUP($B1449,Stats!$A$2:$AA$19,2,FALSE))=FALSE,"",IF(ISNUMBER(#REF!),(#REF!-VLOOKUP($B1449,Stats!$A$2:$AA$19,10,FALSE))/VLOOKUP($B1449,Stats!$A$2:$AA$19,24,FALSE),""))</f>
        <v/>
      </c>
      <c r="BK1449" s="44">
        <f t="shared" si="301"/>
        <v>-0.7585394100897026</v>
      </c>
      <c r="BL1449" s="46" t="str">
        <f>IF(ISNUMBER(VLOOKUP($B1449,Stats!$A$2:$AA$19,2,FALSE))=FALSE,"",IF(ISNUMBER(#REF!),(#REF!-VLOOKUP($B1449,Stats!$A$2:$AA$19,11,FALSE))/VLOOKUP($B1449,Stats!$A$2:$AA$19,25,FALSE),""))</f>
        <v/>
      </c>
      <c r="BM1449" s="46">
        <f>IF(ISNUMBER(VLOOKUP($B1449,Stats!$A$2:$AA$19,2,FALSE))=FALSE,"",IF(ISNUMBER(AA1449),(AA1449-VLOOKUP($B1449,Stats!$A$2:$AA$19,12,FALSE))/VLOOKUP($B1449,Stats!$A$2:$AA$19,26,FALSE),""))</f>
        <v>-0.17636062609060085</v>
      </c>
      <c r="BN1449" s="46" t="str">
        <f>IF(ISNUMBER(VLOOKUP($B1449,Stats!$A$2:$AA$19,2,FALSE))=FALSE,"",IF(ISNUMBER(#REF!),(#REF!-VLOOKUP($B1449,Stats!$A$2:$AA$19,13,FALSE))/VLOOKUP($B1449,Stats!$A$2:$AA$19,27,FALSE),""))</f>
        <v/>
      </c>
      <c r="BO1449" s="46" t="str">
        <f>IF(ISNUMBER(VLOOKUP($B1449,Stats!$A$2:$AA$19,2,FALSE))=FALSE,"",IF(ISNUMBER(#REF!),(#REF!-VLOOKUP($B1449,Stats!$A$2:$AA$19,14,FALSE))/VLOOKUP($B1449,Stats!$A$2:$AB$19,28,FALSE),""))</f>
        <v/>
      </c>
      <c r="BP1449" s="46"/>
      <c r="BQ1449" s="46">
        <f>IF(ISNUMBER(VLOOKUP($B1449,Stats!$A$2:$AA$19,2,FALSE))=FALSE,"",IF(ISNUMBER(BM1449),BM1449,(VLOOKUP($B1449,Stats!$A$2:$AT$19,46,FALSE)-VLOOKUP($B1449,Stats!$A$2:$AA$19,12,FALSE))/VLOOKUP($B1449,Stats!$A$2:$AA$19,26,FALSE)))</f>
        <v>-0.17636062609060085</v>
      </c>
      <c r="BR1449" s="51">
        <f t="shared" si="302"/>
        <v>-0.17636062609060085</v>
      </c>
      <c r="BS1449" s="32" t="str">
        <f t="shared" si="296"/>
        <v>2541_201425</v>
      </c>
      <c r="BT1449" s="53">
        <f t="shared" si="297"/>
        <v>-0.32999764458033831</v>
      </c>
    </row>
    <row r="1450" spans="1:72" x14ac:dyDescent="0.15">
      <c r="A1450" s="16">
        <v>2541</v>
      </c>
      <c r="B1450" s="17">
        <v>201426</v>
      </c>
      <c r="C1450" s="3">
        <v>0</v>
      </c>
      <c r="D1450" s="23">
        <v>4.292351943358641E-2</v>
      </c>
      <c r="E1450" s="18">
        <v>1.2937097062382278E-2</v>
      </c>
      <c r="F1450" s="24">
        <v>7</v>
      </c>
      <c r="G1450" s="24">
        <v>3</v>
      </c>
      <c r="H1450" s="20">
        <v>1.1132348044565945E-2</v>
      </c>
      <c r="I1450" s="20">
        <v>-1.1685455791826227E-2</v>
      </c>
      <c r="J1450" s="24">
        <v>3</v>
      </c>
      <c r="K1450" s="24">
        <v>2</v>
      </c>
      <c r="L1450" s="20">
        <v>2.0053379499386681E-2</v>
      </c>
      <c r="M1450" s="20">
        <v>-2.0070498525285863E-2</v>
      </c>
      <c r="N1450" s="19">
        <v>1.4140999999999999</v>
      </c>
      <c r="O1450" s="19">
        <v>1.0370343209152244</v>
      </c>
      <c r="P1450" s="25">
        <v>41999</v>
      </c>
      <c r="Q1450" s="20">
        <v>-3.2184724689165112E-2</v>
      </c>
      <c r="R1450" s="25">
        <v>41997</v>
      </c>
      <c r="S1450" s="25">
        <f>IF(ISNUMBER(R1450),VLOOKUP(B1450,Index!$B$3:$AB$18,27,FALSE),"")</f>
        <v>41997</v>
      </c>
      <c r="T1450" s="25">
        <f>IF(ISNUMBER($R1450),VLOOKUP($B1450,Index!$B$21:$AB$36,27,FALSE),"")</f>
        <v>41996</v>
      </c>
      <c r="U1450" s="25">
        <f>IF(ISNUMBER($R1450),VLOOKUP($B1450,Index!$B$39:$AB$54,27,FALSE),"")</f>
        <v>41996</v>
      </c>
      <c r="W1450" s="18">
        <v>1.2877055830075923</v>
      </c>
      <c r="X1450" s="19">
        <v>0.7</v>
      </c>
      <c r="Y1450" s="18">
        <v>0.24546415816680867</v>
      </c>
      <c r="Z1450" s="19">
        <f t="shared" si="298"/>
        <v>0</v>
      </c>
      <c r="AA1450" s="21">
        <v>1.3336612274342829</v>
      </c>
      <c r="AB1450" s="3">
        <v>0</v>
      </c>
      <c r="AC1450" s="18">
        <v>1.6581856685089231</v>
      </c>
      <c r="AD1450" s="19">
        <v>0.48999999999999994</v>
      </c>
      <c r="AE1450" s="18">
        <v>6.0252652944540061E-2</v>
      </c>
      <c r="AF1450" s="19">
        <f t="shared" si="299"/>
        <v>0</v>
      </c>
      <c r="AG1450" s="21">
        <v>1.7786522695615181</v>
      </c>
      <c r="AH1450" s="3">
        <v>0</v>
      </c>
      <c r="AK1450" t="str">
        <f t="shared" si="305"/>
        <v/>
      </c>
      <c r="AL1450" t="str">
        <f t="shared" si="305"/>
        <v/>
      </c>
      <c r="AM1450" t="str">
        <f t="shared" si="305"/>
        <v/>
      </c>
      <c r="AN1450" t="str">
        <f t="shared" si="305"/>
        <v/>
      </c>
      <c r="AO1450" t="str">
        <f t="shared" si="305"/>
        <v/>
      </c>
      <c r="AP1450">
        <f t="shared" si="305"/>
        <v>1.3336612274342829</v>
      </c>
      <c r="AQ1450" t="str">
        <f t="shared" si="305"/>
        <v/>
      </c>
      <c r="AR1450" t="str">
        <f t="shared" si="305"/>
        <v/>
      </c>
      <c r="AS1450" t="str">
        <f t="shared" si="305"/>
        <v/>
      </c>
      <c r="AT1450" t="str">
        <f t="shared" si="305"/>
        <v/>
      </c>
      <c r="AU1450" t="str">
        <f t="shared" si="305"/>
        <v/>
      </c>
      <c r="AV1450" t="str">
        <f t="shared" si="305"/>
        <v/>
      </c>
      <c r="AW1450" t="str">
        <f t="shared" si="305"/>
        <v/>
      </c>
      <c r="AX1450" t="str">
        <f t="shared" si="305"/>
        <v/>
      </c>
      <c r="AZ1450" s="46">
        <f>IF(ISNUMBER(VLOOKUP($B1450,Stats!$A$2:$AA$19,2,FALSE))=FALSE,"",IF(ISNUMBER(W1450),(W1450-VLOOKUP($B1450,Stats!$A$2:$AA$19,2,FALSE))/VLOOKUP($B1450,Stats!$A$2:$AA$19,16,FALSE),""))</f>
        <v>0.29122486460911196</v>
      </c>
      <c r="BA1450" s="46">
        <f>IF(ISNUMBER(VLOOKUP($B1450,Stats!$A$2:$AA$19,2,FALSE))=FALSE,"",IF(ISNUMBER(X1450),(X1450-VLOOKUP($B1450,Stats!$A$2:$AA$19,3,FALSE))/VLOOKUP($B1450,Stats!$A$2:$AA$19,17,FALSE),""))</f>
        <v>0.82927015326520481</v>
      </c>
      <c r="BB1450" s="46"/>
      <c r="BC1450" s="46"/>
      <c r="BD1450" s="44">
        <f t="shared" si="295"/>
        <v>0.56024750893715836</v>
      </c>
      <c r="BE1450" s="46">
        <f>IF(ISNUMBER(VLOOKUP($B1450,Stats!$A$2:$AA$19,2,FALSE))=FALSE,"",IF(ISNUMBER(Y1450),(Y1450-VLOOKUP($B1450,Stats!$A$2:$AA$19,5,FALSE))/VLOOKUP($B1450,Stats!$A$2:$AA$19,19,FALSE),""))</f>
        <v>1.261046439066995E-2</v>
      </c>
      <c r="BF1450" s="46"/>
      <c r="BG1450" s="46"/>
      <c r="BH1450" s="46">
        <f>IF(ISNUMBER(VLOOKUP($B1450,Stats!$A$2:$AA$19,2,FALSE))=FALSE,"",IF(ISNUMBER(Z1450),(Z1450-VLOOKUP($B1450,Stats!$A$2:$AA$19,8,FALSE))/VLOOKUP($B1450,Stats!$A$2:$AA$19,22,FALSE),""))</f>
        <v>-0.60316436580698729</v>
      </c>
      <c r="BI1450" s="46" t="str">
        <f>IF(ISNUMBER(VLOOKUP($B1450,Stats!$A$2:$AA$19,2,FALSE))=FALSE,"",IF(ISNUMBER(#REF!),(#REF!-VLOOKUP($B1450,Stats!$A$2:$AA$19,9,FALSE))/VLOOKUP($B1450,Stats!$A$2:$AA$19,23,FALSE),""))</f>
        <v/>
      </c>
      <c r="BJ1450" s="46" t="str">
        <f>IF(ISNUMBER(VLOOKUP($B1450,Stats!$A$2:$AA$19,2,FALSE))=FALSE,"",IF(ISNUMBER(#REF!),(#REF!-VLOOKUP($B1450,Stats!$A$2:$AA$19,10,FALSE))/VLOOKUP($B1450,Stats!$A$2:$AA$19,24,FALSE),""))</f>
        <v/>
      </c>
      <c r="BK1450" s="44">
        <f t="shared" si="301"/>
        <v>-0.18977663481556517</v>
      </c>
      <c r="BL1450" s="46" t="str">
        <f>IF(ISNUMBER(VLOOKUP($B1450,Stats!$A$2:$AA$19,2,FALSE))=FALSE,"",IF(ISNUMBER(#REF!),(#REF!-VLOOKUP($B1450,Stats!$A$2:$AA$19,11,FALSE))/VLOOKUP($B1450,Stats!$A$2:$AA$19,25,FALSE),""))</f>
        <v/>
      </c>
      <c r="BM1450" s="46">
        <f>IF(ISNUMBER(VLOOKUP($B1450,Stats!$A$2:$AA$19,2,FALSE))=FALSE,"",IF(ISNUMBER(AA1450),(AA1450-VLOOKUP($B1450,Stats!$A$2:$AA$19,12,FALSE))/VLOOKUP($B1450,Stats!$A$2:$AA$19,26,FALSE),""))</f>
        <v>-0.30218916819230374</v>
      </c>
      <c r="BN1450" s="46" t="str">
        <f>IF(ISNUMBER(VLOOKUP($B1450,Stats!$A$2:$AA$19,2,FALSE))=FALSE,"",IF(ISNUMBER(#REF!),(#REF!-VLOOKUP($B1450,Stats!$A$2:$AA$19,13,FALSE))/VLOOKUP($B1450,Stats!$A$2:$AA$19,27,FALSE),""))</f>
        <v/>
      </c>
      <c r="BO1450" s="46" t="str">
        <f>IF(ISNUMBER(VLOOKUP($B1450,Stats!$A$2:$AA$19,2,FALSE))=FALSE,"",IF(ISNUMBER(#REF!),(#REF!-VLOOKUP($B1450,Stats!$A$2:$AA$19,14,FALSE))/VLOOKUP($B1450,Stats!$A$2:$AB$19,28,FALSE),""))</f>
        <v/>
      </c>
      <c r="BP1450" s="46"/>
      <c r="BQ1450" s="46">
        <f>IF(ISNUMBER(VLOOKUP($B1450,Stats!$A$2:$AA$19,2,FALSE))=FALSE,"",IF(ISNUMBER(BM1450),BM1450,(VLOOKUP($B1450,Stats!$A$2:$AT$19,46,FALSE)-VLOOKUP($B1450,Stats!$A$2:$AA$19,12,FALSE))/VLOOKUP($B1450,Stats!$A$2:$AA$19,26,FALSE)))</f>
        <v>-0.30218916819230374</v>
      </c>
      <c r="BR1450" s="51">
        <f t="shared" si="302"/>
        <v>-0.30218916819230374</v>
      </c>
      <c r="BS1450" s="32" t="str">
        <f t="shared" si="296"/>
        <v>2541_201426</v>
      </c>
      <c r="BT1450" s="53">
        <f t="shared" si="297"/>
        <v>-6.2254312740368176E-2</v>
      </c>
    </row>
    <row r="1451" spans="1:72" x14ac:dyDescent="0.15">
      <c r="A1451" s="16">
        <v>2541</v>
      </c>
      <c r="B1451" s="17">
        <v>201427</v>
      </c>
      <c r="C1451" s="3">
        <v>0</v>
      </c>
      <c r="D1451" s="23">
        <v>3.2317375008839688E-2</v>
      </c>
      <c r="E1451" s="18">
        <v>2.4666808753458891E-2</v>
      </c>
      <c r="F1451" s="24">
        <v>2</v>
      </c>
      <c r="G1451" s="24">
        <v>1</v>
      </c>
      <c r="H1451" s="20">
        <v>1.9784644786203787E-2</v>
      </c>
      <c r="I1451" s="20">
        <v>-6.9969609159657997E-3</v>
      </c>
      <c r="J1451" s="24">
        <v>1</v>
      </c>
      <c r="K1451" s="24">
        <v>1</v>
      </c>
      <c r="L1451" s="20">
        <v>3.9003558718861076E-2</v>
      </c>
      <c r="M1451" s="20">
        <v>-6.9969609159657997E-3</v>
      </c>
      <c r="N1451" s="19">
        <v>1.4598</v>
      </c>
      <c r="O1451" s="19">
        <v>1.0317336914269559</v>
      </c>
      <c r="P1451" s="25">
        <v>42004</v>
      </c>
      <c r="Q1451" s="20">
        <v>-6.9969609159657997E-3</v>
      </c>
      <c r="R1451" s="25">
        <v>42003</v>
      </c>
      <c r="S1451" s="25">
        <f>IF(ISNUMBER(R1451),VLOOKUP(B1451,Index!$B$3:$AB$18,27,FALSE),"")</f>
        <v>42002</v>
      </c>
      <c r="T1451" s="25">
        <f>IF(ISNUMBER($R1451),VLOOKUP($B1451,Index!$B$21:$AB$36,27,FALSE),"")</f>
        <v>42003</v>
      </c>
      <c r="U1451" s="25">
        <f>IF(ISNUMBER($R1451),VLOOKUP($B1451,Index!$B$39:$AB$54,27,FALSE),"")</f>
        <v>42003</v>
      </c>
      <c r="W1451" s="18">
        <v>3.8780850010607626</v>
      </c>
      <c r="X1451" s="19">
        <v>0.66666666666666663</v>
      </c>
      <c r="Y1451" s="18">
        <v>0.46801978961225327</v>
      </c>
      <c r="Z1451" s="19">
        <f t="shared" si="298"/>
        <v>1</v>
      </c>
      <c r="AA1451" s="21">
        <v>4.6187731212128513</v>
      </c>
      <c r="AB1451" s="3">
        <v>0</v>
      </c>
      <c r="AC1451" s="18">
        <v>15.039543275452456</v>
      </c>
      <c r="AD1451" s="19">
        <v>0.44444444444444442</v>
      </c>
      <c r="AE1451" s="18">
        <v>0.21904252346869782</v>
      </c>
      <c r="AF1451" s="19">
        <f t="shared" si="299"/>
        <v>1</v>
      </c>
      <c r="AG1451" s="21">
        <v>21.333065145238304</v>
      </c>
      <c r="AH1451" s="3">
        <v>0</v>
      </c>
      <c r="AK1451" t="str">
        <f t="shared" si="305"/>
        <v/>
      </c>
      <c r="AL1451" t="str">
        <f t="shared" si="305"/>
        <v/>
      </c>
      <c r="AM1451" t="str">
        <f t="shared" si="305"/>
        <v/>
      </c>
      <c r="AN1451" t="str">
        <f t="shared" si="305"/>
        <v/>
      </c>
      <c r="AO1451" t="str">
        <f t="shared" si="305"/>
        <v/>
      </c>
      <c r="AP1451" t="str">
        <f t="shared" si="305"/>
        <v/>
      </c>
      <c r="AQ1451">
        <f t="shared" si="305"/>
        <v>4.6187731212128513</v>
      </c>
      <c r="AR1451" t="str">
        <f t="shared" si="305"/>
        <v/>
      </c>
      <c r="AS1451" t="str">
        <f t="shared" si="305"/>
        <v/>
      </c>
      <c r="AT1451" t="str">
        <f t="shared" si="305"/>
        <v/>
      </c>
      <c r="AU1451" t="str">
        <f t="shared" si="305"/>
        <v/>
      </c>
      <c r="AV1451" t="str">
        <f t="shared" si="305"/>
        <v/>
      </c>
      <c r="AW1451" t="str">
        <f t="shared" si="305"/>
        <v/>
      </c>
      <c r="AX1451" t="str">
        <f t="shared" si="305"/>
        <v/>
      </c>
      <c r="AZ1451" s="46">
        <f>IF(ISNUMBER(VLOOKUP($B1451,Stats!$A$2:$AA$19,2,FALSE))=FALSE,"",IF(ISNUMBER(W1451),(W1451-VLOOKUP($B1451,Stats!$A$2:$AA$19,2,FALSE))/VLOOKUP($B1451,Stats!$A$2:$AA$19,16,FALSE),""))</f>
        <v>1.2772345264290241</v>
      </c>
      <c r="BA1451" s="46">
        <f>IF(ISNUMBER(VLOOKUP($B1451,Stats!$A$2:$AA$19,2,FALSE))=FALSE,"",IF(ISNUMBER(X1451),(X1451-VLOOKUP($B1451,Stats!$A$2:$AA$19,3,FALSE))/VLOOKUP($B1451,Stats!$A$2:$AA$19,17,FALSE),""))</f>
        <v>0.191037174757621</v>
      </c>
      <c r="BB1451" s="46"/>
      <c r="BC1451" s="46"/>
      <c r="BD1451" s="44">
        <f t="shared" si="295"/>
        <v>0.73413585059332254</v>
      </c>
      <c r="BE1451" s="46">
        <f>IF(ISNUMBER(VLOOKUP($B1451,Stats!$A$2:$AA$19,2,FALSE))=FALSE,"",IF(ISNUMBER(Y1451),(Y1451-VLOOKUP($B1451,Stats!$A$2:$AA$19,5,FALSE))/VLOOKUP($B1451,Stats!$A$2:$AA$19,19,FALSE),""))</f>
        <v>2.0738259045558021</v>
      </c>
      <c r="BF1451" s="46"/>
      <c r="BG1451" s="46"/>
      <c r="BH1451" s="46">
        <f>IF(ISNUMBER(VLOOKUP($B1451,Stats!$A$2:$AA$19,2,FALSE))=FALSE,"",IF(ISNUMBER(Z1451),(Z1451-VLOOKUP($B1451,Stats!$A$2:$AA$19,8,FALSE))/VLOOKUP($B1451,Stats!$A$2:$AA$19,22,FALSE),""))</f>
        <v>0.41115882059143566</v>
      </c>
      <c r="BI1451" s="46" t="str">
        <f>IF(ISNUMBER(VLOOKUP($B1451,Stats!$A$2:$AA$19,2,FALSE))=FALSE,"",IF(ISNUMBER(#REF!),(#REF!-VLOOKUP($B1451,Stats!$A$2:$AA$19,9,FALSE))/VLOOKUP($B1451,Stats!$A$2:$AA$19,23,FALSE),""))</f>
        <v/>
      </c>
      <c r="BJ1451" s="46" t="str">
        <f>IF(ISNUMBER(VLOOKUP($B1451,Stats!$A$2:$AA$19,2,FALSE))=FALSE,"",IF(ISNUMBER(#REF!),(#REF!-VLOOKUP($B1451,Stats!$A$2:$AA$19,10,FALSE))/VLOOKUP($B1451,Stats!$A$2:$AA$19,24,FALSE),""))</f>
        <v/>
      </c>
      <c r="BK1451" s="44">
        <f t="shared" si="301"/>
        <v>-1.3283304870116306</v>
      </c>
      <c r="BL1451" s="46" t="str">
        <f>IF(ISNUMBER(VLOOKUP($B1451,Stats!$A$2:$AA$19,2,FALSE))=FALSE,"",IF(ISNUMBER(#REF!),(#REF!-VLOOKUP($B1451,Stats!$A$2:$AA$19,11,FALSE))/VLOOKUP($B1451,Stats!$A$2:$AA$19,25,FALSE),""))</f>
        <v/>
      </c>
      <c r="BM1451" s="46">
        <f>IF(ISNUMBER(VLOOKUP($B1451,Stats!$A$2:$AA$19,2,FALSE))=FALSE,"",IF(ISNUMBER(AA1451),(AA1451-VLOOKUP($B1451,Stats!$A$2:$AA$19,12,FALSE))/VLOOKUP($B1451,Stats!$A$2:$AA$19,26,FALSE),""))</f>
        <v>-9.5793680516602295E-2</v>
      </c>
      <c r="BN1451" s="46" t="str">
        <f>IF(ISNUMBER(VLOOKUP($B1451,Stats!$A$2:$AA$19,2,FALSE))=FALSE,"",IF(ISNUMBER(#REF!),(#REF!-VLOOKUP($B1451,Stats!$A$2:$AA$19,13,FALSE))/VLOOKUP($B1451,Stats!$A$2:$AA$19,27,FALSE),""))</f>
        <v/>
      </c>
      <c r="BO1451" s="46" t="str">
        <f>IF(ISNUMBER(VLOOKUP($B1451,Stats!$A$2:$AA$19,2,FALSE))=FALSE,"",IF(ISNUMBER(#REF!),(#REF!-VLOOKUP($B1451,Stats!$A$2:$AA$19,14,FALSE))/VLOOKUP($B1451,Stats!$A$2:$AB$19,28,FALSE),""))</f>
        <v/>
      </c>
      <c r="BP1451" s="46"/>
      <c r="BQ1451" s="46">
        <f>IF(ISNUMBER(VLOOKUP($B1451,Stats!$A$2:$AA$19,2,FALSE))=FALSE,"",IF(ISNUMBER(BM1451),BM1451,(VLOOKUP($B1451,Stats!$A$2:$AT$19,46,FALSE)-VLOOKUP($B1451,Stats!$A$2:$AA$19,12,FALSE))/VLOOKUP($B1451,Stats!$A$2:$AA$19,26,FALSE)))</f>
        <v>-9.5793680516602295E-2</v>
      </c>
      <c r="BR1451" s="51">
        <f t="shared" si="302"/>
        <v>-9.5793680516602295E-2</v>
      </c>
      <c r="BS1451" s="32" t="str">
        <f t="shared" si="296"/>
        <v>2541_201427</v>
      </c>
      <c r="BT1451" s="53">
        <f t="shared" si="297"/>
        <v>-0.66932985819163426</v>
      </c>
    </row>
    <row r="1452" spans="1:72" x14ac:dyDescent="0.15">
      <c r="A1452" s="16">
        <v>2541</v>
      </c>
      <c r="B1452" s="17">
        <v>201501</v>
      </c>
      <c r="C1452" s="3">
        <v>0</v>
      </c>
      <c r="D1452" s="23">
        <v>6.9256062474311486E-2</v>
      </c>
      <c r="E1452" s="18">
        <v>2.9233009005844114E-2</v>
      </c>
      <c r="F1452" s="24">
        <v>3</v>
      </c>
      <c r="G1452" s="24">
        <v>2</v>
      </c>
      <c r="H1452" s="20">
        <v>2.6515251154872226E-2</v>
      </c>
      <c r="I1452" s="20">
        <v>-5.2399020454843015E-3</v>
      </c>
      <c r="J1452" s="24">
        <v>3</v>
      </c>
      <c r="K1452" s="24">
        <v>2</v>
      </c>
      <c r="L1452" s="20">
        <v>6.3707357172215318E-2</v>
      </c>
      <c r="M1452" s="20">
        <v>-8.0512235323950687E-3</v>
      </c>
      <c r="N1452" s="19">
        <v>1.5773999999999999</v>
      </c>
      <c r="O1452" s="19">
        <v>1.0158423493044821</v>
      </c>
      <c r="P1452" s="25">
        <v>42011</v>
      </c>
      <c r="Q1452" s="20">
        <v>-1.0460251046025104E-2</v>
      </c>
      <c r="R1452" s="25">
        <v>42013</v>
      </c>
      <c r="S1452" s="25">
        <f>IF(ISNUMBER(R1452),VLOOKUP(B1452,Index!$B$3:$AB$18,27,FALSE),"")</f>
        <v>42013</v>
      </c>
      <c r="T1452" s="25">
        <f>IF(ISNUMBER($R1452),VLOOKUP($B1452,Index!$B$21:$AB$36,27,FALSE),"")</f>
        <v>42013</v>
      </c>
      <c r="U1452" s="25">
        <f>IF(ISNUMBER($R1452),VLOOKUP($B1452,Index!$B$39:$AB$54,27,FALSE),"")</f>
        <v>42011</v>
      </c>
      <c r="W1452" s="18">
        <v>4.986436498150427</v>
      </c>
      <c r="X1452" s="19">
        <v>0.6</v>
      </c>
      <c r="Y1452" s="18">
        <v>0.55465734791209131</v>
      </c>
      <c r="Z1452" s="19">
        <f t="shared" si="298"/>
        <v>0</v>
      </c>
      <c r="AA1452" s="21">
        <v>6.6208795725441787</v>
      </c>
      <c r="AB1452" s="3">
        <v>0</v>
      </c>
      <c r="AC1452" s="18">
        <v>24.864548950086693</v>
      </c>
      <c r="AD1452" s="19">
        <v>0.36</v>
      </c>
      <c r="AE1452" s="18">
        <v>0.30764477359287473</v>
      </c>
      <c r="AF1452" s="19">
        <f t="shared" si="299"/>
        <v>0</v>
      </c>
      <c r="AG1452" s="21">
        <v>43.836046314132787</v>
      </c>
      <c r="AH1452" s="3">
        <v>0</v>
      </c>
      <c r="AK1452" t="str">
        <f t="shared" si="305"/>
        <v/>
      </c>
      <c r="AL1452" t="str">
        <f t="shared" si="305"/>
        <v/>
      </c>
      <c r="AM1452" t="str">
        <f t="shared" si="305"/>
        <v/>
      </c>
      <c r="AN1452" t="str">
        <f t="shared" si="305"/>
        <v/>
      </c>
      <c r="AO1452" t="str">
        <f t="shared" si="305"/>
        <v/>
      </c>
      <c r="AP1452" t="str">
        <f t="shared" si="305"/>
        <v/>
      </c>
      <c r="AQ1452" t="str">
        <f t="shared" si="305"/>
        <v/>
      </c>
      <c r="AR1452">
        <f t="shared" si="305"/>
        <v>6.6208795725441787</v>
      </c>
      <c r="AS1452" t="str">
        <f t="shared" si="305"/>
        <v/>
      </c>
      <c r="AT1452" t="str">
        <f t="shared" si="305"/>
        <v/>
      </c>
      <c r="AU1452" t="str">
        <f t="shared" si="305"/>
        <v/>
      </c>
      <c r="AV1452" t="str">
        <f t="shared" si="305"/>
        <v/>
      </c>
      <c r="AW1452" t="str">
        <f t="shared" si="305"/>
        <v/>
      </c>
      <c r="AX1452" t="str">
        <f t="shared" si="305"/>
        <v/>
      </c>
      <c r="AZ1452" s="46">
        <f>IF(ISNUMBER(VLOOKUP($B1452,Stats!$A$2:$AA$19,2,FALSE))=FALSE,"",IF(ISNUMBER(W1452),(W1452-VLOOKUP($B1452,Stats!$A$2:$AA$19,2,FALSE))/VLOOKUP($B1452,Stats!$A$2:$AA$19,16,FALSE),""))</f>
        <v>1.7303217973901224</v>
      </c>
      <c r="BA1452" s="46">
        <f>IF(ISNUMBER(VLOOKUP($B1452,Stats!$A$2:$AA$19,2,FALSE))=FALSE,"",IF(ISNUMBER(X1452),(X1452-VLOOKUP($B1452,Stats!$A$2:$AA$19,3,FALSE))/VLOOKUP($B1452,Stats!$A$2:$AA$19,17,FALSE),""))</f>
        <v>0.25266102439703397</v>
      </c>
      <c r="BB1452" s="46"/>
      <c r="BC1452" s="46"/>
      <c r="BD1452" s="44">
        <f t="shared" si="295"/>
        <v>0.99149141089357817</v>
      </c>
      <c r="BE1452" s="46">
        <f>IF(ISNUMBER(VLOOKUP($B1452,Stats!$A$2:$AA$19,2,FALSE))=FALSE,"",IF(ISNUMBER(Y1452),(Y1452-VLOOKUP($B1452,Stats!$A$2:$AA$19,5,FALSE))/VLOOKUP($B1452,Stats!$A$2:$AA$19,19,FALSE),""))</f>
        <v>1.9051537117402626</v>
      </c>
      <c r="BF1452" s="46"/>
      <c r="BG1452" s="46"/>
      <c r="BH1452" s="46">
        <f>IF(ISNUMBER(VLOOKUP($B1452,Stats!$A$2:$AA$19,2,FALSE))=FALSE,"",IF(ISNUMBER(Z1452),(Z1452-VLOOKUP($B1452,Stats!$A$2:$AA$19,8,FALSE))/VLOOKUP($B1452,Stats!$A$2:$AA$19,22,FALSE),""))</f>
        <v>-0.58823842946080296</v>
      </c>
      <c r="BI1452" s="46" t="str">
        <f>IF(ISNUMBER(VLOOKUP($B1452,Stats!$A$2:$AA$19,2,FALSE))=FALSE,"",IF(ISNUMBER(#REF!),(#REF!-VLOOKUP($B1452,Stats!$A$2:$AA$19,9,FALSE))/VLOOKUP($B1452,Stats!$A$2:$AA$19,23,FALSE),""))</f>
        <v/>
      </c>
      <c r="BJ1452" s="46" t="str">
        <f>IF(ISNUMBER(VLOOKUP($B1452,Stats!$A$2:$AA$19,2,FALSE))=FALSE,"",IF(ISNUMBER(#REF!),(#REF!-VLOOKUP($B1452,Stats!$A$2:$AA$19,10,FALSE))/VLOOKUP($B1452,Stats!$A$2:$AA$19,24,FALSE),""))</f>
        <v/>
      </c>
      <c r="BK1452" s="44">
        <f t="shared" si="301"/>
        <v>-1.5100791270564244</v>
      </c>
      <c r="BL1452" s="46" t="str">
        <f>IF(ISNUMBER(VLOOKUP($B1452,Stats!$A$2:$AA$19,2,FALSE))=FALSE,"",IF(ISNUMBER(#REF!),(#REF!-VLOOKUP($B1452,Stats!$A$2:$AA$19,11,FALSE))/VLOOKUP($B1452,Stats!$A$2:$AA$19,25,FALSE),""))</f>
        <v/>
      </c>
      <c r="BM1452" s="46">
        <f>IF(ISNUMBER(VLOOKUP($B1452,Stats!$A$2:$AA$19,2,FALSE))=FALSE,"",IF(ISNUMBER(AA1452),(AA1452-VLOOKUP($B1452,Stats!$A$2:$AA$19,12,FALSE))/VLOOKUP($B1452,Stats!$A$2:$AA$19,26,FALSE),""))</f>
        <v>0.12520011410711676</v>
      </c>
      <c r="BN1452" s="46" t="str">
        <f>IF(ISNUMBER(VLOOKUP($B1452,Stats!$A$2:$AA$19,2,FALSE))=FALSE,"",IF(ISNUMBER(#REF!),(#REF!-VLOOKUP($B1452,Stats!$A$2:$AA$19,13,FALSE))/VLOOKUP($B1452,Stats!$A$2:$AA$19,27,FALSE),""))</f>
        <v/>
      </c>
      <c r="BO1452" s="46" t="str">
        <f>IF(ISNUMBER(VLOOKUP($B1452,Stats!$A$2:$AA$19,2,FALSE))=FALSE,"",IF(ISNUMBER(#REF!),(#REF!-VLOOKUP($B1452,Stats!$A$2:$AA$19,14,FALSE))/VLOOKUP($B1452,Stats!$A$2:$AB$19,28,FALSE),""))</f>
        <v/>
      </c>
      <c r="BP1452" s="46"/>
      <c r="BQ1452" s="46">
        <f>IF(ISNUMBER(VLOOKUP($B1452,Stats!$A$2:$AA$19,2,FALSE))=FALSE,"",IF(ISNUMBER(BM1452),BM1452,(VLOOKUP($B1452,Stats!$A$2:$AT$19,46,FALSE)-VLOOKUP($B1452,Stats!$A$2:$AA$19,12,FALSE))/VLOOKUP($B1452,Stats!$A$2:$AA$19,26,FALSE)))</f>
        <v>0.12520011410711676</v>
      </c>
      <c r="BR1452" s="51">
        <f t="shared" si="302"/>
        <v>0.12520011410711676</v>
      </c>
      <c r="BS1452" s="32" t="str">
        <f t="shared" si="296"/>
        <v>2541_201501</v>
      </c>
      <c r="BT1452" s="53">
        <f t="shared" si="297"/>
        <v>-0.68270917123371566</v>
      </c>
    </row>
    <row r="1453" spans="1:72" x14ac:dyDescent="0.15">
      <c r="A1453" s="16">
        <v>2541</v>
      </c>
      <c r="B1453" s="17">
        <v>201502</v>
      </c>
      <c r="C1453" s="3">
        <v>0</v>
      </c>
      <c r="D1453" s="23">
        <v>3.9144083541546637E-2</v>
      </c>
      <c r="E1453" s="18">
        <v>2.4664405608968463E-2</v>
      </c>
      <c r="F1453" s="24">
        <v>7</v>
      </c>
      <c r="G1453" s="24">
        <v>3</v>
      </c>
      <c r="H1453" s="20">
        <v>1.7061114226666563E-2</v>
      </c>
      <c r="I1453" s="20">
        <v>-2.6063342904057023E-2</v>
      </c>
      <c r="J1453" s="24">
        <v>3</v>
      </c>
      <c r="K1453" s="24">
        <v>1</v>
      </c>
      <c r="L1453" s="20">
        <v>3.2658096351123156E-2</v>
      </c>
      <c r="M1453" s="20">
        <v>-4.8965730163630705E-2</v>
      </c>
      <c r="N1453" s="19">
        <v>1.6426000000000001</v>
      </c>
      <c r="O1453" s="19">
        <v>1.0311362209667294</v>
      </c>
      <c r="P1453" s="25">
        <v>42026</v>
      </c>
      <c r="Q1453" s="20">
        <v>-4.8965730163630705E-2</v>
      </c>
      <c r="R1453" s="25">
        <v>42023</v>
      </c>
      <c r="S1453" s="25">
        <f>IF(ISNUMBER(R1453),VLOOKUP(B1453,Index!$B$3:$AB$18,27,FALSE),"")</f>
        <v>42023</v>
      </c>
      <c r="T1453" s="25">
        <f>IF(ISNUMBER($R1453),VLOOKUP($B1453,Index!$B$21:$AB$36,27,FALSE),"")</f>
        <v>42023</v>
      </c>
      <c r="U1453" s="25">
        <f>IF(ISNUMBER($R1453),VLOOKUP($B1453,Index!$B$39:$AB$54,27,FALSE),"")</f>
        <v>42027</v>
      </c>
      <c r="W1453" s="18">
        <v>1.1743225062463991</v>
      </c>
      <c r="X1453" s="19">
        <v>0.7</v>
      </c>
      <c r="Y1453" s="18">
        <v>0.46797419315143585</v>
      </c>
      <c r="Z1453" s="19">
        <f t="shared" si="298"/>
        <v>0</v>
      </c>
      <c r="AA1453" s="21">
        <v>0.79941794824129686</v>
      </c>
      <c r="AB1453" s="3">
        <v>0</v>
      </c>
      <c r="AC1453" s="18">
        <v>1.379033348676824</v>
      </c>
      <c r="AD1453" s="19">
        <v>0.48999999999999994</v>
      </c>
      <c r="AE1453" s="18">
        <v>0.21899984545573739</v>
      </c>
      <c r="AF1453" s="19">
        <f t="shared" si="299"/>
        <v>0</v>
      </c>
      <c r="AG1453" s="21">
        <v>0.63906905597032482</v>
      </c>
      <c r="AH1453" s="3">
        <v>0</v>
      </c>
      <c r="AK1453" t="str">
        <f t="shared" ref="AK1453:AX1462" si="306">IF($B1453=AK$2,$AA1453,"")</f>
        <v/>
      </c>
      <c r="AL1453" t="str">
        <f t="shared" si="306"/>
        <v/>
      </c>
      <c r="AM1453" t="str">
        <f t="shared" si="306"/>
        <v/>
      </c>
      <c r="AN1453" t="str">
        <f t="shared" si="306"/>
        <v/>
      </c>
      <c r="AO1453" t="str">
        <f t="shared" si="306"/>
        <v/>
      </c>
      <c r="AP1453" t="str">
        <f t="shared" si="306"/>
        <v/>
      </c>
      <c r="AQ1453" t="str">
        <f t="shared" si="306"/>
        <v/>
      </c>
      <c r="AR1453" t="str">
        <f t="shared" si="306"/>
        <v/>
      </c>
      <c r="AS1453">
        <f t="shared" si="306"/>
        <v>0.79941794824129686</v>
      </c>
      <c r="AT1453" t="str">
        <f t="shared" si="306"/>
        <v/>
      </c>
      <c r="AU1453" t="str">
        <f t="shared" si="306"/>
        <v/>
      </c>
      <c r="AV1453" t="str">
        <f t="shared" si="306"/>
        <v/>
      </c>
      <c r="AW1453" t="str">
        <f t="shared" si="306"/>
        <v/>
      </c>
      <c r="AX1453" t="str">
        <f t="shared" si="306"/>
        <v/>
      </c>
      <c r="AZ1453" s="46">
        <f>IF(ISNUMBER(VLOOKUP($B1453,Stats!$A$2:$AA$19,2,FALSE))=FALSE,"",IF(ISNUMBER(W1453),(W1453-VLOOKUP($B1453,Stats!$A$2:$AA$19,2,FALSE))/VLOOKUP($B1453,Stats!$A$2:$AA$19,16,FALSE),""))</f>
        <v>0.66624510167669426</v>
      </c>
      <c r="BA1453" s="46">
        <f>IF(ISNUMBER(VLOOKUP($B1453,Stats!$A$2:$AA$19,2,FALSE))=FALSE,"",IF(ISNUMBER(X1453),(X1453-VLOOKUP($B1453,Stats!$A$2:$AA$19,3,FALSE))/VLOOKUP($B1453,Stats!$A$2:$AA$19,17,FALSE),""))</f>
        <v>0.38056958571220034</v>
      </c>
      <c r="BB1453" s="46"/>
      <c r="BC1453" s="46"/>
      <c r="BD1453" s="44">
        <f t="shared" si="295"/>
        <v>0.5234073436944473</v>
      </c>
      <c r="BE1453" s="46">
        <f>IF(ISNUMBER(VLOOKUP($B1453,Stats!$A$2:$AA$19,2,FALSE))=FALSE,"",IF(ISNUMBER(Y1453),(Y1453-VLOOKUP($B1453,Stats!$A$2:$AA$19,5,FALSE))/VLOOKUP($B1453,Stats!$A$2:$AA$19,19,FALSE),""))</f>
        <v>0.82932048270374947</v>
      </c>
      <c r="BF1453" s="46"/>
      <c r="BG1453" s="46"/>
      <c r="BH1453" s="46">
        <f>IF(ISNUMBER(VLOOKUP($B1453,Stats!$A$2:$AA$19,2,FALSE))=FALSE,"",IF(ISNUMBER(Z1453),(Z1453-VLOOKUP($B1453,Stats!$A$2:$AA$19,8,FALSE))/VLOOKUP($B1453,Stats!$A$2:$AA$19,22,FALSE),""))</f>
        <v>-0.48836753916131515</v>
      </c>
      <c r="BI1453" s="46" t="str">
        <f>IF(ISNUMBER(VLOOKUP($B1453,Stats!$A$2:$AA$19,2,FALSE))=FALSE,"",IF(ISNUMBER(#REF!),(#REF!-VLOOKUP($B1453,Stats!$A$2:$AA$19,9,FALSE))/VLOOKUP($B1453,Stats!$A$2:$AA$19,23,FALSE),""))</f>
        <v/>
      </c>
      <c r="BJ1453" s="46" t="str">
        <f>IF(ISNUMBER(VLOOKUP($B1453,Stats!$A$2:$AA$19,2,FALSE))=FALSE,"",IF(ISNUMBER(#REF!),(#REF!-VLOOKUP($B1453,Stats!$A$2:$AA$19,10,FALSE))/VLOOKUP($B1453,Stats!$A$2:$AA$19,24,FALSE),""))</f>
        <v/>
      </c>
      <c r="BK1453" s="44">
        <f t="shared" si="301"/>
        <v>-0.72703459964101913</v>
      </c>
      <c r="BL1453" s="46" t="str">
        <f>IF(ISNUMBER(VLOOKUP($B1453,Stats!$A$2:$AA$19,2,FALSE))=FALSE,"",IF(ISNUMBER(#REF!),(#REF!-VLOOKUP($B1453,Stats!$A$2:$AA$19,11,FALSE))/VLOOKUP($B1453,Stats!$A$2:$AA$19,25,FALSE),""))</f>
        <v/>
      </c>
      <c r="BM1453" s="46">
        <f>IF(ISNUMBER(VLOOKUP($B1453,Stats!$A$2:$AA$19,2,FALSE))=FALSE,"",IF(ISNUMBER(AA1453),(AA1453-VLOOKUP($B1453,Stats!$A$2:$AA$19,12,FALSE))/VLOOKUP($B1453,Stats!$A$2:$AA$19,26,FALSE),""))</f>
        <v>-0.26401039908700979</v>
      </c>
      <c r="BN1453" s="46" t="str">
        <f>IF(ISNUMBER(VLOOKUP($B1453,Stats!$A$2:$AA$19,2,FALSE))=FALSE,"",IF(ISNUMBER(#REF!),(#REF!-VLOOKUP($B1453,Stats!$A$2:$AA$19,13,FALSE))/VLOOKUP($B1453,Stats!$A$2:$AA$19,27,FALSE),""))</f>
        <v/>
      </c>
      <c r="BO1453" s="46" t="str">
        <f>IF(ISNUMBER(VLOOKUP($B1453,Stats!$A$2:$AA$19,2,FALSE))=FALSE,"",IF(ISNUMBER(#REF!),(#REF!-VLOOKUP($B1453,Stats!$A$2:$AA$19,14,FALSE))/VLOOKUP($B1453,Stats!$A$2:$AB$19,28,FALSE),""))</f>
        <v/>
      </c>
      <c r="BP1453" s="46"/>
      <c r="BQ1453" s="46">
        <f>IF(ISNUMBER(VLOOKUP($B1453,Stats!$A$2:$AA$19,2,FALSE))=FALSE,"",IF(ISNUMBER(BM1453),BM1453,(VLOOKUP($B1453,Stats!$A$2:$AT$19,46,FALSE)-VLOOKUP($B1453,Stats!$A$2:$AA$19,12,FALSE))/VLOOKUP($B1453,Stats!$A$2:$AA$19,26,FALSE)))</f>
        <v>-0.26401039908700979</v>
      </c>
      <c r="BR1453" s="51">
        <f t="shared" si="302"/>
        <v>-0.26401039908700979</v>
      </c>
      <c r="BS1453" s="32" t="str">
        <f t="shared" si="296"/>
        <v>2541_201502</v>
      </c>
      <c r="BT1453" s="53">
        <f t="shared" si="297"/>
        <v>-0.38434137086312398</v>
      </c>
    </row>
    <row r="1454" spans="1:72" x14ac:dyDescent="0.15">
      <c r="A1454" s="16">
        <v>2541</v>
      </c>
      <c r="B1454" s="17">
        <v>201503</v>
      </c>
      <c r="C1454" s="3">
        <v>0</v>
      </c>
      <c r="D1454" s="23">
        <v>-5.09864364981506E-2</v>
      </c>
      <c r="E1454" s="18">
        <v>1.1298121619793737E-2</v>
      </c>
      <c r="F1454" s="24">
        <v>3</v>
      </c>
      <c r="G1454" s="24">
        <v>7</v>
      </c>
      <c r="H1454" s="20">
        <v>8.9963849408901311E-3</v>
      </c>
      <c r="I1454" s="20">
        <v>-1.122974577350482E-2</v>
      </c>
      <c r="J1454" s="24">
        <v>2</v>
      </c>
      <c r="K1454" s="24">
        <v>4</v>
      </c>
      <c r="L1454" s="20">
        <v>1.2736028386769682E-2</v>
      </c>
      <c r="M1454" s="20">
        <v>-1.9389739849258514E-2</v>
      </c>
      <c r="N1454" s="19">
        <v>1.6452</v>
      </c>
      <c r="O1454" s="19">
        <v>1.0063616344506974</v>
      </c>
      <c r="P1454" s="25">
        <v>42031</v>
      </c>
      <c r="Q1454" s="20">
        <v>-6.4369073668854915E-2</v>
      </c>
      <c r="R1454" s="25">
        <v>42041</v>
      </c>
      <c r="S1454" s="25">
        <f>IF(ISNUMBER(R1454),VLOOKUP(B1454,Index!$B$3:$AB$18,27,FALSE),"")</f>
        <v>42041</v>
      </c>
      <c r="T1454" s="25">
        <f>IF(ISNUMBER($R1454),VLOOKUP($B1454,Index!$B$21:$AB$36,27,FALSE),"")</f>
        <v>42041</v>
      </c>
      <c r="U1454" s="25">
        <f>IF(ISNUMBER($R1454),VLOOKUP($B1454,Index!$B$39:$AB$54,27,FALSE),"")</f>
        <v>42034</v>
      </c>
      <c r="W1454" s="18">
        <v>-1.529593094944518</v>
      </c>
      <c r="X1454" s="19">
        <v>0.3</v>
      </c>
      <c r="Y1454" s="18">
        <v>0.21436678560083472</v>
      </c>
      <c r="Z1454" s="19">
        <f t="shared" si="298"/>
        <v>0</v>
      </c>
      <c r="AA1454" s="21" t="s">
        <v>25</v>
      </c>
      <c r="AB1454" s="3">
        <v>0</v>
      </c>
      <c r="AC1454" s="18">
        <v>2.3396550361019495</v>
      </c>
      <c r="AD1454" s="19">
        <v>0.09</v>
      </c>
      <c r="AE1454" s="18">
        <v>4.595311876883424E-2</v>
      </c>
      <c r="AF1454" s="19">
        <f t="shared" si="299"/>
        <v>0</v>
      </c>
      <c r="AG1454" s="21" t="s">
        <v>25</v>
      </c>
      <c r="AH1454" s="3">
        <v>0</v>
      </c>
      <c r="AK1454" t="str">
        <f t="shared" si="306"/>
        <v/>
      </c>
      <c r="AL1454" t="str">
        <f t="shared" si="306"/>
        <v/>
      </c>
      <c r="AM1454" t="str">
        <f t="shared" si="306"/>
        <v/>
      </c>
      <c r="AN1454" t="str">
        <f t="shared" si="306"/>
        <v/>
      </c>
      <c r="AO1454" t="str">
        <f t="shared" si="306"/>
        <v/>
      </c>
      <c r="AP1454" t="str">
        <f t="shared" si="306"/>
        <v/>
      </c>
      <c r="AQ1454" t="str">
        <f t="shared" si="306"/>
        <v/>
      </c>
      <c r="AR1454" t="str">
        <f t="shared" si="306"/>
        <v/>
      </c>
      <c r="AS1454" t="str">
        <f t="shared" si="306"/>
        <v/>
      </c>
      <c r="AT1454" t="str">
        <f t="shared" si="306"/>
        <v/>
      </c>
      <c r="AU1454" t="str">
        <f t="shared" si="306"/>
        <v/>
      </c>
      <c r="AV1454" t="str">
        <f t="shared" si="306"/>
        <v/>
      </c>
      <c r="AW1454" t="str">
        <f t="shared" si="306"/>
        <v/>
      </c>
      <c r="AX1454" t="str">
        <f t="shared" si="306"/>
        <v/>
      </c>
      <c r="AZ1454" s="46">
        <f>IF(ISNUMBER(VLOOKUP($B1454,Stats!$A$2:$AA$19,2,FALSE))=FALSE,"",IF(ISNUMBER(W1454),(W1454-VLOOKUP($B1454,Stats!$A$2:$AA$19,2,FALSE))/VLOOKUP($B1454,Stats!$A$2:$AA$19,16,FALSE),""))</f>
        <v>-0.8529389437356597</v>
      </c>
      <c r="BA1454" s="46">
        <f>IF(ISNUMBER(VLOOKUP($B1454,Stats!$A$2:$AA$19,2,FALSE))=FALSE,"",IF(ISNUMBER(X1454),(X1454-VLOOKUP($B1454,Stats!$A$2:$AA$19,3,FALSE))/VLOOKUP($B1454,Stats!$A$2:$AA$19,17,FALSE),""))</f>
        <v>-0.45237065647630298</v>
      </c>
      <c r="BB1454" s="46"/>
      <c r="BC1454" s="46"/>
      <c r="BD1454" s="44">
        <f t="shared" si="295"/>
        <v>-0.65265480010598131</v>
      </c>
      <c r="BE1454" s="46">
        <f>IF(ISNUMBER(VLOOKUP($B1454,Stats!$A$2:$AA$19,2,FALSE))=FALSE,"",IF(ISNUMBER(Y1454),(Y1454-VLOOKUP($B1454,Stats!$A$2:$AA$19,5,FALSE))/VLOOKUP($B1454,Stats!$A$2:$AA$19,19,FALSE),""))</f>
        <v>0.58333056689358209</v>
      </c>
      <c r="BF1454" s="46"/>
      <c r="BG1454" s="46"/>
      <c r="BH1454" s="46">
        <f>IF(ISNUMBER(VLOOKUP($B1454,Stats!$A$2:$AA$19,2,FALSE))=FALSE,"",IF(ISNUMBER(Z1454),(Z1454-VLOOKUP($B1454,Stats!$A$2:$AA$19,8,FALSE))/VLOOKUP($B1454,Stats!$A$2:$AA$19,22,FALSE),""))</f>
        <v>-0.64412337137479436</v>
      </c>
      <c r="BI1454" s="46" t="str">
        <f>IF(ISNUMBER(VLOOKUP($B1454,Stats!$A$2:$AA$19,2,FALSE))=FALSE,"",IF(ISNUMBER(#REF!),(#REF!-VLOOKUP($B1454,Stats!$A$2:$AA$19,9,FALSE))/VLOOKUP($B1454,Stats!$A$2:$AA$19,23,FALSE),""))</f>
        <v/>
      </c>
      <c r="BJ1454" s="46" t="str">
        <f>IF(ISNUMBER(VLOOKUP($B1454,Stats!$A$2:$AA$19,2,FALSE))=FALSE,"",IF(ISNUMBER(#REF!),(#REF!-VLOOKUP($B1454,Stats!$A$2:$AA$19,10,FALSE))/VLOOKUP($B1454,Stats!$A$2:$AA$19,24,FALSE),""))</f>
        <v/>
      </c>
      <c r="BK1454" s="44">
        <f t="shared" si="301"/>
        <v>-0.60156840823794577</v>
      </c>
      <c r="BL1454" s="46" t="str">
        <f>IF(ISNUMBER(VLOOKUP($B1454,Stats!$A$2:$AA$19,2,FALSE))=FALSE,"",IF(ISNUMBER(#REF!),(#REF!-VLOOKUP($B1454,Stats!$A$2:$AA$19,11,FALSE))/VLOOKUP($B1454,Stats!$A$2:$AA$19,25,FALSE),""))</f>
        <v/>
      </c>
      <c r="BM1454" s="46" t="str">
        <f>IF(ISNUMBER(VLOOKUP($B1454,Stats!$A$2:$AA$19,2,FALSE))=FALSE,"",IF(ISNUMBER(AA1454),(AA1454-VLOOKUP($B1454,Stats!$A$2:$AA$19,12,FALSE))/VLOOKUP($B1454,Stats!$A$2:$AA$19,26,FALSE),""))</f>
        <v/>
      </c>
      <c r="BN1454" s="46" t="str">
        <f>IF(ISNUMBER(VLOOKUP($B1454,Stats!$A$2:$AA$19,2,FALSE))=FALSE,"",IF(ISNUMBER(#REF!),(#REF!-VLOOKUP($B1454,Stats!$A$2:$AA$19,13,FALSE))/VLOOKUP($B1454,Stats!$A$2:$AA$19,27,FALSE),""))</f>
        <v/>
      </c>
      <c r="BO1454" s="46" t="str">
        <f>IF(ISNUMBER(VLOOKUP($B1454,Stats!$A$2:$AA$19,2,FALSE))=FALSE,"",IF(ISNUMBER(#REF!),(#REF!-VLOOKUP($B1454,Stats!$A$2:$AA$19,14,FALSE))/VLOOKUP($B1454,Stats!$A$2:$AB$19,28,FALSE),""))</f>
        <v/>
      </c>
      <c r="BP1454" s="46"/>
      <c r="BQ1454" s="46">
        <f>IF(ISNUMBER(VLOOKUP($B1454,Stats!$A$2:$AA$19,2,FALSE))=FALSE,"",IF(ISNUMBER(BM1454),BM1454,(VLOOKUP($B1454,Stats!$A$2:$AT$19,46,FALSE)-VLOOKUP($B1454,Stats!$A$2:$AA$19,12,FALSE))/VLOOKUP($B1454,Stats!$A$2:$AA$19,26,FALSE)))</f>
        <v>-0.53964354662323732</v>
      </c>
      <c r="BR1454" s="51">
        <f t="shared" si="302"/>
        <v>-0.53964354662323732</v>
      </c>
      <c r="BS1454" s="32" t="str">
        <f t="shared" si="296"/>
        <v>2541_201503</v>
      </c>
      <c r="BT1454" s="53">
        <f t="shared" si="297"/>
        <v>-0.59940071428861119</v>
      </c>
    </row>
    <row r="1455" spans="1:72" x14ac:dyDescent="0.15">
      <c r="A1455" s="16">
        <v>2541</v>
      </c>
      <c r="B1455" s="17">
        <v>201504</v>
      </c>
      <c r="C1455" s="3">
        <v>0</v>
      </c>
      <c r="D1455" s="23">
        <v>6.6068992399142656E-2</v>
      </c>
      <c r="E1455" s="18">
        <v>7.5581363047794014E-3</v>
      </c>
      <c r="F1455" s="24">
        <v>6</v>
      </c>
      <c r="G1455" s="24">
        <v>1</v>
      </c>
      <c r="H1455" s="20">
        <v>1.0792106107463914E-2</v>
      </c>
      <c r="I1455" s="20">
        <v>-3.1199301135653723E-4</v>
      </c>
      <c r="J1455" s="24">
        <v>3</v>
      </c>
      <c r="K1455" s="24">
        <v>1</v>
      </c>
      <c r="L1455" s="20">
        <v>2.2672953943543739E-2</v>
      </c>
      <c r="M1455" s="20">
        <v>-3.1199301135653723E-4</v>
      </c>
      <c r="N1455" s="19">
        <v>1.641</v>
      </c>
      <c r="O1455" s="19">
        <v>1.0600090433434532</v>
      </c>
      <c r="P1455" s="25">
        <v>42052</v>
      </c>
      <c r="Q1455" s="20">
        <v>-3.1199301135653723E-4</v>
      </c>
      <c r="R1455" s="25">
        <v>42047</v>
      </c>
      <c r="S1455" s="25">
        <f>IF(ISNUMBER(R1455),VLOOKUP(B1455,Index!$B$3:$AB$18,27,FALSE),"")</f>
        <v>42044</v>
      </c>
      <c r="T1455" s="25">
        <f>IF(ISNUMBER($R1455),VLOOKUP($B1455,Index!$B$21:$AB$36,27,FALSE),"")</f>
        <v>42044</v>
      </c>
      <c r="U1455" s="25">
        <f>IF(ISNUMBER($R1455),VLOOKUP($B1455,Index!$B$39:$AB$54,27,FALSE),"")</f>
        <v>42052</v>
      </c>
      <c r="W1455" s="18">
        <v>2.6427596959657063</v>
      </c>
      <c r="X1455" s="19">
        <v>0.8571428571428571</v>
      </c>
      <c r="Y1455" s="18">
        <v>0.14340555353466891</v>
      </c>
      <c r="Z1455" s="19">
        <f t="shared" si="298"/>
        <v>3</v>
      </c>
      <c r="AA1455" s="21">
        <v>211.76433443773774</v>
      </c>
      <c r="AB1455" s="3">
        <v>0</v>
      </c>
      <c r="AC1455" s="18">
        <v>6.9841788106207519</v>
      </c>
      <c r="AD1455" s="19">
        <v>0.73469387755102034</v>
      </c>
      <c r="AE1455" s="18">
        <v>2.0565152784584793E-2</v>
      </c>
      <c r="AF1455" s="19">
        <f t="shared" si="299"/>
        <v>9</v>
      </c>
      <c r="AG1455" s="21">
        <v>44844.133339858039</v>
      </c>
      <c r="AH1455" s="3">
        <v>0</v>
      </c>
      <c r="AK1455" t="str">
        <f t="shared" si="306"/>
        <v/>
      </c>
      <c r="AL1455" t="str">
        <f t="shared" si="306"/>
        <v/>
      </c>
      <c r="AM1455" t="str">
        <f t="shared" si="306"/>
        <v/>
      </c>
      <c r="AN1455" t="str">
        <f t="shared" si="306"/>
        <v/>
      </c>
      <c r="AO1455" t="str">
        <f t="shared" si="306"/>
        <v/>
      </c>
      <c r="AP1455" t="str">
        <f t="shared" si="306"/>
        <v/>
      </c>
      <c r="AQ1455" t="str">
        <f t="shared" si="306"/>
        <v/>
      </c>
      <c r="AR1455" t="str">
        <f t="shared" si="306"/>
        <v/>
      </c>
      <c r="AS1455" t="str">
        <f t="shared" si="306"/>
        <v/>
      </c>
      <c r="AT1455" t="str">
        <f t="shared" si="306"/>
        <v/>
      </c>
      <c r="AU1455">
        <f t="shared" si="306"/>
        <v>211.76433443773774</v>
      </c>
      <c r="AV1455" t="str">
        <f t="shared" si="306"/>
        <v/>
      </c>
      <c r="AW1455" t="str">
        <f t="shared" si="306"/>
        <v/>
      </c>
      <c r="AX1455" t="str">
        <f t="shared" si="306"/>
        <v/>
      </c>
      <c r="AZ1455" s="46">
        <f>IF(ISNUMBER(VLOOKUP($B1455,Stats!$A$2:$AA$19,2,FALSE))=FALSE,"",IF(ISNUMBER(W1455),(W1455-VLOOKUP($B1455,Stats!$A$2:$AA$19,2,FALSE))/VLOOKUP($B1455,Stats!$A$2:$AA$19,16,FALSE),""))</f>
        <v>0.58767837194393324</v>
      </c>
      <c r="BA1455" s="46">
        <f>IF(ISNUMBER(VLOOKUP($B1455,Stats!$A$2:$AA$19,2,FALSE))=FALSE,"",IF(ISNUMBER(X1455),(X1455-VLOOKUP($B1455,Stats!$A$2:$AA$19,3,FALSE))/VLOOKUP($B1455,Stats!$A$2:$AA$19,17,FALSE),""))</f>
        <v>-2.8916520771255196E-2</v>
      </c>
      <c r="BB1455" s="46"/>
      <c r="BC1455" s="46"/>
      <c r="BD1455" s="44">
        <f t="shared" si="295"/>
        <v>0.27938092558633904</v>
      </c>
      <c r="BE1455" s="46">
        <f>IF(ISNUMBER(VLOOKUP($B1455,Stats!$A$2:$AA$19,2,FALSE))=FALSE,"",IF(ISNUMBER(Y1455),(Y1455-VLOOKUP($B1455,Stats!$A$2:$AA$19,5,FALSE))/VLOOKUP($B1455,Stats!$A$2:$AA$19,19,FALSE),""))</f>
        <v>0.27080245173143508</v>
      </c>
      <c r="BF1455" s="46"/>
      <c r="BG1455" s="46"/>
      <c r="BH1455" s="46">
        <f>IF(ISNUMBER(VLOOKUP($B1455,Stats!$A$2:$AA$19,2,FALSE))=FALSE,"",IF(ISNUMBER(Z1455),(Z1455-VLOOKUP($B1455,Stats!$A$2:$AA$19,8,FALSE))/VLOOKUP($B1455,Stats!$A$2:$AA$19,22,FALSE),""))</f>
        <v>0.82333517526415878</v>
      </c>
      <c r="BI1455" s="46" t="str">
        <f>IF(ISNUMBER(VLOOKUP($B1455,Stats!$A$2:$AA$19,2,FALSE))=FALSE,"",IF(ISNUMBER(#REF!),(#REF!-VLOOKUP($B1455,Stats!$A$2:$AA$19,9,FALSE))/VLOOKUP($B1455,Stats!$A$2:$AA$19,23,FALSE),""))</f>
        <v/>
      </c>
      <c r="BJ1455" s="46" t="str">
        <f>IF(ISNUMBER(VLOOKUP($B1455,Stats!$A$2:$AA$19,2,FALSE))=FALSE,"",IF(ISNUMBER(#REF!),(#REF!-VLOOKUP($B1455,Stats!$A$2:$AA$19,10,FALSE))/VLOOKUP($B1455,Stats!$A$2:$AA$19,24,FALSE),""))</f>
        <v/>
      </c>
      <c r="BK1455" s="44">
        <f t="shared" si="301"/>
        <v>5.743883636724309E-2</v>
      </c>
      <c r="BL1455" s="46" t="str">
        <f>IF(ISNUMBER(VLOOKUP($B1455,Stats!$A$2:$AA$19,2,FALSE))=FALSE,"",IF(ISNUMBER(#REF!),(#REF!-VLOOKUP($B1455,Stats!$A$2:$AA$19,11,FALSE))/VLOOKUP($B1455,Stats!$A$2:$AA$19,25,FALSE),""))</f>
        <v/>
      </c>
      <c r="BM1455" s="46">
        <f>IF(ISNUMBER(VLOOKUP($B1455,Stats!$A$2:$AA$19,2,FALSE))=FALSE,"",IF(ISNUMBER(AA1455),(AA1455-VLOOKUP($B1455,Stats!$A$2:$AA$19,12,FALSE))/VLOOKUP($B1455,Stats!$A$2:$AA$19,26,FALSE),""))</f>
        <v>1.8150581835637036</v>
      </c>
      <c r="BN1455" s="46" t="str">
        <f>IF(ISNUMBER(VLOOKUP($B1455,Stats!$A$2:$AA$19,2,FALSE))=FALSE,"",IF(ISNUMBER(#REF!),(#REF!-VLOOKUP($B1455,Stats!$A$2:$AA$19,13,FALSE))/VLOOKUP($B1455,Stats!$A$2:$AA$19,27,FALSE),""))</f>
        <v/>
      </c>
      <c r="BO1455" s="46" t="str">
        <f>IF(ISNUMBER(VLOOKUP($B1455,Stats!$A$2:$AA$19,2,FALSE))=FALSE,"",IF(ISNUMBER(#REF!),(#REF!-VLOOKUP($B1455,Stats!$A$2:$AA$19,14,FALSE))/VLOOKUP($B1455,Stats!$A$2:$AB$19,28,FALSE),""))</f>
        <v/>
      </c>
      <c r="BP1455" s="46"/>
      <c r="BQ1455" s="46">
        <f>IF(ISNUMBER(VLOOKUP($B1455,Stats!$A$2:$AA$19,2,FALSE))=FALSE,"",IF(ISNUMBER(BM1455),BM1455,(VLOOKUP($B1455,Stats!$A$2:$AT$19,46,FALSE)-VLOOKUP($B1455,Stats!$A$2:$AA$19,12,FALSE))/VLOOKUP($B1455,Stats!$A$2:$AA$19,26,FALSE)))</f>
        <v>1.8150581835637036</v>
      </c>
      <c r="BR1455" s="51">
        <f t="shared" si="302"/>
        <v>1.8150581835637036</v>
      </c>
      <c r="BS1455" s="32" t="str">
        <f t="shared" si="296"/>
        <v>2541_201504</v>
      </c>
      <c r="BT1455" s="53">
        <f t="shared" si="297"/>
        <v>0.4533511236503544</v>
      </c>
    </row>
    <row r="1456" spans="1:72" x14ac:dyDescent="0.15">
      <c r="A1456" s="16">
        <v>2541</v>
      </c>
      <c r="B1456" s="17">
        <v>201505</v>
      </c>
      <c r="C1456" s="3">
        <v>0</v>
      </c>
      <c r="D1456" s="23">
        <v>-3.1809872029250452E-2</v>
      </c>
      <c r="E1456" s="18">
        <v>1.4242201264389631E-2</v>
      </c>
      <c r="F1456" s="24">
        <v>4</v>
      </c>
      <c r="G1456" s="24">
        <v>4</v>
      </c>
      <c r="H1456" s="20">
        <v>8.0638157339694705E-3</v>
      </c>
      <c r="I1456" s="20">
        <v>-1.5950838550715524E-2</v>
      </c>
      <c r="J1456" s="24">
        <v>3</v>
      </c>
      <c r="K1456" s="24">
        <v>2</v>
      </c>
      <c r="L1456" s="20">
        <v>1.6591064437954328E-2</v>
      </c>
      <c r="M1456" s="20">
        <v>-2.5847457627118597E-2</v>
      </c>
      <c r="N1456" s="19">
        <v>1.6519999999999999</v>
      </c>
      <c r="O1456" s="19">
        <v>1.0157402852926709</v>
      </c>
      <c r="P1456" s="25">
        <v>42065</v>
      </c>
      <c r="Q1456" s="20">
        <v>-3.8256658595641646E-2</v>
      </c>
      <c r="R1456" s="25">
        <v>42069</v>
      </c>
      <c r="S1456" s="25">
        <f>IF(ISNUMBER(R1456),VLOOKUP(B1456,Index!$B$3:$AB$18,27,FALSE),"")</f>
        <v>42069</v>
      </c>
      <c r="T1456" s="25">
        <f>IF(ISNUMBER($R1456),VLOOKUP($B1456,Index!$B$21:$AB$36,27,FALSE),"")</f>
        <v>42069</v>
      </c>
      <c r="U1456" s="25">
        <f>IF(ISNUMBER($R1456),VLOOKUP($B1456,Index!$B$39:$AB$54,27,FALSE),"")</f>
        <v>42069</v>
      </c>
      <c r="W1456" s="18">
        <v>-1.1451553930530163</v>
      </c>
      <c r="X1456" s="19">
        <v>0.5</v>
      </c>
      <c r="Y1456" s="18">
        <v>0.27022676934000706</v>
      </c>
      <c r="Z1456" s="19">
        <f t="shared" si="298"/>
        <v>0</v>
      </c>
      <c r="AA1456" s="21" t="s">
        <v>25</v>
      </c>
      <c r="AB1456" s="3">
        <v>0</v>
      </c>
      <c r="AC1456" s="18">
        <v>1.3113808742384081</v>
      </c>
      <c r="AD1456" s="19">
        <v>0.25</v>
      </c>
      <c r="AE1456" s="18">
        <v>7.3022506867937376E-2</v>
      </c>
      <c r="AF1456" s="19">
        <f t="shared" si="299"/>
        <v>0</v>
      </c>
      <c r="AG1456" s="21" t="s">
        <v>25</v>
      </c>
      <c r="AH1456" s="3">
        <v>0</v>
      </c>
      <c r="AK1456" t="str">
        <f t="shared" si="306"/>
        <v/>
      </c>
      <c r="AL1456" t="str">
        <f t="shared" si="306"/>
        <v/>
      </c>
      <c r="AM1456" t="str">
        <f t="shared" si="306"/>
        <v/>
      </c>
      <c r="AN1456" t="str">
        <f t="shared" si="306"/>
        <v/>
      </c>
      <c r="AO1456" t="str">
        <f t="shared" si="306"/>
        <v/>
      </c>
      <c r="AP1456" t="str">
        <f t="shared" si="306"/>
        <v/>
      </c>
      <c r="AQ1456" t="str">
        <f t="shared" si="306"/>
        <v/>
      </c>
      <c r="AR1456" t="str">
        <f t="shared" si="306"/>
        <v/>
      </c>
      <c r="AS1456" t="str">
        <f t="shared" si="306"/>
        <v/>
      </c>
      <c r="AT1456" t="str">
        <f t="shared" si="306"/>
        <v/>
      </c>
      <c r="AU1456" t="str">
        <f t="shared" si="306"/>
        <v/>
      </c>
      <c r="AV1456" t="str">
        <f t="shared" si="306"/>
        <v/>
      </c>
      <c r="AW1456" t="str">
        <f t="shared" si="306"/>
        <v/>
      </c>
      <c r="AX1456" t="str">
        <f t="shared" si="306"/>
        <v/>
      </c>
      <c r="AZ1456" s="46">
        <f>IF(ISNUMBER(VLOOKUP($B1456,Stats!$A$2:$AA$19,2,FALSE))=FALSE,"",IF(ISNUMBER(W1456),(W1456-VLOOKUP($B1456,Stats!$A$2:$AA$19,2,FALSE))/VLOOKUP($B1456,Stats!$A$2:$AA$19,16,FALSE),""))</f>
        <v>-1.5295275799262433</v>
      </c>
      <c r="BA1456" s="46">
        <f>IF(ISNUMBER(VLOOKUP($B1456,Stats!$A$2:$AA$19,2,FALSE))=FALSE,"",IF(ISNUMBER(X1456),(X1456-VLOOKUP($B1456,Stats!$A$2:$AA$19,3,FALSE))/VLOOKUP($B1456,Stats!$A$2:$AA$19,17,FALSE),""))</f>
        <v>-0.52592327303600894</v>
      </c>
      <c r="BB1456" s="46"/>
      <c r="BC1456" s="46"/>
      <c r="BD1456" s="44">
        <f t="shared" si="295"/>
        <v>-1.0277254264811262</v>
      </c>
      <c r="BE1456" s="46">
        <f>IF(ISNUMBER(VLOOKUP($B1456,Stats!$A$2:$AA$19,2,FALSE))=FALSE,"",IF(ISNUMBER(Y1456),(Y1456-VLOOKUP($B1456,Stats!$A$2:$AA$19,5,FALSE))/VLOOKUP($B1456,Stats!$A$2:$AA$19,19,FALSE),""))</f>
        <v>0.87877512930673074</v>
      </c>
      <c r="BF1456" s="46"/>
      <c r="BG1456" s="46"/>
      <c r="BH1456" s="46">
        <f>IF(ISNUMBER(VLOOKUP($B1456,Stats!$A$2:$AA$19,2,FALSE))=FALSE,"",IF(ISNUMBER(Z1456),(Z1456-VLOOKUP($B1456,Stats!$A$2:$AA$19,8,FALSE))/VLOOKUP($B1456,Stats!$A$2:$AA$19,22,FALSE),""))</f>
        <v>-0.59810804423176478</v>
      </c>
      <c r="BI1456" s="46" t="str">
        <f>IF(ISNUMBER(VLOOKUP($B1456,Stats!$A$2:$AA$19,2,FALSE))=FALSE,"",IF(ISNUMBER(#REF!),(#REF!-VLOOKUP($B1456,Stats!$A$2:$AA$19,9,FALSE))/VLOOKUP($B1456,Stats!$A$2:$AA$19,23,FALSE),""))</f>
        <v/>
      </c>
      <c r="BJ1456" s="46" t="str">
        <f>IF(ISNUMBER(VLOOKUP($B1456,Stats!$A$2:$AA$19,2,FALSE))=FALSE,"",IF(ISNUMBER(#REF!),(#REF!-VLOOKUP($B1456,Stats!$A$2:$AA$19,10,FALSE))/VLOOKUP($B1456,Stats!$A$2:$AA$19,24,FALSE),""))</f>
        <v/>
      </c>
      <c r="BK1456" s="44">
        <f t="shared" si="301"/>
        <v>-0.79457500378424084</v>
      </c>
      <c r="BL1456" s="46" t="str">
        <f>IF(ISNUMBER(VLOOKUP($B1456,Stats!$A$2:$AA$19,2,FALSE))=FALSE,"",IF(ISNUMBER(#REF!),(#REF!-VLOOKUP($B1456,Stats!$A$2:$AA$19,11,FALSE))/VLOOKUP($B1456,Stats!$A$2:$AA$19,25,FALSE),""))</f>
        <v/>
      </c>
      <c r="BM1456" s="46" t="str">
        <f>IF(ISNUMBER(VLOOKUP($B1456,Stats!$A$2:$AA$19,2,FALSE))=FALSE,"",IF(ISNUMBER(AA1456),(AA1456-VLOOKUP($B1456,Stats!$A$2:$AA$19,12,FALSE))/VLOOKUP($B1456,Stats!$A$2:$AA$19,26,FALSE),""))</f>
        <v/>
      </c>
      <c r="BN1456" s="46" t="str">
        <f>IF(ISNUMBER(VLOOKUP($B1456,Stats!$A$2:$AA$19,2,FALSE))=FALSE,"",IF(ISNUMBER(#REF!),(#REF!-VLOOKUP($B1456,Stats!$A$2:$AA$19,13,FALSE))/VLOOKUP($B1456,Stats!$A$2:$AA$19,27,FALSE),""))</f>
        <v/>
      </c>
      <c r="BO1456" s="46" t="str">
        <f>IF(ISNUMBER(VLOOKUP($B1456,Stats!$A$2:$AA$19,2,FALSE))=FALSE,"",IF(ISNUMBER(#REF!),(#REF!-VLOOKUP($B1456,Stats!$A$2:$AA$19,14,FALSE))/VLOOKUP($B1456,Stats!$A$2:$AB$19,28,FALSE),""))</f>
        <v/>
      </c>
      <c r="BP1456" s="46"/>
      <c r="BQ1456" s="46">
        <f>IF(ISNUMBER(VLOOKUP($B1456,Stats!$A$2:$AA$19,2,FALSE))=FALSE,"",IF(ISNUMBER(BM1456),BM1456,(VLOOKUP($B1456,Stats!$A$2:$AT$19,46,FALSE)-VLOOKUP($B1456,Stats!$A$2:$AA$19,12,FALSE))/VLOOKUP($B1456,Stats!$A$2:$AA$19,26,FALSE)))</f>
        <v>-0.36655208107354165</v>
      </c>
      <c r="BR1456" s="51">
        <f t="shared" si="302"/>
        <v>-0.36655208107354165</v>
      </c>
      <c r="BS1456" s="32" t="str">
        <f t="shared" si="296"/>
        <v>2541_201505</v>
      </c>
      <c r="BT1456" s="53">
        <f t="shared" si="297"/>
        <v>-0.75560050378147814</v>
      </c>
    </row>
    <row r="1457" spans="1:72" x14ac:dyDescent="0.15">
      <c r="A1457" s="16">
        <v>2541</v>
      </c>
      <c r="B1457" s="17">
        <v>201506</v>
      </c>
      <c r="C1457" s="3">
        <v>0</v>
      </c>
      <c r="D1457" s="23">
        <v>7.2192849949647586E-2</v>
      </c>
      <c r="E1457" s="18">
        <v>7.1752497261183988E-3</v>
      </c>
      <c r="F1457" s="24">
        <v>9</v>
      </c>
      <c r="G1457" s="24">
        <v>1</v>
      </c>
      <c r="H1457" s="20">
        <v>7.8180447458816461E-3</v>
      </c>
      <c r="I1457" s="20">
        <v>-1.8436578171088236E-4</v>
      </c>
      <c r="J1457" s="24">
        <v>5</v>
      </c>
      <c r="K1457" s="24">
        <v>1</v>
      </c>
      <c r="L1457" s="20">
        <v>2.4156371012354683E-2</v>
      </c>
      <c r="M1457" s="20">
        <v>-1.8436578171088236E-4</v>
      </c>
      <c r="N1457" s="19">
        <v>1.7035</v>
      </c>
      <c r="O1457" s="19">
        <v>1.0589953997264703</v>
      </c>
      <c r="P1457" s="25">
        <v>42083</v>
      </c>
      <c r="Q1457" s="20">
        <v>-1.8436578171088236E-4</v>
      </c>
      <c r="R1457" s="25">
        <v>42076</v>
      </c>
      <c r="S1457" s="25">
        <f>IF(ISNUMBER(R1457),VLOOKUP(B1457,Index!$B$3:$AB$18,27,FALSE),"")</f>
        <v>42073</v>
      </c>
      <c r="T1457" s="25">
        <f>IF(ISNUMBER($R1457),VLOOKUP($B1457,Index!$B$21:$AB$36,27,FALSE),"")</f>
        <v>42075</v>
      </c>
      <c r="U1457" s="25">
        <f>IF(ISNUMBER($R1457),VLOOKUP($B1457,Index!$B$39:$AB$54,27,FALSE),"")</f>
        <v>42075</v>
      </c>
      <c r="W1457" s="18">
        <v>2.1657854984894276</v>
      </c>
      <c r="X1457" s="19">
        <v>0.9</v>
      </c>
      <c r="Y1457" s="18">
        <v>0.13614079149020097</v>
      </c>
      <c r="Z1457" s="19">
        <f t="shared" si="298"/>
        <v>3</v>
      </c>
      <c r="AA1457" s="21">
        <v>391.57401812695667</v>
      </c>
      <c r="AB1457" s="3">
        <v>0</v>
      </c>
      <c r="AC1457" s="18">
        <v>4.6906268254670982</v>
      </c>
      <c r="AD1457" s="19">
        <v>0.81</v>
      </c>
      <c r="AE1457" s="18">
        <v>1.8534315107578379E-2</v>
      </c>
      <c r="AF1457" s="19">
        <f t="shared" si="299"/>
        <v>9</v>
      </c>
      <c r="AG1457" s="21">
        <v>153330.2116720902</v>
      </c>
      <c r="AH1457" s="3">
        <v>0</v>
      </c>
      <c r="AK1457" t="str">
        <f t="shared" si="306"/>
        <v/>
      </c>
      <c r="AL1457" t="str">
        <f t="shared" si="306"/>
        <v/>
      </c>
      <c r="AM1457" t="str">
        <f t="shared" si="306"/>
        <v/>
      </c>
      <c r="AN1457" t="str">
        <f t="shared" si="306"/>
        <v/>
      </c>
      <c r="AO1457" t="str">
        <f t="shared" si="306"/>
        <v/>
      </c>
      <c r="AP1457" t="str">
        <f t="shared" si="306"/>
        <v/>
      </c>
      <c r="AQ1457" t="str">
        <f t="shared" si="306"/>
        <v/>
      </c>
      <c r="AR1457" t="str">
        <f t="shared" si="306"/>
        <v/>
      </c>
      <c r="AS1457" t="str">
        <f t="shared" si="306"/>
        <v/>
      </c>
      <c r="AT1457" t="str">
        <f t="shared" si="306"/>
        <v/>
      </c>
      <c r="AU1457" t="str">
        <f t="shared" si="306"/>
        <v/>
      </c>
      <c r="AV1457" t="str">
        <f t="shared" si="306"/>
        <v/>
      </c>
      <c r="AW1457">
        <f t="shared" si="306"/>
        <v>391.57401812695667</v>
      </c>
      <c r="AX1457" t="str">
        <f t="shared" si="306"/>
        <v/>
      </c>
      <c r="AZ1457" s="46">
        <f>IF(ISNUMBER(VLOOKUP($B1457,Stats!$A$2:$AA$19,2,FALSE))=FALSE,"",IF(ISNUMBER(W1457),(W1457-VLOOKUP($B1457,Stats!$A$2:$AA$19,2,FALSE))/VLOOKUP($B1457,Stats!$A$2:$AA$19,16,FALSE),""))</f>
        <v>0.17354841058080742</v>
      </c>
      <c r="BA1457" s="46">
        <f>IF(ISNUMBER(VLOOKUP($B1457,Stats!$A$2:$AA$19,2,FALSE))=FALSE,"",IF(ISNUMBER(X1457),(X1457-VLOOKUP($B1457,Stats!$A$2:$AA$19,3,FALSE))/VLOOKUP($B1457,Stats!$A$2:$AA$19,17,FALSE),""))</f>
        <v>0.77618004453973322</v>
      </c>
      <c r="BB1457" s="46"/>
      <c r="BC1457" s="46"/>
      <c r="BD1457" s="44">
        <f t="shared" si="295"/>
        <v>0.4748642275602703</v>
      </c>
      <c r="BE1457" s="46">
        <f>IF(ISNUMBER(VLOOKUP($B1457,Stats!$A$2:$AA$19,2,FALSE))=FALSE,"",IF(ISNUMBER(Y1457),(Y1457-VLOOKUP($B1457,Stats!$A$2:$AA$19,5,FALSE))/VLOOKUP($B1457,Stats!$A$2:$AA$19,19,FALSE),""))</f>
        <v>-7.8230020507116416E-2</v>
      </c>
      <c r="BF1457" s="46"/>
      <c r="BG1457" s="46"/>
      <c r="BH1457" s="46">
        <f>IF(ISNUMBER(VLOOKUP($B1457,Stats!$A$2:$AA$19,2,FALSE))=FALSE,"",IF(ISNUMBER(Z1457),(Z1457-VLOOKUP($B1457,Stats!$A$2:$AA$19,8,FALSE))/VLOOKUP($B1457,Stats!$A$2:$AA$19,22,FALSE),""))</f>
        <v>-0.14457295407960652</v>
      </c>
      <c r="BI1457" s="46" t="str">
        <f>IF(ISNUMBER(VLOOKUP($B1457,Stats!$A$2:$AA$19,2,FALSE))=FALSE,"",IF(ISNUMBER(#REF!),(#REF!-VLOOKUP($B1457,Stats!$A$2:$AA$19,9,FALSE))/VLOOKUP($B1457,Stats!$A$2:$AA$19,23,FALSE),""))</f>
        <v/>
      </c>
      <c r="BJ1457" s="46" t="str">
        <f>IF(ISNUMBER(VLOOKUP($B1457,Stats!$A$2:$AA$19,2,FALSE))=FALSE,"",IF(ISNUMBER(#REF!),(#REF!-VLOOKUP($B1457,Stats!$A$2:$AA$19,10,FALSE))/VLOOKUP($B1457,Stats!$A$2:$AA$19,24,FALSE),""))</f>
        <v/>
      </c>
      <c r="BK1457" s="44">
        <f t="shared" si="301"/>
        <v>1.1389128131099532E-2</v>
      </c>
      <c r="BL1457" s="46" t="str">
        <f>IF(ISNUMBER(VLOOKUP($B1457,Stats!$A$2:$AA$19,2,FALSE))=FALSE,"",IF(ISNUMBER(#REF!),(#REF!-VLOOKUP($B1457,Stats!$A$2:$AA$19,11,FALSE))/VLOOKUP($B1457,Stats!$A$2:$AA$19,25,FALSE),""))</f>
        <v/>
      </c>
      <c r="BM1457" s="46">
        <f>IF(ISNUMBER(VLOOKUP($B1457,Stats!$A$2:$AA$19,2,FALSE))=FALSE,"",IF(ISNUMBER(AA1457),(AA1457-VLOOKUP($B1457,Stats!$A$2:$AA$19,12,FALSE))/VLOOKUP($B1457,Stats!$A$2:$AA$19,26,FALSE),""))</f>
        <v>1.9143308414492204</v>
      </c>
      <c r="BN1457" s="46" t="str">
        <f>IF(ISNUMBER(VLOOKUP($B1457,Stats!$A$2:$AA$19,2,FALSE))=FALSE,"",IF(ISNUMBER(#REF!),(#REF!-VLOOKUP($B1457,Stats!$A$2:$AA$19,13,FALSE))/VLOOKUP($B1457,Stats!$A$2:$AA$19,27,FALSE),""))</f>
        <v/>
      </c>
      <c r="BO1457" s="46" t="str">
        <f>IF(ISNUMBER(VLOOKUP($B1457,Stats!$A$2:$AA$19,2,FALSE))=FALSE,"",IF(ISNUMBER(#REF!),(#REF!-VLOOKUP($B1457,Stats!$A$2:$AA$19,14,FALSE))/VLOOKUP($B1457,Stats!$A$2:$AB$19,28,FALSE),""))</f>
        <v/>
      </c>
      <c r="BP1457" s="46"/>
      <c r="BQ1457" s="46">
        <f>IF(ISNUMBER(VLOOKUP($B1457,Stats!$A$2:$AA$19,2,FALSE))=FALSE,"",IF(ISNUMBER(BM1457),BM1457,(VLOOKUP($B1457,Stats!$A$2:$AT$19,46,FALSE)-VLOOKUP($B1457,Stats!$A$2:$AA$19,12,FALSE))/VLOOKUP($B1457,Stats!$A$2:$AA$19,26,FALSE)))</f>
        <v>1.9143308414492204</v>
      </c>
      <c r="BR1457" s="51">
        <f t="shared" si="302"/>
        <v>1.9143308414492204</v>
      </c>
      <c r="BS1457" s="32" t="str">
        <f t="shared" si="296"/>
        <v>2541_201506</v>
      </c>
      <c r="BT1457" s="53">
        <f t="shared" si="297"/>
        <v>0.4846724906805579</v>
      </c>
    </row>
    <row r="1458" spans="1:72" x14ac:dyDescent="0.15">
      <c r="A1458" s="16">
        <v>2541</v>
      </c>
      <c r="B1458" s="17">
        <v>201507</v>
      </c>
      <c r="C1458" s="3">
        <v>0</v>
      </c>
      <c r="D1458" s="23">
        <v>2.2013501614323472E-2</v>
      </c>
      <c r="E1458" s="18">
        <v>9.7089264715282432E-3</v>
      </c>
      <c r="F1458" s="24">
        <v>4</v>
      </c>
      <c r="G1458" s="24">
        <v>1</v>
      </c>
      <c r="H1458" s="20">
        <v>8.1656167601928398E-3</v>
      </c>
      <c r="I1458" s="20">
        <v>-1.0651846706032142E-2</v>
      </c>
      <c r="J1458" s="24">
        <v>3</v>
      </c>
      <c r="K1458" s="24">
        <v>1</v>
      </c>
      <c r="L1458" s="20">
        <v>1.4029938362195571E-2</v>
      </c>
      <c r="M1458" s="20">
        <v>-1.0651846706032142E-2</v>
      </c>
      <c r="N1458" s="19">
        <v>1.7410000000000001</v>
      </c>
      <c r="O1458" s="19">
        <v>1.0078731040870672</v>
      </c>
      <c r="P1458" s="25">
        <v>42090</v>
      </c>
      <c r="Q1458" s="20">
        <v>-1.0651846706032142E-2</v>
      </c>
      <c r="R1458" s="25">
        <v>42087</v>
      </c>
      <c r="S1458" s="25">
        <f>IF(ISNUMBER(R1458),VLOOKUP(B1458,Index!$B$3:$AB$18,27,FALSE),"")</f>
        <v>42088</v>
      </c>
      <c r="T1458" s="25">
        <f>IF(ISNUMBER($R1458),VLOOKUP($B1458,Index!$B$21:$AB$36,27,FALSE),"")</f>
        <v>42089</v>
      </c>
      <c r="U1458" s="25">
        <f>IF(ISNUMBER($R1458),VLOOKUP($B1458,Index!$B$39:$AB$54,27,FALSE),"")</f>
        <v>42089</v>
      </c>
      <c r="W1458" s="18">
        <v>1.5849721162312898</v>
      </c>
      <c r="X1458" s="19">
        <v>0.8</v>
      </c>
      <c r="Y1458" s="18">
        <v>0.18421392771078704</v>
      </c>
      <c r="Z1458" s="19">
        <f t="shared" si="298"/>
        <v>1</v>
      </c>
      <c r="AA1458" s="21">
        <v>2.0666371026403545</v>
      </c>
      <c r="AB1458" s="3">
        <v>0</v>
      </c>
      <c r="AC1458" s="18">
        <v>2.5121366092306929</v>
      </c>
      <c r="AD1458" s="19">
        <v>0.64000000000000012</v>
      </c>
      <c r="AE1458" s="18">
        <v>3.3934771162635075E-2</v>
      </c>
      <c r="AF1458" s="19">
        <f t="shared" si="299"/>
        <v>1</v>
      </c>
      <c r="AG1458" s="21">
        <v>4.2709889140097195</v>
      </c>
      <c r="AH1458" s="3">
        <v>0</v>
      </c>
      <c r="AK1458" t="str">
        <f t="shared" si="306"/>
        <v/>
      </c>
      <c r="AL1458" t="str">
        <f t="shared" si="306"/>
        <v/>
      </c>
      <c r="AM1458" t="str">
        <f t="shared" si="306"/>
        <v/>
      </c>
      <c r="AN1458" t="str">
        <f t="shared" si="306"/>
        <v/>
      </c>
      <c r="AO1458" t="str">
        <f t="shared" si="306"/>
        <v/>
      </c>
      <c r="AP1458" t="str">
        <f t="shared" si="306"/>
        <v/>
      </c>
      <c r="AQ1458" t="str">
        <f t="shared" si="306"/>
        <v/>
      </c>
      <c r="AR1458" t="str">
        <f t="shared" si="306"/>
        <v/>
      </c>
      <c r="AS1458" t="str">
        <f t="shared" si="306"/>
        <v/>
      </c>
      <c r="AT1458" t="str">
        <f t="shared" si="306"/>
        <v/>
      </c>
      <c r="AU1458" t="str">
        <f t="shared" si="306"/>
        <v/>
      </c>
      <c r="AV1458" t="str">
        <f t="shared" si="306"/>
        <v/>
      </c>
      <c r="AW1458" t="str">
        <f t="shared" si="306"/>
        <v/>
      </c>
      <c r="AX1458">
        <f t="shared" si="306"/>
        <v>2.0666371026403545</v>
      </c>
      <c r="AZ1458" s="46">
        <f>IF(ISNUMBER(VLOOKUP($B1458,Stats!$A$2:$AA$19,2,FALSE))=FALSE,"",IF(ISNUMBER(W1458),(W1458-VLOOKUP($B1458,Stats!$A$2:$AA$19,2,FALSE))/VLOOKUP($B1458,Stats!$A$2:$AA$19,16,FALSE),""))</f>
        <v>0.13619706210076235</v>
      </c>
      <c r="BA1458" s="46">
        <f>IF(ISNUMBER(VLOOKUP($B1458,Stats!$A$2:$AA$19,2,FALSE))=FALSE,"",IF(ISNUMBER(X1458),(X1458-VLOOKUP($B1458,Stats!$A$2:$AA$19,3,FALSE))/VLOOKUP($B1458,Stats!$A$2:$AA$19,17,FALSE),""))</f>
        <v>0.61985383420575335</v>
      </c>
      <c r="BB1458" s="46"/>
      <c r="BC1458" s="46"/>
      <c r="BD1458" s="44">
        <f t="shared" si="295"/>
        <v>0.37802544815325784</v>
      </c>
      <c r="BE1458" s="46">
        <f>IF(ISNUMBER(VLOOKUP($B1458,Stats!$A$2:$AA$19,2,FALSE))=FALSE,"",IF(ISNUMBER(Y1458),(Y1458-VLOOKUP($B1458,Stats!$A$2:$AA$19,5,FALSE))/VLOOKUP($B1458,Stats!$A$2:$AA$19,19,FALSE),""))</f>
        <v>-2.0138984720003597E-2</v>
      </c>
      <c r="BF1458" s="46"/>
      <c r="BG1458" s="46"/>
      <c r="BH1458" s="46">
        <f>IF(ISNUMBER(VLOOKUP($B1458,Stats!$A$2:$AA$19,2,FALSE))=FALSE,"",IF(ISNUMBER(Z1458),(Z1458-VLOOKUP($B1458,Stats!$A$2:$AA$19,8,FALSE))/VLOOKUP($B1458,Stats!$A$2:$AA$19,22,FALSE),""))</f>
        <v>-0.22777854907483192</v>
      </c>
      <c r="BI1458" s="46" t="str">
        <f>IF(ISNUMBER(VLOOKUP($B1458,Stats!$A$2:$AA$19,2,FALSE))=FALSE,"",IF(ISNUMBER(#REF!),(#REF!-VLOOKUP($B1458,Stats!$A$2:$AA$19,9,FALSE))/VLOOKUP($B1458,Stats!$A$2:$AA$19,23,FALSE),""))</f>
        <v/>
      </c>
      <c r="BJ1458" s="46" t="str">
        <f>IF(ISNUMBER(VLOOKUP($B1458,Stats!$A$2:$AA$19,2,FALSE))=FALSE,"",IF(ISNUMBER(#REF!),(#REF!-VLOOKUP($B1458,Stats!$A$2:$AA$19,10,FALSE))/VLOOKUP($B1458,Stats!$A$2:$AA$19,24,FALSE),""))</f>
        <v/>
      </c>
      <c r="BK1458" s="44">
        <f t="shared" si="301"/>
        <v>-5.4236275418447055E-2</v>
      </c>
      <c r="BL1458" s="46" t="str">
        <f>IF(ISNUMBER(VLOOKUP($B1458,Stats!$A$2:$AA$19,2,FALSE))=FALSE,"",IF(ISNUMBER(#REF!),(#REF!-VLOOKUP($B1458,Stats!$A$2:$AA$19,11,FALSE))/VLOOKUP($B1458,Stats!$A$2:$AA$19,25,FALSE),""))</f>
        <v/>
      </c>
      <c r="BM1458" s="46">
        <f>IF(ISNUMBER(VLOOKUP($B1458,Stats!$A$2:$AA$19,2,FALSE))=FALSE,"",IF(ISNUMBER(AA1458),(AA1458-VLOOKUP($B1458,Stats!$A$2:$AA$19,12,FALSE))/VLOOKUP($B1458,Stats!$A$2:$AA$19,26,FALSE),""))</f>
        <v>-0.29457212513964681</v>
      </c>
      <c r="BN1458" s="46" t="str">
        <f>IF(ISNUMBER(VLOOKUP($B1458,Stats!$A$2:$AA$19,2,FALSE))=FALSE,"",IF(ISNUMBER(#REF!),(#REF!-VLOOKUP($B1458,Stats!$A$2:$AA$19,13,FALSE))/VLOOKUP($B1458,Stats!$A$2:$AA$19,27,FALSE),""))</f>
        <v/>
      </c>
      <c r="BO1458" s="46" t="str">
        <f>IF(ISNUMBER(VLOOKUP($B1458,Stats!$A$2:$AA$19,2,FALSE))=FALSE,"",IF(ISNUMBER(#REF!),(#REF!-VLOOKUP($B1458,Stats!$A$2:$AA$19,14,FALSE))/VLOOKUP($B1458,Stats!$A$2:$AB$19,28,FALSE),""))</f>
        <v/>
      </c>
      <c r="BP1458" s="46"/>
      <c r="BQ1458" s="46">
        <f>IF(ISNUMBER(VLOOKUP($B1458,Stats!$A$2:$AA$19,2,FALSE))=FALSE,"",IF(ISNUMBER(BM1458),BM1458,(VLOOKUP($B1458,Stats!$A$2:$AT$19,46,FALSE)-VLOOKUP($B1458,Stats!$A$2:$AA$19,12,FALSE))/VLOOKUP($B1458,Stats!$A$2:$AA$19,26,FALSE)))</f>
        <v>-0.29457212513964681</v>
      </c>
      <c r="BR1458" s="51">
        <f t="shared" si="302"/>
        <v>-0.29457212513964681</v>
      </c>
      <c r="BS1458" s="32" t="str">
        <f t="shared" si="296"/>
        <v>2541_201507</v>
      </c>
      <c r="BT1458" s="53">
        <f t="shared" si="297"/>
        <v>-1.5851100648346023E-2</v>
      </c>
    </row>
    <row r="1459" spans="1:72" x14ac:dyDescent="0.15">
      <c r="S1459" t="str">
        <f>IF(ISNUMBER(R1459),VLOOKUP(B1459,Index!$B$3:$AB$18,27,FALSE),"")</f>
        <v/>
      </c>
      <c r="T1459" t="str">
        <f>IF(ISNUMBER($R1459),VLOOKUP($B1459,Index!$B$21:$AB$36,27,FALSE),"")</f>
        <v/>
      </c>
      <c r="U1459" t="str">
        <f>IF(ISNUMBER($R1459),VLOOKUP($B1459,Index!$B$39:$AB$54,27,FALSE),"")</f>
        <v/>
      </c>
      <c r="Z1459" t="str">
        <f t="shared" si="298"/>
        <v/>
      </c>
      <c r="AA1459" t="s">
        <v>25</v>
      </c>
      <c r="AF1459" t="str">
        <f t="shared" si="299"/>
        <v/>
      </c>
      <c r="AG1459" t="s">
        <v>25</v>
      </c>
      <c r="AK1459" t="str">
        <f t="shared" si="306"/>
        <v/>
      </c>
      <c r="AL1459" t="str">
        <f t="shared" si="306"/>
        <v/>
      </c>
      <c r="AM1459" t="str">
        <f t="shared" si="306"/>
        <v/>
      </c>
      <c r="AN1459" t="str">
        <f t="shared" si="306"/>
        <v/>
      </c>
      <c r="AO1459" t="str">
        <f t="shared" si="306"/>
        <v/>
      </c>
      <c r="AP1459" t="str">
        <f t="shared" si="306"/>
        <v/>
      </c>
      <c r="AQ1459" t="str">
        <f t="shared" si="306"/>
        <v/>
      </c>
      <c r="AR1459" t="str">
        <f t="shared" si="306"/>
        <v/>
      </c>
      <c r="AS1459" t="str">
        <f t="shared" si="306"/>
        <v/>
      </c>
      <c r="AT1459" t="str">
        <f t="shared" si="306"/>
        <v/>
      </c>
      <c r="AU1459" t="str">
        <f t="shared" si="306"/>
        <v/>
      </c>
      <c r="AV1459" t="str">
        <f t="shared" si="306"/>
        <v/>
      </c>
      <c r="AW1459" t="str">
        <f t="shared" si="306"/>
        <v/>
      </c>
      <c r="AX1459" t="str">
        <f t="shared" si="306"/>
        <v/>
      </c>
      <c r="AZ1459" s="46" t="str">
        <f>IF(ISNUMBER(VLOOKUP($B1459,Stats!$A$2:$AA$19,2,FALSE))=FALSE,"",IF(ISNUMBER(W1459),(W1459-VLOOKUP($B1459,Stats!$A$2:$AA$19,2,FALSE))/VLOOKUP($B1459,Stats!$A$2:$AA$19,16,FALSE),""))</f>
        <v/>
      </c>
      <c r="BA1459" s="46" t="str">
        <f>IF(ISNUMBER(VLOOKUP($B1459,Stats!$A$2:$AA$19,2,FALSE))=FALSE,"",IF(ISNUMBER(X1459),(X1459-VLOOKUP($B1459,Stats!$A$2:$AA$19,3,FALSE))/VLOOKUP($B1459,Stats!$A$2:$AA$19,17,FALSE),""))</f>
        <v/>
      </c>
      <c r="BB1459" s="46"/>
      <c r="BC1459" s="46"/>
      <c r="BD1459" s="44" t="str">
        <f t="shared" si="295"/>
        <v/>
      </c>
      <c r="BE1459" s="46" t="str">
        <f>IF(ISNUMBER(VLOOKUP($B1459,Stats!$A$2:$AA$19,2,FALSE))=FALSE,"",IF(ISNUMBER(Y1459),(Y1459-VLOOKUP($B1459,Stats!$A$2:$AA$19,5,FALSE))/VLOOKUP($B1459,Stats!$A$2:$AA$19,19,FALSE),""))</f>
        <v/>
      </c>
      <c r="BF1459" s="46"/>
      <c r="BG1459" s="46"/>
      <c r="BH1459" s="46" t="str">
        <f>IF(ISNUMBER(VLOOKUP($B1459,Stats!$A$2:$AA$19,2,FALSE))=FALSE,"",IF(ISNUMBER(Z1459),(Z1459-VLOOKUP($B1459,Stats!$A$2:$AA$19,8,FALSE))/VLOOKUP($B1459,Stats!$A$2:$AA$19,22,FALSE),""))</f>
        <v/>
      </c>
      <c r="BI1459" s="46" t="str">
        <f>IF(ISNUMBER(VLOOKUP($B1459,Stats!$A$2:$AA$19,2,FALSE))=FALSE,"",IF(ISNUMBER(#REF!),(#REF!-VLOOKUP($B1459,Stats!$A$2:$AA$19,9,FALSE))/VLOOKUP($B1459,Stats!$A$2:$AA$19,23,FALSE),""))</f>
        <v/>
      </c>
      <c r="BJ1459" s="46" t="str">
        <f>IF(ISNUMBER(VLOOKUP($B1459,Stats!$A$2:$AA$19,2,FALSE))=FALSE,"",IF(ISNUMBER(#REF!),(#REF!-VLOOKUP($B1459,Stats!$A$2:$AA$19,10,FALSE))/VLOOKUP($B1459,Stats!$A$2:$AA$19,24,FALSE),""))</f>
        <v/>
      </c>
      <c r="BK1459" s="44" t="str">
        <f t="shared" si="301"/>
        <v/>
      </c>
      <c r="BL1459" s="46" t="str">
        <f>IF(ISNUMBER(VLOOKUP($B1459,Stats!$A$2:$AA$19,2,FALSE))=FALSE,"",IF(ISNUMBER(#REF!),(#REF!-VLOOKUP($B1459,Stats!$A$2:$AA$19,11,FALSE))/VLOOKUP($B1459,Stats!$A$2:$AA$19,25,FALSE),""))</f>
        <v/>
      </c>
      <c r="BM1459" s="46" t="str">
        <f>IF(ISNUMBER(VLOOKUP($B1459,Stats!$A$2:$AA$19,2,FALSE))=FALSE,"",IF(ISNUMBER(AA1459),(AA1459-VLOOKUP($B1459,Stats!$A$2:$AA$19,12,FALSE))/VLOOKUP($B1459,Stats!$A$2:$AA$19,26,FALSE),""))</f>
        <v/>
      </c>
      <c r="BN1459" s="46" t="str">
        <f>IF(ISNUMBER(VLOOKUP($B1459,Stats!$A$2:$AA$19,2,FALSE))=FALSE,"",IF(ISNUMBER(#REF!),(#REF!-VLOOKUP($B1459,Stats!$A$2:$AA$19,13,FALSE))/VLOOKUP($B1459,Stats!$A$2:$AA$19,27,FALSE),""))</f>
        <v/>
      </c>
      <c r="BO1459" s="46" t="str">
        <f>IF(ISNUMBER(VLOOKUP($B1459,Stats!$A$2:$AA$19,2,FALSE))=FALSE,"",IF(ISNUMBER(#REF!),(#REF!-VLOOKUP($B1459,Stats!$A$2:$AA$19,14,FALSE))/VLOOKUP($B1459,Stats!$A$2:$AB$19,28,FALSE),""))</f>
        <v/>
      </c>
      <c r="BP1459" s="46"/>
      <c r="BQ1459" s="46" t="str">
        <f>IF(ISNUMBER(VLOOKUP($B1459,Stats!$A$2:$AA$19,2,FALSE))=FALSE,"",IF(ISNUMBER(BM1459),BM1459,(VLOOKUP($B1459,Stats!$A$2:$AT$19,46,FALSE)-VLOOKUP($B1459,Stats!$A$2:$AA$19,12,FALSE))/VLOOKUP($B1459,Stats!$A$2:$AA$19,26,FALSE)))</f>
        <v/>
      </c>
      <c r="BR1459" s="51" t="str">
        <f t="shared" si="302"/>
        <v/>
      </c>
      <c r="BS1459" s="32" t="str">
        <f t="shared" si="296"/>
        <v/>
      </c>
      <c r="BT1459" s="53" t="str">
        <f t="shared" si="297"/>
        <v/>
      </c>
    </row>
    <row r="1460" spans="1:72" ht="40.5" x14ac:dyDescent="0.15">
      <c r="A1460" s="1" t="s">
        <v>54</v>
      </c>
      <c r="B1460" s="1" t="s">
        <v>0</v>
      </c>
      <c r="C1460" s="3"/>
      <c r="D1460" s="4" t="s">
        <v>10</v>
      </c>
      <c r="E1460" s="1" t="s">
        <v>11</v>
      </c>
      <c r="F1460" s="1" t="s">
        <v>12</v>
      </c>
      <c r="G1460" s="1" t="s">
        <v>13</v>
      </c>
      <c r="H1460" s="1" t="s">
        <v>14</v>
      </c>
      <c r="I1460" s="1" t="s">
        <v>15</v>
      </c>
      <c r="J1460" s="1" t="s">
        <v>16</v>
      </c>
      <c r="K1460" s="1" t="s">
        <v>17</v>
      </c>
      <c r="L1460" s="1" t="s">
        <v>18</v>
      </c>
      <c r="M1460" s="1" t="s">
        <v>19</v>
      </c>
      <c r="N1460" s="1" t="s">
        <v>20</v>
      </c>
      <c r="O1460" s="1" t="s">
        <v>21</v>
      </c>
      <c r="P1460" s="1" t="s">
        <v>22</v>
      </c>
      <c r="Q1460" s="1" t="s">
        <v>23</v>
      </c>
      <c r="R1460" s="1" t="s">
        <v>24</v>
      </c>
      <c r="S1460" s="1" t="str">
        <f>IF(ISNUMBER(R1460),VLOOKUP(B1460,Index!$B$3:$AB$18,27,FALSE),"")</f>
        <v/>
      </c>
      <c r="T1460" s="1" t="str">
        <f>IF(ISNUMBER($R1460),VLOOKUP($B1460,Index!$B$21:$AB$36,27,FALSE),"")</f>
        <v/>
      </c>
      <c r="U1460" s="1" t="str">
        <f>IF(ISNUMBER($R1460),VLOOKUP($B1460,Index!$B$39:$AB$54,27,FALSE),"")</f>
        <v/>
      </c>
      <c r="W1460" s="1" t="s">
        <v>1</v>
      </c>
      <c r="X1460" s="1" t="s">
        <v>2</v>
      </c>
      <c r="Y1460" s="1" t="s">
        <v>4</v>
      </c>
      <c r="Z1460" s="1" t="str">
        <f t="shared" si="298"/>
        <v/>
      </c>
      <c r="AA1460" s="1" t="s">
        <v>8</v>
      </c>
      <c r="AB1460" s="3"/>
      <c r="AC1460" s="1" t="s">
        <v>55</v>
      </c>
      <c r="AD1460" s="1" t="s">
        <v>56</v>
      </c>
      <c r="AE1460" s="1" t="s">
        <v>57</v>
      </c>
      <c r="AF1460" s="1" t="str">
        <f t="shared" si="299"/>
        <v/>
      </c>
      <c r="AG1460" s="1" t="s">
        <v>38</v>
      </c>
      <c r="AH1460" s="3"/>
      <c r="AK1460" t="str">
        <f t="shared" si="306"/>
        <v/>
      </c>
      <c r="AL1460" t="str">
        <f t="shared" si="306"/>
        <v/>
      </c>
      <c r="AM1460" t="str">
        <f t="shared" si="306"/>
        <v/>
      </c>
      <c r="AN1460" t="str">
        <f t="shared" si="306"/>
        <v/>
      </c>
      <c r="AO1460" t="str">
        <f t="shared" si="306"/>
        <v/>
      </c>
      <c r="AP1460" t="str">
        <f t="shared" si="306"/>
        <v/>
      </c>
      <c r="AQ1460" t="str">
        <f t="shared" si="306"/>
        <v/>
      </c>
      <c r="AR1460" t="str">
        <f t="shared" si="306"/>
        <v/>
      </c>
      <c r="AS1460" t="str">
        <f t="shared" si="306"/>
        <v/>
      </c>
      <c r="AT1460" t="str">
        <f t="shared" si="306"/>
        <v/>
      </c>
      <c r="AU1460" t="str">
        <f t="shared" si="306"/>
        <v/>
      </c>
      <c r="AV1460" t="str">
        <f t="shared" si="306"/>
        <v/>
      </c>
      <c r="AW1460" t="str">
        <f t="shared" si="306"/>
        <v/>
      </c>
      <c r="AX1460" t="str">
        <f t="shared" si="306"/>
        <v/>
      </c>
      <c r="AZ1460" s="46" t="str">
        <f>IF(ISNUMBER(VLOOKUP($B1460,Stats!$A$2:$AA$19,2,FALSE))=FALSE,"",IF(ISNUMBER(W1460),(W1460-VLOOKUP($B1460,Stats!$A$2:$AA$19,2,FALSE))/VLOOKUP($B1460,Stats!$A$2:$AA$19,16,FALSE),""))</f>
        <v/>
      </c>
      <c r="BA1460" s="46" t="str">
        <f>IF(ISNUMBER(VLOOKUP($B1460,Stats!$A$2:$AA$19,2,FALSE))=FALSE,"",IF(ISNUMBER(X1460),(X1460-VLOOKUP($B1460,Stats!$A$2:$AA$19,3,FALSE))/VLOOKUP($B1460,Stats!$A$2:$AA$19,17,FALSE),""))</f>
        <v/>
      </c>
      <c r="BB1460" s="46"/>
      <c r="BC1460" s="46"/>
      <c r="BD1460" s="44" t="str">
        <f t="shared" si="295"/>
        <v/>
      </c>
      <c r="BE1460" s="46" t="str">
        <f>IF(ISNUMBER(VLOOKUP($B1460,Stats!$A$2:$AA$19,2,FALSE))=FALSE,"",IF(ISNUMBER(Y1460),(Y1460-VLOOKUP($B1460,Stats!$A$2:$AA$19,5,FALSE))/VLOOKUP($B1460,Stats!$A$2:$AA$19,19,FALSE),""))</f>
        <v/>
      </c>
      <c r="BF1460" s="46"/>
      <c r="BG1460" s="46"/>
      <c r="BH1460" s="46" t="str">
        <f>IF(ISNUMBER(VLOOKUP($B1460,Stats!$A$2:$AA$19,2,FALSE))=FALSE,"",IF(ISNUMBER(Z1460),(Z1460-VLOOKUP($B1460,Stats!$A$2:$AA$19,8,FALSE))/VLOOKUP($B1460,Stats!$A$2:$AA$19,22,FALSE),""))</f>
        <v/>
      </c>
      <c r="BI1460" s="46" t="str">
        <f>IF(ISNUMBER(VLOOKUP($B1460,Stats!$A$2:$AA$19,2,FALSE))=FALSE,"",IF(ISNUMBER(#REF!),(#REF!-VLOOKUP($B1460,Stats!$A$2:$AA$19,9,FALSE))/VLOOKUP($B1460,Stats!$A$2:$AA$19,23,FALSE),""))</f>
        <v/>
      </c>
      <c r="BJ1460" s="46" t="str">
        <f>IF(ISNUMBER(VLOOKUP($B1460,Stats!$A$2:$AA$19,2,FALSE))=FALSE,"",IF(ISNUMBER(#REF!),(#REF!-VLOOKUP($B1460,Stats!$A$2:$AA$19,10,FALSE))/VLOOKUP($B1460,Stats!$A$2:$AA$19,24,FALSE),""))</f>
        <v/>
      </c>
      <c r="BK1460" s="44" t="str">
        <f t="shared" si="301"/>
        <v/>
      </c>
      <c r="BL1460" s="46" t="str">
        <f>IF(ISNUMBER(VLOOKUP($B1460,Stats!$A$2:$AA$19,2,FALSE))=FALSE,"",IF(ISNUMBER(#REF!),(#REF!-VLOOKUP($B1460,Stats!$A$2:$AA$19,11,FALSE))/VLOOKUP($B1460,Stats!$A$2:$AA$19,25,FALSE),""))</f>
        <v/>
      </c>
      <c r="BM1460" s="46" t="str">
        <f>IF(ISNUMBER(VLOOKUP($B1460,Stats!$A$2:$AA$19,2,FALSE))=FALSE,"",IF(ISNUMBER(AA1460),(AA1460-VLOOKUP($B1460,Stats!$A$2:$AA$19,12,FALSE))/VLOOKUP($B1460,Stats!$A$2:$AA$19,26,FALSE),""))</f>
        <v/>
      </c>
      <c r="BN1460" s="46" t="str">
        <f>IF(ISNUMBER(VLOOKUP($B1460,Stats!$A$2:$AA$19,2,FALSE))=FALSE,"",IF(ISNUMBER(#REF!),(#REF!-VLOOKUP($B1460,Stats!$A$2:$AA$19,13,FALSE))/VLOOKUP($B1460,Stats!$A$2:$AA$19,27,FALSE),""))</f>
        <v/>
      </c>
      <c r="BO1460" s="46" t="str">
        <f>IF(ISNUMBER(VLOOKUP($B1460,Stats!$A$2:$AA$19,2,FALSE))=FALSE,"",IF(ISNUMBER(#REF!),(#REF!-VLOOKUP($B1460,Stats!$A$2:$AA$19,14,FALSE))/VLOOKUP($B1460,Stats!$A$2:$AB$19,28,FALSE),""))</f>
        <v/>
      </c>
      <c r="BP1460" s="46"/>
      <c r="BQ1460" s="46" t="str">
        <f>IF(ISNUMBER(VLOOKUP($B1460,Stats!$A$2:$AA$19,2,FALSE))=FALSE,"",IF(ISNUMBER(BM1460),BM1460,(VLOOKUP($B1460,Stats!$A$2:$AT$19,46,FALSE)-VLOOKUP($B1460,Stats!$A$2:$AA$19,12,FALSE))/VLOOKUP($B1460,Stats!$A$2:$AA$19,26,FALSE)))</f>
        <v/>
      </c>
      <c r="BR1460" s="51" t="str">
        <f t="shared" si="302"/>
        <v/>
      </c>
      <c r="BS1460" s="32" t="str">
        <f t="shared" si="296"/>
        <v/>
      </c>
      <c r="BT1460" s="53" t="str">
        <f t="shared" si="297"/>
        <v/>
      </c>
    </row>
    <row r="1461" spans="1:72" x14ac:dyDescent="0.15">
      <c r="A1461" s="5">
        <v>5426</v>
      </c>
      <c r="B1461" s="5" t="s">
        <v>58</v>
      </c>
      <c r="C1461" s="3">
        <v>0</v>
      </c>
      <c r="D1461" s="11">
        <v>0.36711711711711703</v>
      </c>
      <c r="E1461" s="6">
        <v>1.485405311744149E-2</v>
      </c>
      <c r="F1461" s="12">
        <v>65</v>
      </c>
      <c r="G1461" s="12">
        <v>50</v>
      </c>
      <c r="H1461" s="13">
        <v>1.1705494905688571E-2</v>
      </c>
      <c r="I1461" s="13">
        <v>-8.7014118748183975E-3</v>
      </c>
      <c r="J1461" s="12">
        <v>10</v>
      </c>
      <c r="K1461" s="12">
        <v>5</v>
      </c>
      <c r="L1461" s="13">
        <v>4.7678018575851411E-2</v>
      </c>
      <c r="M1461" s="13">
        <v>-6.9436539556061438E-2</v>
      </c>
      <c r="N1461" s="8">
        <v>1.825</v>
      </c>
      <c r="O1461" s="8">
        <v>1.3701201201201201</v>
      </c>
      <c r="P1461" s="14">
        <v>42086</v>
      </c>
      <c r="Q1461" s="13">
        <v>-6.9436539556061438E-2</v>
      </c>
      <c r="R1461" s="14">
        <v>42023</v>
      </c>
      <c r="S1461" s="14">
        <f>IF(ISNUMBER(R1461),VLOOKUP(B1461,Index!$B$3:$AB$18,27,FALSE),"")</f>
        <v>42041</v>
      </c>
      <c r="T1461" s="14">
        <f>IF(ISNUMBER($R1461),VLOOKUP($B1461,Index!$B$21:$AB$36,27,FALSE),"")</f>
        <v>41996</v>
      </c>
      <c r="U1461" s="14">
        <f>IF(ISNUMBER($R1461),VLOOKUP($B1461,Index!$B$39:$AB$54,27,FALSE),"")</f>
        <v>42003</v>
      </c>
      <c r="W1461" s="6">
        <v>0.77287814129919374</v>
      </c>
      <c r="X1461" s="7">
        <v>0.56521739130434778</v>
      </c>
      <c r="Y1461" s="6">
        <v>0.28183584201743817</v>
      </c>
      <c r="Z1461" s="8" t="str">
        <f t="shared" si="298"/>
        <v/>
      </c>
      <c r="AA1461" s="9">
        <v>5.287088317826024</v>
      </c>
      <c r="AB1461" s="3">
        <v>0</v>
      </c>
      <c r="AC1461" s="6">
        <v>0.59734062129809651</v>
      </c>
      <c r="AD1461" s="7">
        <v>0.31947069943289219</v>
      </c>
      <c r="AE1461" s="6">
        <v>7.9431441845678366E-2</v>
      </c>
      <c r="AF1461" s="8" t="str">
        <f t="shared" si="299"/>
        <v/>
      </c>
      <c r="AG1461" s="9">
        <v>27.953302880492416</v>
      </c>
      <c r="AH1461" s="3">
        <v>0</v>
      </c>
      <c r="AK1461" t="str">
        <f t="shared" si="306"/>
        <v/>
      </c>
      <c r="AL1461" t="str">
        <f t="shared" si="306"/>
        <v/>
      </c>
      <c r="AM1461" t="str">
        <f t="shared" si="306"/>
        <v/>
      </c>
      <c r="AN1461" t="str">
        <f t="shared" si="306"/>
        <v/>
      </c>
      <c r="AO1461" t="str">
        <f t="shared" si="306"/>
        <v/>
      </c>
      <c r="AP1461" t="str">
        <f t="shared" si="306"/>
        <v/>
      </c>
      <c r="AQ1461" t="str">
        <f t="shared" si="306"/>
        <v/>
      </c>
      <c r="AR1461" t="str">
        <f t="shared" si="306"/>
        <v/>
      </c>
      <c r="AS1461" t="str">
        <f t="shared" si="306"/>
        <v/>
      </c>
      <c r="AT1461" t="str">
        <f t="shared" si="306"/>
        <v/>
      </c>
      <c r="AU1461" t="str">
        <f t="shared" si="306"/>
        <v/>
      </c>
      <c r="AV1461" t="str">
        <f t="shared" si="306"/>
        <v/>
      </c>
      <c r="AW1461" t="str">
        <f t="shared" si="306"/>
        <v/>
      </c>
      <c r="AX1461" t="str">
        <f t="shared" si="306"/>
        <v/>
      </c>
      <c r="AZ1461" s="46" t="str">
        <f>IF(ISNUMBER(VLOOKUP($B1461,Stats!$A$2:$AA$19,2,FALSE))=FALSE,"",IF(ISNUMBER(W1461),(W1461-VLOOKUP($B1461,Stats!$A$2:$AA$19,2,FALSE))/VLOOKUP($B1461,Stats!$A$2:$AA$19,16,FALSE),""))</f>
        <v/>
      </c>
      <c r="BA1461" s="46" t="str">
        <f>IF(ISNUMBER(VLOOKUP($B1461,Stats!$A$2:$AA$19,2,FALSE))=FALSE,"",IF(ISNUMBER(X1461),(X1461-VLOOKUP($B1461,Stats!$A$2:$AA$19,3,FALSE))/VLOOKUP($B1461,Stats!$A$2:$AA$19,17,FALSE),""))</f>
        <v/>
      </c>
      <c r="BB1461" s="46"/>
      <c r="BC1461" s="46"/>
      <c r="BD1461" s="44" t="str">
        <f t="shared" si="295"/>
        <v/>
      </c>
      <c r="BE1461" s="46" t="str">
        <f>IF(ISNUMBER(VLOOKUP($B1461,Stats!$A$2:$AA$19,2,FALSE))=FALSE,"",IF(ISNUMBER(Y1461),(Y1461-VLOOKUP($B1461,Stats!$A$2:$AA$19,5,FALSE))/VLOOKUP($B1461,Stats!$A$2:$AA$19,19,FALSE),""))</f>
        <v/>
      </c>
      <c r="BF1461" s="46"/>
      <c r="BG1461" s="46"/>
      <c r="BH1461" s="46" t="str">
        <f>IF(ISNUMBER(VLOOKUP($B1461,Stats!$A$2:$AA$19,2,FALSE))=FALSE,"",IF(ISNUMBER(Z1461),(Z1461-VLOOKUP($B1461,Stats!$A$2:$AA$19,8,FALSE))/VLOOKUP($B1461,Stats!$A$2:$AA$19,22,FALSE),""))</f>
        <v/>
      </c>
      <c r="BI1461" s="46" t="str">
        <f>IF(ISNUMBER(VLOOKUP($B1461,Stats!$A$2:$AA$19,2,FALSE))=FALSE,"",IF(ISNUMBER(#REF!),(#REF!-VLOOKUP($B1461,Stats!$A$2:$AA$19,9,FALSE))/VLOOKUP($B1461,Stats!$A$2:$AA$19,23,FALSE),""))</f>
        <v/>
      </c>
      <c r="BJ1461" s="46" t="str">
        <f>IF(ISNUMBER(VLOOKUP($B1461,Stats!$A$2:$AA$19,2,FALSE))=FALSE,"",IF(ISNUMBER(#REF!),(#REF!-VLOOKUP($B1461,Stats!$A$2:$AA$19,10,FALSE))/VLOOKUP($B1461,Stats!$A$2:$AA$19,24,FALSE),""))</f>
        <v/>
      </c>
      <c r="BK1461" s="44" t="str">
        <f t="shared" si="301"/>
        <v/>
      </c>
      <c r="BL1461" s="46" t="str">
        <f>IF(ISNUMBER(VLOOKUP($B1461,Stats!$A$2:$AA$19,2,FALSE))=FALSE,"",IF(ISNUMBER(#REF!),(#REF!-VLOOKUP($B1461,Stats!$A$2:$AA$19,11,FALSE))/VLOOKUP($B1461,Stats!$A$2:$AA$19,25,FALSE),""))</f>
        <v/>
      </c>
      <c r="BM1461" s="46" t="str">
        <f>IF(ISNUMBER(VLOOKUP($B1461,Stats!$A$2:$AA$19,2,FALSE))=FALSE,"",IF(ISNUMBER(AA1461),(AA1461-VLOOKUP($B1461,Stats!$A$2:$AA$19,12,FALSE))/VLOOKUP($B1461,Stats!$A$2:$AA$19,26,FALSE),""))</f>
        <v/>
      </c>
      <c r="BN1461" s="46" t="str">
        <f>IF(ISNUMBER(VLOOKUP($B1461,Stats!$A$2:$AA$19,2,FALSE))=FALSE,"",IF(ISNUMBER(#REF!),(#REF!-VLOOKUP($B1461,Stats!$A$2:$AA$19,13,FALSE))/VLOOKUP($B1461,Stats!$A$2:$AA$19,27,FALSE),""))</f>
        <v/>
      </c>
      <c r="BO1461" s="46" t="str">
        <f>IF(ISNUMBER(VLOOKUP($B1461,Stats!$A$2:$AA$19,2,FALSE))=FALSE,"",IF(ISNUMBER(#REF!),(#REF!-VLOOKUP($B1461,Stats!$A$2:$AA$19,14,FALSE))/VLOOKUP($B1461,Stats!$A$2:$AB$19,28,FALSE),""))</f>
        <v/>
      </c>
      <c r="BP1461" s="46"/>
      <c r="BQ1461" s="46" t="str">
        <f>IF(ISNUMBER(VLOOKUP($B1461,Stats!$A$2:$AA$19,2,FALSE))=FALSE,"",IF(ISNUMBER(BM1461),BM1461,(VLOOKUP($B1461,Stats!$A$2:$AT$19,46,FALSE)-VLOOKUP($B1461,Stats!$A$2:$AA$19,12,FALSE))/VLOOKUP($B1461,Stats!$A$2:$AA$19,26,FALSE)))</f>
        <v/>
      </c>
      <c r="BR1461" s="51" t="str">
        <f t="shared" si="302"/>
        <v/>
      </c>
      <c r="BS1461" s="32" t="str">
        <f t="shared" si="296"/>
        <v/>
      </c>
      <c r="BT1461" s="53" t="str">
        <f t="shared" si="297"/>
        <v/>
      </c>
    </row>
    <row r="1462" spans="1:72" x14ac:dyDescent="0.15">
      <c r="A1462" s="5">
        <v>5426</v>
      </c>
      <c r="B1462" s="5" t="s">
        <v>59</v>
      </c>
      <c r="C1462" s="3">
        <v>0</v>
      </c>
      <c r="D1462" s="11">
        <v>2.3057160600077359E-2</v>
      </c>
      <c r="E1462" s="6">
        <v>1.3032315956172356E-2</v>
      </c>
      <c r="F1462" s="15">
        <v>4.6428571428571432</v>
      </c>
      <c r="G1462" s="15">
        <v>3.5714285714285716</v>
      </c>
      <c r="H1462" s="13">
        <v>1.1253094026412488E-2</v>
      </c>
      <c r="I1462" s="13">
        <v>-8.3384389832178024E-3</v>
      </c>
      <c r="J1462" s="12">
        <v>2.9285714285714284</v>
      </c>
      <c r="K1462" s="12">
        <v>2.2857142857142856</v>
      </c>
      <c r="L1462" s="13">
        <v>2.198398796236023E-2</v>
      </c>
      <c r="M1462" s="13">
        <v>-1.6770133687962572E-2</v>
      </c>
      <c r="N1462" s="8">
        <v>1.621</v>
      </c>
      <c r="O1462" s="8">
        <v>1.0273719312186145</v>
      </c>
      <c r="P1462" s="14"/>
      <c r="Q1462" s="13">
        <v>-2.4949483362650682E-2</v>
      </c>
      <c r="R1462" s="14"/>
      <c r="S1462" s="14" t="str">
        <f>IF(ISNUMBER(R1462),VLOOKUP(B1462,Index!$B$3:$AB$18,27,FALSE),"")</f>
        <v/>
      </c>
      <c r="T1462" s="14" t="str">
        <f>IF(ISNUMBER($R1462),VLOOKUP($B1462,Index!$B$21:$AB$36,27,FALSE),"")</f>
        <v/>
      </c>
      <c r="U1462" s="14" t="str">
        <f>IF(ISNUMBER($R1462),VLOOKUP($B1462,Index!$B$39:$AB$54,27,FALSE),"")</f>
        <v/>
      </c>
      <c r="W1462" s="6">
        <v>1.0329195661777433</v>
      </c>
      <c r="X1462" s="8">
        <v>0.57032312925170059</v>
      </c>
      <c r="Y1462" s="6">
        <v>0.24727080965075851</v>
      </c>
      <c r="Z1462" s="8" t="str">
        <f t="shared" si="298"/>
        <v/>
      </c>
      <c r="AA1462" s="9" t="s">
        <v>25</v>
      </c>
      <c r="AB1462" s="3">
        <v>0</v>
      </c>
      <c r="AC1462" s="6">
        <v>1.0669228301928173</v>
      </c>
      <c r="AD1462" s="8">
        <v>0.32526847175945195</v>
      </c>
      <c r="AE1462" s="6">
        <v>6.1142853305341645E-2</v>
      </c>
      <c r="AF1462" s="8" t="str">
        <f t="shared" si="299"/>
        <v/>
      </c>
      <c r="AG1462" s="9" t="s">
        <v>25</v>
      </c>
      <c r="AH1462" s="3">
        <v>0</v>
      </c>
      <c r="AK1462" t="str">
        <f t="shared" si="306"/>
        <v/>
      </c>
      <c r="AL1462" t="str">
        <f t="shared" si="306"/>
        <v/>
      </c>
      <c r="AM1462" t="str">
        <f t="shared" si="306"/>
        <v/>
      </c>
      <c r="AN1462" t="str">
        <f t="shared" si="306"/>
        <v/>
      </c>
      <c r="AO1462" t="str">
        <f t="shared" si="306"/>
        <v/>
      </c>
      <c r="AP1462" t="str">
        <f t="shared" si="306"/>
        <v/>
      </c>
      <c r="AQ1462" t="str">
        <f t="shared" si="306"/>
        <v/>
      </c>
      <c r="AR1462" t="str">
        <f t="shared" si="306"/>
        <v/>
      </c>
      <c r="AS1462" t="str">
        <f t="shared" si="306"/>
        <v/>
      </c>
      <c r="AT1462" t="str">
        <f t="shared" si="306"/>
        <v/>
      </c>
      <c r="AU1462" t="str">
        <f t="shared" si="306"/>
        <v/>
      </c>
      <c r="AV1462" t="str">
        <f t="shared" si="306"/>
        <v/>
      </c>
      <c r="AW1462" t="str">
        <f t="shared" si="306"/>
        <v/>
      </c>
      <c r="AX1462" t="str">
        <f t="shared" si="306"/>
        <v/>
      </c>
      <c r="AZ1462" s="46" t="str">
        <f>IF(ISNUMBER(VLOOKUP($B1462,Stats!$A$2:$AA$19,2,FALSE))=FALSE,"",IF(ISNUMBER(W1462),(W1462-VLOOKUP($B1462,Stats!$A$2:$AA$19,2,FALSE))/VLOOKUP($B1462,Stats!$A$2:$AA$19,16,FALSE),""))</f>
        <v/>
      </c>
      <c r="BA1462" s="46" t="str">
        <f>IF(ISNUMBER(VLOOKUP($B1462,Stats!$A$2:$AA$19,2,FALSE))=FALSE,"",IF(ISNUMBER(X1462),(X1462-VLOOKUP($B1462,Stats!$A$2:$AA$19,3,FALSE))/VLOOKUP($B1462,Stats!$A$2:$AA$19,17,FALSE),""))</f>
        <v/>
      </c>
      <c r="BB1462" s="46"/>
      <c r="BC1462" s="46"/>
      <c r="BD1462" s="44" t="str">
        <f t="shared" si="295"/>
        <v/>
      </c>
      <c r="BE1462" s="46" t="str">
        <f>IF(ISNUMBER(VLOOKUP($B1462,Stats!$A$2:$AA$19,2,FALSE))=FALSE,"",IF(ISNUMBER(Y1462),(Y1462-VLOOKUP($B1462,Stats!$A$2:$AA$19,5,FALSE))/VLOOKUP($B1462,Stats!$A$2:$AA$19,19,FALSE),""))</f>
        <v/>
      </c>
      <c r="BF1462" s="46"/>
      <c r="BG1462" s="46"/>
      <c r="BH1462" s="46" t="str">
        <f>IF(ISNUMBER(VLOOKUP($B1462,Stats!$A$2:$AA$19,2,FALSE))=FALSE,"",IF(ISNUMBER(Z1462),(Z1462-VLOOKUP($B1462,Stats!$A$2:$AA$19,8,FALSE))/VLOOKUP($B1462,Stats!$A$2:$AA$19,22,FALSE),""))</f>
        <v/>
      </c>
      <c r="BI1462" s="46" t="str">
        <f>IF(ISNUMBER(VLOOKUP($B1462,Stats!$A$2:$AA$19,2,FALSE))=FALSE,"",IF(ISNUMBER(#REF!),(#REF!-VLOOKUP($B1462,Stats!$A$2:$AA$19,9,FALSE))/VLOOKUP($B1462,Stats!$A$2:$AA$19,23,FALSE),""))</f>
        <v/>
      </c>
      <c r="BJ1462" s="46" t="str">
        <f>IF(ISNUMBER(VLOOKUP($B1462,Stats!$A$2:$AA$19,2,FALSE))=FALSE,"",IF(ISNUMBER(#REF!),(#REF!-VLOOKUP($B1462,Stats!$A$2:$AA$19,10,FALSE))/VLOOKUP($B1462,Stats!$A$2:$AA$19,24,FALSE),""))</f>
        <v/>
      </c>
      <c r="BK1462" s="44" t="str">
        <f t="shared" si="301"/>
        <v/>
      </c>
      <c r="BL1462" s="46" t="str">
        <f>IF(ISNUMBER(VLOOKUP($B1462,Stats!$A$2:$AA$19,2,FALSE))=FALSE,"",IF(ISNUMBER(#REF!),(#REF!-VLOOKUP($B1462,Stats!$A$2:$AA$19,11,FALSE))/VLOOKUP($B1462,Stats!$A$2:$AA$19,25,FALSE),""))</f>
        <v/>
      </c>
      <c r="BM1462" s="46" t="str">
        <f>IF(ISNUMBER(VLOOKUP($B1462,Stats!$A$2:$AA$19,2,FALSE))=FALSE,"",IF(ISNUMBER(AA1462),(AA1462-VLOOKUP($B1462,Stats!$A$2:$AA$19,12,FALSE))/VLOOKUP($B1462,Stats!$A$2:$AA$19,26,FALSE),""))</f>
        <v/>
      </c>
      <c r="BN1462" s="46" t="str">
        <f>IF(ISNUMBER(VLOOKUP($B1462,Stats!$A$2:$AA$19,2,FALSE))=FALSE,"",IF(ISNUMBER(#REF!),(#REF!-VLOOKUP($B1462,Stats!$A$2:$AA$19,13,FALSE))/VLOOKUP($B1462,Stats!$A$2:$AA$19,27,FALSE),""))</f>
        <v/>
      </c>
      <c r="BO1462" s="46" t="str">
        <f>IF(ISNUMBER(VLOOKUP($B1462,Stats!$A$2:$AA$19,2,FALSE))=FALSE,"",IF(ISNUMBER(#REF!),(#REF!-VLOOKUP($B1462,Stats!$A$2:$AA$19,14,FALSE))/VLOOKUP($B1462,Stats!$A$2:$AB$19,28,FALSE),""))</f>
        <v/>
      </c>
      <c r="BP1462" s="46"/>
      <c r="BQ1462" s="46" t="str">
        <f>IF(ISNUMBER(VLOOKUP($B1462,Stats!$A$2:$AA$19,2,FALSE))=FALSE,"",IF(ISNUMBER(BM1462),BM1462,(VLOOKUP($B1462,Stats!$A$2:$AT$19,46,FALSE)-VLOOKUP($B1462,Stats!$A$2:$AA$19,12,FALSE))/VLOOKUP($B1462,Stats!$A$2:$AA$19,26,FALSE)))</f>
        <v/>
      </c>
      <c r="BR1462" s="51" t="str">
        <f t="shared" si="302"/>
        <v/>
      </c>
      <c r="BS1462" s="32" t="str">
        <f t="shared" si="296"/>
        <v/>
      </c>
      <c r="BT1462" s="53" t="str">
        <f t="shared" si="297"/>
        <v/>
      </c>
    </row>
    <row r="1463" spans="1:72" x14ac:dyDescent="0.15">
      <c r="A1463" s="16">
        <v>5426</v>
      </c>
      <c r="B1463" s="17">
        <v>201421</v>
      </c>
      <c r="C1463" s="3">
        <v>0</v>
      </c>
      <c r="D1463" s="23">
        <v>-9.009009009009028E-3</v>
      </c>
      <c r="E1463" s="18">
        <v>3.9953648860250801E-3</v>
      </c>
      <c r="F1463" s="24">
        <v>2</v>
      </c>
      <c r="G1463" s="24">
        <v>5</v>
      </c>
      <c r="H1463" s="20">
        <v>4.565381455290729E-3</v>
      </c>
      <c r="I1463" s="20">
        <v>-3.6239387342276832E-3</v>
      </c>
      <c r="J1463" s="24">
        <v>2</v>
      </c>
      <c r="K1463" s="24">
        <v>4</v>
      </c>
      <c r="L1463" s="20">
        <v>6.8597560975609539E-3</v>
      </c>
      <c r="M1463" s="20">
        <v>-5.307050796057533E-3</v>
      </c>
      <c r="N1463" s="19">
        <v>1.3320000000000001</v>
      </c>
      <c r="O1463" s="19">
        <v>1</v>
      </c>
      <c r="P1463" s="25">
        <v>41920</v>
      </c>
      <c r="Q1463" s="20">
        <v>-1.501501501501501E-2</v>
      </c>
      <c r="R1463" s="25">
        <v>41926</v>
      </c>
      <c r="S1463" s="25">
        <f>IF(ISNUMBER(R1463),VLOOKUP(B1463,Index!$B$3:$AB$18,27,FALSE),"")</f>
        <v>41929</v>
      </c>
      <c r="T1463" s="25">
        <f>IF(ISNUMBER($R1463),VLOOKUP($B1463,Index!$B$21:$AB$36,27,FALSE),"")</f>
        <v>41929</v>
      </c>
      <c r="U1463" s="25">
        <f>IF(ISNUMBER($R1463),VLOOKUP($B1463,Index!$B$39:$AB$54,27,FALSE),"")</f>
        <v>41929</v>
      </c>
      <c r="W1463" s="18">
        <v>-0.32432432432432501</v>
      </c>
      <c r="X1463" s="19">
        <v>0.2857142857142857</v>
      </c>
      <c r="Y1463" s="18">
        <v>7.5806718739789766E-2</v>
      </c>
      <c r="Z1463" s="19">
        <f t="shared" si="298"/>
        <v>3</v>
      </c>
      <c r="AA1463" s="21" t="s">
        <v>25</v>
      </c>
      <c r="AB1463" s="3">
        <v>0</v>
      </c>
      <c r="AC1463" s="18">
        <v>0.10518626734842995</v>
      </c>
      <c r="AD1463" s="19">
        <v>8.1632653061224483E-2</v>
      </c>
      <c r="AE1463" s="18">
        <v>5.7466586060935928E-3</v>
      </c>
      <c r="AF1463" s="19">
        <f t="shared" si="299"/>
        <v>9</v>
      </c>
      <c r="AG1463" s="21" t="s">
        <v>25</v>
      </c>
      <c r="AH1463" s="3">
        <v>0</v>
      </c>
      <c r="AK1463" t="str">
        <f t="shared" ref="AK1463:AX1472" si="307">IF($B1463=AK$2,$AA1463,"")</f>
        <v/>
      </c>
      <c r="AL1463" t="str">
        <f t="shared" si="307"/>
        <v/>
      </c>
      <c r="AM1463" t="str">
        <f t="shared" si="307"/>
        <v/>
      </c>
      <c r="AN1463" t="str">
        <f t="shared" si="307"/>
        <v/>
      </c>
      <c r="AO1463" t="str">
        <f t="shared" si="307"/>
        <v/>
      </c>
      <c r="AP1463" t="str">
        <f t="shared" si="307"/>
        <v/>
      </c>
      <c r="AQ1463" t="str">
        <f t="shared" si="307"/>
        <v/>
      </c>
      <c r="AR1463" t="str">
        <f t="shared" si="307"/>
        <v/>
      </c>
      <c r="AS1463" t="str">
        <f t="shared" si="307"/>
        <v/>
      </c>
      <c r="AT1463" t="str">
        <f t="shared" si="307"/>
        <v/>
      </c>
      <c r="AU1463" t="str">
        <f t="shared" si="307"/>
        <v/>
      </c>
      <c r="AV1463" t="str">
        <f t="shared" si="307"/>
        <v/>
      </c>
      <c r="AW1463" t="str">
        <f t="shared" si="307"/>
        <v/>
      </c>
      <c r="AX1463" t="str">
        <f t="shared" si="307"/>
        <v/>
      </c>
      <c r="AZ1463" s="46">
        <f>IF(ISNUMBER(VLOOKUP($B1463,Stats!$A$2:$AA$19,2,FALSE))=FALSE,"",IF(ISNUMBER(W1463),(W1463-VLOOKUP($B1463,Stats!$A$2:$AA$19,2,FALSE))/VLOOKUP($B1463,Stats!$A$2:$AA$19,16,FALSE),""))</f>
        <v>2.6609685980819885E-3</v>
      </c>
      <c r="BA1463" s="46">
        <f>IF(ISNUMBER(VLOOKUP($B1463,Stats!$A$2:$AA$19,2,FALSE))=FALSE,"",IF(ISNUMBER(X1463),(X1463-VLOOKUP($B1463,Stats!$A$2:$AA$19,3,FALSE))/VLOOKUP($B1463,Stats!$A$2:$AA$19,17,FALSE),""))</f>
        <v>-0.6967057200847836</v>
      </c>
      <c r="BB1463" s="46"/>
      <c r="BC1463" s="46"/>
      <c r="BD1463" s="44">
        <f t="shared" si="295"/>
        <v>-0.34702237574335082</v>
      </c>
      <c r="BE1463" s="46">
        <f>IF(ISNUMBER(VLOOKUP($B1463,Stats!$A$2:$AA$19,2,FALSE))=FALSE,"",IF(ISNUMBER(Y1463),(Y1463-VLOOKUP($B1463,Stats!$A$2:$AA$19,5,FALSE))/VLOOKUP($B1463,Stats!$A$2:$AA$19,19,FALSE),""))</f>
        <v>-0.12158685983298478</v>
      </c>
      <c r="BF1463" s="46"/>
      <c r="BG1463" s="46"/>
      <c r="BH1463" s="46">
        <f>IF(ISNUMBER(VLOOKUP($B1463,Stats!$A$2:$AA$19,2,FALSE))=FALSE,"",IF(ISNUMBER(Z1463),(Z1463-VLOOKUP($B1463,Stats!$A$2:$AA$19,8,FALSE))/VLOOKUP($B1463,Stats!$A$2:$AA$19,22,FALSE),""))</f>
        <v>0.88771128993331716</v>
      </c>
      <c r="BI1463" s="46" t="str">
        <f>IF(ISNUMBER(VLOOKUP($B1463,Stats!$A$2:$AA$19,2,FALSE))=FALSE,"",IF(ISNUMBER(#REF!),(#REF!-VLOOKUP($B1463,Stats!$A$2:$AA$19,9,FALSE))/VLOOKUP($B1463,Stats!$A$2:$AA$19,23,FALSE),""))</f>
        <v/>
      </c>
      <c r="BJ1463" s="46" t="str">
        <f>IF(ISNUMBER(VLOOKUP($B1463,Stats!$A$2:$AA$19,2,FALSE))=FALSE,"",IF(ISNUMBER(#REF!),(#REF!-VLOOKUP($B1463,Stats!$A$2:$AA$19,10,FALSE))/VLOOKUP($B1463,Stats!$A$2:$AA$19,24,FALSE),""))</f>
        <v/>
      </c>
      <c r="BK1463" s="44">
        <f t="shared" si="301"/>
        <v>0.35142418886308446</v>
      </c>
      <c r="BL1463" s="46" t="str">
        <f>IF(ISNUMBER(VLOOKUP($B1463,Stats!$A$2:$AA$19,2,FALSE))=FALSE,"",IF(ISNUMBER(#REF!),(#REF!-VLOOKUP($B1463,Stats!$A$2:$AA$19,11,FALSE))/VLOOKUP($B1463,Stats!$A$2:$AA$19,25,FALSE),""))</f>
        <v/>
      </c>
      <c r="BM1463" s="46" t="str">
        <f>IF(ISNUMBER(VLOOKUP($B1463,Stats!$A$2:$AA$19,2,FALSE))=FALSE,"",IF(ISNUMBER(AA1463),(AA1463-VLOOKUP($B1463,Stats!$A$2:$AA$19,12,FALSE))/VLOOKUP($B1463,Stats!$A$2:$AA$19,26,FALSE),""))</f>
        <v/>
      </c>
      <c r="BN1463" s="46" t="str">
        <f>IF(ISNUMBER(VLOOKUP($B1463,Stats!$A$2:$AA$19,2,FALSE))=FALSE,"",IF(ISNUMBER(#REF!),(#REF!-VLOOKUP($B1463,Stats!$A$2:$AA$19,13,FALSE))/VLOOKUP($B1463,Stats!$A$2:$AA$19,27,FALSE),""))</f>
        <v/>
      </c>
      <c r="BO1463" s="46" t="str">
        <f>IF(ISNUMBER(VLOOKUP($B1463,Stats!$A$2:$AA$19,2,FALSE))=FALSE,"",IF(ISNUMBER(#REF!),(#REF!-VLOOKUP($B1463,Stats!$A$2:$AA$19,14,FALSE))/VLOOKUP($B1463,Stats!$A$2:$AB$19,28,FALSE),""))</f>
        <v/>
      </c>
      <c r="BP1463" s="46"/>
      <c r="BQ1463" s="46">
        <f>IF(ISNUMBER(VLOOKUP($B1463,Stats!$A$2:$AA$19,2,FALSE))=FALSE,"",IF(ISNUMBER(BM1463),BM1463,(VLOOKUP($B1463,Stats!$A$2:$AT$19,46,FALSE)-VLOOKUP($B1463,Stats!$A$2:$AA$19,12,FALSE))/VLOOKUP($B1463,Stats!$A$2:$AA$19,26,FALSE)))</f>
        <v>-0.81319138310867711</v>
      </c>
      <c r="BR1463" s="51">
        <f t="shared" si="302"/>
        <v>-0.81319138310867711</v>
      </c>
      <c r="BS1463" s="32" t="str">
        <f t="shared" si="296"/>
        <v>5426_201421</v>
      </c>
      <c r="BT1463" s="53">
        <f t="shared" si="297"/>
        <v>-2.1188238452554936E-2</v>
      </c>
    </row>
    <row r="1464" spans="1:72" x14ac:dyDescent="0.15">
      <c r="A1464" s="16">
        <v>5426</v>
      </c>
      <c r="B1464" s="17">
        <v>201422</v>
      </c>
      <c r="C1464" s="3">
        <v>0</v>
      </c>
      <c r="D1464" s="23">
        <v>2.7272727272727337E-2</v>
      </c>
      <c r="E1464" s="18">
        <v>1.199943809338095E-2</v>
      </c>
      <c r="F1464" s="24">
        <v>5</v>
      </c>
      <c r="G1464" s="24">
        <v>5</v>
      </c>
      <c r="H1464" s="20">
        <v>1.2390455625233932E-2</v>
      </c>
      <c r="I1464" s="20">
        <v>-6.8729811472387995E-3</v>
      </c>
      <c r="J1464" s="24">
        <v>4</v>
      </c>
      <c r="K1464" s="24">
        <v>5</v>
      </c>
      <c r="L1464" s="20">
        <v>2.0316027088036259E-2</v>
      </c>
      <c r="M1464" s="20">
        <v>-9.2735703245749868E-3</v>
      </c>
      <c r="N1464" s="19">
        <v>1.3560000000000001</v>
      </c>
      <c r="O1464" s="19">
        <v>1.0218538055764885</v>
      </c>
      <c r="P1464" s="25">
        <v>41943</v>
      </c>
      <c r="Q1464" s="20">
        <v>-3.3911077618688723E-2</v>
      </c>
      <c r="R1464" s="25">
        <v>41939</v>
      </c>
      <c r="S1464" s="25">
        <f>IF(ISNUMBER(R1464),VLOOKUP(B1464,Index!$B$3:$AB$18,27,FALSE),"")</f>
        <v>41939</v>
      </c>
      <c r="T1464" s="25">
        <f>IF(ISNUMBER($R1464),VLOOKUP($B1464,Index!$B$21:$AB$36,27,FALSE),"")</f>
        <v>41935</v>
      </c>
      <c r="U1464" s="25">
        <f>IF(ISNUMBER($R1464),VLOOKUP($B1464,Index!$B$39:$AB$54,27,FALSE),"")</f>
        <v>41936</v>
      </c>
      <c r="W1464" s="18">
        <v>0.81818181818182012</v>
      </c>
      <c r="X1464" s="19">
        <v>0.5</v>
      </c>
      <c r="Y1464" s="18">
        <v>0.22767333010363217</v>
      </c>
      <c r="Z1464" s="19">
        <f t="shared" si="298"/>
        <v>0</v>
      </c>
      <c r="AA1464" s="21">
        <v>0.80424242424242731</v>
      </c>
      <c r="AB1464" s="3">
        <v>0</v>
      </c>
      <c r="AC1464" s="18">
        <v>0.669421487603309</v>
      </c>
      <c r="AD1464" s="19">
        <v>0.25</v>
      </c>
      <c r="AE1464" s="18">
        <v>5.1835145240477463E-2</v>
      </c>
      <c r="AF1464" s="19">
        <f t="shared" si="299"/>
        <v>0</v>
      </c>
      <c r="AG1464" s="21">
        <v>0.6468058769513364</v>
      </c>
      <c r="AH1464" s="3">
        <v>0</v>
      </c>
      <c r="AK1464" t="str">
        <f t="shared" si="307"/>
        <v/>
      </c>
      <c r="AL1464">
        <f t="shared" si="307"/>
        <v>0.80424242424242731</v>
      </c>
      <c r="AM1464" t="str">
        <f t="shared" si="307"/>
        <v/>
      </c>
      <c r="AN1464" t="str">
        <f t="shared" si="307"/>
        <v/>
      </c>
      <c r="AO1464" t="str">
        <f t="shared" si="307"/>
        <v/>
      </c>
      <c r="AP1464" t="str">
        <f t="shared" si="307"/>
        <v/>
      </c>
      <c r="AQ1464" t="str">
        <f t="shared" si="307"/>
        <v/>
      </c>
      <c r="AR1464" t="str">
        <f t="shared" si="307"/>
        <v/>
      </c>
      <c r="AS1464" t="str">
        <f t="shared" si="307"/>
        <v/>
      </c>
      <c r="AT1464" t="str">
        <f t="shared" si="307"/>
        <v/>
      </c>
      <c r="AU1464" t="str">
        <f t="shared" si="307"/>
        <v/>
      </c>
      <c r="AV1464" t="str">
        <f t="shared" si="307"/>
        <v/>
      </c>
      <c r="AW1464" t="str">
        <f t="shared" si="307"/>
        <v/>
      </c>
      <c r="AX1464" t="str">
        <f t="shared" si="307"/>
        <v/>
      </c>
      <c r="AZ1464" s="46">
        <f>IF(ISNUMBER(VLOOKUP($B1464,Stats!$A$2:$AA$19,2,FALSE))=FALSE,"",IF(ISNUMBER(W1464),(W1464-VLOOKUP($B1464,Stats!$A$2:$AA$19,2,FALSE))/VLOOKUP($B1464,Stats!$A$2:$AA$19,16,FALSE),""))</f>
        <v>0.33441630982730891</v>
      </c>
      <c r="BA1464" s="46">
        <f>IF(ISNUMBER(VLOOKUP($B1464,Stats!$A$2:$AA$19,2,FALSE))=FALSE,"",IF(ISNUMBER(X1464),(X1464-VLOOKUP($B1464,Stats!$A$2:$AA$19,3,FALSE))/VLOOKUP($B1464,Stats!$A$2:$AA$19,17,FALSE),""))</f>
        <v>-0.89478917776786471</v>
      </c>
      <c r="BB1464" s="46"/>
      <c r="BC1464" s="46"/>
      <c r="BD1464" s="44">
        <f t="shared" si="295"/>
        <v>-0.28018643397027787</v>
      </c>
      <c r="BE1464" s="46">
        <f>IF(ISNUMBER(VLOOKUP($B1464,Stats!$A$2:$AA$19,2,FALSE))=FALSE,"",IF(ISNUMBER(Y1464),(Y1464-VLOOKUP($B1464,Stats!$A$2:$AA$19,5,FALSE))/VLOOKUP($B1464,Stats!$A$2:$AA$19,19,FALSE),""))</f>
        <v>1.2301585996712676</v>
      </c>
      <c r="BF1464" s="46"/>
      <c r="BG1464" s="46"/>
      <c r="BH1464" s="46">
        <f>IF(ISNUMBER(VLOOKUP($B1464,Stats!$A$2:$AA$19,2,FALSE))=FALSE,"",IF(ISNUMBER(Z1464),(Z1464-VLOOKUP($B1464,Stats!$A$2:$AA$19,8,FALSE))/VLOOKUP($B1464,Stats!$A$2:$AA$19,22,FALSE),""))</f>
        <v>-1.3145151991428841</v>
      </c>
      <c r="BI1464" s="46" t="str">
        <f>IF(ISNUMBER(VLOOKUP($B1464,Stats!$A$2:$AA$19,2,FALSE))=FALSE,"",IF(ISNUMBER(#REF!),(#REF!-VLOOKUP($B1464,Stats!$A$2:$AA$19,9,FALSE))/VLOOKUP($B1464,Stats!$A$2:$AA$19,23,FALSE),""))</f>
        <v/>
      </c>
      <c r="BJ1464" s="46" t="str">
        <f>IF(ISNUMBER(VLOOKUP($B1464,Stats!$A$2:$AA$19,2,FALSE))=FALSE,"",IF(ISNUMBER(#REF!),(#REF!-VLOOKUP($B1464,Stats!$A$2:$AA$19,10,FALSE))/VLOOKUP($B1464,Stats!$A$2:$AA$19,24,FALSE),""))</f>
        <v/>
      </c>
      <c r="BK1464" s="44">
        <f t="shared" si="301"/>
        <v>-1.2554655795127525</v>
      </c>
      <c r="BL1464" s="46" t="str">
        <f>IF(ISNUMBER(VLOOKUP($B1464,Stats!$A$2:$AA$19,2,FALSE))=FALSE,"",IF(ISNUMBER(#REF!),(#REF!-VLOOKUP($B1464,Stats!$A$2:$AA$19,11,FALSE))/VLOOKUP($B1464,Stats!$A$2:$AA$19,25,FALSE),""))</f>
        <v/>
      </c>
      <c r="BM1464" s="46">
        <f>IF(ISNUMBER(VLOOKUP($B1464,Stats!$A$2:$AA$19,2,FALSE))=FALSE,"",IF(ISNUMBER(AA1464),(AA1464-VLOOKUP($B1464,Stats!$A$2:$AA$19,12,FALSE))/VLOOKUP($B1464,Stats!$A$2:$AA$19,26,FALSE),""))</f>
        <v>-0.33172776940876497</v>
      </c>
      <c r="BN1464" s="46" t="str">
        <f>IF(ISNUMBER(VLOOKUP($B1464,Stats!$A$2:$AA$19,2,FALSE))=FALSE,"",IF(ISNUMBER(#REF!),(#REF!-VLOOKUP($B1464,Stats!$A$2:$AA$19,13,FALSE))/VLOOKUP($B1464,Stats!$A$2:$AA$19,27,FALSE),""))</f>
        <v/>
      </c>
      <c r="BO1464" s="46" t="str">
        <f>IF(ISNUMBER(VLOOKUP($B1464,Stats!$A$2:$AA$19,2,FALSE))=FALSE,"",IF(ISNUMBER(#REF!),(#REF!-VLOOKUP($B1464,Stats!$A$2:$AA$19,14,FALSE))/VLOOKUP($B1464,Stats!$A$2:$AB$19,28,FALSE),""))</f>
        <v/>
      </c>
      <c r="BP1464" s="46"/>
      <c r="BQ1464" s="46">
        <f>IF(ISNUMBER(VLOOKUP($B1464,Stats!$A$2:$AA$19,2,FALSE))=FALSE,"",IF(ISNUMBER(BM1464),BM1464,(VLOOKUP($B1464,Stats!$A$2:$AT$19,46,FALSE)-VLOOKUP($B1464,Stats!$A$2:$AA$19,12,FALSE))/VLOOKUP($B1464,Stats!$A$2:$AA$19,26,FALSE)))</f>
        <v>-0.33172776940876497</v>
      </c>
      <c r="BR1464" s="51">
        <f t="shared" si="302"/>
        <v>-0.33172776940876497</v>
      </c>
      <c r="BS1464" s="32" t="str">
        <f t="shared" si="296"/>
        <v>5426_201422</v>
      </c>
      <c r="BT1464" s="53">
        <f t="shared" si="297"/>
        <v>-0.87566218838346011</v>
      </c>
    </row>
    <row r="1465" spans="1:72" x14ac:dyDescent="0.15">
      <c r="A1465" s="16">
        <v>5426</v>
      </c>
      <c r="B1465" s="17">
        <v>201423</v>
      </c>
      <c r="C1465" s="3">
        <v>0</v>
      </c>
      <c r="D1465" s="23">
        <v>1.6961651917404064E-2</v>
      </c>
      <c r="E1465" s="18">
        <v>8.9922112071033622E-3</v>
      </c>
      <c r="F1465" s="24">
        <v>5</v>
      </c>
      <c r="G1465" s="24">
        <v>5</v>
      </c>
      <c r="H1465" s="20">
        <v>7.8851586624707707E-3</v>
      </c>
      <c r="I1465" s="20">
        <v>-4.4462202517060899E-3</v>
      </c>
      <c r="J1465" s="24">
        <v>3</v>
      </c>
      <c r="K1465" s="24">
        <v>3</v>
      </c>
      <c r="L1465" s="20">
        <v>2.1739130434782483E-2</v>
      </c>
      <c r="M1465" s="20">
        <v>-9.5940959409593907E-3</v>
      </c>
      <c r="N1465" s="19">
        <v>1.379</v>
      </c>
      <c r="O1465" s="19">
        <v>1.0177121771217712</v>
      </c>
      <c r="P1465" s="25">
        <v>41956</v>
      </c>
      <c r="Q1465" s="20">
        <v>-1.5498154981549717E-2</v>
      </c>
      <c r="R1465" s="25">
        <v>41950</v>
      </c>
      <c r="S1465" s="25">
        <f>IF(ISNUMBER(R1465),VLOOKUP(B1465,Index!$B$3:$AB$18,27,FALSE),"")</f>
        <v>41956</v>
      </c>
      <c r="T1465" s="25">
        <f>IF(ISNUMBER($R1465),VLOOKUP($B1465,Index!$B$21:$AB$36,27,FALSE),"")</f>
        <v>41954</v>
      </c>
      <c r="U1465" s="25">
        <f>IF(ISNUMBER($R1465),VLOOKUP($B1465,Index!$B$39:$AB$54,27,FALSE),"")</f>
        <v>41957</v>
      </c>
      <c r="W1465" s="18">
        <v>0.50884955752212191</v>
      </c>
      <c r="X1465" s="19">
        <v>0.5</v>
      </c>
      <c r="Y1465" s="18">
        <v>0.1706152116944322</v>
      </c>
      <c r="Z1465" s="19">
        <f t="shared" si="298"/>
        <v>6</v>
      </c>
      <c r="AA1465" s="21">
        <v>1.0944303975277454</v>
      </c>
      <c r="AB1465" s="3">
        <v>0</v>
      </c>
      <c r="AC1465" s="18">
        <v>0.25892787219045926</v>
      </c>
      <c r="AD1465" s="19">
        <v>0.25</v>
      </c>
      <c r="AE1465" s="18">
        <v>2.9109550461535912E-2</v>
      </c>
      <c r="AF1465" s="19">
        <f t="shared" si="299"/>
        <v>36</v>
      </c>
      <c r="AG1465" s="21">
        <v>1.1977778950327389</v>
      </c>
      <c r="AH1465" s="3">
        <v>0</v>
      </c>
      <c r="AK1465" t="str">
        <f t="shared" si="307"/>
        <v/>
      </c>
      <c r="AL1465" t="str">
        <f t="shared" si="307"/>
        <v/>
      </c>
      <c r="AM1465">
        <f t="shared" si="307"/>
        <v>1.0944303975277454</v>
      </c>
      <c r="AN1465" t="str">
        <f t="shared" si="307"/>
        <v/>
      </c>
      <c r="AO1465" t="str">
        <f t="shared" si="307"/>
        <v/>
      </c>
      <c r="AP1465" t="str">
        <f t="shared" si="307"/>
        <v/>
      </c>
      <c r="AQ1465" t="str">
        <f t="shared" si="307"/>
        <v/>
      </c>
      <c r="AR1465" t="str">
        <f t="shared" si="307"/>
        <v/>
      </c>
      <c r="AS1465" t="str">
        <f t="shared" si="307"/>
        <v/>
      </c>
      <c r="AT1465" t="str">
        <f t="shared" si="307"/>
        <v/>
      </c>
      <c r="AU1465" t="str">
        <f t="shared" si="307"/>
        <v/>
      </c>
      <c r="AV1465" t="str">
        <f t="shared" si="307"/>
        <v/>
      </c>
      <c r="AW1465" t="str">
        <f t="shared" si="307"/>
        <v/>
      </c>
      <c r="AX1465" t="str">
        <f t="shared" si="307"/>
        <v/>
      </c>
      <c r="AZ1465" s="46">
        <f>IF(ISNUMBER(VLOOKUP($B1465,Stats!$A$2:$AA$19,2,FALSE))=FALSE,"",IF(ISNUMBER(W1465),(W1465-VLOOKUP($B1465,Stats!$A$2:$AA$19,2,FALSE))/VLOOKUP($B1465,Stats!$A$2:$AA$19,16,FALSE),""))</f>
        <v>0.70547595453343681</v>
      </c>
      <c r="BA1465" s="46">
        <f>IF(ISNUMBER(VLOOKUP($B1465,Stats!$A$2:$AA$19,2,FALSE))=FALSE,"",IF(ISNUMBER(X1465),(X1465-VLOOKUP($B1465,Stats!$A$2:$AA$19,3,FALSE))/VLOOKUP($B1465,Stats!$A$2:$AA$19,17,FALSE),""))</f>
        <v>-7.6117703670941991E-2</v>
      </c>
      <c r="BB1465" s="46"/>
      <c r="BC1465" s="46"/>
      <c r="BD1465" s="44">
        <f t="shared" si="295"/>
        <v>0.31467912543124743</v>
      </c>
      <c r="BE1465" s="46">
        <f>IF(ISNUMBER(VLOOKUP($B1465,Stats!$A$2:$AA$19,2,FALSE))=FALSE,"",IF(ISNUMBER(Y1465),(Y1465-VLOOKUP($B1465,Stats!$A$2:$AA$19,5,FALSE))/VLOOKUP($B1465,Stats!$A$2:$AA$19,19,FALSE),""))</f>
        <v>0.28765631087816246</v>
      </c>
      <c r="BF1465" s="46"/>
      <c r="BG1465" s="46"/>
      <c r="BH1465" s="46">
        <f>IF(ISNUMBER(VLOOKUP($B1465,Stats!$A$2:$AA$19,2,FALSE))=FALSE,"",IF(ISNUMBER(Z1465),(Z1465-VLOOKUP($B1465,Stats!$A$2:$AA$19,8,FALSE))/VLOOKUP($B1465,Stats!$A$2:$AA$19,22,FALSE),""))</f>
        <v>1.7853604066653543</v>
      </c>
      <c r="BI1465" s="46" t="str">
        <f>IF(ISNUMBER(VLOOKUP($B1465,Stats!$A$2:$AA$19,2,FALSE))=FALSE,"",IF(ISNUMBER(#REF!),(#REF!-VLOOKUP($B1465,Stats!$A$2:$AA$19,9,FALSE))/VLOOKUP($B1465,Stats!$A$2:$AA$19,23,FALSE),""))</f>
        <v/>
      </c>
      <c r="BJ1465" s="46" t="str">
        <f>IF(ISNUMBER(VLOOKUP($B1465,Stats!$A$2:$AA$19,2,FALSE))=FALSE,"",IF(ISNUMBER(#REF!),(#REF!-VLOOKUP($B1465,Stats!$A$2:$AA$19,10,FALSE))/VLOOKUP($B1465,Stats!$A$2:$AA$19,24,FALSE),""))</f>
        <v/>
      </c>
      <c r="BK1465" s="44">
        <f t="shared" si="301"/>
        <v>0.33424870438489257</v>
      </c>
      <c r="BL1465" s="46" t="str">
        <f>IF(ISNUMBER(VLOOKUP($B1465,Stats!$A$2:$AA$19,2,FALSE))=FALSE,"",IF(ISNUMBER(#REF!),(#REF!-VLOOKUP($B1465,Stats!$A$2:$AA$19,11,FALSE))/VLOOKUP($B1465,Stats!$A$2:$AA$19,25,FALSE),""))</f>
        <v/>
      </c>
      <c r="BM1465" s="46">
        <f>IF(ISNUMBER(VLOOKUP($B1465,Stats!$A$2:$AA$19,2,FALSE))=FALSE,"",IF(ISNUMBER(AA1465),(AA1465-VLOOKUP($B1465,Stats!$A$2:$AA$19,12,FALSE))/VLOOKUP($B1465,Stats!$A$2:$AA$19,26,FALSE),""))</f>
        <v>-0.53596229240997639</v>
      </c>
      <c r="BN1465" s="46" t="str">
        <f>IF(ISNUMBER(VLOOKUP($B1465,Stats!$A$2:$AA$19,2,FALSE))=FALSE,"",IF(ISNUMBER(#REF!),(#REF!-VLOOKUP($B1465,Stats!$A$2:$AA$19,13,FALSE))/VLOOKUP($B1465,Stats!$A$2:$AA$19,27,FALSE),""))</f>
        <v/>
      </c>
      <c r="BO1465" s="46" t="str">
        <f>IF(ISNUMBER(VLOOKUP($B1465,Stats!$A$2:$AA$19,2,FALSE))=FALSE,"",IF(ISNUMBER(#REF!),(#REF!-VLOOKUP($B1465,Stats!$A$2:$AA$19,14,FALSE))/VLOOKUP($B1465,Stats!$A$2:$AB$19,28,FALSE),""))</f>
        <v/>
      </c>
      <c r="BP1465" s="46"/>
      <c r="BQ1465" s="46">
        <f>IF(ISNUMBER(VLOOKUP($B1465,Stats!$A$2:$AA$19,2,FALSE))=FALSE,"",IF(ISNUMBER(BM1465),BM1465,(VLOOKUP($B1465,Stats!$A$2:$AT$19,46,FALSE)-VLOOKUP($B1465,Stats!$A$2:$AA$19,12,FALSE))/VLOOKUP($B1465,Stats!$A$2:$AA$19,26,FALSE)))</f>
        <v>-0.53596229240997639</v>
      </c>
      <c r="BR1465" s="51">
        <f t="shared" si="302"/>
        <v>-0.53596229240997639</v>
      </c>
      <c r="BS1465" s="32" t="str">
        <f t="shared" si="296"/>
        <v>5426_201423</v>
      </c>
      <c r="BT1465" s="53">
        <f t="shared" si="297"/>
        <v>0.15629258923518974</v>
      </c>
    </row>
    <row r="1466" spans="1:72" x14ac:dyDescent="0.15">
      <c r="A1466" s="16">
        <v>5426</v>
      </c>
      <c r="B1466" s="17">
        <v>201424</v>
      </c>
      <c r="C1466" s="3">
        <v>0</v>
      </c>
      <c r="D1466" s="23">
        <v>5.7287889775199385E-2</v>
      </c>
      <c r="E1466" s="18">
        <v>9.360314460894888E-3</v>
      </c>
      <c r="F1466" s="24">
        <v>7</v>
      </c>
      <c r="G1466" s="24">
        <v>3</v>
      </c>
      <c r="H1466" s="20">
        <v>1.0537014946620404E-2</v>
      </c>
      <c r="I1466" s="20">
        <v>-5.8347361714982489E-3</v>
      </c>
      <c r="J1466" s="24">
        <v>6</v>
      </c>
      <c r="K1466" s="24">
        <v>2</v>
      </c>
      <c r="L1466" s="20">
        <v>1.9580419580419672E-2</v>
      </c>
      <c r="M1466" s="20">
        <v>-6.5982404692083163E-3</v>
      </c>
      <c r="N1466" s="19">
        <v>1.458</v>
      </c>
      <c r="O1466" s="19">
        <v>1.0619082301529497</v>
      </c>
      <c r="P1466" s="25">
        <v>41971</v>
      </c>
      <c r="Q1466" s="20">
        <v>-1.310997815003645E-2</v>
      </c>
      <c r="R1466" s="25">
        <v>41963</v>
      </c>
      <c r="S1466" s="25">
        <f>IF(ISNUMBER(R1466),VLOOKUP(B1466,Index!$B$3:$AB$18,27,FALSE),"")</f>
        <v>41963</v>
      </c>
      <c r="T1466" s="25">
        <f>IF(ISNUMBER($R1466),VLOOKUP($B1466,Index!$B$21:$AB$36,27,FALSE),"")</f>
        <v>41963</v>
      </c>
      <c r="U1466" s="25">
        <f>IF(ISNUMBER($R1466),VLOOKUP($B1466,Index!$B$39:$AB$54,27,FALSE),"")</f>
        <v>41963</v>
      </c>
      <c r="W1466" s="18">
        <v>1.7186366932559816</v>
      </c>
      <c r="X1466" s="19">
        <v>0.7</v>
      </c>
      <c r="Y1466" s="18">
        <v>0.17759947987103358</v>
      </c>
      <c r="Z1466" s="19">
        <f t="shared" si="298"/>
        <v>0</v>
      </c>
      <c r="AA1466" s="21">
        <v>4.3697929256304757</v>
      </c>
      <c r="AB1466" s="3">
        <v>0</v>
      </c>
      <c r="AC1466" s="18">
        <v>2.953712083405855</v>
      </c>
      <c r="AD1466" s="19">
        <v>0.48999999999999994</v>
      </c>
      <c r="AE1466" s="18">
        <v>3.1541575250461661E-2</v>
      </c>
      <c r="AF1466" s="19">
        <f t="shared" si="299"/>
        <v>0</v>
      </c>
      <c r="AG1466" s="21">
        <v>19.095090212890153</v>
      </c>
      <c r="AH1466" s="3">
        <v>0</v>
      </c>
      <c r="AK1466" t="str">
        <f t="shared" si="307"/>
        <v/>
      </c>
      <c r="AL1466" t="str">
        <f t="shared" si="307"/>
        <v/>
      </c>
      <c r="AM1466" t="str">
        <f t="shared" si="307"/>
        <v/>
      </c>
      <c r="AN1466">
        <f t="shared" si="307"/>
        <v>4.3697929256304757</v>
      </c>
      <c r="AO1466" t="str">
        <f t="shared" si="307"/>
        <v/>
      </c>
      <c r="AP1466" t="str">
        <f t="shared" si="307"/>
        <v/>
      </c>
      <c r="AQ1466" t="str">
        <f t="shared" si="307"/>
        <v/>
      </c>
      <c r="AR1466" t="str">
        <f t="shared" si="307"/>
        <v/>
      </c>
      <c r="AS1466" t="str">
        <f t="shared" si="307"/>
        <v/>
      </c>
      <c r="AT1466" t="str">
        <f t="shared" si="307"/>
        <v/>
      </c>
      <c r="AU1466" t="str">
        <f t="shared" si="307"/>
        <v/>
      </c>
      <c r="AV1466" t="str">
        <f t="shared" si="307"/>
        <v/>
      </c>
      <c r="AW1466" t="str">
        <f t="shared" si="307"/>
        <v/>
      </c>
      <c r="AX1466" t="str">
        <f t="shared" si="307"/>
        <v/>
      </c>
      <c r="AZ1466" s="46">
        <f>IF(ISNUMBER(VLOOKUP($B1466,Stats!$A$2:$AA$19,2,FALSE))=FALSE,"",IF(ISNUMBER(W1466),(W1466-VLOOKUP($B1466,Stats!$A$2:$AA$19,2,FALSE))/VLOOKUP($B1466,Stats!$A$2:$AA$19,16,FALSE),""))</f>
        <v>0.66745811710256131</v>
      </c>
      <c r="BA1466" s="46">
        <f>IF(ISNUMBER(VLOOKUP($B1466,Stats!$A$2:$AA$19,2,FALSE))=FALSE,"",IF(ISNUMBER(X1466),(X1466-VLOOKUP($B1466,Stats!$A$2:$AA$19,3,FALSE))/VLOOKUP($B1466,Stats!$A$2:$AA$19,17,FALSE),""))</f>
        <v>-0.21041933953921216</v>
      </c>
      <c r="BB1466" s="46"/>
      <c r="BC1466" s="46"/>
      <c r="BD1466" s="44">
        <f t="shared" si="295"/>
        <v>0.22851938878167458</v>
      </c>
      <c r="BE1466" s="46">
        <f>IF(ISNUMBER(VLOOKUP($B1466,Stats!$A$2:$AA$19,2,FALSE))=FALSE,"",IF(ISNUMBER(Y1466),(Y1466-VLOOKUP($B1466,Stats!$A$2:$AA$19,5,FALSE))/VLOOKUP($B1466,Stats!$A$2:$AA$19,19,FALSE),""))</f>
        <v>0.66429349680131833</v>
      </c>
      <c r="BF1466" s="46"/>
      <c r="BG1466" s="46"/>
      <c r="BH1466" s="46">
        <f>IF(ISNUMBER(VLOOKUP($B1466,Stats!$A$2:$AA$19,2,FALSE))=FALSE,"",IF(ISNUMBER(Z1466),(Z1466-VLOOKUP($B1466,Stats!$A$2:$AA$19,8,FALSE))/VLOOKUP($B1466,Stats!$A$2:$AA$19,22,FALSE),""))</f>
        <v>-0.83432005029645806</v>
      </c>
      <c r="BI1466" s="46" t="str">
        <f>IF(ISNUMBER(VLOOKUP($B1466,Stats!$A$2:$AA$19,2,FALSE))=FALSE,"",IF(ISNUMBER(#REF!),(#REF!-VLOOKUP($B1466,Stats!$A$2:$AA$19,9,FALSE))/VLOOKUP($B1466,Stats!$A$2:$AA$19,23,FALSE),""))</f>
        <v/>
      </c>
      <c r="BJ1466" s="46" t="str">
        <f>IF(ISNUMBER(VLOOKUP($B1466,Stats!$A$2:$AA$19,2,FALSE))=FALSE,"",IF(ISNUMBER(#REF!),(#REF!-VLOOKUP($B1466,Stats!$A$2:$AA$19,10,FALSE))/VLOOKUP($B1466,Stats!$A$2:$AA$19,24,FALSE),""))</f>
        <v/>
      </c>
      <c r="BK1466" s="44">
        <f t="shared" si="301"/>
        <v>-0.71530146284986018</v>
      </c>
      <c r="BL1466" s="46" t="str">
        <f>IF(ISNUMBER(VLOOKUP($B1466,Stats!$A$2:$AA$19,2,FALSE))=FALSE,"",IF(ISNUMBER(#REF!),(#REF!-VLOOKUP($B1466,Stats!$A$2:$AA$19,11,FALSE))/VLOOKUP($B1466,Stats!$A$2:$AA$19,25,FALSE),""))</f>
        <v/>
      </c>
      <c r="BM1466" s="46">
        <f>IF(ISNUMBER(VLOOKUP($B1466,Stats!$A$2:$AA$19,2,FALSE))=FALSE,"",IF(ISNUMBER(AA1466),(AA1466-VLOOKUP($B1466,Stats!$A$2:$AA$19,12,FALSE))/VLOOKUP($B1466,Stats!$A$2:$AA$19,26,FALSE),""))</f>
        <v>-0.48171747962505618</v>
      </c>
      <c r="BN1466" s="46" t="str">
        <f>IF(ISNUMBER(VLOOKUP($B1466,Stats!$A$2:$AA$19,2,FALSE))=FALSE,"",IF(ISNUMBER(#REF!),(#REF!-VLOOKUP($B1466,Stats!$A$2:$AA$19,13,FALSE))/VLOOKUP($B1466,Stats!$A$2:$AA$19,27,FALSE),""))</f>
        <v/>
      </c>
      <c r="BO1466" s="46" t="str">
        <f>IF(ISNUMBER(VLOOKUP($B1466,Stats!$A$2:$AA$19,2,FALSE))=FALSE,"",IF(ISNUMBER(#REF!),(#REF!-VLOOKUP($B1466,Stats!$A$2:$AA$19,14,FALSE))/VLOOKUP($B1466,Stats!$A$2:$AB$19,28,FALSE),""))</f>
        <v/>
      </c>
      <c r="BP1466" s="46"/>
      <c r="BQ1466" s="46">
        <f>IF(ISNUMBER(VLOOKUP($B1466,Stats!$A$2:$AA$19,2,FALSE))=FALSE,"",IF(ISNUMBER(BM1466),BM1466,(VLOOKUP($B1466,Stats!$A$2:$AT$19,46,FALSE)-VLOOKUP($B1466,Stats!$A$2:$AA$19,12,FALSE))/VLOOKUP($B1466,Stats!$A$2:$AA$19,26,FALSE)))</f>
        <v>-0.48171747962505618</v>
      </c>
      <c r="BR1466" s="51">
        <f t="shared" si="302"/>
        <v>-0.48171747962505618</v>
      </c>
      <c r="BS1466" s="32" t="str">
        <f t="shared" si="296"/>
        <v>5426_201424</v>
      </c>
      <c r="BT1466" s="53">
        <f t="shared" si="297"/>
        <v>-0.47982049587859243</v>
      </c>
    </row>
    <row r="1467" spans="1:72" x14ac:dyDescent="0.15">
      <c r="A1467" s="16">
        <v>5426</v>
      </c>
      <c r="B1467" s="17">
        <v>201425</v>
      </c>
      <c r="C1467" s="3">
        <v>0</v>
      </c>
      <c r="D1467" s="23">
        <v>3.0178326474622708E-2</v>
      </c>
      <c r="E1467" s="18">
        <v>2.4119620435390603E-2</v>
      </c>
      <c r="F1467" s="24">
        <v>6</v>
      </c>
      <c r="G1467" s="24">
        <v>4</v>
      </c>
      <c r="H1467" s="20">
        <v>1.7106190362425406E-2</v>
      </c>
      <c r="I1467" s="20">
        <v>-1.7553021064292629E-2</v>
      </c>
      <c r="J1467" s="24">
        <v>4</v>
      </c>
      <c r="K1467" s="24">
        <v>2</v>
      </c>
      <c r="L1467" s="20">
        <v>3.5665294924554169E-2</v>
      </c>
      <c r="M1467" s="20">
        <v>-5.078125E-2</v>
      </c>
      <c r="N1467" s="19">
        <v>1.5569999999999999</v>
      </c>
      <c r="O1467" s="19">
        <v>1.0577445652173914</v>
      </c>
      <c r="P1467" s="25">
        <v>41977</v>
      </c>
      <c r="Q1467" s="20">
        <v>-6.3583815028901758E-2</v>
      </c>
      <c r="R1467" s="25">
        <v>41982</v>
      </c>
      <c r="S1467" s="25">
        <f>IF(ISNUMBER(R1467),VLOOKUP(B1467,Index!$B$3:$AB$18,27,FALSE),"")</f>
        <v>41982</v>
      </c>
      <c r="T1467" s="25">
        <f>IF(ISNUMBER($R1467),VLOOKUP($B1467,Index!$B$21:$AB$36,27,FALSE),"")</f>
        <v>41982</v>
      </c>
      <c r="U1467" s="25">
        <f>IF(ISNUMBER($R1467),VLOOKUP($B1467,Index!$B$39:$AB$54,27,FALSE),"")</f>
        <v>41982</v>
      </c>
      <c r="W1467" s="18">
        <v>0.90534979423868123</v>
      </c>
      <c r="X1467" s="19">
        <v>0.6</v>
      </c>
      <c r="Y1467" s="18">
        <v>0.45763762124745855</v>
      </c>
      <c r="Z1467" s="19">
        <f t="shared" si="298"/>
        <v>0</v>
      </c>
      <c r="AA1467" s="21">
        <v>0.47462277091906602</v>
      </c>
      <c r="AB1467" s="3">
        <v>0</v>
      </c>
      <c r="AC1467" s="18">
        <v>0.81965824992802239</v>
      </c>
      <c r="AD1467" s="19">
        <v>0.36</v>
      </c>
      <c r="AE1467" s="18">
        <v>0.20943219238103233</v>
      </c>
      <c r="AF1467" s="19">
        <f t="shared" si="299"/>
        <v>0</v>
      </c>
      <c r="AG1467" s="21">
        <v>0.22526677467489223</v>
      </c>
      <c r="AH1467" s="3">
        <v>0</v>
      </c>
      <c r="AK1467" t="str">
        <f t="shared" si="307"/>
        <v/>
      </c>
      <c r="AL1467" t="str">
        <f t="shared" si="307"/>
        <v/>
      </c>
      <c r="AM1467" t="str">
        <f t="shared" si="307"/>
        <v/>
      </c>
      <c r="AN1467" t="str">
        <f t="shared" si="307"/>
        <v/>
      </c>
      <c r="AO1467">
        <f t="shared" si="307"/>
        <v>0.47462277091906602</v>
      </c>
      <c r="AP1467" t="str">
        <f t="shared" si="307"/>
        <v/>
      </c>
      <c r="AQ1467" t="str">
        <f t="shared" si="307"/>
        <v/>
      </c>
      <c r="AR1467" t="str">
        <f t="shared" si="307"/>
        <v/>
      </c>
      <c r="AS1467" t="str">
        <f t="shared" si="307"/>
        <v/>
      </c>
      <c r="AT1467" t="str">
        <f t="shared" si="307"/>
        <v/>
      </c>
      <c r="AU1467" t="str">
        <f t="shared" si="307"/>
        <v/>
      </c>
      <c r="AV1467" t="str">
        <f t="shared" si="307"/>
        <v/>
      </c>
      <c r="AW1467" t="str">
        <f t="shared" si="307"/>
        <v/>
      </c>
      <c r="AX1467" t="str">
        <f t="shared" si="307"/>
        <v/>
      </c>
      <c r="AZ1467" s="46">
        <f>IF(ISNUMBER(VLOOKUP($B1467,Stats!$A$2:$AA$19,2,FALSE))=FALSE,"",IF(ISNUMBER(W1467),(W1467-VLOOKUP($B1467,Stats!$A$2:$AA$19,2,FALSE))/VLOOKUP($B1467,Stats!$A$2:$AA$19,16,FALSE),""))</f>
        <v>-2.3332256755567063E-2</v>
      </c>
      <c r="BA1467" s="46">
        <f>IF(ISNUMBER(VLOOKUP($B1467,Stats!$A$2:$AA$19,2,FALSE))=FALSE,"",IF(ISNUMBER(X1467),(X1467-VLOOKUP($B1467,Stats!$A$2:$AA$19,3,FALSE))/VLOOKUP($B1467,Stats!$A$2:$AA$19,17,FALSE),""))</f>
        <v>-0.12237675597646717</v>
      </c>
      <c r="BB1467" s="46"/>
      <c r="BC1467" s="46"/>
      <c r="BD1467" s="44">
        <f t="shared" si="295"/>
        <v>-7.2854506366017119E-2</v>
      </c>
      <c r="BE1467" s="46">
        <f>IF(ISNUMBER(VLOOKUP($B1467,Stats!$A$2:$AA$19,2,FALSE))=FALSE,"",IF(ISNUMBER(Y1467),(Y1467-VLOOKUP($B1467,Stats!$A$2:$AA$19,5,FALSE))/VLOOKUP($B1467,Stats!$A$2:$AA$19,19,FALSE),""))</f>
        <v>0.64099830231247024</v>
      </c>
      <c r="BF1467" s="46"/>
      <c r="BG1467" s="46"/>
      <c r="BH1467" s="46">
        <f>IF(ISNUMBER(VLOOKUP($B1467,Stats!$A$2:$AA$19,2,FALSE))=FALSE,"",IF(ISNUMBER(Z1467),(Z1467-VLOOKUP($B1467,Stats!$A$2:$AA$19,8,FALSE))/VLOOKUP($B1467,Stats!$A$2:$AA$19,22,FALSE),""))</f>
        <v>-0.38938659637819406</v>
      </c>
      <c r="BI1467" s="46" t="str">
        <f>IF(ISNUMBER(VLOOKUP($B1467,Stats!$A$2:$AA$19,2,FALSE))=FALSE,"",IF(ISNUMBER(#REF!),(#REF!-VLOOKUP($B1467,Stats!$A$2:$AA$19,9,FALSE))/VLOOKUP($B1467,Stats!$A$2:$AA$19,23,FALSE),""))</f>
        <v/>
      </c>
      <c r="BJ1467" s="46" t="str">
        <f>IF(ISNUMBER(VLOOKUP($B1467,Stats!$A$2:$AA$19,2,FALSE))=FALSE,"",IF(ISNUMBER(#REF!),(#REF!-VLOOKUP($B1467,Stats!$A$2:$AA$19,10,FALSE))/VLOOKUP($B1467,Stats!$A$2:$AA$19,24,FALSE),""))</f>
        <v/>
      </c>
      <c r="BK1467" s="44">
        <f t="shared" si="301"/>
        <v>-0.56551479053218734</v>
      </c>
      <c r="BL1467" s="46" t="str">
        <f>IF(ISNUMBER(VLOOKUP($B1467,Stats!$A$2:$AA$19,2,FALSE))=FALSE,"",IF(ISNUMBER(#REF!),(#REF!-VLOOKUP($B1467,Stats!$A$2:$AA$19,11,FALSE))/VLOOKUP($B1467,Stats!$A$2:$AA$19,25,FALSE),""))</f>
        <v/>
      </c>
      <c r="BM1467" s="46">
        <f>IF(ISNUMBER(VLOOKUP($B1467,Stats!$A$2:$AA$19,2,FALSE))=FALSE,"",IF(ISNUMBER(AA1467),(AA1467-VLOOKUP($B1467,Stats!$A$2:$AA$19,12,FALSE))/VLOOKUP($B1467,Stats!$A$2:$AA$19,26,FALSE),""))</f>
        <v>-0.6319771372474231</v>
      </c>
      <c r="BN1467" s="46" t="str">
        <f>IF(ISNUMBER(VLOOKUP($B1467,Stats!$A$2:$AA$19,2,FALSE))=FALSE,"",IF(ISNUMBER(#REF!),(#REF!-VLOOKUP($B1467,Stats!$A$2:$AA$19,13,FALSE))/VLOOKUP($B1467,Stats!$A$2:$AA$19,27,FALSE),""))</f>
        <v/>
      </c>
      <c r="BO1467" s="46" t="str">
        <f>IF(ISNUMBER(VLOOKUP($B1467,Stats!$A$2:$AA$19,2,FALSE))=FALSE,"",IF(ISNUMBER(#REF!),(#REF!-VLOOKUP($B1467,Stats!$A$2:$AA$19,14,FALSE))/VLOOKUP($B1467,Stats!$A$2:$AB$19,28,FALSE),""))</f>
        <v/>
      </c>
      <c r="BP1467" s="46"/>
      <c r="BQ1467" s="46">
        <f>IF(ISNUMBER(VLOOKUP($B1467,Stats!$A$2:$AA$19,2,FALSE))=FALSE,"",IF(ISNUMBER(BM1467),BM1467,(VLOOKUP($B1467,Stats!$A$2:$AT$19,46,FALSE)-VLOOKUP($B1467,Stats!$A$2:$AA$19,12,FALSE))/VLOOKUP($B1467,Stats!$A$2:$AA$19,26,FALSE)))</f>
        <v>-0.6319771372474231</v>
      </c>
      <c r="BR1467" s="51">
        <f t="shared" si="302"/>
        <v>-0.6319771372474231</v>
      </c>
      <c r="BS1467" s="32" t="str">
        <f t="shared" si="296"/>
        <v>5426_201425</v>
      </c>
      <c r="BT1467" s="53">
        <f t="shared" si="297"/>
        <v>-0.48027520304200044</v>
      </c>
    </row>
    <row r="1468" spans="1:72" x14ac:dyDescent="0.15">
      <c r="A1468" s="16">
        <v>5426</v>
      </c>
      <c r="B1468" s="17">
        <v>201426</v>
      </c>
      <c r="C1468" s="3">
        <v>0</v>
      </c>
      <c r="D1468" s="23">
        <v>4.7270306258322181E-2</v>
      </c>
      <c r="E1468" s="18">
        <v>1.656027910747012E-2</v>
      </c>
      <c r="F1468" s="24">
        <v>6</v>
      </c>
      <c r="G1468" s="24">
        <v>4</v>
      </c>
      <c r="H1468" s="20">
        <v>1.4753933416028117E-2</v>
      </c>
      <c r="I1468" s="20">
        <v>-1.0249817253039528E-2</v>
      </c>
      <c r="J1468" s="24">
        <v>3</v>
      </c>
      <c r="K1468" s="24">
        <v>2</v>
      </c>
      <c r="L1468" s="20">
        <v>2.8839704896042928E-2</v>
      </c>
      <c r="M1468" s="20">
        <v>-2.4214659685863782E-2</v>
      </c>
      <c r="N1468" s="19">
        <v>1.573</v>
      </c>
      <c r="O1468" s="19">
        <v>1.0431034482758621</v>
      </c>
      <c r="P1468" s="25">
        <v>41999</v>
      </c>
      <c r="Q1468" s="20">
        <v>-3.8064516129032167E-2</v>
      </c>
      <c r="R1468" s="25">
        <v>41997</v>
      </c>
      <c r="S1468" s="25">
        <f>IF(ISNUMBER(R1468),VLOOKUP(B1468,Index!$B$3:$AB$18,27,FALSE),"")</f>
        <v>41997</v>
      </c>
      <c r="T1468" s="25">
        <f>IF(ISNUMBER($R1468),VLOOKUP($B1468,Index!$B$21:$AB$36,27,FALSE),"")</f>
        <v>41996</v>
      </c>
      <c r="U1468" s="25">
        <f>IF(ISNUMBER($R1468),VLOOKUP($B1468,Index!$B$39:$AB$54,27,FALSE),"")</f>
        <v>41996</v>
      </c>
      <c r="W1468" s="18">
        <v>1.4181091877496654</v>
      </c>
      <c r="X1468" s="19">
        <v>0.6</v>
      </c>
      <c r="Y1468" s="18">
        <v>0.31420920400623548</v>
      </c>
      <c r="Z1468" s="19">
        <f t="shared" si="298"/>
        <v>0</v>
      </c>
      <c r="AA1468" s="21">
        <v>1.2418470288203314</v>
      </c>
      <c r="AB1468" s="3">
        <v>0</v>
      </c>
      <c r="AC1468" s="18">
        <v>2.0110336683800156</v>
      </c>
      <c r="AD1468" s="19">
        <v>0.36</v>
      </c>
      <c r="AE1468" s="18">
        <v>9.8727423882232102E-2</v>
      </c>
      <c r="AF1468" s="19">
        <f t="shared" si="299"/>
        <v>0</v>
      </c>
      <c r="AG1468" s="21">
        <v>1.542184042989885</v>
      </c>
      <c r="AH1468" s="3">
        <v>0</v>
      </c>
      <c r="AK1468" t="str">
        <f t="shared" si="307"/>
        <v/>
      </c>
      <c r="AL1468" t="str">
        <f t="shared" si="307"/>
        <v/>
      </c>
      <c r="AM1468" t="str">
        <f t="shared" si="307"/>
        <v/>
      </c>
      <c r="AN1468" t="str">
        <f t="shared" si="307"/>
        <v/>
      </c>
      <c r="AO1468" t="str">
        <f t="shared" si="307"/>
        <v/>
      </c>
      <c r="AP1468">
        <f t="shared" si="307"/>
        <v>1.2418470288203314</v>
      </c>
      <c r="AQ1468" t="str">
        <f t="shared" si="307"/>
        <v/>
      </c>
      <c r="AR1468" t="str">
        <f t="shared" si="307"/>
        <v/>
      </c>
      <c r="AS1468" t="str">
        <f t="shared" si="307"/>
        <v/>
      </c>
      <c r="AT1468" t="str">
        <f t="shared" si="307"/>
        <v/>
      </c>
      <c r="AU1468" t="str">
        <f t="shared" si="307"/>
        <v/>
      </c>
      <c r="AV1468" t="str">
        <f t="shared" si="307"/>
        <v/>
      </c>
      <c r="AW1468" t="str">
        <f t="shared" si="307"/>
        <v/>
      </c>
      <c r="AX1468" t="str">
        <f t="shared" si="307"/>
        <v/>
      </c>
      <c r="AZ1468" s="46">
        <f>IF(ISNUMBER(VLOOKUP($B1468,Stats!$A$2:$AA$19,2,FALSE))=FALSE,"",IF(ISNUMBER(W1468),(W1468-VLOOKUP($B1468,Stats!$A$2:$AA$19,2,FALSE))/VLOOKUP($B1468,Stats!$A$2:$AA$19,16,FALSE),""))</f>
        <v>0.36535636747387989</v>
      </c>
      <c r="BA1468" s="46">
        <f>IF(ISNUMBER(VLOOKUP($B1468,Stats!$A$2:$AA$19,2,FALSE))=FALSE,"",IF(ISNUMBER(X1468),(X1468-VLOOKUP($B1468,Stats!$A$2:$AA$19,3,FALSE))/VLOOKUP($B1468,Stats!$A$2:$AA$19,17,FALSE),""))</f>
        <v>0.11585391847087115</v>
      </c>
      <c r="BB1468" s="46"/>
      <c r="BC1468" s="46"/>
      <c r="BD1468" s="44">
        <f t="shared" si="295"/>
        <v>0.24060514297237551</v>
      </c>
      <c r="BE1468" s="46">
        <f>IF(ISNUMBER(VLOOKUP($B1468,Stats!$A$2:$AA$19,2,FALSE))=FALSE,"",IF(ISNUMBER(Y1468),(Y1468-VLOOKUP($B1468,Stats!$A$2:$AA$19,5,FALSE))/VLOOKUP($B1468,Stats!$A$2:$AA$19,19,FALSE),""))</f>
        <v>0.43797825839827653</v>
      </c>
      <c r="BF1468" s="46"/>
      <c r="BG1468" s="46"/>
      <c r="BH1468" s="46">
        <f>IF(ISNUMBER(VLOOKUP($B1468,Stats!$A$2:$AA$19,2,FALSE))=FALSE,"",IF(ISNUMBER(Z1468),(Z1468-VLOOKUP($B1468,Stats!$A$2:$AA$19,8,FALSE))/VLOOKUP($B1468,Stats!$A$2:$AA$19,22,FALSE),""))</f>
        <v>-0.60316436580698729</v>
      </c>
      <c r="BI1468" s="46" t="str">
        <f>IF(ISNUMBER(VLOOKUP($B1468,Stats!$A$2:$AA$19,2,FALSE))=FALSE,"",IF(ISNUMBER(#REF!),(#REF!-VLOOKUP($B1468,Stats!$A$2:$AA$19,9,FALSE))/VLOOKUP($B1468,Stats!$A$2:$AA$19,23,FALSE),""))</f>
        <v/>
      </c>
      <c r="BJ1468" s="46" t="str">
        <f>IF(ISNUMBER(VLOOKUP($B1468,Stats!$A$2:$AA$19,2,FALSE))=FALSE,"",IF(ISNUMBER(#REF!),(#REF!-VLOOKUP($B1468,Stats!$A$2:$AA$19,10,FALSE))/VLOOKUP($B1468,Stats!$A$2:$AA$19,24,FALSE),""))</f>
        <v/>
      </c>
      <c r="BK1468" s="44">
        <f t="shared" si="301"/>
        <v>-0.4875340906208897</v>
      </c>
      <c r="BL1468" s="46" t="str">
        <f>IF(ISNUMBER(VLOOKUP($B1468,Stats!$A$2:$AA$19,2,FALSE))=FALSE,"",IF(ISNUMBER(#REF!),(#REF!-VLOOKUP($B1468,Stats!$A$2:$AA$19,11,FALSE))/VLOOKUP($B1468,Stats!$A$2:$AA$19,25,FALSE),""))</f>
        <v/>
      </c>
      <c r="BM1468" s="46">
        <f>IF(ISNUMBER(VLOOKUP($B1468,Stats!$A$2:$AA$19,2,FALSE))=FALSE,"",IF(ISNUMBER(AA1468),(AA1468-VLOOKUP($B1468,Stats!$A$2:$AA$19,12,FALSE))/VLOOKUP($B1468,Stats!$A$2:$AA$19,26,FALSE),""))</f>
        <v>-0.32388009361655173</v>
      </c>
      <c r="BN1468" s="46" t="str">
        <f>IF(ISNUMBER(VLOOKUP($B1468,Stats!$A$2:$AA$19,2,FALSE))=FALSE,"",IF(ISNUMBER(#REF!),(#REF!-VLOOKUP($B1468,Stats!$A$2:$AA$19,13,FALSE))/VLOOKUP($B1468,Stats!$A$2:$AA$19,27,FALSE),""))</f>
        <v/>
      </c>
      <c r="BO1468" s="46" t="str">
        <f>IF(ISNUMBER(VLOOKUP($B1468,Stats!$A$2:$AA$19,2,FALSE))=FALSE,"",IF(ISNUMBER(#REF!),(#REF!-VLOOKUP($B1468,Stats!$A$2:$AA$19,14,FALSE))/VLOOKUP($B1468,Stats!$A$2:$AB$19,28,FALSE),""))</f>
        <v/>
      </c>
      <c r="BP1468" s="46"/>
      <c r="BQ1468" s="46">
        <f>IF(ISNUMBER(VLOOKUP($B1468,Stats!$A$2:$AA$19,2,FALSE))=FALSE,"",IF(ISNUMBER(BM1468),BM1468,(VLOOKUP($B1468,Stats!$A$2:$AT$19,46,FALSE)-VLOOKUP($B1468,Stats!$A$2:$AA$19,12,FALSE))/VLOOKUP($B1468,Stats!$A$2:$AA$19,26,FALSE)))</f>
        <v>-0.32388009361655173</v>
      </c>
      <c r="BR1468" s="51">
        <f t="shared" si="302"/>
        <v>-0.32388009361655173</v>
      </c>
      <c r="BS1468" s="32" t="str">
        <f t="shared" si="296"/>
        <v>5426_201426</v>
      </c>
      <c r="BT1468" s="53">
        <f t="shared" si="297"/>
        <v>-0.30917544450136908</v>
      </c>
    </row>
    <row r="1469" spans="1:72" x14ac:dyDescent="0.15">
      <c r="A1469" s="16">
        <v>5426</v>
      </c>
      <c r="B1469" s="17">
        <v>201427</v>
      </c>
      <c r="C1469" s="3">
        <v>0</v>
      </c>
      <c r="D1469" s="23">
        <v>2.6700572155117674E-2</v>
      </c>
      <c r="E1469" s="18">
        <v>2.0271887649431251E-2</v>
      </c>
      <c r="F1469" s="24">
        <v>2</v>
      </c>
      <c r="G1469" s="24">
        <v>1</v>
      </c>
      <c r="H1469" s="20">
        <v>1.8204208592987769E-2</v>
      </c>
      <c r="I1469" s="20">
        <v>-9.5359186268276774E-3</v>
      </c>
      <c r="J1469" s="24">
        <v>2</v>
      </c>
      <c r="K1469" s="24">
        <v>1</v>
      </c>
      <c r="L1469" s="20">
        <v>3.0631780472240022E-2</v>
      </c>
      <c r="M1469" s="20">
        <v>-9.5359186268276774E-3</v>
      </c>
      <c r="N1469" s="19">
        <v>1.615</v>
      </c>
      <c r="O1469" s="19">
        <v>1.0365853658536586</v>
      </c>
      <c r="P1469" s="25">
        <v>42004</v>
      </c>
      <c r="Q1469" s="20">
        <v>0</v>
      </c>
      <c r="R1469" s="25">
        <v>42002</v>
      </c>
      <c r="S1469" s="25">
        <f>IF(ISNUMBER(R1469),VLOOKUP(B1469,Index!$B$3:$AB$18,27,FALSE),"")</f>
        <v>42002</v>
      </c>
      <c r="T1469" s="25">
        <f>IF(ISNUMBER($R1469),VLOOKUP($B1469,Index!$B$21:$AB$36,27,FALSE),"")</f>
        <v>42003</v>
      </c>
      <c r="U1469" s="25">
        <f>IF(ISNUMBER($R1469),VLOOKUP($B1469,Index!$B$39:$AB$54,27,FALSE),"")</f>
        <v>42003</v>
      </c>
      <c r="W1469" s="18">
        <v>3.2040686586141209</v>
      </c>
      <c r="X1469" s="19">
        <v>0.66666666666666663</v>
      </c>
      <c r="Y1469" s="18">
        <v>0.38463202465943835</v>
      </c>
      <c r="Z1469" s="19">
        <f t="shared" si="298"/>
        <v>0</v>
      </c>
      <c r="AA1469" s="21" t="s">
        <v>25</v>
      </c>
      <c r="AB1469" s="3">
        <v>0</v>
      </c>
      <c r="AC1469" s="18">
        <v>10.266055969113292</v>
      </c>
      <c r="AD1469" s="19">
        <v>0.44444444444444442</v>
      </c>
      <c r="AE1469" s="18">
        <v>0.14794179439361879</v>
      </c>
      <c r="AF1469" s="19">
        <f t="shared" si="299"/>
        <v>0</v>
      </c>
      <c r="AG1469" s="21" t="s">
        <v>25</v>
      </c>
      <c r="AH1469" s="3">
        <v>0</v>
      </c>
      <c r="AK1469" t="str">
        <f t="shared" si="307"/>
        <v/>
      </c>
      <c r="AL1469" t="str">
        <f t="shared" si="307"/>
        <v/>
      </c>
      <c r="AM1469" t="str">
        <f t="shared" si="307"/>
        <v/>
      </c>
      <c r="AN1469" t="str">
        <f t="shared" si="307"/>
        <v/>
      </c>
      <c r="AO1469" t="str">
        <f t="shared" si="307"/>
        <v/>
      </c>
      <c r="AP1469" t="str">
        <f t="shared" si="307"/>
        <v/>
      </c>
      <c r="AQ1469" t="str">
        <f t="shared" si="307"/>
        <v/>
      </c>
      <c r="AR1469" t="str">
        <f t="shared" si="307"/>
        <v/>
      </c>
      <c r="AS1469" t="str">
        <f t="shared" si="307"/>
        <v/>
      </c>
      <c r="AT1469" t="str">
        <f t="shared" si="307"/>
        <v/>
      </c>
      <c r="AU1469" t="str">
        <f t="shared" si="307"/>
        <v/>
      </c>
      <c r="AV1469" t="str">
        <f t="shared" si="307"/>
        <v/>
      </c>
      <c r="AW1469" t="str">
        <f t="shared" si="307"/>
        <v/>
      </c>
      <c r="AX1469" t="str">
        <f t="shared" si="307"/>
        <v/>
      </c>
      <c r="AZ1469" s="46">
        <f>IF(ISNUMBER(VLOOKUP($B1469,Stats!$A$2:$AA$19,2,FALSE))=FALSE,"",IF(ISNUMBER(W1469),(W1469-VLOOKUP($B1469,Stats!$A$2:$AA$19,2,FALSE))/VLOOKUP($B1469,Stats!$A$2:$AA$19,16,FALSE),""))</f>
        <v>0.99133544337771062</v>
      </c>
      <c r="BA1469" s="46">
        <f>IF(ISNUMBER(VLOOKUP($B1469,Stats!$A$2:$AA$19,2,FALSE))=FALSE,"",IF(ISNUMBER(X1469),(X1469-VLOOKUP($B1469,Stats!$A$2:$AA$19,3,FALSE))/VLOOKUP($B1469,Stats!$A$2:$AA$19,17,FALSE),""))</f>
        <v>0.191037174757621</v>
      </c>
      <c r="BB1469" s="46"/>
      <c r="BC1469" s="46"/>
      <c r="BD1469" s="44">
        <f t="shared" si="295"/>
        <v>0.59118630906766578</v>
      </c>
      <c r="BE1469" s="46">
        <f>IF(ISNUMBER(VLOOKUP($B1469,Stats!$A$2:$AA$19,2,FALSE))=FALSE,"",IF(ISNUMBER(Y1469),(Y1469-VLOOKUP($B1469,Stats!$A$2:$AA$19,5,FALSE))/VLOOKUP($B1469,Stats!$A$2:$AA$19,19,FALSE),""))</f>
        <v>1.4539537692138809</v>
      </c>
      <c r="BF1469" s="46"/>
      <c r="BG1469" s="46"/>
      <c r="BH1469" s="46">
        <f>IF(ISNUMBER(VLOOKUP($B1469,Stats!$A$2:$AA$19,2,FALSE))=FALSE,"",IF(ISNUMBER(Z1469),(Z1469-VLOOKUP($B1469,Stats!$A$2:$AA$19,8,FALSE))/VLOOKUP($B1469,Stats!$A$2:$AA$19,22,FALSE),""))</f>
        <v>-1.3068976797370631</v>
      </c>
      <c r="BI1469" s="46" t="str">
        <f>IF(ISNUMBER(VLOOKUP($B1469,Stats!$A$2:$AA$19,2,FALSE))=FALSE,"",IF(ISNUMBER(#REF!),(#REF!-VLOOKUP($B1469,Stats!$A$2:$AA$19,9,FALSE))/VLOOKUP($B1469,Stats!$A$2:$AA$19,23,FALSE),""))</f>
        <v/>
      </c>
      <c r="BJ1469" s="46" t="str">
        <f>IF(ISNUMBER(VLOOKUP($B1469,Stats!$A$2:$AA$19,2,FALSE))=FALSE,"",IF(ISNUMBER(#REF!),(#REF!-VLOOKUP($B1469,Stats!$A$2:$AA$19,10,FALSE))/VLOOKUP($B1469,Stats!$A$2:$AA$19,24,FALSE),""))</f>
        <v/>
      </c>
      <c r="BK1469" s="44">
        <f t="shared" si="301"/>
        <v>-1.4098369423708355</v>
      </c>
      <c r="BL1469" s="46" t="str">
        <f>IF(ISNUMBER(VLOOKUP($B1469,Stats!$A$2:$AA$19,2,FALSE))=FALSE,"",IF(ISNUMBER(#REF!),(#REF!-VLOOKUP($B1469,Stats!$A$2:$AA$19,11,FALSE))/VLOOKUP($B1469,Stats!$A$2:$AA$19,25,FALSE),""))</f>
        <v/>
      </c>
      <c r="BM1469" s="46" t="str">
        <f>IF(ISNUMBER(VLOOKUP($B1469,Stats!$A$2:$AA$19,2,FALSE))=FALSE,"",IF(ISNUMBER(AA1469),(AA1469-VLOOKUP($B1469,Stats!$A$2:$AA$19,12,FALSE))/VLOOKUP($B1469,Stats!$A$2:$AA$19,26,FALSE),""))</f>
        <v/>
      </c>
      <c r="BN1469" s="46" t="str">
        <f>IF(ISNUMBER(VLOOKUP($B1469,Stats!$A$2:$AA$19,2,FALSE))=FALSE,"",IF(ISNUMBER(#REF!),(#REF!-VLOOKUP($B1469,Stats!$A$2:$AA$19,13,FALSE))/VLOOKUP($B1469,Stats!$A$2:$AA$19,27,FALSE),""))</f>
        <v/>
      </c>
      <c r="BO1469" s="46" t="str">
        <f>IF(ISNUMBER(VLOOKUP($B1469,Stats!$A$2:$AA$19,2,FALSE))=FALSE,"",IF(ISNUMBER(#REF!),(#REF!-VLOOKUP($B1469,Stats!$A$2:$AA$19,14,FALSE))/VLOOKUP($B1469,Stats!$A$2:$AB$19,28,FALSE),""))</f>
        <v/>
      </c>
      <c r="BP1469" s="46"/>
      <c r="BQ1469" s="46">
        <f>IF(ISNUMBER(VLOOKUP($B1469,Stats!$A$2:$AA$19,2,FALSE))=FALSE,"",IF(ISNUMBER(BM1469),BM1469,(VLOOKUP($B1469,Stats!$A$2:$AT$19,46,FALSE)-VLOOKUP($B1469,Stats!$A$2:$AA$19,12,FALSE))/VLOOKUP($B1469,Stats!$A$2:$AA$19,26,FALSE)))</f>
        <v>-0.46642635650749076</v>
      </c>
      <c r="BR1469" s="51">
        <f t="shared" si="302"/>
        <v>-0.46642635650749076</v>
      </c>
      <c r="BS1469" s="32" t="str">
        <f t="shared" si="296"/>
        <v>5426_201427</v>
      </c>
      <c r="BT1469" s="53">
        <f t="shared" si="297"/>
        <v>-0.8209501749104664</v>
      </c>
    </row>
    <row r="1470" spans="1:72" x14ac:dyDescent="0.15">
      <c r="A1470" s="16">
        <v>5426</v>
      </c>
      <c r="B1470" s="17">
        <v>201501</v>
      </c>
      <c r="C1470" s="3">
        <v>0</v>
      </c>
      <c r="D1470" s="23">
        <v>4.1486068111455054E-2</v>
      </c>
      <c r="E1470" s="18">
        <v>2.2290701828869344E-2</v>
      </c>
      <c r="F1470" s="24">
        <v>3</v>
      </c>
      <c r="G1470" s="24">
        <v>2</v>
      </c>
      <c r="H1470" s="20">
        <v>1.7273000621417307E-2</v>
      </c>
      <c r="I1470" s="20">
        <v>-5.0184419241527389E-3</v>
      </c>
      <c r="J1470" s="24">
        <v>2</v>
      </c>
      <c r="K1470" s="24">
        <v>2</v>
      </c>
      <c r="L1470" s="20">
        <v>4.7678018575851411E-2</v>
      </c>
      <c r="M1470" s="20">
        <v>-5.300353356890386E-3</v>
      </c>
      <c r="N1470" s="19">
        <v>1.698</v>
      </c>
      <c r="O1470" s="19">
        <v>1.0035460992907801</v>
      </c>
      <c r="P1470" s="25">
        <v>42010</v>
      </c>
      <c r="Q1470" s="20">
        <v>-1.0011778563015272E-2</v>
      </c>
      <c r="R1470" s="25">
        <v>42012</v>
      </c>
      <c r="S1470" s="25">
        <f>IF(ISNUMBER(R1470),VLOOKUP(B1470,Index!$B$3:$AB$18,27,FALSE),"")</f>
        <v>42013</v>
      </c>
      <c r="T1470" s="25">
        <f>IF(ISNUMBER($R1470),VLOOKUP($B1470,Index!$B$21:$AB$36,27,FALSE),"")</f>
        <v>42013</v>
      </c>
      <c r="U1470" s="25">
        <f>IF(ISNUMBER($R1470),VLOOKUP($B1470,Index!$B$39:$AB$54,27,FALSE),"")</f>
        <v>42011</v>
      </c>
      <c r="W1470" s="18">
        <v>2.9869969040247644</v>
      </c>
      <c r="X1470" s="19">
        <v>0.6</v>
      </c>
      <c r="Y1470" s="18">
        <v>0.42293633053744778</v>
      </c>
      <c r="Z1470" s="19">
        <f t="shared" si="298"/>
        <v>1</v>
      </c>
      <c r="AA1470" s="21">
        <v>4.1437260972500569</v>
      </c>
      <c r="AB1470" s="3">
        <v>0</v>
      </c>
      <c r="AC1470" s="18">
        <v>8.9221505046535281</v>
      </c>
      <c r="AD1470" s="19">
        <v>0.36</v>
      </c>
      <c r="AE1470" s="18">
        <v>0.17887513968848129</v>
      </c>
      <c r="AF1470" s="19">
        <f t="shared" si="299"/>
        <v>1</v>
      </c>
      <c r="AG1470" s="21">
        <v>17.170465969031188</v>
      </c>
      <c r="AH1470" s="3">
        <v>0</v>
      </c>
      <c r="AK1470" t="str">
        <f t="shared" si="307"/>
        <v/>
      </c>
      <c r="AL1470" t="str">
        <f t="shared" si="307"/>
        <v/>
      </c>
      <c r="AM1470" t="str">
        <f t="shared" si="307"/>
        <v/>
      </c>
      <c r="AN1470" t="str">
        <f t="shared" si="307"/>
        <v/>
      </c>
      <c r="AO1470" t="str">
        <f t="shared" si="307"/>
        <v/>
      </c>
      <c r="AP1470" t="str">
        <f t="shared" si="307"/>
        <v/>
      </c>
      <c r="AQ1470" t="str">
        <f t="shared" si="307"/>
        <v/>
      </c>
      <c r="AR1470">
        <f t="shared" si="307"/>
        <v>4.1437260972500569</v>
      </c>
      <c r="AS1470" t="str">
        <f t="shared" si="307"/>
        <v/>
      </c>
      <c r="AT1470" t="str">
        <f t="shared" si="307"/>
        <v/>
      </c>
      <c r="AU1470" t="str">
        <f t="shared" si="307"/>
        <v/>
      </c>
      <c r="AV1470" t="str">
        <f t="shared" si="307"/>
        <v/>
      </c>
      <c r="AW1470" t="str">
        <f t="shared" si="307"/>
        <v/>
      </c>
      <c r="AX1470" t="str">
        <f t="shared" si="307"/>
        <v/>
      </c>
      <c r="AZ1470" s="46">
        <f>IF(ISNUMBER(VLOOKUP($B1470,Stats!$A$2:$AA$19,2,FALSE))=FALSE,"",IF(ISNUMBER(W1470),(W1470-VLOOKUP($B1470,Stats!$A$2:$AA$19,2,FALSE))/VLOOKUP($B1470,Stats!$A$2:$AA$19,16,FALSE),""))</f>
        <v>0.78935038351894304</v>
      </c>
      <c r="BA1470" s="46">
        <f>IF(ISNUMBER(VLOOKUP($B1470,Stats!$A$2:$AA$19,2,FALSE))=FALSE,"",IF(ISNUMBER(X1470),(X1470-VLOOKUP($B1470,Stats!$A$2:$AA$19,3,FALSE))/VLOOKUP($B1470,Stats!$A$2:$AA$19,17,FALSE),""))</f>
        <v>0.25266102439703397</v>
      </c>
      <c r="BB1470" s="46"/>
      <c r="BC1470" s="46"/>
      <c r="BD1470" s="44">
        <f t="shared" si="295"/>
        <v>0.52100570395798851</v>
      </c>
      <c r="BE1470" s="46">
        <f>IF(ISNUMBER(VLOOKUP($B1470,Stats!$A$2:$AA$19,2,FALSE))=FALSE,"",IF(ISNUMBER(Y1470),(Y1470-VLOOKUP($B1470,Stats!$A$2:$AA$19,5,FALSE))/VLOOKUP($B1470,Stats!$A$2:$AA$19,19,FALSE),""))</f>
        <v>1.1099554622699539</v>
      </c>
      <c r="BF1470" s="46"/>
      <c r="BG1470" s="46"/>
      <c r="BH1470" s="46">
        <f>IF(ISNUMBER(VLOOKUP($B1470,Stats!$A$2:$AA$19,2,FALSE))=FALSE,"",IF(ISNUMBER(Z1470),(Z1470-VLOOKUP($B1470,Stats!$A$2:$AA$19,8,FALSE))/VLOOKUP($B1470,Stats!$A$2:$AA$19,22,FALSE),""))</f>
        <v>0.57826828658858598</v>
      </c>
      <c r="BI1470" s="46" t="str">
        <f>IF(ISNUMBER(VLOOKUP($B1470,Stats!$A$2:$AA$19,2,FALSE))=FALSE,"",IF(ISNUMBER(#REF!),(#REF!-VLOOKUP($B1470,Stats!$A$2:$AA$19,9,FALSE))/VLOOKUP($B1470,Stats!$A$2:$AA$19,23,FALSE),""))</f>
        <v/>
      </c>
      <c r="BJ1470" s="46" t="str">
        <f>IF(ISNUMBER(VLOOKUP($B1470,Stats!$A$2:$AA$19,2,FALSE))=FALSE,"",IF(ISNUMBER(#REF!),(#REF!-VLOOKUP($B1470,Stats!$A$2:$AA$19,10,FALSE))/VLOOKUP($B1470,Stats!$A$2:$AA$19,24,FALSE),""))</f>
        <v/>
      </c>
      <c r="BK1470" s="44">
        <f t="shared" si="301"/>
        <v>-0.60348833761239185</v>
      </c>
      <c r="BL1470" s="46" t="str">
        <f>IF(ISNUMBER(VLOOKUP($B1470,Stats!$A$2:$AA$19,2,FALSE))=FALSE,"",IF(ISNUMBER(#REF!),(#REF!-VLOOKUP($B1470,Stats!$A$2:$AA$19,11,FALSE))/VLOOKUP($B1470,Stats!$A$2:$AA$19,25,FALSE),""))</f>
        <v/>
      </c>
      <c r="BM1470" s="46">
        <f>IF(ISNUMBER(VLOOKUP($B1470,Stats!$A$2:$AA$19,2,FALSE))=FALSE,"",IF(ISNUMBER(AA1470),(AA1470-VLOOKUP($B1470,Stats!$A$2:$AA$19,12,FALSE))/VLOOKUP($B1470,Stats!$A$2:$AA$19,26,FALSE),""))</f>
        <v>-8.8148325847528256E-2</v>
      </c>
      <c r="BN1470" s="46" t="str">
        <f>IF(ISNUMBER(VLOOKUP($B1470,Stats!$A$2:$AA$19,2,FALSE))=FALSE,"",IF(ISNUMBER(#REF!),(#REF!-VLOOKUP($B1470,Stats!$A$2:$AA$19,13,FALSE))/VLOOKUP($B1470,Stats!$A$2:$AA$19,27,FALSE),""))</f>
        <v/>
      </c>
      <c r="BO1470" s="46" t="str">
        <f>IF(ISNUMBER(VLOOKUP($B1470,Stats!$A$2:$AA$19,2,FALSE))=FALSE,"",IF(ISNUMBER(#REF!),(#REF!-VLOOKUP($B1470,Stats!$A$2:$AA$19,14,FALSE))/VLOOKUP($B1470,Stats!$A$2:$AB$19,28,FALSE),""))</f>
        <v/>
      </c>
      <c r="BP1470" s="46"/>
      <c r="BQ1470" s="46">
        <f>IF(ISNUMBER(VLOOKUP($B1470,Stats!$A$2:$AA$19,2,FALSE))=FALSE,"",IF(ISNUMBER(BM1470),BM1470,(VLOOKUP($B1470,Stats!$A$2:$AT$19,46,FALSE)-VLOOKUP($B1470,Stats!$A$2:$AA$19,12,FALSE))/VLOOKUP($B1470,Stats!$A$2:$AA$19,26,FALSE)))</f>
        <v>-8.8148325847528256E-2</v>
      </c>
      <c r="BR1470" s="51">
        <f t="shared" si="302"/>
        <v>-8.8148325847528256E-2</v>
      </c>
      <c r="BS1470" s="32" t="str">
        <f t="shared" si="296"/>
        <v>5426_201501</v>
      </c>
      <c r="BT1470" s="53">
        <f t="shared" si="297"/>
        <v>-0.27552152694534304</v>
      </c>
    </row>
    <row r="1471" spans="1:72" x14ac:dyDescent="0.15">
      <c r="A1471" s="16">
        <v>5426</v>
      </c>
      <c r="B1471" s="17">
        <v>201502</v>
      </c>
      <c r="C1471" s="3">
        <v>0</v>
      </c>
      <c r="D1471" s="23">
        <v>3.864447086801448E-2</v>
      </c>
      <c r="E1471" s="18">
        <v>2.9702807152366454E-2</v>
      </c>
      <c r="F1471" s="24">
        <v>7</v>
      </c>
      <c r="G1471" s="24">
        <v>3</v>
      </c>
      <c r="H1471" s="20">
        <v>1.8470913271200713E-2</v>
      </c>
      <c r="I1471" s="20">
        <v>-2.9077411974395433E-2</v>
      </c>
      <c r="J1471" s="24">
        <v>3</v>
      </c>
      <c r="K1471" s="24">
        <v>1</v>
      </c>
      <c r="L1471" s="20">
        <v>3.669724770642202E-2</v>
      </c>
      <c r="M1471" s="20">
        <v>-6.9436539556061438E-2</v>
      </c>
      <c r="N1471" s="19">
        <v>1.764</v>
      </c>
      <c r="O1471" s="19">
        <v>1.0358191426893717</v>
      </c>
      <c r="P1471" s="25">
        <v>42026</v>
      </c>
      <c r="Q1471" s="20">
        <v>-6.9436539556061438E-2</v>
      </c>
      <c r="R1471" s="25">
        <v>42023</v>
      </c>
      <c r="S1471" s="25">
        <f>IF(ISNUMBER(R1471),VLOOKUP(B1471,Index!$B$3:$AB$18,27,FALSE),"")</f>
        <v>42023</v>
      </c>
      <c r="T1471" s="25">
        <f>IF(ISNUMBER($R1471),VLOOKUP($B1471,Index!$B$21:$AB$36,27,FALSE),"")</f>
        <v>42023</v>
      </c>
      <c r="U1471" s="25">
        <f>IF(ISNUMBER($R1471),VLOOKUP($B1471,Index!$B$39:$AB$54,27,FALSE),"")</f>
        <v>42027</v>
      </c>
      <c r="W1471" s="18">
        <v>1.1593341260404344</v>
      </c>
      <c r="X1471" s="19">
        <v>0.7</v>
      </c>
      <c r="Y1471" s="18">
        <v>0.56357114101330796</v>
      </c>
      <c r="Z1471" s="19">
        <f t="shared" si="298"/>
        <v>0</v>
      </c>
      <c r="AA1471" s="21">
        <v>0.55654373209099561</v>
      </c>
      <c r="AB1471" s="3">
        <v>0</v>
      </c>
      <c r="AC1471" s="18">
        <v>1.3440556158019379</v>
      </c>
      <c r="AD1471" s="19">
        <v>0.48999999999999994</v>
      </c>
      <c r="AE1471" s="18">
        <v>0.31761243098304187</v>
      </c>
      <c r="AF1471" s="19">
        <f t="shared" si="299"/>
        <v>0</v>
      </c>
      <c r="AG1471" s="21">
        <v>0.30974092572977391</v>
      </c>
      <c r="AH1471" s="3">
        <v>0</v>
      </c>
      <c r="AK1471" t="str">
        <f t="shared" si="307"/>
        <v/>
      </c>
      <c r="AL1471" t="str">
        <f t="shared" si="307"/>
        <v/>
      </c>
      <c r="AM1471" t="str">
        <f t="shared" si="307"/>
        <v/>
      </c>
      <c r="AN1471" t="str">
        <f t="shared" si="307"/>
        <v/>
      </c>
      <c r="AO1471" t="str">
        <f t="shared" si="307"/>
        <v/>
      </c>
      <c r="AP1471" t="str">
        <f t="shared" si="307"/>
        <v/>
      </c>
      <c r="AQ1471" t="str">
        <f t="shared" si="307"/>
        <v/>
      </c>
      <c r="AR1471" t="str">
        <f t="shared" si="307"/>
        <v/>
      </c>
      <c r="AS1471">
        <f t="shared" si="307"/>
        <v>0.55654373209099561</v>
      </c>
      <c r="AT1471" t="str">
        <f t="shared" si="307"/>
        <v/>
      </c>
      <c r="AU1471" t="str">
        <f t="shared" si="307"/>
        <v/>
      </c>
      <c r="AV1471" t="str">
        <f t="shared" si="307"/>
        <v/>
      </c>
      <c r="AW1471" t="str">
        <f t="shared" si="307"/>
        <v/>
      </c>
      <c r="AX1471" t="str">
        <f t="shared" si="307"/>
        <v/>
      </c>
      <c r="AZ1471" s="46">
        <f>IF(ISNUMBER(VLOOKUP($B1471,Stats!$A$2:$AA$19,2,FALSE))=FALSE,"",IF(ISNUMBER(W1471),(W1471-VLOOKUP($B1471,Stats!$A$2:$AA$19,2,FALSE))/VLOOKUP($B1471,Stats!$A$2:$AA$19,16,FALSE),""))</f>
        <v>0.64483887453975819</v>
      </c>
      <c r="BA1471" s="46">
        <f>IF(ISNUMBER(VLOOKUP($B1471,Stats!$A$2:$AA$19,2,FALSE))=FALSE,"",IF(ISNUMBER(X1471),(X1471-VLOOKUP($B1471,Stats!$A$2:$AA$19,3,FALSE))/VLOOKUP($B1471,Stats!$A$2:$AA$19,17,FALSE),""))</f>
        <v>0.38056958571220034</v>
      </c>
      <c r="BB1471" s="46"/>
      <c r="BC1471" s="46"/>
      <c r="BD1471" s="44">
        <f t="shared" si="295"/>
        <v>0.51270423012597921</v>
      </c>
      <c r="BE1471" s="46">
        <f>IF(ISNUMBER(VLOOKUP($B1471,Stats!$A$2:$AA$19,2,FALSE))=FALSE,"",IF(ISNUMBER(Y1471),(Y1471-VLOOKUP($B1471,Stats!$A$2:$AA$19,5,FALSE))/VLOOKUP($B1471,Stats!$A$2:$AA$19,19,FALSE),""))</f>
        <v>1.3054981890719652</v>
      </c>
      <c r="BF1471" s="46"/>
      <c r="BG1471" s="46"/>
      <c r="BH1471" s="46">
        <f>IF(ISNUMBER(VLOOKUP($B1471,Stats!$A$2:$AA$19,2,FALSE))=FALSE,"",IF(ISNUMBER(Z1471),(Z1471-VLOOKUP($B1471,Stats!$A$2:$AA$19,8,FALSE))/VLOOKUP($B1471,Stats!$A$2:$AA$19,22,FALSE),""))</f>
        <v>-0.48836753916131515</v>
      </c>
      <c r="BI1471" s="46" t="str">
        <f>IF(ISNUMBER(VLOOKUP($B1471,Stats!$A$2:$AA$19,2,FALSE))=FALSE,"",IF(ISNUMBER(#REF!),(#REF!-VLOOKUP($B1471,Stats!$A$2:$AA$19,9,FALSE))/VLOOKUP($B1471,Stats!$A$2:$AA$19,23,FALSE),""))</f>
        <v/>
      </c>
      <c r="BJ1471" s="46" t="str">
        <f>IF(ISNUMBER(VLOOKUP($B1471,Stats!$A$2:$AA$19,2,FALSE))=FALSE,"",IF(ISNUMBER(#REF!),(#REF!-VLOOKUP($B1471,Stats!$A$2:$AA$19,10,FALSE))/VLOOKUP($B1471,Stats!$A$2:$AA$19,24,FALSE),""))</f>
        <v/>
      </c>
      <c r="BK1471" s="44">
        <f t="shared" si="301"/>
        <v>-1.0603589940987701</v>
      </c>
      <c r="BL1471" s="46" t="str">
        <f>IF(ISNUMBER(VLOOKUP($B1471,Stats!$A$2:$AA$19,2,FALSE))=FALSE,"",IF(ISNUMBER(#REF!),(#REF!-VLOOKUP($B1471,Stats!$A$2:$AA$19,11,FALSE))/VLOOKUP($B1471,Stats!$A$2:$AA$19,25,FALSE),""))</f>
        <v/>
      </c>
      <c r="BM1471" s="46">
        <f>IF(ISNUMBER(VLOOKUP($B1471,Stats!$A$2:$AA$19,2,FALSE))=FALSE,"",IF(ISNUMBER(AA1471),(AA1471-VLOOKUP($B1471,Stats!$A$2:$AA$19,12,FALSE))/VLOOKUP($B1471,Stats!$A$2:$AA$19,26,FALSE),""))</f>
        <v>-0.29970641464209752</v>
      </c>
      <c r="BN1471" s="46" t="str">
        <f>IF(ISNUMBER(VLOOKUP($B1471,Stats!$A$2:$AA$19,2,FALSE))=FALSE,"",IF(ISNUMBER(#REF!),(#REF!-VLOOKUP($B1471,Stats!$A$2:$AA$19,13,FALSE))/VLOOKUP($B1471,Stats!$A$2:$AA$19,27,FALSE),""))</f>
        <v/>
      </c>
      <c r="BO1471" s="46" t="str">
        <f>IF(ISNUMBER(VLOOKUP($B1471,Stats!$A$2:$AA$19,2,FALSE))=FALSE,"",IF(ISNUMBER(#REF!),(#REF!-VLOOKUP($B1471,Stats!$A$2:$AA$19,14,FALSE))/VLOOKUP($B1471,Stats!$A$2:$AB$19,28,FALSE),""))</f>
        <v/>
      </c>
      <c r="BP1471" s="46"/>
      <c r="BQ1471" s="46">
        <f>IF(ISNUMBER(VLOOKUP($B1471,Stats!$A$2:$AA$19,2,FALSE))=FALSE,"",IF(ISNUMBER(BM1471),BM1471,(VLOOKUP($B1471,Stats!$A$2:$AT$19,46,FALSE)-VLOOKUP($B1471,Stats!$A$2:$AA$19,12,FALSE))/VLOOKUP($B1471,Stats!$A$2:$AA$19,26,FALSE)))</f>
        <v>-0.29970641464209752</v>
      </c>
      <c r="BR1471" s="51">
        <f t="shared" si="302"/>
        <v>-0.29970641464209752</v>
      </c>
      <c r="BS1471" s="32" t="str">
        <f t="shared" si="296"/>
        <v>5426_201502</v>
      </c>
      <c r="BT1471" s="53">
        <f t="shared" si="297"/>
        <v>-0.59361583336248569</v>
      </c>
    </row>
    <row r="1472" spans="1:72" x14ac:dyDescent="0.15">
      <c r="A1472" s="16">
        <v>5426</v>
      </c>
      <c r="B1472" s="17">
        <v>201503</v>
      </c>
      <c r="C1472" s="3">
        <v>0</v>
      </c>
      <c r="D1472" s="23">
        <v>-5.1516886090440805E-2</v>
      </c>
      <c r="E1472" s="18">
        <v>1.0860591875794546E-2</v>
      </c>
      <c r="F1472" s="24">
        <v>3</v>
      </c>
      <c r="G1472" s="24">
        <v>7</v>
      </c>
      <c r="H1472" s="20">
        <v>7.7250042031733468E-3</v>
      </c>
      <c r="I1472" s="20">
        <v>-1.0770607619806987E-2</v>
      </c>
      <c r="J1472" s="24">
        <v>2</v>
      </c>
      <c r="K1472" s="24">
        <v>5</v>
      </c>
      <c r="L1472" s="20">
        <v>1.3737836290784067E-2</v>
      </c>
      <c r="M1472" s="20">
        <v>-2.1264028352037778E-2</v>
      </c>
      <c r="N1472" s="19">
        <v>1.7709999999999999</v>
      </c>
      <c r="O1472" s="19">
        <v>1</v>
      </c>
      <c r="P1472" s="25">
        <v>42030</v>
      </c>
      <c r="Q1472" s="20">
        <v>-6.4370412196499083E-2</v>
      </c>
      <c r="R1472" s="25">
        <v>42041</v>
      </c>
      <c r="S1472" s="25">
        <f>IF(ISNUMBER(R1472),VLOOKUP(B1472,Index!$B$3:$AB$18,27,FALSE),"")</f>
        <v>42041</v>
      </c>
      <c r="T1472" s="25">
        <f>IF(ISNUMBER($R1472),VLOOKUP($B1472,Index!$B$21:$AB$36,27,FALSE),"")</f>
        <v>42041</v>
      </c>
      <c r="U1472" s="25">
        <f>IF(ISNUMBER($R1472),VLOOKUP($B1472,Index!$B$39:$AB$54,27,FALSE),"")</f>
        <v>42034</v>
      </c>
      <c r="W1472" s="18">
        <v>-1.5455065827132242</v>
      </c>
      <c r="X1472" s="19">
        <v>0.3</v>
      </c>
      <c r="Y1472" s="18">
        <v>0.20606524239018773</v>
      </c>
      <c r="Z1472" s="19">
        <f t="shared" si="298"/>
        <v>0</v>
      </c>
      <c r="AA1472" s="21" t="s">
        <v>25</v>
      </c>
      <c r="AB1472" s="3">
        <v>0</v>
      </c>
      <c r="AC1472" s="18">
        <v>2.388590597209908</v>
      </c>
      <c r="AD1472" s="19">
        <v>0.09</v>
      </c>
      <c r="AE1472" s="18">
        <v>4.2462884121326823E-2</v>
      </c>
      <c r="AF1472" s="19">
        <f t="shared" si="299"/>
        <v>0</v>
      </c>
      <c r="AG1472" s="21" t="s">
        <v>25</v>
      </c>
      <c r="AH1472" s="3">
        <v>0</v>
      </c>
      <c r="AK1472" t="str">
        <f t="shared" si="307"/>
        <v/>
      </c>
      <c r="AL1472" t="str">
        <f t="shared" si="307"/>
        <v/>
      </c>
      <c r="AM1472" t="str">
        <f t="shared" si="307"/>
        <v/>
      </c>
      <c r="AN1472" t="str">
        <f t="shared" si="307"/>
        <v/>
      </c>
      <c r="AO1472" t="str">
        <f t="shared" si="307"/>
        <v/>
      </c>
      <c r="AP1472" t="str">
        <f t="shared" si="307"/>
        <v/>
      </c>
      <c r="AQ1472" t="str">
        <f t="shared" si="307"/>
        <v/>
      </c>
      <c r="AR1472" t="str">
        <f t="shared" si="307"/>
        <v/>
      </c>
      <c r="AS1472" t="str">
        <f t="shared" si="307"/>
        <v/>
      </c>
      <c r="AT1472" t="str">
        <f t="shared" si="307"/>
        <v/>
      </c>
      <c r="AU1472" t="str">
        <f t="shared" si="307"/>
        <v/>
      </c>
      <c r="AV1472" t="str">
        <f t="shared" si="307"/>
        <v/>
      </c>
      <c r="AW1472" t="str">
        <f t="shared" si="307"/>
        <v/>
      </c>
      <c r="AX1472" t="str">
        <f t="shared" si="307"/>
        <v/>
      </c>
      <c r="AZ1472" s="46">
        <f>IF(ISNUMBER(VLOOKUP($B1472,Stats!$A$2:$AA$19,2,FALSE))=FALSE,"",IF(ISNUMBER(W1472),(W1472-VLOOKUP($B1472,Stats!$A$2:$AA$19,2,FALSE))/VLOOKUP($B1472,Stats!$A$2:$AA$19,16,FALSE),""))</f>
        <v>-0.86848220886615912</v>
      </c>
      <c r="BA1472" s="46">
        <f>IF(ISNUMBER(VLOOKUP($B1472,Stats!$A$2:$AA$19,2,FALSE))=FALSE,"",IF(ISNUMBER(X1472),(X1472-VLOOKUP($B1472,Stats!$A$2:$AA$19,3,FALSE))/VLOOKUP($B1472,Stats!$A$2:$AA$19,17,FALSE),""))</f>
        <v>-0.45237065647630298</v>
      </c>
      <c r="BB1472" s="46"/>
      <c r="BC1472" s="46"/>
      <c r="BD1472" s="44">
        <f t="shared" si="295"/>
        <v>-0.66042643267123102</v>
      </c>
      <c r="BE1472" s="46">
        <f>IF(ISNUMBER(VLOOKUP($B1472,Stats!$A$2:$AA$19,2,FALSE))=FALSE,"",IF(ISNUMBER(Y1472),(Y1472-VLOOKUP($B1472,Stats!$A$2:$AA$19,5,FALSE))/VLOOKUP($B1472,Stats!$A$2:$AA$19,19,FALSE),""))</f>
        <v>0.49847178895969751</v>
      </c>
      <c r="BF1472" s="46"/>
      <c r="BG1472" s="46"/>
      <c r="BH1472" s="46">
        <f>IF(ISNUMBER(VLOOKUP($B1472,Stats!$A$2:$AA$19,2,FALSE))=FALSE,"",IF(ISNUMBER(Z1472),(Z1472-VLOOKUP($B1472,Stats!$A$2:$AA$19,8,FALSE))/VLOOKUP($B1472,Stats!$A$2:$AA$19,22,FALSE),""))</f>
        <v>-0.64412337137479436</v>
      </c>
      <c r="BI1472" s="46" t="str">
        <f>IF(ISNUMBER(VLOOKUP($B1472,Stats!$A$2:$AA$19,2,FALSE))=FALSE,"",IF(ISNUMBER(#REF!),(#REF!-VLOOKUP($B1472,Stats!$A$2:$AA$19,9,FALSE))/VLOOKUP($B1472,Stats!$A$2:$AA$19,23,FALSE),""))</f>
        <v/>
      </c>
      <c r="BJ1472" s="46" t="str">
        <f>IF(ISNUMBER(VLOOKUP($B1472,Stats!$A$2:$AA$19,2,FALSE))=FALSE,"",IF(ISNUMBER(#REF!),(#REF!-VLOOKUP($B1472,Stats!$A$2:$AA$19,10,FALSE))/VLOOKUP($B1472,Stats!$A$2:$AA$19,24,FALSE),""))</f>
        <v/>
      </c>
      <c r="BK1472" s="44">
        <f t="shared" si="301"/>
        <v>-0.54216726368422652</v>
      </c>
      <c r="BL1472" s="46" t="str">
        <f>IF(ISNUMBER(VLOOKUP($B1472,Stats!$A$2:$AA$19,2,FALSE))=FALSE,"",IF(ISNUMBER(#REF!),(#REF!-VLOOKUP($B1472,Stats!$A$2:$AA$19,11,FALSE))/VLOOKUP($B1472,Stats!$A$2:$AA$19,25,FALSE),""))</f>
        <v/>
      </c>
      <c r="BM1472" s="46" t="str">
        <f>IF(ISNUMBER(VLOOKUP($B1472,Stats!$A$2:$AA$19,2,FALSE))=FALSE,"",IF(ISNUMBER(AA1472),(AA1472-VLOOKUP($B1472,Stats!$A$2:$AA$19,12,FALSE))/VLOOKUP($B1472,Stats!$A$2:$AA$19,26,FALSE),""))</f>
        <v/>
      </c>
      <c r="BN1472" s="46" t="str">
        <f>IF(ISNUMBER(VLOOKUP($B1472,Stats!$A$2:$AA$19,2,FALSE))=FALSE,"",IF(ISNUMBER(#REF!),(#REF!-VLOOKUP($B1472,Stats!$A$2:$AA$19,13,FALSE))/VLOOKUP($B1472,Stats!$A$2:$AA$19,27,FALSE),""))</f>
        <v/>
      </c>
      <c r="BO1472" s="46" t="str">
        <f>IF(ISNUMBER(VLOOKUP($B1472,Stats!$A$2:$AA$19,2,FALSE))=FALSE,"",IF(ISNUMBER(#REF!),(#REF!-VLOOKUP($B1472,Stats!$A$2:$AA$19,14,FALSE))/VLOOKUP($B1472,Stats!$A$2:$AB$19,28,FALSE),""))</f>
        <v/>
      </c>
      <c r="BP1472" s="46"/>
      <c r="BQ1472" s="46">
        <f>IF(ISNUMBER(VLOOKUP($B1472,Stats!$A$2:$AA$19,2,FALSE))=FALSE,"",IF(ISNUMBER(BM1472),BM1472,(VLOOKUP($B1472,Stats!$A$2:$AT$19,46,FALSE)-VLOOKUP($B1472,Stats!$A$2:$AA$19,12,FALSE))/VLOOKUP($B1472,Stats!$A$2:$AA$19,26,FALSE)))</f>
        <v>-0.53964354662323732</v>
      </c>
      <c r="BR1472" s="51">
        <f t="shared" si="302"/>
        <v>-0.53964354662323732</v>
      </c>
      <c r="BS1472" s="32" t="str">
        <f t="shared" si="296"/>
        <v>5426_201503</v>
      </c>
      <c r="BT1472" s="53">
        <f t="shared" si="297"/>
        <v>-0.56531435406942954</v>
      </c>
    </row>
    <row r="1473" spans="1:72" x14ac:dyDescent="0.15">
      <c r="A1473" s="16">
        <v>5426</v>
      </c>
      <c r="B1473" s="17">
        <v>201504</v>
      </c>
      <c r="C1473" s="3">
        <v>0</v>
      </c>
      <c r="D1473" s="23">
        <v>6.9402534701267449E-2</v>
      </c>
      <c r="E1473" s="18">
        <v>5.8907506986781918E-3</v>
      </c>
      <c r="F1473" s="24">
        <v>6</v>
      </c>
      <c r="G1473" s="24">
        <v>1</v>
      </c>
      <c r="H1473" s="20">
        <v>1.1352311556668049E-2</v>
      </c>
      <c r="I1473" s="20">
        <v>-5.8788947677845815E-4</v>
      </c>
      <c r="J1473" s="24">
        <v>3</v>
      </c>
      <c r="K1473" s="24">
        <v>1</v>
      </c>
      <c r="L1473" s="20">
        <v>1.7805858701895438E-2</v>
      </c>
      <c r="M1473" s="20">
        <v>-5.8788947677845815E-4</v>
      </c>
      <c r="N1473" s="19">
        <v>1.772</v>
      </c>
      <c r="O1473" s="19">
        <v>1.0617136009586579</v>
      </c>
      <c r="P1473" s="25">
        <v>42052</v>
      </c>
      <c r="Q1473" s="20">
        <v>-5.8788947677845815E-4</v>
      </c>
      <c r="R1473" s="25">
        <v>42047</v>
      </c>
      <c r="S1473" s="25">
        <f>IF(ISNUMBER(R1473),VLOOKUP(B1473,Index!$B$3:$AB$18,27,FALSE),"")</f>
        <v>42044</v>
      </c>
      <c r="T1473" s="25">
        <f>IF(ISNUMBER($R1473),VLOOKUP($B1473,Index!$B$21:$AB$36,27,FALSE),"")</f>
        <v>42044</v>
      </c>
      <c r="U1473" s="25">
        <f>IF(ISNUMBER($R1473),VLOOKUP($B1473,Index!$B$39:$AB$54,27,FALSE),"")</f>
        <v>42052</v>
      </c>
      <c r="W1473" s="18">
        <v>2.7761013880506979</v>
      </c>
      <c r="X1473" s="19">
        <v>0.8571428571428571</v>
      </c>
      <c r="Y1473" s="18">
        <v>0.1117691360163079</v>
      </c>
      <c r="Z1473" s="19">
        <f t="shared" si="298"/>
        <v>3</v>
      </c>
      <c r="AA1473" s="21">
        <v>118.05371152683736</v>
      </c>
      <c r="AB1473" s="3">
        <v>0</v>
      </c>
      <c r="AC1473" s="18">
        <v>7.7067389167370122</v>
      </c>
      <c r="AD1473" s="19">
        <v>0.73469387755102034</v>
      </c>
      <c r="AE1473" s="18">
        <v>1.2492339765831936E-2</v>
      </c>
      <c r="AF1473" s="19">
        <f t="shared" si="299"/>
        <v>9</v>
      </c>
      <c r="AG1473" s="21">
        <v>13936.678805261732</v>
      </c>
      <c r="AH1473" s="3">
        <v>0</v>
      </c>
      <c r="AK1473" t="str">
        <f t="shared" ref="AK1473:AX1482" si="308">IF($B1473=AK$2,$AA1473,"")</f>
        <v/>
      </c>
      <c r="AL1473" t="str">
        <f t="shared" si="308"/>
        <v/>
      </c>
      <c r="AM1473" t="str">
        <f t="shared" si="308"/>
        <v/>
      </c>
      <c r="AN1473" t="str">
        <f t="shared" si="308"/>
        <v/>
      </c>
      <c r="AO1473" t="str">
        <f t="shared" si="308"/>
        <v/>
      </c>
      <c r="AP1473" t="str">
        <f t="shared" si="308"/>
        <v/>
      </c>
      <c r="AQ1473" t="str">
        <f t="shared" si="308"/>
        <v/>
      </c>
      <c r="AR1473" t="str">
        <f t="shared" si="308"/>
        <v/>
      </c>
      <c r="AS1473" t="str">
        <f t="shared" si="308"/>
        <v/>
      </c>
      <c r="AT1473" t="str">
        <f t="shared" si="308"/>
        <v/>
      </c>
      <c r="AU1473">
        <f t="shared" si="308"/>
        <v>118.05371152683736</v>
      </c>
      <c r="AV1473" t="str">
        <f t="shared" si="308"/>
        <v/>
      </c>
      <c r="AW1473" t="str">
        <f t="shared" si="308"/>
        <v/>
      </c>
      <c r="AX1473" t="str">
        <f t="shared" si="308"/>
        <v/>
      </c>
      <c r="AZ1473" s="46">
        <f>IF(ISNUMBER(VLOOKUP($B1473,Stats!$A$2:$AA$19,2,FALSE))=FALSE,"",IF(ISNUMBER(W1473),(W1473-VLOOKUP($B1473,Stats!$A$2:$AA$19,2,FALSE))/VLOOKUP($B1473,Stats!$A$2:$AA$19,16,FALSE),""))</f>
        <v>0.6739281363031715</v>
      </c>
      <c r="BA1473" s="46">
        <f>IF(ISNUMBER(VLOOKUP($B1473,Stats!$A$2:$AA$19,2,FALSE))=FALSE,"",IF(ISNUMBER(X1473),(X1473-VLOOKUP($B1473,Stats!$A$2:$AA$19,3,FALSE))/VLOOKUP($B1473,Stats!$A$2:$AA$19,17,FALSE),""))</f>
        <v>-2.8916520771255196E-2</v>
      </c>
      <c r="BB1473" s="46"/>
      <c r="BC1473" s="46"/>
      <c r="BD1473" s="44">
        <f t="shared" si="295"/>
        <v>0.32250580776595816</v>
      </c>
      <c r="BE1473" s="46">
        <f>IF(ISNUMBER(VLOOKUP($B1473,Stats!$A$2:$AA$19,2,FALSE))=FALSE,"",IF(ISNUMBER(Y1473),(Y1473-VLOOKUP($B1473,Stats!$A$2:$AA$19,5,FALSE))/VLOOKUP($B1473,Stats!$A$2:$AA$19,19,FALSE),""))</f>
        <v>-2.1300631822030697E-2</v>
      </c>
      <c r="BF1473" s="46"/>
      <c r="BG1473" s="46"/>
      <c r="BH1473" s="46">
        <f>IF(ISNUMBER(VLOOKUP($B1473,Stats!$A$2:$AA$19,2,FALSE))=FALSE,"",IF(ISNUMBER(Z1473),(Z1473-VLOOKUP($B1473,Stats!$A$2:$AA$19,8,FALSE))/VLOOKUP($B1473,Stats!$A$2:$AA$19,22,FALSE),""))</f>
        <v>0.82333517526415878</v>
      </c>
      <c r="BI1473" s="46" t="str">
        <f>IF(ISNUMBER(VLOOKUP($B1473,Stats!$A$2:$AA$19,2,FALSE))=FALSE,"",IF(ISNUMBER(#REF!),(#REF!-VLOOKUP($B1473,Stats!$A$2:$AA$19,9,FALSE))/VLOOKUP($B1473,Stats!$A$2:$AA$19,23,FALSE),""))</f>
        <v/>
      </c>
      <c r="BJ1473" s="46" t="str">
        <f>IF(ISNUMBER(VLOOKUP($B1473,Stats!$A$2:$AA$19,2,FALSE))=FALSE,"",IF(ISNUMBER(#REF!),(#REF!-VLOOKUP($B1473,Stats!$A$2:$AA$19,10,FALSE))/VLOOKUP($B1473,Stats!$A$2:$AA$19,24,FALSE),""))</f>
        <v/>
      </c>
      <c r="BK1473" s="44">
        <f t="shared" si="301"/>
        <v>0.26191099485466912</v>
      </c>
      <c r="BL1473" s="46" t="str">
        <f>IF(ISNUMBER(VLOOKUP($B1473,Stats!$A$2:$AA$19,2,FALSE))=FALSE,"",IF(ISNUMBER(#REF!),(#REF!-VLOOKUP($B1473,Stats!$A$2:$AA$19,11,FALSE))/VLOOKUP($B1473,Stats!$A$2:$AA$19,25,FALSE),""))</f>
        <v/>
      </c>
      <c r="BM1473" s="46">
        <f>IF(ISNUMBER(VLOOKUP($B1473,Stats!$A$2:$AA$19,2,FALSE))=FALSE,"",IF(ISNUMBER(AA1473),(AA1473-VLOOKUP($B1473,Stats!$A$2:$AA$19,12,FALSE))/VLOOKUP($B1473,Stats!$A$2:$AA$19,26,FALSE),""))</f>
        <v>0.72334273320245079</v>
      </c>
      <c r="BN1473" s="46" t="str">
        <f>IF(ISNUMBER(VLOOKUP($B1473,Stats!$A$2:$AA$19,2,FALSE))=FALSE,"",IF(ISNUMBER(#REF!),(#REF!-VLOOKUP($B1473,Stats!$A$2:$AA$19,13,FALSE))/VLOOKUP($B1473,Stats!$A$2:$AA$19,27,FALSE),""))</f>
        <v/>
      </c>
      <c r="BO1473" s="46" t="str">
        <f>IF(ISNUMBER(VLOOKUP($B1473,Stats!$A$2:$AA$19,2,FALSE))=FALSE,"",IF(ISNUMBER(#REF!),(#REF!-VLOOKUP($B1473,Stats!$A$2:$AA$19,14,FALSE))/VLOOKUP($B1473,Stats!$A$2:$AB$19,28,FALSE),""))</f>
        <v/>
      </c>
      <c r="BP1473" s="46"/>
      <c r="BQ1473" s="46">
        <f>IF(ISNUMBER(VLOOKUP($B1473,Stats!$A$2:$AA$19,2,FALSE))=FALSE,"",IF(ISNUMBER(BM1473),BM1473,(VLOOKUP($B1473,Stats!$A$2:$AT$19,46,FALSE)-VLOOKUP($B1473,Stats!$A$2:$AA$19,12,FALSE))/VLOOKUP($B1473,Stats!$A$2:$AA$19,26,FALSE)))</f>
        <v>0.72334273320245079</v>
      </c>
      <c r="BR1473" s="51">
        <f t="shared" si="302"/>
        <v>0.72334273320245079</v>
      </c>
      <c r="BS1473" s="32" t="str">
        <f t="shared" si="296"/>
        <v>5426_201504</v>
      </c>
      <c r="BT1473" s="53">
        <f t="shared" si="297"/>
        <v>0.36631630510648328</v>
      </c>
    </row>
    <row r="1474" spans="1:72" x14ac:dyDescent="0.15">
      <c r="A1474" s="16">
        <v>5426</v>
      </c>
      <c r="B1474" s="17">
        <v>201505</v>
      </c>
      <c r="C1474" s="3">
        <v>0</v>
      </c>
      <c r="D1474" s="23">
        <v>-1.2979683972911937E-2</v>
      </c>
      <c r="E1474" s="18">
        <v>8.6329544633975564E-3</v>
      </c>
      <c r="F1474" s="24">
        <v>3</v>
      </c>
      <c r="G1474" s="24">
        <v>5</v>
      </c>
      <c r="H1474" s="20">
        <v>7.4093565541684852E-3</v>
      </c>
      <c r="I1474" s="20">
        <v>-7.0043251868203479E-3</v>
      </c>
      <c r="J1474" s="24">
        <v>2</v>
      </c>
      <c r="K1474" s="24">
        <v>2</v>
      </c>
      <c r="L1474" s="20">
        <v>1.1965811965812145E-2</v>
      </c>
      <c r="M1474" s="20">
        <v>-1.2387387387387427E-2</v>
      </c>
      <c r="N1474" s="19">
        <v>1.776</v>
      </c>
      <c r="O1474" s="19">
        <v>1.009090909090909</v>
      </c>
      <c r="P1474" s="25">
        <v>42065</v>
      </c>
      <c r="Q1474" s="20">
        <v>-1.5202702702702631E-2</v>
      </c>
      <c r="R1474" s="25">
        <v>42069</v>
      </c>
      <c r="S1474" s="25">
        <f>IF(ISNUMBER(R1474),VLOOKUP(B1474,Index!$B$3:$AB$18,27,FALSE),"")</f>
        <v>42069</v>
      </c>
      <c r="T1474" s="25">
        <f>IF(ISNUMBER($R1474),VLOOKUP($B1474,Index!$B$21:$AB$36,27,FALSE),"")</f>
        <v>42069</v>
      </c>
      <c r="U1474" s="25">
        <f>IF(ISNUMBER($R1474),VLOOKUP($B1474,Index!$B$39:$AB$54,27,FALSE),"")</f>
        <v>42069</v>
      </c>
      <c r="W1474" s="18">
        <v>-0.46726862302482974</v>
      </c>
      <c r="X1474" s="19">
        <v>0.375</v>
      </c>
      <c r="Y1474" s="18">
        <v>0.16379879424511795</v>
      </c>
      <c r="Z1474" s="19">
        <f t="shared" si="298"/>
        <v>0</v>
      </c>
      <c r="AA1474" s="21" t="s">
        <v>25</v>
      </c>
      <c r="AB1474" s="3">
        <v>0</v>
      </c>
      <c r="AC1474" s="18">
        <v>0.21833996606352044</v>
      </c>
      <c r="AD1474" s="19">
        <v>0.140625</v>
      </c>
      <c r="AE1474" s="18">
        <v>2.6830044996154486E-2</v>
      </c>
      <c r="AF1474" s="19">
        <f t="shared" si="299"/>
        <v>0</v>
      </c>
      <c r="AG1474" s="21" t="s">
        <v>25</v>
      </c>
      <c r="AH1474" s="3">
        <v>0</v>
      </c>
      <c r="AK1474" t="str">
        <f t="shared" si="308"/>
        <v/>
      </c>
      <c r="AL1474" t="str">
        <f t="shared" si="308"/>
        <v/>
      </c>
      <c r="AM1474" t="str">
        <f t="shared" si="308"/>
        <v/>
      </c>
      <c r="AN1474" t="str">
        <f t="shared" si="308"/>
        <v/>
      </c>
      <c r="AO1474" t="str">
        <f t="shared" si="308"/>
        <v/>
      </c>
      <c r="AP1474" t="str">
        <f t="shared" si="308"/>
        <v/>
      </c>
      <c r="AQ1474" t="str">
        <f t="shared" si="308"/>
        <v/>
      </c>
      <c r="AR1474" t="str">
        <f t="shared" si="308"/>
        <v/>
      </c>
      <c r="AS1474" t="str">
        <f t="shared" si="308"/>
        <v/>
      </c>
      <c r="AT1474" t="str">
        <f t="shared" si="308"/>
        <v/>
      </c>
      <c r="AU1474" t="str">
        <f t="shared" si="308"/>
        <v/>
      </c>
      <c r="AV1474" t="str">
        <f t="shared" si="308"/>
        <v/>
      </c>
      <c r="AW1474" t="str">
        <f t="shared" si="308"/>
        <v/>
      </c>
      <c r="AX1474" t="str">
        <f t="shared" si="308"/>
        <v/>
      </c>
      <c r="AZ1474" s="46">
        <f>IF(ISNUMBER(VLOOKUP($B1474,Stats!$A$2:$AA$19,2,FALSE))=FALSE,"",IF(ISNUMBER(W1474),(W1474-VLOOKUP($B1474,Stats!$A$2:$AA$19,2,FALSE))/VLOOKUP($B1474,Stats!$A$2:$AA$19,16,FALSE),""))</f>
        <v>-0.80413430810717956</v>
      </c>
      <c r="BA1474" s="46">
        <f>IF(ISNUMBER(VLOOKUP($B1474,Stats!$A$2:$AA$19,2,FALSE))=FALSE,"",IF(ISNUMBER(X1474),(X1474-VLOOKUP($B1474,Stats!$A$2:$AA$19,3,FALSE))/VLOOKUP($B1474,Stats!$A$2:$AA$19,17,FALSE),""))</f>
        <v>-1.4049664579676244</v>
      </c>
      <c r="BB1474" s="46"/>
      <c r="BC1474" s="46"/>
      <c r="BD1474" s="44">
        <f t="shared" si="295"/>
        <v>-1.1045503830374019</v>
      </c>
      <c r="BE1474" s="46">
        <f>IF(ISNUMBER(VLOOKUP($B1474,Stats!$A$2:$AA$19,2,FALSE))=FALSE,"",IF(ISNUMBER(Y1474),(Y1474-VLOOKUP($B1474,Stats!$A$2:$AA$19,5,FALSE))/VLOOKUP($B1474,Stats!$A$2:$AA$19,19,FALSE),""))</f>
        <v>-5.5971804117702077E-2</v>
      </c>
      <c r="BF1474" s="46"/>
      <c r="BG1474" s="46"/>
      <c r="BH1474" s="46">
        <f>IF(ISNUMBER(VLOOKUP($B1474,Stats!$A$2:$AA$19,2,FALSE))=FALSE,"",IF(ISNUMBER(Z1474),(Z1474-VLOOKUP($B1474,Stats!$A$2:$AA$19,8,FALSE))/VLOOKUP($B1474,Stats!$A$2:$AA$19,22,FALSE),""))</f>
        <v>-0.59810804423176478</v>
      </c>
      <c r="BI1474" s="46" t="str">
        <f>IF(ISNUMBER(VLOOKUP($B1474,Stats!$A$2:$AA$19,2,FALSE))=FALSE,"",IF(ISNUMBER(#REF!),(#REF!-VLOOKUP($B1474,Stats!$A$2:$AA$19,9,FALSE))/VLOOKUP($B1474,Stats!$A$2:$AA$19,23,FALSE),""))</f>
        <v/>
      </c>
      <c r="BJ1474" s="46" t="str">
        <f>IF(ISNUMBER(VLOOKUP($B1474,Stats!$A$2:$AA$19,2,FALSE))=FALSE,"",IF(ISNUMBER(#REF!),(#REF!-VLOOKUP($B1474,Stats!$A$2:$AA$19,10,FALSE))/VLOOKUP($B1474,Stats!$A$2:$AA$19,24,FALSE),""))</f>
        <v/>
      </c>
      <c r="BK1474" s="44">
        <f t="shared" si="301"/>
        <v>-0.14025215038713798</v>
      </c>
      <c r="BL1474" s="46" t="str">
        <f>IF(ISNUMBER(VLOOKUP($B1474,Stats!$A$2:$AA$19,2,FALSE))=FALSE,"",IF(ISNUMBER(#REF!),(#REF!-VLOOKUP($B1474,Stats!$A$2:$AA$19,11,FALSE))/VLOOKUP($B1474,Stats!$A$2:$AA$19,25,FALSE),""))</f>
        <v/>
      </c>
      <c r="BM1474" s="46" t="str">
        <f>IF(ISNUMBER(VLOOKUP($B1474,Stats!$A$2:$AA$19,2,FALSE))=FALSE,"",IF(ISNUMBER(AA1474),(AA1474-VLOOKUP($B1474,Stats!$A$2:$AA$19,12,FALSE))/VLOOKUP($B1474,Stats!$A$2:$AA$19,26,FALSE),""))</f>
        <v/>
      </c>
      <c r="BN1474" s="46" t="str">
        <f>IF(ISNUMBER(VLOOKUP($B1474,Stats!$A$2:$AA$19,2,FALSE))=FALSE,"",IF(ISNUMBER(#REF!),(#REF!-VLOOKUP($B1474,Stats!$A$2:$AA$19,13,FALSE))/VLOOKUP($B1474,Stats!$A$2:$AA$19,27,FALSE),""))</f>
        <v/>
      </c>
      <c r="BO1474" s="46" t="str">
        <f>IF(ISNUMBER(VLOOKUP($B1474,Stats!$A$2:$AA$19,2,FALSE))=FALSE,"",IF(ISNUMBER(#REF!),(#REF!-VLOOKUP($B1474,Stats!$A$2:$AA$19,14,FALSE))/VLOOKUP($B1474,Stats!$A$2:$AB$19,28,FALSE),""))</f>
        <v/>
      </c>
      <c r="BP1474" s="46"/>
      <c r="BQ1474" s="46">
        <f>IF(ISNUMBER(VLOOKUP($B1474,Stats!$A$2:$AA$19,2,FALSE))=FALSE,"",IF(ISNUMBER(BM1474),BM1474,(VLOOKUP($B1474,Stats!$A$2:$AT$19,46,FALSE)-VLOOKUP($B1474,Stats!$A$2:$AA$19,12,FALSE))/VLOOKUP($B1474,Stats!$A$2:$AA$19,26,FALSE)))</f>
        <v>-0.36655208107354165</v>
      </c>
      <c r="BR1474" s="51">
        <f t="shared" si="302"/>
        <v>-0.36655208107354165</v>
      </c>
      <c r="BS1474" s="32" t="str">
        <f t="shared" si="296"/>
        <v>5426_201505</v>
      </c>
      <c r="BT1474" s="53">
        <f t="shared" si="297"/>
        <v>-0.37837178305447156</v>
      </c>
    </row>
    <row r="1475" spans="1:72" x14ac:dyDescent="0.15">
      <c r="A1475" s="16">
        <v>5426</v>
      </c>
      <c r="B1475" s="17">
        <v>201506</v>
      </c>
      <c r="C1475" s="3">
        <v>0</v>
      </c>
      <c r="D1475" s="23">
        <v>3.9451114922812947E-2</v>
      </c>
      <c r="E1475" s="18">
        <v>4.1336823326685989E-3</v>
      </c>
      <c r="F1475" s="24">
        <v>7</v>
      </c>
      <c r="G1475" s="24">
        <v>3</v>
      </c>
      <c r="H1475" s="20">
        <v>6.1941405891631374E-3</v>
      </c>
      <c r="I1475" s="20">
        <v>-1.5048514748557951E-3</v>
      </c>
      <c r="J1475" s="24">
        <v>3</v>
      </c>
      <c r="K1475" s="24">
        <v>1</v>
      </c>
      <c r="L1475" s="20">
        <v>9.0805902383654935E-3</v>
      </c>
      <c r="M1475" s="20">
        <v>-2.8296547821164975E-3</v>
      </c>
      <c r="N1475" s="19">
        <v>1.8180000000000001</v>
      </c>
      <c r="O1475" s="19">
        <v>1.0341296928327646</v>
      </c>
      <c r="P1475" s="25">
        <v>42083</v>
      </c>
      <c r="Q1475" s="20">
        <v>-2.8296547821164975E-3</v>
      </c>
      <c r="R1475" s="25">
        <v>42075</v>
      </c>
      <c r="S1475" s="25">
        <f>IF(ISNUMBER(R1475),VLOOKUP(B1475,Index!$B$3:$AB$18,27,FALSE),"")</f>
        <v>42073</v>
      </c>
      <c r="T1475" s="25">
        <f>IF(ISNUMBER($R1475),VLOOKUP($B1475,Index!$B$21:$AB$36,27,FALSE),"")</f>
        <v>42075</v>
      </c>
      <c r="U1475" s="25">
        <f>IF(ISNUMBER($R1475),VLOOKUP($B1475,Index!$B$39:$AB$54,27,FALSE),"")</f>
        <v>42075</v>
      </c>
      <c r="W1475" s="18">
        <v>1.1835334476843884</v>
      </c>
      <c r="X1475" s="19">
        <v>0.7</v>
      </c>
      <c r="Y1475" s="18">
        <v>7.8431107768983752E-2</v>
      </c>
      <c r="Z1475" s="19">
        <f t="shared" si="298"/>
        <v>2</v>
      </c>
      <c r="AA1475" s="21">
        <v>13.942024013722511</v>
      </c>
      <c r="AB1475" s="3">
        <v>0</v>
      </c>
      <c r="AC1475" s="18">
        <v>1.4007514217876949</v>
      </c>
      <c r="AD1475" s="19">
        <v>0.48999999999999994</v>
      </c>
      <c r="AE1475" s="18">
        <v>6.1514386658699438E-3</v>
      </c>
      <c r="AF1475" s="19">
        <f t="shared" si="299"/>
        <v>4</v>
      </c>
      <c r="AG1475" s="21">
        <v>194.38003359921515</v>
      </c>
      <c r="AH1475" s="3">
        <v>0</v>
      </c>
      <c r="AK1475" t="str">
        <f t="shared" si="308"/>
        <v/>
      </c>
      <c r="AL1475" t="str">
        <f t="shared" si="308"/>
        <v/>
      </c>
      <c r="AM1475" t="str">
        <f t="shared" si="308"/>
        <v/>
      </c>
      <c r="AN1475" t="str">
        <f t="shared" si="308"/>
        <v/>
      </c>
      <c r="AO1475" t="str">
        <f t="shared" si="308"/>
        <v/>
      </c>
      <c r="AP1475" t="str">
        <f t="shared" si="308"/>
        <v/>
      </c>
      <c r="AQ1475" t="str">
        <f t="shared" si="308"/>
        <v/>
      </c>
      <c r="AR1475" t="str">
        <f t="shared" si="308"/>
        <v/>
      </c>
      <c r="AS1475" t="str">
        <f t="shared" si="308"/>
        <v/>
      </c>
      <c r="AT1475" t="str">
        <f t="shared" si="308"/>
        <v/>
      </c>
      <c r="AU1475" t="str">
        <f t="shared" si="308"/>
        <v/>
      </c>
      <c r="AV1475" t="str">
        <f t="shared" si="308"/>
        <v/>
      </c>
      <c r="AW1475">
        <f t="shared" si="308"/>
        <v>13.942024013722511</v>
      </c>
      <c r="AX1475" t="str">
        <f t="shared" si="308"/>
        <v/>
      </c>
      <c r="AZ1475" s="46">
        <f>IF(ISNUMBER(VLOOKUP($B1475,Stats!$A$2:$AA$19,2,FALSE))=FALSE,"",IF(ISNUMBER(W1475),(W1475-VLOOKUP($B1475,Stats!$A$2:$AA$19,2,FALSE))/VLOOKUP($B1475,Stats!$A$2:$AA$19,16,FALSE),""))</f>
        <v>-0.60175644041763565</v>
      </c>
      <c r="BA1475" s="46">
        <f>IF(ISNUMBER(VLOOKUP($B1475,Stats!$A$2:$AA$19,2,FALSE))=FALSE,"",IF(ISNUMBER(X1475),(X1475-VLOOKUP($B1475,Stats!$A$2:$AA$19,3,FALSE))/VLOOKUP($B1475,Stats!$A$2:$AA$19,17,FALSE),""))</f>
        <v>-0.84610617467844285</v>
      </c>
      <c r="BB1475" s="46"/>
      <c r="BC1475" s="46"/>
      <c r="BD1475" s="44">
        <f t="shared" ref="BD1475:BD1538" si="309">IF(ISNUMBER(AZ1475),MAX(-3,MIN(3,SUM(0,AZ1475)))*$AZ$1+MAX(-3,MIN(3,SUM(0,BA1475)))*$BA$1+$BB$1*MAX(-3,MIN(3,SUM(0,BC1475))),"")</f>
        <v>-0.72393130754803925</v>
      </c>
      <c r="BE1475" s="46">
        <f>IF(ISNUMBER(VLOOKUP($B1475,Stats!$A$2:$AA$19,2,FALSE))=FALSE,"",IF(ISNUMBER(Y1475),(Y1475-VLOOKUP($B1475,Stats!$A$2:$AA$19,5,FALSE))/VLOOKUP($B1475,Stats!$A$2:$AA$19,19,FALSE),""))</f>
        <v>-0.68853225708507859</v>
      </c>
      <c r="BF1475" s="46"/>
      <c r="BG1475" s="46"/>
      <c r="BH1475" s="46">
        <f>IF(ISNUMBER(VLOOKUP($B1475,Stats!$A$2:$AA$19,2,FALSE))=FALSE,"",IF(ISNUMBER(Z1475),(Z1475-VLOOKUP($B1475,Stats!$A$2:$AA$19,8,FALSE))/VLOOKUP($B1475,Stats!$A$2:$AA$19,22,FALSE),""))</f>
        <v>-0.44132796508511463</v>
      </c>
      <c r="BI1475" s="46" t="str">
        <f>IF(ISNUMBER(VLOOKUP($B1475,Stats!$A$2:$AA$19,2,FALSE))=FALSE,"",IF(ISNUMBER(#REF!),(#REF!-VLOOKUP($B1475,Stats!$A$2:$AA$19,9,FALSE))/VLOOKUP($B1475,Stats!$A$2:$AA$19,23,FALSE),""))</f>
        <v/>
      </c>
      <c r="BJ1475" s="46" t="str">
        <f>IF(ISNUMBER(VLOOKUP($B1475,Stats!$A$2:$AA$19,2,FALSE))=FALSE,"",IF(ISNUMBER(#REF!),(#REF!-VLOOKUP($B1475,Stats!$A$2:$AA$19,10,FALSE))/VLOOKUP($B1475,Stats!$A$2:$AA$19,24,FALSE),""))</f>
        <v/>
      </c>
      <c r="BK1475" s="44">
        <f t="shared" si="301"/>
        <v>0.3495741904340206</v>
      </c>
      <c r="BL1475" s="46" t="str">
        <f>IF(ISNUMBER(VLOOKUP($B1475,Stats!$A$2:$AA$19,2,FALSE))=FALSE,"",IF(ISNUMBER(#REF!),(#REF!-VLOOKUP($B1475,Stats!$A$2:$AA$19,11,FALSE))/VLOOKUP($B1475,Stats!$A$2:$AA$19,25,FALSE),""))</f>
        <v/>
      </c>
      <c r="BM1475" s="46">
        <f>IF(ISNUMBER(VLOOKUP($B1475,Stats!$A$2:$AA$19,2,FALSE))=FALSE,"",IF(ISNUMBER(AA1475),(AA1475-VLOOKUP($B1475,Stats!$A$2:$AA$19,12,FALSE))/VLOOKUP($B1475,Stats!$A$2:$AA$19,26,FALSE),""))</f>
        <v>-0.19786189929082168</v>
      </c>
      <c r="BN1475" s="46" t="str">
        <f>IF(ISNUMBER(VLOOKUP($B1475,Stats!$A$2:$AA$19,2,FALSE))=FALSE,"",IF(ISNUMBER(#REF!),(#REF!-VLOOKUP($B1475,Stats!$A$2:$AA$19,13,FALSE))/VLOOKUP($B1475,Stats!$A$2:$AA$19,27,FALSE),""))</f>
        <v/>
      </c>
      <c r="BO1475" s="46" t="str">
        <f>IF(ISNUMBER(VLOOKUP($B1475,Stats!$A$2:$AA$19,2,FALSE))=FALSE,"",IF(ISNUMBER(#REF!),(#REF!-VLOOKUP($B1475,Stats!$A$2:$AA$19,14,FALSE))/VLOOKUP($B1475,Stats!$A$2:$AB$19,28,FALSE),""))</f>
        <v/>
      </c>
      <c r="BP1475" s="46"/>
      <c r="BQ1475" s="46">
        <f>IF(ISNUMBER(VLOOKUP($B1475,Stats!$A$2:$AA$19,2,FALSE))=FALSE,"",IF(ISNUMBER(BM1475),BM1475,(VLOOKUP($B1475,Stats!$A$2:$AT$19,46,FALSE)-VLOOKUP($B1475,Stats!$A$2:$AA$19,12,FALSE))/VLOOKUP($B1475,Stats!$A$2:$AA$19,26,FALSE)))</f>
        <v>-0.19786189929082168</v>
      </c>
      <c r="BR1475" s="51">
        <f t="shared" si="302"/>
        <v>-0.19786189929082168</v>
      </c>
      <c r="BS1475" s="32" t="str">
        <f t="shared" ref="BS1475:BS1538" si="310">IF(ISNUMBER(AZ1475),CONCATENATE(A1475,"_",B1475),"")</f>
        <v>5426_201506</v>
      </c>
      <c r="BT1475" s="53">
        <f t="shared" ref="BT1475:BT1538" si="311">IF(ISNUMBER(AZ1475),BD1475*$BD$1+BK1475*$BK$1+$BR$1*BR1475,"")</f>
        <v>2.538587289264016E-2</v>
      </c>
    </row>
    <row r="1476" spans="1:72" x14ac:dyDescent="0.15">
      <c r="A1476" s="16">
        <v>5426</v>
      </c>
      <c r="B1476" s="17">
        <v>201507</v>
      </c>
      <c r="C1476" s="3">
        <v>0</v>
      </c>
      <c r="D1476" s="23">
        <v>1.6501650165015036E-3</v>
      </c>
      <c r="E1476" s="18">
        <v>5.6418191949420323E-3</v>
      </c>
      <c r="F1476" s="24">
        <v>3</v>
      </c>
      <c r="G1476" s="24">
        <v>2</v>
      </c>
      <c r="H1476" s="20">
        <v>3.6762465129266766E-3</v>
      </c>
      <c r="I1476" s="20">
        <v>-4.6579848594088258E-3</v>
      </c>
      <c r="J1476" s="24">
        <v>2</v>
      </c>
      <c r="K1476" s="24">
        <v>1</v>
      </c>
      <c r="L1476" s="20">
        <v>7.1783545002761517E-3</v>
      </c>
      <c r="M1476" s="20">
        <v>-7.6712328767123417E-3</v>
      </c>
      <c r="N1476" s="19">
        <v>1.825</v>
      </c>
      <c r="O1476" s="19">
        <v>1</v>
      </c>
      <c r="P1476" s="25">
        <v>42086</v>
      </c>
      <c r="Q1476" s="20">
        <v>-7.6712328767123417E-3</v>
      </c>
      <c r="R1476" s="25">
        <v>42087</v>
      </c>
      <c r="S1476" s="25">
        <f>IF(ISNUMBER(R1476),VLOOKUP(B1476,Index!$B$3:$AB$18,27,FALSE),"")</f>
        <v>42088</v>
      </c>
      <c r="T1476" s="25">
        <f>IF(ISNUMBER($R1476),VLOOKUP($B1476,Index!$B$21:$AB$36,27,FALSE),"")</f>
        <v>42089</v>
      </c>
      <c r="U1476" s="25">
        <f>IF(ISNUMBER($R1476),VLOOKUP($B1476,Index!$B$39:$AB$54,27,FALSE),"")</f>
        <v>42089</v>
      </c>
      <c r="W1476" s="18">
        <v>0.11881188118810826</v>
      </c>
      <c r="X1476" s="19">
        <v>0.6</v>
      </c>
      <c r="Y1476" s="18">
        <v>0.10704599281724604</v>
      </c>
      <c r="Z1476" s="19">
        <f t="shared" ref="Z1476:Z1539" si="312">IF(ISNUMBER(B1476),ABS(R1476-S1476),"")</f>
        <v>1</v>
      </c>
      <c r="AA1476" s="21">
        <v>0.21511079679394565</v>
      </c>
      <c r="AB1476" s="3">
        <v>0</v>
      </c>
      <c r="AC1476" s="18">
        <v>1.4116263111457153E-2</v>
      </c>
      <c r="AD1476" s="19">
        <v>0.36</v>
      </c>
      <c r="AE1476" s="18">
        <v>1.145884457822989E-2</v>
      </c>
      <c r="AF1476" s="19">
        <f t="shared" ref="AF1476:AF1539" si="313">IF(ISNUMBER(B1476),(ABS(R1476-S1476))^2,"")</f>
        <v>1</v>
      </c>
      <c r="AG1476" s="21">
        <v>4.6272654897326182E-2</v>
      </c>
      <c r="AH1476" s="3">
        <v>0</v>
      </c>
      <c r="AK1476" t="str">
        <f t="shared" si="308"/>
        <v/>
      </c>
      <c r="AL1476" t="str">
        <f t="shared" si="308"/>
        <v/>
      </c>
      <c r="AM1476" t="str">
        <f t="shared" si="308"/>
        <v/>
      </c>
      <c r="AN1476" t="str">
        <f t="shared" si="308"/>
        <v/>
      </c>
      <c r="AO1476" t="str">
        <f t="shared" si="308"/>
        <v/>
      </c>
      <c r="AP1476" t="str">
        <f t="shared" si="308"/>
        <v/>
      </c>
      <c r="AQ1476" t="str">
        <f t="shared" si="308"/>
        <v/>
      </c>
      <c r="AR1476" t="str">
        <f t="shared" si="308"/>
        <v/>
      </c>
      <c r="AS1476" t="str">
        <f t="shared" si="308"/>
        <v/>
      </c>
      <c r="AT1476" t="str">
        <f t="shared" si="308"/>
        <v/>
      </c>
      <c r="AU1476" t="str">
        <f t="shared" si="308"/>
        <v/>
      </c>
      <c r="AV1476" t="str">
        <f t="shared" si="308"/>
        <v/>
      </c>
      <c r="AW1476" t="str">
        <f t="shared" si="308"/>
        <v/>
      </c>
      <c r="AX1476">
        <f t="shared" si="308"/>
        <v>0.21511079679394565</v>
      </c>
      <c r="AZ1476" s="46">
        <f>IF(ISNUMBER(VLOOKUP($B1476,Stats!$A$2:$AA$19,2,FALSE))=FALSE,"",IF(ISNUMBER(W1476),(W1476-VLOOKUP($B1476,Stats!$A$2:$AA$19,2,FALSE))/VLOOKUP($B1476,Stats!$A$2:$AA$19,16,FALSE),""))</f>
        <v>-0.6088664368324791</v>
      </c>
      <c r="BA1476" s="46">
        <f>IF(ISNUMBER(VLOOKUP($B1476,Stats!$A$2:$AA$19,2,FALSE))=FALSE,"",IF(ISNUMBER(X1476),(X1476-VLOOKUP($B1476,Stats!$A$2:$AA$19,3,FALSE))/VLOOKUP($B1476,Stats!$A$2:$AA$19,17,FALSE),""))</f>
        <v>-0.37879956534795695</v>
      </c>
      <c r="BB1476" s="46"/>
      <c r="BC1476" s="46"/>
      <c r="BD1476" s="44">
        <f t="shared" si="309"/>
        <v>-0.49383300109021799</v>
      </c>
      <c r="BE1476" s="46">
        <f>IF(ISNUMBER(VLOOKUP($B1476,Stats!$A$2:$AA$19,2,FALSE))=FALSE,"",IF(ISNUMBER(Y1476),(Y1476-VLOOKUP($B1476,Stats!$A$2:$AA$19,5,FALSE))/VLOOKUP($B1476,Stats!$A$2:$AA$19,19,FALSE),""))</f>
        <v>-0.5321621690719911</v>
      </c>
      <c r="BF1476" s="46"/>
      <c r="BG1476" s="46"/>
      <c r="BH1476" s="46">
        <f>IF(ISNUMBER(VLOOKUP($B1476,Stats!$A$2:$AA$19,2,FALSE))=FALSE,"",IF(ISNUMBER(Z1476),(Z1476-VLOOKUP($B1476,Stats!$A$2:$AA$19,8,FALSE))/VLOOKUP($B1476,Stats!$A$2:$AA$19,22,FALSE),""))</f>
        <v>-0.22777854907483192</v>
      </c>
      <c r="BI1476" s="46" t="str">
        <f>IF(ISNUMBER(VLOOKUP($B1476,Stats!$A$2:$AA$19,2,FALSE))=FALSE,"",IF(ISNUMBER(#REF!),(#REF!-VLOOKUP($B1476,Stats!$A$2:$AA$19,9,FALSE))/VLOOKUP($B1476,Stats!$A$2:$AA$19,23,FALSE),""))</f>
        <v/>
      </c>
      <c r="BJ1476" s="46" t="str">
        <f>IF(ISNUMBER(VLOOKUP($B1476,Stats!$A$2:$AA$19,2,FALSE))=FALSE,"",IF(ISNUMBER(#REF!),(#REF!-VLOOKUP($B1476,Stats!$A$2:$AA$19,10,FALSE))/VLOOKUP($B1476,Stats!$A$2:$AA$19,24,FALSE),""))</f>
        <v/>
      </c>
      <c r="BK1476" s="44">
        <f t="shared" si="301"/>
        <v>0.3041799536279442</v>
      </c>
      <c r="BL1476" s="46" t="str">
        <f>IF(ISNUMBER(VLOOKUP($B1476,Stats!$A$2:$AA$19,2,FALSE))=FALSE,"",IF(ISNUMBER(#REF!),(#REF!-VLOOKUP($B1476,Stats!$A$2:$AA$19,11,FALSE))/VLOOKUP($B1476,Stats!$A$2:$AA$19,25,FALSE),""))</f>
        <v/>
      </c>
      <c r="BM1476" s="46">
        <f>IF(ISNUMBER(VLOOKUP($B1476,Stats!$A$2:$AA$19,2,FALSE))=FALSE,"",IF(ISNUMBER(AA1476),(AA1476-VLOOKUP($B1476,Stats!$A$2:$AA$19,12,FALSE))/VLOOKUP($B1476,Stats!$A$2:$AA$19,26,FALSE),""))</f>
        <v>-0.48416570984579399</v>
      </c>
      <c r="BN1476" s="46" t="str">
        <f>IF(ISNUMBER(VLOOKUP($B1476,Stats!$A$2:$AA$19,2,FALSE))=FALSE,"",IF(ISNUMBER(#REF!),(#REF!-VLOOKUP($B1476,Stats!$A$2:$AA$19,13,FALSE))/VLOOKUP($B1476,Stats!$A$2:$AA$19,27,FALSE),""))</f>
        <v/>
      </c>
      <c r="BO1476" s="46" t="str">
        <f>IF(ISNUMBER(VLOOKUP($B1476,Stats!$A$2:$AA$19,2,FALSE))=FALSE,"",IF(ISNUMBER(#REF!),(#REF!-VLOOKUP($B1476,Stats!$A$2:$AA$19,14,FALSE))/VLOOKUP($B1476,Stats!$A$2:$AB$19,28,FALSE),""))</f>
        <v/>
      </c>
      <c r="BP1476" s="46"/>
      <c r="BQ1476" s="46">
        <f>IF(ISNUMBER(VLOOKUP($B1476,Stats!$A$2:$AA$19,2,FALSE))=FALSE,"",IF(ISNUMBER(BM1476),BM1476,(VLOOKUP($B1476,Stats!$A$2:$AT$19,46,FALSE)-VLOOKUP($B1476,Stats!$A$2:$AA$19,12,FALSE))/VLOOKUP($B1476,Stats!$A$2:$AA$19,26,FALSE)))</f>
        <v>-0.48416570984579399</v>
      </c>
      <c r="BR1476" s="51">
        <f t="shared" si="302"/>
        <v>-0.48416570984579399</v>
      </c>
      <c r="BS1476" s="32" t="str">
        <f t="shared" si="310"/>
        <v>5426_201507</v>
      </c>
      <c r="BT1476" s="53">
        <f t="shared" si="311"/>
        <v>-1.3091770010435905E-2</v>
      </c>
    </row>
    <row r="1477" spans="1:72" x14ac:dyDescent="0.15">
      <c r="S1477" t="str">
        <f>IF(ISNUMBER(R1477),VLOOKUP(B1477,Index!$B$3:$AB$18,27,FALSE),"")</f>
        <v/>
      </c>
      <c r="T1477" t="str">
        <f>IF(ISNUMBER($R1477),VLOOKUP($B1477,Index!$B$21:$AB$36,27,FALSE),"")</f>
        <v/>
      </c>
      <c r="U1477" t="str">
        <f>IF(ISNUMBER($R1477),VLOOKUP($B1477,Index!$B$39:$AB$54,27,FALSE),"")</f>
        <v/>
      </c>
      <c r="Z1477" t="str">
        <f t="shared" si="312"/>
        <v/>
      </c>
      <c r="AA1477" t="s">
        <v>25</v>
      </c>
      <c r="AF1477" t="str">
        <f t="shared" si="313"/>
        <v/>
      </c>
      <c r="AG1477" t="s">
        <v>25</v>
      </c>
      <c r="AK1477" t="str">
        <f t="shared" si="308"/>
        <v/>
      </c>
      <c r="AL1477" t="str">
        <f t="shared" si="308"/>
        <v/>
      </c>
      <c r="AM1477" t="str">
        <f t="shared" si="308"/>
        <v/>
      </c>
      <c r="AN1477" t="str">
        <f t="shared" si="308"/>
        <v/>
      </c>
      <c r="AO1477" t="str">
        <f t="shared" si="308"/>
        <v/>
      </c>
      <c r="AP1477" t="str">
        <f t="shared" si="308"/>
        <v/>
      </c>
      <c r="AQ1477" t="str">
        <f t="shared" si="308"/>
        <v/>
      </c>
      <c r="AR1477" t="str">
        <f t="shared" si="308"/>
        <v/>
      </c>
      <c r="AS1477" t="str">
        <f t="shared" si="308"/>
        <v/>
      </c>
      <c r="AT1477" t="str">
        <f t="shared" si="308"/>
        <v/>
      </c>
      <c r="AU1477" t="str">
        <f t="shared" si="308"/>
        <v/>
      </c>
      <c r="AV1477" t="str">
        <f t="shared" si="308"/>
        <v/>
      </c>
      <c r="AW1477" t="str">
        <f t="shared" si="308"/>
        <v/>
      </c>
      <c r="AX1477" t="str">
        <f t="shared" si="308"/>
        <v/>
      </c>
      <c r="AZ1477" s="46" t="str">
        <f>IF(ISNUMBER(VLOOKUP($B1477,Stats!$A$2:$AA$19,2,FALSE))=FALSE,"",IF(ISNUMBER(W1477),(W1477-VLOOKUP($B1477,Stats!$A$2:$AA$19,2,FALSE))/VLOOKUP($B1477,Stats!$A$2:$AA$19,16,FALSE),""))</f>
        <v/>
      </c>
      <c r="BA1477" s="46" t="str">
        <f>IF(ISNUMBER(VLOOKUP($B1477,Stats!$A$2:$AA$19,2,FALSE))=FALSE,"",IF(ISNUMBER(X1477),(X1477-VLOOKUP($B1477,Stats!$A$2:$AA$19,3,FALSE))/VLOOKUP($B1477,Stats!$A$2:$AA$19,17,FALSE),""))</f>
        <v/>
      </c>
      <c r="BB1477" s="46"/>
      <c r="BC1477" s="46"/>
      <c r="BD1477" s="44" t="str">
        <f t="shared" si="309"/>
        <v/>
      </c>
      <c r="BE1477" s="46" t="str">
        <f>IF(ISNUMBER(VLOOKUP($B1477,Stats!$A$2:$AA$19,2,FALSE))=FALSE,"",IF(ISNUMBER(Y1477),(Y1477-VLOOKUP($B1477,Stats!$A$2:$AA$19,5,FALSE))/VLOOKUP($B1477,Stats!$A$2:$AA$19,19,FALSE),""))</f>
        <v/>
      </c>
      <c r="BF1477" s="46"/>
      <c r="BG1477" s="46"/>
      <c r="BH1477" s="46" t="str">
        <f>IF(ISNUMBER(VLOOKUP($B1477,Stats!$A$2:$AA$19,2,FALSE))=FALSE,"",IF(ISNUMBER(Z1477),(Z1477-VLOOKUP($B1477,Stats!$A$2:$AA$19,8,FALSE))/VLOOKUP($B1477,Stats!$A$2:$AA$19,22,FALSE),""))</f>
        <v/>
      </c>
      <c r="BI1477" s="46" t="str">
        <f>IF(ISNUMBER(VLOOKUP($B1477,Stats!$A$2:$AA$19,2,FALSE))=FALSE,"",IF(ISNUMBER(#REF!),(#REF!-VLOOKUP($B1477,Stats!$A$2:$AA$19,9,FALSE))/VLOOKUP($B1477,Stats!$A$2:$AA$19,23,FALSE),""))</f>
        <v/>
      </c>
      <c r="BJ1477" s="46" t="str">
        <f>IF(ISNUMBER(VLOOKUP($B1477,Stats!$A$2:$AA$19,2,FALSE))=FALSE,"",IF(ISNUMBER(#REF!),(#REF!-VLOOKUP($B1477,Stats!$A$2:$AA$19,10,FALSE))/VLOOKUP($B1477,Stats!$A$2:$AA$19,24,FALSE),""))</f>
        <v/>
      </c>
      <c r="BK1477" s="44" t="str">
        <f t="shared" ref="BK1477:BK1540" si="314">IF(ISNUMBER(AZ1477),(MAX(-3,MIN(3,SUM(0,-BE1477)))*$BE$1+MAX(-3,MIN(3,SUM(0,-BF1477)))*$BF$1+$BG$1*MAX(-3,MIN(3,SUM(0,-BG1477)))+$BH$1*MAX(-3,MIN(3,SUM(0,BH1477)))+$BI$1*MAX(-3,MIN(3,SUM(0,BI1477)))+$BJ$1*MAX(-3,MIN(3,SUM(0,BJ1477)))),"")</f>
        <v/>
      </c>
      <c r="BL1477" s="46" t="str">
        <f>IF(ISNUMBER(VLOOKUP($B1477,Stats!$A$2:$AA$19,2,FALSE))=FALSE,"",IF(ISNUMBER(#REF!),(#REF!-VLOOKUP($B1477,Stats!$A$2:$AA$19,11,FALSE))/VLOOKUP($B1477,Stats!$A$2:$AA$19,25,FALSE),""))</f>
        <v/>
      </c>
      <c r="BM1477" s="46" t="str">
        <f>IF(ISNUMBER(VLOOKUP($B1477,Stats!$A$2:$AA$19,2,FALSE))=FALSE,"",IF(ISNUMBER(AA1477),(AA1477-VLOOKUP($B1477,Stats!$A$2:$AA$19,12,FALSE))/VLOOKUP($B1477,Stats!$A$2:$AA$19,26,FALSE),""))</f>
        <v/>
      </c>
      <c r="BN1477" s="46" t="str">
        <f>IF(ISNUMBER(VLOOKUP($B1477,Stats!$A$2:$AA$19,2,FALSE))=FALSE,"",IF(ISNUMBER(#REF!),(#REF!-VLOOKUP($B1477,Stats!$A$2:$AA$19,13,FALSE))/VLOOKUP($B1477,Stats!$A$2:$AA$19,27,FALSE),""))</f>
        <v/>
      </c>
      <c r="BO1477" s="46" t="str">
        <f>IF(ISNUMBER(VLOOKUP($B1477,Stats!$A$2:$AA$19,2,FALSE))=FALSE,"",IF(ISNUMBER(#REF!),(#REF!-VLOOKUP($B1477,Stats!$A$2:$AA$19,14,FALSE))/VLOOKUP($B1477,Stats!$A$2:$AB$19,28,FALSE),""))</f>
        <v/>
      </c>
      <c r="BP1477" s="46"/>
      <c r="BQ1477" s="46" t="str">
        <f>IF(ISNUMBER(VLOOKUP($B1477,Stats!$A$2:$AA$19,2,FALSE))=FALSE,"",IF(ISNUMBER(BM1477),BM1477,(VLOOKUP($B1477,Stats!$A$2:$AT$19,46,FALSE)-VLOOKUP($B1477,Stats!$A$2:$AA$19,12,FALSE))/VLOOKUP($B1477,Stats!$A$2:$AA$19,26,FALSE)))</f>
        <v/>
      </c>
      <c r="BR1477" s="51" t="str">
        <f t="shared" si="302"/>
        <v/>
      </c>
      <c r="BS1477" s="32" t="str">
        <f t="shared" si="310"/>
        <v/>
      </c>
      <c r="BT1477" s="53" t="str">
        <f t="shared" si="311"/>
        <v/>
      </c>
    </row>
    <row r="1478" spans="1:72" ht="40.5" x14ac:dyDescent="0.15">
      <c r="A1478" s="1" t="s">
        <v>54</v>
      </c>
      <c r="B1478" s="1" t="s">
        <v>0</v>
      </c>
      <c r="C1478" s="3"/>
      <c r="D1478" s="4" t="s">
        <v>10</v>
      </c>
      <c r="E1478" s="1" t="s">
        <v>11</v>
      </c>
      <c r="F1478" s="1" t="s">
        <v>12</v>
      </c>
      <c r="G1478" s="1" t="s">
        <v>13</v>
      </c>
      <c r="H1478" s="1" t="s">
        <v>14</v>
      </c>
      <c r="I1478" s="1" t="s">
        <v>15</v>
      </c>
      <c r="J1478" s="1" t="s">
        <v>16</v>
      </c>
      <c r="K1478" s="1" t="s">
        <v>17</v>
      </c>
      <c r="L1478" s="1" t="s">
        <v>18</v>
      </c>
      <c r="M1478" s="1" t="s">
        <v>19</v>
      </c>
      <c r="N1478" s="1" t="s">
        <v>20</v>
      </c>
      <c r="O1478" s="1" t="s">
        <v>21</v>
      </c>
      <c r="P1478" s="1" t="s">
        <v>22</v>
      </c>
      <c r="Q1478" s="1" t="s">
        <v>23</v>
      </c>
      <c r="R1478" s="1" t="s">
        <v>24</v>
      </c>
      <c r="S1478" s="1" t="str">
        <f>IF(ISNUMBER(R1478),VLOOKUP(B1478,Index!$B$3:$AB$18,27,FALSE),"")</f>
        <v/>
      </c>
      <c r="T1478" s="1" t="str">
        <f>IF(ISNUMBER($R1478),VLOOKUP($B1478,Index!$B$21:$AB$36,27,FALSE),"")</f>
        <v/>
      </c>
      <c r="U1478" s="1" t="str">
        <f>IF(ISNUMBER($R1478),VLOOKUP($B1478,Index!$B$39:$AB$54,27,FALSE),"")</f>
        <v/>
      </c>
      <c r="W1478" s="1" t="s">
        <v>1</v>
      </c>
      <c r="X1478" s="1" t="s">
        <v>2</v>
      </c>
      <c r="Y1478" s="1" t="s">
        <v>4</v>
      </c>
      <c r="Z1478" s="1" t="str">
        <f t="shared" si="312"/>
        <v/>
      </c>
      <c r="AA1478" s="1" t="s">
        <v>8</v>
      </c>
      <c r="AB1478" s="3"/>
      <c r="AC1478" s="1" t="s">
        <v>55</v>
      </c>
      <c r="AD1478" s="1" t="s">
        <v>56</v>
      </c>
      <c r="AE1478" s="1" t="s">
        <v>57</v>
      </c>
      <c r="AF1478" s="1" t="str">
        <f t="shared" si="313"/>
        <v/>
      </c>
      <c r="AG1478" s="1" t="s">
        <v>38</v>
      </c>
      <c r="AH1478" s="3"/>
      <c r="AK1478" t="str">
        <f t="shared" si="308"/>
        <v/>
      </c>
      <c r="AL1478" t="str">
        <f t="shared" si="308"/>
        <v/>
      </c>
      <c r="AM1478" t="str">
        <f t="shared" si="308"/>
        <v/>
      </c>
      <c r="AN1478" t="str">
        <f t="shared" si="308"/>
        <v/>
      </c>
      <c r="AO1478" t="str">
        <f t="shared" si="308"/>
        <v/>
      </c>
      <c r="AP1478" t="str">
        <f t="shared" si="308"/>
        <v/>
      </c>
      <c r="AQ1478" t="str">
        <f t="shared" si="308"/>
        <v/>
      </c>
      <c r="AR1478" t="str">
        <f t="shared" si="308"/>
        <v/>
      </c>
      <c r="AS1478" t="str">
        <f t="shared" si="308"/>
        <v/>
      </c>
      <c r="AT1478" t="str">
        <f t="shared" si="308"/>
        <v/>
      </c>
      <c r="AU1478" t="str">
        <f t="shared" si="308"/>
        <v/>
      </c>
      <c r="AV1478" t="str">
        <f t="shared" si="308"/>
        <v/>
      </c>
      <c r="AW1478" t="str">
        <f t="shared" si="308"/>
        <v/>
      </c>
      <c r="AX1478" t="str">
        <f t="shared" si="308"/>
        <v/>
      </c>
      <c r="AZ1478" s="46" t="str">
        <f>IF(ISNUMBER(VLOOKUP($B1478,Stats!$A$2:$AA$19,2,FALSE))=FALSE,"",IF(ISNUMBER(W1478),(W1478-VLOOKUP($B1478,Stats!$A$2:$AA$19,2,FALSE))/VLOOKUP($B1478,Stats!$A$2:$AA$19,16,FALSE),""))</f>
        <v/>
      </c>
      <c r="BA1478" s="46" t="str">
        <f>IF(ISNUMBER(VLOOKUP($B1478,Stats!$A$2:$AA$19,2,FALSE))=FALSE,"",IF(ISNUMBER(X1478),(X1478-VLOOKUP($B1478,Stats!$A$2:$AA$19,3,FALSE))/VLOOKUP($B1478,Stats!$A$2:$AA$19,17,FALSE),""))</f>
        <v/>
      </c>
      <c r="BB1478" s="46"/>
      <c r="BC1478" s="46"/>
      <c r="BD1478" s="44" t="str">
        <f t="shared" si="309"/>
        <v/>
      </c>
      <c r="BE1478" s="46" t="str">
        <f>IF(ISNUMBER(VLOOKUP($B1478,Stats!$A$2:$AA$19,2,FALSE))=FALSE,"",IF(ISNUMBER(Y1478),(Y1478-VLOOKUP($B1478,Stats!$A$2:$AA$19,5,FALSE))/VLOOKUP($B1478,Stats!$A$2:$AA$19,19,FALSE),""))</f>
        <v/>
      </c>
      <c r="BF1478" s="46"/>
      <c r="BG1478" s="46"/>
      <c r="BH1478" s="46" t="str">
        <f>IF(ISNUMBER(VLOOKUP($B1478,Stats!$A$2:$AA$19,2,FALSE))=FALSE,"",IF(ISNUMBER(Z1478),(Z1478-VLOOKUP($B1478,Stats!$A$2:$AA$19,8,FALSE))/VLOOKUP($B1478,Stats!$A$2:$AA$19,22,FALSE),""))</f>
        <v/>
      </c>
      <c r="BI1478" s="46" t="str">
        <f>IF(ISNUMBER(VLOOKUP($B1478,Stats!$A$2:$AA$19,2,FALSE))=FALSE,"",IF(ISNUMBER(#REF!),(#REF!-VLOOKUP($B1478,Stats!$A$2:$AA$19,9,FALSE))/VLOOKUP($B1478,Stats!$A$2:$AA$19,23,FALSE),""))</f>
        <v/>
      </c>
      <c r="BJ1478" s="46" t="str">
        <f>IF(ISNUMBER(VLOOKUP($B1478,Stats!$A$2:$AA$19,2,FALSE))=FALSE,"",IF(ISNUMBER(#REF!),(#REF!-VLOOKUP($B1478,Stats!$A$2:$AA$19,10,FALSE))/VLOOKUP($B1478,Stats!$A$2:$AA$19,24,FALSE),""))</f>
        <v/>
      </c>
      <c r="BK1478" s="44" t="str">
        <f t="shared" si="314"/>
        <v/>
      </c>
      <c r="BL1478" s="46" t="str">
        <f>IF(ISNUMBER(VLOOKUP($B1478,Stats!$A$2:$AA$19,2,FALSE))=FALSE,"",IF(ISNUMBER(#REF!),(#REF!-VLOOKUP($B1478,Stats!$A$2:$AA$19,11,FALSE))/VLOOKUP($B1478,Stats!$A$2:$AA$19,25,FALSE),""))</f>
        <v/>
      </c>
      <c r="BM1478" s="46" t="str">
        <f>IF(ISNUMBER(VLOOKUP($B1478,Stats!$A$2:$AA$19,2,FALSE))=FALSE,"",IF(ISNUMBER(AA1478),(AA1478-VLOOKUP($B1478,Stats!$A$2:$AA$19,12,FALSE))/VLOOKUP($B1478,Stats!$A$2:$AA$19,26,FALSE),""))</f>
        <v/>
      </c>
      <c r="BN1478" s="46" t="str">
        <f>IF(ISNUMBER(VLOOKUP($B1478,Stats!$A$2:$AA$19,2,FALSE))=FALSE,"",IF(ISNUMBER(#REF!),(#REF!-VLOOKUP($B1478,Stats!$A$2:$AA$19,13,FALSE))/VLOOKUP($B1478,Stats!$A$2:$AA$19,27,FALSE),""))</f>
        <v/>
      </c>
      <c r="BO1478" s="46" t="str">
        <f>IF(ISNUMBER(VLOOKUP($B1478,Stats!$A$2:$AA$19,2,FALSE))=FALSE,"",IF(ISNUMBER(#REF!),(#REF!-VLOOKUP($B1478,Stats!$A$2:$AA$19,14,FALSE))/VLOOKUP($B1478,Stats!$A$2:$AB$19,28,FALSE),""))</f>
        <v/>
      </c>
      <c r="BP1478" s="46"/>
      <c r="BQ1478" s="46" t="str">
        <f>IF(ISNUMBER(VLOOKUP($B1478,Stats!$A$2:$AA$19,2,FALSE))=FALSE,"",IF(ISNUMBER(BM1478),BM1478,(VLOOKUP($B1478,Stats!$A$2:$AT$19,46,FALSE)-VLOOKUP($B1478,Stats!$A$2:$AA$19,12,FALSE))/VLOOKUP($B1478,Stats!$A$2:$AA$19,26,FALSE)))</f>
        <v/>
      </c>
      <c r="BR1478" s="51" t="str">
        <f t="shared" ref="BR1478:BR1541" si="315">IF(ISNUMBER(AZ1478),MAX(-3,MIN(3,SUM(0,BQ1478)))*$BM$1+$BN$1*MAX(-3,MIN(3,SUM(0,BN1478)))+$BO$1*MAX(-3,MIN(3,SUM(0,BO1478))),"")</f>
        <v/>
      </c>
      <c r="BS1478" s="32" t="str">
        <f t="shared" si="310"/>
        <v/>
      </c>
      <c r="BT1478" s="53" t="str">
        <f t="shared" si="311"/>
        <v/>
      </c>
    </row>
    <row r="1479" spans="1:72" x14ac:dyDescent="0.15">
      <c r="A1479" s="5">
        <v>6435</v>
      </c>
      <c r="B1479" s="5" t="s">
        <v>58</v>
      </c>
      <c r="C1479" s="3">
        <v>0</v>
      </c>
      <c r="D1479" s="11">
        <v>0.38613138686131387</v>
      </c>
      <c r="E1479" s="6">
        <v>1.2966589766197339E-2</v>
      </c>
      <c r="F1479" s="12">
        <v>71</v>
      </c>
      <c r="G1479" s="12">
        <v>44</v>
      </c>
      <c r="H1479" s="13">
        <v>1.0252557978487923E-2</v>
      </c>
      <c r="I1479" s="13">
        <v>-8.8937132986372583E-3</v>
      </c>
      <c r="J1479" s="12">
        <v>8</v>
      </c>
      <c r="K1479" s="12">
        <v>5</v>
      </c>
      <c r="L1479" s="13">
        <v>3.394877903513982E-2</v>
      </c>
      <c r="M1479" s="13">
        <v>-5.2049446974625768E-2</v>
      </c>
      <c r="N1479" s="8">
        <v>1.909</v>
      </c>
      <c r="O1479" s="8">
        <v>1.3934306569343065</v>
      </c>
      <c r="P1479" s="14">
        <v>42086</v>
      </c>
      <c r="Q1479" s="13">
        <v>-5.6957928802589097E-2</v>
      </c>
      <c r="R1479" s="14">
        <v>41982</v>
      </c>
      <c r="S1479" s="14">
        <f>IF(ISNUMBER(R1479),VLOOKUP(B1479,Index!$B$3:$AB$18,27,FALSE),"")</f>
        <v>42041</v>
      </c>
      <c r="T1479" s="14">
        <f>IF(ISNUMBER($R1479),VLOOKUP($B1479,Index!$B$21:$AB$36,27,FALSE),"")</f>
        <v>41996</v>
      </c>
      <c r="U1479" s="14">
        <f>IF(ISNUMBER($R1479),VLOOKUP($B1479,Index!$B$39:$AB$54,27,FALSE),"")</f>
        <v>42003</v>
      </c>
      <c r="W1479" s="6">
        <v>0.81290818286592392</v>
      </c>
      <c r="X1479" s="7">
        <v>0.61739130434782608</v>
      </c>
      <c r="Y1479" s="6">
        <v>0.24602374287728265</v>
      </c>
      <c r="Z1479" s="8" t="str">
        <f t="shared" si="312"/>
        <v/>
      </c>
      <c r="AA1479" s="9">
        <v>6.7792385534173736</v>
      </c>
      <c r="AB1479" s="3">
        <v>0</v>
      </c>
      <c r="AC1479" s="6">
        <v>0.6608197137703784</v>
      </c>
      <c r="AD1479" s="7">
        <v>0.38117202268431</v>
      </c>
      <c r="AE1479" s="6">
        <v>6.052768205934729E-2</v>
      </c>
      <c r="AF1479" s="8" t="str">
        <f t="shared" si="313"/>
        <v/>
      </c>
      <c r="AG1479" s="9">
        <v>45.958075364140484</v>
      </c>
      <c r="AH1479" s="3">
        <v>0</v>
      </c>
      <c r="AK1479" t="str">
        <f t="shared" si="308"/>
        <v/>
      </c>
      <c r="AL1479" t="str">
        <f t="shared" si="308"/>
        <v/>
      </c>
      <c r="AM1479" t="str">
        <f t="shared" si="308"/>
        <v/>
      </c>
      <c r="AN1479" t="str">
        <f t="shared" si="308"/>
        <v/>
      </c>
      <c r="AO1479" t="str">
        <f t="shared" si="308"/>
        <v/>
      </c>
      <c r="AP1479" t="str">
        <f t="shared" si="308"/>
        <v/>
      </c>
      <c r="AQ1479" t="str">
        <f t="shared" si="308"/>
        <v/>
      </c>
      <c r="AR1479" t="str">
        <f t="shared" si="308"/>
        <v/>
      </c>
      <c r="AS1479" t="str">
        <f t="shared" si="308"/>
        <v/>
      </c>
      <c r="AT1479" t="str">
        <f t="shared" si="308"/>
        <v/>
      </c>
      <c r="AU1479" t="str">
        <f t="shared" si="308"/>
        <v/>
      </c>
      <c r="AV1479" t="str">
        <f t="shared" si="308"/>
        <v/>
      </c>
      <c r="AW1479" t="str">
        <f t="shared" si="308"/>
        <v/>
      </c>
      <c r="AX1479" t="str">
        <f t="shared" si="308"/>
        <v/>
      </c>
      <c r="AZ1479" s="46" t="str">
        <f>IF(ISNUMBER(VLOOKUP($B1479,Stats!$A$2:$AA$19,2,FALSE))=FALSE,"",IF(ISNUMBER(W1479),(W1479-VLOOKUP($B1479,Stats!$A$2:$AA$19,2,FALSE))/VLOOKUP($B1479,Stats!$A$2:$AA$19,16,FALSE),""))</f>
        <v/>
      </c>
      <c r="BA1479" s="46" t="str">
        <f>IF(ISNUMBER(VLOOKUP($B1479,Stats!$A$2:$AA$19,2,FALSE))=FALSE,"",IF(ISNUMBER(X1479),(X1479-VLOOKUP($B1479,Stats!$A$2:$AA$19,3,FALSE))/VLOOKUP($B1479,Stats!$A$2:$AA$19,17,FALSE),""))</f>
        <v/>
      </c>
      <c r="BB1479" s="46"/>
      <c r="BC1479" s="46"/>
      <c r="BD1479" s="44" t="str">
        <f t="shared" si="309"/>
        <v/>
      </c>
      <c r="BE1479" s="46" t="str">
        <f>IF(ISNUMBER(VLOOKUP($B1479,Stats!$A$2:$AA$19,2,FALSE))=FALSE,"",IF(ISNUMBER(Y1479),(Y1479-VLOOKUP($B1479,Stats!$A$2:$AA$19,5,FALSE))/VLOOKUP($B1479,Stats!$A$2:$AA$19,19,FALSE),""))</f>
        <v/>
      </c>
      <c r="BF1479" s="46"/>
      <c r="BG1479" s="46"/>
      <c r="BH1479" s="46" t="str">
        <f>IF(ISNUMBER(VLOOKUP($B1479,Stats!$A$2:$AA$19,2,FALSE))=FALSE,"",IF(ISNUMBER(Z1479),(Z1479-VLOOKUP($B1479,Stats!$A$2:$AA$19,8,FALSE))/VLOOKUP($B1479,Stats!$A$2:$AA$19,22,FALSE),""))</f>
        <v/>
      </c>
      <c r="BI1479" s="46" t="str">
        <f>IF(ISNUMBER(VLOOKUP($B1479,Stats!$A$2:$AA$19,2,FALSE))=FALSE,"",IF(ISNUMBER(#REF!),(#REF!-VLOOKUP($B1479,Stats!$A$2:$AA$19,9,FALSE))/VLOOKUP($B1479,Stats!$A$2:$AA$19,23,FALSE),""))</f>
        <v/>
      </c>
      <c r="BJ1479" s="46" t="str">
        <f>IF(ISNUMBER(VLOOKUP($B1479,Stats!$A$2:$AA$19,2,FALSE))=FALSE,"",IF(ISNUMBER(#REF!),(#REF!-VLOOKUP($B1479,Stats!$A$2:$AA$19,10,FALSE))/VLOOKUP($B1479,Stats!$A$2:$AA$19,24,FALSE),""))</f>
        <v/>
      </c>
      <c r="BK1479" s="44" t="str">
        <f t="shared" si="314"/>
        <v/>
      </c>
      <c r="BL1479" s="46" t="str">
        <f>IF(ISNUMBER(VLOOKUP($B1479,Stats!$A$2:$AA$19,2,FALSE))=FALSE,"",IF(ISNUMBER(#REF!),(#REF!-VLOOKUP($B1479,Stats!$A$2:$AA$19,11,FALSE))/VLOOKUP($B1479,Stats!$A$2:$AA$19,25,FALSE),""))</f>
        <v/>
      </c>
      <c r="BM1479" s="46" t="str">
        <f>IF(ISNUMBER(VLOOKUP($B1479,Stats!$A$2:$AA$19,2,FALSE))=FALSE,"",IF(ISNUMBER(AA1479),(AA1479-VLOOKUP($B1479,Stats!$A$2:$AA$19,12,FALSE))/VLOOKUP($B1479,Stats!$A$2:$AA$19,26,FALSE),""))</f>
        <v/>
      </c>
      <c r="BN1479" s="46" t="str">
        <f>IF(ISNUMBER(VLOOKUP($B1479,Stats!$A$2:$AA$19,2,FALSE))=FALSE,"",IF(ISNUMBER(#REF!),(#REF!-VLOOKUP($B1479,Stats!$A$2:$AA$19,13,FALSE))/VLOOKUP($B1479,Stats!$A$2:$AA$19,27,FALSE),""))</f>
        <v/>
      </c>
      <c r="BO1479" s="46" t="str">
        <f>IF(ISNUMBER(VLOOKUP($B1479,Stats!$A$2:$AA$19,2,FALSE))=FALSE,"",IF(ISNUMBER(#REF!),(#REF!-VLOOKUP($B1479,Stats!$A$2:$AA$19,14,FALSE))/VLOOKUP($B1479,Stats!$A$2:$AB$19,28,FALSE),""))</f>
        <v/>
      </c>
      <c r="BP1479" s="46"/>
      <c r="BQ1479" s="46" t="str">
        <f>IF(ISNUMBER(VLOOKUP($B1479,Stats!$A$2:$AA$19,2,FALSE))=FALSE,"",IF(ISNUMBER(BM1479),BM1479,(VLOOKUP($B1479,Stats!$A$2:$AT$19,46,FALSE)-VLOOKUP($B1479,Stats!$A$2:$AA$19,12,FALSE))/VLOOKUP($B1479,Stats!$A$2:$AA$19,26,FALSE)))</f>
        <v/>
      </c>
      <c r="BR1479" s="51" t="str">
        <f t="shared" si="315"/>
        <v/>
      </c>
      <c r="BS1479" s="32" t="str">
        <f t="shared" si="310"/>
        <v/>
      </c>
      <c r="BT1479" s="53" t="str">
        <f t="shared" si="311"/>
        <v/>
      </c>
    </row>
    <row r="1480" spans="1:72" x14ac:dyDescent="0.15">
      <c r="A1480" s="5">
        <v>6435</v>
      </c>
      <c r="B1480" s="5" t="s">
        <v>59</v>
      </c>
      <c r="C1480" s="3">
        <v>0</v>
      </c>
      <c r="D1480" s="11">
        <v>2.4136946420620118E-2</v>
      </c>
      <c r="E1480" s="6">
        <v>1.1374002126454048E-2</v>
      </c>
      <c r="F1480" s="15">
        <v>5.0714285714285712</v>
      </c>
      <c r="G1480" s="15">
        <v>3.1428571428571428</v>
      </c>
      <c r="H1480" s="13">
        <v>1.0666958962685812E-2</v>
      </c>
      <c r="I1480" s="13">
        <v>-8.6240654073435324E-3</v>
      </c>
      <c r="J1480" s="12">
        <v>3.5714285714285716</v>
      </c>
      <c r="K1480" s="12">
        <v>2.1428571428571428</v>
      </c>
      <c r="L1480" s="13">
        <v>1.9449444849935365E-2</v>
      </c>
      <c r="M1480" s="13">
        <v>-1.48897628336576E-2</v>
      </c>
      <c r="N1480" s="8">
        <v>1.6448571428571428</v>
      </c>
      <c r="O1480" s="8">
        <v>1.0284353850212999</v>
      </c>
      <c r="P1480" s="14"/>
      <c r="Q1480" s="13">
        <v>-2.1567047881862485E-2</v>
      </c>
      <c r="R1480" s="14"/>
      <c r="S1480" s="14" t="str">
        <f>IF(ISNUMBER(R1480),VLOOKUP(B1480,Index!$B$3:$AB$18,27,FALSE),"")</f>
        <v/>
      </c>
      <c r="T1480" s="14" t="str">
        <f>IF(ISNUMBER($R1480),VLOOKUP($B1480,Index!$B$21:$AB$36,27,FALSE),"")</f>
        <v/>
      </c>
      <c r="U1480" s="14" t="str">
        <f>IF(ISNUMBER($R1480),VLOOKUP($B1480,Index!$B$39:$AB$54,27,FALSE),"")</f>
        <v/>
      </c>
      <c r="W1480" s="6">
        <v>1.0726363020823442</v>
      </c>
      <c r="X1480" s="8">
        <v>0.6272108843537415</v>
      </c>
      <c r="Y1480" s="6">
        <v>0.21580651698715966</v>
      </c>
      <c r="Z1480" s="8" t="str">
        <f t="shared" si="312"/>
        <v/>
      </c>
      <c r="AA1480" s="9" t="s">
        <v>25</v>
      </c>
      <c r="AB1480" s="3">
        <v>0</v>
      </c>
      <c r="AC1480" s="6">
        <v>1.1505486365448858</v>
      </c>
      <c r="AD1480" s="8">
        <v>0.39339349345180252</v>
      </c>
      <c r="AE1480" s="6">
        <v>4.6572452774129233E-2</v>
      </c>
      <c r="AF1480" s="8" t="str">
        <f t="shared" si="313"/>
        <v/>
      </c>
      <c r="AG1480" s="9" t="s">
        <v>25</v>
      </c>
      <c r="AH1480" s="3">
        <v>0</v>
      </c>
      <c r="AK1480" t="str">
        <f t="shared" si="308"/>
        <v/>
      </c>
      <c r="AL1480" t="str">
        <f t="shared" si="308"/>
        <v/>
      </c>
      <c r="AM1480" t="str">
        <f t="shared" si="308"/>
        <v/>
      </c>
      <c r="AN1480" t="str">
        <f t="shared" si="308"/>
        <v/>
      </c>
      <c r="AO1480" t="str">
        <f t="shared" si="308"/>
        <v/>
      </c>
      <c r="AP1480" t="str">
        <f t="shared" si="308"/>
        <v/>
      </c>
      <c r="AQ1480" t="str">
        <f t="shared" si="308"/>
        <v/>
      </c>
      <c r="AR1480" t="str">
        <f t="shared" si="308"/>
        <v/>
      </c>
      <c r="AS1480" t="str">
        <f t="shared" si="308"/>
        <v/>
      </c>
      <c r="AT1480" t="str">
        <f t="shared" si="308"/>
        <v/>
      </c>
      <c r="AU1480" t="str">
        <f t="shared" si="308"/>
        <v/>
      </c>
      <c r="AV1480" t="str">
        <f t="shared" si="308"/>
        <v/>
      </c>
      <c r="AW1480" t="str">
        <f t="shared" si="308"/>
        <v/>
      </c>
      <c r="AX1480" t="str">
        <f t="shared" si="308"/>
        <v/>
      </c>
      <c r="AZ1480" s="46" t="str">
        <f>IF(ISNUMBER(VLOOKUP($B1480,Stats!$A$2:$AA$19,2,FALSE))=FALSE,"",IF(ISNUMBER(W1480),(W1480-VLOOKUP($B1480,Stats!$A$2:$AA$19,2,FALSE))/VLOOKUP($B1480,Stats!$A$2:$AA$19,16,FALSE),""))</f>
        <v/>
      </c>
      <c r="BA1480" s="46" t="str">
        <f>IF(ISNUMBER(VLOOKUP($B1480,Stats!$A$2:$AA$19,2,FALSE))=FALSE,"",IF(ISNUMBER(X1480),(X1480-VLOOKUP($B1480,Stats!$A$2:$AA$19,3,FALSE))/VLOOKUP($B1480,Stats!$A$2:$AA$19,17,FALSE),""))</f>
        <v/>
      </c>
      <c r="BB1480" s="46"/>
      <c r="BC1480" s="46"/>
      <c r="BD1480" s="44" t="str">
        <f t="shared" si="309"/>
        <v/>
      </c>
      <c r="BE1480" s="46" t="str">
        <f>IF(ISNUMBER(VLOOKUP($B1480,Stats!$A$2:$AA$19,2,FALSE))=FALSE,"",IF(ISNUMBER(Y1480),(Y1480-VLOOKUP($B1480,Stats!$A$2:$AA$19,5,FALSE))/VLOOKUP($B1480,Stats!$A$2:$AA$19,19,FALSE),""))</f>
        <v/>
      </c>
      <c r="BF1480" s="46"/>
      <c r="BG1480" s="46"/>
      <c r="BH1480" s="46" t="str">
        <f>IF(ISNUMBER(VLOOKUP($B1480,Stats!$A$2:$AA$19,2,FALSE))=FALSE,"",IF(ISNUMBER(Z1480),(Z1480-VLOOKUP($B1480,Stats!$A$2:$AA$19,8,FALSE))/VLOOKUP($B1480,Stats!$A$2:$AA$19,22,FALSE),""))</f>
        <v/>
      </c>
      <c r="BI1480" s="46" t="str">
        <f>IF(ISNUMBER(VLOOKUP($B1480,Stats!$A$2:$AA$19,2,FALSE))=FALSE,"",IF(ISNUMBER(#REF!),(#REF!-VLOOKUP($B1480,Stats!$A$2:$AA$19,9,FALSE))/VLOOKUP($B1480,Stats!$A$2:$AA$19,23,FALSE),""))</f>
        <v/>
      </c>
      <c r="BJ1480" s="46" t="str">
        <f>IF(ISNUMBER(VLOOKUP($B1480,Stats!$A$2:$AA$19,2,FALSE))=FALSE,"",IF(ISNUMBER(#REF!),(#REF!-VLOOKUP($B1480,Stats!$A$2:$AA$19,10,FALSE))/VLOOKUP($B1480,Stats!$A$2:$AA$19,24,FALSE),""))</f>
        <v/>
      </c>
      <c r="BK1480" s="44" t="str">
        <f t="shared" si="314"/>
        <v/>
      </c>
      <c r="BL1480" s="46" t="str">
        <f>IF(ISNUMBER(VLOOKUP($B1480,Stats!$A$2:$AA$19,2,FALSE))=FALSE,"",IF(ISNUMBER(#REF!),(#REF!-VLOOKUP($B1480,Stats!$A$2:$AA$19,11,FALSE))/VLOOKUP($B1480,Stats!$A$2:$AA$19,25,FALSE),""))</f>
        <v/>
      </c>
      <c r="BM1480" s="46" t="str">
        <f>IF(ISNUMBER(VLOOKUP($B1480,Stats!$A$2:$AA$19,2,FALSE))=FALSE,"",IF(ISNUMBER(AA1480),(AA1480-VLOOKUP($B1480,Stats!$A$2:$AA$19,12,FALSE))/VLOOKUP($B1480,Stats!$A$2:$AA$19,26,FALSE),""))</f>
        <v/>
      </c>
      <c r="BN1480" s="46" t="str">
        <f>IF(ISNUMBER(VLOOKUP($B1480,Stats!$A$2:$AA$19,2,FALSE))=FALSE,"",IF(ISNUMBER(#REF!),(#REF!-VLOOKUP($B1480,Stats!$A$2:$AA$19,13,FALSE))/VLOOKUP($B1480,Stats!$A$2:$AA$19,27,FALSE),""))</f>
        <v/>
      </c>
      <c r="BO1480" s="46" t="str">
        <f>IF(ISNUMBER(VLOOKUP($B1480,Stats!$A$2:$AA$19,2,FALSE))=FALSE,"",IF(ISNUMBER(#REF!),(#REF!-VLOOKUP($B1480,Stats!$A$2:$AA$19,14,FALSE))/VLOOKUP($B1480,Stats!$A$2:$AB$19,28,FALSE),""))</f>
        <v/>
      </c>
      <c r="BP1480" s="46"/>
      <c r="BQ1480" s="46" t="str">
        <f>IF(ISNUMBER(VLOOKUP($B1480,Stats!$A$2:$AA$19,2,FALSE))=FALSE,"",IF(ISNUMBER(BM1480),BM1480,(VLOOKUP($B1480,Stats!$A$2:$AT$19,46,FALSE)-VLOOKUP($B1480,Stats!$A$2:$AA$19,12,FALSE))/VLOOKUP($B1480,Stats!$A$2:$AA$19,26,FALSE)))</f>
        <v/>
      </c>
      <c r="BR1480" s="51" t="str">
        <f t="shared" si="315"/>
        <v/>
      </c>
      <c r="BS1480" s="32" t="str">
        <f t="shared" si="310"/>
        <v/>
      </c>
      <c r="BT1480" s="53" t="str">
        <f t="shared" si="311"/>
        <v/>
      </c>
    </row>
    <row r="1481" spans="1:72" x14ac:dyDescent="0.15">
      <c r="A1481" s="16">
        <v>6435</v>
      </c>
      <c r="B1481" s="17">
        <v>201421</v>
      </c>
      <c r="C1481" s="3">
        <v>0</v>
      </c>
      <c r="D1481" s="23">
        <v>2.6277372262773602E-2</v>
      </c>
      <c r="E1481" s="18">
        <v>5.8393456991286648E-3</v>
      </c>
      <c r="F1481" s="24">
        <v>5</v>
      </c>
      <c r="G1481" s="24">
        <v>2</v>
      </c>
      <c r="H1481" s="20">
        <v>6.6457523947866639E-3</v>
      </c>
      <c r="I1481" s="20">
        <v>-3.5648326230331429E-3</v>
      </c>
      <c r="J1481" s="24">
        <v>3</v>
      </c>
      <c r="K1481" s="24">
        <v>1</v>
      </c>
      <c r="L1481" s="20">
        <v>1.1678832116788218E-2</v>
      </c>
      <c r="M1481" s="20">
        <v>-4.982206405694023E-3</v>
      </c>
      <c r="N1481" s="19">
        <v>1.4059999999999999</v>
      </c>
      <c r="O1481" s="19">
        <v>1.0262773722627736</v>
      </c>
      <c r="P1481" s="25">
        <v>41929</v>
      </c>
      <c r="Q1481" s="20">
        <v>-4.982206405694023E-3</v>
      </c>
      <c r="R1481" s="25">
        <v>41928</v>
      </c>
      <c r="S1481" s="25">
        <f>IF(ISNUMBER(R1481),VLOOKUP(B1481,Index!$B$3:$AB$18,27,FALSE),"")</f>
        <v>41929</v>
      </c>
      <c r="T1481" s="25">
        <f>IF(ISNUMBER($R1481),VLOOKUP($B1481,Index!$B$21:$AB$36,27,FALSE),"")</f>
        <v>41929</v>
      </c>
      <c r="U1481" s="25">
        <f>IF(ISNUMBER($R1481),VLOOKUP($B1481,Index!$B$39:$AB$54,27,FALSE),"")</f>
        <v>41929</v>
      </c>
      <c r="W1481" s="18">
        <v>0.94598540145984977</v>
      </c>
      <c r="X1481" s="19">
        <v>0.7142857142857143</v>
      </c>
      <c r="Y1481" s="18">
        <v>0.1107937947261293</v>
      </c>
      <c r="Z1481" s="19">
        <f t="shared" si="312"/>
        <v>1</v>
      </c>
      <c r="AA1481" s="21">
        <v>5.2742440041709102</v>
      </c>
      <c r="AB1481" s="3">
        <v>0</v>
      </c>
      <c r="AC1481" s="18">
        <v>0.89488837977515312</v>
      </c>
      <c r="AD1481" s="19">
        <v>0.51020408163265307</v>
      </c>
      <c r="AE1481" s="18">
        <v>1.2275264949815677E-2</v>
      </c>
      <c r="AF1481" s="19">
        <f t="shared" si="313"/>
        <v>1</v>
      </c>
      <c r="AG1481" s="21">
        <v>27.817649815532796</v>
      </c>
      <c r="AH1481" s="3">
        <v>0</v>
      </c>
      <c r="AK1481">
        <f t="shared" si="308"/>
        <v>5.2742440041709102</v>
      </c>
      <c r="AL1481" t="str">
        <f t="shared" si="308"/>
        <v/>
      </c>
      <c r="AM1481" t="str">
        <f t="shared" si="308"/>
        <v/>
      </c>
      <c r="AN1481" t="str">
        <f t="shared" si="308"/>
        <v/>
      </c>
      <c r="AO1481" t="str">
        <f t="shared" si="308"/>
        <v/>
      </c>
      <c r="AP1481" t="str">
        <f t="shared" si="308"/>
        <v/>
      </c>
      <c r="AQ1481" t="str">
        <f t="shared" si="308"/>
        <v/>
      </c>
      <c r="AR1481" t="str">
        <f t="shared" si="308"/>
        <v/>
      </c>
      <c r="AS1481" t="str">
        <f t="shared" si="308"/>
        <v/>
      </c>
      <c r="AT1481" t="str">
        <f t="shared" si="308"/>
        <v/>
      </c>
      <c r="AU1481" t="str">
        <f t="shared" si="308"/>
        <v/>
      </c>
      <c r="AV1481" t="str">
        <f t="shared" si="308"/>
        <v/>
      </c>
      <c r="AW1481" t="str">
        <f t="shared" si="308"/>
        <v/>
      </c>
      <c r="AX1481" t="str">
        <f t="shared" si="308"/>
        <v/>
      </c>
      <c r="AZ1481" s="46">
        <f>IF(ISNUMBER(VLOOKUP($B1481,Stats!$A$2:$AA$19,2,FALSE))=FALSE,"",IF(ISNUMBER(W1481),(W1481-VLOOKUP($B1481,Stats!$A$2:$AA$19,2,FALSE))/VLOOKUP($B1481,Stats!$A$2:$AA$19,16,FALSE),""))</f>
        <v>2.1734739874328568</v>
      </c>
      <c r="BA1481" s="46">
        <f>IF(ISNUMBER(VLOOKUP($B1481,Stats!$A$2:$AA$19,2,FALSE))=FALSE,"",IF(ISNUMBER(X1481),(X1481-VLOOKUP($B1481,Stats!$A$2:$AA$19,3,FALSE))/VLOOKUP($B1481,Stats!$A$2:$AA$19,17,FALSE),""))</f>
        <v>1.0376468171475526</v>
      </c>
      <c r="BB1481" s="46"/>
      <c r="BC1481" s="46"/>
      <c r="BD1481" s="44">
        <f t="shared" si="309"/>
        <v>1.6055604022902048</v>
      </c>
      <c r="BE1481" s="46">
        <f>IF(ISNUMBER(VLOOKUP($B1481,Stats!$A$2:$AA$19,2,FALSE))=FALSE,"",IF(ISNUMBER(Y1481),(Y1481-VLOOKUP($B1481,Stats!$A$2:$AA$19,5,FALSE))/VLOOKUP($B1481,Stats!$A$2:$AA$19,19,FALSE),""))</f>
        <v>0.42816276501163364</v>
      </c>
      <c r="BF1481" s="46"/>
      <c r="BG1481" s="46"/>
      <c r="BH1481" s="46">
        <f>IF(ISNUMBER(VLOOKUP($B1481,Stats!$A$2:$AA$19,2,FALSE))=FALSE,"",IF(ISNUMBER(Z1481),(Z1481-VLOOKUP($B1481,Stats!$A$2:$AA$19,8,FALSE))/VLOOKUP($B1481,Stats!$A$2:$AA$19,22,FALSE),""))</f>
        <v>-0.11578842912173706</v>
      </c>
      <c r="BI1481" s="46" t="str">
        <f>IF(ISNUMBER(VLOOKUP($B1481,Stats!$A$2:$AA$19,2,FALSE))=FALSE,"",IF(ISNUMBER(#REF!),(#REF!-VLOOKUP($B1481,Stats!$A$2:$AA$19,9,FALSE))/VLOOKUP($B1481,Stats!$A$2:$AA$19,23,FALSE),""))</f>
        <v/>
      </c>
      <c r="BJ1481" s="46" t="str">
        <f>IF(ISNUMBER(VLOOKUP($B1481,Stats!$A$2:$AA$19,2,FALSE))=FALSE,"",IF(ISNUMBER(#REF!),(#REF!-VLOOKUP($B1481,Stats!$A$2:$AA$19,10,FALSE))/VLOOKUP($B1481,Stats!$A$2:$AA$19,24,FALSE),""))</f>
        <v/>
      </c>
      <c r="BK1481" s="44">
        <f t="shared" si="314"/>
        <v>-0.33445046424466462</v>
      </c>
      <c r="BL1481" s="46" t="str">
        <f>IF(ISNUMBER(VLOOKUP($B1481,Stats!$A$2:$AA$19,2,FALSE))=FALSE,"",IF(ISNUMBER(#REF!),(#REF!-VLOOKUP($B1481,Stats!$A$2:$AA$19,11,FALSE))/VLOOKUP($B1481,Stats!$A$2:$AA$19,25,FALSE),""))</f>
        <v/>
      </c>
      <c r="BM1481" s="46">
        <f>IF(ISNUMBER(VLOOKUP($B1481,Stats!$A$2:$AA$19,2,FALSE))=FALSE,"",IF(ISNUMBER(AA1481),(AA1481-VLOOKUP($B1481,Stats!$A$2:$AA$19,12,FALSE))/VLOOKUP($B1481,Stats!$A$2:$AA$19,26,FALSE),""))</f>
        <v>-6.2825316514383486E-2</v>
      </c>
      <c r="BN1481" s="46" t="str">
        <f>IF(ISNUMBER(VLOOKUP($B1481,Stats!$A$2:$AA$19,2,FALSE))=FALSE,"",IF(ISNUMBER(#REF!),(#REF!-VLOOKUP($B1481,Stats!$A$2:$AA$19,13,FALSE))/VLOOKUP($B1481,Stats!$A$2:$AA$19,27,FALSE),""))</f>
        <v/>
      </c>
      <c r="BO1481" s="46" t="str">
        <f>IF(ISNUMBER(VLOOKUP($B1481,Stats!$A$2:$AA$19,2,FALSE))=FALSE,"",IF(ISNUMBER(#REF!),(#REF!-VLOOKUP($B1481,Stats!$A$2:$AA$19,14,FALSE))/VLOOKUP($B1481,Stats!$A$2:$AB$19,28,FALSE),""))</f>
        <v/>
      </c>
      <c r="BP1481" s="46"/>
      <c r="BQ1481" s="46">
        <f>IF(ISNUMBER(VLOOKUP($B1481,Stats!$A$2:$AA$19,2,FALSE))=FALSE,"",IF(ISNUMBER(BM1481),BM1481,(VLOOKUP($B1481,Stats!$A$2:$AT$19,46,FALSE)-VLOOKUP($B1481,Stats!$A$2:$AA$19,12,FALSE))/VLOOKUP($B1481,Stats!$A$2:$AA$19,26,FALSE)))</f>
        <v>-6.2825316514383486E-2</v>
      </c>
      <c r="BR1481" s="51">
        <f t="shared" si="315"/>
        <v>-6.2825316514383486E-2</v>
      </c>
      <c r="BS1481" s="32" t="str">
        <f t="shared" si="310"/>
        <v>6435_201421</v>
      </c>
      <c r="BT1481" s="53">
        <f t="shared" si="311"/>
        <v>0.10787673860836548</v>
      </c>
    </row>
    <row r="1482" spans="1:72" x14ac:dyDescent="0.15">
      <c r="A1482" s="16">
        <v>6435</v>
      </c>
      <c r="B1482" s="17">
        <v>201422</v>
      </c>
      <c r="C1482" s="3">
        <v>0</v>
      </c>
      <c r="D1482" s="23">
        <v>8.5348506401137225E-3</v>
      </c>
      <c r="E1482" s="18">
        <v>7.5373706801877419E-3</v>
      </c>
      <c r="F1482" s="24">
        <v>5</v>
      </c>
      <c r="G1482" s="24">
        <v>5</v>
      </c>
      <c r="H1482" s="20">
        <v>7.2643133800303957E-3</v>
      </c>
      <c r="I1482" s="20">
        <v>-5.5127488705979163E-3</v>
      </c>
      <c r="J1482" s="24">
        <v>4</v>
      </c>
      <c r="K1482" s="24">
        <v>4</v>
      </c>
      <c r="L1482" s="20">
        <v>1.1477761836441891E-2</v>
      </c>
      <c r="M1482" s="20">
        <v>-1.0668563300142209E-2</v>
      </c>
      <c r="N1482" s="19">
        <v>1.429</v>
      </c>
      <c r="O1482" s="19">
        <v>1.0077574047954867</v>
      </c>
      <c r="P1482" s="25">
        <v>41942</v>
      </c>
      <c r="Q1482" s="20">
        <v>-1.9746121297602226E-2</v>
      </c>
      <c r="R1482" s="25">
        <v>41936</v>
      </c>
      <c r="S1482" s="25">
        <f>IF(ISNUMBER(R1482),VLOOKUP(B1482,Index!$B$3:$AB$18,27,FALSE),"")</f>
        <v>41939</v>
      </c>
      <c r="T1482" s="25">
        <f>IF(ISNUMBER($R1482),VLOOKUP($B1482,Index!$B$21:$AB$36,27,FALSE),"")</f>
        <v>41935</v>
      </c>
      <c r="U1482" s="25">
        <f>IF(ISNUMBER($R1482),VLOOKUP($B1482,Index!$B$39:$AB$54,27,FALSE),"")</f>
        <v>41936</v>
      </c>
      <c r="W1482" s="18">
        <v>0.25604551920341168</v>
      </c>
      <c r="X1482" s="19">
        <v>0.5</v>
      </c>
      <c r="Y1482" s="18">
        <v>0.14301155351019504</v>
      </c>
      <c r="Z1482" s="19">
        <f t="shared" si="312"/>
        <v>3</v>
      </c>
      <c r="AA1482" s="21">
        <v>0.43222922170290279</v>
      </c>
      <c r="AB1482" s="3">
        <v>0</v>
      </c>
      <c r="AC1482" s="18">
        <v>6.5559307904144659E-2</v>
      </c>
      <c r="AD1482" s="19">
        <v>0.25</v>
      </c>
      <c r="AE1482" s="18">
        <v>2.0452304437399378E-2</v>
      </c>
      <c r="AF1482" s="19">
        <f t="shared" si="313"/>
        <v>9</v>
      </c>
      <c r="AG1482" s="21">
        <v>0.1868221000938971</v>
      </c>
      <c r="AH1482" s="3">
        <v>0</v>
      </c>
      <c r="AK1482" t="str">
        <f t="shared" si="308"/>
        <v/>
      </c>
      <c r="AL1482">
        <f t="shared" si="308"/>
        <v>0.43222922170290279</v>
      </c>
      <c r="AM1482" t="str">
        <f t="shared" si="308"/>
        <v/>
      </c>
      <c r="AN1482" t="str">
        <f t="shared" si="308"/>
        <v/>
      </c>
      <c r="AO1482" t="str">
        <f t="shared" si="308"/>
        <v/>
      </c>
      <c r="AP1482" t="str">
        <f t="shared" si="308"/>
        <v/>
      </c>
      <c r="AQ1482" t="str">
        <f t="shared" si="308"/>
        <v/>
      </c>
      <c r="AR1482" t="str">
        <f t="shared" si="308"/>
        <v/>
      </c>
      <c r="AS1482" t="str">
        <f t="shared" si="308"/>
        <v/>
      </c>
      <c r="AT1482" t="str">
        <f t="shared" si="308"/>
        <v/>
      </c>
      <c r="AU1482" t="str">
        <f t="shared" si="308"/>
        <v/>
      </c>
      <c r="AV1482" t="str">
        <f t="shared" si="308"/>
        <v/>
      </c>
      <c r="AW1482" t="str">
        <f t="shared" si="308"/>
        <v/>
      </c>
      <c r="AX1482" t="str">
        <f t="shared" si="308"/>
        <v/>
      </c>
      <c r="AZ1482" s="46">
        <f>IF(ISNUMBER(VLOOKUP($B1482,Stats!$A$2:$AA$19,2,FALSE))=FALSE,"",IF(ISNUMBER(W1482),(W1482-VLOOKUP($B1482,Stats!$A$2:$AA$19,2,FALSE))/VLOOKUP($B1482,Stats!$A$2:$AA$19,16,FALSE),""))</f>
        <v>-0.42561734385498473</v>
      </c>
      <c r="BA1482" s="46">
        <f>IF(ISNUMBER(VLOOKUP($B1482,Stats!$A$2:$AA$19,2,FALSE))=FALSE,"",IF(ISNUMBER(X1482),(X1482-VLOOKUP($B1482,Stats!$A$2:$AA$19,3,FALSE))/VLOOKUP($B1482,Stats!$A$2:$AA$19,17,FALSE),""))</f>
        <v>-0.89478917776786471</v>
      </c>
      <c r="BB1482" s="46"/>
      <c r="BC1482" s="46"/>
      <c r="BD1482" s="44">
        <f t="shared" si="309"/>
        <v>-0.66020326081142477</v>
      </c>
      <c r="BE1482" s="46">
        <f>IF(ISNUMBER(VLOOKUP($B1482,Stats!$A$2:$AA$19,2,FALSE))=FALSE,"",IF(ISNUMBER(Y1482),(Y1482-VLOOKUP($B1482,Stats!$A$2:$AA$19,5,FALSE))/VLOOKUP($B1482,Stats!$A$2:$AA$19,19,FALSE),""))</f>
        <v>0.24236361586162702</v>
      </c>
      <c r="BF1482" s="46"/>
      <c r="BG1482" s="46"/>
      <c r="BH1482" s="46">
        <f>IF(ISNUMBER(VLOOKUP($B1482,Stats!$A$2:$AA$19,2,FALSE))=FALSE,"",IF(ISNUMBER(Z1482),(Z1482-VLOOKUP($B1482,Stats!$A$2:$AA$19,8,FALSE))/VLOOKUP($B1482,Stats!$A$2:$AA$19,22,FALSE),""))</f>
        <v>0.16906947898943853</v>
      </c>
      <c r="BI1482" s="46" t="str">
        <f>IF(ISNUMBER(VLOOKUP($B1482,Stats!$A$2:$AA$19,2,FALSE))=FALSE,"",IF(ISNUMBER(#REF!),(#REF!-VLOOKUP($B1482,Stats!$A$2:$AA$19,9,FALSE))/VLOOKUP($B1482,Stats!$A$2:$AA$19,23,FALSE),""))</f>
        <v/>
      </c>
      <c r="BJ1482" s="46" t="str">
        <f>IF(ISNUMBER(VLOOKUP($B1482,Stats!$A$2:$AA$19,2,FALSE))=FALSE,"",IF(ISNUMBER(#REF!),(#REF!-VLOOKUP($B1482,Stats!$A$2:$AA$19,10,FALSE))/VLOOKUP($B1482,Stats!$A$2:$AA$19,24,FALSE),""))</f>
        <v/>
      </c>
      <c r="BK1482" s="44">
        <f t="shared" si="314"/>
        <v>-0.11893368740630736</v>
      </c>
      <c r="BL1482" s="46" t="str">
        <f>IF(ISNUMBER(VLOOKUP($B1482,Stats!$A$2:$AA$19,2,FALSE))=FALSE,"",IF(ISNUMBER(#REF!),(#REF!-VLOOKUP($B1482,Stats!$A$2:$AA$19,11,FALSE))/VLOOKUP($B1482,Stats!$A$2:$AA$19,25,FALSE),""))</f>
        <v/>
      </c>
      <c r="BM1482" s="46">
        <f>IF(ISNUMBER(VLOOKUP($B1482,Stats!$A$2:$AA$19,2,FALSE))=FALSE,"",IF(ISNUMBER(AA1482),(AA1482-VLOOKUP($B1482,Stats!$A$2:$AA$19,12,FALSE))/VLOOKUP($B1482,Stats!$A$2:$AA$19,26,FALSE),""))</f>
        <v>-0.35596176748764963</v>
      </c>
      <c r="BN1482" s="46" t="str">
        <f>IF(ISNUMBER(VLOOKUP($B1482,Stats!$A$2:$AA$19,2,FALSE))=FALSE,"",IF(ISNUMBER(#REF!),(#REF!-VLOOKUP($B1482,Stats!$A$2:$AA$19,13,FALSE))/VLOOKUP($B1482,Stats!$A$2:$AA$19,27,FALSE),""))</f>
        <v/>
      </c>
      <c r="BO1482" s="46" t="str">
        <f>IF(ISNUMBER(VLOOKUP($B1482,Stats!$A$2:$AA$19,2,FALSE))=FALSE,"",IF(ISNUMBER(#REF!),(#REF!-VLOOKUP($B1482,Stats!$A$2:$AA$19,14,FALSE))/VLOOKUP($B1482,Stats!$A$2:$AB$19,28,FALSE),""))</f>
        <v/>
      </c>
      <c r="BP1482" s="46"/>
      <c r="BQ1482" s="46">
        <f>IF(ISNUMBER(VLOOKUP($B1482,Stats!$A$2:$AA$19,2,FALSE))=FALSE,"",IF(ISNUMBER(BM1482),BM1482,(VLOOKUP($B1482,Stats!$A$2:$AT$19,46,FALSE)-VLOOKUP($B1482,Stats!$A$2:$AA$19,12,FALSE))/VLOOKUP($B1482,Stats!$A$2:$AA$19,26,FALSE)))</f>
        <v>-0.35596176748764963</v>
      </c>
      <c r="BR1482" s="51">
        <f t="shared" si="315"/>
        <v>-0.35596176748764963</v>
      </c>
      <c r="BS1482" s="32" t="str">
        <f t="shared" si="310"/>
        <v>6435_201422</v>
      </c>
      <c r="BT1482" s="53">
        <f t="shared" si="311"/>
        <v>-0.27459321810359932</v>
      </c>
    </row>
    <row r="1483" spans="1:72" x14ac:dyDescent="0.15">
      <c r="A1483" s="16">
        <v>6435</v>
      </c>
      <c r="B1483" s="17">
        <v>201423</v>
      </c>
      <c r="C1483" s="3">
        <v>0</v>
      </c>
      <c r="D1483" s="23">
        <v>-1.0578279266572621E-2</v>
      </c>
      <c r="E1483" s="18">
        <v>5.4836380824090812E-3</v>
      </c>
      <c r="F1483" s="24">
        <v>4</v>
      </c>
      <c r="G1483" s="24">
        <v>6</v>
      </c>
      <c r="H1483" s="20">
        <v>4.0997641356504966E-3</v>
      </c>
      <c r="I1483" s="20">
        <v>-4.4821272901974614E-3</v>
      </c>
      <c r="J1483" s="24">
        <v>1</v>
      </c>
      <c r="K1483" s="24">
        <v>3</v>
      </c>
      <c r="L1483" s="20">
        <v>9.2724679029958512E-3</v>
      </c>
      <c r="M1483" s="20">
        <v>-9.187279151943506E-3</v>
      </c>
      <c r="N1483" s="19">
        <v>1.4159999999999999</v>
      </c>
      <c r="O1483" s="19">
        <v>1</v>
      </c>
      <c r="P1483" s="25">
        <v>41946</v>
      </c>
      <c r="Q1483" s="20">
        <v>-9.8870056497175618E-3</v>
      </c>
      <c r="R1483" s="25">
        <v>41950</v>
      </c>
      <c r="S1483" s="25">
        <f>IF(ISNUMBER(R1483),VLOOKUP(B1483,Index!$B$3:$AB$18,27,FALSE),"")</f>
        <v>41956</v>
      </c>
      <c r="T1483" s="25">
        <f>IF(ISNUMBER($R1483),VLOOKUP($B1483,Index!$B$21:$AB$36,27,FALSE),"")</f>
        <v>41954</v>
      </c>
      <c r="U1483" s="25">
        <f>IF(ISNUMBER($R1483),VLOOKUP($B1483,Index!$B$39:$AB$54,27,FALSE),"")</f>
        <v>41957</v>
      </c>
      <c r="W1483" s="18">
        <v>-0.31734837799717863</v>
      </c>
      <c r="X1483" s="19">
        <v>0.4</v>
      </c>
      <c r="Y1483" s="18">
        <v>0.10404471722670484</v>
      </c>
      <c r="Z1483" s="19">
        <f t="shared" si="312"/>
        <v>6</v>
      </c>
      <c r="AA1483" s="21" t="s">
        <v>25</v>
      </c>
      <c r="AB1483" s="3">
        <v>0</v>
      </c>
      <c r="AC1483" s="18">
        <v>0.10070999301744017</v>
      </c>
      <c r="AD1483" s="19">
        <v>0.16000000000000003</v>
      </c>
      <c r="AE1483" s="18">
        <v>1.0825303182784973E-2</v>
      </c>
      <c r="AF1483" s="19">
        <f t="shared" si="313"/>
        <v>36</v>
      </c>
      <c r="AG1483" s="21" t="s">
        <v>25</v>
      </c>
      <c r="AH1483" s="3">
        <v>0</v>
      </c>
      <c r="AK1483" t="str">
        <f t="shared" ref="AK1483:AX1492" si="316">IF($B1483=AK$2,$AA1483,"")</f>
        <v/>
      </c>
      <c r="AL1483" t="str">
        <f t="shared" si="316"/>
        <v/>
      </c>
      <c r="AM1483" t="str">
        <f t="shared" si="316"/>
        <v/>
      </c>
      <c r="AN1483" t="str">
        <f t="shared" si="316"/>
        <v/>
      </c>
      <c r="AO1483" t="str">
        <f t="shared" si="316"/>
        <v/>
      </c>
      <c r="AP1483" t="str">
        <f t="shared" si="316"/>
        <v/>
      </c>
      <c r="AQ1483" t="str">
        <f t="shared" si="316"/>
        <v/>
      </c>
      <c r="AR1483" t="str">
        <f t="shared" si="316"/>
        <v/>
      </c>
      <c r="AS1483" t="str">
        <f t="shared" si="316"/>
        <v/>
      </c>
      <c r="AT1483" t="str">
        <f t="shared" si="316"/>
        <v/>
      </c>
      <c r="AU1483" t="str">
        <f t="shared" si="316"/>
        <v/>
      </c>
      <c r="AV1483" t="str">
        <f t="shared" si="316"/>
        <v/>
      </c>
      <c r="AW1483" t="str">
        <f t="shared" si="316"/>
        <v/>
      </c>
      <c r="AX1483" t="str">
        <f t="shared" si="316"/>
        <v/>
      </c>
      <c r="AZ1483" s="46">
        <f>IF(ISNUMBER(VLOOKUP($B1483,Stats!$A$2:$AA$19,2,FALSE))=FALSE,"",IF(ISNUMBER(W1483),(W1483-VLOOKUP($B1483,Stats!$A$2:$AA$19,2,FALSE))/VLOOKUP($B1483,Stats!$A$2:$AA$19,16,FALSE),""))</f>
        <v>-0.376658262310751</v>
      </c>
      <c r="BA1483" s="46">
        <f>IF(ISNUMBER(VLOOKUP($B1483,Stats!$A$2:$AA$19,2,FALSE))=FALSE,"",IF(ISNUMBER(X1483),(X1483-VLOOKUP($B1483,Stats!$A$2:$AA$19,3,FALSE))/VLOOKUP($B1483,Stats!$A$2:$AA$19,17,FALSE),""))</f>
        <v>-0.66983579230430179</v>
      </c>
      <c r="BB1483" s="46"/>
      <c r="BC1483" s="46"/>
      <c r="BD1483" s="44">
        <f t="shared" si="309"/>
        <v>-0.52324702730752637</v>
      </c>
      <c r="BE1483" s="46">
        <f>IF(ISNUMBER(VLOOKUP($B1483,Stats!$A$2:$AA$19,2,FALSE))=FALSE,"",IF(ISNUMBER(Y1483),(Y1483-VLOOKUP($B1483,Stats!$A$2:$AA$19,5,FALSE))/VLOOKUP($B1483,Stats!$A$2:$AA$19,19,FALSE),""))</f>
        <v>-0.37546307559694247</v>
      </c>
      <c r="BF1483" s="46"/>
      <c r="BG1483" s="46"/>
      <c r="BH1483" s="46">
        <f>IF(ISNUMBER(VLOOKUP($B1483,Stats!$A$2:$AA$19,2,FALSE))=FALSE,"",IF(ISNUMBER(Z1483),(Z1483-VLOOKUP($B1483,Stats!$A$2:$AA$19,8,FALSE))/VLOOKUP($B1483,Stats!$A$2:$AA$19,22,FALSE),""))</f>
        <v>1.7853604066653543</v>
      </c>
      <c r="BI1483" s="46" t="str">
        <f>IF(ISNUMBER(VLOOKUP($B1483,Stats!$A$2:$AA$19,2,FALSE))=FALSE,"",IF(ISNUMBER(#REF!),(#REF!-VLOOKUP($B1483,Stats!$A$2:$AA$19,9,FALSE))/VLOOKUP($B1483,Stats!$A$2:$AA$19,23,FALSE),""))</f>
        <v/>
      </c>
      <c r="BJ1483" s="46" t="str">
        <f>IF(ISNUMBER(VLOOKUP($B1483,Stats!$A$2:$AA$19,2,FALSE))=FALSE,"",IF(ISNUMBER(#REF!),(#REF!-VLOOKUP($B1483,Stats!$A$2:$AA$19,10,FALSE))/VLOOKUP($B1483,Stats!$A$2:$AA$19,24,FALSE),""))</f>
        <v/>
      </c>
      <c r="BK1483" s="44">
        <f t="shared" si="314"/>
        <v>0.79843227491746593</v>
      </c>
      <c r="BL1483" s="46" t="str">
        <f>IF(ISNUMBER(VLOOKUP($B1483,Stats!$A$2:$AA$19,2,FALSE))=FALSE,"",IF(ISNUMBER(#REF!),(#REF!-VLOOKUP($B1483,Stats!$A$2:$AA$19,11,FALSE))/VLOOKUP($B1483,Stats!$A$2:$AA$19,25,FALSE),""))</f>
        <v/>
      </c>
      <c r="BM1483" s="46" t="str">
        <f>IF(ISNUMBER(VLOOKUP($B1483,Stats!$A$2:$AA$19,2,FALSE))=FALSE,"",IF(ISNUMBER(AA1483),(AA1483-VLOOKUP($B1483,Stats!$A$2:$AA$19,12,FALSE))/VLOOKUP($B1483,Stats!$A$2:$AA$19,26,FALSE),""))</f>
        <v/>
      </c>
      <c r="BN1483" s="46" t="str">
        <f>IF(ISNUMBER(VLOOKUP($B1483,Stats!$A$2:$AA$19,2,FALSE))=FALSE,"",IF(ISNUMBER(#REF!),(#REF!-VLOOKUP($B1483,Stats!$A$2:$AA$19,13,FALSE))/VLOOKUP($B1483,Stats!$A$2:$AA$19,27,FALSE),""))</f>
        <v/>
      </c>
      <c r="BO1483" s="46" t="str">
        <f>IF(ISNUMBER(VLOOKUP($B1483,Stats!$A$2:$AA$19,2,FALSE))=FALSE,"",IF(ISNUMBER(#REF!),(#REF!-VLOOKUP($B1483,Stats!$A$2:$AA$19,14,FALSE))/VLOOKUP($B1483,Stats!$A$2:$AB$19,28,FALSE),""))</f>
        <v/>
      </c>
      <c r="BP1483" s="46"/>
      <c r="BQ1483" s="46">
        <f>IF(ISNUMBER(VLOOKUP($B1483,Stats!$A$2:$AA$19,2,FALSE))=FALSE,"",IF(ISNUMBER(BM1483),BM1483,(VLOOKUP($B1483,Stats!$A$2:$AT$19,46,FALSE)-VLOOKUP($B1483,Stats!$A$2:$AA$19,12,FALSE))/VLOOKUP($B1483,Stats!$A$2:$AA$19,26,FALSE)))</f>
        <v>-0.71825946798524909</v>
      </c>
      <c r="BR1483" s="51">
        <f t="shared" si="315"/>
        <v>-0.71825946798524909</v>
      </c>
      <c r="BS1483" s="32" t="str">
        <f t="shared" si="310"/>
        <v>6435_201423</v>
      </c>
      <c r="BT1483" s="53">
        <f t="shared" si="311"/>
        <v>0.23075806589192444</v>
      </c>
    </row>
    <row r="1484" spans="1:72" x14ac:dyDescent="0.15">
      <c r="A1484" s="16">
        <v>6435</v>
      </c>
      <c r="B1484" s="17">
        <v>201424</v>
      </c>
      <c r="C1484" s="3">
        <v>0</v>
      </c>
      <c r="D1484" s="23">
        <v>4.8467569493941598E-2</v>
      </c>
      <c r="E1484" s="18">
        <v>6.9498576971771574E-3</v>
      </c>
      <c r="F1484" s="24">
        <v>8</v>
      </c>
      <c r="G1484" s="24">
        <v>2</v>
      </c>
      <c r="H1484" s="20">
        <v>7.4757800636861826E-3</v>
      </c>
      <c r="I1484" s="20">
        <v>-6.0737414308395521E-3</v>
      </c>
      <c r="J1484" s="24">
        <v>8</v>
      </c>
      <c r="K1484" s="24">
        <v>2</v>
      </c>
      <c r="L1484" s="20">
        <v>1.3352073085031613E-2</v>
      </c>
      <c r="M1484" s="20">
        <v>-8.5836909871245259E-3</v>
      </c>
      <c r="N1484" s="19">
        <v>1.4710000000000001</v>
      </c>
      <c r="O1484" s="19">
        <v>1.0522174535050073</v>
      </c>
      <c r="P1484" s="25">
        <v>41971</v>
      </c>
      <c r="Q1484" s="20">
        <v>-8.5836909871245259E-3</v>
      </c>
      <c r="R1484" s="25">
        <v>41961</v>
      </c>
      <c r="S1484" s="25">
        <f>IF(ISNUMBER(R1484),VLOOKUP(B1484,Index!$B$3:$AB$18,27,FALSE),"")</f>
        <v>41963</v>
      </c>
      <c r="T1484" s="25">
        <f>IF(ISNUMBER($R1484),VLOOKUP($B1484,Index!$B$21:$AB$36,27,FALSE),"")</f>
        <v>41963</v>
      </c>
      <c r="U1484" s="25">
        <f>IF(ISNUMBER($R1484),VLOOKUP($B1484,Index!$B$39:$AB$54,27,FALSE),"")</f>
        <v>41963</v>
      </c>
      <c r="W1484" s="18">
        <v>1.4540270848182479</v>
      </c>
      <c r="X1484" s="19">
        <v>0.8</v>
      </c>
      <c r="Y1484" s="18">
        <v>0.13186427842279549</v>
      </c>
      <c r="Z1484" s="19">
        <f t="shared" si="312"/>
        <v>2</v>
      </c>
      <c r="AA1484" s="21">
        <v>5.6464718460441548</v>
      </c>
      <c r="AB1484" s="3">
        <v>0</v>
      </c>
      <c r="AC1484" s="18">
        <v>2.1141947633850524</v>
      </c>
      <c r="AD1484" s="19">
        <v>0.64000000000000012</v>
      </c>
      <c r="AE1484" s="18">
        <v>1.7388187923964529E-2</v>
      </c>
      <c r="AF1484" s="19">
        <f t="shared" si="313"/>
        <v>4</v>
      </c>
      <c r="AG1484" s="21">
        <v>31.882644308169287</v>
      </c>
      <c r="AH1484" s="3">
        <v>0</v>
      </c>
      <c r="AK1484" t="str">
        <f t="shared" si="316"/>
        <v/>
      </c>
      <c r="AL1484" t="str">
        <f t="shared" si="316"/>
        <v/>
      </c>
      <c r="AM1484" t="str">
        <f t="shared" si="316"/>
        <v/>
      </c>
      <c r="AN1484">
        <f t="shared" si="316"/>
        <v>5.6464718460441548</v>
      </c>
      <c r="AO1484" t="str">
        <f t="shared" si="316"/>
        <v/>
      </c>
      <c r="AP1484" t="str">
        <f t="shared" si="316"/>
        <v/>
      </c>
      <c r="AQ1484" t="str">
        <f t="shared" si="316"/>
        <v/>
      </c>
      <c r="AR1484" t="str">
        <f t="shared" si="316"/>
        <v/>
      </c>
      <c r="AS1484" t="str">
        <f t="shared" si="316"/>
        <v/>
      </c>
      <c r="AT1484" t="str">
        <f t="shared" si="316"/>
        <v/>
      </c>
      <c r="AU1484" t="str">
        <f t="shared" si="316"/>
        <v/>
      </c>
      <c r="AV1484" t="str">
        <f t="shared" si="316"/>
        <v/>
      </c>
      <c r="AW1484" t="str">
        <f t="shared" si="316"/>
        <v/>
      </c>
      <c r="AX1484" t="str">
        <f t="shared" si="316"/>
        <v/>
      </c>
      <c r="AZ1484" s="46">
        <f>IF(ISNUMBER(VLOOKUP($B1484,Stats!$A$2:$AA$19,2,FALSE))=FALSE,"",IF(ISNUMBER(W1484),(W1484-VLOOKUP($B1484,Stats!$A$2:$AA$19,2,FALSE))/VLOOKUP($B1484,Stats!$A$2:$AA$19,16,FALSE),""))</f>
        <v>0.37107160733533695</v>
      </c>
      <c r="BA1484" s="46">
        <f>IF(ISNUMBER(VLOOKUP($B1484,Stats!$A$2:$AA$19,2,FALSE))=FALSE,"",IF(ISNUMBER(X1484),(X1484-VLOOKUP($B1484,Stats!$A$2:$AA$19,3,FALSE))/VLOOKUP($B1484,Stats!$A$2:$AA$19,17,FALSE),""))</f>
        <v>0.51367074063984464</v>
      </c>
      <c r="BB1484" s="46"/>
      <c r="BC1484" s="46"/>
      <c r="BD1484" s="44">
        <f t="shared" si="309"/>
        <v>0.44237117398759079</v>
      </c>
      <c r="BE1484" s="46">
        <f>IF(ISNUMBER(VLOOKUP($B1484,Stats!$A$2:$AA$19,2,FALSE))=FALSE,"",IF(ISNUMBER(Y1484),(Y1484-VLOOKUP($B1484,Stats!$A$2:$AA$19,5,FALSE))/VLOOKUP($B1484,Stats!$A$2:$AA$19,19,FALSE),""))</f>
        <v>0.14347750660775155</v>
      </c>
      <c r="BF1484" s="46"/>
      <c r="BG1484" s="46"/>
      <c r="BH1484" s="46">
        <f>IF(ISNUMBER(VLOOKUP($B1484,Stats!$A$2:$AA$19,2,FALSE))=FALSE,"",IF(ISNUMBER(Z1484),(Z1484-VLOOKUP($B1484,Stats!$A$2:$AA$19,8,FALSE))/VLOOKUP($B1484,Stats!$A$2:$AA$19,22,FALSE),""))</f>
        <v>-0.12438953477147197</v>
      </c>
      <c r="BI1484" s="46" t="str">
        <f>IF(ISNUMBER(VLOOKUP($B1484,Stats!$A$2:$AA$19,2,FALSE))=FALSE,"",IF(ISNUMBER(#REF!),(#REF!-VLOOKUP($B1484,Stats!$A$2:$AA$19,9,FALSE))/VLOOKUP($B1484,Stats!$A$2:$AA$19,23,FALSE),""))</f>
        <v/>
      </c>
      <c r="BJ1484" s="46" t="str">
        <f>IF(ISNUMBER(VLOOKUP($B1484,Stats!$A$2:$AA$19,2,FALSE))=FALSE,"",IF(ISNUMBER(#REF!),(#REF!-VLOOKUP($B1484,Stats!$A$2:$AA$19,10,FALSE))/VLOOKUP($B1484,Stats!$A$2:$AA$19,24,FALSE),""))</f>
        <v/>
      </c>
      <c r="BK1484" s="44">
        <f t="shared" si="314"/>
        <v>-0.13775111505686766</v>
      </c>
      <c r="BL1484" s="46" t="str">
        <f>IF(ISNUMBER(VLOOKUP($B1484,Stats!$A$2:$AA$19,2,FALSE))=FALSE,"",IF(ISNUMBER(#REF!),(#REF!-VLOOKUP($B1484,Stats!$A$2:$AA$19,11,FALSE))/VLOOKUP($B1484,Stats!$A$2:$AA$19,25,FALSE),""))</f>
        <v/>
      </c>
      <c r="BM1484" s="46">
        <f>IF(ISNUMBER(VLOOKUP($B1484,Stats!$A$2:$AA$19,2,FALSE))=FALSE,"",IF(ISNUMBER(AA1484),(AA1484-VLOOKUP($B1484,Stats!$A$2:$AA$19,12,FALSE))/VLOOKUP($B1484,Stats!$A$2:$AA$19,26,FALSE),""))</f>
        <v>-0.41408571084525619</v>
      </c>
      <c r="BN1484" s="46" t="str">
        <f>IF(ISNUMBER(VLOOKUP($B1484,Stats!$A$2:$AA$19,2,FALSE))=FALSE,"",IF(ISNUMBER(#REF!),(#REF!-VLOOKUP($B1484,Stats!$A$2:$AA$19,13,FALSE))/VLOOKUP($B1484,Stats!$A$2:$AA$19,27,FALSE),""))</f>
        <v/>
      </c>
      <c r="BO1484" s="46" t="str">
        <f>IF(ISNUMBER(VLOOKUP($B1484,Stats!$A$2:$AA$19,2,FALSE))=FALSE,"",IF(ISNUMBER(#REF!),(#REF!-VLOOKUP($B1484,Stats!$A$2:$AA$19,14,FALSE))/VLOOKUP($B1484,Stats!$A$2:$AB$19,28,FALSE),""))</f>
        <v/>
      </c>
      <c r="BP1484" s="46"/>
      <c r="BQ1484" s="46">
        <f>IF(ISNUMBER(VLOOKUP($B1484,Stats!$A$2:$AA$19,2,FALSE))=FALSE,"",IF(ISNUMBER(BM1484),BM1484,(VLOOKUP($B1484,Stats!$A$2:$AT$19,46,FALSE)-VLOOKUP($B1484,Stats!$A$2:$AA$19,12,FALSE))/VLOOKUP($B1484,Stats!$A$2:$AA$19,26,FALSE)))</f>
        <v>-0.41408571084525619</v>
      </c>
      <c r="BR1484" s="51">
        <f t="shared" si="315"/>
        <v>-0.41408571084525619</v>
      </c>
      <c r="BS1484" s="32" t="str">
        <f t="shared" si="310"/>
        <v>6435_201424</v>
      </c>
      <c r="BT1484" s="53">
        <f t="shared" si="311"/>
        <v>-7.6993576405653671E-2</v>
      </c>
    </row>
    <row r="1485" spans="1:72" x14ac:dyDescent="0.15">
      <c r="A1485" s="16">
        <v>6435</v>
      </c>
      <c r="B1485" s="17">
        <v>201425</v>
      </c>
      <c r="C1485" s="3">
        <v>0</v>
      </c>
      <c r="D1485" s="23">
        <v>3.3310673011556657E-2</v>
      </c>
      <c r="E1485" s="18">
        <v>2.4811078948075754E-2</v>
      </c>
      <c r="F1485" s="24">
        <v>7</v>
      </c>
      <c r="G1485" s="24">
        <v>3</v>
      </c>
      <c r="H1485" s="20">
        <v>1.6358971612848907E-2</v>
      </c>
      <c r="I1485" s="20">
        <v>-2.6293235988110619E-2</v>
      </c>
      <c r="J1485" s="24">
        <v>3</v>
      </c>
      <c r="K1485" s="24">
        <v>1</v>
      </c>
      <c r="L1485" s="20">
        <v>3.3630748112559949E-2</v>
      </c>
      <c r="M1485" s="20">
        <v>-5.2049446974625768E-2</v>
      </c>
      <c r="N1485" s="19">
        <v>1.5449999999999999</v>
      </c>
      <c r="O1485" s="19">
        <v>1.0567715458276334</v>
      </c>
      <c r="P1485" s="25">
        <v>41977</v>
      </c>
      <c r="Q1485" s="20">
        <v>-5.6957928802588875E-2</v>
      </c>
      <c r="R1485" s="25">
        <v>41982</v>
      </c>
      <c r="S1485" s="25">
        <f>IF(ISNUMBER(R1485),VLOOKUP(B1485,Index!$B$3:$AB$18,27,FALSE),"")</f>
        <v>41982</v>
      </c>
      <c r="T1485" s="25">
        <f>IF(ISNUMBER($R1485),VLOOKUP($B1485,Index!$B$21:$AB$36,27,FALSE),"")</f>
        <v>41982</v>
      </c>
      <c r="U1485" s="25">
        <f>IF(ISNUMBER($R1485),VLOOKUP($B1485,Index!$B$39:$AB$54,27,FALSE),"")</f>
        <v>41982</v>
      </c>
      <c r="W1485" s="18">
        <v>0.99932019034669972</v>
      </c>
      <c r="X1485" s="19">
        <v>0.7</v>
      </c>
      <c r="Y1485" s="18">
        <v>0.4707571240930436</v>
      </c>
      <c r="Z1485" s="19">
        <f t="shared" si="312"/>
        <v>0</v>
      </c>
      <c r="AA1485" s="21">
        <v>0.58482942957789941</v>
      </c>
      <c r="AB1485" s="3">
        <v>0</v>
      </c>
      <c r="AC1485" s="18">
        <v>0.99864084283456411</v>
      </c>
      <c r="AD1485" s="19">
        <v>0.48999999999999994</v>
      </c>
      <c r="AE1485" s="18">
        <v>0.22161226988435326</v>
      </c>
      <c r="AF1485" s="19">
        <f t="shared" si="313"/>
        <v>0</v>
      </c>
      <c r="AG1485" s="21">
        <v>0.3420254617004112</v>
      </c>
      <c r="AH1485" s="3">
        <v>0</v>
      </c>
      <c r="AK1485" t="str">
        <f t="shared" si="316"/>
        <v/>
      </c>
      <c r="AL1485" t="str">
        <f t="shared" si="316"/>
        <v/>
      </c>
      <c r="AM1485" t="str">
        <f t="shared" si="316"/>
        <v/>
      </c>
      <c r="AN1485" t="str">
        <f t="shared" si="316"/>
        <v/>
      </c>
      <c r="AO1485">
        <f t="shared" si="316"/>
        <v>0.58482942957789941</v>
      </c>
      <c r="AP1485" t="str">
        <f t="shared" si="316"/>
        <v/>
      </c>
      <c r="AQ1485" t="str">
        <f t="shared" si="316"/>
        <v/>
      </c>
      <c r="AR1485" t="str">
        <f t="shared" si="316"/>
        <v/>
      </c>
      <c r="AS1485" t="str">
        <f t="shared" si="316"/>
        <v/>
      </c>
      <c r="AT1485" t="str">
        <f t="shared" si="316"/>
        <v/>
      </c>
      <c r="AU1485" t="str">
        <f t="shared" si="316"/>
        <v/>
      </c>
      <c r="AV1485" t="str">
        <f t="shared" si="316"/>
        <v/>
      </c>
      <c r="AW1485" t="str">
        <f t="shared" si="316"/>
        <v/>
      </c>
      <c r="AX1485" t="str">
        <f t="shared" si="316"/>
        <v/>
      </c>
      <c r="AZ1485" s="46">
        <f>IF(ISNUMBER(VLOOKUP($B1485,Stats!$A$2:$AA$19,2,FALSE))=FALSE,"",IF(ISNUMBER(W1485),(W1485-VLOOKUP($B1485,Stats!$A$2:$AA$19,2,FALSE))/VLOOKUP($B1485,Stats!$A$2:$AA$19,16,FALSE),""))</f>
        <v>4.2168647004457036E-2</v>
      </c>
      <c r="BA1485" s="46">
        <f>IF(ISNUMBER(VLOOKUP($B1485,Stats!$A$2:$AA$19,2,FALSE))=FALSE,"",IF(ISNUMBER(X1485),(X1485-VLOOKUP($B1485,Stats!$A$2:$AA$19,3,FALSE))/VLOOKUP($B1485,Stats!$A$2:$AA$19,17,FALSE),""))</f>
        <v>0.52844508262562895</v>
      </c>
      <c r="BB1485" s="46"/>
      <c r="BC1485" s="46"/>
      <c r="BD1485" s="44">
        <f t="shared" si="309"/>
        <v>0.28530686481504297</v>
      </c>
      <c r="BE1485" s="46">
        <f>IF(ISNUMBER(VLOOKUP($B1485,Stats!$A$2:$AA$19,2,FALSE))=FALSE,"",IF(ISNUMBER(Y1485),(Y1485-VLOOKUP($B1485,Stats!$A$2:$AA$19,5,FALSE))/VLOOKUP($B1485,Stats!$A$2:$AA$19,19,FALSE),""))</f>
        <v>0.70343679673103132</v>
      </c>
      <c r="BF1485" s="46"/>
      <c r="BG1485" s="46"/>
      <c r="BH1485" s="46">
        <f>IF(ISNUMBER(VLOOKUP($B1485,Stats!$A$2:$AA$19,2,FALSE))=FALSE,"",IF(ISNUMBER(Z1485),(Z1485-VLOOKUP($B1485,Stats!$A$2:$AA$19,8,FALSE))/VLOOKUP($B1485,Stats!$A$2:$AA$19,22,FALSE),""))</f>
        <v>-0.38938659637819406</v>
      </c>
      <c r="BI1485" s="46" t="str">
        <f>IF(ISNUMBER(VLOOKUP($B1485,Stats!$A$2:$AA$19,2,FALSE))=FALSE,"",IF(ISNUMBER(#REF!),(#REF!-VLOOKUP($B1485,Stats!$A$2:$AA$19,9,FALSE))/VLOOKUP($B1485,Stats!$A$2:$AA$19,23,FALSE),""))</f>
        <v/>
      </c>
      <c r="BJ1485" s="46" t="str">
        <f>IF(ISNUMBER(VLOOKUP($B1485,Stats!$A$2:$AA$19,2,FALSE))=FALSE,"",IF(ISNUMBER(#REF!),(#REF!-VLOOKUP($B1485,Stats!$A$2:$AA$19,10,FALSE))/VLOOKUP($B1485,Stats!$A$2:$AA$19,24,FALSE),""))</f>
        <v/>
      </c>
      <c r="BK1485" s="44">
        <f t="shared" si="314"/>
        <v>-0.60922173662518009</v>
      </c>
      <c r="BL1485" s="46" t="str">
        <f>IF(ISNUMBER(VLOOKUP($B1485,Stats!$A$2:$AA$19,2,FALSE))=FALSE,"",IF(ISNUMBER(#REF!),(#REF!-VLOOKUP($B1485,Stats!$A$2:$AA$19,11,FALSE))/VLOOKUP($B1485,Stats!$A$2:$AA$19,25,FALSE),""))</f>
        <v/>
      </c>
      <c r="BM1485" s="46">
        <f>IF(ISNUMBER(VLOOKUP($B1485,Stats!$A$2:$AA$19,2,FALSE))=FALSE,"",IF(ISNUMBER(AA1485),(AA1485-VLOOKUP($B1485,Stats!$A$2:$AA$19,12,FALSE))/VLOOKUP($B1485,Stats!$A$2:$AA$19,26,FALSE),""))</f>
        <v>-0.59079269735591167</v>
      </c>
      <c r="BN1485" s="46" t="str">
        <f>IF(ISNUMBER(VLOOKUP($B1485,Stats!$A$2:$AA$19,2,FALSE))=FALSE,"",IF(ISNUMBER(#REF!),(#REF!-VLOOKUP($B1485,Stats!$A$2:$AA$19,13,FALSE))/VLOOKUP($B1485,Stats!$A$2:$AA$19,27,FALSE),""))</f>
        <v/>
      </c>
      <c r="BO1485" s="46" t="str">
        <f>IF(ISNUMBER(VLOOKUP($B1485,Stats!$A$2:$AA$19,2,FALSE))=FALSE,"",IF(ISNUMBER(#REF!),(#REF!-VLOOKUP($B1485,Stats!$A$2:$AA$19,14,FALSE))/VLOOKUP($B1485,Stats!$A$2:$AB$19,28,FALSE),""))</f>
        <v/>
      </c>
      <c r="BP1485" s="46"/>
      <c r="BQ1485" s="46">
        <f>IF(ISNUMBER(VLOOKUP($B1485,Stats!$A$2:$AA$19,2,FALSE))=FALSE,"",IF(ISNUMBER(BM1485),BM1485,(VLOOKUP($B1485,Stats!$A$2:$AT$19,46,FALSE)-VLOOKUP($B1485,Stats!$A$2:$AA$19,12,FALSE))/VLOOKUP($B1485,Stats!$A$2:$AA$19,26,FALSE)))</f>
        <v>-0.59079269735591167</v>
      </c>
      <c r="BR1485" s="51">
        <f t="shared" si="315"/>
        <v>-0.59079269735591167</v>
      </c>
      <c r="BS1485" s="32" t="str">
        <f t="shared" si="310"/>
        <v>6435_201425</v>
      </c>
      <c r="BT1485" s="53">
        <f t="shared" si="311"/>
        <v>-0.42663020848328176</v>
      </c>
    </row>
    <row r="1486" spans="1:72" x14ac:dyDescent="0.15">
      <c r="A1486" s="16">
        <v>6435</v>
      </c>
      <c r="B1486" s="17">
        <v>201426</v>
      </c>
      <c r="C1486" s="3">
        <v>0</v>
      </c>
      <c r="D1486" s="23">
        <v>5.4605263157894601E-2</v>
      </c>
      <c r="E1486" s="18">
        <v>1.4420478699727785E-2</v>
      </c>
      <c r="F1486" s="24">
        <v>5</v>
      </c>
      <c r="G1486" s="24">
        <v>5</v>
      </c>
      <c r="H1486" s="20">
        <v>1.7142925800576903E-2</v>
      </c>
      <c r="I1486" s="20">
        <v>-6.2959569608085353E-3</v>
      </c>
      <c r="J1486" s="24">
        <v>3</v>
      </c>
      <c r="K1486" s="24">
        <v>5</v>
      </c>
      <c r="L1486" s="20">
        <v>2.7522935779816571E-2</v>
      </c>
      <c r="M1486" s="20">
        <v>-1.037613488975353E-2</v>
      </c>
      <c r="N1486" s="19">
        <v>1.603</v>
      </c>
      <c r="O1486" s="19">
        <v>1.0463446475195821</v>
      </c>
      <c r="P1486" s="25">
        <v>41999</v>
      </c>
      <c r="Q1486" s="20">
        <v>-3.1111111111111089E-2</v>
      </c>
      <c r="R1486" s="25">
        <v>41997</v>
      </c>
      <c r="S1486" s="25">
        <f>IF(ISNUMBER(R1486),VLOOKUP(B1486,Index!$B$3:$AB$18,27,FALSE),"")</f>
        <v>41997</v>
      </c>
      <c r="T1486" s="25">
        <f>IF(ISNUMBER($R1486),VLOOKUP($B1486,Index!$B$21:$AB$36,27,FALSE),"")</f>
        <v>41996</v>
      </c>
      <c r="U1486" s="25">
        <f>IF(ISNUMBER($R1486),VLOOKUP($B1486,Index!$B$39:$AB$54,27,FALSE),"")</f>
        <v>41996</v>
      </c>
      <c r="W1486" s="18">
        <v>1.638157894736838</v>
      </c>
      <c r="X1486" s="19">
        <v>0.5</v>
      </c>
      <c r="Y1486" s="18">
        <v>0.27360934584649882</v>
      </c>
      <c r="Z1486" s="19">
        <f t="shared" si="312"/>
        <v>0</v>
      </c>
      <c r="AA1486" s="21">
        <v>1.7551691729323278</v>
      </c>
      <c r="AB1486" s="3">
        <v>0</v>
      </c>
      <c r="AC1486" s="18">
        <v>2.6835612880886295</v>
      </c>
      <c r="AD1486" s="19">
        <v>0.25</v>
      </c>
      <c r="AE1486" s="18">
        <v>7.4862074134548998E-2</v>
      </c>
      <c r="AF1486" s="19">
        <f t="shared" si="313"/>
        <v>0</v>
      </c>
      <c r="AG1486" s="21">
        <v>3.0806188256119516</v>
      </c>
      <c r="AH1486" s="3">
        <v>0</v>
      </c>
      <c r="AK1486" t="str">
        <f t="shared" si="316"/>
        <v/>
      </c>
      <c r="AL1486" t="str">
        <f t="shared" si="316"/>
        <v/>
      </c>
      <c r="AM1486" t="str">
        <f t="shared" si="316"/>
        <v/>
      </c>
      <c r="AN1486" t="str">
        <f t="shared" si="316"/>
        <v/>
      </c>
      <c r="AO1486" t="str">
        <f t="shared" si="316"/>
        <v/>
      </c>
      <c r="AP1486">
        <f t="shared" si="316"/>
        <v>1.7551691729323278</v>
      </c>
      <c r="AQ1486" t="str">
        <f t="shared" si="316"/>
        <v/>
      </c>
      <c r="AR1486" t="str">
        <f t="shared" si="316"/>
        <v/>
      </c>
      <c r="AS1486" t="str">
        <f t="shared" si="316"/>
        <v/>
      </c>
      <c r="AT1486" t="str">
        <f t="shared" si="316"/>
        <v/>
      </c>
      <c r="AU1486" t="str">
        <f t="shared" si="316"/>
        <v/>
      </c>
      <c r="AV1486" t="str">
        <f t="shared" si="316"/>
        <v/>
      </c>
      <c r="AW1486" t="str">
        <f t="shared" si="316"/>
        <v/>
      </c>
      <c r="AX1486" t="str">
        <f t="shared" si="316"/>
        <v/>
      </c>
      <c r="AZ1486" s="46">
        <f>IF(ISNUMBER(VLOOKUP($B1486,Stats!$A$2:$AA$19,2,FALSE))=FALSE,"",IF(ISNUMBER(W1486),(W1486-VLOOKUP($B1486,Stats!$A$2:$AA$19,2,FALSE))/VLOOKUP($B1486,Stats!$A$2:$AA$19,16,FALSE),""))</f>
        <v>0.49044908546026411</v>
      </c>
      <c r="BA1486" s="46">
        <f>IF(ISNUMBER(VLOOKUP($B1486,Stats!$A$2:$AA$19,2,FALSE))=FALSE,"",IF(ISNUMBER(X1486),(X1486-VLOOKUP($B1486,Stats!$A$2:$AA$19,3,FALSE))/VLOOKUP($B1486,Stats!$A$2:$AA$19,17,FALSE),""))</f>
        <v>-0.59756231632346257</v>
      </c>
      <c r="BB1486" s="46"/>
      <c r="BC1486" s="46"/>
      <c r="BD1486" s="44">
        <f t="shared" si="309"/>
        <v>-5.355661543159923E-2</v>
      </c>
      <c r="BE1486" s="46">
        <f>IF(ISNUMBER(VLOOKUP($B1486,Stats!$A$2:$AA$19,2,FALSE))=FALSE,"",IF(ISNUMBER(Y1486),(Y1486-VLOOKUP($B1486,Stats!$A$2:$AA$19,5,FALSE))/VLOOKUP($B1486,Stats!$A$2:$AA$19,19,FALSE),""))</f>
        <v>0.18676201595416644</v>
      </c>
      <c r="BF1486" s="46"/>
      <c r="BG1486" s="46"/>
      <c r="BH1486" s="46">
        <f>IF(ISNUMBER(VLOOKUP($B1486,Stats!$A$2:$AA$19,2,FALSE))=FALSE,"",IF(ISNUMBER(Z1486),(Z1486-VLOOKUP($B1486,Stats!$A$2:$AA$19,8,FALSE))/VLOOKUP($B1486,Stats!$A$2:$AA$19,22,FALSE),""))</f>
        <v>-0.60316436580698729</v>
      </c>
      <c r="BI1486" s="46" t="str">
        <f>IF(ISNUMBER(VLOOKUP($B1486,Stats!$A$2:$AA$19,2,FALSE))=FALSE,"",IF(ISNUMBER(#REF!),(#REF!-VLOOKUP($B1486,Stats!$A$2:$AA$19,9,FALSE))/VLOOKUP($B1486,Stats!$A$2:$AA$19,23,FALSE),""))</f>
        <v/>
      </c>
      <c r="BJ1486" s="46" t="str">
        <f>IF(ISNUMBER(VLOOKUP($B1486,Stats!$A$2:$AA$19,2,FALSE))=FALSE,"",IF(ISNUMBER(#REF!),(#REF!-VLOOKUP($B1486,Stats!$A$2:$AA$19,10,FALSE))/VLOOKUP($B1486,Stats!$A$2:$AA$19,24,FALSE),""))</f>
        <v/>
      </c>
      <c r="BK1486" s="44">
        <f t="shared" si="314"/>
        <v>-0.3116827209100127</v>
      </c>
      <c r="BL1486" s="46" t="str">
        <f>IF(ISNUMBER(VLOOKUP($B1486,Stats!$A$2:$AA$19,2,FALSE))=FALSE,"",IF(ISNUMBER(#REF!),(#REF!-VLOOKUP($B1486,Stats!$A$2:$AA$19,11,FALSE))/VLOOKUP($B1486,Stats!$A$2:$AA$19,25,FALSE),""))</f>
        <v/>
      </c>
      <c r="BM1486" s="46">
        <f>IF(ISNUMBER(VLOOKUP($B1486,Stats!$A$2:$AA$19,2,FALSE))=FALSE,"",IF(ISNUMBER(AA1486),(AA1486-VLOOKUP($B1486,Stats!$A$2:$AA$19,12,FALSE))/VLOOKUP($B1486,Stats!$A$2:$AA$19,26,FALSE),""))</f>
        <v>-0.20260873782805319</v>
      </c>
      <c r="BN1486" s="46" t="str">
        <f>IF(ISNUMBER(VLOOKUP($B1486,Stats!$A$2:$AA$19,2,FALSE))=FALSE,"",IF(ISNUMBER(#REF!),(#REF!-VLOOKUP($B1486,Stats!$A$2:$AA$19,13,FALSE))/VLOOKUP($B1486,Stats!$A$2:$AA$19,27,FALSE),""))</f>
        <v/>
      </c>
      <c r="BO1486" s="46" t="str">
        <f>IF(ISNUMBER(VLOOKUP($B1486,Stats!$A$2:$AA$19,2,FALSE))=FALSE,"",IF(ISNUMBER(#REF!),(#REF!-VLOOKUP($B1486,Stats!$A$2:$AA$19,14,FALSE))/VLOOKUP($B1486,Stats!$A$2:$AB$19,28,FALSE),""))</f>
        <v/>
      </c>
      <c r="BP1486" s="46"/>
      <c r="BQ1486" s="46">
        <f>IF(ISNUMBER(VLOOKUP($B1486,Stats!$A$2:$AA$19,2,FALSE))=FALSE,"",IF(ISNUMBER(BM1486),BM1486,(VLOOKUP($B1486,Stats!$A$2:$AT$19,46,FALSE)-VLOOKUP($B1486,Stats!$A$2:$AA$19,12,FALSE))/VLOOKUP($B1486,Stats!$A$2:$AA$19,26,FALSE)))</f>
        <v>-0.20260873782805319</v>
      </c>
      <c r="BR1486" s="51">
        <f t="shared" si="315"/>
        <v>-0.20260873782805319</v>
      </c>
      <c r="BS1486" s="32" t="str">
        <f t="shared" si="310"/>
        <v>6435_201426</v>
      </c>
      <c r="BT1486" s="53">
        <f t="shared" si="311"/>
        <v>-0.23824270319793808</v>
      </c>
    </row>
    <row r="1487" spans="1:72" x14ac:dyDescent="0.15">
      <c r="A1487" s="16">
        <v>6435</v>
      </c>
      <c r="B1487" s="17">
        <v>201427</v>
      </c>
      <c r="C1487" s="3">
        <v>0</v>
      </c>
      <c r="D1487" s="23">
        <v>3.4934497816593968E-2</v>
      </c>
      <c r="E1487" s="18">
        <v>1.2863265390714479E-2</v>
      </c>
      <c r="F1487" s="24">
        <v>2</v>
      </c>
      <c r="G1487" s="24">
        <v>1</v>
      </c>
      <c r="H1487" s="20">
        <v>1.8579720668629118E-2</v>
      </c>
      <c r="I1487" s="20">
        <v>-2.4600246002458581E-3</v>
      </c>
      <c r="J1487" s="24">
        <v>1</v>
      </c>
      <c r="K1487" s="24">
        <v>1</v>
      </c>
      <c r="L1487" s="20">
        <v>2.2811344019728619E-2</v>
      </c>
      <c r="M1487" s="20">
        <v>-2.4600246002458581E-3</v>
      </c>
      <c r="N1487" s="19">
        <v>1.659</v>
      </c>
      <c r="O1487" s="19">
        <v>1.0202952029520296</v>
      </c>
      <c r="P1487" s="25">
        <v>42004</v>
      </c>
      <c r="Q1487" s="20">
        <v>-2.4600246002458581E-3</v>
      </c>
      <c r="R1487" s="25">
        <v>42003</v>
      </c>
      <c r="S1487" s="25">
        <f>IF(ISNUMBER(R1487),VLOOKUP(B1487,Index!$B$3:$AB$18,27,FALSE),"")</f>
        <v>42002</v>
      </c>
      <c r="T1487" s="25">
        <f>IF(ISNUMBER($R1487),VLOOKUP($B1487,Index!$B$21:$AB$36,27,FALSE),"")</f>
        <v>42003</v>
      </c>
      <c r="U1487" s="25">
        <f>IF(ISNUMBER($R1487),VLOOKUP($B1487,Index!$B$39:$AB$54,27,FALSE),"")</f>
        <v>42003</v>
      </c>
      <c r="W1487" s="18">
        <v>4.1921397379912761</v>
      </c>
      <c r="X1487" s="19">
        <v>0.66666666666666663</v>
      </c>
      <c r="Y1487" s="18">
        <v>0.24406330069124085</v>
      </c>
      <c r="Z1487" s="19">
        <f t="shared" si="312"/>
        <v>1</v>
      </c>
      <c r="AA1487" s="21">
        <v>14.200873362446281</v>
      </c>
      <c r="AB1487" s="3">
        <v>0</v>
      </c>
      <c r="AC1487" s="18">
        <v>17.574035582845564</v>
      </c>
      <c r="AD1487" s="19">
        <v>0.44444444444444442</v>
      </c>
      <c r="AE1487" s="18">
        <v>5.9566894744303045E-2</v>
      </c>
      <c r="AF1487" s="19">
        <f t="shared" si="313"/>
        <v>1</v>
      </c>
      <c r="AG1487" s="21">
        <v>201.66480425623632</v>
      </c>
      <c r="AH1487" s="3">
        <v>0</v>
      </c>
      <c r="AK1487" t="str">
        <f t="shared" si="316"/>
        <v/>
      </c>
      <c r="AL1487" t="str">
        <f t="shared" si="316"/>
        <v/>
      </c>
      <c r="AM1487" t="str">
        <f t="shared" si="316"/>
        <v/>
      </c>
      <c r="AN1487" t="str">
        <f t="shared" si="316"/>
        <v/>
      </c>
      <c r="AO1487" t="str">
        <f t="shared" si="316"/>
        <v/>
      </c>
      <c r="AP1487" t="str">
        <f t="shared" si="316"/>
        <v/>
      </c>
      <c r="AQ1487">
        <f t="shared" si="316"/>
        <v>14.200873362446281</v>
      </c>
      <c r="AR1487" t="str">
        <f t="shared" si="316"/>
        <v/>
      </c>
      <c r="AS1487" t="str">
        <f t="shared" si="316"/>
        <v/>
      </c>
      <c r="AT1487" t="str">
        <f t="shared" si="316"/>
        <v/>
      </c>
      <c r="AU1487" t="str">
        <f t="shared" si="316"/>
        <v/>
      </c>
      <c r="AV1487" t="str">
        <f t="shared" si="316"/>
        <v/>
      </c>
      <c r="AW1487" t="str">
        <f t="shared" si="316"/>
        <v/>
      </c>
      <c r="AX1487" t="str">
        <f t="shared" si="316"/>
        <v/>
      </c>
      <c r="AZ1487" s="46">
        <f>IF(ISNUMBER(VLOOKUP($B1487,Stats!$A$2:$AA$19,2,FALSE))=FALSE,"",IF(ISNUMBER(W1487),(W1487-VLOOKUP($B1487,Stats!$A$2:$AA$19,2,FALSE))/VLOOKUP($B1487,Stats!$A$2:$AA$19,16,FALSE),""))</f>
        <v>1.4104478562281653</v>
      </c>
      <c r="BA1487" s="46">
        <f>IF(ISNUMBER(VLOOKUP($B1487,Stats!$A$2:$AA$19,2,FALSE))=FALSE,"",IF(ISNUMBER(X1487),(X1487-VLOOKUP($B1487,Stats!$A$2:$AA$19,3,FALSE))/VLOOKUP($B1487,Stats!$A$2:$AA$19,17,FALSE),""))</f>
        <v>0.191037174757621</v>
      </c>
      <c r="BB1487" s="46"/>
      <c r="BC1487" s="46"/>
      <c r="BD1487" s="44">
        <f t="shared" si="309"/>
        <v>0.8007425154928931</v>
      </c>
      <c r="BE1487" s="46">
        <f>IF(ISNUMBER(VLOOKUP($B1487,Stats!$A$2:$AA$19,2,FALSE))=FALSE,"",IF(ISNUMBER(Y1487),(Y1487-VLOOKUP($B1487,Stats!$A$2:$AA$19,5,FALSE))/VLOOKUP($B1487,Stats!$A$2:$AA$19,19,FALSE),""))</f>
        <v>0.40902067695794914</v>
      </c>
      <c r="BF1487" s="46"/>
      <c r="BG1487" s="46"/>
      <c r="BH1487" s="46">
        <f>IF(ISNUMBER(VLOOKUP($B1487,Stats!$A$2:$AA$19,2,FALSE))=FALSE,"",IF(ISNUMBER(Z1487),(Z1487-VLOOKUP($B1487,Stats!$A$2:$AA$19,8,FALSE))/VLOOKUP($B1487,Stats!$A$2:$AA$19,22,FALSE),""))</f>
        <v>0.41115882059143566</v>
      </c>
      <c r="BI1487" s="46" t="str">
        <f>IF(ISNUMBER(VLOOKUP($B1487,Stats!$A$2:$AA$19,2,FALSE))=FALSE,"",IF(ISNUMBER(#REF!),(#REF!-VLOOKUP($B1487,Stats!$A$2:$AA$19,9,FALSE))/VLOOKUP($B1487,Stats!$A$2:$AA$19,23,FALSE),""))</f>
        <v/>
      </c>
      <c r="BJ1487" s="46" t="str">
        <f>IF(ISNUMBER(VLOOKUP($B1487,Stats!$A$2:$AA$19,2,FALSE))=FALSE,"",IF(ISNUMBER(#REF!),(#REF!-VLOOKUP($B1487,Stats!$A$2:$AA$19,10,FALSE))/VLOOKUP($B1487,Stats!$A$2:$AA$19,24,FALSE),""))</f>
        <v/>
      </c>
      <c r="BK1487" s="44">
        <f t="shared" si="314"/>
        <v>-0.16296682769313367</v>
      </c>
      <c r="BL1487" s="46" t="str">
        <f>IF(ISNUMBER(VLOOKUP($B1487,Stats!$A$2:$AA$19,2,FALSE))=FALSE,"",IF(ISNUMBER(#REF!),(#REF!-VLOOKUP($B1487,Stats!$A$2:$AA$19,11,FALSE))/VLOOKUP($B1487,Stats!$A$2:$AA$19,25,FALSE),""))</f>
        <v/>
      </c>
      <c r="BM1487" s="46">
        <f>IF(ISNUMBER(VLOOKUP($B1487,Stats!$A$2:$AA$19,2,FALSE))=FALSE,"",IF(ISNUMBER(AA1487),(AA1487-VLOOKUP($B1487,Stats!$A$2:$AA$19,12,FALSE))/VLOOKUP($B1487,Stats!$A$2:$AA$19,26,FALSE),""))</f>
        <v>0.68467522509758483</v>
      </c>
      <c r="BN1487" s="46" t="str">
        <f>IF(ISNUMBER(VLOOKUP($B1487,Stats!$A$2:$AA$19,2,FALSE))=FALSE,"",IF(ISNUMBER(#REF!),(#REF!-VLOOKUP($B1487,Stats!$A$2:$AA$19,13,FALSE))/VLOOKUP($B1487,Stats!$A$2:$AA$19,27,FALSE),""))</f>
        <v/>
      </c>
      <c r="BO1487" s="46" t="str">
        <f>IF(ISNUMBER(VLOOKUP($B1487,Stats!$A$2:$AA$19,2,FALSE))=FALSE,"",IF(ISNUMBER(#REF!),(#REF!-VLOOKUP($B1487,Stats!$A$2:$AA$19,14,FALSE))/VLOOKUP($B1487,Stats!$A$2:$AB$19,28,FALSE),""))</f>
        <v/>
      </c>
      <c r="BP1487" s="46"/>
      <c r="BQ1487" s="46">
        <f>IF(ISNUMBER(VLOOKUP($B1487,Stats!$A$2:$AA$19,2,FALSE))=FALSE,"",IF(ISNUMBER(BM1487),BM1487,(VLOOKUP($B1487,Stats!$A$2:$AT$19,46,FALSE)-VLOOKUP($B1487,Stats!$A$2:$AA$19,12,FALSE))/VLOOKUP($B1487,Stats!$A$2:$AA$19,26,FALSE)))</f>
        <v>0.68467522509758483</v>
      </c>
      <c r="BR1487" s="51">
        <f t="shared" si="315"/>
        <v>0.68467522509758483</v>
      </c>
      <c r="BS1487" s="32" t="str">
        <f t="shared" si="310"/>
        <v>6435_201427</v>
      </c>
      <c r="BT1487" s="53">
        <f t="shared" si="311"/>
        <v>0.1993034515022154</v>
      </c>
    </row>
    <row r="1488" spans="1:72" x14ac:dyDescent="0.15">
      <c r="A1488" s="16">
        <v>6435</v>
      </c>
      <c r="B1488" s="17">
        <v>201501</v>
      </c>
      <c r="C1488" s="3">
        <v>0</v>
      </c>
      <c r="D1488" s="23">
        <v>1.0849909584086825E-2</v>
      </c>
      <c r="E1488" s="18">
        <v>1.5091186007867241E-2</v>
      </c>
      <c r="F1488" s="24">
        <v>4</v>
      </c>
      <c r="G1488" s="24">
        <v>1</v>
      </c>
      <c r="H1488" s="20">
        <v>7.6475578220003837E-3</v>
      </c>
      <c r="I1488" s="20">
        <v>-1.9332161687170557E-2</v>
      </c>
      <c r="J1488" s="24">
        <v>3</v>
      </c>
      <c r="K1488" s="24">
        <v>1</v>
      </c>
      <c r="L1488" s="20">
        <v>2.2905364677516582E-2</v>
      </c>
      <c r="M1488" s="20">
        <v>-1.9332161687170557E-2</v>
      </c>
      <c r="N1488" s="19">
        <v>1.7070000000000001</v>
      </c>
      <c r="O1488" s="19">
        <v>1.0058927519151444</v>
      </c>
      <c r="P1488" s="25">
        <v>42011</v>
      </c>
      <c r="Q1488" s="20">
        <v>-1.9332161687170557E-2</v>
      </c>
      <c r="R1488" s="25">
        <v>42012</v>
      </c>
      <c r="S1488" s="25">
        <f>IF(ISNUMBER(R1488),VLOOKUP(B1488,Index!$B$3:$AB$18,27,FALSE),"")</f>
        <v>42013</v>
      </c>
      <c r="T1488" s="25">
        <f>IF(ISNUMBER($R1488),VLOOKUP($B1488,Index!$B$21:$AB$36,27,FALSE),"")</f>
        <v>42013</v>
      </c>
      <c r="U1488" s="25">
        <f>IF(ISNUMBER($R1488),VLOOKUP($B1488,Index!$B$39:$AB$54,27,FALSE),"")</f>
        <v>42011</v>
      </c>
      <c r="W1488" s="18">
        <v>0.78119349005425143</v>
      </c>
      <c r="X1488" s="19">
        <v>0.8</v>
      </c>
      <c r="Y1488" s="18">
        <v>0.28633512226874525</v>
      </c>
      <c r="Z1488" s="19">
        <f t="shared" si="312"/>
        <v>1</v>
      </c>
      <c r="AA1488" s="21">
        <v>0.561236232122307</v>
      </c>
      <c r="AB1488" s="3">
        <v>0</v>
      </c>
      <c r="AC1488" s="18">
        <v>0.61026326890314186</v>
      </c>
      <c r="AD1488" s="19">
        <v>0.64000000000000012</v>
      </c>
      <c r="AE1488" s="18">
        <v>8.1987802244657293E-2</v>
      </c>
      <c r="AF1488" s="19">
        <f t="shared" si="313"/>
        <v>1</v>
      </c>
      <c r="AG1488" s="21">
        <v>0.31498610824684409</v>
      </c>
      <c r="AH1488" s="3">
        <v>0</v>
      </c>
      <c r="AK1488" t="str">
        <f t="shared" si="316"/>
        <v/>
      </c>
      <c r="AL1488" t="str">
        <f t="shared" si="316"/>
        <v/>
      </c>
      <c r="AM1488" t="str">
        <f t="shared" si="316"/>
        <v/>
      </c>
      <c r="AN1488" t="str">
        <f t="shared" si="316"/>
        <v/>
      </c>
      <c r="AO1488" t="str">
        <f t="shared" si="316"/>
        <v/>
      </c>
      <c r="AP1488" t="str">
        <f t="shared" si="316"/>
        <v/>
      </c>
      <c r="AQ1488" t="str">
        <f t="shared" si="316"/>
        <v/>
      </c>
      <c r="AR1488">
        <f t="shared" si="316"/>
        <v>0.561236232122307</v>
      </c>
      <c r="AS1488" t="str">
        <f t="shared" si="316"/>
        <v/>
      </c>
      <c r="AT1488" t="str">
        <f t="shared" si="316"/>
        <v/>
      </c>
      <c r="AU1488" t="str">
        <f t="shared" si="316"/>
        <v/>
      </c>
      <c r="AV1488" t="str">
        <f t="shared" si="316"/>
        <v/>
      </c>
      <c r="AW1488" t="str">
        <f t="shared" si="316"/>
        <v/>
      </c>
      <c r="AX1488" t="str">
        <f t="shared" si="316"/>
        <v/>
      </c>
      <c r="AZ1488" s="46">
        <f>IF(ISNUMBER(VLOOKUP($B1488,Stats!$A$2:$AA$19,2,FALSE))=FALSE,"",IF(ISNUMBER(W1488),(W1488-VLOOKUP($B1488,Stats!$A$2:$AA$19,2,FALSE))/VLOOKUP($B1488,Stats!$A$2:$AA$19,16,FALSE),""))</f>
        <v>-0.24873947089016132</v>
      </c>
      <c r="BA1488" s="46">
        <f>IF(ISNUMBER(VLOOKUP($B1488,Stats!$A$2:$AA$19,2,FALSE))=FALSE,"",IF(ISNUMBER(X1488),(X1488-VLOOKUP($B1488,Stats!$A$2:$AA$19,3,FALSE))/VLOOKUP($B1488,Stats!$A$2:$AA$19,17,FALSE),""))</f>
        <v>1.3475254634508442</v>
      </c>
      <c r="BB1488" s="46"/>
      <c r="BC1488" s="46"/>
      <c r="BD1488" s="44">
        <f t="shared" si="309"/>
        <v>0.54939299628034144</v>
      </c>
      <c r="BE1488" s="46">
        <f>IF(ISNUMBER(VLOOKUP($B1488,Stats!$A$2:$AA$19,2,FALSE))=FALSE,"",IF(ISNUMBER(Y1488),(Y1488-VLOOKUP($B1488,Stats!$A$2:$AA$19,5,FALSE))/VLOOKUP($B1488,Stats!$A$2:$AA$19,19,FALSE),""))</f>
        <v>0.28529555714754046</v>
      </c>
      <c r="BF1488" s="46"/>
      <c r="BG1488" s="46"/>
      <c r="BH1488" s="46">
        <f>IF(ISNUMBER(VLOOKUP($B1488,Stats!$A$2:$AA$19,2,FALSE))=FALSE,"",IF(ISNUMBER(Z1488),(Z1488-VLOOKUP($B1488,Stats!$A$2:$AA$19,8,FALSE))/VLOOKUP($B1488,Stats!$A$2:$AA$19,22,FALSE),""))</f>
        <v>0.57826828658858598</v>
      </c>
      <c r="BI1488" s="46" t="str">
        <f>IF(ISNUMBER(VLOOKUP($B1488,Stats!$A$2:$AA$19,2,FALSE))=FALSE,"",IF(ISNUMBER(#REF!),(#REF!-VLOOKUP($B1488,Stats!$A$2:$AA$19,9,FALSE))/VLOOKUP($B1488,Stats!$A$2:$AA$19,23,FALSE),""))</f>
        <v/>
      </c>
      <c r="BJ1488" s="46" t="str">
        <f>IF(ISNUMBER(VLOOKUP($B1488,Stats!$A$2:$AA$19,2,FALSE))=FALSE,"",IF(ISNUMBER(#REF!),(#REF!-VLOOKUP($B1488,Stats!$A$2:$AA$19,10,FALSE))/VLOOKUP($B1488,Stats!$A$2:$AA$19,24,FALSE),""))</f>
        <v/>
      </c>
      <c r="BK1488" s="44">
        <f t="shared" si="314"/>
        <v>-2.6226404026702538E-2</v>
      </c>
      <c r="BL1488" s="46" t="str">
        <f>IF(ISNUMBER(VLOOKUP($B1488,Stats!$A$2:$AA$19,2,FALSE))=FALSE,"",IF(ISNUMBER(#REF!),(#REF!-VLOOKUP($B1488,Stats!$A$2:$AA$19,11,FALSE))/VLOOKUP($B1488,Stats!$A$2:$AA$19,25,FALSE),""))</f>
        <v/>
      </c>
      <c r="BM1488" s="46">
        <f>IF(ISNUMBER(VLOOKUP($B1488,Stats!$A$2:$AA$19,2,FALSE))=FALSE,"",IF(ISNUMBER(AA1488),(AA1488-VLOOKUP($B1488,Stats!$A$2:$AA$19,12,FALSE))/VLOOKUP($B1488,Stats!$A$2:$AA$19,26,FALSE),""))</f>
        <v>-0.39669546735541633</v>
      </c>
      <c r="BN1488" s="46" t="str">
        <f>IF(ISNUMBER(VLOOKUP($B1488,Stats!$A$2:$AA$19,2,FALSE))=FALSE,"",IF(ISNUMBER(#REF!),(#REF!-VLOOKUP($B1488,Stats!$A$2:$AA$19,13,FALSE))/VLOOKUP($B1488,Stats!$A$2:$AA$19,27,FALSE),""))</f>
        <v/>
      </c>
      <c r="BO1488" s="46" t="str">
        <f>IF(ISNUMBER(VLOOKUP($B1488,Stats!$A$2:$AA$19,2,FALSE))=FALSE,"",IF(ISNUMBER(#REF!),(#REF!-VLOOKUP($B1488,Stats!$A$2:$AA$19,14,FALSE))/VLOOKUP($B1488,Stats!$A$2:$AB$19,28,FALSE),""))</f>
        <v/>
      </c>
      <c r="BP1488" s="46"/>
      <c r="BQ1488" s="46">
        <f>IF(ISNUMBER(VLOOKUP($B1488,Stats!$A$2:$AA$19,2,FALSE))=FALSE,"",IF(ISNUMBER(BM1488),BM1488,(VLOOKUP($B1488,Stats!$A$2:$AT$19,46,FALSE)-VLOOKUP($B1488,Stats!$A$2:$AA$19,12,FALSE))/VLOOKUP($B1488,Stats!$A$2:$AA$19,26,FALSE)))</f>
        <v>-0.39669546735541633</v>
      </c>
      <c r="BR1488" s="51">
        <f t="shared" si="315"/>
        <v>-0.39669546735541633</v>
      </c>
      <c r="BS1488" s="32" t="str">
        <f t="shared" si="310"/>
        <v>6435_201501</v>
      </c>
      <c r="BT1488" s="53">
        <f t="shared" si="311"/>
        <v>1.4803663368963507E-2</v>
      </c>
    </row>
    <row r="1489" spans="1:72" x14ac:dyDescent="0.15">
      <c r="A1489" s="16">
        <v>6435</v>
      </c>
      <c r="B1489" s="17">
        <v>201502</v>
      </c>
      <c r="C1489" s="3">
        <v>0</v>
      </c>
      <c r="D1489" s="23">
        <v>3.9355992844364973E-2</v>
      </c>
      <c r="E1489" s="18">
        <v>2.2021736452803704E-2</v>
      </c>
      <c r="F1489" s="24">
        <v>7</v>
      </c>
      <c r="G1489" s="24">
        <v>3</v>
      </c>
      <c r="H1489" s="20">
        <v>1.3379764095437365E-2</v>
      </c>
      <c r="I1489" s="20">
        <v>-1.759097313512396E-2</v>
      </c>
      <c r="J1489" s="24">
        <v>4</v>
      </c>
      <c r="K1489" s="24">
        <v>1</v>
      </c>
      <c r="L1489" s="20">
        <v>3.394877903513982E-2</v>
      </c>
      <c r="M1489" s="20">
        <v>-4.8004626951995477E-2</v>
      </c>
      <c r="N1489" s="19">
        <v>1.7430000000000001</v>
      </c>
      <c r="O1489" s="19">
        <v>1.042464114832536</v>
      </c>
      <c r="P1489" s="25">
        <v>42026</v>
      </c>
      <c r="Q1489" s="20">
        <v>-4.8004626951995477E-2</v>
      </c>
      <c r="R1489" s="25">
        <v>42023</v>
      </c>
      <c r="S1489" s="25">
        <f>IF(ISNUMBER(R1489),VLOOKUP(B1489,Index!$B$3:$AB$18,27,FALSE),"")</f>
        <v>42023</v>
      </c>
      <c r="T1489" s="25">
        <f>IF(ISNUMBER($R1489),VLOOKUP($B1489,Index!$B$21:$AB$36,27,FALSE),"")</f>
        <v>42023</v>
      </c>
      <c r="U1489" s="25">
        <f>IF(ISNUMBER($R1489),VLOOKUP($B1489,Index!$B$39:$AB$54,27,FALSE),"")</f>
        <v>42027</v>
      </c>
      <c r="W1489" s="18">
        <v>1.1806797853309492</v>
      </c>
      <c r="X1489" s="19">
        <v>0.7</v>
      </c>
      <c r="Y1489" s="18">
        <v>0.41783307133690084</v>
      </c>
      <c r="Z1489" s="19">
        <f t="shared" si="312"/>
        <v>0</v>
      </c>
      <c r="AA1489" s="21">
        <v>0.81983748949285407</v>
      </c>
      <c r="AB1489" s="3">
        <v>0</v>
      </c>
      <c r="AC1489" s="18">
        <v>1.3940047554891364</v>
      </c>
      <c r="AD1489" s="19">
        <v>0.48999999999999994</v>
      </c>
      <c r="AE1489" s="18">
        <v>0.17458447550282766</v>
      </c>
      <c r="AF1489" s="19">
        <f t="shared" si="313"/>
        <v>0</v>
      </c>
      <c r="AG1489" s="21">
        <v>0.67213350917794557</v>
      </c>
      <c r="AH1489" s="3">
        <v>0</v>
      </c>
      <c r="AK1489" t="str">
        <f t="shared" si="316"/>
        <v/>
      </c>
      <c r="AL1489" t="str">
        <f t="shared" si="316"/>
        <v/>
      </c>
      <c r="AM1489" t="str">
        <f t="shared" si="316"/>
        <v/>
      </c>
      <c r="AN1489" t="str">
        <f t="shared" si="316"/>
        <v/>
      </c>
      <c r="AO1489" t="str">
        <f t="shared" si="316"/>
        <v/>
      </c>
      <c r="AP1489" t="str">
        <f t="shared" si="316"/>
        <v/>
      </c>
      <c r="AQ1489" t="str">
        <f t="shared" si="316"/>
        <v/>
      </c>
      <c r="AR1489" t="str">
        <f t="shared" si="316"/>
        <v/>
      </c>
      <c r="AS1489">
        <f t="shared" si="316"/>
        <v>0.81983748949285407</v>
      </c>
      <c r="AT1489" t="str">
        <f t="shared" si="316"/>
        <v/>
      </c>
      <c r="AU1489" t="str">
        <f t="shared" si="316"/>
        <v/>
      </c>
      <c r="AV1489" t="str">
        <f t="shared" si="316"/>
        <v/>
      </c>
      <c r="AW1489" t="str">
        <f t="shared" si="316"/>
        <v/>
      </c>
      <c r="AX1489" t="str">
        <f t="shared" si="316"/>
        <v/>
      </c>
      <c r="AZ1489" s="46">
        <f>IF(ISNUMBER(VLOOKUP($B1489,Stats!$A$2:$AA$19,2,FALSE))=FALSE,"",IF(ISNUMBER(W1489),(W1489-VLOOKUP($B1489,Stats!$A$2:$AA$19,2,FALSE))/VLOOKUP($B1489,Stats!$A$2:$AA$19,16,FALSE),""))</f>
        <v>0.67532449239048309</v>
      </c>
      <c r="BA1489" s="46">
        <f>IF(ISNUMBER(VLOOKUP($B1489,Stats!$A$2:$AA$19,2,FALSE))=FALSE,"",IF(ISNUMBER(X1489),(X1489-VLOOKUP($B1489,Stats!$A$2:$AA$19,3,FALSE))/VLOOKUP($B1489,Stats!$A$2:$AA$19,17,FALSE),""))</f>
        <v>0.38056958571220034</v>
      </c>
      <c r="BB1489" s="46"/>
      <c r="BC1489" s="46"/>
      <c r="BD1489" s="44">
        <f t="shared" si="309"/>
        <v>0.52794703905134166</v>
      </c>
      <c r="BE1489" s="46">
        <f>IF(ISNUMBER(VLOOKUP($B1489,Stats!$A$2:$AA$19,2,FALSE))=FALSE,"",IF(ISNUMBER(Y1489),(Y1489-VLOOKUP($B1489,Stats!$A$2:$AA$19,5,FALSE))/VLOOKUP($B1489,Stats!$A$2:$AA$19,19,FALSE),""))</f>
        <v>0.57956267228836789</v>
      </c>
      <c r="BF1489" s="46"/>
      <c r="BG1489" s="46"/>
      <c r="BH1489" s="46">
        <f>IF(ISNUMBER(VLOOKUP($B1489,Stats!$A$2:$AA$19,2,FALSE))=FALSE,"",IF(ISNUMBER(Z1489),(Z1489-VLOOKUP($B1489,Stats!$A$2:$AA$19,8,FALSE))/VLOOKUP($B1489,Stats!$A$2:$AA$19,22,FALSE),""))</f>
        <v>-0.48836753916131515</v>
      </c>
      <c r="BI1489" s="46" t="str">
        <f>IF(ISNUMBER(VLOOKUP($B1489,Stats!$A$2:$AA$19,2,FALSE))=FALSE,"",IF(ISNUMBER(#REF!),(#REF!-VLOOKUP($B1489,Stats!$A$2:$AA$19,9,FALSE))/VLOOKUP($B1489,Stats!$A$2:$AA$19,23,FALSE),""))</f>
        <v/>
      </c>
      <c r="BJ1489" s="46" t="str">
        <f>IF(ISNUMBER(VLOOKUP($B1489,Stats!$A$2:$AA$19,2,FALSE))=FALSE,"",IF(ISNUMBER(#REF!),(#REF!-VLOOKUP($B1489,Stats!$A$2:$AA$19,10,FALSE))/VLOOKUP($B1489,Stats!$A$2:$AA$19,24,FALSE),""))</f>
        <v/>
      </c>
      <c r="BK1489" s="44">
        <f t="shared" si="314"/>
        <v>-0.55220413235025201</v>
      </c>
      <c r="BL1489" s="46" t="str">
        <f>IF(ISNUMBER(VLOOKUP($B1489,Stats!$A$2:$AA$19,2,FALSE))=FALSE,"",IF(ISNUMBER(#REF!),(#REF!-VLOOKUP($B1489,Stats!$A$2:$AA$19,11,FALSE))/VLOOKUP($B1489,Stats!$A$2:$AA$19,25,FALSE),""))</f>
        <v/>
      </c>
      <c r="BM1489" s="46">
        <f>IF(ISNUMBER(VLOOKUP($B1489,Stats!$A$2:$AA$19,2,FALSE))=FALSE,"",IF(ISNUMBER(AA1489),(AA1489-VLOOKUP($B1489,Stats!$A$2:$AA$19,12,FALSE))/VLOOKUP($B1489,Stats!$A$2:$AA$19,26,FALSE),""))</f>
        <v>-0.26100927252159345</v>
      </c>
      <c r="BN1489" s="46" t="str">
        <f>IF(ISNUMBER(VLOOKUP($B1489,Stats!$A$2:$AA$19,2,FALSE))=FALSE,"",IF(ISNUMBER(#REF!),(#REF!-VLOOKUP($B1489,Stats!$A$2:$AA$19,13,FALSE))/VLOOKUP($B1489,Stats!$A$2:$AA$19,27,FALSE),""))</f>
        <v/>
      </c>
      <c r="BO1489" s="46" t="str">
        <f>IF(ISNUMBER(VLOOKUP($B1489,Stats!$A$2:$AA$19,2,FALSE))=FALSE,"",IF(ISNUMBER(#REF!),(#REF!-VLOOKUP($B1489,Stats!$A$2:$AA$19,14,FALSE))/VLOOKUP($B1489,Stats!$A$2:$AB$19,28,FALSE),""))</f>
        <v/>
      </c>
      <c r="BP1489" s="46"/>
      <c r="BQ1489" s="46">
        <f>IF(ISNUMBER(VLOOKUP($B1489,Stats!$A$2:$AA$19,2,FALSE))=FALSE,"",IF(ISNUMBER(BM1489),BM1489,(VLOOKUP($B1489,Stats!$A$2:$AT$19,46,FALSE)-VLOOKUP($B1489,Stats!$A$2:$AA$19,12,FALSE))/VLOOKUP($B1489,Stats!$A$2:$AA$19,26,FALSE)))</f>
        <v>-0.26100927252159345</v>
      </c>
      <c r="BR1489" s="51">
        <f t="shared" si="315"/>
        <v>-0.26100927252159345</v>
      </c>
      <c r="BS1489" s="32" t="str">
        <f t="shared" si="310"/>
        <v>6435_201502</v>
      </c>
      <c r="BT1489" s="53">
        <f t="shared" si="311"/>
        <v>-0.27793492610420156</v>
      </c>
    </row>
    <row r="1490" spans="1:72" x14ac:dyDescent="0.15">
      <c r="A1490" s="16">
        <v>6435</v>
      </c>
      <c r="B1490" s="17">
        <v>201503</v>
      </c>
      <c r="C1490" s="3">
        <v>0</v>
      </c>
      <c r="D1490" s="23">
        <v>-4.9340218014916837E-2</v>
      </c>
      <c r="E1490" s="18">
        <v>1.0171353524661027E-2</v>
      </c>
      <c r="F1490" s="24">
        <v>2</v>
      </c>
      <c r="G1490" s="24">
        <v>8</v>
      </c>
      <c r="H1490" s="20">
        <v>1.2971897813590094E-2</v>
      </c>
      <c r="I1490" s="20">
        <v>-9.4939428985843649E-3</v>
      </c>
      <c r="J1490" s="24">
        <v>1</v>
      </c>
      <c r="K1490" s="24">
        <v>5</v>
      </c>
      <c r="L1490" s="20">
        <v>1.8485390578413696E-2</v>
      </c>
      <c r="M1490" s="20">
        <v>-1.4277215942891108E-2</v>
      </c>
      <c r="N1490" s="19">
        <v>1.756</v>
      </c>
      <c r="O1490" s="19">
        <v>1</v>
      </c>
      <c r="P1490" s="25">
        <v>42030</v>
      </c>
      <c r="Q1490" s="20">
        <v>-5.6378132118450996E-2</v>
      </c>
      <c r="R1490" s="25">
        <v>42041</v>
      </c>
      <c r="S1490" s="25">
        <f>IF(ISNUMBER(R1490),VLOOKUP(B1490,Index!$B$3:$AB$18,27,FALSE),"")</f>
        <v>42041</v>
      </c>
      <c r="T1490" s="25">
        <f>IF(ISNUMBER($R1490),VLOOKUP($B1490,Index!$B$21:$AB$36,27,FALSE),"")</f>
        <v>42041</v>
      </c>
      <c r="U1490" s="25">
        <f>IF(ISNUMBER($R1490),VLOOKUP($B1490,Index!$B$39:$AB$54,27,FALSE),"")</f>
        <v>42034</v>
      </c>
      <c r="W1490" s="18">
        <v>-1.4802065404475051</v>
      </c>
      <c r="X1490" s="19">
        <v>0.2</v>
      </c>
      <c r="Y1490" s="18">
        <v>0.19298786414826283</v>
      </c>
      <c r="Z1490" s="19">
        <f t="shared" si="312"/>
        <v>0</v>
      </c>
      <c r="AA1490" s="21" t="s">
        <v>25</v>
      </c>
      <c r="AB1490" s="3">
        <v>0</v>
      </c>
      <c r="AC1490" s="18">
        <v>2.1910114023835714</v>
      </c>
      <c r="AD1490" s="19">
        <v>4.0000000000000008E-2</v>
      </c>
      <c r="AE1490" s="18">
        <v>3.7244315708508349E-2</v>
      </c>
      <c r="AF1490" s="19">
        <f t="shared" si="313"/>
        <v>0</v>
      </c>
      <c r="AG1490" s="21" t="s">
        <v>25</v>
      </c>
      <c r="AH1490" s="3">
        <v>0</v>
      </c>
      <c r="AK1490" t="str">
        <f t="shared" si="316"/>
        <v/>
      </c>
      <c r="AL1490" t="str">
        <f t="shared" si="316"/>
        <v/>
      </c>
      <c r="AM1490" t="str">
        <f t="shared" si="316"/>
        <v/>
      </c>
      <c r="AN1490" t="str">
        <f t="shared" si="316"/>
        <v/>
      </c>
      <c r="AO1490" t="str">
        <f t="shared" si="316"/>
        <v/>
      </c>
      <c r="AP1490" t="str">
        <f t="shared" si="316"/>
        <v/>
      </c>
      <c r="AQ1490" t="str">
        <f t="shared" si="316"/>
        <v/>
      </c>
      <c r="AR1490" t="str">
        <f t="shared" si="316"/>
        <v/>
      </c>
      <c r="AS1490" t="str">
        <f t="shared" si="316"/>
        <v/>
      </c>
      <c r="AT1490" t="str">
        <f t="shared" si="316"/>
        <v/>
      </c>
      <c r="AU1490" t="str">
        <f t="shared" si="316"/>
        <v/>
      </c>
      <c r="AV1490" t="str">
        <f t="shared" si="316"/>
        <v/>
      </c>
      <c r="AW1490" t="str">
        <f t="shared" si="316"/>
        <v/>
      </c>
      <c r="AX1490" t="str">
        <f t="shared" si="316"/>
        <v/>
      </c>
      <c r="AZ1490" s="46">
        <f>IF(ISNUMBER(VLOOKUP($B1490,Stats!$A$2:$AA$19,2,FALSE))=FALSE,"",IF(ISNUMBER(W1490),(W1490-VLOOKUP($B1490,Stats!$A$2:$AA$19,2,FALSE))/VLOOKUP($B1490,Stats!$A$2:$AA$19,16,FALSE),""))</f>
        <v>-0.80470135298333756</v>
      </c>
      <c r="BA1490" s="46">
        <f>IF(ISNUMBER(VLOOKUP($B1490,Stats!$A$2:$AA$19,2,FALSE))=FALSE,"",IF(ISNUMBER(X1490),(X1490-VLOOKUP($B1490,Stats!$A$2:$AA$19,3,FALSE))/VLOOKUP($B1490,Stats!$A$2:$AA$19,17,FALSE),""))</f>
        <v>-1.0521141897083433</v>
      </c>
      <c r="BB1490" s="46"/>
      <c r="BC1490" s="46"/>
      <c r="BD1490" s="44">
        <f t="shared" si="309"/>
        <v>-0.9284077713458404</v>
      </c>
      <c r="BE1490" s="46">
        <f>IF(ISNUMBER(VLOOKUP($B1490,Stats!$A$2:$AA$19,2,FALSE))=FALSE,"",IF(ISNUMBER(Y1490),(Y1490-VLOOKUP($B1490,Stats!$A$2:$AA$19,5,FALSE))/VLOOKUP($B1490,Stats!$A$2:$AA$19,19,FALSE),""))</f>
        <v>0.36479419335727342</v>
      </c>
      <c r="BF1490" s="46"/>
      <c r="BG1490" s="46"/>
      <c r="BH1490" s="46">
        <f>IF(ISNUMBER(VLOOKUP($B1490,Stats!$A$2:$AA$19,2,FALSE))=FALSE,"",IF(ISNUMBER(Z1490),(Z1490-VLOOKUP($B1490,Stats!$A$2:$AA$19,8,FALSE))/VLOOKUP($B1490,Stats!$A$2:$AA$19,22,FALSE),""))</f>
        <v>-0.64412337137479436</v>
      </c>
      <c r="BI1490" s="46" t="str">
        <f>IF(ISNUMBER(VLOOKUP($B1490,Stats!$A$2:$AA$19,2,FALSE))=FALSE,"",IF(ISNUMBER(#REF!),(#REF!-VLOOKUP($B1490,Stats!$A$2:$AA$19,9,FALSE))/VLOOKUP($B1490,Stats!$A$2:$AA$19,23,FALSE),""))</f>
        <v/>
      </c>
      <c r="BJ1490" s="46" t="str">
        <f>IF(ISNUMBER(VLOOKUP($B1490,Stats!$A$2:$AA$19,2,FALSE))=FALSE,"",IF(ISNUMBER(#REF!),(#REF!-VLOOKUP($B1490,Stats!$A$2:$AA$19,10,FALSE))/VLOOKUP($B1490,Stats!$A$2:$AA$19,24,FALSE),""))</f>
        <v/>
      </c>
      <c r="BK1490" s="44">
        <f t="shared" si="314"/>
        <v>-0.4485929467625297</v>
      </c>
      <c r="BL1490" s="46" t="str">
        <f>IF(ISNUMBER(VLOOKUP($B1490,Stats!$A$2:$AA$19,2,FALSE))=FALSE,"",IF(ISNUMBER(#REF!),(#REF!-VLOOKUP($B1490,Stats!$A$2:$AA$19,11,FALSE))/VLOOKUP($B1490,Stats!$A$2:$AA$19,25,FALSE),""))</f>
        <v/>
      </c>
      <c r="BM1490" s="46" t="str">
        <f>IF(ISNUMBER(VLOOKUP($B1490,Stats!$A$2:$AA$19,2,FALSE))=FALSE,"",IF(ISNUMBER(AA1490),(AA1490-VLOOKUP($B1490,Stats!$A$2:$AA$19,12,FALSE))/VLOOKUP($B1490,Stats!$A$2:$AA$19,26,FALSE),""))</f>
        <v/>
      </c>
      <c r="BN1490" s="46" t="str">
        <f>IF(ISNUMBER(VLOOKUP($B1490,Stats!$A$2:$AA$19,2,FALSE))=FALSE,"",IF(ISNUMBER(#REF!),(#REF!-VLOOKUP($B1490,Stats!$A$2:$AA$19,13,FALSE))/VLOOKUP($B1490,Stats!$A$2:$AA$19,27,FALSE),""))</f>
        <v/>
      </c>
      <c r="BO1490" s="46" t="str">
        <f>IF(ISNUMBER(VLOOKUP($B1490,Stats!$A$2:$AA$19,2,FALSE))=FALSE,"",IF(ISNUMBER(#REF!),(#REF!-VLOOKUP($B1490,Stats!$A$2:$AA$19,14,FALSE))/VLOOKUP($B1490,Stats!$A$2:$AB$19,28,FALSE),""))</f>
        <v/>
      </c>
      <c r="BP1490" s="46"/>
      <c r="BQ1490" s="46">
        <f>IF(ISNUMBER(VLOOKUP($B1490,Stats!$A$2:$AA$19,2,FALSE))=FALSE,"",IF(ISNUMBER(BM1490),BM1490,(VLOOKUP($B1490,Stats!$A$2:$AT$19,46,FALSE)-VLOOKUP($B1490,Stats!$A$2:$AA$19,12,FALSE))/VLOOKUP($B1490,Stats!$A$2:$AA$19,26,FALSE)))</f>
        <v>-0.53964354662323732</v>
      </c>
      <c r="BR1490" s="51">
        <f t="shared" si="315"/>
        <v>-0.53964354662323732</v>
      </c>
      <c r="BS1490" s="32" t="str">
        <f t="shared" si="310"/>
        <v>6435_201503</v>
      </c>
      <c r="BT1490" s="53">
        <f t="shared" si="311"/>
        <v>-0.56276603165133332</v>
      </c>
    </row>
    <row r="1491" spans="1:72" x14ac:dyDescent="0.15">
      <c r="A1491" s="16">
        <v>6435</v>
      </c>
      <c r="B1491" s="17">
        <v>201504</v>
      </c>
      <c r="C1491" s="3">
        <v>0</v>
      </c>
      <c r="D1491" s="23">
        <v>5.3711526855763303E-2</v>
      </c>
      <c r="E1491" s="18">
        <v>4.2346622454602521E-3</v>
      </c>
      <c r="F1491" s="24">
        <v>7</v>
      </c>
      <c r="G1491" s="24">
        <v>0</v>
      </c>
      <c r="H1491" s="20">
        <v>7.5097343850444465E-3</v>
      </c>
      <c r="I1491" s="20" t="s">
        <v>25</v>
      </c>
      <c r="J1491" s="24">
        <v>7</v>
      </c>
      <c r="K1491" s="24">
        <v>0</v>
      </c>
      <c r="L1491" s="20">
        <v>1.3157894736842035E-2</v>
      </c>
      <c r="M1491" s="20">
        <v>1.2070006035003189E-3</v>
      </c>
      <c r="N1491" s="19">
        <v>1.746</v>
      </c>
      <c r="O1491" s="19">
        <v>1.0524412296564196</v>
      </c>
      <c r="P1491" s="25">
        <v>42052</v>
      </c>
      <c r="Q1491" s="20">
        <v>0</v>
      </c>
      <c r="R1491" s="25">
        <v>42044</v>
      </c>
      <c r="S1491" s="25">
        <f>IF(ISNUMBER(R1491),VLOOKUP(B1491,Index!$B$3:$AB$18,27,FALSE),"")</f>
        <v>42044</v>
      </c>
      <c r="T1491" s="25">
        <f>IF(ISNUMBER($R1491),VLOOKUP($B1491,Index!$B$21:$AB$36,27,FALSE),"")</f>
        <v>42044</v>
      </c>
      <c r="U1491" s="25">
        <f>IF(ISNUMBER($R1491),VLOOKUP($B1491,Index!$B$39:$AB$54,27,FALSE),"")</f>
        <v>42052</v>
      </c>
      <c r="W1491" s="18">
        <v>2.1484610742305321</v>
      </c>
      <c r="X1491" s="19">
        <v>1</v>
      </c>
      <c r="Y1491" s="18">
        <v>8.0347066903064535E-2</v>
      </c>
      <c r="Z1491" s="19">
        <f t="shared" si="312"/>
        <v>0</v>
      </c>
      <c r="AA1491" s="21" t="s">
        <v>25</v>
      </c>
      <c r="AB1491" s="3">
        <v>0</v>
      </c>
      <c r="AC1491" s="18">
        <v>4.6158849874838124</v>
      </c>
      <c r="AD1491" s="19">
        <v>1</v>
      </c>
      <c r="AE1491" s="18">
        <v>6.4556511599255283E-3</v>
      </c>
      <c r="AF1491" s="19">
        <f t="shared" si="313"/>
        <v>0</v>
      </c>
      <c r="AG1491" s="21" t="s">
        <v>25</v>
      </c>
      <c r="AH1491" s="3">
        <v>0</v>
      </c>
      <c r="AK1491" t="str">
        <f t="shared" si="316"/>
        <v/>
      </c>
      <c r="AL1491" t="str">
        <f t="shared" si="316"/>
        <v/>
      </c>
      <c r="AM1491" t="str">
        <f t="shared" si="316"/>
        <v/>
      </c>
      <c r="AN1491" t="str">
        <f t="shared" si="316"/>
        <v/>
      </c>
      <c r="AO1491" t="str">
        <f t="shared" si="316"/>
        <v/>
      </c>
      <c r="AP1491" t="str">
        <f t="shared" si="316"/>
        <v/>
      </c>
      <c r="AQ1491" t="str">
        <f t="shared" si="316"/>
        <v/>
      </c>
      <c r="AR1491" t="str">
        <f t="shared" si="316"/>
        <v/>
      </c>
      <c r="AS1491" t="str">
        <f t="shared" si="316"/>
        <v/>
      </c>
      <c r="AT1491" t="str">
        <f t="shared" si="316"/>
        <v/>
      </c>
      <c r="AU1491" t="str">
        <f t="shared" si="316"/>
        <v/>
      </c>
      <c r="AV1491" t="str">
        <f t="shared" si="316"/>
        <v/>
      </c>
      <c r="AW1491" t="str">
        <f t="shared" si="316"/>
        <v/>
      </c>
      <c r="AX1491" t="str">
        <f t="shared" si="316"/>
        <v/>
      </c>
      <c r="AZ1491" s="46">
        <f>IF(ISNUMBER(VLOOKUP($B1491,Stats!$A$2:$AA$19,2,FALSE))=FALSE,"",IF(ISNUMBER(W1491),(W1491-VLOOKUP($B1491,Stats!$A$2:$AA$19,2,FALSE))/VLOOKUP($B1491,Stats!$A$2:$AA$19,16,FALSE),""))</f>
        <v>0.26794986856945402</v>
      </c>
      <c r="BA1491" s="46">
        <f>IF(ISNUMBER(VLOOKUP($B1491,Stats!$A$2:$AA$19,2,FALSE))=FALSE,"",IF(ISNUMBER(X1491),(X1491-VLOOKUP($B1491,Stats!$A$2:$AA$19,3,FALSE))/VLOOKUP($B1491,Stats!$A$2:$AA$19,17,FALSE),""))</f>
        <v>0.93772145929647244</v>
      </c>
      <c r="BB1491" s="46"/>
      <c r="BC1491" s="46"/>
      <c r="BD1491" s="44">
        <f t="shared" si="309"/>
        <v>0.60283566393296328</v>
      </c>
      <c r="BE1491" s="46">
        <f>IF(ISNUMBER(VLOOKUP($B1491,Stats!$A$2:$AA$19,2,FALSE))=FALSE,"",IF(ISNUMBER(Y1491),(Y1491-VLOOKUP($B1491,Stats!$A$2:$AA$19,5,FALSE))/VLOOKUP($B1491,Stats!$A$2:$AA$19,19,FALSE),""))</f>
        <v>-0.31142460917444542</v>
      </c>
      <c r="BF1491" s="46"/>
      <c r="BG1491" s="46"/>
      <c r="BH1491" s="46">
        <f>IF(ISNUMBER(VLOOKUP($B1491,Stats!$A$2:$AA$19,2,FALSE))=FALSE,"",IF(ISNUMBER(Z1491),(Z1491-VLOOKUP($B1491,Stats!$A$2:$AA$19,8,FALSE))/VLOOKUP($B1491,Stats!$A$2:$AA$19,22,FALSE),""))</f>
        <v>-0.5145844845400992</v>
      </c>
      <c r="BI1491" s="46" t="str">
        <f>IF(ISNUMBER(VLOOKUP($B1491,Stats!$A$2:$AA$19,2,FALSE))=FALSE,"",IF(ISNUMBER(#REF!),(#REF!-VLOOKUP($B1491,Stats!$A$2:$AA$19,9,FALSE))/VLOOKUP($B1491,Stats!$A$2:$AA$19,23,FALSE),""))</f>
        <v/>
      </c>
      <c r="BJ1491" s="46" t="str">
        <f>IF(ISNUMBER(VLOOKUP($B1491,Stats!$A$2:$AA$19,2,FALSE))=FALSE,"",IF(ISNUMBER(#REF!),(#REF!-VLOOKUP($B1491,Stats!$A$2:$AA$19,10,FALSE))/VLOOKUP($B1491,Stats!$A$2:$AA$19,24,FALSE),""))</f>
        <v/>
      </c>
      <c r="BK1491" s="44">
        <f t="shared" si="314"/>
        <v>6.3621881060082014E-2</v>
      </c>
      <c r="BL1491" s="46" t="str">
        <f>IF(ISNUMBER(VLOOKUP($B1491,Stats!$A$2:$AA$19,2,FALSE))=FALSE,"",IF(ISNUMBER(#REF!),(#REF!-VLOOKUP($B1491,Stats!$A$2:$AA$19,11,FALSE))/VLOOKUP($B1491,Stats!$A$2:$AA$19,25,FALSE),""))</f>
        <v/>
      </c>
      <c r="BM1491" s="46" t="str">
        <f>IF(ISNUMBER(VLOOKUP($B1491,Stats!$A$2:$AA$19,2,FALSE))=FALSE,"",IF(ISNUMBER(AA1491),(AA1491-VLOOKUP($B1491,Stats!$A$2:$AA$19,12,FALSE))/VLOOKUP($B1491,Stats!$A$2:$AA$19,26,FALSE),""))</f>
        <v/>
      </c>
      <c r="BN1491" s="46" t="str">
        <f>IF(ISNUMBER(VLOOKUP($B1491,Stats!$A$2:$AA$19,2,FALSE))=FALSE,"",IF(ISNUMBER(#REF!),(#REF!-VLOOKUP($B1491,Stats!$A$2:$AA$19,13,FALSE))/VLOOKUP($B1491,Stats!$A$2:$AA$19,27,FALSE),""))</f>
        <v/>
      </c>
      <c r="BO1491" s="46" t="str">
        <f>IF(ISNUMBER(VLOOKUP($B1491,Stats!$A$2:$AA$19,2,FALSE))=FALSE,"",IF(ISNUMBER(#REF!),(#REF!-VLOOKUP($B1491,Stats!$A$2:$AA$19,14,FALSE))/VLOOKUP($B1491,Stats!$A$2:$AB$19,28,FALSE),""))</f>
        <v/>
      </c>
      <c r="BP1491" s="46"/>
      <c r="BQ1491" s="46">
        <f>IF(ISNUMBER(VLOOKUP($B1491,Stats!$A$2:$AA$19,2,FALSE))=FALSE,"",IF(ISNUMBER(BM1491),BM1491,(VLOOKUP($B1491,Stats!$A$2:$AT$19,46,FALSE)-VLOOKUP($B1491,Stats!$A$2:$AA$19,12,FALSE))/VLOOKUP($B1491,Stats!$A$2:$AA$19,26,FALSE)))</f>
        <v>-0.64096278450557098</v>
      </c>
      <c r="BR1491" s="51">
        <f t="shared" si="315"/>
        <v>-0.64096278450557098</v>
      </c>
      <c r="BS1491" s="32" t="str">
        <f t="shared" si="310"/>
        <v>6435_201504</v>
      </c>
      <c r="BT1491" s="53">
        <f t="shared" si="311"/>
        <v>3.0547704521527663E-2</v>
      </c>
    </row>
    <row r="1492" spans="1:72" x14ac:dyDescent="0.15">
      <c r="A1492" s="16">
        <v>6435</v>
      </c>
      <c r="B1492" s="17">
        <v>201505</v>
      </c>
      <c r="C1492" s="3">
        <v>0</v>
      </c>
      <c r="D1492" s="23">
        <v>-1.4891179839633506E-2</v>
      </c>
      <c r="E1492" s="18">
        <v>9.3849691929765288E-3</v>
      </c>
      <c r="F1492" s="24">
        <v>4</v>
      </c>
      <c r="G1492" s="24">
        <v>4</v>
      </c>
      <c r="H1492" s="20">
        <v>5.8843050217294302E-3</v>
      </c>
      <c r="I1492" s="20">
        <v>-9.5542133861264145E-3</v>
      </c>
      <c r="J1492" s="24">
        <v>3</v>
      </c>
      <c r="K1492" s="24">
        <v>2</v>
      </c>
      <c r="L1492" s="20">
        <v>1.0362694300517949E-2</v>
      </c>
      <c r="M1492" s="20">
        <v>-1.7553793884484636E-2</v>
      </c>
      <c r="N1492" s="19">
        <v>1.766</v>
      </c>
      <c r="O1492" s="19">
        <v>1.0166954519286124</v>
      </c>
      <c r="P1492" s="25">
        <v>42065</v>
      </c>
      <c r="Q1492" s="20">
        <v>-2.6047565118912819E-2</v>
      </c>
      <c r="R1492" s="25">
        <v>42069</v>
      </c>
      <c r="S1492" s="25">
        <f>IF(ISNUMBER(R1492),VLOOKUP(B1492,Index!$B$3:$AB$18,27,FALSE),"")</f>
        <v>42069</v>
      </c>
      <c r="T1492" s="25">
        <f>IF(ISNUMBER($R1492),VLOOKUP($B1492,Index!$B$21:$AB$36,27,FALSE),"")</f>
        <v>42069</v>
      </c>
      <c r="U1492" s="25">
        <f>IF(ISNUMBER($R1492),VLOOKUP($B1492,Index!$B$39:$AB$54,27,FALSE),"")</f>
        <v>42069</v>
      </c>
      <c r="W1492" s="18">
        <v>-0.53608247422680622</v>
      </c>
      <c r="X1492" s="19">
        <v>0.5</v>
      </c>
      <c r="Y1492" s="18">
        <v>0.17806727052190885</v>
      </c>
      <c r="Z1492" s="19">
        <f t="shared" si="312"/>
        <v>0</v>
      </c>
      <c r="AA1492" s="21" t="s">
        <v>25</v>
      </c>
      <c r="AB1492" s="3">
        <v>0</v>
      </c>
      <c r="AC1492" s="18">
        <v>0.28738441917313434</v>
      </c>
      <c r="AD1492" s="19">
        <v>0.25</v>
      </c>
      <c r="AE1492" s="18">
        <v>3.1707952831122668E-2</v>
      </c>
      <c r="AF1492" s="19">
        <f t="shared" si="313"/>
        <v>0</v>
      </c>
      <c r="AG1492" s="21" t="s">
        <v>25</v>
      </c>
      <c r="AH1492" s="3">
        <v>0</v>
      </c>
      <c r="AK1492" t="str">
        <f t="shared" si="316"/>
        <v/>
      </c>
      <c r="AL1492" t="str">
        <f t="shared" si="316"/>
        <v/>
      </c>
      <c r="AM1492" t="str">
        <f t="shared" si="316"/>
        <v/>
      </c>
      <c r="AN1492" t="str">
        <f t="shared" si="316"/>
        <v/>
      </c>
      <c r="AO1492" t="str">
        <f t="shared" si="316"/>
        <v/>
      </c>
      <c r="AP1492" t="str">
        <f t="shared" si="316"/>
        <v/>
      </c>
      <c r="AQ1492" t="str">
        <f t="shared" si="316"/>
        <v/>
      </c>
      <c r="AR1492" t="str">
        <f t="shared" si="316"/>
        <v/>
      </c>
      <c r="AS1492" t="str">
        <f t="shared" si="316"/>
        <v/>
      </c>
      <c r="AT1492" t="str">
        <f t="shared" si="316"/>
        <v/>
      </c>
      <c r="AU1492" t="str">
        <f t="shared" si="316"/>
        <v/>
      </c>
      <c r="AV1492" t="str">
        <f t="shared" si="316"/>
        <v/>
      </c>
      <c r="AW1492" t="str">
        <f t="shared" si="316"/>
        <v/>
      </c>
      <c r="AX1492" t="str">
        <f t="shared" si="316"/>
        <v/>
      </c>
      <c r="AZ1492" s="46">
        <f>IF(ISNUMBER(VLOOKUP($B1492,Stats!$A$2:$AA$19,2,FALSE))=FALSE,"",IF(ISNUMBER(W1492),(W1492-VLOOKUP($B1492,Stats!$A$2:$AA$19,2,FALSE))/VLOOKUP($B1492,Stats!$A$2:$AA$19,16,FALSE),""))</f>
        <v>-0.87777065399396581</v>
      </c>
      <c r="BA1492" s="46">
        <f>IF(ISNUMBER(VLOOKUP($B1492,Stats!$A$2:$AA$19,2,FALSE))=FALSE,"",IF(ISNUMBER(X1492),(X1492-VLOOKUP($B1492,Stats!$A$2:$AA$19,3,FALSE))/VLOOKUP($B1492,Stats!$A$2:$AA$19,17,FALSE),""))</f>
        <v>-0.52592327303600894</v>
      </c>
      <c r="BB1492" s="46"/>
      <c r="BC1492" s="46"/>
      <c r="BD1492" s="44">
        <f t="shared" si="309"/>
        <v>-0.70184696351498732</v>
      </c>
      <c r="BE1492" s="46">
        <f>IF(ISNUMBER(VLOOKUP($B1492,Stats!$A$2:$AA$19,2,FALSE))=FALSE,"",IF(ISNUMBER(Y1492),(Y1492-VLOOKUP($B1492,Stats!$A$2:$AA$19,5,FALSE))/VLOOKUP($B1492,Stats!$A$2:$AA$19,19,FALSE),""))</f>
        <v>6.934688612777315E-2</v>
      </c>
      <c r="BF1492" s="46"/>
      <c r="BG1492" s="46"/>
      <c r="BH1492" s="46">
        <f>IF(ISNUMBER(VLOOKUP($B1492,Stats!$A$2:$AA$19,2,FALSE))=FALSE,"",IF(ISNUMBER(Z1492),(Z1492-VLOOKUP($B1492,Stats!$A$2:$AA$19,8,FALSE))/VLOOKUP($B1492,Stats!$A$2:$AA$19,22,FALSE),""))</f>
        <v>-0.59810804423176478</v>
      </c>
      <c r="BI1492" s="46" t="str">
        <f>IF(ISNUMBER(VLOOKUP($B1492,Stats!$A$2:$AA$19,2,FALSE))=FALSE,"",IF(ISNUMBER(#REF!),(#REF!-VLOOKUP($B1492,Stats!$A$2:$AA$19,9,FALSE))/VLOOKUP($B1492,Stats!$A$2:$AA$19,23,FALSE),""))</f>
        <v/>
      </c>
      <c r="BJ1492" s="46" t="str">
        <f>IF(ISNUMBER(VLOOKUP($B1492,Stats!$A$2:$AA$19,2,FALSE))=FALSE,"",IF(ISNUMBER(#REF!),(#REF!-VLOOKUP($B1492,Stats!$A$2:$AA$19,10,FALSE))/VLOOKUP($B1492,Stats!$A$2:$AA$19,24,FALSE),""))</f>
        <v/>
      </c>
      <c r="BK1492" s="44">
        <f t="shared" si="314"/>
        <v>-0.22797523355897065</v>
      </c>
      <c r="BL1492" s="46" t="str">
        <f>IF(ISNUMBER(VLOOKUP($B1492,Stats!$A$2:$AA$19,2,FALSE))=FALSE,"",IF(ISNUMBER(#REF!),(#REF!-VLOOKUP($B1492,Stats!$A$2:$AA$19,11,FALSE))/VLOOKUP($B1492,Stats!$A$2:$AA$19,25,FALSE),""))</f>
        <v/>
      </c>
      <c r="BM1492" s="46" t="str">
        <f>IF(ISNUMBER(VLOOKUP($B1492,Stats!$A$2:$AA$19,2,FALSE))=FALSE,"",IF(ISNUMBER(AA1492),(AA1492-VLOOKUP($B1492,Stats!$A$2:$AA$19,12,FALSE))/VLOOKUP($B1492,Stats!$A$2:$AA$19,26,FALSE),""))</f>
        <v/>
      </c>
      <c r="BN1492" s="46" t="str">
        <f>IF(ISNUMBER(VLOOKUP($B1492,Stats!$A$2:$AA$19,2,FALSE))=FALSE,"",IF(ISNUMBER(#REF!),(#REF!-VLOOKUP($B1492,Stats!$A$2:$AA$19,13,FALSE))/VLOOKUP($B1492,Stats!$A$2:$AA$19,27,FALSE),""))</f>
        <v/>
      </c>
      <c r="BO1492" s="46" t="str">
        <f>IF(ISNUMBER(VLOOKUP($B1492,Stats!$A$2:$AA$19,2,FALSE))=FALSE,"",IF(ISNUMBER(#REF!),(#REF!-VLOOKUP($B1492,Stats!$A$2:$AA$19,14,FALSE))/VLOOKUP($B1492,Stats!$A$2:$AB$19,28,FALSE),""))</f>
        <v/>
      </c>
      <c r="BP1492" s="46"/>
      <c r="BQ1492" s="46">
        <f>IF(ISNUMBER(VLOOKUP($B1492,Stats!$A$2:$AA$19,2,FALSE))=FALSE,"",IF(ISNUMBER(BM1492),BM1492,(VLOOKUP($B1492,Stats!$A$2:$AT$19,46,FALSE)-VLOOKUP($B1492,Stats!$A$2:$AA$19,12,FALSE))/VLOOKUP($B1492,Stats!$A$2:$AA$19,26,FALSE)))</f>
        <v>-0.36655208107354165</v>
      </c>
      <c r="BR1492" s="51">
        <f t="shared" si="315"/>
        <v>-0.36655208107354165</v>
      </c>
      <c r="BS1492" s="32" t="str">
        <f t="shared" si="310"/>
        <v>6435_201505</v>
      </c>
      <c r="BT1492" s="53">
        <f t="shared" si="311"/>
        <v>-0.35046494905308823</v>
      </c>
    </row>
    <row r="1493" spans="1:72" x14ac:dyDescent="0.15">
      <c r="A1493" s="16">
        <v>6435</v>
      </c>
      <c r="B1493" s="17">
        <v>201506</v>
      </c>
      <c r="C1493" s="3">
        <v>0</v>
      </c>
      <c r="D1493" s="23">
        <v>8.6627906976744162E-2</v>
      </c>
      <c r="E1493" s="18">
        <v>8.9974030493523097E-3</v>
      </c>
      <c r="F1493" s="24">
        <v>9</v>
      </c>
      <c r="G1493" s="24">
        <v>1</v>
      </c>
      <c r="H1493" s="20">
        <v>9.9625008548180904E-3</v>
      </c>
      <c r="I1493" s="20">
        <v>-5.8760683760684662E-3</v>
      </c>
      <c r="J1493" s="24">
        <v>8</v>
      </c>
      <c r="K1493" s="24">
        <v>1</v>
      </c>
      <c r="L1493" s="20">
        <v>2.2284122562674202E-2</v>
      </c>
      <c r="M1493" s="20">
        <v>-5.8760683760684662E-3</v>
      </c>
      <c r="N1493" s="19">
        <v>1.8720000000000001</v>
      </c>
      <c r="O1493" s="19">
        <v>1.0709382151029749</v>
      </c>
      <c r="P1493" s="25">
        <v>42081</v>
      </c>
      <c r="Q1493" s="20">
        <v>-5.8760683760684662E-3</v>
      </c>
      <c r="R1493" s="25">
        <v>42082</v>
      </c>
      <c r="S1493" s="25">
        <f>IF(ISNUMBER(R1493),VLOOKUP(B1493,Index!$B$3:$AB$18,27,FALSE),"")</f>
        <v>42073</v>
      </c>
      <c r="T1493" s="25">
        <f>IF(ISNUMBER($R1493),VLOOKUP($B1493,Index!$B$21:$AB$36,27,FALSE),"")</f>
        <v>42075</v>
      </c>
      <c r="U1493" s="25">
        <f>IF(ISNUMBER($R1493),VLOOKUP($B1493,Index!$B$39:$AB$54,27,FALSE),"")</f>
        <v>42075</v>
      </c>
      <c r="W1493" s="18">
        <v>2.5988372093023249</v>
      </c>
      <c r="X1493" s="19">
        <v>0.9</v>
      </c>
      <c r="Y1493" s="18">
        <v>0.17071371997498599</v>
      </c>
      <c r="Z1493" s="19">
        <f t="shared" si="312"/>
        <v>9</v>
      </c>
      <c r="AA1493" s="21">
        <v>14.742494714587508</v>
      </c>
      <c r="AB1493" s="3">
        <v>0</v>
      </c>
      <c r="AC1493" s="18">
        <v>6.7539548404542957</v>
      </c>
      <c r="AD1493" s="19">
        <v>0.81</v>
      </c>
      <c r="AE1493" s="18">
        <v>2.9143174187697931E-2</v>
      </c>
      <c r="AF1493" s="19">
        <f t="shared" si="313"/>
        <v>81</v>
      </c>
      <c r="AG1493" s="21">
        <v>217.34115040964062</v>
      </c>
      <c r="AH1493" s="3">
        <v>0</v>
      </c>
      <c r="AK1493" t="str">
        <f t="shared" ref="AK1493:AX1502" si="317">IF($B1493=AK$2,$AA1493,"")</f>
        <v/>
      </c>
      <c r="AL1493" t="str">
        <f t="shared" si="317"/>
        <v/>
      </c>
      <c r="AM1493" t="str">
        <f t="shared" si="317"/>
        <v/>
      </c>
      <c r="AN1493" t="str">
        <f t="shared" si="317"/>
        <v/>
      </c>
      <c r="AO1493" t="str">
        <f t="shared" si="317"/>
        <v/>
      </c>
      <c r="AP1493" t="str">
        <f t="shared" si="317"/>
        <v/>
      </c>
      <c r="AQ1493" t="str">
        <f t="shared" si="317"/>
        <v/>
      </c>
      <c r="AR1493" t="str">
        <f t="shared" si="317"/>
        <v/>
      </c>
      <c r="AS1493" t="str">
        <f t="shared" si="317"/>
        <v/>
      </c>
      <c r="AT1493" t="str">
        <f t="shared" si="317"/>
        <v/>
      </c>
      <c r="AU1493" t="str">
        <f t="shared" si="317"/>
        <v/>
      </c>
      <c r="AV1493" t="str">
        <f t="shared" si="317"/>
        <v/>
      </c>
      <c r="AW1493">
        <f t="shared" si="317"/>
        <v>14.742494714587508</v>
      </c>
      <c r="AX1493" t="str">
        <f t="shared" si="317"/>
        <v/>
      </c>
      <c r="AZ1493" s="46">
        <f>IF(ISNUMBER(VLOOKUP($B1493,Stats!$A$2:$AA$19,2,FALSE))=FALSE,"",IF(ISNUMBER(W1493),(W1493-VLOOKUP($B1493,Stats!$A$2:$AA$19,2,FALSE))/VLOOKUP($B1493,Stats!$A$2:$AA$19,16,FALSE),""))</f>
        <v>0.51536199279857009</v>
      </c>
      <c r="BA1493" s="46">
        <f>IF(ISNUMBER(VLOOKUP($B1493,Stats!$A$2:$AA$19,2,FALSE))=FALSE,"",IF(ISNUMBER(X1493),(X1493-VLOOKUP($B1493,Stats!$A$2:$AA$19,3,FALSE))/VLOOKUP($B1493,Stats!$A$2:$AA$19,17,FALSE),""))</f>
        <v>0.77618004453973322</v>
      </c>
      <c r="BB1493" s="46"/>
      <c r="BC1493" s="46"/>
      <c r="BD1493" s="44">
        <f t="shared" si="309"/>
        <v>0.64577101866915165</v>
      </c>
      <c r="BE1493" s="46">
        <f>IF(ISNUMBER(VLOOKUP($B1493,Stats!$A$2:$AA$19,2,FALSE))=FALSE,"",IF(ISNUMBER(Y1493),(Y1493-VLOOKUP($B1493,Stats!$A$2:$AA$19,5,FALSE))/VLOOKUP($B1493,Stats!$A$2:$AA$19,19,FALSE),""))</f>
        <v>0.28739207649212167</v>
      </c>
      <c r="BF1493" s="46"/>
      <c r="BG1493" s="46"/>
      <c r="BH1493" s="46">
        <f>IF(ISNUMBER(VLOOKUP($B1493,Stats!$A$2:$AA$19,2,FALSE))=FALSE,"",IF(ISNUMBER(Z1493),(Z1493-VLOOKUP($B1493,Stats!$A$2:$AA$19,8,FALSE))/VLOOKUP($B1493,Stats!$A$2:$AA$19,22,FALSE),""))</f>
        <v>1.635957111953442</v>
      </c>
      <c r="BI1493" s="46" t="str">
        <f>IF(ISNUMBER(VLOOKUP($B1493,Stats!$A$2:$AA$19,2,FALSE))=FALSE,"",IF(ISNUMBER(#REF!),(#REF!-VLOOKUP($B1493,Stats!$A$2:$AA$19,9,FALSE))/VLOOKUP($B1493,Stats!$A$2:$AA$19,23,FALSE),""))</f>
        <v/>
      </c>
      <c r="BJ1493" s="46" t="str">
        <f>IF(ISNUMBER(VLOOKUP($B1493,Stats!$A$2:$AA$19,2,FALSE))=FALSE,"",IF(ISNUMBER(#REF!),(#REF!-VLOOKUP($B1493,Stats!$A$2:$AA$19,10,FALSE))/VLOOKUP($B1493,Stats!$A$2:$AA$19,24,FALSE),""))</f>
        <v/>
      </c>
      <c r="BK1493" s="44">
        <f t="shared" si="314"/>
        <v>0.28961268004154739</v>
      </c>
      <c r="BL1493" s="46" t="str">
        <f>IF(ISNUMBER(VLOOKUP($B1493,Stats!$A$2:$AA$19,2,FALSE))=FALSE,"",IF(ISNUMBER(#REF!),(#REF!-VLOOKUP($B1493,Stats!$A$2:$AA$19,11,FALSE))/VLOOKUP($B1493,Stats!$A$2:$AA$19,25,FALSE),""))</f>
        <v/>
      </c>
      <c r="BM1493" s="46">
        <f>IF(ISNUMBER(VLOOKUP($B1493,Stats!$A$2:$AA$19,2,FALSE))=FALSE,"",IF(ISNUMBER(AA1493),(AA1493-VLOOKUP($B1493,Stats!$A$2:$AA$19,12,FALSE))/VLOOKUP($B1493,Stats!$A$2:$AA$19,26,FALSE),""))</f>
        <v>-0.19338466105386454</v>
      </c>
      <c r="BN1493" s="46" t="str">
        <f>IF(ISNUMBER(VLOOKUP($B1493,Stats!$A$2:$AA$19,2,FALSE))=FALSE,"",IF(ISNUMBER(#REF!),(#REF!-VLOOKUP($B1493,Stats!$A$2:$AA$19,13,FALSE))/VLOOKUP($B1493,Stats!$A$2:$AA$19,27,FALSE),""))</f>
        <v/>
      </c>
      <c r="BO1493" s="46" t="str">
        <f>IF(ISNUMBER(VLOOKUP($B1493,Stats!$A$2:$AA$19,2,FALSE))=FALSE,"",IF(ISNUMBER(#REF!),(#REF!-VLOOKUP($B1493,Stats!$A$2:$AA$19,14,FALSE))/VLOOKUP($B1493,Stats!$A$2:$AB$19,28,FALSE),""))</f>
        <v/>
      </c>
      <c r="BP1493" s="46"/>
      <c r="BQ1493" s="46">
        <f>IF(ISNUMBER(VLOOKUP($B1493,Stats!$A$2:$AA$19,2,FALSE))=FALSE,"",IF(ISNUMBER(BM1493),BM1493,(VLOOKUP($B1493,Stats!$A$2:$AT$19,46,FALSE)-VLOOKUP($B1493,Stats!$A$2:$AA$19,12,FALSE))/VLOOKUP($B1493,Stats!$A$2:$AA$19,26,FALSE)))</f>
        <v>-0.19338466105386454</v>
      </c>
      <c r="BR1493" s="51">
        <f t="shared" si="315"/>
        <v>-0.19338466105386454</v>
      </c>
      <c r="BS1493" s="32" t="str">
        <f t="shared" si="310"/>
        <v>6435_201506</v>
      </c>
      <c r="BT1493" s="53">
        <f t="shared" si="311"/>
        <v>0.26424487954798587</v>
      </c>
    </row>
    <row r="1494" spans="1:72" x14ac:dyDescent="0.15">
      <c r="A1494" s="16">
        <v>6435</v>
      </c>
      <c r="B1494" s="17">
        <v>201507</v>
      </c>
      <c r="C1494" s="3">
        <v>0</v>
      </c>
      <c r="D1494" s="23">
        <v>1.605136436597121E-2</v>
      </c>
      <c r="E1494" s="18">
        <v>1.142968409981493E-2</v>
      </c>
      <c r="F1494" s="24">
        <v>2</v>
      </c>
      <c r="G1494" s="24">
        <v>3</v>
      </c>
      <c r="H1494" s="20">
        <v>1.4414437428772908E-2</v>
      </c>
      <c r="I1494" s="20">
        <v>-4.206888455902595E-3</v>
      </c>
      <c r="J1494" s="24">
        <v>1</v>
      </c>
      <c r="K1494" s="24">
        <v>3</v>
      </c>
      <c r="L1494" s="20">
        <v>2.1401819154628132E-2</v>
      </c>
      <c r="M1494" s="20">
        <v>-6.3124671225670559E-3</v>
      </c>
      <c r="N1494" s="19">
        <v>1.909</v>
      </c>
      <c r="O1494" s="19">
        <v>1</v>
      </c>
      <c r="P1494" s="25">
        <v>42086</v>
      </c>
      <c r="Q1494" s="20">
        <v>-1.2572027239392325E-2</v>
      </c>
      <c r="R1494" s="25">
        <v>42089</v>
      </c>
      <c r="S1494" s="25">
        <f>IF(ISNUMBER(R1494),VLOOKUP(B1494,Index!$B$3:$AB$18,27,FALSE),"")</f>
        <v>42088</v>
      </c>
      <c r="T1494" s="25">
        <f>IF(ISNUMBER($R1494),VLOOKUP($B1494,Index!$B$21:$AB$36,27,FALSE),"")</f>
        <v>42089</v>
      </c>
      <c r="U1494" s="25">
        <f>IF(ISNUMBER($R1494),VLOOKUP($B1494,Index!$B$39:$AB$54,27,FALSE),"")</f>
        <v>42089</v>
      </c>
      <c r="W1494" s="18">
        <v>1.1556982343499271</v>
      </c>
      <c r="X1494" s="19">
        <v>0.4</v>
      </c>
      <c r="Y1494" s="18">
        <v>0.21686300814975892</v>
      </c>
      <c r="Z1494" s="19">
        <f t="shared" si="312"/>
        <v>1</v>
      </c>
      <c r="AA1494" s="21">
        <v>1.2767522739432962</v>
      </c>
      <c r="AB1494" s="3">
        <v>0</v>
      </c>
      <c r="AC1494" s="18">
        <v>1.335638408879539</v>
      </c>
      <c r="AD1494" s="19">
        <v>0.16000000000000003</v>
      </c>
      <c r="AE1494" s="18">
        <v>4.7029564303762407E-2</v>
      </c>
      <c r="AF1494" s="19">
        <f t="shared" si="313"/>
        <v>1</v>
      </c>
      <c r="AG1494" s="21">
        <v>1.6300963690193775</v>
      </c>
      <c r="AH1494" s="3">
        <v>0</v>
      </c>
      <c r="AK1494" t="str">
        <f t="shared" si="317"/>
        <v/>
      </c>
      <c r="AL1494" t="str">
        <f t="shared" si="317"/>
        <v/>
      </c>
      <c r="AM1494" t="str">
        <f t="shared" si="317"/>
        <v/>
      </c>
      <c r="AN1494" t="str">
        <f t="shared" si="317"/>
        <v/>
      </c>
      <c r="AO1494" t="str">
        <f t="shared" si="317"/>
        <v/>
      </c>
      <c r="AP1494" t="str">
        <f t="shared" si="317"/>
        <v/>
      </c>
      <c r="AQ1494" t="str">
        <f t="shared" si="317"/>
        <v/>
      </c>
      <c r="AR1494" t="str">
        <f t="shared" si="317"/>
        <v/>
      </c>
      <c r="AS1494" t="str">
        <f t="shared" si="317"/>
        <v/>
      </c>
      <c r="AT1494" t="str">
        <f t="shared" si="317"/>
        <v/>
      </c>
      <c r="AU1494" t="str">
        <f t="shared" si="317"/>
        <v/>
      </c>
      <c r="AV1494" t="str">
        <f t="shared" si="317"/>
        <v/>
      </c>
      <c r="AW1494" t="str">
        <f t="shared" si="317"/>
        <v/>
      </c>
      <c r="AX1494">
        <f t="shared" si="317"/>
        <v>1.2767522739432962</v>
      </c>
      <c r="AZ1494" s="46">
        <f>IF(ISNUMBER(VLOOKUP($B1494,Stats!$A$2:$AA$19,2,FALSE))=FALSE,"",IF(ISNUMBER(W1494),(W1494-VLOOKUP($B1494,Stats!$A$2:$AA$19,2,FALSE))/VLOOKUP($B1494,Stats!$A$2:$AA$19,16,FALSE),""))</f>
        <v>-8.1948467146771231E-2</v>
      </c>
      <c r="BA1494" s="46">
        <f>IF(ISNUMBER(VLOOKUP($B1494,Stats!$A$2:$AA$19,2,FALSE))=FALSE,"",IF(ISNUMBER(X1494),(X1494-VLOOKUP($B1494,Stats!$A$2:$AA$19,3,FALSE))/VLOOKUP($B1494,Stats!$A$2:$AA$19,17,FALSE),""))</f>
        <v>-1.3774529649016667</v>
      </c>
      <c r="BB1494" s="46"/>
      <c r="BC1494" s="46"/>
      <c r="BD1494" s="44">
        <f t="shared" si="309"/>
        <v>-0.72970071602421893</v>
      </c>
      <c r="BE1494" s="46">
        <f>IF(ISNUMBER(VLOOKUP($B1494,Stats!$A$2:$AA$19,2,FALSE))=FALSE,"",IF(ISNUMBER(Y1494),(Y1494-VLOOKUP($B1494,Stats!$A$2:$AA$19,5,FALSE))/VLOOKUP($B1494,Stats!$A$2:$AA$19,19,FALSE),""))</f>
        <v>0.19649356033370369</v>
      </c>
      <c r="BF1494" s="46"/>
      <c r="BG1494" s="46"/>
      <c r="BH1494" s="46">
        <f>IF(ISNUMBER(VLOOKUP($B1494,Stats!$A$2:$AA$19,2,FALSE))=FALSE,"",IF(ISNUMBER(Z1494),(Z1494-VLOOKUP($B1494,Stats!$A$2:$AA$19,8,FALSE))/VLOOKUP($B1494,Stats!$A$2:$AA$19,22,FALSE),""))</f>
        <v>-0.22777854907483192</v>
      </c>
      <c r="BI1494" s="46" t="str">
        <f>IF(ISNUMBER(VLOOKUP($B1494,Stats!$A$2:$AA$19,2,FALSE))=FALSE,"",IF(ISNUMBER(#REF!),(#REF!-VLOOKUP($B1494,Stats!$A$2:$AA$19,9,FALSE))/VLOOKUP($B1494,Stats!$A$2:$AA$19,23,FALSE),""))</f>
        <v/>
      </c>
      <c r="BJ1494" s="46" t="str">
        <f>IF(ISNUMBER(VLOOKUP($B1494,Stats!$A$2:$AA$19,2,FALSE))=FALSE,"",IF(ISNUMBER(#REF!),(#REF!-VLOOKUP($B1494,Stats!$A$2:$AA$19,10,FALSE))/VLOOKUP($B1494,Stats!$A$2:$AA$19,24,FALSE),""))</f>
        <v/>
      </c>
      <c r="BK1494" s="44">
        <f t="shared" si="314"/>
        <v>-0.20587905695604214</v>
      </c>
      <c r="BL1494" s="46" t="str">
        <f>IF(ISNUMBER(VLOOKUP($B1494,Stats!$A$2:$AA$19,2,FALSE))=FALSE,"",IF(ISNUMBER(#REF!),(#REF!-VLOOKUP($B1494,Stats!$A$2:$AA$19,11,FALSE))/VLOOKUP($B1494,Stats!$A$2:$AA$19,25,FALSE),""))</f>
        <v/>
      </c>
      <c r="BM1494" s="46">
        <f>IF(ISNUMBER(VLOOKUP($B1494,Stats!$A$2:$AA$19,2,FALSE))=FALSE,"",IF(ISNUMBER(AA1494),(AA1494-VLOOKUP($B1494,Stats!$A$2:$AA$19,12,FALSE))/VLOOKUP($B1494,Stats!$A$2:$AA$19,26,FALSE),""))</f>
        <v>-0.37545517589879668</v>
      </c>
      <c r="BN1494" s="46" t="str">
        <f>IF(ISNUMBER(VLOOKUP($B1494,Stats!$A$2:$AA$19,2,FALSE))=FALSE,"",IF(ISNUMBER(#REF!),(#REF!-VLOOKUP($B1494,Stats!$A$2:$AA$19,13,FALSE))/VLOOKUP($B1494,Stats!$A$2:$AA$19,27,FALSE),""))</f>
        <v/>
      </c>
      <c r="BO1494" s="46" t="str">
        <f>IF(ISNUMBER(VLOOKUP($B1494,Stats!$A$2:$AA$19,2,FALSE))=FALSE,"",IF(ISNUMBER(#REF!),(#REF!-VLOOKUP($B1494,Stats!$A$2:$AA$19,14,FALSE))/VLOOKUP($B1494,Stats!$A$2:$AB$19,28,FALSE),""))</f>
        <v/>
      </c>
      <c r="BP1494" s="46"/>
      <c r="BQ1494" s="46">
        <f>IF(ISNUMBER(VLOOKUP($B1494,Stats!$A$2:$AA$19,2,FALSE))=FALSE,"",IF(ISNUMBER(BM1494),BM1494,(VLOOKUP($B1494,Stats!$A$2:$AT$19,46,FALSE)-VLOOKUP($B1494,Stats!$A$2:$AA$19,12,FALSE))/VLOOKUP($B1494,Stats!$A$2:$AA$19,26,FALSE)))</f>
        <v>-0.37545517589879668</v>
      </c>
      <c r="BR1494" s="51">
        <f t="shared" si="315"/>
        <v>-0.37545517589879668</v>
      </c>
      <c r="BS1494" s="32" t="str">
        <f t="shared" si="310"/>
        <v>6435_201507</v>
      </c>
      <c r="BT1494" s="53">
        <f t="shared" si="311"/>
        <v>-0.34455861255822839</v>
      </c>
    </row>
    <row r="1495" spans="1:72" x14ac:dyDescent="0.15">
      <c r="S1495" t="str">
        <f>IF(ISNUMBER(R1495),VLOOKUP(B1495,Index!$B$3:$AB$18,27,FALSE),"")</f>
        <v/>
      </c>
      <c r="T1495" t="str">
        <f>IF(ISNUMBER($R1495),VLOOKUP($B1495,Index!$B$21:$AB$36,27,FALSE),"")</f>
        <v/>
      </c>
      <c r="U1495" t="str">
        <f>IF(ISNUMBER($R1495),VLOOKUP($B1495,Index!$B$39:$AB$54,27,FALSE),"")</f>
        <v/>
      </c>
      <c r="Z1495" t="str">
        <f t="shared" si="312"/>
        <v/>
      </c>
      <c r="AA1495" t="s">
        <v>25</v>
      </c>
      <c r="AF1495" t="str">
        <f t="shared" si="313"/>
        <v/>
      </c>
      <c r="AG1495" t="s">
        <v>25</v>
      </c>
      <c r="AK1495" t="str">
        <f t="shared" si="317"/>
        <v/>
      </c>
      <c r="AL1495" t="str">
        <f t="shared" si="317"/>
        <v/>
      </c>
      <c r="AM1495" t="str">
        <f t="shared" si="317"/>
        <v/>
      </c>
      <c r="AN1495" t="str">
        <f t="shared" si="317"/>
        <v/>
      </c>
      <c r="AO1495" t="str">
        <f t="shared" si="317"/>
        <v/>
      </c>
      <c r="AP1495" t="str">
        <f t="shared" si="317"/>
        <v/>
      </c>
      <c r="AQ1495" t="str">
        <f t="shared" si="317"/>
        <v/>
      </c>
      <c r="AR1495" t="str">
        <f t="shared" si="317"/>
        <v/>
      </c>
      <c r="AS1495" t="str">
        <f t="shared" si="317"/>
        <v/>
      </c>
      <c r="AT1495" t="str">
        <f t="shared" si="317"/>
        <v/>
      </c>
      <c r="AU1495" t="str">
        <f t="shared" si="317"/>
        <v/>
      </c>
      <c r="AV1495" t="str">
        <f t="shared" si="317"/>
        <v/>
      </c>
      <c r="AW1495" t="str">
        <f t="shared" si="317"/>
        <v/>
      </c>
      <c r="AX1495" t="str">
        <f t="shared" si="317"/>
        <v/>
      </c>
      <c r="AZ1495" s="46" t="str">
        <f>IF(ISNUMBER(VLOOKUP($B1495,Stats!$A$2:$AA$19,2,FALSE))=FALSE,"",IF(ISNUMBER(W1495),(W1495-VLOOKUP($B1495,Stats!$A$2:$AA$19,2,FALSE))/VLOOKUP($B1495,Stats!$A$2:$AA$19,16,FALSE),""))</f>
        <v/>
      </c>
      <c r="BA1495" s="46" t="str">
        <f>IF(ISNUMBER(VLOOKUP($B1495,Stats!$A$2:$AA$19,2,FALSE))=FALSE,"",IF(ISNUMBER(X1495),(X1495-VLOOKUP($B1495,Stats!$A$2:$AA$19,3,FALSE))/VLOOKUP($B1495,Stats!$A$2:$AA$19,17,FALSE),""))</f>
        <v/>
      </c>
      <c r="BB1495" s="46"/>
      <c r="BC1495" s="46"/>
      <c r="BD1495" s="44" t="str">
        <f t="shared" si="309"/>
        <v/>
      </c>
      <c r="BE1495" s="46" t="str">
        <f>IF(ISNUMBER(VLOOKUP($B1495,Stats!$A$2:$AA$19,2,FALSE))=FALSE,"",IF(ISNUMBER(Y1495),(Y1495-VLOOKUP($B1495,Stats!$A$2:$AA$19,5,FALSE))/VLOOKUP($B1495,Stats!$A$2:$AA$19,19,FALSE),""))</f>
        <v/>
      </c>
      <c r="BF1495" s="46"/>
      <c r="BG1495" s="46"/>
      <c r="BH1495" s="46" t="str">
        <f>IF(ISNUMBER(VLOOKUP($B1495,Stats!$A$2:$AA$19,2,FALSE))=FALSE,"",IF(ISNUMBER(Z1495),(Z1495-VLOOKUP($B1495,Stats!$A$2:$AA$19,8,FALSE))/VLOOKUP($B1495,Stats!$A$2:$AA$19,22,FALSE),""))</f>
        <v/>
      </c>
      <c r="BI1495" s="46" t="str">
        <f>IF(ISNUMBER(VLOOKUP($B1495,Stats!$A$2:$AA$19,2,FALSE))=FALSE,"",IF(ISNUMBER(#REF!),(#REF!-VLOOKUP($B1495,Stats!$A$2:$AA$19,9,FALSE))/VLOOKUP($B1495,Stats!$A$2:$AA$19,23,FALSE),""))</f>
        <v/>
      </c>
      <c r="BJ1495" s="46" t="str">
        <f>IF(ISNUMBER(VLOOKUP($B1495,Stats!$A$2:$AA$19,2,FALSE))=FALSE,"",IF(ISNUMBER(#REF!),(#REF!-VLOOKUP($B1495,Stats!$A$2:$AA$19,10,FALSE))/VLOOKUP($B1495,Stats!$A$2:$AA$19,24,FALSE),""))</f>
        <v/>
      </c>
      <c r="BK1495" s="44" t="str">
        <f t="shared" si="314"/>
        <v/>
      </c>
      <c r="BL1495" s="46" t="str">
        <f>IF(ISNUMBER(VLOOKUP($B1495,Stats!$A$2:$AA$19,2,FALSE))=FALSE,"",IF(ISNUMBER(#REF!),(#REF!-VLOOKUP($B1495,Stats!$A$2:$AA$19,11,FALSE))/VLOOKUP($B1495,Stats!$A$2:$AA$19,25,FALSE),""))</f>
        <v/>
      </c>
      <c r="BM1495" s="46" t="str">
        <f>IF(ISNUMBER(VLOOKUP($B1495,Stats!$A$2:$AA$19,2,FALSE))=FALSE,"",IF(ISNUMBER(AA1495),(AA1495-VLOOKUP($B1495,Stats!$A$2:$AA$19,12,FALSE))/VLOOKUP($B1495,Stats!$A$2:$AA$19,26,FALSE),""))</f>
        <v/>
      </c>
      <c r="BN1495" s="46" t="str">
        <f>IF(ISNUMBER(VLOOKUP($B1495,Stats!$A$2:$AA$19,2,FALSE))=FALSE,"",IF(ISNUMBER(#REF!),(#REF!-VLOOKUP($B1495,Stats!$A$2:$AA$19,13,FALSE))/VLOOKUP($B1495,Stats!$A$2:$AA$19,27,FALSE),""))</f>
        <v/>
      </c>
      <c r="BO1495" s="46" t="str">
        <f>IF(ISNUMBER(VLOOKUP($B1495,Stats!$A$2:$AA$19,2,FALSE))=FALSE,"",IF(ISNUMBER(#REF!),(#REF!-VLOOKUP($B1495,Stats!$A$2:$AA$19,14,FALSE))/VLOOKUP($B1495,Stats!$A$2:$AB$19,28,FALSE),""))</f>
        <v/>
      </c>
      <c r="BP1495" s="46"/>
      <c r="BQ1495" s="46" t="str">
        <f>IF(ISNUMBER(VLOOKUP($B1495,Stats!$A$2:$AA$19,2,FALSE))=FALSE,"",IF(ISNUMBER(BM1495),BM1495,(VLOOKUP($B1495,Stats!$A$2:$AT$19,46,FALSE)-VLOOKUP($B1495,Stats!$A$2:$AA$19,12,FALSE))/VLOOKUP($B1495,Stats!$A$2:$AA$19,26,FALSE)))</f>
        <v/>
      </c>
      <c r="BR1495" s="51" t="str">
        <f t="shared" si="315"/>
        <v/>
      </c>
      <c r="BS1495" s="32" t="str">
        <f t="shared" si="310"/>
        <v/>
      </c>
      <c r="BT1495" s="53" t="str">
        <f t="shared" si="311"/>
        <v/>
      </c>
    </row>
    <row r="1496" spans="1:72" ht="40.5" x14ac:dyDescent="0.15">
      <c r="A1496" s="1" t="s">
        <v>54</v>
      </c>
      <c r="B1496" s="1" t="s">
        <v>0</v>
      </c>
      <c r="C1496" s="3"/>
      <c r="D1496" s="4" t="s">
        <v>10</v>
      </c>
      <c r="E1496" s="1" t="s">
        <v>11</v>
      </c>
      <c r="F1496" s="1" t="s">
        <v>12</v>
      </c>
      <c r="G1496" s="1" t="s">
        <v>13</v>
      </c>
      <c r="H1496" s="1" t="s">
        <v>14</v>
      </c>
      <c r="I1496" s="1" t="s">
        <v>15</v>
      </c>
      <c r="J1496" s="1" t="s">
        <v>16</v>
      </c>
      <c r="K1496" s="1" t="s">
        <v>17</v>
      </c>
      <c r="L1496" s="1" t="s">
        <v>18</v>
      </c>
      <c r="M1496" s="1" t="s">
        <v>19</v>
      </c>
      <c r="N1496" s="1" t="s">
        <v>20</v>
      </c>
      <c r="O1496" s="1" t="s">
        <v>21</v>
      </c>
      <c r="P1496" s="1" t="s">
        <v>22</v>
      </c>
      <c r="Q1496" s="1" t="s">
        <v>23</v>
      </c>
      <c r="R1496" s="1" t="s">
        <v>24</v>
      </c>
      <c r="S1496" s="1" t="str">
        <f>IF(ISNUMBER(R1496),VLOOKUP(B1496,Index!$B$3:$AB$18,27,FALSE),"")</f>
        <v/>
      </c>
      <c r="T1496" s="1" t="str">
        <f>IF(ISNUMBER($R1496),VLOOKUP($B1496,Index!$B$21:$AB$36,27,FALSE),"")</f>
        <v/>
      </c>
      <c r="U1496" s="1" t="str">
        <f>IF(ISNUMBER($R1496),VLOOKUP($B1496,Index!$B$39:$AB$54,27,FALSE),"")</f>
        <v/>
      </c>
      <c r="W1496" s="1" t="s">
        <v>1</v>
      </c>
      <c r="X1496" s="1" t="s">
        <v>2</v>
      </c>
      <c r="Y1496" s="1" t="s">
        <v>4</v>
      </c>
      <c r="Z1496" s="1" t="str">
        <f t="shared" si="312"/>
        <v/>
      </c>
      <c r="AA1496" s="1" t="s">
        <v>8</v>
      </c>
      <c r="AB1496" s="3"/>
      <c r="AC1496" s="1" t="s">
        <v>55</v>
      </c>
      <c r="AD1496" s="1" t="s">
        <v>56</v>
      </c>
      <c r="AE1496" s="1" t="s">
        <v>57</v>
      </c>
      <c r="AF1496" s="1" t="str">
        <f t="shared" si="313"/>
        <v/>
      </c>
      <c r="AG1496" s="1" t="s">
        <v>38</v>
      </c>
      <c r="AH1496" s="3"/>
      <c r="AK1496" t="str">
        <f t="shared" si="317"/>
        <v/>
      </c>
      <c r="AL1496" t="str">
        <f t="shared" si="317"/>
        <v/>
      </c>
      <c r="AM1496" t="str">
        <f t="shared" si="317"/>
        <v/>
      </c>
      <c r="AN1496" t="str">
        <f t="shared" si="317"/>
        <v/>
      </c>
      <c r="AO1496" t="str">
        <f t="shared" si="317"/>
        <v/>
      </c>
      <c r="AP1496" t="str">
        <f t="shared" si="317"/>
        <v/>
      </c>
      <c r="AQ1496" t="str">
        <f t="shared" si="317"/>
        <v/>
      </c>
      <c r="AR1496" t="str">
        <f t="shared" si="317"/>
        <v/>
      </c>
      <c r="AS1496" t="str">
        <f t="shared" si="317"/>
        <v/>
      </c>
      <c r="AT1496" t="str">
        <f t="shared" si="317"/>
        <v/>
      </c>
      <c r="AU1496" t="str">
        <f t="shared" si="317"/>
        <v/>
      </c>
      <c r="AV1496" t="str">
        <f t="shared" si="317"/>
        <v/>
      </c>
      <c r="AW1496" t="str">
        <f t="shared" si="317"/>
        <v/>
      </c>
      <c r="AX1496" t="str">
        <f t="shared" si="317"/>
        <v/>
      </c>
      <c r="AZ1496" s="46" t="str">
        <f>IF(ISNUMBER(VLOOKUP($B1496,Stats!$A$2:$AA$19,2,FALSE))=FALSE,"",IF(ISNUMBER(W1496),(W1496-VLOOKUP($B1496,Stats!$A$2:$AA$19,2,FALSE))/VLOOKUP($B1496,Stats!$A$2:$AA$19,16,FALSE),""))</f>
        <v/>
      </c>
      <c r="BA1496" s="46" t="str">
        <f>IF(ISNUMBER(VLOOKUP($B1496,Stats!$A$2:$AA$19,2,FALSE))=FALSE,"",IF(ISNUMBER(X1496),(X1496-VLOOKUP($B1496,Stats!$A$2:$AA$19,3,FALSE))/VLOOKUP($B1496,Stats!$A$2:$AA$19,17,FALSE),""))</f>
        <v/>
      </c>
      <c r="BB1496" s="46"/>
      <c r="BC1496" s="46"/>
      <c r="BD1496" s="44" t="str">
        <f t="shared" si="309"/>
        <v/>
      </c>
      <c r="BE1496" s="46" t="str">
        <f>IF(ISNUMBER(VLOOKUP($B1496,Stats!$A$2:$AA$19,2,FALSE))=FALSE,"",IF(ISNUMBER(Y1496),(Y1496-VLOOKUP($B1496,Stats!$A$2:$AA$19,5,FALSE))/VLOOKUP($B1496,Stats!$A$2:$AA$19,19,FALSE),""))</f>
        <v/>
      </c>
      <c r="BF1496" s="46"/>
      <c r="BG1496" s="46"/>
      <c r="BH1496" s="46" t="str">
        <f>IF(ISNUMBER(VLOOKUP($B1496,Stats!$A$2:$AA$19,2,FALSE))=FALSE,"",IF(ISNUMBER(Z1496),(Z1496-VLOOKUP($B1496,Stats!$A$2:$AA$19,8,FALSE))/VLOOKUP($B1496,Stats!$A$2:$AA$19,22,FALSE),""))</f>
        <v/>
      </c>
      <c r="BI1496" s="46" t="str">
        <f>IF(ISNUMBER(VLOOKUP($B1496,Stats!$A$2:$AA$19,2,FALSE))=FALSE,"",IF(ISNUMBER(#REF!),(#REF!-VLOOKUP($B1496,Stats!$A$2:$AA$19,9,FALSE))/VLOOKUP($B1496,Stats!$A$2:$AA$19,23,FALSE),""))</f>
        <v/>
      </c>
      <c r="BJ1496" s="46" t="str">
        <f>IF(ISNUMBER(VLOOKUP($B1496,Stats!$A$2:$AA$19,2,FALSE))=FALSE,"",IF(ISNUMBER(#REF!),(#REF!-VLOOKUP($B1496,Stats!$A$2:$AA$19,10,FALSE))/VLOOKUP($B1496,Stats!$A$2:$AA$19,24,FALSE),""))</f>
        <v/>
      </c>
      <c r="BK1496" s="44" t="str">
        <f t="shared" si="314"/>
        <v/>
      </c>
      <c r="BL1496" s="46" t="str">
        <f>IF(ISNUMBER(VLOOKUP($B1496,Stats!$A$2:$AA$19,2,FALSE))=FALSE,"",IF(ISNUMBER(#REF!),(#REF!-VLOOKUP($B1496,Stats!$A$2:$AA$19,11,FALSE))/VLOOKUP($B1496,Stats!$A$2:$AA$19,25,FALSE),""))</f>
        <v/>
      </c>
      <c r="BM1496" s="46" t="str">
        <f>IF(ISNUMBER(VLOOKUP($B1496,Stats!$A$2:$AA$19,2,FALSE))=FALSE,"",IF(ISNUMBER(AA1496),(AA1496-VLOOKUP($B1496,Stats!$A$2:$AA$19,12,FALSE))/VLOOKUP($B1496,Stats!$A$2:$AA$19,26,FALSE),""))</f>
        <v/>
      </c>
      <c r="BN1496" s="46" t="str">
        <f>IF(ISNUMBER(VLOOKUP($B1496,Stats!$A$2:$AA$19,2,FALSE))=FALSE,"",IF(ISNUMBER(#REF!),(#REF!-VLOOKUP($B1496,Stats!$A$2:$AA$19,13,FALSE))/VLOOKUP($B1496,Stats!$A$2:$AA$19,27,FALSE),""))</f>
        <v/>
      </c>
      <c r="BO1496" s="46" t="str">
        <f>IF(ISNUMBER(VLOOKUP($B1496,Stats!$A$2:$AA$19,2,FALSE))=FALSE,"",IF(ISNUMBER(#REF!),(#REF!-VLOOKUP($B1496,Stats!$A$2:$AA$19,14,FALSE))/VLOOKUP($B1496,Stats!$A$2:$AB$19,28,FALSE),""))</f>
        <v/>
      </c>
      <c r="BP1496" s="46"/>
      <c r="BQ1496" s="46" t="str">
        <f>IF(ISNUMBER(VLOOKUP($B1496,Stats!$A$2:$AA$19,2,FALSE))=FALSE,"",IF(ISNUMBER(BM1496),BM1496,(VLOOKUP($B1496,Stats!$A$2:$AT$19,46,FALSE)-VLOOKUP($B1496,Stats!$A$2:$AA$19,12,FALSE))/VLOOKUP($B1496,Stats!$A$2:$AA$19,26,FALSE)))</f>
        <v/>
      </c>
      <c r="BR1496" s="51" t="str">
        <f t="shared" si="315"/>
        <v/>
      </c>
      <c r="BS1496" s="32" t="str">
        <f t="shared" si="310"/>
        <v/>
      </c>
      <c r="BT1496" s="53" t="str">
        <f t="shared" si="311"/>
        <v/>
      </c>
    </row>
    <row r="1497" spans="1:72" x14ac:dyDescent="0.15">
      <c r="A1497" s="5">
        <v>6578</v>
      </c>
      <c r="B1497" s="5" t="s">
        <v>58</v>
      </c>
      <c r="C1497" s="3">
        <v>0</v>
      </c>
      <c r="D1497" s="11">
        <v>0.11461967899511505</v>
      </c>
      <c r="E1497" s="6">
        <v>3.472960425976199E-3</v>
      </c>
      <c r="F1497" s="12">
        <v>71</v>
      </c>
      <c r="G1497" s="12">
        <v>44</v>
      </c>
      <c r="H1497" s="13">
        <v>2.706964308075494E-3</v>
      </c>
      <c r="I1497" s="13">
        <v>-1.8850930942489665E-3</v>
      </c>
      <c r="J1497" s="12">
        <v>10</v>
      </c>
      <c r="K1497" s="12">
        <v>8</v>
      </c>
      <c r="L1497" s="13">
        <v>1.2988115449915183E-2</v>
      </c>
      <c r="M1497" s="13">
        <v>-8.9346494213750072E-3</v>
      </c>
      <c r="N1497" s="8">
        <v>1.2826</v>
      </c>
      <c r="O1497" s="8">
        <v>1.1188066992323795</v>
      </c>
      <c r="P1497" s="14">
        <v>42082</v>
      </c>
      <c r="Q1497" s="13">
        <v>-1.769770408163307E-2</v>
      </c>
      <c r="R1497" s="14">
        <v>42041</v>
      </c>
      <c r="S1497" s="14">
        <f>IF(ISNUMBER(R1497),VLOOKUP(B1497,Index!$B$3:$AB$18,27,FALSE),"")</f>
        <v>42041</v>
      </c>
      <c r="T1497" s="14">
        <f>IF(ISNUMBER($R1497),VLOOKUP($B1497,Index!$B$21:$AB$36,27,FALSE),"")</f>
        <v>41996</v>
      </c>
      <c r="U1497" s="14">
        <f>IF(ISNUMBER($R1497),VLOOKUP($B1497,Index!$B$39:$AB$54,27,FALSE),"")</f>
        <v>42003</v>
      </c>
      <c r="W1497" s="6">
        <v>0.24130458735813695</v>
      </c>
      <c r="X1497" s="7">
        <v>0.61739130434782608</v>
      </c>
      <c r="Y1497" s="6">
        <v>6.5894791018280358E-2</v>
      </c>
      <c r="Z1497" s="8" t="str">
        <f t="shared" si="312"/>
        <v/>
      </c>
      <c r="AA1497" s="9">
        <v>6.4765281680841857</v>
      </c>
      <c r="AB1497" s="3">
        <v>0</v>
      </c>
      <c r="AC1497" s="6">
        <v>5.8227903880080749E-2</v>
      </c>
      <c r="AD1497" s="7">
        <v>0.38117202268431</v>
      </c>
      <c r="AE1497" s="6">
        <v>4.3421234833428413E-3</v>
      </c>
      <c r="AF1497" s="8" t="str">
        <f t="shared" si="313"/>
        <v/>
      </c>
      <c r="AG1497" s="9">
        <v>41.945417111987901</v>
      </c>
      <c r="AH1497" s="3">
        <v>0</v>
      </c>
      <c r="AK1497" t="str">
        <f t="shared" si="317"/>
        <v/>
      </c>
      <c r="AL1497" t="str">
        <f t="shared" si="317"/>
        <v/>
      </c>
      <c r="AM1497" t="str">
        <f t="shared" si="317"/>
        <v/>
      </c>
      <c r="AN1497" t="str">
        <f t="shared" si="317"/>
        <v/>
      </c>
      <c r="AO1497" t="str">
        <f t="shared" si="317"/>
        <v/>
      </c>
      <c r="AP1497" t="str">
        <f t="shared" si="317"/>
        <v/>
      </c>
      <c r="AQ1497" t="str">
        <f t="shared" si="317"/>
        <v/>
      </c>
      <c r="AR1497" t="str">
        <f t="shared" si="317"/>
        <v/>
      </c>
      <c r="AS1497" t="str">
        <f t="shared" si="317"/>
        <v/>
      </c>
      <c r="AT1497" t="str">
        <f t="shared" si="317"/>
        <v/>
      </c>
      <c r="AU1497" t="str">
        <f t="shared" si="317"/>
        <v/>
      </c>
      <c r="AV1497" t="str">
        <f t="shared" si="317"/>
        <v/>
      </c>
      <c r="AW1497" t="str">
        <f t="shared" si="317"/>
        <v/>
      </c>
      <c r="AX1497" t="str">
        <f t="shared" si="317"/>
        <v/>
      </c>
      <c r="AZ1497" s="46" t="str">
        <f>IF(ISNUMBER(VLOOKUP($B1497,Stats!$A$2:$AA$19,2,FALSE))=FALSE,"",IF(ISNUMBER(W1497),(W1497-VLOOKUP($B1497,Stats!$A$2:$AA$19,2,FALSE))/VLOOKUP($B1497,Stats!$A$2:$AA$19,16,FALSE),""))</f>
        <v/>
      </c>
      <c r="BA1497" s="46" t="str">
        <f>IF(ISNUMBER(VLOOKUP($B1497,Stats!$A$2:$AA$19,2,FALSE))=FALSE,"",IF(ISNUMBER(X1497),(X1497-VLOOKUP($B1497,Stats!$A$2:$AA$19,3,FALSE))/VLOOKUP($B1497,Stats!$A$2:$AA$19,17,FALSE),""))</f>
        <v/>
      </c>
      <c r="BB1497" s="46"/>
      <c r="BC1497" s="46"/>
      <c r="BD1497" s="44" t="str">
        <f t="shared" si="309"/>
        <v/>
      </c>
      <c r="BE1497" s="46" t="str">
        <f>IF(ISNUMBER(VLOOKUP($B1497,Stats!$A$2:$AA$19,2,FALSE))=FALSE,"",IF(ISNUMBER(Y1497),(Y1497-VLOOKUP($B1497,Stats!$A$2:$AA$19,5,FALSE))/VLOOKUP($B1497,Stats!$A$2:$AA$19,19,FALSE),""))</f>
        <v/>
      </c>
      <c r="BF1497" s="46"/>
      <c r="BG1497" s="46"/>
      <c r="BH1497" s="46" t="str">
        <f>IF(ISNUMBER(VLOOKUP($B1497,Stats!$A$2:$AA$19,2,FALSE))=FALSE,"",IF(ISNUMBER(Z1497),(Z1497-VLOOKUP($B1497,Stats!$A$2:$AA$19,8,FALSE))/VLOOKUP($B1497,Stats!$A$2:$AA$19,22,FALSE),""))</f>
        <v/>
      </c>
      <c r="BI1497" s="46" t="str">
        <f>IF(ISNUMBER(VLOOKUP($B1497,Stats!$A$2:$AA$19,2,FALSE))=FALSE,"",IF(ISNUMBER(#REF!),(#REF!-VLOOKUP($B1497,Stats!$A$2:$AA$19,9,FALSE))/VLOOKUP($B1497,Stats!$A$2:$AA$19,23,FALSE),""))</f>
        <v/>
      </c>
      <c r="BJ1497" s="46" t="str">
        <f>IF(ISNUMBER(VLOOKUP($B1497,Stats!$A$2:$AA$19,2,FALSE))=FALSE,"",IF(ISNUMBER(#REF!),(#REF!-VLOOKUP($B1497,Stats!$A$2:$AA$19,10,FALSE))/VLOOKUP($B1497,Stats!$A$2:$AA$19,24,FALSE),""))</f>
        <v/>
      </c>
      <c r="BK1497" s="44" t="str">
        <f t="shared" si="314"/>
        <v/>
      </c>
      <c r="BL1497" s="46" t="str">
        <f>IF(ISNUMBER(VLOOKUP($B1497,Stats!$A$2:$AA$19,2,FALSE))=FALSE,"",IF(ISNUMBER(#REF!),(#REF!-VLOOKUP($B1497,Stats!$A$2:$AA$19,11,FALSE))/VLOOKUP($B1497,Stats!$A$2:$AA$19,25,FALSE),""))</f>
        <v/>
      </c>
      <c r="BM1497" s="46" t="str">
        <f>IF(ISNUMBER(VLOOKUP($B1497,Stats!$A$2:$AA$19,2,FALSE))=FALSE,"",IF(ISNUMBER(AA1497),(AA1497-VLOOKUP($B1497,Stats!$A$2:$AA$19,12,FALSE))/VLOOKUP($B1497,Stats!$A$2:$AA$19,26,FALSE),""))</f>
        <v/>
      </c>
      <c r="BN1497" s="46" t="str">
        <f>IF(ISNUMBER(VLOOKUP($B1497,Stats!$A$2:$AA$19,2,FALSE))=FALSE,"",IF(ISNUMBER(#REF!),(#REF!-VLOOKUP($B1497,Stats!$A$2:$AA$19,13,FALSE))/VLOOKUP($B1497,Stats!$A$2:$AA$19,27,FALSE),""))</f>
        <v/>
      </c>
      <c r="BO1497" s="46" t="str">
        <f>IF(ISNUMBER(VLOOKUP($B1497,Stats!$A$2:$AA$19,2,FALSE))=FALSE,"",IF(ISNUMBER(#REF!),(#REF!-VLOOKUP($B1497,Stats!$A$2:$AA$19,14,FALSE))/VLOOKUP($B1497,Stats!$A$2:$AB$19,28,FALSE),""))</f>
        <v/>
      </c>
      <c r="BP1497" s="46"/>
      <c r="BQ1497" s="46" t="str">
        <f>IF(ISNUMBER(VLOOKUP($B1497,Stats!$A$2:$AA$19,2,FALSE))=FALSE,"",IF(ISNUMBER(BM1497),BM1497,(VLOOKUP($B1497,Stats!$A$2:$AT$19,46,FALSE)-VLOOKUP($B1497,Stats!$A$2:$AA$19,12,FALSE))/VLOOKUP($B1497,Stats!$A$2:$AA$19,26,FALSE)))</f>
        <v/>
      </c>
      <c r="BR1497" s="51" t="str">
        <f t="shared" si="315"/>
        <v/>
      </c>
      <c r="BS1497" s="32" t="str">
        <f t="shared" si="310"/>
        <v/>
      </c>
      <c r="BT1497" s="53" t="str">
        <f t="shared" si="311"/>
        <v/>
      </c>
    </row>
    <row r="1498" spans="1:72" x14ac:dyDescent="0.15">
      <c r="A1498" s="5">
        <v>6578</v>
      </c>
      <c r="B1498" s="5" t="s">
        <v>59</v>
      </c>
      <c r="C1498" s="3">
        <v>0</v>
      </c>
      <c r="D1498" s="11">
        <v>7.8705489669540739E-3</v>
      </c>
      <c r="E1498" s="6">
        <v>2.7947992305748055E-3</v>
      </c>
      <c r="F1498" s="15">
        <v>5.0714285714285712</v>
      </c>
      <c r="G1498" s="15">
        <v>3.1428571428571428</v>
      </c>
      <c r="H1498" s="13">
        <v>2.4370964809459872E-3</v>
      </c>
      <c r="I1498" s="13">
        <v>-1.5375951882622928E-3</v>
      </c>
      <c r="J1498" s="12">
        <v>3.5714285714285716</v>
      </c>
      <c r="K1498" s="12">
        <v>2.4285714285714284</v>
      </c>
      <c r="L1498" s="13">
        <v>5.1820937456109606E-3</v>
      </c>
      <c r="M1498" s="13">
        <v>-2.9108657535327287E-3</v>
      </c>
      <c r="N1498" s="8">
        <v>1.2219285714285717</v>
      </c>
      <c r="O1498" s="8">
        <v>1.0099093813945068</v>
      </c>
      <c r="P1498" s="14"/>
      <c r="Q1498" s="13">
        <v>-4.967765154342052E-3</v>
      </c>
      <c r="R1498" s="14"/>
      <c r="S1498" s="14" t="str">
        <f>IF(ISNUMBER(R1498),VLOOKUP(B1498,Index!$B$3:$AB$18,27,FALSE),"")</f>
        <v/>
      </c>
      <c r="T1498" s="14" t="str">
        <f>IF(ISNUMBER($R1498),VLOOKUP($B1498,Index!$B$21:$AB$36,27,FALSE),"")</f>
        <v/>
      </c>
      <c r="U1498" s="14" t="str">
        <f>IF(ISNUMBER($R1498),VLOOKUP($B1498,Index!$B$39:$AB$54,27,FALSE),"")</f>
        <v/>
      </c>
      <c r="W1498" s="6">
        <v>0.34315621708546512</v>
      </c>
      <c r="X1498" s="8">
        <v>0.61955782312925156</v>
      </c>
      <c r="Y1498" s="6">
        <v>5.3027587029014889E-2</v>
      </c>
      <c r="Z1498" s="8" t="str">
        <f t="shared" si="312"/>
        <v/>
      </c>
      <c r="AA1498" s="9" t="s">
        <v>25</v>
      </c>
      <c r="AB1498" s="3">
        <v>0</v>
      </c>
      <c r="AC1498" s="6">
        <v>0.11775618932440686</v>
      </c>
      <c r="AD1498" s="8">
        <v>0.38385189620065696</v>
      </c>
      <c r="AE1498" s="6">
        <v>2.8119249861197479E-3</v>
      </c>
      <c r="AF1498" s="8" t="str">
        <f t="shared" si="313"/>
        <v/>
      </c>
      <c r="AG1498" s="9" t="s">
        <v>25</v>
      </c>
      <c r="AH1498" s="3">
        <v>0</v>
      </c>
      <c r="AK1498" t="str">
        <f t="shared" si="317"/>
        <v/>
      </c>
      <c r="AL1498" t="str">
        <f t="shared" si="317"/>
        <v/>
      </c>
      <c r="AM1498" t="str">
        <f t="shared" si="317"/>
        <v/>
      </c>
      <c r="AN1498" t="str">
        <f t="shared" si="317"/>
        <v/>
      </c>
      <c r="AO1498" t="str">
        <f t="shared" si="317"/>
        <v/>
      </c>
      <c r="AP1498" t="str">
        <f t="shared" si="317"/>
        <v/>
      </c>
      <c r="AQ1498" t="str">
        <f t="shared" si="317"/>
        <v/>
      </c>
      <c r="AR1498" t="str">
        <f t="shared" si="317"/>
        <v/>
      </c>
      <c r="AS1498" t="str">
        <f t="shared" si="317"/>
        <v/>
      </c>
      <c r="AT1498" t="str">
        <f t="shared" si="317"/>
        <v/>
      </c>
      <c r="AU1498" t="str">
        <f t="shared" si="317"/>
        <v/>
      </c>
      <c r="AV1498" t="str">
        <f t="shared" si="317"/>
        <v/>
      </c>
      <c r="AW1498" t="str">
        <f t="shared" si="317"/>
        <v/>
      </c>
      <c r="AX1498" t="str">
        <f t="shared" si="317"/>
        <v/>
      </c>
      <c r="AZ1498" s="46" t="str">
        <f>IF(ISNUMBER(VLOOKUP($B1498,Stats!$A$2:$AA$19,2,FALSE))=FALSE,"",IF(ISNUMBER(W1498),(W1498-VLOOKUP($B1498,Stats!$A$2:$AA$19,2,FALSE))/VLOOKUP($B1498,Stats!$A$2:$AA$19,16,FALSE),""))</f>
        <v/>
      </c>
      <c r="BA1498" s="46" t="str">
        <f>IF(ISNUMBER(VLOOKUP($B1498,Stats!$A$2:$AA$19,2,FALSE))=FALSE,"",IF(ISNUMBER(X1498),(X1498-VLOOKUP($B1498,Stats!$A$2:$AA$19,3,FALSE))/VLOOKUP($B1498,Stats!$A$2:$AA$19,17,FALSE),""))</f>
        <v/>
      </c>
      <c r="BB1498" s="46"/>
      <c r="BC1498" s="46"/>
      <c r="BD1498" s="44" t="str">
        <f t="shared" si="309"/>
        <v/>
      </c>
      <c r="BE1498" s="46" t="str">
        <f>IF(ISNUMBER(VLOOKUP($B1498,Stats!$A$2:$AA$19,2,FALSE))=FALSE,"",IF(ISNUMBER(Y1498),(Y1498-VLOOKUP($B1498,Stats!$A$2:$AA$19,5,FALSE))/VLOOKUP($B1498,Stats!$A$2:$AA$19,19,FALSE),""))</f>
        <v/>
      </c>
      <c r="BF1498" s="46"/>
      <c r="BG1498" s="46"/>
      <c r="BH1498" s="46" t="str">
        <f>IF(ISNUMBER(VLOOKUP($B1498,Stats!$A$2:$AA$19,2,FALSE))=FALSE,"",IF(ISNUMBER(Z1498),(Z1498-VLOOKUP($B1498,Stats!$A$2:$AA$19,8,FALSE))/VLOOKUP($B1498,Stats!$A$2:$AA$19,22,FALSE),""))</f>
        <v/>
      </c>
      <c r="BI1498" s="46" t="str">
        <f>IF(ISNUMBER(VLOOKUP($B1498,Stats!$A$2:$AA$19,2,FALSE))=FALSE,"",IF(ISNUMBER(#REF!),(#REF!-VLOOKUP($B1498,Stats!$A$2:$AA$19,9,FALSE))/VLOOKUP($B1498,Stats!$A$2:$AA$19,23,FALSE),""))</f>
        <v/>
      </c>
      <c r="BJ1498" s="46" t="str">
        <f>IF(ISNUMBER(VLOOKUP($B1498,Stats!$A$2:$AA$19,2,FALSE))=FALSE,"",IF(ISNUMBER(#REF!),(#REF!-VLOOKUP($B1498,Stats!$A$2:$AA$19,10,FALSE))/VLOOKUP($B1498,Stats!$A$2:$AA$19,24,FALSE),""))</f>
        <v/>
      </c>
      <c r="BK1498" s="44" t="str">
        <f t="shared" si="314"/>
        <v/>
      </c>
      <c r="BL1498" s="46" t="str">
        <f>IF(ISNUMBER(VLOOKUP($B1498,Stats!$A$2:$AA$19,2,FALSE))=FALSE,"",IF(ISNUMBER(#REF!),(#REF!-VLOOKUP($B1498,Stats!$A$2:$AA$19,11,FALSE))/VLOOKUP($B1498,Stats!$A$2:$AA$19,25,FALSE),""))</f>
        <v/>
      </c>
      <c r="BM1498" s="46" t="str">
        <f>IF(ISNUMBER(VLOOKUP($B1498,Stats!$A$2:$AA$19,2,FALSE))=FALSE,"",IF(ISNUMBER(AA1498),(AA1498-VLOOKUP($B1498,Stats!$A$2:$AA$19,12,FALSE))/VLOOKUP($B1498,Stats!$A$2:$AA$19,26,FALSE),""))</f>
        <v/>
      </c>
      <c r="BN1498" s="46" t="str">
        <f>IF(ISNUMBER(VLOOKUP($B1498,Stats!$A$2:$AA$19,2,FALSE))=FALSE,"",IF(ISNUMBER(#REF!),(#REF!-VLOOKUP($B1498,Stats!$A$2:$AA$19,13,FALSE))/VLOOKUP($B1498,Stats!$A$2:$AA$19,27,FALSE),""))</f>
        <v/>
      </c>
      <c r="BO1498" s="46" t="str">
        <f>IF(ISNUMBER(VLOOKUP($B1498,Stats!$A$2:$AA$19,2,FALSE))=FALSE,"",IF(ISNUMBER(#REF!),(#REF!-VLOOKUP($B1498,Stats!$A$2:$AA$19,14,FALSE))/VLOOKUP($B1498,Stats!$A$2:$AB$19,28,FALSE),""))</f>
        <v/>
      </c>
      <c r="BP1498" s="46"/>
      <c r="BQ1498" s="46" t="str">
        <f>IF(ISNUMBER(VLOOKUP($B1498,Stats!$A$2:$AA$19,2,FALSE))=FALSE,"",IF(ISNUMBER(BM1498),BM1498,(VLOOKUP($B1498,Stats!$A$2:$AT$19,46,FALSE)-VLOOKUP($B1498,Stats!$A$2:$AA$19,12,FALSE))/VLOOKUP($B1498,Stats!$A$2:$AA$19,26,FALSE)))</f>
        <v/>
      </c>
      <c r="BR1498" s="51" t="str">
        <f t="shared" si="315"/>
        <v/>
      </c>
      <c r="BS1498" s="32" t="str">
        <f t="shared" si="310"/>
        <v/>
      </c>
      <c r="BT1498" s="53" t="str">
        <f t="shared" si="311"/>
        <v/>
      </c>
    </row>
    <row r="1499" spans="1:72" x14ac:dyDescent="0.15">
      <c r="A1499" s="16">
        <v>6578</v>
      </c>
      <c r="B1499" s="17">
        <v>201421</v>
      </c>
      <c r="C1499" s="3">
        <v>0</v>
      </c>
      <c r="D1499" s="23">
        <v>3.6636427076064404E-3</v>
      </c>
      <c r="E1499" s="18">
        <v>6.4001627514775319E-4</v>
      </c>
      <c r="F1499" s="24">
        <v>6</v>
      </c>
      <c r="G1499" s="24">
        <v>1</v>
      </c>
      <c r="H1499" s="20">
        <v>7.2607426878309089E-4</v>
      </c>
      <c r="I1499" s="20">
        <v>-6.9722851664621999E-4</v>
      </c>
      <c r="J1499" s="24">
        <v>5</v>
      </c>
      <c r="K1499" s="24">
        <v>1</v>
      </c>
      <c r="L1499" s="20">
        <v>1.3936068286735104E-3</v>
      </c>
      <c r="M1499" s="20">
        <v>-6.9722851664621999E-4</v>
      </c>
      <c r="N1499" s="19">
        <v>1.1506000000000001</v>
      </c>
      <c r="O1499" s="19">
        <v>1.0036636427076064</v>
      </c>
      <c r="P1499" s="25">
        <v>41929</v>
      </c>
      <c r="Q1499" s="20">
        <v>-6.9722851664621999E-4</v>
      </c>
      <c r="R1499" s="25">
        <v>41922</v>
      </c>
      <c r="S1499" s="25">
        <f>IF(ISNUMBER(R1499),VLOOKUP(B1499,Index!$B$3:$AB$18,27,FALSE),"")</f>
        <v>41929</v>
      </c>
      <c r="T1499" s="25">
        <f>IF(ISNUMBER($R1499),VLOOKUP($B1499,Index!$B$21:$AB$36,27,FALSE),"")</f>
        <v>41929</v>
      </c>
      <c r="U1499" s="25">
        <f>IF(ISNUMBER($R1499),VLOOKUP($B1499,Index!$B$39:$AB$54,27,FALSE),"")</f>
        <v>41929</v>
      </c>
      <c r="W1499" s="18">
        <v>0.13189113747383185</v>
      </c>
      <c r="X1499" s="19">
        <v>0.8571428571428571</v>
      </c>
      <c r="Y1499" s="18">
        <v>1.2143455014263511E-2</v>
      </c>
      <c r="Z1499" s="19">
        <f t="shared" si="312"/>
        <v>7</v>
      </c>
      <c r="AA1499" s="21">
        <v>5.2545795533853727</v>
      </c>
      <c r="AB1499" s="3">
        <v>0</v>
      </c>
      <c r="AC1499" s="18">
        <v>1.7395272144141213E-2</v>
      </c>
      <c r="AD1499" s="19">
        <v>0.73469387755102034</v>
      </c>
      <c r="AE1499" s="18">
        <v>1.4746349968344162E-4</v>
      </c>
      <c r="AF1499" s="19">
        <f t="shared" si="313"/>
        <v>49</v>
      </c>
      <c r="AG1499" s="21">
        <v>27.610606282855624</v>
      </c>
      <c r="AH1499" s="3">
        <v>0</v>
      </c>
      <c r="AK1499">
        <f t="shared" si="317"/>
        <v>5.2545795533853727</v>
      </c>
      <c r="AL1499" t="str">
        <f t="shared" si="317"/>
        <v/>
      </c>
      <c r="AM1499" t="str">
        <f t="shared" si="317"/>
        <v/>
      </c>
      <c r="AN1499" t="str">
        <f t="shared" si="317"/>
        <v/>
      </c>
      <c r="AO1499" t="str">
        <f t="shared" si="317"/>
        <v/>
      </c>
      <c r="AP1499" t="str">
        <f t="shared" si="317"/>
        <v/>
      </c>
      <c r="AQ1499" t="str">
        <f t="shared" si="317"/>
        <v/>
      </c>
      <c r="AR1499" t="str">
        <f t="shared" si="317"/>
        <v/>
      </c>
      <c r="AS1499" t="str">
        <f t="shared" si="317"/>
        <v/>
      </c>
      <c r="AT1499" t="str">
        <f t="shared" si="317"/>
        <v/>
      </c>
      <c r="AU1499" t="str">
        <f t="shared" si="317"/>
        <v/>
      </c>
      <c r="AV1499" t="str">
        <f t="shared" si="317"/>
        <v/>
      </c>
      <c r="AW1499" t="str">
        <f t="shared" si="317"/>
        <v/>
      </c>
      <c r="AX1499" t="str">
        <f t="shared" si="317"/>
        <v/>
      </c>
      <c r="AZ1499" s="46">
        <f>IF(ISNUMBER(VLOOKUP($B1499,Stats!$A$2:$AA$19,2,FALSE))=FALSE,"",IF(ISNUMBER(W1499),(W1499-VLOOKUP($B1499,Stats!$A$2:$AA$19,2,FALSE))/VLOOKUP($B1499,Stats!$A$2:$AA$19,16,FALSE),""))</f>
        <v>0.78228065013189041</v>
      </c>
      <c r="BA1499" s="46">
        <f>IF(ISNUMBER(VLOOKUP($B1499,Stats!$A$2:$AA$19,2,FALSE))=FALSE,"",IF(ISNUMBER(X1499),(X1499-VLOOKUP($B1499,Stats!$A$2:$AA$19,3,FALSE))/VLOOKUP($B1499,Stats!$A$2:$AA$19,17,FALSE),""))</f>
        <v>1.6157643295583308</v>
      </c>
      <c r="BB1499" s="46"/>
      <c r="BC1499" s="46"/>
      <c r="BD1499" s="44">
        <f t="shared" si="309"/>
        <v>1.1990224898451105</v>
      </c>
      <c r="BE1499" s="46">
        <f>IF(ISNUMBER(VLOOKUP($B1499,Stats!$A$2:$AA$19,2,FALSE))=FALSE,"",IF(ISNUMBER(Y1499),(Y1499-VLOOKUP($B1499,Stats!$A$2:$AA$19,5,FALSE))/VLOOKUP($B1499,Stats!$A$2:$AA$19,19,FALSE),""))</f>
        <v>-1.1219235373866372</v>
      </c>
      <c r="BF1499" s="46"/>
      <c r="BG1499" s="46"/>
      <c r="BH1499" s="46">
        <f>IF(ISNUMBER(VLOOKUP($B1499,Stats!$A$2:$AA$19,2,FALSE))=FALSE,"",IF(ISNUMBER(Z1499),(Z1499-VLOOKUP($B1499,Stats!$A$2:$AA$19,8,FALSE))/VLOOKUP($B1499,Stats!$A$2:$AA$19,22,FALSE),""))</f>
        <v>2.8947107280434259</v>
      </c>
      <c r="BI1499" s="46" t="str">
        <f>IF(ISNUMBER(VLOOKUP($B1499,Stats!$A$2:$AA$19,2,FALSE))=FALSE,"",IF(ISNUMBER(#REF!),(#REF!-VLOOKUP($B1499,Stats!$A$2:$AA$19,9,FALSE))/VLOOKUP($B1499,Stats!$A$2:$AA$19,23,FALSE),""))</f>
        <v/>
      </c>
      <c r="BJ1499" s="46" t="str">
        <f>IF(ISNUMBER(VLOOKUP($B1499,Stats!$A$2:$AA$19,2,FALSE))=FALSE,"",IF(ISNUMBER(#REF!),(#REF!-VLOOKUP($B1499,Stats!$A$2:$AA$19,10,FALSE))/VLOOKUP($B1499,Stats!$A$2:$AA$19,24,FALSE),""))</f>
        <v/>
      </c>
      <c r="BK1499" s="44">
        <f t="shared" si="314"/>
        <v>1.6537596945836737</v>
      </c>
      <c r="BL1499" s="46" t="str">
        <f>IF(ISNUMBER(VLOOKUP($B1499,Stats!$A$2:$AA$19,2,FALSE))=FALSE,"",IF(ISNUMBER(#REF!),(#REF!-VLOOKUP($B1499,Stats!$A$2:$AA$19,11,FALSE))/VLOOKUP($B1499,Stats!$A$2:$AA$19,25,FALSE),""))</f>
        <v/>
      </c>
      <c r="BM1499" s="46">
        <f>IF(ISNUMBER(VLOOKUP($B1499,Stats!$A$2:$AA$19,2,FALSE))=FALSE,"",IF(ISNUMBER(AA1499),(AA1499-VLOOKUP($B1499,Stats!$A$2:$AA$19,12,FALSE))/VLOOKUP($B1499,Stats!$A$2:$AA$19,26,FALSE),""))</f>
        <v>-6.5710989485962573E-2</v>
      </c>
      <c r="BN1499" s="46" t="str">
        <f>IF(ISNUMBER(VLOOKUP($B1499,Stats!$A$2:$AA$19,2,FALSE))=FALSE,"",IF(ISNUMBER(#REF!),(#REF!-VLOOKUP($B1499,Stats!$A$2:$AA$19,13,FALSE))/VLOOKUP($B1499,Stats!$A$2:$AA$19,27,FALSE),""))</f>
        <v/>
      </c>
      <c r="BO1499" s="46" t="str">
        <f>IF(ISNUMBER(VLOOKUP($B1499,Stats!$A$2:$AA$19,2,FALSE))=FALSE,"",IF(ISNUMBER(#REF!),(#REF!-VLOOKUP($B1499,Stats!$A$2:$AA$19,14,FALSE))/VLOOKUP($B1499,Stats!$A$2:$AB$19,28,FALSE),""))</f>
        <v/>
      </c>
      <c r="BP1499" s="46"/>
      <c r="BQ1499" s="46">
        <f>IF(ISNUMBER(VLOOKUP($B1499,Stats!$A$2:$AA$19,2,FALSE))=FALSE,"",IF(ISNUMBER(BM1499),BM1499,(VLOOKUP($B1499,Stats!$A$2:$AT$19,46,FALSE)-VLOOKUP($B1499,Stats!$A$2:$AA$19,12,FALSE))/VLOOKUP($B1499,Stats!$A$2:$AA$19,26,FALSE)))</f>
        <v>-6.5710989485962573E-2</v>
      </c>
      <c r="BR1499" s="51">
        <f t="shared" si="315"/>
        <v>-6.5710989485962573E-2</v>
      </c>
      <c r="BS1499" s="32" t="str">
        <f t="shared" si="310"/>
        <v>6578_201421</v>
      </c>
      <c r="BT1499" s="53">
        <f t="shared" si="311"/>
        <v>1.2189181168220335</v>
      </c>
    </row>
    <row r="1500" spans="1:72" x14ac:dyDescent="0.15">
      <c r="A1500" s="16">
        <v>6578</v>
      </c>
      <c r="B1500" s="17">
        <v>201422</v>
      </c>
      <c r="C1500" s="3">
        <v>0</v>
      </c>
      <c r="D1500" s="23">
        <v>1.2689031809490547E-2</v>
      </c>
      <c r="E1500" s="18">
        <v>1.7511569382076381E-3</v>
      </c>
      <c r="F1500" s="24">
        <v>8</v>
      </c>
      <c r="G1500" s="24">
        <v>2</v>
      </c>
      <c r="H1500" s="20">
        <v>1.6222447861853062E-3</v>
      </c>
      <c r="I1500" s="20">
        <v>-1.7352073703408299E-4</v>
      </c>
      <c r="J1500" s="24">
        <v>4</v>
      </c>
      <c r="K1500" s="24">
        <v>2</v>
      </c>
      <c r="L1500" s="20">
        <v>4.6559751681325423E-3</v>
      </c>
      <c r="M1500" s="20">
        <v>-1.7353579175705125E-4</v>
      </c>
      <c r="N1500" s="19">
        <v>1.1652</v>
      </c>
      <c r="O1500" s="19">
        <v>1.0118975249674338</v>
      </c>
      <c r="P1500" s="25">
        <v>41943</v>
      </c>
      <c r="Q1500" s="20">
        <v>-3.4701136462211846E-4</v>
      </c>
      <c r="R1500" s="25">
        <v>41939</v>
      </c>
      <c r="S1500" s="25">
        <f>IF(ISNUMBER(R1500),VLOOKUP(B1500,Index!$B$3:$AB$18,27,FALSE),"")</f>
        <v>41939</v>
      </c>
      <c r="T1500" s="25">
        <f>IF(ISNUMBER($R1500),VLOOKUP($B1500,Index!$B$21:$AB$36,27,FALSE),"")</f>
        <v>41935</v>
      </c>
      <c r="U1500" s="25">
        <f>IF(ISNUMBER($R1500),VLOOKUP($B1500,Index!$B$39:$AB$54,27,FALSE),"")</f>
        <v>41936</v>
      </c>
      <c r="W1500" s="18">
        <v>0.38067095428471642</v>
      </c>
      <c r="X1500" s="19">
        <v>0.8</v>
      </c>
      <c r="Y1500" s="18">
        <v>3.3225866790857241E-2</v>
      </c>
      <c r="Z1500" s="19">
        <f t="shared" si="312"/>
        <v>0</v>
      </c>
      <c r="AA1500" s="21">
        <v>36.566617417007066</v>
      </c>
      <c r="AB1500" s="3">
        <v>0</v>
      </c>
      <c r="AC1500" s="18">
        <v>0.14491037543603666</v>
      </c>
      <c r="AD1500" s="19">
        <v>0.64000000000000012</v>
      </c>
      <c r="AE1500" s="18">
        <v>1.1039582240037901E-3</v>
      </c>
      <c r="AF1500" s="19">
        <f t="shared" si="313"/>
        <v>0</v>
      </c>
      <c r="AG1500" s="21">
        <v>1337.1175093217646</v>
      </c>
      <c r="AH1500" s="3">
        <v>0</v>
      </c>
      <c r="AK1500" t="str">
        <f t="shared" si="317"/>
        <v/>
      </c>
      <c r="AL1500">
        <f t="shared" si="317"/>
        <v>36.566617417007066</v>
      </c>
      <c r="AM1500" t="str">
        <f t="shared" si="317"/>
        <v/>
      </c>
      <c r="AN1500" t="str">
        <f t="shared" si="317"/>
        <v/>
      </c>
      <c r="AO1500" t="str">
        <f t="shared" si="317"/>
        <v/>
      </c>
      <c r="AP1500" t="str">
        <f t="shared" si="317"/>
        <v/>
      </c>
      <c r="AQ1500" t="str">
        <f t="shared" si="317"/>
        <v/>
      </c>
      <c r="AR1500" t="str">
        <f t="shared" si="317"/>
        <v/>
      </c>
      <c r="AS1500" t="str">
        <f t="shared" si="317"/>
        <v/>
      </c>
      <c r="AT1500" t="str">
        <f t="shared" si="317"/>
        <v/>
      </c>
      <c r="AU1500" t="str">
        <f t="shared" si="317"/>
        <v/>
      </c>
      <c r="AV1500" t="str">
        <f t="shared" si="317"/>
        <v/>
      </c>
      <c r="AW1500" t="str">
        <f t="shared" si="317"/>
        <v/>
      </c>
      <c r="AX1500" t="str">
        <f t="shared" si="317"/>
        <v/>
      </c>
      <c r="AZ1500" s="46">
        <f>IF(ISNUMBER(VLOOKUP($B1500,Stats!$A$2:$AA$19,2,FALSE))=FALSE,"",IF(ISNUMBER(W1500),(W1500-VLOOKUP($B1500,Stats!$A$2:$AA$19,2,FALSE))/VLOOKUP($B1500,Stats!$A$2:$AA$19,16,FALSE),""))</f>
        <v>-0.25711812944964052</v>
      </c>
      <c r="BA1500" s="46">
        <f>IF(ISNUMBER(VLOOKUP($B1500,Stats!$A$2:$AA$19,2,FALSE))=FALSE,"",IF(ISNUMBER(X1500),(X1500-VLOOKUP($B1500,Stats!$A$2:$AA$19,3,FALSE))/VLOOKUP($B1500,Stats!$A$2:$AA$19,17,FALSE),""))</f>
        <v>1.1714674103671339</v>
      </c>
      <c r="BB1500" s="46"/>
      <c r="BC1500" s="46"/>
      <c r="BD1500" s="44">
        <f t="shared" si="309"/>
        <v>0.45717464045874667</v>
      </c>
      <c r="BE1500" s="46">
        <f>IF(ISNUMBER(VLOOKUP($B1500,Stats!$A$2:$AA$19,2,FALSE))=FALSE,"",IF(ISNUMBER(Y1500),(Y1500-VLOOKUP($B1500,Stats!$A$2:$AA$19,5,FALSE))/VLOOKUP($B1500,Stats!$A$2:$AA$19,19,FALSE),""))</f>
        <v>-1.0385656889442105</v>
      </c>
      <c r="BF1500" s="46"/>
      <c r="BG1500" s="46"/>
      <c r="BH1500" s="46">
        <f>IF(ISNUMBER(VLOOKUP($B1500,Stats!$A$2:$AA$19,2,FALSE))=FALSE,"",IF(ISNUMBER(Z1500),(Z1500-VLOOKUP($B1500,Stats!$A$2:$AA$19,8,FALSE))/VLOOKUP($B1500,Stats!$A$2:$AA$19,22,FALSE),""))</f>
        <v>-1.3145151991428841</v>
      </c>
      <c r="BI1500" s="46" t="str">
        <f>IF(ISNUMBER(VLOOKUP($B1500,Stats!$A$2:$AA$19,2,FALSE))=FALSE,"",IF(ISNUMBER(#REF!),(#REF!-VLOOKUP($B1500,Stats!$A$2:$AA$19,9,FALSE))/VLOOKUP($B1500,Stats!$A$2:$AA$19,23,FALSE),""))</f>
        <v/>
      </c>
      <c r="BJ1500" s="46" t="str">
        <f>IF(ISNUMBER(VLOOKUP($B1500,Stats!$A$2:$AA$19,2,FALSE))=FALSE,"",IF(ISNUMBER(#REF!),(#REF!-VLOOKUP($B1500,Stats!$A$2:$AA$19,10,FALSE))/VLOOKUP($B1500,Stats!$A$2:$AA$19,24,FALSE),""))</f>
        <v/>
      </c>
      <c r="BK1500" s="44">
        <f t="shared" si="314"/>
        <v>0.3326414225180821</v>
      </c>
      <c r="BL1500" s="46" t="str">
        <f>IF(ISNUMBER(VLOOKUP($B1500,Stats!$A$2:$AA$19,2,FALSE))=FALSE,"",IF(ISNUMBER(#REF!),(#REF!-VLOOKUP($B1500,Stats!$A$2:$AA$19,11,FALSE))/VLOOKUP($B1500,Stats!$A$2:$AA$19,25,FALSE),""))</f>
        <v/>
      </c>
      <c r="BM1500" s="46">
        <f>IF(ISNUMBER(VLOOKUP($B1500,Stats!$A$2:$AA$19,2,FALSE))=FALSE,"",IF(ISNUMBER(AA1500),(AA1500-VLOOKUP($B1500,Stats!$A$2:$AA$19,12,FALSE))/VLOOKUP($B1500,Stats!$A$2:$AA$19,26,FALSE),""))</f>
        <v>1.9979350515738614</v>
      </c>
      <c r="BN1500" s="46" t="str">
        <f>IF(ISNUMBER(VLOOKUP($B1500,Stats!$A$2:$AA$19,2,FALSE))=FALSE,"",IF(ISNUMBER(#REF!),(#REF!-VLOOKUP($B1500,Stats!$A$2:$AA$19,13,FALSE))/VLOOKUP($B1500,Stats!$A$2:$AA$19,27,FALSE),""))</f>
        <v/>
      </c>
      <c r="BO1500" s="46" t="str">
        <f>IF(ISNUMBER(VLOOKUP($B1500,Stats!$A$2:$AA$19,2,FALSE))=FALSE,"",IF(ISNUMBER(#REF!),(#REF!-VLOOKUP($B1500,Stats!$A$2:$AA$19,14,FALSE))/VLOOKUP($B1500,Stats!$A$2:$AB$19,28,FALSE),""))</f>
        <v/>
      </c>
      <c r="BP1500" s="46"/>
      <c r="BQ1500" s="46">
        <f>IF(ISNUMBER(VLOOKUP($B1500,Stats!$A$2:$AA$19,2,FALSE))=FALSE,"",IF(ISNUMBER(BM1500),BM1500,(VLOOKUP($B1500,Stats!$A$2:$AT$19,46,FALSE)-VLOOKUP($B1500,Stats!$A$2:$AA$19,12,FALSE))/VLOOKUP($B1500,Stats!$A$2:$AA$19,26,FALSE)))</f>
        <v>1.9979350515738614</v>
      </c>
      <c r="BR1500" s="51">
        <f t="shared" si="315"/>
        <v>1.9979350515738614</v>
      </c>
      <c r="BS1500" s="32" t="str">
        <f t="shared" si="310"/>
        <v>6578_201422</v>
      </c>
      <c r="BT1500" s="53">
        <f t="shared" si="311"/>
        <v>0.69060679191737084</v>
      </c>
    </row>
    <row r="1501" spans="1:72" x14ac:dyDescent="0.15">
      <c r="A1501" s="16">
        <v>6578</v>
      </c>
      <c r="B1501" s="17">
        <v>201423</v>
      </c>
      <c r="C1501" s="3">
        <v>0</v>
      </c>
      <c r="D1501" s="23">
        <v>9.1829728801922084E-3</v>
      </c>
      <c r="E1501" s="18">
        <v>1.9560907351371657E-3</v>
      </c>
      <c r="F1501" s="24">
        <v>7</v>
      </c>
      <c r="G1501" s="24">
        <v>3</v>
      </c>
      <c r="H1501" s="20">
        <v>1.8910205278390396E-3</v>
      </c>
      <c r="I1501" s="20">
        <v>-1.3582322924569068E-3</v>
      </c>
      <c r="J1501" s="24">
        <v>6</v>
      </c>
      <c r="K1501" s="24">
        <v>2</v>
      </c>
      <c r="L1501" s="20">
        <v>4.2654837058524464E-3</v>
      </c>
      <c r="M1501" s="20">
        <v>-2.1215207060419905E-3</v>
      </c>
      <c r="N1501" s="19">
        <v>1.1789000000000001</v>
      </c>
      <c r="O1501" s="19">
        <v>1.0114972114972116</v>
      </c>
      <c r="P1501" s="25">
        <v>41955</v>
      </c>
      <c r="Q1501" s="20">
        <v>-2.5447451013658196E-3</v>
      </c>
      <c r="R1501" s="25">
        <v>41957</v>
      </c>
      <c r="S1501" s="25">
        <f>IF(ISNUMBER(R1501),VLOOKUP(B1501,Index!$B$3:$AB$18,27,FALSE),"")</f>
        <v>41956</v>
      </c>
      <c r="T1501" s="25">
        <f>IF(ISNUMBER($R1501),VLOOKUP($B1501,Index!$B$21:$AB$36,27,FALSE),"")</f>
        <v>41954</v>
      </c>
      <c r="U1501" s="25">
        <f>IF(ISNUMBER($R1501),VLOOKUP($B1501,Index!$B$39:$AB$54,27,FALSE),"")</f>
        <v>41957</v>
      </c>
      <c r="W1501" s="18">
        <v>0.27548918640576625</v>
      </c>
      <c r="X1501" s="19">
        <v>0.7</v>
      </c>
      <c r="Y1501" s="18">
        <v>3.7114212197919612E-2</v>
      </c>
      <c r="Z1501" s="19">
        <f t="shared" si="312"/>
        <v>1</v>
      </c>
      <c r="AA1501" s="21">
        <v>3.6086022428193334</v>
      </c>
      <c r="AB1501" s="3">
        <v>0</v>
      </c>
      <c r="AC1501" s="18">
        <v>7.5894291826511029E-2</v>
      </c>
      <c r="AD1501" s="19">
        <v>0.48999999999999994</v>
      </c>
      <c r="AE1501" s="18">
        <v>1.377464747072205E-3</v>
      </c>
      <c r="AF1501" s="19">
        <f t="shared" si="313"/>
        <v>1</v>
      </c>
      <c r="AG1501" s="21">
        <v>13.022010146880723</v>
      </c>
      <c r="AH1501" s="3">
        <v>0</v>
      </c>
      <c r="AK1501" t="str">
        <f t="shared" si="317"/>
        <v/>
      </c>
      <c r="AL1501" t="str">
        <f t="shared" si="317"/>
        <v/>
      </c>
      <c r="AM1501">
        <f t="shared" si="317"/>
        <v>3.6086022428193334</v>
      </c>
      <c r="AN1501" t="str">
        <f t="shared" si="317"/>
        <v/>
      </c>
      <c r="AO1501" t="str">
        <f t="shared" si="317"/>
        <v/>
      </c>
      <c r="AP1501" t="str">
        <f t="shared" si="317"/>
        <v/>
      </c>
      <c r="AQ1501" t="str">
        <f t="shared" si="317"/>
        <v/>
      </c>
      <c r="AR1501" t="str">
        <f t="shared" si="317"/>
        <v/>
      </c>
      <c r="AS1501" t="str">
        <f t="shared" si="317"/>
        <v/>
      </c>
      <c r="AT1501" t="str">
        <f t="shared" si="317"/>
        <v/>
      </c>
      <c r="AU1501" t="str">
        <f t="shared" si="317"/>
        <v/>
      </c>
      <c r="AV1501" t="str">
        <f t="shared" si="317"/>
        <v/>
      </c>
      <c r="AW1501" t="str">
        <f t="shared" si="317"/>
        <v/>
      </c>
      <c r="AX1501" t="str">
        <f t="shared" si="317"/>
        <v/>
      </c>
      <c r="AZ1501" s="46">
        <f>IF(ISNUMBER(VLOOKUP($B1501,Stats!$A$2:$AA$19,2,FALSE))=FALSE,"",IF(ISNUMBER(W1501),(W1501-VLOOKUP($B1501,Stats!$A$2:$AA$19,2,FALSE))/VLOOKUP($B1501,Stats!$A$2:$AA$19,16,FALSE),""))</f>
        <v>0.39982614401709549</v>
      </c>
      <c r="BA1501" s="46">
        <f>IF(ISNUMBER(VLOOKUP($B1501,Stats!$A$2:$AA$19,2,FALSE))=FALSE,"",IF(ISNUMBER(X1501),(X1501-VLOOKUP($B1501,Stats!$A$2:$AA$19,3,FALSE))/VLOOKUP($B1501,Stats!$A$2:$AA$19,17,FALSE),""))</f>
        <v>1.1113184735957777</v>
      </c>
      <c r="BB1501" s="46"/>
      <c r="BC1501" s="46"/>
      <c r="BD1501" s="44">
        <f t="shared" si="309"/>
        <v>0.75557230880643655</v>
      </c>
      <c r="BE1501" s="46">
        <f>IF(ISNUMBER(VLOOKUP($B1501,Stats!$A$2:$AA$19,2,FALSE))=FALSE,"",IF(ISNUMBER(Y1501),(Y1501-VLOOKUP($B1501,Stats!$A$2:$AA$19,5,FALSE))/VLOOKUP($B1501,Stats!$A$2:$AA$19,19,FALSE),""))</f>
        <v>-1.0421685850876876</v>
      </c>
      <c r="BF1501" s="46"/>
      <c r="BG1501" s="46"/>
      <c r="BH1501" s="46">
        <f>IF(ISNUMBER(VLOOKUP($B1501,Stats!$A$2:$AA$19,2,FALSE))=FALSE,"",IF(ISNUMBER(Z1501),(Z1501-VLOOKUP($B1501,Stats!$A$2:$AA$19,8,FALSE))/VLOOKUP($B1501,Stats!$A$2:$AA$19,22,FALSE),""))</f>
        <v>-0.39509019437688425</v>
      </c>
      <c r="BI1501" s="46" t="str">
        <f>IF(ISNUMBER(VLOOKUP($B1501,Stats!$A$2:$AA$19,2,FALSE))=FALSE,"",IF(ISNUMBER(#REF!),(#REF!-VLOOKUP($B1501,Stats!$A$2:$AA$19,9,FALSE))/VLOOKUP($B1501,Stats!$A$2:$AA$19,23,FALSE),""))</f>
        <v/>
      </c>
      <c r="BJ1501" s="46" t="str">
        <f>IF(ISNUMBER(VLOOKUP($B1501,Stats!$A$2:$AA$19,2,FALSE))=FALSE,"",IF(ISNUMBER(#REF!),(#REF!-VLOOKUP($B1501,Stats!$A$2:$AA$19,10,FALSE))/VLOOKUP($B1501,Stats!$A$2:$AA$19,24,FALSE),""))</f>
        <v/>
      </c>
      <c r="BK1501" s="44">
        <f t="shared" si="314"/>
        <v>0.61099095124831593</v>
      </c>
      <c r="BL1501" s="46" t="str">
        <f>IF(ISNUMBER(VLOOKUP($B1501,Stats!$A$2:$AA$19,2,FALSE))=FALSE,"",IF(ISNUMBER(#REF!),(#REF!-VLOOKUP($B1501,Stats!$A$2:$AA$19,11,FALSE))/VLOOKUP($B1501,Stats!$A$2:$AA$19,25,FALSE),""))</f>
        <v/>
      </c>
      <c r="BM1501" s="46">
        <f>IF(ISNUMBER(VLOOKUP($B1501,Stats!$A$2:$AA$19,2,FALSE))=FALSE,"",IF(ISNUMBER(AA1501),(AA1501-VLOOKUP($B1501,Stats!$A$2:$AA$19,12,FALSE))/VLOOKUP($B1501,Stats!$A$2:$AA$19,26,FALSE),""))</f>
        <v>-7.3952664301396909E-2</v>
      </c>
      <c r="BN1501" s="46" t="str">
        <f>IF(ISNUMBER(VLOOKUP($B1501,Stats!$A$2:$AA$19,2,FALSE))=FALSE,"",IF(ISNUMBER(#REF!),(#REF!-VLOOKUP($B1501,Stats!$A$2:$AA$19,13,FALSE))/VLOOKUP($B1501,Stats!$A$2:$AA$19,27,FALSE),""))</f>
        <v/>
      </c>
      <c r="BO1501" s="46" t="str">
        <f>IF(ISNUMBER(VLOOKUP($B1501,Stats!$A$2:$AA$19,2,FALSE))=FALSE,"",IF(ISNUMBER(#REF!),(#REF!-VLOOKUP($B1501,Stats!$A$2:$AA$19,14,FALSE))/VLOOKUP($B1501,Stats!$A$2:$AB$19,28,FALSE),""))</f>
        <v/>
      </c>
      <c r="BP1501" s="46"/>
      <c r="BQ1501" s="46">
        <f>IF(ISNUMBER(VLOOKUP($B1501,Stats!$A$2:$AA$19,2,FALSE))=FALSE,"",IF(ISNUMBER(BM1501),BM1501,(VLOOKUP($B1501,Stats!$A$2:$AT$19,46,FALSE)-VLOOKUP($B1501,Stats!$A$2:$AA$19,12,FALSE))/VLOOKUP($B1501,Stats!$A$2:$AA$19,26,FALSE)))</f>
        <v>-7.3952664301396909E-2</v>
      </c>
      <c r="BR1501" s="51">
        <f t="shared" si="315"/>
        <v>-7.3952664301396909E-2</v>
      </c>
      <c r="BS1501" s="32" t="str">
        <f t="shared" si="310"/>
        <v>6578_201423</v>
      </c>
      <c r="BT1501" s="53">
        <f t="shared" si="311"/>
        <v>0.50291849964999746</v>
      </c>
    </row>
    <row r="1502" spans="1:72" x14ac:dyDescent="0.15">
      <c r="A1502" s="16">
        <v>6578</v>
      </c>
      <c r="B1502" s="17">
        <v>201424</v>
      </c>
      <c r="C1502" s="3">
        <v>0</v>
      </c>
      <c r="D1502" s="23">
        <v>5.5276809252486903E-3</v>
      </c>
      <c r="E1502" s="18">
        <v>2.2116244510039258E-3</v>
      </c>
      <c r="F1502" s="24">
        <v>7</v>
      </c>
      <c r="G1502" s="24">
        <v>3</v>
      </c>
      <c r="H1502" s="20">
        <v>1.7033628954527455E-3</v>
      </c>
      <c r="I1502" s="20">
        <v>-2.1291793995814601E-3</v>
      </c>
      <c r="J1502" s="24">
        <v>6</v>
      </c>
      <c r="K1502" s="24">
        <v>2</v>
      </c>
      <c r="L1502" s="20">
        <v>3.1575354155999324E-3</v>
      </c>
      <c r="M1502" s="20">
        <v>-3.5717322901607229E-3</v>
      </c>
      <c r="N1502" s="19">
        <v>1.1823999999999999</v>
      </c>
      <c r="O1502" s="19">
        <v>1.0091320303832039</v>
      </c>
      <c r="P1502" s="25">
        <v>41971</v>
      </c>
      <c r="Q1502" s="20">
        <v>-2.7310745071262854E-3</v>
      </c>
      <c r="R1502" s="25">
        <v>41961</v>
      </c>
      <c r="S1502" s="25">
        <f>IF(ISNUMBER(R1502),VLOOKUP(B1502,Index!$B$3:$AB$18,27,FALSE),"")</f>
        <v>41963</v>
      </c>
      <c r="T1502" s="25">
        <f>IF(ISNUMBER($R1502),VLOOKUP($B1502,Index!$B$21:$AB$36,27,FALSE),"")</f>
        <v>41963</v>
      </c>
      <c r="U1502" s="25">
        <f>IF(ISNUMBER($R1502),VLOOKUP($B1502,Index!$B$39:$AB$54,27,FALSE),"")</f>
        <v>41963</v>
      </c>
      <c r="W1502" s="18">
        <v>0.16583042775746071</v>
      </c>
      <c r="X1502" s="19">
        <v>0.7</v>
      </c>
      <c r="Y1502" s="18">
        <v>4.1962623564551223E-2</v>
      </c>
      <c r="Z1502" s="19">
        <f t="shared" si="312"/>
        <v>2</v>
      </c>
      <c r="AA1502" s="21">
        <v>2.0239949187856738</v>
      </c>
      <c r="AB1502" s="3">
        <v>0</v>
      </c>
      <c r="AC1502" s="18">
        <v>2.7499730770222396E-2</v>
      </c>
      <c r="AD1502" s="19">
        <v>0.48999999999999994</v>
      </c>
      <c r="AE1502" s="18">
        <v>1.7608617764202296E-3</v>
      </c>
      <c r="AF1502" s="19">
        <f t="shared" si="313"/>
        <v>4</v>
      </c>
      <c r="AG1502" s="21">
        <v>4.0965554312702261</v>
      </c>
      <c r="AH1502" s="3">
        <v>0</v>
      </c>
      <c r="AK1502" t="str">
        <f t="shared" si="317"/>
        <v/>
      </c>
      <c r="AL1502" t="str">
        <f t="shared" si="317"/>
        <v/>
      </c>
      <c r="AM1502" t="str">
        <f t="shared" si="317"/>
        <v/>
      </c>
      <c r="AN1502">
        <f t="shared" si="317"/>
        <v>2.0239949187856738</v>
      </c>
      <c r="AO1502" t="str">
        <f t="shared" si="317"/>
        <v/>
      </c>
      <c r="AP1502" t="str">
        <f t="shared" si="317"/>
        <v/>
      </c>
      <c r="AQ1502" t="str">
        <f t="shared" si="317"/>
        <v/>
      </c>
      <c r="AR1502" t="str">
        <f t="shared" si="317"/>
        <v/>
      </c>
      <c r="AS1502" t="str">
        <f t="shared" si="317"/>
        <v/>
      </c>
      <c r="AT1502" t="str">
        <f t="shared" si="317"/>
        <v/>
      </c>
      <c r="AU1502" t="str">
        <f t="shared" si="317"/>
        <v/>
      </c>
      <c r="AV1502" t="str">
        <f t="shared" si="317"/>
        <v/>
      </c>
      <c r="AW1502" t="str">
        <f t="shared" si="317"/>
        <v/>
      </c>
      <c r="AX1502" t="str">
        <f t="shared" si="317"/>
        <v/>
      </c>
      <c r="AZ1502" s="46">
        <f>IF(ISNUMBER(VLOOKUP($B1502,Stats!$A$2:$AA$19,2,FALSE))=FALSE,"",IF(ISNUMBER(W1502),(W1502-VLOOKUP($B1502,Stats!$A$2:$AA$19,2,FALSE))/VLOOKUP($B1502,Stats!$A$2:$AA$19,16,FALSE),""))</f>
        <v>-1.0718242622978198</v>
      </c>
      <c r="BA1502" s="46">
        <f>IF(ISNUMBER(VLOOKUP($B1502,Stats!$A$2:$AA$19,2,FALSE))=FALSE,"",IF(ISNUMBER(X1502),(X1502-VLOOKUP($B1502,Stats!$A$2:$AA$19,3,FALSE))/VLOOKUP($B1502,Stats!$A$2:$AA$19,17,FALSE),""))</f>
        <v>-0.21041933953921216</v>
      </c>
      <c r="BB1502" s="46"/>
      <c r="BC1502" s="46"/>
      <c r="BD1502" s="44">
        <f t="shared" si="309"/>
        <v>-0.641121800918516</v>
      </c>
      <c r="BE1502" s="46">
        <f>IF(ISNUMBER(VLOOKUP($B1502,Stats!$A$2:$AA$19,2,FALSE))=FALSE,"",IF(ISNUMBER(Y1502),(Y1502-VLOOKUP($B1502,Stats!$A$2:$AA$19,5,FALSE))/VLOOKUP($B1502,Stats!$A$2:$AA$19,19,FALSE),""))</f>
        <v>-0.88029013652877097</v>
      </c>
      <c r="BF1502" s="46"/>
      <c r="BG1502" s="46"/>
      <c r="BH1502" s="46">
        <f>IF(ISNUMBER(VLOOKUP($B1502,Stats!$A$2:$AA$19,2,FALSE))=FALSE,"",IF(ISNUMBER(Z1502),(Z1502-VLOOKUP($B1502,Stats!$A$2:$AA$19,8,FALSE))/VLOOKUP($B1502,Stats!$A$2:$AA$19,22,FALSE),""))</f>
        <v>-0.12438953477147197</v>
      </c>
      <c r="BI1502" s="46" t="str">
        <f>IF(ISNUMBER(VLOOKUP($B1502,Stats!$A$2:$AA$19,2,FALSE))=FALSE,"",IF(ISNUMBER(#REF!),(#REF!-VLOOKUP($B1502,Stats!$A$2:$AA$19,9,FALSE))/VLOOKUP($B1502,Stats!$A$2:$AA$19,23,FALSE),""))</f>
        <v/>
      </c>
      <c r="BJ1502" s="46" t="str">
        <f>IF(ISNUMBER(VLOOKUP($B1502,Stats!$A$2:$AA$19,2,FALSE))=FALSE,"",IF(ISNUMBER(#REF!),(#REF!-VLOOKUP($B1502,Stats!$A$2:$AA$19,10,FALSE))/VLOOKUP($B1502,Stats!$A$2:$AA$19,24,FALSE),""))</f>
        <v/>
      </c>
      <c r="BK1502" s="44">
        <f t="shared" si="314"/>
        <v>0.57888623513869808</v>
      </c>
      <c r="BL1502" s="46" t="str">
        <f>IF(ISNUMBER(VLOOKUP($B1502,Stats!$A$2:$AA$19,2,FALSE))=FALSE,"",IF(ISNUMBER(#REF!),(#REF!-VLOOKUP($B1502,Stats!$A$2:$AA$19,11,FALSE))/VLOOKUP($B1502,Stats!$A$2:$AA$19,25,FALSE),""))</f>
        <v/>
      </c>
      <c r="BM1502" s="46">
        <f>IF(ISNUMBER(VLOOKUP($B1502,Stats!$A$2:$AA$19,2,FALSE))=FALSE,"",IF(ISNUMBER(AA1502),(AA1502-VLOOKUP($B1502,Stats!$A$2:$AA$19,12,FALSE))/VLOOKUP($B1502,Stats!$A$2:$AA$19,26,FALSE),""))</f>
        <v>-0.605985583269813</v>
      </c>
      <c r="BN1502" s="46" t="str">
        <f>IF(ISNUMBER(VLOOKUP($B1502,Stats!$A$2:$AA$19,2,FALSE))=FALSE,"",IF(ISNUMBER(#REF!),(#REF!-VLOOKUP($B1502,Stats!$A$2:$AA$19,13,FALSE))/VLOOKUP($B1502,Stats!$A$2:$AA$19,27,FALSE),""))</f>
        <v/>
      </c>
      <c r="BO1502" s="46" t="str">
        <f>IF(ISNUMBER(VLOOKUP($B1502,Stats!$A$2:$AA$19,2,FALSE))=FALSE,"",IF(ISNUMBER(#REF!),(#REF!-VLOOKUP($B1502,Stats!$A$2:$AA$19,14,FALSE))/VLOOKUP($B1502,Stats!$A$2:$AB$19,28,FALSE),""))</f>
        <v/>
      </c>
      <c r="BP1502" s="46"/>
      <c r="BQ1502" s="46">
        <f>IF(ISNUMBER(VLOOKUP($B1502,Stats!$A$2:$AA$19,2,FALSE))=FALSE,"",IF(ISNUMBER(BM1502),BM1502,(VLOOKUP($B1502,Stats!$A$2:$AT$19,46,FALSE)-VLOOKUP($B1502,Stats!$A$2:$AA$19,12,FALSE))/VLOOKUP($B1502,Stats!$A$2:$AA$19,26,FALSE)))</f>
        <v>-0.605985583269813</v>
      </c>
      <c r="BR1502" s="51">
        <f t="shared" si="315"/>
        <v>-0.605985583269813</v>
      </c>
      <c r="BS1502" s="32" t="str">
        <f t="shared" si="310"/>
        <v>6578_201424</v>
      </c>
      <c r="BT1502" s="53">
        <f t="shared" si="311"/>
        <v>9.7910264245553047E-2</v>
      </c>
    </row>
    <row r="1503" spans="1:72" x14ac:dyDescent="0.15">
      <c r="A1503" s="16">
        <v>6578</v>
      </c>
      <c r="B1503" s="17">
        <v>201425</v>
      </c>
      <c r="C1503" s="3">
        <v>0</v>
      </c>
      <c r="D1503" s="23">
        <v>-8.7110960757780243E-3</v>
      </c>
      <c r="E1503" s="18">
        <v>3.9138381943436022E-3</v>
      </c>
      <c r="F1503" s="24">
        <v>6</v>
      </c>
      <c r="G1503" s="24">
        <v>4</v>
      </c>
      <c r="H1503" s="20">
        <v>1.6064519921350866E-3</v>
      </c>
      <c r="I1503" s="20">
        <v>-4.5787469395482117E-3</v>
      </c>
      <c r="J1503" s="24">
        <v>2</v>
      </c>
      <c r="K1503" s="24">
        <v>3</v>
      </c>
      <c r="L1503" s="20">
        <v>3.2525892322177175E-3</v>
      </c>
      <c r="M1503" s="20">
        <v>-8.9346494213750072E-3</v>
      </c>
      <c r="N1503" s="19">
        <v>1.1856</v>
      </c>
      <c r="O1503" s="19">
        <v>1.0016897600540724</v>
      </c>
      <c r="P1503" s="25">
        <v>41978</v>
      </c>
      <c r="Q1503" s="20">
        <v>-1.7628205128205066E-2</v>
      </c>
      <c r="R1503" s="25">
        <v>41983</v>
      </c>
      <c r="S1503" s="25">
        <f>IF(ISNUMBER(R1503),VLOOKUP(B1503,Index!$B$3:$AB$18,27,FALSE),"")</f>
        <v>41982</v>
      </c>
      <c r="T1503" s="25">
        <f>IF(ISNUMBER($R1503),VLOOKUP($B1503,Index!$B$21:$AB$36,27,FALSE),"")</f>
        <v>41982</v>
      </c>
      <c r="U1503" s="25">
        <f>IF(ISNUMBER($R1503),VLOOKUP($B1503,Index!$B$39:$AB$54,27,FALSE),"")</f>
        <v>41982</v>
      </c>
      <c r="W1503" s="18">
        <v>-0.26133288227334073</v>
      </c>
      <c r="X1503" s="19">
        <v>0.6</v>
      </c>
      <c r="Y1503" s="18">
        <v>7.4259858524919134E-2</v>
      </c>
      <c r="Z1503" s="19">
        <f t="shared" si="312"/>
        <v>1</v>
      </c>
      <c r="AA1503" s="21" t="s">
        <v>25</v>
      </c>
      <c r="AB1503" s="3">
        <v>0</v>
      </c>
      <c r="AC1503" s="18">
        <v>6.8294875357291771E-2</v>
      </c>
      <c r="AD1503" s="19">
        <v>0.36</v>
      </c>
      <c r="AE1503" s="18">
        <v>5.5145265881410051E-3</v>
      </c>
      <c r="AF1503" s="19">
        <f t="shared" si="313"/>
        <v>1</v>
      </c>
      <c r="AG1503" s="21" t="s">
        <v>25</v>
      </c>
      <c r="AH1503" s="3">
        <v>0</v>
      </c>
      <c r="AK1503" t="str">
        <f t="shared" ref="AK1503:AX1512" si="318">IF($B1503=AK$2,$AA1503,"")</f>
        <v/>
      </c>
      <c r="AL1503" t="str">
        <f t="shared" si="318"/>
        <v/>
      </c>
      <c r="AM1503" t="str">
        <f t="shared" si="318"/>
        <v/>
      </c>
      <c r="AN1503" t="str">
        <f t="shared" si="318"/>
        <v/>
      </c>
      <c r="AO1503" t="str">
        <f t="shared" si="318"/>
        <v/>
      </c>
      <c r="AP1503" t="str">
        <f t="shared" si="318"/>
        <v/>
      </c>
      <c r="AQ1503" t="str">
        <f t="shared" si="318"/>
        <v/>
      </c>
      <c r="AR1503" t="str">
        <f t="shared" si="318"/>
        <v/>
      </c>
      <c r="AS1503" t="str">
        <f t="shared" si="318"/>
        <v/>
      </c>
      <c r="AT1503" t="str">
        <f t="shared" si="318"/>
        <v/>
      </c>
      <c r="AU1503" t="str">
        <f t="shared" si="318"/>
        <v/>
      </c>
      <c r="AV1503" t="str">
        <f t="shared" si="318"/>
        <v/>
      </c>
      <c r="AW1503" t="str">
        <f t="shared" si="318"/>
        <v/>
      </c>
      <c r="AX1503" t="str">
        <f t="shared" si="318"/>
        <v/>
      </c>
      <c r="AZ1503" s="46">
        <f>IF(ISNUMBER(VLOOKUP($B1503,Stats!$A$2:$AA$19,2,FALSE))=FALSE,"",IF(ISNUMBER(W1503),(W1503-VLOOKUP($B1503,Stats!$A$2:$AA$19,2,FALSE))/VLOOKUP($B1503,Stats!$A$2:$AA$19,16,FALSE),""))</f>
        <v>-0.83655400400518276</v>
      </c>
      <c r="BA1503" s="46">
        <f>IF(ISNUMBER(VLOOKUP($B1503,Stats!$A$2:$AA$19,2,FALSE))=FALSE,"",IF(ISNUMBER(X1503),(X1503-VLOOKUP($B1503,Stats!$A$2:$AA$19,3,FALSE))/VLOOKUP($B1503,Stats!$A$2:$AA$19,17,FALSE),""))</f>
        <v>-0.12237675597646717</v>
      </c>
      <c r="BB1503" s="46"/>
      <c r="BC1503" s="46"/>
      <c r="BD1503" s="44">
        <f t="shared" si="309"/>
        <v>-0.47946537999082495</v>
      </c>
      <c r="BE1503" s="46">
        <f>IF(ISNUMBER(VLOOKUP($B1503,Stats!$A$2:$AA$19,2,FALSE))=FALSE,"",IF(ISNUMBER(Y1503),(Y1503-VLOOKUP($B1503,Stats!$A$2:$AA$19,5,FALSE))/VLOOKUP($B1503,Stats!$A$2:$AA$19,19,FALSE),""))</f>
        <v>-1.1835777185698402</v>
      </c>
      <c r="BF1503" s="46"/>
      <c r="BG1503" s="46"/>
      <c r="BH1503" s="46">
        <f>IF(ISNUMBER(VLOOKUP($B1503,Stats!$A$2:$AA$19,2,FALSE))=FALSE,"",IF(ISNUMBER(Z1503),(Z1503-VLOOKUP($B1503,Stats!$A$2:$AA$19,8,FALSE))/VLOOKUP($B1503,Stats!$A$2:$AA$19,22,FALSE),""))</f>
        <v>0.47020268241895136</v>
      </c>
      <c r="BI1503" s="46" t="str">
        <f>IF(ISNUMBER(VLOOKUP($B1503,Stats!$A$2:$AA$19,2,FALSE))=FALSE,"",IF(ISNUMBER(#REF!),(#REF!-VLOOKUP($B1503,Stats!$A$2:$AA$19,9,FALSE))/VLOOKUP($B1503,Stats!$A$2:$AA$19,23,FALSE),""))</f>
        <v/>
      </c>
      <c r="BJ1503" s="46" t="str">
        <f>IF(ISNUMBER(VLOOKUP($B1503,Stats!$A$2:$AA$19,2,FALSE))=FALSE,"",IF(ISNUMBER(#REF!),(#REF!-VLOOKUP($B1503,Stats!$A$2:$AA$19,10,FALSE))/VLOOKUP($B1503,Stats!$A$2:$AA$19,24,FALSE),""))</f>
        <v/>
      </c>
      <c r="BK1503" s="44">
        <f t="shared" si="314"/>
        <v>0.96956520772457344</v>
      </c>
      <c r="BL1503" s="46" t="str">
        <f>IF(ISNUMBER(VLOOKUP($B1503,Stats!$A$2:$AA$19,2,FALSE))=FALSE,"",IF(ISNUMBER(#REF!),(#REF!-VLOOKUP($B1503,Stats!$A$2:$AA$19,11,FALSE))/VLOOKUP($B1503,Stats!$A$2:$AA$19,25,FALSE),""))</f>
        <v/>
      </c>
      <c r="BM1503" s="46" t="str">
        <f>IF(ISNUMBER(VLOOKUP($B1503,Stats!$A$2:$AA$19,2,FALSE))=FALSE,"",IF(ISNUMBER(AA1503),(AA1503-VLOOKUP($B1503,Stats!$A$2:$AA$19,12,FALSE))/VLOOKUP($B1503,Stats!$A$2:$AA$19,26,FALSE),""))</f>
        <v/>
      </c>
      <c r="BN1503" s="46" t="str">
        <f>IF(ISNUMBER(VLOOKUP($B1503,Stats!$A$2:$AA$19,2,FALSE))=FALSE,"",IF(ISNUMBER(#REF!),(#REF!-VLOOKUP($B1503,Stats!$A$2:$AA$19,13,FALSE))/VLOOKUP($B1503,Stats!$A$2:$AA$19,27,FALSE),""))</f>
        <v/>
      </c>
      <c r="BO1503" s="46" t="str">
        <f>IF(ISNUMBER(VLOOKUP($B1503,Stats!$A$2:$AA$19,2,FALSE))=FALSE,"",IF(ISNUMBER(#REF!),(#REF!-VLOOKUP($B1503,Stats!$A$2:$AA$19,14,FALSE))/VLOOKUP($B1503,Stats!$A$2:$AB$19,28,FALSE),""))</f>
        <v/>
      </c>
      <c r="BP1503" s="46"/>
      <c r="BQ1503" s="46">
        <f>IF(ISNUMBER(VLOOKUP($B1503,Stats!$A$2:$AA$19,2,FALSE))=FALSE,"",IF(ISNUMBER(BM1503),BM1503,(VLOOKUP($B1503,Stats!$A$2:$AT$19,46,FALSE)-VLOOKUP($B1503,Stats!$A$2:$AA$19,12,FALSE))/VLOOKUP($B1503,Stats!$A$2:$AA$19,26,FALSE)))</f>
        <v>-0.79776266374979832</v>
      </c>
      <c r="BR1503" s="51">
        <f t="shared" si="315"/>
        <v>-0.79776266374979832</v>
      </c>
      <c r="BS1503" s="32" t="str">
        <f t="shared" si="310"/>
        <v>6578_201425</v>
      </c>
      <c r="BT1503" s="53">
        <f t="shared" si="311"/>
        <v>0.32629351588661942</v>
      </c>
    </row>
    <row r="1504" spans="1:72" x14ac:dyDescent="0.15">
      <c r="A1504" s="16">
        <v>6578</v>
      </c>
      <c r="B1504" s="17">
        <v>201426</v>
      </c>
      <c r="C1504" s="3">
        <v>0</v>
      </c>
      <c r="D1504" s="23">
        <v>3.1311321559594152E-2</v>
      </c>
      <c r="E1504" s="18">
        <v>4.9039056243154952E-3</v>
      </c>
      <c r="F1504" s="24">
        <v>6</v>
      </c>
      <c r="G1504" s="24">
        <v>4</v>
      </c>
      <c r="H1504" s="20">
        <v>5.9886254537792798E-3</v>
      </c>
      <c r="I1504" s="20">
        <v>-1.2363517705933635E-3</v>
      </c>
      <c r="J1504" s="24">
        <v>2</v>
      </c>
      <c r="K1504" s="24">
        <v>2</v>
      </c>
      <c r="L1504" s="20">
        <v>1.2988115449915183E-2</v>
      </c>
      <c r="M1504" s="20">
        <v>-3.1844464929188243E-3</v>
      </c>
      <c r="N1504" s="19">
        <v>1.2088000000000001</v>
      </c>
      <c r="O1504" s="19">
        <v>1.0315753541559995</v>
      </c>
      <c r="P1504" s="25">
        <v>41999</v>
      </c>
      <c r="Q1504" s="20">
        <v>-3.1844464929188243E-3</v>
      </c>
      <c r="R1504" s="25">
        <v>41991</v>
      </c>
      <c r="S1504" s="25">
        <f>IF(ISNUMBER(R1504),VLOOKUP(B1504,Index!$B$3:$AB$18,27,FALSE),"")</f>
        <v>41997</v>
      </c>
      <c r="T1504" s="25">
        <f>IF(ISNUMBER($R1504),VLOOKUP($B1504,Index!$B$21:$AB$36,27,FALSE),"")</f>
        <v>41996</v>
      </c>
      <c r="U1504" s="25">
        <f>IF(ISNUMBER($R1504),VLOOKUP($B1504,Index!$B$39:$AB$54,27,FALSE),"")</f>
        <v>41996</v>
      </c>
      <c r="W1504" s="18">
        <v>0.93933964678782456</v>
      </c>
      <c r="X1504" s="19">
        <v>0.6</v>
      </c>
      <c r="Y1504" s="18">
        <v>9.3045067220081754E-2</v>
      </c>
      <c r="Z1504" s="19">
        <f t="shared" si="312"/>
        <v>6</v>
      </c>
      <c r="AA1504" s="21">
        <v>9.8325789518587836</v>
      </c>
      <c r="AB1504" s="3">
        <v>0</v>
      </c>
      <c r="AC1504" s="18">
        <v>0.88235897202747504</v>
      </c>
      <c r="AD1504" s="19">
        <v>0.36</v>
      </c>
      <c r="AE1504" s="18">
        <v>8.657384533989532E-3</v>
      </c>
      <c r="AF1504" s="19">
        <f t="shared" si="313"/>
        <v>36</v>
      </c>
      <c r="AG1504" s="21">
        <v>96.679608844536375</v>
      </c>
      <c r="AH1504" s="3">
        <v>0</v>
      </c>
      <c r="AK1504" t="str">
        <f t="shared" si="318"/>
        <v/>
      </c>
      <c r="AL1504" t="str">
        <f t="shared" si="318"/>
        <v/>
      </c>
      <c r="AM1504" t="str">
        <f t="shared" si="318"/>
        <v/>
      </c>
      <c r="AN1504" t="str">
        <f t="shared" si="318"/>
        <v/>
      </c>
      <c r="AO1504" t="str">
        <f t="shared" si="318"/>
        <v/>
      </c>
      <c r="AP1504">
        <f t="shared" si="318"/>
        <v>9.8325789518587836</v>
      </c>
      <c r="AQ1504" t="str">
        <f t="shared" si="318"/>
        <v/>
      </c>
      <c r="AR1504" t="str">
        <f t="shared" si="318"/>
        <v/>
      </c>
      <c r="AS1504" t="str">
        <f t="shared" si="318"/>
        <v/>
      </c>
      <c r="AT1504" t="str">
        <f t="shared" si="318"/>
        <v/>
      </c>
      <c r="AU1504" t="str">
        <f t="shared" si="318"/>
        <v/>
      </c>
      <c r="AV1504" t="str">
        <f t="shared" si="318"/>
        <v/>
      </c>
      <c r="AW1504" t="str">
        <f t="shared" si="318"/>
        <v/>
      </c>
      <c r="AX1504" t="str">
        <f t="shared" si="318"/>
        <v/>
      </c>
      <c r="AZ1504" s="46">
        <f>IF(ISNUMBER(VLOOKUP($B1504,Stats!$A$2:$AA$19,2,FALSE))=FALSE,"",IF(ISNUMBER(W1504),(W1504-VLOOKUP($B1504,Stats!$A$2:$AA$19,2,FALSE))/VLOOKUP($B1504,Stats!$A$2:$AA$19,16,FALSE),""))</f>
        <v>9.318670109405694E-2</v>
      </c>
      <c r="BA1504" s="46">
        <f>IF(ISNUMBER(VLOOKUP($B1504,Stats!$A$2:$AA$19,2,FALSE))=FALSE,"",IF(ISNUMBER(X1504),(X1504-VLOOKUP($B1504,Stats!$A$2:$AA$19,3,FALSE))/VLOOKUP($B1504,Stats!$A$2:$AA$19,17,FALSE),""))</f>
        <v>0.11585391847087115</v>
      </c>
      <c r="BB1504" s="46"/>
      <c r="BC1504" s="46"/>
      <c r="BD1504" s="44">
        <f t="shared" si="309"/>
        <v>0.10452030978246404</v>
      </c>
      <c r="BE1504" s="46">
        <f>IF(ISNUMBER(VLOOKUP($B1504,Stats!$A$2:$AA$19,2,FALSE))=FALSE,"",IF(ISNUMBER(Y1504),(Y1504-VLOOKUP($B1504,Stats!$A$2:$AA$19,5,FALSE))/VLOOKUP($B1504,Stats!$A$2:$AA$19,19,FALSE),""))</f>
        <v>-0.93050000544729095</v>
      </c>
      <c r="BF1504" s="46"/>
      <c r="BG1504" s="46"/>
      <c r="BH1504" s="46">
        <f>IF(ISNUMBER(VLOOKUP($B1504,Stats!$A$2:$AA$19,2,FALSE))=FALSE,"",IF(ISNUMBER(Z1504),(Z1504-VLOOKUP($B1504,Stats!$A$2:$AA$19,8,FALSE))/VLOOKUP($B1504,Stats!$A$2:$AA$19,22,FALSE),""))</f>
        <v>2.3998241788490771</v>
      </c>
      <c r="BI1504" s="46" t="str">
        <f>IF(ISNUMBER(VLOOKUP($B1504,Stats!$A$2:$AA$19,2,FALSE))=FALSE,"",IF(ISNUMBER(#REF!),(#REF!-VLOOKUP($B1504,Stats!$A$2:$AA$19,9,FALSE))/VLOOKUP($B1504,Stats!$A$2:$AA$19,23,FALSE),""))</f>
        <v/>
      </c>
      <c r="BJ1504" s="46" t="str">
        <f>IF(ISNUMBER(VLOOKUP($B1504,Stats!$A$2:$AA$19,2,FALSE))=FALSE,"",IF(ISNUMBER(#REF!),(#REF!-VLOOKUP($B1504,Stats!$A$2:$AA$19,10,FALSE))/VLOOKUP($B1504,Stats!$A$2:$AA$19,24,FALSE),""))</f>
        <v/>
      </c>
      <c r="BK1504" s="44">
        <f t="shared" si="314"/>
        <v>1.3712972574678268</v>
      </c>
      <c r="BL1504" s="46" t="str">
        <f>IF(ISNUMBER(VLOOKUP($B1504,Stats!$A$2:$AA$19,2,FALSE))=FALSE,"",IF(ISNUMBER(#REF!),(#REF!-VLOOKUP($B1504,Stats!$A$2:$AA$19,11,FALSE))/VLOOKUP($B1504,Stats!$A$2:$AA$19,25,FALSE),""))</f>
        <v/>
      </c>
      <c r="BM1504" s="46">
        <f>IF(ISNUMBER(VLOOKUP($B1504,Stats!$A$2:$AA$19,2,FALSE))=FALSE,"",IF(ISNUMBER(AA1504),(AA1504-VLOOKUP($B1504,Stats!$A$2:$AA$19,12,FALSE))/VLOOKUP($B1504,Stats!$A$2:$AA$19,26,FALSE),""))</f>
        <v>1.7056635749595437</v>
      </c>
      <c r="BN1504" s="46" t="str">
        <f>IF(ISNUMBER(VLOOKUP($B1504,Stats!$A$2:$AA$19,2,FALSE))=FALSE,"",IF(ISNUMBER(#REF!),(#REF!-VLOOKUP($B1504,Stats!$A$2:$AA$19,13,FALSE))/VLOOKUP($B1504,Stats!$A$2:$AA$19,27,FALSE),""))</f>
        <v/>
      </c>
      <c r="BO1504" s="46" t="str">
        <f>IF(ISNUMBER(VLOOKUP($B1504,Stats!$A$2:$AA$19,2,FALSE))=FALSE,"",IF(ISNUMBER(#REF!),(#REF!-VLOOKUP($B1504,Stats!$A$2:$AA$19,14,FALSE))/VLOOKUP($B1504,Stats!$A$2:$AB$19,28,FALSE),""))</f>
        <v/>
      </c>
      <c r="BP1504" s="46"/>
      <c r="BQ1504" s="46">
        <f>IF(ISNUMBER(VLOOKUP($B1504,Stats!$A$2:$AA$19,2,FALSE))=FALSE,"",IF(ISNUMBER(BM1504),BM1504,(VLOOKUP($B1504,Stats!$A$2:$AT$19,46,FALSE)-VLOOKUP($B1504,Stats!$A$2:$AA$19,12,FALSE))/VLOOKUP($B1504,Stats!$A$2:$AA$19,26,FALSE)))</f>
        <v>1.7056635749595437</v>
      </c>
      <c r="BR1504" s="51">
        <f t="shared" si="315"/>
        <v>1.7056635749595437</v>
      </c>
      <c r="BS1504" s="32" t="str">
        <f t="shared" si="310"/>
        <v>6578_201426</v>
      </c>
      <c r="BT1504" s="53">
        <f t="shared" si="311"/>
        <v>1.1848151314290978</v>
      </c>
    </row>
    <row r="1505" spans="1:72" x14ac:dyDescent="0.15">
      <c r="A1505" s="16">
        <v>6578</v>
      </c>
      <c r="B1505" s="17">
        <v>201427</v>
      </c>
      <c r="C1505" s="3">
        <v>0</v>
      </c>
      <c r="D1505" s="23">
        <v>6.0390469887490195E-3</v>
      </c>
      <c r="E1505" s="18">
        <v>2.7307224420334273E-3</v>
      </c>
      <c r="F1505" s="24">
        <v>2</v>
      </c>
      <c r="G1505" s="24">
        <v>1</v>
      </c>
      <c r="H1505" s="20">
        <v>3.1406507064991596E-3</v>
      </c>
      <c r="I1505" s="20">
        <v>-2.4693390402519277E-4</v>
      </c>
      <c r="J1505" s="24">
        <v>1</v>
      </c>
      <c r="K1505" s="24">
        <v>1</v>
      </c>
      <c r="L1505" s="20">
        <v>5.0463269358040908E-3</v>
      </c>
      <c r="M1505" s="20">
        <v>-2.4693390402519277E-4</v>
      </c>
      <c r="N1505" s="19">
        <v>1.2161</v>
      </c>
      <c r="O1505" s="19">
        <v>1.0009877356160999</v>
      </c>
      <c r="P1505" s="25">
        <v>42004</v>
      </c>
      <c r="Q1505" s="20">
        <v>-2.4693390402519277E-4</v>
      </c>
      <c r="R1505" s="25">
        <v>42003</v>
      </c>
      <c r="S1505" s="25">
        <f>IF(ISNUMBER(R1505),VLOOKUP(B1505,Index!$B$3:$AB$18,27,FALSE),"")</f>
        <v>42002</v>
      </c>
      <c r="T1505" s="25">
        <f>IF(ISNUMBER($R1505),VLOOKUP($B1505,Index!$B$21:$AB$36,27,FALSE),"")</f>
        <v>42003</v>
      </c>
      <c r="U1505" s="25">
        <f>IF(ISNUMBER($R1505),VLOOKUP($B1505,Index!$B$39:$AB$54,27,FALSE),"")</f>
        <v>42003</v>
      </c>
      <c r="W1505" s="18">
        <v>0.72468563864988234</v>
      </c>
      <c r="X1505" s="19">
        <v>0.66666666666666663</v>
      </c>
      <c r="Y1505" s="18">
        <v>5.1811815447376494E-2</v>
      </c>
      <c r="Z1505" s="19">
        <f t="shared" si="312"/>
        <v>1</v>
      </c>
      <c r="AA1505" s="21">
        <v>24.456127288753763</v>
      </c>
      <c r="AB1505" s="3">
        <v>0</v>
      </c>
      <c r="AC1505" s="18">
        <v>0.52516927486538778</v>
      </c>
      <c r="AD1505" s="19">
        <v>0.44444444444444442</v>
      </c>
      <c r="AE1505" s="18">
        <v>2.6844642199530017E-3</v>
      </c>
      <c r="AF1505" s="19">
        <f t="shared" si="313"/>
        <v>1</v>
      </c>
      <c r="AG1505" s="21">
        <v>598.10216196372642</v>
      </c>
      <c r="AH1505" s="3">
        <v>0</v>
      </c>
      <c r="AK1505" t="str">
        <f t="shared" si="318"/>
        <v/>
      </c>
      <c r="AL1505" t="str">
        <f t="shared" si="318"/>
        <v/>
      </c>
      <c r="AM1505" t="str">
        <f t="shared" si="318"/>
        <v/>
      </c>
      <c r="AN1505" t="str">
        <f t="shared" si="318"/>
        <v/>
      </c>
      <c r="AO1505" t="str">
        <f t="shared" si="318"/>
        <v/>
      </c>
      <c r="AP1505" t="str">
        <f t="shared" si="318"/>
        <v/>
      </c>
      <c r="AQ1505">
        <f t="shared" si="318"/>
        <v>24.456127288753763</v>
      </c>
      <c r="AR1505" t="str">
        <f t="shared" si="318"/>
        <v/>
      </c>
      <c r="AS1505" t="str">
        <f t="shared" si="318"/>
        <v/>
      </c>
      <c r="AT1505" t="str">
        <f t="shared" si="318"/>
        <v/>
      </c>
      <c r="AU1505" t="str">
        <f t="shared" si="318"/>
        <v/>
      </c>
      <c r="AV1505" t="str">
        <f t="shared" si="318"/>
        <v/>
      </c>
      <c r="AW1505" t="str">
        <f t="shared" si="318"/>
        <v/>
      </c>
      <c r="AX1505" t="str">
        <f t="shared" si="318"/>
        <v/>
      </c>
      <c r="AZ1505" s="46">
        <f>IF(ISNUMBER(VLOOKUP($B1505,Stats!$A$2:$AA$19,2,FALSE))=FALSE,"",IF(ISNUMBER(W1505),(W1505-VLOOKUP($B1505,Stats!$A$2:$AA$19,2,FALSE))/VLOOKUP($B1505,Stats!$A$2:$AA$19,16,FALSE),""))</f>
        <v>-6.0350231434971889E-2</v>
      </c>
      <c r="BA1505" s="46">
        <f>IF(ISNUMBER(VLOOKUP($B1505,Stats!$A$2:$AA$19,2,FALSE))=FALSE,"",IF(ISNUMBER(X1505),(X1505-VLOOKUP($B1505,Stats!$A$2:$AA$19,3,FALSE))/VLOOKUP($B1505,Stats!$A$2:$AA$19,17,FALSE),""))</f>
        <v>0.191037174757621</v>
      </c>
      <c r="BB1505" s="46"/>
      <c r="BC1505" s="46"/>
      <c r="BD1505" s="44">
        <f t="shared" si="309"/>
        <v>6.5343471661324551E-2</v>
      </c>
      <c r="BE1505" s="46">
        <f>IF(ISNUMBER(VLOOKUP($B1505,Stats!$A$2:$AA$19,2,FALSE))=FALSE,"",IF(ISNUMBER(Y1505),(Y1505-VLOOKUP($B1505,Stats!$A$2:$AA$19,5,FALSE))/VLOOKUP($B1505,Stats!$A$2:$AA$19,19,FALSE),""))</f>
        <v>-1.0201019137267078</v>
      </c>
      <c r="BF1505" s="46"/>
      <c r="BG1505" s="46"/>
      <c r="BH1505" s="46">
        <f>IF(ISNUMBER(VLOOKUP($B1505,Stats!$A$2:$AA$19,2,FALSE))=FALSE,"",IF(ISNUMBER(Z1505),(Z1505-VLOOKUP($B1505,Stats!$A$2:$AA$19,8,FALSE))/VLOOKUP($B1505,Stats!$A$2:$AA$19,22,FALSE),""))</f>
        <v>0.41115882059143566</v>
      </c>
      <c r="BI1505" s="46" t="str">
        <f>IF(ISNUMBER(VLOOKUP($B1505,Stats!$A$2:$AA$19,2,FALSE))=FALSE,"",IF(ISNUMBER(#REF!),(#REF!-VLOOKUP($B1505,Stats!$A$2:$AA$19,9,FALSE))/VLOOKUP($B1505,Stats!$A$2:$AA$19,23,FALSE),""))</f>
        <v/>
      </c>
      <c r="BJ1505" s="46" t="str">
        <f>IF(ISNUMBER(VLOOKUP($B1505,Stats!$A$2:$AA$19,2,FALSE))=FALSE,"",IF(ISNUMBER(#REF!),(#REF!-VLOOKUP($B1505,Stats!$A$2:$AA$19,10,FALSE))/VLOOKUP($B1505,Stats!$A$2:$AA$19,24,FALSE),""))</f>
        <v/>
      </c>
      <c r="BK1505" s="44">
        <f t="shared" si="314"/>
        <v>0.83741898578612606</v>
      </c>
      <c r="BL1505" s="46" t="str">
        <f>IF(ISNUMBER(VLOOKUP($B1505,Stats!$A$2:$AA$19,2,FALSE))=FALSE,"",IF(ISNUMBER(#REF!),(#REF!-VLOOKUP($B1505,Stats!$A$2:$AA$19,11,FALSE))/VLOOKUP($B1505,Stats!$A$2:$AA$19,25,FALSE),""))</f>
        <v/>
      </c>
      <c r="BM1505" s="46">
        <f>IF(ISNUMBER(VLOOKUP($B1505,Stats!$A$2:$AA$19,2,FALSE))=FALSE,"",IF(ISNUMBER(AA1505),(AA1505-VLOOKUP($B1505,Stats!$A$2:$AA$19,12,FALSE))/VLOOKUP($B1505,Stats!$A$2:$AA$19,26,FALSE),""))</f>
        <v>1.519972978946851</v>
      </c>
      <c r="BN1505" s="46" t="str">
        <f>IF(ISNUMBER(VLOOKUP($B1505,Stats!$A$2:$AA$19,2,FALSE))=FALSE,"",IF(ISNUMBER(#REF!),(#REF!-VLOOKUP($B1505,Stats!$A$2:$AA$19,13,FALSE))/VLOOKUP($B1505,Stats!$A$2:$AA$19,27,FALSE),""))</f>
        <v/>
      </c>
      <c r="BO1505" s="46" t="str">
        <f>IF(ISNUMBER(VLOOKUP($B1505,Stats!$A$2:$AA$19,2,FALSE))=FALSE,"",IF(ISNUMBER(#REF!),(#REF!-VLOOKUP($B1505,Stats!$A$2:$AA$19,14,FALSE))/VLOOKUP($B1505,Stats!$A$2:$AB$19,28,FALSE),""))</f>
        <v/>
      </c>
      <c r="BP1505" s="46"/>
      <c r="BQ1505" s="46">
        <f>IF(ISNUMBER(VLOOKUP($B1505,Stats!$A$2:$AA$19,2,FALSE))=FALSE,"",IF(ISNUMBER(BM1505),BM1505,(VLOOKUP($B1505,Stats!$A$2:$AT$19,46,FALSE)-VLOOKUP($B1505,Stats!$A$2:$AA$19,12,FALSE))/VLOOKUP($B1505,Stats!$A$2:$AA$19,26,FALSE)))</f>
        <v>1.519972978946851</v>
      </c>
      <c r="BR1505" s="51">
        <f t="shared" si="315"/>
        <v>1.519972978946851</v>
      </c>
      <c r="BS1505" s="32" t="str">
        <f t="shared" si="310"/>
        <v>6578_201427</v>
      </c>
      <c r="BT1505" s="53">
        <f t="shared" si="311"/>
        <v>0.81951468159331076</v>
      </c>
    </row>
    <row r="1506" spans="1:72" x14ac:dyDescent="0.15">
      <c r="A1506" s="16">
        <v>6578</v>
      </c>
      <c r="B1506" s="17">
        <v>201501</v>
      </c>
      <c r="C1506" s="3">
        <v>0</v>
      </c>
      <c r="D1506" s="23">
        <v>2.3024422333689731E-2</v>
      </c>
      <c r="E1506" s="18">
        <v>6.038375151443974E-3</v>
      </c>
      <c r="F1506" s="24">
        <v>4</v>
      </c>
      <c r="G1506" s="24">
        <v>1</v>
      </c>
      <c r="H1506" s="20">
        <v>6.2233094305216841E-3</v>
      </c>
      <c r="I1506" s="20">
        <v>-2.0054548371569725E-3</v>
      </c>
      <c r="J1506" s="24">
        <v>4</v>
      </c>
      <c r="K1506" s="24">
        <v>1</v>
      </c>
      <c r="L1506" s="20">
        <v>1.2581202203766129E-2</v>
      </c>
      <c r="M1506" s="20">
        <v>-2.0054548371569725E-3</v>
      </c>
      <c r="N1506" s="19">
        <v>1.2465999999999999</v>
      </c>
      <c r="O1506" s="19">
        <v>1.012343673867143</v>
      </c>
      <c r="P1506" s="25">
        <v>42011</v>
      </c>
      <c r="Q1506" s="20">
        <v>-2.0054548371569725E-3</v>
      </c>
      <c r="R1506" s="25">
        <v>42013</v>
      </c>
      <c r="S1506" s="25">
        <f>IF(ISNUMBER(R1506),VLOOKUP(B1506,Index!$B$3:$AB$18,27,FALSE),"")</f>
        <v>42013</v>
      </c>
      <c r="T1506" s="25">
        <f>IF(ISNUMBER($R1506),VLOOKUP($B1506,Index!$B$21:$AB$36,27,FALSE),"")</f>
        <v>42013</v>
      </c>
      <c r="U1506" s="25">
        <f>IF(ISNUMBER($R1506),VLOOKUP($B1506,Index!$B$39:$AB$54,27,FALSE),"")</f>
        <v>42011</v>
      </c>
      <c r="W1506" s="18">
        <v>1.6577584080256607</v>
      </c>
      <c r="X1506" s="19">
        <v>0.8</v>
      </c>
      <c r="Y1506" s="18">
        <v>0.1145701130707628</v>
      </c>
      <c r="Z1506" s="19">
        <f t="shared" si="312"/>
        <v>0</v>
      </c>
      <c r="AA1506" s="21">
        <v>11.48089795247159</v>
      </c>
      <c r="AB1506" s="3">
        <v>0</v>
      </c>
      <c r="AC1506" s="18">
        <v>2.7481629393797729</v>
      </c>
      <c r="AD1506" s="19">
        <v>0.64000000000000012</v>
      </c>
      <c r="AE1506" s="18">
        <v>1.3126310809047373E-2</v>
      </c>
      <c r="AF1506" s="19">
        <f t="shared" si="313"/>
        <v>0</v>
      </c>
      <c r="AG1506" s="21">
        <v>131.81101779506636</v>
      </c>
      <c r="AH1506" s="3">
        <v>0</v>
      </c>
      <c r="AK1506" t="str">
        <f t="shared" si="318"/>
        <v/>
      </c>
      <c r="AL1506" t="str">
        <f t="shared" si="318"/>
        <v/>
      </c>
      <c r="AM1506" t="str">
        <f t="shared" si="318"/>
        <v/>
      </c>
      <c r="AN1506" t="str">
        <f t="shared" si="318"/>
        <v/>
      </c>
      <c r="AO1506" t="str">
        <f t="shared" si="318"/>
        <v/>
      </c>
      <c r="AP1506" t="str">
        <f t="shared" si="318"/>
        <v/>
      </c>
      <c r="AQ1506" t="str">
        <f t="shared" si="318"/>
        <v/>
      </c>
      <c r="AR1506">
        <f t="shared" si="318"/>
        <v>11.48089795247159</v>
      </c>
      <c r="AS1506" t="str">
        <f t="shared" si="318"/>
        <v/>
      </c>
      <c r="AT1506" t="str">
        <f t="shared" si="318"/>
        <v/>
      </c>
      <c r="AU1506" t="str">
        <f t="shared" si="318"/>
        <v/>
      </c>
      <c r="AV1506" t="str">
        <f t="shared" si="318"/>
        <v/>
      </c>
      <c r="AW1506" t="str">
        <f t="shared" si="318"/>
        <v/>
      </c>
      <c r="AX1506" t="str">
        <f t="shared" si="318"/>
        <v/>
      </c>
      <c r="AZ1506" s="46">
        <f>IF(ISNUMBER(VLOOKUP($B1506,Stats!$A$2:$AA$19,2,FALSE))=FALSE,"",IF(ISNUMBER(W1506),(W1506-VLOOKUP($B1506,Stats!$A$2:$AA$19,2,FALSE))/VLOOKUP($B1506,Stats!$A$2:$AA$19,16,FALSE),""))</f>
        <v>0.16378738545336272</v>
      </c>
      <c r="BA1506" s="46">
        <f>IF(ISNUMBER(VLOOKUP($B1506,Stats!$A$2:$AA$19,2,FALSE))=FALSE,"",IF(ISNUMBER(X1506),(X1506-VLOOKUP($B1506,Stats!$A$2:$AA$19,3,FALSE))/VLOOKUP($B1506,Stats!$A$2:$AA$19,17,FALSE),""))</f>
        <v>1.3475254634508442</v>
      </c>
      <c r="BB1506" s="46"/>
      <c r="BC1506" s="46"/>
      <c r="BD1506" s="44">
        <f t="shared" si="309"/>
        <v>0.75565642445210346</v>
      </c>
      <c r="BE1506" s="46">
        <f>IF(ISNUMBER(VLOOKUP($B1506,Stats!$A$2:$AA$19,2,FALSE))=FALSE,"",IF(ISNUMBER(Y1506),(Y1506-VLOOKUP($B1506,Stats!$A$2:$AA$19,5,FALSE))/VLOOKUP($B1506,Stats!$A$2:$AA$19,19,FALSE),""))</f>
        <v>-0.75164780509512263</v>
      </c>
      <c r="BF1506" s="46"/>
      <c r="BG1506" s="46"/>
      <c r="BH1506" s="46">
        <f>IF(ISNUMBER(VLOOKUP($B1506,Stats!$A$2:$AA$19,2,FALSE))=FALSE,"",IF(ISNUMBER(Z1506),(Z1506-VLOOKUP($B1506,Stats!$A$2:$AA$19,8,FALSE))/VLOOKUP($B1506,Stats!$A$2:$AA$19,22,FALSE),""))</f>
        <v>-0.58823842946080296</v>
      </c>
      <c r="BI1506" s="46" t="str">
        <f>IF(ISNUMBER(VLOOKUP($B1506,Stats!$A$2:$AA$19,2,FALSE))=FALSE,"",IF(ISNUMBER(#REF!),(#REF!-VLOOKUP($B1506,Stats!$A$2:$AA$19,9,FALSE))/VLOOKUP($B1506,Stats!$A$2:$AA$19,23,FALSE),""))</f>
        <v/>
      </c>
      <c r="BJ1506" s="46" t="str">
        <f>IF(ISNUMBER(VLOOKUP($B1506,Stats!$A$2:$AA$19,2,FALSE))=FALSE,"",IF(ISNUMBER(#REF!),(#REF!-VLOOKUP($B1506,Stats!$A$2:$AA$19,10,FALSE))/VLOOKUP($B1506,Stats!$A$2:$AA$19,24,FALSE),""))</f>
        <v/>
      </c>
      <c r="BK1506" s="44">
        <f t="shared" si="314"/>
        <v>0.34968193472834486</v>
      </c>
      <c r="BL1506" s="46" t="str">
        <f>IF(ISNUMBER(VLOOKUP($B1506,Stats!$A$2:$AA$19,2,FALSE))=FALSE,"",IF(ISNUMBER(#REF!),(#REF!-VLOOKUP($B1506,Stats!$A$2:$AA$19,11,FALSE))/VLOOKUP($B1506,Stats!$A$2:$AA$19,25,FALSE),""))</f>
        <v/>
      </c>
      <c r="BM1506" s="46">
        <f>IF(ISNUMBER(VLOOKUP($B1506,Stats!$A$2:$AA$19,2,FALSE))=FALSE,"",IF(ISNUMBER(AA1506),(AA1506-VLOOKUP($B1506,Stats!$A$2:$AA$19,12,FALSE))/VLOOKUP($B1506,Stats!$A$2:$AA$19,26,FALSE),""))</f>
        <v>0.54377625395864626</v>
      </c>
      <c r="BN1506" s="46" t="str">
        <f>IF(ISNUMBER(VLOOKUP($B1506,Stats!$A$2:$AA$19,2,FALSE))=FALSE,"",IF(ISNUMBER(#REF!),(#REF!-VLOOKUP($B1506,Stats!$A$2:$AA$19,13,FALSE))/VLOOKUP($B1506,Stats!$A$2:$AA$19,27,FALSE),""))</f>
        <v/>
      </c>
      <c r="BO1506" s="46" t="str">
        <f>IF(ISNUMBER(VLOOKUP($B1506,Stats!$A$2:$AA$19,2,FALSE))=FALSE,"",IF(ISNUMBER(#REF!),(#REF!-VLOOKUP($B1506,Stats!$A$2:$AA$19,14,FALSE))/VLOOKUP($B1506,Stats!$A$2:$AB$19,28,FALSE),""))</f>
        <v/>
      </c>
      <c r="BP1506" s="46"/>
      <c r="BQ1506" s="46">
        <f>IF(ISNUMBER(VLOOKUP($B1506,Stats!$A$2:$AA$19,2,FALSE))=FALSE,"",IF(ISNUMBER(BM1506),BM1506,(VLOOKUP($B1506,Stats!$A$2:$AT$19,46,FALSE)-VLOOKUP($B1506,Stats!$A$2:$AA$19,12,FALSE))/VLOOKUP($B1506,Stats!$A$2:$AA$19,26,FALSE)))</f>
        <v>0.54377625395864626</v>
      </c>
      <c r="BR1506" s="51">
        <f t="shared" si="315"/>
        <v>0.54377625395864626</v>
      </c>
      <c r="BS1506" s="32" t="str">
        <f t="shared" si="310"/>
        <v>6578_201501</v>
      </c>
      <c r="BT1506" s="53">
        <f t="shared" si="311"/>
        <v>0.46969569651915688</v>
      </c>
    </row>
    <row r="1507" spans="1:72" x14ac:dyDescent="0.15">
      <c r="A1507" s="16">
        <v>6578</v>
      </c>
      <c r="B1507" s="17">
        <v>201502</v>
      </c>
      <c r="C1507" s="3">
        <v>0</v>
      </c>
      <c r="D1507" s="23">
        <v>5.7873161321437827E-3</v>
      </c>
      <c r="E1507" s="18">
        <v>5.1184207790905224E-3</v>
      </c>
      <c r="F1507" s="24">
        <v>6</v>
      </c>
      <c r="G1507" s="24">
        <v>4</v>
      </c>
      <c r="H1507" s="20">
        <v>3.9579502089430729E-3</v>
      </c>
      <c r="I1507" s="20">
        <v>-4.4643440064417172E-3</v>
      </c>
      <c r="J1507" s="24">
        <v>3</v>
      </c>
      <c r="K1507" s="24">
        <v>2</v>
      </c>
      <c r="L1507" s="20">
        <v>7.307476110174127E-3</v>
      </c>
      <c r="M1507" s="20">
        <v>-8.1313775510204467E-3</v>
      </c>
      <c r="N1507" s="19">
        <v>1.2544</v>
      </c>
      <c r="O1507" s="19">
        <v>1.0109606705351386</v>
      </c>
      <c r="P1507" s="25">
        <v>42020</v>
      </c>
      <c r="Q1507" s="20">
        <v>-1.4907525510204023E-2</v>
      </c>
      <c r="R1507" s="25">
        <v>42024</v>
      </c>
      <c r="S1507" s="25">
        <f>IF(ISNUMBER(R1507),VLOOKUP(B1507,Index!$B$3:$AB$18,27,FALSE),"")</f>
        <v>42023</v>
      </c>
      <c r="T1507" s="25">
        <f>IF(ISNUMBER($R1507),VLOOKUP($B1507,Index!$B$21:$AB$36,27,FALSE),"")</f>
        <v>42023</v>
      </c>
      <c r="U1507" s="25">
        <f>IF(ISNUMBER($R1507),VLOOKUP($B1507,Index!$B$39:$AB$54,27,FALSE),"")</f>
        <v>42027</v>
      </c>
      <c r="W1507" s="18">
        <v>0.17361948396431348</v>
      </c>
      <c r="X1507" s="19">
        <v>0.6</v>
      </c>
      <c r="Y1507" s="18">
        <v>9.7115206110357538E-2</v>
      </c>
      <c r="Z1507" s="19">
        <f t="shared" si="312"/>
        <v>1</v>
      </c>
      <c r="AA1507" s="21">
        <v>0.3882144040727909</v>
      </c>
      <c r="AB1507" s="3">
        <v>0</v>
      </c>
      <c r="AC1507" s="18">
        <v>3.0143725212034508E-2</v>
      </c>
      <c r="AD1507" s="19">
        <v>0.36</v>
      </c>
      <c r="AE1507" s="18">
        <v>9.4313632578572268E-3</v>
      </c>
      <c r="AF1507" s="19">
        <f t="shared" si="313"/>
        <v>1</v>
      </c>
      <c r="AG1507" s="21">
        <v>0.15071042352959216</v>
      </c>
      <c r="AH1507" s="3">
        <v>0</v>
      </c>
      <c r="AK1507" t="str">
        <f t="shared" si="318"/>
        <v/>
      </c>
      <c r="AL1507" t="str">
        <f t="shared" si="318"/>
        <v/>
      </c>
      <c r="AM1507" t="str">
        <f t="shared" si="318"/>
        <v/>
      </c>
      <c r="AN1507" t="str">
        <f t="shared" si="318"/>
        <v/>
      </c>
      <c r="AO1507" t="str">
        <f t="shared" si="318"/>
        <v/>
      </c>
      <c r="AP1507" t="str">
        <f t="shared" si="318"/>
        <v/>
      </c>
      <c r="AQ1507" t="str">
        <f t="shared" si="318"/>
        <v/>
      </c>
      <c r="AR1507" t="str">
        <f t="shared" si="318"/>
        <v/>
      </c>
      <c r="AS1507">
        <f t="shared" si="318"/>
        <v>0.3882144040727909</v>
      </c>
      <c r="AT1507" t="str">
        <f t="shared" si="318"/>
        <v/>
      </c>
      <c r="AU1507" t="str">
        <f t="shared" si="318"/>
        <v/>
      </c>
      <c r="AV1507" t="str">
        <f t="shared" si="318"/>
        <v/>
      </c>
      <c r="AW1507" t="str">
        <f t="shared" si="318"/>
        <v/>
      </c>
      <c r="AX1507" t="str">
        <f t="shared" si="318"/>
        <v/>
      </c>
      <c r="AZ1507" s="46">
        <f>IF(ISNUMBER(VLOOKUP($B1507,Stats!$A$2:$AA$19,2,FALSE))=FALSE,"",IF(ISNUMBER(W1507),(W1507-VLOOKUP($B1507,Stats!$A$2:$AA$19,2,FALSE))/VLOOKUP($B1507,Stats!$A$2:$AA$19,16,FALSE),""))</f>
        <v>-0.76294710570165614</v>
      </c>
      <c r="BA1507" s="46">
        <f>IF(ISNUMBER(VLOOKUP($B1507,Stats!$A$2:$AA$19,2,FALSE))=FALSE,"",IF(ISNUMBER(X1507),(X1507-VLOOKUP($B1507,Stats!$A$2:$AA$19,3,FALSE))/VLOOKUP($B1507,Stats!$A$2:$AA$19,17,FALSE),""))</f>
        <v>-0.52813738425366874</v>
      </c>
      <c r="BB1507" s="46"/>
      <c r="BC1507" s="46"/>
      <c r="BD1507" s="44">
        <f t="shared" si="309"/>
        <v>-0.64554224497766244</v>
      </c>
      <c r="BE1507" s="46">
        <f>IF(ISNUMBER(VLOOKUP($B1507,Stats!$A$2:$AA$19,2,FALSE))=FALSE,"",IF(ISNUMBER(Y1507),(Y1507-VLOOKUP($B1507,Stats!$A$2:$AA$19,5,FALSE))/VLOOKUP($B1507,Stats!$A$2:$AA$19,19,FALSE),""))</f>
        <v>-1.0179642453654143</v>
      </c>
      <c r="BF1507" s="46"/>
      <c r="BG1507" s="46"/>
      <c r="BH1507" s="46">
        <f>IF(ISNUMBER(VLOOKUP($B1507,Stats!$A$2:$AA$19,2,FALSE))=FALSE,"",IF(ISNUMBER(Z1507),(Z1507-VLOOKUP($B1507,Stats!$A$2:$AA$19,8,FALSE))/VLOOKUP($B1507,Stats!$A$2:$AA$19,22,FALSE),""))</f>
        <v>0.13953358261751861</v>
      </c>
      <c r="BI1507" s="46" t="str">
        <f>IF(ISNUMBER(VLOOKUP($B1507,Stats!$A$2:$AA$19,2,FALSE))=FALSE,"",IF(ISNUMBER(#REF!),(#REF!-VLOOKUP($B1507,Stats!$A$2:$AA$19,9,FALSE))/VLOOKUP($B1507,Stats!$A$2:$AA$19,23,FALSE),""))</f>
        <v/>
      </c>
      <c r="BJ1507" s="46" t="str">
        <f>IF(ISNUMBER(VLOOKUP($B1507,Stats!$A$2:$AA$19,2,FALSE))=FALSE,"",IF(ISNUMBER(#REF!),(#REF!-VLOOKUP($B1507,Stats!$A$2:$AA$19,10,FALSE))/VLOOKUP($B1507,Stats!$A$2:$AA$19,24,FALSE),""))</f>
        <v/>
      </c>
      <c r="BK1507" s="44">
        <f t="shared" si="314"/>
        <v>0.75443504654104554</v>
      </c>
      <c r="BL1507" s="46" t="str">
        <f>IF(ISNUMBER(VLOOKUP($B1507,Stats!$A$2:$AA$19,2,FALSE))=FALSE,"",IF(ISNUMBER(#REF!),(#REF!-VLOOKUP($B1507,Stats!$A$2:$AA$19,11,FALSE))/VLOOKUP($B1507,Stats!$A$2:$AA$19,25,FALSE),""))</f>
        <v/>
      </c>
      <c r="BM1507" s="46">
        <f>IF(ISNUMBER(VLOOKUP($B1507,Stats!$A$2:$AA$19,2,FALSE))=FALSE,"",IF(ISNUMBER(AA1507),(AA1507-VLOOKUP($B1507,Stats!$A$2:$AA$19,12,FALSE))/VLOOKUP($B1507,Stats!$A$2:$AA$19,26,FALSE),""))</f>
        <v>-0.32444632489917014</v>
      </c>
      <c r="BN1507" s="46" t="str">
        <f>IF(ISNUMBER(VLOOKUP($B1507,Stats!$A$2:$AA$19,2,FALSE))=FALSE,"",IF(ISNUMBER(#REF!),(#REF!-VLOOKUP($B1507,Stats!$A$2:$AA$19,13,FALSE))/VLOOKUP($B1507,Stats!$A$2:$AA$19,27,FALSE),""))</f>
        <v/>
      </c>
      <c r="BO1507" s="46" t="str">
        <f>IF(ISNUMBER(VLOOKUP($B1507,Stats!$A$2:$AA$19,2,FALSE))=FALSE,"",IF(ISNUMBER(#REF!),(#REF!-VLOOKUP($B1507,Stats!$A$2:$AA$19,14,FALSE))/VLOOKUP($B1507,Stats!$A$2:$AB$19,28,FALSE),""))</f>
        <v/>
      </c>
      <c r="BP1507" s="46"/>
      <c r="BQ1507" s="46">
        <f>IF(ISNUMBER(VLOOKUP($B1507,Stats!$A$2:$AA$19,2,FALSE))=FALSE,"",IF(ISNUMBER(BM1507),BM1507,(VLOOKUP($B1507,Stats!$A$2:$AT$19,46,FALSE)-VLOOKUP($B1507,Stats!$A$2:$AA$19,12,FALSE))/VLOOKUP($B1507,Stats!$A$2:$AA$19,26,FALSE)))</f>
        <v>-0.32444632489917014</v>
      </c>
      <c r="BR1507" s="51">
        <f t="shared" si="315"/>
        <v>-0.32444632489917014</v>
      </c>
      <c r="BS1507" s="32" t="str">
        <f t="shared" si="310"/>
        <v>6578_201502</v>
      </c>
      <c r="BT1507" s="53">
        <f t="shared" si="311"/>
        <v>0.25866331394926079</v>
      </c>
    </row>
    <row r="1508" spans="1:72" x14ac:dyDescent="0.15">
      <c r="A1508" s="16">
        <v>6578</v>
      </c>
      <c r="B1508" s="17">
        <v>201503</v>
      </c>
      <c r="C1508" s="3">
        <v>0</v>
      </c>
      <c r="D1508" s="23">
        <v>-1.5264125309678023E-2</v>
      </c>
      <c r="E1508" s="18">
        <v>1.9195567398332433E-3</v>
      </c>
      <c r="F1508" s="24">
        <v>1</v>
      </c>
      <c r="G1508" s="24">
        <v>9</v>
      </c>
      <c r="H1508" s="20">
        <v>1.6199578810938142E-4</v>
      </c>
      <c r="I1508" s="20">
        <v>-1.7239280641752558E-3</v>
      </c>
      <c r="J1508" s="24">
        <v>1</v>
      </c>
      <c r="K1508" s="24">
        <v>8</v>
      </c>
      <c r="L1508" s="20">
        <v>1.6199578810938142E-4</v>
      </c>
      <c r="M1508" s="20">
        <v>-6.3520141513226935E-3</v>
      </c>
      <c r="N1508" s="19">
        <v>1.2503</v>
      </c>
      <c r="O1508" s="19">
        <v>1</v>
      </c>
      <c r="P1508" s="25">
        <v>42030</v>
      </c>
      <c r="Q1508" s="20">
        <v>-1.4476525633847825E-2</v>
      </c>
      <c r="R1508" s="25">
        <v>42041</v>
      </c>
      <c r="S1508" s="25">
        <f>IF(ISNUMBER(R1508),VLOOKUP(B1508,Index!$B$3:$AB$18,27,FALSE),"")</f>
        <v>42041</v>
      </c>
      <c r="T1508" s="25">
        <f>IF(ISNUMBER($R1508),VLOOKUP($B1508,Index!$B$21:$AB$36,27,FALSE),"")</f>
        <v>42041</v>
      </c>
      <c r="U1508" s="25">
        <f>IF(ISNUMBER($R1508),VLOOKUP($B1508,Index!$B$39:$AB$54,27,FALSE),"")</f>
        <v>42034</v>
      </c>
      <c r="W1508" s="18">
        <v>-0.45792375929034068</v>
      </c>
      <c r="X1508" s="19">
        <v>0.1</v>
      </c>
      <c r="Y1508" s="18">
        <v>3.6421028374801864E-2</v>
      </c>
      <c r="Z1508" s="19">
        <f t="shared" si="312"/>
        <v>0</v>
      </c>
      <c r="AA1508" s="21" t="s">
        <v>25</v>
      </c>
      <c r="AB1508" s="3">
        <v>0</v>
      </c>
      <c r="AC1508" s="18">
        <v>0.20969416932259788</v>
      </c>
      <c r="AD1508" s="19">
        <v>1.0000000000000002E-2</v>
      </c>
      <c r="AE1508" s="18">
        <v>1.3264913078781225E-3</v>
      </c>
      <c r="AF1508" s="19">
        <f t="shared" si="313"/>
        <v>0</v>
      </c>
      <c r="AG1508" s="21" t="s">
        <v>25</v>
      </c>
      <c r="AH1508" s="3">
        <v>0</v>
      </c>
      <c r="AK1508" t="str">
        <f t="shared" si="318"/>
        <v/>
      </c>
      <c r="AL1508" t="str">
        <f t="shared" si="318"/>
        <v/>
      </c>
      <c r="AM1508" t="str">
        <f t="shared" si="318"/>
        <v/>
      </c>
      <c r="AN1508" t="str">
        <f t="shared" si="318"/>
        <v/>
      </c>
      <c r="AO1508" t="str">
        <f t="shared" si="318"/>
        <v/>
      </c>
      <c r="AP1508" t="str">
        <f t="shared" si="318"/>
        <v/>
      </c>
      <c r="AQ1508" t="str">
        <f t="shared" si="318"/>
        <v/>
      </c>
      <c r="AR1508" t="str">
        <f t="shared" si="318"/>
        <v/>
      </c>
      <c r="AS1508" t="str">
        <f t="shared" si="318"/>
        <v/>
      </c>
      <c r="AT1508" t="str">
        <f t="shared" si="318"/>
        <v/>
      </c>
      <c r="AU1508" t="str">
        <f t="shared" si="318"/>
        <v/>
      </c>
      <c r="AV1508" t="str">
        <f t="shared" si="318"/>
        <v/>
      </c>
      <c r="AW1508" t="str">
        <f t="shared" si="318"/>
        <v/>
      </c>
      <c r="AX1508" t="str">
        <f t="shared" si="318"/>
        <v/>
      </c>
      <c r="AZ1508" s="46">
        <f>IF(ISNUMBER(VLOOKUP($B1508,Stats!$A$2:$AA$19,2,FALSE))=FALSE,"",IF(ISNUMBER(W1508),(W1508-VLOOKUP($B1508,Stats!$A$2:$AA$19,2,FALSE))/VLOOKUP($B1508,Stats!$A$2:$AA$19,16,FALSE),""))</f>
        <v>0.19379831829030125</v>
      </c>
      <c r="BA1508" s="46">
        <f>IF(ISNUMBER(VLOOKUP($B1508,Stats!$A$2:$AA$19,2,FALSE))=FALSE,"",IF(ISNUMBER(X1508),(X1508-VLOOKUP($B1508,Stats!$A$2:$AA$19,3,FALSE))/VLOOKUP($B1508,Stats!$A$2:$AA$19,17,FALSE),""))</f>
        <v>-1.6518577229403832</v>
      </c>
      <c r="BB1508" s="46"/>
      <c r="BC1508" s="46"/>
      <c r="BD1508" s="44">
        <f t="shared" si="309"/>
        <v>-0.72902970232504094</v>
      </c>
      <c r="BE1508" s="46">
        <f>IF(ISNUMBER(VLOOKUP($B1508,Stats!$A$2:$AA$19,2,FALSE))=FALSE,"",IF(ISNUMBER(Y1508),(Y1508-VLOOKUP($B1508,Stats!$A$2:$AA$19,5,FALSE))/VLOOKUP($B1508,Stats!$A$2:$AA$19,19,FALSE),""))</f>
        <v>-1.2356396069114868</v>
      </c>
      <c r="BF1508" s="46"/>
      <c r="BG1508" s="46"/>
      <c r="BH1508" s="46">
        <f>IF(ISNUMBER(VLOOKUP($B1508,Stats!$A$2:$AA$19,2,FALSE))=FALSE,"",IF(ISNUMBER(Z1508),(Z1508-VLOOKUP($B1508,Stats!$A$2:$AA$19,8,FALSE))/VLOOKUP($B1508,Stats!$A$2:$AA$19,22,FALSE),""))</f>
        <v>-0.64412337137479436</v>
      </c>
      <c r="BI1508" s="46" t="str">
        <f>IF(ISNUMBER(VLOOKUP($B1508,Stats!$A$2:$AA$19,2,FALSE))=FALSE,"",IF(ISNUMBER(#REF!),(#REF!-VLOOKUP($B1508,Stats!$A$2:$AA$19,9,FALSE))/VLOOKUP($B1508,Stats!$A$2:$AA$19,23,FALSE),""))</f>
        <v/>
      </c>
      <c r="BJ1508" s="46" t="str">
        <f>IF(ISNUMBER(VLOOKUP($B1508,Stats!$A$2:$AA$19,2,FALSE))=FALSE,"",IF(ISNUMBER(#REF!),(#REF!-VLOOKUP($B1508,Stats!$A$2:$AA$19,10,FALSE))/VLOOKUP($B1508,Stats!$A$2:$AA$19,24,FALSE),""))</f>
        <v/>
      </c>
      <c r="BK1508" s="44">
        <f t="shared" si="314"/>
        <v>0.6717107134256024</v>
      </c>
      <c r="BL1508" s="46" t="str">
        <f>IF(ISNUMBER(VLOOKUP($B1508,Stats!$A$2:$AA$19,2,FALSE))=FALSE,"",IF(ISNUMBER(#REF!),(#REF!-VLOOKUP($B1508,Stats!$A$2:$AA$19,11,FALSE))/VLOOKUP($B1508,Stats!$A$2:$AA$19,25,FALSE),""))</f>
        <v/>
      </c>
      <c r="BM1508" s="46" t="str">
        <f>IF(ISNUMBER(VLOOKUP($B1508,Stats!$A$2:$AA$19,2,FALSE))=FALSE,"",IF(ISNUMBER(AA1508),(AA1508-VLOOKUP($B1508,Stats!$A$2:$AA$19,12,FALSE))/VLOOKUP($B1508,Stats!$A$2:$AA$19,26,FALSE),""))</f>
        <v/>
      </c>
      <c r="BN1508" s="46" t="str">
        <f>IF(ISNUMBER(VLOOKUP($B1508,Stats!$A$2:$AA$19,2,FALSE))=FALSE,"",IF(ISNUMBER(#REF!),(#REF!-VLOOKUP($B1508,Stats!$A$2:$AA$19,13,FALSE))/VLOOKUP($B1508,Stats!$A$2:$AA$19,27,FALSE),""))</f>
        <v/>
      </c>
      <c r="BO1508" s="46" t="str">
        <f>IF(ISNUMBER(VLOOKUP($B1508,Stats!$A$2:$AA$19,2,FALSE))=FALSE,"",IF(ISNUMBER(#REF!),(#REF!-VLOOKUP($B1508,Stats!$A$2:$AA$19,14,FALSE))/VLOOKUP($B1508,Stats!$A$2:$AB$19,28,FALSE),""))</f>
        <v/>
      </c>
      <c r="BP1508" s="46"/>
      <c r="BQ1508" s="46">
        <f>IF(ISNUMBER(VLOOKUP($B1508,Stats!$A$2:$AA$19,2,FALSE))=FALSE,"",IF(ISNUMBER(BM1508),BM1508,(VLOOKUP($B1508,Stats!$A$2:$AT$19,46,FALSE)-VLOOKUP($B1508,Stats!$A$2:$AA$19,12,FALSE))/VLOOKUP($B1508,Stats!$A$2:$AA$19,26,FALSE)))</f>
        <v>-0.53964354662323732</v>
      </c>
      <c r="BR1508" s="51">
        <f t="shared" si="315"/>
        <v>-0.53964354662323732</v>
      </c>
      <c r="BS1508" s="32" t="str">
        <f t="shared" si="310"/>
        <v>6578_201503</v>
      </c>
      <c r="BT1508" s="53">
        <f t="shared" si="311"/>
        <v>0.14929177826570572</v>
      </c>
    </row>
    <row r="1509" spans="1:72" x14ac:dyDescent="0.15">
      <c r="A1509" s="16">
        <v>6578</v>
      </c>
      <c r="B1509" s="17">
        <v>201504</v>
      </c>
      <c r="C1509" s="3">
        <v>0</v>
      </c>
      <c r="D1509" s="23">
        <v>1.5581886057458361E-2</v>
      </c>
      <c r="E1509" s="18">
        <v>2.0782365596994342E-3</v>
      </c>
      <c r="F1509" s="24">
        <v>7</v>
      </c>
      <c r="G1509" s="24">
        <v>0</v>
      </c>
      <c r="H1509" s="20">
        <v>2.2131051817305841E-3</v>
      </c>
      <c r="I1509" s="20" t="s">
        <v>25</v>
      </c>
      <c r="J1509" s="24">
        <v>7</v>
      </c>
      <c r="K1509" s="24">
        <v>0</v>
      </c>
      <c r="L1509" s="20">
        <v>5.9991892987432127E-3</v>
      </c>
      <c r="M1509" s="20">
        <v>1.6006402561030697E-4</v>
      </c>
      <c r="N1509" s="19">
        <v>1.2514000000000001</v>
      </c>
      <c r="O1509" s="19">
        <v>1.0145115524929065</v>
      </c>
      <c r="P1509" s="25">
        <v>42052</v>
      </c>
      <c r="Q1509" s="20">
        <v>0</v>
      </c>
      <c r="R1509" s="25">
        <v>42044</v>
      </c>
      <c r="S1509" s="25">
        <f>IF(ISNUMBER(R1509),VLOOKUP(B1509,Index!$B$3:$AB$18,27,FALSE),"")</f>
        <v>42044</v>
      </c>
      <c r="T1509" s="25">
        <f>IF(ISNUMBER($R1509),VLOOKUP($B1509,Index!$B$21:$AB$36,27,FALSE),"")</f>
        <v>42044</v>
      </c>
      <c r="U1509" s="25">
        <f>IF(ISNUMBER($R1509),VLOOKUP($B1509,Index!$B$39:$AB$54,27,FALSE),"")</f>
        <v>42052</v>
      </c>
      <c r="W1509" s="18">
        <v>0.62327544229833443</v>
      </c>
      <c r="X1509" s="19">
        <v>1</v>
      </c>
      <c r="Y1509" s="18">
        <v>3.9431766271696256E-2</v>
      </c>
      <c r="Z1509" s="19">
        <f t="shared" si="312"/>
        <v>0</v>
      </c>
      <c r="AA1509" s="21" t="s">
        <v>25</v>
      </c>
      <c r="AB1509" s="3">
        <v>0</v>
      </c>
      <c r="AC1509" s="18">
        <v>0.38847227697218439</v>
      </c>
      <c r="AD1509" s="19">
        <v>1</v>
      </c>
      <c r="AE1509" s="18">
        <v>1.5548641913056824E-3</v>
      </c>
      <c r="AF1509" s="19">
        <f t="shared" si="313"/>
        <v>0</v>
      </c>
      <c r="AG1509" s="21" t="s">
        <v>25</v>
      </c>
      <c r="AH1509" s="3">
        <v>0</v>
      </c>
      <c r="AK1509" t="str">
        <f t="shared" si="318"/>
        <v/>
      </c>
      <c r="AL1509" t="str">
        <f t="shared" si="318"/>
        <v/>
      </c>
      <c r="AM1509" t="str">
        <f t="shared" si="318"/>
        <v/>
      </c>
      <c r="AN1509" t="str">
        <f t="shared" si="318"/>
        <v/>
      </c>
      <c r="AO1509" t="str">
        <f t="shared" si="318"/>
        <v/>
      </c>
      <c r="AP1509" t="str">
        <f t="shared" si="318"/>
        <v/>
      </c>
      <c r="AQ1509" t="str">
        <f t="shared" si="318"/>
        <v/>
      </c>
      <c r="AR1509" t="str">
        <f t="shared" si="318"/>
        <v/>
      </c>
      <c r="AS1509" t="str">
        <f t="shared" si="318"/>
        <v/>
      </c>
      <c r="AT1509" t="str">
        <f t="shared" si="318"/>
        <v/>
      </c>
      <c r="AU1509" t="str">
        <f t="shared" si="318"/>
        <v/>
      </c>
      <c r="AV1509" t="str">
        <f t="shared" si="318"/>
        <v/>
      </c>
      <c r="AW1509" t="str">
        <f t="shared" si="318"/>
        <v/>
      </c>
      <c r="AX1509" t="str">
        <f t="shared" si="318"/>
        <v/>
      </c>
      <c r="AZ1509" s="46">
        <f>IF(ISNUMBER(VLOOKUP($B1509,Stats!$A$2:$AA$19,2,FALSE))=FALSE,"",IF(ISNUMBER(W1509),(W1509-VLOOKUP($B1509,Stats!$A$2:$AA$19,2,FALSE))/VLOOKUP($B1509,Stats!$A$2:$AA$19,16,FALSE),""))</f>
        <v>-0.718590044801379</v>
      </c>
      <c r="BA1509" s="46">
        <f>IF(ISNUMBER(VLOOKUP($B1509,Stats!$A$2:$AA$19,2,FALSE))=FALSE,"",IF(ISNUMBER(X1509),(X1509-VLOOKUP($B1509,Stats!$A$2:$AA$19,3,FALSE))/VLOOKUP($B1509,Stats!$A$2:$AA$19,17,FALSE),""))</f>
        <v>0.93772145929647244</v>
      </c>
      <c r="BB1509" s="46"/>
      <c r="BC1509" s="46"/>
      <c r="BD1509" s="44">
        <f t="shared" si="309"/>
        <v>0.10956570724754672</v>
      </c>
      <c r="BE1509" s="46">
        <f>IF(ISNUMBER(VLOOKUP($B1509,Stats!$A$2:$AA$19,2,FALSE))=FALSE,"",IF(ISNUMBER(Y1509),(Y1509-VLOOKUP($B1509,Stats!$A$2:$AA$19,5,FALSE))/VLOOKUP($B1509,Stats!$A$2:$AA$19,19,FALSE),""))</f>
        <v>-0.68920080561019503</v>
      </c>
      <c r="BF1509" s="46"/>
      <c r="BG1509" s="46"/>
      <c r="BH1509" s="46">
        <f>IF(ISNUMBER(VLOOKUP($B1509,Stats!$A$2:$AA$19,2,FALSE))=FALSE,"",IF(ISNUMBER(Z1509),(Z1509-VLOOKUP($B1509,Stats!$A$2:$AA$19,8,FALSE))/VLOOKUP($B1509,Stats!$A$2:$AA$19,22,FALSE),""))</f>
        <v>-0.5145844845400992</v>
      </c>
      <c r="BI1509" s="46" t="str">
        <f>IF(ISNUMBER(VLOOKUP($B1509,Stats!$A$2:$AA$19,2,FALSE))=FALSE,"",IF(ISNUMBER(#REF!),(#REF!-VLOOKUP($B1509,Stats!$A$2:$AA$19,9,FALSE))/VLOOKUP($B1509,Stats!$A$2:$AA$19,23,FALSE),""))</f>
        <v/>
      </c>
      <c r="BJ1509" s="46" t="str">
        <f>IF(ISNUMBER(VLOOKUP($B1509,Stats!$A$2:$AA$19,2,FALSE))=FALSE,"",IF(ISNUMBER(#REF!),(#REF!-VLOOKUP($B1509,Stats!$A$2:$AA$19,10,FALSE))/VLOOKUP($B1509,Stats!$A$2:$AA$19,24,FALSE),""))</f>
        <v/>
      </c>
      <c r="BK1509" s="44">
        <f t="shared" si="314"/>
        <v>0.32806521856510673</v>
      </c>
      <c r="BL1509" s="46" t="str">
        <f>IF(ISNUMBER(VLOOKUP($B1509,Stats!$A$2:$AA$19,2,FALSE))=FALSE,"",IF(ISNUMBER(#REF!),(#REF!-VLOOKUP($B1509,Stats!$A$2:$AA$19,11,FALSE))/VLOOKUP($B1509,Stats!$A$2:$AA$19,25,FALSE),""))</f>
        <v/>
      </c>
      <c r="BM1509" s="46" t="str">
        <f>IF(ISNUMBER(VLOOKUP($B1509,Stats!$A$2:$AA$19,2,FALSE))=FALSE,"",IF(ISNUMBER(AA1509),(AA1509-VLOOKUP($B1509,Stats!$A$2:$AA$19,12,FALSE))/VLOOKUP($B1509,Stats!$A$2:$AA$19,26,FALSE),""))</f>
        <v/>
      </c>
      <c r="BN1509" s="46" t="str">
        <f>IF(ISNUMBER(VLOOKUP($B1509,Stats!$A$2:$AA$19,2,FALSE))=FALSE,"",IF(ISNUMBER(#REF!),(#REF!-VLOOKUP($B1509,Stats!$A$2:$AA$19,13,FALSE))/VLOOKUP($B1509,Stats!$A$2:$AA$19,27,FALSE),""))</f>
        <v/>
      </c>
      <c r="BO1509" s="46" t="str">
        <f>IF(ISNUMBER(VLOOKUP($B1509,Stats!$A$2:$AA$19,2,FALSE))=FALSE,"",IF(ISNUMBER(#REF!),(#REF!-VLOOKUP($B1509,Stats!$A$2:$AA$19,14,FALSE))/VLOOKUP($B1509,Stats!$A$2:$AB$19,28,FALSE),""))</f>
        <v/>
      </c>
      <c r="BP1509" s="46"/>
      <c r="BQ1509" s="46">
        <f>IF(ISNUMBER(VLOOKUP($B1509,Stats!$A$2:$AA$19,2,FALSE))=FALSE,"",IF(ISNUMBER(BM1509),BM1509,(VLOOKUP($B1509,Stats!$A$2:$AT$19,46,FALSE)-VLOOKUP($B1509,Stats!$A$2:$AA$19,12,FALSE))/VLOOKUP($B1509,Stats!$A$2:$AA$19,26,FALSE)))</f>
        <v>-0.64096278450557098</v>
      </c>
      <c r="BR1509" s="51">
        <f t="shared" si="315"/>
        <v>-0.64096278450557098</v>
      </c>
      <c r="BS1509" s="32" t="str">
        <f t="shared" si="310"/>
        <v>6578_201504</v>
      </c>
      <c r="BT1509" s="53">
        <f t="shared" si="311"/>
        <v>9.0559715687459186E-2</v>
      </c>
    </row>
    <row r="1510" spans="1:72" x14ac:dyDescent="0.15">
      <c r="A1510" s="16">
        <v>6578</v>
      </c>
      <c r="B1510" s="17">
        <v>201505</v>
      </c>
      <c r="C1510" s="3">
        <v>0</v>
      </c>
      <c r="D1510" s="23">
        <v>-5.4339140163018884E-3</v>
      </c>
      <c r="E1510" s="18">
        <v>1.4926538733032861E-3</v>
      </c>
      <c r="F1510" s="24">
        <v>2</v>
      </c>
      <c r="G1510" s="24">
        <v>6</v>
      </c>
      <c r="H1510" s="20">
        <v>9.2058917707327215E-4</v>
      </c>
      <c r="I1510" s="20">
        <v>-1.2133749958677664E-3</v>
      </c>
      <c r="J1510" s="24">
        <v>1</v>
      </c>
      <c r="K1510" s="24">
        <v>4</v>
      </c>
      <c r="L1510" s="20">
        <v>1.8411783541465443E-3</v>
      </c>
      <c r="M1510" s="20">
        <v>-3.3583879737725253E-3</v>
      </c>
      <c r="N1510" s="19">
        <v>1.2515000000000001</v>
      </c>
      <c r="O1510" s="19">
        <v>1.0018411783541465</v>
      </c>
      <c r="P1510" s="25">
        <v>42061</v>
      </c>
      <c r="Q1510" s="20">
        <v>-5.51338393927292E-3</v>
      </c>
      <c r="R1510" s="25">
        <v>42069</v>
      </c>
      <c r="S1510" s="25">
        <f>IF(ISNUMBER(R1510),VLOOKUP(B1510,Index!$B$3:$AB$18,27,FALSE),"")</f>
        <v>42069</v>
      </c>
      <c r="T1510" s="25">
        <f>IF(ISNUMBER($R1510),VLOOKUP($B1510,Index!$B$21:$AB$36,27,FALSE),"")</f>
        <v>42069</v>
      </c>
      <c r="U1510" s="25">
        <f>IF(ISNUMBER($R1510),VLOOKUP($B1510,Index!$B$39:$AB$54,27,FALSE),"")</f>
        <v>42069</v>
      </c>
      <c r="W1510" s="18">
        <v>-0.19562090458686796</v>
      </c>
      <c r="X1510" s="19">
        <v>0.25</v>
      </c>
      <c r="Y1510" s="18">
        <v>2.8321115987464705E-2</v>
      </c>
      <c r="Z1510" s="19">
        <f t="shared" si="312"/>
        <v>0</v>
      </c>
      <c r="AA1510" s="21" t="s">
        <v>25</v>
      </c>
      <c r="AB1510" s="3">
        <v>0</v>
      </c>
      <c r="AC1510" s="18">
        <v>3.8267538311384498E-2</v>
      </c>
      <c r="AD1510" s="19">
        <v>6.25E-2</v>
      </c>
      <c r="AE1510" s="18">
        <v>8.0208561077542884E-4</v>
      </c>
      <c r="AF1510" s="19">
        <f t="shared" si="313"/>
        <v>0</v>
      </c>
      <c r="AG1510" s="21" t="s">
        <v>25</v>
      </c>
      <c r="AH1510" s="3">
        <v>0</v>
      </c>
      <c r="AK1510" t="str">
        <f t="shared" si="318"/>
        <v/>
      </c>
      <c r="AL1510" t="str">
        <f t="shared" si="318"/>
        <v/>
      </c>
      <c r="AM1510" t="str">
        <f t="shared" si="318"/>
        <v/>
      </c>
      <c r="AN1510" t="str">
        <f t="shared" si="318"/>
        <v/>
      </c>
      <c r="AO1510" t="str">
        <f t="shared" si="318"/>
        <v/>
      </c>
      <c r="AP1510" t="str">
        <f t="shared" si="318"/>
        <v/>
      </c>
      <c r="AQ1510" t="str">
        <f t="shared" si="318"/>
        <v/>
      </c>
      <c r="AR1510" t="str">
        <f t="shared" si="318"/>
        <v/>
      </c>
      <c r="AS1510" t="str">
        <f t="shared" si="318"/>
        <v/>
      </c>
      <c r="AT1510" t="str">
        <f t="shared" si="318"/>
        <v/>
      </c>
      <c r="AU1510" t="str">
        <f t="shared" si="318"/>
        <v/>
      </c>
      <c r="AV1510" t="str">
        <f t="shared" si="318"/>
        <v/>
      </c>
      <c r="AW1510" t="str">
        <f t="shared" si="318"/>
        <v/>
      </c>
      <c r="AX1510" t="str">
        <f t="shared" si="318"/>
        <v/>
      </c>
      <c r="AZ1510" s="46">
        <f>IF(ISNUMBER(VLOOKUP($B1510,Stats!$A$2:$AA$19,2,FALSE))=FALSE,"",IF(ISNUMBER(W1510),(W1510-VLOOKUP($B1510,Stats!$A$2:$AA$19,2,FALSE))/VLOOKUP($B1510,Stats!$A$2:$AA$19,16,FALSE),""))</f>
        <v>-0.51344943863892978</v>
      </c>
      <c r="BA1510" s="46">
        <f>IF(ISNUMBER(VLOOKUP($B1510,Stats!$A$2:$AA$19,2,FALSE))=FALSE,"",IF(ISNUMBER(X1510),(X1510-VLOOKUP($B1510,Stats!$A$2:$AA$19,3,FALSE))/VLOOKUP($B1510,Stats!$A$2:$AA$19,17,FALSE),""))</f>
        <v>-2.2840096428992398</v>
      </c>
      <c r="BB1510" s="46"/>
      <c r="BC1510" s="46"/>
      <c r="BD1510" s="44">
        <f t="shared" si="309"/>
        <v>-1.3987295407690847</v>
      </c>
      <c r="BE1510" s="46">
        <f>IF(ISNUMBER(VLOOKUP($B1510,Stats!$A$2:$AA$19,2,FALSE))=FALSE,"",IF(ISNUMBER(Y1510),(Y1510-VLOOKUP($B1510,Stats!$A$2:$AA$19,5,FALSE))/VLOOKUP($B1510,Stats!$A$2:$AA$19,19,FALSE),""))</f>
        <v>-1.245859558591053</v>
      </c>
      <c r="BF1510" s="46"/>
      <c r="BG1510" s="46"/>
      <c r="BH1510" s="46">
        <f>IF(ISNUMBER(VLOOKUP($B1510,Stats!$A$2:$AA$19,2,FALSE))=FALSE,"",IF(ISNUMBER(Z1510),(Z1510-VLOOKUP($B1510,Stats!$A$2:$AA$19,8,FALSE))/VLOOKUP($B1510,Stats!$A$2:$AA$19,22,FALSE),""))</f>
        <v>-0.59810804423176478</v>
      </c>
      <c r="BI1510" s="46" t="str">
        <f>IF(ISNUMBER(VLOOKUP($B1510,Stats!$A$2:$AA$19,2,FALSE))=FALSE,"",IF(ISNUMBER(#REF!),(#REF!-VLOOKUP($B1510,Stats!$A$2:$AA$19,9,FALSE))/VLOOKUP($B1510,Stats!$A$2:$AA$19,23,FALSE),""))</f>
        <v/>
      </c>
      <c r="BJ1510" s="46" t="str">
        <f>IF(ISNUMBER(VLOOKUP($B1510,Stats!$A$2:$AA$19,2,FALSE))=FALSE,"",IF(ISNUMBER(#REF!),(#REF!-VLOOKUP($B1510,Stats!$A$2:$AA$19,10,FALSE))/VLOOKUP($B1510,Stats!$A$2:$AA$19,24,FALSE),""))</f>
        <v/>
      </c>
      <c r="BK1510" s="44">
        <f t="shared" si="314"/>
        <v>0.69266927774420761</v>
      </c>
      <c r="BL1510" s="46" t="str">
        <f>IF(ISNUMBER(VLOOKUP($B1510,Stats!$A$2:$AA$19,2,FALSE))=FALSE,"",IF(ISNUMBER(#REF!),(#REF!-VLOOKUP($B1510,Stats!$A$2:$AA$19,11,FALSE))/VLOOKUP($B1510,Stats!$A$2:$AA$19,25,FALSE),""))</f>
        <v/>
      </c>
      <c r="BM1510" s="46" t="str">
        <f>IF(ISNUMBER(VLOOKUP($B1510,Stats!$A$2:$AA$19,2,FALSE))=FALSE,"",IF(ISNUMBER(AA1510),(AA1510-VLOOKUP($B1510,Stats!$A$2:$AA$19,12,FALSE))/VLOOKUP($B1510,Stats!$A$2:$AA$19,26,FALSE),""))</f>
        <v/>
      </c>
      <c r="BN1510" s="46" t="str">
        <f>IF(ISNUMBER(VLOOKUP($B1510,Stats!$A$2:$AA$19,2,FALSE))=FALSE,"",IF(ISNUMBER(#REF!),(#REF!-VLOOKUP($B1510,Stats!$A$2:$AA$19,13,FALSE))/VLOOKUP($B1510,Stats!$A$2:$AA$19,27,FALSE),""))</f>
        <v/>
      </c>
      <c r="BO1510" s="46" t="str">
        <f>IF(ISNUMBER(VLOOKUP($B1510,Stats!$A$2:$AA$19,2,FALSE))=FALSE,"",IF(ISNUMBER(#REF!),(#REF!-VLOOKUP($B1510,Stats!$A$2:$AA$19,14,FALSE))/VLOOKUP($B1510,Stats!$A$2:$AB$19,28,FALSE),""))</f>
        <v/>
      </c>
      <c r="BP1510" s="46"/>
      <c r="BQ1510" s="46">
        <f>IF(ISNUMBER(VLOOKUP($B1510,Stats!$A$2:$AA$19,2,FALSE))=FALSE,"",IF(ISNUMBER(BM1510),BM1510,(VLOOKUP($B1510,Stats!$A$2:$AT$19,46,FALSE)-VLOOKUP($B1510,Stats!$A$2:$AA$19,12,FALSE))/VLOOKUP($B1510,Stats!$A$2:$AA$19,26,FALSE)))</f>
        <v>-0.36655208107354165</v>
      </c>
      <c r="BR1510" s="51">
        <f t="shared" si="315"/>
        <v>-0.36655208107354165</v>
      </c>
      <c r="BS1510" s="32" t="str">
        <f t="shared" si="310"/>
        <v>6578_201505</v>
      </c>
      <c r="BT1510" s="53">
        <f t="shared" si="311"/>
        <v>6.254524227799925E-2</v>
      </c>
    </row>
    <row r="1511" spans="1:72" x14ac:dyDescent="0.15">
      <c r="A1511" s="16">
        <v>6578</v>
      </c>
      <c r="B1511" s="17">
        <v>201506</v>
      </c>
      <c r="C1511" s="3">
        <v>0</v>
      </c>
      <c r="D1511" s="23">
        <v>3.0531897798489416E-2</v>
      </c>
      <c r="E1511" s="18">
        <v>3.8707657546506293E-3</v>
      </c>
      <c r="F1511" s="24">
        <v>8</v>
      </c>
      <c r="G1511" s="24">
        <v>2</v>
      </c>
      <c r="H1511" s="20">
        <v>3.9639703161921114E-3</v>
      </c>
      <c r="I1511" s="20">
        <v>-7.6215988437700055E-4</v>
      </c>
      <c r="J1511" s="24">
        <v>7</v>
      </c>
      <c r="K1511" s="24">
        <v>2</v>
      </c>
      <c r="L1511" s="20">
        <v>9.8986379474186315E-3</v>
      </c>
      <c r="M1511" s="20">
        <v>-9.6238671906312412E-4</v>
      </c>
      <c r="N1511" s="19">
        <v>1.2826</v>
      </c>
      <c r="O1511" s="19">
        <v>1.0286310048921325</v>
      </c>
      <c r="P1511" s="25">
        <v>42082</v>
      </c>
      <c r="Q1511" s="20">
        <v>-1.523778971850076E-3</v>
      </c>
      <c r="R1511" s="25">
        <v>42074</v>
      </c>
      <c r="S1511" s="25">
        <f>IF(ISNUMBER(R1511),VLOOKUP(B1511,Index!$B$3:$AB$18,27,FALSE),"")</f>
        <v>42073</v>
      </c>
      <c r="T1511" s="25">
        <f>IF(ISNUMBER($R1511),VLOOKUP($B1511,Index!$B$21:$AB$36,27,FALSE),"")</f>
        <v>42075</v>
      </c>
      <c r="U1511" s="25">
        <f>IF(ISNUMBER($R1511),VLOOKUP($B1511,Index!$B$39:$AB$54,27,FALSE),"")</f>
        <v>42075</v>
      </c>
      <c r="W1511" s="18">
        <v>0.91595693395468247</v>
      </c>
      <c r="X1511" s="19">
        <v>0.8</v>
      </c>
      <c r="Y1511" s="18">
        <v>7.3442616442058906E-2</v>
      </c>
      <c r="Z1511" s="19">
        <f t="shared" si="312"/>
        <v>1</v>
      </c>
      <c r="AA1511" s="21">
        <v>20.036959665757507</v>
      </c>
      <c r="AB1511" s="3">
        <v>0</v>
      </c>
      <c r="AC1511" s="18">
        <v>0.83897710485966259</v>
      </c>
      <c r="AD1511" s="19">
        <v>0.64000000000000012</v>
      </c>
      <c r="AE1511" s="18">
        <v>5.3938179098553807E-3</v>
      </c>
      <c r="AF1511" s="19">
        <f t="shared" si="313"/>
        <v>1</v>
      </c>
      <c r="AG1511" s="21">
        <v>401.47975264719321</v>
      </c>
      <c r="AH1511" s="3">
        <v>0</v>
      </c>
      <c r="AK1511" t="str">
        <f t="shared" si="318"/>
        <v/>
      </c>
      <c r="AL1511" t="str">
        <f t="shared" si="318"/>
        <v/>
      </c>
      <c r="AM1511" t="str">
        <f t="shared" si="318"/>
        <v/>
      </c>
      <c r="AN1511" t="str">
        <f t="shared" si="318"/>
        <v/>
      </c>
      <c r="AO1511" t="str">
        <f t="shared" si="318"/>
        <v/>
      </c>
      <c r="AP1511" t="str">
        <f t="shared" si="318"/>
        <v/>
      </c>
      <c r="AQ1511" t="str">
        <f t="shared" si="318"/>
        <v/>
      </c>
      <c r="AR1511" t="str">
        <f t="shared" si="318"/>
        <v/>
      </c>
      <c r="AS1511" t="str">
        <f t="shared" si="318"/>
        <v/>
      </c>
      <c r="AT1511" t="str">
        <f t="shared" si="318"/>
        <v/>
      </c>
      <c r="AU1511" t="str">
        <f t="shared" si="318"/>
        <v/>
      </c>
      <c r="AV1511" t="str">
        <f t="shared" si="318"/>
        <v/>
      </c>
      <c r="AW1511">
        <f t="shared" si="318"/>
        <v>20.036959665757507</v>
      </c>
      <c r="AX1511" t="str">
        <f t="shared" si="318"/>
        <v/>
      </c>
      <c r="AZ1511" s="46">
        <f>IF(ISNUMBER(VLOOKUP($B1511,Stats!$A$2:$AA$19,2,FALSE))=FALSE,"",IF(ISNUMBER(W1511),(W1511-VLOOKUP($B1511,Stats!$A$2:$AA$19,2,FALSE))/VLOOKUP($B1511,Stats!$A$2:$AA$19,16,FALSE),""))</f>
        <v>-0.81295820776224625</v>
      </c>
      <c r="BA1511" s="46">
        <f>IF(ISNUMBER(VLOOKUP($B1511,Stats!$A$2:$AA$19,2,FALSE))=FALSE,"",IF(ISNUMBER(X1511),(X1511-VLOOKUP($B1511,Stats!$A$2:$AA$19,3,FALSE))/VLOOKUP($B1511,Stats!$A$2:$AA$19,17,FALSE),""))</f>
        <v>-3.4963065069354378E-2</v>
      </c>
      <c r="BB1511" s="46"/>
      <c r="BC1511" s="46"/>
      <c r="BD1511" s="44">
        <f t="shared" si="309"/>
        <v>-0.42396063641580034</v>
      </c>
      <c r="BE1511" s="46">
        <f>IF(ISNUMBER(VLOOKUP($B1511,Stats!$A$2:$AA$19,2,FALSE))=FALSE,"",IF(ISNUMBER(Y1511),(Y1511-VLOOKUP($B1511,Stats!$A$2:$AA$19,5,FALSE))/VLOOKUP($B1511,Stats!$A$2:$AA$19,19,FALSE),""))</f>
        <v>-0.74128748320413429</v>
      </c>
      <c r="BF1511" s="46"/>
      <c r="BG1511" s="46"/>
      <c r="BH1511" s="46">
        <f>IF(ISNUMBER(VLOOKUP($B1511,Stats!$A$2:$AA$19,2,FALSE))=FALSE,"",IF(ISNUMBER(Z1511),(Z1511-VLOOKUP($B1511,Stats!$A$2:$AA$19,8,FALSE))/VLOOKUP($B1511,Stats!$A$2:$AA$19,22,FALSE),""))</f>
        <v>-0.73808297609062268</v>
      </c>
      <c r="BI1511" s="46" t="str">
        <f>IF(ISNUMBER(VLOOKUP($B1511,Stats!$A$2:$AA$19,2,FALSE))=FALSE,"",IF(ISNUMBER(#REF!),(#REF!-VLOOKUP($B1511,Stats!$A$2:$AA$19,9,FALSE))/VLOOKUP($B1511,Stats!$A$2:$AA$19,23,FALSE),""))</f>
        <v/>
      </c>
      <c r="BJ1511" s="46" t="str">
        <f>IF(ISNUMBER(VLOOKUP($B1511,Stats!$A$2:$AA$19,2,FALSE))=FALSE,"",IF(ISNUMBER(#REF!),(#REF!-VLOOKUP($B1511,Stats!$A$2:$AA$19,10,FALSE))/VLOOKUP($B1511,Stats!$A$2:$AA$19,24,FALSE),""))</f>
        <v/>
      </c>
      <c r="BK1511" s="44">
        <f t="shared" si="314"/>
        <v>0.29747634541570722</v>
      </c>
      <c r="BL1511" s="46" t="str">
        <f>IF(ISNUMBER(VLOOKUP($B1511,Stats!$A$2:$AA$19,2,FALSE))=FALSE,"",IF(ISNUMBER(#REF!),(#REF!-VLOOKUP($B1511,Stats!$A$2:$AA$19,11,FALSE))/VLOOKUP($B1511,Stats!$A$2:$AA$19,25,FALSE),""))</f>
        <v/>
      </c>
      <c r="BM1511" s="46">
        <f>IF(ISNUMBER(VLOOKUP($B1511,Stats!$A$2:$AA$19,2,FALSE))=FALSE,"",IF(ISNUMBER(AA1511),(AA1511-VLOOKUP($B1511,Stats!$A$2:$AA$19,12,FALSE))/VLOOKUP($B1511,Stats!$A$2:$AA$19,26,FALSE),""))</f>
        <v>-0.1637713586581713</v>
      </c>
      <c r="BN1511" s="46" t="str">
        <f>IF(ISNUMBER(VLOOKUP($B1511,Stats!$A$2:$AA$19,2,FALSE))=FALSE,"",IF(ISNUMBER(#REF!),(#REF!-VLOOKUP($B1511,Stats!$A$2:$AA$19,13,FALSE))/VLOOKUP($B1511,Stats!$A$2:$AA$19,27,FALSE),""))</f>
        <v/>
      </c>
      <c r="BO1511" s="46" t="str">
        <f>IF(ISNUMBER(VLOOKUP($B1511,Stats!$A$2:$AA$19,2,FALSE))=FALSE,"",IF(ISNUMBER(#REF!),(#REF!-VLOOKUP($B1511,Stats!$A$2:$AA$19,14,FALSE))/VLOOKUP($B1511,Stats!$A$2:$AB$19,28,FALSE),""))</f>
        <v/>
      </c>
      <c r="BP1511" s="46"/>
      <c r="BQ1511" s="46">
        <f>IF(ISNUMBER(VLOOKUP($B1511,Stats!$A$2:$AA$19,2,FALSE))=FALSE,"",IF(ISNUMBER(BM1511),BM1511,(VLOOKUP($B1511,Stats!$A$2:$AT$19,46,FALSE)-VLOOKUP($B1511,Stats!$A$2:$AA$19,12,FALSE))/VLOOKUP($B1511,Stats!$A$2:$AA$19,26,FALSE)))</f>
        <v>-0.1637713586581713</v>
      </c>
      <c r="BR1511" s="51">
        <f t="shared" si="315"/>
        <v>-0.1637713586581713</v>
      </c>
      <c r="BS1511" s="32" t="str">
        <f t="shared" si="310"/>
        <v>6578_201506</v>
      </c>
      <c r="BT1511" s="53">
        <f t="shared" si="311"/>
        <v>6.0939408234630003E-2</v>
      </c>
    </row>
    <row r="1512" spans="1:72" x14ac:dyDescent="0.15">
      <c r="A1512" s="16">
        <v>6578</v>
      </c>
      <c r="B1512" s="17">
        <v>201507</v>
      </c>
      <c r="C1512" s="3">
        <v>0</v>
      </c>
      <c r="D1512" s="23">
        <v>-3.7423982535473854E-3</v>
      </c>
      <c r="E1512" s="18">
        <v>5.0182570983717007E-4</v>
      </c>
      <c r="F1512" s="24">
        <v>1</v>
      </c>
      <c r="G1512" s="24">
        <v>4</v>
      </c>
      <c r="H1512" s="20">
        <v>0</v>
      </c>
      <c r="I1512" s="20">
        <v>-9.3687728776795098E-4</v>
      </c>
      <c r="J1512" s="24">
        <v>1</v>
      </c>
      <c r="K1512" s="24">
        <v>4</v>
      </c>
      <c r="L1512" s="20">
        <v>0</v>
      </c>
      <c r="M1512" s="20">
        <v>-1.1725162198077399E-3</v>
      </c>
      <c r="N1512" s="19">
        <v>1.2826</v>
      </c>
      <c r="O1512" s="19">
        <v>1</v>
      </c>
      <c r="P1512" s="25">
        <v>42086</v>
      </c>
      <c r="Q1512" s="20">
        <v>-3.7423982535473854E-3</v>
      </c>
      <c r="R1512" s="25">
        <v>42090</v>
      </c>
      <c r="S1512" s="25">
        <f>IF(ISNUMBER(R1512),VLOOKUP(B1512,Index!$B$3:$AB$18,27,FALSE),"")</f>
        <v>42088</v>
      </c>
      <c r="T1512" s="25">
        <f>IF(ISNUMBER($R1512),VLOOKUP($B1512,Index!$B$21:$AB$36,27,FALSE),"")</f>
        <v>42089</v>
      </c>
      <c r="U1512" s="25">
        <f>IF(ISNUMBER($R1512),VLOOKUP($B1512,Index!$B$39:$AB$54,27,FALSE),"")</f>
        <v>42089</v>
      </c>
      <c r="W1512" s="18">
        <v>-0.26945267425541175</v>
      </c>
      <c r="X1512" s="19">
        <v>0.2</v>
      </c>
      <c r="Y1512" s="18">
        <v>9.5214733890973333E-3</v>
      </c>
      <c r="Z1512" s="19">
        <f t="shared" si="312"/>
        <v>2</v>
      </c>
      <c r="AA1512" s="21" t="s">
        <v>25</v>
      </c>
      <c r="AB1512" s="3">
        <v>0</v>
      </c>
      <c r="AC1512" s="18">
        <v>7.2604743663393034E-2</v>
      </c>
      <c r="AD1512" s="19">
        <v>4.0000000000000008E-2</v>
      </c>
      <c r="AE1512" s="18">
        <v>9.0658455499288663E-5</v>
      </c>
      <c r="AF1512" s="19">
        <f t="shared" si="313"/>
        <v>4</v>
      </c>
      <c r="AG1512" s="21" t="s">
        <v>25</v>
      </c>
      <c r="AH1512" s="3">
        <v>0</v>
      </c>
      <c r="AK1512" t="str">
        <f t="shared" si="318"/>
        <v/>
      </c>
      <c r="AL1512" t="str">
        <f t="shared" si="318"/>
        <v/>
      </c>
      <c r="AM1512" t="str">
        <f t="shared" si="318"/>
        <v/>
      </c>
      <c r="AN1512" t="str">
        <f t="shared" si="318"/>
        <v/>
      </c>
      <c r="AO1512" t="str">
        <f t="shared" si="318"/>
        <v/>
      </c>
      <c r="AP1512" t="str">
        <f t="shared" si="318"/>
        <v/>
      </c>
      <c r="AQ1512" t="str">
        <f t="shared" si="318"/>
        <v/>
      </c>
      <c r="AR1512" t="str">
        <f t="shared" si="318"/>
        <v/>
      </c>
      <c r="AS1512" t="str">
        <f t="shared" si="318"/>
        <v/>
      </c>
      <c r="AT1512" t="str">
        <f t="shared" si="318"/>
        <v/>
      </c>
      <c r="AU1512" t="str">
        <f t="shared" si="318"/>
        <v/>
      </c>
      <c r="AV1512" t="str">
        <f t="shared" si="318"/>
        <v/>
      </c>
      <c r="AW1512" t="str">
        <f t="shared" si="318"/>
        <v/>
      </c>
      <c r="AX1512" t="str">
        <f t="shared" si="318"/>
        <v/>
      </c>
      <c r="AZ1512" s="46">
        <f>IF(ISNUMBER(VLOOKUP($B1512,Stats!$A$2:$AA$19,2,FALSE))=FALSE,"",IF(ISNUMBER(W1512),(W1512-VLOOKUP($B1512,Stats!$A$2:$AA$19,2,FALSE))/VLOOKUP($B1512,Stats!$A$2:$AA$19,16,FALSE),""))</f>
        <v>-0.80617212094277602</v>
      </c>
      <c r="BA1512" s="46">
        <f>IF(ISNUMBER(VLOOKUP($B1512,Stats!$A$2:$AA$19,2,FALSE))=FALSE,"",IF(ISNUMBER(X1512),(X1512-VLOOKUP($B1512,Stats!$A$2:$AA$19,3,FALSE))/VLOOKUP($B1512,Stats!$A$2:$AA$19,17,FALSE),""))</f>
        <v>-2.376106364455377</v>
      </c>
      <c r="BB1512" s="46"/>
      <c r="BC1512" s="46"/>
      <c r="BD1512" s="44">
        <f t="shared" si="309"/>
        <v>-1.5911392426990765</v>
      </c>
      <c r="BE1512" s="46">
        <f>IF(ISNUMBER(VLOOKUP($B1512,Stats!$A$2:$AA$19,2,FALSE))=FALSE,"",IF(ISNUMBER(Y1512),(Y1512-VLOOKUP($B1512,Stats!$A$2:$AA$19,5,FALSE))/VLOOKUP($B1512,Stats!$A$2:$AA$19,19,FALSE),""))</f>
        <v>-1.1792549681586431</v>
      </c>
      <c r="BF1512" s="46"/>
      <c r="BG1512" s="46"/>
      <c r="BH1512" s="46">
        <f>IF(ISNUMBER(VLOOKUP($B1512,Stats!$A$2:$AA$19,2,FALSE))=FALSE,"",IF(ISNUMBER(Z1512),(Z1512-VLOOKUP($B1512,Stats!$A$2:$AA$19,8,FALSE))/VLOOKUP($B1512,Stats!$A$2:$AA$19,22,FALSE),""))</f>
        <v>1.4378520910348771</v>
      </c>
      <c r="BI1512" s="46" t="str">
        <f>IF(ISNUMBER(VLOOKUP($B1512,Stats!$A$2:$AA$19,2,FALSE))=FALSE,"",IF(ISNUMBER(#REF!),(#REF!-VLOOKUP($B1512,Stats!$A$2:$AA$19,9,FALSE))/VLOOKUP($B1512,Stats!$A$2:$AA$19,23,FALSE),""))</f>
        <v/>
      </c>
      <c r="BJ1512" s="46" t="str">
        <f>IF(ISNUMBER(VLOOKUP($B1512,Stats!$A$2:$AA$19,2,FALSE))=FALSE,"",IF(ISNUMBER(#REF!),(#REF!-VLOOKUP($B1512,Stats!$A$2:$AA$19,10,FALSE))/VLOOKUP($B1512,Stats!$A$2:$AA$19,24,FALSE),""))</f>
        <v/>
      </c>
      <c r="BK1512" s="44">
        <f t="shared" si="314"/>
        <v>1.2568341050215133</v>
      </c>
      <c r="BL1512" s="46" t="str">
        <f>IF(ISNUMBER(VLOOKUP($B1512,Stats!$A$2:$AA$19,2,FALSE))=FALSE,"",IF(ISNUMBER(#REF!),(#REF!-VLOOKUP($B1512,Stats!$A$2:$AA$19,11,FALSE))/VLOOKUP($B1512,Stats!$A$2:$AA$19,25,FALSE),""))</f>
        <v/>
      </c>
      <c r="BM1512" s="46" t="str">
        <f>IF(ISNUMBER(VLOOKUP($B1512,Stats!$A$2:$AA$19,2,FALSE))=FALSE,"",IF(ISNUMBER(AA1512),(AA1512-VLOOKUP($B1512,Stats!$A$2:$AA$19,12,FALSE))/VLOOKUP($B1512,Stats!$A$2:$AA$19,26,FALSE),""))</f>
        <v/>
      </c>
      <c r="BN1512" s="46" t="str">
        <f>IF(ISNUMBER(VLOOKUP($B1512,Stats!$A$2:$AA$19,2,FALSE))=FALSE,"",IF(ISNUMBER(#REF!),(#REF!-VLOOKUP($B1512,Stats!$A$2:$AA$19,13,FALSE))/VLOOKUP($B1512,Stats!$A$2:$AA$19,27,FALSE),""))</f>
        <v/>
      </c>
      <c r="BO1512" s="46" t="str">
        <f>IF(ISNUMBER(VLOOKUP($B1512,Stats!$A$2:$AA$19,2,FALSE))=FALSE,"",IF(ISNUMBER(#REF!),(#REF!-VLOOKUP($B1512,Stats!$A$2:$AA$19,14,FALSE))/VLOOKUP($B1512,Stats!$A$2:$AB$19,28,FALSE),""))</f>
        <v/>
      </c>
      <c r="BP1512" s="46"/>
      <c r="BQ1512" s="46">
        <f>IF(ISNUMBER(VLOOKUP($B1512,Stats!$A$2:$AA$19,2,FALSE))=FALSE,"",IF(ISNUMBER(BM1512),BM1512,(VLOOKUP($B1512,Stats!$A$2:$AT$19,46,FALSE)-VLOOKUP($B1512,Stats!$A$2:$AA$19,12,FALSE))/VLOOKUP($B1512,Stats!$A$2:$AA$19,26,FALSE)))</f>
        <v>-0.49247029718328789</v>
      </c>
      <c r="BR1512" s="51">
        <f t="shared" si="315"/>
        <v>-0.49247029718328789</v>
      </c>
      <c r="BS1512" s="32" t="str">
        <f t="shared" si="310"/>
        <v>6578_201507</v>
      </c>
      <c r="BT1512" s="53">
        <f t="shared" si="311"/>
        <v>0.33737855503643499</v>
      </c>
    </row>
    <row r="1513" spans="1:72" x14ac:dyDescent="0.15">
      <c r="S1513" t="str">
        <f>IF(ISNUMBER(R1513),VLOOKUP(B1513,Index!$B$3:$AB$18,27,FALSE),"")</f>
        <v/>
      </c>
      <c r="T1513" t="str">
        <f>IF(ISNUMBER($R1513),VLOOKUP($B1513,Index!$B$21:$AB$36,27,FALSE),"")</f>
        <v/>
      </c>
      <c r="U1513" t="str">
        <f>IF(ISNUMBER($R1513),VLOOKUP($B1513,Index!$B$39:$AB$54,27,FALSE),"")</f>
        <v/>
      </c>
      <c r="Z1513" t="str">
        <f t="shared" si="312"/>
        <v/>
      </c>
      <c r="AA1513" t="s">
        <v>25</v>
      </c>
      <c r="AF1513" t="str">
        <f t="shared" si="313"/>
        <v/>
      </c>
      <c r="AG1513" t="s">
        <v>25</v>
      </c>
      <c r="AK1513" t="str">
        <f t="shared" ref="AK1513:AX1522" si="319">IF($B1513=AK$2,$AA1513,"")</f>
        <v/>
      </c>
      <c r="AL1513" t="str">
        <f t="shared" si="319"/>
        <v/>
      </c>
      <c r="AM1513" t="str">
        <f t="shared" si="319"/>
        <v/>
      </c>
      <c r="AN1513" t="str">
        <f t="shared" si="319"/>
        <v/>
      </c>
      <c r="AO1513" t="str">
        <f t="shared" si="319"/>
        <v/>
      </c>
      <c r="AP1513" t="str">
        <f t="shared" si="319"/>
        <v/>
      </c>
      <c r="AQ1513" t="str">
        <f t="shared" si="319"/>
        <v/>
      </c>
      <c r="AR1513" t="str">
        <f t="shared" si="319"/>
        <v/>
      </c>
      <c r="AS1513" t="str">
        <f t="shared" si="319"/>
        <v/>
      </c>
      <c r="AT1513" t="str">
        <f t="shared" si="319"/>
        <v/>
      </c>
      <c r="AU1513" t="str">
        <f t="shared" si="319"/>
        <v/>
      </c>
      <c r="AV1513" t="str">
        <f t="shared" si="319"/>
        <v/>
      </c>
      <c r="AW1513" t="str">
        <f t="shared" si="319"/>
        <v/>
      </c>
      <c r="AX1513" t="str">
        <f t="shared" si="319"/>
        <v/>
      </c>
      <c r="AZ1513" s="46" t="str">
        <f>IF(ISNUMBER(VLOOKUP($B1513,Stats!$A$2:$AA$19,2,FALSE))=FALSE,"",IF(ISNUMBER(W1513),(W1513-VLOOKUP($B1513,Stats!$A$2:$AA$19,2,FALSE))/VLOOKUP($B1513,Stats!$A$2:$AA$19,16,FALSE),""))</f>
        <v/>
      </c>
      <c r="BA1513" s="46" t="str">
        <f>IF(ISNUMBER(VLOOKUP($B1513,Stats!$A$2:$AA$19,2,FALSE))=FALSE,"",IF(ISNUMBER(X1513),(X1513-VLOOKUP($B1513,Stats!$A$2:$AA$19,3,FALSE))/VLOOKUP($B1513,Stats!$A$2:$AA$19,17,FALSE),""))</f>
        <v/>
      </c>
      <c r="BB1513" s="46"/>
      <c r="BC1513" s="46"/>
      <c r="BD1513" s="44" t="str">
        <f t="shared" si="309"/>
        <v/>
      </c>
      <c r="BE1513" s="46" t="str">
        <f>IF(ISNUMBER(VLOOKUP($B1513,Stats!$A$2:$AA$19,2,FALSE))=FALSE,"",IF(ISNUMBER(Y1513),(Y1513-VLOOKUP($B1513,Stats!$A$2:$AA$19,5,FALSE))/VLOOKUP($B1513,Stats!$A$2:$AA$19,19,FALSE),""))</f>
        <v/>
      </c>
      <c r="BF1513" s="46"/>
      <c r="BG1513" s="46"/>
      <c r="BH1513" s="46" t="str">
        <f>IF(ISNUMBER(VLOOKUP($B1513,Stats!$A$2:$AA$19,2,FALSE))=FALSE,"",IF(ISNUMBER(Z1513),(Z1513-VLOOKUP($B1513,Stats!$A$2:$AA$19,8,FALSE))/VLOOKUP($B1513,Stats!$A$2:$AA$19,22,FALSE),""))</f>
        <v/>
      </c>
      <c r="BI1513" s="46" t="str">
        <f>IF(ISNUMBER(VLOOKUP($B1513,Stats!$A$2:$AA$19,2,FALSE))=FALSE,"",IF(ISNUMBER(#REF!),(#REF!-VLOOKUP($B1513,Stats!$A$2:$AA$19,9,FALSE))/VLOOKUP($B1513,Stats!$A$2:$AA$19,23,FALSE),""))</f>
        <v/>
      </c>
      <c r="BJ1513" s="46" t="str">
        <f>IF(ISNUMBER(VLOOKUP($B1513,Stats!$A$2:$AA$19,2,FALSE))=FALSE,"",IF(ISNUMBER(#REF!),(#REF!-VLOOKUP($B1513,Stats!$A$2:$AA$19,10,FALSE))/VLOOKUP($B1513,Stats!$A$2:$AA$19,24,FALSE),""))</f>
        <v/>
      </c>
      <c r="BK1513" s="44" t="str">
        <f t="shared" si="314"/>
        <v/>
      </c>
      <c r="BL1513" s="46" t="str">
        <f>IF(ISNUMBER(VLOOKUP($B1513,Stats!$A$2:$AA$19,2,FALSE))=FALSE,"",IF(ISNUMBER(#REF!),(#REF!-VLOOKUP($B1513,Stats!$A$2:$AA$19,11,FALSE))/VLOOKUP($B1513,Stats!$A$2:$AA$19,25,FALSE),""))</f>
        <v/>
      </c>
      <c r="BM1513" s="46" t="str">
        <f>IF(ISNUMBER(VLOOKUP($B1513,Stats!$A$2:$AA$19,2,FALSE))=FALSE,"",IF(ISNUMBER(AA1513),(AA1513-VLOOKUP($B1513,Stats!$A$2:$AA$19,12,FALSE))/VLOOKUP($B1513,Stats!$A$2:$AA$19,26,FALSE),""))</f>
        <v/>
      </c>
      <c r="BN1513" s="46" t="str">
        <f>IF(ISNUMBER(VLOOKUP($B1513,Stats!$A$2:$AA$19,2,FALSE))=FALSE,"",IF(ISNUMBER(#REF!),(#REF!-VLOOKUP($B1513,Stats!$A$2:$AA$19,13,FALSE))/VLOOKUP($B1513,Stats!$A$2:$AA$19,27,FALSE),""))</f>
        <v/>
      </c>
      <c r="BO1513" s="46" t="str">
        <f>IF(ISNUMBER(VLOOKUP($B1513,Stats!$A$2:$AA$19,2,FALSE))=FALSE,"",IF(ISNUMBER(#REF!),(#REF!-VLOOKUP($B1513,Stats!$A$2:$AA$19,14,FALSE))/VLOOKUP($B1513,Stats!$A$2:$AB$19,28,FALSE),""))</f>
        <v/>
      </c>
      <c r="BP1513" s="46"/>
      <c r="BQ1513" s="46" t="str">
        <f>IF(ISNUMBER(VLOOKUP($B1513,Stats!$A$2:$AA$19,2,FALSE))=FALSE,"",IF(ISNUMBER(BM1513),BM1513,(VLOOKUP($B1513,Stats!$A$2:$AT$19,46,FALSE)-VLOOKUP($B1513,Stats!$A$2:$AA$19,12,FALSE))/VLOOKUP($B1513,Stats!$A$2:$AA$19,26,FALSE)))</f>
        <v/>
      </c>
      <c r="BR1513" s="51" t="str">
        <f t="shared" si="315"/>
        <v/>
      </c>
      <c r="BS1513" s="32" t="str">
        <f t="shared" si="310"/>
        <v/>
      </c>
      <c r="BT1513" s="53" t="str">
        <f t="shared" si="311"/>
        <v/>
      </c>
    </row>
    <row r="1514" spans="1:72" ht="40.5" x14ac:dyDescent="0.15">
      <c r="A1514" s="1" t="s">
        <v>54</v>
      </c>
      <c r="B1514" s="1" t="s">
        <v>0</v>
      </c>
      <c r="C1514" s="3"/>
      <c r="D1514" s="4" t="s">
        <v>10</v>
      </c>
      <c r="E1514" s="1" t="s">
        <v>11</v>
      </c>
      <c r="F1514" s="1" t="s">
        <v>12</v>
      </c>
      <c r="G1514" s="1" t="s">
        <v>13</v>
      </c>
      <c r="H1514" s="1" t="s">
        <v>14</v>
      </c>
      <c r="I1514" s="1" t="s">
        <v>15</v>
      </c>
      <c r="J1514" s="1" t="s">
        <v>16</v>
      </c>
      <c r="K1514" s="1" t="s">
        <v>17</v>
      </c>
      <c r="L1514" s="1" t="s">
        <v>18</v>
      </c>
      <c r="M1514" s="1" t="s">
        <v>19</v>
      </c>
      <c r="N1514" s="1" t="s">
        <v>20</v>
      </c>
      <c r="O1514" s="1" t="s">
        <v>21</v>
      </c>
      <c r="P1514" s="1" t="s">
        <v>22</v>
      </c>
      <c r="Q1514" s="1" t="s">
        <v>23</v>
      </c>
      <c r="R1514" s="1" t="s">
        <v>24</v>
      </c>
      <c r="S1514" s="1" t="str">
        <f>IF(ISNUMBER(R1514),VLOOKUP(B1514,Index!$B$3:$AB$18,27,FALSE),"")</f>
        <v/>
      </c>
      <c r="T1514" s="1" t="str">
        <f>IF(ISNUMBER($R1514),VLOOKUP($B1514,Index!$B$21:$AB$36,27,FALSE),"")</f>
        <v/>
      </c>
      <c r="U1514" s="1" t="str">
        <f>IF(ISNUMBER($R1514),VLOOKUP($B1514,Index!$B$39:$AB$54,27,FALSE),"")</f>
        <v/>
      </c>
      <c r="W1514" s="1" t="s">
        <v>1</v>
      </c>
      <c r="X1514" s="1" t="s">
        <v>2</v>
      </c>
      <c r="Y1514" s="1" t="s">
        <v>4</v>
      </c>
      <c r="Z1514" s="1" t="str">
        <f t="shared" si="312"/>
        <v/>
      </c>
      <c r="AA1514" s="1" t="s">
        <v>8</v>
      </c>
      <c r="AB1514" s="3"/>
      <c r="AC1514" s="1" t="s">
        <v>55</v>
      </c>
      <c r="AD1514" s="1" t="s">
        <v>56</v>
      </c>
      <c r="AE1514" s="1" t="s">
        <v>57</v>
      </c>
      <c r="AF1514" s="1" t="str">
        <f t="shared" si="313"/>
        <v/>
      </c>
      <c r="AG1514" s="1" t="s">
        <v>38</v>
      </c>
      <c r="AH1514" s="3"/>
      <c r="AK1514" t="str">
        <f t="shared" si="319"/>
        <v/>
      </c>
      <c r="AL1514" t="str">
        <f t="shared" si="319"/>
        <v/>
      </c>
      <c r="AM1514" t="str">
        <f t="shared" si="319"/>
        <v/>
      </c>
      <c r="AN1514" t="str">
        <f t="shared" si="319"/>
        <v/>
      </c>
      <c r="AO1514" t="str">
        <f t="shared" si="319"/>
        <v/>
      </c>
      <c r="AP1514" t="str">
        <f t="shared" si="319"/>
        <v/>
      </c>
      <c r="AQ1514" t="str">
        <f t="shared" si="319"/>
        <v/>
      </c>
      <c r="AR1514" t="str">
        <f t="shared" si="319"/>
        <v/>
      </c>
      <c r="AS1514" t="str">
        <f t="shared" si="319"/>
        <v/>
      </c>
      <c r="AT1514" t="str">
        <f t="shared" si="319"/>
        <v/>
      </c>
      <c r="AU1514" t="str">
        <f t="shared" si="319"/>
        <v/>
      </c>
      <c r="AV1514" t="str">
        <f t="shared" si="319"/>
        <v/>
      </c>
      <c r="AW1514" t="str">
        <f t="shared" si="319"/>
        <v/>
      </c>
      <c r="AX1514" t="str">
        <f t="shared" si="319"/>
        <v/>
      </c>
      <c r="AZ1514" s="46" t="str">
        <f>IF(ISNUMBER(VLOOKUP($B1514,Stats!$A$2:$AA$19,2,FALSE))=FALSE,"",IF(ISNUMBER(W1514),(W1514-VLOOKUP($B1514,Stats!$A$2:$AA$19,2,FALSE))/VLOOKUP($B1514,Stats!$A$2:$AA$19,16,FALSE),""))</f>
        <v/>
      </c>
      <c r="BA1514" s="46" t="str">
        <f>IF(ISNUMBER(VLOOKUP($B1514,Stats!$A$2:$AA$19,2,FALSE))=FALSE,"",IF(ISNUMBER(X1514),(X1514-VLOOKUP($B1514,Stats!$A$2:$AA$19,3,FALSE))/VLOOKUP($B1514,Stats!$A$2:$AA$19,17,FALSE),""))</f>
        <v/>
      </c>
      <c r="BB1514" s="46"/>
      <c r="BC1514" s="46"/>
      <c r="BD1514" s="44" t="str">
        <f t="shared" si="309"/>
        <v/>
      </c>
      <c r="BE1514" s="46" t="str">
        <f>IF(ISNUMBER(VLOOKUP($B1514,Stats!$A$2:$AA$19,2,FALSE))=FALSE,"",IF(ISNUMBER(Y1514),(Y1514-VLOOKUP($B1514,Stats!$A$2:$AA$19,5,FALSE))/VLOOKUP($B1514,Stats!$A$2:$AA$19,19,FALSE),""))</f>
        <v/>
      </c>
      <c r="BF1514" s="46"/>
      <c r="BG1514" s="46"/>
      <c r="BH1514" s="46" t="str">
        <f>IF(ISNUMBER(VLOOKUP($B1514,Stats!$A$2:$AA$19,2,FALSE))=FALSE,"",IF(ISNUMBER(Z1514),(Z1514-VLOOKUP($B1514,Stats!$A$2:$AA$19,8,FALSE))/VLOOKUP($B1514,Stats!$A$2:$AA$19,22,FALSE),""))</f>
        <v/>
      </c>
      <c r="BI1514" s="46" t="str">
        <f>IF(ISNUMBER(VLOOKUP($B1514,Stats!$A$2:$AA$19,2,FALSE))=FALSE,"",IF(ISNUMBER(#REF!),(#REF!-VLOOKUP($B1514,Stats!$A$2:$AA$19,9,FALSE))/VLOOKUP($B1514,Stats!$A$2:$AA$19,23,FALSE),""))</f>
        <v/>
      </c>
      <c r="BJ1514" s="46" t="str">
        <f>IF(ISNUMBER(VLOOKUP($B1514,Stats!$A$2:$AA$19,2,FALSE))=FALSE,"",IF(ISNUMBER(#REF!),(#REF!-VLOOKUP($B1514,Stats!$A$2:$AA$19,10,FALSE))/VLOOKUP($B1514,Stats!$A$2:$AA$19,24,FALSE),""))</f>
        <v/>
      </c>
      <c r="BK1514" s="44" t="str">
        <f t="shared" si="314"/>
        <v/>
      </c>
      <c r="BL1514" s="46" t="str">
        <f>IF(ISNUMBER(VLOOKUP($B1514,Stats!$A$2:$AA$19,2,FALSE))=FALSE,"",IF(ISNUMBER(#REF!),(#REF!-VLOOKUP($B1514,Stats!$A$2:$AA$19,11,FALSE))/VLOOKUP($B1514,Stats!$A$2:$AA$19,25,FALSE),""))</f>
        <v/>
      </c>
      <c r="BM1514" s="46" t="str">
        <f>IF(ISNUMBER(VLOOKUP($B1514,Stats!$A$2:$AA$19,2,FALSE))=FALSE,"",IF(ISNUMBER(AA1514),(AA1514-VLOOKUP($B1514,Stats!$A$2:$AA$19,12,FALSE))/VLOOKUP($B1514,Stats!$A$2:$AA$19,26,FALSE),""))</f>
        <v/>
      </c>
      <c r="BN1514" s="46" t="str">
        <f>IF(ISNUMBER(VLOOKUP($B1514,Stats!$A$2:$AA$19,2,FALSE))=FALSE,"",IF(ISNUMBER(#REF!),(#REF!-VLOOKUP($B1514,Stats!$A$2:$AA$19,13,FALSE))/VLOOKUP($B1514,Stats!$A$2:$AA$19,27,FALSE),""))</f>
        <v/>
      </c>
      <c r="BO1514" s="46" t="str">
        <f>IF(ISNUMBER(VLOOKUP($B1514,Stats!$A$2:$AA$19,2,FALSE))=FALSE,"",IF(ISNUMBER(#REF!),(#REF!-VLOOKUP($B1514,Stats!$A$2:$AA$19,14,FALSE))/VLOOKUP($B1514,Stats!$A$2:$AB$19,28,FALSE),""))</f>
        <v/>
      </c>
      <c r="BP1514" s="46"/>
      <c r="BQ1514" s="46" t="str">
        <f>IF(ISNUMBER(VLOOKUP($B1514,Stats!$A$2:$AA$19,2,FALSE))=FALSE,"",IF(ISNUMBER(BM1514),BM1514,(VLOOKUP($B1514,Stats!$A$2:$AT$19,46,FALSE)-VLOOKUP($B1514,Stats!$A$2:$AA$19,12,FALSE))/VLOOKUP($B1514,Stats!$A$2:$AA$19,26,FALSE)))</f>
        <v/>
      </c>
      <c r="BR1514" s="51" t="str">
        <f t="shared" si="315"/>
        <v/>
      </c>
      <c r="BS1514" s="32" t="str">
        <f t="shared" si="310"/>
        <v/>
      </c>
      <c r="BT1514" s="53" t="str">
        <f t="shared" si="311"/>
        <v/>
      </c>
    </row>
    <row r="1515" spans="1:72" x14ac:dyDescent="0.15">
      <c r="A1515" s="5">
        <v>6736</v>
      </c>
      <c r="B1515" s="5" t="s">
        <v>58</v>
      </c>
      <c r="C1515" s="3">
        <v>0</v>
      </c>
      <c r="D1515" s="11">
        <v>0.38427488933903509</v>
      </c>
      <c r="E1515" s="6">
        <v>1.1469403460022322E-2</v>
      </c>
      <c r="F1515" s="12">
        <v>67</v>
      </c>
      <c r="G1515" s="12">
        <v>46</v>
      </c>
      <c r="H1515" s="13">
        <v>1.0046941059487089E-2</v>
      </c>
      <c r="I1515" s="13">
        <v>-7.7861375336202247E-3</v>
      </c>
      <c r="J1515" s="12">
        <v>9</v>
      </c>
      <c r="K1515" s="12">
        <v>4</v>
      </c>
      <c r="L1515" s="13">
        <v>3.0085564449351176E-2</v>
      </c>
      <c r="M1515" s="13">
        <v>-4.8327610326847292E-2</v>
      </c>
      <c r="N1515" s="8" t="e">
        <v>#N/A</v>
      </c>
      <c r="O1515" s="8" t="e">
        <v>#N/A</v>
      </c>
      <c r="P1515" s="14" t="e">
        <v>#N/A</v>
      </c>
      <c r="Q1515" s="13">
        <v>-4.8327610326847403E-2</v>
      </c>
      <c r="R1515" s="14">
        <v>42023</v>
      </c>
      <c r="S1515" s="14">
        <f>IF(ISNUMBER(R1515),VLOOKUP(B1515,Index!$B$3:$AB$18,27,FALSE),"")</f>
        <v>42041</v>
      </c>
      <c r="T1515" s="14">
        <f>IF(ISNUMBER($R1515),VLOOKUP($B1515,Index!$B$21:$AB$36,27,FALSE),"")</f>
        <v>41996</v>
      </c>
      <c r="U1515" s="14">
        <f>IF(ISNUMBER($R1515),VLOOKUP($B1515,Index!$B$39:$AB$54,27,FALSE),"")</f>
        <v>42003</v>
      </c>
      <c r="W1515" s="6">
        <v>0.80899976702954746</v>
      </c>
      <c r="X1515" s="7">
        <v>0.59292035398230092</v>
      </c>
      <c r="Y1515" s="6">
        <v>0.21761663002251902</v>
      </c>
      <c r="Z1515" s="8" t="str">
        <f t="shared" si="312"/>
        <v/>
      </c>
      <c r="AA1515" s="9">
        <v>7.9514564601916415</v>
      </c>
      <c r="AB1515" s="3">
        <v>0</v>
      </c>
      <c r="AC1515" s="6">
        <v>0.65448062305386201</v>
      </c>
      <c r="AD1515" s="7">
        <v>0.35155454616649701</v>
      </c>
      <c r="AE1515" s="6">
        <v>4.7356997662357923E-2</v>
      </c>
      <c r="AF1515" s="8" t="str">
        <f t="shared" si="313"/>
        <v/>
      </c>
      <c r="AG1515" s="9">
        <v>63.225659838323388</v>
      </c>
      <c r="AH1515" s="3">
        <v>0</v>
      </c>
      <c r="AK1515" t="str">
        <f t="shared" si="319"/>
        <v/>
      </c>
      <c r="AL1515" t="str">
        <f t="shared" si="319"/>
        <v/>
      </c>
      <c r="AM1515" t="str">
        <f t="shared" si="319"/>
        <v/>
      </c>
      <c r="AN1515" t="str">
        <f t="shared" si="319"/>
        <v/>
      </c>
      <c r="AO1515" t="str">
        <f t="shared" si="319"/>
        <v/>
      </c>
      <c r="AP1515" t="str">
        <f t="shared" si="319"/>
        <v/>
      </c>
      <c r="AQ1515" t="str">
        <f t="shared" si="319"/>
        <v/>
      </c>
      <c r="AR1515" t="str">
        <f t="shared" si="319"/>
        <v/>
      </c>
      <c r="AS1515" t="str">
        <f t="shared" si="319"/>
        <v/>
      </c>
      <c r="AT1515" t="str">
        <f t="shared" si="319"/>
        <v/>
      </c>
      <c r="AU1515" t="str">
        <f t="shared" si="319"/>
        <v/>
      </c>
      <c r="AV1515" t="str">
        <f t="shared" si="319"/>
        <v/>
      </c>
      <c r="AW1515" t="str">
        <f t="shared" si="319"/>
        <v/>
      </c>
      <c r="AX1515" t="str">
        <f t="shared" si="319"/>
        <v/>
      </c>
      <c r="AZ1515" s="46" t="str">
        <f>IF(ISNUMBER(VLOOKUP($B1515,Stats!$A$2:$AA$19,2,FALSE))=FALSE,"",IF(ISNUMBER(W1515),(W1515-VLOOKUP($B1515,Stats!$A$2:$AA$19,2,FALSE))/VLOOKUP($B1515,Stats!$A$2:$AA$19,16,FALSE),""))</f>
        <v/>
      </c>
      <c r="BA1515" s="46" t="str">
        <f>IF(ISNUMBER(VLOOKUP($B1515,Stats!$A$2:$AA$19,2,FALSE))=FALSE,"",IF(ISNUMBER(X1515),(X1515-VLOOKUP($B1515,Stats!$A$2:$AA$19,3,FALSE))/VLOOKUP($B1515,Stats!$A$2:$AA$19,17,FALSE),""))</f>
        <v/>
      </c>
      <c r="BB1515" s="46"/>
      <c r="BC1515" s="46"/>
      <c r="BD1515" s="44" t="str">
        <f t="shared" si="309"/>
        <v/>
      </c>
      <c r="BE1515" s="46" t="str">
        <f>IF(ISNUMBER(VLOOKUP($B1515,Stats!$A$2:$AA$19,2,FALSE))=FALSE,"",IF(ISNUMBER(Y1515),(Y1515-VLOOKUP($B1515,Stats!$A$2:$AA$19,5,FALSE))/VLOOKUP($B1515,Stats!$A$2:$AA$19,19,FALSE),""))</f>
        <v/>
      </c>
      <c r="BF1515" s="46"/>
      <c r="BG1515" s="46"/>
      <c r="BH1515" s="46" t="str">
        <f>IF(ISNUMBER(VLOOKUP($B1515,Stats!$A$2:$AA$19,2,FALSE))=FALSE,"",IF(ISNUMBER(Z1515),(Z1515-VLOOKUP($B1515,Stats!$A$2:$AA$19,8,FALSE))/VLOOKUP($B1515,Stats!$A$2:$AA$19,22,FALSE),""))</f>
        <v/>
      </c>
      <c r="BI1515" s="46" t="str">
        <f>IF(ISNUMBER(VLOOKUP($B1515,Stats!$A$2:$AA$19,2,FALSE))=FALSE,"",IF(ISNUMBER(#REF!),(#REF!-VLOOKUP($B1515,Stats!$A$2:$AA$19,9,FALSE))/VLOOKUP($B1515,Stats!$A$2:$AA$19,23,FALSE),""))</f>
        <v/>
      </c>
      <c r="BJ1515" s="46" t="str">
        <f>IF(ISNUMBER(VLOOKUP($B1515,Stats!$A$2:$AA$19,2,FALSE))=FALSE,"",IF(ISNUMBER(#REF!),(#REF!-VLOOKUP($B1515,Stats!$A$2:$AA$19,10,FALSE))/VLOOKUP($B1515,Stats!$A$2:$AA$19,24,FALSE),""))</f>
        <v/>
      </c>
      <c r="BK1515" s="44" t="str">
        <f t="shared" si="314"/>
        <v/>
      </c>
      <c r="BL1515" s="46" t="str">
        <f>IF(ISNUMBER(VLOOKUP($B1515,Stats!$A$2:$AA$19,2,FALSE))=FALSE,"",IF(ISNUMBER(#REF!),(#REF!-VLOOKUP($B1515,Stats!$A$2:$AA$19,11,FALSE))/VLOOKUP($B1515,Stats!$A$2:$AA$19,25,FALSE),""))</f>
        <v/>
      </c>
      <c r="BM1515" s="46" t="str">
        <f>IF(ISNUMBER(VLOOKUP($B1515,Stats!$A$2:$AA$19,2,FALSE))=FALSE,"",IF(ISNUMBER(AA1515),(AA1515-VLOOKUP($B1515,Stats!$A$2:$AA$19,12,FALSE))/VLOOKUP($B1515,Stats!$A$2:$AA$19,26,FALSE),""))</f>
        <v/>
      </c>
      <c r="BN1515" s="46" t="str">
        <f>IF(ISNUMBER(VLOOKUP($B1515,Stats!$A$2:$AA$19,2,FALSE))=FALSE,"",IF(ISNUMBER(#REF!),(#REF!-VLOOKUP($B1515,Stats!$A$2:$AA$19,13,FALSE))/VLOOKUP($B1515,Stats!$A$2:$AA$19,27,FALSE),""))</f>
        <v/>
      </c>
      <c r="BO1515" s="46" t="str">
        <f>IF(ISNUMBER(VLOOKUP($B1515,Stats!$A$2:$AA$19,2,FALSE))=FALSE,"",IF(ISNUMBER(#REF!),(#REF!-VLOOKUP($B1515,Stats!$A$2:$AA$19,14,FALSE))/VLOOKUP($B1515,Stats!$A$2:$AB$19,28,FALSE),""))</f>
        <v/>
      </c>
      <c r="BP1515" s="46"/>
      <c r="BQ1515" s="46" t="str">
        <f>IF(ISNUMBER(VLOOKUP($B1515,Stats!$A$2:$AA$19,2,FALSE))=FALSE,"",IF(ISNUMBER(BM1515),BM1515,(VLOOKUP($B1515,Stats!$A$2:$AT$19,46,FALSE)-VLOOKUP($B1515,Stats!$A$2:$AA$19,12,FALSE))/VLOOKUP($B1515,Stats!$A$2:$AA$19,26,FALSE)))</f>
        <v/>
      </c>
      <c r="BR1515" s="51" t="str">
        <f t="shared" si="315"/>
        <v/>
      </c>
      <c r="BS1515" s="32" t="str">
        <f t="shared" si="310"/>
        <v/>
      </c>
      <c r="BT1515" s="53" t="str">
        <f t="shared" si="311"/>
        <v/>
      </c>
    </row>
    <row r="1516" spans="1:72" x14ac:dyDescent="0.15">
      <c r="A1516" s="5">
        <v>6736</v>
      </c>
      <c r="B1516" s="5" t="s">
        <v>59</v>
      </c>
      <c r="C1516" s="3">
        <v>0</v>
      </c>
      <c r="D1516" s="11">
        <v>2.4024211069892505E-2</v>
      </c>
      <c r="E1516" s="6">
        <v>1.0294807538551455E-2</v>
      </c>
      <c r="F1516" s="15">
        <v>4.7857142857142856</v>
      </c>
      <c r="G1516" s="15">
        <v>3.2857142857142856</v>
      </c>
      <c r="H1516" s="13">
        <v>9.7747627959188527E-3</v>
      </c>
      <c r="I1516" s="13">
        <v>-7.1921563093150778E-3</v>
      </c>
      <c r="J1516" s="12">
        <v>3.5714285714285716</v>
      </c>
      <c r="K1516" s="12">
        <v>1.9285714285714286</v>
      </c>
      <c r="L1516" s="13">
        <v>1.6798696152994293E-2</v>
      </c>
      <c r="M1516" s="13">
        <v>-1.4112966096678725E-2</v>
      </c>
      <c r="N1516" s="8">
        <v>1.5581071428571427</v>
      </c>
      <c r="O1516" s="8">
        <v>1.0295621095079233</v>
      </c>
      <c r="P1516" s="14"/>
      <c r="Q1516" s="13">
        <v>-1.9334602139375108E-2</v>
      </c>
      <c r="R1516" s="14"/>
      <c r="S1516" s="14" t="str">
        <f>IF(ISNUMBER(R1516),VLOOKUP(B1516,Index!$B$3:$AB$18,27,FALSE),"")</f>
        <v/>
      </c>
      <c r="T1516" s="14" t="str">
        <f>IF(ISNUMBER($R1516),VLOOKUP($B1516,Index!$B$21:$AB$36,27,FALSE),"")</f>
        <v/>
      </c>
      <c r="U1516" s="14" t="str">
        <f>IF(ISNUMBER($R1516),VLOOKUP($B1516,Index!$B$39:$AB$54,27,FALSE),"")</f>
        <v/>
      </c>
      <c r="W1516" s="6">
        <v>0.83587033284289214</v>
      </c>
      <c r="X1516" s="8">
        <v>0.58732993197278915</v>
      </c>
      <c r="Y1516" s="6">
        <v>0.19533023936936572</v>
      </c>
      <c r="Z1516" s="8" t="str">
        <f t="shared" si="312"/>
        <v/>
      </c>
      <c r="AA1516" s="9" t="s">
        <v>25</v>
      </c>
      <c r="AB1516" s="3">
        <v>0</v>
      </c>
      <c r="AC1516" s="6">
        <v>0.69867921332688732</v>
      </c>
      <c r="AD1516" s="8">
        <v>0.34495644899116112</v>
      </c>
      <c r="AE1516" s="6">
        <v>3.815390241209371E-2</v>
      </c>
      <c r="AF1516" s="8" t="str">
        <f t="shared" si="313"/>
        <v/>
      </c>
      <c r="AG1516" s="9" t="s">
        <v>25</v>
      </c>
      <c r="AH1516" s="3">
        <v>0</v>
      </c>
      <c r="AK1516" t="str">
        <f t="shared" si="319"/>
        <v/>
      </c>
      <c r="AL1516" t="str">
        <f t="shared" si="319"/>
        <v/>
      </c>
      <c r="AM1516" t="str">
        <f t="shared" si="319"/>
        <v/>
      </c>
      <c r="AN1516" t="str">
        <f t="shared" si="319"/>
        <v/>
      </c>
      <c r="AO1516" t="str">
        <f t="shared" si="319"/>
        <v/>
      </c>
      <c r="AP1516" t="str">
        <f t="shared" si="319"/>
        <v/>
      </c>
      <c r="AQ1516" t="str">
        <f t="shared" si="319"/>
        <v/>
      </c>
      <c r="AR1516" t="str">
        <f t="shared" si="319"/>
        <v/>
      </c>
      <c r="AS1516" t="str">
        <f t="shared" si="319"/>
        <v/>
      </c>
      <c r="AT1516" t="str">
        <f t="shared" si="319"/>
        <v/>
      </c>
      <c r="AU1516" t="str">
        <f t="shared" si="319"/>
        <v/>
      </c>
      <c r="AV1516" t="str">
        <f t="shared" si="319"/>
        <v/>
      </c>
      <c r="AW1516" t="str">
        <f t="shared" si="319"/>
        <v/>
      </c>
      <c r="AX1516" t="str">
        <f t="shared" si="319"/>
        <v/>
      </c>
      <c r="AZ1516" s="46" t="str">
        <f>IF(ISNUMBER(VLOOKUP($B1516,Stats!$A$2:$AA$19,2,FALSE))=FALSE,"",IF(ISNUMBER(W1516),(W1516-VLOOKUP($B1516,Stats!$A$2:$AA$19,2,FALSE))/VLOOKUP($B1516,Stats!$A$2:$AA$19,16,FALSE),""))</f>
        <v/>
      </c>
      <c r="BA1516" s="46" t="str">
        <f>IF(ISNUMBER(VLOOKUP($B1516,Stats!$A$2:$AA$19,2,FALSE))=FALSE,"",IF(ISNUMBER(X1516),(X1516-VLOOKUP($B1516,Stats!$A$2:$AA$19,3,FALSE))/VLOOKUP($B1516,Stats!$A$2:$AA$19,17,FALSE),""))</f>
        <v/>
      </c>
      <c r="BB1516" s="46"/>
      <c r="BC1516" s="46"/>
      <c r="BD1516" s="44" t="str">
        <f t="shared" si="309"/>
        <v/>
      </c>
      <c r="BE1516" s="46" t="str">
        <f>IF(ISNUMBER(VLOOKUP($B1516,Stats!$A$2:$AA$19,2,FALSE))=FALSE,"",IF(ISNUMBER(Y1516),(Y1516-VLOOKUP($B1516,Stats!$A$2:$AA$19,5,FALSE))/VLOOKUP($B1516,Stats!$A$2:$AA$19,19,FALSE),""))</f>
        <v/>
      </c>
      <c r="BF1516" s="46"/>
      <c r="BG1516" s="46"/>
      <c r="BH1516" s="46" t="str">
        <f>IF(ISNUMBER(VLOOKUP($B1516,Stats!$A$2:$AA$19,2,FALSE))=FALSE,"",IF(ISNUMBER(Z1516),(Z1516-VLOOKUP($B1516,Stats!$A$2:$AA$19,8,FALSE))/VLOOKUP($B1516,Stats!$A$2:$AA$19,22,FALSE),""))</f>
        <v/>
      </c>
      <c r="BI1516" s="46" t="str">
        <f>IF(ISNUMBER(VLOOKUP($B1516,Stats!$A$2:$AA$19,2,FALSE))=FALSE,"",IF(ISNUMBER(#REF!),(#REF!-VLOOKUP($B1516,Stats!$A$2:$AA$19,9,FALSE))/VLOOKUP($B1516,Stats!$A$2:$AA$19,23,FALSE),""))</f>
        <v/>
      </c>
      <c r="BJ1516" s="46" t="str">
        <f>IF(ISNUMBER(VLOOKUP($B1516,Stats!$A$2:$AA$19,2,FALSE))=FALSE,"",IF(ISNUMBER(#REF!),(#REF!-VLOOKUP($B1516,Stats!$A$2:$AA$19,10,FALSE))/VLOOKUP($B1516,Stats!$A$2:$AA$19,24,FALSE),""))</f>
        <v/>
      </c>
      <c r="BK1516" s="44" t="str">
        <f t="shared" si="314"/>
        <v/>
      </c>
      <c r="BL1516" s="46" t="str">
        <f>IF(ISNUMBER(VLOOKUP($B1516,Stats!$A$2:$AA$19,2,FALSE))=FALSE,"",IF(ISNUMBER(#REF!),(#REF!-VLOOKUP($B1516,Stats!$A$2:$AA$19,11,FALSE))/VLOOKUP($B1516,Stats!$A$2:$AA$19,25,FALSE),""))</f>
        <v/>
      </c>
      <c r="BM1516" s="46" t="str">
        <f>IF(ISNUMBER(VLOOKUP($B1516,Stats!$A$2:$AA$19,2,FALSE))=FALSE,"",IF(ISNUMBER(AA1516),(AA1516-VLOOKUP($B1516,Stats!$A$2:$AA$19,12,FALSE))/VLOOKUP($B1516,Stats!$A$2:$AA$19,26,FALSE),""))</f>
        <v/>
      </c>
      <c r="BN1516" s="46" t="str">
        <f>IF(ISNUMBER(VLOOKUP($B1516,Stats!$A$2:$AA$19,2,FALSE))=FALSE,"",IF(ISNUMBER(#REF!),(#REF!-VLOOKUP($B1516,Stats!$A$2:$AA$19,13,FALSE))/VLOOKUP($B1516,Stats!$A$2:$AA$19,27,FALSE),""))</f>
        <v/>
      </c>
      <c r="BO1516" s="46" t="str">
        <f>IF(ISNUMBER(VLOOKUP($B1516,Stats!$A$2:$AA$19,2,FALSE))=FALSE,"",IF(ISNUMBER(#REF!),(#REF!-VLOOKUP($B1516,Stats!$A$2:$AA$19,14,FALSE))/VLOOKUP($B1516,Stats!$A$2:$AB$19,28,FALSE),""))</f>
        <v/>
      </c>
      <c r="BP1516" s="46"/>
      <c r="BQ1516" s="46" t="str">
        <f>IF(ISNUMBER(VLOOKUP($B1516,Stats!$A$2:$AA$19,2,FALSE))=FALSE,"",IF(ISNUMBER(BM1516),BM1516,(VLOOKUP($B1516,Stats!$A$2:$AT$19,46,FALSE)-VLOOKUP($B1516,Stats!$A$2:$AA$19,12,FALSE))/VLOOKUP($B1516,Stats!$A$2:$AA$19,26,FALSE)))</f>
        <v/>
      </c>
      <c r="BR1516" s="51" t="str">
        <f t="shared" si="315"/>
        <v/>
      </c>
      <c r="BS1516" s="32" t="str">
        <f t="shared" si="310"/>
        <v/>
      </c>
      <c r="BT1516" s="53" t="str">
        <f t="shared" si="311"/>
        <v/>
      </c>
    </row>
    <row r="1517" spans="1:72" x14ac:dyDescent="0.15">
      <c r="A1517" s="16">
        <v>6736</v>
      </c>
      <c r="B1517" s="17">
        <v>201421</v>
      </c>
      <c r="C1517" s="3">
        <v>0</v>
      </c>
      <c r="D1517" s="23">
        <v>1.5379998499512215E-2</v>
      </c>
      <c r="E1517" s="18">
        <v>5.6132314989186909E-3</v>
      </c>
      <c r="F1517" s="24">
        <v>5</v>
      </c>
      <c r="G1517" s="24">
        <v>2</v>
      </c>
      <c r="H1517" s="20">
        <v>5.3338407979347299E-3</v>
      </c>
      <c r="I1517" s="20">
        <v>-5.6407669902774904E-3</v>
      </c>
      <c r="J1517" s="24">
        <v>6</v>
      </c>
      <c r="K1517" s="24">
        <v>2</v>
      </c>
      <c r="L1517" s="20">
        <v>8.9345543890999579E-3</v>
      </c>
      <c r="M1517" s="20">
        <v>-6.6481589713618394E-3</v>
      </c>
      <c r="N1517" s="19">
        <v>1.3688</v>
      </c>
      <c r="O1517" s="19">
        <v>1.0269337534698777</v>
      </c>
      <c r="P1517" s="25">
        <v>41927</v>
      </c>
      <c r="Q1517" s="20">
        <v>-1.1250730566919942E-2</v>
      </c>
      <c r="R1517" s="25">
        <v>41929</v>
      </c>
      <c r="S1517" s="25">
        <f>IF(ISNUMBER(R1517),VLOOKUP(B1517,Index!$B$3:$AB$18,27,FALSE),"")</f>
        <v>41929</v>
      </c>
      <c r="T1517" s="25">
        <f>IF(ISNUMBER($R1517),VLOOKUP($B1517,Index!$B$21:$AB$36,27,FALSE),"")</f>
        <v>41929</v>
      </c>
      <c r="U1517" s="25">
        <f>IF(ISNUMBER($R1517),VLOOKUP($B1517,Index!$B$39:$AB$54,27,FALSE),"")</f>
        <v>41929</v>
      </c>
      <c r="W1517" s="18">
        <v>0.55367994598243975</v>
      </c>
      <c r="X1517" s="19">
        <v>0.7142857142857143</v>
      </c>
      <c r="Y1517" s="18">
        <v>0.10650357942230426</v>
      </c>
      <c r="Z1517" s="19">
        <f t="shared" si="312"/>
        <v>0</v>
      </c>
      <c r="AA1517" s="21">
        <v>1.367022204294305</v>
      </c>
      <c r="AB1517" s="3">
        <v>0</v>
      </c>
      <c r="AC1517" s="18">
        <v>0.30656148258311738</v>
      </c>
      <c r="AD1517" s="19">
        <v>0.51020408163265307</v>
      </c>
      <c r="AE1517" s="18">
        <v>1.1343012429763072E-2</v>
      </c>
      <c r="AF1517" s="19">
        <f t="shared" si="313"/>
        <v>0</v>
      </c>
      <c r="AG1517" s="21">
        <v>1.8687497070336605</v>
      </c>
      <c r="AH1517" s="3">
        <v>0</v>
      </c>
      <c r="AK1517">
        <f t="shared" si="319"/>
        <v>1.367022204294305</v>
      </c>
      <c r="AL1517" t="str">
        <f t="shared" si="319"/>
        <v/>
      </c>
      <c r="AM1517" t="str">
        <f t="shared" si="319"/>
        <v/>
      </c>
      <c r="AN1517" t="str">
        <f t="shared" si="319"/>
        <v/>
      </c>
      <c r="AO1517" t="str">
        <f t="shared" si="319"/>
        <v/>
      </c>
      <c r="AP1517" t="str">
        <f t="shared" si="319"/>
        <v/>
      </c>
      <c r="AQ1517" t="str">
        <f t="shared" si="319"/>
        <v/>
      </c>
      <c r="AR1517" t="str">
        <f t="shared" si="319"/>
        <v/>
      </c>
      <c r="AS1517" t="str">
        <f t="shared" si="319"/>
        <v/>
      </c>
      <c r="AT1517" t="str">
        <f t="shared" si="319"/>
        <v/>
      </c>
      <c r="AU1517" t="str">
        <f t="shared" si="319"/>
        <v/>
      </c>
      <c r="AV1517" t="str">
        <f t="shared" si="319"/>
        <v/>
      </c>
      <c r="AW1517" t="str">
        <f t="shared" si="319"/>
        <v/>
      </c>
      <c r="AX1517" t="str">
        <f t="shared" si="319"/>
        <v/>
      </c>
      <c r="AZ1517" s="46">
        <f>IF(ISNUMBER(VLOOKUP($B1517,Stats!$A$2:$AA$19,2,FALSE))=FALSE,"",IF(ISNUMBER(W1517),(W1517-VLOOKUP($B1517,Stats!$A$2:$AA$19,2,FALSE))/VLOOKUP($B1517,Stats!$A$2:$AA$19,16,FALSE),""))</f>
        <v>1.5030691461375161</v>
      </c>
      <c r="BA1517" s="46">
        <f>IF(ISNUMBER(VLOOKUP($B1517,Stats!$A$2:$AA$19,2,FALSE))=FALSE,"",IF(ISNUMBER(X1517),(X1517-VLOOKUP($B1517,Stats!$A$2:$AA$19,3,FALSE))/VLOOKUP($B1517,Stats!$A$2:$AA$19,17,FALSE),""))</f>
        <v>1.0376468171475526</v>
      </c>
      <c r="BB1517" s="46"/>
      <c r="BC1517" s="46"/>
      <c r="BD1517" s="44">
        <f t="shared" si="309"/>
        <v>1.2703579816425343</v>
      </c>
      <c r="BE1517" s="46">
        <f>IF(ISNUMBER(VLOOKUP($B1517,Stats!$A$2:$AA$19,2,FALSE))=FALSE,"",IF(ISNUMBER(Y1517),(Y1517-VLOOKUP($B1517,Stats!$A$2:$AA$19,5,FALSE))/VLOOKUP($B1517,Stats!$A$2:$AA$19,19,FALSE),""))</f>
        <v>0.36075089399099358</v>
      </c>
      <c r="BF1517" s="46"/>
      <c r="BG1517" s="46"/>
      <c r="BH1517" s="46">
        <f>IF(ISNUMBER(VLOOKUP($B1517,Stats!$A$2:$AA$19,2,FALSE))=FALSE,"",IF(ISNUMBER(Z1517),(Z1517-VLOOKUP($B1517,Stats!$A$2:$AA$19,8,FALSE))/VLOOKUP($B1517,Stats!$A$2:$AA$19,22,FALSE),""))</f>
        <v>-0.61753828864926419</v>
      </c>
      <c r="BI1517" s="46" t="str">
        <f>IF(ISNUMBER(VLOOKUP($B1517,Stats!$A$2:$AA$19,2,FALSE))=FALSE,"",IF(ISNUMBER(#REF!),(#REF!-VLOOKUP($B1517,Stats!$A$2:$AA$19,9,FALSE))/VLOOKUP($B1517,Stats!$A$2:$AA$19,23,FALSE),""))</f>
        <v/>
      </c>
      <c r="BJ1517" s="46" t="str">
        <f>IF(ISNUMBER(VLOOKUP($B1517,Stats!$A$2:$AA$19,2,FALSE))=FALSE,"",IF(ISNUMBER(#REF!),(#REF!-VLOOKUP($B1517,Stats!$A$2:$AA$19,10,FALSE))/VLOOKUP($B1517,Stats!$A$2:$AA$19,24,FALSE),""))</f>
        <v/>
      </c>
      <c r="BK1517" s="44">
        <f t="shared" si="314"/>
        <v>-0.43778711238847473</v>
      </c>
      <c r="BL1517" s="46" t="str">
        <f>IF(ISNUMBER(VLOOKUP($B1517,Stats!$A$2:$AA$19,2,FALSE))=FALSE,"",IF(ISNUMBER(#REF!),(#REF!-VLOOKUP($B1517,Stats!$A$2:$AA$19,11,FALSE))/VLOOKUP($B1517,Stats!$A$2:$AA$19,25,FALSE),""))</f>
        <v/>
      </c>
      <c r="BM1517" s="46">
        <f>IF(ISNUMBER(VLOOKUP($B1517,Stats!$A$2:$AA$19,2,FALSE))=FALSE,"",IF(ISNUMBER(AA1517),(AA1517-VLOOKUP($B1517,Stats!$A$2:$AA$19,12,FALSE))/VLOOKUP($B1517,Stats!$A$2:$AA$19,26,FALSE),""))</f>
        <v>-0.63619319059510004</v>
      </c>
      <c r="BN1517" s="46" t="str">
        <f>IF(ISNUMBER(VLOOKUP($B1517,Stats!$A$2:$AA$19,2,FALSE))=FALSE,"",IF(ISNUMBER(#REF!),(#REF!-VLOOKUP($B1517,Stats!$A$2:$AA$19,13,FALSE))/VLOOKUP($B1517,Stats!$A$2:$AA$19,27,FALSE),""))</f>
        <v/>
      </c>
      <c r="BO1517" s="46" t="str">
        <f>IF(ISNUMBER(VLOOKUP($B1517,Stats!$A$2:$AA$19,2,FALSE))=FALSE,"",IF(ISNUMBER(#REF!),(#REF!-VLOOKUP($B1517,Stats!$A$2:$AA$19,14,FALSE))/VLOOKUP($B1517,Stats!$A$2:$AB$19,28,FALSE),""))</f>
        <v/>
      </c>
      <c r="BP1517" s="46"/>
      <c r="BQ1517" s="46">
        <f>IF(ISNUMBER(VLOOKUP($B1517,Stats!$A$2:$AA$19,2,FALSE))=FALSE,"",IF(ISNUMBER(BM1517),BM1517,(VLOOKUP($B1517,Stats!$A$2:$AT$19,46,FALSE)-VLOOKUP($B1517,Stats!$A$2:$AA$19,12,FALSE))/VLOOKUP($B1517,Stats!$A$2:$AA$19,26,FALSE)))</f>
        <v>-0.63619319059510004</v>
      </c>
      <c r="BR1517" s="51">
        <f t="shared" si="315"/>
        <v>-0.63619319059510004</v>
      </c>
      <c r="BS1517" s="32" t="str">
        <f t="shared" si="310"/>
        <v>6736_201421</v>
      </c>
      <c r="BT1517" s="53">
        <f t="shared" si="311"/>
        <v>-0.13583930922359791</v>
      </c>
    </row>
    <row r="1518" spans="1:72" x14ac:dyDescent="0.15">
      <c r="A1518" s="16">
        <v>6736</v>
      </c>
      <c r="B1518" s="17">
        <v>201422</v>
      </c>
      <c r="C1518" s="3">
        <v>0</v>
      </c>
      <c r="D1518" s="23">
        <v>9.3098862125020609E-3</v>
      </c>
      <c r="E1518" s="18">
        <v>6.8620023626900766E-3</v>
      </c>
      <c r="F1518" s="24">
        <v>5</v>
      </c>
      <c r="G1518" s="24">
        <v>5</v>
      </c>
      <c r="H1518" s="20">
        <v>5.7611755626153279E-3</v>
      </c>
      <c r="I1518" s="20">
        <v>-3.8647306325370278E-3</v>
      </c>
      <c r="J1518" s="24">
        <v>3</v>
      </c>
      <c r="K1518" s="24">
        <v>2</v>
      </c>
      <c r="L1518" s="20">
        <v>1.3029803804103679E-2</v>
      </c>
      <c r="M1518" s="20">
        <v>-8.1228769753360908E-3</v>
      </c>
      <c r="N1518" s="19">
        <v>1.3734</v>
      </c>
      <c r="O1518" s="19">
        <v>1.0141781125387681</v>
      </c>
      <c r="P1518" s="25">
        <v>41942</v>
      </c>
      <c r="Q1518" s="20">
        <v>-1.3882735194210682E-2</v>
      </c>
      <c r="R1518" s="25">
        <v>41939</v>
      </c>
      <c r="S1518" s="25">
        <f>IF(ISNUMBER(R1518),VLOOKUP(B1518,Index!$B$3:$AB$18,27,FALSE),"")</f>
        <v>41939</v>
      </c>
      <c r="T1518" s="25">
        <f>IF(ISNUMBER($R1518),VLOOKUP($B1518,Index!$B$21:$AB$36,27,FALSE),"")</f>
        <v>41935</v>
      </c>
      <c r="U1518" s="25">
        <f>IF(ISNUMBER($R1518),VLOOKUP($B1518,Index!$B$39:$AB$54,27,FALSE),"")</f>
        <v>41936</v>
      </c>
      <c r="W1518" s="18">
        <v>0.27929658637506183</v>
      </c>
      <c r="X1518" s="19">
        <v>0.5</v>
      </c>
      <c r="Y1518" s="18">
        <v>0.13019734065334479</v>
      </c>
      <c r="Z1518" s="19">
        <f t="shared" si="312"/>
        <v>0</v>
      </c>
      <c r="AA1518" s="21">
        <v>0.67060893132820321</v>
      </c>
      <c r="AB1518" s="3">
        <v>0</v>
      </c>
      <c r="AC1518" s="18">
        <v>7.8006583160762366E-2</v>
      </c>
      <c r="AD1518" s="19">
        <v>0.25</v>
      </c>
      <c r="AE1518" s="18">
        <v>1.6951347513203107E-2</v>
      </c>
      <c r="AF1518" s="19">
        <f t="shared" si="313"/>
        <v>0</v>
      </c>
      <c r="AG1518" s="21">
        <v>0.44971633877715478</v>
      </c>
      <c r="AH1518" s="3">
        <v>0</v>
      </c>
      <c r="AK1518" t="str">
        <f t="shared" si="319"/>
        <v/>
      </c>
      <c r="AL1518">
        <f t="shared" si="319"/>
        <v>0.67060893132820321</v>
      </c>
      <c r="AM1518" t="str">
        <f t="shared" si="319"/>
        <v/>
      </c>
      <c r="AN1518" t="str">
        <f t="shared" si="319"/>
        <v/>
      </c>
      <c r="AO1518" t="str">
        <f t="shared" si="319"/>
        <v/>
      </c>
      <c r="AP1518" t="str">
        <f t="shared" si="319"/>
        <v/>
      </c>
      <c r="AQ1518" t="str">
        <f t="shared" si="319"/>
        <v/>
      </c>
      <c r="AR1518" t="str">
        <f t="shared" si="319"/>
        <v/>
      </c>
      <c r="AS1518" t="str">
        <f t="shared" si="319"/>
        <v/>
      </c>
      <c r="AT1518" t="str">
        <f t="shared" si="319"/>
        <v/>
      </c>
      <c r="AU1518" t="str">
        <f t="shared" si="319"/>
        <v/>
      </c>
      <c r="AV1518" t="str">
        <f t="shared" si="319"/>
        <v/>
      </c>
      <c r="AW1518" t="str">
        <f t="shared" si="319"/>
        <v/>
      </c>
      <c r="AX1518" t="str">
        <f t="shared" si="319"/>
        <v/>
      </c>
      <c r="AZ1518" s="46">
        <f>IF(ISNUMBER(VLOOKUP($B1518,Stats!$A$2:$AA$19,2,FALSE))=FALSE,"",IF(ISNUMBER(W1518),(W1518-VLOOKUP($B1518,Stats!$A$2:$AA$19,2,FALSE))/VLOOKUP($B1518,Stats!$A$2:$AA$19,16,FALSE),""))</f>
        <v>-0.39418085137692038</v>
      </c>
      <c r="BA1518" s="46">
        <f>IF(ISNUMBER(VLOOKUP($B1518,Stats!$A$2:$AA$19,2,FALSE))=FALSE,"",IF(ISNUMBER(X1518),(X1518-VLOOKUP($B1518,Stats!$A$2:$AA$19,3,FALSE))/VLOOKUP($B1518,Stats!$A$2:$AA$19,17,FALSE),""))</f>
        <v>-0.89478917776786471</v>
      </c>
      <c r="BB1518" s="46"/>
      <c r="BC1518" s="46"/>
      <c r="BD1518" s="44">
        <f t="shared" si="309"/>
        <v>-0.6444850145723926</v>
      </c>
      <c r="BE1518" s="46">
        <f>IF(ISNUMBER(VLOOKUP($B1518,Stats!$A$2:$AA$19,2,FALSE))=FALSE,"",IF(ISNUMBER(Y1518),(Y1518-VLOOKUP($B1518,Stats!$A$2:$AA$19,5,FALSE))/VLOOKUP($B1518,Stats!$A$2:$AA$19,19,FALSE),""))</f>
        <v>9.2853226512593492E-2</v>
      </c>
      <c r="BF1518" s="46"/>
      <c r="BG1518" s="46"/>
      <c r="BH1518" s="46">
        <f>IF(ISNUMBER(VLOOKUP($B1518,Stats!$A$2:$AA$19,2,FALSE))=FALSE,"",IF(ISNUMBER(Z1518),(Z1518-VLOOKUP($B1518,Stats!$A$2:$AA$19,8,FALSE))/VLOOKUP($B1518,Stats!$A$2:$AA$19,22,FALSE),""))</f>
        <v>-1.3145151991428841</v>
      </c>
      <c r="BI1518" s="46" t="str">
        <f>IF(ISNUMBER(VLOOKUP($B1518,Stats!$A$2:$AA$19,2,FALSE))=FALSE,"",IF(ISNUMBER(#REF!),(#REF!-VLOOKUP($B1518,Stats!$A$2:$AA$19,9,FALSE))/VLOOKUP($B1518,Stats!$A$2:$AA$19,23,FALSE),""))</f>
        <v/>
      </c>
      <c r="BJ1518" s="46" t="str">
        <f>IF(ISNUMBER(VLOOKUP($B1518,Stats!$A$2:$AA$19,2,FALSE))=FALSE,"",IF(ISNUMBER(#REF!),(#REF!-VLOOKUP($B1518,Stats!$A$2:$AA$19,10,FALSE))/VLOOKUP($B1518,Stats!$A$2:$AA$19,24,FALSE),""))</f>
        <v/>
      </c>
      <c r="BK1518" s="44">
        <f t="shared" si="314"/>
        <v>-0.45935181830168065</v>
      </c>
      <c r="BL1518" s="46" t="str">
        <f>IF(ISNUMBER(VLOOKUP($B1518,Stats!$A$2:$AA$19,2,FALSE))=FALSE,"",IF(ISNUMBER(#REF!),(#REF!-VLOOKUP($B1518,Stats!$A$2:$AA$19,11,FALSE))/VLOOKUP($B1518,Stats!$A$2:$AA$19,25,FALSE),""))</f>
        <v/>
      </c>
      <c r="BM1518" s="46">
        <f>IF(ISNUMBER(VLOOKUP($B1518,Stats!$A$2:$AA$19,2,FALSE))=FALSE,"",IF(ISNUMBER(AA1518),(AA1518-VLOOKUP($B1518,Stats!$A$2:$AA$19,12,FALSE))/VLOOKUP($B1518,Stats!$A$2:$AA$19,26,FALSE),""))</f>
        <v>-0.34043303521237278</v>
      </c>
      <c r="BN1518" s="46" t="str">
        <f>IF(ISNUMBER(VLOOKUP($B1518,Stats!$A$2:$AA$19,2,FALSE))=FALSE,"",IF(ISNUMBER(#REF!),(#REF!-VLOOKUP($B1518,Stats!$A$2:$AA$19,13,FALSE))/VLOOKUP($B1518,Stats!$A$2:$AA$19,27,FALSE),""))</f>
        <v/>
      </c>
      <c r="BO1518" s="46" t="str">
        <f>IF(ISNUMBER(VLOOKUP($B1518,Stats!$A$2:$AA$19,2,FALSE))=FALSE,"",IF(ISNUMBER(#REF!),(#REF!-VLOOKUP($B1518,Stats!$A$2:$AA$19,14,FALSE))/VLOOKUP($B1518,Stats!$A$2:$AB$19,28,FALSE),""))</f>
        <v/>
      </c>
      <c r="BP1518" s="46"/>
      <c r="BQ1518" s="46">
        <f>IF(ISNUMBER(VLOOKUP($B1518,Stats!$A$2:$AA$19,2,FALSE))=FALSE,"",IF(ISNUMBER(BM1518),BM1518,(VLOOKUP($B1518,Stats!$A$2:$AT$19,46,FALSE)-VLOOKUP($B1518,Stats!$A$2:$AA$19,12,FALSE))/VLOOKUP($B1518,Stats!$A$2:$AA$19,26,FALSE)))</f>
        <v>-0.34043303521237278</v>
      </c>
      <c r="BR1518" s="51">
        <f t="shared" si="315"/>
        <v>-0.34043303521237278</v>
      </c>
      <c r="BS1518" s="32" t="str">
        <f t="shared" si="310"/>
        <v>6736_201422</v>
      </c>
      <c r="BT1518" s="53">
        <f t="shared" si="311"/>
        <v>-0.47259470093796146</v>
      </c>
    </row>
    <row r="1519" spans="1:72" x14ac:dyDescent="0.15">
      <c r="A1519" s="16">
        <v>6736</v>
      </c>
      <c r="B1519" s="17">
        <v>201423</v>
      </c>
      <c r="C1519" s="3">
        <v>0</v>
      </c>
      <c r="D1519" s="23">
        <v>-5.5636896046852291E-3</v>
      </c>
      <c r="E1519" s="18">
        <v>1.0706109826315506E-2</v>
      </c>
      <c r="F1519" s="24">
        <v>6</v>
      </c>
      <c r="G1519" s="24">
        <v>4</v>
      </c>
      <c r="H1519" s="20">
        <v>6.6443075946848546E-3</v>
      </c>
      <c r="I1519" s="20">
        <v>-1.1231573872262229E-2</v>
      </c>
      <c r="J1519" s="24">
        <v>2</v>
      </c>
      <c r="K1519" s="24">
        <v>1</v>
      </c>
      <c r="L1519" s="20">
        <v>1.4258415404968305E-2</v>
      </c>
      <c r="M1519" s="20">
        <v>-2.0362318840579596E-2</v>
      </c>
      <c r="N1519" s="19">
        <v>1.38</v>
      </c>
      <c r="O1519" s="19">
        <v>1.0053179864500619</v>
      </c>
      <c r="P1519" s="25">
        <v>41953</v>
      </c>
      <c r="Q1519" s="20">
        <v>-2.0362318840579596E-2</v>
      </c>
      <c r="R1519" s="25">
        <v>41954</v>
      </c>
      <c r="S1519" s="25">
        <f>IF(ISNUMBER(R1519),VLOOKUP(B1519,Index!$B$3:$AB$18,27,FALSE),"")</f>
        <v>41956</v>
      </c>
      <c r="T1519" s="25">
        <f>IF(ISNUMBER($R1519),VLOOKUP($B1519,Index!$B$21:$AB$36,27,FALSE),"")</f>
        <v>41954</v>
      </c>
      <c r="U1519" s="25">
        <f>IF(ISNUMBER($R1519),VLOOKUP($B1519,Index!$B$39:$AB$54,27,FALSE),"")</f>
        <v>41957</v>
      </c>
      <c r="W1519" s="18">
        <v>-0.16691068814055687</v>
      </c>
      <c r="X1519" s="19">
        <v>0.6</v>
      </c>
      <c r="Y1519" s="18">
        <v>0.20313415158640016</v>
      </c>
      <c r="Z1519" s="19">
        <f t="shared" si="312"/>
        <v>2</v>
      </c>
      <c r="AA1519" s="21" t="s">
        <v>25</v>
      </c>
      <c r="AB1519" s="3">
        <v>0</v>
      </c>
      <c r="AC1519" s="18">
        <v>2.7859177815554234E-2</v>
      </c>
      <c r="AD1519" s="19">
        <v>0.36</v>
      </c>
      <c r="AE1519" s="18">
        <v>4.1263483540726599E-2</v>
      </c>
      <c r="AF1519" s="19">
        <f t="shared" si="313"/>
        <v>4</v>
      </c>
      <c r="AG1519" s="21" t="s">
        <v>25</v>
      </c>
      <c r="AH1519" s="3">
        <v>0</v>
      </c>
      <c r="AK1519" t="str">
        <f t="shared" si="319"/>
        <v/>
      </c>
      <c r="AL1519" t="str">
        <f t="shared" si="319"/>
        <v/>
      </c>
      <c r="AM1519" t="str">
        <f t="shared" si="319"/>
        <v/>
      </c>
      <c r="AN1519" t="str">
        <f t="shared" si="319"/>
        <v/>
      </c>
      <c r="AO1519" t="str">
        <f t="shared" si="319"/>
        <v/>
      </c>
      <c r="AP1519" t="str">
        <f t="shared" si="319"/>
        <v/>
      </c>
      <c r="AQ1519" t="str">
        <f t="shared" si="319"/>
        <v/>
      </c>
      <c r="AR1519" t="str">
        <f t="shared" si="319"/>
        <v/>
      </c>
      <c r="AS1519" t="str">
        <f t="shared" si="319"/>
        <v/>
      </c>
      <c r="AT1519" t="str">
        <f t="shared" si="319"/>
        <v/>
      </c>
      <c r="AU1519" t="str">
        <f t="shared" si="319"/>
        <v/>
      </c>
      <c r="AV1519" t="str">
        <f t="shared" si="319"/>
        <v/>
      </c>
      <c r="AW1519" t="str">
        <f t="shared" si="319"/>
        <v/>
      </c>
      <c r="AX1519" t="str">
        <f t="shared" si="319"/>
        <v/>
      </c>
      <c r="AZ1519" s="46">
        <f>IF(ISNUMBER(VLOOKUP($B1519,Stats!$A$2:$AA$19,2,FALSE))=FALSE,"",IF(ISNUMBER(W1519),(W1519-VLOOKUP($B1519,Stats!$A$2:$AA$19,2,FALSE))/VLOOKUP($B1519,Stats!$A$2:$AA$19,16,FALSE),""))</f>
        <v>-0.17961858852541118</v>
      </c>
      <c r="BA1519" s="46">
        <f>IF(ISNUMBER(VLOOKUP($B1519,Stats!$A$2:$AA$19,2,FALSE))=FALSE,"",IF(ISNUMBER(X1519),(X1519-VLOOKUP($B1519,Stats!$A$2:$AA$19,3,FALSE))/VLOOKUP($B1519,Stats!$A$2:$AA$19,17,FALSE),""))</f>
        <v>0.51760038496241778</v>
      </c>
      <c r="BB1519" s="46"/>
      <c r="BC1519" s="46"/>
      <c r="BD1519" s="44">
        <f t="shared" si="309"/>
        <v>0.1689908982185033</v>
      </c>
      <c r="BE1519" s="46">
        <f>IF(ISNUMBER(VLOOKUP($B1519,Stats!$A$2:$AA$19,2,FALSE))=FALSE,"",IF(ISNUMBER(Y1519),(Y1519-VLOOKUP($B1519,Stats!$A$2:$AA$19,5,FALSE))/VLOOKUP($B1519,Stats!$A$2:$AA$19,19,FALSE),""))</f>
        <v>0.61158269361573669</v>
      </c>
      <c r="BF1519" s="46"/>
      <c r="BG1519" s="46"/>
      <c r="BH1519" s="46">
        <f>IF(ISNUMBER(VLOOKUP($B1519,Stats!$A$2:$AA$19,2,FALSE))=FALSE,"",IF(ISNUMBER(Z1519),(Z1519-VLOOKUP($B1519,Stats!$A$2:$AA$19,8,FALSE))/VLOOKUP($B1519,Stats!$A$2:$AA$19,22,FALSE),""))</f>
        <v>4.0999925831563512E-2</v>
      </c>
      <c r="BI1519" s="46" t="str">
        <f>IF(ISNUMBER(VLOOKUP($B1519,Stats!$A$2:$AA$19,2,FALSE))=FALSE,"",IF(ISNUMBER(#REF!),(#REF!-VLOOKUP($B1519,Stats!$A$2:$AA$19,9,FALSE))/VLOOKUP($B1519,Stats!$A$2:$AA$19,23,FALSE),""))</f>
        <v/>
      </c>
      <c r="BJ1519" s="46" t="str">
        <f>IF(ISNUMBER(VLOOKUP($B1519,Stats!$A$2:$AA$19,2,FALSE))=FALSE,"",IF(ISNUMBER(#REF!),(#REF!-VLOOKUP($B1519,Stats!$A$2:$AA$19,10,FALSE))/VLOOKUP($B1519,Stats!$A$2:$AA$19,24,FALSE),""))</f>
        <v/>
      </c>
      <c r="BK1519" s="44">
        <f t="shared" si="314"/>
        <v>-0.41580790778154658</v>
      </c>
      <c r="BL1519" s="46" t="str">
        <f>IF(ISNUMBER(VLOOKUP($B1519,Stats!$A$2:$AA$19,2,FALSE))=FALSE,"",IF(ISNUMBER(#REF!),(#REF!-VLOOKUP($B1519,Stats!$A$2:$AA$19,11,FALSE))/VLOOKUP($B1519,Stats!$A$2:$AA$19,25,FALSE),""))</f>
        <v/>
      </c>
      <c r="BM1519" s="46" t="str">
        <f>IF(ISNUMBER(VLOOKUP($B1519,Stats!$A$2:$AA$19,2,FALSE))=FALSE,"",IF(ISNUMBER(AA1519),(AA1519-VLOOKUP($B1519,Stats!$A$2:$AA$19,12,FALSE))/VLOOKUP($B1519,Stats!$A$2:$AA$19,26,FALSE),""))</f>
        <v/>
      </c>
      <c r="BN1519" s="46" t="str">
        <f>IF(ISNUMBER(VLOOKUP($B1519,Stats!$A$2:$AA$19,2,FALSE))=FALSE,"",IF(ISNUMBER(#REF!),(#REF!-VLOOKUP($B1519,Stats!$A$2:$AA$19,13,FALSE))/VLOOKUP($B1519,Stats!$A$2:$AA$19,27,FALSE),""))</f>
        <v/>
      </c>
      <c r="BO1519" s="46" t="str">
        <f>IF(ISNUMBER(VLOOKUP($B1519,Stats!$A$2:$AA$19,2,FALSE))=FALSE,"",IF(ISNUMBER(#REF!),(#REF!-VLOOKUP($B1519,Stats!$A$2:$AA$19,14,FALSE))/VLOOKUP($B1519,Stats!$A$2:$AB$19,28,FALSE),""))</f>
        <v/>
      </c>
      <c r="BP1519" s="46"/>
      <c r="BQ1519" s="46">
        <f>IF(ISNUMBER(VLOOKUP($B1519,Stats!$A$2:$AA$19,2,FALSE))=FALSE,"",IF(ISNUMBER(BM1519),BM1519,(VLOOKUP($B1519,Stats!$A$2:$AT$19,46,FALSE)-VLOOKUP($B1519,Stats!$A$2:$AA$19,12,FALSE))/VLOOKUP($B1519,Stats!$A$2:$AA$19,26,FALSE)))</f>
        <v>-0.71825946798524909</v>
      </c>
      <c r="BR1519" s="51">
        <f t="shared" si="315"/>
        <v>-0.71825946798524909</v>
      </c>
      <c r="BS1519" s="32" t="str">
        <f t="shared" si="310"/>
        <v>6736_201423</v>
      </c>
      <c r="BT1519" s="53">
        <f t="shared" si="311"/>
        <v>-0.35933845862227709</v>
      </c>
    </row>
    <row r="1520" spans="1:72" x14ac:dyDescent="0.15">
      <c r="A1520" s="16">
        <v>6736</v>
      </c>
      <c r="B1520" s="17">
        <v>201424</v>
      </c>
      <c r="C1520" s="3">
        <v>0</v>
      </c>
      <c r="D1520" s="23">
        <v>2.8563015312131901E-2</v>
      </c>
      <c r="E1520" s="18">
        <v>4.8809386646567407E-3</v>
      </c>
      <c r="F1520" s="24">
        <v>3</v>
      </c>
      <c r="G1520" s="24">
        <v>5</v>
      </c>
      <c r="H1520" s="20">
        <v>7.0905318673653754E-3</v>
      </c>
      <c r="I1520" s="20">
        <v>-2.2038795223655373E-3</v>
      </c>
      <c r="J1520" s="24">
        <v>3</v>
      </c>
      <c r="K1520" s="24">
        <v>3</v>
      </c>
      <c r="L1520" s="20">
        <v>7.5599395204837272E-3</v>
      </c>
      <c r="M1520" s="20">
        <v>-3.5155689481991548E-3</v>
      </c>
      <c r="N1520" s="19">
        <v>1.3994</v>
      </c>
      <c r="O1520" s="19">
        <v>1.0229532163742689</v>
      </c>
      <c r="P1520" s="25">
        <v>41970</v>
      </c>
      <c r="Q1520" s="20">
        <v>-5.921052631578938E-3</v>
      </c>
      <c r="R1520" s="25">
        <v>41963</v>
      </c>
      <c r="S1520" s="25">
        <f>IF(ISNUMBER(R1520),VLOOKUP(B1520,Index!$B$3:$AB$18,27,FALSE),"")</f>
        <v>41963</v>
      </c>
      <c r="T1520" s="25">
        <f>IF(ISNUMBER($R1520),VLOOKUP($B1520,Index!$B$21:$AB$36,27,FALSE),"")</f>
        <v>41963</v>
      </c>
      <c r="U1520" s="25">
        <f>IF(ISNUMBER($R1520),VLOOKUP($B1520,Index!$B$39:$AB$54,27,FALSE),"")</f>
        <v>41963</v>
      </c>
      <c r="W1520" s="18">
        <v>0.85689045936395702</v>
      </c>
      <c r="X1520" s="19">
        <v>0.375</v>
      </c>
      <c r="Y1520" s="18">
        <v>9.2609299799376557E-2</v>
      </c>
      <c r="Z1520" s="19">
        <f t="shared" si="312"/>
        <v>0</v>
      </c>
      <c r="AA1520" s="21">
        <v>4.823975919382284</v>
      </c>
      <c r="AB1520" s="3">
        <v>0</v>
      </c>
      <c r="AC1520" s="18">
        <v>0.73426125934897324</v>
      </c>
      <c r="AD1520" s="19">
        <v>0.140625</v>
      </c>
      <c r="AE1520" s="18">
        <v>8.576482409330807E-3</v>
      </c>
      <c r="AF1520" s="19">
        <f t="shared" si="313"/>
        <v>0</v>
      </c>
      <c r="AG1520" s="21">
        <v>23.270743670780153</v>
      </c>
      <c r="AH1520" s="3">
        <v>0</v>
      </c>
      <c r="AK1520" t="str">
        <f t="shared" si="319"/>
        <v/>
      </c>
      <c r="AL1520" t="str">
        <f t="shared" si="319"/>
        <v/>
      </c>
      <c r="AM1520" t="str">
        <f t="shared" si="319"/>
        <v/>
      </c>
      <c r="AN1520">
        <f t="shared" si="319"/>
        <v>4.823975919382284</v>
      </c>
      <c r="AO1520" t="str">
        <f t="shared" si="319"/>
        <v/>
      </c>
      <c r="AP1520" t="str">
        <f t="shared" si="319"/>
        <v/>
      </c>
      <c r="AQ1520" t="str">
        <f t="shared" si="319"/>
        <v/>
      </c>
      <c r="AR1520" t="str">
        <f t="shared" si="319"/>
        <v/>
      </c>
      <c r="AS1520" t="str">
        <f t="shared" si="319"/>
        <v/>
      </c>
      <c r="AT1520" t="str">
        <f t="shared" si="319"/>
        <v/>
      </c>
      <c r="AU1520" t="str">
        <f t="shared" si="319"/>
        <v/>
      </c>
      <c r="AV1520" t="str">
        <f t="shared" si="319"/>
        <v/>
      </c>
      <c r="AW1520" t="str">
        <f t="shared" si="319"/>
        <v/>
      </c>
      <c r="AX1520" t="str">
        <f t="shared" si="319"/>
        <v/>
      </c>
      <c r="AZ1520" s="46">
        <f>IF(ISNUMBER(VLOOKUP($B1520,Stats!$A$2:$AA$19,2,FALSE))=FALSE,"",IF(ISNUMBER(W1520),(W1520-VLOOKUP($B1520,Stats!$A$2:$AA$19,2,FALSE))/VLOOKUP($B1520,Stats!$A$2:$AA$19,16,FALSE),""))</f>
        <v>-0.29777500529332818</v>
      </c>
      <c r="BA1520" s="46">
        <f>IF(ISNUMBER(VLOOKUP($B1520,Stats!$A$2:$AA$19,2,FALSE))=FALSE,"",IF(ISNUMBER(X1520),(X1520-VLOOKUP($B1520,Stats!$A$2:$AA$19,3,FALSE))/VLOOKUP($B1520,Stats!$A$2:$AA$19,17,FALSE),""))</f>
        <v>-2.563712100121144</v>
      </c>
      <c r="BB1520" s="46"/>
      <c r="BC1520" s="46"/>
      <c r="BD1520" s="44">
        <f t="shared" si="309"/>
        <v>-1.4307435527072361</v>
      </c>
      <c r="BE1520" s="46">
        <f>IF(ISNUMBER(VLOOKUP($B1520,Stats!$A$2:$AA$19,2,FALSE))=FALSE,"",IF(ISNUMBER(Y1520),(Y1520-VLOOKUP($B1520,Stats!$A$2:$AA$19,5,FALSE))/VLOOKUP($B1520,Stats!$A$2:$AA$19,19,FALSE),""))</f>
        <v>-0.30354404166118787</v>
      </c>
      <c r="BF1520" s="46"/>
      <c r="BG1520" s="46"/>
      <c r="BH1520" s="46">
        <f>IF(ISNUMBER(VLOOKUP($B1520,Stats!$A$2:$AA$19,2,FALSE))=FALSE,"",IF(ISNUMBER(Z1520),(Z1520-VLOOKUP($B1520,Stats!$A$2:$AA$19,8,FALSE))/VLOOKUP($B1520,Stats!$A$2:$AA$19,22,FALSE),""))</f>
        <v>-0.83432005029645806</v>
      </c>
      <c r="BI1520" s="46" t="str">
        <f>IF(ISNUMBER(VLOOKUP($B1520,Stats!$A$2:$AA$19,2,FALSE))=FALSE,"",IF(ISNUMBER(#REF!),(#REF!-VLOOKUP($B1520,Stats!$A$2:$AA$19,9,FALSE))/VLOOKUP($B1520,Stats!$A$2:$AA$19,23,FALSE),""))</f>
        <v/>
      </c>
      <c r="BJ1520" s="46" t="str">
        <f>IF(ISNUMBER(VLOOKUP($B1520,Stats!$A$2:$AA$19,2,FALSE))=FALSE,"",IF(ISNUMBER(#REF!),(#REF!-VLOOKUP($B1520,Stats!$A$2:$AA$19,10,FALSE))/VLOOKUP($B1520,Stats!$A$2:$AA$19,24,FALSE),""))</f>
        <v/>
      </c>
      <c r="BK1520" s="44">
        <f t="shared" si="314"/>
        <v>-3.7815185926105888E-2</v>
      </c>
      <c r="BL1520" s="46" t="str">
        <f>IF(ISNUMBER(VLOOKUP($B1520,Stats!$A$2:$AA$19,2,FALSE))=FALSE,"",IF(ISNUMBER(#REF!),(#REF!-VLOOKUP($B1520,Stats!$A$2:$AA$19,11,FALSE))/VLOOKUP($B1520,Stats!$A$2:$AA$19,25,FALSE),""))</f>
        <v/>
      </c>
      <c r="BM1520" s="46">
        <f>IF(ISNUMBER(VLOOKUP($B1520,Stats!$A$2:$AA$19,2,FALSE))=FALSE,"",IF(ISNUMBER(AA1520),(AA1520-VLOOKUP($B1520,Stats!$A$2:$AA$19,12,FALSE))/VLOOKUP($B1520,Stats!$A$2:$AA$19,26,FALSE),""))</f>
        <v>-0.45765724120020113</v>
      </c>
      <c r="BN1520" s="46" t="str">
        <f>IF(ISNUMBER(VLOOKUP($B1520,Stats!$A$2:$AA$19,2,FALSE))=FALSE,"",IF(ISNUMBER(#REF!),(#REF!-VLOOKUP($B1520,Stats!$A$2:$AA$19,13,FALSE))/VLOOKUP($B1520,Stats!$A$2:$AA$19,27,FALSE),""))</f>
        <v/>
      </c>
      <c r="BO1520" s="46" t="str">
        <f>IF(ISNUMBER(VLOOKUP($B1520,Stats!$A$2:$AA$19,2,FALSE))=FALSE,"",IF(ISNUMBER(#REF!),(#REF!-VLOOKUP($B1520,Stats!$A$2:$AA$19,14,FALSE))/VLOOKUP($B1520,Stats!$A$2:$AB$19,28,FALSE),""))</f>
        <v/>
      </c>
      <c r="BP1520" s="46"/>
      <c r="BQ1520" s="46">
        <f>IF(ISNUMBER(VLOOKUP($B1520,Stats!$A$2:$AA$19,2,FALSE))=FALSE,"",IF(ISNUMBER(BM1520),BM1520,(VLOOKUP($B1520,Stats!$A$2:$AT$19,46,FALSE)-VLOOKUP($B1520,Stats!$A$2:$AA$19,12,FALSE))/VLOOKUP($B1520,Stats!$A$2:$AA$19,26,FALSE)))</f>
        <v>-0.45765724120020113</v>
      </c>
      <c r="BR1520" s="51">
        <f t="shared" si="315"/>
        <v>-0.45765724120020113</v>
      </c>
      <c r="BS1520" s="32" t="str">
        <f t="shared" si="310"/>
        <v>6736_201424</v>
      </c>
      <c r="BT1520" s="53">
        <f t="shared" si="311"/>
        <v>-0.40036927033715103</v>
      </c>
    </row>
    <row r="1521" spans="1:72" x14ac:dyDescent="0.15">
      <c r="A1521" s="16">
        <v>6736</v>
      </c>
      <c r="B1521" s="17">
        <v>201425</v>
      </c>
      <c r="C1521" s="3">
        <v>0</v>
      </c>
      <c r="D1521" s="23">
        <v>6.5130260521041983E-2</v>
      </c>
      <c r="E1521" s="18">
        <v>1.5795151059892543E-2</v>
      </c>
      <c r="F1521" s="24">
        <v>5</v>
      </c>
      <c r="G1521" s="24">
        <v>5</v>
      </c>
      <c r="H1521" s="20">
        <v>1.9077679008053794E-2</v>
      </c>
      <c r="I1521" s="20">
        <v>-6.1947508239142968E-3</v>
      </c>
      <c r="J1521" s="24">
        <v>3</v>
      </c>
      <c r="K1521" s="24">
        <v>2</v>
      </c>
      <c r="L1521" s="20">
        <v>3.0085564449351176E-2</v>
      </c>
      <c r="M1521" s="20">
        <v>-2.3252679113028196E-2</v>
      </c>
      <c r="N1521" s="19">
        <v>1.4927999999999999</v>
      </c>
      <c r="O1521" s="19">
        <v>1.0709520051653634</v>
      </c>
      <c r="P1521" s="25">
        <v>41983</v>
      </c>
      <c r="Q1521" s="20">
        <v>-2.3252679113028196E-2</v>
      </c>
      <c r="R1521" s="25">
        <v>41982</v>
      </c>
      <c r="S1521" s="25">
        <f>IF(ISNUMBER(R1521),VLOOKUP(B1521,Index!$B$3:$AB$18,27,FALSE),"")</f>
        <v>41982</v>
      </c>
      <c r="T1521" s="25">
        <f>IF(ISNUMBER($R1521),VLOOKUP($B1521,Index!$B$21:$AB$36,27,FALSE),"")</f>
        <v>41982</v>
      </c>
      <c r="U1521" s="25">
        <f>IF(ISNUMBER($R1521),VLOOKUP($B1521,Index!$B$39:$AB$54,27,FALSE),"")</f>
        <v>41982</v>
      </c>
      <c r="W1521" s="18">
        <v>1.9539078156312595</v>
      </c>
      <c r="X1521" s="19">
        <v>0.5</v>
      </c>
      <c r="Y1521" s="18">
        <v>0.2996919200140985</v>
      </c>
      <c r="Z1521" s="19">
        <f t="shared" si="312"/>
        <v>0</v>
      </c>
      <c r="AA1521" s="21">
        <v>2.8009787691324686</v>
      </c>
      <c r="AB1521" s="3">
        <v>0</v>
      </c>
      <c r="AC1521" s="18">
        <v>3.8177557519849197</v>
      </c>
      <c r="AD1521" s="19">
        <v>0.25</v>
      </c>
      <c r="AE1521" s="18">
        <v>8.9815246921736813E-2</v>
      </c>
      <c r="AF1521" s="19">
        <f t="shared" si="313"/>
        <v>0</v>
      </c>
      <c r="AG1521" s="21">
        <v>7.845482065130839</v>
      </c>
      <c r="AH1521" s="3">
        <v>0</v>
      </c>
      <c r="AK1521" t="str">
        <f t="shared" si="319"/>
        <v/>
      </c>
      <c r="AL1521" t="str">
        <f t="shared" si="319"/>
        <v/>
      </c>
      <c r="AM1521" t="str">
        <f t="shared" si="319"/>
        <v/>
      </c>
      <c r="AN1521" t="str">
        <f t="shared" si="319"/>
        <v/>
      </c>
      <c r="AO1521">
        <f t="shared" si="319"/>
        <v>2.8009787691324686</v>
      </c>
      <c r="AP1521" t="str">
        <f t="shared" si="319"/>
        <v/>
      </c>
      <c r="AQ1521" t="str">
        <f t="shared" si="319"/>
        <v/>
      </c>
      <c r="AR1521" t="str">
        <f t="shared" si="319"/>
        <v/>
      </c>
      <c r="AS1521" t="str">
        <f t="shared" si="319"/>
        <v/>
      </c>
      <c r="AT1521" t="str">
        <f t="shared" si="319"/>
        <v/>
      </c>
      <c r="AU1521" t="str">
        <f t="shared" si="319"/>
        <v/>
      </c>
      <c r="AV1521" t="str">
        <f t="shared" si="319"/>
        <v/>
      </c>
      <c r="AW1521" t="str">
        <f t="shared" si="319"/>
        <v/>
      </c>
      <c r="AX1521" t="str">
        <f t="shared" si="319"/>
        <v/>
      </c>
      <c r="AZ1521" s="46">
        <f>IF(ISNUMBER(VLOOKUP($B1521,Stats!$A$2:$AA$19,2,FALSE))=FALSE,"",IF(ISNUMBER(W1521),(W1521-VLOOKUP($B1521,Stats!$A$2:$AA$19,2,FALSE))/VLOOKUP($B1521,Stats!$A$2:$AA$19,16,FALSE),""))</f>
        <v>0.70755215887558054</v>
      </c>
      <c r="BA1521" s="46">
        <f>IF(ISNUMBER(VLOOKUP($B1521,Stats!$A$2:$AA$19,2,FALSE))=FALSE,"",IF(ISNUMBER(X1521),(X1521-VLOOKUP($B1521,Stats!$A$2:$AA$19,3,FALSE))/VLOOKUP($B1521,Stats!$A$2:$AA$19,17,FALSE),""))</f>
        <v>-0.77319859457856333</v>
      </c>
      <c r="BB1521" s="46"/>
      <c r="BC1521" s="46"/>
      <c r="BD1521" s="44">
        <f t="shared" si="309"/>
        <v>-3.2823217851491393E-2</v>
      </c>
      <c r="BE1521" s="46">
        <f>IF(ISNUMBER(VLOOKUP($B1521,Stats!$A$2:$AA$19,2,FALSE))=FALSE,"",IF(ISNUMBER(Y1521),(Y1521-VLOOKUP($B1521,Stats!$A$2:$AA$19,5,FALSE))/VLOOKUP($B1521,Stats!$A$2:$AA$19,19,FALSE),""))</f>
        <v>-0.11069876281020516</v>
      </c>
      <c r="BF1521" s="46"/>
      <c r="BG1521" s="46"/>
      <c r="BH1521" s="46">
        <f>IF(ISNUMBER(VLOOKUP($B1521,Stats!$A$2:$AA$19,2,FALSE))=FALSE,"",IF(ISNUMBER(Z1521),(Z1521-VLOOKUP($B1521,Stats!$A$2:$AA$19,8,FALSE))/VLOOKUP($B1521,Stats!$A$2:$AA$19,22,FALSE),""))</f>
        <v>-0.38938659637819406</v>
      </c>
      <c r="BI1521" s="46" t="str">
        <f>IF(ISNUMBER(VLOOKUP($B1521,Stats!$A$2:$AA$19,2,FALSE))=FALSE,"",IF(ISNUMBER(#REF!),(#REF!-VLOOKUP($B1521,Stats!$A$2:$AA$19,9,FALSE))/VLOOKUP($B1521,Stats!$A$2:$AA$19,23,FALSE),""))</f>
        <v/>
      </c>
      <c r="BJ1521" s="46" t="str">
        <f>IF(ISNUMBER(VLOOKUP($B1521,Stats!$A$2:$AA$19,2,FALSE))=FALSE,"",IF(ISNUMBER(#REF!),(#REF!-VLOOKUP($B1521,Stats!$A$2:$AA$19,10,FALSE))/VLOOKUP($B1521,Stats!$A$2:$AA$19,24,FALSE),""))</f>
        <v/>
      </c>
      <c r="BK1521" s="44">
        <f t="shared" si="314"/>
        <v>-3.932684494631461E-2</v>
      </c>
      <c r="BL1521" s="46" t="str">
        <f>IF(ISNUMBER(VLOOKUP($B1521,Stats!$A$2:$AA$19,2,FALSE))=FALSE,"",IF(ISNUMBER(#REF!),(#REF!-VLOOKUP($B1521,Stats!$A$2:$AA$19,11,FALSE))/VLOOKUP($B1521,Stats!$A$2:$AA$19,25,FALSE),""))</f>
        <v/>
      </c>
      <c r="BM1521" s="46">
        <f>IF(ISNUMBER(VLOOKUP($B1521,Stats!$A$2:$AA$19,2,FALSE))=FALSE,"",IF(ISNUMBER(AA1521),(AA1521-VLOOKUP($B1521,Stats!$A$2:$AA$19,12,FALSE))/VLOOKUP($B1521,Stats!$A$2:$AA$19,26,FALSE),""))</f>
        <v>0.23738656491575402</v>
      </c>
      <c r="BN1521" s="46" t="str">
        <f>IF(ISNUMBER(VLOOKUP($B1521,Stats!$A$2:$AA$19,2,FALSE))=FALSE,"",IF(ISNUMBER(#REF!),(#REF!-VLOOKUP($B1521,Stats!$A$2:$AA$19,13,FALSE))/VLOOKUP($B1521,Stats!$A$2:$AA$19,27,FALSE),""))</f>
        <v/>
      </c>
      <c r="BO1521" s="46" t="str">
        <f>IF(ISNUMBER(VLOOKUP($B1521,Stats!$A$2:$AA$19,2,FALSE))=FALSE,"",IF(ISNUMBER(#REF!),(#REF!-VLOOKUP($B1521,Stats!$A$2:$AA$19,14,FALSE))/VLOOKUP($B1521,Stats!$A$2:$AB$19,28,FALSE),""))</f>
        <v/>
      </c>
      <c r="BP1521" s="46"/>
      <c r="BQ1521" s="46">
        <f>IF(ISNUMBER(VLOOKUP($B1521,Stats!$A$2:$AA$19,2,FALSE))=FALSE,"",IF(ISNUMBER(BM1521),BM1521,(VLOOKUP($B1521,Stats!$A$2:$AT$19,46,FALSE)-VLOOKUP($B1521,Stats!$A$2:$AA$19,12,FALSE))/VLOOKUP($B1521,Stats!$A$2:$AA$19,26,FALSE)))</f>
        <v>0.23738656491575402</v>
      </c>
      <c r="BR1521" s="51">
        <f t="shared" si="315"/>
        <v>0.23738656491575402</v>
      </c>
      <c r="BS1521" s="32" t="str">
        <f t="shared" si="310"/>
        <v>6736_201425</v>
      </c>
      <c r="BT1521" s="53">
        <f t="shared" si="311"/>
        <v>1.7316562445063761E-2</v>
      </c>
    </row>
    <row r="1522" spans="1:72" x14ac:dyDescent="0.15">
      <c r="A1522" s="16">
        <v>6736</v>
      </c>
      <c r="B1522" s="17">
        <v>201426</v>
      </c>
      <c r="C1522" s="3">
        <v>0</v>
      </c>
      <c r="D1522" s="23">
        <v>2.7079693589571185E-2</v>
      </c>
      <c r="E1522" s="18">
        <v>1.2299277902985789E-2</v>
      </c>
      <c r="F1522" s="24">
        <v>7</v>
      </c>
      <c r="G1522" s="24">
        <v>3</v>
      </c>
      <c r="H1522" s="20">
        <v>9.1965185762270217E-3</v>
      </c>
      <c r="I1522" s="20">
        <v>-1.2313457737766265E-2</v>
      </c>
      <c r="J1522" s="24">
        <v>5</v>
      </c>
      <c r="K1522" s="24">
        <v>3</v>
      </c>
      <c r="L1522" s="20">
        <v>2.1502486224969752E-2</v>
      </c>
      <c r="M1522" s="20">
        <v>-1.8061759564964142E-2</v>
      </c>
      <c r="N1522" s="19">
        <v>1.5447</v>
      </c>
      <c r="O1522" s="19">
        <v>1.0161163004867779</v>
      </c>
      <c r="P1522" s="25">
        <v>41992</v>
      </c>
      <c r="Q1522" s="20">
        <v>-3.6511944066809132E-2</v>
      </c>
      <c r="R1522" s="25">
        <v>41997</v>
      </c>
      <c r="S1522" s="25">
        <f>IF(ISNUMBER(R1522),VLOOKUP(B1522,Index!$B$3:$AB$18,27,FALSE),"")</f>
        <v>41997</v>
      </c>
      <c r="T1522" s="25">
        <f>IF(ISNUMBER($R1522),VLOOKUP($B1522,Index!$B$21:$AB$36,27,FALSE),"")</f>
        <v>41996</v>
      </c>
      <c r="U1522" s="25">
        <f>IF(ISNUMBER($R1522),VLOOKUP($B1522,Index!$B$39:$AB$54,27,FALSE),"")</f>
        <v>41996</v>
      </c>
      <c r="W1522" s="18">
        <v>0.81239080768713556</v>
      </c>
      <c r="X1522" s="19">
        <v>0.7</v>
      </c>
      <c r="Y1522" s="18">
        <v>0.23336239049288732</v>
      </c>
      <c r="Z1522" s="19">
        <f t="shared" si="312"/>
        <v>0</v>
      </c>
      <c r="AA1522" s="21">
        <v>0.74166671432288234</v>
      </c>
      <c r="AB1522" s="3">
        <v>0</v>
      </c>
      <c r="AC1522" s="18">
        <v>0.65997882441455646</v>
      </c>
      <c r="AD1522" s="19">
        <v>0.48999999999999994</v>
      </c>
      <c r="AE1522" s="18">
        <v>5.4458005296554826E-2</v>
      </c>
      <c r="AF1522" s="19">
        <f t="shared" si="313"/>
        <v>0</v>
      </c>
      <c r="AG1522" s="21">
        <v>0.55006951513449998</v>
      </c>
      <c r="AH1522" s="3">
        <v>0</v>
      </c>
      <c r="AK1522" t="str">
        <f t="shared" si="319"/>
        <v/>
      </c>
      <c r="AL1522" t="str">
        <f t="shared" si="319"/>
        <v/>
      </c>
      <c r="AM1522" t="str">
        <f t="shared" si="319"/>
        <v/>
      </c>
      <c r="AN1522" t="str">
        <f t="shared" si="319"/>
        <v/>
      </c>
      <c r="AO1522" t="str">
        <f t="shared" si="319"/>
        <v/>
      </c>
      <c r="AP1522">
        <f t="shared" si="319"/>
        <v>0.74166671432288234</v>
      </c>
      <c r="AQ1522" t="str">
        <f t="shared" si="319"/>
        <v/>
      </c>
      <c r="AR1522" t="str">
        <f t="shared" si="319"/>
        <v/>
      </c>
      <c r="AS1522" t="str">
        <f t="shared" si="319"/>
        <v/>
      </c>
      <c r="AT1522" t="str">
        <f t="shared" si="319"/>
        <v/>
      </c>
      <c r="AU1522" t="str">
        <f t="shared" si="319"/>
        <v/>
      </c>
      <c r="AV1522" t="str">
        <f t="shared" si="319"/>
        <v/>
      </c>
      <c r="AW1522" t="str">
        <f t="shared" si="319"/>
        <v/>
      </c>
      <c r="AX1522" t="str">
        <f t="shared" si="319"/>
        <v/>
      </c>
      <c r="AZ1522" s="46">
        <f>IF(ISNUMBER(VLOOKUP($B1522,Stats!$A$2:$AA$19,2,FALSE))=FALSE,"",IF(ISNUMBER(W1522),(W1522-VLOOKUP($B1522,Stats!$A$2:$AA$19,2,FALSE))/VLOOKUP($B1522,Stats!$A$2:$AA$19,16,FALSE),""))</f>
        <v>2.1019154437002158E-2</v>
      </c>
      <c r="BA1522" s="46">
        <f>IF(ISNUMBER(VLOOKUP($B1522,Stats!$A$2:$AA$19,2,FALSE))=FALSE,"",IF(ISNUMBER(X1522),(X1522-VLOOKUP($B1522,Stats!$A$2:$AA$19,3,FALSE))/VLOOKUP($B1522,Stats!$A$2:$AA$19,17,FALSE),""))</f>
        <v>0.82927015326520481</v>
      </c>
      <c r="BB1522" s="46"/>
      <c r="BC1522" s="46"/>
      <c r="BD1522" s="44">
        <f t="shared" si="309"/>
        <v>0.4251446538511035</v>
      </c>
      <c r="BE1522" s="46">
        <f>IF(ISNUMBER(VLOOKUP($B1522,Stats!$A$2:$AA$19,2,FALSE))=FALSE,"",IF(ISNUMBER(Y1522),(Y1522-VLOOKUP($B1522,Stats!$A$2:$AA$19,5,FALSE))/VLOOKUP($B1522,Stats!$A$2:$AA$19,19,FALSE),""))</f>
        <v>-6.2270600218296633E-2</v>
      </c>
      <c r="BF1522" s="46"/>
      <c r="BG1522" s="46"/>
      <c r="BH1522" s="46">
        <f>IF(ISNUMBER(VLOOKUP($B1522,Stats!$A$2:$AA$19,2,FALSE))=FALSE,"",IF(ISNUMBER(Z1522),(Z1522-VLOOKUP($B1522,Stats!$A$2:$AA$19,8,FALSE))/VLOOKUP($B1522,Stats!$A$2:$AA$19,22,FALSE),""))</f>
        <v>-0.60316436580698729</v>
      </c>
      <c r="BI1522" s="46" t="str">
        <f>IF(ISNUMBER(VLOOKUP($B1522,Stats!$A$2:$AA$19,2,FALSE))=FALSE,"",IF(ISNUMBER(#REF!),(#REF!-VLOOKUP($B1522,Stats!$A$2:$AA$19,9,FALSE))/VLOOKUP($B1522,Stats!$A$2:$AA$19,23,FALSE),""))</f>
        <v/>
      </c>
      <c r="BJ1522" s="46" t="str">
        <f>IF(ISNUMBER(VLOOKUP($B1522,Stats!$A$2:$AA$19,2,FALSE))=FALSE,"",IF(ISNUMBER(#REF!),(#REF!-VLOOKUP($B1522,Stats!$A$2:$AA$19,10,FALSE))/VLOOKUP($B1522,Stats!$A$2:$AA$19,24,FALSE),""))</f>
        <v/>
      </c>
      <c r="BK1522" s="44">
        <f t="shared" si="314"/>
        <v>-0.13735988958928855</v>
      </c>
      <c r="BL1522" s="46" t="str">
        <f>IF(ISNUMBER(VLOOKUP($B1522,Stats!$A$2:$AA$19,2,FALSE))=FALSE,"",IF(ISNUMBER(#REF!),(#REF!-VLOOKUP($B1522,Stats!$A$2:$AA$19,11,FALSE))/VLOOKUP($B1522,Stats!$A$2:$AA$19,25,FALSE),""))</f>
        <v/>
      </c>
      <c r="BM1522" s="46">
        <f>IF(ISNUMBER(VLOOKUP($B1522,Stats!$A$2:$AA$19,2,FALSE))=FALSE,"",IF(ISNUMBER(AA1522),(AA1522-VLOOKUP($B1522,Stats!$A$2:$AA$19,12,FALSE))/VLOOKUP($B1522,Stats!$A$2:$AA$19,26,FALSE),""))</f>
        <v>-0.44204671777954319</v>
      </c>
      <c r="BN1522" s="46" t="str">
        <f>IF(ISNUMBER(VLOOKUP($B1522,Stats!$A$2:$AA$19,2,FALSE))=FALSE,"",IF(ISNUMBER(#REF!),(#REF!-VLOOKUP($B1522,Stats!$A$2:$AA$19,13,FALSE))/VLOOKUP($B1522,Stats!$A$2:$AA$19,27,FALSE),""))</f>
        <v/>
      </c>
      <c r="BO1522" s="46" t="str">
        <f>IF(ISNUMBER(VLOOKUP($B1522,Stats!$A$2:$AA$19,2,FALSE))=FALSE,"",IF(ISNUMBER(#REF!),(#REF!-VLOOKUP($B1522,Stats!$A$2:$AA$19,14,FALSE))/VLOOKUP($B1522,Stats!$A$2:$AB$19,28,FALSE),""))</f>
        <v/>
      </c>
      <c r="BP1522" s="46"/>
      <c r="BQ1522" s="46">
        <f>IF(ISNUMBER(VLOOKUP($B1522,Stats!$A$2:$AA$19,2,FALSE))=FALSE,"",IF(ISNUMBER(BM1522),BM1522,(VLOOKUP($B1522,Stats!$A$2:$AT$19,46,FALSE)-VLOOKUP($B1522,Stats!$A$2:$AA$19,12,FALSE))/VLOOKUP($B1522,Stats!$A$2:$AA$19,26,FALSE)))</f>
        <v>-0.44204671777954319</v>
      </c>
      <c r="BR1522" s="51">
        <f t="shared" si="315"/>
        <v>-0.44204671777954319</v>
      </c>
      <c r="BS1522" s="32" t="str">
        <f t="shared" si="310"/>
        <v>6736_201426</v>
      </c>
      <c r="BT1522" s="53">
        <f t="shared" si="311"/>
        <v>-8.5796346539261062E-2</v>
      </c>
    </row>
    <row r="1523" spans="1:72" x14ac:dyDescent="0.15">
      <c r="A1523" s="16">
        <v>6736</v>
      </c>
      <c r="B1523" s="17">
        <v>201427</v>
      </c>
      <c r="C1523" s="3">
        <v>0</v>
      </c>
      <c r="D1523" s="23">
        <v>-2.4860974811907743E-3</v>
      </c>
      <c r="E1523" s="18">
        <v>6.6172356082512184E-3</v>
      </c>
      <c r="F1523" s="24">
        <v>1</v>
      </c>
      <c r="G1523" s="24">
        <v>2</v>
      </c>
      <c r="H1523" s="20">
        <v>6.5355162397675581E-3</v>
      </c>
      <c r="I1523" s="20">
        <v>-4.4899640152934461E-3</v>
      </c>
      <c r="J1523" s="24">
        <v>1</v>
      </c>
      <c r="K1523" s="24">
        <v>2</v>
      </c>
      <c r="L1523" s="20">
        <v>6.5355162397675581E-3</v>
      </c>
      <c r="M1523" s="20">
        <v>-6.2975596956179603E-3</v>
      </c>
      <c r="N1523" s="19">
        <v>1.5246999999999999</v>
      </c>
      <c r="O1523" s="19">
        <v>1.0001967987404881</v>
      </c>
      <c r="P1523" s="25">
        <v>42004</v>
      </c>
      <c r="Q1523" s="20">
        <v>-6.2975596956179603E-3</v>
      </c>
      <c r="R1523" s="25">
        <v>42003</v>
      </c>
      <c r="S1523" s="25">
        <f>IF(ISNUMBER(R1523),VLOOKUP(B1523,Index!$B$3:$AB$18,27,FALSE),"")</f>
        <v>42002</v>
      </c>
      <c r="T1523" s="25">
        <f>IF(ISNUMBER($R1523),VLOOKUP($B1523,Index!$B$21:$AB$36,27,FALSE),"")</f>
        <v>42003</v>
      </c>
      <c r="U1523" s="25">
        <f>IF(ISNUMBER($R1523),VLOOKUP($B1523,Index!$B$39:$AB$54,27,FALSE),"")</f>
        <v>42003</v>
      </c>
      <c r="W1523" s="18">
        <v>-0.29833169774289292</v>
      </c>
      <c r="X1523" s="19">
        <v>0.33333333333333331</v>
      </c>
      <c r="Y1523" s="18">
        <v>0.12555321801626126</v>
      </c>
      <c r="Z1523" s="19">
        <f t="shared" si="312"/>
        <v>1</v>
      </c>
      <c r="AA1523" s="21" t="s">
        <v>25</v>
      </c>
      <c r="AB1523" s="3">
        <v>0</v>
      </c>
      <c r="AC1523" s="18">
        <v>8.9001801878156817E-2</v>
      </c>
      <c r="AD1523" s="19">
        <v>0.1111111111111111</v>
      </c>
      <c r="AE1523" s="18">
        <v>1.5763610554238833E-2</v>
      </c>
      <c r="AF1523" s="19">
        <f t="shared" si="313"/>
        <v>1</v>
      </c>
      <c r="AG1523" s="21" t="s">
        <v>25</v>
      </c>
      <c r="AH1523" s="3">
        <v>0</v>
      </c>
      <c r="AK1523" t="str">
        <f t="shared" ref="AK1523:AX1532" si="320">IF($B1523=AK$2,$AA1523,"")</f>
        <v/>
      </c>
      <c r="AL1523" t="str">
        <f t="shared" si="320"/>
        <v/>
      </c>
      <c r="AM1523" t="str">
        <f t="shared" si="320"/>
        <v/>
      </c>
      <c r="AN1523" t="str">
        <f t="shared" si="320"/>
        <v/>
      </c>
      <c r="AO1523" t="str">
        <f t="shared" si="320"/>
        <v/>
      </c>
      <c r="AP1523" t="str">
        <f t="shared" si="320"/>
        <v/>
      </c>
      <c r="AQ1523" t="str">
        <f t="shared" si="320"/>
        <v/>
      </c>
      <c r="AR1523" t="str">
        <f t="shared" si="320"/>
        <v/>
      </c>
      <c r="AS1523" t="str">
        <f t="shared" si="320"/>
        <v/>
      </c>
      <c r="AT1523" t="str">
        <f t="shared" si="320"/>
        <v/>
      </c>
      <c r="AU1523" t="str">
        <f t="shared" si="320"/>
        <v/>
      </c>
      <c r="AV1523" t="str">
        <f t="shared" si="320"/>
        <v/>
      </c>
      <c r="AW1523" t="str">
        <f t="shared" si="320"/>
        <v/>
      </c>
      <c r="AX1523" t="str">
        <f t="shared" si="320"/>
        <v/>
      </c>
      <c r="AZ1523" s="46">
        <f>IF(ISNUMBER(VLOOKUP($B1523,Stats!$A$2:$AA$19,2,FALSE))=FALSE,"",IF(ISNUMBER(W1523),(W1523-VLOOKUP($B1523,Stats!$A$2:$AA$19,2,FALSE))/VLOOKUP($B1523,Stats!$A$2:$AA$19,16,FALSE),""))</f>
        <v>-0.49428587958054448</v>
      </c>
      <c r="BA1523" s="46">
        <f>IF(ISNUMBER(VLOOKUP($B1523,Stats!$A$2:$AA$19,2,FALSE))=FALSE,"",IF(ISNUMBER(X1523),(X1523-VLOOKUP($B1523,Stats!$A$2:$AA$19,3,FALSE))/VLOOKUP($B1523,Stats!$A$2:$AA$19,17,FALSE),""))</f>
        <v>-1.0507044611669172</v>
      </c>
      <c r="BB1523" s="46"/>
      <c r="BC1523" s="46"/>
      <c r="BD1523" s="44">
        <f t="shared" si="309"/>
        <v>-0.77249517037373083</v>
      </c>
      <c r="BE1523" s="46">
        <f>IF(ISNUMBER(VLOOKUP($B1523,Stats!$A$2:$AA$19,2,FALSE))=FALSE,"",IF(ISNUMBER(Y1523),(Y1523-VLOOKUP($B1523,Stats!$A$2:$AA$19,5,FALSE))/VLOOKUP($B1523,Stats!$A$2:$AA$19,19,FALSE),""))</f>
        <v>-0.47193707564347026</v>
      </c>
      <c r="BF1523" s="46"/>
      <c r="BG1523" s="46"/>
      <c r="BH1523" s="46">
        <f>IF(ISNUMBER(VLOOKUP($B1523,Stats!$A$2:$AA$19,2,FALSE))=FALSE,"",IF(ISNUMBER(Z1523),(Z1523-VLOOKUP($B1523,Stats!$A$2:$AA$19,8,FALSE))/VLOOKUP($B1523,Stats!$A$2:$AA$19,22,FALSE),""))</f>
        <v>0.41115882059143566</v>
      </c>
      <c r="BI1523" s="46" t="str">
        <f>IF(ISNUMBER(VLOOKUP($B1523,Stats!$A$2:$AA$19,2,FALSE))=FALSE,"",IF(ISNUMBER(#REF!),(#REF!-VLOOKUP($B1523,Stats!$A$2:$AA$19,9,FALSE))/VLOOKUP($B1523,Stats!$A$2:$AA$19,23,FALSE),""))</f>
        <v/>
      </c>
      <c r="BJ1523" s="46" t="str">
        <f>IF(ISNUMBER(VLOOKUP($B1523,Stats!$A$2:$AA$19,2,FALSE))=FALSE,"",IF(ISNUMBER(#REF!),(#REF!-VLOOKUP($B1523,Stats!$A$2:$AA$19,10,FALSE))/VLOOKUP($B1523,Stats!$A$2:$AA$19,24,FALSE),""))</f>
        <v/>
      </c>
      <c r="BK1523" s="44">
        <f t="shared" si="314"/>
        <v>0.45370359912785985</v>
      </c>
      <c r="BL1523" s="46" t="str">
        <f>IF(ISNUMBER(VLOOKUP($B1523,Stats!$A$2:$AA$19,2,FALSE))=FALSE,"",IF(ISNUMBER(#REF!),(#REF!-VLOOKUP($B1523,Stats!$A$2:$AA$19,11,FALSE))/VLOOKUP($B1523,Stats!$A$2:$AA$19,25,FALSE),""))</f>
        <v/>
      </c>
      <c r="BM1523" s="46" t="str">
        <f>IF(ISNUMBER(VLOOKUP($B1523,Stats!$A$2:$AA$19,2,FALSE))=FALSE,"",IF(ISNUMBER(AA1523),(AA1523-VLOOKUP($B1523,Stats!$A$2:$AA$19,12,FALSE))/VLOOKUP($B1523,Stats!$A$2:$AA$19,26,FALSE),""))</f>
        <v/>
      </c>
      <c r="BN1523" s="46" t="str">
        <f>IF(ISNUMBER(VLOOKUP($B1523,Stats!$A$2:$AA$19,2,FALSE))=FALSE,"",IF(ISNUMBER(#REF!),(#REF!-VLOOKUP($B1523,Stats!$A$2:$AA$19,13,FALSE))/VLOOKUP($B1523,Stats!$A$2:$AA$19,27,FALSE),""))</f>
        <v/>
      </c>
      <c r="BO1523" s="46" t="str">
        <f>IF(ISNUMBER(VLOOKUP($B1523,Stats!$A$2:$AA$19,2,FALSE))=FALSE,"",IF(ISNUMBER(#REF!),(#REF!-VLOOKUP($B1523,Stats!$A$2:$AA$19,14,FALSE))/VLOOKUP($B1523,Stats!$A$2:$AB$19,28,FALSE),""))</f>
        <v/>
      </c>
      <c r="BP1523" s="46"/>
      <c r="BQ1523" s="46">
        <f>IF(ISNUMBER(VLOOKUP($B1523,Stats!$A$2:$AA$19,2,FALSE))=FALSE,"",IF(ISNUMBER(BM1523),BM1523,(VLOOKUP($B1523,Stats!$A$2:$AT$19,46,FALSE)-VLOOKUP($B1523,Stats!$A$2:$AA$19,12,FALSE))/VLOOKUP($B1523,Stats!$A$2:$AA$19,26,FALSE)))</f>
        <v>-0.46642635650749076</v>
      </c>
      <c r="BR1523" s="51">
        <f t="shared" si="315"/>
        <v>-0.46642635650749076</v>
      </c>
      <c r="BS1523" s="32" t="str">
        <f t="shared" si="310"/>
        <v>6736_201427</v>
      </c>
      <c r="BT1523" s="53">
        <f t="shared" si="311"/>
        <v>2.4437854100471557E-2</v>
      </c>
    </row>
    <row r="1524" spans="1:72" x14ac:dyDescent="0.15">
      <c r="A1524" s="16">
        <v>6736</v>
      </c>
      <c r="B1524" s="17">
        <v>201501</v>
      </c>
      <c r="C1524" s="3">
        <v>0</v>
      </c>
      <c r="D1524" s="23">
        <v>1.2789401193677552E-2</v>
      </c>
      <c r="E1524" s="18">
        <v>1.0644848424340134E-2</v>
      </c>
      <c r="F1524" s="24">
        <v>3</v>
      </c>
      <c r="G1524" s="24">
        <v>2</v>
      </c>
      <c r="H1524" s="20">
        <v>9.369749768499025E-3</v>
      </c>
      <c r="I1524" s="20">
        <v>-7.5792399531735E-3</v>
      </c>
      <c r="J1524" s="24">
        <v>3</v>
      </c>
      <c r="K1524" s="24">
        <v>2</v>
      </c>
      <c r="L1524" s="20">
        <v>1.3051747884829767E-2</v>
      </c>
      <c r="M1524" s="20">
        <v>-1.1416544422475972E-2</v>
      </c>
      <c r="N1524" s="19">
        <v>1.5679000000000001</v>
      </c>
      <c r="O1524" s="19">
        <v>1.0150848116017093</v>
      </c>
      <c r="P1524" s="25">
        <v>42011</v>
      </c>
      <c r="Q1524" s="20">
        <v>-1.5115759933669315E-2</v>
      </c>
      <c r="R1524" s="25">
        <v>42013</v>
      </c>
      <c r="S1524" s="25">
        <f>IF(ISNUMBER(R1524),VLOOKUP(B1524,Index!$B$3:$AB$18,27,FALSE),"")</f>
        <v>42013</v>
      </c>
      <c r="T1524" s="25">
        <f>IF(ISNUMBER($R1524),VLOOKUP($B1524,Index!$B$21:$AB$36,27,FALSE),"")</f>
        <v>42013</v>
      </c>
      <c r="U1524" s="25">
        <f>IF(ISNUMBER($R1524),VLOOKUP($B1524,Index!$B$39:$AB$54,27,FALSE),"")</f>
        <v>42011</v>
      </c>
      <c r="W1524" s="18">
        <v>0.92083688594478375</v>
      </c>
      <c r="X1524" s="19">
        <v>0.6</v>
      </c>
      <c r="Y1524" s="18">
        <v>0.20197179820901628</v>
      </c>
      <c r="Z1524" s="19">
        <f t="shared" si="312"/>
        <v>0</v>
      </c>
      <c r="AA1524" s="21">
        <v>0.84609713635303518</v>
      </c>
      <c r="AB1524" s="3">
        <v>0</v>
      </c>
      <c r="AC1524" s="18">
        <v>0.84794057051648664</v>
      </c>
      <c r="AD1524" s="19">
        <v>0.36</v>
      </c>
      <c r="AE1524" s="18">
        <v>4.079260727178359E-2</v>
      </c>
      <c r="AF1524" s="19">
        <f t="shared" si="313"/>
        <v>0</v>
      </c>
      <c r="AG1524" s="21">
        <v>0.7158803641448066</v>
      </c>
      <c r="AH1524" s="3">
        <v>0</v>
      </c>
      <c r="AK1524" t="str">
        <f t="shared" si="320"/>
        <v/>
      </c>
      <c r="AL1524" t="str">
        <f t="shared" si="320"/>
        <v/>
      </c>
      <c r="AM1524" t="str">
        <f t="shared" si="320"/>
        <v/>
      </c>
      <c r="AN1524" t="str">
        <f t="shared" si="320"/>
        <v/>
      </c>
      <c r="AO1524" t="str">
        <f t="shared" si="320"/>
        <v/>
      </c>
      <c r="AP1524" t="str">
        <f t="shared" si="320"/>
        <v/>
      </c>
      <c r="AQ1524" t="str">
        <f t="shared" si="320"/>
        <v/>
      </c>
      <c r="AR1524">
        <f t="shared" si="320"/>
        <v>0.84609713635303518</v>
      </c>
      <c r="AS1524" t="str">
        <f t="shared" si="320"/>
        <v/>
      </c>
      <c r="AT1524" t="str">
        <f t="shared" si="320"/>
        <v/>
      </c>
      <c r="AU1524" t="str">
        <f t="shared" si="320"/>
        <v/>
      </c>
      <c r="AV1524" t="str">
        <f t="shared" si="320"/>
        <v/>
      </c>
      <c r="AW1524" t="str">
        <f t="shared" si="320"/>
        <v/>
      </c>
      <c r="AX1524" t="str">
        <f t="shared" si="320"/>
        <v/>
      </c>
      <c r="AZ1524" s="46">
        <f>IF(ISNUMBER(VLOOKUP($B1524,Stats!$A$2:$AA$19,2,FALSE))=FALSE,"",IF(ISNUMBER(W1524),(W1524-VLOOKUP($B1524,Stats!$A$2:$AA$19,2,FALSE))/VLOOKUP($B1524,Stats!$A$2:$AA$19,16,FALSE),""))</f>
        <v>-0.18302083450077478</v>
      </c>
      <c r="BA1524" s="46">
        <f>IF(ISNUMBER(VLOOKUP($B1524,Stats!$A$2:$AA$19,2,FALSE))=FALSE,"",IF(ISNUMBER(X1524),(X1524-VLOOKUP($B1524,Stats!$A$2:$AA$19,3,FALSE))/VLOOKUP($B1524,Stats!$A$2:$AA$19,17,FALSE),""))</f>
        <v>0.25266102439703397</v>
      </c>
      <c r="BB1524" s="46"/>
      <c r="BC1524" s="46"/>
      <c r="BD1524" s="44">
        <f t="shared" si="309"/>
        <v>3.4820094948129598E-2</v>
      </c>
      <c r="BE1524" s="46">
        <f>IF(ISNUMBER(VLOOKUP($B1524,Stats!$A$2:$AA$19,2,FALSE))=FALSE,"",IF(ISNUMBER(Y1524),(Y1524-VLOOKUP($B1524,Stats!$A$2:$AA$19,5,FALSE))/VLOOKUP($B1524,Stats!$A$2:$AA$19,19,FALSE),""))</f>
        <v>-0.22400484873215862</v>
      </c>
      <c r="BF1524" s="46"/>
      <c r="BG1524" s="46"/>
      <c r="BH1524" s="46">
        <f>IF(ISNUMBER(VLOOKUP($B1524,Stats!$A$2:$AA$19,2,FALSE))=FALSE,"",IF(ISNUMBER(Z1524),(Z1524-VLOOKUP($B1524,Stats!$A$2:$AA$19,8,FALSE))/VLOOKUP($B1524,Stats!$A$2:$AA$19,22,FALSE),""))</f>
        <v>-0.58823842946080296</v>
      </c>
      <c r="BI1524" s="46" t="str">
        <f>IF(ISNUMBER(VLOOKUP($B1524,Stats!$A$2:$AA$19,2,FALSE))=FALSE,"",IF(ISNUMBER(#REF!),(#REF!-VLOOKUP($B1524,Stats!$A$2:$AA$19,9,FALSE))/VLOOKUP($B1524,Stats!$A$2:$AA$19,23,FALSE),""))</f>
        <v/>
      </c>
      <c r="BJ1524" s="46" t="str">
        <f>IF(ISNUMBER(VLOOKUP($B1524,Stats!$A$2:$AA$19,2,FALSE))=FALSE,"",IF(ISNUMBER(#REF!),(#REF!-VLOOKUP($B1524,Stats!$A$2:$AA$19,10,FALSE))/VLOOKUP($B1524,Stats!$A$2:$AA$19,24,FALSE),""))</f>
        <v/>
      </c>
      <c r="BK1524" s="44">
        <f t="shared" si="314"/>
        <v>-1.9668134725729869E-2</v>
      </c>
      <c r="BL1524" s="46" t="str">
        <f>IF(ISNUMBER(VLOOKUP($B1524,Stats!$A$2:$AA$19,2,FALSE))=FALSE,"",IF(ISNUMBER(#REF!),(#REF!-VLOOKUP($B1524,Stats!$A$2:$AA$19,11,FALSE))/VLOOKUP($B1524,Stats!$A$2:$AA$19,25,FALSE),""))</f>
        <v/>
      </c>
      <c r="BM1524" s="46">
        <f>IF(ISNUMBER(VLOOKUP($B1524,Stats!$A$2:$AA$19,2,FALSE))=FALSE,"",IF(ISNUMBER(AA1524),(AA1524-VLOOKUP($B1524,Stats!$A$2:$AA$19,12,FALSE))/VLOOKUP($B1524,Stats!$A$2:$AA$19,26,FALSE),""))</f>
        <v>-0.37216140835268163</v>
      </c>
      <c r="BN1524" s="46" t="str">
        <f>IF(ISNUMBER(VLOOKUP($B1524,Stats!$A$2:$AA$19,2,FALSE))=FALSE,"",IF(ISNUMBER(#REF!),(#REF!-VLOOKUP($B1524,Stats!$A$2:$AA$19,13,FALSE))/VLOOKUP($B1524,Stats!$A$2:$AA$19,27,FALSE),""))</f>
        <v/>
      </c>
      <c r="BO1524" s="46" t="str">
        <f>IF(ISNUMBER(VLOOKUP($B1524,Stats!$A$2:$AA$19,2,FALSE))=FALSE,"",IF(ISNUMBER(#REF!),(#REF!-VLOOKUP($B1524,Stats!$A$2:$AA$19,14,FALSE))/VLOOKUP($B1524,Stats!$A$2:$AB$19,28,FALSE),""))</f>
        <v/>
      </c>
      <c r="BP1524" s="46"/>
      <c r="BQ1524" s="46">
        <f>IF(ISNUMBER(VLOOKUP($B1524,Stats!$A$2:$AA$19,2,FALSE))=FALSE,"",IF(ISNUMBER(BM1524),BM1524,(VLOOKUP($B1524,Stats!$A$2:$AT$19,46,FALSE)-VLOOKUP($B1524,Stats!$A$2:$AA$19,12,FALSE))/VLOOKUP($B1524,Stats!$A$2:$AA$19,26,FALSE)))</f>
        <v>-0.37216140835268163</v>
      </c>
      <c r="BR1524" s="51">
        <f t="shared" si="315"/>
        <v>-0.37216140835268163</v>
      </c>
      <c r="BS1524" s="32" t="str">
        <f t="shared" si="310"/>
        <v>6736_201501</v>
      </c>
      <c r="BT1524" s="53">
        <f t="shared" si="311"/>
        <v>-7.9269143516348325E-2</v>
      </c>
    </row>
    <row r="1525" spans="1:72" x14ac:dyDescent="0.15">
      <c r="A1525" s="16">
        <v>6736</v>
      </c>
      <c r="B1525" s="17">
        <v>201502</v>
      </c>
      <c r="C1525" s="3">
        <v>0</v>
      </c>
      <c r="D1525" s="23">
        <v>8.6776324310322561E-3</v>
      </c>
      <c r="E1525" s="18">
        <v>2.004979494126918E-2</v>
      </c>
      <c r="F1525" s="24">
        <v>6</v>
      </c>
      <c r="G1525" s="24">
        <v>4</v>
      </c>
      <c r="H1525" s="20">
        <v>1.2312083055942299E-2</v>
      </c>
      <c r="I1525" s="20">
        <v>-1.5846631557554031E-2</v>
      </c>
      <c r="J1525" s="24">
        <v>3</v>
      </c>
      <c r="K1525" s="24">
        <v>1</v>
      </c>
      <c r="L1525" s="20">
        <v>2.5831960461284886E-2</v>
      </c>
      <c r="M1525" s="20">
        <v>-4.8327610326847292E-2</v>
      </c>
      <c r="N1525" s="19">
        <v>1.5726</v>
      </c>
      <c r="O1525" s="19">
        <v>1.0216995841995842</v>
      </c>
      <c r="P1525" s="25">
        <v>42020</v>
      </c>
      <c r="Q1525" s="20">
        <v>-4.8327610326847292E-2</v>
      </c>
      <c r="R1525" s="25">
        <v>42023</v>
      </c>
      <c r="S1525" s="25">
        <f>IF(ISNUMBER(R1525),VLOOKUP(B1525,Index!$B$3:$AB$18,27,FALSE),"")</f>
        <v>42023</v>
      </c>
      <c r="T1525" s="25">
        <f>IF(ISNUMBER($R1525),VLOOKUP($B1525,Index!$B$21:$AB$36,27,FALSE),"")</f>
        <v>42023</v>
      </c>
      <c r="U1525" s="25">
        <f>IF(ISNUMBER($R1525),VLOOKUP($B1525,Index!$B$39:$AB$54,27,FALSE),"")</f>
        <v>42027</v>
      </c>
      <c r="W1525" s="18">
        <v>0.26032897293096768</v>
      </c>
      <c r="X1525" s="19">
        <v>0.6</v>
      </c>
      <c r="Y1525" s="18">
        <v>0.38041811180239504</v>
      </c>
      <c r="Z1525" s="19">
        <f t="shared" si="312"/>
        <v>0</v>
      </c>
      <c r="AA1525" s="21">
        <v>0.17955848369791205</v>
      </c>
      <c r="AB1525" s="3">
        <v>0</v>
      </c>
      <c r="AC1525" s="18">
        <v>6.7771174147292501E-2</v>
      </c>
      <c r="AD1525" s="19">
        <v>0.36</v>
      </c>
      <c r="AE1525" s="18">
        <v>0.14471793978729952</v>
      </c>
      <c r="AF1525" s="19">
        <f t="shared" si="313"/>
        <v>0</v>
      </c>
      <c r="AG1525" s="21">
        <v>3.224124906789335E-2</v>
      </c>
      <c r="AH1525" s="3">
        <v>0</v>
      </c>
      <c r="AK1525" t="str">
        <f t="shared" si="320"/>
        <v/>
      </c>
      <c r="AL1525" t="str">
        <f t="shared" si="320"/>
        <v/>
      </c>
      <c r="AM1525" t="str">
        <f t="shared" si="320"/>
        <v/>
      </c>
      <c r="AN1525" t="str">
        <f t="shared" si="320"/>
        <v/>
      </c>
      <c r="AO1525" t="str">
        <f t="shared" si="320"/>
        <v/>
      </c>
      <c r="AP1525" t="str">
        <f t="shared" si="320"/>
        <v/>
      </c>
      <c r="AQ1525" t="str">
        <f t="shared" si="320"/>
        <v/>
      </c>
      <c r="AR1525" t="str">
        <f t="shared" si="320"/>
        <v/>
      </c>
      <c r="AS1525">
        <f t="shared" si="320"/>
        <v>0.17955848369791205</v>
      </c>
      <c r="AT1525" t="str">
        <f t="shared" si="320"/>
        <v/>
      </c>
      <c r="AU1525" t="str">
        <f t="shared" si="320"/>
        <v/>
      </c>
      <c r="AV1525" t="str">
        <f t="shared" si="320"/>
        <v/>
      </c>
      <c r="AW1525" t="str">
        <f t="shared" si="320"/>
        <v/>
      </c>
      <c r="AX1525" t="str">
        <f t="shared" si="320"/>
        <v/>
      </c>
      <c r="AZ1525" s="46">
        <f>IF(ISNUMBER(VLOOKUP($B1525,Stats!$A$2:$AA$19,2,FALSE))=FALSE,"",IF(ISNUMBER(W1525),(W1525-VLOOKUP($B1525,Stats!$A$2:$AA$19,2,FALSE))/VLOOKUP($B1525,Stats!$A$2:$AA$19,16,FALSE),""))</f>
        <v>-0.63910964026231576</v>
      </c>
      <c r="BA1525" s="46">
        <f>IF(ISNUMBER(VLOOKUP($B1525,Stats!$A$2:$AA$19,2,FALSE))=FALSE,"",IF(ISNUMBER(X1525),(X1525-VLOOKUP($B1525,Stats!$A$2:$AA$19,3,FALSE))/VLOOKUP($B1525,Stats!$A$2:$AA$19,17,FALSE),""))</f>
        <v>-0.52813738425366874</v>
      </c>
      <c r="BB1525" s="46"/>
      <c r="BC1525" s="46"/>
      <c r="BD1525" s="44">
        <f t="shared" si="309"/>
        <v>-0.58362351225799225</v>
      </c>
      <c r="BE1525" s="46">
        <f>IF(ISNUMBER(VLOOKUP($B1525,Stats!$A$2:$AA$19,2,FALSE))=FALSE,"",IF(ISNUMBER(Y1525),(Y1525-VLOOKUP($B1525,Stats!$A$2:$AA$19,5,FALSE))/VLOOKUP($B1525,Stats!$A$2:$AA$19,19,FALSE),""))</f>
        <v>0.39319511544185509</v>
      </c>
      <c r="BF1525" s="46"/>
      <c r="BG1525" s="46"/>
      <c r="BH1525" s="46">
        <f>IF(ISNUMBER(VLOOKUP($B1525,Stats!$A$2:$AA$19,2,FALSE))=FALSE,"",IF(ISNUMBER(Z1525),(Z1525-VLOOKUP($B1525,Stats!$A$2:$AA$19,8,FALSE))/VLOOKUP($B1525,Stats!$A$2:$AA$19,22,FALSE),""))</f>
        <v>-0.48836753916131515</v>
      </c>
      <c r="BI1525" s="46" t="str">
        <f>IF(ISNUMBER(VLOOKUP($B1525,Stats!$A$2:$AA$19,2,FALSE))=FALSE,"",IF(ISNUMBER(#REF!),(#REF!-VLOOKUP($B1525,Stats!$A$2:$AA$19,9,FALSE))/VLOOKUP($B1525,Stats!$A$2:$AA$19,23,FALSE),""))</f>
        <v/>
      </c>
      <c r="BJ1525" s="46" t="str">
        <f>IF(ISNUMBER(VLOOKUP($B1525,Stats!$A$2:$AA$19,2,FALSE))=FALSE,"",IF(ISNUMBER(#REF!),(#REF!-VLOOKUP($B1525,Stats!$A$2:$AA$19,10,FALSE))/VLOOKUP($B1525,Stats!$A$2:$AA$19,24,FALSE),""))</f>
        <v/>
      </c>
      <c r="BK1525" s="44">
        <f t="shared" si="314"/>
        <v>-0.42174684255769307</v>
      </c>
      <c r="BL1525" s="46" t="str">
        <f>IF(ISNUMBER(VLOOKUP($B1525,Stats!$A$2:$AA$19,2,FALSE))=FALSE,"",IF(ISNUMBER(#REF!),(#REF!-VLOOKUP($B1525,Stats!$A$2:$AA$19,11,FALSE))/VLOOKUP($B1525,Stats!$A$2:$AA$19,25,FALSE),""))</f>
        <v/>
      </c>
      <c r="BM1525" s="46">
        <f>IF(ISNUMBER(VLOOKUP($B1525,Stats!$A$2:$AA$19,2,FALSE))=FALSE,"",IF(ISNUMBER(AA1525),(AA1525-VLOOKUP($B1525,Stats!$A$2:$AA$19,12,FALSE))/VLOOKUP($B1525,Stats!$A$2:$AA$19,26,FALSE),""))</f>
        <v>-0.35511316593903403</v>
      </c>
      <c r="BN1525" s="46" t="str">
        <f>IF(ISNUMBER(VLOOKUP($B1525,Stats!$A$2:$AA$19,2,FALSE))=FALSE,"",IF(ISNUMBER(#REF!),(#REF!-VLOOKUP($B1525,Stats!$A$2:$AA$19,13,FALSE))/VLOOKUP($B1525,Stats!$A$2:$AA$19,27,FALSE),""))</f>
        <v/>
      </c>
      <c r="BO1525" s="46" t="str">
        <f>IF(ISNUMBER(VLOOKUP($B1525,Stats!$A$2:$AA$19,2,FALSE))=FALSE,"",IF(ISNUMBER(#REF!),(#REF!-VLOOKUP($B1525,Stats!$A$2:$AA$19,14,FALSE))/VLOOKUP($B1525,Stats!$A$2:$AB$19,28,FALSE),""))</f>
        <v/>
      </c>
      <c r="BP1525" s="46"/>
      <c r="BQ1525" s="46">
        <f>IF(ISNUMBER(VLOOKUP($B1525,Stats!$A$2:$AA$19,2,FALSE))=FALSE,"",IF(ISNUMBER(BM1525),BM1525,(VLOOKUP($B1525,Stats!$A$2:$AT$19,46,FALSE)-VLOOKUP($B1525,Stats!$A$2:$AA$19,12,FALSE))/VLOOKUP($B1525,Stats!$A$2:$AA$19,26,FALSE)))</f>
        <v>-0.35511316593903403</v>
      </c>
      <c r="BR1525" s="51">
        <f t="shared" si="315"/>
        <v>-0.35511316593903403</v>
      </c>
      <c r="BS1525" s="32" t="str">
        <f t="shared" si="310"/>
        <v>6736_201502</v>
      </c>
      <c r="BT1525" s="53">
        <f t="shared" si="311"/>
        <v>-0.44079544117402109</v>
      </c>
    </row>
    <row r="1526" spans="1:72" x14ac:dyDescent="0.15">
      <c r="A1526" s="16">
        <v>6736</v>
      </c>
      <c r="B1526" s="17">
        <v>201503</v>
      </c>
      <c r="C1526" s="3">
        <v>0</v>
      </c>
      <c r="D1526" s="23">
        <v>-2.4589111453518275E-2</v>
      </c>
      <c r="E1526" s="18">
        <v>9.3524984551475107E-3</v>
      </c>
      <c r="F1526" s="24">
        <v>3</v>
      </c>
      <c r="G1526" s="24">
        <v>7</v>
      </c>
      <c r="H1526" s="20">
        <v>1.0213558522636834E-2</v>
      </c>
      <c r="I1526" s="20">
        <v>-7.8733611362135723E-3</v>
      </c>
      <c r="J1526" s="24">
        <v>2</v>
      </c>
      <c r="K1526" s="24">
        <v>4</v>
      </c>
      <c r="L1526" s="20">
        <v>1.5545747974441859E-2</v>
      </c>
      <c r="M1526" s="20">
        <v>-1.1524938142987384E-2</v>
      </c>
      <c r="N1526" s="19">
        <v>1.5811999999999999</v>
      </c>
      <c r="O1526" s="19">
        <v>1.0081611833715889</v>
      </c>
      <c r="P1526" s="25">
        <v>42031</v>
      </c>
      <c r="Q1526" s="20">
        <v>-3.9906400202377901E-2</v>
      </c>
      <c r="R1526" s="25">
        <v>42037</v>
      </c>
      <c r="S1526" s="25">
        <f>IF(ISNUMBER(R1526),VLOOKUP(B1526,Index!$B$3:$AB$18,27,FALSE),"")</f>
        <v>42041</v>
      </c>
      <c r="T1526" s="25">
        <f>IF(ISNUMBER($R1526),VLOOKUP($B1526,Index!$B$21:$AB$36,27,FALSE),"")</f>
        <v>42041</v>
      </c>
      <c r="U1526" s="25">
        <f>IF(ISNUMBER($R1526),VLOOKUP($B1526,Index!$B$39:$AB$54,27,FALSE),"")</f>
        <v>42034</v>
      </c>
      <c r="W1526" s="18">
        <v>-0.73767334360554826</v>
      </c>
      <c r="X1526" s="19">
        <v>0.3</v>
      </c>
      <c r="Y1526" s="18">
        <v>0.17745118158883352</v>
      </c>
      <c r="Z1526" s="19">
        <f t="shared" si="312"/>
        <v>4</v>
      </c>
      <c r="AA1526" s="21" t="s">
        <v>25</v>
      </c>
      <c r="AB1526" s="3">
        <v>0</v>
      </c>
      <c r="AC1526" s="18">
        <v>0.54416196186618926</v>
      </c>
      <c r="AD1526" s="19">
        <v>0.09</v>
      </c>
      <c r="AE1526" s="18">
        <v>3.1488921847273171E-2</v>
      </c>
      <c r="AF1526" s="19">
        <f t="shared" si="313"/>
        <v>16</v>
      </c>
      <c r="AG1526" s="21" t="s">
        <v>25</v>
      </c>
      <c r="AH1526" s="3">
        <v>0</v>
      </c>
      <c r="AK1526" t="str">
        <f t="shared" si="320"/>
        <v/>
      </c>
      <c r="AL1526" t="str">
        <f t="shared" si="320"/>
        <v/>
      </c>
      <c r="AM1526" t="str">
        <f t="shared" si="320"/>
        <v/>
      </c>
      <c r="AN1526" t="str">
        <f t="shared" si="320"/>
        <v/>
      </c>
      <c r="AO1526" t="str">
        <f t="shared" si="320"/>
        <v/>
      </c>
      <c r="AP1526" t="str">
        <f t="shared" si="320"/>
        <v/>
      </c>
      <c r="AQ1526" t="str">
        <f t="shared" si="320"/>
        <v/>
      </c>
      <c r="AR1526" t="str">
        <f t="shared" si="320"/>
        <v/>
      </c>
      <c r="AS1526" t="str">
        <f t="shared" si="320"/>
        <v/>
      </c>
      <c r="AT1526" t="str">
        <f t="shared" si="320"/>
        <v/>
      </c>
      <c r="AU1526" t="str">
        <f t="shared" si="320"/>
        <v/>
      </c>
      <c r="AV1526" t="str">
        <f t="shared" si="320"/>
        <v/>
      </c>
      <c r="AW1526" t="str">
        <f t="shared" si="320"/>
        <v/>
      </c>
      <c r="AX1526" t="str">
        <f t="shared" si="320"/>
        <v/>
      </c>
      <c r="AZ1526" s="46">
        <f>IF(ISNUMBER(VLOOKUP($B1526,Stats!$A$2:$AA$19,2,FALSE))=FALSE,"",IF(ISNUMBER(W1526),(W1526-VLOOKUP($B1526,Stats!$A$2:$AA$19,2,FALSE))/VLOOKUP($B1526,Stats!$A$2:$AA$19,16,FALSE),""))</f>
        <v>-7.9442973773218351E-2</v>
      </c>
      <c r="BA1526" s="46">
        <f>IF(ISNUMBER(VLOOKUP($B1526,Stats!$A$2:$AA$19,2,FALSE))=FALSE,"",IF(ISNUMBER(X1526),(X1526-VLOOKUP($B1526,Stats!$A$2:$AA$19,3,FALSE))/VLOOKUP($B1526,Stats!$A$2:$AA$19,17,FALSE),""))</f>
        <v>-0.45237065647630298</v>
      </c>
      <c r="BB1526" s="46"/>
      <c r="BC1526" s="46"/>
      <c r="BD1526" s="44">
        <f t="shared" si="309"/>
        <v>-0.26590681512476066</v>
      </c>
      <c r="BE1526" s="46">
        <f>IF(ISNUMBER(VLOOKUP($B1526,Stats!$A$2:$AA$19,2,FALSE))=FALSE,"",IF(ISNUMBER(Y1526),(Y1526-VLOOKUP($B1526,Stats!$A$2:$AA$19,5,FALSE))/VLOOKUP($B1526,Stats!$A$2:$AA$19,19,FALSE),""))</f>
        <v>0.20597746956440713</v>
      </c>
      <c r="BF1526" s="46"/>
      <c r="BG1526" s="46"/>
      <c r="BH1526" s="46">
        <f>IF(ISNUMBER(VLOOKUP($B1526,Stats!$A$2:$AA$19,2,FALSE))=FALSE,"",IF(ISNUMBER(Z1526),(Z1526-VLOOKUP($B1526,Stats!$A$2:$AA$19,8,FALSE))/VLOOKUP($B1526,Stats!$A$2:$AA$19,22,FALSE),""))</f>
        <v>0.92592734635126706</v>
      </c>
      <c r="BI1526" s="46" t="str">
        <f>IF(ISNUMBER(VLOOKUP($B1526,Stats!$A$2:$AA$19,2,FALSE))=FALSE,"",IF(ISNUMBER(#REF!),(#REF!-VLOOKUP($B1526,Stats!$A$2:$AA$19,9,FALSE))/VLOOKUP($B1526,Stats!$A$2:$AA$19,23,FALSE),""))</f>
        <v/>
      </c>
      <c r="BJ1526" s="46" t="str">
        <f>IF(ISNUMBER(VLOOKUP($B1526,Stats!$A$2:$AA$19,2,FALSE))=FALSE,"",IF(ISNUMBER(#REF!),(#REF!-VLOOKUP($B1526,Stats!$A$2:$AA$19,10,FALSE))/VLOOKUP($B1526,Stats!$A$2:$AA$19,24,FALSE),""))</f>
        <v/>
      </c>
      <c r="BK1526" s="44">
        <f t="shared" si="314"/>
        <v>0.13359397521029512</v>
      </c>
      <c r="BL1526" s="46" t="str">
        <f>IF(ISNUMBER(VLOOKUP($B1526,Stats!$A$2:$AA$19,2,FALSE))=FALSE,"",IF(ISNUMBER(#REF!),(#REF!-VLOOKUP($B1526,Stats!$A$2:$AA$19,11,FALSE))/VLOOKUP($B1526,Stats!$A$2:$AA$19,25,FALSE),""))</f>
        <v/>
      </c>
      <c r="BM1526" s="46" t="str">
        <f>IF(ISNUMBER(VLOOKUP($B1526,Stats!$A$2:$AA$19,2,FALSE))=FALSE,"",IF(ISNUMBER(AA1526),(AA1526-VLOOKUP($B1526,Stats!$A$2:$AA$19,12,FALSE))/VLOOKUP($B1526,Stats!$A$2:$AA$19,26,FALSE),""))</f>
        <v/>
      </c>
      <c r="BN1526" s="46" t="str">
        <f>IF(ISNUMBER(VLOOKUP($B1526,Stats!$A$2:$AA$19,2,FALSE))=FALSE,"",IF(ISNUMBER(#REF!),(#REF!-VLOOKUP($B1526,Stats!$A$2:$AA$19,13,FALSE))/VLOOKUP($B1526,Stats!$A$2:$AA$19,27,FALSE),""))</f>
        <v/>
      </c>
      <c r="BO1526" s="46" t="str">
        <f>IF(ISNUMBER(VLOOKUP($B1526,Stats!$A$2:$AA$19,2,FALSE))=FALSE,"",IF(ISNUMBER(#REF!),(#REF!-VLOOKUP($B1526,Stats!$A$2:$AA$19,14,FALSE))/VLOOKUP($B1526,Stats!$A$2:$AB$19,28,FALSE),""))</f>
        <v/>
      </c>
      <c r="BP1526" s="46"/>
      <c r="BQ1526" s="46">
        <f>IF(ISNUMBER(VLOOKUP($B1526,Stats!$A$2:$AA$19,2,FALSE))=FALSE,"",IF(ISNUMBER(BM1526),BM1526,(VLOOKUP($B1526,Stats!$A$2:$AT$19,46,FALSE)-VLOOKUP($B1526,Stats!$A$2:$AA$19,12,FALSE))/VLOOKUP($B1526,Stats!$A$2:$AA$19,26,FALSE)))</f>
        <v>-0.53964354662323732</v>
      </c>
      <c r="BR1526" s="51">
        <f t="shared" si="315"/>
        <v>-0.53964354662323732</v>
      </c>
      <c r="BS1526" s="32" t="str">
        <f t="shared" si="310"/>
        <v>6736_201503</v>
      </c>
      <c r="BT1526" s="53">
        <f t="shared" si="311"/>
        <v>-8.0953687223422541E-2</v>
      </c>
    </row>
    <row r="1527" spans="1:72" x14ac:dyDescent="0.15">
      <c r="A1527" s="16">
        <v>6736</v>
      </c>
      <c r="B1527" s="17">
        <v>201504</v>
      </c>
      <c r="C1527" s="3">
        <v>0</v>
      </c>
      <c r="D1527" s="23">
        <v>6.7531099848614273E-2</v>
      </c>
      <c r="E1527" s="18">
        <v>6.0011667432596869E-3</v>
      </c>
      <c r="F1527" s="24">
        <v>7</v>
      </c>
      <c r="G1527" s="24">
        <v>0</v>
      </c>
      <c r="H1527" s="20">
        <v>9.3944927690563194E-3</v>
      </c>
      <c r="I1527" s="20" t="s">
        <v>25</v>
      </c>
      <c r="J1527" s="24">
        <v>7</v>
      </c>
      <c r="K1527" s="24">
        <v>0</v>
      </c>
      <c r="L1527" s="20">
        <v>1.8618228997729469E-2</v>
      </c>
      <c r="M1527" s="20">
        <v>3.402623113090808E-3</v>
      </c>
      <c r="N1527" s="19">
        <v>1.6218999999999999</v>
      </c>
      <c r="O1527" s="19">
        <v>1.0636107285723655</v>
      </c>
      <c r="P1527" s="25">
        <v>42052</v>
      </c>
      <c r="Q1527" s="20">
        <v>0</v>
      </c>
      <c r="R1527" s="25">
        <v>42044</v>
      </c>
      <c r="S1527" s="25">
        <f>IF(ISNUMBER(R1527),VLOOKUP(B1527,Index!$B$3:$AB$18,27,FALSE),"")</f>
        <v>42044</v>
      </c>
      <c r="T1527" s="25">
        <f>IF(ISNUMBER($R1527),VLOOKUP($B1527,Index!$B$21:$AB$36,27,FALSE),"")</f>
        <v>42044</v>
      </c>
      <c r="U1527" s="25">
        <f>IF(ISNUMBER($R1527),VLOOKUP($B1527,Index!$B$39:$AB$54,27,FALSE),"")</f>
        <v>42052</v>
      </c>
      <c r="W1527" s="18">
        <v>2.7012439939445709</v>
      </c>
      <c r="X1527" s="19">
        <v>1</v>
      </c>
      <c r="Y1527" s="18">
        <v>0.11386413316293321</v>
      </c>
      <c r="Z1527" s="19">
        <f t="shared" si="312"/>
        <v>0</v>
      </c>
      <c r="AA1527" s="21" t="s">
        <v>25</v>
      </c>
      <c r="AB1527" s="3">
        <v>0</v>
      </c>
      <c r="AC1527" s="18">
        <v>7.2967191148216175</v>
      </c>
      <c r="AD1527" s="19">
        <v>1</v>
      </c>
      <c r="AE1527" s="18">
        <v>1.2965040820946188E-2</v>
      </c>
      <c r="AF1527" s="19">
        <f t="shared" si="313"/>
        <v>0</v>
      </c>
      <c r="AG1527" s="21" t="s">
        <v>25</v>
      </c>
      <c r="AH1527" s="3">
        <v>0</v>
      </c>
      <c r="AK1527" t="str">
        <f t="shared" si="320"/>
        <v/>
      </c>
      <c r="AL1527" t="str">
        <f t="shared" si="320"/>
        <v/>
      </c>
      <c r="AM1527" t="str">
        <f t="shared" si="320"/>
        <v/>
      </c>
      <c r="AN1527" t="str">
        <f t="shared" si="320"/>
        <v/>
      </c>
      <c r="AO1527" t="str">
        <f t="shared" si="320"/>
        <v/>
      </c>
      <c r="AP1527" t="str">
        <f t="shared" si="320"/>
        <v/>
      </c>
      <c r="AQ1527" t="str">
        <f t="shared" si="320"/>
        <v/>
      </c>
      <c r="AR1527" t="str">
        <f t="shared" si="320"/>
        <v/>
      </c>
      <c r="AS1527" t="str">
        <f t="shared" si="320"/>
        <v/>
      </c>
      <c r="AT1527" t="str">
        <f t="shared" si="320"/>
        <v/>
      </c>
      <c r="AU1527" t="str">
        <f t="shared" si="320"/>
        <v/>
      </c>
      <c r="AV1527" t="str">
        <f t="shared" si="320"/>
        <v/>
      </c>
      <c r="AW1527" t="str">
        <f t="shared" si="320"/>
        <v/>
      </c>
      <c r="AX1527" t="str">
        <f t="shared" si="320"/>
        <v/>
      </c>
      <c r="AZ1527" s="46">
        <f>IF(ISNUMBER(VLOOKUP($B1527,Stats!$A$2:$AA$19,2,FALSE))=FALSE,"",IF(ISNUMBER(W1527),(W1527-VLOOKUP($B1527,Stats!$A$2:$AA$19,2,FALSE))/VLOOKUP($B1527,Stats!$A$2:$AA$19,16,FALSE),""))</f>
        <v>0.62550792728043936</v>
      </c>
      <c r="BA1527" s="46">
        <f>IF(ISNUMBER(VLOOKUP($B1527,Stats!$A$2:$AA$19,2,FALSE))=FALSE,"",IF(ISNUMBER(X1527),(X1527-VLOOKUP($B1527,Stats!$A$2:$AA$19,3,FALSE))/VLOOKUP($B1527,Stats!$A$2:$AA$19,17,FALSE),""))</f>
        <v>0.93772145929647244</v>
      </c>
      <c r="BB1527" s="46"/>
      <c r="BC1527" s="46"/>
      <c r="BD1527" s="44">
        <f t="shared" si="309"/>
        <v>0.7816146932884559</v>
      </c>
      <c r="BE1527" s="46">
        <f>IF(ISNUMBER(VLOOKUP($B1527,Stats!$A$2:$AA$19,2,FALSE))=FALSE,"",IF(ISNUMBER(Y1527),(Y1527-VLOOKUP($B1527,Stats!$A$2:$AA$19,5,FALSE))/VLOOKUP($B1527,Stats!$A$2:$AA$19,19,FALSE),""))</f>
        <v>-1.9572555939921855E-3</v>
      </c>
      <c r="BF1527" s="46"/>
      <c r="BG1527" s="46"/>
      <c r="BH1527" s="46">
        <f>IF(ISNUMBER(VLOOKUP($B1527,Stats!$A$2:$AA$19,2,FALSE))=FALSE,"",IF(ISNUMBER(Z1527),(Z1527-VLOOKUP($B1527,Stats!$A$2:$AA$19,8,FALSE))/VLOOKUP($B1527,Stats!$A$2:$AA$19,22,FALSE),""))</f>
        <v>-0.5145844845400992</v>
      </c>
      <c r="BI1527" s="46" t="str">
        <f>IF(ISNUMBER(VLOOKUP($B1527,Stats!$A$2:$AA$19,2,FALSE))=FALSE,"",IF(ISNUMBER(#REF!),(#REF!-VLOOKUP($B1527,Stats!$A$2:$AA$19,9,FALSE))/VLOOKUP($B1527,Stats!$A$2:$AA$19,23,FALSE),""))</f>
        <v/>
      </c>
      <c r="BJ1527" s="46" t="str">
        <f>IF(ISNUMBER(VLOOKUP($B1527,Stats!$A$2:$AA$19,2,FALSE))=FALSE,"",IF(ISNUMBER(#REF!),(#REF!-VLOOKUP($B1527,Stats!$A$2:$AA$19,10,FALSE))/VLOOKUP($B1527,Stats!$A$2:$AA$19,24,FALSE),""))</f>
        <v/>
      </c>
      <c r="BK1527" s="44">
        <f t="shared" si="314"/>
        <v>-0.15300526644623524</v>
      </c>
      <c r="BL1527" s="46" t="str">
        <f>IF(ISNUMBER(VLOOKUP($B1527,Stats!$A$2:$AA$19,2,FALSE))=FALSE,"",IF(ISNUMBER(#REF!),(#REF!-VLOOKUP($B1527,Stats!$A$2:$AA$19,11,FALSE))/VLOOKUP($B1527,Stats!$A$2:$AA$19,25,FALSE),""))</f>
        <v/>
      </c>
      <c r="BM1527" s="46" t="str">
        <f>IF(ISNUMBER(VLOOKUP($B1527,Stats!$A$2:$AA$19,2,FALSE))=FALSE,"",IF(ISNUMBER(AA1527),(AA1527-VLOOKUP($B1527,Stats!$A$2:$AA$19,12,FALSE))/VLOOKUP($B1527,Stats!$A$2:$AA$19,26,FALSE),""))</f>
        <v/>
      </c>
      <c r="BN1527" s="46" t="str">
        <f>IF(ISNUMBER(VLOOKUP($B1527,Stats!$A$2:$AA$19,2,FALSE))=FALSE,"",IF(ISNUMBER(#REF!),(#REF!-VLOOKUP($B1527,Stats!$A$2:$AA$19,13,FALSE))/VLOOKUP($B1527,Stats!$A$2:$AA$19,27,FALSE),""))</f>
        <v/>
      </c>
      <c r="BO1527" s="46" t="str">
        <f>IF(ISNUMBER(VLOOKUP($B1527,Stats!$A$2:$AA$19,2,FALSE))=FALSE,"",IF(ISNUMBER(#REF!),(#REF!-VLOOKUP($B1527,Stats!$A$2:$AA$19,14,FALSE))/VLOOKUP($B1527,Stats!$A$2:$AB$19,28,FALSE),""))</f>
        <v/>
      </c>
      <c r="BP1527" s="46"/>
      <c r="BQ1527" s="46">
        <f>IF(ISNUMBER(VLOOKUP($B1527,Stats!$A$2:$AA$19,2,FALSE))=FALSE,"",IF(ISNUMBER(BM1527),BM1527,(VLOOKUP($B1527,Stats!$A$2:$AT$19,46,FALSE)-VLOOKUP($B1527,Stats!$A$2:$AA$19,12,FALSE))/VLOOKUP($B1527,Stats!$A$2:$AA$19,26,FALSE)))</f>
        <v>-0.64096278450557098</v>
      </c>
      <c r="BR1527" s="51">
        <f t="shared" si="315"/>
        <v>-0.64096278450557098</v>
      </c>
      <c r="BS1527" s="32" t="str">
        <f t="shared" si="310"/>
        <v>6736_201504</v>
      </c>
      <c r="BT1527" s="53">
        <f t="shared" si="311"/>
        <v>-6.3672778111164133E-2</v>
      </c>
    </row>
    <row r="1528" spans="1:72" x14ac:dyDescent="0.15">
      <c r="A1528" s="16">
        <v>6736</v>
      </c>
      <c r="B1528" s="17">
        <v>201505</v>
      </c>
      <c r="C1528" s="3">
        <v>0</v>
      </c>
      <c r="D1528" s="23">
        <v>1.6832110487699614E-2</v>
      </c>
      <c r="E1528" s="18">
        <v>1.3355623255048601E-2</v>
      </c>
      <c r="F1528" s="24">
        <v>4</v>
      </c>
      <c r="G1528" s="24">
        <v>4</v>
      </c>
      <c r="H1528" s="20">
        <v>1.3167359433271797E-2</v>
      </c>
      <c r="I1528" s="20">
        <v>-8.8336532435447646E-3</v>
      </c>
      <c r="J1528" s="24">
        <v>3</v>
      </c>
      <c r="K1528" s="24">
        <v>2</v>
      </c>
      <c r="L1528" s="20">
        <v>1.6968529995788018E-2</v>
      </c>
      <c r="M1528" s="20">
        <v>-2.1420518602029315E-2</v>
      </c>
      <c r="N1528" s="19">
        <v>1.6900999999999999</v>
      </c>
      <c r="O1528" s="19">
        <v>1.0466959806775251</v>
      </c>
      <c r="P1528" s="25">
        <v>42067</v>
      </c>
      <c r="Q1528" s="20">
        <v>-2.4199751493994448E-2</v>
      </c>
      <c r="R1528" s="25">
        <v>42069</v>
      </c>
      <c r="S1528" s="25">
        <f>IF(ISNUMBER(R1528),VLOOKUP(B1528,Index!$B$3:$AB$18,27,FALSE),"")</f>
        <v>42069</v>
      </c>
      <c r="T1528" s="25">
        <f>IF(ISNUMBER($R1528),VLOOKUP($B1528,Index!$B$21:$AB$36,27,FALSE),"")</f>
        <v>42069</v>
      </c>
      <c r="U1528" s="25">
        <f>IF(ISNUMBER($R1528),VLOOKUP($B1528,Index!$B$39:$AB$54,27,FALSE),"")</f>
        <v>42069</v>
      </c>
      <c r="W1528" s="18">
        <v>0.60595597755718611</v>
      </c>
      <c r="X1528" s="19">
        <v>0.5</v>
      </c>
      <c r="Y1528" s="18">
        <v>0.25340513434239292</v>
      </c>
      <c r="Z1528" s="19">
        <f t="shared" si="312"/>
        <v>0</v>
      </c>
      <c r="AA1528" s="21">
        <v>0.6955488981726432</v>
      </c>
      <c r="AB1528" s="3">
        <v>0</v>
      </c>
      <c r="AC1528" s="18">
        <v>0.36718264673728501</v>
      </c>
      <c r="AD1528" s="19">
        <v>0.25</v>
      </c>
      <c r="AE1528" s="18">
        <v>6.4214162111086201E-2</v>
      </c>
      <c r="AF1528" s="19">
        <f t="shared" si="313"/>
        <v>0</v>
      </c>
      <c r="AG1528" s="21">
        <v>0.48378826974917799</v>
      </c>
      <c r="AH1528" s="3">
        <v>0</v>
      </c>
      <c r="AK1528" t="str">
        <f t="shared" si="320"/>
        <v/>
      </c>
      <c r="AL1528" t="str">
        <f t="shared" si="320"/>
        <v/>
      </c>
      <c r="AM1528" t="str">
        <f t="shared" si="320"/>
        <v/>
      </c>
      <c r="AN1528" t="str">
        <f t="shared" si="320"/>
        <v/>
      </c>
      <c r="AO1528" t="str">
        <f t="shared" si="320"/>
        <v/>
      </c>
      <c r="AP1528" t="str">
        <f t="shared" si="320"/>
        <v/>
      </c>
      <c r="AQ1528" t="str">
        <f t="shared" si="320"/>
        <v/>
      </c>
      <c r="AR1528" t="str">
        <f t="shared" si="320"/>
        <v/>
      </c>
      <c r="AS1528" t="str">
        <f t="shared" si="320"/>
        <v/>
      </c>
      <c r="AT1528" t="str">
        <f t="shared" si="320"/>
        <v/>
      </c>
      <c r="AU1528" t="str">
        <f t="shared" si="320"/>
        <v/>
      </c>
      <c r="AV1528">
        <f t="shared" si="320"/>
        <v>0.6955488981726432</v>
      </c>
      <c r="AW1528" t="str">
        <f t="shared" si="320"/>
        <v/>
      </c>
      <c r="AX1528" t="str">
        <f t="shared" si="320"/>
        <v/>
      </c>
      <c r="AZ1528" s="46">
        <f>IF(ISNUMBER(VLOOKUP($B1528,Stats!$A$2:$AA$19,2,FALSE))=FALSE,"",IF(ISNUMBER(W1528),(W1528-VLOOKUP($B1528,Stats!$A$2:$AA$19,2,FALSE))/VLOOKUP($B1528,Stats!$A$2:$AA$19,16,FALSE),""))</f>
        <v>0.34430218428892634</v>
      </c>
      <c r="BA1528" s="46">
        <f>IF(ISNUMBER(VLOOKUP($B1528,Stats!$A$2:$AA$19,2,FALSE))=FALSE,"",IF(ISNUMBER(X1528),(X1528-VLOOKUP($B1528,Stats!$A$2:$AA$19,3,FALSE))/VLOOKUP($B1528,Stats!$A$2:$AA$19,17,FALSE),""))</f>
        <v>-0.52592327303600894</v>
      </c>
      <c r="BB1528" s="46"/>
      <c r="BC1528" s="46"/>
      <c r="BD1528" s="44">
        <f t="shared" si="309"/>
        <v>-9.0810544373541302E-2</v>
      </c>
      <c r="BE1528" s="46">
        <f>IF(ISNUMBER(VLOOKUP($B1528,Stats!$A$2:$AA$19,2,FALSE))=FALSE,"",IF(ISNUMBER(Y1528),(Y1528-VLOOKUP($B1528,Stats!$A$2:$AA$19,5,FALSE))/VLOOKUP($B1528,Stats!$A$2:$AA$19,19,FALSE),""))</f>
        <v>0.73103228523602715</v>
      </c>
      <c r="BF1528" s="46"/>
      <c r="BG1528" s="46"/>
      <c r="BH1528" s="46">
        <f>IF(ISNUMBER(VLOOKUP($B1528,Stats!$A$2:$AA$19,2,FALSE))=FALSE,"",IF(ISNUMBER(Z1528),(Z1528-VLOOKUP($B1528,Stats!$A$2:$AA$19,8,FALSE))/VLOOKUP($B1528,Stats!$A$2:$AA$19,22,FALSE),""))</f>
        <v>-0.59810804423176478</v>
      </c>
      <c r="BI1528" s="46" t="str">
        <f>IF(ISNUMBER(VLOOKUP($B1528,Stats!$A$2:$AA$19,2,FALSE))=FALSE,"",IF(ISNUMBER(#REF!),(#REF!-VLOOKUP($B1528,Stats!$A$2:$AA$19,9,FALSE))/VLOOKUP($B1528,Stats!$A$2:$AA$19,23,FALSE),""))</f>
        <v/>
      </c>
      <c r="BJ1528" s="46" t="str">
        <f>IF(ISNUMBER(VLOOKUP($B1528,Stats!$A$2:$AA$19,2,FALSE))=FALSE,"",IF(ISNUMBER(#REF!),(#REF!-VLOOKUP($B1528,Stats!$A$2:$AA$19,10,FALSE))/VLOOKUP($B1528,Stats!$A$2:$AA$19,24,FALSE),""))</f>
        <v/>
      </c>
      <c r="BK1528" s="44">
        <f t="shared" si="314"/>
        <v>-0.69115501293474835</v>
      </c>
      <c r="BL1528" s="46" t="str">
        <f>IF(ISNUMBER(VLOOKUP($B1528,Stats!$A$2:$AA$19,2,FALSE))=FALSE,"",IF(ISNUMBER(#REF!),(#REF!-VLOOKUP($B1528,Stats!$A$2:$AA$19,11,FALSE))/VLOOKUP($B1528,Stats!$A$2:$AA$19,25,FALSE),""))</f>
        <v/>
      </c>
      <c r="BM1528" s="46">
        <f>IF(ISNUMBER(VLOOKUP($B1528,Stats!$A$2:$AA$19,2,FALSE))=FALSE,"",IF(ISNUMBER(AA1528),(AA1528-VLOOKUP($B1528,Stats!$A$2:$AA$19,12,FALSE))/VLOOKUP($B1528,Stats!$A$2:$AA$19,26,FALSE),""))</f>
        <v>-0.32944086590375432</v>
      </c>
      <c r="BN1528" s="46" t="str">
        <f>IF(ISNUMBER(VLOOKUP($B1528,Stats!$A$2:$AA$19,2,FALSE))=FALSE,"",IF(ISNUMBER(#REF!),(#REF!-VLOOKUP($B1528,Stats!$A$2:$AA$19,13,FALSE))/VLOOKUP($B1528,Stats!$A$2:$AA$19,27,FALSE),""))</f>
        <v/>
      </c>
      <c r="BO1528" s="46" t="str">
        <f>IF(ISNUMBER(VLOOKUP($B1528,Stats!$A$2:$AA$19,2,FALSE))=FALSE,"",IF(ISNUMBER(#REF!),(#REF!-VLOOKUP($B1528,Stats!$A$2:$AA$19,14,FALSE))/VLOOKUP($B1528,Stats!$A$2:$AB$19,28,FALSE),""))</f>
        <v/>
      </c>
      <c r="BP1528" s="46"/>
      <c r="BQ1528" s="46">
        <f>IF(ISNUMBER(VLOOKUP($B1528,Stats!$A$2:$AA$19,2,FALSE))=FALSE,"",IF(ISNUMBER(BM1528),BM1528,(VLOOKUP($B1528,Stats!$A$2:$AT$19,46,FALSE)-VLOOKUP($B1528,Stats!$A$2:$AA$19,12,FALSE))/VLOOKUP($B1528,Stats!$A$2:$AA$19,26,FALSE)))</f>
        <v>-0.32944086590375432</v>
      </c>
      <c r="BR1528" s="51">
        <f t="shared" si="315"/>
        <v>-0.32944086590375432</v>
      </c>
      <c r="BS1528" s="32" t="str">
        <f t="shared" si="310"/>
        <v>6736_201505</v>
      </c>
      <c r="BT1528" s="53">
        <f t="shared" si="311"/>
        <v>-0.49874328981630811</v>
      </c>
    </row>
    <row r="1529" spans="1:72" x14ac:dyDescent="0.15">
      <c r="A1529" s="16">
        <v>6736</v>
      </c>
      <c r="B1529" s="17">
        <v>201506</v>
      </c>
      <c r="C1529" s="3">
        <v>0</v>
      </c>
      <c r="D1529" s="23">
        <v>0.10744603444094114</v>
      </c>
      <c r="E1529" s="18">
        <v>8.267963731397392E-3</v>
      </c>
      <c r="F1529" s="24">
        <v>9</v>
      </c>
      <c r="G1529" s="24">
        <v>1</v>
      </c>
      <c r="H1529" s="20">
        <v>1.1821679755513983E-2</v>
      </c>
      <c r="I1529" s="20">
        <v>-3.5121138162985677E-3</v>
      </c>
      <c r="J1529" s="24">
        <v>7</v>
      </c>
      <c r="K1529" s="24">
        <v>1</v>
      </c>
      <c r="L1529" s="20">
        <v>2.639547506141815E-2</v>
      </c>
      <c r="M1529" s="20">
        <v>-3.5121138162985677E-3</v>
      </c>
      <c r="N1529" s="19">
        <v>1.8264</v>
      </c>
      <c r="O1529" s="19">
        <v>1.0952923538230885</v>
      </c>
      <c r="P1529" s="25">
        <v>42083</v>
      </c>
      <c r="Q1529" s="20">
        <v>-3.5121138162985677E-3</v>
      </c>
      <c r="R1529" s="25">
        <v>42074</v>
      </c>
      <c r="S1529" s="25">
        <f>IF(ISNUMBER(R1529),VLOOKUP(B1529,Index!$B$3:$AB$18,27,FALSE),"")</f>
        <v>42073</v>
      </c>
      <c r="T1529" s="25">
        <f>IF(ISNUMBER($R1529),VLOOKUP($B1529,Index!$B$21:$AB$36,27,FALSE),"")</f>
        <v>42075</v>
      </c>
      <c r="U1529" s="25">
        <f>IF(ISNUMBER($R1529),VLOOKUP($B1529,Index!$B$39:$AB$54,27,FALSE),"")</f>
        <v>42075</v>
      </c>
      <c r="W1529" s="18">
        <v>3.2233810332282342</v>
      </c>
      <c r="X1529" s="19">
        <v>0.9</v>
      </c>
      <c r="Y1529" s="18">
        <v>0.15687358201728221</v>
      </c>
      <c r="Z1529" s="19">
        <f t="shared" si="312"/>
        <v>1</v>
      </c>
      <c r="AA1529" s="21">
        <v>30.592981908023411</v>
      </c>
      <c r="AB1529" s="3">
        <v>0</v>
      </c>
      <c r="AC1529" s="18">
        <v>10.390185285375519</v>
      </c>
      <c r="AD1529" s="19">
        <v>0.81</v>
      </c>
      <c r="AE1529" s="18">
        <v>2.4609320734932969E-2</v>
      </c>
      <c r="AF1529" s="19">
        <f t="shared" si="313"/>
        <v>1</v>
      </c>
      <c r="AG1529" s="21">
        <v>935.93054202464771</v>
      </c>
      <c r="AH1529" s="3">
        <v>0</v>
      </c>
      <c r="AK1529" t="str">
        <f t="shared" si="320"/>
        <v/>
      </c>
      <c r="AL1529" t="str">
        <f t="shared" si="320"/>
        <v/>
      </c>
      <c r="AM1529" t="str">
        <f t="shared" si="320"/>
        <v/>
      </c>
      <c r="AN1529" t="str">
        <f t="shared" si="320"/>
        <v/>
      </c>
      <c r="AO1529" t="str">
        <f t="shared" si="320"/>
        <v/>
      </c>
      <c r="AP1529" t="str">
        <f t="shared" si="320"/>
        <v/>
      </c>
      <c r="AQ1529" t="str">
        <f t="shared" si="320"/>
        <v/>
      </c>
      <c r="AR1529" t="str">
        <f t="shared" si="320"/>
        <v/>
      </c>
      <c r="AS1529" t="str">
        <f t="shared" si="320"/>
        <v/>
      </c>
      <c r="AT1529" t="str">
        <f t="shared" si="320"/>
        <v/>
      </c>
      <c r="AU1529" t="str">
        <f t="shared" si="320"/>
        <v/>
      </c>
      <c r="AV1529" t="str">
        <f t="shared" si="320"/>
        <v/>
      </c>
      <c r="AW1529">
        <f t="shared" si="320"/>
        <v>30.592981908023411</v>
      </c>
      <c r="AX1529" t="str">
        <f t="shared" si="320"/>
        <v/>
      </c>
      <c r="AZ1529" s="46">
        <f>IF(ISNUMBER(VLOOKUP($B1529,Stats!$A$2:$AA$19,2,FALSE))=FALSE,"",IF(ISNUMBER(W1529),(W1529-VLOOKUP($B1529,Stats!$A$2:$AA$19,2,FALSE))/VLOOKUP($B1529,Stats!$A$2:$AA$19,16,FALSE),""))</f>
        <v>1.0083228941823057</v>
      </c>
      <c r="BA1529" s="46">
        <f>IF(ISNUMBER(VLOOKUP($B1529,Stats!$A$2:$AA$19,2,FALSE))=FALSE,"",IF(ISNUMBER(X1529),(X1529-VLOOKUP($B1529,Stats!$A$2:$AA$19,3,FALSE))/VLOOKUP($B1529,Stats!$A$2:$AA$19,17,FALSE),""))</f>
        <v>0.77618004453973322</v>
      </c>
      <c r="BB1529" s="46"/>
      <c r="BC1529" s="46"/>
      <c r="BD1529" s="44">
        <f t="shared" si="309"/>
        <v>0.89225146936101951</v>
      </c>
      <c r="BE1529" s="46">
        <f>IF(ISNUMBER(VLOOKUP($B1529,Stats!$A$2:$AA$19,2,FALSE))=FALSE,"",IF(ISNUMBER(Y1529),(Y1529-VLOOKUP($B1529,Stats!$A$2:$AA$19,5,FALSE))/VLOOKUP($B1529,Stats!$A$2:$AA$19,19,FALSE),""))</f>
        <v>0.14102726203674956</v>
      </c>
      <c r="BF1529" s="46"/>
      <c r="BG1529" s="46"/>
      <c r="BH1529" s="46">
        <f>IF(ISNUMBER(VLOOKUP($B1529,Stats!$A$2:$AA$19,2,FALSE))=FALSE,"",IF(ISNUMBER(Z1529),(Z1529-VLOOKUP($B1529,Stats!$A$2:$AA$19,8,FALSE))/VLOOKUP($B1529,Stats!$A$2:$AA$19,22,FALSE),""))</f>
        <v>-0.73808297609062268</v>
      </c>
      <c r="BI1529" s="46" t="str">
        <f>IF(ISNUMBER(VLOOKUP($B1529,Stats!$A$2:$AA$19,2,FALSE))=FALSE,"",IF(ISNUMBER(#REF!),(#REF!-VLOOKUP($B1529,Stats!$A$2:$AA$19,9,FALSE))/VLOOKUP($B1529,Stats!$A$2:$AA$19,23,FALSE),""))</f>
        <v/>
      </c>
      <c r="BJ1529" s="46" t="str">
        <f>IF(ISNUMBER(VLOOKUP($B1529,Stats!$A$2:$AA$19,2,FALSE))=FALSE,"",IF(ISNUMBER(#REF!),(#REF!-VLOOKUP($B1529,Stats!$A$2:$AA$19,10,FALSE))/VLOOKUP($B1529,Stats!$A$2:$AA$19,24,FALSE),""))</f>
        <v/>
      </c>
      <c r="BK1529" s="44">
        <f t="shared" si="314"/>
        <v>-0.32014397625291147</v>
      </c>
      <c r="BL1529" s="46" t="str">
        <f>IF(ISNUMBER(VLOOKUP($B1529,Stats!$A$2:$AA$19,2,FALSE))=FALSE,"",IF(ISNUMBER(#REF!),(#REF!-VLOOKUP($B1529,Stats!$A$2:$AA$19,11,FALSE))/VLOOKUP($B1529,Stats!$A$2:$AA$19,25,FALSE),""))</f>
        <v/>
      </c>
      <c r="BM1529" s="46">
        <f>IF(ISNUMBER(VLOOKUP($B1529,Stats!$A$2:$AA$19,2,FALSE))=FALSE,"",IF(ISNUMBER(AA1529),(AA1529-VLOOKUP($B1529,Stats!$A$2:$AA$19,12,FALSE))/VLOOKUP($B1529,Stats!$A$2:$AA$19,26,FALSE),""))</f>
        <v>-0.10472881486216329</v>
      </c>
      <c r="BN1529" s="46" t="str">
        <f>IF(ISNUMBER(VLOOKUP($B1529,Stats!$A$2:$AA$19,2,FALSE))=FALSE,"",IF(ISNUMBER(#REF!),(#REF!-VLOOKUP($B1529,Stats!$A$2:$AA$19,13,FALSE))/VLOOKUP($B1529,Stats!$A$2:$AA$19,27,FALSE),""))</f>
        <v/>
      </c>
      <c r="BO1529" s="46" t="str">
        <f>IF(ISNUMBER(VLOOKUP($B1529,Stats!$A$2:$AA$19,2,FALSE))=FALSE,"",IF(ISNUMBER(#REF!),(#REF!-VLOOKUP($B1529,Stats!$A$2:$AA$19,14,FALSE))/VLOOKUP($B1529,Stats!$A$2:$AB$19,28,FALSE),""))</f>
        <v/>
      </c>
      <c r="BP1529" s="46"/>
      <c r="BQ1529" s="46">
        <f>IF(ISNUMBER(VLOOKUP($B1529,Stats!$A$2:$AA$19,2,FALSE))=FALSE,"",IF(ISNUMBER(BM1529),BM1529,(VLOOKUP($B1529,Stats!$A$2:$AT$19,46,FALSE)-VLOOKUP($B1529,Stats!$A$2:$AA$19,12,FALSE))/VLOOKUP($B1529,Stats!$A$2:$AA$19,26,FALSE)))</f>
        <v>-0.10472881486216329</v>
      </c>
      <c r="BR1529" s="51">
        <f t="shared" si="315"/>
        <v>-0.10472881486216329</v>
      </c>
      <c r="BS1529" s="32" t="str">
        <f t="shared" si="310"/>
        <v>6736_201506</v>
      </c>
      <c r="BT1529" s="53">
        <f t="shared" si="311"/>
        <v>-3.4581854851975638E-2</v>
      </c>
    </row>
    <row r="1530" spans="1:72" x14ac:dyDescent="0.15">
      <c r="A1530" s="16">
        <v>6736</v>
      </c>
      <c r="B1530" s="17">
        <v>201507</v>
      </c>
      <c r="C1530" s="3">
        <v>0</v>
      </c>
      <c r="D1530" s="23">
        <v>1.0238720981165184E-2</v>
      </c>
      <c r="E1530" s="18">
        <v>1.3681463065547288E-2</v>
      </c>
      <c r="F1530" s="24">
        <v>3</v>
      </c>
      <c r="G1530" s="24">
        <v>2</v>
      </c>
      <c r="H1530" s="20">
        <v>1.0928186191295023E-2</v>
      </c>
      <c r="I1530" s="20">
        <v>-1.1106065029210355E-2</v>
      </c>
      <c r="J1530" s="24">
        <v>2</v>
      </c>
      <c r="K1530" s="24">
        <v>2</v>
      </c>
      <c r="L1530" s="20">
        <v>1.6863775733683806E-2</v>
      </c>
      <c r="M1530" s="20">
        <v>-1.852150104686745E-2</v>
      </c>
      <c r="N1530" s="19">
        <v>1.8695999999999999</v>
      </c>
      <c r="O1530" s="19">
        <v>1.0066767176394573</v>
      </c>
      <c r="P1530" s="25">
        <v>42087</v>
      </c>
      <c r="Q1530" s="20">
        <v>-2.2143774069319555E-2</v>
      </c>
      <c r="R1530" s="25">
        <v>42089</v>
      </c>
      <c r="S1530" s="25">
        <f>IF(ISNUMBER(R1530),VLOOKUP(B1530,Index!$B$3:$AB$18,27,FALSE),"")</f>
        <v>42088</v>
      </c>
      <c r="T1530" s="25">
        <f>IF(ISNUMBER($R1530),VLOOKUP($B1530,Index!$B$21:$AB$36,27,FALSE),"")</f>
        <v>42089</v>
      </c>
      <c r="U1530" s="25">
        <f>IF(ISNUMBER($R1530),VLOOKUP($B1530,Index!$B$39:$AB$54,27,FALSE),"")</f>
        <v>42089</v>
      </c>
      <c r="W1530" s="18">
        <v>0.73718791064389311</v>
      </c>
      <c r="X1530" s="19">
        <v>0.6</v>
      </c>
      <c r="Y1530" s="18">
        <v>0.25958751006359387</v>
      </c>
      <c r="Z1530" s="19">
        <f t="shared" si="312"/>
        <v>1</v>
      </c>
      <c r="AA1530" s="21">
        <v>0.46237470401899761</v>
      </c>
      <c r="AB1530" s="3">
        <v>0</v>
      </c>
      <c r="AC1530" s="18">
        <v>0.54344601559950856</v>
      </c>
      <c r="AD1530" s="19">
        <v>0.36</v>
      </c>
      <c r="AE1530" s="18">
        <v>6.7385675381016447E-2</v>
      </c>
      <c r="AF1530" s="19">
        <f t="shared" si="313"/>
        <v>1</v>
      </c>
      <c r="AG1530" s="21">
        <v>0.21379036691665565</v>
      </c>
      <c r="AH1530" s="3">
        <v>0</v>
      </c>
      <c r="AK1530" t="str">
        <f t="shared" si="320"/>
        <v/>
      </c>
      <c r="AL1530" t="str">
        <f t="shared" si="320"/>
        <v/>
      </c>
      <c r="AM1530" t="str">
        <f t="shared" si="320"/>
        <v/>
      </c>
      <c r="AN1530" t="str">
        <f t="shared" si="320"/>
        <v/>
      </c>
      <c r="AO1530" t="str">
        <f t="shared" si="320"/>
        <v/>
      </c>
      <c r="AP1530" t="str">
        <f t="shared" si="320"/>
        <v/>
      </c>
      <c r="AQ1530" t="str">
        <f t="shared" si="320"/>
        <v/>
      </c>
      <c r="AR1530" t="str">
        <f t="shared" si="320"/>
        <v/>
      </c>
      <c r="AS1530" t="str">
        <f t="shared" si="320"/>
        <v/>
      </c>
      <c r="AT1530" t="str">
        <f t="shared" si="320"/>
        <v/>
      </c>
      <c r="AU1530" t="str">
        <f t="shared" si="320"/>
        <v/>
      </c>
      <c r="AV1530" t="str">
        <f t="shared" si="320"/>
        <v/>
      </c>
      <c r="AW1530" t="str">
        <f t="shared" si="320"/>
        <v/>
      </c>
      <c r="AX1530">
        <f t="shared" si="320"/>
        <v>0.46237470401899761</v>
      </c>
      <c r="AZ1530" s="46">
        <f>IF(ISNUMBER(VLOOKUP($B1530,Stats!$A$2:$AA$19,2,FALSE))=FALSE,"",IF(ISNUMBER(W1530),(W1530-VLOOKUP($B1530,Stats!$A$2:$AA$19,2,FALSE))/VLOOKUP($B1530,Stats!$A$2:$AA$19,16,FALSE),""))</f>
        <v>-0.29462424341410232</v>
      </c>
      <c r="BA1530" s="46">
        <f>IF(ISNUMBER(VLOOKUP($B1530,Stats!$A$2:$AA$19,2,FALSE))=FALSE,"",IF(ISNUMBER(X1530),(X1530-VLOOKUP($B1530,Stats!$A$2:$AA$19,3,FALSE))/VLOOKUP($B1530,Stats!$A$2:$AA$19,17,FALSE),""))</f>
        <v>-0.37879956534795695</v>
      </c>
      <c r="BB1530" s="46"/>
      <c r="BC1530" s="46"/>
      <c r="BD1530" s="44">
        <f t="shared" si="309"/>
        <v>-0.3367119043810296</v>
      </c>
      <c r="BE1530" s="46">
        <f>IF(ISNUMBER(VLOOKUP($B1530,Stats!$A$2:$AA$19,2,FALSE))=FALSE,"",IF(ISNUMBER(Y1530),(Y1530-VLOOKUP($B1530,Stats!$A$2:$AA$19,5,FALSE))/VLOOKUP($B1530,Stats!$A$2:$AA$19,19,FALSE),""))</f>
        <v>0.47997834646869436</v>
      </c>
      <c r="BF1530" s="46"/>
      <c r="BG1530" s="46"/>
      <c r="BH1530" s="46">
        <f>IF(ISNUMBER(VLOOKUP($B1530,Stats!$A$2:$AA$19,2,FALSE))=FALSE,"",IF(ISNUMBER(Z1530),(Z1530-VLOOKUP($B1530,Stats!$A$2:$AA$19,8,FALSE))/VLOOKUP($B1530,Stats!$A$2:$AA$19,22,FALSE),""))</f>
        <v>-0.22777854907483192</v>
      </c>
      <c r="BI1530" s="46" t="str">
        <f>IF(ISNUMBER(VLOOKUP($B1530,Stats!$A$2:$AA$19,2,FALSE))=FALSE,"",IF(ISNUMBER(#REF!),(#REF!-VLOOKUP($B1530,Stats!$A$2:$AA$19,9,FALSE))/VLOOKUP($B1530,Stats!$A$2:$AA$19,23,FALSE),""))</f>
        <v/>
      </c>
      <c r="BJ1530" s="46" t="str">
        <f>IF(ISNUMBER(VLOOKUP($B1530,Stats!$A$2:$AA$19,2,FALSE))=FALSE,"",IF(ISNUMBER(#REF!),(#REF!-VLOOKUP($B1530,Stats!$A$2:$AA$19,10,FALSE))/VLOOKUP($B1530,Stats!$A$2:$AA$19,24,FALSE),""))</f>
        <v/>
      </c>
      <c r="BK1530" s="44">
        <f t="shared" si="314"/>
        <v>-0.40431840725053558</v>
      </c>
      <c r="BL1530" s="46" t="str">
        <f>IF(ISNUMBER(VLOOKUP($B1530,Stats!$A$2:$AA$19,2,FALSE))=FALSE,"",IF(ISNUMBER(#REF!),(#REF!-VLOOKUP($B1530,Stats!$A$2:$AA$19,11,FALSE))/VLOOKUP($B1530,Stats!$A$2:$AA$19,25,FALSE),""))</f>
        <v/>
      </c>
      <c r="BM1530" s="46">
        <f>IF(ISNUMBER(VLOOKUP($B1530,Stats!$A$2:$AA$19,2,FALSE))=FALSE,"",IF(ISNUMBER(AA1530),(AA1530-VLOOKUP($B1530,Stats!$A$2:$AA$19,12,FALSE))/VLOOKUP($B1530,Stats!$A$2:$AA$19,26,FALSE),""))</f>
        <v>-0.45884624752369907</v>
      </c>
      <c r="BN1530" s="46" t="str">
        <f>IF(ISNUMBER(VLOOKUP($B1530,Stats!$A$2:$AA$19,2,FALSE))=FALSE,"",IF(ISNUMBER(#REF!),(#REF!-VLOOKUP($B1530,Stats!$A$2:$AA$19,13,FALSE))/VLOOKUP($B1530,Stats!$A$2:$AA$19,27,FALSE),""))</f>
        <v/>
      </c>
      <c r="BO1530" s="46" t="str">
        <f>IF(ISNUMBER(VLOOKUP($B1530,Stats!$A$2:$AA$19,2,FALSE))=FALSE,"",IF(ISNUMBER(#REF!),(#REF!-VLOOKUP($B1530,Stats!$A$2:$AA$19,14,FALSE))/VLOOKUP($B1530,Stats!$A$2:$AB$19,28,FALSE),""))</f>
        <v/>
      </c>
      <c r="BP1530" s="46"/>
      <c r="BQ1530" s="46">
        <f>IF(ISNUMBER(VLOOKUP($B1530,Stats!$A$2:$AA$19,2,FALSE))=FALSE,"",IF(ISNUMBER(BM1530),BM1530,(VLOOKUP($B1530,Stats!$A$2:$AT$19,46,FALSE)-VLOOKUP($B1530,Stats!$A$2:$AA$19,12,FALSE))/VLOOKUP($B1530,Stats!$A$2:$AA$19,26,FALSE)))</f>
        <v>-0.45884624752369907</v>
      </c>
      <c r="BR1530" s="51">
        <f t="shared" si="315"/>
        <v>-0.45884624752369907</v>
      </c>
      <c r="BS1530" s="32" t="str">
        <f t="shared" si="310"/>
        <v>6736_201507</v>
      </c>
      <c r="BT1530" s="53">
        <f t="shared" si="311"/>
        <v>-0.40170267473126703</v>
      </c>
    </row>
    <row r="1531" spans="1:72" x14ac:dyDescent="0.15">
      <c r="S1531" t="str">
        <f>IF(ISNUMBER(R1531),VLOOKUP(B1531,Index!$B$3:$AB$18,27,FALSE),"")</f>
        <v/>
      </c>
      <c r="T1531" t="str">
        <f>IF(ISNUMBER($R1531),VLOOKUP($B1531,Index!$B$21:$AB$36,27,FALSE),"")</f>
        <v/>
      </c>
      <c r="U1531" t="str">
        <f>IF(ISNUMBER($R1531),VLOOKUP($B1531,Index!$B$39:$AB$54,27,FALSE),"")</f>
        <v/>
      </c>
      <c r="Z1531" t="str">
        <f t="shared" si="312"/>
        <v/>
      </c>
      <c r="AA1531" t="s">
        <v>25</v>
      </c>
      <c r="AF1531" t="str">
        <f t="shared" si="313"/>
        <v/>
      </c>
      <c r="AG1531" t="s">
        <v>25</v>
      </c>
      <c r="AK1531" t="str">
        <f t="shared" si="320"/>
        <v/>
      </c>
      <c r="AL1531" t="str">
        <f t="shared" si="320"/>
        <v/>
      </c>
      <c r="AM1531" t="str">
        <f t="shared" si="320"/>
        <v/>
      </c>
      <c r="AN1531" t="str">
        <f t="shared" si="320"/>
        <v/>
      </c>
      <c r="AO1531" t="str">
        <f t="shared" si="320"/>
        <v/>
      </c>
      <c r="AP1531" t="str">
        <f t="shared" si="320"/>
        <v/>
      </c>
      <c r="AQ1531" t="str">
        <f t="shared" si="320"/>
        <v/>
      </c>
      <c r="AR1531" t="str">
        <f t="shared" si="320"/>
        <v/>
      </c>
      <c r="AS1531" t="str">
        <f t="shared" si="320"/>
        <v/>
      </c>
      <c r="AT1531" t="str">
        <f t="shared" si="320"/>
        <v/>
      </c>
      <c r="AU1531" t="str">
        <f t="shared" si="320"/>
        <v/>
      </c>
      <c r="AV1531" t="str">
        <f t="shared" si="320"/>
        <v/>
      </c>
      <c r="AW1531" t="str">
        <f t="shared" si="320"/>
        <v/>
      </c>
      <c r="AX1531" t="str">
        <f t="shared" si="320"/>
        <v/>
      </c>
      <c r="AZ1531" s="46" t="str">
        <f>IF(ISNUMBER(VLOOKUP($B1531,Stats!$A$2:$AA$19,2,FALSE))=FALSE,"",IF(ISNUMBER(W1531),(W1531-VLOOKUP($B1531,Stats!$A$2:$AA$19,2,FALSE))/VLOOKUP($B1531,Stats!$A$2:$AA$19,16,FALSE),""))</f>
        <v/>
      </c>
      <c r="BA1531" s="46" t="str">
        <f>IF(ISNUMBER(VLOOKUP($B1531,Stats!$A$2:$AA$19,2,FALSE))=FALSE,"",IF(ISNUMBER(X1531),(X1531-VLOOKUP($B1531,Stats!$A$2:$AA$19,3,FALSE))/VLOOKUP($B1531,Stats!$A$2:$AA$19,17,FALSE),""))</f>
        <v/>
      </c>
      <c r="BB1531" s="46"/>
      <c r="BC1531" s="46"/>
      <c r="BD1531" s="44" t="str">
        <f t="shared" si="309"/>
        <v/>
      </c>
      <c r="BE1531" s="46" t="str">
        <f>IF(ISNUMBER(VLOOKUP($B1531,Stats!$A$2:$AA$19,2,FALSE))=FALSE,"",IF(ISNUMBER(Y1531),(Y1531-VLOOKUP($B1531,Stats!$A$2:$AA$19,5,FALSE))/VLOOKUP($B1531,Stats!$A$2:$AA$19,19,FALSE),""))</f>
        <v/>
      </c>
      <c r="BF1531" s="46"/>
      <c r="BG1531" s="46"/>
      <c r="BH1531" s="46" t="str">
        <f>IF(ISNUMBER(VLOOKUP($B1531,Stats!$A$2:$AA$19,2,FALSE))=FALSE,"",IF(ISNUMBER(Z1531),(Z1531-VLOOKUP($B1531,Stats!$A$2:$AA$19,8,FALSE))/VLOOKUP($B1531,Stats!$A$2:$AA$19,22,FALSE),""))</f>
        <v/>
      </c>
      <c r="BI1531" s="46" t="str">
        <f>IF(ISNUMBER(VLOOKUP($B1531,Stats!$A$2:$AA$19,2,FALSE))=FALSE,"",IF(ISNUMBER(#REF!),(#REF!-VLOOKUP($B1531,Stats!$A$2:$AA$19,9,FALSE))/VLOOKUP($B1531,Stats!$A$2:$AA$19,23,FALSE),""))</f>
        <v/>
      </c>
      <c r="BJ1531" s="46" t="str">
        <f>IF(ISNUMBER(VLOOKUP($B1531,Stats!$A$2:$AA$19,2,FALSE))=FALSE,"",IF(ISNUMBER(#REF!),(#REF!-VLOOKUP($B1531,Stats!$A$2:$AA$19,10,FALSE))/VLOOKUP($B1531,Stats!$A$2:$AA$19,24,FALSE),""))</f>
        <v/>
      </c>
      <c r="BK1531" s="44" t="str">
        <f t="shared" si="314"/>
        <v/>
      </c>
      <c r="BL1531" s="46" t="str">
        <f>IF(ISNUMBER(VLOOKUP($B1531,Stats!$A$2:$AA$19,2,FALSE))=FALSE,"",IF(ISNUMBER(#REF!),(#REF!-VLOOKUP($B1531,Stats!$A$2:$AA$19,11,FALSE))/VLOOKUP($B1531,Stats!$A$2:$AA$19,25,FALSE),""))</f>
        <v/>
      </c>
      <c r="BM1531" s="46" t="str">
        <f>IF(ISNUMBER(VLOOKUP($B1531,Stats!$A$2:$AA$19,2,FALSE))=FALSE,"",IF(ISNUMBER(AA1531),(AA1531-VLOOKUP($B1531,Stats!$A$2:$AA$19,12,FALSE))/VLOOKUP($B1531,Stats!$A$2:$AA$19,26,FALSE),""))</f>
        <v/>
      </c>
      <c r="BN1531" s="46" t="str">
        <f>IF(ISNUMBER(VLOOKUP($B1531,Stats!$A$2:$AA$19,2,FALSE))=FALSE,"",IF(ISNUMBER(#REF!),(#REF!-VLOOKUP($B1531,Stats!$A$2:$AA$19,13,FALSE))/VLOOKUP($B1531,Stats!$A$2:$AA$19,27,FALSE),""))</f>
        <v/>
      </c>
      <c r="BO1531" s="46" t="str">
        <f>IF(ISNUMBER(VLOOKUP($B1531,Stats!$A$2:$AA$19,2,FALSE))=FALSE,"",IF(ISNUMBER(#REF!),(#REF!-VLOOKUP($B1531,Stats!$A$2:$AA$19,14,FALSE))/VLOOKUP($B1531,Stats!$A$2:$AB$19,28,FALSE),""))</f>
        <v/>
      </c>
      <c r="BP1531" s="46"/>
      <c r="BQ1531" s="46" t="str">
        <f>IF(ISNUMBER(VLOOKUP($B1531,Stats!$A$2:$AA$19,2,FALSE))=FALSE,"",IF(ISNUMBER(BM1531),BM1531,(VLOOKUP($B1531,Stats!$A$2:$AT$19,46,FALSE)-VLOOKUP($B1531,Stats!$A$2:$AA$19,12,FALSE))/VLOOKUP($B1531,Stats!$A$2:$AA$19,26,FALSE)))</f>
        <v/>
      </c>
      <c r="BR1531" s="51" t="str">
        <f t="shared" si="315"/>
        <v/>
      </c>
      <c r="BS1531" s="32" t="str">
        <f t="shared" si="310"/>
        <v/>
      </c>
      <c r="BT1531" s="53" t="str">
        <f t="shared" si="311"/>
        <v/>
      </c>
    </row>
    <row r="1532" spans="1:72" ht="40.5" x14ac:dyDescent="0.15">
      <c r="A1532" s="1" t="s">
        <v>54</v>
      </c>
      <c r="B1532" s="1" t="s">
        <v>0</v>
      </c>
      <c r="C1532" s="3"/>
      <c r="D1532" s="4" t="s">
        <v>10</v>
      </c>
      <c r="E1532" s="1" t="s">
        <v>11</v>
      </c>
      <c r="F1532" s="1" t="s">
        <v>12</v>
      </c>
      <c r="G1532" s="1" t="s">
        <v>13</v>
      </c>
      <c r="H1532" s="1" t="s">
        <v>14</v>
      </c>
      <c r="I1532" s="1" t="s">
        <v>15</v>
      </c>
      <c r="J1532" s="1" t="s">
        <v>16</v>
      </c>
      <c r="K1532" s="1" t="s">
        <v>17</v>
      </c>
      <c r="L1532" s="1" t="s">
        <v>18</v>
      </c>
      <c r="M1532" s="1" t="s">
        <v>19</v>
      </c>
      <c r="N1532" s="1" t="s">
        <v>20</v>
      </c>
      <c r="O1532" s="1" t="s">
        <v>21</v>
      </c>
      <c r="P1532" s="1" t="s">
        <v>22</v>
      </c>
      <c r="Q1532" s="1" t="s">
        <v>23</v>
      </c>
      <c r="R1532" s="1" t="s">
        <v>24</v>
      </c>
      <c r="S1532" s="1" t="str">
        <f>IF(ISNUMBER(R1532),VLOOKUP(B1532,Index!$B$3:$AB$18,27,FALSE),"")</f>
        <v/>
      </c>
      <c r="T1532" s="1" t="str">
        <f>IF(ISNUMBER($R1532),VLOOKUP($B1532,Index!$B$21:$AB$36,27,FALSE),"")</f>
        <v/>
      </c>
      <c r="U1532" s="1" t="str">
        <f>IF(ISNUMBER($R1532),VLOOKUP($B1532,Index!$B$39:$AB$54,27,FALSE),"")</f>
        <v/>
      </c>
      <c r="W1532" s="1" t="s">
        <v>1</v>
      </c>
      <c r="X1532" s="1" t="s">
        <v>2</v>
      </c>
      <c r="Y1532" s="1" t="s">
        <v>4</v>
      </c>
      <c r="Z1532" s="1" t="str">
        <f t="shared" si="312"/>
        <v/>
      </c>
      <c r="AA1532" s="1" t="s">
        <v>8</v>
      </c>
      <c r="AB1532" s="3"/>
      <c r="AC1532" s="1" t="s">
        <v>55</v>
      </c>
      <c r="AD1532" s="1" t="s">
        <v>56</v>
      </c>
      <c r="AE1532" s="1" t="s">
        <v>57</v>
      </c>
      <c r="AF1532" s="1" t="str">
        <f t="shared" si="313"/>
        <v/>
      </c>
      <c r="AG1532" s="1" t="s">
        <v>38</v>
      </c>
      <c r="AH1532" s="3"/>
      <c r="AK1532" t="str">
        <f t="shared" si="320"/>
        <v/>
      </c>
      <c r="AL1532" t="str">
        <f t="shared" si="320"/>
        <v/>
      </c>
      <c r="AM1532" t="str">
        <f t="shared" si="320"/>
        <v/>
      </c>
      <c r="AN1532" t="str">
        <f t="shared" si="320"/>
        <v/>
      </c>
      <c r="AO1532" t="str">
        <f t="shared" si="320"/>
        <v/>
      </c>
      <c r="AP1532" t="str">
        <f t="shared" si="320"/>
        <v/>
      </c>
      <c r="AQ1532" t="str">
        <f t="shared" si="320"/>
        <v/>
      </c>
      <c r="AR1532" t="str">
        <f t="shared" si="320"/>
        <v/>
      </c>
      <c r="AS1532" t="str">
        <f t="shared" si="320"/>
        <v/>
      </c>
      <c r="AT1532" t="str">
        <f t="shared" si="320"/>
        <v/>
      </c>
      <c r="AU1532" t="str">
        <f t="shared" si="320"/>
        <v/>
      </c>
      <c r="AV1532" t="str">
        <f t="shared" si="320"/>
        <v/>
      </c>
      <c r="AW1532" t="str">
        <f t="shared" si="320"/>
        <v/>
      </c>
      <c r="AX1532" t="str">
        <f t="shared" si="320"/>
        <v/>
      </c>
      <c r="AZ1532" s="46" t="str">
        <f>IF(ISNUMBER(VLOOKUP($B1532,Stats!$A$2:$AA$19,2,FALSE))=FALSE,"",IF(ISNUMBER(W1532),(W1532-VLOOKUP($B1532,Stats!$A$2:$AA$19,2,FALSE))/VLOOKUP($B1532,Stats!$A$2:$AA$19,16,FALSE),""))</f>
        <v/>
      </c>
      <c r="BA1532" s="46" t="str">
        <f>IF(ISNUMBER(VLOOKUP($B1532,Stats!$A$2:$AA$19,2,FALSE))=FALSE,"",IF(ISNUMBER(X1532),(X1532-VLOOKUP($B1532,Stats!$A$2:$AA$19,3,FALSE))/VLOOKUP($B1532,Stats!$A$2:$AA$19,17,FALSE),""))</f>
        <v/>
      </c>
      <c r="BB1532" s="46"/>
      <c r="BC1532" s="46"/>
      <c r="BD1532" s="44" t="str">
        <f t="shared" si="309"/>
        <v/>
      </c>
      <c r="BE1532" s="46" t="str">
        <f>IF(ISNUMBER(VLOOKUP($B1532,Stats!$A$2:$AA$19,2,FALSE))=FALSE,"",IF(ISNUMBER(Y1532),(Y1532-VLOOKUP($B1532,Stats!$A$2:$AA$19,5,FALSE))/VLOOKUP($B1532,Stats!$A$2:$AA$19,19,FALSE),""))</f>
        <v/>
      </c>
      <c r="BF1532" s="46"/>
      <c r="BG1532" s="46"/>
      <c r="BH1532" s="46" t="str">
        <f>IF(ISNUMBER(VLOOKUP($B1532,Stats!$A$2:$AA$19,2,FALSE))=FALSE,"",IF(ISNUMBER(Z1532),(Z1532-VLOOKUP($B1532,Stats!$A$2:$AA$19,8,FALSE))/VLOOKUP($B1532,Stats!$A$2:$AA$19,22,FALSE),""))</f>
        <v/>
      </c>
      <c r="BI1532" s="46" t="str">
        <f>IF(ISNUMBER(VLOOKUP($B1532,Stats!$A$2:$AA$19,2,FALSE))=FALSE,"",IF(ISNUMBER(#REF!),(#REF!-VLOOKUP($B1532,Stats!$A$2:$AA$19,9,FALSE))/VLOOKUP($B1532,Stats!$A$2:$AA$19,23,FALSE),""))</f>
        <v/>
      </c>
      <c r="BJ1532" s="46" t="str">
        <f>IF(ISNUMBER(VLOOKUP($B1532,Stats!$A$2:$AA$19,2,FALSE))=FALSE,"",IF(ISNUMBER(#REF!),(#REF!-VLOOKUP($B1532,Stats!$A$2:$AA$19,10,FALSE))/VLOOKUP($B1532,Stats!$A$2:$AA$19,24,FALSE),""))</f>
        <v/>
      </c>
      <c r="BK1532" s="44" t="str">
        <f t="shared" si="314"/>
        <v/>
      </c>
      <c r="BL1532" s="46" t="str">
        <f>IF(ISNUMBER(VLOOKUP($B1532,Stats!$A$2:$AA$19,2,FALSE))=FALSE,"",IF(ISNUMBER(#REF!),(#REF!-VLOOKUP($B1532,Stats!$A$2:$AA$19,11,FALSE))/VLOOKUP($B1532,Stats!$A$2:$AA$19,25,FALSE),""))</f>
        <v/>
      </c>
      <c r="BM1532" s="46" t="str">
        <f>IF(ISNUMBER(VLOOKUP($B1532,Stats!$A$2:$AA$19,2,FALSE))=FALSE,"",IF(ISNUMBER(AA1532),(AA1532-VLOOKUP($B1532,Stats!$A$2:$AA$19,12,FALSE))/VLOOKUP($B1532,Stats!$A$2:$AA$19,26,FALSE),""))</f>
        <v/>
      </c>
      <c r="BN1532" s="46" t="str">
        <f>IF(ISNUMBER(VLOOKUP($B1532,Stats!$A$2:$AA$19,2,FALSE))=FALSE,"",IF(ISNUMBER(#REF!),(#REF!-VLOOKUP($B1532,Stats!$A$2:$AA$19,13,FALSE))/VLOOKUP($B1532,Stats!$A$2:$AA$19,27,FALSE),""))</f>
        <v/>
      </c>
      <c r="BO1532" s="46" t="str">
        <f>IF(ISNUMBER(VLOOKUP($B1532,Stats!$A$2:$AA$19,2,FALSE))=FALSE,"",IF(ISNUMBER(#REF!),(#REF!-VLOOKUP($B1532,Stats!$A$2:$AA$19,14,FALSE))/VLOOKUP($B1532,Stats!$A$2:$AB$19,28,FALSE),""))</f>
        <v/>
      </c>
      <c r="BP1532" s="46"/>
      <c r="BQ1532" s="46" t="str">
        <f>IF(ISNUMBER(VLOOKUP($B1532,Stats!$A$2:$AA$19,2,FALSE))=FALSE,"",IF(ISNUMBER(BM1532),BM1532,(VLOOKUP($B1532,Stats!$A$2:$AT$19,46,FALSE)-VLOOKUP($B1532,Stats!$A$2:$AA$19,12,FALSE))/VLOOKUP($B1532,Stats!$A$2:$AA$19,26,FALSE)))</f>
        <v/>
      </c>
      <c r="BR1532" s="51" t="str">
        <f t="shared" si="315"/>
        <v/>
      </c>
      <c r="BS1532" s="32" t="str">
        <f t="shared" si="310"/>
        <v/>
      </c>
      <c r="BT1532" s="53" t="str">
        <f t="shared" si="311"/>
        <v/>
      </c>
    </row>
    <row r="1533" spans="1:72" x14ac:dyDescent="0.15">
      <c r="A1533" s="5">
        <v>7303</v>
      </c>
      <c r="B1533" s="5" t="s">
        <v>58</v>
      </c>
      <c r="C1533" s="3">
        <v>0</v>
      </c>
      <c r="D1533" s="11">
        <v>0.34817774312999417</v>
      </c>
      <c r="E1533" s="6">
        <v>7.8876177070996093E-3</v>
      </c>
      <c r="F1533" s="12">
        <v>71</v>
      </c>
      <c r="G1533" s="12">
        <v>44</v>
      </c>
      <c r="H1533" s="13">
        <v>7.2332475414891798E-3</v>
      </c>
      <c r="I1533" s="13">
        <v>-4.792623550642184E-3</v>
      </c>
      <c r="J1533" s="12">
        <v>10</v>
      </c>
      <c r="K1533" s="12">
        <v>5</v>
      </c>
      <c r="L1533" s="13">
        <v>2.2345370039327683E-2</v>
      </c>
      <c r="M1533" s="13">
        <v>-2.8313357651554627E-2</v>
      </c>
      <c r="N1533" s="8">
        <v>1.3835</v>
      </c>
      <c r="O1533" s="8">
        <v>1.3481777431299942</v>
      </c>
      <c r="P1533" s="14">
        <v>42090</v>
      </c>
      <c r="Q1533" s="13">
        <v>-2.8313357651554738E-2</v>
      </c>
      <c r="R1533" s="14">
        <v>42023</v>
      </c>
      <c r="S1533" s="14">
        <f>IF(ISNUMBER(R1533),VLOOKUP(B1533,Index!$B$3:$AB$18,27,FALSE),"")</f>
        <v>42041</v>
      </c>
      <c r="T1533" s="14">
        <f>IF(ISNUMBER($R1533),VLOOKUP($B1533,Index!$B$21:$AB$36,27,FALSE),"")</f>
        <v>41996</v>
      </c>
      <c r="U1533" s="14">
        <f>IF(ISNUMBER($R1533),VLOOKUP($B1533,Index!$B$39:$AB$54,27,FALSE),"")</f>
        <v>42003</v>
      </c>
      <c r="W1533" s="6">
        <v>0.73300577501051412</v>
      </c>
      <c r="X1533" s="7">
        <v>0.61739130434782608</v>
      </c>
      <c r="Y1533" s="6">
        <v>0.14965702360265778</v>
      </c>
      <c r="Z1533" s="8" t="str">
        <f t="shared" si="312"/>
        <v/>
      </c>
      <c r="AA1533" s="9">
        <v>12.297296117787537</v>
      </c>
      <c r="AB1533" s="3">
        <v>0</v>
      </c>
      <c r="AC1533" s="6">
        <v>0.5372974661987644</v>
      </c>
      <c r="AD1533" s="7">
        <v>0.38117202268431</v>
      </c>
      <c r="AE1533" s="6">
        <v>2.2397224713606469E-2</v>
      </c>
      <c r="AF1533" s="8" t="str">
        <f t="shared" si="313"/>
        <v/>
      </c>
      <c r="AG1533" s="9">
        <v>151.22349180855244</v>
      </c>
      <c r="AH1533" s="3">
        <v>0</v>
      </c>
      <c r="AK1533" t="str">
        <f t="shared" ref="AK1533:AX1542" si="321">IF($B1533=AK$2,$AA1533,"")</f>
        <v/>
      </c>
      <c r="AL1533" t="str">
        <f t="shared" si="321"/>
        <v/>
      </c>
      <c r="AM1533" t="str">
        <f t="shared" si="321"/>
        <v/>
      </c>
      <c r="AN1533" t="str">
        <f t="shared" si="321"/>
        <v/>
      </c>
      <c r="AO1533" t="str">
        <f t="shared" si="321"/>
        <v/>
      </c>
      <c r="AP1533" t="str">
        <f t="shared" si="321"/>
        <v/>
      </c>
      <c r="AQ1533" t="str">
        <f t="shared" si="321"/>
        <v/>
      </c>
      <c r="AR1533" t="str">
        <f t="shared" si="321"/>
        <v/>
      </c>
      <c r="AS1533" t="str">
        <f t="shared" si="321"/>
        <v/>
      </c>
      <c r="AT1533" t="str">
        <f t="shared" si="321"/>
        <v/>
      </c>
      <c r="AU1533" t="str">
        <f t="shared" si="321"/>
        <v/>
      </c>
      <c r="AV1533" t="str">
        <f t="shared" si="321"/>
        <v/>
      </c>
      <c r="AW1533" t="str">
        <f t="shared" si="321"/>
        <v/>
      </c>
      <c r="AX1533" t="str">
        <f t="shared" si="321"/>
        <v/>
      </c>
      <c r="AZ1533" s="46" t="str">
        <f>IF(ISNUMBER(VLOOKUP($B1533,Stats!$A$2:$AA$19,2,FALSE))=FALSE,"",IF(ISNUMBER(W1533),(W1533-VLOOKUP($B1533,Stats!$A$2:$AA$19,2,FALSE))/VLOOKUP($B1533,Stats!$A$2:$AA$19,16,FALSE),""))</f>
        <v/>
      </c>
      <c r="BA1533" s="46" t="str">
        <f>IF(ISNUMBER(VLOOKUP($B1533,Stats!$A$2:$AA$19,2,FALSE))=FALSE,"",IF(ISNUMBER(X1533),(X1533-VLOOKUP($B1533,Stats!$A$2:$AA$19,3,FALSE))/VLOOKUP($B1533,Stats!$A$2:$AA$19,17,FALSE),""))</f>
        <v/>
      </c>
      <c r="BB1533" s="46"/>
      <c r="BC1533" s="46"/>
      <c r="BD1533" s="44" t="str">
        <f t="shared" si="309"/>
        <v/>
      </c>
      <c r="BE1533" s="46" t="str">
        <f>IF(ISNUMBER(VLOOKUP($B1533,Stats!$A$2:$AA$19,2,FALSE))=FALSE,"",IF(ISNUMBER(Y1533),(Y1533-VLOOKUP($B1533,Stats!$A$2:$AA$19,5,FALSE))/VLOOKUP($B1533,Stats!$A$2:$AA$19,19,FALSE),""))</f>
        <v/>
      </c>
      <c r="BF1533" s="46"/>
      <c r="BG1533" s="46"/>
      <c r="BH1533" s="46" t="str">
        <f>IF(ISNUMBER(VLOOKUP($B1533,Stats!$A$2:$AA$19,2,FALSE))=FALSE,"",IF(ISNUMBER(Z1533),(Z1533-VLOOKUP($B1533,Stats!$A$2:$AA$19,8,FALSE))/VLOOKUP($B1533,Stats!$A$2:$AA$19,22,FALSE),""))</f>
        <v/>
      </c>
      <c r="BI1533" s="46" t="str">
        <f>IF(ISNUMBER(VLOOKUP($B1533,Stats!$A$2:$AA$19,2,FALSE))=FALSE,"",IF(ISNUMBER(#REF!),(#REF!-VLOOKUP($B1533,Stats!$A$2:$AA$19,9,FALSE))/VLOOKUP($B1533,Stats!$A$2:$AA$19,23,FALSE),""))</f>
        <v/>
      </c>
      <c r="BJ1533" s="46" t="str">
        <f>IF(ISNUMBER(VLOOKUP($B1533,Stats!$A$2:$AA$19,2,FALSE))=FALSE,"",IF(ISNUMBER(#REF!),(#REF!-VLOOKUP($B1533,Stats!$A$2:$AA$19,10,FALSE))/VLOOKUP($B1533,Stats!$A$2:$AA$19,24,FALSE),""))</f>
        <v/>
      </c>
      <c r="BK1533" s="44" t="str">
        <f t="shared" si="314"/>
        <v/>
      </c>
      <c r="BL1533" s="46" t="str">
        <f>IF(ISNUMBER(VLOOKUP($B1533,Stats!$A$2:$AA$19,2,FALSE))=FALSE,"",IF(ISNUMBER(#REF!),(#REF!-VLOOKUP($B1533,Stats!$A$2:$AA$19,11,FALSE))/VLOOKUP($B1533,Stats!$A$2:$AA$19,25,FALSE),""))</f>
        <v/>
      </c>
      <c r="BM1533" s="46" t="str">
        <f>IF(ISNUMBER(VLOOKUP($B1533,Stats!$A$2:$AA$19,2,FALSE))=FALSE,"",IF(ISNUMBER(AA1533),(AA1533-VLOOKUP($B1533,Stats!$A$2:$AA$19,12,FALSE))/VLOOKUP($B1533,Stats!$A$2:$AA$19,26,FALSE),""))</f>
        <v/>
      </c>
      <c r="BN1533" s="46" t="str">
        <f>IF(ISNUMBER(VLOOKUP($B1533,Stats!$A$2:$AA$19,2,FALSE))=FALSE,"",IF(ISNUMBER(#REF!),(#REF!-VLOOKUP($B1533,Stats!$A$2:$AA$19,13,FALSE))/VLOOKUP($B1533,Stats!$A$2:$AA$19,27,FALSE),""))</f>
        <v/>
      </c>
      <c r="BO1533" s="46" t="str">
        <f>IF(ISNUMBER(VLOOKUP($B1533,Stats!$A$2:$AA$19,2,FALSE))=FALSE,"",IF(ISNUMBER(#REF!),(#REF!-VLOOKUP($B1533,Stats!$A$2:$AA$19,14,FALSE))/VLOOKUP($B1533,Stats!$A$2:$AB$19,28,FALSE),""))</f>
        <v/>
      </c>
      <c r="BP1533" s="46"/>
      <c r="BQ1533" s="46" t="str">
        <f>IF(ISNUMBER(VLOOKUP($B1533,Stats!$A$2:$AA$19,2,FALSE))=FALSE,"",IF(ISNUMBER(BM1533),BM1533,(VLOOKUP($B1533,Stats!$A$2:$AT$19,46,FALSE)-VLOOKUP($B1533,Stats!$A$2:$AA$19,12,FALSE))/VLOOKUP($B1533,Stats!$A$2:$AA$19,26,FALSE)))</f>
        <v/>
      </c>
      <c r="BR1533" s="51" t="str">
        <f t="shared" si="315"/>
        <v/>
      </c>
      <c r="BS1533" s="32" t="str">
        <f t="shared" si="310"/>
        <v/>
      </c>
      <c r="BT1533" s="53" t="str">
        <f t="shared" si="311"/>
        <v/>
      </c>
    </row>
    <row r="1534" spans="1:72" x14ac:dyDescent="0.15">
      <c r="A1534" s="5">
        <v>7303</v>
      </c>
      <c r="B1534" s="5" t="s">
        <v>59</v>
      </c>
      <c r="C1534" s="3">
        <v>0</v>
      </c>
      <c r="D1534" s="11">
        <v>2.1885027819800968E-2</v>
      </c>
      <c r="E1534" s="6">
        <v>6.8841600847977021E-3</v>
      </c>
      <c r="F1534" s="15">
        <v>5.0714285714285712</v>
      </c>
      <c r="G1534" s="15">
        <v>3.1428571428571428</v>
      </c>
      <c r="H1534" s="13">
        <v>7.1583984436802504E-3</v>
      </c>
      <c r="I1534" s="13">
        <v>-4.3625532768301299E-3</v>
      </c>
      <c r="J1534" s="12">
        <v>3.5</v>
      </c>
      <c r="K1534" s="12">
        <v>2.1428571428571428</v>
      </c>
      <c r="L1534" s="13">
        <v>1.2417878018225676E-2</v>
      </c>
      <c r="M1534" s="13">
        <v>-8.2100883991252614E-3</v>
      </c>
      <c r="N1534" s="8">
        <v>1.1574857142857145</v>
      </c>
      <c r="O1534" s="8">
        <v>1.0231345283552566</v>
      </c>
      <c r="P1534" s="14"/>
      <c r="Q1534" s="13">
        <v>-1.0544506513640115E-2</v>
      </c>
      <c r="R1534" s="14"/>
      <c r="S1534" s="14" t="str">
        <f>IF(ISNUMBER(R1534),VLOOKUP(B1534,Index!$B$3:$AB$18,27,FALSE),"")</f>
        <v/>
      </c>
      <c r="T1534" s="14" t="str">
        <f>IF(ISNUMBER($R1534),VLOOKUP($B1534,Index!$B$21:$AB$36,27,FALSE),"")</f>
        <v/>
      </c>
      <c r="U1534" s="14" t="str">
        <f>IF(ISNUMBER($R1534),VLOOKUP($B1534,Index!$B$39:$AB$54,27,FALSE),"")</f>
        <v/>
      </c>
      <c r="W1534" s="6">
        <v>0.84265283281743109</v>
      </c>
      <c r="X1534" s="8">
        <v>0.60544217687074831</v>
      </c>
      <c r="Y1534" s="6">
        <v>0.13061775387107177</v>
      </c>
      <c r="Z1534" s="8" t="str">
        <f t="shared" si="312"/>
        <v/>
      </c>
      <c r="AA1534" s="9" t="s">
        <v>25</v>
      </c>
      <c r="AB1534" s="3">
        <v>0</v>
      </c>
      <c r="AC1534" s="6">
        <v>0.71006379665524144</v>
      </c>
      <c r="AD1534" s="8">
        <v>0.36656022953399048</v>
      </c>
      <c r="AE1534" s="6">
        <v>1.7060997626323886E-2</v>
      </c>
      <c r="AF1534" s="8" t="str">
        <f t="shared" si="313"/>
        <v/>
      </c>
      <c r="AG1534" s="9" t="s">
        <v>25</v>
      </c>
      <c r="AH1534" s="3">
        <v>0</v>
      </c>
      <c r="AK1534" t="str">
        <f t="shared" si="321"/>
        <v/>
      </c>
      <c r="AL1534" t="str">
        <f t="shared" si="321"/>
        <v/>
      </c>
      <c r="AM1534" t="str">
        <f t="shared" si="321"/>
        <v/>
      </c>
      <c r="AN1534" t="str">
        <f t="shared" si="321"/>
        <v/>
      </c>
      <c r="AO1534" t="str">
        <f t="shared" si="321"/>
        <v/>
      </c>
      <c r="AP1534" t="str">
        <f t="shared" si="321"/>
        <v/>
      </c>
      <c r="AQ1534" t="str">
        <f t="shared" si="321"/>
        <v/>
      </c>
      <c r="AR1534" t="str">
        <f t="shared" si="321"/>
        <v/>
      </c>
      <c r="AS1534" t="str">
        <f t="shared" si="321"/>
        <v/>
      </c>
      <c r="AT1534" t="str">
        <f t="shared" si="321"/>
        <v/>
      </c>
      <c r="AU1534" t="str">
        <f t="shared" si="321"/>
        <v/>
      </c>
      <c r="AV1534" t="str">
        <f t="shared" si="321"/>
        <v/>
      </c>
      <c r="AW1534" t="str">
        <f t="shared" si="321"/>
        <v/>
      </c>
      <c r="AX1534" t="str">
        <f t="shared" si="321"/>
        <v/>
      </c>
      <c r="AZ1534" s="46" t="str">
        <f>IF(ISNUMBER(VLOOKUP($B1534,Stats!$A$2:$AA$19,2,FALSE))=FALSE,"",IF(ISNUMBER(W1534),(W1534-VLOOKUP($B1534,Stats!$A$2:$AA$19,2,FALSE))/VLOOKUP($B1534,Stats!$A$2:$AA$19,16,FALSE),""))</f>
        <v/>
      </c>
      <c r="BA1534" s="46" t="str">
        <f>IF(ISNUMBER(VLOOKUP($B1534,Stats!$A$2:$AA$19,2,FALSE))=FALSE,"",IF(ISNUMBER(X1534),(X1534-VLOOKUP($B1534,Stats!$A$2:$AA$19,3,FALSE))/VLOOKUP($B1534,Stats!$A$2:$AA$19,17,FALSE),""))</f>
        <v/>
      </c>
      <c r="BB1534" s="46"/>
      <c r="BC1534" s="46"/>
      <c r="BD1534" s="44" t="str">
        <f t="shared" si="309"/>
        <v/>
      </c>
      <c r="BE1534" s="46" t="str">
        <f>IF(ISNUMBER(VLOOKUP($B1534,Stats!$A$2:$AA$19,2,FALSE))=FALSE,"",IF(ISNUMBER(Y1534),(Y1534-VLOOKUP($B1534,Stats!$A$2:$AA$19,5,FALSE))/VLOOKUP($B1534,Stats!$A$2:$AA$19,19,FALSE),""))</f>
        <v/>
      </c>
      <c r="BF1534" s="46"/>
      <c r="BG1534" s="46"/>
      <c r="BH1534" s="46" t="str">
        <f>IF(ISNUMBER(VLOOKUP($B1534,Stats!$A$2:$AA$19,2,FALSE))=FALSE,"",IF(ISNUMBER(Z1534),(Z1534-VLOOKUP($B1534,Stats!$A$2:$AA$19,8,FALSE))/VLOOKUP($B1534,Stats!$A$2:$AA$19,22,FALSE),""))</f>
        <v/>
      </c>
      <c r="BI1534" s="46" t="str">
        <f>IF(ISNUMBER(VLOOKUP($B1534,Stats!$A$2:$AA$19,2,FALSE))=FALSE,"",IF(ISNUMBER(#REF!),(#REF!-VLOOKUP($B1534,Stats!$A$2:$AA$19,9,FALSE))/VLOOKUP($B1534,Stats!$A$2:$AA$19,23,FALSE),""))</f>
        <v/>
      </c>
      <c r="BJ1534" s="46" t="str">
        <f>IF(ISNUMBER(VLOOKUP($B1534,Stats!$A$2:$AA$19,2,FALSE))=FALSE,"",IF(ISNUMBER(#REF!),(#REF!-VLOOKUP($B1534,Stats!$A$2:$AA$19,10,FALSE))/VLOOKUP($B1534,Stats!$A$2:$AA$19,24,FALSE),""))</f>
        <v/>
      </c>
      <c r="BK1534" s="44" t="str">
        <f t="shared" si="314"/>
        <v/>
      </c>
      <c r="BL1534" s="46" t="str">
        <f>IF(ISNUMBER(VLOOKUP($B1534,Stats!$A$2:$AA$19,2,FALSE))=FALSE,"",IF(ISNUMBER(#REF!),(#REF!-VLOOKUP($B1534,Stats!$A$2:$AA$19,11,FALSE))/VLOOKUP($B1534,Stats!$A$2:$AA$19,25,FALSE),""))</f>
        <v/>
      </c>
      <c r="BM1534" s="46" t="str">
        <f>IF(ISNUMBER(VLOOKUP($B1534,Stats!$A$2:$AA$19,2,FALSE))=FALSE,"",IF(ISNUMBER(AA1534),(AA1534-VLOOKUP($B1534,Stats!$A$2:$AA$19,12,FALSE))/VLOOKUP($B1534,Stats!$A$2:$AA$19,26,FALSE),""))</f>
        <v/>
      </c>
      <c r="BN1534" s="46" t="str">
        <f>IF(ISNUMBER(VLOOKUP($B1534,Stats!$A$2:$AA$19,2,FALSE))=FALSE,"",IF(ISNUMBER(#REF!),(#REF!-VLOOKUP($B1534,Stats!$A$2:$AA$19,13,FALSE))/VLOOKUP($B1534,Stats!$A$2:$AA$19,27,FALSE),""))</f>
        <v/>
      </c>
      <c r="BO1534" s="46" t="str">
        <f>IF(ISNUMBER(VLOOKUP($B1534,Stats!$A$2:$AA$19,2,FALSE))=FALSE,"",IF(ISNUMBER(#REF!),(#REF!-VLOOKUP($B1534,Stats!$A$2:$AA$19,14,FALSE))/VLOOKUP($B1534,Stats!$A$2:$AB$19,28,FALSE),""))</f>
        <v/>
      </c>
      <c r="BP1534" s="46"/>
      <c r="BQ1534" s="46" t="str">
        <f>IF(ISNUMBER(VLOOKUP($B1534,Stats!$A$2:$AA$19,2,FALSE))=FALSE,"",IF(ISNUMBER(BM1534),BM1534,(VLOOKUP($B1534,Stats!$A$2:$AT$19,46,FALSE)-VLOOKUP($B1534,Stats!$A$2:$AA$19,12,FALSE))/VLOOKUP($B1534,Stats!$A$2:$AA$19,26,FALSE)))</f>
        <v/>
      </c>
      <c r="BR1534" s="51" t="str">
        <f t="shared" si="315"/>
        <v/>
      </c>
      <c r="BS1534" s="32" t="str">
        <f t="shared" si="310"/>
        <v/>
      </c>
      <c r="BT1534" s="53" t="str">
        <f t="shared" si="311"/>
        <v/>
      </c>
    </row>
    <row r="1535" spans="1:72" x14ac:dyDescent="0.15">
      <c r="A1535" s="16">
        <v>7303</v>
      </c>
      <c r="B1535" s="17">
        <v>201421</v>
      </c>
      <c r="C1535" s="3">
        <v>0</v>
      </c>
      <c r="D1535" s="23">
        <v>-3.8978756577665585E-3</v>
      </c>
      <c r="E1535" s="18">
        <v>2.5307220391852367E-3</v>
      </c>
      <c r="F1535" s="24">
        <v>2</v>
      </c>
      <c r="G1535" s="24">
        <v>5</v>
      </c>
      <c r="H1535" s="20">
        <v>2.4379307405439921E-3</v>
      </c>
      <c r="I1535" s="20">
        <v>-1.7515923010097412E-3</v>
      </c>
      <c r="J1535" s="24">
        <v>2</v>
      </c>
      <c r="K1535" s="24">
        <v>3</v>
      </c>
      <c r="L1535" s="20">
        <v>3.6090518923137527E-3</v>
      </c>
      <c r="M1535" s="20">
        <v>-5.2483234522303635E-3</v>
      </c>
      <c r="N1535" s="19">
        <v>1.0288999999999999</v>
      </c>
      <c r="O1535" s="19">
        <v>1.0026310660689923</v>
      </c>
      <c r="P1535" s="25">
        <v>41927</v>
      </c>
      <c r="Q1535" s="20">
        <v>-6.5118087277674652E-3</v>
      </c>
      <c r="R1535" s="25">
        <v>41929</v>
      </c>
      <c r="S1535" s="25">
        <f>IF(ISNUMBER(R1535),VLOOKUP(B1535,Index!$B$3:$AB$18,27,FALSE),"")</f>
        <v>41929</v>
      </c>
      <c r="T1535" s="25">
        <f>IF(ISNUMBER($R1535),VLOOKUP($B1535,Index!$B$21:$AB$36,27,FALSE),"")</f>
        <v>41929</v>
      </c>
      <c r="U1535" s="25">
        <f>IF(ISNUMBER($R1535),VLOOKUP($B1535,Index!$B$39:$AB$54,27,FALSE),"")</f>
        <v>41929</v>
      </c>
      <c r="W1535" s="18">
        <v>-0.14032352367959611</v>
      </c>
      <c r="X1535" s="19">
        <v>0.2857142857142857</v>
      </c>
      <c r="Y1535" s="18">
        <v>4.8017074611667439E-2</v>
      </c>
      <c r="Z1535" s="19">
        <f t="shared" si="312"/>
        <v>0</v>
      </c>
      <c r="AA1535" s="21" t="s">
        <v>25</v>
      </c>
      <c r="AB1535" s="3">
        <v>0</v>
      </c>
      <c r="AC1535" s="18">
        <v>1.9690691297858168E-2</v>
      </c>
      <c r="AD1535" s="19">
        <v>8.1632653061224483E-2</v>
      </c>
      <c r="AE1535" s="18">
        <v>2.3056394542624375E-3</v>
      </c>
      <c r="AF1535" s="19">
        <f t="shared" si="313"/>
        <v>0</v>
      </c>
      <c r="AG1535" s="21" t="s">
        <v>25</v>
      </c>
      <c r="AH1535" s="3">
        <v>0</v>
      </c>
      <c r="AK1535" t="str">
        <f t="shared" si="321"/>
        <v/>
      </c>
      <c r="AL1535" t="str">
        <f t="shared" si="321"/>
        <v/>
      </c>
      <c r="AM1535" t="str">
        <f t="shared" si="321"/>
        <v/>
      </c>
      <c r="AN1535" t="str">
        <f t="shared" si="321"/>
        <v/>
      </c>
      <c r="AO1535" t="str">
        <f t="shared" si="321"/>
        <v/>
      </c>
      <c r="AP1535" t="str">
        <f t="shared" si="321"/>
        <v/>
      </c>
      <c r="AQ1535" t="str">
        <f t="shared" si="321"/>
        <v/>
      </c>
      <c r="AR1535" t="str">
        <f t="shared" si="321"/>
        <v/>
      </c>
      <c r="AS1535" t="str">
        <f t="shared" si="321"/>
        <v/>
      </c>
      <c r="AT1535" t="str">
        <f t="shared" si="321"/>
        <v/>
      </c>
      <c r="AU1535" t="str">
        <f t="shared" si="321"/>
        <v/>
      </c>
      <c r="AV1535" t="str">
        <f t="shared" si="321"/>
        <v/>
      </c>
      <c r="AW1535" t="str">
        <f t="shared" si="321"/>
        <v/>
      </c>
      <c r="AX1535" t="str">
        <f t="shared" si="321"/>
        <v/>
      </c>
      <c r="AZ1535" s="46">
        <f>IF(ISNUMBER(VLOOKUP($B1535,Stats!$A$2:$AA$19,2,FALSE))=FALSE,"",IF(ISNUMBER(W1535),(W1535-VLOOKUP($B1535,Stats!$A$2:$AA$19,2,FALSE))/VLOOKUP($B1535,Stats!$A$2:$AA$19,16,FALSE),""))</f>
        <v>0.31709714538876715</v>
      </c>
      <c r="BA1535" s="46">
        <f>IF(ISNUMBER(VLOOKUP($B1535,Stats!$A$2:$AA$19,2,FALSE))=FALSE,"",IF(ISNUMBER(X1535),(X1535-VLOOKUP($B1535,Stats!$A$2:$AA$19,3,FALSE))/VLOOKUP($B1535,Stats!$A$2:$AA$19,17,FALSE),""))</f>
        <v>-0.6967057200847836</v>
      </c>
      <c r="BB1535" s="46"/>
      <c r="BC1535" s="46"/>
      <c r="BD1535" s="44">
        <f t="shared" si="309"/>
        <v>-0.18980428734800822</v>
      </c>
      <c r="BE1535" s="46">
        <f>IF(ISNUMBER(VLOOKUP($B1535,Stats!$A$2:$AA$19,2,FALSE))=FALSE,"",IF(ISNUMBER(Y1535),(Y1535-VLOOKUP($B1535,Stats!$A$2:$AA$19,5,FALSE))/VLOOKUP($B1535,Stats!$A$2:$AA$19,19,FALSE),""))</f>
        <v>-0.55824371106472648</v>
      </c>
      <c r="BF1535" s="46"/>
      <c r="BG1535" s="46"/>
      <c r="BH1535" s="46">
        <f>IF(ISNUMBER(VLOOKUP($B1535,Stats!$A$2:$AA$19,2,FALSE))=FALSE,"",IF(ISNUMBER(Z1535),(Z1535-VLOOKUP($B1535,Stats!$A$2:$AA$19,8,FALSE))/VLOOKUP($B1535,Stats!$A$2:$AA$19,22,FALSE),""))</f>
        <v>-0.61753828864926419</v>
      </c>
      <c r="BI1535" s="46" t="str">
        <f>IF(ISNUMBER(VLOOKUP($B1535,Stats!$A$2:$AA$19,2,FALSE))=FALSE,"",IF(ISNUMBER(#REF!),(#REF!-VLOOKUP($B1535,Stats!$A$2:$AA$19,9,FALSE))/VLOOKUP($B1535,Stats!$A$2:$AA$19,23,FALSE),""))</f>
        <v/>
      </c>
      <c r="BJ1535" s="46" t="str">
        <f>IF(ISNUMBER(VLOOKUP($B1535,Stats!$A$2:$AA$19,2,FALSE))=FALSE,"",IF(ISNUMBER(#REF!),(#REF!-VLOOKUP($B1535,Stats!$A$2:$AA$19,10,FALSE))/VLOOKUP($B1535,Stats!$A$2:$AA$19,24,FALSE),""))</f>
        <v/>
      </c>
      <c r="BK1535" s="44">
        <f t="shared" si="314"/>
        <v>0.20550911115052928</v>
      </c>
      <c r="BL1535" s="46" t="str">
        <f>IF(ISNUMBER(VLOOKUP($B1535,Stats!$A$2:$AA$19,2,FALSE))=FALSE,"",IF(ISNUMBER(#REF!),(#REF!-VLOOKUP($B1535,Stats!$A$2:$AA$19,11,FALSE))/VLOOKUP($B1535,Stats!$A$2:$AA$19,25,FALSE),""))</f>
        <v/>
      </c>
      <c r="BM1535" s="46" t="str">
        <f>IF(ISNUMBER(VLOOKUP($B1535,Stats!$A$2:$AA$19,2,FALSE))=FALSE,"",IF(ISNUMBER(AA1535),(AA1535-VLOOKUP($B1535,Stats!$A$2:$AA$19,12,FALSE))/VLOOKUP($B1535,Stats!$A$2:$AA$19,26,FALSE),""))</f>
        <v/>
      </c>
      <c r="BN1535" s="46" t="str">
        <f>IF(ISNUMBER(VLOOKUP($B1535,Stats!$A$2:$AA$19,2,FALSE))=FALSE,"",IF(ISNUMBER(#REF!),(#REF!-VLOOKUP($B1535,Stats!$A$2:$AA$19,13,FALSE))/VLOOKUP($B1535,Stats!$A$2:$AA$19,27,FALSE),""))</f>
        <v/>
      </c>
      <c r="BO1535" s="46" t="str">
        <f>IF(ISNUMBER(VLOOKUP($B1535,Stats!$A$2:$AA$19,2,FALSE))=FALSE,"",IF(ISNUMBER(#REF!),(#REF!-VLOOKUP($B1535,Stats!$A$2:$AA$19,14,FALSE))/VLOOKUP($B1535,Stats!$A$2:$AB$19,28,FALSE),""))</f>
        <v/>
      </c>
      <c r="BP1535" s="46"/>
      <c r="BQ1535" s="46">
        <f>IF(ISNUMBER(VLOOKUP($B1535,Stats!$A$2:$AA$19,2,FALSE))=FALSE,"",IF(ISNUMBER(BM1535),BM1535,(VLOOKUP($B1535,Stats!$A$2:$AT$19,46,FALSE)-VLOOKUP($B1535,Stats!$A$2:$AA$19,12,FALSE))/VLOOKUP($B1535,Stats!$A$2:$AA$19,26,FALSE)))</f>
        <v>-0.81319138310867711</v>
      </c>
      <c r="BR1535" s="51">
        <f t="shared" si="315"/>
        <v>-0.81319138310867711</v>
      </c>
      <c r="BS1535" s="32" t="str">
        <f t="shared" si="310"/>
        <v>7303_201421</v>
      </c>
      <c r="BT1535" s="53">
        <f t="shared" si="311"/>
        <v>-7.7293667401019533E-2</v>
      </c>
    </row>
    <row r="1536" spans="1:72" x14ac:dyDescent="0.15">
      <c r="A1536" s="16">
        <v>7303</v>
      </c>
      <c r="B1536" s="17">
        <v>201422</v>
      </c>
      <c r="C1536" s="3">
        <v>0</v>
      </c>
      <c r="D1536" s="23">
        <v>3.6196439053022278E-3</v>
      </c>
      <c r="E1536" s="18">
        <v>3.2878974432872603E-3</v>
      </c>
      <c r="F1536" s="24">
        <v>7</v>
      </c>
      <c r="G1536" s="24">
        <v>3</v>
      </c>
      <c r="H1536" s="20">
        <v>2.1167976833882068E-3</v>
      </c>
      <c r="I1536" s="20">
        <v>-3.7183962251247094E-3</v>
      </c>
      <c r="J1536" s="24">
        <v>6</v>
      </c>
      <c r="K1536" s="24">
        <v>3</v>
      </c>
      <c r="L1536" s="20">
        <v>5.8070866141732846E-3</v>
      </c>
      <c r="M1536" s="20">
        <v>-4.6123650637879265E-3</v>
      </c>
      <c r="N1536" s="19">
        <v>1.0259</v>
      </c>
      <c r="O1536" s="19">
        <v>1.0001949887881447</v>
      </c>
      <c r="P1536" s="25">
        <v>41943</v>
      </c>
      <c r="Q1536" s="20">
        <v>-1.1114360924246891E-2</v>
      </c>
      <c r="R1536" s="25">
        <v>41935</v>
      </c>
      <c r="S1536" s="25">
        <f>IF(ISNUMBER(R1536),VLOOKUP(B1536,Index!$B$3:$AB$18,27,FALSE),"")</f>
        <v>41939</v>
      </c>
      <c r="T1536" s="25">
        <f>IF(ISNUMBER($R1536),VLOOKUP($B1536,Index!$B$21:$AB$36,27,FALSE),"")</f>
        <v>41935</v>
      </c>
      <c r="U1536" s="25">
        <f>IF(ISNUMBER($R1536),VLOOKUP($B1536,Index!$B$39:$AB$54,27,FALSE),"")</f>
        <v>41936</v>
      </c>
      <c r="W1536" s="18">
        <v>0.10858931715906683</v>
      </c>
      <c r="X1536" s="19">
        <v>0.7</v>
      </c>
      <c r="Y1536" s="18">
        <v>6.2383467802992205E-2</v>
      </c>
      <c r="Z1536" s="19">
        <f t="shared" si="312"/>
        <v>4</v>
      </c>
      <c r="AA1536" s="21">
        <v>0.32567269769021784</v>
      </c>
      <c r="AB1536" s="3">
        <v>0</v>
      </c>
      <c r="AC1536" s="18">
        <v>1.1791639801072406E-2</v>
      </c>
      <c r="AD1536" s="19">
        <v>0.48999999999999994</v>
      </c>
      <c r="AE1536" s="18">
        <v>3.891697055126965E-3</v>
      </c>
      <c r="AF1536" s="19">
        <f t="shared" si="313"/>
        <v>16</v>
      </c>
      <c r="AG1536" s="21">
        <v>0.10606270602082402</v>
      </c>
      <c r="AH1536" s="3">
        <v>0</v>
      </c>
      <c r="AK1536" t="str">
        <f t="shared" si="321"/>
        <v/>
      </c>
      <c r="AL1536">
        <f t="shared" si="321"/>
        <v>0.32567269769021784</v>
      </c>
      <c r="AM1536" t="str">
        <f t="shared" si="321"/>
        <v/>
      </c>
      <c r="AN1536" t="str">
        <f t="shared" si="321"/>
        <v/>
      </c>
      <c r="AO1536" t="str">
        <f t="shared" si="321"/>
        <v/>
      </c>
      <c r="AP1536" t="str">
        <f t="shared" si="321"/>
        <v/>
      </c>
      <c r="AQ1536" t="str">
        <f t="shared" si="321"/>
        <v/>
      </c>
      <c r="AR1536" t="str">
        <f t="shared" si="321"/>
        <v/>
      </c>
      <c r="AS1536" t="str">
        <f t="shared" si="321"/>
        <v/>
      </c>
      <c r="AT1536" t="str">
        <f t="shared" si="321"/>
        <v/>
      </c>
      <c r="AU1536" t="str">
        <f t="shared" si="321"/>
        <v/>
      </c>
      <c r="AV1536" t="str">
        <f t="shared" si="321"/>
        <v/>
      </c>
      <c r="AW1536" t="str">
        <f t="shared" si="321"/>
        <v/>
      </c>
      <c r="AX1536" t="str">
        <f t="shared" si="321"/>
        <v/>
      </c>
      <c r="AZ1536" s="46">
        <f>IF(ISNUMBER(VLOOKUP($B1536,Stats!$A$2:$AA$19,2,FALSE))=FALSE,"",IF(ISNUMBER(W1536),(W1536-VLOOKUP($B1536,Stats!$A$2:$AA$19,2,FALSE))/VLOOKUP($B1536,Stats!$A$2:$AA$19,16,FALSE),""))</f>
        <v>-0.6249847858820341</v>
      </c>
      <c r="BA1536" s="46">
        <f>IF(ISNUMBER(VLOOKUP($B1536,Stats!$A$2:$AA$19,2,FALSE))=FALSE,"",IF(ISNUMBER(X1536),(X1536-VLOOKUP($B1536,Stats!$A$2:$AA$19,3,FALSE))/VLOOKUP($B1536,Stats!$A$2:$AA$19,17,FALSE),""))</f>
        <v>0.48271521432213388</v>
      </c>
      <c r="BB1536" s="46"/>
      <c r="BC1536" s="46"/>
      <c r="BD1536" s="44">
        <f t="shared" si="309"/>
        <v>-7.113478577995011E-2</v>
      </c>
      <c r="BE1536" s="46">
        <f>IF(ISNUMBER(VLOOKUP($B1536,Stats!$A$2:$AA$19,2,FALSE))=FALSE,"",IF(ISNUMBER(Y1536),(Y1536-VLOOKUP($B1536,Stats!$A$2:$AA$19,5,FALSE))/VLOOKUP($B1536,Stats!$A$2:$AA$19,19,FALSE),""))</f>
        <v>-0.69836810298967134</v>
      </c>
      <c r="BF1536" s="46"/>
      <c r="BG1536" s="46"/>
      <c r="BH1536" s="46">
        <f>IF(ISNUMBER(VLOOKUP($B1536,Stats!$A$2:$AA$19,2,FALSE))=FALSE,"",IF(ISNUMBER(Z1536),(Z1536-VLOOKUP($B1536,Stats!$A$2:$AA$19,8,FALSE))/VLOOKUP($B1536,Stats!$A$2:$AA$19,22,FALSE),""))</f>
        <v>0.66359770503354598</v>
      </c>
      <c r="BI1536" s="46" t="str">
        <f>IF(ISNUMBER(VLOOKUP($B1536,Stats!$A$2:$AA$19,2,FALSE))=FALSE,"",IF(ISNUMBER(#REF!),(#REF!-VLOOKUP($B1536,Stats!$A$2:$AA$19,9,FALSE))/VLOOKUP($B1536,Stats!$A$2:$AA$19,23,FALSE),""))</f>
        <v/>
      </c>
      <c r="BJ1536" s="46" t="str">
        <f>IF(ISNUMBER(VLOOKUP($B1536,Stats!$A$2:$AA$19,2,FALSE))=FALSE,"",IF(ISNUMBER(#REF!),(#REF!-VLOOKUP($B1536,Stats!$A$2:$AA$19,10,FALSE))/VLOOKUP($B1536,Stats!$A$2:$AA$19,24,FALSE),""))</f>
        <v/>
      </c>
      <c r="BK1536" s="44">
        <f t="shared" si="314"/>
        <v>0.68793698360283373</v>
      </c>
      <c r="BL1536" s="46" t="str">
        <f>IF(ISNUMBER(VLOOKUP($B1536,Stats!$A$2:$AA$19,2,FALSE))=FALSE,"",IF(ISNUMBER(#REF!),(#REF!-VLOOKUP($B1536,Stats!$A$2:$AA$19,11,FALSE))/VLOOKUP($B1536,Stats!$A$2:$AA$19,25,FALSE),""))</f>
        <v/>
      </c>
      <c r="BM1536" s="46">
        <f>IF(ISNUMBER(VLOOKUP($B1536,Stats!$A$2:$AA$19,2,FALSE))=FALSE,"",IF(ISNUMBER(AA1536),(AA1536-VLOOKUP($B1536,Stats!$A$2:$AA$19,12,FALSE))/VLOOKUP($B1536,Stats!$A$2:$AA$19,26,FALSE),""))</f>
        <v>-0.36290316252575094</v>
      </c>
      <c r="BN1536" s="46" t="str">
        <f>IF(ISNUMBER(VLOOKUP($B1536,Stats!$A$2:$AA$19,2,FALSE))=FALSE,"",IF(ISNUMBER(#REF!),(#REF!-VLOOKUP($B1536,Stats!$A$2:$AA$19,13,FALSE))/VLOOKUP($B1536,Stats!$A$2:$AA$19,27,FALSE),""))</f>
        <v/>
      </c>
      <c r="BO1536" s="46" t="str">
        <f>IF(ISNUMBER(VLOOKUP($B1536,Stats!$A$2:$AA$19,2,FALSE))=FALSE,"",IF(ISNUMBER(#REF!),(#REF!-VLOOKUP($B1536,Stats!$A$2:$AA$19,14,FALSE))/VLOOKUP($B1536,Stats!$A$2:$AB$19,28,FALSE),""))</f>
        <v/>
      </c>
      <c r="BP1536" s="46"/>
      <c r="BQ1536" s="46">
        <f>IF(ISNUMBER(VLOOKUP($B1536,Stats!$A$2:$AA$19,2,FALSE))=FALSE,"",IF(ISNUMBER(BM1536),BM1536,(VLOOKUP($B1536,Stats!$A$2:$AT$19,46,FALSE)-VLOOKUP($B1536,Stats!$A$2:$AA$19,12,FALSE))/VLOOKUP($B1536,Stats!$A$2:$AA$19,26,FALSE)))</f>
        <v>-0.36290316252575094</v>
      </c>
      <c r="BR1536" s="51">
        <f t="shared" si="315"/>
        <v>-0.36290316252575094</v>
      </c>
      <c r="BS1536" s="32" t="str">
        <f t="shared" si="310"/>
        <v>7303_201422</v>
      </c>
      <c r="BT1536" s="53">
        <f t="shared" si="311"/>
        <v>0.32595460050056002</v>
      </c>
    </row>
    <row r="1537" spans="1:72" x14ac:dyDescent="0.15">
      <c r="A1537" s="16">
        <v>7303</v>
      </c>
      <c r="B1537" s="17">
        <v>201423</v>
      </c>
      <c r="C1537" s="3">
        <v>0</v>
      </c>
      <c r="D1537" s="23">
        <v>-6.725801735061987E-3</v>
      </c>
      <c r="E1537" s="18">
        <v>7.610317235808876E-3</v>
      </c>
      <c r="F1537" s="24">
        <v>4</v>
      </c>
      <c r="G1537" s="24">
        <v>6</v>
      </c>
      <c r="H1537" s="20">
        <v>5.9734331097202054E-3</v>
      </c>
      <c r="I1537" s="20">
        <v>-5.0630953033037329E-3</v>
      </c>
      <c r="J1537" s="24">
        <v>1</v>
      </c>
      <c r="K1537" s="24">
        <v>2</v>
      </c>
      <c r="L1537" s="20">
        <v>1.0624692572553052E-2</v>
      </c>
      <c r="M1537" s="20">
        <v>-1.6353783626862906E-2</v>
      </c>
      <c r="N1537" s="19">
        <v>1.0334000000000001</v>
      </c>
      <c r="O1537" s="19">
        <v>1.0054485308425765</v>
      </c>
      <c r="P1537" s="25">
        <v>41953</v>
      </c>
      <c r="Q1537" s="20">
        <v>-1.6353783626862906E-2</v>
      </c>
      <c r="R1537" s="25">
        <v>41954</v>
      </c>
      <c r="S1537" s="25">
        <f>IF(ISNUMBER(R1537),VLOOKUP(B1537,Index!$B$3:$AB$18,27,FALSE),"")</f>
        <v>41956</v>
      </c>
      <c r="T1537" s="25">
        <f>IF(ISNUMBER($R1537),VLOOKUP($B1537,Index!$B$21:$AB$36,27,FALSE),"")</f>
        <v>41954</v>
      </c>
      <c r="U1537" s="25">
        <f>IF(ISNUMBER($R1537),VLOOKUP($B1537,Index!$B$39:$AB$54,27,FALSE),"")</f>
        <v>41957</v>
      </c>
      <c r="W1537" s="18">
        <v>-0.20177405205185961</v>
      </c>
      <c r="X1537" s="19">
        <v>0.4</v>
      </c>
      <c r="Y1537" s="18">
        <v>0.1443956170895567</v>
      </c>
      <c r="Z1537" s="19">
        <f t="shared" si="312"/>
        <v>2</v>
      </c>
      <c r="AA1537" s="21" t="s">
        <v>25</v>
      </c>
      <c r="AB1537" s="3">
        <v>0</v>
      </c>
      <c r="AC1537" s="18">
        <v>4.0712768081426549E-2</v>
      </c>
      <c r="AD1537" s="19">
        <v>0.16000000000000003</v>
      </c>
      <c r="AE1537" s="18">
        <v>2.0850094234673877E-2</v>
      </c>
      <c r="AF1537" s="19">
        <f t="shared" si="313"/>
        <v>4</v>
      </c>
      <c r="AG1537" s="21" t="s">
        <v>25</v>
      </c>
      <c r="AH1537" s="3">
        <v>0</v>
      </c>
      <c r="AK1537" t="str">
        <f t="shared" si="321"/>
        <v/>
      </c>
      <c r="AL1537" t="str">
        <f t="shared" si="321"/>
        <v/>
      </c>
      <c r="AM1537" t="str">
        <f t="shared" si="321"/>
        <v/>
      </c>
      <c r="AN1537" t="str">
        <f t="shared" si="321"/>
        <v/>
      </c>
      <c r="AO1537" t="str">
        <f t="shared" si="321"/>
        <v/>
      </c>
      <c r="AP1537" t="str">
        <f t="shared" si="321"/>
        <v/>
      </c>
      <c r="AQ1537" t="str">
        <f t="shared" si="321"/>
        <v/>
      </c>
      <c r="AR1537" t="str">
        <f t="shared" si="321"/>
        <v/>
      </c>
      <c r="AS1537" t="str">
        <f t="shared" si="321"/>
        <v/>
      </c>
      <c r="AT1537" t="str">
        <f t="shared" si="321"/>
        <v/>
      </c>
      <c r="AU1537" t="str">
        <f t="shared" si="321"/>
        <v/>
      </c>
      <c r="AV1537" t="str">
        <f t="shared" si="321"/>
        <v/>
      </c>
      <c r="AW1537" t="str">
        <f t="shared" si="321"/>
        <v/>
      </c>
      <c r="AX1537" t="str">
        <f t="shared" si="321"/>
        <v/>
      </c>
      <c r="AZ1537" s="46">
        <f>IF(ISNUMBER(VLOOKUP($B1537,Stats!$A$2:$AA$19,2,FALSE))=FALSE,"",IF(ISNUMBER(W1537),(W1537-VLOOKUP($B1537,Stats!$A$2:$AA$19,2,FALSE))/VLOOKUP($B1537,Stats!$A$2:$AA$19,16,FALSE),""))</f>
        <v>-0.22528178541902069</v>
      </c>
      <c r="BA1537" s="46">
        <f>IF(ISNUMBER(VLOOKUP($B1537,Stats!$A$2:$AA$19,2,FALSE))=FALSE,"",IF(ISNUMBER(X1537),(X1537-VLOOKUP($B1537,Stats!$A$2:$AA$19,3,FALSE))/VLOOKUP($B1537,Stats!$A$2:$AA$19,17,FALSE),""))</f>
        <v>-0.66983579230430179</v>
      </c>
      <c r="BB1537" s="46"/>
      <c r="BC1537" s="46"/>
      <c r="BD1537" s="44">
        <f t="shared" si="309"/>
        <v>-0.44755878886166123</v>
      </c>
      <c r="BE1537" s="46">
        <f>IF(ISNUMBER(VLOOKUP($B1537,Stats!$A$2:$AA$19,2,FALSE))=FALSE,"",IF(ISNUMBER(Y1537),(Y1537-VLOOKUP($B1537,Stats!$A$2:$AA$19,5,FALSE))/VLOOKUP($B1537,Stats!$A$2:$AA$19,19,FALSE),""))</f>
        <v>2.6478718206984348E-2</v>
      </c>
      <c r="BF1537" s="46"/>
      <c r="BG1537" s="46"/>
      <c r="BH1537" s="46">
        <f>IF(ISNUMBER(VLOOKUP($B1537,Stats!$A$2:$AA$19,2,FALSE))=FALSE,"",IF(ISNUMBER(Z1537),(Z1537-VLOOKUP($B1537,Stats!$A$2:$AA$19,8,FALSE))/VLOOKUP($B1537,Stats!$A$2:$AA$19,22,FALSE),""))</f>
        <v>4.0999925831563512E-2</v>
      </c>
      <c r="BI1537" s="46" t="str">
        <f>IF(ISNUMBER(VLOOKUP($B1537,Stats!$A$2:$AA$19,2,FALSE))=FALSE,"",IF(ISNUMBER(#REF!),(#REF!-VLOOKUP($B1537,Stats!$A$2:$AA$19,9,FALSE))/VLOOKUP($B1537,Stats!$A$2:$AA$19,23,FALSE),""))</f>
        <v/>
      </c>
      <c r="BJ1537" s="46" t="str">
        <f>IF(ISNUMBER(VLOOKUP($B1537,Stats!$A$2:$AA$19,2,FALSE))=FALSE,"",IF(ISNUMBER(#REF!),(#REF!-VLOOKUP($B1537,Stats!$A$2:$AA$19,10,FALSE))/VLOOKUP($B1537,Stats!$A$2:$AA$19,24,FALSE),""))</f>
        <v/>
      </c>
      <c r="BK1537" s="44">
        <f t="shared" si="314"/>
        <v>-6.2351249954199911E-3</v>
      </c>
      <c r="BL1537" s="46" t="str">
        <f>IF(ISNUMBER(VLOOKUP($B1537,Stats!$A$2:$AA$19,2,FALSE))=FALSE,"",IF(ISNUMBER(#REF!),(#REF!-VLOOKUP($B1537,Stats!$A$2:$AA$19,11,FALSE))/VLOOKUP($B1537,Stats!$A$2:$AA$19,25,FALSE),""))</f>
        <v/>
      </c>
      <c r="BM1537" s="46" t="str">
        <f>IF(ISNUMBER(VLOOKUP($B1537,Stats!$A$2:$AA$19,2,FALSE))=FALSE,"",IF(ISNUMBER(AA1537),(AA1537-VLOOKUP($B1537,Stats!$A$2:$AA$19,12,FALSE))/VLOOKUP($B1537,Stats!$A$2:$AA$19,26,FALSE),""))</f>
        <v/>
      </c>
      <c r="BN1537" s="46" t="str">
        <f>IF(ISNUMBER(VLOOKUP($B1537,Stats!$A$2:$AA$19,2,FALSE))=FALSE,"",IF(ISNUMBER(#REF!),(#REF!-VLOOKUP($B1537,Stats!$A$2:$AA$19,13,FALSE))/VLOOKUP($B1537,Stats!$A$2:$AA$19,27,FALSE),""))</f>
        <v/>
      </c>
      <c r="BO1537" s="46" t="str">
        <f>IF(ISNUMBER(VLOOKUP($B1537,Stats!$A$2:$AA$19,2,FALSE))=FALSE,"",IF(ISNUMBER(#REF!),(#REF!-VLOOKUP($B1537,Stats!$A$2:$AA$19,14,FALSE))/VLOOKUP($B1537,Stats!$A$2:$AB$19,28,FALSE),""))</f>
        <v/>
      </c>
      <c r="BP1537" s="46"/>
      <c r="BQ1537" s="46">
        <f>IF(ISNUMBER(VLOOKUP($B1537,Stats!$A$2:$AA$19,2,FALSE))=FALSE,"",IF(ISNUMBER(BM1537),BM1537,(VLOOKUP($B1537,Stats!$A$2:$AT$19,46,FALSE)-VLOOKUP($B1537,Stats!$A$2:$AA$19,12,FALSE))/VLOOKUP($B1537,Stats!$A$2:$AA$19,26,FALSE)))</f>
        <v>-0.71825946798524909</v>
      </c>
      <c r="BR1537" s="51">
        <f t="shared" si="315"/>
        <v>-0.71825946798524909</v>
      </c>
      <c r="BS1537" s="32" t="str">
        <f t="shared" si="310"/>
        <v>7303_201423</v>
      </c>
      <c r="BT1537" s="53">
        <f t="shared" si="311"/>
        <v>-0.23690472636663407</v>
      </c>
    </row>
    <row r="1538" spans="1:72" x14ac:dyDescent="0.15">
      <c r="A1538" s="16">
        <v>7303</v>
      </c>
      <c r="B1538" s="17">
        <v>201424</v>
      </c>
      <c r="C1538" s="3">
        <v>0</v>
      </c>
      <c r="D1538" s="23">
        <v>4.582924435721325E-2</v>
      </c>
      <c r="E1538" s="18">
        <v>4.1643545369441579E-3</v>
      </c>
      <c r="F1538" s="24">
        <v>9</v>
      </c>
      <c r="G1538" s="24">
        <v>1</v>
      </c>
      <c r="H1538" s="20">
        <v>5.0420526978827394E-3</v>
      </c>
      <c r="I1538" s="20">
        <v>-3.9020583357718408E-4</v>
      </c>
      <c r="J1538" s="24">
        <v>6</v>
      </c>
      <c r="K1538" s="24">
        <v>1</v>
      </c>
      <c r="L1538" s="20">
        <v>1.1232718894009119E-2</v>
      </c>
      <c r="M1538" s="20">
        <v>-3.9020583357718408E-4</v>
      </c>
      <c r="N1538" s="19">
        <v>1.0657000000000001</v>
      </c>
      <c r="O1538" s="19">
        <v>1.0401132149131369</v>
      </c>
      <c r="P1538" s="25">
        <v>41971</v>
      </c>
      <c r="Q1538" s="20">
        <v>-3.9020583357718408E-4</v>
      </c>
      <c r="R1538" s="25">
        <v>41963</v>
      </c>
      <c r="S1538" s="25">
        <f>IF(ISNUMBER(R1538),VLOOKUP(B1538,Index!$B$3:$AB$18,27,FALSE),"")</f>
        <v>41963</v>
      </c>
      <c r="T1538" s="25">
        <f>IF(ISNUMBER($R1538),VLOOKUP($B1538,Index!$B$21:$AB$36,27,FALSE),"")</f>
        <v>41963</v>
      </c>
      <c r="U1538" s="25">
        <f>IF(ISNUMBER($R1538),VLOOKUP($B1538,Index!$B$39:$AB$54,27,FALSE),"")</f>
        <v>41963</v>
      </c>
      <c r="W1538" s="18">
        <v>1.3748773307163975</v>
      </c>
      <c r="X1538" s="19">
        <v>0.9</v>
      </c>
      <c r="Y1538" s="18">
        <v>7.9013071927196074E-2</v>
      </c>
      <c r="Z1538" s="19">
        <f t="shared" si="312"/>
        <v>0</v>
      </c>
      <c r="AA1538" s="21">
        <v>117.44889597645665</v>
      </c>
      <c r="AB1538" s="3">
        <v>0</v>
      </c>
      <c r="AC1538" s="18">
        <v>1.8902876745178463</v>
      </c>
      <c r="AD1538" s="19">
        <v>0.81</v>
      </c>
      <c r="AE1538" s="18">
        <v>6.2430655353722603E-3</v>
      </c>
      <c r="AF1538" s="19">
        <f t="shared" si="313"/>
        <v>0</v>
      </c>
      <c r="AG1538" s="21">
        <v>13794.243166088536</v>
      </c>
      <c r="AH1538" s="3">
        <v>0</v>
      </c>
      <c r="AK1538" t="str">
        <f t="shared" si="321"/>
        <v/>
      </c>
      <c r="AL1538" t="str">
        <f t="shared" si="321"/>
        <v/>
      </c>
      <c r="AM1538" t="str">
        <f t="shared" si="321"/>
        <v/>
      </c>
      <c r="AN1538">
        <f t="shared" si="321"/>
        <v>117.44889597645665</v>
      </c>
      <c r="AO1538" t="str">
        <f t="shared" si="321"/>
        <v/>
      </c>
      <c r="AP1538" t="str">
        <f t="shared" si="321"/>
        <v/>
      </c>
      <c r="AQ1538" t="str">
        <f t="shared" si="321"/>
        <v/>
      </c>
      <c r="AR1538" t="str">
        <f t="shared" si="321"/>
        <v/>
      </c>
      <c r="AS1538" t="str">
        <f t="shared" si="321"/>
        <v/>
      </c>
      <c r="AT1538" t="str">
        <f t="shared" si="321"/>
        <v/>
      </c>
      <c r="AU1538" t="str">
        <f t="shared" si="321"/>
        <v/>
      </c>
      <c r="AV1538" t="str">
        <f t="shared" si="321"/>
        <v/>
      </c>
      <c r="AW1538" t="str">
        <f t="shared" si="321"/>
        <v/>
      </c>
      <c r="AX1538" t="str">
        <f t="shared" si="321"/>
        <v/>
      </c>
      <c r="AZ1538" s="46">
        <f>IF(ISNUMBER(VLOOKUP($B1538,Stats!$A$2:$AA$19,2,FALSE))=FALSE,"",IF(ISNUMBER(W1538),(W1538-VLOOKUP($B1538,Stats!$A$2:$AA$19,2,FALSE))/VLOOKUP($B1538,Stats!$A$2:$AA$19,16,FALSE),""))</f>
        <v>0.28241677916910385</v>
      </c>
      <c r="BA1538" s="46">
        <f>IF(ISNUMBER(VLOOKUP($B1538,Stats!$A$2:$AA$19,2,FALSE))=FALSE,"",IF(ISNUMBER(X1538),(X1538-VLOOKUP($B1538,Stats!$A$2:$AA$19,3,FALSE))/VLOOKUP($B1538,Stats!$A$2:$AA$19,17,FALSE),""))</f>
        <v>1.2377608208189006</v>
      </c>
      <c r="BB1538" s="46"/>
      <c r="BC1538" s="46"/>
      <c r="BD1538" s="44">
        <f t="shared" si="309"/>
        <v>0.76008879999400225</v>
      </c>
      <c r="BE1538" s="46">
        <f>IF(ISNUMBER(VLOOKUP($B1538,Stats!$A$2:$AA$19,2,FALSE))=FALSE,"",IF(ISNUMBER(Y1538),(Y1538-VLOOKUP($B1538,Stats!$A$2:$AA$19,5,FALSE))/VLOOKUP($B1538,Stats!$A$2:$AA$19,19,FALSE),""))</f>
        <v>-0.45837298431187873</v>
      </c>
      <c r="BF1538" s="46"/>
      <c r="BG1538" s="46"/>
      <c r="BH1538" s="46">
        <f>IF(ISNUMBER(VLOOKUP($B1538,Stats!$A$2:$AA$19,2,FALSE))=FALSE,"",IF(ISNUMBER(Z1538),(Z1538-VLOOKUP($B1538,Stats!$A$2:$AA$19,8,FALSE))/VLOOKUP($B1538,Stats!$A$2:$AA$19,22,FALSE),""))</f>
        <v>-0.83432005029645806</v>
      </c>
      <c r="BI1538" s="46" t="str">
        <f>IF(ISNUMBER(VLOOKUP($B1538,Stats!$A$2:$AA$19,2,FALSE))=FALSE,"",IF(ISNUMBER(#REF!),(#REF!-VLOOKUP($B1538,Stats!$A$2:$AA$19,9,FALSE))/VLOOKUP($B1538,Stats!$A$2:$AA$19,23,FALSE),""))</f>
        <v/>
      </c>
      <c r="BJ1538" s="46" t="str">
        <f>IF(ISNUMBER(VLOOKUP($B1538,Stats!$A$2:$AA$19,2,FALSE))=FALSE,"",IF(ISNUMBER(#REF!),(#REF!-VLOOKUP($B1538,Stats!$A$2:$AA$19,10,FALSE))/VLOOKUP($B1538,Stats!$A$2:$AA$19,24,FALSE),""))</f>
        <v/>
      </c>
      <c r="BK1538" s="44">
        <f t="shared" si="314"/>
        <v>7.056507392937772E-2</v>
      </c>
      <c r="BL1538" s="46" t="str">
        <f>IF(ISNUMBER(VLOOKUP($B1538,Stats!$A$2:$AA$19,2,FALSE))=FALSE,"",IF(ISNUMBER(#REF!),(#REF!-VLOOKUP($B1538,Stats!$A$2:$AA$19,11,FALSE))/VLOOKUP($B1538,Stats!$A$2:$AA$19,25,FALSE),""))</f>
        <v/>
      </c>
      <c r="BM1538" s="46">
        <f>IF(ISNUMBER(VLOOKUP($B1538,Stats!$A$2:$AA$19,2,FALSE))=FALSE,"",IF(ISNUMBER(AA1538),(AA1538-VLOOKUP($B1538,Stats!$A$2:$AA$19,12,FALSE))/VLOOKUP($B1538,Stats!$A$2:$AA$19,26,FALSE),""))</f>
        <v>5.508621695774325</v>
      </c>
      <c r="BN1538" s="46" t="str">
        <f>IF(ISNUMBER(VLOOKUP($B1538,Stats!$A$2:$AA$19,2,FALSE))=FALSE,"",IF(ISNUMBER(#REF!),(#REF!-VLOOKUP($B1538,Stats!$A$2:$AA$19,13,FALSE))/VLOOKUP($B1538,Stats!$A$2:$AA$19,27,FALSE),""))</f>
        <v/>
      </c>
      <c r="BO1538" s="46" t="str">
        <f>IF(ISNUMBER(VLOOKUP($B1538,Stats!$A$2:$AA$19,2,FALSE))=FALSE,"",IF(ISNUMBER(#REF!),(#REF!-VLOOKUP($B1538,Stats!$A$2:$AA$19,14,FALSE))/VLOOKUP($B1538,Stats!$A$2:$AB$19,28,FALSE),""))</f>
        <v/>
      </c>
      <c r="BP1538" s="46"/>
      <c r="BQ1538" s="46">
        <f>IF(ISNUMBER(VLOOKUP($B1538,Stats!$A$2:$AA$19,2,FALSE))=FALSE,"",IF(ISNUMBER(BM1538),BM1538,(VLOOKUP($B1538,Stats!$A$2:$AT$19,46,FALSE)-VLOOKUP($B1538,Stats!$A$2:$AA$19,12,FALSE))/VLOOKUP($B1538,Stats!$A$2:$AA$19,26,FALSE)))</f>
        <v>5.508621695774325</v>
      </c>
      <c r="BR1538" s="51">
        <f t="shared" si="315"/>
        <v>3</v>
      </c>
      <c r="BS1538" s="32" t="str">
        <f t="shared" si="310"/>
        <v>7303_201424</v>
      </c>
      <c r="BT1538" s="53">
        <f t="shared" si="311"/>
        <v>0.79435680435642719</v>
      </c>
    </row>
    <row r="1539" spans="1:72" x14ac:dyDescent="0.15">
      <c r="A1539" s="16">
        <v>7303</v>
      </c>
      <c r="B1539" s="17">
        <v>201425</v>
      </c>
      <c r="C1539" s="3">
        <v>0</v>
      </c>
      <c r="D1539" s="23">
        <v>4.6729848925588735E-2</v>
      </c>
      <c r="E1539" s="18">
        <v>1.0258408868700485E-2</v>
      </c>
      <c r="F1539" s="24">
        <v>8</v>
      </c>
      <c r="G1539" s="24">
        <v>2</v>
      </c>
      <c r="H1539" s="20">
        <v>8.6233588206375833E-3</v>
      </c>
      <c r="I1539" s="20">
        <v>-1.1368933697934569E-2</v>
      </c>
      <c r="J1539" s="24">
        <v>4</v>
      </c>
      <c r="K1539" s="24">
        <v>1</v>
      </c>
      <c r="L1539" s="20">
        <v>1.7555147058823328E-2</v>
      </c>
      <c r="M1539" s="20">
        <v>-1.6363800741343471E-2</v>
      </c>
      <c r="N1539" s="19">
        <v>1.1154999999999999</v>
      </c>
      <c r="O1539" s="19">
        <v>1.0465334459142508</v>
      </c>
      <c r="P1539" s="25">
        <v>41985</v>
      </c>
      <c r="Q1539" s="20">
        <v>-1.6363800741343471E-2</v>
      </c>
      <c r="R1539" s="25">
        <v>41982</v>
      </c>
      <c r="S1539" s="25">
        <f>IF(ISNUMBER(R1539),VLOOKUP(B1539,Index!$B$3:$AB$18,27,FALSE),"")</f>
        <v>41982</v>
      </c>
      <c r="T1539" s="25">
        <f>IF(ISNUMBER($R1539),VLOOKUP($B1539,Index!$B$21:$AB$36,27,FALSE),"")</f>
        <v>41982</v>
      </c>
      <c r="U1539" s="25">
        <f>IF(ISNUMBER($R1539),VLOOKUP($B1539,Index!$B$39:$AB$54,27,FALSE),"")</f>
        <v>41982</v>
      </c>
      <c r="W1539" s="18">
        <v>1.4018954677676621</v>
      </c>
      <c r="X1539" s="19">
        <v>0.8</v>
      </c>
      <c r="Y1539" s="18">
        <v>0.19463962316618832</v>
      </c>
      <c r="Z1539" s="19">
        <f t="shared" si="312"/>
        <v>0</v>
      </c>
      <c r="AA1539" s="21">
        <v>2.8556843036792081</v>
      </c>
      <c r="AB1539" s="3">
        <v>0</v>
      </c>
      <c r="AC1539" s="18">
        <v>1.965310902547512</v>
      </c>
      <c r="AD1539" s="19">
        <v>0.64000000000000012</v>
      </c>
      <c r="AE1539" s="18">
        <v>3.7884582906275797E-2</v>
      </c>
      <c r="AF1539" s="19">
        <f t="shared" si="313"/>
        <v>0</v>
      </c>
      <c r="AG1539" s="21">
        <v>8.1549328422798038</v>
      </c>
      <c r="AH1539" s="3">
        <v>0</v>
      </c>
      <c r="AK1539" t="str">
        <f t="shared" si="321"/>
        <v/>
      </c>
      <c r="AL1539" t="str">
        <f t="shared" si="321"/>
        <v/>
      </c>
      <c r="AM1539" t="str">
        <f t="shared" si="321"/>
        <v/>
      </c>
      <c r="AN1539" t="str">
        <f t="shared" si="321"/>
        <v/>
      </c>
      <c r="AO1539">
        <f t="shared" si="321"/>
        <v>2.8556843036792081</v>
      </c>
      <c r="AP1539" t="str">
        <f t="shared" si="321"/>
        <v/>
      </c>
      <c r="AQ1539" t="str">
        <f t="shared" si="321"/>
        <v/>
      </c>
      <c r="AR1539" t="str">
        <f t="shared" si="321"/>
        <v/>
      </c>
      <c r="AS1539" t="str">
        <f t="shared" si="321"/>
        <v/>
      </c>
      <c r="AT1539" t="str">
        <f t="shared" si="321"/>
        <v/>
      </c>
      <c r="AU1539" t="str">
        <f t="shared" si="321"/>
        <v/>
      </c>
      <c r="AV1539" t="str">
        <f t="shared" si="321"/>
        <v/>
      </c>
      <c r="AW1539" t="str">
        <f t="shared" si="321"/>
        <v/>
      </c>
      <c r="AX1539" t="str">
        <f t="shared" si="321"/>
        <v/>
      </c>
      <c r="AZ1539" s="46">
        <f>IF(ISNUMBER(VLOOKUP($B1539,Stats!$A$2:$AA$19,2,FALSE))=FALSE,"",IF(ISNUMBER(W1539),(W1539-VLOOKUP($B1539,Stats!$A$2:$AA$19,2,FALSE))/VLOOKUP($B1539,Stats!$A$2:$AA$19,16,FALSE),""))</f>
        <v>0.32277877098652874</v>
      </c>
      <c r="BA1539" s="46">
        <f>IF(ISNUMBER(VLOOKUP($B1539,Stats!$A$2:$AA$19,2,FALSE))=FALSE,"",IF(ISNUMBER(X1539),(X1539-VLOOKUP($B1539,Stats!$A$2:$AA$19,3,FALSE))/VLOOKUP($B1539,Stats!$A$2:$AA$19,17,FALSE),""))</f>
        <v>1.1792669212277258</v>
      </c>
      <c r="BB1539" s="46"/>
      <c r="BC1539" s="46"/>
      <c r="BD1539" s="44">
        <f t="shared" ref="BD1539:BD1602" si="322">IF(ISNUMBER(AZ1539),MAX(-3,MIN(3,SUM(0,AZ1539)))*$AZ$1+MAX(-3,MIN(3,SUM(0,BA1539)))*$BA$1+$BB$1*MAX(-3,MIN(3,SUM(0,BC1539))),"")</f>
        <v>0.75102284610712733</v>
      </c>
      <c r="BE1539" s="46">
        <f>IF(ISNUMBER(VLOOKUP($B1539,Stats!$A$2:$AA$19,2,FALSE))=FALSE,"",IF(ISNUMBER(Y1539),(Y1539-VLOOKUP($B1539,Stats!$A$2:$AA$19,5,FALSE))/VLOOKUP($B1539,Stats!$A$2:$AA$19,19,FALSE),""))</f>
        <v>-0.61066490692385877</v>
      </c>
      <c r="BF1539" s="46"/>
      <c r="BG1539" s="46"/>
      <c r="BH1539" s="46">
        <f>IF(ISNUMBER(VLOOKUP($B1539,Stats!$A$2:$AA$19,2,FALSE))=FALSE,"",IF(ISNUMBER(Z1539),(Z1539-VLOOKUP($B1539,Stats!$A$2:$AA$19,8,FALSE))/VLOOKUP($B1539,Stats!$A$2:$AA$19,22,FALSE),""))</f>
        <v>-0.38938659637819406</v>
      </c>
      <c r="BI1539" s="46" t="str">
        <f>IF(ISNUMBER(VLOOKUP($B1539,Stats!$A$2:$AA$19,2,FALSE))=FALSE,"",IF(ISNUMBER(#REF!),(#REF!-VLOOKUP($B1539,Stats!$A$2:$AA$19,9,FALSE))/VLOOKUP($B1539,Stats!$A$2:$AA$19,23,FALSE),""))</f>
        <v/>
      </c>
      <c r="BJ1539" s="46" t="str">
        <f>IF(ISNUMBER(VLOOKUP($B1539,Stats!$A$2:$AA$19,2,FALSE))=FALSE,"",IF(ISNUMBER(#REF!),(#REF!-VLOOKUP($B1539,Stats!$A$2:$AA$19,10,FALSE))/VLOOKUP($B1539,Stats!$A$2:$AA$19,24,FALSE),""))</f>
        <v/>
      </c>
      <c r="BK1539" s="44">
        <f t="shared" si="314"/>
        <v>0.31064945593324289</v>
      </c>
      <c r="BL1539" s="46" t="str">
        <f>IF(ISNUMBER(VLOOKUP($B1539,Stats!$A$2:$AA$19,2,FALSE))=FALSE,"",IF(ISNUMBER(#REF!),(#REF!-VLOOKUP($B1539,Stats!$A$2:$AA$19,11,FALSE))/VLOOKUP($B1539,Stats!$A$2:$AA$19,25,FALSE),""))</f>
        <v/>
      </c>
      <c r="BM1539" s="46">
        <f>IF(ISNUMBER(VLOOKUP($B1539,Stats!$A$2:$AA$19,2,FALSE))=FALSE,"",IF(ISNUMBER(AA1539),(AA1539-VLOOKUP($B1539,Stats!$A$2:$AA$19,12,FALSE))/VLOOKUP($B1539,Stats!$A$2:$AA$19,26,FALSE),""))</f>
        <v>0.25783012818762363</v>
      </c>
      <c r="BN1539" s="46" t="str">
        <f>IF(ISNUMBER(VLOOKUP($B1539,Stats!$A$2:$AA$19,2,FALSE))=FALSE,"",IF(ISNUMBER(#REF!),(#REF!-VLOOKUP($B1539,Stats!$A$2:$AA$19,13,FALSE))/VLOOKUP($B1539,Stats!$A$2:$AA$19,27,FALSE),""))</f>
        <v/>
      </c>
      <c r="BO1539" s="46" t="str">
        <f>IF(ISNUMBER(VLOOKUP($B1539,Stats!$A$2:$AA$19,2,FALSE))=FALSE,"",IF(ISNUMBER(#REF!),(#REF!-VLOOKUP($B1539,Stats!$A$2:$AA$19,14,FALSE))/VLOOKUP($B1539,Stats!$A$2:$AB$19,28,FALSE),""))</f>
        <v/>
      </c>
      <c r="BP1539" s="46"/>
      <c r="BQ1539" s="46">
        <f>IF(ISNUMBER(VLOOKUP($B1539,Stats!$A$2:$AA$19,2,FALSE))=FALSE,"",IF(ISNUMBER(BM1539),BM1539,(VLOOKUP($B1539,Stats!$A$2:$AT$19,46,FALSE)-VLOOKUP($B1539,Stats!$A$2:$AA$19,12,FALSE))/VLOOKUP($B1539,Stats!$A$2:$AA$19,26,FALSE)))</f>
        <v>0.25783012818762363</v>
      </c>
      <c r="BR1539" s="51">
        <f t="shared" si="315"/>
        <v>0.25783012818762363</v>
      </c>
      <c r="BS1539" s="32" t="str">
        <f t="shared" ref="BS1539:BS1602" si="323">IF(ISNUMBER(AZ1539),CONCATENATE(A1539,"_",B1539),"")</f>
        <v>7303_201425</v>
      </c>
      <c r="BT1539" s="53">
        <f t="shared" ref="BT1539:BT1602" si="324">IF(ISNUMBER(AZ1539),BD1539*$BD$1+BK1539*$BK$1+$BR$1*BR1539,"")</f>
        <v>0.38816026841889589</v>
      </c>
    </row>
    <row r="1540" spans="1:72" x14ac:dyDescent="0.15">
      <c r="A1540" s="16">
        <v>7303</v>
      </c>
      <c r="B1540" s="17">
        <v>201426</v>
      </c>
      <c r="C1540" s="3">
        <v>0</v>
      </c>
      <c r="D1540" s="23">
        <v>2.3307933662035651E-3</v>
      </c>
      <c r="E1540" s="18">
        <v>4.3004435602275052E-3</v>
      </c>
      <c r="F1540" s="24">
        <v>5</v>
      </c>
      <c r="G1540" s="24">
        <v>5</v>
      </c>
      <c r="H1540" s="20">
        <v>3.7588286511276879E-3</v>
      </c>
      <c r="I1540" s="20">
        <v>-3.2765209744841429E-3</v>
      </c>
      <c r="J1540" s="24">
        <v>3</v>
      </c>
      <c r="K1540" s="24">
        <v>5</v>
      </c>
      <c r="L1540" s="20">
        <v>6.7234424025102157E-3</v>
      </c>
      <c r="M1540" s="20">
        <v>-6.6379619662720879E-3</v>
      </c>
      <c r="N1540" s="19">
        <v>1.1237999999999999</v>
      </c>
      <c r="O1540" s="19">
        <v>1.0007123775601068</v>
      </c>
      <c r="P1540" s="25">
        <v>41989</v>
      </c>
      <c r="Q1540" s="20">
        <v>-1.6284036305392435E-2</v>
      </c>
      <c r="R1540" s="25">
        <v>41996</v>
      </c>
      <c r="S1540" s="25">
        <f>IF(ISNUMBER(R1540),VLOOKUP(B1540,Index!$B$3:$AB$18,27,FALSE),"")</f>
        <v>41997</v>
      </c>
      <c r="T1540" s="25">
        <f>IF(ISNUMBER($R1540),VLOOKUP($B1540,Index!$B$21:$AB$36,27,FALSE),"")</f>
        <v>41996</v>
      </c>
      <c r="U1540" s="25">
        <f>IF(ISNUMBER($R1540),VLOOKUP($B1540,Index!$B$39:$AB$54,27,FALSE),"")</f>
        <v>41996</v>
      </c>
      <c r="W1540" s="18">
        <v>6.9923800986106954E-2</v>
      </c>
      <c r="X1540" s="19">
        <v>0.5</v>
      </c>
      <c r="Y1540" s="18">
        <v>8.1595179595934458E-2</v>
      </c>
      <c r="Z1540" s="19">
        <f t="shared" ref="Z1540:Z1603" si="325">IF(ISNUMBER(B1540),ABS(R1540-S1540),"")</f>
        <v>1</v>
      </c>
      <c r="AA1540" s="21">
        <v>0.14313363852128763</v>
      </c>
      <c r="AB1540" s="3">
        <v>0</v>
      </c>
      <c r="AC1540" s="18">
        <v>4.8893379443446915E-3</v>
      </c>
      <c r="AD1540" s="19">
        <v>0.25</v>
      </c>
      <c r="AE1540" s="18">
        <v>6.6577733332927993E-3</v>
      </c>
      <c r="AF1540" s="19">
        <f t="shared" ref="AF1540:AF1603" si="326">IF(ISNUMBER(B1540),(ABS(R1540-S1540))^2,"")</f>
        <v>1</v>
      </c>
      <c r="AG1540" s="21">
        <v>2.0487238476342633E-2</v>
      </c>
      <c r="AH1540" s="3">
        <v>0</v>
      </c>
      <c r="AK1540" t="str">
        <f t="shared" si="321"/>
        <v/>
      </c>
      <c r="AL1540" t="str">
        <f t="shared" si="321"/>
        <v/>
      </c>
      <c r="AM1540" t="str">
        <f t="shared" si="321"/>
        <v/>
      </c>
      <c r="AN1540" t="str">
        <f t="shared" si="321"/>
        <v/>
      </c>
      <c r="AO1540" t="str">
        <f t="shared" si="321"/>
        <v/>
      </c>
      <c r="AP1540">
        <f t="shared" si="321"/>
        <v>0.14313363852128763</v>
      </c>
      <c r="AQ1540" t="str">
        <f t="shared" si="321"/>
        <v/>
      </c>
      <c r="AR1540" t="str">
        <f t="shared" si="321"/>
        <v/>
      </c>
      <c r="AS1540" t="str">
        <f t="shared" si="321"/>
        <v/>
      </c>
      <c r="AT1540" t="str">
        <f t="shared" si="321"/>
        <v/>
      </c>
      <c r="AU1540" t="str">
        <f t="shared" si="321"/>
        <v/>
      </c>
      <c r="AV1540" t="str">
        <f t="shared" si="321"/>
        <v/>
      </c>
      <c r="AW1540" t="str">
        <f t="shared" si="321"/>
        <v/>
      </c>
      <c r="AX1540" t="str">
        <f t="shared" si="321"/>
        <v/>
      </c>
      <c r="AZ1540" s="46">
        <f>IF(ISNUMBER(VLOOKUP($B1540,Stats!$A$2:$AA$19,2,FALSE))=FALSE,"",IF(ISNUMBER(W1540),(W1540-VLOOKUP($B1540,Stats!$A$2:$AA$19,2,FALSE))/VLOOKUP($B1540,Stats!$A$2:$AA$19,16,FALSE),""))</f>
        <v>-0.40105656304885767</v>
      </c>
      <c r="BA1540" s="46">
        <f>IF(ISNUMBER(VLOOKUP($B1540,Stats!$A$2:$AA$19,2,FALSE))=FALSE,"",IF(ISNUMBER(X1540),(X1540-VLOOKUP($B1540,Stats!$A$2:$AA$19,3,FALSE))/VLOOKUP($B1540,Stats!$A$2:$AA$19,17,FALSE),""))</f>
        <v>-0.59756231632346257</v>
      </c>
      <c r="BB1540" s="46"/>
      <c r="BC1540" s="46"/>
      <c r="BD1540" s="44">
        <f t="shared" si="322"/>
        <v>-0.49930943968616015</v>
      </c>
      <c r="BE1540" s="46">
        <f>IF(ISNUMBER(VLOOKUP($B1540,Stats!$A$2:$AA$19,2,FALSE))=FALSE,"",IF(ISNUMBER(Y1540),(Y1540-VLOOKUP($B1540,Stats!$A$2:$AA$19,5,FALSE))/VLOOKUP($B1540,Stats!$A$2:$AA$19,19,FALSE),""))</f>
        <v>-1.0013474880672713</v>
      </c>
      <c r="BF1540" s="46"/>
      <c r="BG1540" s="46"/>
      <c r="BH1540" s="46">
        <f>IF(ISNUMBER(VLOOKUP($B1540,Stats!$A$2:$AA$19,2,FALSE))=FALSE,"",IF(ISNUMBER(Z1540),(Z1540-VLOOKUP($B1540,Stats!$A$2:$AA$19,8,FALSE))/VLOOKUP($B1540,Stats!$A$2:$AA$19,22,FALSE),""))</f>
        <v>-0.10266627503097653</v>
      </c>
      <c r="BI1540" s="46" t="str">
        <f>IF(ISNUMBER(VLOOKUP($B1540,Stats!$A$2:$AA$19,2,FALSE))=FALSE,"",IF(ISNUMBER(#REF!),(#REF!-VLOOKUP($B1540,Stats!$A$2:$AA$19,9,FALSE))/VLOOKUP($B1540,Stats!$A$2:$AA$19,23,FALSE),""))</f>
        <v/>
      </c>
      <c r="BJ1540" s="46" t="str">
        <f>IF(ISNUMBER(VLOOKUP($B1540,Stats!$A$2:$AA$19,2,FALSE))=FALSE,"",IF(ISNUMBER(#REF!),(#REF!-VLOOKUP($B1540,Stats!$A$2:$AA$19,10,FALSE))/VLOOKUP($B1540,Stats!$A$2:$AA$19,24,FALSE),""))</f>
        <v/>
      </c>
      <c r="BK1540" s="44">
        <f t="shared" si="314"/>
        <v>0.67014335913779688</v>
      </c>
      <c r="BL1540" s="46" t="str">
        <f>IF(ISNUMBER(VLOOKUP($B1540,Stats!$A$2:$AA$19,2,FALSE))=FALSE,"",IF(ISNUMBER(#REF!),(#REF!-VLOOKUP($B1540,Stats!$A$2:$AA$19,11,FALSE))/VLOOKUP($B1540,Stats!$A$2:$AA$19,25,FALSE),""))</f>
        <v/>
      </c>
      <c r="BM1540" s="46">
        <f>IF(ISNUMBER(VLOOKUP($B1540,Stats!$A$2:$AA$19,2,FALSE))=FALSE,"",IF(ISNUMBER(AA1540),(AA1540-VLOOKUP($B1540,Stats!$A$2:$AA$19,12,FALSE))/VLOOKUP($B1540,Stats!$A$2:$AA$19,26,FALSE),""))</f>
        <v>-0.58344899005494888</v>
      </c>
      <c r="BN1540" s="46" t="str">
        <f>IF(ISNUMBER(VLOOKUP($B1540,Stats!$A$2:$AA$19,2,FALSE))=FALSE,"",IF(ISNUMBER(#REF!),(#REF!-VLOOKUP($B1540,Stats!$A$2:$AA$19,13,FALSE))/VLOOKUP($B1540,Stats!$A$2:$AA$19,27,FALSE),""))</f>
        <v/>
      </c>
      <c r="BO1540" s="46" t="str">
        <f>IF(ISNUMBER(VLOOKUP($B1540,Stats!$A$2:$AA$19,2,FALSE))=FALSE,"",IF(ISNUMBER(#REF!),(#REF!-VLOOKUP($B1540,Stats!$A$2:$AA$19,14,FALSE))/VLOOKUP($B1540,Stats!$A$2:$AB$19,28,FALSE),""))</f>
        <v/>
      </c>
      <c r="BP1540" s="46"/>
      <c r="BQ1540" s="46">
        <f>IF(ISNUMBER(VLOOKUP($B1540,Stats!$A$2:$AA$19,2,FALSE))=FALSE,"",IF(ISNUMBER(BM1540),BM1540,(VLOOKUP($B1540,Stats!$A$2:$AT$19,46,FALSE)-VLOOKUP($B1540,Stats!$A$2:$AA$19,12,FALSE))/VLOOKUP($B1540,Stats!$A$2:$AA$19,26,FALSE)))</f>
        <v>-0.58344899005494888</v>
      </c>
      <c r="BR1540" s="51">
        <f t="shared" si="315"/>
        <v>-0.58344899005494888</v>
      </c>
      <c r="BS1540" s="32" t="str">
        <f t="shared" si="323"/>
        <v>7303_201426</v>
      </c>
      <c r="BT1540" s="53">
        <f t="shared" si="324"/>
        <v>0.18553432953445631</v>
      </c>
    </row>
    <row r="1541" spans="1:72" x14ac:dyDescent="0.15">
      <c r="A1541" s="16">
        <v>7303</v>
      </c>
      <c r="B1541" s="17">
        <v>201427</v>
      </c>
      <c r="C1541" s="3">
        <v>0</v>
      </c>
      <c r="D1541" s="23">
        <v>3.5774975404705422E-3</v>
      </c>
      <c r="E1541" s="18">
        <v>4.8742832326410055E-3</v>
      </c>
      <c r="F1541" s="24">
        <v>1</v>
      </c>
      <c r="G1541" s="24">
        <v>2</v>
      </c>
      <c r="H1541" s="20">
        <v>6.6385574594061136E-3</v>
      </c>
      <c r="I1541" s="20">
        <v>-1.520809444914395E-3</v>
      </c>
      <c r="J1541" s="24">
        <v>1</v>
      </c>
      <c r="K1541" s="24">
        <v>2</v>
      </c>
      <c r="L1541" s="20">
        <v>6.6385574594061136E-3</v>
      </c>
      <c r="M1541" s="20">
        <v>-2.7725605938646591E-3</v>
      </c>
      <c r="N1541" s="19">
        <v>1.1221000000000001</v>
      </c>
      <c r="O1541" s="19">
        <v>1.0063677130044844</v>
      </c>
      <c r="P1541" s="25">
        <v>42004</v>
      </c>
      <c r="Q1541" s="20">
        <v>-2.6905829596413078E-4</v>
      </c>
      <c r="R1541" s="25">
        <v>42003</v>
      </c>
      <c r="S1541" s="25">
        <f>IF(ISNUMBER(R1541),VLOOKUP(B1541,Index!$B$3:$AB$18,27,FALSE),"")</f>
        <v>42002</v>
      </c>
      <c r="T1541" s="25">
        <f>IF(ISNUMBER($R1541),VLOOKUP($B1541,Index!$B$21:$AB$36,27,FALSE),"")</f>
        <v>42003</v>
      </c>
      <c r="U1541" s="25">
        <f>IF(ISNUMBER($R1541),VLOOKUP($B1541,Index!$B$39:$AB$54,27,FALSE),"")</f>
        <v>42003</v>
      </c>
      <c r="W1541" s="18">
        <v>0.42929970485646507</v>
      </c>
      <c r="X1541" s="19">
        <v>0.33333333333333331</v>
      </c>
      <c r="Y1541" s="18">
        <v>9.248302185548378E-2</v>
      </c>
      <c r="Z1541" s="19">
        <f t="shared" si="325"/>
        <v>1</v>
      </c>
      <c r="AA1541" s="21">
        <v>13.29636585874859</v>
      </c>
      <c r="AB1541" s="3">
        <v>0</v>
      </c>
      <c r="AC1541" s="18">
        <v>0.18429823658984801</v>
      </c>
      <c r="AD1541" s="19">
        <v>0.1111111111111111</v>
      </c>
      <c r="AE1541" s="18">
        <v>8.5531093315218912E-3</v>
      </c>
      <c r="AF1541" s="19">
        <f t="shared" si="326"/>
        <v>1</v>
      </c>
      <c r="AG1541" s="21">
        <v>176.79334504969515</v>
      </c>
      <c r="AH1541" s="3">
        <v>0</v>
      </c>
      <c r="AK1541" t="str">
        <f t="shared" si="321"/>
        <v/>
      </c>
      <c r="AL1541" t="str">
        <f t="shared" si="321"/>
        <v/>
      </c>
      <c r="AM1541" t="str">
        <f t="shared" si="321"/>
        <v/>
      </c>
      <c r="AN1541" t="str">
        <f t="shared" si="321"/>
        <v/>
      </c>
      <c r="AO1541" t="str">
        <f t="shared" si="321"/>
        <v/>
      </c>
      <c r="AP1541" t="str">
        <f t="shared" si="321"/>
        <v/>
      </c>
      <c r="AQ1541">
        <f t="shared" si="321"/>
        <v>13.29636585874859</v>
      </c>
      <c r="AR1541" t="str">
        <f t="shared" si="321"/>
        <v/>
      </c>
      <c r="AS1541" t="str">
        <f t="shared" si="321"/>
        <v/>
      </c>
      <c r="AT1541" t="str">
        <f t="shared" si="321"/>
        <v/>
      </c>
      <c r="AU1541" t="str">
        <f t="shared" si="321"/>
        <v/>
      </c>
      <c r="AV1541" t="str">
        <f t="shared" si="321"/>
        <v/>
      </c>
      <c r="AW1541" t="str">
        <f t="shared" si="321"/>
        <v/>
      </c>
      <c r="AX1541" t="str">
        <f t="shared" si="321"/>
        <v/>
      </c>
      <c r="AZ1541" s="46">
        <f>IF(ISNUMBER(VLOOKUP($B1541,Stats!$A$2:$AA$19,2,FALSE))=FALSE,"",IF(ISNUMBER(W1541),(W1541-VLOOKUP($B1541,Stats!$A$2:$AA$19,2,FALSE))/VLOOKUP($B1541,Stats!$A$2:$AA$19,16,FALSE),""))</f>
        <v>-0.18564477149203218</v>
      </c>
      <c r="BA1541" s="46">
        <f>IF(ISNUMBER(VLOOKUP($B1541,Stats!$A$2:$AA$19,2,FALSE))=FALSE,"",IF(ISNUMBER(X1541),(X1541-VLOOKUP($B1541,Stats!$A$2:$AA$19,3,FALSE))/VLOOKUP($B1541,Stats!$A$2:$AA$19,17,FALSE),""))</f>
        <v>-1.0507044611669172</v>
      </c>
      <c r="BB1541" s="46"/>
      <c r="BC1541" s="46"/>
      <c r="BD1541" s="44">
        <f t="shared" si="322"/>
        <v>-0.61817461632947468</v>
      </c>
      <c r="BE1541" s="46">
        <f>IF(ISNUMBER(VLOOKUP($B1541,Stats!$A$2:$AA$19,2,FALSE))=FALSE,"",IF(ISNUMBER(Y1541),(Y1541-VLOOKUP($B1541,Stats!$A$2:$AA$19,5,FALSE))/VLOOKUP($B1541,Stats!$A$2:$AA$19,19,FALSE),""))</f>
        <v>-0.71776802124990191</v>
      </c>
      <c r="BF1541" s="46"/>
      <c r="BG1541" s="46"/>
      <c r="BH1541" s="46">
        <f>IF(ISNUMBER(VLOOKUP($B1541,Stats!$A$2:$AA$19,2,FALSE))=FALSE,"",IF(ISNUMBER(Z1541),(Z1541-VLOOKUP($B1541,Stats!$A$2:$AA$19,8,FALSE))/VLOOKUP($B1541,Stats!$A$2:$AA$19,22,FALSE),""))</f>
        <v>0.41115882059143566</v>
      </c>
      <c r="BI1541" s="46" t="str">
        <f>IF(ISNUMBER(VLOOKUP($B1541,Stats!$A$2:$AA$19,2,FALSE))=FALSE,"",IF(ISNUMBER(#REF!),(#REF!-VLOOKUP($B1541,Stats!$A$2:$AA$19,9,FALSE))/VLOOKUP($B1541,Stats!$A$2:$AA$19,23,FALSE),""))</f>
        <v/>
      </c>
      <c r="BJ1541" s="46" t="str">
        <f>IF(ISNUMBER(VLOOKUP($B1541,Stats!$A$2:$AA$19,2,FALSE))=FALSE,"",IF(ISNUMBER(#REF!),(#REF!-VLOOKUP($B1541,Stats!$A$2:$AA$19,10,FALSE))/VLOOKUP($B1541,Stats!$A$2:$AA$19,24,FALSE),""))</f>
        <v/>
      </c>
      <c r="BK1541" s="44">
        <f t="shared" ref="BK1541:BK1604" si="327">IF(ISNUMBER(AZ1541),(MAX(-3,MIN(3,SUM(0,-BE1541)))*$BE$1+MAX(-3,MIN(3,SUM(0,-BF1541)))*$BF$1+$BG$1*MAX(-3,MIN(3,SUM(0,-BG1541)))+$BH$1*MAX(-3,MIN(3,SUM(0,BH1541)))+$BI$1*MAX(-3,MIN(3,SUM(0,BI1541)))+$BJ$1*MAX(-3,MIN(3,SUM(0,BJ1541)))),"")</f>
        <v>0.62578526105236199</v>
      </c>
      <c r="BL1541" s="46" t="str">
        <f>IF(ISNUMBER(VLOOKUP($B1541,Stats!$A$2:$AA$19,2,FALSE))=FALSE,"",IF(ISNUMBER(#REF!),(#REF!-VLOOKUP($B1541,Stats!$A$2:$AA$19,11,FALSE))/VLOOKUP($B1541,Stats!$A$2:$AA$19,25,FALSE),""))</f>
        <v/>
      </c>
      <c r="BM1541" s="46">
        <f>IF(ISNUMBER(VLOOKUP($B1541,Stats!$A$2:$AA$19,2,FALSE))=FALSE,"",IF(ISNUMBER(AA1541),(AA1541-VLOOKUP($B1541,Stats!$A$2:$AA$19,12,FALSE))/VLOOKUP($B1541,Stats!$A$2:$AA$19,26,FALSE),""))</f>
        <v>0.61100244316477048</v>
      </c>
      <c r="BN1541" s="46" t="str">
        <f>IF(ISNUMBER(VLOOKUP($B1541,Stats!$A$2:$AA$19,2,FALSE))=FALSE,"",IF(ISNUMBER(#REF!),(#REF!-VLOOKUP($B1541,Stats!$A$2:$AA$19,13,FALSE))/VLOOKUP($B1541,Stats!$A$2:$AA$19,27,FALSE),""))</f>
        <v/>
      </c>
      <c r="BO1541" s="46" t="str">
        <f>IF(ISNUMBER(VLOOKUP($B1541,Stats!$A$2:$AA$19,2,FALSE))=FALSE,"",IF(ISNUMBER(#REF!),(#REF!-VLOOKUP($B1541,Stats!$A$2:$AA$19,14,FALSE))/VLOOKUP($B1541,Stats!$A$2:$AB$19,28,FALSE),""))</f>
        <v/>
      </c>
      <c r="BP1541" s="46"/>
      <c r="BQ1541" s="46">
        <f>IF(ISNUMBER(VLOOKUP($B1541,Stats!$A$2:$AA$19,2,FALSE))=FALSE,"",IF(ISNUMBER(BM1541),BM1541,(VLOOKUP($B1541,Stats!$A$2:$AT$19,46,FALSE)-VLOOKUP($B1541,Stats!$A$2:$AA$19,12,FALSE))/VLOOKUP($B1541,Stats!$A$2:$AA$19,26,FALSE)))</f>
        <v>0.61100244316477048</v>
      </c>
      <c r="BR1541" s="51">
        <f t="shared" si="315"/>
        <v>0.61100244316477048</v>
      </c>
      <c r="BS1541" s="32" t="str">
        <f t="shared" si="323"/>
        <v>7303_201427</v>
      </c>
      <c r="BT1541" s="53">
        <f t="shared" si="324"/>
        <v>0.37403672199847637</v>
      </c>
    </row>
    <row r="1542" spans="1:72" x14ac:dyDescent="0.15">
      <c r="A1542" s="16">
        <v>7303</v>
      </c>
      <c r="B1542" s="17">
        <v>201501</v>
      </c>
      <c r="C1542" s="3">
        <v>0</v>
      </c>
      <c r="D1542" s="23">
        <v>6.1491845646555188E-3</v>
      </c>
      <c r="E1542" s="18">
        <v>6.9473908729788918E-3</v>
      </c>
      <c r="F1542" s="24">
        <v>3</v>
      </c>
      <c r="G1542" s="24">
        <v>2</v>
      </c>
      <c r="H1542" s="20">
        <v>6.1421490701278891E-3</v>
      </c>
      <c r="I1542" s="20">
        <v>-6.0978761541282678E-3</v>
      </c>
      <c r="J1542" s="24">
        <v>3</v>
      </c>
      <c r="K1542" s="24">
        <v>2</v>
      </c>
      <c r="L1542" s="20">
        <v>8.020675519115894E-3</v>
      </c>
      <c r="M1542" s="20">
        <v>-7.962201417446968E-3</v>
      </c>
      <c r="N1542" s="19">
        <v>1.1429</v>
      </c>
      <c r="O1542" s="19">
        <v>1.010432322517903</v>
      </c>
      <c r="P1542" s="25">
        <v>42011</v>
      </c>
      <c r="Q1542" s="20">
        <v>-1.216204392335285E-2</v>
      </c>
      <c r="R1542" s="25">
        <v>42013</v>
      </c>
      <c r="S1542" s="25">
        <f>IF(ISNUMBER(R1542),VLOOKUP(B1542,Index!$B$3:$AB$18,27,FALSE),"")</f>
        <v>42013</v>
      </c>
      <c r="T1542" s="25">
        <f>IF(ISNUMBER($R1542),VLOOKUP($B1542,Index!$B$21:$AB$36,27,FALSE),"")</f>
        <v>42013</v>
      </c>
      <c r="U1542" s="25">
        <f>IF(ISNUMBER($R1542),VLOOKUP($B1542,Index!$B$39:$AB$54,27,FALSE),"")</f>
        <v>42011</v>
      </c>
      <c r="W1542" s="18">
        <v>0.44274128865519735</v>
      </c>
      <c r="X1542" s="19">
        <v>0.6</v>
      </c>
      <c r="Y1542" s="18">
        <v>0.13181747372447306</v>
      </c>
      <c r="Z1542" s="19">
        <f t="shared" si="325"/>
        <v>0</v>
      </c>
      <c r="AA1542" s="21">
        <v>0.50560453517588533</v>
      </c>
      <c r="AB1542" s="3">
        <v>0</v>
      </c>
      <c r="AC1542" s="18">
        <v>0.19601984868006478</v>
      </c>
      <c r="AD1542" s="19">
        <v>0.36</v>
      </c>
      <c r="AE1542" s="18">
        <v>1.7375846379102146E-2</v>
      </c>
      <c r="AF1542" s="19">
        <f t="shared" si="326"/>
        <v>0</v>
      </c>
      <c r="AG1542" s="21">
        <v>0.25563594599042305</v>
      </c>
      <c r="AH1542" s="3">
        <v>0</v>
      </c>
      <c r="AK1542" t="str">
        <f t="shared" si="321"/>
        <v/>
      </c>
      <c r="AL1542" t="str">
        <f t="shared" si="321"/>
        <v/>
      </c>
      <c r="AM1542" t="str">
        <f t="shared" si="321"/>
        <v/>
      </c>
      <c r="AN1542" t="str">
        <f t="shared" si="321"/>
        <v/>
      </c>
      <c r="AO1542" t="str">
        <f t="shared" si="321"/>
        <v/>
      </c>
      <c r="AP1542" t="str">
        <f t="shared" si="321"/>
        <v/>
      </c>
      <c r="AQ1542" t="str">
        <f t="shared" si="321"/>
        <v/>
      </c>
      <c r="AR1542">
        <f t="shared" si="321"/>
        <v>0.50560453517588533</v>
      </c>
      <c r="AS1542" t="str">
        <f t="shared" si="321"/>
        <v/>
      </c>
      <c r="AT1542" t="str">
        <f t="shared" si="321"/>
        <v/>
      </c>
      <c r="AU1542" t="str">
        <f t="shared" si="321"/>
        <v/>
      </c>
      <c r="AV1542" t="str">
        <f t="shared" si="321"/>
        <v/>
      </c>
      <c r="AW1542" t="str">
        <f t="shared" si="321"/>
        <v/>
      </c>
      <c r="AX1542" t="str">
        <f t="shared" si="321"/>
        <v/>
      </c>
      <c r="AZ1542" s="46">
        <f>IF(ISNUMBER(VLOOKUP($B1542,Stats!$A$2:$AA$19,2,FALSE))=FALSE,"",IF(ISNUMBER(W1542),(W1542-VLOOKUP($B1542,Stats!$A$2:$AA$19,2,FALSE))/VLOOKUP($B1542,Stats!$A$2:$AA$19,16,FALSE),""))</f>
        <v>-0.40802102528868112</v>
      </c>
      <c r="BA1542" s="46">
        <f>IF(ISNUMBER(VLOOKUP($B1542,Stats!$A$2:$AA$19,2,FALSE))=FALSE,"",IF(ISNUMBER(X1542),(X1542-VLOOKUP($B1542,Stats!$A$2:$AA$19,3,FALSE))/VLOOKUP($B1542,Stats!$A$2:$AA$19,17,FALSE),""))</f>
        <v>0.25266102439703397</v>
      </c>
      <c r="BB1542" s="46"/>
      <c r="BC1542" s="46"/>
      <c r="BD1542" s="44">
        <f t="shared" si="322"/>
        <v>-7.7680000445823572E-2</v>
      </c>
      <c r="BE1542" s="46">
        <f>IF(ISNUMBER(VLOOKUP($B1542,Stats!$A$2:$AA$19,2,FALSE))=FALSE,"",IF(ISNUMBER(Y1542),(Y1542-VLOOKUP($B1542,Stats!$A$2:$AA$19,5,FALSE))/VLOOKUP($B1542,Stats!$A$2:$AA$19,19,FALSE),""))</f>
        <v>-0.64752568948159994</v>
      </c>
      <c r="BF1542" s="46"/>
      <c r="BG1542" s="46"/>
      <c r="BH1542" s="46">
        <f>IF(ISNUMBER(VLOOKUP($B1542,Stats!$A$2:$AA$19,2,FALSE))=FALSE,"",IF(ISNUMBER(Z1542),(Z1542-VLOOKUP($B1542,Stats!$A$2:$AA$19,8,FALSE))/VLOOKUP($B1542,Stats!$A$2:$AA$19,22,FALSE),""))</f>
        <v>-0.58823842946080296</v>
      </c>
      <c r="BI1542" s="46" t="str">
        <f>IF(ISNUMBER(VLOOKUP($B1542,Stats!$A$2:$AA$19,2,FALSE))=FALSE,"",IF(ISNUMBER(#REF!),(#REF!-VLOOKUP($B1542,Stats!$A$2:$AA$19,9,FALSE))/VLOOKUP($B1542,Stats!$A$2:$AA$19,23,FALSE),""))</f>
        <v/>
      </c>
      <c r="BJ1542" s="46" t="str">
        <f>IF(ISNUMBER(VLOOKUP($B1542,Stats!$A$2:$AA$19,2,FALSE))=FALSE,"",IF(ISNUMBER(#REF!),(#REF!-VLOOKUP($B1542,Stats!$A$2:$AA$19,10,FALSE))/VLOOKUP($B1542,Stats!$A$2:$AA$19,24,FALSE),""))</f>
        <v/>
      </c>
      <c r="BK1542" s="44">
        <f t="shared" si="327"/>
        <v>0.27679645379887907</v>
      </c>
      <c r="BL1542" s="46" t="str">
        <f>IF(ISNUMBER(VLOOKUP($B1542,Stats!$A$2:$AA$19,2,FALSE))=FALSE,"",IF(ISNUMBER(#REF!),(#REF!-VLOOKUP($B1542,Stats!$A$2:$AA$19,11,FALSE))/VLOOKUP($B1542,Stats!$A$2:$AA$19,25,FALSE),""))</f>
        <v/>
      </c>
      <c r="BM1542" s="46">
        <f>IF(ISNUMBER(VLOOKUP($B1542,Stats!$A$2:$AA$19,2,FALSE))=FALSE,"",IF(ISNUMBER(AA1542),(AA1542-VLOOKUP($B1542,Stats!$A$2:$AA$19,12,FALSE))/VLOOKUP($B1542,Stats!$A$2:$AA$19,26,FALSE),""))</f>
        <v>-0.40148682803368013</v>
      </c>
      <c r="BN1542" s="46" t="str">
        <f>IF(ISNUMBER(VLOOKUP($B1542,Stats!$A$2:$AA$19,2,FALSE))=FALSE,"",IF(ISNUMBER(#REF!),(#REF!-VLOOKUP($B1542,Stats!$A$2:$AA$19,13,FALSE))/VLOOKUP($B1542,Stats!$A$2:$AA$19,27,FALSE),""))</f>
        <v/>
      </c>
      <c r="BO1542" s="46" t="str">
        <f>IF(ISNUMBER(VLOOKUP($B1542,Stats!$A$2:$AA$19,2,FALSE))=FALSE,"",IF(ISNUMBER(#REF!),(#REF!-VLOOKUP($B1542,Stats!$A$2:$AA$19,14,FALSE))/VLOOKUP($B1542,Stats!$A$2:$AB$19,28,FALSE),""))</f>
        <v/>
      </c>
      <c r="BP1542" s="46"/>
      <c r="BQ1542" s="46">
        <f>IF(ISNUMBER(VLOOKUP($B1542,Stats!$A$2:$AA$19,2,FALSE))=FALSE,"",IF(ISNUMBER(BM1542),BM1542,(VLOOKUP($B1542,Stats!$A$2:$AT$19,46,FALSE)-VLOOKUP($B1542,Stats!$A$2:$AA$19,12,FALSE))/VLOOKUP($B1542,Stats!$A$2:$AA$19,26,FALSE)))</f>
        <v>-0.40148682803368013</v>
      </c>
      <c r="BR1542" s="51">
        <f t="shared" ref="BR1542:BR1605" si="328">IF(ISNUMBER(AZ1542),MAX(-3,MIN(3,SUM(0,BQ1542)))*$BM$1+$BN$1*MAX(-3,MIN(3,SUM(0,BN1542)))+$BO$1*MAX(-3,MIN(3,SUM(0,BO1542))),"")</f>
        <v>-0.40148682803368013</v>
      </c>
      <c r="BS1542" s="32" t="str">
        <f t="shared" si="323"/>
        <v>7303_201501</v>
      </c>
      <c r="BT1542" s="53">
        <f t="shared" si="324"/>
        <v>7.024450658342668E-2</v>
      </c>
    </row>
    <row r="1543" spans="1:72" x14ac:dyDescent="0.15">
      <c r="A1543" s="16">
        <v>7303</v>
      </c>
      <c r="B1543" s="17">
        <v>201502</v>
      </c>
      <c r="C1543" s="3">
        <v>0</v>
      </c>
      <c r="D1543" s="23">
        <v>3.2506643046944061E-2</v>
      </c>
      <c r="E1543" s="18">
        <v>1.4387904346498148E-2</v>
      </c>
      <c r="F1543" s="24">
        <v>6</v>
      </c>
      <c r="G1543" s="24">
        <v>4</v>
      </c>
      <c r="H1543" s="20">
        <v>1.2179383779188738E-2</v>
      </c>
      <c r="I1543" s="20">
        <v>-1.00248792016292E-2</v>
      </c>
      <c r="J1543" s="24">
        <v>3</v>
      </c>
      <c r="K1543" s="24">
        <v>1</v>
      </c>
      <c r="L1543" s="20">
        <v>2.2345370039327683E-2</v>
      </c>
      <c r="M1543" s="20">
        <v>-2.8313357651554627E-2</v>
      </c>
      <c r="N1543" s="19">
        <v>1.1734</v>
      </c>
      <c r="O1543" s="19">
        <v>1.043950177935943</v>
      </c>
      <c r="P1543" s="25">
        <v>42026</v>
      </c>
      <c r="Q1543" s="20">
        <v>-2.8313357651554627E-2</v>
      </c>
      <c r="R1543" s="25">
        <v>42023</v>
      </c>
      <c r="S1543" s="25">
        <f>IF(ISNUMBER(R1543),VLOOKUP(B1543,Index!$B$3:$AB$18,27,FALSE),"")</f>
        <v>42023</v>
      </c>
      <c r="T1543" s="25">
        <f>IF(ISNUMBER($R1543),VLOOKUP($B1543,Index!$B$21:$AB$36,27,FALSE),"")</f>
        <v>42023</v>
      </c>
      <c r="U1543" s="25">
        <f>IF(ISNUMBER($R1543),VLOOKUP($B1543,Index!$B$39:$AB$54,27,FALSE),"")</f>
        <v>42027</v>
      </c>
      <c r="W1543" s="18">
        <v>0.97519929140832184</v>
      </c>
      <c r="X1543" s="19">
        <v>0.6</v>
      </c>
      <c r="Y1543" s="18">
        <v>0.2729912909494237</v>
      </c>
      <c r="Z1543" s="19">
        <f t="shared" si="325"/>
        <v>0</v>
      </c>
      <c r="AA1543" s="21">
        <v>1.1481027240567914</v>
      </c>
      <c r="AB1543" s="3">
        <v>0</v>
      </c>
      <c r="AC1543" s="18">
        <v>0.95101365796329307</v>
      </c>
      <c r="AD1543" s="19">
        <v>0.36</v>
      </c>
      <c r="AE1543" s="18">
        <v>7.4524244934232903E-2</v>
      </c>
      <c r="AF1543" s="19">
        <f t="shared" si="326"/>
        <v>0</v>
      </c>
      <c r="AG1543" s="21">
        <v>1.3181398649866247</v>
      </c>
      <c r="AH1543" s="3">
        <v>0</v>
      </c>
      <c r="AK1543" t="str">
        <f t="shared" ref="AK1543:AX1552" si="329">IF($B1543=AK$2,$AA1543,"")</f>
        <v/>
      </c>
      <c r="AL1543" t="str">
        <f t="shared" si="329"/>
        <v/>
      </c>
      <c r="AM1543" t="str">
        <f t="shared" si="329"/>
        <v/>
      </c>
      <c r="AN1543" t="str">
        <f t="shared" si="329"/>
        <v/>
      </c>
      <c r="AO1543" t="str">
        <f t="shared" si="329"/>
        <v/>
      </c>
      <c r="AP1543" t="str">
        <f t="shared" si="329"/>
        <v/>
      </c>
      <c r="AQ1543" t="str">
        <f t="shared" si="329"/>
        <v/>
      </c>
      <c r="AR1543" t="str">
        <f t="shared" si="329"/>
        <v/>
      </c>
      <c r="AS1543">
        <f t="shared" si="329"/>
        <v>1.1481027240567914</v>
      </c>
      <c r="AT1543" t="str">
        <f t="shared" si="329"/>
        <v/>
      </c>
      <c r="AU1543" t="str">
        <f t="shared" si="329"/>
        <v/>
      </c>
      <c r="AV1543" t="str">
        <f t="shared" si="329"/>
        <v/>
      </c>
      <c r="AW1543" t="str">
        <f t="shared" si="329"/>
        <v/>
      </c>
      <c r="AX1543" t="str">
        <f t="shared" si="329"/>
        <v/>
      </c>
      <c r="AZ1543" s="46">
        <f>IF(ISNUMBER(VLOOKUP($B1543,Stats!$A$2:$AA$19,2,FALSE))=FALSE,"",IF(ISNUMBER(W1543),(W1543-VLOOKUP($B1543,Stats!$A$2:$AA$19,2,FALSE))/VLOOKUP($B1543,Stats!$A$2:$AA$19,16,FALSE),""))</f>
        <v>0.38185968400731091</v>
      </c>
      <c r="BA1543" s="46">
        <f>IF(ISNUMBER(VLOOKUP($B1543,Stats!$A$2:$AA$19,2,FALSE))=FALSE,"",IF(ISNUMBER(X1543),(X1543-VLOOKUP($B1543,Stats!$A$2:$AA$19,3,FALSE))/VLOOKUP($B1543,Stats!$A$2:$AA$19,17,FALSE),""))</f>
        <v>-0.52813738425366874</v>
      </c>
      <c r="BB1543" s="46"/>
      <c r="BC1543" s="46"/>
      <c r="BD1543" s="44">
        <f t="shared" si="322"/>
        <v>-7.3138850123178917E-2</v>
      </c>
      <c r="BE1543" s="46">
        <f>IF(ISNUMBER(VLOOKUP($B1543,Stats!$A$2:$AA$19,2,FALSE))=FALSE,"",IF(ISNUMBER(Y1543),(Y1543-VLOOKUP($B1543,Stats!$A$2:$AA$19,5,FALSE))/VLOOKUP($B1543,Stats!$A$2:$AA$19,19,FALSE),""))</f>
        <v>-0.14190834026794225</v>
      </c>
      <c r="BF1543" s="46"/>
      <c r="BG1543" s="46"/>
      <c r="BH1543" s="46">
        <f>IF(ISNUMBER(VLOOKUP($B1543,Stats!$A$2:$AA$19,2,FALSE))=FALSE,"",IF(ISNUMBER(Z1543),(Z1543-VLOOKUP($B1543,Stats!$A$2:$AA$19,8,FALSE))/VLOOKUP($B1543,Stats!$A$2:$AA$19,22,FALSE),""))</f>
        <v>-0.48836753916131515</v>
      </c>
      <c r="BI1543" s="46" t="str">
        <f>IF(ISNUMBER(VLOOKUP($B1543,Stats!$A$2:$AA$19,2,FALSE))=FALSE,"",IF(ISNUMBER(#REF!),(#REF!-VLOOKUP($B1543,Stats!$A$2:$AA$19,9,FALSE))/VLOOKUP($B1543,Stats!$A$2:$AA$19,23,FALSE),""))</f>
        <v/>
      </c>
      <c r="BJ1543" s="46" t="str">
        <f>IF(ISNUMBER(VLOOKUP($B1543,Stats!$A$2:$AA$19,2,FALSE))=FALSE,"",IF(ISNUMBER(#REF!),(#REF!-VLOOKUP($B1543,Stats!$A$2:$AA$19,10,FALSE))/VLOOKUP($B1543,Stats!$A$2:$AA$19,24,FALSE),""))</f>
        <v/>
      </c>
      <c r="BK1543" s="44">
        <f t="shared" si="327"/>
        <v>-4.7174423560834983E-2</v>
      </c>
      <c r="BL1543" s="46" t="str">
        <f>IF(ISNUMBER(VLOOKUP($B1543,Stats!$A$2:$AA$19,2,FALSE))=FALSE,"",IF(ISNUMBER(#REF!),(#REF!-VLOOKUP($B1543,Stats!$A$2:$AA$19,11,FALSE))/VLOOKUP($B1543,Stats!$A$2:$AA$19,25,FALSE),""))</f>
        <v/>
      </c>
      <c r="BM1543" s="46">
        <f>IF(ISNUMBER(VLOOKUP($B1543,Stats!$A$2:$AA$19,2,FALSE))=FALSE,"",IF(ISNUMBER(AA1543),(AA1543-VLOOKUP($B1543,Stats!$A$2:$AA$19,12,FALSE))/VLOOKUP($B1543,Stats!$A$2:$AA$19,26,FALSE),""))</f>
        <v>-0.21276306053202029</v>
      </c>
      <c r="BN1543" s="46" t="str">
        <f>IF(ISNUMBER(VLOOKUP($B1543,Stats!$A$2:$AA$19,2,FALSE))=FALSE,"",IF(ISNUMBER(#REF!),(#REF!-VLOOKUP($B1543,Stats!$A$2:$AA$19,13,FALSE))/VLOOKUP($B1543,Stats!$A$2:$AA$19,27,FALSE),""))</f>
        <v/>
      </c>
      <c r="BO1543" s="46" t="str">
        <f>IF(ISNUMBER(VLOOKUP($B1543,Stats!$A$2:$AA$19,2,FALSE))=FALSE,"",IF(ISNUMBER(#REF!),(#REF!-VLOOKUP($B1543,Stats!$A$2:$AA$19,14,FALSE))/VLOOKUP($B1543,Stats!$A$2:$AB$19,28,FALSE),""))</f>
        <v/>
      </c>
      <c r="BP1543" s="46"/>
      <c r="BQ1543" s="46">
        <f>IF(ISNUMBER(VLOOKUP($B1543,Stats!$A$2:$AA$19,2,FALSE))=FALSE,"",IF(ISNUMBER(BM1543),BM1543,(VLOOKUP($B1543,Stats!$A$2:$AT$19,46,FALSE)-VLOOKUP($B1543,Stats!$A$2:$AA$19,12,FALSE))/VLOOKUP($B1543,Stats!$A$2:$AA$19,26,FALSE)))</f>
        <v>-0.21276306053202029</v>
      </c>
      <c r="BR1543" s="51">
        <f t="shared" si="328"/>
        <v>-0.21276306053202029</v>
      </c>
      <c r="BS1543" s="32" t="str">
        <f t="shared" si="323"/>
        <v>7303_201502</v>
      </c>
      <c r="BT1543" s="53">
        <f t="shared" si="324"/>
        <v>-8.5485036267540837E-2</v>
      </c>
    </row>
    <row r="1544" spans="1:72" x14ac:dyDescent="0.15">
      <c r="A1544" s="16">
        <v>7303</v>
      </c>
      <c r="B1544" s="17">
        <v>201503</v>
      </c>
      <c r="C1544" s="3">
        <v>0</v>
      </c>
      <c r="D1544" s="23">
        <v>-5.8334048211374778E-3</v>
      </c>
      <c r="E1544" s="18">
        <v>9.1190941591802171E-3</v>
      </c>
      <c r="F1544" s="24">
        <v>3</v>
      </c>
      <c r="G1544" s="24">
        <v>7</v>
      </c>
      <c r="H1544" s="20">
        <v>1.0472296125900726E-2</v>
      </c>
      <c r="I1544" s="20">
        <v>-5.2705162161376107E-3</v>
      </c>
      <c r="J1544" s="24">
        <v>1</v>
      </c>
      <c r="K1544" s="24">
        <v>5</v>
      </c>
      <c r="L1544" s="20">
        <v>1.6985502273312303E-2</v>
      </c>
      <c r="M1544" s="20">
        <v>-9.9102947458351576E-3</v>
      </c>
      <c r="N1544" s="19">
        <v>1.1855</v>
      </c>
      <c r="O1544" s="19">
        <v>1</v>
      </c>
      <c r="P1544" s="25">
        <v>42030</v>
      </c>
      <c r="Q1544" s="20">
        <v>-2.3871784057359791E-2</v>
      </c>
      <c r="R1544" s="25">
        <v>42037</v>
      </c>
      <c r="S1544" s="25">
        <f>IF(ISNUMBER(R1544),VLOOKUP(B1544,Index!$B$3:$AB$18,27,FALSE),"")</f>
        <v>42041</v>
      </c>
      <c r="T1544" s="25">
        <f>IF(ISNUMBER($R1544),VLOOKUP($B1544,Index!$B$21:$AB$36,27,FALSE),"")</f>
        <v>42041</v>
      </c>
      <c r="U1544" s="25">
        <f>IF(ISNUMBER($R1544),VLOOKUP($B1544,Index!$B$39:$AB$54,27,FALSE),"")</f>
        <v>42034</v>
      </c>
      <c r="W1544" s="18">
        <v>-0.17500214463412433</v>
      </c>
      <c r="X1544" s="19">
        <v>0.3</v>
      </c>
      <c r="Y1544" s="18">
        <v>0.1730226464432853</v>
      </c>
      <c r="Z1544" s="19">
        <f t="shared" si="325"/>
        <v>4</v>
      </c>
      <c r="AA1544" s="21" t="s">
        <v>25</v>
      </c>
      <c r="AB1544" s="3">
        <v>0</v>
      </c>
      <c r="AC1544" s="18">
        <v>3.0625750626542974E-2</v>
      </c>
      <c r="AD1544" s="19">
        <v>0.09</v>
      </c>
      <c r="AE1544" s="18">
        <v>2.9936836182238108E-2</v>
      </c>
      <c r="AF1544" s="19">
        <f t="shared" si="326"/>
        <v>16</v>
      </c>
      <c r="AG1544" s="21" t="s">
        <v>25</v>
      </c>
      <c r="AH1544" s="3">
        <v>0</v>
      </c>
      <c r="AK1544" t="str">
        <f t="shared" si="329"/>
        <v/>
      </c>
      <c r="AL1544" t="str">
        <f t="shared" si="329"/>
        <v/>
      </c>
      <c r="AM1544" t="str">
        <f t="shared" si="329"/>
        <v/>
      </c>
      <c r="AN1544" t="str">
        <f t="shared" si="329"/>
        <v/>
      </c>
      <c r="AO1544" t="str">
        <f t="shared" si="329"/>
        <v/>
      </c>
      <c r="AP1544" t="str">
        <f t="shared" si="329"/>
        <v/>
      </c>
      <c r="AQ1544" t="str">
        <f t="shared" si="329"/>
        <v/>
      </c>
      <c r="AR1544" t="str">
        <f t="shared" si="329"/>
        <v/>
      </c>
      <c r="AS1544" t="str">
        <f t="shared" si="329"/>
        <v/>
      </c>
      <c r="AT1544" t="str">
        <f t="shared" si="329"/>
        <v/>
      </c>
      <c r="AU1544" t="str">
        <f t="shared" si="329"/>
        <v/>
      </c>
      <c r="AV1544" t="str">
        <f t="shared" si="329"/>
        <v/>
      </c>
      <c r="AW1544" t="str">
        <f t="shared" si="329"/>
        <v/>
      </c>
      <c r="AX1544" t="str">
        <f t="shared" si="329"/>
        <v/>
      </c>
      <c r="AZ1544" s="46">
        <f>IF(ISNUMBER(VLOOKUP($B1544,Stats!$A$2:$AA$19,2,FALSE))=FALSE,"",IF(ISNUMBER(W1544),(W1544-VLOOKUP($B1544,Stats!$A$2:$AA$19,2,FALSE))/VLOOKUP($B1544,Stats!$A$2:$AA$19,16,FALSE),""))</f>
        <v>0.4701378443367723</v>
      </c>
      <c r="BA1544" s="46">
        <f>IF(ISNUMBER(VLOOKUP($B1544,Stats!$A$2:$AA$19,2,FALSE))=FALSE,"",IF(ISNUMBER(X1544),(X1544-VLOOKUP($B1544,Stats!$A$2:$AA$19,3,FALSE))/VLOOKUP($B1544,Stats!$A$2:$AA$19,17,FALSE),""))</f>
        <v>-0.45237065647630298</v>
      </c>
      <c r="BB1544" s="46"/>
      <c r="BC1544" s="46"/>
      <c r="BD1544" s="44">
        <f t="shared" si="322"/>
        <v>8.8835939302346623E-3</v>
      </c>
      <c r="BE1544" s="46">
        <f>IF(ISNUMBER(VLOOKUP($B1544,Stats!$A$2:$AA$19,2,FALSE))=FALSE,"",IF(ISNUMBER(Y1544),(Y1544-VLOOKUP($B1544,Stats!$A$2:$AA$19,5,FALSE))/VLOOKUP($B1544,Stats!$A$2:$AA$19,19,FALSE),""))</f>
        <v>0.16070876819735236</v>
      </c>
      <c r="BF1544" s="46"/>
      <c r="BG1544" s="46"/>
      <c r="BH1544" s="46">
        <f>IF(ISNUMBER(VLOOKUP($B1544,Stats!$A$2:$AA$19,2,FALSE))=FALSE,"",IF(ISNUMBER(Z1544),(Z1544-VLOOKUP($B1544,Stats!$A$2:$AA$19,8,FALSE))/VLOOKUP($B1544,Stats!$A$2:$AA$19,22,FALSE),""))</f>
        <v>0.92592734635126706</v>
      </c>
      <c r="BI1544" s="46" t="str">
        <f>IF(ISNUMBER(VLOOKUP($B1544,Stats!$A$2:$AA$19,2,FALSE))=FALSE,"",IF(ISNUMBER(#REF!),(#REF!-VLOOKUP($B1544,Stats!$A$2:$AA$19,9,FALSE))/VLOOKUP($B1544,Stats!$A$2:$AA$19,23,FALSE),""))</f>
        <v/>
      </c>
      <c r="BJ1544" s="46" t="str">
        <f>IF(ISNUMBER(VLOOKUP($B1544,Stats!$A$2:$AA$19,2,FALSE))=FALSE,"",IF(ISNUMBER(#REF!),(#REF!-VLOOKUP($B1544,Stats!$A$2:$AA$19,10,FALSE))/VLOOKUP($B1544,Stats!$A$2:$AA$19,24,FALSE),""))</f>
        <v/>
      </c>
      <c r="BK1544" s="44">
        <f t="shared" si="327"/>
        <v>0.16528206616723345</v>
      </c>
      <c r="BL1544" s="46" t="str">
        <f>IF(ISNUMBER(VLOOKUP($B1544,Stats!$A$2:$AA$19,2,FALSE))=FALSE,"",IF(ISNUMBER(#REF!),(#REF!-VLOOKUP($B1544,Stats!$A$2:$AA$19,11,FALSE))/VLOOKUP($B1544,Stats!$A$2:$AA$19,25,FALSE),""))</f>
        <v/>
      </c>
      <c r="BM1544" s="46" t="str">
        <f>IF(ISNUMBER(VLOOKUP($B1544,Stats!$A$2:$AA$19,2,FALSE))=FALSE,"",IF(ISNUMBER(AA1544),(AA1544-VLOOKUP($B1544,Stats!$A$2:$AA$19,12,FALSE))/VLOOKUP($B1544,Stats!$A$2:$AA$19,26,FALSE),""))</f>
        <v/>
      </c>
      <c r="BN1544" s="46" t="str">
        <f>IF(ISNUMBER(VLOOKUP($B1544,Stats!$A$2:$AA$19,2,FALSE))=FALSE,"",IF(ISNUMBER(#REF!),(#REF!-VLOOKUP($B1544,Stats!$A$2:$AA$19,13,FALSE))/VLOOKUP($B1544,Stats!$A$2:$AA$19,27,FALSE),""))</f>
        <v/>
      </c>
      <c r="BO1544" s="46" t="str">
        <f>IF(ISNUMBER(VLOOKUP($B1544,Stats!$A$2:$AA$19,2,FALSE))=FALSE,"",IF(ISNUMBER(#REF!),(#REF!-VLOOKUP($B1544,Stats!$A$2:$AA$19,14,FALSE))/VLOOKUP($B1544,Stats!$A$2:$AB$19,28,FALSE),""))</f>
        <v/>
      </c>
      <c r="BP1544" s="46"/>
      <c r="BQ1544" s="46">
        <f>IF(ISNUMBER(VLOOKUP($B1544,Stats!$A$2:$AA$19,2,FALSE))=FALSE,"",IF(ISNUMBER(BM1544),BM1544,(VLOOKUP($B1544,Stats!$A$2:$AT$19,46,FALSE)-VLOOKUP($B1544,Stats!$A$2:$AA$19,12,FALSE))/VLOOKUP($B1544,Stats!$A$2:$AA$19,26,FALSE)))</f>
        <v>-0.53964354662323732</v>
      </c>
      <c r="BR1544" s="51">
        <f t="shared" si="328"/>
        <v>-0.53964354662323732</v>
      </c>
      <c r="BS1544" s="32" t="str">
        <f t="shared" si="323"/>
        <v>7303_201503</v>
      </c>
      <c r="BT1544" s="53">
        <f t="shared" si="324"/>
        <v>-6.9827508382604708E-3</v>
      </c>
    </row>
    <row r="1545" spans="1:72" x14ac:dyDescent="0.15">
      <c r="A1545" s="16">
        <v>7303</v>
      </c>
      <c r="B1545" s="17">
        <v>201504</v>
      </c>
      <c r="C1545" s="3">
        <v>0</v>
      </c>
      <c r="D1545" s="23">
        <v>4.9357149020622826E-2</v>
      </c>
      <c r="E1545" s="18">
        <v>4.716172596775447E-3</v>
      </c>
      <c r="F1545" s="24">
        <v>6</v>
      </c>
      <c r="G1545" s="24">
        <v>1</v>
      </c>
      <c r="H1545" s="20">
        <v>8.2121942164860764E-3</v>
      </c>
      <c r="I1545" s="20">
        <v>-8.628872206403182E-4</v>
      </c>
      <c r="J1545" s="24">
        <v>6</v>
      </c>
      <c r="K1545" s="24">
        <v>1</v>
      </c>
      <c r="L1545" s="20">
        <v>1.2442588726513604E-2</v>
      </c>
      <c r="M1545" s="20">
        <v>-8.628872206403182E-4</v>
      </c>
      <c r="N1545" s="19">
        <v>1.2161</v>
      </c>
      <c r="O1545" s="19">
        <v>1.0502634078936006</v>
      </c>
      <c r="P1545" s="25">
        <v>42052</v>
      </c>
      <c r="Q1545" s="20">
        <v>0</v>
      </c>
      <c r="R1545" s="25">
        <v>42044</v>
      </c>
      <c r="S1545" s="25">
        <f>IF(ISNUMBER(R1545),VLOOKUP(B1545,Index!$B$3:$AB$18,27,FALSE),"")</f>
        <v>42044</v>
      </c>
      <c r="T1545" s="25">
        <f>IF(ISNUMBER($R1545),VLOOKUP($B1545,Index!$B$21:$AB$36,27,FALSE),"")</f>
        <v>42044</v>
      </c>
      <c r="U1545" s="25">
        <f>IF(ISNUMBER($R1545),VLOOKUP($B1545,Index!$B$39:$AB$54,27,FALSE),"")</f>
        <v>42052</v>
      </c>
      <c r="W1545" s="18">
        <v>1.9742859608249133</v>
      </c>
      <c r="X1545" s="19">
        <v>0.8571428571428571</v>
      </c>
      <c r="Y1545" s="18">
        <v>8.9483083465687743E-2</v>
      </c>
      <c r="Z1545" s="19">
        <f t="shared" si="325"/>
        <v>0</v>
      </c>
      <c r="AA1545" s="21" t="s">
        <v>25</v>
      </c>
      <c r="AB1545" s="3">
        <v>0</v>
      </c>
      <c r="AC1545" s="18">
        <v>3.8978050551103509</v>
      </c>
      <c r="AD1545" s="19">
        <v>0.73469387755102034</v>
      </c>
      <c r="AE1545" s="18">
        <v>8.0072222265272393E-3</v>
      </c>
      <c r="AF1545" s="19">
        <f t="shared" si="326"/>
        <v>0</v>
      </c>
      <c r="AG1545" s="21" t="s">
        <v>25</v>
      </c>
      <c r="AH1545" s="3">
        <v>0</v>
      </c>
      <c r="AK1545" t="str">
        <f t="shared" si="329"/>
        <v/>
      </c>
      <c r="AL1545" t="str">
        <f t="shared" si="329"/>
        <v/>
      </c>
      <c r="AM1545" t="str">
        <f t="shared" si="329"/>
        <v/>
      </c>
      <c r="AN1545" t="str">
        <f t="shared" si="329"/>
        <v/>
      </c>
      <c r="AO1545" t="str">
        <f t="shared" si="329"/>
        <v/>
      </c>
      <c r="AP1545" t="str">
        <f t="shared" si="329"/>
        <v/>
      </c>
      <c r="AQ1545" t="str">
        <f t="shared" si="329"/>
        <v/>
      </c>
      <c r="AR1545" t="str">
        <f t="shared" si="329"/>
        <v/>
      </c>
      <c r="AS1545" t="str">
        <f t="shared" si="329"/>
        <v/>
      </c>
      <c r="AT1545" t="str">
        <f t="shared" si="329"/>
        <v/>
      </c>
      <c r="AU1545" t="str">
        <f t="shared" si="329"/>
        <v/>
      </c>
      <c r="AV1545" t="str">
        <f t="shared" si="329"/>
        <v/>
      </c>
      <c r="AW1545" t="str">
        <f t="shared" si="329"/>
        <v/>
      </c>
      <c r="AX1545" t="str">
        <f t="shared" si="329"/>
        <v/>
      </c>
      <c r="AZ1545" s="46">
        <f>IF(ISNUMBER(VLOOKUP($B1545,Stats!$A$2:$AA$19,2,FALSE))=FALSE,"",IF(ISNUMBER(W1545),(W1545-VLOOKUP($B1545,Stats!$A$2:$AA$19,2,FALSE))/VLOOKUP($B1545,Stats!$A$2:$AA$19,16,FALSE),""))</f>
        <v>0.15528771276822956</v>
      </c>
      <c r="BA1545" s="46">
        <f>IF(ISNUMBER(VLOOKUP($B1545,Stats!$A$2:$AA$19,2,FALSE))=FALSE,"",IF(ISNUMBER(X1545),(X1545-VLOOKUP($B1545,Stats!$A$2:$AA$19,3,FALSE))/VLOOKUP($B1545,Stats!$A$2:$AA$19,17,FALSE),""))</f>
        <v>-2.8916520771255196E-2</v>
      </c>
      <c r="BB1545" s="46"/>
      <c r="BC1545" s="46"/>
      <c r="BD1545" s="44">
        <f t="shared" si="322"/>
        <v>6.3185595998487179E-2</v>
      </c>
      <c r="BE1545" s="46">
        <f>IF(ISNUMBER(VLOOKUP($B1545,Stats!$A$2:$AA$19,2,FALSE))=FALSE,"",IF(ISNUMBER(Y1545),(Y1545-VLOOKUP($B1545,Stats!$A$2:$AA$19,5,FALSE))/VLOOKUP($B1545,Stats!$A$2:$AA$19,19,FALSE),""))</f>
        <v>-0.22707060139878782</v>
      </c>
      <c r="BF1545" s="46"/>
      <c r="BG1545" s="46"/>
      <c r="BH1545" s="46">
        <f>IF(ISNUMBER(VLOOKUP($B1545,Stats!$A$2:$AA$19,2,FALSE))=FALSE,"",IF(ISNUMBER(Z1545),(Z1545-VLOOKUP($B1545,Stats!$A$2:$AA$19,8,FALSE))/VLOOKUP($B1545,Stats!$A$2:$AA$19,22,FALSE),""))</f>
        <v>-0.5145844845400992</v>
      </c>
      <c r="BI1545" s="46" t="str">
        <f>IF(ISNUMBER(VLOOKUP($B1545,Stats!$A$2:$AA$19,2,FALSE))=FALSE,"",IF(ISNUMBER(#REF!),(#REF!-VLOOKUP($B1545,Stats!$A$2:$AA$19,9,FALSE))/VLOOKUP($B1545,Stats!$A$2:$AA$19,23,FALSE),""))</f>
        <v/>
      </c>
      <c r="BJ1545" s="46" t="str">
        <f>IF(ISNUMBER(VLOOKUP($B1545,Stats!$A$2:$AA$19,2,FALSE))=FALSE,"",IF(ISNUMBER(#REF!),(#REF!-VLOOKUP($B1545,Stats!$A$2:$AA$19,10,FALSE))/VLOOKUP($B1545,Stats!$A$2:$AA$19,24,FALSE),""))</f>
        <v/>
      </c>
      <c r="BK1545" s="44">
        <f t="shared" si="327"/>
        <v>4.5740756171216979E-3</v>
      </c>
      <c r="BL1545" s="46" t="str">
        <f>IF(ISNUMBER(VLOOKUP($B1545,Stats!$A$2:$AA$19,2,FALSE))=FALSE,"",IF(ISNUMBER(#REF!),(#REF!-VLOOKUP($B1545,Stats!$A$2:$AA$19,11,FALSE))/VLOOKUP($B1545,Stats!$A$2:$AA$19,25,FALSE),""))</f>
        <v/>
      </c>
      <c r="BM1545" s="46" t="str">
        <f>IF(ISNUMBER(VLOOKUP($B1545,Stats!$A$2:$AA$19,2,FALSE))=FALSE,"",IF(ISNUMBER(AA1545),(AA1545-VLOOKUP($B1545,Stats!$A$2:$AA$19,12,FALSE))/VLOOKUP($B1545,Stats!$A$2:$AA$19,26,FALSE),""))</f>
        <v/>
      </c>
      <c r="BN1545" s="46" t="str">
        <f>IF(ISNUMBER(VLOOKUP($B1545,Stats!$A$2:$AA$19,2,FALSE))=FALSE,"",IF(ISNUMBER(#REF!),(#REF!-VLOOKUP($B1545,Stats!$A$2:$AA$19,13,FALSE))/VLOOKUP($B1545,Stats!$A$2:$AA$19,27,FALSE),""))</f>
        <v/>
      </c>
      <c r="BO1545" s="46" t="str">
        <f>IF(ISNUMBER(VLOOKUP($B1545,Stats!$A$2:$AA$19,2,FALSE))=FALSE,"",IF(ISNUMBER(#REF!),(#REF!-VLOOKUP($B1545,Stats!$A$2:$AA$19,14,FALSE))/VLOOKUP($B1545,Stats!$A$2:$AB$19,28,FALSE),""))</f>
        <v/>
      </c>
      <c r="BP1545" s="46"/>
      <c r="BQ1545" s="46">
        <f>IF(ISNUMBER(VLOOKUP($B1545,Stats!$A$2:$AA$19,2,FALSE))=FALSE,"",IF(ISNUMBER(BM1545),BM1545,(VLOOKUP($B1545,Stats!$A$2:$AT$19,46,FALSE)-VLOOKUP($B1545,Stats!$A$2:$AA$19,12,FALSE))/VLOOKUP($B1545,Stats!$A$2:$AA$19,26,FALSE)))</f>
        <v>-0.64096278450557098</v>
      </c>
      <c r="BR1545" s="51">
        <f t="shared" si="328"/>
        <v>-0.64096278450557098</v>
      </c>
      <c r="BS1545" s="32" t="str">
        <f t="shared" si="323"/>
        <v>7303_201504</v>
      </c>
      <c r="BT1545" s="53">
        <f t="shared" si="324"/>
        <v>-0.11281099233114374</v>
      </c>
    </row>
    <row r="1546" spans="1:72" x14ac:dyDescent="0.15">
      <c r="A1546" s="16">
        <v>7303</v>
      </c>
      <c r="B1546" s="17">
        <v>201505</v>
      </c>
      <c r="C1546" s="3">
        <v>0</v>
      </c>
      <c r="D1546" s="23">
        <v>1.8419537866951607E-2</v>
      </c>
      <c r="E1546" s="18">
        <v>8.8518197203041171E-3</v>
      </c>
      <c r="F1546" s="24">
        <v>4</v>
      </c>
      <c r="G1546" s="24">
        <v>4</v>
      </c>
      <c r="H1546" s="20">
        <v>1.0053169222880132E-2</v>
      </c>
      <c r="I1546" s="20">
        <v>-5.4165380284000586E-3</v>
      </c>
      <c r="J1546" s="24">
        <v>3</v>
      </c>
      <c r="K1546" s="24">
        <v>2</v>
      </c>
      <c r="L1546" s="20">
        <v>1.3423364790107417E-2</v>
      </c>
      <c r="M1546" s="20">
        <v>-9.200000000000097E-3</v>
      </c>
      <c r="N1546" s="19">
        <v>1.2505999999999999</v>
      </c>
      <c r="O1546" s="19">
        <v>1.0329561410754107</v>
      </c>
      <c r="P1546" s="25">
        <v>42067</v>
      </c>
      <c r="Q1546" s="20">
        <v>-9.6753558292019815E-3</v>
      </c>
      <c r="R1546" s="25">
        <v>42069</v>
      </c>
      <c r="S1546" s="25">
        <f>IF(ISNUMBER(R1546),VLOOKUP(B1546,Index!$B$3:$AB$18,27,FALSE),"")</f>
        <v>42069</v>
      </c>
      <c r="T1546" s="25">
        <f>IF(ISNUMBER($R1546),VLOOKUP($B1546,Index!$B$21:$AB$36,27,FALSE),"")</f>
        <v>42069</v>
      </c>
      <c r="U1546" s="25">
        <f>IF(ISNUMBER($R1546),VLOOKUP($B1546,Index!$B$39:$AB$54,27,FALSE),"")</f>
        <v>42069</v>
      </c>
      <c r="W1546" s="18">
        <v>0.66310336321025787</v>
      </c>
      <c r="X1546" s="19">
        <v>0.5</v>
      </c>
      <c r="Y1546" s="18">
        <v>0.16795147052013373</v>
      </c>
      <c r="Z1546" s="19">
        <f t="shared" si="325"/>
        <v>0</v>
      </c>
      <c r="AA1546" s="21">
        <v>1.9037581864801392</v>
      </c>
      <c r="AB1546" s="3">
        <v>0</v>
      </c>
      <c r="AC1546" s="18">
        <v>0.43970607030075515</v>
      </c>
      <c r="AD1546" s="19">
        <v>0.25</v>
      </c>
      <c r="AE1546" s="18">
        <v>2.820769644987535E-2</v>
      </c>
      <c r="AF1546" s="19">
        <f t="shared" si="326"/>
        <v>0</v>
      </c>
      <c r="AG1546" s="21">
        <v>3.6242952325901485</v>
      </c>
      <c r="AH1546" s="3">
        <v>0</v>
      </c>
      <c r="AK1546" t="str">
        <f t="shared" si="329"/>
        <v/>
      </c>
      <c r="AL1546" t="str">
        <f t="shared" si="329"/>
        <v/>
      </c>
      <c r="AM1546" t="str">
        <f t="shared" si="329"/>
        <v/>
      </c>
      <c r="AN1546" t="str">
        <f t="shared" si="329"/>
        <v/>
      </c>
      <c r="AO1546" t="str">
        <f t="shared" si="329"/>
        <v/>
      </c>
      <c r="AP1546" t="str">
        <f t="shared" si="329"/>
        <v/>
      </c>
      <c r="AQ1546" t="str">
        <f t="shared" si="329"/>
        <v/>
      </c>
      <c r="AR1546" t="str">
        <f t="shared" si="329"/>
        <v/>
      </c>
      <c r="AS1546" t="str">
        <f t="shared" si="329"/>
        <v/>
      </c>
      <c r="AT1546" t="str">
        <f t="shared" si="329"/>
        <v/>
      </c>
      <c r="AU1546" t="str">
        <f t="shared" si="329"/>
        <v/>
      </c>
      <c r="AV1546">
        <f t="shared" si="329"/>
        <v>1.9037581864801392</v>
      </c>
      <c r="AW1546" t="str">
        <f t="shared" si="329"/>
        <v/>
      </c>
      <c r="AX1546" t="str">
        <f t="shared" si="329"/>
        <v/>
      </c>
      <c r="AZ1546" s="46">
        <f>IF(ISNUMBER(VLOOKUP($B1546,Stats!$A$2:$AA$19,2,FALSE))=FALSE,"",IF(ISNUMBER(W1546),(W1546-VLOOKUP($B1546,Stats!$A$2:$AA$19,2,FALSE))/VLOOKUP($B1546,Stats!$A$2:$AA$19,16,FALSE),""))</f>
        <v>0.40545447533166767</v>
      </c>
      <c r="BA1546" s="46">
        <f>IF(ISNUMBER(VLOOKUP($B1546,Stats!$A$2:$AA$19,2,FALSE))=FALSE,"",IF(ISNUMBER(X1546),(X1546-VLOOKUP($B1546,Stats!$A$2:$AA$19,3,FALSE))/VLOOKUP($B1546,Stats!$A$2:$AA$19,17,FALSE),""))</f>
        <v>-0.52592327303600894</v>
      </c>
      <c r="BB1546" s="46"/>
      <c r="BC1546" s="46"/>
      <c r="BD1546" s="44">
        <f t="shared" si="322"/>
        <v>-6.0234398852170634E-2</v>
      </c>
      <c r="BE1546" s="46">
        <f>IF(ISNUMBER(VLOOKUP($B1546,Stats!$A$2:$AA$19,2,FALSE))=FALSE,"",IF(ISNUMBER(Y1546),(Y1546-VLOOKUP($B1546,Stats!$A$2:$AA$19,5,FALSE))/VLOOKUP($B1546,Stats!$A$2:$AA$19,19,FALSE),""))</f>
        <v>-1.9499237481772482E-2</v>
      </c>
      <c r="BF1546" s="46"/>
      <c r="BG1546" s="46"/>
      <c r="BH1546" s="46">
        <f>IF(ISNUMBER(VLOOKUP($B1546,Stats!$A$2:$AA$19,2,FALSE))=FALSE,"",IF(ISNUMBER(Z1546),(Z1546-VLOOKUP($B1546,Stats!$A$2:$AA$19,8,FALSE))/VLOOKUP($B1546,Stats!$A$2:$AA$19,22,FALSE),""))</f>
        <v>-0.59810804423176478</v>
      </c>
      <c r="BI1546" s="46" t="str">
        <f>IF(ISNUMBER(VLOOKUP($B1546,Stats!$A$2:$AA$19,2,FALSE))=FALSE,"",IF(ISNUMBER(#REF!),(#REF!-VLOOKUP($B1546,Stats!$A$2:$AA$19,9,FALSE))/VLOOKUP($B1546,Stats!$A$2:$AA$19,23,FALSE),""))</f>
        <v/>
      </c>
      <c r="BJ1546" s="46" t="str">
        <f>IF(ISNUMBER(VLOOKUP($B1546,Stats!$A$2:$AA$19,2,FALSE))=FALSE,"",IF(ISNUMBER(#REF!),(#REF!-VLOOKUP($B1546,Stats!$A$2:$AA$19,10,FALSE))/VLOOKUP($B1546,Stats!$A$2:$AA$19,24,FALSE),""))</f>
        <v/>
      </c>
      <c r="BK1546" s="44">
        <f t="shared" si="327"/>
        <v>-0.16578294703228871</v>
      </c>
      <c r="BL1546" s="46" t="str">
        <f>IF(ISNUMBER(VLOOKUP($B1546,Stats!$A$2:$AA$19,2,FALSE))=FALSE,"",IF(ISNUMBER(#REF!),(#REF!-VLOOKUP($B1546,Stats!$A$2:$AA$19,11,FALSE))/VLOOKUP($B1546,Stats!$A$2:$AA$19,25,FALSE),""))</f>
        <v/>
      </c>
      <c r="BM1546" s="46">
        <f>IF(ISNUMBER(VLOOKUP($B1546,Stats!$A$2:$AA$19,2,FALSE))=FALSE,"",IF(ISNUMBER(AA1546),(AA1546-VLOOKUP($B1546,Stats!$A$2:$AA$19,12,FALSE))/VLOOKUP($B1546,Stats!$A$2:$AA$19,26,FALSE),""))</f>
        <v>-0.25454028531580902</v>
      </c>
      <c r="BN1546" s="46" t="str">
        <f>IF(ISNUMBER(VLOOKUP($B1546,Stats!$A$2:$AA$19,2,FALSE))=FALSE,"",IF(ISNUMBER(#REF!),(#REF!-VLOOKUP($B1546,Stats!$A$2:$AA$19,13,FALSE))/VLOOKUP($B1546,Stats!$A$2:$AA$19,27,FALSE),""))</f>
        <v/>
      </c>
      <c r="BO1546" s="46" t="str">
        <f>IF(ISNUMBER(VLOOKUP($B1546,Stats!$A$2:$AA$19,2,FALSE))=FALSE,"",IF(ISNUMBER(#REF!),(#REF!-VLOOKUP($B1546,Stats!$A$2:$AA$19,14,FALSE))/VLOOKUP($B1546,Stats!$A$2:$AB$19,28,FALSE),""))</f>
        <v/>
      </c>
      <c r="BP1546" s="46"/>
      <c r="BQ1546" s="46">
        <f>IF(ISNUMBER(VLOOKUP($B1546,Stats!$A$2:$AA$19,2,FALSE))=FALSE,"",IF(ISNUMBER(BM1546),BM1546,(VLOOKUP($B1546,Stats!$A$2:$AT$19,46,FALSE)-VLOOKUP($B1546,Stats!$A$2:$AA$19,12,FALSE))/VLOOKUP($B1546,Stats!$A$2:$AA$19,26,FALSE)))</f>
        <v>-0.25454028531580902</v>
      </c>
      <c r="BR1546" s="51">
        <f t="shared" si="328"/>
        <v>-0.25454028531580902</v>
      </c>
      <c r="BS1546" s="32" t="str">
        <f t="shared" si="323"/>
        <v>7303_201505</v>
      </c>
      <c r="BT1546" s="53">
        <f t="shared" si="324"/>
        <v>-0.16242470505296916</v>
      </c>
    </row>
    <row r="1547" spans="1:72" x14ac:dyDescent="0.15">
      <c r="A1547" s="16">
        <v>7303</v>
      </c>
      <c r="B1547" s="17">
        <v>201506</v>
      </c>
      <c r="C1547" s="3">
        <v>0</v>
      </c>
      <c r="D1547" s="23">
        <v>7.9935405732741271E-2</v>
      </c>
      <c r="E1547" s="18">
        <v>5.771764960460354E-3</v>
      </c>
      <c r="F1547" s="24">
        <v>9</v>
      </c>
      <c r="G1547" s="24">
        <v>1</v>
      </c>
      <c r="H1547" s="20">
        <v>8.7000330380733425E-3</v>
      </c>
      <c r="I1547" s="20">
        <v>-9.5389507154219899E-4</v>
      </c>
      <c r="J1547" s="24">
        <v>7</v>
      </c>
      <c r="K1547" s="24">
        <v>1</v>
      </c>
      <c r="L1547" s="20">
        <v>1.705891644290003E-2</v>
      </c>
      <c r="M1547" s="20">
        <v>-9.5389507154219899E-4</v>
      </c>
      <c r="N1547" s="19">
        <v>1.3374999999999999</v>
      </c>
      <c r="O1547" s="19">
        <v>1.0715430219516102</v>
      </c>
      <c r="P1547" s="25">
        <v>42083</v>
      </c>
      <c r="Q1547" s="20">
        <v>-9.5389507154219899E-4</v>
      </c>
      <c r="R1547" s="25">
        <v>42074</v>
      </c>
      <c r="S1547" s="25">
        <f>IF(ISNUMBER(R1547),VLOOKUP(B1547,Index!$B$3:$AB$18,27,FALSE),"")</f>
        <v>42073</v>
      </c>
      <c r="T1547" s="25">
        <f>IF(ISNUMBER($R1547),VLOOKUP($B1547,Index!$B$21:$AB$36,27,FALSE),"")</f>
        <v>42075</v>
      </c>
      <c r="U1547" s="25">
        <f>IF(ISNUMBER($R1547),VLOOKUP($B1547,Index!$B$39:$AB$54,27,FALSE),"")</f>
        <v>42075</v>
      </c>
      <c r="W1547" s="18">
        <v>2.3980621719822381</v>
      </c>
      <c r="X1547" s="19">
        <v>0.9</v>
      </c>
      <c r="Y1547" s="18">
        <v>0.10951154036523844</v>
      </c>
      <c r="Z1547" s="19">
        <f t="shared" si="325"/>
        <v>1</v>
      </c>
      <c r="AA1547" s="21">
        <v>83.798950343151077</v>
      </c>
      <c r="AB1547" s="3">
        <v>0</v>
      </c>
      <c r="AC1547" s="18">
        <v>5.7507021806921692</v>
      </c>
      <c r="AD1547" s="19">
        <v>0.81</v>
      </c>
      <c r="AE1547" s="18">
        <v>1.1992777473167248E-2</v>
      </c>
      <c r="AF1547" s="19">
        <f t="shared" si="326"/>
        <v>1</v>
      </c>
      <c r="AG1547" s="21">
        <v>7022.2640786139</v>
      </c>
      <c r="AH1547" s="3">
        <v>0</v>
      </c>
      <c r="AK1547" t="str">
        <f t="shared" si="329"/>
        <v/>
      </c>
      <c r="AL1547" t="str">
        <f t="shared" si="329"/>
        <v/>
      </c>
      <c r="AM1547" t="str">
        <f t="shared" si="329"/>
        <v/>
      </c>
      <c r="AN1547" t="str">
        <f t="shared" si="329"/>
        <v/>
      </c>
      <c r="AO1547" t="str">
        <f t="shared" si="329"/>
        <v/>
      </c>
      <c r="AP1547" t="str">
        <f t="shared" si="329"/>
        <v/>
      </c>
      <c r="AQ1547" t="str">
        <f t="shared" si="329"/>
        <v/>
      </c>
      <c r="AR1547" t="str">
        <f t="shared" si="329"/>
        <v/>
      </c>
      <c r="AS1547" t="str">
        <f t="shared" si="329"/>
        <v/>
      </c>
      <c r="AT1547" t="str">
        <f t="shared" si="329"/>
        <v/>
      </c>
      <c r="AU1547" t="str">
        <f t="shared" si="329"/>
        <v/>
      </c>
      <c r="AV1547" t="str">
        <f t="shared" si="329"/>
        <v/>
      </c>
      <c r="AW1547">
        <f t="shared" si="329"/>
        <v>83.798950343151077</v>
      </c>
      <c r="AX1547" t="str">
        <f t="shared" si="329"/>
        <v/>
      </c>
      <c r="AZ1547" s="46">
        <f>IF(ISNUMBER(VLOOKUP($B1547,Stats!$A$2:$AA$19,2,FALSE))=FALSE,"",IF(ISNUMBER(W1547),(W1547-VLOOKUP($B1547,Stats!$A$2:$AA$19,2,FALSE))/VLOOKUP($B1547,Stats!$A$2:$AA$19,16,FALSE),""))</f>
        <v>0.35688753579328453</v>
      </c>
      <c r="BA1547" s="46">
        <f>IF(ISNUMBER(VLOOKUP($B1547,Stats!$A$2:$AA$19,2,FALSE))=FALSE,"",IF(ISNUMBER(X1547),(X1547-VLOOKUP($B1547,Stats!$A$2:$AA$19,3,FALSE))/VLOOKUP($B1547,Stats!$A$2:$AA$19,17,FALSE),""))</f>
        <v>0.77618004453973322</v>
      </c>
      <c r="BB1547" s="46"/>
      <c r="BC1547" s="46"/>
      <c r="BD1547" s="44">
        <f t="shared" si="322"/>
        <v>0.56653379016650884</v>
      </c>
      <c r="BE1547" s="46">
        <f>IF(ISNUMBER(VLOOKUP($B1547,Stats!$A$2:$AA$19,2,FALSE))=FALSE,"",IF(ISNUMBER(Y1547),(Y1547-VLOOKUP($B1547,Stats!$A$2:$AA$19,5,FALSE))/VLOOKUP($B1547,Stats!$A$2:$AA$19,19,FALSE),""))</f>
        <v>-0.35984465555641176</v>
      </c>
      <c r="BF1547" s="46"/>
      <c r="BG1547" s="46"/>
      <c r="BH1547" s="46">
        <f>IF(ISNUMBER(VLOOKUP($B1547,Stats!$A$2:$AA$19,2,FALSE))=FALSE,"",IF(ISNUMBER(Z1547),(Z1547-VLOOKUP($B1547,Stats!$A$2:$AA$19,8,FALSE))/VLOOKUP($B1547,Stats!$A$2:$AA$19,22,FALSE),""))</f>
        <v>-0.73808297609062268</v>
      </c>
      <c r="BI1547" s="46" t="str">
        <f>IF(ISNUMBER(VLOOKUP($B1547,Stats!$A$2:$AA$19,2,FALSE))=FALSE,"",IF(ISNUMBER(#REF!),(#REF!-VLOOKUP($B1547,Stats!$A$2:$AA$19,9,FALSE))/VLOOKUP($B1547,Stats!$A$2:$AA$19,23,FALSE),""))</f>
        <v/>
      </c>
      <c r="BJ1547" s="46" t="str">
        <f>IF(ISNUMBER(VLOOKUP($B1547,Stats!$A$2:$AA$19,2,FALSE))=FALSE,"",IF(ISNUMBER(#REF!),(#REF!-VLOOKUP($B1547,Stats!$A$2:$AA$19,10,FALSE))/VLOOKUP($B1547,Stats!$A$2:$AA$19,24,FALSE),""))</f>
        <v/>
      </c>
      <c r="BK1547" s="44">
        <f t="shared" si="327"/>
        <v>3.0466366062301409E-2</v>
      </c>
      <c r="BL1547" s="46" t="str">
        <f>IF(ISNUMBER(VLOOKUP($B1547,Stats!$A$2:$AA$19,2,FALSE))=FALSE,"",IF(ISNUMBER(#REF!),(#REF!-VLOOKUP($B1547,Stats!$A$2:$AA$19,11,FALSE))/VLOOKUP($B1547,Stats!$A$2:$AA$19,25,FALSE),""))</f>
        <v/>
      </c>
      <c r="BM1547" s="46">
        <f>IF(ISNUMBER(VLOOKUP($B1547,Stats!$A$2:$AA$19,2,FALSE))=FALSE,"",IF(ISNUMBER(AA1547),(AA1547-VLOOKUP($B1547,Stats!$A$2:$AA$19,12,FALSE))/VLOOKUP($B1547,Stats!$A$2:$AA$19,26,FALSE),""))</f>
        <v>0.19286583295526338</v>
      </c>
      <c r="BN1547" s="46" t="str">
        <f>IF(ISNUMBER(VLOOKUP($B1547,Stats!$A$2:$AA$19,2,FALSE))=FALSE,"",IF(ISNUMBER(#REF!),(#REF!-VLOOKUP($B1547,Stats!$A$2:$AA$19,13,FALSE))/VLOOKUP($B1547,Stats!$A$2:$AA$19,27,FALSE),""))</f>
        <v/>
      </c>
      <c r="BO1547" s="46" t="str">
        <f>IF(ISNUMBER(VLOOKUP($B1547,Stats!$A$2:$AA$19,2,FALSE))=FALSE,"",IF(ISNUMBER(#REF!),(#REF!-VLOOKUP($B1547,Stats!$A$2:$AA$19,14,FALSE))/VLOOKUP($B1547,Stats!$A$2:$AB$19,28,FALSE),""))</f>
        <v/>
      </c>
      <c r="BP1547" s="46"/>
      <c r="BQ1547" s="46">
        <f>IF(ISNUMBER(VLOOKUP($B1547,Stats!$A$2:$AA$19,2,FALSE))=FALSE,"",IF(ISNUMBER(BM1547),BM1547,(VLOOKUP($B1547,Stats!$A$2:$AT$19,46,FALSE)-VLOOKUP($B1547,Stats!$A$2:$AA$19,12,FALSE))/VLOOKUP($B1547,Stats!$A$2:$AA$19,26,FALSE)))</f>
        <v>0.19286583295526338</v>
      </c>
      <c r="BR1547" s="51">
        <f t="shared" si="328"/>
        <v>0.19286583295526338</v>
      </c>
      <c r="BS1547" s="32" t="str">
        <f t="shared" si="323"/>
        <v>7303_201506</v>
      </c>
      <c r="BT1547" s="53">
        <f t="shared" si="324"/>
        <v>0.17015974426173527</v>
      </c>
    </row>
    <row r="1548" spans="1:72" x14ac:dyDescent="0.15">
      <c r="A1548" s="16">
        <v>7303</v>
      </c>
      <c r="B1548" s="17">
        <v>201507</v>
      </c>
      <c r="C1548" s="3">
        <v>0</v>
      </c>
      <c r="D1548" s="23">
        <v>3.439252336448595E-2</v>
      </c>
      <c r="E1548" s="18">
        <v>9.5576676141761359E-3</v>
      </c>
      <c r="F1548" s="24">
        <v>4</v>
      </c>
      <c r="G1548" s="24">
        <v>1</v>
      </c>
      <c r="H1548" s="20">
        <v>9.8673935961600678E-3</v>
      </c>
      <c r="I1548" s="20">
        <v>-5.3596002027956891E-3</v>
      </c>
      <c r="J1548" s="24">
        <v>3</v>
      </c>
      <c r="K1548" s="24">
        <v>1</v>
      </c>
      <c r="L1548" s="20">
        <v>2.138317757009367E-2</v>
      </c>
      <c r="M1548" s="20">
        <v>-5.3596002027956891E-3</v>
      </c>
      <c r="N1548" s="19">
        <v>1.3835</v>
      </c>
      <c r="O1548" s="19">
        <v>1.0127369885074298</v>
      </c>
      <c r="P1548" s="25">
        <v>42090</v>
      </c>
      <c r="Q1548" s="20">
        <v>-5.3596002027956891E-3</v>
      </c>
      <c r="R1548" s="25">
        <v>42089</v>
      </c>
      <c r="S1548" s="25">
        <f>IF(ISNUMBER(R1548),VLOOKUP(B1548,Index!$B$3:$AB$18,27,FALSE),"")</f>
        <v>42088</v>
      </c>
      <c r="T1548" s="25">
        <f>IF(ISNUMBER($R1548),VLOOKUP($B1548,Index!$B$21:$AB$36,27,FALSE),"")</f>
        <v>42089</v>
      </c>
      <c r="U1548" s="25">
        <f>IF(ISNUMBER($R1548),VLOOKUP($B1548,Index!$B$39:$AB$54,27,FALSE),"")</f>
        <v>42089</v>
      </c>
      <c r="W1548" s="18">
        <v>2.4762616822429884</v>
      </c>
      <c r="X1548" s="19">
        <v>0.8</v>
      </c>
      <c r="Y1548" s="18">
        <v>0.18134399267774404</v>
      </c>
      <c r="Z1548" s="19">
        <f t="shared" si="325"/>
        <v>1</v>
      </c>
      <c r="AA1548" s="21">
        <v>6.4169941904521215</v>
      </c>
      <c r="AB1548" s="3">
        <v>0</v>
      </c>
      <c r="AC1548" s="18">
        <v>6.1318719189448743</v>
      </c>
      <c r="AD1548" s="19">
        <v>0.64000000000000012</v>
      </c>
      <c r="AE1548" s="18">
        <v>3.2885643680305686E-2</v>
      </c>
      <c r="AF1548" s="19">
        <f t="shared" si="326"/>
        <v>1</v>
      </c>
      <c r="AG1548" s="21">
        <v>41.177814440296281</v>
      </c>
      <c r="AH1548" s="3">
        <v>0</v>
      </c>
      <c r="AK1548" t="str">
        <f t="shared" si="329"/>
        <v/>
      </c>
      <c r="AL1548" t="str">
        <f t="shared" si="329"/>
        <v/>
      </c>
      <c r="AM1548" t="str">
        <f t="shared" si="329"/>
        <v/>
      </c>
      <c r="AN1548" t="str">
        <f t="shared" si="329"/>
        <v/>
      </c>
      <c r="AO1548" t="str">
        <f t="shared" si="329"/>
        <v/>
      </c>
      <c r="AP1548" t="str">
        <f t="shared" si="329"/>
        <v/>
      </c>
      <c r="AQ1548" t="str">
        <f t="shared" si="329"/>
        <v/>
      </c>
      <c r="AR1548" t="str">
        <f t="shared" si="329"/>
        <v/>
      </c>
      <c r="AS1548" t="str">
        <f t="shared" si="329"/>
        <v/>
      </c>
      <c r="AT1548" t="str">
        <f t="shared" si="329"/>
        <v/>
      </c>
      <c r="AU1548" t="str">
        <f t="shared" si="329"/>
        <v/>
      </c>
      <c r="AV1548" t="str">
        <f t="shared" si="329"/>
        <v/>
      </c>
      <c r="AW1548" t="str">
        <f t="shared" si="329"/>
        <v/>
      </c>
      <c r="AX1548">
        <f t="shared" si="329"/>
        <v>6.4169941904521215</v>
      </c>
      <c r="AZ1548" s="46">
        <f>IF(ISNUMBER(VLOOKUP($B1548,Stats!$A$2:$AA$19,2,FALSE))=FALSE,"",IF(ISNUMBER(W1548),(W1548-VLOOKUP($B1548,Stats!$A$2:$AA$19,2,FALSE))/VLOOKUP($B1548,Stats!$A$2:$AA$19,16,FALSE),""))</f>
        <v>0.58912663060444526</v>
      </c>
      <c r="BA1548" s="46">
        <f>IF(ISNUMBER(VLOOKUP($B1548,Stats!$A$2:$AA$19,2,FALSE))=FALSE,"",IF(ISNUMBER(X1548),(X1548-VLOOKUP($B1548,Stats!$A$2:$AA$19,3,FALSE))/VLOOKUP($B1548,Stats!$A$2:$AA$19,17,FALSE),""))</f>
        <v>0.61985383420575335</v>
      </c>
      <c r="BB1548" s="46"/>
      <c r="BC1548" s="46"/>
      <c r="BD1548" s="44">
        <f t="shared" si="322"/>
        <v>0.60449023240509936</v>
      </c>
      <c r="BE1548" s="46">
        <f>IF(ISNUMBER(VLOOKUP($B1548,Stats!$A$2:$AA$19,2,FALSE))=FALSE,"",IF(ISNUMBER(Y1548),(Y1548-VLOOKUP($B1548,Stats!$A$2:$AA$19,5,FALSE))/VLOOKUP($B1548,Stats!$A$2:$AA$19,19,FALSE),""))</f>
        <v>-3.9181521967232701E-2</v>
      </c>
      <c r="BF1548" s="46"/>
      <c r="BG1548" s="46"/>
      <c r="BH1548" s="46">
        <f>IF(ISNUMBER(VLOOKUP($B1548,Stats!$A$2:$AA$19,2,FALSE))=FALSE,"",IF(ISNUMBER(Z1548),(Z1548-VLOOKUP($B1548,Stats!$A$2:$AA$19,8,FALSE))/VLOOKUP($B1548,Stats!$A$2:$AA$19,22,FALSE),""))</f>
        <v>-0.22777854907483192</v>
      </c>
      <c r="BI1548" s="46" t="str">
        <f>IF(ISNUMBER(VLOOKUP($B1548,Stats!$A$2:$AA$19,2,FALSE))=FALSE,"",IF(ISNUMBER(#REF!),(#REF!-VLOOKUP($B1548,Stats!$A$2:$AA$19,9,FALSE))/VLOOKUP($B1548,Stats!$A$2:$AA$19,23,FALSE),""))</f>
        <v/>
      </c>
      <c r="BJ1548" s="46" t="str">
        <f>IF(ISNUMBER(VLOOKUP($B1548,Stats!$A$2:$AA$19,2,FALSE))=FALSE,"",IF(ISNUMBER(#REF!),(#REF!-VLOOKUP($B1548,Stats!$A$2:$AA$19,10,FALSE))/VLOOKUP($B1548,Stats!$A$2:$AA$19,24,FALSE),""))</f>
        <v/>
      </c>
      <c r="BK1548" s="44">
        <f t="shared" si="327"/>
        <v>-4.0906499345386683E-2</v>
      </c>
      <c r="BL1548" s="46" t="str">
        <f>IF(ISNUMBER(VLOOKUP($B1548,Stats!$A$2:$AA$19,2,FALSE))=FALSE,"",IF(ISNUMBER(#REF!),(#REF!-VLOOKUP($B1548,Stats!$A$2:$AA$19,11,FALSE))/VLOOKUP($B1548,Stats!$A$2:$AA$19,25,FALSE),""))</f>
        <v/>
      </c>
      <c r="BM1548" s="46">
        <f>IF(ISNUMBER(VLOOKUP($B1548,Stats!$A$2:$AA$19,2,FALSE))=FALSE,"",IF(ISNUMBER(AA1548),(AA1548-VLOOKUP($B1548,Stats!$A$2:$AA$19,12,FALSE))/VLOOKUP($B1548,Stats!$A$2:$AA$19,26,FALSE),""))</f>
        <v>0.15089807554053108</v>
      </c>
      <c r="BN1548" s="46" t="str">
        <f>IF(ISNUMBER(VLOOKUP($B1548,Stats!$A$2:$AA$19,2,FALSE))=FALSE,"",IF(ISNUMBER(#REF!),(#REF!-VLOOKUP($B1548,Stats!$A$2:$AA$19,13,FALSE))/VLOOKUP($B1548,Stats!$A$2:$AA$19,27,FALSE),""))</f>
        <v/>
      </c>
      <c r="BO1548" s="46" t="str">
        <f>IF(ISNUMBER(VLOOKUP($B1548,Stats!$A$2:$AA$19,2,FALSE))=FALSE,"",IF(ISNUMBER(#REF!),(#REF!-VLOOKUP($B1548,Stats!$A$2:$AA$19,14,FALSE))/VLOOKUP($B1548,Stats!$A$2:$AB$19,28,FALSE),""))</f>
        <v/>
      </c>
      <c r="BP1548" s="46"/>
      <c r="BQ1548" s="46">
        <f>IF(ISNUMBER(VLOOKUP($B1548,Stats!$A$2:$AA$19,2,FALSE))=FALSE,"",IF(ISNUMBER(BM1548),BM1548,(VLOOKUP($B1548,Stats!$A$2:$AT$19,46,FALSE)-VLOOKUP($B1548,Stats!$A$2:$AA$19,12,FALSE))/VLOOKUP($B1548,Stats!$A$2:$AA$19,26,FALSE)))</f>
        <v>0.15089807554053108</v>
      </c>
      <c r="BR1548" s="51">
        <f t="shared" si="328"/>
        <v>0.15089807554053108</v>
      </c>
      <c r="BS1548" s="32" t="str">
        <f t="shared" si="323"/>
        <v>7303_201507</v>
      </c>
      <c r="BT1548" s="53">
        <f t="shared" si="324"/>
        <v>0.12653376198189409</v>
      </c>
    </row>
    <row r="1549" spans="1:72" x14ac:dyDescent="0.15">
      <c r="S1549" t="str">
        <f>IF(ISNUMBER(R1549),VLOOKUP(B1549,Index!$B$3:$AB$18,27,FALSE),"")</f>
        <v/>
      </c>
      <c r="T1549" t="str">
        <f>IF(ISNUMBER($R1549),VLOOKUP($B1549,Index!$B$21:$AB$36,27,FALSE),"")</f>
        <v/>
      </c>
      <c r="U1549" t="str">
        <f>IF(ISNUMBER($R1549),VLOOKUP($B1549,Index!$B$39:$AB$54,27,FALSE),"")</f>
        <v/>
      </c>
      <c r="Z1549" t="str">
        <f t="shared" si="325"/>
        <v/>
      </c>
      <c r="AA1549" t="s">
        <v>25</v>
      </c>
      <c r="AF1549" t="str">
        <f t="shared" si="326"/>
        <v/>
      </c>
      <c r="AG1549" t="s">
        <v>25</v>
      </c>
      <c r="AK1549" t="str">
        <f t="shared" si="329"/>
        <v/>
      </c>
      <c r="AL1549" t="str">
        <f t="shared" si="329"/>
        <v/>
      </c>
      <c r="AM1549" t="str">
        <f t="shared" si="329"/>
        <v/>
      </c>
      <c r="AN1549" t="str">
        <f t="shared" si="329"/>
        <v/>
      </c>
      <c r="AO1549" t="str">
        <f t="shared" si="329"/>
        <v/>
      </c>
      <c r="AP1549" t="str">
        <f t="shared" si="329"/>
        <v/>
      </c>
      <c r="AQ1549" t="str">
        <f t="shared" si="329"/>
        <v/>
      </c>
      <c r="AR1549" t="str">
        <f t="shared" si="329"/>
        <v/>
      </c>
      <c r="AS1549" t="str">
        <f t="shared" si="329"/>
        <v/>
      </c>
      <c r="AT1549" t="str">
        <f t="shared" si="329"/>
        <v/>
      </c>
      <c r="AU1549" t="str">
        <f t="shared" si="329"/>
        <v/>
      </c>
      <c r="AV1549" t="str">
        <f t="shared" si="329"/>
        <v/>
      </c>
      <c r="AW1549" t="str">
        <f t="shared" si="329"/>
        <v/>
      </c>
      <c r="AX1549" t="str">
        <f t="shared" si="329"/>
        <v/>
      </c>
      <c r="AZ1549" s="46" t="str">
        <f>IF(ISNUMBER(VLOOKUP($B1549,Stats!$A$2:$AA$19,2,FALSE))=FALSE,"",IF(ISNUMBER(W1549),(W1549-VLOOKUP($B1549,Stats!$A$2:$AA$19,2,FALSE))/VLOOKUP($B1549,Stats!$A$2:$AA$19,16,FALSE),""))</f>
        <v/>
      </c>
      <c r="BA1549" s="46" t="str">
        <f>IF(ISNUMBER(VLOOKUP($B1549,Stats!$A$2:$AA$19,2,FALSE))=FALSE,"",IF(ISNUMBER(X1549),(X1549-VLOOKUP($B1549,Stats!$A$2:$AA$19,3,FALSE))/VLOOKUP($B1549,Stats!$A$2:$AA$19,17,FALSE),""))</f>
        <v/>
      </c>
      <c r="BB1549" s="46"/>
      <c r="BC1549" s="46"/>
      <c r="BD1549" s="44" t="str">
        <f t="shared" si="322"/>
        <v/>
      </c>
      <c r="BE1549" s="46" t="str">
        <f>IF(ISNUMBER(VLOOKUP($B1549,Stats!$A$2:$AA$19,2,FALSE))=FALSE,"",IF(ISNUMBER(Y1549),(Y1549-VLOOKUP($B1549,Stats!$A$2:$AA$19,5,FALSE))/VLOOKUP($B1549,Stats!$A$2:$AA$19,19,FALSE),""))</f>
        <v/>
      </c>
      <c r="BF1549" s="46"/>
      <c r="BG1549" s="46"/>
      <c r="BH1549" s="46" t="str">
        <f>IF(ISNUMBER(VLOOKUP($B1549,Stats!$A$2:$AA$19,2,FALSE))=FALSE,"",IF(ISNUMBER(Z1549),(Z1549-VLOOKUP($B1549,Stats!$A$2:$AA$19,8,FALSE))/VLOOKUP($B1549,Stats!$A$2:$AA$19,22,FALSE),""))</f>
        <v/>
      </c>
      <c r="BI1549" s="46" t="str">
        <f>IF(ISNUMBER(VLOOKUP($B1549,Stats!$A$2:$AA$19,2,FALSE))=FALSE,"",IF(ISNUMBER(#REF!),(#REF!-VLOOKUP($B1549,Stats!$A$2:$AA$19,9,FALSE))/VLOOKUP($B1549,Stats!$A$2:$AA$19,23,FALSE),""))</f>
        <v/>
      </c>
      <c r="BJ1549" s="46" t="str">
        <f>IF(ISNUMBER(VLOOKUP($B1549,Stats!$A$2:$AA$19,2,FALSE))=FALSE,"",IF(ISNUMBER(#REF!),(#REF!-VLOOKUP($B1549,Stats!$A$2:$AA$19,10,FALSE))/VLOOKUP($B1549,Stats!$A$2:$AA$19,24,FALSE),""))</f>
        <v/>
      </c>
      <c r="BK1549" s="44" t="str">
        <f t="shared" si="327"/>
        <v/>
      </c>
      <c r="BL1549" s="46" t="str">
        <f>IF(ISNUMBER(VLOOKUP($B1549,Stats!$A$2:$AA$19,2,FALSE))=FALSE,"",IF(ISNUMBER(#REF!),(#REF!-VLOOKUP($B1549,Stats!$A$2:$AA$19,11,FALSE))/VLOOKUP($B1549,Stats!$A$2:$AA$19,25,FALSE),""))</f>
        <v/>
      </c>
      <c r="BM1549" s="46" t="str">
        <f>IF(ISNUMBER(VLOOKUP($B1549,Stats!$A$2:$AA$19,2,FALSE))=FALSE,"",IF(ISNUMBER(AA1549),(AA1549-VLOOKUP($B1549,Stats!$A$2:$AA$19,12,FALSE))/VLOOKUP($B1549,Stats!$A$2:$AA$19,26,FALSE),""))</f>
        <v/>
      </c>
      <c r="BN1549" s="46" t="str">
        <f>IF(ISNUMBER(VLOOKUP($B1549,Stats!$A$2:$AA$19,2,FALSE))=FALSE,"",IF(ISNUMBER(#REF!),(#REF!-VLOOKUP($B1549,Stats!$A$2:$AA$19,13,FALSE))/VLOOKUP($B1549,Stats!$A$2:$AA$19,27,FALSE),""))</f>
        <v/>
      </c>
      <c r="BO1549" s="46" t="str">
        <f>IF(ISNUMBER(VLOOKUP($B1549,Stats!$A$2:$AA$19,2,FALSE))=FALSE,"",IF(ISNUMBER(#REF!),(#REF!-VLOOKUP($B1549,Stats!$A$2:$AA$19,14,FALSE))/VLOOKUP($B1549,Stats!$A$2:$AB$19,28,FALSE),""))</f>
        <v/>
      </c>
      <c r="BP1549" s="46"/>
      <c r="BQ1549" s="46" t="str">
        <f>IF(ISNUMBER(VLOOKUP($B1549,Stats!$A$2:$AA$19,2,FALSE))=FALSE,"",IF(ISNUMBER(BM1549),BM1549,(VLOOKUP($B1549,Stats!$A$2:$AT$19,46,FALSE)-VLOOKUP($B1549,Stats!$A$2:$AA$19,12,FALSE))/VLOOKUP($B1549,Stats!$A$2:$AA$19,26,FALSE)))</f>
        <v/>
      </c>
      <c r="BR1549" s="51" t="str">
        <f t="shared" si="328"/>
        <v/>
      </c>
      <c r="BS1549" s="32" t="str">
        <f t="shared" si="323"/>
        <v/>
      </c>
      <c r="BT1549" s="53" t="str">
        <f t="shared" si="324"/>
        <v/>
      </c>
    </row>
    <row r="1550" spans="1:72" ht="40.5" x14ac:dyDescent="0.15">
      <c r="A1550" s="1" t="s">
        <v>60</v>
      </c>
      <c r="B1550" s="1" t="s">
        <v>0</v>
      </c>
      <c r="C1550" s="3"/>
      <c r="D1550" s="4" t="s">
        <v>10</v>
      </c>
      <c r="E1550" s="1" t="s">
        <v>11</v>
      </c>
      <c r="F1550" s="1" t="s">
        <v>12</v>
      </c>
      <c r="G1550" s="1" t="s">
        <v>13</v>
      </c>
      <c r="H1550" s="1" t="s">
        <v>14</v>
      </c>
      <c r="I1550" s="1" t="s">
        <v>15</v>
      </c>
      <c r="J1550" s="1" t="s">
        <v>16</v>
      </c>
      <c r="K1550" s="1" t="s">
        <v>17</v>
      </c>
      <c r="L1550" s="1" t="s">
        <v>18</v>
      </c>
      <c r="M1550" s="1" t="s">
        <v>19</v>
      </c>
      <c r="N1550" s="1" t="s">
        <v>20</v>
      </c>
      <c r="O1550" s="1" t="s">
        <v>21</v>
      </c>
      <c r="P1550" s="1" t="s">
        <v>22</v>
      </c>
      <c r="Q1550" s="1" t="s">
        <v>23</v>
      </c>
      <c r="R1550" s="1" t="s">
        <v>24</v>
      </c>
      <c r="S1550" s="1" t="str">
        <f>IF(ISNUMBER(R1550),VLOOKUP(B1550,Index!$B$3:$AB$18,27,FALSE),"")</f>
        <v/>
      </c>
      <c r="T1550" s="1" t="str">
        <f>IF(ISNUMBER($R1550),VLOOKUP($B1550,Index!$B$21:$AB$36,27,FALSE),"")</f>
        <v/>
      </c>
      <c r="U1550" s="1" t="str">
        <f>IF(ISNUMBER($R1550),VLOOKUP($B1550,Index!$B$39:$AB$54,27,FALSE),"")</f>
        <v/>
      </c>
      <c r="W1550" s="1" t="s">
        <v>1</v>
      </c>
      <c r="X1550" s="1" t="s">
        <v>2</v>
      </c>
      <c r="Y1550" s="1" t="s">
        <v>4</v>
      </c>
      <c r="Z1550" s="1" t="str">
        <f t="shared" si="325"/>
        <v/>
      </c>
      <c r="AA1550" s="1" t="s">
        <v>8</v>
      </c>
      <c r="AB1550" s="3"/>
      <c r="AC1550" s="1" t="s">
        <v>61</v>
      </c>
      <c r="AD1550" s="1" t="s">
        <v>62</v>
      </c>
      <c r="AE1550" s="1" t="s">
        <v>63</v>
      </c>
      <c r="AF1550" s="1" t="str">
        <f t="shared" si="326"/>
        <v/>
      </c>
      <c r="AG1550" s="1" t="s">
        <v>38</v>
      </c>
      <c r="AH1550" s="3"/>
      <c r="AK1550" t="str">
        <f t="shared" si="329"/>
        <v/>
      </c>
      <c r="AL1550" t="str">
        <f t="shared" si="329"/>
        <v/>
      </c>
      <c r="AM1550" t="str">
        <f t="shared" si="329"/>
        <v/>
      </c>
      <c r="AN1550" t="str">
        <f t="shared" si="329"/>
        <v/>
      </c>
      <c r="AO1550" t="str">
        <f t="shared" si="329"/>
        <v/>
      </c>
      <c r="AP1550" t="str">
        <f t="shared" si="329"/>
        <v/>
      </c>
      <c r="AQ1550" t="str">
        <f t="shared" si="329"/>
        <v/>
      </c>
      <c r="AR1550" t="str">
        <f t="shared" si="329"/>
        <v/>
      </c>
      <c r="AS1550" t="str">
        <f t="shared" si="329"/>
        <v/>
      </c>
      <c r="AT1550" t="str">
        <f t="shared" si="329"/>
        <v/>
      </c>
      <c r="AU1550" t="str">
        <f t="shared" si="329"/>
        <v/>
      </c>
      <c r="AV1550" t="str">
        <f t="shared" si="329"/>
        <v/>
      </c>
      <c r="AW1550" t="str">
        <f t="shared" si="329"/>
        <v/>
      </c>
      <c r="AX1550" t="str">
        <f t="shared" si="329"/>
        <v/>
      </c>
      <c r="AZ1550" s="46" t="str">
        <f>IF(ISNUMBER(VLOOKUP($B1550,Stats!$A$2:$AA$19,2,FALSE))=FALSE,"",IF(ISNUMBER(W1550),(W1550-VLOOKUP($B1550,Stats!$A$2:$AA$19,2,FALSE))/VLOOKUP($B1550,Stats!$A$2:$AA$19,16,FALSE),""))</f>
        <v/>
      </c>
      <c r="BA1550" s="46" t="str">
        <f>IF(ISNUMBER(VLOOKUP($B1550,Stats!$A$2:$AA$19,2,FALSE))=FALSE,"",IF(ISNUMBER(X1550),(X1550-VLOOKUP($B1550,Stats!$A$2:$AA$19,3,FALSE))/VLOOKUP($B1550,Stats!$A$2:$AA$19,17,FALSE),""))</f>
        <v/>
      </c>
      <c r="BB1550" s="46"/>
      <c r="BC1550" s="46"/>
      <c r="BD1550" s="44" t="str">
        <f t="shared" si="322"/>
        <v/>
      </c>
      <c r="BE1550" s="46" t="str">
        <f>IF(ISNUMBER(VLOOKUP($B1550,Stats!$A$2:$AA$19,2,FALSE))=FALSE,"",IF(ISNUMBER(Y1550),(Y1550-VLOOKUP($B1550,Stats!$A$2:$AA$19,5,FALSE))/VLOOKUP($B1550,Stats!$A$2:$AA$19,19,FALSE),""))</f>
        <v/>
      </c>
      <c r="BF1550" s="46"/>
      <c r="BG1550" s="46"/>
      <c r="BH1550" s="46" t="str">
        <f>IF(ISNUMBER(VLOOKUP($B1550,Stats!$A$2:$AA$19,2,FALSE))=FALSE,"",IF(ISNUMBER(Z1550),(Z1550-VLOOKUP($B1550,Stats!$A$2:$AA$19,8,FALSE))/VLOOKUP($B1550,Stats!$A$2:$AA$19,22,FALSE),""))</f>
        <v/>
      </c>
      <c r="BI1550" s="46" t="str">
        <f>IF(ISNUMBER(VLOOKUP($B1550,Stats!$A$2:$AA$19,2,FALSE))=FALSE,"",IF(ISNUMBER(#REF!),(#REF!-VLOOKUP($B1550,Stats!$A$2:$AA$19,9,FALSE))/VLOOKUP($B1550,Stats!$A$2:$AA$19,23,FALSE),""))</f>
        <v/>
      </c>
      <c r="BJ1550" s="46" t="str">
        <f>IF(ISNUMBER(VLOOKUP($B1550,Stats!$A$2:$AA$19,2,FALSE))=FALSE,"",IF(ISNUMBER(#REF!),(#REF!-VLOOKUP($B1550,Stats!$A$2:$AA$19,10,FALSE))/VLOOKUP($B1550,Stats!$A$2:$AA$19,24,FALSE),""))</f>
        <v/>
      </c>
      <c r="BK1550" s="44" t="str">
        <f t="shared" si="327"/>
        <v/>
      </c>
      <c r="BL1550" s="46" t="str">
        <f>IF(ISNUMBER(VLOOKUP($B1550,Stats!$A$2:$AA$19,2,FALSE))=FALSE,"",IF(ISNUMBER(#REF!),(#REF!-VLOOKUP($B1550,Stats!$A$2:$AA$19,11,FALSE))/VLOOKUP($B1550,Stats!$A$2:$AA$19,25,FALSE),""))</f>
        <v/>
      </c>
      <c r="BM1550" s="46" t="str">
        <f>IF(ISNUMBER(VLOOKUP($B1550,Stats!$A$2:$AA$19,2,FALSE))=FALSE,"",IF(ISNUMBER(AA1550),(AA1550-VLOOKUP($B1550,Stats!$A$2:$AA$19,12,FALSE))/VLOOKUP($B1550,Stats!$A$2:$AA$19,26,FALSE),""))</f>
        <v/>
      </c>
      <c r="BN1550" s="46" t="str">
        <f>IF(ISNUMBER(VLOOKUP($B1550,Stats!$A$2:$AA$19,2,FALSE))=FALSE,"",IF(ISNUMBER(#REF!),(#REF!-VLOOKUP($B1550,Stats!$A$2:$AA$19,13,FALSE))/VLOOKUP($B1550,Stats!$A$2:$AA$19,27,FALSE),""))</f>
        <v/>
      </c>
      <c r="BO1550" s="46" t="str">
        <f>IF(ISNUMBER(VLOOKUP($B1550,Stats!$A$2:$AA$19,2,FALSE))=FALSE,"",IF(ISNUMBER(#REF!),(#REF!-VLOOKUP($B1550,Stats!$A$2:$AA$19,14,FALSE))/VLOOKUP($B1550,Stats!$A$2:$AB$19,28,FALSE),""))</f>
        <v/>
      </c>
      <c r="BP1550" s="46"/>
      <c r="BQ1550" s="46" t="str">
        <f>IF(ISNUMBER(VLOOKUP($B1550,Stats!$A$2:$AA$19,2,FALSE))=FALSE,"",IF(ISNUMBER(BM1550),BM1550,(VLOOKUP($B1550,Stats!$A$2:$AT$19,46,FALSE)-VLOOKUP($B1550,Stats!$A$2:$AA$19,12,FALSE))/VLOOKUP($B1550,Stats!$A$2:$AA$19,26,FALSE)))</f>
        <v/>
      </c>
      <c r="BR1550" s="51" t="str">
        <f t="shared" si="328"/>
        <v/>
      </c>
      <c r="BS1550" s="32" t="str">
        <f t="shared" si="323"/>
        <v/>
      </c>
      <c r="BT1550" s="53" t="str">
        <f t="shared" si="324"/>
        <v/>
      </c>
    </row>
    <row r="1551" spans="1:72" x14ac:dyDescent="0.15">
      <c r="A1551" s="5">
        <v>7363</v>
      </c>
      <c r="B1551" s="5" t="s">
        <v>64</v>
      </c>
      <c r="C1551" s="3">
        <v>0</v>
      </c>
      <c r="D1551" s="11">
        <v>5.1081621523359377E-2</v>
      </c>
      <c r="E1551" s="6">
        <v>1.0418930570482011E-3</v>
      </c>
      <c r="F1551" s="12">
        <v>85</v>
      </c>
      <c r="G1551" s="12">
        <v>30</v>
      </c>
      <c r="H1551" s="13">
        <v>8.6249511152144606E-4</v>
      </c>
      <c r="I1551" s="13">
        <v>-7.8065562274285771E-4</v>
      </c>
      <c r="J1551" s="12">
        <v>14</v>
      </c>
      <c r="K1551" s="12">
        <v>3</v>
      </c>
      <c r="L1551" s="13">
        <v>3.3989266547405084E-3</v>
      </c>
      <c r="M1551" s="13">
        <v>-3.4750066827051729E-3</v>
      </c>
      <c r="N1551" s="8">
        <v>1.1567000000000001</v>
      </c>
      <c r="O1551" s="8">
        <v>1.051354299218324</v>
      </c>
      <c r="P1551" s="14">
        <v>42088</v>
      </c>
      <c r="Q1551" s="13">
        <v>-7.3902591042649401E-3</v>
      </c>
      <c r="R1551" s="14">
        <v>41996</v>
      </c>
      <c r="S1551" s="14">
        <f>IF(ISNUMBER(R1551),VLOOKUP(B1551,Index!$B$3:$AB$18,27,FALSE),"")</f>
        <v>42041</v>
      </c>
      <c r="T1551" s="14">
        <f>IF(ISNUMBER($R1551),VLOOKUP($B1551,Index!$B$21:$AB$36,27,FALSE),"")</f>
        <v>41996</v>
      </c>
      <c r="U1551" s="14">
        <f>IF(ISNUMBER($R1551),VLOOKUP($B1551,Index!$B$39:$AB$54,27,FALSE),"")</f>
        <v>42003</v>
      </c>
      <c r="W1551" s="6">
        <v>0.10754025583865133</v>
      </c>
      <c r="X1551" s="7">
        <v>0.73913043478260865</v>
      </c>
      <c r="Y1551" s="6">
        <v>1.9768530831528391E-2</v>
      </c>
      <c r="Z1551" s="8" t="str">
        <f t="shared" si="325"/>
        <v/>
      </c>
      <c r="AA1551" s="9">
        <v>6.9120203774560522</v>
      </c>
      <c r="AB1551" s="3">
        <v>0</v>
      </c>
      <c r="AC1551" s="6">
        <v>1.1564906625842581E-2</v>
      </c>
      <c r="AD1551" s="7">
        <v>0.54631379962192805</v>
      </c>
      <c r="AE1551" s="6">
        <v>3.9079481123708854E-4</v>
      </c>
      <c r="AF1551" s="8" t="str">
        <f t="shared" si="326"/>
        <v/>
      </c>
      <c r="AG1551" s="9">
        <v>47.776025698367704</v>
      </c>
      <c r="AH1551" s="3">
        <v>0</v>
      </c>
      <c r="AK1551" t="str">
        <f t="shared" si="329"/>
        <v/>
      </c>
      <c r="AL1551" t="str">
        <f t="shared" si="329"/>
        <v/>
      </c>
      <c r="AM1551" t="str">
        <f t="shared" si="329"/>
        <v/>
      </c>
      <c r="AN1551" t="str">
        <f t="shared" si="329"/>
        <v/>
      </c>
      <c r="AO1551" t="str">
        <f t="shared" si="329"/>
        <v/>
      </c>
      <c r="AP1551" t="str">
        <f t="shared" si="329"/>
        <v/>
      </c>
      <c r="AQ1551" t="str">
        <f t="shared" si="329"/>
        <v/>
      </c>
      <c r="AR1551" t="str">
        <f t="shared" si="329"/>
        <v/>
      </c>
      <c r="AS1551" t="str">
        <f t="shared" si="329"/>
        <v/>
      </c>
      <c r="AT1551" t="str">
        <f t="shared" si="329"/>
        <v/>
      </c>
      <c r="AU1551" t="str">
        <f t="shared" si="329"/>
        <v/>
      </c>
      <c r="AV1551" t="str">
        <f t="shared" si="329"/>
        <v/>
      </c>
      <c r="AW1551" t="str">
        <f t="shared" si="329"/>
        <v/>
      </c>
      <c r="AX1551" t="str">
        <f t="shared" si="329"/>
        <v/>
      </c>
      <c r="AZ1551" s="46" t="str">
        <f>IF(ISNUMBER(VLOOKUP($B1551,Stats!$A$2:$AA$19,2,FALSE))=FALSE,"",IF(ISNUMBER(W1551),(W1551-VLOOKUP($B1551,Stats!$A$2:$AA$19,2,FALSE))/VLOOKUP($B1551,Stats!$A$2:$AA$19,16,FALSE),""))</f>
        <v/>
      </c>
      <c r="BA1551" s="46" t="str">
        <f>IF(ISNUMBER(VLOOKUP($B1551,Stats!$A$2:$AA$19,2,FALSE))=FALSE,"",IF(ISNUMBER(X1551),(X1551-VLOOKUP($B1551,Stats!$A$2:$AA$19,3,FALSE))/VLOOKUP($B1551,Stats!$A$2:$AA$19,17,FALSE),""))</f>
        <v/>
      </c>
      <c r="BB1551" s="46"/>
      <c r="BC1551" s="46"/>
      <c r="BD1551" s="44" t="str">
        <f t="shared" si="322"/>
        <v/>
      </c>
      <c r="BE1551" s="46" t="str">
        <f>IF(ISNUMBER(VLOOKUP($B1551,Stats!$A$2:$AA$19,2,FALSE))=FALSE,"",IF(ISNUMBER(Y1551),(Y1551-VLOOKUP($B1551,Stats!$A$2:$AA$19,5,FALSE))/VLOOKUP($B1551,Stats!$A$2:$AA$19,19,FALSE),""))</f>
        <v/>
      </c>
      <c r="BF1551" s="46"/>
      <c r="BG1551" s="46"/>
      <c r="BH1551" s="46" t="str">
        <f>IF(ISNUMBER(VLOOKUP($B1551,Stats!$A$2:$AA$19,2,FALSE))=FALSE,"",IF(ISNUMBER(Z1551),(Z1551-VLOOKUP($B1551,Stats!$A$2:$AA$19,8,FALSE))/VLOOKUP($B1551,Stats!$A$2:$AA$19,22,FALSE),""))</f>
        <v/>
      </c>
      <c r="BI1551" s="46" t="str">
        <f>IF(ISNUMBER(VLOOKUP($B1551,Stats!$A$2:$AA$19,2,FALSE))=FALSE,"",IF(ISNUMBER(#REF!),(#REF!-VLOOKUP($B1551,Stats!$A$2:$AA$19,9,FALSE))/VLOOKUP($B1551,Stats!$A$2:$AA$19,23,FALSE),""))</f>
        <v/>
      </c>
      <c r="BJ1551" s="46" t="str">
        <f>IF(ISNUMBER(VLOOKUP($B1551,Stats!$A$2:$AA$19,2,FALSE))=FALSE,"",IF(ISNUMBER(#REF!),(#REF!-VLOOKUP($B1551,Stats!$A$2:$AA$19,10,FALSE))/VLOOKUP($B1551,Stats!$A$2:$AA$19,24,FALSE),""))</f>
        <v/>
      </c>
      <c r="BK1551" s="44" t="str">
        <f t="shared" si="327"/>
        <v/>
      </c>
      <c r="BL1551" s="46" t="str">
        <f>IF(ISNUMBER(VLOOKUP($B1551,Stats!$A$2:$AA$19,2,FALSE))=FALSE,"",IF(ISNUMBER(#REF!),(#REF!-VLOOKUP($B1551,Stats!$A$2:$AA$19,11,FALSE))/VLOOKUP($B1551,Stats!$A$2:$AA$19,25,FALSE),""))</f>
        <v/>
      </c>
      <c r="BM1551" s="46" t="str">
        <f>IF(ISNUMBER(VLOOKUP($B1551,Stats!$A$2:$AA$19,2,FALSE))=FALSE,"",IF(ISNUMBER(AA1551),(AA1551-VLOOKUP($B1551,Stats!$A$2:$AA$19,12,FALSE))/VLOOKUP($B1551,Stats!$A$2:$AA$19,26,FALSE),""))</f>
        <v/>
      </c>
      <c r="BN1551" s="46" t="str">
        <f>IF(ISNUMBER(VLOOKUP($B1551,Stats!$A$2:$AA$19,2,FALSE))=FALSE,"",IF(ISNUMBER(#REF!),(#REF!-VLOOKUP($B1551,Stats!$A$2:$AA$19,13,FALSE))/VLOOKUP($B1551,Stats!$A$2:$AA$19,27,FALSE),""))</f>
        <v/>
      </c>
      <c r="BO1551" s="46" t="str">
        <f>IF(ISNUMBER(VLOOKUP($B1551,Stats!$A$2:$AA$19,2,FALSE))=FALSE,"",IF(ISNUMBER(#REF!),(#REF!-VLOOKUP($B1551,Stats!$A$2:$AA$19,14,FALSE))/VLOOKUP($B1551,Stats!$A$2:$AB$19,28,FALSE),""))</f>
        <v/>
      </c>
      <c r="BP1551" s="46"/>
      <c r="BQ1551" s="46" t="str">
        <f>IF(ISNUMBER(VLOOKUP($B1551,Stats!$A$2:$AA$19,2,FALSE))=FALSE,"",IF(ISNUMBER(BM1551),BM1551,(VLOOKUP($B1551,Stats!$A$2:$AT$19,46,FALSE)-VLOOKUP($B1551,Stats!$A$2:$AA$19,12,FALSE))/VLOOKUP($B1551,Stats!$A$2:$AA$19,26,FALSE)))</f>
        <v/>
      </c>
      <c r="BR1551" s="51" t="str">
        <f t="shared" si="328"/>
        <v/>
      </c>
      <c r="BS1551" s="32" t="str">
        <f t="shared" si="323"/>
        <v/>
      </c>
      <c r="BT1551" s="53" t="str">
        <f t="shared" si="324"/>
        <v/>
      </c>
    </row>
    <row r="1552" spans="1:72" x14ac:dyDescent="0.15">
      <c r="A1552" s="5">
        <v>7363</v>
      </c>
      <c r="B1552" s="5" t="s">
        <v>65</v>
      </c>
      <c r="C1552" s="3">
        <v>0</v>
      </c>
      <c r="D1552" s="11">
        <v>3.5702596690226035E-3</v>
      </c>
      <c r="E1552" s="6">
        <v>9.3103911741653021E-4</v>
      </c>
      <c r="F1552" s="15">
        <v>6.0714285714285712</v>
      </c>
      <c r="G1552" s="15">
        <v>2.1428571428571428</v>
      </c>
      <c r="H1552" s="13">
        <v>8.8416929425899518E-4</v>
      </c>
      <c r="I1552" s="13">
        <v>-5.6410020534863306E-4</v>
      </c>
      <c r="J1552" s="12">
        <v>4.5</v>
      </c>
      <c r="K1552" s="12">
        <v>1.3571428571428572</v>
      </c>
      <c r="L1552" s="13">
        <v>1.9128636547877903E-3</v>
      </c>
      <c r="M1552" s="13">
        <v>-9.4625931403720582E-4</v>
      </c>
      <c r="N1552" s="8">
        <v>1.1266500000000002</v>
      </c>
      <c r="O1552" s="8">
        <v>1.0038328689756582</v>
      </c>
      <c r="P1552" s="14"/>
      <c r="Q1552" s="13">
        <v>-1.2122627696018304E-3</v>
      </c>
      <c r="R1552" s="14"/>
      <c r="S1552" s="14" t="str">
        <f>IF(ISNUMBER(R1552),VLOOKUP(B1552,Index!$B$3:$AB$18,27,FALSE),"")</f>
        <v/>
      </c>
      <c r="T1552" s="14" t="str">
        <f>IF(ISNUMBER($R1552),VLOOKUP($B1552,Index!$B$21:$AB$36,27,FALSE),"")</f>
        <v/>
      </c>
      <c r="U1552" s="14" t="str">
        <f>IF(ISNUMBER($R1552),VLOOKUP($B1552,Index!$B$39:$AB$54,27,FALSE),"")</f>
        <v/>
      </c>
      <c r="W1552" s="6">
        <v>0.1378694309988886</v>
      </c>
      <c r="X1552" s="8">
        <v>0.7355442176870749</v>
      </c>
      <c r="Y1552" s="6">
        <v>1.7665225210495072E-2</v>
      </c>
      <c r="Z1552" s="8" t="str">
        <f t="shared" si="325"/>
        <v/>
      </c>
      <c r="AA1552" s="9" t="s">
        <v>25</v>
      </c>
      <c r="AB1552" s="3">
        <v>0</v>
      </c>
      <c r="AC1552" s="6">
        <v>1.9007980003957304E-2</v>
      </c>
      <c r="AD1552" s="8">
        <v>0.54102529617289108</v>
      </c>
      <c r="AE1552" s="6">
        <v>3.1206018173751069E-4</v>
      </c>
      <c r="AF1552" s="8" t="str">
        <f t="shared" si="326"/>
        <v/>
      </c>
      <c r="AG1552" s="9" t="s">
        <v>25</v>
      </c>
      <c r="AH1552" s="3">
        <v>0</v>
      </c>
      <c r="AK1552" t="str">
        <f t="shared" si="329"/>
        <v/>
      </c>
      <c r="AL1552" t="str">
        <f t="shared" si="329"/>
        <v/>
      </c>
      <c r="AM1552" t="str">
        <f t="shared" si="329"/>
        <v/>
      </c>
      <c r="AN1552" t="str">
        <f t="shared" si="329"/>
        <v/>
      </c>
      <c r="AO1552" t="str">
        <f t="shared" si="329"/>
        <v/>
      </c>
      <c r="AP1552" t="str">
        <f t="shared" si="329"/>
        <v/>
      </c>
      <c r="AQ1552" t="str">
        <f t="shared" si="329"/>
        <v/>
      </c>
      <c r="AR1552" t="str">
        <f t="shared" si="329"/>
        <v/>
      </c>
      <c r="AS1552" t="str">
        <f t="shared" si="329"/>
        <v/>
      </c>
      <c r="AT1552" t="str">
        <f t="shared" si="329"/>
        <v/>
      </c>
      <c r="AU1552" t="str">
        <f t="shared" si="329"/>
        <v/>
      </c>
      <c r="AV1552" t="str">
        <f t="shared" si="329"/>
        <v/>
      </c>
      <c r="AW1552" t="str">
        <f t="shared" si="329"/>
        <v/>
      </c>
      <c r="AX1552" t="str">
        <f t="shared" si="329"/>
        <v/>
      </c>
      <c r="AZ1552" s="46" t="str">
        <f>IF(ISNUMBER(VLOOKUP($B1552,Stats!$A$2:$AA$19,2,FALSE))=FALSE,"",IF(ISNUMBER(W1552),(W1552-VLOOKUP($B1552,Stats!$A$2:$AA$19,2,FALSE))/VLOOKUP($B1552,Stats!$A$2:$AA$19,16,FALSE),""))</f>
        <v/>
      </c>
      <c r="BA1552" s="46" t="str">
        <f>IF(ISNUMBER(VLOOKUP($B1552,Stats!$A$2:$AA$19,2,FALSE))=FALSE,"",IF(ISNUMBER(X1552),(X1552-VLOOKUP($B1552,Stats!$A$2:$AA$19,3,FALSE))/VLOOKUP($B1552,Stats!$A$2:$AA$19,17,FALSE),""))</f>
        <v/>
      </c>
      <c r="BB1552" s="46"/>
      <c r="BC1552" s="46"/>
      <c r="BD1552" s="44" t="str">
        <f t="shared" si="322"/>
        <v/>
      </c>
      <c r="BE1552" s="46" t="str">
        <f>IF(ISNUMBER(VLOOKUP($B1552,Stats!$A$2:$AA$19,2,FALSE))=FALSE,"",IF(ISNUMBER(Y1552),(Y1552-VLOOKUP($B1552,Stats!$A$2:$AA$19,5,FALSE))/VLOOKUP($B1552,Stats!$A$2:$AA$19,19,FALSE),""))</f>
        <v/>
      </c>
      <c r="BF1552" s="46"/>
      <c r="BG1552" s="46"/>
      <c r="BH1552" s="46" t="str">
        <f>IF(ISNUMBER(VLOOKUP($B1552,Stats!$A$2:$AA$19,2,FALSE))=FALSE,"",IF(ISNUMBER(Z1552),(Z1552-VLOOKUP($B1552,Stats!$A$2:$AA$19,8,FALSE))/VLOOKUP($B1552,Stats!$A$2:$AA$19,22,FALSE),""))</f>
        <v/>
      </c>
      <c r="BI1552" s="46" t="str">
        <f>IF(ISNUMBER(VLOOKUP($B1552,Stats!$A$2:$AA$19,2,FALSE))=FALSE,"",IF(ISNUMBER(#REF!),(#REF!-VLOOKUP($B1552,Stats!$A$2:$AA$19,9,FALSE))/VLOOKUP($B1552,Stats!$A$2:$AA$19,23,FALSE),""))</f>
        <v/>
      </c>
      <c r="BJ1552" s="46" t="str">
        <f>IF(ISNUMBER(VLOOKUP($B1552,Stats!$A$2:$AA$19,2,FALSE))=FALSE,"",IF(ISNUMBER(#REF!),(#REF!-VLOOKUP($B1552,Stats!$A$2:$AA$19,10,FALSE))/VLOOKUP($B1552,Stats!$A$2:$AA$19,24,FALSE),""))</f>
        <v/>
      </c>
      <c r="BK1552" s="44" t="str">
        <f t="shared" si="327"/>
        <v/>
      </c>
      <c r="BL1552" s="46" t="str">
        <f>IF(ISNUMBER(VLOOKUP($B1552,Stats!$A$2:$AA$19,2,FALSE))=FALSE,"",IF(ISNUMBER(#REF!),(#REF!-VLOOKUP($B1552,Stats!$A$2:$AA$19,11,FALSE))/VLOOKUP($B1552,Stats!$A$2:$AA$19,25,FALSE),""))</f>
        <v/>
      </c>
      <c r="BM1552" s="46" t="str">
        <f>IF(ISNUMBER(VLOOKUP($B1552,Stats!$A$2:$AA$19,2,FALSE))=FALSE,"",IF(ISNUMBER(AA1552),(AA1552-VLOOKUP($B1552,Stats!$A$2:$AA$19,12,FALSE))/VLOOKUP($B1552,Stats!$A$2:$AA$19,26,FALSE),""))</f>
        <v/>
      </c>
      <c r="BN1552" s="46" t="str">
        <f>IF(ISNUMBER(VLOOKUP($B1552,Stats!$A$2:$AA$19,2,FALSE))=FALSE,"",IF(ISNUMBER(#REF!),(#REF!-VLOOKUP($B1552,Stats!$A$2:$AA$19,13,FALSE))/VLOOKUP($B1552,Stats!$A$2:$AA$19,27,FALSE),""))</f>
        <v/>
      </c>
      <c r="BO1552" s="46" t="str">
        <f>IF(ISNUMBER(VLOOKUP($B1552,Stats!$A$2:$AA$19,2,FALSE))=FALSE,"",IF(ISNUMBER(#REF!),(#REF!-VLOOKUP($B1552,Stats!$A$2:$AA$19,14,FALSE))/VLOOKUP($B1552,Stats!$A$2:$AB$19,28,FALSE),""))</f>
        <v/>
      </c>
      <c r="BP1552" s="46"/>
      <c r="BQ1552" s="46" t="str">
        <f>IF(ISNUMBER(VLOOKUP($B1552,Stats!$A$2:$AA$19,2,FALSE))=FALSE,"",IF(ISNUMBER(BM1552),BM1552,(VLOOKUP($B1552,Stats!$A$2:$AT$19,46,FALSE)-VLOOKUP($B1552,Stats!$A$2:$AA$19,12,FALSE))/VLOOKUP($B1552,Stats!$A$2:$AA$19,26,FALSE)))</f>
        <v/>
      </c>
      <c r="BR1552" s="51" t="str">
        <f t="shared" si="328"/>
        <v/>
      </c>
      <c r="BS1552" s="32" t="str">
        <f t="shared" si="323"/>
        <v/>
      </c>
      <c r="BT1552" s="53" t="str">
        <f t="shared" si="324"/>
        <v/>
      </c>
    </row>
    <row r="1553" spans="1:72" x14ac:dyDescent="0.15">
      <c r="A1553" s="16">
        <v>7363</v>
      </c>
      <c r="B1553" s="17">
        <v>201421</v>
      </c>
      <c r="C1553" s="3">
        <v>0</v>
      </c>
      <c r="D1553" s="23">
        <v>2.7267769496455152E-3</v>
      </c>
      <c r="E1553" s="18">
        <v>4.7737991576047147E-4</v>
      </c>
      <c r="F1553" s="24">
        <v>6</v>
      </c>
      <c r="G1553" s="24">
        <v>1</v>
      </c>
      <c r="H1553" s="20">
        <v>4.691935569873425E-4</v>
      </c>
      <c r="I1553" s="20">
        <v>-9.083477155058528E-5</v>
      </c>
      <c r="J1553" s="24">
        <v>4</v>
      </c>
      <c r="K1553" s="24">
        <v>1</v>
      </c>
      <c r="L1553" s="20">
        <v>1.3617793917386489E-3</v>
      </c>
      <c r="M1553" s="20">
        <v>-9.083477155058528E-5</v>
      </c>
      <c r="N1553" s="19">
        <v>1.1032</v>
      </c>
      <c r="O1553" s="19">
        <v>1.0027267769496455</v>
      </c>
      <c r="P1553" s="25">
        <v>41929</v>
      </c>
      <c r="Q1553" s="20">
        <v>-9.083477155058528E-5</v>
      </c>
      <c r="R1553" s="25">
        <v>41926</v>
      </c>
      <c r="S1553" s="25">
        <f>IF(ISNUMBER(R1553),VLOOKUP(B1553,Index!$B$3:$AB$18,27,FALSE),"")</f>
        <v>41929</v>
      </c>
      <c r="T1553" s="25">
        <f>IF(ISNUMBER($R1553),VLOOKUP($B1553,Index!$B$21:$AB$36,27,FALSE),"")</f>
        <v>41929</v>
      </c>
      <c r="U1553" s="25">
        <f>IF(ISNUMBER($R1553),VLOOKUP($B1553,Index!$B$39:$AB$54,27,FALSE),"")</f>
        <v>41929</v>
      </c>
      <c r="W1553" s="18">
        <v>9.8163970187238561E-2</v>
      </c>
      <c r="X1553" s="19">
        <v>0.8571428571428571</v>
      </c>
      <c r="Y1553" s="18">
        <v>9.0576470581344107E-3</v>
      </c>
      <c r="Z1553" s="19">
        <f t="shared" si="325"/>
        <v>3</v>
      </c>
      <c r="AA1553" s="21">
        <v>30.019087438635669</v>
      </c>
      <c r="AB1553" s="3">
        <v>0</v>
      </c>
      <c r="AC1553" s="18">
        <v>9.6361650429210612E-3</v>
      </c>
      <c r="AD1553" s="19">
        <v>0.73469387755102034</v>
      </c>
      <c r="AE1553" s="18">
        <v>8.2040970229730942E-5</v>
      </c>
      <c r="AF1553" s="19">
        <f t="shared" si="326"/>
        <v>9</v>
      </c>
      <c r="AG1553" s="21">
        <v>901.14561064845384</v>
      </c>
      <c r="AH1553" s="3">
        <v>0</v>
      </c>
      <c r="AK1553">
        <f t="shared" ref="AK1553:AX1562" si="330">IF($B1553=AK$2,$AA1553,"")</f>
        <v>30.019087438635669</v>
      </c>
      <c r="AL1553" t="str">
        <f t="shared" si="330"/>
        <v/>
      </c>
      <c r="AM1553" t="str">
        <f t="shared" si="330"/>
        <v/>
      </c>
      <c r="AN1553" t="str">
        <f t="shared" si="330"/>
        <v/>
      </c>
      <c r="AO1553" t="str">
        <f t="shared" si="330"/>
        <v/>
      </c>
      <c r="AP1553" t="str">
        <f t="shared" si="330"/>
        <v/>
      </c>
      <c r="AQ1553" t="str">
        <f t="shared" si="330"/>
        <v/>
      </c>
      <c r="AR1553" t="str">
        <f t="shared" si="330"/>
        <v/>
      </c>
      <c r="AS1553" t="str">
        <f t="shared" si="330"/>
        <v/>
      </c>
      <c r="AT1553" t="str">
        <f t="shared" si="330"/>
        <v/>
      </c>
      <c r="AU1553" t="str">
        <f t="shared" si="330"/>
        <v/>
      </c>
      <c r="AV1553" t="str">
        <f t="shared" si="330"/>
        <v/>
      </c>
      <c r="AW1553" t="str">
        <f t="shared" si="330"/>
        <v/>
      </c>
      <c r="AX1553" t="str">
        <f t="shared" si="330"/>
        <v/>
      </c>
      <c r="AZ1553" s="46">
        <f>IF(ISNUMBER(VLOOKUP($B1553,Stats!$A$2:$AA$19,2,FALSE))=FALSE,"",IF(ISNUMBER(W1553),(W1553-VLOOKUP($B1553,Stats!$A$2:$AA$19,2,FALSE))/VLOOKUP($B1553,Stats!$A$2:$AA$19,16,FALSE),""))</f>
        <v>0.72464480562242761</v>
      </c>
      <c r="BA1553" s="46">
        <f>IF(ISNUMBER(VLOOKUP($B1553,Stats!$A$2:$AA$19,2,FALSE))=FALSE,"",IF(ISNUMBER(X1553),(X1553-VLOOKUP($B1553,Stats!$A$2:$AA$19,3,FALSE))/VLOOKUP($B1553,Stats!$A$2:$AA$19,17,FALSE),""))</f>
        <v>1.6157643295583308</v>
      </c>
      <c r="BB1553" s="46"/>
      <c r="BC1553" s="46"/>
      <c r="BD1553" s="44">
        <f t="shared" si="322"/>
        <v>1.1702045675903792</v>
      </c>
      <c r="BE1553" s="46">
        <f>IF(ISNUMBER(VLOOKUP($B1553,Stats!$A$2:$AA$19,2,FALSE))=FALSE,"",IF(ISNUMBER(Y1553),(Y1553-VLOOKUP($B1553,Stats!$A$2:$AA$19,5,FALSE))/VLOOKUP($B1553,Stats!$A$2:$AA$19,19,FALSE),""))</f>
        <v>-1.1704106349333674</v>
      </c>
      <c r="BF1553" s="46"/>
      <c r="BG1553" s="46"/>
      <c r="BH1553" s="46">
        <f>IF(ISNUMBER(VLOOKUP($B1553,Stats!$A$2:$AA$19,2,FALSE))=FALSE,"",IF(ISNUMBER(Z1553),(Z1553-VLOOKUP($B1553,Stats!$A$2:$AA$19,8,FALSE))/VLOOKUP($B1553,Stats!$A$2:$AA$19,22,FALSE),""))</f>
        <v>0.88771128993331716</v>
      </c>
      <c r="BI1553" s="46" t="str">
        <f>IF(ISNUMBER(VLOOKUP($B1553,Stats!$A$2:$AA$19,2,FALSE))=FALSE,"",IF(ISNUMBER(#REF!),(#REF!-VLOOKUP($B1553,Stats!$A$2:$AA$19,9,FALSE))/VLOOKUP($B1553,Stats!$A$2:$AA$19,23,FALSE),""))</f>
        <v/>
      </c>
      <c r="BJ1553" s="46" t="str">
        <f>IF(ISNUMBER(VLOOKUP($B1553,Stats!$A$2:$AA$19,2,FALSE))=FALSE,"",IF(ISNUMBER(#REF!),(#REF!-VLOOKUP($B1553,Stats!$A$2:$AA$19,10,FALSE))/VLOOKUP($B1553,Stats!$A$2:$AA$19,24,FALSE),""))</f>
        <v/>
      </c>
      <c r="BK1553" s="44">
        <f t="shared" si="327"/>
        <v>1.0856008314333523</v>
      </c>
      <c r="BL1553" s="46" t="str">
        <f>IF(ISNUMBER(VLOOKUP($B1553,Stats!$A$2:$AA$19,2,FALSE))=FALSE,"",IF(ISNUMBER(#REF!),(#REF!-VLOOKUP($B1553,Stats!$A$2:$AA$19,11,FALSE))/VLOOKUP($B1553,Stats!$A$2:$AA$19,25,FALSE),""))</f>
        <v/>
      </c>
      <c r="BM1553" s="46">
        <f>IF(ISNUMBER(VLOOKUP($B1553,Stats!$A$2:$AA$19,2,FALSE))=FALSE,"",IF(ISNUMBER(AA1553),(AA1553-VLOOKUP($B1553,Stats!$A$2:$AA$19,12,FALSE))/VLOOKUP($B1553,Stats!$A$2:$AA$19,26,FALSE),""))</f>
        <v>3.56837326937785</v>
      </c>
      <c r="BN1553" s="46" t="str">
        <f>IF(ISNUMBER(VLOOKUP($B1553,Stats!$A$2:$AA$19,2,FALSE))=FALSE,"",IF(ISNUMBER(#REF!),(#REF!-VLOOKUP($B1553,Stats!$A$2:$AA$19,13,FALSE))/VLOOKUP($B1553,Stats!$A$2:$AA$19,27,FALSE),""))</f>
        <v/>
      </c>
      <c r="BO1553" s="46" t="str">
        <f>IF(ISNUMBER(VLOOKUP($B1553,Stats!$A$2:$AA$19,2,FALSE))=FALSE,"",IF(ISNUMBER(#REF!),(#REF!-VLOOKUP($B1553,Stats!$A$2:$AA$19,14,FALSE))/VLOOKUP($B1553,Stats!$A$2:$AB$19,28,FALSE),""))</f>
        <v/>
      </c>
      <c r="BP1553" s="46"/>
      <c r="BQ1553" s="46">
        <f>IF(ISNUMBER(VLOOKUP($B1553,Stats!$A$2:$AA$19,2,FALSE))=FALSE,"",IF(ISNUMBER(BM1553),BM1553,(VLOOKUP($B1553,Stats!$A$2:$AT$19,46,FALSE)-VLOOKUP($B1553,Stats!$A$2:$AA$19,12,FALSE))/VLOOKUP($B1553,Stats!$A$2:$AA$19,26,FALSE)))</f>
        <v>3.56837326937785</v>
      </c>
      <c r="BR1553" s="51">
        <f t="shared" si="328"/>
        <v>3</v>
      </c>
      <c r="BS1553" s="32" t="str">
        <f t="shared" si="323"/>
        <v>7363_201421</v>
      </c>
      <c r="BT1553" s="53">
        <f t="shared" si="324"/>
        <v>1.4854014123780872</v>
      </c>
    </row>
    <row r="1554" spans="1:72" x14ac:dyDescent="0.15">
      <c r="A1554" s="16">
        <v>7363</v>
      </c>
      <c r="B1554" s="17">
        <v>201422</v>
      </c>
      <c r="C1554" s="3">
        <v>0</v>
      </c>
      <c r="D1554" s="23">
        <v>3.8977519941987282E-3</v>
      </c>
      <c r="E1554" s="18">
        <v>4.6172571445063598E-4</v>
      </c>
      <c r="F1554" s="24">
        <v>8</v>
      </c>
      <c r="G1554" s="24">
        <v>2</v>
      </c>
      <c r="H1554" s="20">
        <v>5.5446327436242671E-4</v>
      </c>
      <c r="I1554" s="20">
        <v>-2.7190744582089588E-4</v>
      </c>
      <c r="J1554" s="24">
        <v>6</v>
      </c>
      <c r="K1554" s="24">
        <v>1</v>
      </c>
      <c r="L1554" s="20">
        <v>1.0853835021709113E-3</v>
      </c>
      <c r="M1554" s="20">
        <v>-4.5322697606953177E-4</v>
      </c>
      <c r="N1554" s="19">
        <v>1.1074999999999999</v>
      </c>
      <c r="O1554" s="19">
        <v>1.0043529518454701</v>
      </c>
      <c r="P1554" s="25">
        <v>41943</v>
      </c>
      <c r="Q1554" s="20">
        <v>-9.058791557225998E-5</v>
      </c>
      <c r="R1554" s="25">
        <v>41935</v>
      </c>
      <c r="S1554" s="25">
        <f>IF(ISNUMBER(R1554),VLOOKUP(B1554,Index!$B$3:$AB$18,27,FALSE),"")</f>
        <v>41939</v>
      </c>
      <c r="T1554" s="25">
        <f>IF(ISNUMBER($R1554),VLOOKUP($B1554,Index!$B$21:$AB$36,27,FALSE),"")</f>
        <v>41935</v>
      </c>
      <c r="U1554" s="25">
        <f>IF(ISNUMBER($R1554),VLOOKUP($B1554,Index!$B$39:$AB$54,27,FALSE),"")</f>
        <v>41936</v>
      </c>
      <c r="W1554" s="18">
        <v>0.11693255982596185</v>
      </c>
      <c r="X1554" s="19">
        <v>0.8</v>
      </c>
      <c r="Y1554" s="18">
        <v>8.760629471595182E-3</v>
      </c>
      <c r="Z1554" s="19">
        <f t="shared" si="325"/>
        <v>4</v>
      </c>
      <c r="AA1554" s="21">
        <v>43.027284263866051</v>
      </c>
      <c r="AB1554" s="3">
        <v>0</v>
      </c>
      <c r="AC1554" s="18">
        <v>1.3673223547452146E-2</v>
      </c>
      <c r="AD1554" s="19">
        <v>0.64000000000000012</v>
      </c>
      <c r="AE1554" s="18">
        <v>7.6748628738582077E-5</v>
      </c>
      <c r="AF1554" s="19">
        <f t="shared" si="326"/>
        <v>16</v>
      </c>
      <c r="AG1554" s="21">
        <v>1851.3471911235351</v>
      </c>
      <c r="AH1554" s="3">
        <v>0</v>
      </c>
      <c r="AK1554" t="str">
        <f t="shared" si="330"/>
        <v/>
      </c>
      <c r="AL1554">
        <f t="shared" si="330"/>
        <v>43.027284263866051</v>
      </c>
      <c r="AM1554" t="str">
        <f t="shared" si="330"/>
        <v/>
      </c>
      <c r="AN1554" t="str">
        <f t="shared" si="330"/>
        <v/>
      </c>
      <c r="AO1554" t="str">
        <f t="shared" si="330"/>
        <v/>
      </c>
      <c r="AP1554" t="str">
        <f t="shared" si="330"/>
        <v/>
      </c>
      <c r="AQ1554" t="str">
        <f t="shared" si="330"/>
        <v/>
      </c>
      <c r="AR1554" t="str">
        <f t="shared" si="330"/>
        <v/>
      </c>
      <c r="AS1554" t="str">
        <f t="shared" si="330"/>
        <v/>
      </c>
      <c r="AT1554" t="str">
        <f t="shared" si="330"/>
        <v/>
      </c>
      <c r="AU1554" t="str">
        <f t="shared" si="330"/>
        <v/>
      </c>
      <c r="AV1554" t="str">
        <f t="shared" si="330"/>
        <v/>
      </c>
      <c r="AW1554" t="str">
        <f t="shared" si="330"/>
        <v/>
      </c>
      <c r="AX1554" t="str">
        <f t="shared" si="330"/>
        <v/>
      </c>
      <c r="AZ1554" s="46">
        <f>IF(ISNUMBER(VLOOKUP($B1554,Stats!$A$2:$AA$19,2,FALSE))=FALSE,"",IF(ISNUMBER(W1554),(W1554-VLOOKUP($B1554,Stats!$A$2:$AA$19,2,FALSE))/VLOOKUP($B1554,Stats!$A$2:$AA$19,16,FALSE),""))</f>
        <v>-0.61370434514336947</v>
      </c>
      <c r="BA1554" s="46">
        <f>IF(ISNUMBER(VLOOKUP($B1554,Stats!$A$2:$AA$19,2,FALSE))=FALSE,"",IF(ISNUMBER(X1554),(X1554-VLOOKUP($B1554,Stats!$A$2:$AA$19,3,FALSE))/VLOOKUP($B1554,Stats!$A$2:$AA$19,17,FALSE),""))</f>
        <v>1.1714674103671339</v>
      </c>
      <c r="BB1554" s="46"/>
      <c r="BC1554" s="46"/>
      <c r="BD1554" s="44">
        <f t="shared" si="322"/>
        <v>0.2788815326118822</v>
      </c>
      <c r="BE1554" s="46">
        <f>IF(ISNUMBER(VLOOKUP($B1554,Stats!$A$2:$AA$19,2,FALSE))=FALSE,"",IF(ISNUMBER(Y1554),(Y1554-VLOOKUP($B1554,Stats!$A$2:$AA$19,5,FALSE))/VLOOKUP($B1554,Stats!$A$2:$AA$19,19,FALSE),""))</f>
        <v>-1.3240149161407118</v>
      </c>
      <c r="BF1554" s="46"/>
      <c r="BG1554" s="46"/>
      <c r="BH1554" s="46">
        <f>IF(ISNUMBER(VLOOKUP($B1554,Stats!$A$2:$AA$19,2,FALSE))=FALSE,"",IF(ISNUMBER(Z1554),(Z1554-VLOOKUP($B1554,Stats!$A$2:$AA$19,8,FALSE))/VLOOKUP($B1554,Stats!$A$2:$AA$19,22,FALSE),""))</f>
        <v>0.66359770503354598</v>
      </c>
      <c r="BI1554" s="46" t="str">
        <f>IF(ISNUMBER(VLOOKUP($B1554,Stats!$A$2:$AA$19,2,FALSE))=FALSE,"",IF(ISNUMBER(#REF!),(#REF!-VLOOKUP($B1554,Stats!$A$2:$AA$19,9,FALSE))/VLOOKUP($B1554,Stats!$A$2:$AA$19,23,FALSE),""))</f>
        <v/>
      </c>
      <c r="BJ1554" s="46" t="str">
        <f>IF(ISNUMBER(VLOOKUP($B1554,Stats!$A$2:$AA$19,2,FALSE))=FALSE,"",IF(ISNUMBER(#REF!),(#REF!-VLOOKUP($B1554,Stats!$A$2:$AA$19,10,FALSE))/VLOOKUP($B1554,Stats!$A$2:$AA$19,24,FALSE),""))</f>
        <v/>
      </c>
      <c r="BK1554" s="44">
        <f t="shared" si="327"/>
        <v>1.1258897528085621</v>
      </c>
      <c r="BL1554" s="46" t="str">
        <f>IF(ISNUMBER(VLOOKUP($B1554,Stats!$A$2:$AA$19,2,FALSE))=FALSE,"",IF(ISNUMBER(#REF!),(#REF!-VLOOKUP($B1554,Stats!$A$2:$AA$19,11,FALSE))/VLOOKUP($B1554,Stats!$A$2:$AA$19,25,FALSE),""))</f>
        <v/>
      </c>
      <c r="BM1554" s="46">
        <f>IF(ISNUMBER(VLOOKUP($B1554,Stats!$A$2:$AA$19,2,FALSE))=FALSE,"",IF(ISNUMBER(AA1554),(AA1554-VLOOKUP($B1554,Stats!$A$2:$AA$19,12,FALSE))/VLOOKUP($B1554,Stats!$A$2:$AA$19,26,FALSE),""))</f>
        <v>2.4188012651552455</v>
      </c>
      <c r="BN1554" s="46" t="str">
        <f>IF(ISNUMBER(VLOOKUP($B1554,Stats!$A$2:$AA$19,2,FALSE))=FALSE,"",IF(ISNUMBER(#REF!),(#REF!-VLOOKUP($B1554,Stats!$A$2:$AA$19,13,FALSE))/VLOOKUP($B1554,Stats!$A$2:$AA$19,27,FALSE),""))</f>
        <v/>
      </c>
      <c r="BO1554" s="46" t="str">
        <f>IF(ISNUMBER(VLOOKUP($B1554,Stats!$A$2:$AA$19,2,FALSE))=FALSE,"",IF(ISNUMBER(#REF!),(#REF!-VLOOKUP($B1554,Stats!$A$2:$AA$19,14,FALSE))/VLOOKUP($B1554,Stats!$A$2:$AB$19,28,FALSE),""))</f>
        <v/>
      </c>
      <c r="BP1554" s="46"/>
      <c r="BQ1554" s="46">
        <f>IF(ISNUMBER(VLOOKUP($B1554,Stats!$A$2:$AA$19,2,FALSE))=FALSE,"",IF(ISNUMBER(BM1554),BM1554,(VLOOKUP($B1554,Stats!$A$2:$AT$19,46,FALSE)-VLOOKUP($B1554,Stats!$A$2:$AA$19,12,FALSE))/VLOOKUP($B1554,Stats!$A$2:$AA$19,26,FALSE)))</f>
        <v>2.4188012651552455</v>
      </c>
      <c r="BR1554" s="51">
        <f t="shared" si="328"/>
        <v>2.4188012651552455</v>
      </c>
      <c r="BS1554" s="32" t="str">
        <f t="shared" si="323"/>
        <v>7363_201422</v>
      </c>
      <c r="BT1554" s="53">
        <f t="shared" si="324"/>
        <v>1.2150704112385629</v>
      </c>
    </row>
    <row r="1555" spans="1:72" x14ac:dyDescent="0.15">
      <c r="A1555" s="16">
        <v>7363</v>
      </c>
      <c r="B1555" s="17">
        <v>201423</v>
      </c>
      <c r="C1555" s="3">
        <v>0</v>
      </c>
      <c r="D1555" s="23">
        <v>7.4040632054175326E-3</v>
      </c>
      <c r="E1555" s="18">
        <v>7.184552620091519E-4</v>
      </c>
      <c r="F1555" s="24">
        <v>9</v>
      </c>
      <c r="G1555" s="24">
        <v>1</v>
      </c>
      <c r="H1555" s="20">
        <v>8.5007189393011059E-4</v>
      </c>
      <c r="I1555" s="20">
        <v>-2.6881720430127487E-4</v>
      </c>
      <c r="J1555" s="24">
        <v>8</v>
      </c>
      <c r="K1555" s="24">
        <v>1</v>
      </c>
      <c r="L1555" s="20">
        <v>1.9834114677244052E-3</v>
      </c>
      <c r="M1555" s="20">
        <v>-2.6881720430127487E-4</v>
      </c>
      <c r="N1555" s="19">
        <v>1.1160000000000001</v>
      </c>
      <c r="O1555" s="19">
        <v>1.0070384407146724</v>
      </c>
      <c r="P1555" s="25">
        <v>41955</v>
      </c>
      <c r="Q1555" s="20">
        <v>-2.6881720430127487E-4</v>
      </c>
      <c r="R1555" s="25">
        <v>41956</v>
      </c>
      <c r="S1555" s="25">
        <f>IF(ISNUMBER(R1555),VLOOKUP(B1555,Index!$B$3:$AB$18,27,FALSE),"")</f>
        <v>41956</v>
      </c>
      <c r="T1555" s="25">
        <f>IF(ISNUMBER($R1555),VLOOKUP($B1555,Index!$B$21:$AB$36,27,FALSE),"")</f>
        <v>41954</v>
      </c>
      <c r="U1555" s="25">
        <f>IF(ISNUMBER($R1555),VLOOKUP($B1555,Index!$B$39:$AB$54,27,FALSE),"")</f>
        <v>41957</v>
      </c>
      <c r="W1555" s="18">
        <v>0.22212189616252598</v>
      </c>
      <c r="X1555" s="19">
        <v>0.9</v>
      </c>
      <c r="Y1555" s="18">
        <v>1.3631730149291765E-2</v>
      </c>
      <c r="Z1555" s="19">
        <f t="shared" si="325"/>
        <v>0</v>
      </c>
      <c r="AA1555" s="21">
        <v>27.543115124132768</v>
      </c>
      <c r="AB1555" s="3">
        <v>0</v>
      </c>
      <c r="AC1555" s="18">
        <v>4.9338136754835976E-2</v>
      </c>
      <c r="AD1555" s="19">
        <v>0.81</v>
      </c>
      <c r="AE1555" s="18">
        <v>1.8582406686311006E-4</v>
      </c>
      <c r="AF1555" s="19">
        <f t="shared" si="326"/>
        <v>0</v>
      </c>
      <c r="AG1555" s="21">
        <v>758.62319074123127</v>
      </c>
      <c r="AH1555" s="3">
        <v>0</v>
      </c>
      <c r="AK1555" t="str">
        <f t="shared" si="330"/>
        <v/>
      </c>
      <c r="AL1555" t="str">
        <f t="shared" si="330"/>
        <v/>
      </c>
      <c r="AM1555">
        <f t="shared" si="330"/>
        <v>27.543115124132768</v>
      </c>
      <c r="AN1555" t="str">
        <f t="shared" si="330"/>
        <v/>
      </c>
      <c r="AO1555" t="str">
        <f t="shared" si="330"/>
        <v/>
      </c>
      <c r="AP1555" t="str">
        <f t="shared" si="330"/>
        <v/>
      </c>
      <c r="AQ1555" t="str">
        <f t="shared" si="330"/>
        <v/>
      </c>
      <c r="AR1555" t="str">
        <f t="shared" si="330"/>
        <v/>
      </c>
      <c r="AS1555" t="str">
        <f t="shared" si="330"/>
        <v/>
      </c>
      <c r="AT1555" t="str">
        <f t="shared" si="330"/>
        <v/>
      </c>
      <c r="AU1555" t="str">
        <f t="shared" si="330"/>
        <v/>
      </c>
      <c r="AV1555" t="str">
        <f t="shared" si="330"/>
        <v/>
      </c>
      <c r="AW1555" t="str">
        <f t="shared" si="330"/>
        <v/>
      </c>
      <c r="AX1555" t="str">
        <f t="shared" si="330"/>
        <v/>
      </c>
      <c r="AZ1555" s="46">
        <f>IF(ISNUMBER(VLOOKUP($B1555,Stats!$A$2:$AA$19,2,FALSE))=FALSE,"",IF(ISNUMBER(W1555),(W1555-VLOOKUP($B1555,Stats!$A$2:$AA$19,2,FALSE))/VLOOKUP($B1555,Stats!$A$2:$AA$19,16,FALSE),""))</f>
        <v>0.32992694873991707</v>
      </c>
      <c r="BA1555" s="46">
        <f>IF(ISNUMBER(VLOOKUP($B1555,Stats!$A$2:$AA$19,2,FALSE))=FALSE,"",IF(ISNUMBER(X1555),(X1555-VLOOKUP($B1555,Stats!$A$2:$AA$19,3,FALSE))/VLOOKUP($B1555,Stats!$A$2:$AA$19,17,FALSE),""))</f>
        <v>2.2987546508624979</v>
      </c>
      <c r="BB1555" s="46"/>
      <c r="BC1555" s="46"/>
      <c r="BD1555" s="44">
        <f t="shared" si="322"/>
        <v>1.3143407998012075</v>
      </c>
      <c r="BE1555" s="46">
        <f>IF(ISNUMBER(VLOOKUP($B1555,Stats!$A$2:$AA$19,2,FALSE))=FALSE,"",IF(ISNUMBER(Y1555),(Y1555-VLOOKUP($B1555,Stats!$A$2:$AA$19,5,FALSE))/VLOOKUP($B1555,Stats!$A$2:$AA$19,19,FALSE),""))</f>
        <v>-1.2760813600115355</v>
      </c>
      <c r="BF1555" s="46"/>
      <c r="BG1555" s="46"/>
      <c r="BH1555" s="46">
        <f>IF(ISNUMBER(VLOOKUP($B1555,Stats!$A$2:$AA$19,2,FALSE))=FALSE,"",IF(ISNUMBER(Z1555),(Z1555-VLOOKUP($B1555,Stats!$A$2:$AA$19,8,FALSE))/VLOOKUP($B1555,Stats!$A$2:$AA$19,22,FALSE),""))</f>
        <v>-0.83118031458533193</v>
      </c>
      <c r="BI1555" s="46" t="str">
        <f>IF(ISNUMBER(VLOOKUP($B1555,Stats!$A$2:$AA$19,2,FALSE))=FALSE,"",IF(ISNUMBER(#REF!),(#REF!-VLOOKUP($B1555,Stats!$A$2:$AA$19,9,FALSE))/VLOOKUP($B1555,Stats!$A$2:$AA$19,23,FALSE),""))</f>
        <v/>
      </c>
      <c r="BJ1555" s="46" t="str">
        <f>IF(ISNUMBER(VLOOKUP($B1555,Stats!$A$2:$AA$19,2,FALSE))=FALSE,"",IF(ISNUMBER(#REF!),(#REF!-VLOOKUP($B1555,Stats!$A$2:$AA$19,10,FALSE))/VLOOKUP($B1555,Stats!$A$2:$AA$19,24,FALSE),""))</f>
        <v/>
      </c>
      <c r="BK1555" s="44">
        <f t="shared" si="327"/>
        <v>0.64390285763247523</v>
      </c>
      <c r="BL1555" s="46" t="str">
        <f>IF(ISNUMBER(VLOOKUP($B1555,Stats!$A$2:$AA$19,2,FALSE))=FALSE,"",IF(ISNUMBER(#REF!),(#REF!-VLOOKUP($B1555,Stats!$A$2:$AA$19,11,FALSE))/VLOOKUP($B1555,Stats!$A$2:$AA$19,25,FALSE),""))</f>
        <v/>
      </c>
      <c r="BM1555" s="46">
        <f>IF(ISNUMBER(VLOOKUP($B1555,Stats!$A$2:$AA$19,2,FALSE))=FALSE,"",IF(ISNUMBER(AA1555),(AA1555-VLOOKUP($B1555,Stats!$A$2:$AA$19,12,FALSE))/VLOOKUP($B1555,Stats!$A$2:$AA$19,26,FALSE),""))</f>
        <v>4.3243049233668582</v>
      </c>
      <c r="BN1555" s="46" t="str">
        <f>IF(ISNUMBER(VLOOKUP($B1555,Stats!$A$2:$AA$19,2,FALSE))=FALSE,"",IF(ISNUMBER(#REF!),(#REF!-VLOOKUP($B1555,Stats!$A$2:$AA$19,13,FALSE))/VLOOKUP($B1555,Stats!$A$2:$AA$19,27,FALSE),""))</f>
        <v/>
      </c>
      <c r="BO1555" s="46" t="str">
        <f>IF(ISNUMBER(VLOOKUP($B1555,Stats!$A$2:$AA$19,2,FALSE))=FALSE,"",IF(ISNUMBER(#REF!),(#REF!-VLOOKUP($B1555,Stats!$A$2:$AA$19,14,FALSE))/VLOOKUP($B1555,Stats!$A$2:$AB$19,28,FALSE),""))</f>
        <v/>
      </c>
      <c r="BP1555" s="46"/>
      <c r="BQ1555" s="46">
        <f>IF(ISNUMBER(VLOOKUP($B1555,Stats!$A$2:$AA$19,2,FALSE))=FALSE,"",IF(ISNUMBER(BM1555),BM1555,(VLOOKUP($B1555,Stats!$A$2:$AT$19,46,FALSE)-VLOOKUP($B1555,Stats!$A$2:$AA$19,12,FALSE))/VLOOKUP($B1555,Stats!$A$2:$AA$19,26,FALSE)))</f>
        <v>4.3243049233668582</v>
      </c>
      <c r="BR1555" s="51">
        <f t="shared" si="328"/>
        <v>3</v>
      </c>
      <c r="BS1555" s="32" t="str">
        <f t="shared" si="323"/>
        <v>7363_201423</v>
      </c>
      <c r="BT1555" s="53">
        <f t="shared" si="324"/>
        <v>1.2492098745397269</v>
      </c>
    </row>
    <row r="1556" spans="1:72" x14ac:dyDescent="0.15">
      <c r="A1556" s="16">
        <v>7363</v>
      </c>
      <c r="B1556" s="17">
        <v>201424</v>
      </c>
      <c r="C1556" s="3">
        <v>0</v>
      </c>
      <c r="D1556" s="23">
        <v>2.2407457201758518E-3</v>
      </c>
      <c r="E1556" s="18">
        <v>8.730750114751938E-4</v>
      </c>
      <c r="F1556" s="24">
        <v>7</v>
      </c>
      <c r="G1556" s="24">
        <v>3</v>
      </c>
      <c r="H1556" s="20">
        <v>6.534364492723567E-4</v>
      </c>
      <c r="I1556" s="20">
        <v>-7.7737908670731193E-4</v>
      </c>
      <c r="J1556" s="24">
        <v>7</v>
      </c>
      <c r="K1556" s="24">
        <v>3</v>
      </c>
      <c r="L1556" s="20">
        <v>2.0635205454870853E-3</v>
      </c>
      <c r="M1556" s="20">
        <v>-9.8672407606759105E-4</v>
      </c>
      <c r="N1556" s="19">
        <v>1.1182000000000001</v>
      </c>
      <c r="O1556" s="19">
        <v>1.0030498744169358</v>
      </c>
      <c r="P1556" s="25">
        <v>41971</v>
      </c>
      <c r="Q1556" s="20">
        <v>-1.5249372084679136E-3</v>
      </c>
      <c r="R1556" s="25">
        <v>41962</v>
      </c>
      <c r="S1556" s="25">
        <f>IF(ISNUMBER(R1556),VLOOKUP(B1556,Index!$B$3:$AB$18,27,FALSE),"")</f>
        <v>41963</v>
      </c>
      <c r="T1556" s="25">
        <f>IF(ISNUMBER($R1556),VLOOKUP($B1556,Index!$B$21:$AB$36,27,FALSE),"")</f>
        <v>41963</v>
      </c>
      <c r="U1556" s="25">
        <f>IF(ISNUMBER($R1556),VLOOKUP($B1556,Index!$B$39:$AB$54,27,FALSE),"")</f>
        <v>41963</v>
      </c>
      <c r="W1556" s="18">
        <v>6.7222371605275555E-2</v>
      </c>
      <c r="X1556" s="19">
        <v>0.7</v>
      </c>
      <c r="Y1556" s="18">
        <v>1.656543362663554E-2</v>
      </c>
      <c r="Z1556" s="19">
        <f t="shared" si="325"/>
        <v>1</v>
      </c>
      <c r="AA1556" s="21">
        <v>1.4694019581482327</v>
      </c>
      <c r="AB1556" s="3">
        <v>0</v>
      </c>
      <c r="AC1556" s="18">
        <v>4.5188472442377571E-3</v>
      </c>
      <c r="AD1556" s="19">
        <v>0.48999999999999994</v>
      </c>
      <c r="AE1556" s="18">
        <v>2.7441359123846746E-4</v>
      </c>
      <c r="AF1556" s="19">
        <f t="shared" si="326"/>
        <v>1</v>
      </c>
      <c r="AG1556" s="21">
        <v>2.1591421146098608</v>
      </c>
      <c r="AH1556" s="3">
        <v>0</v>
      </c>
      <c r="AK1556" t="str">
        <f t="shared" si="330"/>
        <v/>
      </c>
      <c r="AL1556" t="str">
        <f t="shared" si="330"/>
        <v/>
      </c>
      <c r="AM1556" t="str">
        <f t="shared" si="330"/>
        <v/>
      </c>
      <c r="AN1556">
        <f t="shared" si="330"/>
        <v>1.4694019581482327</v>
      </c>
      <c r="AO1556" t="str">
        <f t="shared" si="330"/>
        <v/>
      </c>
      <c r="AP1556" t="str">
        <f t="shared" si="330"/>
        <v/>
      </c>
      <c r="AQ1556" t="str">
        <f t="shared" si="330"/>
        <v/>
      </c>
      <c r="AR1556" t="str">
        <f t="shared" si="330"/>
        <v/>
      </c>
      <c r="AS1556" t="str">
        <f t="shared" si="330"/>
        <v/>
      </c>
      <c r="AT1556" t="str">
        <f t="shared" si="330"/>
        <v/>
      </c>
      <c r="AU1556" t="str">
        <f t="shared" si="330"/>
        <v/>
      </c>
      <c r="AV1556" t="str">
        <f t="shared" si="330"/>
        <v/>
      </c>
      <c r="AW1556" t="str">
        <f t="shared" si="330"/>
        <v/>
      </c>
      <c r="AX1556" t="str">
        <f t="shared" si="330"/>
        <v/>
      </c>
      <c r="AZ1556" s="46">
        <f>IF(ISNUMBER(VLOOKUP($B1556,Stats!$A$2:$AA$19,2,FALSE))=FALSE,"",IF(ISNUMBER(W1556),(W1556-VLOOKUP($B1556,Stats!$A$2:$AA$19,2,FALSE))/VLOOKUP($B1556,Stats!$A$2:$AA$19,16,FALSE),""))</f>
        <v>-1.1822741351139612</v>
      </c>
      <c r="BA1556" s="46">
        <f>IF(ISNUMBER(VLOOKUP($B1556,Stats!$A$2:$AA$19,2,FALSE))=FALSE,"",IF(ISNUMBER(X1556),(X1556-VLOOKUP($B1556,Stats!$A$2:$AA$19,3,FALSE))/VLOOKUP($B1556,Stats!$A$2:$AA$19,17,FALSE),""))</f>
        <v>-0.21041933953921216</v>
      </c>
      <c r="BB1556" s="46"/>
      <c r="BC1556" s="46"/>
      <c r="BD1556" s="44">
        <f t="shared" si="322"/>
        <v>-0.6963467373265867</v>
      </c>
      <c r="BE1556" s="46">
        <f>IF(ISNUMBER(VLOOKUP($B1556,Stats!$A$2:$AA$19,2,FALSE))=FALSE,"",IF(ISNUMBER(Y1556),(Y1556-VLOOKUP($B1556,Stats!$A$2:$AA$19,5,FALSE))/VLOOKUP($B1556,Stats!$A$2:$AA$19,19,FALSE),""))</f>
        <v>-1.1695041818767491</v>
      </c>
      <c r="BF1556" s="46"/>
      <c r="BG1556" s="46"/>
      <c r="BH1556" s="46">
        <f>IF(ISNUMBER(VLOOKUP($B1556,Stats!$A$2:$AA$19,2,FALSE))=FALSE,"",IF(ISNUMBER(Z1556),(Z1556-VLOOKUP($B1556,Stats!$A$2:$AA$19,8,FALSE))/VLOOKUP($B1556,Stats!$A$2:$AA$19,22,FALSE),""))</f>
        <v>-0.47935479253396501</v>
      </c>
      <c r="BI1556" s="46" t="str">
        <f>IF(ISNUMBER(VLOOKUP($B1556,Stats!$A$2:$AA$19,2,FALSE))=FALSE,"",IF(ISNUMBER(#REF!),(#REF!-VLOOKUP($B1556,Stats!$A$2:$AA$19,9,FALSE))/VLOOKUP($B1556,Stats!$A$2:$AA$19,23,FALSE),""))</f>
        <v/>
      </c>
      <c r="BJ1556" s="46" t="str">
        <f>IF(ISNUMBER(VLOOKUP($B1556,Stats!$A$2:$AA$19,2,FALSE))=FALSE,"",IF(ISNUMBER(#REF!),(#REF!-VLOOKUP($B1556,Stats!$A$2:$AA$19,10,FALSE))/VLOOKUP($B1556,Stats!$A$2:$AA$19,24,FALSE),""))</f>
        <v/>
      </c>
      <c r="BK1556" s="44">
        <f t="shared" si="327"/>
        <v>0.67484648955353477</v>
      </c>
      <c r="BL1556" s="46" t="str">
        <f>IF(ISNUMBER(VLOOKUP($B1556,Stats!$A$2:$AA$19,2,FALSE))=FALSE,"",IF(ISNUMBER(#REF!),(#REF!-VLOOKUP($B1556,Stats!$A$2:$AA$19,11,FALSE))/VLOOKUP($B1556,Stats!$A$2:$AA$19,25,FALSE),""))</f>
        <v/>
      </c>
      <c r="BM1556" s="46">
        <f>IF(ISNUMBER(VLOOKUP($B1556,Stats!$A$2:$AA$19,2,FALSE))=FALSE,"",IF(ISNUMBER(AA1556),(AA1556-VLOOKUP($B1556,Stats!$A$2:$AA$19,12,FALSE))/VLOOKUP($B1556,Stats!$A$2:$AA$19,26,FALSE),""))</f>
        <v>-0.63536501632928766</v>
      </c>
      <c r="BN1556" s="46" t="str">
        <f>IF(ISNUMBER(VLOOKUP($B1556,Stats!$A$2:$AA$19,2,FALSE))=FALSE,"",IF(ISNUMBER(#REF!),(#REF!-VLOOKUP($B1556,Stats!$A$2:$AA$19,13,FALSE))/VLOOKUP($B1556,Stats!$A$2:$AA$19,27,FALSE),""))</f>
        <v/>
      </c>
      <c r="BO1556" s="46" t="str">
        <f>IF(ISNUMBER(VLOOKUP($B1556,Stats!$A$2:$AA$19,2,FALSE))=FALSE,"",IF(ISNUMBER(#REF!),(#REF!-VLOOKUP($B1556,Stats!$A$2:$AA$19,14,FALSE))/VLOOKUP($B1556,Stats!$A$2:$AB$19,28,FALSE),""))</f>
        <v/>
      </c>
      <c r="BP1556" s="46"/>
      <c r="BQ1556" s="46">
        <f>IF(ISNUMBER(VLOOKUP($B1556,Stats!$A$2:$AA$19,2,FALSE))=FALSE,"",IF(ISNUMBER(BM1556),BM1556,(VLOOKUP($B1556,Stats!$A$2:$AT$19,46,FALSE)-VLOOKUP($B1556,Stats!$A$2:$AA$19,12,FALSE))/VLOOKUP($B1556,Stats!$A$2:$AA$19,26,FALSE)))</f>
        <v>-0.63536501632928766</v>
      </c>
      <c r="BR1556" s="51">
        <f t="shared" si="328"/>
        <v>-0.63536501632928766</v>
      </c>
      <c r="BS1556" s="32" t="str">
        <f t="shared" si="323"/>
        <v>7363_201424</v>
      </c>
      <c r="BT1556" s="53">
        <f t="shared" si="324"/>
        <v>0.13856554300094595</v>
      </c>
    </row>
    <row r="1557" spans="1:72" x14ac:dyDescent="0.15">
      <c r="A1557" s="16">
        <v>7363</v>
      </c>
      <c r="B1557" s="17">
        <v>201425</v>
      </c>
      <c r="C1557" s="3">
        <v>0</v>
      </c>
      <c r="D1557" s="23">
        <v>4.2031836880700446E-3</v>
      </c>
      <c r="E1557" s="18">
        <v>1.8151542296659163E-3</v>
      </c>
      <c r="F1557" s="24">
        <v>6</v>
      </c>
      <c r="G1557" s="24">
        <v>4</v>
      </c>
      <c r="H1557" s="20">
        <v>1.548851015751973E-3</v>
      </c>
      <c r="I1557" s="20">
        <v>-1.2707555299085183E-3</v>
      </c>
      <c r="J1557" s="24">
        <v>2</v>
      </c>
      <c r="K1557" s="24">
        <v>1</v>
      </c>
      <c r="L1557" s="20">
        <v>3.3989266547405084E-3</v>
      </c>
      <c r="M1557" s="20">
        <v>-3.2985646786126699E-3</v>
      </c>
      <c r="N1557" s="19">
        <v>1.1229</v>
      </c>
      <c r="O1557" s="19">
        <v>1.003485254691689</v>
      </c>
      <c r="P1557" s="25">
        <v>41985</v>
      </c>
      <c r="Q1557" s="20">
        <v>-3.2985646786126699E-3</v>
      </c>
      <c r="R1557" s="25">
        <v>41983</v>
      </c>
      <c r="S1557" s="25">
        <f>IF(ISNUMBER(R1557),VLOOKUP(B1557,Index!$B$3:$AB$18,27,FALSE),"")</f>
        <v>41982</v>
      </c>
      <c r="T1557" s="25">
        <f>IF(ISNUMBER($R1557),VLOOKUP($B1557,Index!$B$21:$AB$36,27,FALSE),"")</f>
        <v>41982</v>
      </c>
      <c r="U1557" s="25">
        <f>IF(ISNUMBER($R1557),VLOOKUP($B1557,Index!$B$39:$AB$54,27,FALSE),"")</f>
        <v>41982</v>
      </c>
      <c r="W1557" s="18">
        <v>0.12609551064210134</v>
      </c>
      <c r="X1557" s="19">
        <v>0.6</v>
      </c>
      <c r="Y1557" s="18">
        <v>3.4440130021396023E-2</v>
      </c>
      <c r="Z1557" s="19">
        <f t="shared" si="325"/>
        <v>1</v>
      </c>
      <c r="AA1557" s="21">
        <v>1.2742462548401037</v>
      </c>
      <c r="AB1557" s="3">
        <v>0</v>
      </c>
      <c r="AC1557" s="18">
        <v>1.5900077804092291E-2</v>
      </c>
      <c r="AD1557" s="19">
        <v>0.36</v>
      </c>
      <c r="AE1557" s="18">
        <v>1.1861225558906635E-3</v>
      </c>
      <c r="AF1557" s="19">
        <f t="shared" si="326"/>
        <v>1</v>
      </c>
      <c r="AG1557" s="21">
        <v>1.6237035179740305</v>
      </c>
      <c r="AH1557" s="3">
        <v>0</v>
      </c>
      <c r="AK1557" t="str">
        <f t="shared" si="330"/>
        <v/>
      </c>
      <c r="AL1557" t="str">
        <f t="shared" si="330"/>
        <v/>
      </c>
      <c r="AM1557" t="str">
        <f t="shared" si="330"/>
        <v/>
      </c>
      <c r="AN1557" t="str">
        <f t="shared" si="330"/>
        <v/>
      </c>
      <c r="AO1557">
        <f t="shared" si="330"/>
        <v>1.2742462548401037</v>
      </c>
      <c r="AP1557" t="str">
        <f t="shared" si="330"/>
        <v/>
      </c>
      <c r="AQ1557" t="str">
        <f t="shared" si="330"/>
        <v/>
      </c>
      <c r="AR1557" t="str">
        <f t="shared" si="330"/>
        <v/>
      </c>
      <c r="AS1557" t="str">
        <f t="shared" si="330"/>
        <v/>
      </c>
      <c r="AT1557" t="str">
        <f t="shared" si="330"/>
        <v/>
      </c>
      <c r="AU1557" t="str">
        <f t="shared" si="330"/>
        <v/>
      </c>
      <c r="AV1557" t="str">
        <f t="shared" si="330"/>
        <v/>
      </c>
      <c r="AW1557" t="str">
        <f t="shared" si="330"/>
        <v/>
      </c>
      <c r="AX1557" t="str">
        <f t="shared" si="330"/>
        <v/>
      </c>
      <c r="AZ1557" s="46">
        <f>IF(ISNUMBER(VLOOKUP($B1557,Stats!$A$2:$AA$19,2,FALSE))=FALSE,"",IF(ISNUMBER(W1557),(W1557-VLOOKUP($B1557,Stats!$A$2:$AA$19,2,FALSE))/VLOOKUP($B1557,Stats!$A$2:$AA$19,16,FALSE),""))</f>
        <v>-0.56650182875326027</v>
      </c>
      <c r="BA1557" s="46">
        <f>IF(ISNUMBER(VLOOKUP($B1557,Stats!$A$2:$AA$19,2,FALSE))=FALSE,"",IF(ISNUMBER(X1557),(X1557-VLOOKUP($B1557,Stats!$A$2:$AA$19,3,FALSE))/VLOOKUP($B1557,Stats!$A$2:$AA$19,17,FALSE),""))</f>
        <v>-0.12237675597646717</v>
      </c>
      <c r="BB1557" s="46"/>
      <c r="BC1557" s="46"/>
      <c r="BD1557" s="44">
        <f t="shared" si="322"/>
        <v>-0.3444392923648637</v>
      </c>
      <c r="BE1557" s="46">
        <f>IF(ISNUMBER(VLOOKUP($B1557,Stats!$A$2:$AA$19,2,FALSE))=FALSE,"",IF(ISNUMBER(Y1557),(Y1557-VLOOKUP($B1557,Stats!$A$2:$AA$19,5,FALSE))/VLOOKUP($B1557,Stats!$A$2:$AA$19,19,FALSE),""))</f>
        <v>-1.3730882453923201</v>
      </c>
      <c r="BF1557" s="46"/>
      <c r="BG1557" s="46"/>
      <c r="BH1557" s="46">
        <f>IF(ISNUMBER(VLOOKUP($B1557,Stats!$A$2:$AA$19,2,FALSE))=FALSE,"",IF(ISNUMBER(Z1557),(Z1557-VLOOKUP($B1557,Stats!$A$2:$AA$19,8,FALSE))/VLOOKUP($B1557,Stats!$A$2:$AA$19,22,FALSE),""))</f>
        <v>0.47020268241895136</v>
      </c>
      <c r="BI1557" s="46" t="str">
        <f>IF(ISNUMBER(VLOOKUP($B1557,Stats!$A$2:$AA$19,2,FALSE))=FALSE,"",IF(ISNUMBER(#REF!),(#REF!-VLOOKUP($B1557,Stats!$A$2:$AA$19,9,FALSE))/VLOOKUP($B1557,Stats!$A$2:$AA$19,23,FALSE),""))</f>
        <v/>
      </c>
      <c r="BJ1557" s="46" t="str">
        <f>IF(ISNUMBER(VLOOKUP($B1557,Stats!$A$2:$AA$19,2,FALSE))=FALSE,"",IF(ISNUMBER(#REF!),(#REF!-VLOOKUP($B1557,Stats!$A$2:$AA$19,10,FALSE))/VLOOKUP($B1557,Stats!$A$2:$AA$19,24,FALSE),""))</f>
        <v/>
      </c>
      <c r="BK1557" s="44">
        <f t="shared" si="327"/>
        <v>1.1022225765003095</v>
      </c>
      <c r="BL1557" s="46" t="str">
        <f>IF(ISNUMBER(VLOOKUP($B1557,Stats!$A$2:$AA$19,2,FALSE))=FALSE,"",IF(ISNUMBER(#REF!),(#REF!-VLOOKUP($B1557,Stats!$A$2:$AA$19,11,FALSE))/VLOOKUP($B1557,Stats!$A$2:$AA$19,25,FALSE),""))</f>
        <v/>
      </c>
      <c r="BM1557" s="46">
        <f>IF(ISNUMBER(VLOOKUP($B1557,Stats!$A$2:$AA$19,2,FALSE))=FALSE,"",IF(ISNUMBER(AA1557),(AA1557-VLOOKUP($B1557,Stats!$A$2:$AA$19,12,FALSE))/VLOOKUP($B1557,Stats!$A$2:$AA$19,26,FALSE),""))</f>
        <v>-0.33315630636337806</v>
      </c>
      <c r="BN1557" s="46" t="str">
        <f>IF(ISNUMBER(VLOOKUP($B1557,Stats!$A$2:$AA$19,2,FALSE))=FALSE,"",IF(ISNUMBER(#REF!),(#REF!-VLOOKUP($B1557,Stats!$A$2:$AA$19,13,FALSE))/VLOOKUP($B1557,Stats!$A$2:$AA$19,27,FALSE),""))</f>
        <v/>
      </c>
      <c r="BO1557" s="46" t="str">
        <f>IF(ISNUMBER(VLOOKUP($B1557,Stats!$A$2:$AA$19,2,FALSE))=FALSE,"",IF(ISNUMBER(#REF!),(#REF!-VLOOKUP($B1557,Stats!$A$2:$AA$19,14,FALSE))/VLOOKUP($B1557,Stats!$A$2:$AB$19,28,FALSE),""))</f>
        <v/>
      </c>
      <c r="BP1557" s="46"/>
      <c r="BQ1557" s="46">
        <f>IF(ISNUMBER(VLOOKUP($B1557,Stats!$A$2:$AA$19,2,FALSE))=FALSE,"",IF(ISNUMBER(BM1557),BM1557,(VLOOKUP($B1557,Stats!$A$2:$AT$19,46,FALSE)-VLOOKUP($B1557,Stats!$A$2:$AA$19,12,FALSE))/VLOOKUP($B1557,Stats!$A$2:$AA$19,26,FALSE)))</f>
        <v>-0.33315630636337806</v>
      </c>
      <c r="BR1557" s="51">
        <f t="shared" si="328"/>
        <v>-0.33315630636337806</v>
      </c>
      <c r="BS1557" s="32" t="str">
        <f t="shared" si="323"/>
        <v>7363_201425</v>
      </c>
      <c r="BT1557" s="53">
        <f t="shared" si="324"/>
        <v>0.52581442615453733</v>
      </c>
    </row>
    <row r="1558" spans="1:72" x14ac:dyDescent="0.15">
      <c r="A1558" s="16">
        <v>7363</v>
      </c>
      <c r="B1558" s="17">
        <v>201426</v>
      </c>
      <c r="C1558" s="3">
        <v>0</v>
      </c>
      <c r="D1558" s="23">
        <v>-3.7403152551429564E-3</v>
      </c>
      <c r="E1558" s="18">
        <v>1.66567364374103E-3</v>
      </c>
      <c r="F1558" s="24">
        <v>5</v>
      </c>
      <c r="G1558" s="24">
        <v>5</v>
      </c>
      <c r="H1558" s="20">
        <v>8.2410216151309614E-4</v>
      </c>
      <c r="I1558" s="20">
        <v>-1.5709281616779424E-3</v>
      </c>
      <c r="J1558" s="24">
        <v>3</v>
      </c>
      <c r="K1558" s="24">
        <v>3</v>
      </c>
      <c r="L1558" s="20">
        <v>2.3307933662035651E-3</v>
      </c>
      <c r="M1558" s="20">
        <v>-3.4750066827051729E-3</v>
      </c>
      <c r="N1558" s="19">
        <v>1.1231</v>
      </c>
      <c r="O1558" s="19">
        <v>1</v>
      </c>
      <c r="P1558" s="25">
        <v>41988</v>
      </c>
      <c r="Q1558" s="20">
        <v>-7.3902591042649401E-3</v>
      </c>
      <c r="R1558" s="25">
        <v>41996</v>
      </c>
      <c r="S1558" s="25">
        <f>IF(ISNUMBER(R1558),VLOOKUP(B1558,Index!$B$3:$AB$18,27,FALSE),"")</f>
        <v>41997</v>
      </c>
      <c r="T1558" s="25">
        <f>IF(ISNUMBER($R1558),VLOOKUP($B1558,Index!$B$21:$AB$36,27,FALSE),"")</f>
        <v>41996</v>
      </c>
      <c r="U1558" s="25">
        <f>IF(ISNUMBER($R1558),VLOOKUP($B1558,Index!$B$39:$AB$54,27,FALSE),"")</f>
        <v>41996</v>
      </c>
      <c r="W1558" s="18">
        <v>-0.11220945765428869</v>
      </c>
      <c r="X1558" s="19">
        <v>0.5</v>
      </c>
      <c r="Y1558" s="18">
        <v>3.1603935316401141E-2</v>
      </c>
      <c r="Z1558" s="19">
        <f t="shared" si="325"/>
        <v>1</v>
      </c>
      <c r="AA1558" s="21" t="s">
        <v>25</v>
      </c>
      <c r="AB1558" s="3">
        <v>0</v>
      </c>
      <c r="AC1558" s="18">
        <v>1.2590962387069606E-2</v>
      </c>
      <c r="AD1558" s="19">
        <v>0.25</v>
      </c>
      <c r="AE1558" s="18">
        <v>9.9880872748326732E-4</v>
      </c>
      <c r="AF1558" s="19">
        <f t="shared" si="326"/>
        <v>1</v>
      </c>
      <c r="AG1558" s="21" t="s">
        <v>25</v>
      </c>
      <c r="AH1558" s="3">
        <v>0</v>
      </c>
      <c r="AK1558" t="str">
        <f t="shared" si="330"/>
        <v/>
      </c>
      <c r="AL1558" t="str">
        <f t="shared" si="330"/>
        <v/>
      </c>
      <c r="AM1558" t="str">
        <f t="shared" si="330"/>
        <v/>
      </c>
      <c r="AN1558" t="str">
        <f t="shared" si="330"/>
        <v/>
      </c>
      <c r="AO1558" t="str">
        <f t="shared" si="330"/>
        <v/>
      </c>
      <c r="AP1558" t="str">
        <f t="shared" si="330"/>
        <v/>
      </c>
      <c r="AQ1558" t="str">
        <f t="shared" si="330"/>
        <v/>
      </c>
      <c r="AR1558" t="str">
        <f t="shared" si="330"/>
        <v/>
      </c>
      <c r="AS1558" t="str">
        <f t="shared" si="330"/>
        <v/>
      </c>
      <c r="AT1558" t="str">
        <f t="shared" si="330"/>
        <v/>
      </c>
      <c r="AU1558" t="str">
        <f t="shared" si="330"/>
        <v/>
      </c>
      <c r="AV1558" t="str">
        <f t="shared" si="330"/>
        <v/>
      </c>
      <c r="AW1558" t="str">
        <f t="shared" si="330"/>
        <v/>
      </c>
      <c r="AX1558" t="str">
        <f t="shared" si="330"/>
        <v/>
      </c>
      <c r="AZ1558" s="46">
        <f>IF(ISNUMBER(VLOOKUP($B1558,Stats!$A$2:$AA$19,2,FALSE))=FALSE,"",IF(ISNUMBER(W1558),(W1558-VLOOKUP($B1558,Stats!$A$2:$AA$19,2,FALSE))/VLOOKUP($B1558,Stats!$A$2:$AA$19,16,FALSE),""))</f>
        <v>-0.50459520533850455</v>
      </c>
      <c r="BA1558" s="46">
        <f>IF(ISNUMBER(VLOOKUP($B1558,Stats!$A$2:$AA$19,2,FALSE))=FALSE,"",IF(ISNUMBER(X1558),(X1558-VLOOKUP($B1558,Stats!$A$2:$AA$19,3,FALSE))/VLOOKUP($B1558,Stats!$A$2:$AA$19,17,FALSE),""))</f>
        <v>-0.59756231632346257</v>
      </c>
      <c r="BB1558" s="46"/>
      <c r="BC1558" s="46"/>
      <c r="BD1558" s="44">
        <f t="shared" si="322"/>
        <v>-0.55107876083098351</v>
      </c>
      <c r="BE1558" s="46">
        <f>IF(ISNUMBER(VLOOKUP($B1558,Stats!$A$2:$AA$19,2,FALSE))=FALSE,"",IF(ISNUMBER(Y1558),(Y1558-VLOOKUP($B1558,Stats!$A$2:$AA$19,5,FALSE))/VLOOKUP($B1558,Stats!$A$2:$AA$19,19,FALSE),""))</f>
        <v>-1.3106740008250053</v>
      </c>
      <c r="BF1558" s="46"/>
      <c r="BG1558" s="46"/>
      <c r="BH1558" s="46">
        <f>IF(ISNUMBER(VLOOKUP($B1558,Stats!$A$2:$AA$19,2,FALSE))=FALSE,"",IF(ISNUMBER(Z1558),(Z1558-VLOOKUP($B1558,Stats!$A$2:$AA$19,8,FALSE))/VLOOKUP($B1558,Stats!$A$2:$AA$19,22,FALSE),""))</f>
        <v>-0.10266627503097653</v>
      </c>
      <c r="BI1558" s="46" t="str">
        <f>IF(ISNUMBER(VLOOKUP($B1558,Stats!$A$2:$AA$19,2,FALSE))=FALSE,"",IF(ISNUMBER(#REF!),(#REF!-VLOOKUP($B1558,Stats!$A$2:$AA$19,9,FALSE))/VLOOKUP($B1558,Stats!$A$2:$AA$19,23,FALSE),""))</f>
        <v/>
      </c>
      <c r="BJ1558" s="46" t="str">
        <f>IF(ISNUMBER(VLOOKUP($B1558,Stats!$A$2:$AA$19,2,FALSE))=FALSE,"",IF(ISNUMBER(#REF!),(#REF!-VLOOKUP($B1558,Stats!$A$2:$AA$19,10,FALSE))/VLOOKUP($B1558,Stats!$A$2:$AA$19,24,FALSE),""))</f>
        <v/>
      </c>
      <c r="BK1558" s="44">
        <f t="shared" si="327"/>
        <v>0.88667191806821066</v>
      </c>
      <c r="BL1558" s="46" t="str">
        <f>IF(ISNUMBER(VLOOKUP($B1558,Stats!$A$2:$AA$19,2,FALSE))=FALSE,"",IF(ISNUMBER(#REF!),(#REF!-VLOOKUP($B1558,Stats!$A$2:$AA$19,11,FALSE))/VLOOKUP($B1558,Stats!$A$2:$AA$19,25,FALSE),""))</f>
        <v/>
      </c>
      <c r="BM1558" s="46" t="str">
        <f>IF(ISNUMBER(VLOOKUP($B1558,Stats!$A$2:$AA$19,2,FALSE))=FALSE,"",IF(ISNUMBER(AA1558),(AA1558-VLOOKUP($B1558,Stats!$A$2:$AA$19,12,FALSE))/VLOOKUP($B1558,Stats!$A$2:$AA$19,26,FALSE),""))</f>
        <v/>
      </c>
      <c r="BN1558" s="46" t="str">
        <f>IF(ISNUMBER(VLOOKUP($B1558,Stats!$A$2:$AA$19,2,FALSE))=FALSE,"",IF(ISNUMBER(#REF!),(#REF!-VLOOKUP($B1558,Stats!$A$2:$AA$19,13,FALSE))/VLOOKUP($B1558,Stats!$A$2:$AA$19,27,FALSE),""))</f>
        <v/>
      </c>
      <c r="BO1558" s="46" t="str">
        <f>IF(ISNUMBER(VLOOKUP($B1558,Stats!$A$2:$AA$19,2,FALSE))=FALSE,"",IF(ISNUMBER(#REF!),(#REF!-VLOOKUP($B1558,Stats!$A$2:$AA$19,14,FALSE))/VLOOKUP($B1558,Stats!$A$2:$AB$19,28,FALSE),""))</f>
        <v/>
      </c>
      <c r="BP1558" s="46"/>
      <c r="BQ1558" s="46">
        <f>IF(ISNUMBER(VLOOKUP($B1558,Stats!$A$2:$AA$19,2,FALSE))=FALSE,"",IF(ISNUMBER(BM1558),BM1558,(VLOOKUP($B1558,Stats!$A$2:$AT$19,46,FALSE)-VLOOKUP($B1558,Stats!$A$2:$AA$19,12,FALSE))/VLOOKUP($B1558,Stats!$A$2:$AA$19,26,FALSE)))</f>
        <v>-0.61108963630174951</v>
      </c>
      <c r="BR1558" s="51">
        <f t="shared" si="328"/>
        <v>-0.61108963630174951</v>
      </c>
      <c r="BS1558" s="32" t="str">
        <f t="shared" si="323"/>
        <v>7363_201426</v>
      </c>
      <c r="BT1558" s="53">
        <f t="shared" si="324"/>
        <v>0.29956947141437978</v>
      </c>
    </row>
    <row r="1559" spans="1:72" x14ac:dyDescent="0.15">
      <c r="A1559" s="16">
        <v>7363</v>
      </c>
      <c r="B1559" s="17">
        <v>201427</v>
      </c>
      <c r="C1559" s="3">
        <v>0</v>
      </c>
      <c r="D1559" s="23">
        <v>-2.6816840976129352E-4</v>
      </c>
      <c r="E1559" s="18">
        <v>1.1208023744014165E-3</v>
      </c>
      <c r="F1559" s="24">
        <v>1</v>
      </c>
      <c r="G1559" s="24">
        <v>2</v>
      </c>
      <c r="H1559" s="20">
        <v>1.0741138560688146E-3</v>
      </c>
      <c r="I1559" s="20">
        <v>-6.705250214598113E-4</v>
      </c>
      <c r="J1559" s="24">
        <v>1</v>
      </c>
      <c r="K1559" s="24">
        <v>2</v>
      </c>
      <c r="L1559" s="20">
        <v>1.0741138560688146E-3</v>
      </c>
      <c r="M1559" s="20">
        <v>-1.1620631089658273E-3</v>
      </c>
      <c r="N1559" s="19">
        <v>1.1184000000000001</v>
      </c>
      <c r="O1559" s="19">
        <v>1.0008949346697693</v>
      </c>
      <c r="P1559" s="25">
        <v>42004</v>
      </c>
      <c r="Q1559" s="20">
        <v>-1.7898693395379528E-4</v>
      </c>
      <c r="R1559" s="25">
        <v>42003</v>
      </c>
      <c r="S1559" s="25">
        <f>IF(ISNUMBER(R1559),VLOOKUP(B1559,Index!$B$3:$AB$18,27,FALSE),"")</f>
        <v>42002</v>
      </c>
      <c r="T1559" s="25">
        <f>IF(ISNUMBER($R1559),VLOOKUP($B1559,Index!$B$21:$AB$36,27,FALSE),"")</f>
        <v>42003</v>
      </c>
      <c r="U1559" s="25">
        <f>IF(ISNUMBER($R1559),VLOOKUP($B1559,Index!$B$39:$AB$54,27,FALSE),"")</f>
        <v>42003</v>
      </c>
      <c r="W1559" s="18">
        <v>-3.2180209171355223E-2</v>
      </c>
      <c r="X1559" s="19">
        <v>0.33333333333333331</v>
      </c>
      <c r="Y1559" s="18">
        <v>2.1265729860199652E-2</v>
      </c>
      <c r="Z1559" s="19">
        <f t="shared" si="325"/>
        <v>1</v>
      </c>
      <c r="AA1559" s="21" t="s">
        <v>25</v>
      </c>
      <c r="AB1559" s="3">
        <v>0</v>
      </c>
      <c r="AC1559" s="18">
        <v>1.0355658623121748E-3</v>
      </c>
      <c r="AD1559" s="19">
        <v>0.1111111111111111</v>
      </c>
      <c r="AE1559" s="18">
        <v>4.5223126648698709E-4</v>
      </c>
      <c r="AF1559" s="19">
        <f t="shared" si="326"/>
        <v>1</v>
      </c>
      <c r="AG1559" s="21" t="s">
        <v>25</v>
      </c>
      <c r="AH1559" s="3">
        <v>0</v>
      </c>
      <c r="AK1559" t="str">
        <f t="shared" si="330"/>
        <v/>
      </c>
      <c r="AL1559" t="str">
        <f t="shared" si="330"/>
        <v/>
      </c>
      <c r="AM1559" t="str">
        <f t="shared" si="330"/>
        <v/>
      </c>
      <c r="AN1559" t="str">
        <f t="shared" si="330"/>
        <v/>
      </c>
      <c r="AO1559" t="str">
        <f t="shared" si="330"/>
        <v/>
      </c>
      <c r="AP1559" t="str">
        <f t="shared" si="330"/>
        <v/>
      </c>
      <c r="AQ1559" t="str">
        <f t="shared" si="330"/>
        <v/>
      </c>
      <c r="AR1559" t="str">
        <f t="shared" si="330"/>
        <v/>
      </c>
      <c r="AS1559" t="str">
        <f t="shared" si="330"/>
        <v/>
      </c>
      <c r="AT1559" t="str">
        <f t="shared" si="330"/>
        <v/>
      </c>
      <c r="AU1559" t="str">
        <f t="shared" si="330"/>
        <v/>
      </c>
      <c r="AV1559" t="str">
        <f t="shared" si="330"/>
        <v/>
      </c>
      <c r="AW1559" t="str">
        <f t="shared" si="330"/>
        <v/>
      </c>
      <c r="AX1559" t="str">
        <f t="shared" si="330"/>
        <v/>
      </c>
      <c r="AZ1559" s="46">
        <f>IF(ISNUMBER(VLOOKUP($B1559,Stats!$A$2:$AA$19,2,FALSE))=FALSE,"",IF(ISNUMBER(W1559),(W1559-VLOOKUP($B1559,Stats!$A$2:$AA$19,2,FALSE))/VLOOKUP($B1559,Stats!$A$2:$AA$19,16,FALSE),""))</f>
        <v>-0.38139178229629556</v>
      </c>
      <c r="BA1559" s="46">
        <f>IF(ISNUMBER(VLOOKUP($B1559,Stats!$A$2:$AA$19,2,FALSE))=FALSE,"",IF(ISNUMBER(X1559),(X1559-VLOOKUP($B1559,Stats!$A$2:$AA$19,3,FALSE))/VLOOKUP($B1559,Stats!$A$2:$AA$19,17,FALSE),""))</f>
        <v>-1.0507044611669172</v>
      </c>
      <c r="BB1559" s="46"/>
      <c r="BC1559" s="46"/>
      <c r="BD1559" s="44">
        <f t="shared" si="322"/>
        <v>-0.71604812173160637</v>
      </c>
      <c r="BE1559" s="46">
        <f>IF(ISNUMBER(VLOOKUP($B1559,Stats!$A$2:$AA$19,2,FALSE))=FALSE,"",IF(ISNUMBER(Y1559),(Y1559-VLOOKUP($B1559,Stats!$A$2:$AA$19,5,FALSE))/VLOOKUP($B1559,Stats!$A$2:$AA$19,19,FALSE),""))</f>
        <v>-1.2471696053715744</v>
      </c>
      <c r="BF1559" s="46"/>
      <c r="BG1559" s="46"/>
      <c r="BH1559" s="46">
        <f>IF(ISNUMBER(VLOOKUP($B1559,Stats!$A$2:$AA$19,2,FALSE))=FALSE,"",IF(ISNUMBER(Z1559),(Z1559-VLOOKUP($B1559,Stats!$A$2:$AA$19,8,FALSE))/VLOOKUP($B1559,Stats!$A$2:$AA$19,22,FALSE),""))</f>
        <v>0.41115882059143566</v>
      </c>
      <c r="BI1559" s="46" t="str">
        <f>IF(ISNUMBER(VLOOKUP($B1559,Stats!$A$2:$AA$19,2,FALSE))=FALSE,"",IF(ISNUMBER(#REF!),(#REF!-VLOOKUP($B1559,Stats!$A$2:$AA$19,9,FALSE))/VLOOKUP($B1559,Stats!$A$2:$AA$19,23,FALSE),""))</f>
        <v/>
      </c>
      <c r="BJ1559" s="46" t="str">
        <f>IF(ISNUMBER(VLOOKUP($B1559,Stats!$A$2:$AA$19,2,FALSE))=FALSE,"",IF(ISNUMBER(#REF!),(#REF!-VLOOKUP($B1559,Stats!$A$2:$AA$19,10,FALSE))/VLOOKUP($B1559,Stats!$A$2:$AA$19,24,FALSE),""))</f>
        <v/>
      </c>
      <c r="BK1559" s="44">
        <f t="shared" si="327"/>
        <v>0.99636636993753269</v>
      </c>
      <c r="BL1559" s="46" t="str">
        <f>IF(ISNUMBER(VLOOKUP($B1559,Stats!$A$2:$AA$19,2,FALSE))=FALSE,"",IF(ISNUMBER(#REF!),(#REF!-VLOOKUP($B1559,Stats!$A$2:$AA$19,11,FALSE))/VLOOKUP($B1559,Stats!$A$2:$AA$19,25,FALSE),""))</f>
        <v/>
      </c>
      <c r="BM1559" s="46" t="str">
        <f>IF(ISNUMBER(VLOOKUP($B1559,Stats!$A$2:$AA$19,2,FALSE))=FALSE,"",IF(ISNUMBER(AA1559),(AA1559-VLOOKUP($B1559,Stats!$A$2:$AA$19,12,FALSE))/VLOOKUP($B1559,Stats!$A$2:$AA$19,26,FALSE),""))</f>
        <v/>
      </c>
      <c r="BN1559" s="46" t="str">
        <f>IF(ISNUMBER(VLOOKUP($B1559,Stats!$A$2:$AA$19,2,FALSE))=FALSE,"",IF(ISNUMBER(#REF!),(#REF!-VLOOKUP($B1559,Stats!$A$2:$AA$19,13,FALSE))/VLOOKUP($B1559,Stats!$A$2:$AA$19,27,FALSE),""))</f>
        <v/>
      </c>
      <c r="BO1559" s="46" t="str">
        <f>IF(ISNUMBER(VLOOKUP($B1559,Stats!$A$2:$AA$19,2,FALSE))=FALSE,"",IF(ISNUMBER(#REF!),(#REF!-VLOOKUP($B1559,Stats!$A$2:$AA$19,14,FALSE))/VLOOKUP($B1559,Stats!$A$2:$AB$19,28,FALSE),""))</f>
        <v/>
      </c>
      <c r="BP1559" s="46"/>
      <c r="BQ1559" s="46">
        <f>IF(ISNUMBER(VLOOKUP($B1559,Stats!$A$2:$AA$19,2,FALSE))=FALSE,"",IF(ISNUMBER(BM1559),BM1559,(VLOOKUP($B1559,Stats!$A$2:$AT$19,46,FALSE)-VLOOKUP($B1559,Stats!$A$2:$AA$19,12,FALSE))/VLOOKUP($B1559,Stats!$A$2:$AA$19,26,FALSE)))</f>
        <v>-0.46642635650749076</v>
      </c>
      <c r="BR1559" s="51">
        <f t="shared" si="328"/>
        <v>-0.46642635650749076</v>
      </c>
      <c r="BS1559" s="32" t="str">
        <f t="shared" si="323"/>
        <v>7363_201427</v>
      </c>
      <c r="BT1559" s="53">
        <f t="shared" si="324"/>
        <v>0.36132492631470015</v>
      </c>
    </row>
    <row r="1560" spans="1:72" x14ac:dyDescent="0.15">
      <c r="A1560" s="16">
        <v>7363</v>
      </c>
      <c r="B1560" s="17">
        <v>201501</v>
      </c>
      <c r="C1560" s="3">
        <v>0</v>
      </c>
      <c r="D1560" s="23">
        <v>4.4706723891272393E-3</v>
      </c>
      <c r="E1560" s="18">
        <v>8.1169003238550747E-4</v>
      </c>
      <c r="F1560" s="24">
        <v>5</v>
      </c>
      <c r="G1560" s="24">
        <v>0</v>
      </c>
      <c r="H1560" s="20">
        <v>8.9280302793550705E-4</v>
      </c>
      <c r="I1560" s="20" t="s">
        <v>25</v>
      </c>
      <c r="J1560" s="24">
        <v>5</v>
      </c>
      <c r="K1560" s="24">
        <v>0</v>
      </c>
      <c r="L1560" s="20">
        <v>2.0535714285714324E-3</v>
      </c>
      <c r="M1560" s="20">
        <v>1.7814197915733132E-4</v>
      </c>
      <c r="N1560" s="19">
        <v>1.1234</v>
      </c>
      <c r="O1560" s="19">
        <v>1.0030357142857143</v>
      </c>
      <c r="P1560" s="25">
        <v>42013</v>
      </c>
      <c r="Q1560" s="20">
        <v>0</v>
      </c>
      <c r="R1560" s="25">
        <v>42009</v>
      </c>
      <c r="S1560" s="25">
        <f>IF(ISNUMBER(R1560),VLOOKUP(B1560,Index!$B$3:$AB$18,27,FALSE),"")</f>
        <v>42013</v>
      </c>
      <c r="T1560" s="25">
        <f>IF(ISNUMBER($R1560),VLOOKUP($B1560,Index!$B$21:$AB$36,27,FALSE),"")</f>
        <v>42013</v>
      </c>
      <c r="U1560" s="25">
        <f>IF(ISNUMBER($R1560),VLOOKUP($B1560,Index!$B$39:$AB$54,27,FALSE),"")</f>
        <v>42011</v>
      </c>
      <c r="W1560" s="18">
        <v>0.32188841201716123</v>
      </c>
      <c r="X1560" s="19">
        <v>1</v>
      </c>
      <c r="Y1560" s="18">
        <v>1.5400735538364232E-2</v>
      </c>
      <c r="Z1560" s="19">
        <f t="shared" si="325"/>
        <v>4</v>
      </c>
      <c r="AA1560" s="21" t="s">
        <v>25</v>
      </c>
      <c r="AB1560" s="3">
        <v>0</v>
      </c>
      <c r="AC1560" s="18">
        <v>0.10361214979092974</v>
      </c>
      <c r="AD1560" s="19">
        <v>1</v>
      </c>
      <c r="AE1560" s="18">
        <v>2.3718265512263505E-4</v>
      </c>
      <c r="AF1560" s="19">
        <f t="shared" si="326"/>
        <v>16</v>
      </c>
      <c r="AG1560" s="21" t="s">
        <v>25</v>
      </c>
      <c r="AH1560" s="3">
        <v>0</v>
      </c>
      <c r="AK1560" t="str">
        <f t="shared" si="330"/>
        <v/>
      </c>
      <c r="AL1560" t="str">
        <f t="shared" si="330"/>
        <v/>
      </c>
      <c r="AM1560" t="str">
        <f t="shared" si="330"/>
        <v/>
      </c>
      <c r="AN1560" t="str">
        <f t="shared" si="330"/>
        <v/>
      </c>
      <c r="AO1560" t="str">
        <f t="shared" si="330"/>
        <v/>
      </c>
      <c r="AP1560" t="str">
        <f t="shared" si="330"/>
        <v/>
      </c>
      <c r="AQ1560" t="str">
        <f t="shared" si="330"/>
        <v/>
      </c>
      <c r="AR1560" t="str">
        <f t="shared" si="330"/>
        <v/>
      </c>
      <c r="AS1560" t="str">
        <f t="shared" si="330"/>
        <v/>
      </c>
      <c r="AT1560" t="str">
        <f t="shared" si="330"/>
        <v/>
      </c>
      <c r="AU1560" t="str">
        <f t="shared" si="330"/>
        <v/>
      </c>
      <c r="AV1560" t="str">
        <f t="shared" si="330"/>
        <v/>
      </c>
      <c r="AW1560" t="str">
        <f t="shared" si="330"/>
        <v/>
      </c>
      <c r="AX1560" t="str">
        <f t="shared" si="330"/>
        <v/>
      </c>
      <c r="AZ1560" s="46">
        <f>IF(ISNUMBER(VLOOKUP($B1560,Stats!$A$2:$AA$19,2,FALSE))=FALSE,"",IF(ISNUMBER(W1560),(W1560-VLOOKUP($B1560,Stats!$A$2:$AA$19,2,FALSE))/VLOOKUP($B1560,Stats!$A$2:$AA$19,16,FALSE),""))</f>
        <v>-0.46489651306765567</v>
      </c>
      <c r="BA1560" s="46">
        <f>IF(ISNUMBER(VLOOKUP($B1560,Stats!$A$2:$AA$19,2,FALSE))=FALSE,"",IF(ISNUMBER(X1560),(X1560-VLOOKUP($B1560,Stats!$A$2:$AA$19,3,FALSE))/VLOOKUP($B1560,Stats!$A$2:$AA$19,17,FALSE),""))</f>
        <v>2.4423899025046536</v>
      </c>
      <c r="BB1560" s="46"/>
      <c r="BC1560" s="46"/>
      <c r="BD1560" s="44">
        <f t="shared" si="322"/>
        <v>0.98874669471849896</v>
      </c>
      <c r="BE1560" s="46">
        <f>IF(ISNUMBER(VLOOKUP($B1560,Stats!$A$2:$AA$19,2,FALSE))=FALSE,"",IF(ISNUMBER(Y1560),(Y1560-VLOOKUP($B1560,Stats!$A$2:$AA$19,5,FALSE))/VLOOKUP($B1560,Stats!$A$2:$AA$19,19,FALSE),""))</f>
        <v>-1.3503321835381639</v>
      </c>
      <c r="BF1560" s="46"/>
      <c r="BG1560" s="46"/>
      <c r="BH1560" s="46">
        <f>IF(ISNUMBER(VLOOKUP($B1560,Stats!$A$2:$AA$19,2,FALSE))=FALSE,"",IF(ISNUMBER(Z1560),(Z1560-VLOOKUP($B1560,Stats!$A$2:$AA$19,8,FALSE))/VLOOKUP($B1560,Stats!$A$2:$AA$19,22,FALSE),""))</f>
        <v>4.0777884347367523</v>
      </c>
      <c r="BI1560" s="46" t="str">
        <f>IF(ISNUMBER(VLOOKUP($B1560,Stats!$A$2:$AA$19,2,FALSE))=FALSE,"",IF(ISNUMBER(#REF!),(#REF!-VLOOKUP($B1560,Stats!$A$2:$AA$19,9,FALSE))/VLOOKUP($B1560,Stats!$A$2:$AA$19,23,FALSE),""))</f>
        <v/>
      </c>
      <c r="BJ1560" s="46" t="str">
        <f>IF(ISNUMBER(VLOOKUP($B1560,Stats!$A$2:$AA$19,2,FALSE))=FALSE,"",IF(ISNUMBER(#REF!),(#REF!-VLOOKUP($B1560,Stats!$A$2:$AA$19,10,FALSE))/VLOOKUP($B1560,Stats!$A$2:$AA$19,24,FALSE),""))</f>
        <v/>
      </c>
      <c r="BK1560" s="44">
        <f t="shared" si="327"/>
        <v>1.8452325284767146</v>
      </c>
      <c r="BL1560" s="46" t="str">
        <f>IF(ISNUMBER(VLOOKUP($B1560,Stats!$A$2:$AA$19,2,FALSE))=FALSE,"",IF(ISNUMBER(#REF!),(#REF!-VLOOKUP($B1560,Stats!$A$2:$AA$19,11,FALSE))/VLOOKUP($B1560,Stats!$A$2:$AA$19,25,FALSE),""))</f>
        <v/>
      </c>
      <c r="BM1560" s="46" t="str">
        <f>IF(ISNUMBER(VLOOKUP($B1560,Stats!$A$2:$AA$19,2,FALSE))=FALSE,"",IF(ISNUMBER(AA1560),(AA1560-VLOOKUP($B1560,Stats!$A$2:$AA$19,12,FALSE))/VLOOKUP($B1560,Stats!$A$2:$AA$19,26,FALSE),""))</f>
        <v/>
      </c>
      <c r="BN1560" s="46" t="str">
        <f>IF(ISNUMBER(VLOOKUP($B1560,Stats!$A$2:$AA$19,2,FALSE))=FALSE,"",IF(ISNUMBER(#REF!),(#REF!-VLOOKUP($B1560,Stats!$A$2:$AA$19,13,FALSE))/VLOOKUP($B1560,Stats!$A$2:$AA$19,27,FALSE),""))</f>
        <v/>
      </c>
      <c r="BO1560" s="46" t="str">
        <f>IF(ISNUMBER(VLOOKUP($B1560,Stats!$A$2:$AA$19,2,FALSE))=FALSE,"",IF(ISNUMBER(#REF!),(#REF!-VLOOKUP($B1560,Stats!$A$2:$AA$19,14,FALSE))/VLOOKUP($B1560,Stats!$A$2:$AB$19,28,FALSE),""))</f>
        <v/>
      </c>
      <c r="BP1560" s="46"/>
      <c r="BQ1560" s="46">
        <f>IF(ISNUMBER(VLOOKUP($B1560,Stats!$A$2:$AA$19,2,FALSE))=FALSE,"",IF(ISNUMBER(BM1560),BM1560,(VLOOKUP($B1560,Stats!$A$2:$AT$19,46,FALSE)-VLOOKUP($B1560,Stats!$A$2:$AA$19,12,FALSE))/VLOOKUP($B1560,Stats!$A$2:$AA$19,26,FALSE)))</f>
        <v>-0.44163421963286131</v>
      </c>
      <c r="BR1560" s="51">
        <f t="shared" si="328"/>
        <v>-0.44163421963286131</v>
      </c>
      <c r="BS1560" s="32" t="str">
        <f t="shared" si="323"/>
        <v>7363_201501</v>
      </c>
      <c r="BT1560" s="53">
        <f t="shared" si="324"/>
        <v>1.2165620121031562</v>
      </c>
    </row>
    <row r="1561" spans="1:72" x14ac:dyDescent="0.15">
      <c r="A1561" s="16">
        <v>7363</v>
      </c>
      <c r="B1561" s="17">
        <v>201502</v>
      </c>
      <c r="C1561" s="3">
        <v>0</v>
      </c>
      <c r="D1561" s="23">
        <v>3.3825885704112935E-3</v>
      </c>
      <c r="E1561" s="18">
        <v>8.7161626329355577E-4</v>
      </c>
      <c r="F1561" s="24">
        <v>6</v>
      </c>
      <c r="G1561" s="24">
        <v>4</v>
      </c>
      <c r="H1561" s="20">
        <v>8.7426613271039211E-4</v>
      </c>
      <c r="I1561" s="20">
        <v>-4.6618232672454574E-4</v>
      </c>
      <c r="J1561" s="24">
        <v>3</v>
      </c>
      <c r="K1561" s="24">
        <v>1</v>
      </c>
      <c r="L1561" s="20">
        <v>1.956599075062293E-3</v>
      </c>
      <c r="M1561" s="20">
        <v>-7.9780161333220523E-4</v>
      </c>
      <c r="N1561" s="19">
        <v>1.1281000000000001</v>
      </c>
      <c r="O1561" s="19">
        <v>1.0042731238315679</v>
      </c>
      <c r="P1561" s="25">
        <v>42026</v>
      </c>
      <c r="Q1561" s="20">
        <v>-7.9780161333220523E-4</v>
      </c>
      <c r="R1561" s="25">
        <v>42027</v>
      </c>
      <c r="S1561" s="25">
        <f>IF(ISNUMBER(R1561),VLOOKUP(B1561,Index!$B$3:$AB$18,27,FALSE),"")</f>
        <v>42023</v>
      </c>
      <c r="T1561" s="25">
        <f>IF(ISNUMBER($R1561),VLOOKUP($B1561,Index!$B$21:$AB$36,27,FALSE),"")</f>
        <v>42023</v>
      </c>
      <c r="U1561" s="25">
        <f>IF(ISNUMBER($R1561),VLOOKUP($B1561,Index!$B$39:$AB$54,27,FALSE),"")</f>
        <v>42027</v>
      </c>
      <c r="W1561" s="18">
        <v>0.1014776571123388</v>
      </c>
      <c r="X1561" s="19">
        <v>0.6</v>
      </c>
      <c r="Y1561" s="18">
        <v>1.653775582591591E-2</v>
      </c>
      <c r="Z1561" s="19">
        <f t="shared" si="325"/>
        <v>4</v>
      </c>
      <c r="AA1561" s="21">
        <v>4.2398868514230257</v>
      </c>
      <c r="AB1561" s="3">
        <v>0</v>
      </c>
      <c r="AC1561" s="18">
        <v>1.0297714893009405E-2</v>
      </c>
      <c r="AD1561" s="19">
        <v>0.36</v>
      </c>
      <c r="AE1561" s="18">
        <v>2.7349736775761563E-4</v>
      </c>
      <c r="AF1561" s="19">
        <f t="shared" si="326"/>
        <v>16</v>
      </c>
      <c r="AG1561" s="21">
        <v>17.976640512869857</v>
      </c>
      <c r="AH1561" s="3">
        <v>0</v>
      </c>
      <c r="AK1561" t="str">
        <f t="shared" si="330"/>
        <v/>
      </c>
      <c r="AL1561" t="str">
        <f t="shared" si="330"/>
        <v/>
      </c>
      <c r="AM1561" t="str">
        <f t="shared" si="330"/>
        <v/>
      </c>
      <c r="AN1561" t="str">
        <f t="shared" si="330"/>
        <v/>
      </c>
      <c r="AO1561" t="str">
        <f t="shared" si="330"/>
        <v/>
      </c>
      <c r="AP1561" t="str">
        <f t="shared" si="330"/>
        <v/>
      </c>
      <c r="AQ1561" t="str">
        <f t="shared" si="330"/>
        <v/>
      </c>
      <c r="AR1561" t="str">
        <f t="shared" si="330"/>
        <v/>
      </c>
      <c r="AS1561">
        <f t="shared" si="330"/>
        <v>4.2398868514230257</v>
      </c>
      <c r="AT1561" t="str">
        <f t="shared" si="330"/>
        <v/>
      </c>
      <c r="AU1561" t="str">
        <f t="shared" si="330"/>
        <v/>
      </c>
      <c r="AV1561" t="str">
        <f t="shared" si="330"/>
        <v/>
      </c>
      <c r="AW1561" t="str">
        <f t="shared" si="330"/>
        <v/>
      </c>
      <c r="AX1561" t="str">
        <f t="shared" si="330"/>
        <v/>
      </c>
      <c r="AZ1561" s="46">
        <f>IF(ISNUMBER(VLOOKUP($B1561,Stats!$A$2:$AA$19,2,FALSE))=FALSE,"",IF(ISNUMBER(W1561),(W1561-VLOOKUP($B1561,Stats!$A$2:$AA$19,2,FALSE))/VLOOKUP($B1561,Stats!$A$2:$AA$19,16,FALSE),""))</f>
        <v>-0.86597920860042865</v>
      </c>
      <c r="BA1561" s="46">
        <f>IF(ISNUMBER(VLOOKUP($B1561,Stats!$A$2:$AA$19,2,FALSE))=FALSE,"",IF(ISNUMBER(X1561),(X1561-VLOOKUP($B1561,Stats!$A$2:$AA$19,3,FALSE))/VLOOKUP($B1561,Stats!$A$2:$AA$19,17,FALSE),""))</f>
        <v>-0.52813738425366874</v>
      </c>
      <c r="BB1561" s="46"/>
      <c r="BC1561" s="46"/>
      <c r="BD1561" s="44">
        <f t="shared" si="322"/>
        <v>-0.69705829642704864</v>
      </c>
      <c r="BE1561" s="46">
        <f>IF(ISNUMBER(VLOOKUP($B1561,Stats!$A$2:$AA$19,2,FALSE))=FALSE,"",IF(ISNUMBER(Y1561),(Y1561-VLOOKUP($B1561,Stats!$A$2:$AA$19,5,FALSE))/VLOOKUP($B1561,Stats!$A$2:$AA$19,19,FALSE),""))</f>
        <v>-1.4193283717273135</v>
      </c>
      <c r="BF1561" s="46"/>
      <c r="BG1561" s="46"/>
      <c r="BH1561" s="46">
        <f>IF(ISNUMBER(VLOOKUP($B1561,Stats!$A$2:$AA$19,2,FALSE))=FALSE,"",IF(ISNUMBER(Z1561),(Z1561-VLOOKUP($B1561,Stats!$A$2:$AA$19,8,FALSE))/VLOOKUP($B1561,Stats!$A$2:$AA$19,22,FALSE),""))</f>
        <v>2.02323694795402</v>
      </c>
      <c r="BI1561" s="46" t="str">
        <f>IF(ISNUMBER(VLOOKUP($B1561,Stats!$A$2:$AA$19,2,FALSE))=FALSE,"",IF(ISNUMBER(#REF!),(#REF!-VLOOKUP($B1561,Stats!$A$2:$AA$19,9,FALSE))/VLOOKUP($B1561,Stats!$A$2:$AA$19,23,FALSE),""))</f>
        <v/>
      </c>
      <c r="BJ1561" s="46" t="str">
        <f>IF(ISNUMBER(VLOOKUP($B1561,Stats!$A$2:$AA$19,2,FALSE))=FALSE,"",IF(ISNUMBER(#REF!),(#REF!-VLOOKUP($B1561,Stats!$A$2:$AA$19,10,FALSE))/VLOOKUP($B1561,Stats!$A$2:$AA$19,24,FALSE),""))</f>
        <v/>
      </c>
      <c r="BK1561" s="44">
        <f t="shared" si="327"/>
        <v>1.6005009445953253</v>
      </c>
      <c r="BL1561" s="46" t="str">
        <f>IF(ISNUMBER(VLOOKUP($B1561,Stats!$A$2:$AA$19,2,FALSE))=FALSE,"",IF(ISNUMBER(#REF!),(#REF!-VLOOKUP($B1561,Stats!$A$2:$AA$19,11,FALSE))/VLOOKUP($B1561,Stats!$A$2:$AA$19,25,FALSE),""))</f>
        <v/>
      </c>
      <c r="BM1561" s="46">
        <f>IF(ISNUMBER(VLOOKUP($B1561,Stats!$A$2:$AA$19,2,FALSE))=FALSE,"",IF(ISNUMBER(AA1561),(AA1561-VLOOKUP($B1561,Stats!$A$2:$AA$19,12,FALSE))/VLOOKUP($B1561,Stats!$A$2:$AA$19,26,FALSE),""))</f>
        <v>0.24164653490704516</v>
      </c>
      <c r="BN1561" s="46" t="str">
        <f>IF(ISNUMBER(VLOOKUP($B1561,Stats!$A$2:$AA$19,2,FALSE))=FALSE,"",IF(ISNUMBER(#REF!),(#REF!-VLOOKUP($B1561,Stats!$A$2:$AA$19,13,FALSE))/VLOOKUP($B1561,Stats!$A$2:$AA$19,27,FALSE),""))</f>
        <v/>
      </c>
      <c r="BO1561" s="46" t="str">
        <f>IF(ISNUMBER(VLOOKUP($B1561,Stats!$A$2:$AA$19,2,FALSE))=FALSE,"",IF(ISNUMBER(#REF!),(#REF!-VLOOKUP($B1561,Stats!$A$2:$AA$19,14,FALSE))/VLOOKUP($B1561,Stats!$A$2:$AB$19,28,FALSE),""))</f>
        <v/>
      </c>
      <c r="BP1561" s="46"/>
      <c r="BQ1561" s="46">
        <f>IF(ISNUMBER(VLOOKUP($B1561,Stats!$A$2:$AA$19,2,FALSE))=FALSE,"",IF(ISNUMBER(BM1561),BM1561,(VLOOKUP($B1561,Stats!$A$2:$AT$19,46,FALSE)-VLOOKUP($B1561,Stats!$A$2:$AA$19,12,FALSE))/VLOOKUP($B1561,Stats!$A$2:$AA$19,26,FALSE)))</f>
        <v>0.24164653490704516</v>
      </c>
      <c r="BR1561" s="51">
        <f t="shared" si="328"/>
        <v>0.24164653490704516</v>
      </c>
      <c r="BS1561" s="32" t="str">
        <f t="shared" si="323"/>
        <v>7363_201502</v>
      </c>
      <c r="BT1561" s="53">
        <f t="shared" si="324"/>
        <v>0.86921821445319436</v>
      </c>
    </row>
    <row r="1562" spans="1:72" x14ac:dyDescent="0.15">
      <c r="A1562" s="16">
        <v>7363</v>
      </c>
      <c r="B1562" s="17">
        <v>201503</v>
      </c>
      <c r="C1562" s="3">
        <v>0</v>
      </c>
      <c r="D1562" s="23">
        <v>9.7586941092986379E-4</v>
      </c>
      <c r="E1562" s="18">
        <v>5.3595804719830788E-4</v>
      </c>
      <c r="F1562" s="24">
        <v>7</v>
      </c>
      <c r="G1562" s="24">
        <v>3</v>
      </c>
      <c r="H1562" s="20">
        <v>3.5474926146325129E-4</v>
      </c>
      <c r="I1562" s="20">
        <v>-5.0217042482270102E-4</v>
      </c>
      <c r="J1562" s="24">
        <v>4</v>
      </c>
      <c r="K1562" s="24">
        <v>1</v>
      </c>
      <c r="L1562" s="20">
        <v>9.7509086073910289E-4</v>
      </c>
      <c r="M1562" s="20">
        <v>-7.0934562865743178E-4</v>
      </c>
      <c r="N1562" s="19">
        <v>1.1292</v>
      </c>
      <c r="O1562" s="19">
        <v>1.0013301409949456</v>
      </c>
      <c r="P1562" s="25">
        <v>42038</v>
      </c>
      <c r="Q1562" s="20">
        <v>-7.9702444208284984E-4</v>
      </c>
      <c r="R1562" s="25">
        <v>42041</v>
      </c>
      <c r="S1562" s="25">
        <f>IF(ISNUMBER(R1562),VLOOKUP(B1562,Index!$B$3:$AB$18,27,FALSE),"")</f>
        <v>42041</v>
      </c>
      <c r="T1562" s="25">
        <f>IF(ISNUMBER($R1562),VLOOKUP($B1562,Index!$B$21:$AB$36,27,FALSE),"")</f>
        <v>42041</v>
      </c>
      <c r="U1562" s="25">
        <f>IF(ISNUMBER($R1562),VLOOKUP($B1562,Index!$B$39:$AB$54,27,FALSE),"")</f>
        <v>42034</v>
      </c>
      <c r="W1562" s="18">
        <v>2.9276082327895914E-2</v>
      </c>
      <c r="X1562" s="19">
        <v>0.7</v>
      </c>
      <c r="Y1562" s="18">
        <v>1.0169088956656074E-2</v>
      </c>
      <c r="Z1562" s="19">
        <f t="shared" si="325"/>
        <v>0</v>
      </c>
      <c r="AA1562" s="21">
        <v>1.2243908209133982</v>
      </c>
      <c r="AB1562" s="3">
        <v>0</v>
      </c>
      <c r="AC1562" s="18">
        <v>8.570889964697394E-4</v>
      </c>
      <c r="AD1562" s="19">
        <v>0.48999999999999994</v>
      </c>
      <c r="AE1562" s="18">
        <v>1.0341037020838451E-4</v>
      </c>
      <c r="AF1562" s="19">
        <f t="shared" si="326"/>
        <v>0</v>
      </c>
      <c r="AG1562" s="21">
        <v>1.4991328823369852</v>
      </c>
      <c r="AH1562" s="3">
        <v>0</v>
      </c>
      <c r="AK1562" t="str">
        <f t="shared" si="330"/>
        <v/>
      </c>
      <c r="AL1562" t="str">
        <f t="shared" si="330"/>
        <v/>
      </c>
      <c r="AM1562" t="str">
        <f t="shared" si="330"/>
        <v/>
      </c>
      <c r="AN1562" t="str">
        <f t="shared" si="330"/>
        <v/>
      </c>
      <c r="AO1562" t="str">
        <f t="shared" si="330"/>
        <v/>
      </c>
      <c r="AP1562" t="str">
        <f t="shared" si="330"/>
        <v/>
      </c>
      <c r="AQ1562" t="str">
        <f t="shared" si="330"/>
        <v/>
      </c>
      <c r="AR1562" t="str">
        <f t="shared" si="330"/>
        <v/>
      </c>
      <c r="AS1562" t="str">
        <f t="shared" si="330"/>
        <v/>
      </c>
      <c r="AT1562">
        <f t="shared" si="330"/>
        <v>1.2243908209133982</v>
      </c>
      <c r="AU1562" t="str">
        <f t="shared" si="330"/>
        <v/>
      </c>
      <c r="AV1562" t="str">
        <f t="shared" si="330"/>
        <v/>
      </c>
      <c r="AW1562" t="str">
        <f t="shared" si="330"/>
        <v/>
      </c>
      <c r="AX1562" t="str">
        <f t="shared" si="330"/>
        <v/>
      </c>
      <c r="AZ1562" s="46">
        <f>IF(ISNUMBER(VLOOKUP($B1562,Stats!$A$2:$AA$19,2,FALSE))=FALSE,"",IF(ISNUMBER(W1562),(W1562-VLOOKUP($B1562,Stats!$A$2:$AA$19,2,FALSE))/VLOOKUP($B1562,Stats!$A$2:$AA$19,16,FALSE),""))</f>
        <v>0.66966359810037857</v>
      </c>
      <c r="BA1562" s="46">
        <f>IF(ISNUMBER(VLOOKUP($B1562,Stats!$A$2:$AA$19,2,FALSE))=FALSE,"",IF(ISNUMBER(X1562),(X1562-VLOOKUP($B1562,Stats!$A$2:$AA$19,3,FALSE))/VLOOKUP($B1562,Stats!$A$2:$AA$19,17,FALSE),""))</f>
        <v>1.9466034764518581</v>
      </c>
      <c r="BB1562" s="46"/>
      <c r="BC1562" s="46"/>
      <c r="BD1562" s="44">
        <f t="shared" si="322"/>
        <v>1.3081335372761183</v>
      </c>
      <c r="BE1562" s="46">
        <f>IF(ISNUMBER(VLOOKUP($B1562,Stats!$A$2:$AA$19,2,FALSE))=FALSE,"",IF(ISNUMBER(Y1562),(Y1562-VLOOKUP($B1562,Stats!$A$2:$AA$19,5,FALSE))/VLOOKUP($B1562,Stats!$A$2:$AA$19,19,FALSE),""))</f>
        <v>-1.5039882067912196</v>
      </c>
      <c r="BF1562" s="46"/>
      <c r="BG1562" s="46"/>
      <c r="BH1562" s="46">
        <f>IF(ISNUMBER(VLOOKUP($B1562,Stats!$A$2:$AA$19,2,FALSE))=FALSE,"",IF(ISNUMBER(Z1562),(Z1562-VLOOKUP($B1562,Stats!$A$2:$AA$19,8,FALSE))/VLOOKUP($B1562,Stats!$A$2:$AA$19,22,FALSE),""))</f>
        <v>-0.64412337137479436</v>
      </c>
      <c r="BI1562" s="46" t="str">
        <f>IF(ISNUMBER(VLOOKUP($B1562,Stats!$A$2:$AA$19,2,FALSE))=FALSE,"",IF(ISNUMBER(#REF!),(#REF!-VLOOKUP($B1562,Stats!$A$2:$AA$19,9,FALSE))/VLOOKUP($B1562,Stats!$A$2:$AA$19,23,FALSE),""))</f>
        <v/>
      </c>
      <c r="BJ1562" s="46" t="str">
        <f>IF(ISNUMBER(VLOOKUP($B1562,Stats!$A$2:$AA$19,2,FALSE))=FALSE,"",IF(ISNUMBER(#REF!),(#REF!-VLOOKUP($B1562,Stats!$A$2:$AA$19,10,FALSE))/VLOOKUP($B1562,Stats!$A$2:$AA$19,24,FALSE),""))</f>
        <v/>
      </c>
      <c r="BK1562" s="44">
        <f t="shared" si="327"/>
        <v>0.85955473334141541</v>
      </c>
      <c r="BL1562" s="46" t="str">
        <f>IF(ISNUMBER(VLOOKUP($B1562,Stats!$A$2:$AA$19,2,FALSE))=FALSE,"",IF(ISNUMBER(#REF!),(#REF!-VLOOKUP($B1562,Stats!$A$2:$AA$19,11,FALSE))/VLOOKUP($B1562,Stats!$A$2:$AA$19,25,FALSE),""))</f>
        <v/>
      </c>
      <c r="BM1562" s="46">
        <f>IF(ISNUMBER(VLOOKUP($B1562,Stats!$A$2:$AA$19,2,FALSE))=FALSE,"",IF(ISNUMBER(AA1562),(AA1562-VLOOKUP($B1562,Stats!$A$2:$AA$19,12,FALSE))/VLOOKUP($B1562,Stats!$A$2:$AA$19,26,FALSE),""))</f>
        <v>-0.35502386206027053</v>
      </c>
      <c r="BN1562" s="46" t="str">
        <f>IF(ISNUMBER(VLOOKUP($B1562,Stats!$A$2:$AA$19,2,FALSE))=FALSE,"",IF(ISNUMBER(#REF!),(#REF!-VLOOKUP($B1562,Stats!$A$2:$AA$19,13,FALSE))/VLOOKUP($B1562,Stats!$A$2:$AA$19,27,FALSE),""))</f>
        <v/>
      </c>
      <c r="BO1562" s="46" t="str">
        <f>IF(ISNUMBER(VLOOKUP($B1562,Stats!$A$2:$AA$19,2,FALSE))=FALSE,"",IF(ISNUMBER(#REF!),(#REF!-VLOOKUP($B1562,Stats!$A$2:$AA$19,14,FALSE))/VLOOKUP($B1562,Stats!$A$2:$AB$19,28,FALSE),""))</f>
        <v/>
      </c>
      <c r="BP1562" s="46"/>
      <c r="BQ1562" s="46">
        <f>IF(ISNUMBER(VLOOKUP($B1562,Stats!$A$2:$AA$19,2,FALSE))=FALSE,"",IF(ISNUMBER(BM1562),BM1562,(VLOOKUP($B1562,Stats!$A$2:$AT$19,46,FALSE)-VLOOKUP($B1562,Stats!$A$2:$AA$19,12,FALSE))/VLOOKUP($B1562,Stats!$A$2:$AA$19,26,FALSE)))</f>
        <v>-0.35502386206027053</v>
      </c>
      <c r="BR1562" s="51">
        <f t="shared" si="328"/>
        <v>-0.35502386206027053</v>
      </c>
      <c r="BS1562" s="32" t="str">
        <f t="shared" si="323"/>
        <v>7363_201503</v>
      </c>
      <c r="BT1562" s="53">
        <f t="shared" si="324"/>
        <v>0.7063547750480188</v>
      </c>
    </row>
    <row r="1563" spans="1:72" x14ac:dyDescent="0.15">
      <c r="A1563" s="16">
        <v>7363</v>
      </c>
      <c r="B1563" s="17">
        <v>201504</v>
      </c>
      <c r="C1563" s="3">
        <v>0</v>
      </c>
      <c r="D1563" s="23">
        <v>5.2291057342905845E-3</v>
      </c>
      <c r="E1563" s="18">
        <v>8.0225594271502397E-4</v>
      </c>
      <c r="F1563" s="24">
        <v>6</v>
      </c>
      <c r="G1563" s="24">
        <v>1</v>
      </c>
      <c r="H1563" s="20">
        <v>8.8463231234370276E-4</v>
      </c>
      <c r="I1563" s="20">
        <v>-8.8440788891808175E-5</v>
      </c>
      <c r="J1563" s="24">
        <v>4</v>
      </c>
      <c r="K1563" s="24">
        <v>1</v>
      </c>
      <c r="L1563" s="20">
        <v>2.3881125066336217E-3</v>
      </c>
      <c r="M1563" s="20">
        <v>-8.8440788891808175E-5</v>
      </c>
      <c r="N1563" s="19">
        <v>1.1342000000000001</v>
      </c>
      <c r="O1563" s="19">
        <v>1.0051400212690536</v>
      </c>
      <c r="P1563" s="25">
        <v>42052</v>
      </c>
      <c r="Q1563" s="20">
        <v>-8.8440788891808175E-5</v>
      </c>
      <c r="R1563" s="25">
        <v>42048</v>
      </c>
      <c r="S1563" s="25">
        <f>IF(ISNUMBER(R1563),VLOOKUP(B1563,Index!$B$3:$AB$18,27,FALSE),"")</f>
        <v>42044</v>
      </c>
      <c r="T1563" s="25">
        <f>IF(ISNUMBER($R1563),VLOOKUP($B1563,Index!$B$21:$AB$36,27,FALSE),"")</f>
        <v>42044</v>
      </c>
      <c r="U1563" s="25">
        <f>IF(ISNUMBER($R1563),VLOOKUP($B1563,Index!$B$39:$AB$54,27,FALSE),"")</f>
        <v>42052</v>
      </c>
      <c r="W1563" s="18">
        <v>0.20916422937162335</v>
      </c>
      <c r="X1563" s="19">
        <v>0.8571428571428571</v>
      </c>
      <c r="Y1563" s="18">
        <v>1.5221736272310261E-2</v>
      </c>
      <c r="Z1563" s="19">
        <f t="shared" si="325"/>
        <v>4</v>
      </c>
      <c r="AA1563" s="21">
        <v>59.125498537642855</v>
      </c>
      <c r="AB1563" s="3">
        <v>0</v>
      </c>
      <c r="AC1563" s="18">
        <v>4.3749674848625061E-2</v>
      </c>
      <c r="AD1563" s="19">
        <v>0.73469387755102034</v>
      </c>
      <c r="AE1563" s="18">
        <v>2.3170125514376588E-4</v>
      </c>
      <c r="AF1563" s="19">
        <f t="shared" si="326"/>
        <v>16</v>
      </c>
      <c r="AG1563" s="21">
        <v>3495.8245773248073</v>
      </c>
      <c r="AH1563" s="3">
        <v>0</v>
      </c>
      <c r="AK1563" t="str">
        <f t="shared" ref="AK1563:AX1572" si="331">IF($B1563=AK$2,$AA1563,"")</f>
        <v/>
      </c>
      <c r="AL1563" t="str">
        <f t="shared" si="331"/>
        <v/>
      </c>
      <c r="AM1563" t="str">
        <f t="shared" si="331"/>
        <v/>
      </c>
      <c r="AN1563" t="str">
        <f t="shared" si="331"/>
        <v/>
      </c>
      <c r="AO1563" t="str">
        <f t="shared" si="331"/>
        <v/>
      </c>
      <c r="AP1563" t="str">
        <f t="shared" si="331"/>
        <v/>
      </c>
      <c r="AQ1563" t="str">
        <f t="shared" si="331"/>
        <v/>
      </c>
      <c r="AR1563" t="str">
        <f t="shared" si="331"/>
        <v/>
      </c>
      <c r="AS1563" t="str">
        <f t="shared" si="331"/>
        <v/>
      </c>
      <c r="AT1563" t="str">
        <f t="shared" si="331"/>
        <v/>
      </c>
      <c r="AU1563">
        <f t="shared" si="331"/>
        <v>59.125498537642855</v>
      </c>
      <c r="AV1563" t="str">
        <f t="shared" si="331"/>
        <v/>
      </c>
      <c r="AW1563" t="str">
        <f t="shared" si="331"/>
        <v/>
      </c>
      <c r="AX1563" t="str">
        <f t="shared" si="331"/>
        <v/>
      </c>
      <c r="AZ1563" s="46">
        <f>IF(ISNUMBER(VLOOKUP($B1563,Stats!$A$2:$AA$19,2,FALSE))=FALSE,"",IF(ISNUMBER(W1563),(W1563-VLOOKUP($B1563,Stats!$A$2:$AA$19,2,FALSE))/VLOOKUP($B1563,Stats!$A$2:$AA$19,16,FALSE),""))</f>
        <v>-0.98645071144629648</v>
      </c>
      <c r="BA1563" s="46">
        <f>IF(ISNUMBER(VLOOKUP($B1563,Stats!$A$2:$AA$19,2,FALSE))=FALSE,"",IF(ISNUMBER(X1563),(X1563-VLOOKUP($B1563,Stats!$A$2:$AA$19,3,FALSE))/VLOOKUP($B1563,Stats!$A$2:$AA$19,17,FALSE),""))</f>
        <v>-2.8916520771255196E-2</v>
      </c>
      <c r="BB1563" s="46"/>
      <c r="BC1563" s="46"/>
      <c r="BD1563" s="44">
        <f t="shared" si="322"/>
        <v>-0.50768361610877588</v>
      </c>
      <c r="BE1563" s="46">
        <f>IF(ISNUMBER(VLOOKUP($B1563,Stats!$A$2:$AA$19,2,FALSE))=FALSE,"",IF(ISNUMBER(Y1563),(Y1563-VLOOKUP($B1563,Stats!$A$2:$AA$19,5,FALSE))/VLOOKUP($B1563,Stats!$A$2:$AA$19,19,FALSE),""))</f>
        <v>-0.91273510470200114</v>
      </c>
      <c r="BF1563" s="46"/>
      <c r="BG1563" s="46"/>
      <c r="BH1563" s="46">
        <f>IF(ISNUMBER(VLOOKUP($B1563,Stats!$A$2:$AA$19,2,FALSE))=FALSE,"",IF(ISNUMBER(Z1563),(Z1563-VLOOKUP($B1563,Stats!$A$2:$AA$19,8,FALSE))/VLOOKUP($B1563,Stats!$A$2:$AA$19,22,FALSE),""))</f>
        <v>1.2693083951989115</v>
      </c>
      <c r="BI1563" s="46" t="str">
        <f>IF(ISNUMBER(VLOOKUP($B1563,Stats!$A$2:$AA$19,2,FALSE))=FALSE,"",IF(ISNUMBER(#REF!),(#REF!-VLOOKUP($B1563,Stats!$A$2:$AA$19,9,FALSE))/VLOOKUP($B1563,Stats!$A$2:$AA$19,23,FALSE),""))</f>
        <v/>
      </c>
      <c r="BJ1563" s="46" t="str">
        <f>IF(ISNUMBER(VLOOKUP($B1563,Stats!$A$2:$AA$19,2,FALSE))=FALSE,"",IF(ISNUMBER(#REF!),(#REF!-VLOOKUP($B1563,Stats!$A$2:$AA$19,10,FALSE))/VLOOKUP($B1563,Stats!$A$2:$AA$19,24,FALSE),""))</f>
        <v/>
      </c>
      <c r="BK1563" s="44">
        <f t="shared" si="327"/>
        <v>1.0197070918510742</v>
      </c>
      <c r="BL1563" s="46" t="str">
        <f>IF(ISNUMBER(VLOOKUP($B1563,Stats!$A$2:$AA$19,2,FALSE))=FALSE,"",IF(ISNUMBER(#REF!),(#REF!-VLOOKUP($B1563,Stats!$A$2:$AA$19,11,FALSE))/VLOOKUP($B1563,Stats!$A$2:$AA$19,25,FALSE),""))</f>
        <v/>
      </c>
      <c r="BM1563" s="46">
        <f>IF(ISNUMBER(VLOOKUP($B1563,Stats!$A$2:$AA$19,2,FALSE))=FALSE,"",IF(ISNUMBER(AA1563),(AA1563-VLOOKUP($B1563,Stats!$A$2:$AA$19,12,FALSE))/VLOOKUP($B1563,Stats!$A$2:$AA$19,26,FALSE),""))</f>
        <v>3.6837419459635527E-2</v>
      </c>
      <c r="BN1563" s="46" t="str">
        <f>IF(ISNUMBER(VLOOKUP($B1563,Stats!$A$2:$AA$19,2,FALSE))=FALSE,"",IF(ISNUMBER(#REF!),(#REF!-VLOOKUP($B1563,Stats!$A$2:$AA$19,13,FALSE))/VLOOKUP($B1563,Stats!$A$2:$AA$19,27,FALSE),""))</f>
        <v/>
      </c>
      <c r="BO1563" s="46" t="str">
        <f>IF(ISNUMBER(VLOOKUP($B1563,Stats!$A$2:$AA$19,2,FALSE))=FALSE,"",IF(ISNUMBER(#REF!),(#REF!-VLOOKUP($B1563,Stats!$A$2:$AA$19,14,FALSE))/VLOOKUP($B1563,Stats!$A$2:$AB$19,28,FALSE),""))</f>
        <v/>
      </c>
      <c r="BP1563" s="46"/>
      <c r="BQ1563" s="46">
        <f>IF(ISNUMBER(VLOOKUP($B1563,Stats!$A$2:$AA$19,2,FALSE))=FALSE,"",IF(ISNUMBER(BM1563),BM1563,(VLOOKUP($B1563,Stats!$A$2:$AT$19,46,FALSE)-VLOOKUP($B1563,Stats!$A$2:$AA$19,12,FALSE))/VLOOKUP($B1563,Stats!$A$2:$AA$19,26,FALSE)))</f>
        <v>3.6837419459635527E-2</v>
      </c>
      <c r="BR1563" s="51">
        <f t="shared" si="328"/>
        <v>3.6837419459635527E-2</v>
      </c>
      <c r="BS1563" s="32" t="str">
        <f t="shared" si="323"/>
        <v>7363_201504</v>
      </c>
      <c r="BT1563" s="53">
        <f t="shared" si="324"/>
        <v>0.51765501578081641</v>
      </c>
    </row>
    <row r="1564" spans="1:72" x14ac:dyDescent="0.15">
      <c r="A1564" s="16">
        <v>7363</v>
      </c>
      <c r="B1564" s="17">
        <v>201505</v>
      </c>
      <c r="C1564" s="3">
        <v>0</v>
      </c>
      <c r="D1564" s="23">
        <v>4.4965614530063647E-3</v>
      </c>
      <c r="E1564" s="18">
        <v>8.0404890130973076E-4</v>
      </c>
      <c r="F1564" s="24">
        <v>6</v>
      </c>
      <c r="G1564" s="24">
        <v>2</v>
      </c>
      <c r="H1564" s="20">
        <v>9.237364174869237E-4</v>
      </c>
      <c r="I1564" s="20">
        <v>-5.2620810045317379E-4</v>
      </c>
      <c r="J1564" s="24">
        <v>6</v>
      </c>
      <c r="K1564" s="24">
        <v>2</v>
      </c>
      <c r="L1564" s="20">
        <v>1.4927994380049547E-3</v>
      </c>
      <c r="M1564" s="20">
        <v>-7.0169283396182003E-4</v>
      </c>
      <c r="N1564" s="19">
        <v>1.1405000000000001</v>
      </c>
      <c r="O1564" s="19">
        <v>1.0053772919605077</v>
      </c>
      <c r="P1564" s="25">
        <v>42067</v>
      </c>
      <c r="Q1564" s="20">
        <v>-1.0521701008330275E-3</v>
      </c>
      <c r="R1564" s="25">
        <v>42069</v>
      </c>
      <c r="S1564" s="25">
        <f>IF(ISNUMBER(R1564),VLOOKUP(B1564,Index!$B$3:$AB$18,27,FALSE),"")</f>
        <v>42069</v>
      </c>
      <c r="T1564" s="25">
        <f>IF(ISNUMBER($R1564),VLOOKUP($B1564,Index!$B$21:$AB$36,27,FALSE),"")</f>
        <v>42069</v>
      </c>
      <c r="U1564" s="25">
        <f>IF(ISNUMBER($R1564),VLOOKUP($B1564,Index!$B$39:$AB$54,27,FALSE),"")</f>
        <v>42069</v>
      </c>
      <c r="W1564" s="18">
        <v>0.16187621230822913</v>
      </c>
      <c r="X1564" s="19">
        <v>0.75</v>
      </c>
      <c r="Y1564" s="18">
        <v>1.525575526976815E-2</v>
      </c>
      <c r="Z1564" s="19">
        <f t="shared" si="325"/>
        <v>0</v>
      </c>
      <c r="AA1564" s="21">
        <v>4.2736069476278908</v>
      </c>
      <c r="AB1564" s="3">
        <v>0</v>
      </c>
      <c r="AC1564" s="18">
        <v>2.6203908111258872E-2</v>
      </c>
      <c r="AD1564" s="19">
        <v>0.5625</v>
      </c>
      <c r="AE1564" s="18">
        <v>2.3273806885105866E-4</v>
      </c>
      <c r="AF1564" s="19">
        <f t="shared" si="326"/>
        <v>0</v>
      </c>
      <c r="AG1564" s="21">
        <v>18.263716342813378</v>
      </c>
      <c r="AH1564" s="3">
        <v>0</v>
      </c>
      <c r="AK1564" t="str">
        <f t="shared" si="331"/>
        <v/>
      </c>
      <c r="AL1564" t="str">
        <f t="shared" si="331"/>
        <v/>
      </c>
      <c r="AM1564" t="str">
        <f t="shared" si="331"/>
        <v/>
      </c>
      <c r="AN1564" t="str">
        <f t="shared" si="331"/>
        <v/>
      </c>
      <c r="AO1564" t="str">
        <f t="shared" si="331"/>
        <v/>
      </c>
      <c r="AP1564" t="str">
        <f t="shared" si="331"/>
        <v/>
      </c>
      <c r="AQ1564" t="str">
        <f t="shared" si="331"/>
        <v/>
      </c>
      <c r="AR1564" t="str">
        <f t="shared" si="331"/>
        <v/>
      </c>
      <c r="AS1564" t="str">
        <f t="shared" si="331"/>
        <v/>
      </c>
      <c r="AT1564" t="str">
        <f t="shared" si="331"/>
        <v/>
      </c>
      <c r="AU1564" t="str">
        <f t="shared" si="331"/>
        <v/>
      </c>
      <c r="AV1564">
        <f t="shared" si="331"/>
        <v>4.2736069476278908</v>
      </c>
      <c r="AW1564" t="str">
        <f t="shared" si="331"/>
        <v/>
      </c>
      <c r="AX1564" t="str">
        <f t="shared" si="331"/>
        <v/>
      </c>
      <c r="AZ1564" s="46">
        <f>IF(ISNUMBER(VLOOKUP($B1564,Stats!$A$2:$AA$19,2,FALSE))=FALSE,"",IF(ISNUMBER(W1564),(W1564-VLOOKUP($B1564,Stats!$A$2:$AA$19,2,FALSE))/VLOOKUP($B1564,Stats!$A$2:$AA$19,16,FALSE),""))</f>
        <v>-0.13089881992773411</v>
      </c>
      <c r="BA1564" s="46">
        <f>IF(ISNUMBER(VLOOKUP($B1564,Stats!$A$2:$AA$19,2,FALSE))=FALSE,"",IF(ISNUMBER(X1564),(X1564-VLOOKUP($B1564,Stats!$A$2:$AA$19,3,FALSE))/VLOOKUP($B1564,Stats!$A$2:$AA$19,17,FALSE),""))</f>
        <v>1.2321630968272219</v>
      </c>
      <c r="BB1564" s="46"/>
      <c r="BC1564" s="46"/>
      <c r="BD1564" s="44">
        <f t="shared" si="322"/>
        <v>0.5506321384497439</v>
      </c>
      <c r="BE1564" s="46">
        <f>IF(ISNUMBER(VLOOKUP($B1564,Stats!$A$2:$AA$19,2,FALSE))=FALSE,"",IF(ISNUMBER(Y1564),(Y1564-VLOOKUP($B1564,Stats!$A$2:$AA$19,5,FALSE))/VLOOKUP($B1564,Stats!$A$2:$AA$19,19,FALSE),""))</f>
        <v>-1.3606113976076479</v>
      </c>
      <c r="BF1564" s="46"/>
      <c r="BG1564" s="46"/>
      <c r="BH1564" s="46">
        <f>IF(ISNUMBER(VLOOKUP($B1564,Stats!$A$2:$AA$19,2,FALSE))=FALSE,"",IF(ISNUMBER(Z1564),(Z1564-VLOOKUP($B1564,Stats!$A$2:$AA$19,8,FALSE))/VLOOKUP($B1564,Stats!$A$2:$AA$19,22,FALSE),""))</f>
        <v>-0.59810804423176478</v>
      </c>
      <c r="BI1564" s="46" t="str">
        <f>IF(ISNUMBER(VLOOKUP($B1564,Stats!$A$2:$AA$19,2,FALSE))=FALSE,"",IF(ISNUMBER(#REF!),(#REF!-VLOOKUP($B1564,Stats!$A$2:$AA$19,9,FALSE))/VLOOKUP($B1564,Stats!$A$2:$AA$19,23,FALSE),""))</f>
        <v/>
      </c>
      <c r="BJ1564" s="46" t="str">
        <f>IF(ISNUMBER(VLOOKUP($B1564,Stats!$A$2:$AA$19,2,FALSE))=FALSE,"",IF(ISNUMBER(#REF!),(#REF!-VLOOKUP($B1564,Stats!$A$2:$AA$19,10,FALSE))/VLOOKUP($B1564,Stats!$A$2:$AA$19,24,FALSE),""))</f>
        <v/>
      </c>
      <c r="BK1564" s="44">
        <f t="shared" si="327"/>
        <v>0.77299556505582412</v>
      </c>
      <c r="BL1564" s="46" t="str">
        <f>IF(ISNUMBER(VLOOKUP($B1564,Stats!$A$2:$AA$19,2,FALSE))=FALSE,"",IF(ISNUMBER(#REF!),(#REF!-VLOOKUP($B1564,Stats!$A$2:$AA$19,11,FALSE))/VLOOKUP($B1564,Stats!$A$2:$AA$19,25,FALSE),""))</f>
        <v/>
      </c>
      <c r="BM1564" s="46">
        <f>IF(ISNUMBER(VLOOKUP($B1564,Stats!$A$2:$AA$19,2,FALSE))=FALSE,"",IF(ISNUMBER(AA1564),(AA1564-VLOOKUP($B1564,Stats!$A$2:$AA$19,12,FALSE))/VLOOKUP($B1564,Stats!$A$2:$AA$19,26,FALSE),""))</f>
        <v>-0.10762612910679449</v>
      </c>
      <c r="BN1564" s="46" t="str">
        <f>IF(ISNUMBER(VLOOKUP($B1564,Stats!$A$2:$AA$19,2,FALSE))=FALSE,"",IF(ISNUMBER(#REF!),(#REF!-VLOOKUP($B1564,Stats!$A$2:$AA$19,13,FALSE))/VLOOKUP($B1564,Stats!$A$2:$AA$19,27,FALSE),""))</f>
        <v/>
      </c>
      <c r="BO1564" s="46" t="str">
        <f>IF(ISNUMBER(VLOOKUP($B1564,Stats!$A$2:$AA$19,2,FALSE))=FALSE,"",IF(ISNUMBER(#REF!),(#REF!-VLOOKUP($B1564,Stats!$A$2:$AA$19,14,FALSE))/VLOOKUP($B1564,Stats!$A$2:$AB$19,28,FALSE),""))</f>
        <v/>
      </c>
      <c r="BP1564" s="46"/>
      <c r="BQ1564" s="46">
        <f>IF(ISNUMBER(VLOOKUP($B1564,Stats!$A$2:$AA$19,2,FALSE))=FALSE,"",IF(ISNUMBER(BM1564),BM1564,(VLOOKUP($B1564,Stats!$A$2:$AT$19,46,FALSE)-VLOOKUP($B1564,Stats!$A$2:$AA$19,12,FALSE))/VLOOKUP($B1564,Stats!$A$2:$AA$19,26,FALSE)))</f>
        <v>-0.10762612910679449</v>
      </c>
      <c r="BR1564" s="51">
        <f t="shared" si="328"/>
        <v>-0.10762612910679449</v>
      </c>
      <c r="BS1564" s="32" t="str">
        <f t="shared" si="323"/>
        <v>7363_201505</v>
      </c>
      <c r="BT1564" s="53">
        <f t="shared" si="324"/>
        <v>0.5523985409020844</v>
      </c>
    </row>
    <row r="1565" spans="1:72" x14ac:dyDescent="0.15">
      <c r="A1565" s="16">
        <v>7363</v>
      </c>
      <c r="B1565" s="17">
        <v>201506</v>
      </c>
      <c r="C1565" s="3">
        <v>0</v>
      </c>
      <c r="D1565" s="23">
        <v>1.0883876064250009E-2</v>
      </c>
      <c r="E1565" s="18">
        <v>1.0834187381302258E-3</v>
      </c>
      <c r="F1565" s="24">
        <v>9</v>
      </c>
      <c r="G1565" s="24">
        <v>1</v>
      </c>
      <c r="H1565" s="20">
        <v>1.2819823619418555E-3</v>
      </c>
      <c r="I1565" s="20">
        <v>-7.0163129275579994E-4</v>
      </c>
      <c r="J1565" s="24">
        <v>7</v>
      </c>
      <c r="K1565" s="24">
        <v>1</v>
      </c>
      <c r="L1565" s="20">
        <v>2.7057693986209941E-3</v>
      </c>
      <c r="M1565" s="20">
        <v>-7.0163129275579994E-4</v>
      </c>
      <c r="N1565" s="19">
        <v>1.1516999999999999</v>
      </c>
      <c r="O1565" s="19">
        <v>1.0105290866017373</v>
      </c>
      <c r="P1565" s="25">
        <v>42083</v>
      </c>
      <c r="Q1565" s="20">
        <v>-7.0163129275579994E-4</v>
      </c>
      <c r="R1565" s="25">
        <v>42074</v>
      </c>
      <c r="S1565" s="25">
        <f>IF(ISNUMBER(R1565),VLOOKUP(B1565,Index!$B$3:$AB$18,27,FALSE),"")</f>
        <v>42073</v>
      </c>
      <c r="T1565" s="25">
        <f>IF(ISNUMBER($R1565),VLOOKUP($B1565,Index!$B$21:$AB$36,27,FALSE),"")</f>
        <v>42075</v>
      </c>
      <c r="U1565" s="25">
        <f>IF(ISNUMBER($R1565),VLOOKUP($B1565,Index!$B$39:$AB$54,27,FALSE),"")</f>
        <v>42075</v>
      </c>
      <c r="W1565" s="18">
        <v>0.32651628192750026</v>
      </c>
      <c r="X1565" s="19">
        <v>0.9</v>
      </c>
      <c r="Y1565" s="18">
        <v>2.0556425233182171E-2</v>
      </c>
      <c r="Z1565" s="19">
        <f t="shared" si="325"/>
        <v>1</v>
      </c>
      <c r="AA1565" s="21">
        <v>15.512244360569163</v>
      </c>
      <c r="AB1565" s="3">
        <v>0</v>
      </c>
      <c r="AC1565" s="18">
        <v>0.10661288236375883</v>
      </c>
      <c r="AD1565" s="19">
        <v>0.81</v>
      </c>
      <c r="AE1565" s="18">
        <v>4.2256661836740869E-4</v>
      </c>
      <c r="AF1565" s="19">
        <f t="shared" si="326"/>
        <v>1</v>
      </c>
      <c r="AG1565" s="21">
        <v>240.62972510200979</v>
      </c>
      <c r="AH1565" s="3">
        <v>0</v>
      </c>
      <c r="AK1565" t="str">
        <f t="shared" si="331"/>
        <v/>
      </c>
      <c r="AL1565" t="str">
        <f t="shared" si="331"/>
        <v/>
      </c>
      <c r="AM1565" t="str">
        <f t="shared" si="331"/>
        <v/>
      </c>
      <c r="AN1565" t="str">
        <f t="shared" si="331"/>
        <v/>
      </c>
      <c r="AO1565" t="str">
        <f t="shared" si="331"/>
        <v/>
      </c>
      <c r="AP1565" t="str">
        <f t="shared" si="331"/>
        <v/>
      </c>
      <c r="AQ1565" t="str">
        <f t="shared" si="331"/>
        <v/>
      </c>
      <c r="AR1565" t="str">
        <f t="shared" si="331"/>
        <v/>
      </c>
      <c r="AS1565" t="str">
        <f t="shared" si="331"/>
        <v/>
      </c>
      <c r="AT1565" t="str">
        <f t="shared" si="331"/>
        <v/>
      </c>
      <c r="AU1565" t="str">
        <f t="shared" si="331"/>
        <v/>
      </c>
      <c r="AV1565" t="str">
        <f t="shared" si="331"/>
        <v/>
      </c>
      <c r="AW1565">
        <f t="shared" si="331"/>
        <v>15.512244360569163</v>
      </c>
      <c r="AX1565" t="str">
        <f t="shared" si="331"/>
        <v/>
      </c>
      <c r="AZ1565" s="46">
        <f>IF(ISNUMBER(VLOOKUP($B1565,Stats!$A$2:$AA$19,2,FALSE))=FALSE,"",IF(ISNUMBER(W1565),(W1565-VLOOKUP($B1565,Stats!$A$2:$AA$19,2,FALSE))/VLOOKUP($B1565,Stats!$A$2:$AA$19,16,FALSE),""))</f>
        <v>-1.2782116999975766</v>
      </c>
      <c r="BA1565" s="46">
        <f>IF(ISNUMBER(VLOOKUP($B1565,Stats!$A$2:$AA$19,2,FALSE))=FALSE,"",IF(ISNUMBER(X1565),(X1565-VLOOKUP($B1565,Stats!$A$2:$AA$19,3,FALSE))/VLOOKUP($B1565,Stats!$A$2:$AA$19,17,FALSE),""))</f>
        <v>0.77618004453973322</v>
      </c>
      <c r="BB1565" s="46"/>
      <c r="BC1565" s="46"/>
      <c r="BD1565" s="44">
        <f t="shared" si="322"/>
        <v>-0.25101582772892167</v>
      </c>
      <c r="BE1565" s="46">
        <f>IF(ISNUMBER(VLOOKUP($B1565,Stats!$A$2:$AA$19,2,FALSE))=FALSE,"",IF(ISNUMBER(Y1565),(Y1565-VLOOKUP($B1565,Stats!$A$2:$AA$19,5,FALSE))/VLOOKUP($B1565,Stats!$A$2:$AA$19,19,FALSE),""))</f>
        <v>-1.3005794199748881</v>
      </c>
      <c r="BF1565" s="46"/>
      <c r="BG1565" s="46"/>
      <c r="BH1565" s="46">
        <f>IF(ISNUMBER(VLOOKUP($B1565,Stats!$A$2:$AA$19,2,FALSE))=FALSE,"",IF(ISNUMBER(Z1565),(Z1565-VLOOKUP($B1565,Stats!$A$2:$AA$19,8,FALSE))/VLOOKUP($B1565,Stats!$A$2:$AA$19,22,FALSE),""))</f>
        <v>-0.73808297609062268</v>
      </c>
      <c r="BI1565" s="46" t="str">
        <f>IF(ISNUMBER(VLOOKUP($B1565,Stats!$A$2:$AA$19,2,FALSE))=FALSE,"",IF(ISNUMBER(#REF!),(#REF!-VLOOKUP($B1565,Stats!$A$2:$AA$19,9,FALSE))/VLOOKUP($B1565,Stats!$A$2:$AA$19,23,FALSE),""))</f>
        <v/>
      </c>
      <c r="BJ1565" s="46" t="str">
        <f>IF(ISNUMBER(VLOOKUP($B1565,Stats!$A$2:$AA$19,2,FALSE))=FALSE,"",IF(ISNUMBER(#REF!),(#REF!-VLOOKUP($B1565,Stats!$A$2:$AA$19,10,FALSE))/VLOOKUP($B1565,Stats!$A$2:$AA$19,24,FALSE),""))</f>
        <v/>
      </c>
      <c r="BK1565" s="44">
        <f t="shared" si="327"/>
        <v>0.6889807011552348</v>
      </c>
      <c r="BL1565" s="46" t="str">
        <f>IF(ISNUMBER(VLOOKUP($B1565,Stats!$A$2:$AA$19,2,FALSE))=FALSE,"",IF(ISNUMBER(#REF!),(#REF!-VLOOKUP($B1565,Stats!$A$2:$AA$19,11,FALSE))/VLOOKUP($B1565,Stats!$A$2:$AA$19,25,FALSE),""))</f>
        <v/>
      </c>
      <c r="BM1565" s="46">
        <f>IF(ISNUMBER(VLOOKUP($B1565,Stats!$A$2:$AA$19,2,FALSE))=FALSE,"",IF(ISNUMBER(AA1565),(AA1565-VLOOKUP($B1565,Stats!$A$2:$AA$19,12,FALSE))/VLOOKUP($B1565,Stats!$A$2:$AA$19,26,FALSE),""))</f>
        <v>-0.18907925356780775</v>
      </c>
      <c r="BN1565" s="46" t="str">
        <f>IF(ISNUMBER(VLOOKUP($B1565,Stats!$A$2:$AA$19,2,FALSE))=FALSE,"",IF(ISNUMBER(#REF!),(#REF!-VLOOKUP($B1565,Stats!$A$2:$AA$19,13,FALSE))/VLOOKUP($B1565,Stats!$A$2:$AA$19,27,FALSE),""))</f>
        <v/>
      </c>
      <c r="BO1565" s="46" t="str">
        <f>IF(ISNUMBER(VLOOKUP($B1565,Stats!$A$2:$AA$19,2,FALSE))=FALSE,"",IF(ISNUMBER(#REF!),(#REF!-VLOOKUP($B1565,Stats!$A$2:$AA$19,14,FALSE))/VLOOKUP($B1565,Stats!$A$2:$AB$19,28,FALSE),""))</f>
        <v/>
      </c>
      <c r="BP1565" s="46"/>
      <c r="BQ1565" s="46">
        <f>IF(ISNUMBER(VLOOKUP($B1565,Stats!$A$2:$AA$19,2,FALSE))=FALSE,"",IF(ISNUMBER(BM1565),BM1565,(VLOOKUP($B1565,Stats!$A$2:$AT$19,46,FALSE)-VLOOKUP($B1565,Stats!$A$2:$AA$19,12,FALSE))/VLOOKUP($B1565,Stats!$A$2:$AA$19,26,FALSE)))</f>
        <v>-0.18907925356780775</v>
      </c>
      <c r="BR1565" s="51">
        <f t="shared" si="328"/>
        <v>-0.18907925356780775</v>
      </c>
      <c r="BS1565" s="32" t="str">
        <f t="shared" si="323"/>
        <v>7363_201506</v>
      </c>
      <c r="BT1565" s="53">
        <f t="shared" si="324"/>
        <v>0.32536940443379492</v>
      </c>
    </row>
    <row r="1566" spans="1:72" x14ac:dyDescent="0.15">
      <c r="A1566" s="16">
        <v>7363</v>
      </c>
      <c r="B1566" s="17">
        <v>201507</v>
      </c>
      <c r="C1566" s="3">
        <v>0</v>
      </c>
      <c r="D1566" s="23">
        <v>4.0809238516976709E-3</v>
      </c>
      <c r="E1566" s="18">
        <v>9.932935672952543E-4</v>
      </c>
      <c r="F1566" s="24">
        <v>4</v>
      </c>
      <c r="G1566" s="24">
        <v>1</v>
      </c>
      <c r="H1566" s="20">
        <v>1.1919683978581785E-3</v>
      </c>
      <c r="I1566" s="20">
        <v>-6.9162271980649503E-4</v>
      </c>
      <c r="J1566" s="24">
        <v>3</v>
      </c>
      <c r="K1566" s="24">
        <v>1</v>
      </c>
      <c r="L1566" s="20">
        <v>1.9102196752627254E-3</v>
      </c>
      <c r="M1566" s="20">
        <v>-6.9162271980649503E-4</v>
      </c>
      <c r="N1566" s="19">
        <v>1.1567000000000001</v>
      </c>
      <c r="O1566" s="19">
        <v>1.0024265534275068</v>
      </c>
      <c r="P1566" s="25">
        <v>42088</v>
      </c>
      <c r="Q1566" s="20">
        <v>-6.9162271980649503E-4</v>
      </c>
      <c r="R1566" s="25">
        <v>42089</v>
      </c>
      <c r="S1566" s="25">
        <f>IF(ISNUMBER(R1566),VLOOKUP(B1566,Index!$B$3:$AB$18,27,FALSE),"")</f>
        <v>42088</v>
      </c>
      <c r="T1566" s="25">
        <f>IF(ISNUMBER($R1566),VLOOKUP($B1566,Index!$B$21:$AB$36,27,FALSE),"")</f>
        <v>42089</v>
      </c>
      <c r="U1566" s="25">
        <f>IF(ISNUMBER($R1566),VLOOKUP($B1566,Index!$B$39:$AB$54,27,FALSE),"")</f>
        <v>42089</v>
      </c>
      <c r="W1566" s="18">
        <v>0.29382651732223231</v>
      </c>
      <c r="X1566" s="19">
        <v>0.8</v>
      </c>
      <c r="Y1566" s="18">
        <v>1.8846420347080436E-2</v>
      </c>
      <c r="Z1566" s="19">
        <f t="shared" si="325"/>
        <v>1</v>
      </c>
      <c r="AA1566" s="21">
        <v>5.9005057740720952</v>
      </c>
      <c r="AB1566" s="3">
        <v>0</v>
      </c>
      <c r="AC1566" s="18">
        <v>8.6334022281712081E-2</v>
      </c>
      <c r="AD1566" s="19">
        <v>0.64000000000000012</v>
      </c>
      <c r="AE1566" s="18">
        <v>3.5518755989884747E-4</v>
      </c>
      <c r="AF1566" s="19">
        <f t="shared" si="326"/>
        <v>1</v>
      </c>
      <c r="AG1566" s="21">
        <v>34.815968389858135</v>
      </c>
      <c r="AH1566" s="3">
        <v>0</v>
      </c>
      <c r="AK1566" t="str">
        <f t="shared" si="331"/>
        <v/>
      </c>
      <c r="AL1566" t="str">
        <f t="shared" si="331"/>
        <v/>
      </c>
      <c r="AM1566" t="str">
        <f t="shared" si="331"/>
        <v/>
      </c>
      <c r="AN1566" t="str">
        <f t="shared" si="331"/>
        <v/>
      </c>
      <c r="AO1566" t="str">
        <f t="shared" si="331"/>
        <v/>
      </c>
      <c r="AP1566" t="str">
        <f t="shared" si="331"/>
        <v/>
      </c>
      <c r="AQ1566" t="str">
        <f t="shared" si="331"/>
        <v/>
      </c>
      <c r="AR1566" t="str">
        <f t="shared" si="331"/>
        <v/>
      </c>
      <c r="AS1566" t="str">
        <f t="shared" si="331"/>
        <v/>
      </c>
      <c r="AT1566" t="str">
        <f t="shared" si="331"/>
        <v/>
      </c>
      <c r="AU1566" t="str">
        <f t="shared" si="331"/>
        <v/>
      </c>
      <c r="AV1566" t="str">
        <f t="shared" si="331"/>
        <v/>
      </c>
      <c r="AW1566" t="str">
        <f t="shared" si="331"/>
        <v/>
      </c>
      <c r="AX1566">
        <f t="shared" si="331"/>
        <v>5.9005057740720952</v>
      </c>
      <c r="AZ1566" s="46">
        <f>IF(ISNUMBER(VLOOKUP($B1566,Stats!$A$2:$AA$19,2,FALSE))=FALSE,"",IF(ISNUMBER(W1566),(W1566-VLOOKUP($B1566,Stats!$A$2:$AA$19,2,FALSE))/VLOOKUP($B1566,Stats!$A$2:$AA$19,16,FALSE),""))</f>
        <v>-0.51992866997319853</v>
      </c>
      <c r="BA1566" s="46">
        <f>IF(ISNUMBER(VLOOKUP($B1566,Stats!$A$2:$AA$19,2,FALSE))=FALSE,"",IF(ISNUMBER(X1566),(X1566-VLOOKUP($B1566,Stats!$A$2:$AA$19,3,FALSE))/VLOOKUP($B1566,Stats!$A$2:$AA$19,17,FALSE),""))</f>
        <v>0.61985383420575335</v>
      </c>
      <c r="BB1566" s="46"/>
      <c r="BC1566" s="46"/>
      <c r="BD1566" s="44">
        <f t="shared" si="322"/>
        <v>4.996258211627741E-2</v>
      </c>
      <c r="BE1566" s="46">
        <f>IF(ISNUMBER(VLOOKUP($B1566,Stats!$A$2:$AA$19,2,FALSE))=FALSE,"",IF(ISNUMBER(Y1566),(Y1566-VLOOKUP($B1566,Stats!$A$2:$AA$19,5,FALSE))/VLOOKUP($B1566,Stats!$A$2:$AA$19,19,FALSE),""))</f>
        <v>-1.1173822610306527</v>
      </c>
      <c r="BF1566" s="46"/>
      <c r="BG1566" s="46"/>
      <c r="BH1566" s="46">
        <f>IF(ISNUMBER(VLOOKUP($B1566,Stats!$A$2:$AA$19,2,FALSE))=FALSE,"",IF(ISNUMBER(Z1566),(Z1566-VLOOKUP($B1566,Stats!$A$2:$AA$19,8,FALSE))/VLOOKUP($B1566,Stats!$A$2:$AA$19,22,FALSE),""))</f>
        <v>-0.22777854907483192</v>
      </c>
      <c r="BI1566" s="46" t="str">
        <f>IF(ISNUMBER(VLOOKUP($B1566,Stats!$A$2:$AA$19,2,FALSE))=FALSE,"",IF(ISNUMBER(#REF!),(#REF!-VLOOKUP($B1566,Stats!$A$2:$AA$19,9,FALSE))/VLOOKUP($B1566,Stats!$A$2:$AA$19,23,FALSE),""))</f>
        <v/>
      </c>
      <c r="BJ1566" s="46" t="str">
        <f>IF(ISNUMBER(VLOOKUP($B1566,Stats!$A$2:$AA$19,2,FALSE))=FALSE,"",IF(ISNUMBER(#REF!),(#REF!-VLOOKUP($B1566,Stats!$A$2:$AA$19,10,FALSE))/VLOOKUP($B1566,Stats!$A$2:$AA$19,24,FALSE),""))</f>
        <v/>
      </c>
      <c r="BK1566" s="44">
        <f t="shared" si="327"/>
        <v>0.71383401799900736</v>
      </c>
      <c r="BL1566" s="46" t="str">
        <f>IF(ISNUMBER(VLOOKUP($B1566,Stats!$A$2:$AA$19,2,FALSE))=FALSE,"",IF(ISNUMBER(#REF!),(#REF!-VLOOKUP($B1566,Stats!$A$2:$AA$19,11,FALSE))/VLOOKUP($B1566,Stats!$A$2:$AA$19,25,FALSE),""))</f>
        <v/>
      </c>
      <c r="BM1566" s="46">
        <f>IF(ISNUMBER(VLOOKUP($B1566,Stats!$A$2:$AA$19,2,FALSE))=FALSE,"",IF(ISNUMBER(AA1566),(AA1566-VLOOKUP($B1566,Stats!$A$2:$AA$19,12,FALSE))/VLOOKUP($B1566,Stats!$A$2:$AA$19,26,FALSE),""))</f>
        <v>9.8010417389800264E-2</v>
      </c>
      <c r="BN1566" s="46" t="str">
        <f>IF(ISNUMBER(VLOOKUP($B1566,Stats!$A$2:$AA$19,2,FALSE))=FALSE,"",IF(ISNUMBER(#REF!),(#REF!-VLOOKUP($B1566,Stats!$A$2:$AA$19,13,FALSE))/VLOOKUP($B1566,Stats!$A$2:$AA$19,27,FALSE),""))</f>
        <v/>
      </c>
      <c r="BO1566" s="46" t="str">
        <f>IF(ISNUMBER(VLOOKUP($B1566,Stats!$A$2:$AA$19,2,FALSE))=FALSE,"",IF(ISNUMBER(#REF!),(#REF!-VLOOKUP($B1566,Stats!$A$2:$AA$19,14,FALSE))/VLOOKUP($B1566,Stats!$A$2:$AB$19,28,FALSE),""))</f>
        <v/>
      </c>
      <c r="BP1566" s="46"/>
      <c r="BQ1566" s="46">
        <f>IF(ISNUMBER(VLOOKUP($B1566,Stats!$A$2:$AA$19,2,FALSE))=FALSE,"",IF(ISNUMBER(BM1566),BM1566,(VLOOKUP($B1566,Stats!$A$2:$AT$19,46,FALSE)-VLOOKUP($B1566,Stats!$A$2:$AA$19,12,FALSE))/VLOOKUP($B1566,Stats!$A$2:$AA$19,26,FALSE)))</f>
        <v>9.8010417389800264E-2</v>
      </c>
      <c r="BR1566" s="51">
        <f t="shared" si="328"/>
        <v>9.8010417389800264E-2</v>
      </c>
      <c r="BS1566" s="32" t="str">
        <f t="shared" si="323"/>
        <v>7363_201507</v>
      </c>
      <c r="BT1566" s="53">
        <f t="shared" si="324"/>
        <v>0.45789501070061994</v>
      </c>
    </row>
    <row r="1567" spans="1:72" x14ac:dyDescent="0.15">
      <c r="S1567" t="str">
        <f>IF(ISNUMBER(R1567),VLOOKUP(B1567,Index!$B$3:$AB$18,27,FALSE),"")</f>
        <v/>
      </c>
      <c r="T1567" t="str">
        <f>IF(ISNUMBER($R1567),VLOOKUP($B1567,Index!$B$21:$AB$36,27,FALSE),"")</f>
        <v/>
      </c>
      <c r="U1567" t="str">
        <f>IF(ISNUMBER($R1567),VLOOKUP($B1567,Index!$B$39:$AB$54,27,FALSE),"")</f>
        <v/>
      </c>
      <c r="Z1567" t="str">
        <f t="shared" si="325"/>
        <v/>
      </c>
      <c r="AA1567" t="s">
        <v>25</v>
      </c>
      <c r="AF1567" t="str">
        <f t="shared" si="326"/>
        <v/>
      </c>
      <c r="AG1567" t="s">
        <v>25</v>
      </c>
      <c r="AK1567" t="str">
        <f t="shared" si="331"/>
        <v/>
      </c>
      <c r="AL1567" t="str">
        <f t="shared" si="331"/>
        <v/>
      </c>
      <c r="AM1567" t="str">
        <f t="shared" si="331"/>
        <v/>
      </c>
      <c r="AN1567" t="str">
        <f t="shared" si="331"/>
        <v/>
      </c>
      <c r="AO1567" t="str">
        <f t="shared" si="331"/>
        <v/>
      </c>
      <c r="AP1567" t="str">
        <f t="shared" si="331"/>
        <v/>
      </c>
      <c r="AQ1567" t="str">
        <f t="shared" si="331"/>
        <v/>
      </c>
      <c r="AR1567" t="str">
        <f t="shared" si="331"/>
        <v/>
      </c>
      <c r="AS1567" t="str">
        <f t="shared" si="331"/>
        <v/>
      </c>
      <c r="AT1567" t="str">
        <f t="shared" si="331"/>
        <v/>
      </c>
      <c r="AU1567" t="str">
        <f t="shared" si="331"/>
        <v/>
      </c>
      <c r="AV1567" t="str">
        <f t="shared" si="331"/>
        <v/>
      </c>
      <c r="AW1567" t="str">
        <f t="shared" si="331"/>
        <v/>
      </c>
      <c r="AX1567" t="str">
        <f t="shared" si="331"/>
        <v/>
      </c>
      <c r="AZ1567" s="46" t="str">
        <f>IF(ISNUMBER(VLOOKUP($B1567,Stats!$A$2:$AA$19,2,FALSE))=FALSE,"",IF(ISNUMBER(W1567),(W1567-VLOOKUP($B1567,Stats!$A$2:$AA$19,2,FALSE))/VLOOKUP($B1567,Stats!$A$2:$AA$19,16,FALSE),""))</f>
        <v/>
      </c>
      <c r="BA1567" s="46" t="str">
        <f>IF(ISNUMBER(VLOOKUP($B1567,Stats!$A$2:$AA$19,2,FALSE))=FALSE,"",IF(ISNUMBER(X1567),(X1567-VLOOKUP($B1567,Stats!$A$2:$AA$19,3,FALSE))/VLOOKUP($B1567,Stats!$A$2:$AA$19,17,FALSE),""))</f>
        <v/>
      </c>
      <c r="BB1567" s="46"/>
      <c r="BC1567" s="46"/>
      <c r="BD1567" s="44" t="str">
        <f t="shared" si="322"/>
        <v/>
      </c>
      <c r="BE1567" s="46" t="str">
        <f>IF(ISNUMBER(VLOOKUP($B1567,Stats!$A$2:$AA$19,2,FALSE))=FALSE,"",IF(ISNUMBER(Y1567),(Y1567-VLOOKUP($B1567,Stats!$A$2:$AA$19,5,FALSE))/VLOOKUP($B1567,Stats!$A$2:$AA$19,19,FALSE),""))</f>
        <v/>
      </c>
      <c r="BF1567" s="46"/>
      <c r="BG1567" s="46"/>
      <c r="BH1567" s="46" t="str">
        <f>IF(ISNUMBER(VLOOKUP($B1567,Stats!$A$2:$AA$19,2,FALSE))=FALSE,"",IF(ISNUMBER(Z1567),(Z1567-VLOOKUP($B1567,Stats!$A$2:$AA$19,8,FALSE))/VLOOKUP($B1567,Stats!$A$2:$AA$19,22,FALSE),""))</f>
        <v/>
      </c>
      <c r="BI1567" s="46" t="str">
        <f>IF(ISNUMBER(VLOOKUP($B1567,Stats!$A$2:$AA$19,2,FALSE))=FALSE,"",IF(ISNUMBER(#REF!),(#REF!-VLOOKUP($B1567,Stats!$A$2:$AA$19,9,FALSE))/VLOOKUP($B1567,Stats!$A$2:$AA$19,23,FALSE),""))</f>
        <v/>
      </c>
      <c r="BJ1567" s="46" t="str">
        <f>IF(ISNUMBER(VLOOKUP($B1567,Stats!$A$2:$AA$19,2,FALSE))=FALSE,"",IF(ISNUMBER(#REF!),(#REF!-VLOOKUP($B1567,Stats!$A$2:$AA$19,10,FALSE))/VLOOKUP($B1567,Stats!$A$2:$AA$19,24,FALSE),""))</f>
        <v/>
      </c>
      <c r="BK1567" s="44" t="str">
        <f t="shared" si="327"/>
        <v/>
      </c>
      <c r="BL1567" s="46" t="str">
        <f>IF(ISNUMBER(VLOOKUP($B1567,Stats!$A$2:$AA$19,2,FALSE))=FALSE,"",IF(ISNUMBER(#REF!),(#REF!-VLOOKUP($B1567,Stats!$A$2:$AA$19,11,FALSE))/VLOOKUP($B1567,Stats!$A$2:$AA$19,25,FALSE),""))</f>
        <v/>
      </c>
      <c r="BM1567" s="46" t="str">
        <f>IF(ISNUMBER(VLOOKUP($B1567,Stats!$A$2:$AA$19,2,FALSE))=FALSE,"",IF(ISNUMBER(AA1567),(AA1567-VLOOKUP($B1567,Stats!$A$2:$AA$19,12,FALSE))/VLOOKUP($B1567,Stats!$A$2:$AA$19,26,FALSE),""))</f>
        <v/>
      </c>
      <c r="BN1567" s="46" t="str">
        <f>IF(ISNUMBER(VLOOKUP($B1567,Stats!$A$2:$AA$19,2,FALSE))=FALSE,"",IF(ISNUMBER(#REF!),(#REF!-VLOOKUP($B1567,Stats!$A$2:$AA$19,13,FALSE))/VLOOKUP($B1567,Stats!$A$2:$AA$19,27,FALSE),""))</f>
        <v/>
      </c>
      <c r="BO1567" s="46" t="str">
        <f>IF(ISNUMBER(VLOOKUP($B1567,Stats!$A$2:$AA$19,2,FALSE))=FALSE,"",IF(ISNUMBER(#REF!),(#REF!-VLOOKUP($B1567,Stats!$A$2:$AA$19,14,FALSE))/VLOOKUP($B1567,Stats!$A$2:$AB$19,28,FALSE),""))</f>
        <v/>
      </c>
      <c r="BP1567" s="46"/>
      <c r="BQ1567" s="46" t="str">
        <f>IF(ISNUMBER(VLOOKUP($B1567,Stats!$A$2:$AA$19,2,FALSE))=FALSE,"",IF(ISNUMBER(BM1567),BM1567,(VLOOKUP($B1567,Stats!$A$2:$AT$19,46,FALSE)-VLOOKUP($B1567,Stats!$A$2:$AA$19,12,FALSE))/VLOOKUP($B1567,Stats!$A$2:$AA$19,26,FALSE)))</f>
        <v/>
      </c>
      <c r="BR1567" s="51" t="str">
        <f t="shared" si="328"/>
        <v/>
      </c>
      <c r="BS1567" s="32" t="str">
        <f t="shared" si="323"/>
        <v/>
      </c>
      <c r="BT1567" s="53" t="str">
        <f t="shared" si="324"/>
        <v/>
      </c>
    </row>
    <row r="1568" spans="1:72" ht="40.5" x14ac:dyDescent="0.15">
      <c r="A1568" s="1" t="s">
        <v>54</v>
      </c>
      <c r="B1568" s="1" t="s">
        <v>0</v>
      </c>
      <c r="C1568" s="3"/>
      <c r="D1568" s="4" t="s">
        <v>10</v>
      </c>
      <c r="E1568" s="1" t="s">
        <v>11</v>
      </c>
      <c r="F1568" s="1" t="s">
        <v>12</v>
      </c>
      <c r="G1568" s="1" t="s">
        <v>13</v>
      </c>
      <c r="H1568" s="1" t="s">
        <v>14</v>
      </c>
      <c r="I1568" s="1" t="s">
        <v>15</v>
      </c>
      <c r="J1568" s="1" t="s">
        <v>16</v>
      </c>
      <c r="K1568" s="1" t="s">
        <v>17</v>
      </c>
      <c r="L1568" s="1" t="s">
        <v>18</v>
      </c>
      <c r="M1568" s="1" t="s">
        <v>19</v>
      </c>
      <c r="N1568" s="1" t="s">
        <v>20</v>
      </c>
      <c r="O1568" s="1" t="s">
        <v>21</v>
      </c>
      <c r="P1568" s="1" t="s">
        <v>22</v>
      </c>
      <c r="Q1568" s="1" t="s">
        <v>23</v>
      </c>
      <c r="R1568" s="1" t="s">
        <v>24</v>
      </c>
      <c r="S1568" s="1" t="str">
        <f>IF(ISNUMBER(R1568),VLOOKUP(B1568,Index!$B$3:$AB$18,27,FALSE),"")</f>
        <v/>
      </c>
      <c r="T1568" s="1" t="str">
        <f>IF(ISNUMBER($R1568),VLOOKUP($B1568,Index!$B$21:$AB$36,27,FALSE),"")</f>
        <v/>
      </c>
      <c r="U1568" s="1" t="str">
        <f>IF(ISNUMBER($R1568),VLOOKUP($B1568,Index!$B$39:$AB$54,27,FALSE),"")</f>
        <v/>
      </c>
      <c r="W1568" s="1" t="s">
        <v>1</v>
      </c>
      <c r="X1568" s="1" t="s">
        <v>2</v>
      </c>
      <c r="Y1568" s="1" t="s">
        <v>4</v>
      </c>
      <c r="Z1568" s="1" t="str">
        <f t="shared" si="325"/>
        <v/>
      </c>
      <c r="AA1568" s="1" t="s">
        <v>8</v>
      </c>
      <c r="AB1568" s="3"/>
      <c r="AC1568" s="1" t="s">
        <v>55</v>
      </c>
      <c r="AD1568" s="1" t="s">
        <v>56</v>
      </c>
      <c r="AE1568" s="1" t="s">
        <v>57</v>
      </c>
      <c r="AF1568" s="1" t="str">
        <f t="shared" si="326"/>
        <v/>
      </c>
      <c r="AG1568" s="1" t="s">
        <v>38</v>
      </c>
      <c r="AH1568" s="3"/>
      <c r="AK1568" t="str">
        <f t="shared" si="331"/>
        <v/>
      </c>
      <c r="AL1568" t="str">
        <f t="shared" si="331"/>
        <v/>
      </c>
      <c r="AM1568" t="str">
        <f t="shared" si="331"/>
        <v/>
      </c>
      <c r="AN1568" t="str">
        <f t="shared" si="331"/>
        <v/>
      </c>
      <c r="AO1568" t="str">
        <f t="shared" si="331"/>
        <v/>
      </c>
      <c r="AP1568" t="str">
        <f t="shared" si="331"/>
        <v/>
      </c>
      <c r="AQ1568" t="str">
        <f t="shared" si="331"/>
        <v/>
      </c>
      <c r="AR1568" t="str">
        <f t="shared" si="331"/>
        <v/>
      </c>
      <c r="AS1568" t="str">
        <f t="shared" si="331"/>
        <v/>
      </c>
      <c r="AT1568" t="str">
        <f t="shared" si="331"/>
        <v/>
      </c>
      <c r="AU1568" t="str">
        <f t="shared" si="331"/>
        <v/>
      </c>
      <c r="AV1568" t="str">
        <f t="shared" si="331"/>
        <v/>
      </c>
      <c r="AW1568" t="str">
        <f t="shared" si="331"/>
        <v/>
      </c>
      <c r="AX1568" t="str">
        <f t="shared" si="331"/>
        <v/>
      </c>
      <c r="AZ1568" s="46" t="str">
        <f>IF(ISNUMBER(VLOOKUP($B1568,Stats!$A$2:$AA$19,2,FALSE))=FALSE,"",IF(ISNUMBER(W1568),(W1568-VLOOKUP($B1568,Stats!$A$2:$AA$19,2,FALSE))/VLOOKUP($B1568,Stats!$A$2:$AA$19,16,FALSE),""))</f>
        <v/>
      </c>
      <c r="BA1568" s="46" t="str">
        <f>IF(ISNUMBER(VLOOKUP($B1568,Stats!$A$2:$AA$19,2,FALSE))=FALSE,"",IF(ISNUMBER(X1568),(X1568-VLOOKUP($B1568,Stats!$A$2:$AA$19,3,FALSE))/VLOOKUP($B1568,Stats!$A$2:$AA$19,17,FALSE),""))</f>
        <v/>
      </c>
      <c r="BB1568" s="46"/>
      <c r="BC1568" s="46"/>
      <c r="BD1568" s="44" t="str">
        <f t="shared" si="322"/>
        <v/>
      </c>
      <c r="BE1568" s="46" t="str">
        <f>IF(ISNUMBER(VLOOKUP($B1568,Stats!$A$2:$AA$19,2,FALSE))=FALSE,"",IF(ISNUMBER(Y1568),(Y1568-VLOOKUP($B1568,Stats!$A$2:$AA$19,5,FALSE))/VLOOKUP($B1568,Stats!$A$2:$AA$19,19,FALSE),""))</f>
        <v/>
      </c>
      <c r="BF1568" s="46"/>
      <c r="BG1568" s="46"/>
      <c r="BH1568" s="46" t="str">
        <f>IF(ISNUMBER(VLOOKUP($B1568,Stats!$A$2:$AA$19,2,FALSE))=FALSE,"",IF(ISNUMBER(Z1568),(Z1568-VLOOKUP($B1568,Stats!$A$2:$AA$19,8,FALSE))/VLOOKUP($B1568,Stats!$A$2:$AA$19,22,FALSE),""))</f>
        <v/>
      </c>
      <c r="BI1568" s="46" t="str">
        <f>IF(ISNUMBER(VLOOKUP($B1568,Stats!$A$2:$AA$19,2,FALSE))=FALSE,"",IF(ISNUMBER(#REF!),(#REF!-VLOOKUP($B1568,Stats!$A$2:$AA$19,9,FALSE))/VLOOKUP($B1568,Stats!$A$2:$AA$19,23,FALSE),""))</f>
        <v/>
      </c>
      <c r="BJ1568" s="46" t="str">
        <f>IF(ISNUMBER(VLOOKUP($B1568,Stats!$A$2:$AA$19,2,FALSE))=FALSE,"",IF(ISNUMBER(#REF!),(#REF!-VLOOKUP($B1568,Stats!$A$2:$AA$19,10,FALSE))/VLOOKUP($B1568,Stats!$A$2:$AA$19,24,FALSE),""))</f>
        <v/>
      </c>
      <c r="BK1568" s="44" t="str">
        <f t="shared" si="327"/>
        <v/>
      </c>
      <c r="BL1568" s="46" t="str">
        <f>IF(ISNUMBER(VLOOKUP($B1568,Stats!$A$2:$AA$19,2,FALSE))=FALSE,"",IF(ISNUMBER(#REF!),(#REF!-VLOOKUP($B1568,Stats!$A$2:$AA$19,11,FALSE))/VLOOKUP($B1568,Stats!$A$2:$AA$19,25,FALSE),""))</f>
        <v/>
      </c>
      <c r="BM1568" s="46" t="str">
        <f>IF(ISNUMBER(VLOOKUP($B1568,Stats!$A$2:$AA$19,2,FALSE))=FALSE,"",IF(ISNUMBER(AA1568),(AA1568-VLOOKUP($B1568,Stats!$A$2:$AA$19,12,FALSE))/VLOOKUP($B1568,Stats!$A$2:$AA$19,26,FALSE),""))</f>
        <v/>
      </c>
      <c r="BN1568" s="46" t="str">
        <f>IF(ISNUMBER(VLOOKUP($B1568,Stats!$A$2:$AA$19,2,FALSE))=FALSE,"",IF(ISNUMBER(#REF!),(#REF!-VLOOKUP($B1568,Stats!$A$2:$AA$19,13,FALSE))/VLOOKUP($B1568,Stats!$A$2:$AA$19,27,FALSE),""))</f>
        <v/>
      </c>
      <c r="BO1568" s="46" t="str">
        <f>IF(ISNUMBER(VLOOKUP($B1568,Stats!$A$2:$AA$19,2,FALSE))=FALSE,"",IF(ISNUMBER(#REF!),(#REF!-VLOOKUP($B1568,Stats!$A$2:$AA$19,14,FALSE))/VLOOKUP($B1568,Stats!$A$2:$AB$19,28,FALSE),""))</f>
        <v/>
      </c>
      <c r="BP1568" s="46"/>
      <c r="BQ1568" s="46" t="str">
        <f>IF(ISNUMBER(VLOOKUP($B1568,Stats!$A$2:$AA$19,2,FALSE))=FALSE,"",IF(ISNUMBER(BM1568),BM1568,(VLOOKUP($B1568,Stats!$A$2:$AT$19,46,FALSE)-VLOOKUP($B1568,Stats!$A$2:$AA$19,12,FALSE))/VLOOKUP($B1568,Stats!$A$2:$AA$19,26,FALSE)))</f>
        <v/>
      </c>
      <c r="BR1568" s="51" t="str">
        <f t="shared" si="328"/>
        <v/>
      </c>
      <c r="BS1568" s="32" t="str">
        <f t="shared" si="323"/>
        <v/>
      </c>
      <c r="BT1568" s="53" t="str">
        <f t="shared" si="324"/>
        <v/>
      </c>
    </row>
    <row r="1569" spans="1:72" x14ac:dyDescent="0.15">
      <c r="A1569" s="5">
        <v>7778</v>
      </c>
      <c r="B1569" s="5" t="s">
        <v>58</v>
      </c>
      <c r="C1569" s="3">
        <v>0</v>
      </c>
      <c r="D1569" s="11">
        <v>0.17572156196943989</v>
      </c>
      <c r="E1569" s="6">
        <v>7.5089526844394254E-3</v>
      </c>
      <c r="F1569" s="12">
        <v>74</v>
      </c>
      <c r="G1569" s="12">
        <v>41</v>
      </c>
      <c r="H1569" s="13">
        <v>5.6976271640110038E-3</v>
      </c>
      <c r="I1569" s="13">
        <v>-6.2538389167410714E-3</v>
      </c>
      <c r="J1569" s="12">
        <v>12</v>
      </c>
      <c r="K1569" s="12">
        <v>5</v>
      </c>
      <c r="L1569" s="13">
        <v>1.7215568862275488E-2</v>
      </c>
      <c r="M1569" s="13">
        <v>-2.3368251410153196E-2</v>
      </c>
      <c r="N1569" s="8">
        <v>1.385</v>
      </c>
      <c r="O1569" s="8">
        <v>1.1757215619694399</v>
      </c>
      <c r="P1569" s="14">
        <v>42090</v>
      </c>
      <c r="Q1569" s="13">
        <v>-4.0225261464199802E-2</v>
      </c>
      <c r="R1569" s="14">
        <v>41996</v>
      </c>
      <c r="S1569" s="14">
        <f>IF(ISNUMBER(R1569),VLOOKUP(B1569,Index!$B$3:$AB$18,27,FALSE),"")</f>
        <v>42041</v>
      </c>
      <c r="T1569" s="14">
        <f>IF(ISNUMBER($R1569),VLOOKUP($B1569,Index!$B$21:$AB$36,27,FALSE),"")</f>
        <v>41996</v>
      </c>
      <c r="U1569" s="14">
        <f>IF(ISNUMBER($R1569),VLOOKUP($B1569,Index!$B$39:$AB$54,27,FALSE),"")</f>
        <v>42003</v>
      </c>
      <c r="W1569" s="6">
        <v>0.36994013046197871</v>
      </c>
      <c r="X1569" s="7">
        <v>0.64347826086956517</v>
      </c>
      <c r="Y1569" s="6">
        <v>0.14247235995158505</v>
      </c>
      <c r="Z1569" s="8" t="str">
        <f t="shared" si="325"/>
        <v/>
      </c>
      <c r="AA1569" s="9">
        <v>4.3684380305602444</v>
      </c>
      <c r="AB1569" s="3">
        <v>0</v>
      </c>
      <c r="AC1569" s="6">
        <v>0.13685570012622583</v>
      </c>
      <c r="AD1569" s="7">
        <v>0.41406427221172015</v>
      </c>
      <c r="AE1569" s="6">
        <v>2.0298373350174016E-2</v>
      </c>
      <c r="AF1569" s="8" t="str">
        <f t="shared" si="326"/>
        <v/>
      </c>
      <c r="AG1569" s="9">
        <v>19.083250826845067</v>
      </c>
      <c r="AH1569" s="3">
        <v>0</v>
      </c>
      <c r="AK1569" t="str">
        <f t="shared" si="331"/>
        <v/>
      </c>
      <c r="AL1569" t="str">
        <f t="shared" si="331"/>
        <v/>
      </c>
      <c r="AM1569" t="str">
        <f t="shared" si="331"/>
        <v/>
      </c>
      <c r="AN1569" t="str">
        <f t="shared" si="331"/>
        <v/>
      </c>
      <c r="AO1569" t="str">
        <f t="shared" si="331"/>
        <v/>
      </c>
      <c r="AP1569" t="str">
        <f t="shared" si="331"/>
        <v/>
      </c>
      <c r="AQ1569" t="str">
        <f t="shared" si="331"/>
        <v/>
      </c>
      <c r="AR1569" t="str">
        <f t="shared" si="331"/>
        <v/>
      </c>
      <c r="AS1569" t="str">
        <f t="shared" si="331"/>
        <v/>
      </c>
      <c r="AT1569" t="str">
        <f t="shared" si="331"/>
        <v/>
      </c>
      <c r="AU1569" t="str">
        <f t="shared" si="331"/>
        <v/>
      </c>
      <c r="AV1569" t="str">
        <f t="shared" si="331"/>
        <v/>
      </c>
      <c r="AW1569" t="str">
        <f t="shared" si="331"/>
        <v/>
      </c>
      <c r="AX1569" t="str">
        <f t="shared" si="331"/>
        <v/>
      </c>
      <c r="AZ1569" s="46" t="str">
        <f>IF(ISNUMBER(VLOOKUP($B1569,Stats!$A$2:$AA$19,2,FALSE))=FALSE,"",IF(ISNUMBER(W1569),(W1569-VLOOKUP($B1569,Stats!$A$2:$AA$19,2,FALSE))/VLOOKUP($B1569,Stats!$A$2:$AA$19,16,FALSE),""))</f>
        <v/>
      </c>
      <c r="BA1569" s="46" t="str">
        <f>IF(ISNUMBER(VLOOKUP($B1569,Stats!$A$2:$AA$19,2,FALSE))=FALSE,"",IF(ISNUMBER(X1569),(X1569-VLOOKUP($B1569,Stats!$A$2:$AA$19,3,FALSE))/VLOOKUP($B1569,Stats!$A$2:$AA$19,17,FALSE),""))</f>
        <v/>
      </c>
      <c r="BB1569" s="46"/>
      <c r="BC1569" s="46"/>
      <c r="BD1569" s="44" t="str">
        <f t="shared" si="322"/>
        <v/>
      </c>
      <c r="BE1569" s="46" t="str">
        <f>IF(ISNUMBER(VLOOKUP($B1569,Stats!$A$2:$AA$19,2,FALSE))=FALSE,"",IF(ISNUMBER(Y1569),(Y1569-VLOOKUP($B1569,Stats!$A$2:$AA$19,5,FALSE))/VLOOKUP($B1569,Stats!$A$2:$AA$19,19,FALSE),""))</f>
        <v/>
      </c>
      <c r="BF1569" s="46"/>
      <c r="BG1569" s="46"/>
      <c r="BH1569" s="46" t="str">
        <f>IF(ISNUMBER(VLOOKUP($B1569,Stats!$A$2:$AA$19,2,FALSE))=FALSE,"",IF(ISNUMBER(Z1569),(Z1569-VLOOKUP($B1569,Stats!$A$2:$AA$19,8,FALSE))/VLOOKUP($B1569,Stats!$A$2:$AA$19,22,FALSE),""))</f>
        <v/>
      </c>
      <c r="BI1569" s="46" t="str">
        <f>IF(ISNUMBER(VLOOKUP($B1569,Stats!$A$2:$AA$19,2,FALSE))=FALSE,"",IF(ISNUMBER(#REF!),(#REF!-VLOOKUP($B1569,Stats!$A$2:$AA$19,9,FALSE))/VLOOKUP($B1569,Stats!$A$2:$AA$19,23,FALSE),""))</f>
        <v/>
      </c>
      <c r="BJ1569" s="46" t="str">
        <f>IF(ISNUMBER(VLOOKUP($B1569,Stats!$A$2:$AA$19,2,FALSE))=FALSE,"",IF(ISNUMBER(#REF!),(#REF!-VLOOKUP($B1569,Stats!$A$2:$AA$19,10,FALSE))/VLOOKUP($B1569,Stats!$A$2:$AA$19,24,FALSE),""))</f>
        <v/>
      </c>
      <c r="BK1569" s="44" t="str">
        <f t="shared" si="327"/>
        <v/>
      </c>
      <c r="BL1569" s="46" t="str">
        <f>IF(ISNUMBER(VLOOKUP($B1569,Stats!$A$2:$AA$19,2,FALSE))=FALSE,"",IF(ISNUMBER(#REF!),(#REF!-VLOOKUP($B1569,Stats!$A$2:$AA$19,11,FALSE))/VLOOKUP($B1569,Stats!$A$2:$AA$19,25,FALSE),""))</f>
        <v/>
      </c>
      <c r="BM1569" s="46" t="str">
        <f>IF(ISNUMBER(VLOOKUP($B1569,Stats!$A$2:$AA$19,2,FALSE))=FALSE,"",IF(ISNUMBER(AA1569),(AA1569-VLOOKUP($B1569,Stats!$A$2:$AA$19,12,FALSE))/VLOOKUP($B1569,Stats!$A$2:$AA$19,26,FALSE),""))</f>
        <v/>
      </c>
      <c r="BN1569" s="46" t="str">
        <f>IF(ISNUMBER(VLOOKUP($B1569,Stats!$A$2:$AA$19,2,FALSE))=FALSE,"",IF(ISNUMBER(#REF!),(#REF!-VLOOKUP($B1569,Stats!$A$2:$AA$19,13,FALSE))/VLOOKUP($B1569,Stats!$A$2:$AA$19,27,FALSE),""))</f>
        <v/>
      </c>
      <c r="BO1569" s="46" t="str">
        <f>IF(ISNUMBER(VLOOKUP($B1569,Stats!$A$2:$AA$19,2,FALSE))=FALSE,"",IF(ISNUMBER(#REF!),(#REF!-VLOOKUP($B1569,Stats!$A$2:$AA$19,14,FALSE))/VLOOKUP($B1569,Stats!$A$2:$AB$19,28,FALSE),""))</f>
        <v/>
      </c>
      <c r="BP1569" s="46"/>
      <c r="BQ1569" s="46" t="str">
        <f>IF(ISNUMBER(VLOOKUP($B1569,Stats!$A$2:$AA$19,2,FALSE))=FALSE,"",IF(ISNUMBER(BM1569),BM1569,(VLOOKUP($B1569,Stats!$A$2:$AT$19,46,FALSE)-VLOOKUP($B1569,Stats!$A$2:$AA$19,12,FALSE))/VLOOKUP($B1569,Stats!$A$2:$AA$19,26,FALSE)))</f>
        <v/>
      </c>
      <c r="BR1569" s="51" t="str">
        <f t="shared" si="328"/>
        <v/>
      </c>
      <c r="BS1569" s="32" t="str">
        <f t="shared" si="323"/>
        <v/>
      </c>
      <c r="BT1569" s="53" t="str">
        <f t="shared" si="324"/>
        <v/>
      </c>
    </row>
    <row r="1570" spans="1:72" x14ac:dyDescent="0.15">
      <c r="A1570" s="5">
        <v>7778</v>
      </c>
      <c r="B1570" s="5" t="s">
        <v>59</v>
      </c>
      <c r="C1570" s="3">
        <v>0</v>
      </c>
      <c r="D1570" s="11">
        <v>1.1876226878421801E-2</v>
      </c>
      <c r="E1570" s="6">
        <v>6.8878548322798706E-3</v>
      </c>
      <c r="F1570" s="15">
        <v>5.2857142857142856</v>
      </c>
      <c r="G1570" s="15">
        <v>2.9285714285714284</v>
      </c>
      <c r="H1570" s="13">
        <v>5.7633920217103358E-3</v>
      </c>
      <c r="I1570" s="13">
        <v>-5.6016500968614517E-3</v>
      </c>
      <c r="J1570" s="12">
        <v>3.7142857142857144</v>
      </c>
      <c r="K1570" s="12">
        <v>1.8571428571428572</v>
      </c>
      <c r="L1570" s="13">
        <v>1.0671246802393555E-2</v>
      </c>
      <c r="M1570" s="13">
        <v>-9.4385418163712795E-3</v>
      </c>
      <c r="N1570" s="8">
        <v>1.2416428571428573</v>
      </c>
      <c r="O1570" s="8">
        <v>1.0177162055018023</v>
      </c>
      <c r="P1570" s="14"/>
      <c r="Q1570" s="13">
        <v>-1.3602578151426807E-2</v>
      </c>
      <c r="R1570" s="14"/>
      <c r="S1570" s="14" t="str">
        <f>IF(ISNUMBER(R1570),VLOOKUP(B1570,Index!$B$3:$AB$18,27,FALSE),"")</f>
        <v/>
      </c>
      <c r="T1570" s="14" t="str">
        <f>IF(ISNUMBER($R1570),VLOOKUP($B1570,Index!$B$21:$AB$36,27,FALSE),"")</f>
        <v/>
      </c>
      <c r="U1570" s="14" t="str">
        <f>IF(ISNUMBER($R1570),VLOOKUP($B1570,Index!$B$39:$AB$54,27,FALSE),"")</f>
        <v/>
      </c>
      <c r="W1570" s="6">
        <v>0.46240256191367574</v>
      </c>
      <c r="X1570" s="8">
        <v>0.63579931972789105</v>
      </c>
      <c r="Y1570" s="6">
        <v>0.13068785677560874</v>
      </c>
      <c r="Z1570" s="8" t="str">
        <f t="shared" si="325"/>
        <v/>
      </c>
      <c r="AA1570" s="9" t="s">
        <v>25</v>
      </c>
      <c r="AB1570" s="3">
        <v>0</v>
      </c>
      <c r="AC1570" s="6">
        <v>0.21381612926433072</v>
      </c>
      <c r="AD1570" s="8">
        <v>0.40424077496644906</v>
      </c>
      <c r="AE1570" s="6">
        <v>1.7079315908602021E-2</v>
      </c>
      <c r="AF1570" s="8" t="str">
        <f t="shared" si="326"/>
        <v/>
      </c>
      <c r="AG1570" s="9" t="s">
        <v>25</v>
      </c>
      <c r="AH1570" s="3">
        <v>0</v>
      </c>
      <c r="AK1570" t="str">
        <f t="shared" si="331"/>
        <v/>
      </c>
      <c r="AL1570" t="str">
        <f t="shared" si="331"/>
        <v/>
      </c>
      <c r="AM1570" t="str">
        <f t="shared" si="331"/>
        <v/>
      </c>
      <c r="AN1570" t="str">
        <f t="shared" si="331"/>
        <v/>
      </c>
      <c r="AO1570" t="str">
        <f t="shared" si="331"/>
        <v/>
      </c>
      <c r="AP1570" t="str">
        <f t="shared" si="331"/>
        <v/>
      </c>
      <c r="AQ1570" t="str">
        <f t="shared" si="331"/>
        <v/>
      </c>
      <c r="AR1570" t="str">
        <f t="shared" si="331"/>
        <v/>
      </c>
      <c r="AS1570" t="str">
        <f t="shared" si="331"/>
        <v/>
      </c>
      <c r="AT1570" t="str">
        <f t="shared" si="331"/>
        <v/>
      </c>
      <c r="AU1570" t="str">
        <f t="shared" si="331"/>
        <v/>
      </c>
      <c r="AV1570" t="str">
        <f t="shared" si="331"/>
        <v/>
      </c>
      <c r="AW1570" t="str">
        <f t="shared" si="331"/>
        <v/>
      </c>
      <c r="AX1570" t="str">
        <f t="shared" si="331"/>
        <v/>
      </c>
      <c r="AZ1570" s="46" t="str">
        <f>IF(ISNUMBER(VLOOKUP($B1570,Stats!$A$2:$AA$19,2,FALSE))=FALSE,"",IF(ISNUMBER(W1570),(W1570-VLOOKUP($B1570,Stats!$A$2:$AA$19,2,FALSE))/VLOOKUP($B1570,Stats!$A$2:$AA$19,16,FALSE),""))</f>
        <v/>
      </c>
      <c r="BA1570" s="46" t="str">
        <f>IF(ISNUMBER(VLOOKUP($B1570,Stats!$A$2:$AA$19,2,FALSE))=FALSE,"",IF(ISNUMBER(X1570),(X1570-VLOOKUP($B1570,Stats!$A$2:$AA$19,3,FALSE))/VLOOKUP($B1570,Stats!$A$2:$AA$19,17,FALSE),""))</f>
        <v/>
      </c>
      <c r="BB1570" s="46"/>
      <c r="BC1570" s="46"/>
      <c r="BD1570" s="44" t="str">
        <f t="shared" si="322"/>
        <v/>
      </c>
      <c r="BE1570" s="46" t="str">
        <f>IF(ISNUMBER(VLOOKUP($B1570,Stats!$A$2:$AA$19,2,FALSE))=FALSE,"",IF(ISNUMBER(Y1570),(Y1570-VLOOKUP($B1570,Stats!$A$2:$AA$19,5,FALSE))/VLOOKUP($B1570,Stats!$A$2:$AA$19,19,FALSE),""))</f>
        <v/>
      </c>
      <c r="BF1570" s="46"/>
      <c r="BG1570" s="46"/>
      <c r="BH1570" s="46" t="str">
        <f>IF(ISNUMBER(VLOOKUP($B1570,Stats!$A$2:$AA$19,2,FALSE))=FALSE,"",IF(ISNUMBER(Z1570),(Z1570-VLOOKUP($B1570,Stats!$A$2:$AA$19,8,FALSE))/VLOOKUP($B1570,Stats!$A$2:$AA$19,22,FALSE),""))</f>
        <v/>
      </c>
      <c r="BI1570" s="46" t="str">
        <f>IF(ISNUMBER(VLOOKUP($B1570,Stats!$A$2:$AA$19,2,FALSE))=FALSE,"",IF(ISNUMBER(#REF!),(#REF!-VLOOKUP($B1570,Stats!$A$2:$AA$19,9,FALSE))/VLOOKUP($B1570,Stats!$A$2:$AA$19,23,FALSE),""))</f>
        <v/>
      </c>
      <c r="BJ1570" s="46" t="str">
        <f>IF(ISNUMBER(VLOOKUP($B1570,Stats!$A$2:$AA$19,2,FALSE))=FALSE,"",IF(ISNUMBER(#REF!),(#REF!-VLOOKUP($B1570,Stats!$A$2:$AA$19,10,FALSE))/VLOOKUP($B1570,Stats!$A$2:$AA$19,24,FALSE),""))</f>
        <v/>
      </c>
      <c r="BK1570" s="44" t="str">
        <f t="shared" si="327"/>
        <v/>
      </c>
      <c r="BL1570" s="46" t="str">
        <f>IF(ISNUMBER(VLOOKUP($B1570,Stats!$A$2:$AA$19,2,FALSE))=FALSE,"",IF(ISNUMBER(#REF!),(#REF!-VLOOKUP($B1570,Stats!$A$2:$AA$19,11,FALSE))/VLOOKUP($B1570,Stats!$A$2:$AA$19,25,FALSE),""))</f>
        <v/>
      </c>
      <c r="BM1570" s="46" t="str">
        <f>IF(ISNUMBER(VLOOKUP($B1570,Stats!$A$2:$AA$19,2,FALSE))=FALSE,"",IF(ISNUMBER(AA1570),(AA1570-VLOOKUP($B1570,Stats!$A$2:$AA$19,12,FALSE))/VLOOKUP($B1570,Stats!$A$2:$AA$19,26,FALSE),""))</f>
        <v/>
      </c>
      <c r="BN1570" s="46" t="str">
        <f>IF(ISNUMBER(VLOOKUP($B1570,Stats!$A$2:$AA$19,2,FALSE))=FALSE,"",IF(ISNUMBER(#REF!),(#REF!-VLOOKUP($B1570,Stats!$A$2:$AA$19,13,FALSE))/VLOOKUP($B1570,Stats!$A$2:$AA$19,27,FALSE),""))</f>
        <v/>
      </c>
      <c r="BO1570" s="46" t="str">
        <f>IF(ISNUMBER(VLOOKUP($B1570,Stats!$A$2:$AA$19,2,FALSE))=FALSE,"",IF(ISNUMBER(#REF!),(#REF!-VLOOKUP($B1570,Stats!$A$2:$AA$19,14,FALSE))/VLOOKUP($B1570,Stats!$A$2:$AB$19,28,FALSE),""))</f>
        <v/>
      </c>
      <c r="BP1570" s="46"/>
      <c r="BQ1570" s="46" t="str">
        <f>IF(ISNUMBER(VLOOKUP($B1570,Stats!$A$2:$AA$19,2,FALSE))=FALSE,"",IF(ISNUMBER(BM1570),BM1570,(VLOOKUP($B1570,Stats!$A$2:$AT$19,46,FALSE)-VLOOKUP($B1570,Stats!$A$2:$AA$19,12,FALSE))/VLOOKUP($B1570,Stats!$A$2:$AA$19,26,FALSE)))</f>
        <v/>
      </c>
      <c r="BR1570" s="51" t="str">
        <f t="shared" si="328"/>
        <v/>
      </c>
      <c r="BS1570" s="32" t="str">
        <f t="shared" si="323"/>
        <v/>
      </c>
      <c r="BT1570" s="53" t="str">
        <f t="shared" si="324"/>
        <v/>
      </c>
    </row>
    <row r="1571" spans="1:72" x14ac:dyDescent="0.15">
      <c r="A1571" s="16">
        <v>7778</v>
      </c>
      <c r="B1571" s="17">
        <v>201421</v>
      </c>
      <c r="C1571" s="3">
        <v>0</v>
      </c>
      <c r="D1571" s="23">
        <v>-1.8675721561969505E-2</v>
      </c>
      <c r="E1571" s="18">
        <v>3.5730630125913516E-3</v>
      </c>
      <c r="F1571" s="24">
        <v>2</v>
      </c>
      <c r="G1571" s="24">
        <v>5</v>
      </c>
      <c r="H1571" s="20">
        <v>1.7036372509198205E-3</v>
      </c>
      <c r="I1571" s="20">
        <v>-4.4385158563200692E-3</v>
      </c>
      <c r="J1571" s="24">
        <v>2</v>
      </c>
      <c r="K1571" s="24">
        <v>3</v>
      </c>
      <c r="L1571" s="20">
        <v>2.5466893039050031E-3</v>
      </c>
      <c r="M1571" s="20">
        <v>-7.6726342710998763E-3</v>
      </c>
      <c r="N1571" s="19">
        <v>1.181</v>
      </c>
      <c r="O1571" s="19">
        <v>1.002546689303905</v>
      </c>
      <c r="P1571" s="25">
        <v>41921</v>
      </c>
      <c r="Q1571" s="20">
        <v>-2.1168501270110163E-2</v>
      </c>
      <c r="R1571" s="25">
        <v>41929</v>
      </c>
      <c r="S1571" s="25">
        <f>IF(ISNUMBER(R1571),VLOOKUP(B1571,Index!$B$3:$AB$18,27,FALSE),"")</f>
        <v>41929</v>
      </c>
      <c r="T1571" s="25">
        <f>IF(ISNUMBER($R1571),VLOOKUP($B1571,Index!$B$21:$AB$36,27,FALSE),"")</f>
        <v>41929</v>
      </c>
      <c r="U1571" s="25">
        <f>IF(ISNUMBER($R1571),VLOOKUP($B1571,Index!$B$39:$AB$54,27,FALSE),"")</f>
        <v>41929</v>
      </c>
      <c r="W1571" s="18">
        <v>-0.67232597623090218</v>
      </c>
      <c r="X1571" s="19">
        <v>0.2857142857142857</v>
      </c>
      <c r="Y1571" s="18">
        <v>6.7794104058549354E-2</v>
      </c>
      <c r="Z1571" s="19">
        <f t="shared" si="325"/>
        <v>0</v>
      </c>
      <c r="AA1571" s="21" t="s">
        <v>25</v>
      </c>
      <c r="AB1571" s="3">
        <v>0</v>
      </c>
      <c r="AC1571" s="18">
        <v>0.45202221831483563</v>
      </c>
      <c r="AD1571" s="19">
        <v>8.1632653061224483E-2</v>
      </c>
      <c r="AE1571" s="18">
        <v>4.596040545101418E-3</v>
      </c>
      <c r="AF1571" s="19">
        <f t="shared" si="326"/>
        <v>0</v>
      </c>
      <c r="AG1571" s="21" t="s">
        <v>25</v>
      </c>
      <c r="AH1571" s="3">
        <v>0</v>
      </c>
      <c r="AK1571" t="str">
        <f t="shared" si="331"/>
        <v/>
      </c>
      <c r="AL1571" t="str">
        <f t="shared" si="331"/>
        <v/>
      </c>
      <c r="AM1571" t="str">
        <f t="shared" si="331"/>
        <v/>
      </c>
      <c r="AN1571" t="str">
        <f t="shared" si="331"/>
        <v/>
      </c>
      <c r="AO1571" t="str">
        <f t="shared" si="331"/>
        <v/>
      </c>
      <c r="AP1571" t="str">
        <f t="shared" si="331"/>
        <v/>
      </c>
      <c r="AQ1571" t="str">
        <f t="shared" si="331"/>
        <v/>
      </c>
      <c r="AR1571" t="str">
        <f t="shared" si="331"/>
        <v/>
      </c>
      <c r="AS1571" t="str">
        <f t="shared" si="331"/>
        <v/>
      </c>
      <c r="AT1571" t="str">
        <f t="shared" si="331"/>
        <v/>
      </c>
      <c r="AU1571" t="str">
        <f t="shared" si="331"/>
        <v/>
      </c>
      <c r="AV1571" t="str">
        <f t="shared" si="331"/>
        <v/>
      </c>
      <c r="AW1571" t="str">
        <f t="shared" si="331"/>
        <v/>
      </c>
      <c r="AX1571" t="str">
        <f t="shared" si="331"/>
        <v/>
      </c>
      <c r="AZ1571" s="46">
        <f>IF(ISNUMBER(VLOOKUP($B1571,Stats!$A$2:$AA$19,2,FALSE))=FALSE,"",IF(ISNUMBER(W1571),(W1571-VLOOKUP($B1571,Stats!$A$2:$AA$19,2,FALSE))/VLOOKUP($B1571,Stats!$A$2:$AA$19,16,FALSE),""))</f>
        <v>-0.59203377489721853</v>
      </c>
      <c r="BA1571" s="46">
        <f>IF(ISNUMBER(VLOOKUP($B1571,Stats!$A$2:$AA$19,2,FALSE))=FALSE,"",IF(ISNUMBER(X1571),(X1571-VLOOKUP($B1571,Stats!$A$2:$AA$19,3,FALSE))/VLOOKUP($B1571,Stats!$A$2:$AA$19,17,FALSE),""))</f>
        <v>-0.6967057200847836</v>
      </c>
      <c r="BB1571" s="46"/>
      <c r="BC1571" s="46"/>
      <c r="BD1571" s="44">
        <f t="shared" si="322"/>
        <v>-0.64436974749100107</v>
      </c>
      <c r="BE1571" s="46">
        <f>IF(ISNUMBER(VLOOKUP($B1571,Stats!$A$2:$AA$19,2,FALSE))=FALSE,"",IF(ISNUMBER(Y1571),(Y1571-VLOOKUP($B1571,Stats!$A$2:$AA$19,5,FALSE))/VLOOKUP($B1571,Stats!$A$2:$AA$19,19,FALSE),""))</f>
        <v>-0.24748854755208066</v>
      </c>
      <c r="BF1571" s="46"/>
      <c r="BG1571" s="46"/>
      <c r="BH1571" s="46">
        <f>IF(ISNUMBER(VLOOKUP($B1571,Stats!$A$2:$AA$19,2,FALSE))=FALSE,"",IF(ISNUMBER(Z1571),(Z1571-VLOOKUP($B1571,Stats!$A$2:$AA$19,8,FALSE))/VLOOKUP($B1571,Stats!$A$2:$AA$19,22,FALSE),""))</f>
        <v>-0.61753828864926419</v>
      </c>
      <c r="BI1571" s="46" t="str">
        <f>IF(ISNUMBER(VLOOKUP($B1571,Stats!$A$2:$AA$19,2,FALSE))=FALSE,"",IF(ISNUMBER(#REF!),(#REF!-VLOOKUP($B1571,Stats!$A$2:$AA$19,9,FALSE))/VLOOKUP($B1571,Stats!$A$2:$AA$19,23,FALSE),""))</f>
        <v/>
      </c>
      <c r="BJ1571" s="46" t="str">
        <f>IF(ISNUMBER(VLOOKUP($B1571,Stats!$A$2:$AA$19,2,FALSE))=FALSE,"",IF(ISNUMBER(#REF!),(#REF!-VLOOKUP($B1571,Stats!$A$2:$AA$19,10,FALSE))/VLOOKUP($B1571,Stats!$A$2:$AA$19,24,FALSE),""))</f>
        <v/>
      </c>
      <c r="BK1571" s="44">
        <f t="shared" si="327"/>
        <v>-1.2019503308322799E-2</v>
      </c>
      <c r="BL1571" s="46" t="str">
        <f>IF(ISNUMBER(VLOOKUP($B1571,Stats!$A$2:$AA$19,2,FALSE))=FALSE,"",IF(ISNUMBER(#REF!),(#REF!-VLOOKUP($B1571,Stats!$A$2:$AA$19,11,FALSE))/VLOOKUP($B1571,Stats!$A$2:$AA$19,25,FALSE),""))</f>
        <v/>
      </c>
      <c r="BM1571" s="46" t="str">
        <f>IF(ISNUMBER(VLOOKUP($B1571,Stats!$A$2:$AA$19,2,FALSE))=FALSE,"",IF(ISNUMBER(AA1571),(AA1571-VLOOKUP($B1571,Stats!$A$2:$AA$19,12,FALSE))/VLOOKUP($B1571,Stats!$A$2:$AA$19,26,FALSE),""))</f>
        <v/>
      </c>
      <c r="BN1571" s="46" t="str">
        <f>IF(ISNUMBER(VLOOKUP($B1571,Stats!$A$2:$AA$19,2,FALSE))=FALSE,"",IF(ISNUMBER(#REF!),(#REF!-VLOOKUP($B1571,Stats!$A$2:$AA$19,13,FALSE))/VLOOKUP($B1571,Stats!$A$2:$AA$19,27,FALSE),""))</f>
        <v/>
      </c>
      <c r="BO1571" s="46" t="str">
        <f>IF(ISNUMBER(VLOOKUP($B1571,Stats!$A$2:$AA$19,2,FALSE))=FALSE,"",IF(ISNUMBER(#REF!),(#REF!-VLOOKUP($B1571,Stats!$A$2:$AA$19,14,FALSE))/VLOOKUP($B1571,Stats!$A$2:$AB$19,28,FALSE),""))</f>
        <v/>
      </c>
      <c r="BP1571" s="46"/>
      <c r="BQ1571" s="46">
        <f>IF(ISNUMBER(VLOOKUP($B1571,Stats!$A$2:$AA$19,2,FALSE))=FALSE,"",IF(ISNUMBER(BM1571),BM1571,(VLOOKUP($B1571,Stats!$A$2:$AT$19,46,FALSE)-VLOOKUP($B1571,Stats!$A$2:$AA$19,12,FALSE))/VLOOKUP($B1571,Stats!$A$2:$AA$19,26,FALSE)))</f>
        <v>-0.81319138310867711</v>
      </c>
      <c r="BR1571" s="51">
        <f t="shared" si="328"/>
        <v>-0.81319138310867711</v>
      </c>
      <c r="BS1571" s="32" t="str">
        <f t="shared" si="323"/>
        <v>7778_201421</v>
      </c>
      <c r="BT1571" s="53">
        <f t="shared" si="324"/>
        <v>-0.29872392810492931</v>
      </c>
    </row>
    <row r="1572" spans="1:72" x14ac:dyDescent="0.15">
      <c r="A1572" s="16">
        <v>7778</v>
      </c>
      <c r="B1572" s="17">
        <v>201422</v>
      </c>
      <c r="C1572" s="3">
        <v>0</v>
      </c>
      <c r="D1572" s="23">
        <v>1.4705882352941346E-2</v>
      </c>
      <c r="E1572" s="18">
        <v>2.2999036045554715E-3</v>
      </c>
      <c r="F1572" s="24">
        <v>8</v>
      </c>
      <c r="G1572" s="24">
        <v>2</v>
      </c>
      <c r="H1572" s="20">
        <v>2.1526132002986087E-3</v>
      </c>
      <c r="I1572" s="20">
        <v>-1.2938472523875699E-3</v>
      </c>
      <c r="J1572" s="24">
        <v>6</v>
      </c>
      <c r="K1572" s="24">
        <v>2</v>
      </c>
      <c r="L1572" s="20">
        <v>6.0292850990524283E-3</v>
      </c>
      <c r="M1572" s="20">
        <v>-1.7256255392580355E-3</v>
      </c>
      <c r="N1572" s="19">
        <v>1.173</v>
      </c>
      <c r="O1572" s="19">
        <v>1.0112068965517242</v>
      </c>
      <c r="P1572" s="25">
        <v>41943</v>
      </c>
      <c r="Q1572" s="20">
        <v>-2.586206896551646E-3</v>
      </c>
      <c r="R1572" s="25">
        <v>41935</v>
      </c>
      <c r="S1572" s="25">
        <f>IF(ISNUMBER(R1572),VLOOKUP(B1572,Index!$B$3:$AB$18,27,FALSE),"")</f>
        <v>41939</v>
      </c>
      <c r="T1572" s="25">
        <f>IF(ISNUMBER($R1572),VLOOKUP($B1572,Index!$B$21:$AB$36,27,FALSE),"")</f>
        <v>41935</v>
      </c>
      <c r="U1572" s="25">
        <f>IF(ISNUMBER($R1572),VLOOKUP($B1572,Index!$B$39:$AB$54,27,FALSE),"")</f>
        <v>41936</v>
      </c>
      <c r="W1572" s="18">
        <v>0.44117647058824039</v>
      </c>
      <c r="X1572" s="19">
        <v>0.8</v>
      </c>
      <c r="Y1572" s="18">
        <v>4.3637602735358987E-2</v>
      </c>
      <c r="Z1572" s="19">
        <f t="shared" si="325"/>
        <v>4</v>
      </c>
      <c r="AA1572" s="21">
        <v>5.6862745098041589</v>
      </c>
      <c r="AB1572" s="3">
        <v>0</v>
      </c>
      <c r="AC1572" s="18">
        <v>0.19463667820069652</v>
      </c>
      <c r="AD1572" s="19">
        <v>0.64000000000000012</v>
      </c>
      <c r="AE1572" s="18">
        <v>1.9042403724890101E-3</v>
      </c>
      <c r="AF1572" s="19">
        <f t="shared" si="326"/>
        <v>16</v>
      </c>
      <c r="AG1572" s="21">
        <v>32.333717800848525</v>
      </c>
      <c r="AH1572" s="3">
        <v>0</v>
      </c>
      <c r="AK1572" t="str">
        <f t="shared" si="331"/>
        <v/>
      </c>
      <c r="AL1572">
        <f t="shared" si="331"/>
        <v>5.6862745098041589</v>
      </c>
      <c r="AM1572" t="str">
        <f t="shared" si="331"/>
        <v/>
      </c>
      <c r="AN1572" t="str">
        <f t="shared" si="331"/>
        <v/>
      </c>
      <c r="AO1572" t="str">
        <f t="shared" si="331"/>
        <v/>
      </c>
      <c r="AP1572" t="str">
        <f t="shared" si="331"/>
        <v/>
      </c>
      <c r="AQ1572" t="str">
        <f t="shared" si="331"/>
        <v/>
      </c>
      <c r="AR1572" t="str">
        <f t="shared" si="331"/>
        <v/>
      </c>
      <c r="AS1572" t="str">
        <f t="shared" si="331"/>
        <v/>
      </c>
      <c r="AT1572" t="str">
        <f t="shared" si="331"/>
        <v/>
      </c>
      <c r="AU1572" t="str">
        <f t="shared" si="331"/>
        <v/>
      </c>
      <c r="AV1572" t="str">
        <f t="shared" si="331"/>
        <v/>
      </c>
      <c r="AW1572" t="str">
        <f t="shared" si="331"/>
        <v/>
      </c>
      <c r="AX1572" t="str">
        <f t="shared" si="331"/>
        <v/>
      </c>
      <c r="AZ1572" s="46">
        <f>IF(ISNUMBER(VLOOKUP($B1572,Stats!$A$2:$AA$19,2,FALSE))=FALSE,"",IF(ISNUMBER(W1572),(W1572-VLOOKUP($B1572,Stats!$A$2:$AA$19,2,FALSE))/VLOOKUP($B1572,Stats!$A$2:$AA$19,16,FALSE),""))</f>
        <v>-0.175311939905088</v>
      </c>
      <c r="BA1572" s="46">
        <f>IF(ISNUMBER(VLOOKUP($B1572,Stats!$A$2:$AA$19,2,FALSE))=FALSE,"",IF(ISNUMBER(X1572),(X1572-VLOOKUP($B1572,Stats!$A$2:$AA$19,3,FALSE))/VLOOKUP($B1572,Stats!$A$2:$AA$19,17,FALSE),""))</f>
        <v>1.1714674103671339</v>
      </c>
      <c r="BB1572" s="46"/>
      <c r="BC1572" s="46"/>
      <c r="BD1572" s="44">
        <f t="shared" si="322"/>
        <v>0.49807773523102294</v>
      </c>
      <c r="BE1572" s="46">
        <f>IF(ISNUMBER(VLOOKUP($B1572,Stats!$A$2:$AA$19,2,FALSE))=FALSE,"",IF(ISNUMBER(Y1572),(Y1572-VLOOKUP($B1572,Stats!$A$2:$AA$19,5,FALSE))/VLOOKUP($B1572,Stats!$A$2:$AA$19,19,FALSE),""))</f>
        <v>-0.9170863041195999</v>
      </c>
      <c r="BF1572" s="46"/>
      <c r="BG1572" s="46"/>
      <c r="BH1572" s="46">
        <f>IF(ISNUMBER(VLOOKUP($B1572,Stats!$A$2:$AA$19,2,FALSE))=FALSE,"",IF(ISNUMBER(Z1572),(Z1572-VLOOKUP($B1572,Stats!$A$2:$AA$19,8,FALSE))/VLOOKUP($B1572,Stats!$A$2:$AA$19,22,FALSE),""))</f>
        <v>0.66359770503354598</v>
      </c>
      <c r="BI1572" s="46" t="str">
        <f>IF(ISNUMBER(VLOOKUP($B1572,Stats!$A$2:$AA$19,2,FALSE))=FALSE,"",IF(ISNUMBER(#REF!),(#REF!-VLOOKUP($B1572,Stats!$A$2:$AA$19,9,FALSE))/VLOOKUP($B1572,Stats!$A$2:$AA$19,23,FALSE),""))</f>
        <v/>
      </c>
      <c r="BJ1572" s="46" t="str">
        <f>IF(ISNUMBER(VLOOKUP($B1572,Stats!$A$2:$AA$19,2,FALSE))=FALSE,"",IF(ISNUMBER(#REF!),(#REF!-VLOOKUP($B1572,Stats!$A$2:$AA$19,10,FALSE))/VLOOKUP($B1572,Stats!$A$2:$AA$19,24,FALSE),""))</f>
        <v/>
      </c>
      <c r="BK1572" s="44">
        <f t="shared" si="327"/>
        <v>0.84103972439378361</v>
      </c>
      <c r="BL1572" s="46" t="str">
        <f>IF(ISNUMBER(VLOOKUP($B1572,Stats!$A$2:$AA$19,2,FALSE))=FALSE,"",IF(ISNUMBER(#REF!),(#REF!-VLOOKUP($B1572,Stats!$A$2:$AA$19,11,FALSE))/VLOOKUP($B1572,Stats!$A$2:$AA$19,25,FALSE),""))</f>
        <v/>
      </c>
      <c r="BM1572" s="46">
        <f>IF(ISNUMBER(VLOOKUP($B1572,Stats!$A$2:$AA$19,2,FALSE))=FALSE,"",IF(ISNUMBER(AA1572),(AA1572-VLOOKUP($B1572,Stats!$A$2:$AA$19,12,FALSE))/VLOOKUP($B1572,Stats!$A$2:$AA$19,26,FALSE),""))</f>
        <v>-1.3698314069781042E-2</v>
      </c>
      <c r="BN1572" s="46" t="str">
        <f>IF(ISNUMBER(VLOOKUP($B1572,Stats!$A$2:$AA$19,2,FALSE))=FALSE,"",IF(ISNUMBER(#REF!),(#REF!-VLOOKUP($B1572,Stats!$A$2:$AA$19,13,FALSE))/VLOOKUP($B1572,Stats!$A$2:$AA$19,27,FALSE),""))</f>
        <v/>
      </c>
      <c r="BO1572" s="46" t="str">
        <f>IF(ISNUMBER(VLOOKUP($B1572,Stats!$A$2:$AA$19,2,FALSE))=FALSE,"",IF(ISNUMBER(#REF!),(#REF!-VLOOKUP($B1572,Stats!$A$2:$AA$19,14,FALSE))/VLOOKUP($B1572,Stats!$A$2:$AB$19,28,FALSE),""))</f>
        <v/>
      </c>
      <c r="BP1572" s="46"/>
      <c r="BQ1572" s="46">
        <f>IF(ISNUMBER(VLOOKUP($B1572,Stats!$A$2:$AA$19,2,FALSE))=FALSE,"",IF(ISNUMBER(BM1572),BM1572,(VLOOKUP($B1572,Stats!$A$2:$AT$19,46,FALSE)-VLOOKUP($B1572,Stats!$A$2:$AA$19,12,FALSE))/VLOOKUP($B1572,Stats!$A$2:$AA$19,26,FALSE)))</f>
        <v>-1.3698314069781042E-2</v>
      </c>
      <c r="BR1572" s="51">
        <f t="shared" si="328"/>
        <v>-1.3698314069781042E-2</v>
      </c>
      <c r="BS1572" s="32" t="str">
        <f t="shared" si="323"/>
        <v>7778_201422</v>
      </c>
      <c r="BT1572" s="53">
        <f t="shared" si="324"/>
        <v>0.6014997188685185</v>
      </c>
    </row>
    <row r="1573" spans="1:72" x14ac:dyDescent="0.15">
      <c r="A1573" s="16">
        <v>7778</v>
      </c>
      <c r="B1573" s="17">
        <v>201423</v>
      </c>
      <c r="C1573" s="3">
        <v>0</v>
      </c>
      <c r="D1573" s="23">
        <v>-6.8201193520887049E-3</v>
      </c>
      <c r="E1573" s="18">
        <v>8.0661105358394731E-3</v>
      </c>
      <c r="F1573" s="24">
        <v>5</v>
      </c>
      <c r="G1573" s="24">
        <v>5</v>
      </c>
      <c r="H1573" s="20">
        <v>4.6133697051720102E-3</v>
      </c>
      <c r="I1573" s="20">
        <v>-5.9227897084088042E-3</v>
      </c>
      <c r="J1573" s="24">
        <v>1</v>
      </c>
      <c r="K1573" s="24">
        <v>2</v>
      </c>
      <c r="L1573" s="20">
        <v>1.2798634812286824E-2</v>
      </c>
      <c r="M1573" s="20">
        <v>-1.8534119629317614E-2</v>
      </c>
      <c r="N1573" s="19">
        <v>1.1870000000000001</v>
      </c>
      <c r="O1573" s="19">
        <v>1.0102127659574469</v>
      </c>
      <c r="P1573" s="25">
        <v>41953</v>
      </c>
      <c r="Q1573" s="20">
        <v>-1.8534119629317614E-2</v>
      </c>
      <c r="R1573" s="25">
        <v>41954</v>
      </c>
      <c r="S1573" s="25">
        <f>IF(ISNUMBER(R1573),VLOOKUP(B1573,Index!$B$3:$AB$18,27,FALSE),"")</f>
        <v>41956</v>
      </c>
      <c r="T1573" s="25">
        <f>IF(ISNUMBER($R1573),VLOOKUP($B1573,Index!$B$21:$AB$36,27,FALSE),"")</f>
        <v>41954</v>
      </c>
      <c r="U1573" s="25">
        <f>IF(ISNUMBER($R1573),VLOOKUP($B1573,Index!$B$39:$AB$54,27,FALSE),"")</f>
        <v>41957</v>
      </c>
      <c r="W1573" s="18">
        <v>-0.20460358056266115</v>
      </c>
      <c r="X1573" s="19">
        <v>0.5</v>
      </c>
      <c r="Y1573" s="18">
        <v>0.15304368691160378</v>
      </c>
      <c r="Z1573" s="19">
        <f t="shared" si="325"/>
        <v>2</v>
      </c>
      <c r="AA1573" s="21" t="s">
        <v>25</v>
      </c>
      <c r="AB1573" s="3">
        <v>0</v>
      </c>
      <c r="AC1573" s="18">
        <v>4.186262517906137E-2</v>
      </c>
      <c r="AD1573" s="19">
        <v>0.25</v>
      </c>
      <c r="AE1573" s="18">
        <v>2.3422370103497001E-2</v>
      </c>
      <c r="AF1573" s="19">
        <f t="shared" si="326"/>
        <v>4</v>
      </c>
      <c r="AG1573" s="21" t="s">
        <v>25</v>
      </c>
      <c r="AH1573" s="3">
        <v>0</v>
      </c>
      <c r="AK1573" t="str">
        <f t="shared" ref="AK1573:AX1582" si="332">IF($B1573=AK$2,$AA1573,"")</f>
        <v/>
      </c>
      <c r="AL1573" t="str">
        <f t="shared" si="332"/>
        <v/>
      </c>
      <c r="AM1573" t="str">
        <f t="shared" si="332"/>
        <v/>
      </c>
      <c r="AN1573" t="str">
        <f t="shared" si="332"/>
        <v/>
      </c>
      <c r="AO1573" t="str">
        <f t="shared" si="332"/>
        <v/>
      </c>
      <c r="AP1573" t="str">
        <f t="shared" si="332"/>
        <v/>
      </c>
      <c r="AQ1573" t="str">
        <f t="shared" si="332"/>
        <v/>
      </c>
      <c r="AR1573" t="str">
        <f t="shared" si="332"/>
        <v/>
      </c>
      <c r="AS1573" t="str">
        <f t="shared" si="332"/>
        <v/>
      </c>
      <c r="AT1573" t="str">
        <f t="shared" si="332"/>
        <v/>
      </c>
      <c r="AU1573" t="str">
        <f t="shared" si="332"/>
        <v/>
      </c>
      <c r="AV1573" t="str">
        <f t="shared" si="332"/>
        <v/>
      </c>
      <c r="AW1573" t="str">
        <f t="shared" si="332"/>
        <v/>
      </c>
      <c r="AX1573" t="str">
        <f t="shared" si="332"/>
        <v/>
      </c>
      <c r="AZ1573" s="46">
        <f>IF(ISNUMBER(VLOOKUP($B1573,Stats!$A$2:$AA$19,2,FALSE))=FALSE,"",IF(ISNUMBER(W1573),(W1573-VLOOKUP($B1573,Stats!$A$2:$AA$19,2,FALSE))/VLOOKUP($B1573,Stats!$A$2:$AA$19,16,FALSE),""))</f>
        <v>-0.22898783391834304</v>
      </c>
      <c r="BA1573" s="46">
        <f>IF(ISNUMBER(VLOOKUP($B1573,Stats!$A$2:$AA$19,2,FALSE))=FALSE,"",IF(ISNUMBER(X1573),(X1573-VLOOKUP($B1573,Stats!$A$2:$AA$19,3,FALSE))/VLOOKUP($B1573,Stats!$A$2:$AA$19,17,FALSE),""))</f>
        <v>-7.6117703670941991E-2</v>
      </c>
      <c r="BB1573" s="46"/>
      <c r="BC1573" s="46"/>
      <c r="BD1573" s="44">
        <f t="shared" si="322"/>
        <v>-0.15255276879464252</v>
      </c>
      <c r="BE1573" s="46">
        <f>IF(ISNUMBER(VLOOKUP($B1573,Stats!$A$2:$AA$19,2,FALSE))=FALSE,"",IF(ISNUMBER(Y1573),(Y1573-VLOOKUP($B1573,Stats!$A$2:$AA$19,5,FALSE))/VLOOKUP($B1573,Stats!$A$2:$AA$19,19,FALSE),""))</f>
        <v>0.11262353056630743</v>
      </c>
      <c r="BF1573" s="46"/>
      <c r="BG1573" s="46"/>
      <c r="BH1573" s="46">
        <f>IF(ISNUMBER(VLOOKUP($B1573,Stats!$A$2:$AA$19,2,FALSE))=FALSE,"",IF(ISNUMBER(Z1573),(Z1573-VLOOKUP($B1573,Stats!$A$2:$AA$19,8,FALSE))/VLOOKUP($B1573,Stats!$A$2:$AA$19,22,FALSE),""))</f>
        <v>4.0999925831563512E-2</v>
      </c>
      <c r="BI1573" s="46" t="str">
        <f>IF(ISNUMBER(VLOOKUP($B1573,Stats!$A$2:$AA$19,2,FALSE))=FALSE,"",IF(ISNUMBER(#REF!),(#REF!-VLOOKUP($B1573,Stats!$A$2:$AA$19,9,FALSE))/VLOOKUP($B1573,Stats!$A$2:$AA$19,23,FALSE),""))</f>
        <v/>
      </c>
      <c r="BJ1573" s="46" t="str">
        <f>IF(ISNUMBER(VLOOKUP($B1573,Stats!$A$2:$AA$19,2,FALSE))=FALSE,"",IF(ISNUMBER(#REF!),(#REF!-VLOOKUP($B1573,Stats!$A$2:$AA$19,10,FALSE))/VLOOKUP($B1573,Stats!$A$2:$AA$19,24,FALSE),""))</f>
        <v/>
      </c>
      <c r="BK1573" s="44">
        <f t="shared" si="327"/>
        <v>-6.6536493646946138E-2</v>
      </c>
      <c r="BL1573" s="46" t="str">
        <f>IF(ISNUMBER(VLOOKUP($B1573,Stats!$A$2:$AA$19,2,FALSE))=FALSE,"",IF(ISNUMBER(#REF!),(#REF!-VLOOKUP($B1573,Stats!$A$2:$AA$19,11,FALSE))/VLOOKUP($B1573,Stats!$A$2:$AA$19,25,FALSE),""))</f>
        <v/>
      </c>
      <c r="BM1573" s="46" t="str">
        <f>IF(ISNUMBER(VLOOKUP($B1573,Stats!$A$2:$AA$19,2,FALSE))=FALSE,"",IF(ISNUMBER(AA1573),(AA1573-VLOOKUP($B1573,Stats!$A$2:$AA$19,12,FALSE))/VLOOKUP($B1573,Stats!$A$2:$AA$19,26,FALSE),""))</f>
        <v/>
      </c>
      <c r="BN1573" s="46" t="str">
        <f>IF(ISNUMBER(VLOOKUP($B1573,Stats!$A$2:$AA$19,2,FALSE))=FALSE,"",IF(ISNUMBER(#REF!),(#REF!-VLOOKUP($B1573,Stats!$A$2:$AA$19,13,FALSE))/VLOOKUP($B1573,Stats!$A$2:$AA$19,27,FALSE),""))</f>
        <v/>
      </c>
      <c r="BO1573" s="46" t="str">
        <f>IF(ISNUMBER(VLOOKUP($B1573,Stats!$A$2:$AA$19,2,FALSE))=FALSE,"",IF(ISNUMBER(#REF!),(#REF!-VLOOKUP($B1573,Stats!$A$2:$AA$19,14,FALSE))/VLOOKUP($B1573,Stats!$A$2:$AB$19,28,FALSE),""))</f>
        <v/>
      </c>
      <c r="BP1573" s="46"/>
      <c r="BQ1573" s="46">
        <f>IF(ISNUMBER(VLOOKUP($B1573,Stats!$A$2:$AA$19,2,FALSE))=FALSE,"",IF(ISNUMBER(BM1573),BM1573,(VLOOKUP($B1573,Stats!$A$2:$AT$19,46,FALSE)-VLOOKUP($B1573,Stats!$A$2:$AA$19,12,FALSE))/VLOOKUP($B1573,Stats!$A$2:$AA$19,26,FALSE)))</f>
        <v>-0.71825946798524909</v>
      </c>
      <c r="BR1573" s="51">
        <f t="shared" si="328"/>
        <v>-0.71825946798524909</v>
      </c>
      <c r="BS1573" s="32" t="str">
        <f t="shared" si="323"/>
        <v>7778_201423</v>
      </c>
      <c r="BT1573" s="53">
        <f t="shared" si="324"/>
        <v>-0.21408434354414602</v>
      </c>
    </row>
    <row r="1574" spans="1:72" x14ac:dyDescent="0.15">
      <c r="A1574" s="16">
        <v>7778</v>
      </c>
      <c r="B1574" s="17">
        <v>201424</v>
      </c>
      <c r="C1574" s="3">
        <v>0</v>
      </c>
      <c r="D1574" s="23">
        <v>3.5193133047210168E-2</v>
      </c>
      <c r="E1574" s="18">
        <v>3.4777594775736009E-3</v>
      </c>
      <c r="F1574" s="24">
        <v>8</v>
      </c>
      <c r="G1574" s="24">
        <v>2</v>
      </c>
      <c r="H1574" s="20">
        <v>4.5513493488076873E-3</v>
      </c>
      <c r="I1574" s="20">
        <v>-8.543359098440173E-4</v>
      </c>
      <c r="J1574" s="24">
        <v>7</v>
      </c>
      <c r="K1574" s="24">
        <v>2</v>
      </c>
      <c r="L1574" s="20">
        <v>9.2050209205019051E-3</v>
      </c>
      <c r="M1574" s="20">
        <v>-8.5470085470074064E-4</v>
      </c>
      <c r="N1574" s="19">
        <v>1.206</v>
      </c>
      <c r="O1574" s="19">
        <v>1.0298889837745515</v>
      </c>
      <c r="P1574" s="25">
        <v>41971</v>
      </c>
      <c r="Q1574" s="20">
        <v>-1.7079419299743659E-3</v>
      </c>
      <c r="R1574" s="25">
        <v>41962</v>
      </c>
      <c r="S1574" s="25">
        <f>IF(ISNUMBER(R1574),VLOOKUP(B1574,Index!$B$3:$AB$18,27,FALSE),"")</f>
        <v>41963</v>
      </c>
      <c r="T1574" s="25">
        <f>IF(ISNUMBER($R1574),VLOOKUP($B1574,Index!$B$21:$AB$36,27,FALSE),"")</f>
        <v>41963</v>
      </c>
      <c r="U1574" s="25">
        <f>IF(ISNUMBER($R1574),VLOOKUP($B1574,Index!$B$39:$AB$54,27,FALSE),"")</f>
        <v>41963</v>
      </c>
      <c r="W1574" s="18">
        <v>1.055793991416305</v>
      </c>
      <c r="X1574" s="19">
        <v>0.8</v>
      </c>
      <c r="Y1574" s="18">
        <v>6.5985846620219113E-2</v>
      </c>
      <c r="Z1574" s="19">
        <f t="shared" si="325"/>
        <v>1</v>
      </c>
      <c r="AA1574" s="21">
        <v>20.605579399141735</v>
      </c>
      <c r="AB1574" s="3">
        <v>0</v>
      </c>
      <c r="AC1574" s="18">
        <v>1.1147009523107727</v>
      </c>
      <c r="AD1574" s="19">
        <v>0.64000000000000012</v>
      </c>
      <c r="AE1574" s="18">
        <v>4.3541319541870824E-3</v>
      </c>
      <c r="AF1574" s="19">
        <f t="shared" si="326"/>
        <v>1</v>
      </c>
      <c r="AG1574" s="21">
        <v>424.58990237433426</v>
      </c>
      <c r="AH1574" s="3">
        <v>0</v>
      </c>
      <c r="AK1574" t="str">
        <f t="shared" si="332"/>
        <v/>
      </c>
      <c r="AL1574" t="str">
        <f t="shared" si="332"/>
        <v/>
      </c>
      <c r="AM1574" t="str">
        <f t="shared" si="332"/>
        <v/>
      </c>
      <c r="AN1574">
        <f t="shared" si="332"/>
        <v>20.605579399141735</v>
      </c>
      <c r="AO1574" t="str">
        <f t="shared" si="332"/>
        <v/>
      </c>
      <c r="AP1574" t="str">
        <f t="shared" si="332"/>
        <v/>
      </c>
      <c r="AQ1574" t="str">
        <f t="shared" si="332"/>
        <v/>
      </c>
      <c r="AR1574" t="str">
        <f t="shared" si="332"/>
        <v/>
      </c>
      <c r="AS1574" t="str">
        <f t="shared" si="332"/>
        <v/>
      </c>
      <c r="AT1574" t="str">
        <f t="shared" si="332"/>
        <v/>
      </c>
      <c r="AU1574" t="str">
        <f t="shared" si="332"/>
        <v/>
      </c>
      <c r="AV1574" t="str">
        <f t="shared" si="332"/>
        <v/>
      </c>
      <c r="AW1574" t="str">
        <f t="shared" si="332"/>
        <v/>
      </c>
      <c r="AX1574" t="str">
        <f t="shared" si="332"/>
        <v/>
      </c>
      <c r="AZ1574" s="46">
        <f>IF(ISNUMBER(VLOOKUP($B1574,Stats!$A$2:$AA$19,2,FALSE))=FALSE,"",IF(ISNUMBER(W1574),(W1574-VLOOKUP($B1574,Stats!$A$2:$AA$19,2,FALSE))/VLOOKUP($B1574,Stats!$A$2:$AA$19,16,FALSE),""))</f>
        <v>-7.4985198099909584E-2</v>
      </c>
      <c r="BA1574" s="46">
        <f>IF(ISNUMBER(VLOOKUP($B1574,Stats!$A$2:$AA$19,2,FALSE))=FALSE,"",IF(ISNUMBER(X1574),(X1574-VLOOKUP($B1574,Stats!$A$2:$AA$19,3,FALSE))/VLOOKUP($B1574,Stats!$A$2:$AA$19,17,FALSE),""))</f>
        <v>0.51367074063984464</v>
      </c>
      <c r="BB1574" s="46"/>
      <c r="BC1574" s="46"/>
      <c r="BD1574" s="44">
        <f t="shared" si="322"/>
        <v>0.21934277126996754</v>
      </c>
      <c r="BE1574" s="46">
        <f>IF(ISNUMBER(VLOOKUP($B1574,Stats!$A$2:$AA$19,2,FALSE))=FALSE,"",IF(ISNUMBER(Y1574),(Y1574-VLOOKUP($B1574,Stats!$A$2:$AA$19,5,FALSE))/VLOOKUP($B1574,Stats!$A$2:$AA$19,19,FALSE),""))</f>
        <v>-0.60672233083015625</v>
      </c>
      <c r="BF1574" s="46"/>
      <c r="BG1574" s="46"/>
      <c r="BH1574" s="46">
        <f>IF(ISNUMBER(VLOOKUP($B1574,Stats!$A$2:$AA$19,2,FALSE))=FALSE,"",IF(ISNUMBER(Z1574),(Z1574-VLOOKUP($B1574,Stats!$A$2:$AA$19,8,FALSE))/VLOOKUP($B1574,Stats!$A$2:$AA$19,22,FALSE),""))</f>
        <v>-0.47935479253396501</v>
      </c>
      <c r="BI1574" s="46" t="str">
        <f>IF(ISNUMBER(VLOOKUP($B1574,Stats!$A$2:$AA$19,2,FALSE))=FALSE,"",IF(ISNUMBER(#REF!),(#REF!-VLOOKUP($B1574,Stats!$A$2:$AA$19,9,FALSE))/VLOOKUP($B1574,Stats!$A$2:$AA$19,23,FALSE),""))</f>
        <v/>
      </c>
      <c r="BJ1574" s="46" t="str">
        <f>IF(ISNUMBER(VLOOKUP($B1574,Stats!$A$2:$AA$19,2,FALSE))=FALSE,"",IF(ISNUMBER(#REF!),(#REF!-VLOOKUP($B1574,Stats!$A$2:$AA$19,10,FALSE))/VLOOKUP($B1574,Stats!$A$2:$AA$19,24,FALSE),""))</f>
        <v/>
      </c>
      <c r="BK1574" s="44">
        <f t="shared" si="327"/>
        <v>0.28089919382091988</v>
      </c>
      <c r="BL1574" s="46" t="str">
        <f>IF(ISNUMBER(VLOOKUP($B1574,Stats!$A$2:$AA$19,2,FALSE))=FALSE,"",IF(ISNUMBER(#REF!),(#REF!-VLOOKUP($B1574,Stats!$A$2:$AA$19,11,FALSE))/VLOOKUP($B1574,Stats!$A$2:$AA$19,25,FALSE),""))</f>
        <v/>
      </c>
      <c r="BM1574" s="46">
        <f>IF(ISNUMBER(VLOOKUP($B1574,Stats!$A$2:$AA$19,2,FALSE))=FALSE,"",IF(ISNUMBER(AA1574),(AA1574-VLOOKUP($B1574,Stats!$A$2:$AA$19,12,FALSE))/VLOOKUP($B1574,Stats!$A$2:$AA$19,26,FALSE),""))</f>
        <v>0.37836953142931101</v>
      </c>
      <c r="BN1574" s="46" t="str">
        <f>IF(ISNUMBER(VLOOKUP($B1574,Stats!$A$2:$AA$19,2,FALSE))=FALSE,"",IF(ISNUMBER(#REF!),(#REF!-VLOOKUP($B1574,Stats!$A$2:$AA$19,13,FALSE))/VLOOKUP($B1574,Stats!$A$2:$AA$19,27,FALSE),""))</f>
        <v/>
      </c>
      <c r="BO1574" s="46" t="str">
        <f>IF(ISNUMBER(VLOOKUP($B1574,Stats!$A$2:$AA$19,2,FALSE))=FALSE,"",IF(ISNUMBER(#REF!),(#REF!-VLOOKUP($B1574,Stats!$A$2:$AA$19,14,FALSE))/VLOOKUP($B1574,Stats!$A$2:$AB$19,28,FALSE),""))</f>
        <v/>
      </c>
      <c r="BP1574" s="46"/>
      <c r="BQ1574" s="46">
        <f>IF(ISNUMBER(VLOOKUP($B1574,Stats!$A$2:$AA$19,2,FALSE))=FALSE,"",IF(ISNUMBER(BM1574),BM1574,(VLOOKUP($B1574,Stats!$A$2:$AT$19,46,FALSE)-VLOOKUP($B1574,Stats!$A$2:$AA$19,12,FALSE))/VLOOKUP($B1574,Stats!$A$2:$AA$19,26,FALSE)))</f>
        <v>0.37836953142931101</v>
      </c>
      <c r="BR1574" s="51">
        <f t="shared" si="328"/>
        <v>0.37836953142931101</v>
      </c>
      <c r="BS1574" s="32" t="str">
        <f t="shared" si="323"/>
        <v>7778_201424</v>
      </c>
      <c r="BT1574" s="53">
        <f t="shared" si="324"/>
        <v>0.28808197683240766</v>
      </c>
    </row>
    <row r="1575" spans="1:72" x14ac:dyDescent="0.15">
      <c r="A1575" s="16">
        <v>7778</v>
      </c>
      <c r="B1575" s="17">
        <v>201425</v>
      </c>
      <c r="C1575" s="3">
        <v>0</v>
      </c>
      <c r="D1575" s="23">
        <v>2.2388059701492713E-2</v>
      </c>
      <c r="E1575" s="18">
        <v>1.1083292765902865E-2</v>
      </c>
      <c r="F1575" s="24">
        <v>7</v>
      </c>
      <c r="G1575" s="24">
        <v>3</v>
      </c>
      <c r="H1575" s="20">
        <v>8.5083673230407064E-3</v>
      </c>
      <c r="I1575" s="20">
        <v>-1.2279697121229782E-2</v>
      </c>
      <c r="J1575" s="24">
        <v>3</v>
      </c>
      <c r="K1575" s="24">
        <v>1</v>
      </c>
      <c r="L1575" s="20">
        <v>1.5012510425354453E-2</v>
      </c>
      <c r="M1575" s="20">
        <v>-1.6406890894175574E-2</v>
      </c>
      <c r="N1575" s="19">
        <v>1.2330000000000001</v>
      </c>
      <c r="O1575" s="19">
        <v>1.0292153589315527</v>
      </c>
      <c r="P1575" s="25">
        <v>41985</v>
      </c>
      <c r="Q1575" s="20">
        <v>-2.6785714285714191E-2</v>
      </c>
      <c r="R1575" s="25">
        <v>41982</v>
      </c>
      <c r="S1575" s="25">
        <f>IF(ISNUMBER(R1575),VLOOKUP(B1575,Index!$B$3:$AB$18,27,FALSE),"")</f>
        <v>41982</v>
      </c>
      <c r="T1575" s="25">
        <f>IF(ISNUMBER($R1575),VLOOKUP($B1575,Index!$B$21:$AB$36,27,FALSE),"")</f>
        <v>41982</v>
      </c>
      <c r="U1575" s="25">
        <f>IF(ISNUMBER($R1575),VLOOKUP($B1575,Index!$B$39:$AB$54,27,FALSE),"")</f>
        <v>41982</v>
      </c>
      <c r="W1575" s="18">
        <v>0.67164179104478139</v>
      </c>
      <c r="X1575" s="19">
        <v>0.7</v>
      </c>
      <c r="Y1575" s="18">
        <v>0.21029069468832262</v>
      </c>
      <c r="Z1575" s="19">
        <f t="shared" si="325"/>
        <v>0</v>
      </c>
      <c r="AA1575" s="21">
        <v>0.83582089552239758</v>
      </c>
      <c r="AB1575" s="3">
        <v>0</v>
      </c>
      <c r="AC1575" s="18">
        <v>0.45110269547784176</v>
      </c>
      <c r="AD1575" s="19">
        <v>0.48999999999999994</v>
      </c>
      <c r="AE1575" s="18">
        <v>4.4222176272497318E-2</v>
      </c>
      <c r="AF1575" s="19">
        <f t="shared" si="326"/>
        <v>0</v>
      </c>
      <c r="AG1575" s="21">
        <v>0.69859656939186265</v>
      </c>
      <c r="AH1575" s="3">
        <v>0</v>
      </c>
      <c r="AK1575" t="str">
        <f t="shared" si="332"/>
        <v/>
      </c>
      <c r="AL1575" t="str">
        <f t="shared" si="332"/>
        <v/>
      </c>
      <c r="AM1575" t="str">
        <f t="shared" si="332"/>
        <v/>
      </c>
      <c r="AN1575" t="str">
        <f t="shared" si="332"/>
        <v/>
      </c>
      <c r="AO1575">
        <f t="shared" si="332"/>
        <v>0.83582089552239758</v>
      </c>
      <c r="AP1575" t="str">
        <f t="shared" si="332"/>
        <v/>
      </c>
      <c r="AQ1575" t="str">
        <f t="shared" si="332"/>
        <v/>
      </c>
      <c r="AR1575" t="str">
        <f t="shared" si="332"/>
        <v/>
      </c>
      <c r="AS1575" t="str">
        <f t="shared" si="332"/>
        <v/>
      </c>
      <c r="AT1575" t="str">
        <f t="shared" si="332"/>
        <v/>
      </c>
      <c r="AU1575" t="str">
        <f t="shared" si="332"/>
        <v/>
      </c>
      <c r="AV1575" t="str">
        <f t="shared" si="332"/>
        <v/>
      </c>
      <c r="AW1575" t="str">
        <f t="shared" si="332"/>
        <v/>
      </c>
      <c r="AX1575" t="str">
        <f t="shared" si="332"/>
        <v/>
      </c>
      <c r="AZ1575" s="46">
        <f>IF(ISNUMBER(VLOOKUP($B1575,Stats!$A$2:$AA$19,2,FALSE))=FALSE,"",IF(ISNUMBER(W1575),(W1575-VLOOKUP($B1575,Stats!$A$2:$AA$19,2,FALSE))/VLOOKUP($B1575,Stats!$A$2:$AA$19,16,FALSE),""))</f>
        <v>-0.18623553331039261</v>
      </c>
      <c r="BA1575" s="46">
        <f>IF(ISNUMBER(VLOOKUP($B1575,Stats!$A$2:$AA$19,2,FALSE))=FALSE,"",IF(ISNUMBER(X1575),(X1575-VLOOKUP($B1575,Stats!$A$2:$AA$19,3,FALSE))/VLOOKUP($B1575,Stats!$A$2:$AA$19,17,FALSE),""))</f>
        <v>0.52844508262562895</v>
      </c>
      <c r="BB1575" s="46"/>
      <c r="BC1575" s="46"/>
      <c r="BD1575" s="44">
        <f t="shared" si="322"/>
        <v>0.17110477465761817</v>
      </c>
      <c r="BE1575" s="46">
        <f>IF(ISNUMBER(VLOOKUP($B1575,Stats!$A$2:$AA$19,2,FALSE))=FALSE,"",IF(ISNUMBER(Y1575),(Y1575-VLOOKUP($B1575,Stats!$A$2:$AA$19,5,FALSE))/VLOOKUP($B1575,Stats!$A$2:$AA$19,19,FALSE),""))</f>
        <v>-0.53617814066593317</v>
      </c>
      <c r="BF1575" s="46"/>
      <c r="BG1575" s="46"/>
      <c r="BH1575" s="46">
        <f>IF(ISNUMBER(VLOOKUP($B1575,Stats!$A$2:$AA$19,2,FALSE))=FALSE,"",IF(ISNUMBER(Z1575),(Z1575-VLOOKUP($B1575,Stats!$A$2:$AA$19,8,FALSE))/VLOOKUP($B1575,Stats!$A$2:$AA$19,22,FALSE),""))</f>
        <v>-0.38938659637819406</v>
      </c>
      <c r="BI1575" s="46" t="str">
        <f>IF(ISNUMBER(VLOOKUP($B1575,Stats!$A$2:$AA$19,2,FALSE))=FALSE,"",IF(ISNUMBER(#REF!),(#REF!-VLOOKUP($B1575,Stats!$A$2:$AA$19,9,FALSE))/VLOOKUP($B1575,Stats!$A$2:$AA$19,23,FALSE),""))</f>
        <v/>
      </c>
      <c r="BJ1575" s="46" t="str">
        <f>IF(ISNUMBER(VLOOKUP($B1575,Stats!$A$2:$AA$19,2,FALSE))=FALSE,"",IF(ISNUMBER(#REF!),(#REF!-VLOOKUP($B1575,Stats!$A$2:$AA$19,10,FALSE))/VLOOKUP($B1575,Stats!$A$2:$AA$19,24,FALSE),""))</f>
        <v/>
      </c>
      <c r="BK1575" s="44">
        <f t="shared" si="327"/>
        <v>0.25850871955269494</v>
      </c>
      <c r="BL1575" s="46" t="str">
        <f>IF(ISNUMBER(VLOOKUP($B1575,Stats!$A$2:$AA$19,2,FALSE))=FALSE,"",IF(ISNUMBER(#REF!),(#REF!-VLOOKUP($B1575,Stats!$A$2:$AA$19,11,FALSE))/VLOOKUP($B1575,Stats!$A$2:$AA$19,25,FALSE),""))</f>
        <v/>
      </c>
      <c r="BM1575" s="46">
        <f>IF(ISNUMBER(VLOOKUP($B1575,Stats!$A$2:$AA$19,2,FALSE))=FALSE,"",IF(ISNUMBER(AA1575),(AA1575-VLOOKUP($B1575,Stats!$A$2:$AA$19,12,FALSE))/VLOOKUP($B1575,Stats!$A$2:$AA$19,26,FALSE),""))</f>
        <v>-0.49699670473378182</v>
      </c>
      <c r="BN1575" s="46" t="str">
        <f>IF(ISNUMBER(VLOOKUP($B1575,Stats!$A$2:$AA$19,2,FALSE))=FALSE,"",IF(ISNUMBER(#REF!),(#REF!-VLOOKUP($B1575,Stats!$A$2:$AA$19,13,FALSE))/VLOOKUP($B1575,Stats!$A$2:$AA$19,27,FALSE),""))</f>
        <v/>
      </c>
      <c r="BO1575" s="46" t="str">
        <f>IF(ISNUMBER(VLOOKUP($B1575,Stats!$A$2:$AA$19,2,FALSE))=FALSE,"",IF(ISNUMBER(#REF!),(#REF!-VLOOKUP($B1575,Stats!$A$2:$AA$19,14,FALSE))/VLOOKUP($B1575,Stats!$A$2:$AB$19,28,FALSE),""))</f>
        <v/>
      </c>
      <c r="BP1575" s="46"/>
      <c r="BQ1575" s="46">
        <f>IF(ISNUMBER(VLOOKUP($B1575,Stats!$A$2:$AA$19,2,FALSE))=FALSE,"",IF(ISNUMBER(BM1575),BM1575,(VLOOKUP($B1575,Stats!$A$2:$AT$19,46,FALSE)-VLOOKUP($B1575,Stats!$A$2:$AA$19,12,FALSE))/VLOOKUP($B1575,Stats!$A$2:$AA$19,26,FALSE)))</f>
        <v>-0.49699670473378182</v>
      </c>
      <c r="BR1575" s="51">
        <f t="shared" si="328"/>
        <v>-0.49699670473378182</v>
      </c>
      <c r="BS1575" s="32" t="str">
        <f t="shared" si="323"/>
        <v>7778_201425</v>
      </c>
      <c r="BT1575" s="53">
        <f t="shared" si="324"/>
        <v>8.9926845716384235E-2</v>
      </c>
    </row>
    <row r="1576" spans="1:72" x14ac:dyDescent="0.15">
      <c r="A1576" s="16">
        <v>7778</v>
      </c>
      <c r="B1576" s="17">
        <v>201426</v>
      </c>
      <c r="C1576" s="3">
        <v>0</v>
      </c>
      <c r="D1576" s="23">
        <v>-1.2165450121654597E-2</v>
      </c>
      <c r="E1576" s="18">
        <v>1.0684954734663146E-2</v>
      </c>
      <c r="F1576" s="24">
        <v>7</v>
      </c>
      <c r="G1576" s="24">
        <v>3</v>
      </c>
      <c r="H1576" s="20">
        <v>4.7088719469457552E-3</v>
      </c>
      <c r="I1576" s="20">
        <v>-1.4892118557302289E-2</v>
      </c>
      <c r="J1576" s="24">
        <v>3</v>
      </c>
      <c r="K1576" s="24">
        <v>2</v>
      </c>
      <c r="L1576" s="20">
        <v>8.2781456953642252E-3</v>
      </c>
      <c r="M1576" s="20">
        <v>-2.3368251410153196E-2</v>
      </c>
      <c r="N1576" s="19">
        <v>1.2430000000000001</v>
      </c>
      <c r="O1576" s="19">
        <v>1.000805152979066</v>
      </c>
      <c r="P1576" s="25">
        <v>41989</v>
      </c>
      <c r="Q1576" s="20">
        <v>-4.022526146419958E-2</v>
      </c>
      <c r="R1576" s="25">
        <v>41996</v>
      </c>
      <c r="S1576" s="25">
        <f>IF(ISNUMBER(R1576),VLOOKUP(B1576,Index!$B$3:$AB$18,27,FALSE),"")</f>
        <v>41997</v>
      </c>
      <c r="T1576" s="25">
        <f>IF(ISNUMBER($R1576),VLOOKUP($B1576,Index!$B$21:$AB$36,27,FALSE),"")</f>
        <v>41996</v>
      </c>
      <c r="U1576" s="25">
        <f>IF(ISNUMBER($R1576),VLOOKUP($B1576,Index!$B$39:$AB$54,27,FALSE),"")</f>
        <v>41996</v>
      </c>
      <c r="W1576" s="18">
        <v>-0.36496350364963792</v>
      </c>
      <c r="X1576" s="19">
        <v>0.7</v>
      </c>
      <c r="Y1576" s="18">
        <v>0.20273276194401374</v>
      </c>
      <c r="Z1576" s="19">
        <f t="shared" si="325"/>
        <v>1</v>
      </c>
      <c r="AA1576" s="21" t="s">
        <v>25</v>
      </c>
      <c r="AB1576" s="3">
        <v>0</v>
      </c>
      <c r="AC1576" s="18">
        <v>0.13319835899621926</v>
      </c>
      <c r="AD1576" s="19">
        <v>0.48999999999999994</v>
      </c>
      <c r="AE1576" s="18">
        <v>4.1100572765448144E-2</v>
      </c>
      <c r="AF1576" s="19">
        <f t="shared" si="326"/>
        <v>1</v>
      </c>
      <c r="AG1576" s="21" t="s">
        <v>25</v>
      </c>
      <c r="AH1576" s="3">
        <v>0</v>
      </c>
      <c r="AK1576" t="str">
        <f t="shared" si="332"/>
        <v/>
      </c>
      <c r="AL1576" t="str">
        <f t="shared" si="332"/>
        <v/>
      </c>
      <c r="AM1576" t="str">
        <f t="shared" si="332"/>
        <v/>
      </c>
      <c r="AN1576" t="str">
        <f t="shared" si="332"/>
        <v/>
      </c>
      <c r="AO1576" t="str">
        <f t="shared" si="332"/>
        <v/>
      </c>
      <c r="AP1576" t="str">
        <f t="shared" si="332"/>
        <v/>
      </c>
      <c r="AQ1576" t="str">
        <f t="shared" si="332"/>
        <v/>
      </c>
      <c r="AR1576" t="str">
        <f t="shared" si="332"/>
        <v/>
      </c>
      <c r="AS1576" t="str">
        <f t="shared" si="332"/>
        <v/>
      </c>
      <c r="AT1576" t="str">
        <f t="shared" si="332"/>
        <v/>
      </c>
      <c r="AU1576" t="str">
        <f t="shared" si="332"/>
        <v/>
      </c>
      <c r="AV1576" t="str">
        <f t="shared" si="332"/>
        <v/>
      </c>
      <c r="AW1576" t="str">
        <f t="shared" si="332"/>
        <v/>
      </c>
      <c r="AX1576" t="str">
        <f t="shared" si="332"/>
        <v/>
      </c>
      <c r="AZ1576" s="46">
        <f>IF(ISNUMBER(VLOOKUP($B1576,Stats!$A$2:$AA$19,2,FALSE))=FALSE,"",IF(ISNUMBER(W1576),(W1576-VLOOKUP($B1576,Stats!$A$2:$AA$19,2,FALSE))/VLOOKUP($B1576,Stats!$A$2:$AA$19,16,FALSE),""))</f>
        <v>-0.64828016958352019</v>
      </c>
      <c r="BA1576" s="46">
        <f>IF(ISNUMBER(VLOOKUP($B1576,Stats!$A$2:$AA$19,2,FALSE))=FALSE,"",IF(ISNUMBER(X1576),(X1576-VLOOKUP($B1576,Stats!$A$2:$AA$19,3,FALSE))/VLOOKUP($B1576,Stats!$A$2:$AA$19,17,FALSE),""))</f>
        <v>0.82927015326520481</v>
      </c>
      <c r="BB1576" s="46"/>
      <c r="BC1576" s="46"/>
      <c r="BD1576" s="44">
        <f t="shared" si="322"/>
        <v>9.0494991840842309E-2</v>
      </c>
      <c r="BE1576" s="46">
        <f>IF(ISNUMBER(VLOOKUP($B1576,Stats!$A$2:$AA$19,2,FALSE))=FALSE,"",IF(ISNUMBER(Y1576),(Y1576-VLOOKUP($B1576,Stats!$A$2:$AA$19,5,FALSE))/VLOOKUP($B1576,Stats!$A$2:$AA$19,19,FALSE),""))</f>
        <v>-0.25179491237803081</v>
      </c>
      <c r="BF1576" s="46"/>
      <c r="BG1576" s="46"/>
      <c r="BH1576" s="46">
        <f>IF(ISNUMBER(VLOOKUP($B1576,Stats!$A$2:$AA$19,2,FALSE))=FALSE,"",IF(ISNUMBER(Z1576),(Z1576-VLOOKUP($B1576,Stats!$A$2:$AA$19,8,FALSE))/VLOOKUP($B1576,Stats!$A$2:$AA$19,22,FALSE),""))</f>
        <v>-0.10266627503097653</v>
      </c>
      <c r="BI1576" s="46" t="str">
        <f>IF(ISNUMBER(VLOOKUP($B1576,Stats!$A$2:$AA$19,2,FALSE))=FALSE,"",IF(ISNUMBER(#REF!),(#REF!-VLOOKUP($B1576,Stats!$A$2:$AA$19,9,FALSE))/VLOOKUP($B1576,Stats!$A$2:$AA$19,23,FALSE),""))</f>
        <v/>
      </c>
      <c r="BJ1576" s="46" t="str">
        <f>IF(ISNUMBER(VLOOKUP($B1576,Stats!$A$2:$AA$19,2,FALSE))=FALSE,"",IF(ISNUMBER(#REF!),(#REF!-VLOOKUP($B1576,Stats!$A$2:$AA$19,10,FALSE))/VLOOKUP($B1576,Stats!$A$2:$AA$19,24,FALSE),""))</f>
        <v/>
      </c>
      <c r="BK1576" s="44">
        <f t="shared" si="327"/>
        <v>0.1454565561553286</v>
      </c>
      <c r="BL1576" s="46" t="str">
        <f>IF(ISNUMBER(VLOOKUP($B1576,Stats!$A$2:$AA$19,2,FALSE))=FALSE,"",IF(ISNUMBER(#REF!),(#REF!-VLOOKUP($B1576,Stats!$A$2:$AA$19,11,FALSE))/VLOOKUP($B1576,Stats!$A$2:$AA$19,25,FALSE),""))</f>
        <v/>
      </c>
      <c r="BM1576" s="46" t="str">
        <f>IF(ISNUMBER(VLOOKUP($B1576,Stats!$A$2:$AA$19,2,FALSE))=FALSE,"",IF(ISNUMBER(AA1576),(AA1576-VLOOKUP($B1576,Stats!$A$2:$AA$19,12,FALSE))/VLOOKUP($B1576,Stats!$A$2:$AA$19,26,FALSE),""))</f>
        <v/>
      </c>
      <c r="BN1576" s="46" t="str">
        <f>IF(ISNUMBER(VLOOKUP($B1576,Stats!$A$2:$AA$19,2,FALSE))=FALSE,"",IF(ISNUMBER(#REF!),(#REF!-VLOOKUP($B1576,Stats!$A$2:$AA$19,13,FALSE))/VLOOKUP($B1576,Stats!$A$2:$AA$19,27,FALSE),""))</f>
        <v/>
      </c>
      <c r="BO1576" s="46" t="str">
        <f>IF(ISNUMBER(VLOOKUP($B1576,Stats!$A$2:$AA$19,2,FALSE))=FALSE,"",IF(ISNUMBER(#REF!),(#REF!-VLOOKUP($B1576,Stats!$A$2:$AA$19,14,FALSE))/VLOOKUP($B1576,Stats!$A$2:$AB$19,28,FALSE),""))</f>
        <v/>
      </c>
      <c r="BP1576" s="46"/>
      <c r="BQ1576" s="46">
        <f>IF(ISNUMBER(VLOOKUP($B1576,Stats!$A$2:$AA$19,2,FALSE))=FALSE,"",IF(ISNUMBER(BM1576),BM1576,(VLOOKUP($B1576,Stats!$A$2:$AT$19,46,FALSE)-VLOOKUP($B1576,Stats!$A$2:$AA$19,12,FALSE))/VLOOKUP($B1576,Stats!$A$2:$AA$19,26,FALSE)))</f>
        <v>-0.61108963630174951</v>
      </c>
      <c r="BR1576" s="51">
        <f t="shared" si="328"/>
        <v>-0.61108963630174951</v>
      </c>
      <c r="BS1576" s="32" t="str">
        <f t="shared" si="323"/>
        <v>7778_201426</v>
      </c>
      <c r="BT1576" s="53">
        <f t="shared" si="324"/>
        <v>-1.6844995198984303E-2</v>
      </c>
    </row>
    <row r="1577" spans="1:72" x14ac:dyDescent="0.15">
      <c r="A1577" s="16">
        <v>7778</v>
      </c>
      <c r="B1577" s="17">
        <v>201427</v>
      </c>
      <c r="C1577" s="3">
        <v>0</v>
      </c>
      <c r="D1577" s="23">
        <v>-8.2101806239737174E-3</v>
      </c>
      <c r="E1577" s="18">
        <v>9.9434354493128253E-3</v>
      </c>
      <c r="F1577" s="24">
        <v>1</v>
      </c>
      <c r="G1577" s="24">
        <v>2</v>
      </c>
      <c r="H1577" s="20">
        <v>7.5062552126772264E-3</v>
      </c>
      <c r="I1577" s="20">
        <v>-7.8199603422576258E-3</v>
      </c>
      <c r="J1577" s="24">
        <v>1</v>
      </c>
      <c r="K1577" s="24">
        <v>2</v>
      </c>
      <c r="L1577" s="20">
        <v>7.5062552126772264E-3</v>
      </c>
      <c r="M1577" s="20">
        <v>-1.2355848434925765E-2</v>
      </c>
      <c r="N1577" s="19">
        <v>1.214</v>
      </c>
      <c r="O1577" s="19">
        <v>1</v>
      </c>
      <c r="P1577" s="25">
        <v>42002</v>
      </c>
      <c r="Q1577" s="20">
        <v>-1.2355848434925765E-2</v>
      </c>
      <c r="R1577" s="25">
        <v>42003</v>
      </c>
      <c r="S1577" s="25">
        <f>IF(ISNUMBER(R1577),VLOOKUP(B1577,Index!$B$3:$AB$18,27,FALSE),"")</f>
        <v>42002</v>
      </c>
      <c r="T1577" s="25">
        <f>IF(ISNUMBER($R1577),VLOOKUP($B1577,Index!$B$21:$AB$36,27,FALSE),"")</f>
        <v>42003</v>
      </c>
      <c r="U1577" s="25">
        <f>IF(ISNUMBER($R1577),VLOOKUP($B1577,Index!$B$39:$AB$54,27,FALSE),"")</f>
        <v>42003</v>
      </c>
      <c r="W1577" s="18">
        <v>-0.98522167487684609</v>
      </c>
      <c r="X1577" s="19">
        <v>0.33333333333333331</v>
      </c>
      <c r="Y1577" s="18">
        <v>0.18866342272012968</v>
      </c>
      <c r="Z1577" s="19">
        <f t="shared" si="325"/>
        <v>1</v>
      </c>
      <c r="AA1577" s="21" t="s">
        <v>25</v>
      </c>
      <c r="AB1577" s="3">
        <v>0</v>
      </c>
      <c r="AC1577" s="18">
        <v>0.97066174864713783</v>
      </c>
      <c r="AD1577" s="19">
        <v>0.1111111111111111</v>
      </c>
      <c r="AE1577" s="18">
        <v>3.5593887072474344E-2</v>
      </c>
      <c r="AF1577" s="19">
        <f t="shared" si="326"/>
        <v>1</v>
      </c>
      <c r="AG1577" s="21" t="s">
        <v>25</v>
      </c>
      <c r="AH1577" s="3">
        <v>0</v>
      </c>
      <c r="AK1577" t="str">
        <f t="shared" si="332"/>
        <v/>
      </c>
      <c r="AL1577" t="str">
        <f t="shared" si="332"/>
        <v/>
      </c>
      <c r="AM1577" t="str">
        <f t="shared" si="332"/>
        <v/>
      </c>
      <c r="AN1577" t="str">
        <f t="shared" si="332"/>
        <v/>
      </c>
      <c r="AO1577" t="str">
        <f t="shared" si="332"/>
        <v/>
      </c>
      <c r="AP1577" t="str">
        <f t="shared" si="332"/>
        <v/>
      </c>
      <c r="AQ1577" t="str">
        <f t="shared" si="332"/>
        <v/>
      </c>
      <c r="AR1577" t="str">
        <f t="shared" si="332"/>
        <v/>
      </c>
      <c r="AS1577" t="str">
        <f t="shared" si="332"/>
        <v/>
      </c>
      <c r="AT1577" t="str">
        <f t="shared" si="332"/>
        <v/>
      </c>
      <c r="AU1577" t="str">
        <f t="shared" si="332"/>
        <v/>
      </c>
      <c r="AV1577" t="str">
        <f t="shared" si="332"/>
        <v/>
      </c>
      <c r="AW1577" t="str">
        <f t="shared" si="332"/>
        <v/>
      </c>
      <c r="AX1577" t="str">
        <f t="shared" si="332"/>
        <v/>
      </c>
      <c r="AZ1577" s="46">
        <f>IF(ISNUMBER(VLOOKUP($B1577,Stats!$A$2:$AA$19,2,FALSE))=FALSE,"",IF(ISNUMBER(W1577),(W1577-VLOOKUP($B1577,Stats!$A$2:$AA$19,2,FALSE))/VLOOKUP($B1577,Stats!$A$2:$AA$19,16,FALSE),""))</f>
        <v>-0.78564560226454072</v>
      </c>
      <c r="BA1577" s="46">
        <f>IF(ISNUMBER(VLOOKUP($B1577,Stats!$A$2:$AA$19,2,FALSE))=FALSE,"",IF(ISNUMBER(X1577),(X1577-VLOOKUP($B1577,Stats!$A$2:$AA$19,3,FALSE))/VLOOKUP($B1577,Stats!$A$2:$AA$19,17,FALSE),""))</f>
        <v>-1.0507044611669172</v>
      </c>
      <c r="BB1577" s="46"/>
      <c r="BC1577" s="46"/>
      <c r="BD1577" s="44">
        <f t="shared" si="322"/>
        <v>-0.9181750317157289</v>
      </c>
      <c r="BE1577" s="46">
        <f>IF(ISNUMBER(VLOOKUP($B1577,Stats!$A$2:$AA$19,2,FALSE))=FALSE,"",IF(ISNUMBER(Y1577),(Y1577-VLOOKUP($B1577,Stats!$A$2:$AA$19,5,FALSE))/VLOOKUP($B1577,Stats!$A$2:$AA$19,19,FALSE),""))</f>
        <v>-2.8004178401470417E-3</v>
      </c>
      <c r="BF1577" s="46"/>
      <c r="BG1577" s="46"/>
      <c r="BH1577" s="46">
        <f>IF(ISNUMBER(VLOOKUP($B1577,Stats!$A$2:$AA$19,2,FALSE))=FALSE,"",IF(ISNUMBER(Z1577),(Z1577-VLOOKUP($B1577,Stats!$A$2:$AA$19,8,FALSE))/VLOOKUP($B1577,Stats!$A$2:$AA$19,22,FALSE),""))</f>
        <v>0.41115882059143566</v>
      </c>
      <c r="BI1577" s="46" t="str">
        <f>IF(ISNUMBER(VLOOKUP($B1577,Stats!$A$2:$AA$19,2,FALSE))=FALSE,"",IF(ISNUMBER(#REF!),(#REF!-VLOOKUP($B1577,Stats!$A$2:$AA$19,9,FALSE))/VLOOKUP($B1577,Stats!$A$2:$AA$19,23,FALSE),""))</f>
        <v/>
      </c>
      <c r="BJ1577" s="46" t="str">
        <f>IF(ISNUMBER(VLOOKUP($B1577,Stats!$A$2:$AA$19,2,FALSE))=FALSE,"",IF(ISNUMBER(#REF!),(#REF!-VLOOKUP($B1577,Stats!$A$2:$AA$19,10,FALSE))/VLOOKUP($B1577,Stats!$A$2:$AA$19,24,FALSE),""))</f>
        <v/>
      </c>
      <c r="BK1577" s="44">
        <f t="shared" si="327"/>
        <v>0.12530793866553361</v>
      </c>
      <c r="BL1577" s="46" t="str">
        <f>IF(ISNUMBER(VLOOKUP($B1577,Stats!$A$2:$AA$19,2,FALSE))=FALSE,"",IF(ISNUMBER(#REF!),(#REF!-VLOOKUP($B1577,Stats!$A$2:$AA$19,11,FALSE))/VLOOKUP($B1577,Stats!$A$2:$AA$19,25,FALSE),""))</f>
        <v/>
      </c>
      <c r="BM1577" s="46" t="str">
        <f>IF(ISNUMBER(VLOOKUP($B1577,Stats!$A$2:$AA$19,2,FALSE))=FALSE,"",IF(ISNUMBER(AA1577),(AA1577-VLOOKUP($B1577,Stats!$A$2:$AA$19,12,FALSE))/VLOOKUP($B1577,Stats!$A$2:$AA$19,26,FALSE),""))</f>
        <v/>
      </c>
      <c r="BN1577" s="46" t="str">
        <f>IF(ISNUMBER(VLOOKUP($B1577,Stats!$A$2:$AA$19,2,FALSE))=FALSE,"",IF(ISNUMBER(#REF!),(#REF!-VLOOKUP($B1577,Stats!$A$2:$AA$19,13,FALSE))/VLOOKUP($B1577,Stats!$A$2:$AA$19,27,FALSE),""))</f>
        <v/>
      </c>
      <c r="BO1577" s="46" t="str">
        <f>IF(ISNUMBER(VLOOKUP($B1577,Stats!$A$2:$AA$19,2,FALSE))=FALSE,"",IF(ISNUMBER(#REF!),(#REF!-VLOOKUP($B1577,Stats!$A$2:$AA$19,14,FALSE))/VLOOKUP($B1577,Stats!$A$2:$AB$19,28,FALSE),""))</f>
        <v/>
      </c>
      <c r="BP1577" s="46"/>
      <c r="BQ1577" s="46">
        <f>IF(ISNUMBER(VLOOKUP($B1577,Stats!$A$2:$AA$19,2,FALSE))=FALSE,"",IF(ISNUMBER(BM1577),BM1577,(VLOOKUP($B1577,Stats!$A$2:$AT$19,46,FALSE)-VLOOKUP($B1577,Stats!$A$2:$AA$19,12,FALSE))/VLOOKUP($B1577,Stats!$A$2:$AA$19,26,FALSE)))</f>
        <v>-0.46642635650749076</v>
      </c>
      <c r="BR1577" s="51">
        <f t="shared" si="328"/>
        <v>-0.46642635650749076</v>
      </c>
      <c r="BS1577" s="32" t="str">
        <f t="shared" si="323"/>
        <v>7778_201427</v>
      </c>
      <c r="BT1577" s="53">
        <f t="shared" si="324"/>
        <v>-0.20173551444532378</v>
      </c>
    </row>
    <row r="1578" spans="1:72" x14ac:dyDescent="0.15">
      <c r="A1578" s="16">
        <v>7778</v>
      </c>
      <c r="B1578" s="17">
        <v>201501</v>
      </c>
      <c r="C1578" s="3">
        <v>0</v>
      </c>
      <c r="D1578" s="23">
        <v>7.4503311258278249E-3</v>
      </c>
      <c r="E1578" s="18">
        <v>6.9908782339040835E-3</v>
      </c>
      <c r="F1578" s="24">
        <v>3</v>
      </c>
      <c r="G1578" s="24">
        <v>2</v>
      </c>
      <c r="H1578" s="20">
        <v>5.7703496171247108E-3</v>
      </c>
      <c r="I1578" s="20">
        <v>-4.8926802384898771E-3</v>
      </c>
      <c r="J1578" s="24">
        <v>3</v>
      </c>
      <c r="K1578" s="24">
        <v>2</v>
      </c>
      <c r="L1578" s="20">
        <v>1.1589403973510048E-2</v>
      </c>
      <c r="M1578" s="20">
        <v>-6.5093572009764511E-3</v>
      </c>
      <c r="N1578" s="19">
        <v>1.2290000000000001</v>
      </c>
      <c r="O1578" s="19">
        <v>1.0057283142389526</v>
      </c>
      <c r="P1578" s="25">
        <v>42011</v>
      </c>
      <c r="Q1578" s="20">
        <v>-9.7640358014645656E-3</v>
      </c>
      <c r="R1578" s="25">
        <v>42013</v>
      </c>
      <c r="S1578" s="25">
        <f>IF(ISNUMBER(R1578),VLOOKUP(B1578,Index!$B$3:$AB$18,27,FALSE),"")</f>
        <v>42013</v>
      </c>
      <c r="T1578" s="25">
        <f>IF(ISNUMBER($R1578),VLOOKUP($B1578,Index!$B$21:$AB$36,27,FALSE),"")</f>
        <v>42013</v>
      </c>
      <c r="U1578" s="25">
        <f>IF(ISNUMBER($R1578),VLOOKUP($B1578,Index!$B$39:$AB$54,27,FALSE),"")</f>
        <v>42011</v>
      </c>
      <c r="W1578" s="18">
        <v>0.53642384105960339</v>
      </c>
      <c r="X1578" s="19">
        <v>0.6</v>
      </c>
      <c r="Y1578" s="18">
        <v>0.13264258838419354</v>
      </c>
      <c r="Z1578" s="19">
        <f t="shared" si="325"/>
        <v>0</v>
      </c>
      <c r="AA1578" s="21">
        <v>0.76303807947020286</v>
      </c>
      <c r="AB1578" s="3">
        <v>0</v>
      </c>
      <c r="AC1578" s="18">
        <v>0.28775053725713862</v>
      </c>
      <c r="AD1578" s="19">
        <v>0.36</v>
      </c>
      <c r="AE1578" s="18">
        <v>1.7594056253258595E-2</v>
      </c>
      <c r="AF1578" s="19">
        <f t="shared" si="326"/>
        <v>0</v>
      </c>
      <c r="AG1578" s="21">
        <v>0.58222711072157562</v>
      </c>
      <c r="AH1578" s="3">
        <v>0</v>
      </c>
      <c r="AK1578" t="str">
        <f t="shared" si="332"/>
        <v/>
      </c>
      <c r="AL1578" t="str">
        <f t="shared" si="332"/>
        <v/>
      </c>
      <c r="AM1578" t="str">
        <f t="shared" si="332"/>
        <v/>
      </c>
      <c r="AN1578" t="str">
        <f t="shared" si="332"/>
        <v/>
      </c>
      <c r="AO1578" t="str">
        <f t="shared" si="332"/>
        <v/>
      </c>
      <c r="AP1578" t="str">
        <f t="shared" si="332"/>
        <v/>
      </c>
      <c r="AQ1578" t="str">
        <f t="shared" si="332"/>
        <v/>
      </c>
      <c r="AR1578">
        <f t="shared" si="332"/>
        <v>0.76303807947020286</v>
      </c>
      <c r="AS1578" t="str">
        <f t="shared" si="332"/>
        <v/>
      </c>
      <c r="AT1578" t="str">
        <f t="shared" si="332"/>
        <v/>
      </c>
      <c r="AU1578" t="str">
        <f t="shared" si="332"/>
        <v/>
      </c>
      <c r="AV1578" t="str">
        <f t="shared" si="332"/>
        <v/>
      </c>
      <c r="AW1578" t="str">
        <f t="shared" si="332"/>
        <v/>
      </c>
      <c r="AX1578" t="str">
        <f t="shared" si="332"/>
        <v/>
      </c>
      <c r="AZ1578" s="46">
        <f>IF(ISNUMBER(VLOOKUP($B1578,Stats!$A$2:$AA$19,2,FALSE))=FALSE,"",IF(ISNUMBER(W1578),(W1578-VLOOKUP($B1578,Stats!$A$2:$AA$19,2,FALSE))/VLOOKUP($B1578,Stats!$A$2:$AA$19,16,FALSE),""))</f>
        <v>-0.36393236962235015</v>
      </c>
      <c r="BA1578" s="46">
        <f>IF(ISNUMBER(VLOOKUP($B1578,Stats!$A$2:$AA$19,2,FALSE))=FALSE,"",IF(ISNUMBER(X1578),(X1578-VLOOKUP($B1578,Stats!$A$2:$AA$19,3,FALSE))/VLOOKUP($B1578,Stats!$A$2:$AA$19,17,FALSE),""))</f>
        <v>0.25266102439703397</v>
      </c>
      <c r="BB1578" s="46"/>
      <c r="BC1578" s="46"/>
      <c r="BD1578" s="44">
        <f t="shared" si="322"/>
        <v>-5.5635672612658088E-2</v>
      </c>
      <c r="BE1578" s="46">
        <f>IF(ISNUMBER(VLOOKUP($B1578,Stats!$A$2:$AA$19,2,FALSE))=FALSE,"",IF(ISNUMBER(Y1578),(Y1578-VLOOKUP($B1578,Stats!$A$2:$AA$19,5,FALSE))/VLOOKUP($B1578,Stats!$A$2:$AA$19,19,FALSE),""))</f>
        <v>-0.64254448188011404</v>
      </c>
      <c r="BF1578" s="46"/>
      <c r="BG1578" s="46"/>
      <c r="BH1578" s="46">
        <f>IF(ISNUMBER(VLOOKUP($B1578,Stats!$A$2:$AA$19,2,FALSE))=FALSE,"",IF(ISNUMBER(Z1578),(Z1578-VLOOKUP($B1578,Stats!$A$2:$AA$19,8,FALSE))/VLOOKUP($B1578,Stats!$A$2:$AA$19,22,FALSE),""))</f>
        <v>-0.58823842946080296</v>
      </c>
      <c r="BI1578" s="46" t="str">
        <f>IF(ISNUMBER(VLOOKUP($B1578,Stats!$A$2:$AA$19,2,FALSE))=FALSE,"",IF(ISNUMBER(#REF!),(#REF!-VLOOKUP($B1578,Stats!$A$2:$AA$19,9,FALSE))/VLOOKUP($B1578,Stats!$A$2:$AA$19,23,FALSE),""))</f>
        <v/>
      </c>
      <c r="BJ1578" s="46" t="str">
        <f>IF(ISNUMBER(VLOOKUP($B1578,Stats!$A$2:$AA$19,2,FALSE))=FALSE,"",IF(ISNUMBER(#REF!),(#REF!-VLOOKUP($B1578,Stats!$A$2:$AA$19,10,FALSE))/VLOOKUP($B1578,Stats!$A$2:$AA$19,24,FALSE),""))</f>
        <v/>
      </c>
      <c r="BK1578" s="44">
        <f t="shared" si="327"/>
        <v>0.27330960847783892</v>
      </c>
      <c r="BL1578" s="46" t="str">
        <f>IF(ISNUMBER(VLOOKUP($B1578,Stats!$A$2:$AA$19,2,FALSE))=FALSE,"",IF(ISNUMBER(#REF!),(#REF!-VLOOKUP($B1578,Stats!$A$2:$AA$19,11,FALSE))/VLOOKUP($B1578,Stats!$A$2:$AA$19,25,FALSE),""))</f>
        <v/>
      </c>
      <c r="BM1578" s="46">
        <f>IF(ISNUMBER(VLOOKUP($B1578,Stats!$A$2:$AA$19,2,FALSE))=FALSE,"",IF(ISNUMBER(AA1578),(AA1578-VLOOKUP($B1578,Stats!$A$2:$AA$19,12,FALSE))/VLOOKUP($B1578,Stats!$A$2:$AA$19,26,FALSE),""))</f>
        <v>-0.37931499023074927</v>
      </c>
      <c r="BN1578" s="46" t="str">
        <f>IF(ISNUMBER(VLOOKUP($B1578,Stats!$A$2:$AA$19,2,FALSE))=FALSE,"",IF(ISNUMBER(#REF!),(#REF!-VLOOKUP($B1578,Stats!$A$2:$AA$19,13,FALSE))/VLOOKUP($B1578,Stats!$A$2:$AA$19,27,FALSE),""))</f>
        <v/>
      </c>
      <c r="BO1578" s="46" t="str">
        <f>IF(ISNUMBER(VLOOKUP($B1578,Stats!$A$2:$AA$19,2,FALSE))=FALSE,"",IF(ISNUMBER(#REF!),(#REF!-VLOOKUP($B1578,Stats!$A$2:$AA$19,14,FALSE))/VLOOKUP($B1578,Stats!$A$2:$AB$19,28,FALSE),""))</f>
        <v/>
      </c>
      <c r="BP1578" s="46"/>
      <c r="BQ1578" s="46">
        <f>IF(ISNUMBER(VLOOKUP($B1578,Stats!$A$2:$AA$19,2,FALSE))=FALSE,"",IF(ISNUMBER(BM1578),BM1578,(VLOOKUP($B1578,Stats!$A$2:$AT$19,46,FALSE)-VLOOKUP($B1578,Stats!$A$2:$AA$19,12,FALSE))/VLOOKUP($B1578,Stats!$A$2:$AA$19,26,FALSE)))</f>
        <v>-0.37931499023074927</v>
      </c>
      <c r="BR1578" s="51">
        <f t="shared" si="328"/>
        <v>-0.37931499023074927</v>
      </c>
      <c r="BS1578" s="32" t="str">
        <f t="shared" si="323"/>
        <v>7778_201501</v>
      </c>
      <c r="BT1578" s="53">
        <f t="shared" si="324"/>
        <v>7.699563251802187E-2</v>
      </c>
    </row>
    <row r="1579" spans="1:72" x14ac:dyDescent="0.15">
      <c r="A1579" s="16">
        <v>7778</v>
      </c>
      <c r="B1579" s="17">
        <v>201502</v>
      </c>
      <c r="C1579" s="3">
        <v>0</v>
      </c>
      <c r="D1579" s="23">
        <v>9.8603122432210366E-3</v>
      </c>
      <c r="E1579" s="18">
        <v>1.0283039219420842E-2</v>
      </c>
      <c r="F1579" s="24">
        <v>6</v>
      </c>
      <c r="G1579" s="24">
        <v>4</v>
      </c>
      <c r="H1579" s="20">
        <v>7.3229027074078008E-3</v>
      </c>
      <c r="I1579" s="20">
        <v>-8.4106109442204924E-3</v>
      </c>
      <c r="J1579" s="24">
        <v>3</v>
      </c>
      <c r="K1579" s="24">
        <v>1</v>
      </c>
      <c r="L1579" s="20">
        <v>1.3400335008375119E-2</v>
      </c>
      <c r="M1579" s="20">
        <v>-2.0508613617719496E-2</v>
      </c>
      <c r="N1579" s="19">
        <v>1.2310000000000001</v>
      </c>
      <c r="O1579" s="19">
        <v>1.0224252491694352</v>
      </c>
      <c r="P1579" s="25">
        <v>42026</v>
      </c>
      <c r="Q1579" s="20">
        <v>-2.0508613617719496E-2</v>
      </c>
      <c r="R1579" s="25">
        <v>42023</v>
      </c>
      <c r="S1579" s="25">
        <f>IF(ISNUMBER(R1579),VLOOKUP(B1579,Index!$B$3:$AB$18,27,FALSE),"")</f>
        <v>42023</v>
      </c>
      <c r="T1579" s="25">
        <f>IF(ISNUMBER($R1579),VLOOKUP($B1579,Index!$B$21:$AB$36,27,FALSE),"")</f>
        <v>42023</v>
      </c>
      <c r="U1579" s="25">
        <f>IF(ISNUMBER($R1579),VLOOKUP($B1579,Index!$B$39:$AB$54,27,FALSE),"")</f>
        <v>42027</v>
      </c>
      <c r="W1579" s="18">
        <v>0.2958093672966311</v>
      </c>
      <c r="X1579" s="19">
        <v>0.6</v>
      </c>
      <c r="Y1579" s="18">
        <v>0.19510695121325891</v>
      </c>
      <c r="Z1579" s="19">
        <f t="shared" si="325"/>
        <v>0</v>
      </c>
      <c r="AA1579" s="21">
        <v>0.48078882497945652</v>
      </c>
      <c r="AB1579" s="3">
        <v>0</v>
      </c>
      <c r="AC1579" s="18">
        <v>8.7503181780433203E-2</v>
      </c>
      <c r="AD1579" s="19">
        <v>0.36</v>
      </c>
      <c r="AE1579" s="18">
        <v>3.8066722411732992E-2</v>
      </c>
      <c r="AF1579" s="19">
        <f t="shared" si="326"/>
        <v>0</v>
      </c>
      <c r="AG1579" s="21">
        <v>0.23115789422512648</v>
      </c>
      <c r="AH1579" s="3">
        <v>0</v>
      </c>
      <c r="AK1579" t="str">
        <f t="shared" si="332"/>
        <v/>
      </c>
      <c r="AL1579" t="str">
        <f t="shared" si="332"/>
        <v/>
      </c>
      <c r="AM1579" t="str">
        <f t="shared" si="332"/>
        <v/>
      </c>
      <c r="AN1579" t="str">
        <f t="shared" si="332"/>
        <v/>
      </c>
      <c r="AO1579" t="str">
        <f t="shared" si="332"/>
        <v/>
      </c>
      <c r="AP1579" t="str">
        <f t="shared" si="332"/>
        <v/>
      </c>
      <c r="AQ1579" t="str">
        <f t="shared" si="332"/>
        <v/>
      </c>
      <c r="AR1579" t="str">
        <f t="shared" si="332"/>
        <v/>
      </c>
      <c r="AS1579">
        <f t="shared" si="332"/>
        <v>0.48078882497945652</v>
      </c>
      <c r="AT1579" t="str">
        <f t="shared" si="332"/>
        <v/>
      </c>
      <c r="AU1579" t="str">
        <f t="shared" si="332"/>
        <v/>
      </c>
      <c r="AV1579" t="str">
        <f t="shared" si="332"/>
        <v/>
      </c>
      <c r="AW1579" t="str">
        <f t="shared" si="332"/>
        <v/>
      </c>
      <c r="AX1579" t="str">
        <f t="shared" si="332"/>
        <v/>
      </c>
      <c r="AZ1579" s="46">
        <f>IF(ISNUMBER(VLOOKUP($B1579,Stats!$A$2:$AA$19,2,FALSE))=FALSE,"",IF(ISNUMBER(W1579),(W1579-VLOOKUP($B1579,Stats!$A$2:$AA$19,2,FALSE))/VLOOKUP($B1579,Stats!$A$2:$AA$19,16,FALSE),""))</f>
        <v>-0.58843696114271293</v>
      </c>
      <c r="BA1579" s="46">
        <f>IF(ISNUMBER(VLOOKUP($B1579,Stats!$A$2:$AA$19,2,FALSE))=FALSE,"",IF(ISNUMBER(X1579),(X1579-VLOOKUP($B1579,Stats!$A$2:$AA$19,3,FALSE))/VLOOKUP($B1579,Stats!$A$2:$AA$19,17,FALSE),""))</f>
        <v>-0.52813738425366874</v>
      </c>
      <c r="BB1579" s="46"/>
      <c r="BC1579" s="46"/>
      <c r="BD1579" s="44">
        <f t="shared" si="322"/>
        <v>-0.55828717269819084</v>
      </c>
      <c r="BE1579" s="46">
        <f>IF(ISNUMBER(VLOOKUP($B1579,Stats!$A$2:$AA$19,2,FALSE))=FALSE,"",IF(ISNUMBER(Y1579),(Y1579-VLOOKUP($B1579,Stats!$A$2:$AA$19,5,FALSE))/VLOOKUP($B1579,Stats!$A$2:$AA$19,19,FALSE),""))</f>
        <v>-0.52985782073834875</v>
      </c>
      <c r="BF1579" s="46"/>
      <c r="BG1579" s="46"/>
      <c r="BH1579" s="46">
        <f>IF(ISNUMBER(VLOOKUP($B1579,Stats!$A$2:$AA$19,2,FALSE))=FALSE,"",IF(ISNUMBER(Z1579),(Z1579-VLOOKUP($B1579,Stats!$A$2:$AA$19,8,FALSE))/VLOOKUP($B1579,Stats!$A$2:$AA$19,22,FALSE),""))</f>
        <v>-0.48836753916131515</v>
      </c>
      <c r="BI1579" s="46" t="str">
        <f>IF(ISNUMBER(VLOOKUP($B1579,Stats!$A$2:$AA$19,2,FALSE))=FALSE,"",IF(ISNUMBER(#REF!),(#REF!-VLOOKUP($B1579,Stats!$A$2:$AA$19,9,FALSE))/VLOOKUP($B1579,Stats!$A$2:$AA$19,23,FALSE),""))</f>
        <v/>
      </c>
      <c r="BJ1579" s="46" t="str">
        <f>IF(ISNUMBER(VLOOKUP($B1579,Stats!$A$2:$AA$19,2,FALSE))=FALSE,"",IF(ISNUMBER(#REF!),(#REF!-VLOOKUP($B1579,Stats!$A$2:$AA$19,10,FALSE))/VLOOKUP($B1579,Stats!$A$2:$AA$19,24,FALSE),""))</f>
        <v/>
      </c>
      <c r="BK1579" s="44">
        <f t="shared" si="327"/>
        <v>0.22439021276844956</v>
      </c>
      <c r="BL1579" s="46" t="str">
        <f>IF(ISNUMBER(VLOOKUP($B1579,Stats!$A$2:$AA$19,2,FALSE))=FALSE,"",IF(ISNUMBER(#REF!),(#REF!-VLOOKUP($B1579,Stats!$A$2:$AA$19,11,FALSE))/VLOOKUP($B1579,Stats!$A$2:$AA$19,25,FALSE),""))</f>
        <v/>
      </c>
      <c r="BM1579" s="46">
        <f>IF(ISNUMBER(VLOOKUP($B1579,Stats!$A$2:$AA$19,2,FALSE))=FALSE,"",IF(ISNUMBER(AA1579),(AA1579-VLOOKUP($B1579,Stats!$A$2:$AA$19,12,FALSE))/VLOOKUP($B1579,Stats!$A$2:$AA$19,26,FALSE),""))</f>
        <v>-0.31084036037536666</v>
      </c>
      <c r="BN1579" s="46" t="str">
        <f>IF(ISNUMBER(VLOOKUP($B1579,Stats!$A$2:$AA$19,2,FALSE))=FALSE,"",IF(ISNUMBER(#REF!),(#REF!-VLOOKUP($B1579,Stats!$A$2:$AA$19,13,FALSE))/VLOOKUP($B1579,Stats!$A$2:$AA$19,27,FALSE),""))</f>
        <v/>
      </c>
      <c r="BO1579" s="46" t="str">
        <f>IF(ISNUMBER(VLOOKUP($B1579,Stats!$A$2:$AA$19,2,FALSE))=FALSE,"",IF(ISNUMBER(#REF!),(#REF!-VLOOKUP($B1579,Stats!$A$2:$AA$19,14,FALSE))/VLOOKUP($B1579,Stats!$A$2:$AB$19,28,FALSE),""))</f>
        <v/>
      </c>
      <c r="BP1579" s="46"/>
      <c r="BQ1579" s="46">
        <f>IF(ISNUMBER(VLOOKUP($B1579,Stats!$A$2:$AA$19,2,FALSE))=FALSE,"",IF(ISNUMBER(BM1579),BM1579,(VLOOKUP($B1579,Stats!$A$2:$AT$19,46,FALSE)-VLOOKUP($B1579,Stats!$A$2:$AA$19,12,FALSE))/VLOOKUP($B1579,Stats!$A$2:$AA$19,26,FALSE)))</f>
        <v>-0.31084036037536666</v>
      </c>
      <c r="BR1579" s="51">
        <f t="shared" si="328"/>
        <v>-0.31084036037536666</v>
      </c>
      <c r="BS1579" s="32" t="str">
        <f t="shared" si="323"/>
        <v>7778_201502</v>
      </c>
      <c r="BT1579" s="53">
        <f t="shared" si="324"/>
        <v>-3.9191378953641783E-2</v>
      </c>
    </row>
    <row r="1580" spans="1:72" x14ac:dyDescent="0.15">
      <c r="A1580" s="16">
        <v>7778</v>
      </c>
      <c r="B1580" s="17">
        <v>201503</v>
      </c>
      <c r="C1580" s="3">
        <v>0</v>
      </c>
      <c r="D1580" s="23">
        <v>-2.11554109031733E-2</v>
      </c>
      <c r="E1580" s="18">
        <v>5.2994915477990396E-3</v>
      </c>
      <c r="F1580" s="24">
        <v>2</v>
      </c>
      <c r="G1580" s="24">
        <v>8</v>
      </c>
      <c r="H1580" s="20">
        <v>6.5942267174625702E-3</v>
      </c>
      <c r="I1580" s="20">
        <v>-4.3027305455810849E-3</v>
      </c>
      <c r="J1580" s="24">
        <v>1</v>
      </c>
      <c r="K1580" s="24">
        <v>5</v>
      </c>
      <c r="L1580" s="20">
        <v>9.9337748344370258E-3</v>
      </c>
      <c r="M1580" s="20">
        <v>-9.0609555189455904E-3</v>
      </c>
      <c r="N1580" s="19">
        <v>1.2330000000000001</v>
      </c>
      <c r="O1580" s="19">
        <v>1</v>
      </c>
      <c r="P1580" s="25">
        <v>42030</v>
      </c>
      <c r="Q1580" s="20">
        <v>-2.4330900243308973E-2</v>
      </c>
      <c r="R1580" s="25">
        <v>42041</v>
      </c>
      <c r="S1580" s="25">
        <f>IF(ISNUMBER(R1580),VLOOKUP(B1580,Index!$B$3:$AB$18,27,FALSE),"")</f>
        <v>42041</v>
      </c>
      <c r="T1580" s="25">
        <f>IF(ISNUMBER($R1580),VLOOKUP($B1580,Index!$B$21:$AB$36,27,FALSE),"")</f>
        <v>42041</v>
      </c>
      <c r="U1580" s="25">
        <f>IF(ISNUMBER($R1580),VLOOKUP($B1580,Index!$B$39:$AB$54,27,FALSE),"")</f>
        <v>42034</v>
      </c>
      <c r="W1580" s="18">
        <v>-0.63466232709519899</v>
      </c>
      <c r="X1580" s="19">
        <v>0.2</v>
      </c>
      <c r="Y1580" s="18">
        <v>0.1005507823911363</v>
      </c>
      <c r="Z1580" s="19">
        <f t="shared" si="325"/>
        <v>0</v>
      </c>
      <c r="AA1580" s="21" t="s">
        <v>25</v>
      </c>
      <c r="AB1580" s="3">
        <v>0</v>
      </c>
      <c r="AC1580" s="18">
        <v>0.40279626943389335</v>
      </c>
      <c r="AD1580" s="19">
        <v>4.0000000000000008E-2</v>
      </c>
      <c r="AE1580" s="18">
        <v>1.0110459839469645E-2</v>
      </c>
      <c r="AF1580" s="19">
        <f t="shared" si="326"/>
        <v>0</v>
      </c>
      <c r="AG1580" s="21" t="s">
        <v>25</v>
      </c>
      <c r="AH1580" s="3">
        <v>0</v>
      </c>
      <c r="AK1580" t="str">
        <f t="shared" si="332"/>
        <v/>
      </c>
      <c r="AL1580" t="str">
        <f t="shared" si="332"/>
        <v/>
      </c>
      <c r="AM1580" t="str">
        <f t="shared" si="332"/>
        <v/>
      </c>
      <c r="AN1580" t="str">
        <f t="shared" si="332"/>
        <v/>
      </c>
      <c r="AO1580" t="str">
        <f t="shared" si="332"/>
        <v/>
      </c>
      <c r="AP1580" t="str">
        <f t="shared" si="332"/>
        <v/>
      </c>
      <c r="AQ1580" t="str">
        <f t="shared" si="332"/>
        <v/>
      </c>
      <c r="AR1580" t="str">
        <f t="shared" si="332"/>
        <v/>
      </c>
      <c r="AS1580" t="str">
        <f t="shared" si="332"/>
        <v/>
      </c>
      <c r="AT1580" t="str">
        <f t="shared" si="332"/>
        <v/>
      </c>
      <c r="AU1580" t="str">
        <f t="shared" si="332"/>
        <v/>
      </c>
      <c r="AV1580" t="str">
        <f t="shared" si="332"/>
        <v/>
      </c>
      <c r="AW1580" t="str">
        <f t="shared" si="332"/>
        <v/>
      </c>
      <c r="AX1580" t="str">
        <f t="shared" si="332"/>
        <v/>
      </c>
      <c r="AZ1580" s="46">
        <f>IF(ISNUMBER(VLOOKUP($B1580,Stats!$A$2:$AA$19,2,FALSE))=FALSE,"",IF(ISNUMBER(W1580),(W1580-VLOOKUP($B1580,Stats!$A$2:$AA$19,2,FALSE))/VLOOKUP($B1580,Stats!$A$2:$AA$19,16,FALSE),""))</f>
        <v>2.1171521568980022E-2</v>
      </c>
      <c r="BA1580" s="46">
        <f>IF(ISNUMBER(VLOOKUP($B1580,Stats!$A$2:$AA$19,2,FALSE))=FALSE,"",IF(ISNUMBER(X1580),(X1580-VLOOKUP($B1580,Stats!$A$2:$AA$19,3,FALSE))/VLOOKUP($B1580,Stats!$A$2:$AA$19,17,FALSE),""))</f>
        <v>-1.0521141897083433</v>
      </c>
      <c r="BB1580" s="46"/>
      <c r="BC1580" s="46"/>
      <c r="BD1580" s="44">
        <f t="shared" si="322"/>
        <v>-0.5154713340696816</v>
      </c>
      <c r="BE1580" s="46">
        <f>IF(ISNUMBER(VLOOKUP($B1580,Stats!$A$2:$AA$19,2,FALSE))=FALSE,"",IF(ISNUMBER(Y1580),(Y1580-VLOOKUP($B1580,Stats!$A$2:$AA$19,5,FALSE))/VLOOKUP($B1580,Stats!$A$2:$AA$19,19,FALSE),""))</f>
        <v>-0.58010214635267643</v>
      </c>
      <c r="BF1580" s="46"/>
      <c r="BG1580" s="46"/>
      <c r="BH1580" s="46">
        <f>IF(ISNUMBER(VLOOKUP($B1580,Stats!$A$2:$AA$19,2,FALSE))=FALSE,"",IF(ISNUMBER(Z1580),(Z1580-VLOOKUP($B1580,Stats!$A$2:$AA$19,8,FALSE))/VLOOKUP($B1580,Stats!$A$2:$AA$19,22,FALSE),""))</f>
        <v>-0.64412337137479436</v>
      </c>
      <c r="BI1580" s="46" t="str">
        <f>IF(ISNUMBER(VLOOKUP($B1580,Stats!$A$2:$AA$19,2,FALSE))=FALSE,"",IF(ISNUMBER(#REF!),(#REF!-VLOOKUP($B1580,Stats!$A$2:$AA$19,9,FALSE))/VLOOKUP($B1580,Stats!$A$2:$AA$19,23,FALSE),""))</f>
        <v/>
      </c>
      <c r="BJ1580" s="46" t="str">
        <f>IF(ISNUMBER(VLOOKUP($B1580,Stats!$A$2:$AA$19,2,FALSE))=FALSE,"",IF(ISNUMBER(#REF!),(#REF!-VLOOKUP($B1580,Stats!$A$2:$AA$19,10,FALSE))/VLOOKUP($B1580,Stats!$A$2:$AA$19,24,FALSE),""))</f>
        <v/>
      </c>
      <c r="BK1580" s="44">
        <f t="shared" si="327"/>
        <v>0.21283449103443516</v>
      </c>
      <c r="BL1580" s="46" t="str">
        <f>IF(ISNUMBER(VLOOKUP($B1580,Stats!$A$2:$AA$19,2,FALSE))=FALSE,"",IF(ISNUMBER(#REF!),(#REF!-VLOOKUP($B1580,Stats!$A$2:$AA$19,11,FALSE))/VLOOKUP($B1580,Stats!$A$2:$AA$19,25,FALSE),""))</f>
        <v/>
      </c>
      <c r="BM1580" s="46" t="str">
        <f>IF(ISNUMBER(VLOOKUP($B1580,Stats!$A$2:$AA$19,2,FALSE))=FALSE,"",IF(ISNUMBER(AA1580),(AA1580-VLOOKUP($B1580,Stats!$A$2:$AA$19,12,FALSE))/VLOOKUP($B1580,Stats!$A$2:$AA$19,26,FALSE),""))</f>
        <v/>
      </c>
      <c r="BN1580" s="46" t="str">
        <f>IF(ISNUMBER(VLOOKUP($B1580,Stats!$A$2:$AA$19,2,FALSE))=FALSE,"",IF(ISNUMBER(#REF!),(#REF!-VLOOKUP($B1580,Stats!$A$2:$AA$19,13,FALSE))/VLOOKUP($B1580,Stats!$A$2:$AA$19,27,FALSE),""))</f>
        <v/>
      </c>
      <c r="BO1580" s="46" t="str">
        <f>IF(ISNUMBER(VLOOKUP($B1580,Stats!$A$2:$AA$19,2,FALSE))=FALSE,"",IF(ISNUMBER(#REF!),(#REF!-VLOOKUP($B1580,Stats!$A$2:$AA$19,14,FALSE))/VLOOKUP($B1580,Stats!$A$2:$AB$19,28,FALSE),""))</f>
        <v/>
      </c>
      <c r="BP1580" s="46"/>
      <c r="BQ1580" s="46">
        <f>IF(ISNUMBER(VLOOKUP($B1580,Stats!$A$2:$AA$19,2,FALSE))=FALSE,"",IF(ISNUMBER(BM1580),BM1580,(VLOOKUP($B1580,Stats!$A$2:$AT$19,46,FALSE)-VLOOKUP($B1580,Stats!$A$2:$AA$19,12,FALSE))/VLOOKUP($B1580,Stats!$A$2:$AA$19,26,FALSE)))</f>
        <v>-0.53964354662323732</v>
      </c>
      <c r="BR1580" s="51">
        <f t="shared" si="328"/>
        <v>-0.53964354662323732</v>
      </c>
      <c r="BS1580" s="32" t="str">
        <f t="shared" si="323"/>
        <v>7778_201503</v>
      </c>
      <c r="BT1580" s="53">
        <f t="shared" si="324"/>
        <v>-8.3322281517922717E-2</v>
      </c>
    </row>
    <row r="1581" spans="1:72" x14ac:dyDescent="0.15">
      <c r="A1581" s="16">
        <v>7778</v>
      </c>
      <c r="B1581" s="17">
        <v>201504</v>
      </c>
      <c r="C1581" s="3">
        <v>0</v>
      </c>
      <c r="D1581" s="23">
        <v>3.8237738985868797E-2</v>
      </c>
      <c r="E1581" s="18">
        <v>5.3725440329487669E-3</v>
      </c>
      <c r="F1581" s="24">
        <v>6</v>
      </c>
      <c r="G1581" s="24">
        <v>1</v>
      </c>
      <c r="H1581" s="20">
        <v>7.1165889061348686E-3</v>
      </c>
      <c r="I1581" s="20">
        <v>-4.9875311720698479E-3</v>
      </c>
      <c r="J1581" s="24">
        <v>6</v>
      </c>
      <c r="K1581" s="24">
        <v>1</v>
      </c>
      <c r="L1581" s="20">
        <v>1.0025062656641603E-2</v>
      </c>
      <c r="M1581" s="20">
        <v>-4.9875311720698479E-3</v>
      </c>
      <c r="N1581" s="19">
        <v>1.2490000000000001</v>
      </c>
      <c r="O1581" s="19">
        <v>1.0434419381787803</v>
      </c>
      <c r="P1581" s="25">
        <v>42052</v>
      </c>
      <c r="Q1581" s="20">
        <v>0</v>
      </c>
      <c r="R1581" s="25">
        <v>42044</v>
      </c>
      <c r="S1581" s="25">
        <f>IF(ISNUMBER(R1581),VLOOKUP(B1581,Index!$B$3:$AB$18,27,FALSE),"")</f>
        <v>42044</v>
      </c>
      <c r="T1581" s="25">
        <f>IF(ISNUMBER($R1581),VLOOKUP($B1581,Index!$B$21:$AB$36,27,FALSE),"")</f>
        <v>42044</v>
      </c>
      <c r="U1581" s="25">
        <f>IF(ISNUMBER($R1581),VLOOKUP($B1581,Index!$B$39:$AB$54,27,FALSE),"")</f>
        <v>42052</v>
      </c>
      <c r="W1581" s="18">
        <v>1.5295095594347519</v>
      </c>
      <c r="X1581" s="19">
        <v>0.8571428571428571</v>
      </c>
      <c r="Y1581" s="18">
        <v>0.10193685584198889</v>
      </c>
      <c r="Z1581" s="19">
        <f t="shared" si="325"/>
        <v>0</v>
      </c>
      <c r="AA1581" s="21" t="s">
        <v>25</v>
      </c>
      <c r="AB1581" s="3">
        <v>0</v>
      </c>
      <c r="AC1581" s="18">
        <v>2.3393994924022889</v>
      </c>
      <c r="AD1581" s="19">
        <v>0.73469387755102034</v>
      </c>
      <c r="AE1581" s="18">
        <v>1.0391122578950425E-2</v>
      </c>
      <c r="AF1581" s="19">
        <f t="shared" si="326"/>
        <v>0</v>
      </c>
      <c r="AG1581" s="21" t="s">
        <v>25</v>
      </c>
      <c r="AH1581" s="3">
        <v>0</v>
      </c>
      <c r="AK1581" t="str">
        <f t="shared" si="332"/>
        <v/>
      </c>
      <c r="AL1581" t="str">
        <f t="shared" si="332"/>
        <v/>
      </c>
      <c r="AM1581" t="str">
        <f t="shared" si="332"/>
        <v/>
      </c>
      <c r="AN1581" t="str">
        <f t="shared" si="332"/>
        <v/>
      </c>
      <c r="AO1581" t="str">
        <f t="shared" si="332"/>
        <v/>
      </c>
      <c r="AP1581" t="str">
        <f t="shared" si="332"/>
        <v/>
      </c>
      <c r="AQ1581" t="str">
        <f t="shared" si="332"/>
        <v/>
      </c>
      <c r="AR1581" t="str">
        <f t="shared" si="332"/>
        <v/>
      </c>
      <c r="AS1581" t="str">
        <f t="shared" si="332"/>
        <v/>
      </c>
      <c r="AT1581" t="str">
        <f t="shared" si="332"/>
        <v/>
      </c>
      <c r="AU1581" t="str">
        <f t="shared" si="332"/>
        <v/>
      </c>
      <c r="AV1581" t="str">
        <f t="shared" si="332"/>
        <v/>
      </c>
      <c r="AW1581" t="str">
        <f t="shared" si="332"/>
        <v/>
      </c>
      <c r="AX1581" t="str">
        <f t="shared" si="332"/>
        <v/>
      </c>
      <c r="AZ1581" s="46">
        <f>IF(ISNUMBER(VLOOKUP($B1581,Stats!$A$2:$AA$19,2,FALSE))=FALSE,"",IF(ISNUMBER(W1581),(W1581-VLOOKUP($B1581,Stats!$A$2:$AA$19,2,FALSE))/VLOOKUP($B1581,Stats!$A$2:$AA$19,16,FALSE),""))</f>
        <v>-0.13240819998499728</v>
      </c>
      <c r="BA1581" s="46">
        <f>IF(ISNUMBER(VLOOKUP($B1581,Stats!$A$2:$AA$19,2,FALSE))=FALSE,"",IF(ISNUMBER(X1581),(X1581-VLOOKUP($B1581,Stats!$A$2:$AA$19,3,FALSE))/VLOOKUP($B1581,Stats!$A$2:$AA$19,17,FALSE),""))</f>
        <v>-2.8916520771255196E-2</v>
      </c>
      <c r="BB1581" s="46"/>
      <c r="BC1581" s="46"/>
      <c r="BD1581" s="44">
        <f t="shared" si="322"/>
        <v>-8.0662360378126241E-2</v>
      </c>
      <c r="BE1581" s="46">
        <f>IF(ISNUMBER(VLOOKUP($B1581,Stats!$A$2:$AA$19,2,FALSE))=FALSE,"",IF(ISNUMBER(Y1581),(Y1581-VLOOKUP($B1581,Stats!$A$2:$AA$19,5,FALSE))/VLOOKUP($B1581,Stats!$A$2:$AA$19,19,FALSE),""))</f>
        <v>-0.11208333045133444</v>
      </c>
      <c r="BF1581" s="46"/>
      <c r="BG1581" s="46"/>
      <c r="BH1581" s="46">
        <f>IF(ISNUMBER(VLOOKUP($B1581,Stats!$A$2:$AA$19,2,FALSE))=FALSE,"",IF(ISNUMBER(Z1581),(Z1581-VLOOKUP($B1581,Stats!$A$2:$AA$19,8,FALSE))/VLOOKUP($B1581,Stats!$A$2:$AA$19,22,FALSE),""))</f>
        <v>-0.5145844845400992</v>
      </c>
      <c r="BI1581" s="46" t="str">
        <f>IF(ISNUMBER(VLOOKUP($B1581,Stats!$A$2:$AA$19,2,FALSE))=FALSE,"",IF(ISNUMBER(#REF!),(#REF!-VLOOKUP($B1581,Stats!$A$2:$AA$19,9,FALSE))/VLOOKUP($B1581,Stats!$A$2:$AA$19,23,FALSE),""))</f>
        <v/>
      </c>
      <c r="BJ1581" s="46" t="str">
        <f>IF(ISNUMBER(VLOOKUP($B1581,Stats!$A$2:$AA$19,2,FALSE))=FALSE,"",IF(ISNUMBER(#REF!),(#REF!-VLOOKUP($B1581,Stats!$A$2:$AA$19,10,FALSE))/VLOOKUP($B1581,Stats!$A$2:$AA$19,24,FALSE),""))</f>
        <v/>
      </c>
      <c r="BK1581" s="44">
        <f t="shared" si="327"/>
        <v>-7.591701404609566E-2</v>
      </c>
      <c r="BL1581" s="46" t="str">
        <f>IF(ISNUMBER(VLOOKUP($B1581,Stats!$A$2:$AA$19,2,FALSE))=FALSE,"",IF(ISNUMBER(#REF!),(#REF!-VLOOKUP($B1581,Stats!$A$2:$AA$19,11,FALSE))/VLOOKUP($B1581,Stats!$A$2:$AA$19,25,FALSE),""))</f>
        <v/>
      </c>
      <c r="BM1581" s="46" t="str">
        <f>IF(ISNUMBER(VLOOKUP($B1581,Stats!$A$2:$AA$19,2,FALSE))=FALSE,"",IF(ISNUMBER(AA1581),(AA1581-VLOOKUP($B1581,Stats!$A$2:$AA$19,12,FALSE))/VLOOKUP($B1581,Stats!$A$2:$AA$19,26,FALSE),""))</f>
        <v/>
      </c>
      <c r="BN1581" s="46" t="str">
        <f>IF(ISNUMBER(VLOOKUP($B1581,Stats!$A$2:$AA$19,2,FALSE))=FALSE,"",IF(ISNUMBER(#REF!),(#REF!-VLOOKUP($B1581,Stats!$A$2:$AA$19,13,FALSE))/VLOOKUP($B1581,Stats!$A$2:$AA$19,27,FALSE),""))</f>
        <v/>
      </c>
      <c r="BO1581" s="46" t="str">
        <f>IF(ISNUMBER(VLOOKUP($B1581,Stats!$A$2:$AA$19,2,FALSE))=FALSE,"",IF(ISNUMBER(#REF!),(#REF!-VLOOKUP($B1581,Stats!$A$2:$AA$19,14,FALSE))/VLOOKUP($B1581,Stats!$A$2:$AB$19,28,FALSE),""))</f>
        <v/>
      </c>
      <c r="BP1581" s="46"/>
      <c r="BQ1581" s="46">
        <f>IF(ISNUMBER(VLOOKUP($B1581,Stats!$A$2:$AA$19,2,FALSE))=FALSE,"",IF(ISNUMBER(BM1581),BM1581,(VLOOKUP($B1581,Stats!$A$2:$AT$19,46,FALSE)-VLOOKUP($B1581,Stats!$A$2:$AA$19,12,FALSE))/VLOOKUP($B1581,Stats!$A$2:$AA$19,26,FALSE)))</f>
        <v>-0.64096278450557098</v>
      </c>
      <c r="BR1581" s="51">
        <f t="shared" si="328"/>
        <v>-0.64096278450557098</v>
      </c>
      <c r="BS1581" s="32" t="str">
        <f t="shared" si="323"/>
        <v>7778_201504</v>
      </c>
      <c r="BT1581" s="53">
        <f t="shared" si="324"/>
        <v>-0.18987523740439682</v>
      </c>
    </row>
    <row r="1582" spans="1:72" x14ac:dyDescent="0.15">
      <c r="A1582" s="16">
        <v>7778</v>
      </c>
      <c r="B1582" s="17">
        <v>201505</v>
      </c>
      <c r="C1582" s="3">
        <v>0</v>
      </c>
      <c r="D1582" s="23">
        <v>1.6813450760608362E-2</v>
      </c>
      <c r="E1582" s="18">
        <v>7.8913397887139889E-3</v>
      </c>
      <c r="F1582" s="24">
        <v>5</v>
      </c>
      <c r="G1582" s="24">
        <v>3</v>
      </c>
      <c r="H1582" s="20">
        <v>6.9767934243806454E-3</v>
      </c>
      <c r="I1582" s="20">
        <v>-5.9918351098178961E-3</v>
      </c>
      <c r="J1582" s="24">
        <v>4</v>
      </c>
      <c r="K1582" s="24">
        <v>2</v>
      </c>
      <c r="L1582" s="20">
        <v>1.2668250197941378E-2</v>
      </c>
      <c r="M1582" s="20">
        <v>-7.8186082877247376E-3</v>
      </c>
      <c r="N1582" s="19">
        <v>1.2829999999999999</v>
      </c>
      <c r="O1582" s="19">
        <v>1.0272217774219374</v>
      </c>
      <c r="P1582" s="25">
        <v>42067</v>
      </c>
      <c r="Q1582" s="20">
        <v>-1.013250194855797E-2</v>
      </c>
      <c r="R1582" s="25">
        <v>42069</v>
      </c>
      <c r="S1582" s="25">
        <f>IF(ISNUMBER(R1582),VLOOKUP(B1582,Index!$B$3:$AB$18,27,FALSE),"")</f>
        <v>42069</v>
      </c>
      <c r="T1582" s="25">
        <f>IF(ISNUMBER($R1582),VLOOKUP($B1582,Index!$B$21:$AB$36,27,FALSE),"")</f>
        <v>42069</v>
      </c>
      <c r="U1582" s="25">
        <f>IF(ISNUMBER($R1582),VLOOKUP($B1582,Index!$B$39:$AB$54,27,FALSE),"")</f>
        <v>42069</v>
      </c>
      <c r="W1582" s="18">
        <v>0.60528422738190102</v>
      </c>
      <c r="X1582" s="19">
        <v>0.625</v>
      </c>
      <c r="Y1582" s="18">
        <v>0.14972764513588863</v>
      </c>
      <c r="Z1582" s="19">
        <f t="shared" si="325"/>
        <v>0</v>
      </c>
      <c r="AA1582" s="21">
        <v>1.6593582558354412</v>
      </c>
      <c r="AB1582" s="3">
        <v>0</v>
      </c>
      <c r="AC1582" s="18">
        <v>0.36636899591730487</v>
      </c>
      <c r="AD1582" s="19">
        <v>0.390625</v>
      </c>
      <c r="AE1582" s="18">
        <v>2.2418367717938592E-2</v>
      </c>
      <c r="AF1582" s="19">
        <f t="shared" si="326"/>
        <v>0</v>
      </c>
      <c r="AG1582" s="21">
        <v>2.7534698212092374</v>
      </c>
      <c r="AH1582" s="3">
        <v>0</v>
      </c>
      <c r="AK1582" t="str">
        <f t="shared" si="332"/>
        <v/>
      </c>
      <c r="AL1582" t="str">
        <f t="shared" si="332"/>
        <v/>
      </c>
      <c r="AM1582" t="str">
        <f t="shared" si="332"/>
        <v/>
      </c>
      <c r="AN1582" t="str">
        <f t="shared" si="332"/>
        <v/>
      </c>
      <c r="AO1582" t="str">
        <f t="shared" si="332"/>
        <v/>
      </c>
      <c r="AP1582" t="str">
        <f t="shared" si="332"/>
        <v/>
      </c>
      <c r="AQ1582" t="str">
        <f t="shared" si="332"/>
        <v/>
      </c>
      <c r="AR1582" t="str">
        <f t="shared" si="332"/>
        <v/>
      </c>
      <c r="AS1582" t="str">
        <f t="shared" si="332"/>
        <v/>
      </c>
      <c r="AT1582" t="str">
        <f t="shared" si="332"/>
        <v/>
      </c>
      <c r="AU1582" t="str">
        <f t="shared" si="332"/>
        <v/>
      </c>
      <c r="AV1582">
        <f t="shared" si="332"/>
        <v>1.6593582558354412</v>
      </c>
      <c r="AW1582" t="str">
        <f t="shared" si="332"/>
        <v/>
      </c>
      <c r="AX1582" t="str">
        <f t="shared" si="332"/>
        <v/>
      </c>
      <c r="AZ1582" s="46">
        <f>IF(ISNUMBER(VLOOKUP($B1582,Stats!$A$2:$AA$19,2,FALSE))=FALSE,"",IF(ISNUMBER(W1582),(W1582-VLOOKUP($B1582,Stats!$A$2:$AA$19,2,FALSE))/VLOOKUP($B1582,Stats!$A$2:$AA$19,16,FALSE),""))</f>
        <v>0.34358335766619286</v>
      </c>
      <c r="BA1582" s="46">
        <f>IF(ISNUMBER(VLOOKUP($B1582,Stats!$A$2:$AA$19,2,FALSE))=FALSE,"",IF(ISNUMBER(X1582),(X1582-VLOOKUP($B1582,Stats!$A$2:$AA$19,3,FALSE))/VLOOKUP($B1582,Stats!$A$2:$AA$19,17,FALSE),""))</f>
        <v>0.35311991189560649</v>
      </c>
      <c r="BB1582" s="46"/>
      <c r="BC1582" s="46"/>
      <c r="BD1582" s="44">
        <f t="shared" si="322"/>
        <v>0.3483516347808997</v>
      </c>
      <c r="BE1582" s="46">
        <f>IF(ISNUMBER(VLOOKUP($B1582,Stats!$A$2:$AA$19,2,FALSE))=FALSE,"",IF(ISNUMBER(Y1582),(Y1582-VLOOKUP($B1582,Stats!$A$2:$AA$19,5,FALSE))/VLOOKUP($B1582,Stats!$A$2:$AA$19,19,FALSE),""))</f>
        <v>-0.17955738833917323</v>
      </c>
      <c r="BF1582" s="46"/>
      <c r="BG1582" s="46"/>
      <c r="BH1582" s="46">
        <f>IF(ISNUMBER(VLOOKUP($B1582,Stats!$A$2:$AA$19,2,FALSE))=FALSE,"",IF(ISNUMBER(Z1582),(Z1582-VLOOKUP($B1582,Stats!$A$2:$AA$19,8,FALSE))/VLOOKUP($B1582,Stats!$A$2:$AA$19,22,FALSE),""))</f>
        <v>-0.59810804423176478</v>
      </c>
      <c r="BI1582" s="46" t="str">
        <f>IF(ISNUMBER(VLOOKUP($B1582,Stats!$A$2:$AA$19,2,FALSE))=FALSE,"",IF(ISNUMBER(#REF!),(#REF!-VLOOKUP($B1582,Stats!$A$2:$AA$19,9,FALSE))/VLOOKUP($B1582,Stats!$A$2:$AA$19,23,FALSE),""))</f>
        <v/>
      </c>
      <c r="BJ1582" s="46" t="str">
        <f>IF(ISNUMBER(VLOOKUP($B1582,Stats!$A$2:$AA$19,2,FALSE))=FALSE,"",IF(ISNUMBER(#REF!),(#REF!-VLOOKUP($B1582,Stats!$A$2:$AA$19,10,FALSE))/VLOOKUP($B1582,Stats!$A$2:$AA$19,24,FALSE),""))</f>
        <v/>
      </c>
      <c r="BK1582" s="44">
        <f t="shared" si="327"/>
        <v>-5.3742241432108179E-2</v>
      </c>
      <c r="BL1582" s="46" t="str">
        <f>IF(ISNUMBER(VLOOKUP($B1582,Stats!$A$2:$AA$19,2,FALSE))=FALSE,"",IF(ISNUMBER(#REF!),(#REF!-VLOOKUP($B1582,Stats!$A$2:$AA$19,11,FALSE))/VLOOKUP($B1582,Stats!$A$2:$AA$19,25,FALSE),""))</f>
        <v/>
      </c>
      <c r="BM1582" s="46">
        <f>IF(ISNUMBER(VLOOKUP($B1582,Stats!$A$2:$AA$19,2,FALSE))=FALSE,"",IF(ISNUMBER(AA1582),(AA1582-VLOOKUP($B1582,Stats!$A$2:$AA$19,12,FALSE))/VLOOKUP($B1582,Stats!$A$2:$AA$19,26,FALSE),""))</f>
        <v>-0.26969138279378385</v>
      </c>
      <c r="BN1582" s="46" t="str">
        <f>IF(ISNUMBER(VLOOKUP($B1582,Stats!$A$2:$AA$19,2,FALSE))=FALSE,"",IF(ISNUMBER(#REF!),(#REF!-VLOOKUP($B1582,Stats!$A$2:$AA$19,13,FALSE))/VLOOKUP($B1582,Stats!$A$2:$AA$19,27,FALSE),""))</f>
        <v/>
      </c>
      <c r="BO1582" s="46" t="str">
        <f>IF(ISNUMBER(VLOOKUP($B1582,Stats!$A$2:$AA$19,2,FALSE))=FALSE,"",IF(ISNUMBER(#REF!),(#REF!-VLOOKUP($B1582,Stats!$A$2:$AA$19,14,FALSE))/VLOOKUP($B1582,Stats!$A$2:$AB$19,28,FALSE),""))</f>
        <v/>
      </c>
      <c r="BP1582" s="46"/>
      <c r="BQ1582" s="46">
        <f>IF(ISNUMBER(VLOOKUP($B1582,Stats!$A$2:$AA$19,2,FALSE))=FALSE,"",IF(ISNUMBER(BM1582),BM1582,(VLOOKUP($B1582,Stats!$A$2:$AT$19,46,FALSE)-VLOOKUP($B1582,Stats!$A$2:$AA$19,12,FALSE))/VLOOKUP($B1582,Stats!$A$2:$AA$19,26,FALSE)))</f>
        <v>-0.26969138279378385</v>
      </c>
      <c r="BR1582" s="51">
        <f t="shared" si="328"/>
        <v>-0.26969138279378385</v>
      </c>
      <c r="BS1582" s="32" t="str">
        <f t="shared" si="323"/>
        <v>7778_201505</v>
      </c>
      <c r="BT1582" s="53">
        <f t="shared" si="324"/>
        <v>-1.6513294461841729E-2</v>
      </c>
    </row>
    <row r="1583" spans="1:72" x14ac:dyDescent="0.15">
      <c r="A1583" s="16">
        <v>7778</v>
      </c>
      <c r="B1583" s="17">
        <v>201506</v>
      </c>
      <c r="C1583" s="3">
        <v>0</v>
      </c>
      <c r="D1583" s="23">
        <v>5.1968503937007915E-2</v>
      </c>
      <c r="E1583" s="18">
        <v>4.9084255590862748E-3</v>
      </c>
      <c r="F1583" s="24">
        <v>9</v>
      </c>
      <c r="G1583" s="24">
        <v>1</v>
      </c>
      <c r="H1583" s="20">
        <v>5.9151057015904345E-3</v>
      </c>
      <c r="I1583" s="20">
        <v>-2.3364485981309802E-3</v>
      </c>
      <c r="J1583" s="24">
        <v>7</v>
      </c>
      <c r="K1583" s="24">
        <v>1</v>
      </c>
      <c r="L1583" s="20">
        <v>1.3188518231187052E-2</v>
      </c>
      <c r="M1583" s="20">
        <v>-2.3364485981309802E-3</v>
      </c>
      <c r="N1583" s="19">
        <v>1.3360000000000001</v>
      </c>
      <c r="O1583" s="19">
        <v>1.0462020360219266</v>
      </c>
      <c r="P1583" s="25">
        <v>42083</v>
      </c>
      <c r="Q1583" s="20">
        <v>-2.3364485981309802E-3</v>
      </c>
      <c r="R1583" s="25">
        <v>42074</v>
      </c>
      <c r="S1583" s="25">
        <f>IF(ISNUMBER(R1583),VLOOKUP(B1583,Index!$B$3:$AB$18,27,FALSE),"")</f>
        <v>42073</v>
      </c>
      <c r="T1583" s="25">
        <f>IF(ISNUMBER($R1583),VLOOKUP($B1583,Index!$B$21:$AB$36,27,FALSE),"")</f>
        <v>42075</v>
      </c>
      <c r="U1583" s="25">
        <f>IF(ISNUMBER($R1583),VLOOKUP($B1583,Index!$B$39:$AB$54,27,FALSE),"")</f>
        <v>42075</v>
      </c>
      <c r="W1583" s="18">
        <v>1.5590551181102374</v>
      </c>
      <c r="X1583" s="19">
        <v>0.9</v>
      </c>
      <c r="Y1583" s="18">
        <v>9.3130826952588092E-2</v>
      </c>
      <c r="Z1583" s="19">
        <f t="shared" si="325"/>
        <v>1</v>
      </c>
      <c r="AA1583" s="21">
        <v>22.242519685038065</v>
      </c>
      <c r="AB1583" s="3">
        <v>0</v>
      </c>
      <c r="AC1583" s="18">
        <v>2.4306528613057266</v>
      </c>
      <c r="AD1583" s="19">
        <v>0.81</v>
      </c>
      <c r="AE1583" s="18">
        <v>8.673350928872909E-3</v>
      </c>
      <c r="AF1583" s="19">
        <f t="shared" si="326"/>
        <v>1</v>
      </c>
      <c r="AG1583" s="21">
        <v>494.72968193930581</v>
      </c>
      <c r="AH1583" s="3">
        <v>0</v>
      </c>
      <c r="AK1583" t="str">
        <f t="shared" ref="AK1583:AX1592" si="333">IF($B1583=AK$2,$AA1583,"")</f>
        <v/>
      </c>
      <c r="AL1583" t="str">
        <f t="shared" si="333"/>
        <v/>
      </c>
      <c r="AM1583" t="str">
        <f t="shared" si="333"/>
        <v/>
      </c>
      <c r="AN1583" t="str">
        <f t="shared" si="333"/>
        <v/>
      </c>
      <c r="AO1583" t="str">
        <f t="shared" si="333"/>
        <v/>
      </c>
      <c r="AP1583" t="str">
        <f t="shared" si="333"/>
        <v/>
      </c>
      <c r="AQ1583" t="str">
        <f t="shared" si="333"/>
        <v/>
      </c>
      <c r="AR1583" t="str">
        <f t="shared" si="333"/>
        <v/>
      </c>
      <c r="AS1583" t="str">
        <f t="shared" si="333"/>
        <v/>
      </c>
      <c r="AT1583" t="str">
        <f t="shared" si="333"/>
        <v/>
      </c>
      <c r="AU1583" t="str">
        <f t="shared" si="333"/>
        <v/>
      </c>
      <c r="AV1583" t="str">
        <f t="shared" si="333"/>
        <v/>
      </c>
      <c r="AW1583">
        <f t="shared" si="333"/>
        <v>22.242519685038065</v>
      </c>
      <c r="AX1583" t="str">
        <f t="shared" si="333"/>
        <v/>
      </c>
      <c r="AZ1583" s="46">
        <f>IF(ISNUMBER(VLOOKUP($B1583,Stats!$A$2:$AA$19,2,FALSE))=FALSE,"",IF(ISNUMBER(W1583),(W1583-VLOOKUP($B1583,Stats!$A$2:$AA$19,2,FALSE))/VLOOKUP($B1583,Stats!$A$2:$AA$19,16,FALSE),""))</f>
        <v>-0.30535209847955347</v>
      </c>
      <c r="BA1583" s="46">
        <f>IF(ISNUMBER(VLOOKUP($B1583,Stats!$A$2:$AA$19,2,FALSE))=FALSE,"",IF(ISNUMBER(X1583),(X1583-VLOOKUP($B1583,Stats!$A$2:$AA$19,3,FALSE))/VLOOKUP($B1583,Stats!$A$2:$AA$19,17,FALSE),""))</f>
        <v>0.77618004453973322</v>
      </c>
      <c r="BB1583" s="46"/>
      <c r="BC1583" s="46"/>
      <c r="BD1583" s="44">
        <f t="shared" si="322"/>
        <v>0.23541397303008987</v>
      </c>
      <c r="BE1583" s="46">
        <f>IF(ISNUMBER(VLOOKUP($B1583,Stats!$A$2:$AA$19,2,FALSE))=FALSE,"",IF(ISNUMBER(Y1583),(Y1583-VLOOKUP($B1583,Stats!$A$2:$AA$19,5,FALSE))/VLOOKUP($B1583,Stats!$A$2:$AA$19,19,FALSE),""))</f>
        <v>-0.53307703854394184</v>
      </c>
      <c r="BF1583" s="46"/>
      <c r="BG1583" s="46"/>
      <c r="BH1583" s="46">
        <f>IF(ISNUMBER(VLOOKUP($B1583,Stats!$A$2:$AA$19,2,FALSE))=FALSE,"",IF(ISNUMBER(Z1583),(Z1583-VLOOKUP($B1583,Stats!$A$2:$AA$19,8,FALSE))/VLOOKUP($B1583,Stats!$A$2:$AA$19,22,FALSE),""))</f>
        <v>-0.73808297609062268</v>
      </c>
      <c r="BI1583" s="46" t="str">
        <f>IF(ISNUMBER(VLOOKUP($B1583,Stats!$A$2:$AA$19,2,FALSE))=FALSE,"",IF(ISNUMBER(#REF!),(#REF!-VLOOKUP($B1583,Stats!$A$2:$AA$19,9,FALSE))/VLOOKUP($B1583,Stats!$A$2:$AA$19,23,FALSE),""))</f>
        <v/>
      </c>
      <c r="BJ1583" s="46" t="str">
        <f>IF(ISNUMBER(VLOOKUP($B1583,Stats!$A$2:$AA$19,2,FALSE))=FALSE,"",IF(ISNUMBER(#REF!),(#REF!-VLOOKUP($B1583,Stats!$A$2:$AA$19,10,FALSE))/VLOOKUP($B1583,Stats!$A$2:$AA$19,24,FALSE),""))</f>
        <v/>
      </c>
      <c r="BK1583" s="44">
        <f t="shared" si="327"/>
        <v>0.15172903415357247</v>
      </c>
      <c r="BL1583" s="46" t="str">
        <f>IF(ISNUMBER(VLOOKUP($B1583,Stats!$A$2:$AA$19,2,FALSE))=FALSE,"",IF(ISNUMBER(#REF!),(#REF!-VLOOKUP($B1583,Stats!$A$2:$AA$19,11,FALSE))/VLOOKUP($B1583,Stats!$A$2:$AA$19,25,FALSE),""))</f>
        <v/>
      </c>
      <c r="BM1583" s="46">
        <f>IF(ISNUMBER(VLOOKUP($B1583,Stats!$A$2:$AA$19,2,FALSE))=FALSE,"",IF(ISNUMBER(AA1583),(AA1583-VLOOKUP($B1583,Stats!$A$2:$AA$19,12,FALSE))/VLOOKUP($B1583,Stats!$A$2:$AA$19,26,FALSE),""))</f>
        <v>-0.15143509495538246</v>
      </c>
      <c r="BN1583" s="46" t="str">
        <f>IF(ISNUMBER(VLOOKUP($B1583,Stats!$A$2:$AA$19,2,FALSE))=FALSE,"",IF(ISNUMBER(#REF!),(#REF!-VLOOKUP($B1583,Stats!$A$2:$AA$19,13,FALSE))/VLOOKUP($B1583,Stats!$A$2:$AA$19,27,FALSE),""))</f>
        <v/>
      </c>
      <c r="BO1583" s="46" t="str">
        <f>IF(ISNUMBER(VLOOKUP($B1583,Stats!$A$2:$AA$19,2,FALSE))=FALSE,"",IF(ISNUMBER(#REF!),(#REF!-VLOOKUP($B1583,Stats!$A$2:$AA$19,14,FALSE))/VLOOKUP($B1583,Stats!$A$2:$AB$19,28,FALSE),""))</f>
        <v/>
      </c>
      <c r="BP1583" s="46"/>
      <c r="BQ1583" s="46">
        <f>IF(ISNUMBER(VLOOKUP($B1583,Stats!$A$2:$AA$19,2,FALSE))=FALSE,"",IF(ISNUMBER(BM1583),BM1583,(VLOOKUP($B1583,Stats!$A$2:$AT$19,46,FALSE)-VLOOKUP($B1583,Stats!$A$2:$AA$19,12,FALSE))/VLOOKUP($B1583,Stats!$A$2:$AA$19,26,FALSE)))</f>
        <v>-0.15143509495538246</v>
      </c>
      <c r="BR1583" s="51">
        <f t="shared" si="328"/>
        <v>-0.15143509495538246</v>
      </c>
      <c r="BS1583" s="32" t="str">
        <f t="shared" si="323"/>
        <v>7778_201506</v>
      </c>
      <c r="BT1583" s="53">
        <f t="shared" si="324"/>
        <v>0.10783319610708497</v>
      </c>
    </row>
    <row r="1584" spans="1:72" x14ac:dyDescent="0.15">
      <c r="A1584" s="16">
        <v>7778</v>
      </c>
      <c r="B1584" s="17">
        <v>201507</v>
      </c>
      <c r="C1584" s="3">
        <v>0</v>
      </c>
      <c r="D1584" s="23">
        <v>3.667664670658688E-2</v>
      </c>
      <c r="E1584" s="18">
        <v>6.5557296896064663E-3</v>
      </c>
      <c r="F1584" s="24">
        <v>5</v>
      </c>
      <c r="G1584" s="24">
        <v>0</v>
      </c>
      <c r="H1584" s="20">
        <v>7.2470572419818689E-3</v>
      </c>
      <c r="I1584" s="20" t="s">
        <v>25</v>
      </c>
      <c r="J1584" s="24">
        <v>5</v>
      </c>
      <c r="K1584" s="24">
        <v>0</v>
      </c>
      <c r="L1584" s="20">
        <v>1.7215568862275488E-2</v>
      </c>
      <c r="M1584" s="20">
        <v>0</v>
      </c>
      <c r="N1584" s="19">
        <v>1.385</v>
      </c>
      <c r="O1584" s="19">
        <v>1.0191317144959529</v>
      </c>
      <c r="P1584" s="25">
        <v>42090</v>
      </c>
      <c r="Q1584" s="20">
        <v>0</v>
      </c>
      <c r="R1584" s="25">
        <v>42086</v>
      </c>
      <c r="S1584" s="25">
        <f>IF(ISNUMBER(R1584),VLOOKUP(B1584,Index!$B$3:$AB$18,27,FALSE),"")</f>
        <v>42088</v>
      </c>
      <c r="T1584" s="25">
        <f>IF(ISNUMBER($R1584),VLOOKUP($B1584,Index!$B$21:$AB$36,27,FALSE),"")</f>
        <v>42089</v>
      </c>
      <c r="U1584" s="25">
        <f>IF(ISNUMBER($R1584),VLOOKUP($B1584,Index!$B$39:$AB$54,27,FALSE),"")</f>
        <v>42089</v>
      </c>
      <c r="W1584" s="18">
        <v>2.6407185628742553</v>
      </c>
      <c r="X1584" s="19">
        <v>1</v>
      </c>
      <c r="Y1584" s="18">
        <v>0.12438622526127067</v>
      </c>
      <c r="Z1584" s="19">
        <f t="shared" si="325"/>
        <v>2</v>
      </c>
      <c r="AA1584" s="21" t="s">
        <v>25</v>
      </c>
      <c r="AB1584" s="3">
        <v>0</v>
      </c>
      <c r="AC1584" s="18">
        <v>6.9733945283086722</v>
      </c>
      <c r="AD1584" s="19">
        <v>1</v>
      </c>
      <c r="AE1584" s="18">
        <v>1.5471933034747571E-2</v>
      </c>
      <c r="AF1584" s="19">
        <f t="shared" si="326"/>
        <v>4</v>
      </c>
      <c r="AG1584" s="21" t="s">
        <v>25</v>
      </c>
      <c r="AH1584" s="3">
        <v>0</v>
      </c>
      <c r="AK1584" t="str">
        <f t="shared" si="333"/>
        <v/>
      </c>
      <c r="AL1584" t="str">
        <f t="shared" si="333"/>
        <v/>
      </c>
      <c r="AM1584" t="str">
        <f t="shared" si="333"/>
        <v/>
      </c>
      <c r="AN1584" t="str">
        <f t="shared" si="333"/>
        <v/>
      </c>
      <c r="AO1584" t="str">
        <f t="shared" si="333"/>
        <v/>
      </c>
      <c r="AP1584" t="str">
        <f t="shared" si="333"/>
        <v/>
      </c>
      <c r="AQ1584" t="str">
        <f t="shared" si="333"/>
        <v/>
      </c>
      <c r="AR1584" t="str">
        <f t="shared" si="333"/>
        <v/>
      </c>
      <c r="AS1584" t="str">
        <f t="shared" si="333"/>
        <v/>
      </c>
      <c r="AT1584" t="str">
        <f t="shared" si="333"/>
        <v/>
      </c>
      <c r="AU1584" t="str">
        <f t="shared" si="333"/>
        <v/>
      </c>
      <c r="AV1584" t="str">
        <f t="shared" si="333"/>
        <v/>
      </c>
      <c r="AW1584" t="str">
        <f t="shared" si="333"/>
        <v/>
      </c>
      <c r="AX1584" t="str">
        <f t="shared" si="333"/>
        <v/>
      </c>
      <c r="AZ1584" s="46">
        <f>IF(ISNUMBER(VLOOKUP($B1584,Stats!$A$2:$AA$19,2,FALSE))=FALSE,"",IF(ISNUMBER(W1584),(W1584-VLOOKUP($B1584,Stats!$A$2:$AA$19,2,FALSE))/VLOOKUP($B1584,Stats!$A$2:$AA$19,16,FALSE),""))</f>
        <v>0.67269922790870196</v>
      </c>
      <c r="BA1584" s="46">
        <f>IF(ISNUMBER(VLOOKUP($B1584,Stats!$A$2:$AA$19,2,FALSE))=FALSE,"",IF(ISNUMBER(X1584),(X1584-VLOOKUP($B1584,Stats!$A$2:$AA$19,3,FALSE))/VLOOKUP($B1584,Stats!$A$2:$AA$19,17,FALSE),""))</f>
        <v>1.6185072337594633</v>
      </c>
      <c r="BB1584" s="46"/>
      <c r="BC1584" s="46"/>
      <c r="BD1584" s="44">
        <f t="shared" si="322"/>
        <v>1.1456032308340827</v>
      </c>
      <c r="BE1584" s="46">
        <f>IF(ISNUMBER(VLOOKUP($B1584,Stats!$A$2:$AA$19,2,FALSE))=FALSE,"",IF(ISNUMBER(Y1584),(Y1584-VLOOKUP($B1584,Stats!$A$2:$AA$19,5,FALSE))/VLOOKUP($B1584,Stats!$A$2:$AA$19,19,FALSE),""))</f>
        <v>-0.41710659520388332</v>
      </c>
      <c r="BF1584" s="46"/>
      <c r="BG1584" s="46"/>
      <c r="BH1584" s="46">
        <f>IF(ISNUMBER(VLOOKUP($B1584,Stats!$A$2:$AA$19,2,FALSE))=FALSE,"",IF(ISNUMBER(Z1584),(Z1584-VLOOKUP($B1584,Stats!$A$2:$AA$19,8,FALSE))/VLOOKUP($B1584,Stats!$A$2:$AA$19,22,FALSE),""))</f>
        <v>1.4378520910348771</v>
      </c>
      <c r="BI1584" s="46" t="str">
        <f>IF(ISNUMBER(VLOOKUP($B1584,Stats!$A$2:$AA$19,2,FALSE))=FALSE,"",IF(ISNUMBER(#REF!),(#REF!-VLOOKUP($B1584,Stats!$A$2:$AA$19,9,FALSE))/VLOOKUP($B1584,Stats!$A$2:$AA$19,23,FALSE),""))</f>
        <v/>
      </c>
      <c r="BJ1584" s="46" t="str">
        <f>IF(ISNUMBER(VLOOKUP($B1584,Stats!$A$2:$AA$19,2,FALSE))=FALSE,"",IF(ISNUMBER(#REF!),(#REF!-VLOOKUP($B1584,Stats!$A$2:$AA$19,10,FALSE))/VLOOKUP($B1584,Stats!$A$2:$AA$19,24,FALSE),""))</f>
        <v/>
      </c>
      <c r="BK1584" s="44">
        <f t="shared" si="327"/>
        <v>0.72333024395318146</v>
      </c>
      <c r="BL1584" s="46" t="str">
        <f>IF(ISNUMBER(VLOOKUP($B1584,Stats!$A$2:$AA$19,2,FALSE))=FALSE,"",IF(ISNUMBER(#REF!),(#REF!-VLOOKUP($B1584,Stats!$A$2:$AA$19,11,FALSE))/VLOOKUP($B1584,Stats!$A$2:$AA$19,25,FALSE),""))</f>
        <v/>
      </c>
      <c r="BM1584" s="46" t="str">
        <f>IF(ISNUMBER(VLOOKUP($B1584,Stats!$A$2:$AA$19,2,FALSE))=FALSE,"",IF(ISNUMBER(AA1584),(AA1584-VLOOKUP($B1584,Stats!$A$2:$AA$19,12,FALSE))/VLOOKUP($B1584,Stats!$A$2:$AA$19,26,FALSE),""))</f>
        <v/>
      </c>
      <c r="BN1584" s="46" t="str">
        <f>IF(ISNUMBER(VLOOKUP($B1584,Stats!$A$2:$AA$19,2,FALSE))=FALSE,"",IF(ISNUMBER(#REF!),(#REF!-VLOOKUP($B1584,Stats!$A$2:$AA$19,13,FALSE))/VLOOKUP($B1584,Stats!$A$2:$AA$19,27,FALSE),""))</f>
        <v/>
      </c>
      <c r="BO1584" s="46" t="str">
        <f>IF(ISNUMBER(VLOOKUP($B1584,Stats!$A$2:$AA$19,2,FALSE))=FALSE,"",IF(ISNUMBER(#REF!),(#REF!-VLOOKUP($B1584,Stats!$A$2:$AA$19,14,FALSE))/VLOOKUP($B1584,Stats!$A$2:$AB$19,28,FALSE),""))</f>
        <v/>
      </c>
      <c r="BP1584" s="46"/>
      <c r="BQ1584" s="46">
        <f>IF(ISNUMBER(VLOOKUP($B1584,Stats!$A$2:$AA$19,2,FALSE))=FALSE,"",IF(ISNUMBER(BM1584),BM1584,(VLOOKUP($B1584,Stats!$A$2:$AT$19,46,FALSE)-VLOOKUP($B1584,Stats!$A$2:$AA$19,12,FALSE))/VLOOKUP($B1584,Stats!$A$2:$AA$19,26,FALSE)))</f>
        <v>-0.49247029718328789</v>
      </c>
      <c r="BR1584" s="51">
        <f t="shared" si="328"/>
        <v>-0.49247029718328789</v>
      </c>
      <c r="BS1584" s="32" t="str">
        <f t="shared" si="323"/>
        <v>7778_201507</v>
      </c>
      <c r="BT1584" s="53">
        <f t="shared" si="324"/>
        <v>0.56462473310206784</v>
      </c>
    </row>
    <row r="1585" spans="1:72" x14ac:dyDescent="0.15">
      <c r="S1585" t="str">
        <f>IF(ISNUMBER(R1585),VLOOKUP(B1585,Index!$B$3:$AB$18,27,FALSE),"")</f>
        <v/>
      </c>
      <c r="T1585" t="str">
        <f>IF(ISNUMBER($R1585),VLOOKUP($B1585,Index!$B$21:$AB$36,27,FALSE),"")</f>
        <v/>
      </c>
      <c r="U1585" t="str">
        <f>IF(ISNUMBER($R1585),VLOOKUP($B1585,Index!$B$39:$AB$54,27,FALSE),"")</f>
        <v/>
      </c>
      <c r="Z1585" t="str">
        <f t="shared" si="325"/>
        <v/>
      </c>
      <c r="AA1585" t="s">
        <v>25</v>
      </c>
      <c r="AF1585" t="str">
        <f t="shared" si="326"/>
        <v/>
      </c>
      <c r="AG1585" t="s">
        <v>25</v>
      </c>
      <c r="AK1585" t="str">
        <f t="shared" si="333"/>
        <v/>
      </c>
      <c r="AL1585" t="str">
        <f t="shared" si="333"/>
        <v/>
      </c>
      <c r="AM1585" t="str">
        <f t="shared" si="333"/>
        <v/>
      </c>
      <c r="AN1585" t="str">
        <f t="shared" si="333"/>
        <v/>
      </c>
      <c r="AO1585" t="str">
        <f t="shared" si="333"/>
        <v/>
      </c>
      <c r="AP1585" t="str">
        <f t="shared" si="333"/>
        <v/>
      </c>
      <c r="AQ1585" t="str">
        <f t="shared" si="333"/>
        <v/>
      </c>
      <c r="AR1585" t="str">
        <f t="shared" si="333"/>
        <v/>
      </c>
      <c r="AS1585" t="str">
        <f t="shared" si="333"/>
        <v/>
      </c>
      <c r="AT1585" t="str">
        <f t="shared" si="333"/>
        <v/>
      </c>
      <c r="AU1585" t="str">
        <f t="shared" si="333"/>
        <v/>
      </c>
      <c r="AV1585" t="str">
        <f t="shared" si="333"/>
        <v/>
      </c>
      <c r="AW1585" t="str">
        <f t="shared" si="333"/>
        <v/>
      </c>
      <c r="AX1585" t="str">
        <f t="shared" si="333"/>
        <v/>
      </c>
      <c r="AZ1585" s="46" t="str">
        <f>IF(ISNUMBER(VLOOKUP($B1585,Stats!$A$2:$AA$19,2,FALSE))=FALSE,"",IF(ISNUMBER(W1585),(W1585-VLOOKUP($B1585,Stats!$A$2:$AA$19,2,FALSE))/VLOOKUP($B1585,Stats!$A$2:$AA$19,16,FALSE),""))</f>
        <v/>
      </c>
      <c r="BA1585" s="46" t="str">
        <f>IF(ISNUMBER(VLOOKUP($B1585,Stats!$A$2:$AA$19,2,FALSE))=FALSE,"",IF(ISNUMBER(X1585),(X1585-VLOOKUP($B1585,Stats!$A$2:$AA$19,3,FALSE))/VLOOKUP($B1585,Stats!$A$2:$AA$19,17,FALSE),""))</f>
        <v/>
      </c>
      <c r="BB1585" s="46"/>
      <c r="BC1585" s="46"/>
      <c r="BD1585" s="44" t="str">
        <f t="shared" si="322"/>
        <v/>
      </c>
      <c r="BE1585" s="46" t="str">
        <f>IF(ISNUMBER(VLOOKUP($B1585,Stats!$A$2:$AA$19,2,FALSE))=FALSE,"",IF(ISNUMBER(Y1585),(Y1585-VLOOKUP($B1585,Stats!$A$2:$AA$19,5,FALSE))/VLOOKUP($B1585,Stats!$A$2:$AA$19,19,FALSE),""))</f>
        <v/>
      </c>
      <c r="BF1585" s="46"/>
      <c r="BG1585" s="46"/>
      <c r="BH1585" s="46" t="str">
        <f>IF(ISNUMBER(VLOOKUP($B1585,Stats!$A$2:$AA$19,2,FALSE))=FALSE,"",IF(ISNUMBER(Z1585),(Z1585-VLOOKUP($B1585,Stats!$A$2:$AA$19,8,FALSE))/VLOOKUP($B1585,Stats!$A$2:$AA$19,22,FALSE),""))</f>
        <v/>
      </c>
      <c r="BI1585" s="46" t="str">
        <f>IF(ISNUMBER(VLOOKUP($B1585,Stats!$A$2:$AA$19,2,FALSE))=FALSE,"",IF(ISNUMBER(#REF!),(#REF!-VLOOKUP($B1585,Stats!$A$2:$AA$19,9,FALSE))/VLOOKUP($B1585,Stats!$A$2:$AA$19,23,FALSE),""))</f>
        <v/>
      </c>
      <c r="BJ1585" s="46" t="str">
        <f>IF(ISNUMBER(VLOOKUP($B1585,Stats!$A$2:$AA$19,2,FALSE))=FALSE,"",IF(ISNUMBER(#REF!),(#REF!-VLOOKUP($B1585,Stats!$A$2:$AA$19,10,FALSE))/VLOOKUP($B1585,Stats!$A$2:$AA$19,24,FALSE),""))</f>
        <v/>
      </c>
      <c r="BK1585" s="44" t="str">
        <f t="shared" si="327"/>
        <v/>
      </c>
      <c r="BL1585" s="46" t="str">
        <f>IF(ISNUMBER(VLOOKUP($B1585,Stats!$A$2:$AA$19,2,FALSE))=FALSE,"",IF(ISNUMBER(#REF!),(#REF!-VLOOKUP($B1585,Stats!$A$2:$AA$19,11,FALSE))/VLOOKUP($B1585,Stats!$A$2:$AA$19,25,FALSE),""))</f>
        <v/>
      </c>
      <c r="BM1585" s="46" t="str">
        <f>IF(ISNUMBER(VLOOKUP($B1585,Stats!$A$2:$AA$19,2,FALSE))=FALSE,"",IF(ISNUMBER(AA1585),(AA1585-VLOOKUP($B1585,Stats!$A$2:$AA$19,12,FALSE))/VLOOKUP($B1585,Stats!$A$2:$AA$19,26,FALSE),""))</f>
        <v/>
      </c>
      <c r="BN1585" s="46" t="str">
        <f>IF(ISNUMBER(VLOOKUP($B1585,Stats!$A$2:$AA$19,2,FALSE))=FALSE,"",IF(ISNUMBER(#REF!),(#REF!-VLOOKUP($B1585,Stats!$A$2:$AA$19,13,FALSE))/VLOOKUP($B1585,Stats!$A$2:$AA$19,27,FALSE),""))</f>
        <v/>
      </c>
      <c r="BO1585" s="46" t="str">
        <f>IF(ISNUMBER(VLOOKUP($B1585,Stats!$A$2:$AA$19,2,FALSE))=FALSE,"",IF(ISNUMBER(#REF!),(#REF!-VLOOKUP($B1585,Stats!$A$2:$AA$19,14,FALSE))/VLOOKUP($B1585,Stats!$A$2:$AB$19,28,FALSE),""))</f>
        <v/>
      </c>
      <c r="BP1585" s="46"/>
      <c r="BQ1585" s="46" t="str">
        <f>IF(ISNUMBER(VLOOKUP($B1585,Stats!$A$2:$AA$19,2,FALSE))=FALSE,"",IF(ISNUMBER(BM1585),BM1585,(VLOOKUP($B1585,Stats!$A$2:$AT$19,46,FALSE)-VLOOKUP($B1585,Stats!$A$2:$AA$19,12,FALSE))/VLOOKUP($B1585,Stats!$A$2:$AA$19,26,FALSE)))</f>
        <v/>
      </c>
      <c r="BR1585" s="51" t="str">
        <f t="shared" si="328"/>
        <v/>
      </c>
      <c r="BS1585" s="32" t="str">
        <f t="shared" si="323"/>
        <v/>
      </c>
      <c r="BT1585" s="53" t="str">
        <f t="shared" si="324"/>
        <v/>
      </c>
    </row>
    <row r="1586" spans="1:72" ht="40.5" x14ac:dyDescent="0.15">
      <c r="A1586" s="1" t="s">
        <v>54</v>
      </c>
      <c r="B1586" s="1" t="s">
        <v>0</v>
      </c>
      <c r="C1586" s="3"/>
      <c r="D1586" s="4" t="s">
        <v>10</v>
      </c>
      <c r="E1586" s="1" t="s">
        <v>11</v>
      </c>
      <c r="F1586" s="1" t="s">
        <v>12</v>
      </c>
      <c r="G1586" s="1" t="s">
        <v>13</v>
      </c>
      <c r="H1586" s="1" t="s">
        <v>14</v>
      </c>
      <c r="I1586" s="1" t="s">
        <v>15</v>
      </c>
      <c r="J1586" s="1" t="s">
        <v>16</v>
      </c>
      <c r="K1586" s="1" t="s">
        <v>17</v>
      </c>
      <c r="L1586" s="1" t="s">
        <v>18</v>
      </c>
      <c r="M1586" s="1" t="s">
        <v>19</v>
      </c>
      <c r="N1586" s="1" t="s">
        <v>20</v>
      </c>
      <c r="O1586" s="1" t="s">
        <v>21</v>
      </c>
      <c r="P1586" s="1" t="s">
        <v>22</v>
      </c>
      <c r="Q1586" s="1" t="s">
        <v>23</v>
      </c>
      <c r="R1586" s="1" t="s">
        <v>24</v>
      </c>
      <c r="S1586" s="1" t="str">
        <f>IF(ISNUMBER(R1586),VLOOKUP(B1586,Index!$B$3:$AB$18,27,FALSE),"")</f>
        <v/>
      </c>
      <c r="T1586" s="1" t="str">
        <f>IF(ISNUMBER($R1586),VLOOKUP($B1586,Index!$B$21:$AB$36,27,FALSE),"")</f>
        <v/>
      </c>
      <c r="U1586" s="1" t="str">
        <f>IF(ISNUMBER($R1586),VLOOKUP($B1586,Index!$B$39:$AB$54,27,FALSE),"")</f>
        <v/>
      </c>
      <c r="W1586" s="1" t="s">
        <v>1</v>
      </c>
      <c r="X1586" s="1" t="s">
        <v>2</v>
      </c>
      <c r="Y1586" s="1" t="s">
        <v>4</v>
      </c>
      <c r="Z1586" s="1" t="str">
        <f t="shared" si="325"/>
        <v/>
      </c>
      <c r="AA1586" s="1" t="s">
        <v>8</v>
      </c>
      <c r="AB1586" s="3"/>
      <c r="AC1586" s="1" t="s">
        <v>55</v>
      </c>
      <c r="AD1586" s="1" t="s">
        <v>56</v>
      </c>
      <c r="AE1586" s="1" t="s">
        <v>57</v>
      </c>
      <c r="AF1586" s="1" t="str">
        <f t="shared" si="326"/>
        <v/>
      </c>
      <c r="AG1586" s="1" t="s">
        <v>38</v>
      </c>
      <c r="AH1586" s="3"/>
      <c r="AK1586" t="str">
        <f t="shared" si="333"/>
        <v/>
      </c>
      <c r="AL1586" t="str">
        <f t="shared" si="333"/>
        <v/>
      </c>
      <c r="AM1586" t="str">
        <f t="shared" si="333"/>
        <v/>
      </c>
      <c r="AN1586" t="str">
        <f t="shared" si="333"/>
        <v/>
      </c>
      <c r="AO1586" t="str">
        <f t="shared" si="333"/>
        <v/>
      </c>
      <c r="AP1586" t="str">
        <f t="shared" si="333"/>
        <v/>
      </c>
      <c r="AQ1586" t="str">
        <f t="shared" si="333"/>
        <v/>
      </c>
      <c r="AR1586" t="str">
        <f t="shared" si="333"/>
        <v/>
      </c>
      <c r="AS1586" t="str">
        <f t="shared" si="333"/>
        <v/>
      </c>
      <c r="AT1586" t="str">
        <f t="shared" si="333"/>
        <v/>
      </c>
      <c r="AU1586" t="str">
        <f t="shared" si="333"/>
        <v/>
      </c>
      <c r="AV1586" t="str">
        <f t="shared" si="333"/>
        <v/>
      </c>
      <c r="AW1586" t="str">
        <f t="shared" si="333"/>
        <v/>
      </c>
      <c r="AX1586" t="str">
        <f t="shared" si="333"/>
        <v/>
      </c>
      <c r="AZ1586" s="46" t="str">
        <f>IF(ISNUMBER(VLOOKUP($B1586,Stats!$A$2:$AA$19,2,FALSE))=FALSE,"",IF(ISNUMBER(W1586),(W1586-VLOOKUP($B1586,Stats!$A$2:$AA$19,2,FALSE))/VLOOKUP($B1586,Stats!$A$2:$AA$19,16,FALSE),""))</f>
        <v/>
      </c>
      <c r="BA1586" s="46" t="str">
        <f>IF(ISNUMBER(VLOOKUP($B1586,Stats!$A$2:$AA$19,2,FALSE))=FALSE,"",IF(ISNUMBER(X1586),(X1586-VLOOKUP($B1586,Stats!$A$2:$AA$19,3,FALSE))/VLOOKUP($B1586,Stats!$A$2:$AA$19,17,FALSE),""))</f>
        <v/>
      </c>
      <c r="BB1586" s="46"/>
      <c r="BC1586" s="46"/>
      <c r="BD1586" s="44" t="str">
        <f t="shared" si="322"/>
        <v/>
      </c>
      <c r="BE1586" s="46" t="str">
        <f>IF(ISNUMBER(VLOOKUP($B1586,Stats!$A$2:$AA$19,2,FALSE))=FALSE,"",IF(ISNUMBER(Y1586),(Y1586-VLOOKUP($B1586,Stats!$A$2:$AA$19,5,FALSE))/VLOOKUP($B1586,Stats!$A$2:$AA$19,19,FALSE),""))</f>
        <v/>
      </c>
      <c r="BF1586" s="46"/>
      <c r="BG1586" s="46"/>
      <c r="BH1586" s="46" t="str">
        <f>IF(ISNUMBER(VLOOKUP($B1586,Stats!$A$2:$AA$19,2,FALSE))=FALSE,"",IF(ISNUMBER(Z1586),(Z1586-VLOOKUP($B1586,Stats!$A$2:$AA$19,8,FALSE))/VLOOKUP($B1586,Stats!$A$2:$AA$19,22,FALSE),""))</f>
        <v/>
      </c>
      <c r="BI1586" s="46" t="str">
        <f>IF(ISNUMBER(VLOOKUP($B1586,Stats!$A$2:$AA$19,2,FALSE))=FALSE,"",IF(ISNUMBER(#REF!),(#REF!-VLOOKUP($B1586,Stats!$A$2:$AA$19,9,FALSE))/VLOOKUP($B1586,Stats!$A$2:$AA$19,23,FALSE),""))</f>
        <v/>
      </c>
      <c r="BJ1586" s="46" t="str">
        <f>IF(ISNUMBER(VLOOKUP($B1586,Stats!$A$2:$AA$19,2,FALSE))=FALSE,"",IF(ISNUMBER(#REF!),(#REF!-VLOOKUP($B1586,Stats!$A$2:$AA$19,10,FALSE))/VLOOKUP($B1586,Stats!$A$2:$AA$19,24,FALSE),""))</f>
        <v/>
      </c>
      <c r="BK1586" s="44" t="str">
        <f t="shared" si="327"/>
        <v/>
      </c>
      <c r="BL1586" s="46" t="str">
        <f>IF(ISNUMBER(VLOOKUP($B1586,Stats!$A$2:$AA$19,2,FALSE))=FALSE,"",IF(ISNUMBER(#REF!),(#REF!-VLOOKUP($B1586,Stats!$A$2:$AA$19,11,FALSE))/VLOOKUP($B1586,Stats!$A$2:$AA$19,25,FALSE),""))</f>
        <v/>
      </c>
      <c r="BM1586" s="46" t="str">
        <f>IF(ISNUMBER(VLOOKUP($B1586,Stats!$A$2:$AA$19,2,FALSE))=FALSE,"",IF(ISNUMBER(AA1586),(AA1586-VLOOKUP($B1586,Stats!$A$2:$AA$19,12,FALSE))/VLOOKUP($B1586,Stats!$A$2:$AA$19,26,FALSE),""))</f>
        <v/>
      </c>
      <c r="BN1586" s="46" t="str">
        <f>IF(ISNUMBER(VLOOKUP($B1586,Stats!$A$2:$AA$19,2,FALSE))=FALSE,"",IF(ISNUMBER(#REF!),(#REF!-VLOOKUP($B1586,Stats!$A$2:$AA$19,13,FALSE))/VLOOKUP($B1586,Stats!$A$2:$AA$19,27,FALSE),""))</f>
        <v/>
      </c>
      <c r="BO1586" s="46" t="str">
        <f>IF(ISNUMBER(VLOOKUP($B1586,Stats!$A$2:$AA$19,2,FALSE))=FALSE,"",IF(ISNUMBER(#REF!),(#REF!-VLOOKUP($B1586,Stats!$A$2:$AA$19,14,FALSE))/VLOOKUP($B1586,Stats!$A$2:$AB$19,28,FALSE),""))</f>
        <v/>
      </c>
      <c r="BP1586" s="46"/>
      <c r="BQ1586" s="46" t="str">
        <f>IF(ISNUMBER(VLOOKUP($B1586,Stats!$A$2:$AA$19,2,FALSE))=FALSE,"",IF(ISNUMBER(BM1586),BM1586,(VLOOKUP($B1586,Stats!$A$2:$AT$19,46,FALSE)-VLOOKUP($B1586,Stats!$A$2:$AA$19,12,FALSE))/VLOOKUP($B1586,Stats!$A$2:$AA$19,26,FALSE)))</f>
        <v/>
      </c>
      <c r="BR1586" s="51" t="str">
        <f t="shared" si="328"/>
        <v/>
      </c>
      <c r="BS1586" s="32" t="str">
        <f t="shared" si="323"/>
        <v/>
      </c>
      <c r="BT1586" s="53" t="str">
        <f t="shared" si="324"/>
        <v/>
      </c>
    </row>
    <row r="1587" spans="1:72" x14ac:dyDescent="0.15">
      <c r="A1587" s="5">
        <v>8756</v>
      </c>
      <c r="B1587" s="5" t="s">
        <v>58</v>
      </c>
      <c r="C1587" s="3">
        <v>0</v>
      </c>
      <c r="D1587" s="11">
        <v>0.12112346401404328</v>
      </c>
      <c r="E1587" s="6">
        <v>5.282991708675612E-3</v>
      </c>
      <c r="F1587" s="12">
        <v>74</v>
      </c>
      <c r="G1587" s="12">
        <v>41</v>
      </c>
      <c r="H1587" s="13">
        <v>3.4568783804353898E-3</v>
      </c>
      <c r="I1587" s="13">
        <v>-3.4105324018334163E-3</v>
      </c>
      <c r="J1587" s="12">
        <v>8</v>
      </c>
      <c r="K1587" s="12">
        <v>4</v>
      </c>
      <c r="L1587" s="13">
        <v>2.9379298632928652E-2</v>
      </c>
      <c r="M1587" s="13">
        <v>-2.5163479844383718E-2</v>
      </c>
      <c r="N1587" s="8">
        <v>1.3411999999999999</v>
      </c>
      <c r="O1587" s="8">
        <v>1.1211234640140433</v>
      </c>
      <c r="P1587" s="14">
        <v>42090</v>
      </c>
      <c r="Q1587" s="13">
        <v>-3.0300535199670575E-2</v>
      </c>
      <c r="R1587" s="14">
        <v>41963</v>
      </c>
      <c r="S1587" s="14">
        <f>IF(ISNUMBER(R1587),VLOOKUP(B1587,Index!$B$3:$AB$18,27,FALSE),"")</f>
        <v>42041</v>
      </c>
      <c r="T1587" s="14">
        <f>IF(ISNUMBER($R1587),VLOOKUP($B1587,Index!$B$21:$AB$36,27,FALSE),"")</f>
        <v>41996</v>
      </c>
      <c r="U1587" s="14">
        <f>IF(ISNUMBER($R1587),VLOOKUP($B1587,Index!$B$39:$AB$54,27,FALSE),"")</f>
        <v>42003</v>
      </c>
      <c r="W1587" s="6">
        <v>0.25499676634535429</v>
      </c>
      <c r="X1587" s="7">
        <v>0.64347826086956517</v>
      </c>
      <c r="Y1587" s="6">
        <v>0.10023771995519798</v>
      </c>
      <c r="Z1587" s="8" t="str">
        <f t="shared" si="325"/>
        <v/>
      </c>
      <c r="AA1587" s="9">
        <v>3.997403452311302</v>
      </c>
      <c r="AB1587" s="3">
        <v>0</v>
      </c>
      <c r="AC1587" s="6">
        <v>6.5023350846587211E-2</v>
      </c>
      <c r="AD1587" s="7">
        <v>0.41406427221172015</v>
      </c>
      <c r="AE1587" s="6">
        <v>1.0047600501816694E-2</v>
      </c>
      <c r="AF1587" s="8" t="str">
        <f t="shared" si="326"/>
        <v/>
      </c>
      <c r="AG1587" s="9">
        <v>15.979234360550315</v>
      </c>
      <c r="AH1587" s="3">
        <v>0</v>
      </c>
      <c r="AK1587" t="str">
        <f t="shared" si="333"/>
        <v/>
      </c>
      <c r="AL1587" t="str">
        <f t="shared" si="333"/>
        <v/>
      </c>
      <c r="AM1587" t="str">
        <f t="shared" si="333"/>
        <v/>
      </c>
      <c r="AN1587" t="str">
        <f t="shared" si="333"/>
        <v/>
      </c>
      <c r="AO1587" t="str">
        <f t="shared" si="333"/>
        <v/>
      </c>
      <c r="AP1587" t="str">
        <f t="shared" si="333"/>
        <v/>
      </c>
      <c r="AQ1587" t="str">
        <f t="shared" si="333"/>
        <v/>
      </c>
      <c r="AR1587" t="str">
        <f t="shared" si="333"/>
        <v/>
      </c>
      <c r="AS1587" t="str">
        <f t="shared" si="333"/>
        <v/>
      </c>
      <c r="AT1587" t="str">
        <f t="shared" si="333"/>
        <v/>
      </c>
      <c r="AU1587" t="str">
        <f t="shared" si="333"/>
        <v/>
      </c>
      <c r="AV1587" t="str">
        <f t="shared" si="333"/>
        <v/>
      </c>
      <c r="AW1587" t="str">
        <f t="shared" si="333"/>
        <v/>
      </c>
      <c r="AX1587" t="str">
        <f t="shared" si="333"/>
        <v/>
      </c>
      <c r="AZ1587" s="46" t="str">
        <f>IF(ISNUMBER(VLOOKUP($B1587,Stats!$A$2:$AA$19,2,FALSE))=FALSE,"",IF(ISNUMBER(W1587),(W1587-VLOOKUP($B1587,Stats!$A$2:$AA$19,2,FALSE))/VLOOKUP($B1587,Stats!$A$2:$AA$19,16,FALSE),""))</f>
        <v/>
      </c>
      <c r="BA1587" s="46" t="str">
        <f>IF(ISNUMBER(VLOOKUP($B1587,Stats!$A$2:$AA$19,2,FALSE))=FALSE,"",IF(ISNUMBER(X1587),(X1587-VLOOKUP($B1587,Stats!$A$2:$AA$19,3,FALSE))/VLOOKUP($B1587,Stats!$A$2:$AA$19,17,FALSE),""))</f>
        <v/>
      </c>
      <c r="BB1587" s="46"/>
      <c r="BC1587" s="46"/>
      <c r="BD1587" s="44" t="str">
        <f t="shared" si="322"/>
        <v/>
      </c>
      <c r="BE1587" s="46" t="str">
        <f>IF(ISNUMBER(VLOOKUP($B1587,Stats!$A$2:$AA$19,2,FALSE))=FALSE,"",IF(ISNUMBER(Y1587),(Y1587-VLOOKUP($B1587,Stats!$A$2:$AA$19,5,FALSE))/VLOOKUP($B1587,Stats!$A$2:$AA$19,19,FALSE),""))</f>
        <v/>
      </c>
      <c r="BF1587" s="46"/>
      <c r="BG1587" s="46"/>
      <c r="BH1587" s="46" t="str">
        <f>IF(ISNUMBER(VLOOKUP($B1587,Stats!$A$2:$AA$19,2,FALSE))=FALSE,"",IF(ISNUMBER(Z1587),(Z1587-VLOOKUP($B1587,Stats!$A$2:$AA$19,8,FALSE))/VLOOKUP($B1587,Stats!$A$2:$AA$19,22,FALSE),""))</f>
        <v/>
      </c>
      <c r="BI1587" s="46" t="str">
        <f>IF(ISNUMBER(VLOOKUP($B1587,Stats!$A$2:$AA$19,2,FALSE))=FALSE,"",IF(ISNUMBER(#REF!),(#REF!-VLOOKUP($B1587,Stats!$A$2:$AA$19,9,FALSE))/VLOOKUP($B1587,Stats!$A$2:$AA$19,23,FALSE),""))</f>
        <v/>
      </c>
      <c r="BJ1587" s="46" t="str">
        <f>IF(ISNUMBER(VLOOKUP($B1587,Stats!$A$2:$AA$19,2,FALSE))=FALSE,"",IF(ISNUMBER(#REF!),(#REF!-VLOOKUP($B1587,Stats!$A$2:$AA$19,10,FALSE))/VLOOKUP($B1587,Stats!$A$2:$AA$19,24,FALSE),""))</f>
        <v/>
      </c>
      <c r="BK1587" s="44" t="str">
        <f t="shared" si="327"/>
        <v/>
      </c>
      <c r="BL1587" s="46" t="str">
        <f>IF(ISNUMBER(VLOOKUP($B1587,Stats!$A$2:$AA$19,2,FALSE))=FALSE,"",IF(ISNUMBER(#REF!),(#REF!-VLOOKUP($B1587,Stats!$A$2:$AA$19,11,FALSE))/VLOOKUP($B1587,Stats!$A$2:$AA$19,25,FALSE),""))</f>
        <v/>
      </c>
      <c r="BM1587" s="46" t="str">
        <f>IF(ISNUMBER(VLOOKUP($B1587,Stats!$A$2:$AA$19,2,FALSE))=FALSE,"",IF(ISNUMBER(AA1587),(AA1587-VLOOKUP($B1587,Stats!$A$2:$AA$19,12,FALSE))/VLOOKUP($B1587,Stats!$A$2:$AA$19,26,FALSE),""))</f>
        <v/>
      </c>
      <c r="BN1587" s="46" t="str">
        <f>IF(ISNUMBER(VLOOKUP($B1587,Stats!$A$2:$AA$19,2,FALSE))=FALSE,"",IF(ISNUMBER(#REF!),(#REF!-VLOOKUP($B1587,Stats!$A$2:$AA$19,13,FALSE))/VLOOKUP($B1587,Stats!$A$2:$AA$19,27,FALSE),""))</f>
        <v/>
      </c>
      <c r="BO1587" s="46" t="str">
        <f>IF(ISNUMBER(VLOOKUP($B1587,Stats!$A$2:$AA$19,2,FALSE))=FALSE,"",IF(ISNUMBER(#REF!),(#REF!-VLOOKUP($B1587,Stats!$A$2:$AA$19,14,FALSE))/VLOOKUP($B1587,Stats!$A$2:$AB$19,28,FALSE),""))</f>
        <v/>
      </c>
      <c r="BP1587" s="46"/>
      <c r="BQ1587" s="46" t="str">
        <f>IF(ISNUMBER(VLOOKUP($B1587,Stats!$A$2:$AA$19,2,FALSE))=FALSE,"",IF(ISNUMBER(BM1587),BM1587,(VLOOKUP($B1587,Stats!$A$2:$AT$19,46,FALSE)-VLOOKUP($B1587,Stats!$A$2:$AA$19,12,FALSE))/VLOOKUP($B1587,Stats!$A$2:$AA$19,26,FALSE)))</f>
        <v/>
      </c>
      <c r="BR1587" s="51" t="str">
        <f t="shared" si="328"/>
        <v/>
      </c>
      <c r="BS1587" s="32" t="str">
        <f t="shared" si="323"/>
        <v/>
      </c>
      <c r="BT1587" s="53" t="str">
        <f t="shared" si="324"/>
        <v/>
      </c>
    </row>
    <row r="1588" spans="1:72" x14ac:dyDescent="0.15">
      <c r="A1588" s="5">
        <v>8756</v>
      </c>
      <c r="B1588" s="5" t="s">
        <v>59</v>
      </c>
      <c r="C1588" s="3">
        <v>0</v>
      </c>
      <c r="D1588" s="11">
        <v>8.2577226996682039E-3</v>
      </c>
      <c r="E1588" s="6">
        <v>4.104163877332867E-3</v>
      </c>
      <c r="F1588" s="15">
        <v>5.2857142857142856</v>
      </c>
      <c r="G1588" s="15">
        <v>2.9285714285714284</v>
      </c>
      <c r="H1588" s="13">
        <v>3.2689080144657546E-3</v>
      </c>
      <c r="I1588" s="13">
        <v>-3.1228677559070406E-3</v>
      </c>
      <c r="J1588" s="12">
        <v>3</v>
      </c>
      <c r="K1588" s="12">
        <v>1.7142857142857142</v>
      </c>
      <c r="L1588" s="13">
        <v>7.0903877964325623E-3</v>
      </c>
      <c r="M1588" s="13">
        <v>-6.636493600176493E-3</v>
      </c>
      <c r="N1588" s="8">
        <v>1.2678928571428574</v>
      </c>
      <c r="O1588" s="8">
        <v>1.0089586900753766</v>
      </c>
      <c r="P1588" s="14"/>
      <c r="Q1588" s="13">
        <v>-7.8311013613889414E-3</v>
      </c>
      <c r="R1588" s="14"/>
      <c r="S1588" s="14" t="str">
        <f>IF(ISNUMBER(R1588),VLOOKUP(B1588,Index!$B$3:$AB$18,27,FALSE),"")</f>
        <v/>
      </c>
      <c r="T1588" s="14" t="str">
        <f>IF(ISNUMBER($R1588),VLOOKUP($B1588,Index!$B$21:$AB$36,27,FALSE),"")</f>
        <v/>
      </c>
      <c r="U1588" s="14" t="str">
        <f>IF(ISNUMBER($R1588),VLOOKUP($B1588,Index!$B$39:$AB$54,27,FALSE),"")</f>
        <v/>
      </c>
      <c r="W1588" s="6">
        <v>0.28076354005334131</v>
      </c>
      <c r="X1588" s="8">
        <v>0.61615646258503409</v>
      </c>
      <c r="Y1588" s="6">
        <v>7.7871034457758573E-2</v>
      </c>
      <c r="Z1588" s="8" t="str">
        <f t="shared" si="325"/>
        <v/>
      </c>
      <c r="AA1588" s="9" t="s">
        <v>25</v>
      </c>
      <c r="AB1588" s="3">
        <v>0</v>
      </c>
      <c r="AC1588" s="6">
        <v>7.8828165423284191E-2</v>
      </c>
      <c r="AD1588" s="8">
        <v>0.37964878638530253</v>
      </c>
      <c r="AE1588" s="6">
        <v>6.0638980075214226E-3</v>
      </c>
      <c r="AF1588" s="8" t="str">
        <f t="shared" si="326"/>
        <v/>
      </c>
      <c r="AG1588" s="9" t="s">
        <v>25</v>
      </c>
      <c r="AH1588" s="3">
        <v>0</v>
      </c>
      <c r="AK1588" t="str">
        <f t="shared" si="333"/>
        <v/>
      </c>
      <c r="AL1588" t="str">
        <f t="shared" si="333"/>
        <v/>
      </c>
      <c r="AM1588" t="str">
        <f t="shared" si="333"/>
        <v/>
      </c>
      <c r="AN1588" t="str">
        <f t="shared" si="333"/>
        <v/>
      </c>
      <c r="AO1588" t="str">
        <f t="shared" si="333"/>
        <v/>
      </c>
      <c r="AP1588" t="str">
        <f t="shared" si="333"/>
        <v/>
      </c>
      <c r="AQ1588" t="str">
        <f t="shared" si="333"/>
        <v/>
      </c>
      <c r="AR1588" t="str">
        <f t="shared" si="333"/>
        <v/>
      </c>
      <c r="AS1588" t="str">
        <f t="shared" si="333"/>
        <v/>
      </c>
      <c r="AT1588" t="str">
        <f t="shared" si="333"/>
        <v/>
      </c>
      <c r="AU1588" t="str">
        <f t="shared" si="333"/>
        <v/>
      </c>
      <c r="AV1588" t="str">
        <f t="shared" si="333"/>
        <v/>
      </c>
      <c r="AW1588" t="str">
        <f t="shared" si="333"/>
        <v/>
      </c>
      <c r="AX1588" t="str">
        <f t="shared" si="333"/>
        <v/>
      </c>
      <c r="AZ1588" s="46" t="str">
        <f>IF(ISNUMBER(VLOOKUP($B1588,Stats!$A$2:$AA$19,2,FALSE))=FALSE,"",IF(ISNUMBER(W1588),(W1588-VLOOKUP($B1588,Stats!$A$2:$AA$19,2,FALSE))/VLOOKUP($B1588,Stats!$A$2:$AA$19,16,FALSE),""))</f>
        <v/>
      </c>
      <c r="BA1588" s="46" t="str">
        <f>IF(ISNUMBER(VLOOKUP($B1588,Stats!$A$2:$AA$19,2,FALSE))=FALSE,"",IF(ISNUMBER(X1588),(X1588-VLOOKUP($B1588,Stats!$A$2:$AA$19,3,FALSE))/VLOOKUP($B1588,Stats!$A$2:$AA$19,17,FALSE),""))</f>
        <v/>
      </c>
      <c r="BB1588" s="46"/>
      <c r="BC1588" s="46"/>
      <c r="BD1588" s="44" t="str">
        <f t="shared" si="322"/>
        <v/>
      </c>
      <c r="BE1588" s="46" t="str">
        <f>IF(ISNUMBER(VLOOKUP($B1588,Stats!$A$2:$AA$19,2,FALSE))=FALSE,"",IF(ISNUMBER(Y1588),(Y1588-VLOOKUP($B1588,Stats!$A$2:$AA$19,5,FALSE))/VLOOKUP($B1588,Stats!$A$2:$AA$19,19,FALSE),""))</f>
        <v/>
      </c>
      <c r="BF1588" s="46"/>
      <c r="BG1588" s="46"/>
      <c r="BH1588" s="46" t="str">
        <f>IF(ISNUMBER(VLOOKUP($B1588,Stats!$A$2:$AA$19,2,FALSE))=FALSE,"",IF(ISNUMBER(Z1588),(Z1588-VLOOKUP($B1588,Stats!$A$2:$AA$19,8,FALSE))/VLOOKUP($B1588,Stats!$A$2:$AA$19,22,FALSE),""))</f>
        <v/>
      </c>
      <c r="BI1588" s="46" t="str">
        <f>IF(ISNUMBER(VLOOKUP($B1588,Stats!$A$2:$AA$19,2,FALSE))=FALSE,"",IF(ISNUMBER(#REF!),(#REF!-VLOOKUP($B1588,Stats!$A$2:$AA$19,9,FALSE))/VLOOKUP($B1588,Stats!$A$2:$AA$19,23,FALSE),""))</f>
        <v/>
      </c>
      <c r="BJ1588" s="46" t="str">
        <f>IF(ISNUMBER(VLOOKUP($B1588,Stats!$A$2:$AA$19,2,FALSE))=FALSE,"",IF(ISNUMBER(#REF!),(#REF!-VLOOKUP($B1588,Stats!$A$2:$AA$19,10,FALSE))/VLOOKUP($B1588,Stats!$A$2:$AA$19,24,FALSE),""))</f>
        <v/>
      </c>
      <c r="BK1588" s="44" t="str">
        <f t="shared" si="327"/>
        <v/>
      </c>
      <c r="BL1588" s="46" t="str">
        <f>IF(ISNUMBER(VLOOKUP($B1588,Stats!$A$2:$AA$19,2,FALSE))=FALSE,"",IF(ISNUMBER(#REF!),(#REF!-VLOOKUP($B1588,Stats!$A$2:$AA$19,11,FALSE))/VLOOKUP($B1588,Stats!$A$2:$AA$19,25,FALSE),""))</f>
        <v/>
      </c>
      <c r="BM1588" s="46" t="str">
        <f>IF(ISNUMBER(VLOOKUP($B1588,Stats!$A$2:$AA$19,2,FALSE))=FALSE,"",IF(ISNUMBER(AA1588),(AA1588-VLOOKUP($B1588,Stats!$A$2:$AA$19,12,FALSE))/VLOOKUP($B1588,Stats!$A$2:$AA$19,26,FALSE),""))</f>
        <v/>
      </c>
      <c r="BN1588" s="46" t="str">
        <f>IF(ISNUMBER(VLOOKUP($B1588,Stats!$A$2:$AA$19,2,FALSE))=FALSE,"",IF(ISNUMBER(#REF!),(#REF!-VLOOKUP($B1588,Stats!$A$2:$AA$19,13,FALSE))/VLOOKUP($B1588,Stats!$A$2:$AA$19,27,FALSE),""))</f>
        <v/>
      </c>
      <c r="BO1588" s="46" t="str">
        <f>IF(ISNUMBER(VLOOKUP($B1588,Stats!$A$2:$AA$19,2,FALSE))=FALSE,"",IF(ISNUMBER(#REF!),(#REF!-VLOOKUP($B1588,Stats!$A$2:$AA$19,14,FALSE))/VLOOKUP($B1588,Stats!$A$2:$AB$19,28,FALSE),""))</f>
        <v/>
      </c>
      <c r="BP1588" s="46"/>
      <c r="BQ1588" s="46" t="str">
        <f>IF(ISNUMBER(VLOOKUP($B1588,Stats!$A$2:$AA$19,2,FALSE))=FALSE,"",IF(ISNUMBER(BM1588),BM1588,(VLOOKUP($B1588,Stats!$A$2:$AT$19,46,FALSE)-VLOOKUP($B1588,Stats!$A$2:$AA$19,12,FALSE))/VLOOKUP($B1588,Stats!$A$2:$AA$19,26,FALSE)))</f>
        <v/>
      </c>
      <c r="BR1588" s="51" t="str">
        <f t="shared" si="328"/>
        <v/>
      </c>
      <c r="BS1588" s="32" t="str">
        <f t="shared" si="323"/>
        <v/>
      </c>
      <c r="BT1588" s="53" t="str">
        <f t="shared" si="324"/>
        <v/>
      </c>
    </row>
    <row r="1589" spans="1:72" x14ac:dyDescent="0.15">
      <c r="A1589" s="16">
        <v>8756</v>
      </c>
      <c r="B1589" s="17">
        <v>201421</v>
      </c>
      <c r="C1589" s="3">
        <v>0</v>
      </c>
      <c r="D1589" s="23">
        <v>-3.510825043885335E-3</v>
      </c>
      <c r="E1589" s="18">
        <v>2.7141776231118073E-3</v>
      </c>
      <c r="F1589" s="24">
        <v>3</v>
      </c>
      <c r="G1589" s="24">
        <v>4</v>
      </c>
      <c r="H1589" s="20">
        <v>2.2578979032151412E-3</v>
      </c>
      <c r="I1589" s="20">
        <v>-2.5660303798464845E-3</v>
      </c>
      <c r="J1589" s="24">
        <v>3</v>
      </c>
      <c r="K1589" s="24">
        <v>2</v>
      </c>
      <c r="L1589" s="20">
        <v>3.2644178454841466E-3</v>
      </c>
      <c r="M1589" s="20">
        <v>-4.5779923422674118E-3</v>
      </c>
      <c r="N1589" s="19">
        <v>1.2014</v>
      </c>
      <c r="O1589" s="19">
        <v>1.0042631446961465</v>
      </c>
      <c r="P1589" s="25">
        <v>41927</v>
      </c>
      <c r="Q1589" s="20">
        <v>-7.7409688696521428E-3</v>
      </c>
      <c r="R1589" s="25">
        <v>41929</v>
      </c>
      <c r="S1589" s="25">
        <f>IF(ISNUMBER(R1589),VLOOKUP(B1589,Index!$B$3:$AB$18,27,FALSE),"")</f>
        <v>41929</v>
      </c>
      <c r="T1589" s="25">
        <f>IF(ISNUMBER($R1589),VLOOKUP($B1589,Index!$B$21:$AB$36,27,FALSE),"")</f>
        <v>41929</v>
      </c>
      <c r="U1589" s="25">
        <f>IF(ISNUMBER($R1589),VLOOKUP($B1589,Index!$B$39:$AB$54,27,FALSE),"")</f>
        <v>41929</v>
      </c>
      <c r="W1589" s="18">
        <v>-0.12638970157987206</v>
      </c>
      <c r="X1589" s="19">
        <v>0.42857142857142855</v>
      </c>
      <c r="Y1589" s="18">
        <v>5.1497899579772279E-2</v>
      </c>
      <c r="Z1589" s="19">
        <f t="shared" si="325"/>
        <v>0</v>
      </c>
      <c r="AA1589" s="21" t="s">
        <v>25</v>
      </c>
      <c r="AB1589" s="3">
        <v>0</v>
      </c>
      <c r="AC1589" s="18">
        <v>1.5974356665449115E-2</v>
      </c>
      <c r="AD1589" s="19">
        <v>0.18367346938775508</v>
      </c>
      <c r="AE1589" s="18">
        <v>2.6520336611283099E-3</v>
      </c>
      <c r="AF1589" s="19">
        <f t="shared" si="326"/>
        <v>0</v>
      </c>
      <c r="AG1589" s="21" t="s">
        <v>25</v>
      </c>
      <c r="AH1589" s="3">
        <v>0</v>
      </c>
      <c r="AK1589" t="str">
        <f t="shared" si="333"/>
        <v/>
      </c>
      <c r="AL1589" t="str">
        <f t="shared" si="333"/>
        <v/>
      </c>
      <c r="AM1589" t="str">
        <f t="shared" si="333"/>
        <v/>
      </c>
      <c r="AN1589" t="str">
        <f t="shared" si="333"/>
        <v/>
      </c>
      <c r="AO1589" t="str">
        <f t="shared" si="333"/>
        <v/>
      </c>
      <c r="AP1589" t="str">
        <f t="shared" si="333"/>
        <v/>
      </c>
      <c r="AQ1589" t="str">
        <f t="shared" si="333"/>
        <v/>
      </c>
      <c r="AR1589" t="str">
        <f t="shared" si="333"/>
        <v/>
      </c>
      <c r="AS1589" t="str">
        <f t="shared" si="333"/>
        <v/>
      </c>
      <c r="AT1589" t="str">
        <f t="shared" si="333"/>
        <v/>
      </c>
      <c r="AU1589" t="str">
        <f t="shared" si="333"/>
        <v/>
      </c>
      <c r="AV1589" t="str">
        <f t="shared" si="333"/>
        <v/>
      </c>
      <c r="AW1589" t="str">
        <f t="shared" si="333"/>
        <v/>
      </c>
      <c r="AX1589" t="str">
        <f t="shared" si="333"/>
        <v/>
      </c>
      <c r="AZ1589" s="46">
        <f>IF(ISNUMBER(VLOOKUP($B1589,Stats!$A$2:$AA$19,2,FALSE))=FALSE,"",IF(ISNUMBER(W1589),(W1589-VLOOKUP($B1589,Stats!$A$2:$AA$19,2,FALSE))/VLOOKUP($B1589,Stats!$A$2:$AA$19,16,FALSE),""))</f>
        <v>0.34090844258838232</v>
      </c>
      <c r="BA1589" s="46">
        <f>IF(ISNUMBER(VLOOKUP($B1589,Stats!$A$2:$AA$19,2,FALSE))=FALSE,"",IF(ISNUMBER(X1589),(X1589-VLOOKUP($B1589,Stats!$A$2:$AA$19,3,FALSE))/VLOOKUP($B1589,Stats!$A$2:$AA$19,17,FALSE),""))</f>
        <v>-0.11858820767400501</v>
      </c>
      <c r="BB1589" s="46"/>
      <c r="BC1589" s="46"/>
      <c r="BD1589" s="44">
        <f t="shared" si="322"/>
        <v>0.11116011745718865</v>
      </c>
      <c r="BE1589" s="46">
        <f>IF(ISNUMBER(VLOOKUP($B1589,Stats!$A$2:$AA$19,2,FALSE))=FALSE,"",IF(ISNUMBER(Y1589),(Y1589-VLOOKUP($B1589,Stats!$A$2:$AA$19,5,FALSE))/VLOOKUP($B1589,Stats!$A$2:$AA$19,19,FALSE),""))</f>
        <v>-0.50354973717812435</v>
      </c>
      <c r="BF1589" s="46"/>
      <c r="BG1589" s="46"/>
      <c r="BH1589" s="46">
        <f>IF(ISNUMBER(VLOOKUP($B1589,Stats!$A$2:$AA$19,2,FALSE))=FALSE,"",IF(ISNUMBER(Z1589),(Z1589-VLOOKUP($B1589,Stats!$A$2:$AA$19,8,FALSE))/VLOOKUP($B1589,Stats!$A$2:$AA$19,22,FALSE),""))</f>
        <v>-0.61753828864926419</v>
      </c>
      <c r="BI1589" s="46" t="str">
        <f>IF(ISNUMBER(VLOOKUP($B1589,Stats!$A$2:$AA$19,2,FALSE))=FALSE,"",IF(ISNUMBER(#REF!),(#REF!-VLOOKUP($B1589,Stats!$A$2:$AA$19,9,FALSE))/VLOOKUP($B1589,Stats!$A$2:$AA$19,23,FALSE),""))</f>
        <v/>
      </c>
      <c r="BJ1589" s="46" t="str">
        <f>IF(ISNUMBER(VLOOKUP($B1589,Stats!$A$2:$AA$19,2,FALSE))=FALSE,"",IF(ISNUMBER(#REF!),(#REF!-VLOOKUP($B1589,Stats!$A$2:$AA$19,10,FALSE))/VLOOKUP($B1589,Stats!$A$2:$AA$19,24,FALSE),""))</f>
        <v/>
      </c>
      <c r="BK1589" s="44">
        <f t="shared" si="327"/>
        <v>0.16722332942990775</v>
      </c>
      <c r="BL1589" s="46" t="str">
        <f>IF(ISNUMBER(VLOOKUP($B1589,Stats!$A$2:$AA$19,2,FALSE))=FALSE,"",IF(ISNUMBER(#REF!),(#REF!-VLOOKUP($B1589,Stats!$A$2:$AA$19,11,FALSE))/VLOOKUP($B1589,Stats!$A$2:$AA$19,25,FALSE),""))</f>
        <v/>
      </c>
      <c r="BM1589" s="46" t="str">
        <f>IF(ISNUMBER(VLOOKUP($B1589,Stats!$A$2:$AA$19,2,FALSE))=FALSE,"",IF(ISNUMBER(AA1589),(AA1589-VLOOKUP($B1589,Stats!$A$2:$AA$19,12,FALSE))/VLOOKUP($B1589,Stats!$A$2:$AA$19,26,FALSE),""))</f>
        <v/>
      </c>
      <c r="BN1589" s="46" t="str">
        <f>IF(ISNUMBER(VLOOKUP($B1589,Stats!$A$2:$AA$19,2,FALSE))=FALSE,"",IF(ISNUMBER(#REF!),(#REF!-VLOOKUP($B1589,Stats!$A$2:$AA$19,13,FALSE))/VLOOKUP($B1589,Stats!$A$2:$AA$19,27,FALSE),""))</f>
        <v/>
      </c>
      <c r="BO1589" s="46" t="str">
        <f>IF(ISNUMBER(VLOOKUP($B1589,Stats!$A$2:$AA$19,2,FALSE))=FALSE,"",IF(ISNUMBER(#REF!),(#REF!-VLOOKUP($B1589,Stats!$A$2:$AA$19,14,FALSE))/VLOOKUP($B1589,Stats!$A$2:$AB$19,28,FALSE),""))</f>
        <v/>
      </c>
      <c r="BP1589" s="46"/>
      <c r="BQ1589" s="46">
        <f>IF(ISNUMBER(VLOOKUP($B1589,Stats!$A$2:$AA$19,2,FALSE))=FALSE,"",IF(ISNUMBER(BM1589),BM1589,(VLOOKUP($B1589,Stats!$A$2:$AT$19,46,FALSE)-VLOOKUP($B1589,Stats!$A$2:$AA$19,12,FALSE))/VLOOKUP($B1589,Stats!$A$2:$AA$19,26,FALSE)))</f>
        <v>-0.81319138310867711</v>
      </c>
      <c r="BR1589" s="51">
        <f t="shared" si="328"/>
        <v>-0.81319138310867711</v>
      </c>
      <c r="BS1589" s="32" t="str">
        <f t="shared" si="323"/>
        <v>8756_201421</v>
      </c>
      <c r="BT1589" s="53">
        <f t="shared" si="324"/>
        <v>-4.0072255472353061E-2</v>
      </c>
    </row>
    <row r="1590" spans="1:72" x14ac:dyDescent="0.15">
      <c r="A1590" s="16">
        <v>8756</v>
      </c>
      <c r="B1590" s="17">
        <v>201422</v>
      </c>
      <c r="C1590" s="3">
        <v>0</v>
      </c>
      <c r="D1590" s="23">
        <v>1.476386209210645E-2</v>
      </c>
      <c r="E1590" s="18">
        <v>3.2037474613060514E-3</v>
      </c>
      <c r="F1590" s="24">
        <v>7</v>
      </c>
      <c r="G1590" s="24">
        <v>3</v>
      </c>
      <c r="H1590" s="20">
        <v>3.0908391617428927E-3</v>
      </c>
      <c r="I1590" s="20">
        <v>-2.3076742499745784E-3</v>
      </c>
      <c r="J1590" s="24">
        <v>5</v>
      </c>
      <c r="K1590" s="24">
        <v>2</v>
      </c>
      <c r="L1590" s="20">
        <v>5.5364482845399188E-3</v>
      </c>
      <c r="M1590" s="20">
        <v>-4.7599164926931392E-3</v>
      </c>
      <c r="N1590" s="19">
        <v>1.2102999999999999</v>
      </c>
      <c r="O1590" s="19">
        <v>1.0096771502460997</v>
      </c>
      <c r="P1590" s="25">
        <v>41942</v>
      </c>
      <c r="Q1590" s="20">
        <v>-6.4193413922467579E-3</v>
      </c>
      <c r="R1590" s="25">
        <v>41935</v>
      </c>
      <c r="S1590" s="25">
        <f>IF(ISNUMBER(R1590),VLOOKUP(B1590,Index!$B$3:$AB$18,27,FALSE),"")</f>
        <v>41939</v>
      </c>
      <c r="T1590" s="25">
        <f>IF(ISNUMBER($R1590),VLOOKUP($B1590,Index!$B$21:$AB$36,27,FALSE),"")</f>
        <v>41935</v>
      </c>
      <c r="U1590" s="25">
        <f>IF(ISNUMBER($R1590),VLOOKUP($B1590,Index!$B$39:$AB$54,27,FALSE),"")</f>
        <v>41936</v>
      </c>
      <c r="W1590" s="18">
        <v>0.4429158627631935</v>
      </c>
      <c r="X1590" s="19">
        <v>0.7</v>
      </c>
      <c r="Y1590" s="18">
        <v>6.0786834154255717E-2</v>
      </c>
      <c r="Z1590" s="19">
        <f t="shared" si="325"/>
        <v>4</v>
      </c>
      <c r="AA1590" s="21">
        <v>2.2999029324002231</v>
      </c>
      <c r="AB1590" s="3">
        <v>0</v>
      </c>
      <c r="AC1590" s="18">
        <v>0.19617446148726406</v>
      </c>
      <c r="AD1590" s="19">
        <v>0.48999999999999994</v>
      </c>
      <c r="AE1590" s="18">
        <v>3.6950392064969894E-3</v>
      </c>
      <c r="AF1590" s="19">
        <f t="shared" si="326"/>
        <v>16</v>
      </c>
      <c r="AG1590" s="21">
        <v>5.2895534984631452</v>
      </c>
      <c r="AH1590" s="3">
        <v>0</v>
      </c>
      <c r="AK1590" t="str">
        <f t="shared" si="333"/>
        <v/>
      </c>
      <c r="AL1590">
        <f t="shared" si="333"/>
        <v>2.2999029324002231</v>
      </c>
      <c r="AM1590" t="str">
        <f t="shared" si="333"/>
        <v/>
      </c>
      <c r="AN1590" t="str">
        <f t="shared" si="333"/>
        <v/>
      </c>
      <c r="AO1590" t="str">
        <f t="shared" si="333"/>
        <v/>
      </c>
      <c r="AP1590" t="str">
        <f t="shared" si="333"/>
        <v/>
      </c>
      <c r="AQ1590" t="str">
        <f t="shared" si="333"/>
        <v/>
      </c>
      <c r="AR1590" t="str">
        <f t="shared" si="333"/>
        <v/>
      </c>
      <c r="AS1590" t="str">
        <f t="shared" si="333"/>
        <v/>
      </c>
      <c r="AT1590" t="str">
        <f t="shared" si="333"/>
        <v/>
      </c>
      <c r="AU1590" t="str">
        <f t="shared" si="333"/>
        <v/>
      </c>
      <c r="AV1590" t="str">
        <f t="shared" si="333"/>
        <v/>
      </c>
      <c r="AW1590" t="str">
        <f t="shared" si="333"/>
        <v/>
      </c>
      <c r="AX1590" t="str">
        <f t="shared" si="333"/>
        <v/>
      </c>
      <c r="AZ1590" s="46">
        <f>IF(ISNUMBER(VLOOKUP($B1590,Stats!$A$2:$AA$19,2,FALSE))=FALSE,"",IF(ISNUMBER(W1590),(W1590-VLOOKUP($B1590,Stats!$A$2:$AA$19,2,FALSE))/VLOOKUP($B1590,Stats!$A$2:$AA$19,16,FALSE),""))</f>
        <v>-0.17296020316024779</v>
      </c>
      <c r="BA1590" s="46">
        <f>IF(ISNUMBER(VLOOKUP($B1590,Stats!$A$2:$AA$19,2,FALSE))=FALSE,"",IF(ISNUMBER(X1590),(X1590-VLOOKUP($B1590,Stats!$A$2:$AA$19,3,FALSE))/VLOOKUP($B1590,Stats!$A$2:$AA$19,17,FALSE),""))</f>
        <v>0.48271521432213388</v>
      </c>
      <c r="BB1590" s="46"/>
      <c r="BC1590" s="46"/>
      <c r="BD1590" s="44">
        <f t="shared" si="322"/>
        <v>0.15487750558094304</v>
      </c>
      <c r="BE1590" s="46">
        <f>IF(ISNUMBER(VLOOKUP($B1590,Stats!$A$2:$AA$19,2,FALSE))=FALSE,"",IF(ISNUMBER(Y1590),(Y1590-VLOOKUP($B1590,Stats!$A$2:$AA$19,5,FALSE))/VLOOKUP($B1590,Stats!$A$2:$AA$19,19,FALSE),""))</f>
        <v>-0.71699689596642824</v>
      </c>
      <c r="BF1590" s="46"/>
      <c r="BG1590" s="46"/>
      <c r="BH1590" s="46">
        <f>IF(ISNUMBER(VLOOKUP($B1590,Stats!$A$2:$AA$19,2,FALSE))=FALSE,"",IF(ISNUMBER(Z1590),(Z1590-VLOOKUP($B1590,Stats!$A$2:$AA$19,8,FALSE))/VLOOKUP($B1590,Stats!$A$2:$AA$19,22,FALSE),""))</f>
        <v>0.66359770503354598</v>
      </c>
      <c r="BI1590" s="46" t="str">
        <f>IF(ISNUMBER(VLOOKUP($B1590,Stats!$A$2:$AA$19,2,FALSE))=FALSE,"",IF(ISNUMBER(#REF!),(#REF!-VLOOKUP($B1590,Stats!$A$2:$AA$19,9,FALSE))/VLOOKUP($B1590,Stats!$A$2:$AA$19,23,FALSE),""))</f>
        <v/>
      </c>
      <c r="BJ1590" s="46" t="str">
        <f>IF(ISNUMBER(VLOOKUP($B1590,Stats!$A$2:$AA$19,2,FALSE))=FALSE,"",IF(ISNUMBER(#REF!),(#REF!-VLOOKUP($B1590,Stats!$A$2:$AA$19,10,FALSE))/VLOOKUP($B1590,Stats!$A$2:$AA$19,24,FALSE),""))</f>
        <v/>
      </c>
      <c r="BK1590" s="44">
        <f t="shared" si="327"/>
        <v>0.70097713868656353</v>
      </c>
      <c r="BL1590" s="46" t="str">
        <f>IF(ISNUMBER(VLOOKUP($B1590,Stats!$A$2:$AA$19,2,FALSE))=FALSE,"",IF(ISNUMBER(#REF!),(#REF!-VLOOKUP($B1590,Stats!$A$2:$AA$19,11,FALSE))/VLOOKUP($B1590,Stats!$A$2:$AA$19,25,FALSE),""))</f>
        <v/>
      </c>
      <c r="BM1590" s="46">
        <f>IF(ISNUMBER(VLOOKUP($B1590,Stats!$A$2:$AA$19,2,FALSE))=FALSE,"",IF(ISNUMBER(AA1590),(AA1590-VLOOKUP($B1590,Stats!$A$2:$AA$19,12,FALSE))/VLOOKUP($B1590,Stats!$A$2:$AA$19,26,FALSE),""))</f>
        <v>-0.23429619000800786</v>
      </c>
      <c r="BN1590" s="46" t="str">
        <f>IF(ISNUMBER(VLOOKUP($B1590,Stats!$A$2:$AA$19,2,FALSE))=FALSE,"",IF(ISNUMBER(#REF!),(#REF!-VLOOKUP($B1590,Stats!$A$2:$AA$19,13,FALSE))/VLOOKUP($B1590,Stats!$A$2:$AA$19,27,FALSE),""))</f>
        <v/>
      </c>
      <c r="BO1590" s="46" t="str">
        <f>IF(ISNUMBER(VLOOKUP($B1590,Stats!$A$2:$AA$19,2,FALSE))=FALSE,"",IF(ISNUMBER(#REF!),(#REF!-VLOOKUP($B1590,Stats!$A$2:$AA$19,14,FALSE))/VLOOKUP($B1590,Stats!$A$2:$AB$19,28,FALSE),""))</f>
        <v/>
      </c>
      <c r="BP1590" s="46"/>
      <c r="BQ1590" s="46">
        <f>IF(ISNUMBER(VLOOKUP($B1590,Stats!$A$2:$AA$19,2,FALSE))=FALSE,"",IF(ISNUMBER(BM1590),BM1590,(VLOOKUP($B1590,Stats!$A$2:$AT$19,46,FALSE)-VLOOKUP($B1590,Stats!$A$2:$AA$19,12,FALSE))/VLOOKUP($B1590,Stats!$A$2:$AA$19,26,FALSE)))</f>
        <v>-0.23429619000800786</v>
      </c>
      <c r="BR1590" s="51">
        <f t="shared" si="328"/>
        <v>-0.23429619000800786</v>
      </c>
      <c r="BS1590" s="32" t="str">
        <f t="shared" si="323"/>
        <v>8756_201422</v>
      </c>
      <c r="BT1590" s="53">
        <f t="shared" si="324"/>
        <v>0.40470254632652514</v>
      </c>
    </row>
    <row r="1591" spans="1:72" x14ac:dyDescent="0.15">
      <c r="A1591" s="16">
        <v>8756</v>
      </c>
      <c r="B1591" s="17">
        <v>201423</v>
      </c>
      <c r="C1591" s="3">
        <v>0</v>
      </c>
      <c r="D1591" s="23">
        <v>-5.4558981565676623E-3</v>
      </c>
      <c r="E1591" s="18">
        <v>3.8559475704402131E-3</v>
      </c>
      <c r="F1591" s="24">
        <v>5</v>
      </c>
      <c r="G1591" s="24">
        <v>5</v>
      </c>
      <c r="H1591" s="20">
        <v>2.4509505420716947E-3</v>
      </c>
      <c r="I1591" s="20">
        <v>-3.5314238063837377E-3</v>
      </c>
      <c r="J1591" s="24">
        <v>2</v>
      </c>
      <c r="K1591" s="24">
        <v>2</v>
      </c>
      <c r="L1591" s="20">
        <v>5.9785767665865297E-3</v>
      </c>
      <c r="M1591" s="20">
        <v>-7.4177862029177755E-3</v>
      </c>
      <c r="N1591" s="19">
        <v>1.2144999999999999</v>
      </c>
      <c r="O1591" s="19">
        <v>1.0032215430365108</v>
      </c>
      <c r="P1591" s="25">
        <v>41949</v>
      </c>
      <c r="Q1591" s="20">
        <v>-9.3865788390282701E-3</v>
      </c>
      <c r="R1591" s="25">
        <v>41957</v>
      </c>
      <c r="S1591" s="25">
        <f>IF(ISNUMBER(R1591),VLOOKUP(B1591,Index!$B$3:$AB$18,27,FALSE),"")</f>
        <v>41956</v>
      </c>
      <c r="T1591" s="25">
        <f>IF(ISNUMBER($R1591),VLOOKUP($B1591,Index!$B$21:$AB$36,27,FALSE),"")</f>
        <v>41954</v>
      </c>
      <c r="U1591" s="25">
        <f>IF(ISNUMBER($R1591),VLOOKUP($B1591,Index!$B$39:$AB$54,27,FALSE),"")</f>
        <v>41957</v>
      </c>
      <c r="W1591" s="18">
        <v>-0.16367694469702987</v>
      </c>
      <c r="X1591" s="19">
        <v>0.5</v>
      </c>
      <c r="Y1591" s="18">
        <v>7.3161461164701749E-2</v>
      </c>
      <c r="Z1591" s="19">
        <f t="shared" si="325"/>
        <v>1</v>
      </c>
      <c r="AA1591" s="21" t="s">
        <v>25</v>
      </c>
      <c r="AB1591" s="3">
        <v>0</v>
      </c>
      <c r="AC1591" s="18">
        <v>2.6790142225354575E-2</v>
      </c>
      <c r="AD1591" s="19">
        <v>0.25</v>
      </c>
      <c r="AE1591" s="18">
        <v>5.3525993997541625E-3</v>
      </c>
      <c r="AF1591" s="19">
        <f t="shared" si="326"/>
        <v>1</v>
      </c>
      <c r="AG1591" s="21" t="s">
        <v>25</v>
      </c>
      <c r="AH1591" s="3">
        <v>0</v>
      </c>
      <c r="AK1591" t="str">
        <f t="shared" si="333"/>
        <v/>
      </c>
      <c r="AL1591" t="str">
        <f t="shared" si="333"/>
        <v/>
      </c>
      <c r="AM1591" t="str">
        <f t="shared" si="333"/>
        <v/>
      </c>
      <c r="AN1591" t="str">
        <f t="shared" si="333"/>
        <v/>
      </c>
      <c r="AO1591" t="str">
        <f t="shared" si="333"/>
        <v/>
      </c>
      <c r="AP1591" t="str">
        <f t="shared" si="333"/>
        <v/>
      </c>
      <c r="AQ1591" t="str">
        <f t="shared" si="333"/>
        <v/>
      </c>
      <c r="AR1591" t="str">
        <f t="shared" si="333"/>
        <v/>
      </c>
      <c r="AS1591" t="str">
        <f t="shared" si="333"/>
        <v/>
      </c>
      <c r="AT1591" t="str">
        <f t="shared" si="333"/>
        <v/>
      </c>
      <c r="AU1591" t="str">
        <f t="shared" si="333"/>
        <v/>
      </c>
      <c r="AV1591" t="str">
        <f t="shared" si="333"/>
        <v/>
      </c>
      <c r="AW1591" t="str">
        <f t="shared" si="333"/>
        <v/>
      </c>
      <c r="AX1591" t="str">
        <f t="shared" si="333"/>
        <v/>
      </c>
      <c r="AZ1591" s="46">
        <f>IF(ISNUMBER(VLOOKUP($B1591,Stats!$A$2:$AA$19,2,FALSE))=FALSE,"",IF(ISNUMBER(W1591),(W1591-VLOOKUP($B1591,Stats!$A$2:$AA$19,2,FALSE))/VLOOKUP($B1591,Stats!$A$2:$AA$19,16,FALSE),""))</f>
        <v>-0.17538310901342641</v>
      </c>
      <c r="BA1591" s="46">
        <f>IF(ISNUMBER(VLOOKUP($B1591,Stats!$A$2:$AA$19,2,FALSE))=FALSE,"",IF(ISNUMBER(X1591),(X1591-VLOOKUP($B1591,Stats!$A$2:$AA$19,3,FALSE))/VLOOKUP($B1591,Stats!$A$2:$AA$19,17,FALSE),""))</f>
        <v>-7.6117703670941991E-2</v>
      </c>
      <c r="BB1591" s="46"/>
      <c r="BC1591" s="46"/>
      <c r="BD1591" s="44">
        <f t="shared" si="322"/>
        <v>-0.12575040634218421</v>
      </c>
      <c r="BE1591" s="46">
        <f>IF(ISNUMBER(VLOOKUP($B1591,Stats!$A$2:$AA$19,2,FALSE))=FALSE,"",IF(ISNUMBER(Y1591),(Y1591-VLOOKUP($B1591,Stats!$A$2:$AA$19,5,FALSE))/VLOOKUP($B1591,Stats!$A$2:$AA$19,19,FALSE),""))</f>
        <v>-0.68309614901683713</v>
      </c>
      <c r="BF1591" s="46"/>
      <c r="BG1591" s="46"/>
      <c r="BH1591" s="46">
        <f>IF(ISNUMBER(VLOOKUP($B1591,Stats!$A$2:$AA$19,2,FALSE))=FALSE,"",IF(ISNUMBER(Z1591),(Z1591-VLOOKUP($B1591,Stats!$A$2:$AA$19,8,FALSE))/VLOOKUP($B1591,Stats!$A$2:$AA$19,22,FALSE),""))</f>
        <v>-0.39509019437688425</v>
      </c>
      <c r="BI1591" s="46" t="str">
        <f>IF(ISNUMBER(VLOOKUP($B1591,Stats!$A$2:$AA$19,2,FALSE))=FALSE,"",IF(ISNUMBER(#REF!),(#REF!-VLOOKUP($B1591,Stats!$A$2:$AA$19,9,FALSE))/VLOOKUP($B1591,Stats!$A$2:$AA$19,23,FALSE),""))</f>
        <v/>
      </c>
      <c r="BJ1591" s="46" t="str">
        <f>IF(ISNUMBER(VLOOKUP($B1591,Stats!$A$2:$AA$19,2,FALSE))=FALSE,"",IF(ISNUMBER(#REF!),(#REF!-VLOOKUP($B1591,Stats!$A$2:$AA$19,10,FALSE))/VLOOKUP($B1591,Stats!$A$2:$AA$19,24,FALSE),""))</f>
        <v/>
      </c>
      <c r="BK1591" s="44">
        <f t="shared" si="327"/>
        <v>0.35964024599872069</v>
      </c>
      <c r="BL1591" s="46" t="str">
        <f>IF(ISNUMBER(VLOOKUP($B1591,Stats!$A$2:$AA$19,2,FALSE))=FALSE,"",IF(ISNUMBER(#REF!),(#REF!-VLOOKUP($B1591,Stats!$A$2:$AA$19,11,FALSE))/VLOOKUP($B1591,Stats!$A$2:$AA$19,25,FALSE),""))</f>
        <v/>
      </c>
      <c r="BM1591" s="46" t="str">
        <f>IF(ISNUMBER(VLOOKUP($B1591,Stats!$A$2:$AA$19,2,FALSE))=FALSE,"",IF(ISNUMBER(AA1591),(AA1591-VLOOKUP($B1591,Stats!$A$2:$AA$19,12,FALSE))/VLOOKUP($B1591,Stats!$A$2:$AA$19,26,FALSE),""))</f>
        <v/>
      </c>
      <c r="BN1591" s="46" t="str">
        <f>IF(ISNUMBER(VLOOKUP($B1591,Stats!$A$2:$AA$19,2,FALSE))=FALSE,"",IF(ISNUMBER(#REF!),(#REF!-VLOOKUP($B1591,Stats!$A$2:$AA$19,13,FALSE))/VLOOKUP($B1591,Stats!$A$2:$AA$19,27,FALSE),""))</f>
        <v/>
      </c>
      <c r="BO1591" s="46" t="str">
        <f>IF(ISNUMBER(VLOOKUP($B1591,Stats!$A$2:$AA$19,2,FALSE))=FALSE,"",IF(ISNUMBER(#REF!),(#REF!-VLOOKUP($B1591,Stats!$A$2:$AA$19,14,FALSE))/VLOOKUP($B1591,Stats!$A$2:$AB$19,28,FALSE),""))</f>
        <v/>
      </c>
      <c r="BP1591" s="46"/>
      <c r="BQ1591" s="46">
        <f>IF(ISNUMBER(VLOOKUP($B1591,Stats!$A$2:$AA$19,2,FALSE))=FALSE,"",IF(ISNUMBER(BM1591),BM1591,(VLOOKUP($B1591,Stats!$A$2:$AT$19,46,FALSE)-VLOOKUP($B1591,Stats!$A$2:$AA$19,12,FALSE))/VLOOKUP($B1591,Stats!$A$2:$AA$19,26,FALSE)))</f>
        <v>-0.71825946798524909</v>
      </c>
      <c r="BR1591" s="51">
        <f t="shared" si="328"/>
        <v>-0.71825946798524909</v>
      </c>
      <c r="BS1591" s="32" t="str">
        <f t="shared" si="323"/>
        <v>8756_201423</v>
      </c>
      <c r="BT1591" s="53">
        <f t="shared" si="324"/>
        <v>4.698217273374572E-2</v>
      </c>
    </row>
    <row r="1592" spans="1:72" x14ac:dyDescent="0.15">
      <c r="A1592" s="16">
        <v>8756</v>
      </c>
      <c r="B1592" s="17">
        <v>201424</v>
      </c>
      <c r="C1592" s="3">
        <v>0</v>
      </c>
      <c r="D1592" s="23">
        <v>1.8867924528301883E-2</v>
      </c>
      <c r="E1592" s="18">
        <v>1.2949592943399729E-2</v>
      </c>
      <c r="F1592" s="24">
        <v>7</v>
      </c>
      <c r="G1592" s="24">
        <v>3</v>
      </c>
      <c r="H1592" s="20">
        <v>6.4576686491391033E-3</v>
      </c>
      <c r="I1592" s="20">
        <v>-8.5803049210486648E-3</v>
      </c>
      <c r="J1592" s="24">
        <v>3</v>
      </c>
      <c r="K1592" s="24">
        <v>2</v>
      </c>
      <c r="L1592" s="20">
        <v>2.9379298632928652E-2</v>
      </c>
      <c r="M1592" s="20">
        <v>-2.5163479844383718E-2</v>
      </c>
      <c r="N1592" s="19">
        <v>1.2258</v>
      </c>
      <c r="O1592" s="19">
        <v>1.0162493782125686</v>
      </c>
      <c r="P1592" s="25">
        <v>41971</v>
      </c>
      <c r="Q1592" s="20">
        <v>-2.5566771471123517E-2</v>
      </c>
      <c r="R1592" s="25">
        <v>41963</v>
      </c>
      <c r="S1592" s="25">
        <f>IF(ISNUMBER(R1592),VLOOKUP(B1592,Index!$B$3:$AB$18,27,FALSE),"")</f>
        <v>41963</v>
      </c>
      <c r="T1592" s="25">
        <f>IF(ISNUMBER($R1592),VLOOKUP($B1592,Index!$B$21:$AB$36,27,FALSE),"")</f>
        <v>41963</v>
      </c>
      <c r="U1592" s="25">
        <f>IF(ISNUMBER($R1592),VLOOKUP($B1592,Index!$B$39:$AB$54,27,FALSE),"")</f>
        <v>41963</v>
      </c>
      <c r="W1592" s="18">
        <v>0.56603773584905648</v>
      </c>
      <c r="X1592" s="19">
        <v>0.7</v>
      </c>
      <c r="Y1592" s="18">
        <v>0.24570125083912231</v>
      </c>
      <c r="Z1592" s="19">
        <f t="shared" si="325"/>
        <v>0</v>
      </c>
      <c r="AA1592" s="21">
        <v>0.73798620015876182</v>
      </c>
      <c r="AB1592" s="3">
        <v>0</v>
      </c>
      <c r="AC1592" s="18">
        <v>0.32039871840512624</v>
      </c>
      <c r="AD1592" s="19">
        <v>0.48999999999999994</v>
      </c>
      <c r="AE1592" s="18">
        <v>6.0369104663909302E-2</v>
      </c>
      <c r="AF1592" s="19">
        <f t="shared" si="326"/>
        <v>0</v>
      </c>
      <c r="AG1592" s="21">
        <v>0.54462363162476801</v>
      </c>
      <c r="AH1592" s="3">
        <v>0</v>
      </c>
      <c r="AK1592" t="str">
        <f t="shared" si="333"/>
        <v/>
      </c>
      <c r="AL1592" t="str">
        <f t="shared" si="333"/>
        <v/>
      </c>
      <c r="AM1592" t="str">
        <f t="shared" si="333"/>
        <v/>
      </c>
      <c r="AN1592">
        <f t="shared" si="333"/>
        <v>0.73798620015876182</v>
      </c>
      <c r="AO1592" t="str">
        <f t="shared" si="333"/>
        <v/>
      </c>
      <c r="AP1592" t="str">
        <f t="shared" si="333"/>
        <v/>
      </c>
      <c r="AQ1592" t="str">
        <f t="shared" si="333"/>
        <v/>
      </c>
      <c r="AR1592" t="str">
        <f t="shared" si="333"/>
        <v/>
      </c>
      <c r="AS1592" t="str">
        <f t="shared" si="333"/>
        <v/>
      </c>
      <c r="AT1592" t="str">
        <f t="shared" si="333"/>
        <v/>
      </c>
      <c r="AU1592" t="str">
        <f t="shared" si="333"/>
        <v/>
      </c>
      <c r="AV1592" t="str">
        <f t="shared" si="333"/>
        <v/>
      </c>
      <c r="AW1592" t="str">
        <f t="shared" si="333"/>
        <v/>
      </c>
      <c r="AX1592" t="str">
        <f t="shared" si="333"/>
        <v/>
      </c>
      <c r="AZ1592" s="46">
        <f>IF(ISNUMBER(VLOOKUP($B1592,Stats!$A$2:$AA$19,2,FALSE))=FALSE,"",IF(ISNUMBER(W1592),(W1592-VLOOKUP($B1592,Stats!$A$2:$AA$19,2,FALSE))/VLOOKUP($B1592,Stats!$A$2:$AA$19,16,FALSE),""))</f>
        <v>-0.62355615922734364</v>
      </c>
      <c r="BA1592" s="46">
        <f>IF(ISNUMBER(VLOOKUP($B1592,Stats!$A$2:$AA$19,2,FALSE))=FALSE,"",IF(ISNUMBER(X1592),(X1592-VLOOKUP($B1592,Stats!$A$2:$AA$19,3,FALSE))/VLOOKUP($B1592,Stats!$A$2:$AA$19,17,FALSE),""))</f>
        <v>-0.21041933953921216</v>
      </c>
      <c r="BB1592" s="46"/>
      <c r="BC1592" s="46"/>
      <c r="BD1592" s="44">
        <f t="shared" si="322"/>
        <v>-0.41698774938327787</v>
      </c>
      <c r="BE1592" s="46">
        <f>IF(ISNUMBER(VLOOKUP($B1592,Stats!$A$2:$AA$19,2,FALSE))=FALSE,"",IF(ISNUMBER(Y1592),(Y1592-VLOOKUP($B1592,Stats!$A$2:$AA$19,5,FALSE))/VLOOKUP($B1592,Stats!$A$2:$AA$19,19,FALSE),""))</f>
        <v>1.43981191931932</v>
      </c>
      <c r="BF1592" s="46"/>
      <c r="BG1592" s="46"/>
      <c r="BH1592" s="46">
        <f>IF(ISNUMBER(VLOOKUP($B1592,Stats!$A$2:$AA$19,2,FALSE))=FALSE,"",IF(ISNUMBER(Z1592),(Z1592-VLOOKUP($B1592,Stats!$A$2:$AA$19,8,FALSE))/VLOOKUP($B1592,Stats!$A$2:$AA$19,22,FALSE),""))</f>
        <v>-0.83432005029645806</v>
      </c>
      <c r="BI1592" s="46" t="str">
        <f>IF(ISNUMBER(VLOOKUP($B1592,Stats!$A$2:$AA$19,2,FALSE))=FALSE,"",IF(ISNUMBER(#REF!),(#REF!-VLOOKUP($B1592,Stats!$A$2:$AA$19,9,FALSE))/VLOOKUP($B1592,Stats!$A$2:$AA$19,23,FALSE),""))</f>
        <v/>
      </c>
      <c r="BJ1592" s="46" t="str">
        <f>IF(ISNUMBER(VLOOKUP($B1592,Stats!$A$2:$AA$19,2,FALSE))=FALSE,"",IF(ISNUMBER(#REF!),(#REF!-VLOOKUP($B1592,Stats!$A$2:$AA$19,10,FALSE))/VLOOKUP($B1592,Stats!$A$2:$AA$19,24,FALSE),""))</f>
        <v/>
      </c>
      <c r="BK1592" s="44">
        <f t="shared" si="327"/>
        <v>-1.2581643586124613</v>
      </c>
      <c r="BL1592" s="46" t="str">
        <f>IF(ISNUMBER(VLOOKUP($B1592,Stats!$A$2:$AA$19,2,FALSE))=FALSE,"",IF(ISNUMBER(#REF!),(#REF!-VLOOKUP($B1592,Stats!$A$2:$AA$19,11,FALSE))/VLOOKUP($B1592,Stats!$A$2:$AA$19,25,FALSE),""))</f>
        <v/>
      </c>
      <c r="BM1592" s="46">
        <f>IF(ISNUMBER(VLOOKUP($B1592,Stats!$A$2:$AA$19,2,FALSE))=FALSE,"",IF(ISNUMBER(AA1592),(AA1592-VLOOKUP($B1592,Stats!$A$2:$AA$19,12,FALSE))/VLOOKUP($B1592,Stats!$A$2:$AA$19,26,FALSE),""))</f>
        <v>-0.67411159593931003</v>
      </c>
      <c r="BN1592" s="46" t="str">
        <f>IF(ISNUMBER(VLOOKUP($B1592,Stats!$A$2:$AA$19,2,FALSE))=FALSE,"",IF(ISNUMBER(#REF!),(#REF!-VLOOKUP($B1592,Stats!$A$2:$AA$19,13,FALSE))/VLOOKUP($B1592,Stats!$A$2:$AA$19,27,FALSE),""))</f>
        <v/>
      </c>
      <c r="BO1592" s="46" t="str">
        <f>IF(ISNUMBER(VLOOKUP($B1592,Stats!$A$2:$AA$19,2,FALSE))=FALSE,"",IF(ISNUMBER(#REF!),(#REF!-VLOOKUP($B1592,Stats!$A$2:$AA$19,14,FALSE))/VLOOKUP($B1592,Stats!$A$2:$AB$19,28,FALSE),""))</f>
        <v/>
      </c>
      <c r="BP1592" s="46"/>
      <c r="BQ1592" s="46">
        <f>IF(ISNUMBER(VLOOKUP($B1592,Stats!$A$2:$AA$19,2,FALSE))=FALSE,"",IF(ISNUMBER(BM1592),BM1592,(VLOOKUP($B1592,Stats!$A$2:$AT$19,46,FALSE)-VLOOKUP($B1592,Stats!$A$2:$AA$19,12,FALSE))/VLOOKUP($B1592,Stats!$A$2:$AA$19,26,FALSE)))</f>
        <v>-0.67411159593931003</v>
      </c>
      <c r="BR1592" s="51">
        <f t="shared" si="328"/>
        <v>-0.67411159593931003</v>
      </c>
      <c r="BS1592" s="32" t="str">
        <f t="shared" si="323"/>
        <v>8756_201424</v>
      </c>
      <c r="BT1592" s="53">
        <f t="shared" si="324"/>
        <v>-0.97311848423199443</v>
      </c>
    </row>
    <row r="1593" spans="1:72" x14ac:dyDescent="0.15">
      <c r="A1593" s="16">
        <v>8756</v>
      </c>
      <c r="B1593" s="17">
        <v>201425</v>
      </c>
      <c r="C1593" s="3">
        <v>0</v>
      </c>
      <c r="D1593" s="23">
        <v>2.9939631261217237E-2</v>
      </c>
      <c r="E1593" s="18">
        <v>7.6879564154105611E-3</v>
      </c>
      <c r="F1593" s="24">
        <v>7</v>
      </c>
      <c r="G1593" s="24">
        <v>3</v>
      </c>
      <c r="H1593" s="20">
        <v>6.3332167022615805E-3</v>
      </c>
      <c r="I1593" s="20">
        <v>-4.8408470502523766E-3</v>
      </c>
      <c r="J1593" s="24">
        <v>3</v>
      </c>
      <c r="K1593" s="24">
        <v>1</v>
      </c>
      <c r="L1593" s="20">
        <v>1.4401802236704508E-2</v>
      </c>
      <c r="M1593" s="20">
        <v>-1.4118020304568435E-2</v>
      </c>
      <c r="N1593" s="19">
        <v>1.2625</v>
      </c>
      <c r="O1593" s="19">
        <v>1.0294357469015003</v>
      </c>
      <c r="P1593" s="25">
        <v>41985</v>
      </c>
      <c r="Q1593" s="20">
        <v>-1.4118020304568435E-2</v>
      </c>
      <c r="R1593" s="25">
        <v>41982</v>
      </c>
      <c r="S1593" s="25">
        <f>IF(ISNUMBER(R1593),VLOOKUP(B1593,Index!$B$3:$AB$18,27,FALSE),"")</f>
        <v>41982</v>
      </c>
      <c r="T1593" s="25">
        <f>IF(ISNUMBER($R1593),VLOOKUP($B1593,Index!$B$21:$AB$36,27,FALSE),"")</f>
        <v>41982</v>
      </c>
      <c r="U1593" s="25">
        <f>IF(ISNUMBER($R1593),VLOOKUP($B1593,Index!$B$39:$AB$54,27,FALSE),"")</f>
        <v>41982</v>
      </c>
      <c r="W1593" s="18">
        <v>0.8981889378365171</v>
      </c>
      <c r="X1593" s="19">
        <v>0.7</v>
      </c>
      <c r="Y1593" s="18">
        <v>0.14586871694880593</v>
      </c>
      <c r="Z1593" s="19">
        <f t="shared" si="325"/>
        <v>0</v>
      </c>
      <c r="AA1593" s="21">
        <v>2.1206678142776934</v>
      </c>
      <c r="AB1593" s="3">
        <v>0</v>
      </c>
      <c r="AC1593" s="18">
        <v>0.80674336805189073</v>
      </c>
      <c r="AD1593" s="19">
        <v>0.48999999999999994</v>
      </c>
      <c r="AE1593" s="18">
        <v>2.1277682584290861E-2</v>
      </c>
      <c r="AF1593" s="19">
        <f t="shared" si="326"/>
        <v>0</v>
      </c>
      <c r="AG1593" s="21">
        <v>4.4972319785133292</v>
      </c>
      <c r="AH1593" s="3">
        <v>0</v>
      </c>
      <c r="AK1593" t="str">
        <f t="shared" ref="AK1593:AX1602" si="334">IF($B1593=AK$2,$AA1593,"")</f>
        <v/>
      </c>
      <c r="AL1593" t="str">
        <f t="shared" si="334"/>
        <v/>
      </c>
      <c r="AM1593" t="str">
        <f t="shared" si="334"/>
        <v/>
      </c>
      <c r="AN1593" t="str">
        <f t="shared" si="334"/>
        <v/>
      </c>
      <c r="AO1593">
        <f t="shared" si="334"/>
        <v>2.1206678142776934</v>
      </c>
      <c r="AP1593" t="str">
        <f t="shared" si="334"/>
        <v/>
      </c>
      <c r="AQ1593" t="str">
        <f t="shared" si="334"/>
        <v/>
      </c>
      <c r="AR1593" t="str">
        <f t="shared" si="334"/>
        <v/>
      </c>
      <c r="AS1593" t="str">
        <f t="shared" si="334"/>
        <v/>
      </c>
      <c r="AT1593" t="str">
        <f t="shared" si="334"/>
        <v/>
      </c>
      <c r="AU1593" t="str">
        <f t="shared" si="334"/>
        <v/>
      </c>
      <c r="AV1593" t="str">
        <f t="shared" si="334"/>
        <v/>
      </c>
      <c r="AW1593" t="str">
        <f t="shared" si="334"/>
        <v/>
      </c>
      <c r="AX1593" t="str">
        <f t="shared" si="334"/>
        <v/>
      </c>
      <c r="AZ1593" s="46">
        <f>IF(ISNUMBER(VLOOKUP($B1593,Stats!$A$2:$AA$19,2,FALSE))=FALSE,"",IF(ISNUMBER(W1593),(W1593-VLOOKUP($B1593,Stats!$A$2:$AA$19,2,FALSE))/VLOOKUP($B1593,Stats!$A$2:$AA$19,16,FALSE),""))</f>
        <v>-2.832364325029188E-2</v>
      </c>
      <c r="BA1593" s="46">
        <f>IF(ISNUMBER(VLOOKUP($B1593,Stats!$A$2:$AA$19,2,FALSE))=FALSE,"",IF(ISNUMBER(X1593),(X1593-VLOOKUP($B1593,Stats!$A$2:$AA$19,3,FALSE))/VLOOKUP($B1593,Stats!$A$2:$AA$19,17,FALSE),""))</f>
        <v>0.52844508262562895</v>
      </c>
      <c r="BB1593" s="46"/>
      <c r="BC1593" s="46"/>
      <c r="BD1593" s="44">
        <f t="shared" si="322"/>
        <v>0.25006071968766852</v>
      </c>
      <c r="BE1593" s="46">
        <f>IF(ISNUMBER(VLOOKUP($B1593,Stats!$A$2:$AA$19,2,FALSE))=FALSE,"",IF(ISNUMBER(Y1593),(Y1593-VLOOKUP($B1593,Stats!$A$2:$AA$19,5,FALSE))/VLOOKUP($B1593,Stats!$A$2:$AA$19,19,FALSE),""))</f>
        <v>-0.84277598548252197</v>
      </c>
      <c r="BF1593" s="46"/>
      <c r="BG1593" s="46"/>
      <c r="BH1593" s="46">
        <f>IF(ISNUMBER(VLOOKUP($B1593,Stats!$A$2:$AA$19,2,FALSE))=FALSE,"",IF(ISNUMBER(Z1593),(Z1593-VLOOKUP($B1593,Stats!$A$2:$AA$19,8,FALSE))/VLOOKUP($B1593,Stats!$A$2:$AA$19,22,FALSE),""))</f>
        <v>-0.38938659637819406</v>
      </c>
      <c r="BI1593" s="46" t="str">
        <f>IF(ISNUMBER(VLOOKUP($B1593,Stats!$A$2:$AA$19,2,FALSE))=FALSE,"",IF(ISNUMBER(#REF!),(#REF!-VLOOKUP($B1593,Stats!$A$2:$AA$19,9,FALSE))/VLOOKUP($B1593,Stats!$A$2:$AA$19,23,FALSE),""))</f>
        <v/>
      </c>
      <c r="BJ1593" s="46" t="str">
        <f>IF(ISNUMBER(VLOOKUP($B1593,Stats!$A$2:$AA$19,2,FALSE))=FALSE,"",IF(ISNUMBER(#REF!),(#REF!-VLOOKUP($B1593,Stats!$A$2:$AA$19,10,FALSE))/VLOOKUP($B1593,Stats!$A$2:$AA$19,24,FALSE),""))</f>
        <v/>
      </c>
      <c r="BK1593" s="44">
        <f t="shared" si="327"/>
        <v>0.47312721092430721</v>
      </c>
      <c r="BL1593" s="46" t="str">
        <f>IF(ISNUMBER(VLOOKUP($B1593,Stats!$A$2:$AA$19,2,FALSE))=FALSE,"",IF(ISNUMBER(#REF!),(#REF!-VLOOKUP($B1593,Stats!$A$2:$AA$19,11,FALSE))/VLOOKUP($B1593,Stats!$A$2:$AA$19,25,FALSE),""))</f>
        <v/>
      </c>
      <c r="BM1593" s="46">
        <f>IF(ISNUMBER(VLOOKUP($B1593,Stats!$A$2:$AA$19,2,FALSE))=FALSE,"",IF(ISNUMBER(AA1593),(AA1593-VLOOKUP($B1593,Stats!$A$2:$AA$19,12,FALSE))/VLOOKUP($B1593,Stats!$A$2:$AA$19,26,FALSE),""))</f>
        <v>-1.6846944826059522E-2</v>
      </c>
      <c r="BN1593" s="46" t="str">
        <f>IF(ISNUMBER(VLOOKUP($B1593,Stats!$A$2:$AA$19,2,FALSE))=FALSE,"",IF(ISNUMBER(#REF!),(#REF!-VLOOKUP($B1593,Stats!$A$2:$AA$19,13,FALSE))/VLOOKUP($B1593,Stats!$A$2:$AA$19,27,FALSE),""))</f>
        <v/>
      </c>
      <c r="BO1593" s="46" t="str">
        <f>IF(ISNUMBER(VLOOKUP($B1593,Stats!$A$2:$AA$19,2,FALSE))=FALSE,"",IF(ISNUMBER(#REF!),(#REF!-VLOOKUP($B1593,Stats!$A$2:$AA$19,14,FALSE))/VLOOKUP($B1593,Stats!$A$2:$AB$19,28,FALSE),""))</f>
        <v/>
      </c>
      <c r="BP1593" s="46"/>
      <c r="BQ1593" s="46">
        <f>IF(ISNUMBER(VLOOKUP($B1593,Stats!$A$2:$AA$19,2,FALSE))=FALSE,"",IF(ISNUMBER(BM1593),BM1593,(VLOOKUP($B1593,Stats!$A$2:$AT$19,46,FALSE)-VLOOKUP($B1593,Stats!$A$2:$AA$19,12,FALSE))/VLOOKUP($B1593,Stats!$A$2:$AA$19,26,FALSE)))</f>
        <v>-1.6846944826059522E-2</v>
      </c>
      <c r="BR1593" s="51">
        <f t="shared" si="328"/>
        <v>-1.6846944826059522E-2</v>
      </c>
      <c r="BS1593" s="32" t="str">
        <f t="shared" si="323"/>
        <v>8756_201425</v>
      </c>
      <c r="BT1593" s="53">
        <f t="shared" si="324"/>
        <v>0.33051908152690618</v>
      </c>
    </row>
    <row r="1594" spans="1:72" x14ac:dyDescent="0.15">
      <c r="A1594" s="16">
        <v>8756</v>
      </c>
      <c r="B1594" s="17">
        <v>201426</v>
      </c>
      <c r="C1594" s="3">
        <v>0</v>
      </c>
      <c r="D1594" s="23">
        <v>2.0594059405940612E-3</v>
      </c>
      <c r="E1594" s="18">
        <v>3.2233498623158766E-3</v>
      </c>
      <c r="F1594" s="24">
        <v>7</v>
      </c>
      <c r="G1594" s="24">
        <v>3</v>
      </c>
      <c r="H1594" s="20">
        <v>1.9033915778170485E-3</v>
      </c>
      <c r="I1594" s="20">
        <v>-3.7397944522247206E-3</v>
      </c>
      <c r="J1594" s="24">
        <v>3</v>
      </c>
      <c r="K1594" s="24">
        <v>2</v>
      </c>
      <c r="L1594" s="20">
        <v>3.728974928594031E-3</v>
      </c>
      <c r="M1594" s="20">
        <v>-6.7780580075661456E-3</v>
      </c>
      <c r="N1594" s="19">
        <v>1.2687999999999999</v>
      </c>
      <c r="O1594" s="19">
        <v>1.0037974683544304</v>
      </c>
      <c r="P1594" s="25">
        <v>41992</v>
      </c>
      <c r="Q1594" s="20">
        <v>-1.0639974779318884E-2</v>
      </c>
      <c r="R1594" s="25">
        <v>41996</v>
      </c>
      <c r="S1594" s="25">
        <f>IF(ISNUMBER(R1594),VLOOKUP(B1594,Index!$B$3:$AB$18,27,FALSE),"")</f>
        <v>41997</v>
      </c>
      <c r="T1594" s="25">
        <f>IF(ISNUMBER($R1594),VLOOKUP($B1594,Index!$B$21:$AB$36,27,FALSE),"")</f>
        <v>41996</v>
      </c>
      <c r="U1594" s="25">
        <f>IF(ISNUMBER($R1594),VLOOKUP($B1594,Index!$B$39:$AB$54,27,FALSE),"")</f>
        <v>41996</v>
      </c>
      <c r="W1594" s="18">
        <v>6.1782178217821837E-2</v>
      </c>
      <c r="X1594" s="19">
        <v>0.7</v>
      </c>
      <c r="Y1594" s="18">
        <v>6.115876356304991E-2</v>
      </c>
      <c r="Z1594" s="19">
        <f t="shared" si="325"/>
        <v>1</v>
      </c>
      <c r="AA1594" s="21">
        <v>0.19355364869820621</v>
      </c>
      <c r="AB1594" s="3">
        <v>0</v>
      </c>
      <c r="AC1594" s="18">
        <v>3.8170375453386992E-3</v>
      </c>
      <c r="AD1594" s="19">
        <v>0.48999999999999994</v>
      </c>
      <c r="AE1594" s="18">
        <v>3.7403943605610413E-3</v>
      </c>
      <c r="AF1594" s="19">
        <f t="shared" si="326"/>
        <v>1</v>
      </c>
      <c r="AG1594" s="21">
        <v>3.7463014924388624E-2</v>
      </c>
      <c r="AH1594" s="3">
        <v>0</v>
      </c>
      <c r="AK1594" t="str">
        <f t="shared" si="334"/>
        <v/>
      </c>
      <c r="AL1594" t="str">
        <f t="shared" si="334"/>
        <v/>
      </c>
      <c r="AM1594" t="str">
        <f t="shared" si="334"/>
        <v/>
      </c>
      <c r="AN1594" t="str">
        <f t="shared" si="334"/>
        <v/>
      </c>
      <c r="AO1594" t="str">
        <f t="shared" si="334"/>
        <v/>
      </c>
      <c r="AP1594">
        <f t="shared" si="334"/>
        <v>0.19355364869820621</v>
      </c>
      <c r="AQ1594" t="str">
        <f t="shared" si="334"/>
        <v/>
      </c>
      <c r="AR1594" t="str">
        <f t="shared" si="334"/>
        <v/>
      </c>
      <c r="AS1594" t="str">
        <f t="shared" si="334"/>
        <v/>
      </c>
      <c r="AT1594" t="str">
        <f t="shared" si="334"/>
        <v/>
      </c>
      <c r="AU1594" t="str">
        <f t="shared" si="334"/>
        <v/>
      </c>
      <c r="AV1594" t="str">
        <f t="shared" si="334"/>
        <v/>
      </c>
      <c r="AW1594" t="str">
        <f t="shared" si="334"/>
        <v/>
      </c>
      <c r="AX1594" t="str">
        <f t="shared" si="334"/>
        <v/>
      </c>
      <c r="AZ1594" s="46">
        <f>IF(ISNUMBER(VLOOKUP($B1594,Stats!$A$2:$AA$19,2,FALSE))=FALSE,"",IF(ISNUMBER(W1594),(W1594-VLOOKUP($B1594,Stats!$A$2:$AA$19,2,FALSE))/VLOOKUP($B1594,Stats!$A$2:$AA$19,16,FALSE),""))</f>
        <v>-0.40568489163505556</v>
      </c>
      <c r="BA1594" s="46">
        <f>IF(ISNUMBER(VLOOKUP($B1594,Stats!$A$2:$AA$19,2,FALSE))=FALSE,"",IF(ISNUMBER(X1594),(X1594-VLOOKUP($B1594,Stats!$A$2:$AA$19,3,FALSE))/VLOOKUP($B1594,Stats!$A$2:$AA$19,17,FALSE),""))</f>
        <v>0.82927015326520481</v>
      </c>
      <c r="BB1594" s="46"/>
      <c r="BC1594" s="46"/>
      <c r="BD1594" s="44">
        <f t="shared" si="322"/>
        <v>0.21179263081507463</v>
      </c>
      <c r="BE1594" s="46">
        <f>IF(ISNUMBER(VLOOKUP($B1594,Stats!$A$2:$AA$19,2,FALSE))=FALSE,"",IF(ISNUMBER(Y1594),(Y1594-VLOOKUP($B1594,Stats!$A$2:$AA$19,5,FALSE))/VLOOKUP($B1594,Stats!$A$2:$AA$19,19,FALSE),""))</f>
        <v>-1.1278001378427138</v>
      </c>
      <c r="BF1594" s="46"/>
      <c r="BG1594" s="46"/>
      <c r="BH1594" s="46">
        <f>IF(ISNUMBER(VLOOKUP($B1594,Stats!$A$2:$AA$19,2,FALSE))=FALSE,"",IF(ISNUMBER(Z1594),(Z1594-VLOOKUP($B1594,Stats!$A$2:$AA$19,8,FALSE))/VLOOKUP($B1594,Stats!$A$2:$AA$19,22,FALSE),""))</f>
        <v>-0.10266627503097653</v>
      </c>
      <c r="BI1594" s="46" t="str">
        <f>IF(ISNUMBER(VLOOKUP($B1594,Stats!$A$2:$AA$19,2,FALSE))=FALSE,"",IF(ISNUMBER(#REF!),(#REF!-VLOOKUP($B1594,Stats!$A$2:$AA$19,9,FALSE))/VLOOKUP($B1594,Stats!$A$2:$AA$19,23,FALSE),""))</f>
        <v/>
      </c>
      <c r="BJ1594" s="46" t="str">
        <f>IF(ISNUMBER(VLOOKUP($B1594,Stats!$A$2:$AA$19,2,FALSE))=FALSE,"",IF(ISNUMBER(#REF!),(#REF!-VLOOKUP($B1594,Stats!$A$2:$AA$19,10,FALSE))/VLOOKUP($B1594,Stats!$A$2:$AA$19,24,FALSE),""))</f>
        <v/>
      </c>
      <c r="BK1594" s="44">
        <f t="shared" si="327"/>
        <v>0.75866021398060668</v>
      </c>
      <c r="BL1594" s="46" t="str">
        <f>IF(ISNUMBER(VLOOKUP($B1594,Stats!$A$2:$AA$19,2,FALSE))=FALSE,"",IF(ISNUMBER(#REF!),(#REF!-VLOOKUP($B1594,Stats!$A$2:$AA$19,11,FALSE))/VLOOKUP($B1594,Stats!$A$2:$AA$19,25,FALSE),""))</f>
        <v/>
      </c>
      <c r="BM1594" s="46">
        <f>IF(ISNUMBER(VLOOKUP($B1594,Stats!$A$2:$AA$19,2,FALSE))=FALSE,"",IF(ISNUMBER(AA1594),(AA1594-VLOOKUP($B1594,Stats!$A$2:$AA$19,12,FALSE))/VLOOKUP($B1594,Stats!$A$2:$AA$19,26,FALSE),""))</f>
        <v>-0.57153736094804097</v>
      </c>
      <c r="BN1594" s="46" t="str">
        <f>IF(ISNUMBER(VLOOKUP($B1594,Stats!$A$2:$AA$19,2,FALSE))=FALSE,"",IF(ISNUMBER(#REF!),(#REF!-VLOOKUP($B1594,Stats!$A$2:$AA$19,13,FALSE))/VLOOKUP($B1594,Stats!$A$2:$AA$19,27,FALSE),""))</f>
        <v/>
      </c>
      <c r="BO1594" s="46" t="str">
        <f>IF(ISNUMBER(VLOOKUP($B1594,Stats!$A$2:$AA$19,2,FALSE))=FALSE,"",IF(ISNUMBER(#REF!),(#REF!-VLOOKUP($B1594,Stats!$A$2:$AA$19,14,FALSE))/VLOOKUP($B1594,Stats!$A$2:$AB$19,28,FALSE),""))</f>
        <v/>
      </c>
      <c r="BP1594" s="46"/>
      <c r="BQ1594" s="46">
        <f>IF(ISNUMBER(VLOOKUP($B1594,Stats!$A$2:$AA$19,2,FALSE))=FALSE,"",IF(ISNUMBER(BM1594),BM1594,(VLOOKUP($B1594,Stats!$A$2:$AT$19,46,FALSE)-VLOOKUP($B1594,Stats!$A$2:$AA$19,12,FALSE))/VLOOKUP($B1594,Stats!$A$2:$AA$19,26,FALSE)))</f>
        <v>-0.57153736094804097</v>
      </c>
      <c r="BR1594" s="51">
        <f t="shared" si="328"/>
        <v>-0.57153736094804097</v>
      </c>
      <c r="BS1594" s="32" t="str">
        <f t="shared" si="323"/>
        <v>8756_201426</v>
      </c>
      <c r="BT1594" s="53">
        <f t="shared" si="324"/>
        <v>0.38324718236177074</v>
      </c>
    </row>
    <row r="1595" spans="1:72" x14ac:dyDescent="0.15">
      <c r="A1595" s="16">
        <v>8756</v>
      </c>
      <c r="B1595" s="17">
        <v>201427</v>
      </c>
      <c r="C1595" s="3">
        <v>0</v>
      </c>
      <c r="D1595" s="23">
        <v>-3.1618053908777366E-4</v>
      </c>
      <c r="E1595" s="18">
        <v>7.9231461908581908E-4</v>
      </c>
      <c r="F1595" s="24">
        <v>1</v>
      </c>
      <c r="G1595" s="24">
        <v>2</v>
      </c>
      <c r="H1595" s="20">
        <v>7.913270554720242E-4</v>
      </c>
      <c r="I1595" s="20">
        <v>-5.5345662648637051E-4</v>
      </c>
      <c r="J1595" s="24">
        <v>1</v>
      </c>
      <c r="K1595" s="24">
        <v>2</v>
      </c>
      <c r="L1595" s="20">
        <v>7.913270554720242E-4</v>
      </c>
      <c r="M1595" s="20">
        <v>-7.1140621294751849E-4</v>
      </c>
      <c r="N1595" s="19">
        <v>1.2646999999999999</v>
      </c>
      <c r="O1595" s="19">
        <v>1.0003955070400252</v>
      </c>
      <c r="P1595" s="25">
        <v>42004</v>
      </c>
      <c r="Q1595" s="20">
        <v>-3.9550704002522252E-4</v>
      </c>
      <c r="R1595" s="25">
        <v>42003</v>
      </c>
      <c r="S1595" s="25">
        <f>IF(ISNUMBER(R1595),VLOOKUP(B1595,Index!$B$3:$AB$18,27,FALSE),"")</f>
        <v>42002</v>
      </c>
      <c r="T1595" s="25">
        <f>IF(ISNUMBER($R1595),VLOOKUP($B1595,Index!$B$21:$AB$36,27,FALSE),"")</f>
        <v>42003</v>
      </c>
      <c r="U1595" s="25">
        <f>IF(ISNUMBER($R1595),VLOOKUP($B1595,Index!$B$39:$AB$54,27,FALSE),"")</f>
        <v>42003</v>
      </c>
      <c r="W1595" s="18">
        <v>-3.7941664690532839E-2</v>
      </c>
      <c r="X1595" s="19">
        <v>0.33333333333333331</v>
      </c>
      <c r="Y1595" s="18">
        <v>1.5033112918559428E-2</v>
      </c>
      <c r="Z1595" s="19">
        <f t="shared" si="325"/>
        <v>1</v>
      </c>
      <c r="AA1595" s="21" t="s">
        <v>25</v>
      </c>
      <c r="AB1595" s="3">
        <v>0</v>
      </c>
      <c r="AC1595" s="18">
        <v>1.4395699194888264E-3</v>
      </c>
      <c r="AD1595" s="19">
        <v>0.1111111111111111</v>
      </c>
      <c r="AE1595" s="18">
        <v>2.2599448402215835E-4</v>
      </c>
      <c r="AF1595" s="19">
        <f t="shared" si="326"/>
        <v>1</v>
      </c>
      <c r="AG1595" s="21" t="s">
        <v>25</v>
      </c>
      <c r="AH1595" s="3">
        <v>0</v>
      </c>
      <c r="AK1595" t="str">
        <f t="shared" si="334"/>
        <v/>
      </c>
      <c r="AL1595" t="str">
        <f t="shared" si="334"/>
        <v/>
      </c>
      <c r="AM1595" t="str">
        <f t="shared" si="334"/>
        <v/>
      </c>
      <c r="AN1595" t="str">
        <f t="shared" si="334"/>
        <v/>
      </c>
      <c r="AO1595" t="str">
        <f t="shared" si="334"/>
        <v/>
      </c>
      <c r="AP1595" t="str">
        <f t="shared" si="334"/>
        <v/>
      </c>
      <c r="AQ1595" t="str">
        <f t="shared" si="334"/>
        <v/>
      </c>
      <c r="AR1595" t="str">
        <f t="shared" si="334"/>
        <v/>
      </c>
      <c r="AS1595" t="str">
        <f t="shared" si="334"/>
        <v/>
      </c>
      <c r="AT1595" t="str">
        <f t="shared" si="334"/>
        <v/>
      </c>
      <c r="AU1595" t="str">
        <f t="shared" si="334"/>
        <v/>
      </c>
      <c r="AV1595" t="str">
        <f t="shared" si="334"/>
        <v/>
      </c>
      <c r="AW1595" t="str">
        <f t="shared" si="334"/>
        <v/>
      </c>
      <c r="AX1595" t="str">
        <f t="shared" si="334"/>
        <v/>
      </c>
      <c r="AZ1595" s="46">
        <f>IF(ISNUMBER(VLOOKUP($B1595,Stats!$A$2:$AA$19,2,FALSE))=FALSE,"",IF(ISNUMBER(W1595),(W1595-VLOOKUP($B1595,Stats!$A$2:$AA$19,2,FALSE))/VLOOKUP($B1595,Stats!$A$2:$AA$19,16,FALSE),""))</f>
        <v>-0.38383563231333606</v>
      </c>
      <c r="BA1595" s="46">
        <f>IF(ISNUMBER(VLOOKUP($B1595,Stats!$A$2:$AA$19,2,FALSE))=FALSE,"",IF(ISNUMBER(X1595),(X1595-VLOOKUP($B1595,Stats!$A$2:$AA$19,3,FALSE))/VLOOKUP($B1595,Stats!$A$2:$AA$19,17,FALSE),""))</f>
        <v>-1.0507044611669172</v>
      </c>
      <c r="BB1595" s="46"/>
      <c r="BC1595" s="46"/>
      <c r="BD1595" s="44">
        <f t="shared" si="322"/>
        <v>-0.71727004674012662</v>
      </c>
      <c r="BE1595" s="46">
        <f>IF(ISNUMBER(VLOOKUP($B1595,Stats!$A$2:$AA$19,2,FALSE))=FALSE,"",IF(ISNUMBER(Y1595),(Y1595-VLOOKUP($B1595,Stats!$A$2:$AA$19,5,FALSE))/VLOOKUP($B1595,Stats!$A$2:$AA$19,19,FALSE),""))</f>
        <v>-1.2935004498853815</v>
      </c>
      <c r="BF1595" s="46"/>
      <c r="BG1595" s="46"/>
      <c r="BH1595" s="46">
        <f>IF(ISNUMBER(VLOOKUP($B1595,Stats!$A$2:$AA$19,2,FALSE))=FALSE,"",IF(ISNUMBER(Z1595),(Z1595-VLOOKUP($B1595,Stats!$A$2:$AA$19,8,FALSE))/VLOOKUP($B1595,Stats!$A$2:$AA$19,22,FALSE),""))</f>
        <v>0.41115882059143566</v>
      </c>
      <c r="BI1595" s="46" t="str">
        <f>IF(ISNUMBER(VLOOKUP($B1595,Stats!$A$2:$AA$19,2,FALSE))=FALSE,"",IF(ISNUMBER(#REF!),(#REF!-VLOOKUP($B1595,Stats!$A$2:$AA$19,9,FALSE))/VLOOKUP($B1595,Stats!$A$2:$AA$19,23,FALSE),""))</f>
        <v/>
      </c>
      <c r="BJ1595" s="46" t="str">
        <f>IF(ISNUMBER(VLOOKUP($B1595,Stats!$A$2:$AA$19,2,FALSE))=FALSE,"",IF(ISNUMBER(#REF!),(#REF!-VLOOKUP($B1595,Stats!$A$2:$AA$19,10,FALSE))/VLOOKUP($B1595,Stats!$A$2:$AA$19,24,FALSE),""))</f>
        <v/>
      </c>
      <c r="BK1595" s="44">
        <f t="shared" si="327"/>
        <v>1.0287979610971978</v>
      </c>
      <c r="BL1595" s="46" t="str">
        <f>IF(ISNUMBER(VLOOKUP($B1595,Stats!$A$2:$AA$19,2,FALSE))=FALSE,"",IF(ISNUMBER(#REF!),(#REF!-VLOOKUP($B1595,Stats!$A$2:$AA$19,11,FALSE))/VLOOKUP($B1595,Stats!$A$2:$AA$19,25,FALSE),""))</f>
        <v/>
      </c>
      <c r="BM1595" s="46" t="str">
        <f>IF(ISNUMBER(VLOOKUP($B1595,Stats!$A$2:$AA$19,2,FALSE))=FALSE,"",IF(ISNUMBER(AA1595),(AA1595-VLOOKUP($B1595,Stats!$A$2:$AA$19,12,FALSE))/VLOOKUP($B1595,Stats!$A$2:$AA$19,26,FALSE),""))</f>
        <v/>
      </c>
      <c r="BN1595" s="46" t="str">
        <f>IF(ISNUMBER(VLOOKUP($B1595,Stats!$A$2:$AA$19,2,FALSE))=FALSE,"",IF(ISNUMBER(#REF!),(#REF!-VLOOKUP($B1595,Stats!$A$2:$AA$19,13,FALSE))/VLOOKUP($B1595,Stats!$A$2:$AA$19,27,FALSE),""))</f>
        <v/>
      </c>
      <c r="BO1595" s="46" t="str">
        <f>IF(ISNUMBER(VLOOKUP($B1595,Stats!$A$2:$AA$19,2,FALSE))=FALSE,"",IF(ISNUMBER(#REF!),(#REF!-VLOOKUP($B1595,Stats!$A$2:$AA$19,14,FALSE))/VLOOKUP($B1595,Stats!$A$2:$AB$19,28,FALSE),""))</f>
        <v/>
      </c>
      <c r="BP1595" s="46"/>
      <c r="BQ1595" s="46">
        <f>IF(ISNUMBER(VLOOKUP($B1595,Stats!$A$2:$AA$19,2,FALSE))=FALSE,"",IF(ISNUMBER(BM1595),BM1595,(VLOOKUP($B1595,Stats!$A$2:$AT$19,46,FALSE)-VLOOKUP($B1595,Stats!$A$2:$AA$19,12,FALSE))/VLOOKUP($B1595,Stats!$A$2:$AA$19,26,FALSE)))</f>
        <v>-0.46642635650749076</v>
      </c>
      <c r="BR1595" s="51">
        <f t="shared" si="328"/>
        <v>-0.46642635650749076</v>
      </c>
      <c r="BS1595" s="32" t="str">
        <f t="shared" si="323"/>
        <v>8756_201427</v>
      </c>
      <c r="BT1595" s="53">
        <f t="shared" si="324"/>
        <v>0.38053949600879516</v>
      </c>
    </row>
    <row r="1596" spans="1:72" x14ac:dyDescent="0.15">
      <c r="A1596" s="16">
        <v>8756</v>
      </c>
      <c r="B1596" s="17">
        <v>201501</v>
      </c>
      <c r="C1596" s="3">
        <v>0</v>
      </c>
      <c r="D1596" s="23">
        <v>1.1069818929390074E-3</v>
      </c>
      <c r="E1596" s="18">
        <v>4.9356535305377144E-3</v>
      </c>
      <c r="F1596" s="24">
        <v>2</v>
      </c>
      <c r="G1596" s="24">
        <v>3</v>
      </c>
      <c r="H1596" s="20">
        <v>5.0141804105577892E-3</v>
      </c>
      <c r="I1596" s="20">
        <v>-2.957740336803627E-3</v>
      </c>
      <c r="J1596" s="24">
        <v>1</v>
      </c>
      <c r="K1596" s="24">
        <v>2</v>
      </c>
      <c r="L1596" s="20">
        <v>7.4325927097336209E-3</v>
      </c>
      <c r="M1596" s="20">
        <v>-5.413463047230449E-3</v>
      </c>
      <c r="N1596" s="19">
        <v>1.2746</v>
      </c>
      <c r="O1596" s="19">
        <v>1.000392433874892</v>
      </c>
      <c r="P1596" s="25">
        <v>42011</v>
      </c>
      <c r="Q1596" s="20">
        <v>-6.6687588262983599E-3</v>
      </c>
      <c r="R1596" s="25">
        <v>42013</v>
      </c>
      <c r="S1596" s="25">
        <f>IF(ISNUMBER(R1596),VLOOKUP(B1596,Index!$B$3:$AB$18,27,FALSE),"")</f>
        <v>42013</v>
      </c>
      <c r="T1596" s="25">
        <f>IF(ISNUMBER($R1596),VLOOKUP($B1596,Index!$B$21:$AB$36,27,FALSE),"")</f>
        <v>42013</v>
      </c>
      <c r="U1596" s="25">
        <f>IF(ISNUMBER($R1596),VLOOKUP($B1596,Index!$B$39:$AB$54,27,FALSE),"")</f>
        <v>42011</v>
      </c>
      <c r="W1596" s="18">
        <v>7.9702696291608532E-2</v>
      </c>
      <c r="X1596" s="19">
        <v>0.4</v>
      </c>
      <c r="Y1596" s="18">
        <v>9.3647441387703631E-2</v>
      </c>
      <c r="Z1596" s="19">
        <f t="shared" si="325"/>
        <v>0</v>
      </c>
      <c r="AA1596" s="21">
        <v>0.16599519067530319</v>
      </c>
      <c r="AB1596" s="3">
        <v>0</v>
      </c>
      <c r="AC1596" s="18">
        <v>6.3525197961523889E-3</v>
      </c>
      <c r="AD1596" s="19">
        <v>0.16000000000000003</v>
      </c>
      <c r="AE1596" s="18">
        <v>8.7698432784633872E-3</v>
      </c>
      <c r="AF1596" s="19">
        <f t="shared" si="326"/>
        <v>0</v>
      </c>
      <c r="AG1596" s="21">
        <v>2.7554403327330262E-2</v>
      </c>
      <c r="AH1596" s="3">
        <v>0</v>
      </c>
      <c r="AK1596" t="str">
        <f t="shared" si="334"/>
        <v/>
      </c>
      <c r="AL1596" t="str">
        <f t="shared" si="334"/>
        <v/>
      </c>
      <c r="AM1596" t="str">
        <f t="shared" si="334"/>
        <v/>
      </c>
      <c r="AN1596" t="str">
        <f t="shared" si="334"/>
        <v/>
      </c>
      <c r="AO1596" t="str">
        <f t="shared" si="334"/>
        <v/>
      </c>
      <c r="AP1596" t="str">
        <f t="shared" si="334"/>
        <v/>
      </c>
      <c r="AQ1596" t="str">
        <f t="shared" si="334"/>
        <v/>
      </c>
      <c r="AR1596">
        <f t="shared" si="334"/>
        <v>0.16599519067530319</v>
      </c>
      <c r="AS1596" t="str">
        <f t="shared" si="334"/>
        <v/>
      </c>
      <c r="AT1596" t="str">
        <f t="shared" si="334"/>
        <v/>
      </c>
      <c r="AU1596" t="str">
        <f t="shared" si="334"/>
        <v/>
      </c>
      <c r="AV1596" t="str">
        <f t="shared" si="334"/>
        <v/>
      </c>
      <c r="AW1596" t="str">
        <f t="shared" si="334"/>
        <v/>
      </c>
      <c r="AX1596" t="str">
        <f t="shared" si="334"/>
        <v/>
      </c>
      <c r="AZ1596" s="46">
        <f>IF(ISNUMBER(VLOOKUP($B1596,Stats!$A$2:$AA$19,2,FALSE))=FALSE,"",IF(ISNUMBER(W1596),(W1596-VLOOKUP($B1596,Stats!$A$2:$AA$19,2,FALSE))/VLOOKUP($B1596,Stats!$A$2:$AA$19,16,FALSE),""))</f>
        <v>-0.57887336738984441</v>
      </c>
      <c r="BA1596" s="46">
        <f>IF(ISNUMBER(VLOOKUP($B1596,Stats!$A$2:$AA$19,2,FALSE))=FALSE,"",IF(ISNUMBER(X1596),(X1596-VLOOKUP($B1596,Stats!$A$2:$AA$19,3,FALSE))/VLOOKUP($B1596,Stats!$A$2:$AA$19,17,FALSE),""))</f>
        <v>-0.84220341465677562</v>
      </c>
      <c r="BB1596" s="46"/>
      <c r="BC1596" s="46"/>
      <c r="BD1596" s="44">
        <f t="shared" si="322"/>
        <v>-0.71053839102331007</v>
      </c>
      <c r="BE1596" s="46">
        <f>IF(ISNUMBER(VLOOKUP($B1596,Stats!$A$2:$AA$19,2,FALSE))=FALSE,"",IF(ISNUMBER(Y1596),(Y1596-VLOOKUP($B1596,Stats!$A$2:$AA$19,5,FALSE))/VLOOKUP($B1596,Stats!$A$2:$AA$19,19,FALSE),""))</f>
        <v>-0.87795773063486737</v>
      </c>
      <c r="BF1596" s="46"/>
      <c r="BG1596" s="46"/>
      <c r="BH1596" s="46">
        <f>IF(ISNUMBER(VLOOKUP($B1596,Stats!$A$2:$AA$19,2,FALSE))=FALSE,"",IF(ISNUMBER(Z1596),(Z1596-VLOOKUP($B1596,Stats!$A$2:$AA$19,8,FALSE))/VLOOKUP($B1596,Stats!$A$2:$AA$19,22,FALSE),""))</f>
        <v>-0.58823842946080296</v>
      </c>
      <c r="BI1596" s="46" t="str">
        <f>IF(ISNUMBER(VLOOKUP($B1596,Stats!$A$2:$AA$19,2,FALSE))=FALSE,"",IF(ISNUMBER(#REF!),(#REF!-VLOOKUP($B1596,Stats!$A$2:$AA$19,9,FALSE))/VLOOKUP($B1596,Stats!$A$2:$AA$19,23,FALSE),""))</f>
        <v/>
      </c>
      <c r="BJ1596" s="46" t="str">
        <f>IF(ISNUMBER(VLOOKUP($B1596,Stats!$A$2:$AA$19,2,FALSE))=FALSE,"",IF(ISNUMBER(#REF!),(#REF!-VLOOKUP($B1596,Stats!$A$2:$AA$19,10,FALSE))/VLOOKUP($B1596,Stats!$A$2:$AA$19,24,FALSE),""))</f>
        <v/>
      </c>
      <c r="BK1596" s="44">
        <f t="shared" si="327"/>
        <v>0.43809888260616625</v>
      </c>
      <c r="BL1596" s="46" t="str">
        <f>IF(ISNUMBER(VLOOKUP($B1596,Stats!$A$2:$AA$19,2,FALSE))=FALSE,"",IF(ISNUMBER(#REF!),(#REF!-VLOOKUP($B1596,Stats!$A$2:$AA$19,11,FALSE))/VLOOKUP($B1596,Stats!$A$2:$AA$19,25,FALSE),""))</f>
        <v/>
      </c>
      <c r="BM1596" s="46">
        <f>IF(ISNUMBER(VLOOKUP($B1596,Stats!$A$2:$AA$19,2,FALSE))=FALSE,"",IF(ISNUMBER(AA1596),(AA1596-VLOOKUP($B1596,Stats!$A$2:$AA$19,12,FALSE))/VLOOKUP($B1596,Stats!$A$2:$AA$19,26,FALSE),""))</f>
        <v>-0.43073617595089625</v>
      </c>
      <c r="BN1596" s="46" t="str">
        <f>IF(ISNUMBER(VLOOKUP($B1596,Stats!$A$2:$AA$19,2,FALSE))=FALSE,"",IF(ISNUMBER(#REF!),(#REF!-VLOOKUP($B1596,Stats!$A$2:$AA$19,13,FALSE))/VLOOKUP($B1596,Stats!$A$2:$AA$19,27,FALSE),""))</f>
        <v/>
      </c>
      <c r="BO1596" s="46" t="str">
        <f>IF(ISNUMBER(VLOOKUP($B1596,Stats!$A$2:$AA$19,2,FALSE))=FALSE,"",IF(ISNUMBER(#REF!),(#REF!-VLOOKUP($B1596,Stats!$A$2:$AA$19,14,FALSE))/VLOOKUP($B1596,Stats!$A$2:$AB$19,28,FALSE),""))</f>
        <v/>
      </c>
      <c r="BP1596" s="46"/>
      <c r="BQ1596" s="46">
        <f>IF(ISNUMBER(VLOOKUP($B1596,Stats!$A$2:$AA$19,2,FALSE))=FALSE,"",IF(ISNUMBER(BM1596),BM1596,(VLOOKUP($B1596,Stats!$A$2:$AT$19,46,FALSE)-VLOOKUP($B1596,Stats!$A$2:$AA$19,12,FALSE))/VLOOKUP($B1596,Stats!$A$2:$AA$19,26,FALSE)))</f>
        <v>-0.43073617595089625</v>
      </c>
      <c r="BR1596" s="51">
        <f t="shared" si="328"/>
        <v>-0.43073617595089625</v>
      </c>
      <c r="BS1596" s="32" t="str">
        <f t="shared" si="323"/>
        <v>8756_201501</v>
      </c>
      <c r="BT1596" s="53">
        <f t="shared" si="324"/>
        <v>3.4604416168858454E-2</v>
      </c>
    </row>
    <row r="1597" spans="1:72" x14ac:dyDescent="0.15">
      <c r="A1597" s="16">
        <v>8756</v>
      </c>
      <c r="B1597" s="17">
        <v>201502</v>
      </c>
      <c r="C1597" s="3">
        <v>0</v>
      </c>
      <c r="D1597" s="23">
        <v>7.1084432509280759E-3</v>
      </c>
      <c r="E1597" s="18">
        <v>5.2976846475878189E-3</v>
      </c>
      <c r="F1597" s="24">
        <v>7</v>
      </c>
      <c r="G1597" s="24">
        <v>3</v>
      </c>
      <c r="H1597" s="20">
        <v>3.4370051955343278E-3</v>
      </c>
      <c r="I1597" s="20">
        <v>-5.6155260440772974E-3</v>
      </c>
      <c r="J1597" s="24">
        <v>4</v>
      </c>
      <c r="K1597" s="24">
        <v>2</v>
      </c>
      <c r="L1597" s="20">
        <v>6.4148253741982408E-3</v>
      </c>
      <c r="M1597" s="20">
        <v>-1.0603782543325169E-2</v>
      </c>
      <c r="N1597" s="19">
        <v>1.2750999999999999</v>
      </c>
      <c r="O1597" s="19">
        <v>1.0128683771546587</v>
      </c>
      <c r="P1597" s="25">
        <v>42027</v>
      </c>
      <c r="Q1597" s="20">
        <v>-1.0603782543325169E-2</v>
      </c>
      <c r="R1597" s="25">
        <v>42023</v>
      </c>
      <c r="S1597" s="25">
        <f>IF(ISNUMBER(R1597),VLOOKUP(B1597,Index!$B$3:$AB$18,27,FALSE),"")</f>
        <v>42023</v>
      </c>
      <c r="T1597" s="25">
        <f>IF(ISNUMBER($R1597),VLOOKUP($B1597,Index!$B$21:$AB$36,27,FALSE),"")</f>
        <v>42023</v>
      </c>
      <c r="U1597" s="25">
        <f>IF(ISNUMBER($R1597),VLOOKUP($B1597,Index!$B$39:$AB$54,27,FALSE),"")</f>
        <v>42027</v>
      </c>
      <c r="W1597" s="18">
        <v>0.21325329752784228</v>
      </c>
      <c r="X1597" s="19">
        <v>0.7</v>
      </c>
      <c r="Y1597" s="18">
        <v>0.10051649887010372</v>
      </c>
      <c r="Z1597" s="19">
        <f t="shared" si="325"/>
        <v>0</v>
      </c>
      <c r="AA1597" s="21">
        <v>0.67036863702968652</v>
      </c>
      <c r="AB1597" s="3">
        <v>0</v>
      </c>
      <c r="AC1597" s="18">
        <v>4.5476968906498424E-2</v>
      </c>
      <c r="AD1597" s="19">
        <v>0.48999999999999994</v>
      </c>
      <c r="AE1597" s="18">
        <v>1.0103566545103563E-2</v>
      </c>
      <c r="AF1597" s="19">
        <f t="shared" si="326"/>
        <v>0</v>
      </c>
      <c r="AG1597" s="21">
        <v>0.4493941095130396</v>
      </c>
      <c r="AH1597" s="3">
        <v>0</v>
      </c>
      <c r="AK1597" t="str">
        <f t="shared" si="334"/>
        <v/>
      </c>
      <c r="AL1597" t="str">
        <f t="shared" si="334"/>
        <v/>
      </c>
      <c r="AM1597" t="str">
        <f t="shared" si="334"/>
        <v/>
      </c>
      <c r="AN1597" t="str">
        <f t="shared" si="334"/>
        <v/>
      </c>
      <c r="AO1597" t="str">
        <f t="shared" si="334"/>
        <v/>
      </c>
      <c r="AP1597" t="str">
        <f t="shared" si="334"/>
        <v/>
      </c>
      <c r="AQ1597" t="str">
        <f t="shared" si="334"/>
        <v/>
      </c>
      <c r="AR1597" t="str">
        <f t="shared" si="334"/>
        <v/>
      </c>
      <c r="AS1597">
        <f t="shared" si="334"/>
        <v>0.67036863702968652</v>
      </c>
      <c r="AT1597" t="str">
        <f t="shared" si="334"/>
        <v/>
      </c>
      <c r="AU1597" t="str">
        <f t="shared" si="334"/>
        <v/>
      </c>
      <c r="AV1597" t="str">
        <f t="shared" si="334"/>
        <v/>
      </c>
      <c r="AW1597" t="str">
        <f t="shared" si="334"/>
        <v/>
      </c>
      <c r="AX1597" t="str">
        <f t="shared" si="334"/>
        <v/>
      </c>
      <c r="AZ1597" s="46">
        <f>IF(ISNUMBER(VLOOKUP($B1597,Stats!$A$2:$AA$19,2,FALSE))=FALSE,"",IF(ISNUMBER(W1597),(W1597-VLOOKUP($B1597,Stats!$A$2:$AA$19,2,FALSE))/VLOOKUP($B1597,Stats!$A$2:$AA$19,16,FALSE),""))</f>
        <v>-0.70634256246313842</v>
      </c>
      <c r="BA1597" s="46">
        <f>IF(ISNUMBER(VLOOKUP($B1597,Stats!$A$2:$AA$19,2,FALSE))=FALSE,"",IF(ISNUMBER(X1597),(X1597-VLOOKUP($B1597,Stats!$A$2:$AA$19,3,FALSE))/VLOOKUP($B1597,Stats!$A$2:$AA$19,17,FALSE),""))</f>
        <v>0.38056958571220034</v>
      </c>
      <c r="BB1597" s="46"/>
      <c r="BC1597" s="46"/>
      <c r="BD1597" s="44">
        <f t="shared" si="322"/>
        <v>-0.16288648837546904</v>
      </c>
      <c r="BE1597" s="46">
        <f>IF(ISNUMBER(VLOOKUP($B1597,Stats!$A$2:$AA$19,2,FALSE))=FALSE,"",IF(ISNUMBER(Y1597),(Y1597-VLOOKUP($B1597,Stats!$A$2:$AA$19,5,FALSE))/VLOOKUP($B1597,Stats!$A$2:$AA$19,19,FALSE),""))</f>
        <v>-1.0010220749170131</v>
      </c>
      <c r="BF1597" s="46"/>
      <c r="BG1597" s="46"/>
      <c r="BH1597" s="46">
        <f>IF(ISNUMBER(VLOOKUP($B1597,Stats!$A$2:$AA$19,2,FALSE))=FALSE,"",IF(ISNUMBER(Z1597),(Z1597-VLOOKUP($B1597,Stats!$A$2:$AA$19,8,FALSE))/VLOOKUP($B1597,Stats!$A$2:$AA$19,22,FALSE),""))</f>
        <v>-0.48836753916131515</v>
      </c>
      <c r="BI1597" s="46" t="str">
        <f>IF(ISNUMBER(VLOOKUP($B1597,Stats!$A$2:$AA$19,2,FALSE))=FALSE,"",IF(ISNUMBER(#REF!),(#REF!-VLOOKUP($B1597,Stats!$A$2:$AA$19,9,FALSE))/VLOOKUP($B1597,Stats!$A$2:$AA$19,23,FALSE),""))</f>
        <v/>
      </c>
      <c r="BJ1597" s="46" t="str">
        <f>IF(ISNUMBER(VLOOKUP($B1597,Stats!$A$2:$AA$19,2,FALSE))=FALSE,"",IF(ISNUMBER(#REF!),(#REF!-VLOOKUP($B1597,Stats!$A$2:$AA$19,10,FALSE))/VLOOKUP($B1597,Stats!$A$2:$AA$19,24,FALSE),""))</f>
        <v/>
      </c>
      <c r="BK1597" s="44">
        <f t="shared" si="327"/>
        <v>0.55420519069351459</v>
      </c>
      <c r="BL1597" s="46" t="str">
        <f>IF(ISNUMBER(VLOOKUP($B1597,Stats!$A$2:$AA$19,2,FALSE))=FALSE,"",IF(ISNUMBER(#REF!),(#REF!-VLOOKUP($B1597,Stats!$A$2:$AA$19,11,FALSE))/VLOOKUP($B1597,Stats!$A$2:$AA$19,25,FALSE),""))</f>
        <v/>
      </c>
      <c r="BM1597" s="46">
        <f>IF(ISNUMBER(VLOOKUP($B1597,Stats!$A$2:$AA$19,2,FALSE))=FALSE,"",IF(ISNUMBER(AA1597),(AA1597-VLOOKUP($B1597,Stats!$A$2:$AA$19,12,FALSE))/VLOOKUP($B1597,Stats!$A$2:$AA$19,26,FALSE),""))</f>
        <v>-0.28297719718274617</v>
      </c>
      <c r="BN1597" s="46" t="str">
        <f>IF(ISNUMBER(VLOOKUP($B1597,Stats!$A$2:$AA$19,2,FALSE))=FALSE,"",IF(ISNUMBER(#REF!),(#REF!-VLOOKUP($B1597,Stats!$A$2:$AA$19,13,FALSE))/VLOOKUP($B1597,Stats!$A$2:$AA$19,27,FALSE),""))</f>
        <v/>
      </c>
      <c r="BO1597" s="46" t="str">
        <f>IF(ISNUMBER(VLOOKUP($B1597,Stats!$A$2:$AA$19,2,FALSE))=FALSE,"",IF(ISNUMBER(#REF!),(#REF!-VLOOKUP($B1597,Stats!$A$2:$AA$19,14,FALSE))/VLOOKUP($B1597,Stats!$A$2:$AB$19,28,FALSE),""))</f>
        <v/>
      </c>
      <c r="BP1597" s="46"/>
      <c r="BQ1597" s="46">
        <f>IF(ISNUMBER(VLOOKUP($B1597,Stats!$A$2:$AA$19,2,FALSE))=FALSE,"",IF(ISNUMBER(BM1597),BM1597,(VLOOKUP($B1597,Stats!$A$2:$AT$19,46,FALSE)-VLOOKUP($B1597,Stats!$A$2:$AA$19,12,FALSE))/VLOOKUP($B1597,Stats!$A$2:$AA$19,26,FALSE)))</f>
        <v>-0.28297719718274617</v>
      </c>
      <c r="BR1597" s="51">
        <f t="shared" si="328"/>
        <v>-0.28297719718274617</v>
      </c>
      <c r="BS1597" s="32" t="str">
        <f t="shared" si="323"/>
        <v>8756_201502</v>
      </c>
      <c r="BT1597" s="53">
        <f t="shared" si="324"/>
        <v>0.24335037730446571</v>
      </c>
    </row>
    <row r="1598" spans="1:72" x14ac:dyDescent="0.15">
      <c r="A1598" s="16">
        <v>8756</v>
      </c>
      <c r="B1598" s="17">
        <v>201503</v>
      </c>
      <c r="C1598" s="3">
        <v>0</v>
      </c>
      <c r="D1598" s="23">
        <v>-5.3329150654849444E-3</v>
      </c>
      <c r="E1598" s="18">
        <v>3.7384250672964437E-3</v>
      </c>
      <c r="F1598" s="24">
        <v>5</v>
      </c>
      <c r="G1598" s="24">
        <v>5</v>
      </c>
      <c r="H1598" s="20">
        <v>2.4530353648781755E-3</v>
      </c>
      <c r="I1598" s="20">
        <v>-3.5095999604751516E-3</v>
      </c>
      <c r="J1598" s="24">
        <v>3</v>
      </c>
      <c r="K1598" s="24">
        <v>3</v>
      </c>
      <c r="L1598" s="20">
        <v>5.1760646223826257E-3</v>
      </c>
      <c r="M1598" s="20">
        <v>-6.4283474443399546E-3</v>
      </c>
      <c r="N1598" s="19">
        <v>1.2817000000000001</v>
      </c>
      <c r="O1598" s="19">
        <v>1</v>
      </c>
      <c r="P1598" s="25">
        <v>42030</v>
      </c>
      <c r="Q1598" s="20">
        <v>-1.1157057033627238E-2</v>
      </c>
      <c r="R1598" s="25">
        <v>42033</v>
      </c>
      <c r="S1598" s="25">
        <f>IF(ISNUMBER(R1598),VLOOKUP(B1598,Index!$B$3:$AB$18,27,FALSE),"")</f>
        <v>42041</v>
      </c>
      <c r="T1598" s="25">
        <f>IF(ISNUMBER($R1598),VLOOKUP($B1598,Index!$B$21:$AB$36,27,FALSE),"")</f>
        <v>42041</v>
      </c>
      <c r="U1598" s="25">
        <f>IF(ISNUMBER($R1598),VLOOKUP($B1598,Index!$B$39:$AB$54,27,FALSE),"")</f>
        <v>42034</v>
      </c>
      <c r="W1598" s="18">
        <v>-0.15998745196454833</v>
      </c>
      <c r="X1598" s="19">
        <v>0.5</v>
      </c>
      <c r="Y1598" s="18">
        <v>7.0931628447150091E-2</v>
      </c>
      <c r="Z1598" s="19">
        <f t="shared" si="325"/>
        <v>8</v>
      </c>
      <c r="AA1598" s="21" t="s">
        <v>25</v>
      </c>
      <c r="AB1598" s="3">
        <v>0</v>
      </c>
      <c r="AC1598" s="18">
        <v>2.559598478610866E-2</v>
      </c>
      <c r="AD1598" s="19">
        <v>0.25</v>
      </c>
      <c r="AE1598" s="18">
        <v>5.0312959141645521E-3</v>
      </c>
      <c r="AF1598" s="19">
        <f t="shared" si="326"/>
        <v>64</v>
      </c>
      <c r="AG1598" s="21" t="s">
        <v>25</v>
      </c>
      <c r="AH1598" s="3">
        <v>0</v>
      </c>
      <c r="AK1598" t="str">
        <f t="shared" si="334"/>
        <v/>
      </c>
      <c r="AL1598" t="str">
        <f t="shared" si="334"/>
        <v/>
      </c>
      <c r="AM1598" t="str">
        <f t="shared" si="334"/>
        <v/>
      </c>
      <c r="AN1598" t="str">
        <f t="shared" si="334"/>
        <v/>
      </c>
      <c r="AO1598" t="str">
        <f t="shared" si="334"/>
        <v/>
      </c>
      <c r="AP1598" t="str">
        <f t="shared" si="334"/>
        <v/>
      </c>
      <c r="AQ1598" t="str">
        <f t="shared" si="334"/>
        <v/>
      </c>
      <c r="AR1598" t="str">
        <f t="shared" si="334"/>
        <v/>
      </c>
      <c r="AS1598" t="str">
        <f t="shared" si="334"/>
        <v/>
      </c>
      <c r="AT1598" t="str">
        <f t="shared" si="334"/>
        <v/>
      </c>
      <c r="AU1598" t="str">
        <f t="shared" si="334"/>
        <v/>
      </c>
      <c r="AV1598" t="str">
        <f t="shared" si="334"/>
        <v/>
      </c>
      <c r="AW1598" t="str">
        <f t="shared" si="334"/>
        <v/>
      </c>
      <c r="AX1598" t="str">
        <f t="shared" si="334"/>
        <v/>
      </c>
      <c r="AZ1598" s="46">
        <f>IF(ISNUMBER(VLOOKUP($B1598,Stats!$A$2:$AA$19,2,FALSE))=FALSE,"",IF(ISNUMBER(W1598),(W1598-VLOOKUP($B1598,Stats!$A$2:$AA$19,2,FALSE))/VLOOKUP($B1598,Stats!$A$2:$AA$19,16,FALSE),""))</f>
        <v>0.48480322457322322</v>
      </c>
      <c r="BA1598" s="46">
        <f>IF(ISNUMBER(VLOOKUP($B1598,Stats!$A$2:$AA$19,2,FALSE))=FALSE,"",IF(ISNUMBER(X1598),(X1598-VLOOKUP($B1598,Stats!$A$2:$AA$19,3,FALSE))/VLOOKUP($B1598,Stats!$A$2:$AA$19,17,FALSE),""))</f>
        <v>0.74711640998777773</v>
      </c>
      <c r="BB1598" s="46"/>
      <c r="BC1598" s="46"/>
      <c r="BD1598" s="44">
        <f t="shared" si="322"/>
        <v>0.61595981728050053</v>
      </c>
      <c r="BE1598" s="46">
        <f>IF(ISNUMBER(VLOOKUP($B1598,Stats!$A$2:$AA$19,2,FALSE))=FALSE,"",IF(ISNUMBER(Y1598),(Y1598-VLOOKUP($B1598,Stats!$A$2:$AA$19,5,FALSE))/VLOOKUP($B1598,Stats!$A$2:$AA$19,19,FALSE),""))</f>
        <v>-0.88287057667279956</v>
      </c>
      <c r="BF1598" s="46"/>
      <c r="BG1598" s="46"/>
      <c r="BH1598" s="46">
        <f>IF(ISNUMBER(VLOOKUP($B1598,Stats!$A$2:$AA$19,2,FALSE))=FALSE,"",IF(ISNUMBER(Z1598),(Z1598-VLOOKUP($B1598,Stats!$A$2:$AA$19,8,FALSE))/VLOOKUP($B1598,Stats!$A$2:$AA$19,22,FALSE),""))</f>
        <v>2.4959780640773288</v>
      </c>
      <c r="BI1598" s="46" t="str">
        <f>IF(ISNUMBER(VLOOKUP($B1598,Stats!$A$2:$AA$19,2,FALSE))=FALSE,"",IF(ISNUMBER(#REF!),(#REF!-VLOOKUP($B1598,Stats!$A$2:$AA$19,9,FALSE))/VLOOKUP($B1598,Stats!$A$2:$AA$19,23,FALSE),""))</f>
        <v/>
      </c>
      <c r="BJ1598" s="46" t="str">
        <f>IF(ISNUMBER(VLOOKUP($B1598,Stats!$A$2:$AA$19,2,FALSE))=FALSE,"",IF(ISNUMBER(#REF!),(#REF!-VLOOKUP($B1598,Stats!$A$2:$AA$19,10,FALSE))/VLOOKUP($B1598,Stats!$A$2:$AA$19,24,FALSE),""))</f>
        <v/>
      </c>
      <c r="BK1598" s="44">
        <f t="shared" si="327"/>
        <v>1.3668028228941584</v>
      </c>
      <c r="BL1598" s="46" t="str">
        <f>IF(ISNUMBER(VLOOKUP($B1598,Stats!$A$2:$AA$19,2,FALSE))=FALSE,"",IF(ISNUMBER(#REF!),(#REF!-VLOOKUP($B1598,Stats!$A$2:$AA$19,11,FALSE))/VLOOKUP($B1598,Stats!$A$2:$AA$19,25,FALSE),""))</f>
        <v/>
      </c>
      <c r="BM1598" s="46" t="str">
        <f>IF(ISNUMBER(VLOOKUP($B1598,Stats!$A$2:$AA$19,2,FALSE))=FALSE,"",IF(ISNUMBER(AA1598),(AA1598-VLOOKUP($B1598,Stats!$A$2:$AA$19,12,FALSE))/VLOOKUP($B1598,Stats!$A$2:$AA$19,26,FALSE),""))</f>
        <v/>
      </c>
      <c r="BN1598" s="46" t="str">
        <f>IF(ISNUMBER(VLOOKUP($B1598,Stats!$A$2:$AA$19,2,FALSE))=FALSE,"",IF(ISNUMBER(#REF!),(#REF!-VLOOKUP($B1598,Stats!$A$2:$AA$19,13,FALSE))/VLOOKUP($B1598,Stats!$A$2:$AA$19,27,FALSE),""))</f>
        <v/>
      </c>
      <c r="BO1598" s="46" t="str">
        <f>IF(ISNUMBER(VLOOKUP($B1598,Stats!$A$2:$AA$19,2,FALSE))=FALSE,"",IF(ISNUMBER(#REF!),(#REF!-VLOOKUP($B1598,Stats!$A$2:$AA$19,14,FALSE))/VLOOKUP($B1598,Stats!$A$2:$AB$19,28,FALSE),""))</f>
        <v/>
      </c>
      <c r="BP1598" s="46"/>
      <c r="BQ1598" s="46">
        <f>IF(ISNUMBER(VLOOKUP($B1598,Stats!$A$2:$AA$19,2,FALSE))=FALSE,"",IF(ISNUMBER(BM1598),BM1598,(VLOOKUP($B1598,Stats!$A$2:$AT$19,46,FALSE)-VLOOKUP($B1598,Stats!$A$2:$AA$19,12,FALSE))/VLOOKUP($B1598,Stats!$A$2:$AA$19,26,FALSE)))</f>
        <v>-0.53964354662323732</v>
      </c>
      <c r="BR1598" s="51">
        <f t="shared" si="328"/>
        <v>-0.53964354662323732</v>
      </c>
      <c r="BS1598" s="32" t="str">
        <f t="shared" si="323"/>
        <v>8756_201503</v>
      </c>
      <c r="BT1598" s="53">
        <f t="shared" si="324"/>
        <v>0.83534494786794777</v>
      </c>
    </row>
    <row r="1599" spans="1:72" x14ac:dyDescent="0.15">
      <c r="A1599" s="16">
        <v>8756</v>
      </c>
      <c r="B1599" s="17">
        <v>201504</v>
      </c>
      <c r="C1599" s="3">
        <v>0</v>
      </c>
      <c r="D1599" s="23">
        <v>1.8528739257273497E-2</v>
      </c>
      <c r="E1599" s="18">
        <v>2.5462993837234238E-3</v>
      </c>
      <c r="F1599" s="24">
        <v>5</v>
      </c>
      <c r="G1599" s="24">
        <v>2</v>
      </c>
      <c r="H1599" s="20">
        <v>3.8843581314066179E-3</v>
      </c>
      <c r="I1599" s="20">
        <v>-5.0955628181875712E-4</v>
      </c>
      <c r="J1599" s="24">
        <v>3</v>
      </c>
      <c r="K1599" s="24">
        <v>1</v>
      </c>
      <c r="L1599" s="20">
        <v>5.7053536537710059E-3</v>
      </c>
      <c r="M1599" s="20">
        <v>-7.0372976776911234E-4</v>
      </c>
      <c r="N1599" s="19">
        <v>1.2918000000000001</v>
      </c>
      <c r="O1599" s="19">
        <v>1.0188500670399874</v>
      </c>
      <c r="P1599" s="25">
        <v>42052</v>
      </c>
      <c r="Q1599" s="20">
        <v>-7.0372976776911234E-4</v>
      </c>
      <c r="R1599" s="25">
        <v>42047</v>
      </c>
      <c r="S1599" s="25">
        <f>IF(ISNUMBER(R1599),VLOOKUP(B1599,Index!$B$3:$AB$18,27,FALSE),"")</f>
        <v>42044</v>
      </c>
      <c r="T1599" s="25">
        <f>IF(ISNUMBER($R1599),VLOOKUP($B1599,Index!$B$21:$AB$36,27,FALSE),"")</f>
        <v>42044</v>
      </c>
      <c r="U1599" s="25">
        <f>IF(ISNUMBER($R1599),VLOOKUP($B1599,Index!$B$39:$AB$54,27,FALSE),"")</f>
        <v>42052</v>
      </c>
      <c r="W1599" s="18">
        <v>0.74114957029093986</v>
      </c>
      <c r="X1599" s="19">
        <v>0.7142857142857143</v>
      </c>
      <c r="Y1599" s="18">
        <v>4.8312633943494568E-2</v>
      </c>
      <c r="Z1599" s="19">
        <f t="shared" si="325"/>
        <v>3</v>
      </c>
      <c r="AA1599" s="21">
        <v>26.329338484588046</v>
      </c>
      <c r="AB1599" s="3">
        <v>0</v>
      </c>
      <c r="AC1599" s="18">
        <v>0.54930268554244477</v>
      </c>
      <c r="AD1599" s="19">
        <v>0.51020408163265307</v>
      </c>
      <c r="AE1599" s="18">
        <v>2.3341105985581036E-3</v>
      </c>
      <c r="AF1599" s="19">
        <f t="shared" si="326"/>
        <v>9</v>
      </c>
      <c r="AG1599" s="21">
        <v>693.23406503600916</v>
      </c>
      <c r="AH1599" s="3">
        <v>0</v>
      </c>
      <c r="AK1599" t="str">
        <f t="shared" si="334"/>
        <v/>
      </c>
      <c r="AL1599" t="str">
        <f t="shared" si="334"/>
        <v/>
      </c>
      <c r="AM1599" t="str">
        <f t="shared" si="334"/>
        <v/>
      </c>
      <c r="AN1599" t="str">
        <f t="shared" si="334"/>
        <v/>
      </c>
      <c r="AO1599" t="str">
        <f t="shared" si="334"/>
        <v/>
      </c>
      <c r="AP1599" t="str">
        <f t="shared" si="334"/>
        <v/>
      </c>
      <c r="AQ1599" t="str">
        <f t="shared" si="334"/>
        <v/>
      </c>
      <c r="AR1599" t="str">
        <f t="shared" si="334"/>
        <v/>
      </c>
      <c r="AS1599" t="str">
        <f t="shared" si="334"/>
        <v/>
      </c>
      <c r="AT1599" t="str">
        <f t="shared" si="334"/>
        <v/>
      </c>
      <c r="AU1599">
        <f t="shared" si="334"/>
        <v>26.329338484588046</v>
      </c>
      <c r="AV1599" t="str">
        <f t="shared" si="334"/>
        <v/>
      </c>
      <c r="AW1599" t="str">
        <f t="shared" si="334"/>
        <v/>
      </c>
      <c r="AX1599" t="str">
        <f t="shared" si="334"/>
        <v/>
      </c>
      <c r="AZ1599" s="46">
        <f>IF(ISNUMBER(VLOOKUP($B1599,Stats!$A$2:$AA$19,2,FALSE))=FALSE,"",IF(ISNUMBER(W1599),(W1599-VLOOKUP($B1599,Stats!$A$2:$AA$19,2,FALSE))/VLOOKUP($B1599,Stats!$A$2:$AA$19,16,FALSE),""))</f>
        <v>-0.64234520641330206</v>
      </c>
      <c r="BA1599" s="46">
        <f>IF(ISNUMBER(VLOOKUP($B1599,Stats!$A$2:$AA$19,2,FALSE))=FALSE,"",IF(ISNUMBER(X1599),(X1599-VLOOKUP($B1599,Stats!$A$2:$AA$19,3,FALSE))/VLOOKUP($B1599,Stats!$A$2:$AA$19,17,FALSE),""))</f>
        <v>-0.99555450083898211</v>
      </c>
      <c r="BB1599" s="46"/>
      <c r="BC1599" s="46"/>
      <c r="BD1599" s="44">
        <f t="shared" si="322"/>
        <v>-0.81894985362614214</v>
      </c>
      <c r="BE1599" s="46">
        <f>IF(ISNUMBER(VLOOKUP($B1599,Stats!$A$2:$AA$19,2,FALSE))=FALSE,"",IF(ISNUMBER(Y1599),(Y1599-VLOOKUP($B1599,Stats!$A$2:$AA$19,5,FALSE))/VLOOKUP($B1599,Stats!$A$2:$AA$19,19,FALSE),""))</f>
        <v>-0.60720262013116588</v>
      </c>
      <c r="BF1599" s="46"/>
      <c r="BG1599" s="46"/>
      <c r="BH1599" s="46">
        <f>IF(ISNUMBER(VLOOKUP($B1599,Stats!$A$2:$AA$19,2,FALSE))=FALSE,"",IF(ISNUMBER(Z1599),(Z1599-VLOOKUP($B1599,Stats!$A$2:$AA$19,8,FALSE))/VLOOKUP($B1599,Stats!$A$2:$AA$19,22,FALSE),""))</f>
        <v>0.82333517526415878</v>
      </c>
      <c r="BI1599" s="46" t="str">
        <f>IF(ISNUMBER(VLOOKUP($B1599,Stats!$A$2:$AA$19,2,FALSE))=FALSE,"",IF(ISNUMBER(#REF!),(#REF!-VLOOKUP($B1599,Stats!$A$2:$AA$19,9,FALSE))/VLOOKUP($B1599,Stats!$A$2:$AA$19,23,FALSE),""))</f>
        <v/>
      </c>
      <c r="BJ1599" s="46" t="str">
        <f>IF(ISNUMBER(VLOOKUP($B1599,Stats!$A$2:$AA$19,2,FALSE))=FALSE,"",IF(ISNUMBER(#REF!),(#REF!-VLOOKUP($B1599,Stats!$A$2:$AA$19,10,FALSE))/VLOOKUP($B1599,Stats!$A$2:$AA$19,24,FALSE),""))</f>
        <v/>
      </c>
      <c r="BK1599" s="44">
        <f t="shared" si="327"/>
        <v>0.67204238667106375</v>
      </c>
      <c r="BL1599" s="46" t="str">
        <f>IF(ISNUMBER(VLOOKUP($B1599,Stats!$A$2:$AA$19,2,FALSE))=FALSE,"",IF(ISNUMBER(#REF!),(#REF!-VLOOKUP($B1599,Stats!$A$2:$AA$19,11,FALSE))/VLOOKUP($B1599,Stats!$A$2:$AA$19,25,FALSE),""))</f>
        <v/>
      </c>
      <c r="BM1599" s="46">
        <f>IF(ISNUMBER(VLOOKUP($B1599,Stats!$A$2:$AA$19,2,FALSE))=FALSE,"",IF(ISNUMBER(AA1599),(AA1599-VLOOKUP($B1599,Stats!$A$2:$AA$19,12,FALSE))/VLOOKUP($B1599,Stats!$A$2:$AA$19,26,FALSE),""))</f>
        <v>-0.34523318822891658</v>
      </c>
      <c r="BN1599" s="46" t="str">
        <f>IF(ISNUMBER(VLOOKUP($B1599,Stats!$A$2:$AA$19,2,FALSE))=FALSE,"",IF(ISNUMBER(#REF!),(#REF!-VLOOKUP($B1599,Stats!$A$2:$AA$19,13,FALSE))/VLOOKUP($B1599,Stats!$A$2:$AA$19,27,FALSE),""))</f>
        <v/>
      </c>
      <c r="BO1599" s="46" t="str">
        <f>IF(ISNUMBER(VLOOKUP($B1599,Stats!$A$2:$AA$19,2,FALSE))=FALSE,"",IF(ISNUMBER(#REF!),(#REF!-VLOOKUP($B1599,Stats!$A$2:$AA$19,14,FALSE))/VLOOKUP($B1599,Stats!$A$2:$AB$19,28,FALSE),""))</f>
        <v/>
      </c>
      <c r="BP1599" s="46"/>
      <c r="BQ1599" s="46">
        <f>IF(ISNUMBER(VLOOKUP($B1599,Stats!$A$2:$AA$19,2,FALSE))=FALSE,"",IF(ISNUMBER(BM1599),BM1599,(VLOOKUP($B1599,Stats!$A$2:$AT$19,46,FALSE)-VLOOKUP($B1599,Stats!$A$2:$AA$19,12,FALSE))/VLOOKUP($B1599,Stats!$A$2:$AA$19,26,FALSE)))</f>
        <v>-0.34523318822891658</v>
      </c>
      <c r="BR1599" s="51">
        <f t="shared" si="328"/>
        <v>-0.34523318822891658</v>
      </c>
      <c r="BS1599" s="32" t="str">
        <f t="shared" si="323"/>
        <v>8756_201504</v>
      </c>
      <c r="BT1599" s="53">
        <f t="shared" si="324"/>
        <v>0.17038882363162644</v>
      </c>
    </row>
    <row r="1600" spans="1:72" x14ac:dyDescent="0.15">
      <c r="A1600" s="16">
        <v>8756</v>
      </c>
      <c r="B1600" s="17">
        <v>201505</v>
      </c>
      <c r="C1600" s="3">
        <v>0</v>
      </c>
      <c r="D1600" s="23">
        <v>9.4441864065644143E-3</v>
      </c>
      <c r="E1600" s="18">
        <v>1.803849391810353E-3</v>
      </c>
      <c r="F1600" s="24">
        <v>6</v>
      </c>
      <c r="G1600" s="24">
        <v>2</v>
      </c>
      <c r="H1600" s="20">
        <v>2.0436188370453654E-3</v>
      </c>
      <c r="I1600" s="20">
        <v>-1.4224646371594485E-3</v>
      </c>
      <c r="J1600" s="24">
        <v>3</v>
      </c>
      <c r="K1600" s="24">
        <v>1</v>
      </c>
      <c r="L1600" s="20">
        <v>2.7093977395880042E-3</v>
      </c>
      <c r="M1600" s="20">
        <v>-2.5361205041498636E-3</v>
      </c>
      <c r="N1600" s="19">
        <v>1.304</v>
      </c>
      <c r="O1600" s="19">
        <v>1.0067165907511775</v>
      </c>
      <c r="P1600" s="25">
        <v>42069</v>
      </c>
      <c r="Q1600" s="20">
        <v>-2.5361205041498636E-3</v>
      </c>
      <c r="R1600" s="25">
        <v>42066</v>
      </c>
      <c r="S1600" s="25">
        <f>IF(ISNUMBER(R1600),VLOOKUP(B1600,Index!$B$3:$AB$18,27,FALSE),"")</f>
        <v>42069</v>
      </c>
      <c r="T1600" s="25">
        <f>IF(ISNUMBER($R1600),VLOOKUP($B1600,Index!$B$21:$AB$36,27,FALSE),"")</f>
        <v>42069</v>
      </c>
      <c r="U1600" s="25">
        <f>IF(ISNUMBER($R1600),VLOOKUP($B1600,Index!$B$39:$AB$54,27,FALSE),"")</f>
        <v>42069</v>
      </c>
      <c r="W1600" s="18">
        <v>0.33999071063631892</v>
      </c>
      <c r="X1600" s="19">
        <v>0.75</v>
      </c>
      <c r="Y1600" s="18">
        <v>3.4225635804181184E-2</v>
      </c>
      <c r="Z1600" s="19">
        <f t="shared" si="325"/>
        <v>3</v>
      </c>
      <c r="AA1600" s="21">
        <v>3.7238713188552581</v>
      </c>
      <c r="AB1600" s="3">
        <v>0</v>
      </c>
      <c r="AC1600" s="18">
        <v>0.11559368331898914</v>
      </c>
      <c r="AD1600" s="19">
        <v>0.5625</v>
      </c>
      <c r="AE1600" s="18">
        <v>1.171394146200449E-3</v>
      </c>
      <c r="AF1600" s="19">
        <f t="shared" si="326"/>
        <v>9</v>
      </c>
      <c r="AG1600" s="21">
        <v>13.8672175993928</v>
      </c>
      <c r="AH1600" s="3">
        <v>0</v>
      </c>
      <c r="AK1600" t="str">
        <f t="shared" si="334"/>
        <v/>
      </c>
      <c r="AL1600" t="str">
        <f t="shared" si="334"/>
        <v/>
      </c>
      <c r="AM1600" t="str">
        <f t="shared" si="334"/>
        <v/>
      </c>
      <c r="AN1600" t="str">
        <f t="shared" si="334"/>
        <v/>
      </c>
      <c r="AO1600" t="str">
        <f t="shared" si="334"/>
        <v/>
      </c>
      <c r="AP1600" t="str">
        <f t="shared" si="334"/>
        <v/>
      </c>
      <c r="AQ1600" t="str">
        <f t="shared" si="334"/>
        <v/>
      </c>
      <c r="AR1600" t="str">
        <f t="shared" si="334"/>
        <v/>
      </c>
      <c r="AS1600" t="str">
        <f t="shared" si="334"/>
        <v/>
      </c>
      <c r="AT1600" t="str">
        <f t="shared" si="334"/>
        <v/>
      </c>
      <c r="AU1600" t="str">
        <f t="shared" si="334"/>
        <v/>
      </c>
      <c r="AV1600">
        <f t="shared" si="334"/>
        <v>3.7238713188552581</v>
      </c>
      <c r="AW1600" t="str">
        <f t="shared" si="334"/>
        <v/>
      </c>
      <c r="AX1600" t="str">
        <f t="shared" si="334"/>
        <v/>
      </c>
      <c r="AZ1600" s="46">
        <f>IF(ISNUMBER(VLOOKUP($B1600,Stats!$A$2:$AA$19,2,FALSE))=FALSE,"",IF(ISNUMBER(W1600),(W1600-VLOOKUP($B1600,Stats!$A$2:$AA$19,2,FALSE))/VLOOKUP($B1600,Stats!$A$2:$AA$19,16,FALSE),""))</f>
        <v>5.9697994191018962E-2</v>
      </c>
      <c r="BA1600" s="46">
        <f>IF(ISNUMBER(VLOOKUP($B1600,Stats!$A$2:$AA$19,2,FALSE))=FALSE,"",IF(ISNUMBER(X1600),(X1600-VLOOKUP($B1600,Stats!$A$2:$AA$19,3,FALSE))/VLOOKUP($B1600,Stats!$A$2:$AA$19,17,FALSE),""))</f>
        <v>1.2321630968272219</v>
      </c>
      <c r="BB1600" s="46"/>
      <c r="BC1600" s="46"/>
      <c r="BD1600" s="44">
        <f t="shared" si="322"/>
        <v>0.64593054550912044</v>
      </c>
      <c r="BE1600" s="46">
        <f>IF(ISNUMBER(VLOOKUP($B1600,Stats!$A$2:$AA$19,2,FALSE))=FALSE,"",IF(ISNUMBER(Y1600),(Y1600-VLOOKUP($B1600,Stats!$A$2:$AA$19,5,FALSE))/VLOOKUP($B1600,Stats!$A$2:$AA$19,19,FALSE),""))</f>
        <v>-1.1940007142684146</v>
      </c>
      <c r="BF1600" s="46"/>
      <c r="BG1600" s="46"/>
      <c r="BH1600" s="46">
        <f>IF(ISNUMBER(VLOOKUP($B1600,Stats!$A$2:$AA$19,2,FALSE))=FALSE,"",IF(ISNUMBER(Z1600),(Z1600-VLOOKUP($B1600,Stats!$A$2:$AA$19,8,FALSE))/VLOOKUP($B1600,Stats!$A$2:$AA$19,22,FALSE),""))</f>
        <v>0.6589932942433816</v>
      </c>
      <c r="BI1600" s="46" t="str">
        <f>IF(ISNUMBER(VLOOKUP($B1600,Stats!$A$2:$AA$19,2,FALSE))=FALSE,"",IF(ISNUMBER(#REF!),(#REF!-VLOOKUP($B1600,Stats!$A$2:$AA$19,9,FALSE))/VLOOKUP($B1600,Stats!$A$2:$AA$19,23,FALSE),""))</f>
        <v/>
      </c>
      <c r="BJ1600" s="46" t="str">
        <f>IF(ISNUMBER(VLOOKUP($B1600,Stats!$A$2:$AA$19,2,FALSE))=FALSE,"",IF(ISNUMBER(#REF!),(#REF!-VLOOKUP($B1600,Stats!$A$2:$AA$19,10,FALSE))/VLOOKUP($B1600,Stats!$A$2:$AA$19,24,FALSE),""))</f>
        <v/>
      </c>
      <c r="BK1600" s="44">
        <f t="shared" si="327"/>
        <v>1.0334984882609046</v>
      </c>
      <c r="BL1600" s="46" t="str">
        <f>IF(ISNUMBER(VLOOKUP($B1600,Stats!$A$2:$AA$19,2,FALSE))=FALSE,"",IF(ISNUMBER(#REF!),(#REF!-VLOOKUP($B1600,Stats!$A$2:$AA$19,11,FALSE))/VLOOKUP($B1600,Stats!$A$2:$AA$19,25,FALSE),""))</f>
        <v/>
      </c>
      <c r="BM1600" s="46">
        <f>IF(ISNUMBER(VLOOKUP($B1600,Stats!$A$2:$AA$19,2,FALSE))=FALSE,"",IF(ISNUMBER(AA1600),(AA1600-VLOOKUP($B1600,Stats!$A$2:$AA$19,12,FALSE))/VLOOKUP($B1600,Stats!$A$2:$AA$19,26,FALSE),""))</f>
        <v>-0.14170591823226097</v>
      </c>
      <c r="BN1600" s="46" t="str">
        <f>IF(ISNUMBER(VLOOKUP($B1600,Stats!$A$2:$AA$19,2,FALSE))=FALSE,"",IF(ISNUMBER(#REF!),(#REF!-VLOOKUP($B1600,Stats!$A$2:$AA$19,13,FALSE))/VLOOKUP($B1600,Stats!$A$2:$AA$19,27,FALSE),""))</f>
        <v/>
      </c>
      <c r="BO1600" s="46" t="str">
        <f>IF(ISNUMBER(VLOOKUP($B1600,Stats!$A$2:$AA$19,2,FALSE))=FALSE,"",IF(ISNUMBER(#REF!),(#REF!-VLOOKUP($B1600,Stats!$A$2:$AA$19,14,FALSE))/VLOOKUP($B1600,Stats!$A$2:$AB$19,28,FALSE),""))</f>
        <v/>
      </c>
      <c r="BP1600" s="46"/>
      <c r="BQ1600" s="46">
        <f>IF(ISNUMBER(VLOOKUP($B1600,Stats!$A$2:$AA$19,2,FALSE))=FALSE,"",IF(ISNUMBER(BM1600),BM1600,(VLOOKUP($B1600,Stats!$A$2:$AT$19,46,FALSE)-VLOOKUP($B1600,Stats!$A$2:$AA$19,12,FALSE))/VLOOKUP($B1600,Stats!$A$2:$AA$19,26,FALSE)))</f>
        <v>-0.14170591823226097</v>
      </c>
      <c r="BR1600" s="51">
        <f t="shared" si="328"/>
        <v>-0.14170591823226097</v>
      </c>
      <c r="BS1600" s="32" t="str">
        <f t="shared" si="323"/>
        <v>8756_201505</v>
      </c>
      <c r="BT1600" s="53">
        <f t="shared" si="324"/>
        <v>0.72094401841191469</v>
      </c>
    </row>
    <row r="1601" spans="1:72" x14ac:dyDescent="0.15">
      <c r="A1601" s="16">
        <v>8756</v>
      </c>
      <c r="B1601" s="17">
        <v>201506</v>
      </c>
      <c r="C1601" s="3">
        <v>0</v>
      </c>
      <c r="D1601" s="23">
        <v>2.3082822085889632E-2</v>
      </c>
      <c r="E1601" s="18">
        <v>2.1884480474809362E-3</v>
      </c>
      <c r="F1601" s="24">
        <v>9</v>
      </c>
      <c r="G1601" s="24">
        <v>1</v>
      </c>
      <c r="H1601" s="20">
        <v>2.7526113887216879E-3</v>
      </c>
      <c r="I1601" s="20">
        <v>-1.9054878048779811E-3</v>
      </c>
      <c r="J1601" s="24">
        <v>7</v>
      </c>
      <c r="K1601" s="24">
        <v>1</v>
      </c>
      <c r="L1601" s="20">
        <v>5.5981595092022829E-3</v>
      </c>
      <c r="M1601" s="20">
        <v>-1.9054878048779811E-3</v>
      </c>
      <c r="N1601" s="19">
        <v>1.3341000000000001</v>
      </c>
      <c r="O1601" s="19">
        <v>1.0173873255547932</v>
      </c>
      <c r="P1601" s="25">
        <v>42083</v>
      </c>
      <c r="Q1601" s="20">
        <v>-1.9054878048779811E-3</v>
      </c>
      <c r="R1601" s="25">
        <v>42074</v>
      </c>
      <c r="S1601" s="25">
        <f>IF(ISNUMBER(R1601),VLOOKUP(B1601,Index!$B$3:$AB$18,27,FALSE),"")</f>
        <v>42073</v>
      </c>
      <c r="T1601" s="25">
        <f>IF(ISNUMBER($R1601),VLOOKUP($B1601,Index!$B$21:$AB$36,27,FALSE),"")</f>
        <v>42075</v>
      </c>
      <c r="U1601" s="25">
        <f>IF(ISNUMBER($R1601),VLOOKUP($B1601,Index!$B$39:$AB$54,27,FALSE),"")</f>
        <v>42075</v>
      </c>
      <c r="W1601" s="18">
        <v>0.69248466257668895</v>
      </c>
      <c r="X1601" s="19">
        <v>0.9</v>
      </c>
      <c r="Y1601" s="18">
        <v>4.152288222592844E-2</v>
      </c>
      <c r="Z1601" s="19">
        <f t="shared" si="325"/>
        <v>1</v>
      </c>
      <c r="AA1601" s="21">
        <v>12.113865030675308</v>
      </c>
      <c r="AB1601" s="3">
        <v>0</v>
      </c>
      <c r="AC1601" s="18">
        <v>0.47953500790395076</v>
      </c>
      <c r="AD1601" s="19">
        <v>0.81</v>
      </c>
      <c r="AE1601" s="18">
        <v>1.724149748348324E-3</v>
      </c>
      <c r="AF1601" s="19">
        <f t="shared" si="326"/>
        <v>1</v>
      </c>
      <c r="AG1601" s="21">
        <v>146.74572598141808</v>
      </c>
      <c r="AH1601" s="3">
        <v>0</v>
      </c>
      <c r="AK1601" t="str">
        <f t="shared" si="334"/>
        <v/>
      </c>
      <c r="AL1601" t="str">
        <f t="shared" si="334"/>
        <v/>
      </c>
      <c r="AM1601" t="str">
        <f t="shared" si="334"/>
        <v/>
      </c>
      <c r="AN1601" t="str">
        <f t="shared" si="334"/>
        <v/>
      </c>
      <c r="AO1601" t="str">
        <f t="shared" si="334"/>
        <v/>
      </c>
      <c r="AP1601" t="str">
        <f t="shared" si="334"/>
        <v/>
      </c>
      <c r="AQ1601" t="str">
        <f t="shared" si="334"/>
        <v/>
      </c>
      <c r="AR1601" t="str">
        <f t="shared" si="334"/>
        <v/>
      </c>
      <c r="AS1601" t="str">
        <f t="shared" si="334"/>
        <v/>
      </c>
      <c r="AT1601" t="str">
        <f t="shared" si="334"/>
        <v/>
      </c>
      <c r="AU1601" t="str">
        <f t="shared" si="334"/>
        <v/>
      </c>
      <c r="AV1601" t="str">
        <f t="shared" si="334"/>
        <v/>
      </c>
      <c r="AW1601">
        <f t="shared" si="334"/>
        <v>12.113865030675308</v>
      </c>
      <c r="AX1601" t="str">
        <f t="shared" si="334"/>
        <v/>
      </c>
      <c r="AZ1601" s="46">
        <f>IF(ISNUMBER(VLOOKUP($B1601,Stats!$A$2:$AA$19,2,FALSE))=FALSE,"",IF(ISNUMBER(W1601),(W1601-VLOOKUP($B1601,Stats!$A$2:$AA$19,2,FALSE))/VLOOKUP($B1601,Stats!$A$2:$AA$19,16,FALSE),""))</f>
        <v>-0.98934789910572407</v>
      </c>
      <c r="BA1601" s="46">
        <f>IF(ISNUMBER(VLOOKUP($B1601,Stats!$A$2:$AA$19,2,FALSE))=FALSE,"",IF(ISNUMBER(X1601),(X1601-VLOOKUP($B1601,Stats!$A$2:$AA$19,3,FALSE))/VLOOKUP($B1601,Stats!$A$2:$AA$19,17,FALSE),""))</f>
        <v>0.77618004453973322</v>
      </c>
      <c r="BB1601" s="46"/>
      <c r="BC1601" s="46"/>
      <c r="BD1601" s="44">
        <f t="shared" si="322"/>
        <v>-0.10658392728299543</v>
      </c>
      <c r="BE1601" s="46">
        <f>IF(ISNUMBER(VLOOKUP($B1601,Stats!$A$2:$AA$19,2,FALSE))=FALSE,"",IF(ISNUMBER(Y1601),(Y1601-VLOOKUP($B1601,Stats!$A$2:$AA$19,5,FALSE))/VLOOKUP($B1601,Stats!$A$2:$AA$19,19,FALSE),""))</f>
        <v>-1.0788510241374971</v>
      </c>
      <c r="BF1601" s="46"/>
      <c r="BG1601" s="46"/>
      <c r="BH1601" s="46">
        <f>IF(ISNUMBER(VLOOKUP($B1601,Stats!$A$2:$AA$19,2,FALSE))=FALSE,"",IF(ISNUMBER(Z1601),(Z1601-VLOOKUP($B1601,Stats!$A$2:$AA$19,8,FALSE))/VLOOKUP($B1601,Stats!$A$2:$AA$19,22,FALSE),""))</f>
        <v>-0.73808297609062268</v>
      </c>
      <c r="BI1601" s="46" t="str">
        <f>IF(ISNUMBER(VLOOKUP($B1601,Stats!$A$2:$AA$19,2,FALSE))=FALSE,"",IF(ISNUMBER(#REF!),(#REF!-VLOOKUP($B1601,Stats!$A$2:$AA$19,9,FALSE))/VLOOKUP($B1601,Stats!$A$2:$AA$19,23,FALSE),""))</f>
        <v/>
      </c>
      <c r="BJ1601" s="46" t="str">
        <f>IF(ISNUMBER(VLOOKUP($B1601,Stats!$A$2:$AA$19,2,FALSE))=FALSE,"",IF(ISNUMBER(#REF!),(#REF!-VLOOKUP($B1601,Stats!$A$2:$AA$19,10,FALSE))/VLOOKUP($B1601,Stats!$A$2:$AA$19,24,FALSE),""))</f>
        <v/>
      </c>
      <c r="BK1601" s="44">
        <f t="shared" si="327"/>
        <v>0.53377082406906118</v>
      </c>
      <c r="BL1601" s="46" t="str">
        <f>IF(ISNUMBER(VLOOKUP($B1601,Stats!$A$2:$AA$19,2,FALSE))=FALSE,"",IF(ISNUMBER(#REF!),(#REF!-VLOOKUP($B1601,Stats!$A$2:$AA$19,11,FALSE))/VLOOKUP($B1601,Stats!$A$2:$AA$19,25,FALSE),""))</f>
        <v/>
      </c>
      <c r="BM1601" s="46">
        <f>IF(ISNUMBER(VLOOKUP($B1601,Stats!$A$2:$AA$19,2,FALSE))=FALSE,"",IF(ISNUMBER(AA1601),(AA1601-VLOOKUP($B1601,Stats!$A$2:$AA$19,12,FALSE))/VLOOKUP($B1601,Stats!$A$2:$AA$19,26,FALSE),""))</f>
        <v>-0.20808726205961595</v>
      </c>
      <c r="BN1601" s="46" t="str">
        <f>IF(ISNUMBER(VLOOKUP($B1601,Stats!$A$2:$AA$19,2,FALSE))=FALSE,"",IF(ISNUMBER(#REF!),(#REF!-VLOOKUP($B1601,Stats!$A$2:$AA$19,13,FALSE))/VLOOKUP($B1601,Stats!$A$2:$AA$19,27,FALSE),""))</f>
        <v/>
      </c>
      <c r="BO1601" s="46" t="str">
        <f>IF(ISNUMBER(VLOOKUP($B1601,Stats!$A$2:$AA$19,2,FALSE))=FALSE,"",IF(ISNUMBER(#REF!),(#REF!-VLOOKUP($B1601,Stats!$A$2:$AA$19,14,FALSE))/VLOOKUP($B1601,Stats!$A$2:$AB$19,28,FALSE),""))</f>
        <v/>
      </c>
      <c r="BP1601" s="46"/>
      <c r="BQ1601" s="46">
        <f>IF(ISNUMBER(VLOOKUP($B1601,Stats!$A$2:$AA$19,2,FALSE))=FALSE,"",IF(ISNUMBER(BM1601),BM1601,(VLOOKUP($B1601,Stats!$A$2:$AT$19,46,FALSE)-VLOOKUP($B1601,Stats!$A$2:$AA$19,12,FALSE))/VLOOKUP($B1601,Stats!$A$2:$AA$19,26,FALSE)))</f>
        <v>-0.20808726205961595</v>
      </c>
      <c r="BR1601" s="51">
        <f t="shared" si="328"/>
        <v>-0.20808726205961595</v>
      </c>
      <c r="BS1601" s="32" t="str">
        <f t="shared" si="323"/>
        <v>8756_201506</v>
      </c>
      <c r="BT1601" s="53">
        <f t="shared" si="324"/>
        <v>0.25732825657291436</v>
      </c>
    </row>
    <row r="1602" spans="1:72" x14ac:dyDescent="0.15">
      <c r="A1602" s="16">
        <v>8756</v>
      </c>
      <c r="B1602" s="17">
        <v>201507</v>
      </c>
      <c r="C1602" s="3">
        <v>0</v>
      </c>
      <c r="D1602" s="23">
        <v>5.3219398845663068E-3</v>
      </c>
      <c r="E1602" s="18">
        <v>2.5208477191533832E-3</v>
      </c>
      <c r="F1602" s="24">
        <v>3</v>
      </c>
      <c r="G1602" s="24">
        <v>2</v>
      </c>
      <c r="H1602" s="20">
        <v>2.8946112826571113E-3</v>
      </c>
      <c r="I1602" s="20">
        <v>-1.6802420312693744E-3</v>
      </c>
      <c r="J1602" s="24">
        <v>1</v>
      </c>
      <c r="K1602" s="24">
        <v>1</v>
      </c>
      <c r="L1602" s="20">
        <v>3.1481897908702816E-3</v>
      </c>
      <c r="M1602" s="20">
        <v>-1.7933198834342301E-3</v>
      </c>
      <c r="N1602" s="19">
        <v>1.3411999999999999</v>
      </c>
      <c r="O1602" s="19">
        <v>1.002166928192483</v>
      </c>
      <c r="P1602" s="25">
        <v>42090</v>
      </c>
      <c r="Q1602" s="20">
        <v>-1.7933198834342301E-3</v>
      </c>
      <c r="R1602" s="25">
        <v>42087</v>
      </c>
      <c r="S1602" s="25">
        <f>IF(ISNUMBER(R1602),VLOOKUP(B1602,Index!$B$3:$AB$18,27,FALSE),"")</f>
        <v>42088</v>
      </c>
      <c r="T1602" s="25">
        <f>IF(ISNUMBER($R1602),VLOOKUP($B1602,Index!$B$21:$AB$36,27,FALSE),"")</f>
        <v>42089</v>
      </c>
      <c r="U1602" s="25">
        <f>IF(ISNUMBER($R1602),VLOOKUP($B1602,Index!$B$39:$AB$54,27,FALSE),"")</f>
        <v>42089</v>
      </c>
      <c r="W1602" s="18">
        <v>0.38317967168877409</v>
      </c>
      <c r="X1602" s="19">
        <v>0.6</v>
      </c>
      <c r="Y1602" s="18">
        <v>4.7829722561790938E-2</v>
      </c>
      <c r="Z1602" s="19">
        <f t="shared" si="325"/>
        <v>1</v>
      </c>
      <c r="AA1602" s="21">
        <v>2.9676467281312497</v>
      </c>
      <c r="AB1602" s="3">
        <v>0</v>
      </c>
      <c r="AC1602" s="18">
        <v>0.14682666079551671</v>
      </c>
      <c r="AD1602" s="19">
        <v>0.36</v>
      </c>
      <c r="AE1602" s="18">
        <v>2.2876823603378933E-3</v>
      </c>
      <c r="AF1602" s="19">
        <f t="shared" si="326"/>
        <v>1</v>
      </c>
      <c r="AG1602" s="21">
        <v>8.8069271029881122</v>
      </c>
      <c r="AH1602" s="3">
        <v>0</v>
      </c>
      <c r="AK1602" t="str">
        <f t="shared" si="334"/>
        <v/>
      </c>
      <c r="AL1602" t="str">
        <f t="shared" si="334"/>
        <v/>
      </c>
      <c r="AM1602" t="str">
        <f t="shared" si="334"/>
        <v/>
      </c>
      <c r="AN1602" t="str">
        <f t="shared" si="334"/>
        <v/>
      </c>
      <c r="AO1602" t="str">
        <f t="shared" si="334"/>
        <v/>
      </c>
      <c r="AP1602" t="str">
        <f t="shared" si="334"/>
        <v/>
      </c>
      <c r="AQ1602" t="str">
        <f t="shared" si="334"/>
        <v/>
      </c>
      <c r="AR1602" t="str">
        <f t="shared" si="334"/>
        <v/>
      </c>
      <c r="AS1602" t="str">
        <f t="shared" si="334"/>
        <v/>
      </c>
      <c r="AT1602" t="str">
        <f t="shared" si="334"/>
        <v/>
      </c>
      <c r="AU1602" t="str">
        <f t="shared" si="334"/>
        <v/>
      </c>
      <c r="AV1602" t="str">
        <f t="shared" si="334"/>
        <v/>
      </c>
      <c r="AW1602" t="str">
        <f t="shared" si="334"/>
        <v/>
      </c>
      <c r="AX1602">
        <f t="shared" si="334"/>
        <v>2.9676467281312497</v>
      </c>
      <c r="AZ1602" s="46">
        <f>IF(ISNUMBER(VLOOKUP($B1602,Stats!$A$2:$AA$19,2,FALSE))=FALSE,"",IF(ISNUMBER(W1602),(W1602-VLOOKUP($B1602,Stats!$A$2:$AA$19,2,FALSE))/VLOOKUP($B1602,Stats!$A$2:$AA$19,16,FALSE),""))</f>
        <v>-0.47452178180241344</v>
      </c>
      <c r="BA1602" s="46">
        <f>IF(ISNUMBER(VLOOKUP($B1602,Stats!$A$2:$AA$19,2,FALSE))=FALSE,"",IF(ISNUMBER(X1602),(X1602-VLOOKUP($B1602,Stats!$A$2:$AA$19,3,FALSE))/VLOOKUP($B1602,Stats!$A$2:$AA$19,17,FALSE),""))</f>
        <v>-0.37879956534795695</v>
      </c>
      <c r="BB1602" s="46"/>
      <c r="BC1602" s="46"/>
      <c r="BD1602" s="44">
        <f t="shared" si="322"/>
        <v>-0.42666067357518522</v>
      </c>
      <c r="BE1602" s="46">
        <f>IF(ISNUMBER(VLOOKUP($B1602,Stats!$A$2:$AA$19,2,FALSE))=FALSE,"",IF(ISNUMBER(Y1602),(Y1602-VLOOKUP($B1602,Stats!$A$2:$AA$19,5,FALSE))/VLOOKUP($B1602,Stats!$A$2:$AA$19,19,FALSE),""))</f>
        <v>-0.9250728165251707</v>
      </c>
      <c r="BF1602" s="46"/>
      <c r="BG1602" s="46"/>
      <c r="BH1602" s="46">
        <f>IF(ISNUMBER(VLOOKUP($B1602,Stats!$A$2:$AA$19,2,FALSE))=FALSE,"",IF(ISNUMBER(Z1602),(Z1602-VLOOKUP($B1602,Stats!$A$2:$AA$19,8,FALSE))/VLOOKUP($B1602,Stats!$A$2:$AA$19,22,FALSE),""))</f>
        <v>-0.22777854907483192</v>
      </c>
      <c r="BI1602" s="46" t="str">
        <f>IF(ISNUMBER(VLOOKUP($B1602,Stats!$A$2:$AA$19,2,FALSE))=FALSE,"",IF(ISNUMBER(#REF!),(#REF!-VLOOKUP($B1602,Stats!$A$2:$AA$19,9,FALSE))/VLOOKUP($B1602,Stats!$A$2:$AA$19,23,FALSE),""))</f>
        <v/>
      </c>
      <c r="BJ1602" s="46" t="str">
        <f>IF(ISNUMBER(VLOOKUP($B1602,Stats!$A$2:$AA$19,2,FALSE))=FALSE,"",IF(ISNUMBER(#REF!),(#REF!-VLOOKUP($B1602,Stats!$A$2:$AA$19,10,FALSE))/VLOOKUP($B1602,Stats!$A$2:$AA$19,24,FALSE),""))</f>
        <v/>
      </c>
      <c r="BK1602" s="44">
        <f t="shared" si="327"/>
        <v>0.57921740684516987</v>
      </c>
      <c r="BL1602" s="46" t="str">
        <f>IF(ISNUMBER(VLOOKUP($B1602,Stats!$A$2:$AA$19,2,FALSE))=FALSE,"",IF(ISNUMBER(#REF!),(#REF!-VLOOKUP($B1602,Stats!$A$2:$AA$19,11,FALSE))/VLOOKUP($B1602,Stats!$A$2:$AA$19,25,FALSE),""))</f>
        <v/>
      </c>
      <c r="BM1602" s="46">
        <f>IF(ISNUMBER(VLOOKUP($B1602,Stats!$A$2:$AA$19,2,FALSE))=FALSE,"",IF(ISNUMBER(AA1602),(AA1602-VLOOKUP($B1602,Stats!$A$2:$AA$19,12,FALSE))/VLOOKUP($B1602,Stats!$A$2:$AA$19,26,FALSE),""))</f>
        <v>-0.20231005777816224</v>
      </c>
      <c r="BN1602" s="46" t="str">
        <f>IF(ISNUMBER(VLOOKUP($B1602,Stats!$A$2:$AA$19,2,FALSE))=FALSE,"",IF(ISNUMBER(#REF!),(#REF!-VLOOKUP($B1602,Stats!$A$2:$AA$19,13,FALSE))/VLOOKUP($B1602,Stats!$A$2:$AA$19,27,FALSE),""))</f>
        <v/>
      </c>
      <c r="BO1602" s="46" t="str">
        <f>IF(ISNUMBER(VLOOKUP($B1602,Stats!$A$2:$AA$19,2,FALSE))=FALSE,"",IF(ISNUMBER(#REF!),(#REF!-VLOOKUP($B1602,Stats!$A$2:$AA$19,14,FALSE))/VLOOKUP($B1602,Stats!$A$2:$AB$19,28,FALSE),""))</f>
        <v/>
      </c>
      <c r="BP1602" s="46"/>
      <c r="BQ1602" s="46">
        <f>IF(ISNUMBER(VLOOKUP($B1602,Stats!$A$2:$AA$19,2,FALSE))=FALSE,"",IF(ISNUMBER(BM1602),BM1602,(VLOOKUP($B1602,Stats!$A$2:$AT$19,46,FALSE)-VLOOKUP($B1602,Stats!$A$2:$AA$19,12,FALSE))/VLOOKUP($B1602,Stats!$A$2:$AA$19,26,FALSE)))</f>
        <v>-0.20231005777816224</v>
      </c>
      <c r="BR1602" s="51">
        <f t="shared" si="328"/>
        <v>-0.20231005777816224</v>
      </c>
      <c r="BS1602" s="32" t="str">
        <f t="shared" si="323"/>
        <v>8756_201507</v>
      </c>
      <c r="BT1602" s="53">
        <f t="shared" si="324"/>
        <v>0.22173629783643245</v>
      </c>
    </row>
    <row r="1603" spans="1:72" x14ac:dyDescent="0.15">
      <c r="S1603" t="str">
        <f>IF(ISNUMBER(R1603),VLOOKUP(B1603,Index!$B$3:$AB$18,27,FALSE),"")</f>
        <v/>
      </c>
      <c r="T1603" t="str">
        <f>IF(ISNUMBER($R1603),VLOOKUP($B1603,Index!$B$21:$AB$36,27,FALSE),"")</f>
        <v/>
      </c>
      <c r="U1603" t="str">
        <f>IF(ISNUMBER($R1603),VLOOKUP($B1603,Index!$B$39:$AB$54,27,FALSE),"")</f>
        <v/>
      </c>
      <c r="Z1603" t="str">
        <f t="shared" si="325"/>
        <v/>
      </c>
      <c r="AA1603" t="s">
        <v>25</v>
      </c>
      <c r="AF1603" t="str">
        <f t="shared" si="326"/>
        <v/>
      </c>
      <c r="AG1603" t="s">
        <v>25</v>
      </c>
      <c r="AK1603" t="str">
        <f t="shared" ref="AK1603:AX1612" si="335">IF($B1603=AK$2,$AA1603,"")</f>
        <v/>
      </c>
      <c r="AL1603" t="str">
        <f t="shared" si="335"/>
        <v/>
      </c>
      <c r="AM1603" t="str">
        <f t="shared" si="335"/>
        <v/>
      </c>
      <c r="AN1603" t="str">
        <f t="shared" si="335"/>
        <v/>
      </c>
      <c r="AO1603" t="str">
        <f t="shared" si="335"/>
        <v/>
      </c>
      <c r="AP1603" t="str">
        <f t="shared" si="335"/>
        <v/>
      </c>
      <c r="AQ1603" t="str">
        <f t="shared" si="335"/>
        <v/>
      </c>
      <c r="AR1603" t="str">
        <f t="shared" si="335"/>
        <v/>
      </c>
      <c r="AS1603" t="str">
        <f t="shared" si="335"/>
        <v/>
      </c>
      <c r="AT1603" t="str">
        <f t="shared" si="335"/>
        <v/>
      </c>
      <c r="AU1603" t="str">
        <f t="shared" si="335"/>
        <v/>
      </c>
      <c r="AV1603" t="str">
        <f t="shared" si="335"/>
        <v/>
      </c>
      <c r="AW1603" t="str">
        <f t="shared" si="335"/>
        <v/>
      </c>
      <c r="AX1603" t="str">
        <f t="shared" si="335"/>
        <v/>
      </c>
      <c r="AZ1603" s="46" t="str">
        <f>IF(ISNUMBER(VLOOKUP($B1603,Stats!$A$2:$AA$19,2,FALSE))=FALSE,"",IF(ISNUMBER(W1603),(W1603-VLOOKUP($B1603,Stats!$A$2:$AA$19,2,FALSE))/VLOOKUP($B1603,Stats!$A$2:$AA$19,16,FALSE),""))</f>
        <v/>
      </c>
      <c r="BA1603" s="46" t="str">
        <f>IF(ISNUMBER(VLOOKUP($B1603,Stats!$A$2:$AA$19,2,FALSE))=FALSE,"",IF(ISNUMBER(X1603),(X1603-VLOOKUP($B1603,Stats!$A$2:$AA$19,3,FALSE))/VLOOKUP($B1603,Stats!$A$2:$AA$19,17,FALSE),""))</f>
        <v/>
      </c>
      <c r="BB1603" s="46"/>
      <c r="BC1603" s="46"/>
      <c r="BD1603" s="44" t="str">
        <f t="shared" ref="BD1603:BD1666" si="336">IF(ISNUMBER(AZ1603),MAX(-3,MIN(3,SUM(0,AZ1603)))*$AZ$1+MAX(-3,MIN(3,SUM(0,BA1603)))*$BA$1+$BB$1*MAX(-3,MIN(3,SUM(0,BC1603))),"")</f>
        <v/>
      </c>
      <c r="BE1603" s="46" t="str">
        <f>IF(ISNUMBER(VLOOKUP($B1603,Stats!$A$2:$AA$19,2,FALSE))=FALSE,"",IF(ISNUMBER(Y1603),(Y1603-VLOOKUP($B1603,Stats!$A$2:$AA$19,5,FALSE))/VLOOKUP($B1603,Stats!$A$2:$AA$19,19,FALSE),""))</f>
        <v/>
      </c>
      <c r="BF1603" s="46"/>
      <c r="BG1603" s="46"/>
      <c r="BH1603" s="46" t="str">
        <f>IF(ISNUMBER(VLOOKUP($B1603,Stats!$A$2:$AA$19,2,FALSE))=FALSE,"",IF(ISNUMBER(Z1603),(Z1603-VLOOKUP($B1603,Stats!$A$2:$AA$19,8,FALSE))/VLOOKUP($B1603,Stats!$A$2:$AA$19,22,FALSE),""))</f>
        <v/>
      </c>
      <c r="BI1603" s="46" t="str">
        <f>IF(ISNUMBER(VLOOKUP($B1603,Stats!$A$2:$AA$19,2,FALSE))=FALSE,"",IF(ISNUMBER(#REF!),(#REF!-VLOOKUP($B1603,Stats!$A$2:$AA$19,9,FALSE))/VLOOKUP($B1603,Stats!$A$2:$AA$19,23,FALSE),""))</f>
        <v/>
      </c>
      <c r="BJ1603" s="46" t="str">
        <f>IF(ISNUMBER(VLOOKUP($B1603,Stats!$A$2:$AA$19,2,FALSE))=FALSE,"",IF(ISNUMBER(#REF!),(#REF!-VLOOKUP($B1603,Stats!$A$2:$AA$19,10,FALSE))/VLOOKUP($B1603,Stats!$A$2:$AA$19,24,FALSE),""))</f>
        <v/>
      </c>
      <c r="BK1603" s="44" t="str">
        <f t="shared" si="327"/>
        <v/>
      </c>
      <c r="BL1603" s="46" t="str">
        <f>IF(ISNUMBER(VLOOKUP($B1603,Stats!$A$2:$AA$19,2,FALSE))=FALSE,"",IF(ISNUMBER(#REF!),(#REF!-VLOOKUP($B1603,Stats!$A$2:$AA$19,11,FALSE))/VLOOKUP($B1603,Stats!$A$2:$AA$19,25,FALSE),""))</f>
        <v/>
      </c>
      <c r="BM1603" s="46" t="str">
        <f>IF(ISNUMBER(VLOOKUP($B1603,Stats!$A$2:$AA$19,2,FALSE))=FALSE,"",IF(ISNUMBER(AA1603),(AA1603-VLOOKUP($B1603,Stats!$A$2:$AA$19,12,FALSE))/VLOOKUP($B1603,Stats!$A$2:$AA$19,26,FALSE),""))</f>
        <v/>
      </c>
      <c r="BN1603" s="46" t="str">
        <f>IF(ISNUMBER(VLOOKUP($B1603,Stats!$A$2:$AA$19,2,FALSE))=FALSE,"",IF(ISNUMBER(#REF!),(#REF!-VLOOKUP($B1603,Stats!$A$2:$AA$19,13,FALSE))/VLOOKUP($B1603,Stats!$A$2:$AA$19,27,FALSE),""))</f>
        <v/>
      </c>
      <c r="BO1603" s="46" t="str">
        <f>IF(ISNUMBER(VLOOKUP($B1603,Stats!$A$2:$AA$19,2,FALSE))=FALSE,"",IF(ISNUMBER(#REF!),(#REF!-VLOOKUP($B1603,Stats!$A$2:$AA$19,14,FALSE))/VLOOKUP($B1603,Stats!$A$2:$AB$19,28,FALSE),""))</f>
        <v/>
      </c>
      <c r="BP1603" s="46"/>
      <c r="BQ1603" s="46" t="str">
        <f>IF(ISNUMBER(VLOOKUP($B1603,Stats!$A$2:$AA$19,2,FALSE))=FALSE,"",IF(ISNUMBER(BM1603),BM1603,(VLOOKUP($B1603,Stats!$A$2:$AT$19,46,FALSE)-VLOOKUP($B1603,Stats!$A$2:$AA$19,12,FALSE))/VLOOKUP($B1603,Stats!$A$2:$AA$19,26,FALSE)))</f>
        <v/>
      </c>
      <c r="BR1603" s="51" t="str">
        <f t="shared" si="328"/>
        <v/>
      </c>
      <c r="BS1603" s="32" t="str">
        <f t="shared" ref="BS1603:BS1666" si="337">IF(ISNUMBER(AZ1603),CONCATENATE(A1603,"_",B1603),"")</f>
        <v/>
      </c>
      <c r="BT1603" s="53" t="str">
        <f t="shared" ref="BT1603:BT1666" si="338">IF(ISNUMBER(AZ1603),BD1603*$BD$1+BK1603*$BK$1+$BR$1*BR1603,"")</f>
        <v/>
      </c>
    </row>
    <row r="1604" spans="1:72" ht="40.5" x14ac:dyDescent="0.15">
      <c r="A1604" s="1" t="s">
        <v>54</v>
      </c>
      <c r="B1604" s="1" t="s">
        <v>0</v>
      </c>
      <c r="C1604" s="3"/>
      <c r="D1604" s="4" t="s">
        <v>10</v>
      </c>
      <c r="E1604" s="1" t="s">
        <v>11</v>
      </c>
      <c r="F1604" s="1" t="s">
        <v>12</v>
      </c>
      <c r="G1604" s="1" t="s">
        <v>13</v>
      </c>
      <c r="H1604" s="1" t="s">
        <v>14</v>
      </c>
      <c r="I1604" s="1" t="s">
        <v>15</v>
      </c>
      <c r="J1604" s="1" t="s">
        <v>16</v>
      </c>
      <c r="K1604" s="1" t="s">
        <v>17</v>
      </c>
      <c r="L1604" s="1" t="s">
        <v>18</v>
      </c>
      <c r="M1604" s="1" t="s">
        <v>19</v>
      </c>
      <c r="N1604" s="1" t="s">
        <v>20</v>
      </c>
      <c r="O1604" s="1" t="s">
        <v>21</v>
      </c>
      <c r="P1604" s="1" t="s">
        <v>22</v>
      </c>
      <c r="Q1604" s="1" t="s">
        <v>23</v>
      </c>
      <c r="R1604" s="1" t="s">
        <v>24</v>
      </c>
      <c r="S1604" s="1" t="str">
        <f>IF(ISNUMBER(R1604),VLOOKUP(B1604,Index!$B$3:$AB$18,27,FALSE),"")</f>
        <v/>
      </c>
      <c r="T1604" s="1" t="str">
        <f>IF(ISNUMBER($R1604),VLOOKUP($B1604,Index!$B$21:$AB$36,27,FALSE),"")</f>
        <v/>
      </c>
      <c r="U1604" s="1" t="str">
        <f>IF(ISNUMBER($R1604),VLOOKUP($B1604,Index!$B$39:$AB$54,27,FALSE),"")</f>
        <v/>
      </c>
      <c r="W1604" s="1" t="s">
        <v>1</v>
      </c>
      <c r="X1604" s="1" t="s">
        <v>2</v>
      </c>
      <c r="Y1604" s="1" t="s">
        <v>4</v>
      </c>
      <c r="Z1604" s="1" t="str">
        <f t="shared" ref="Z1604:Z1667" si="339">IF(ISNUMBER(B1604),ABS(R1604-S1604),"")</f>
        <v/>
      </c>
      <c r="AA1604" s="1" t="s">
        <v>8</v>
      </c>
      <c r="AB1604" s="3"/>
      <c r="AC1604" s="1" t="s">
        <v>55</v>
      </c>
      <c r="AD1604" s="1" t="s">
        <v>56</v>
      </c>
      <c r="AE1604" s="1" t="s">
        <v>57</v>
      </c>
      <c r="AF1604" s="1" t="str">
        <f t="shared" ref="AF1604:AF1667" si="340">IF(ISNUMBER(B1604),(ABS(R1604-S1604))^2,"")</f>
        <v/>
      </c>
      <c r="AG1604" s="1" t="s">
        <v>38</v>
      </c>
      <c r="AH1604" s="3"/>
      <c r="AK1604" t="str">
        <f t="shared" si="335"/>
        <v/>
      </c>
      <c r="AL1604" t="str">
        <f t="shared" si="335"/>
        <v/>
      </c>
      <c r="AM1604" t="str">
        <f t="shared" si="335"/>
        <v/>
      </c>
      <c r="AN1604" t="str">
        <f t="shared" si="335"/>
        <v/>
      </c>
      <c r="AO1604" t="str">
        <f t="shared" si="335"/>
        <v/>
      </c>
      <c r="AP1604" t="str">
        <f t="shared" si="335"/>
        <v/>
      </c>
      <c r="AQ1604" t="str">
        <f t="shared" si="335"/>
        <v/>
      </c>
      <c r="AR1604" t="str">
        <f t="shared" si="335"/>
        <v/>
      </c>
      <c r="AS1604" t="str">
        <f t="shared" si="335"/>
        <v/>
      </c>
      <c r="AT1604" t="str">
        <f t="shared" si="335"/>
        <v/>
      </c>
      <c r="AU1604" t="str">
        <f t="shared" si="335"/>
        <v/>
      </c>
      <c r="AV1604" t="str">
        <f t="shared" si="335"/>
        <v/>
      </c>
      <c r="AW1604" t="str">
        <f t="shared" si="335"/>
        <v/>
      </c>
      <c r="AX1604" t="str">
        <f t="shared" si="335"/>
        <v/>
      </c>
      <c r="AZ1604" s="46" t="str">
        <f>IF(ISNUMBER(VLOOKUP($B1604,Stats!$A$2:$AA$19,2,FALSE))=FALSE,"",IF(ISNUMBER(W1604),(W1604-VLOOKUP($B1604,Stats!$A$2:$AA$19,2,FALSE))/VLOOKUP($B1604,Stats!$A$2:$AA$19,16,FALSE),""))</f>
        <v/>
      </c>
      <c r="BA1604" s="46" t="str">
        <f>IF(ISNUMBER(VLOOKUP($B1604,Stats!$A$2:$AA$19,2,FALSE))=FALSE,"",IF(ISNUMBER(X1604),(X1604-VLOOKUP($B1604,Stats!$A$2:$AA$19,3,FALSE))/VLOOKUP($B1604,Stats!$A$2:$AA$19,17,FALSE),""))</f>
        <v/>
      </c>
      <c r="BB1604" s="46"/>
      <c r="BC1604" s="46"/>
      <c r="BD1604" s="44" t="str">
        <f t="shared" si="336"/>
        <v/>
      </c>
      <c r="BE1604" s="46" t="str">
        <f>IF(ISNUMBER(VLOOKUP($B1604,Stats!$A$2:$AA$19,2,FALSE))=FALSE,"",IF(ISNUMBER(Y1604),(Y1604-VLOOKUP($B1604,Stats!$A$2:$AA$19,5,FALSE))/VLOOKUP($B1604,Stats!$A$2:$AA$19,19,FALSE),""))</f>
        <v/>
      </c>
      <c r="BF1604" s="46"/>
      <c r="BG1604" s="46"/>
      <c r="BH1604" s="46" t="str">
        <f>IF(ISNUMBER(VLOOKUP($B1604,Stats!$A$2:$AA$19,2,FALSE))=FALSE,"",IF(ISNUMBER(Z1604),(Z1604-VLOOKUP($B1604,Stats!$A$2:$AA$19,8,FALSE))/VLOOKUP($B1604,Stats!$A$2:$AA$19,22,FALSE),""))</f>
        <v/>
      </c>
      <c r="BI1604" s="46" t="str">
        <f>IF(ISNUMBER(VLOOKUP($B1604,Stats!$A$2:$AA$19,2,FALSE))=FALSE,"",IF(ISNUMBER(#REF!),(#REF!-VLOOKUP($B1604,Stats!$A$2:$AA$19,9,FALSE))/VLOOKUP($B1604,Stats!$A$2:$AA$19,23,FALSE),""))</f>
        <v/>
      </c>
      <c r="BJ1604" s="46" t="str">
        <f>IF(ISNUMBER(VLOOKUP($B1604,Stats!$A$2:$AA$19,2,FALSE))=FALSE,"",IF(ISNUMBER(#REF!),(#REF!-VLOOKUP($B1604,Stats!$A$2:$AA$19,10,FALSE))/VLOOKUP($B1604,Stats!$A$2:$AA$19,24,FALSE),""))</f>
        <v/>
      </c>
      <c r="BK1604" s="44" t="str">
        <f t="shared" si="327"/>
        <v/>
      </c>
      <c r="BL1604" s="46" t="str">
        <f>IF(ISNUMBER(VLOOKUP($B1604,Stats!$A$2:$AA$19,2,FALSE))=FALSE,"",IF(ISNUMBER(#REF!),(#REF!-VLOOKUP($B1604,Stats!$A$2:$AA$19,11,FALSE))/VLOOKUP($B1604,Stats!$A$2:$AA$19,25,FALSE),""))</f>
        <v/>
      </c>
      <c r="BM1604" s="46" t="str">
        <f>IF(ISNUMBER(VLOOKUP($B1604,Stats!$A$2:$AA$19,2,FALSE))=FALSE,"",IF(ISNUMBER(AA1604),(AA1604-VLOOKUP($B1604,Stats!$A$2:$AA$19,12,FALSE))/VLOOKUP($B1604,Stats!$A$2:$AA$19,26,FALSE),""))</f>
        <v/>
      </c>
      <c r="BN1604" s="46" t="str">
        <f>IF(ISNUMBER(VLOOKUP($B1604,Stats!$A$2:$AA$19,2,FALSE))=FALSE,"",IF(ISNUMBER(#REF!),(#REF!-VLOOKUP($B1604,Stats!$A$2:$AA$19,13,FALSE))/VLOOKUP($B1604,Stats!$A$2:$AA$19,27,FALSE),""))</f>
        <v/>
      </c>
      <c r="BO1604" s="46" t="str">
        <f>IF(ISNUMBER(VLOOKUP($B1604,Stats!$A$2:$AA$19,2,FALSE))=FALSE,"",IF(ISNUMBER(#REF!),(#REF!-VLOOKUP($B1604,Stats!$A$2:$AA$19,14,FALSE))/VLOOKUP($B1604,Stats!$A$2:$AB$19,28,FALSE),""))</f>
        <v/>
      </c>
      <c r="BP1604" s="46"/>
      <c r="BQ1604" s="46" t="str">
        <f>IF(ISNUMBER(VLOOKUP($B1604,Stats!$A$2:$AA$19,2,FALSE))=FALSE,"",IF(ISNUMBER(BM1604),BM1604,(VLOOKUP($B1604,Stats!$A$2:$AT$19,46,FALSE)-VLOOKUP($B1604,Stats!$A$2:$AA$19,12,FALSE))/VLOOKUP($B1604,Stats!$A$2:$AA$19,26,FALSE)))</f>
        <v/>
      </c>
      <c r="BR1604" s="51" t="str">
        <f t="shared" si="328"/>
        <v/>
      </c>
      <c r="BS1604" s="32" t="str">
        <f t="shared" si="337"/>
        <v/>
      </c>
      <c r="BT1604" s="53" t="str">
        <f t="shared" si="338"/>
        <v/>
      </c>
    </row>
    <row r="1605" spans="1:72" x14ac:dyDescent="0.15">
      <c r="A1605" s="5">
        <v>8987</v>
      </c>
      <c r="B1605" s="5" t="s">
        <v>58</v>
      </c>
      <c r="C1605" s="3">
        <v>0</v>
      </c>
      <c r="D1605" s="11">
        <v>6.4189430140503489E-2</v>
      </c>
      <c r="E1605" s="6">
        <v>5.4295871333227353E-3</v>
      </c>
      <c r="F1605" s="12">
        <v>63</v>
      </c>
      <c r="G1605" s="12">
        <v>52</v>
      </c>
      <c r="H1605" s="13">
        <v>4.1943784363144016E-3</v>
      </c>
      <c r="I1605" s="13">
        <v>-3.8526275609564006E-3</v>
      </c>
      <c r="J1605" s="12">
        <v>6</v>
      </c>
      <c r="K1605" s="12">
        <v>7</v>
      </c>
      <c r="L1605" s="13">
        <v>1.7897259248165431E-2</v>
      </c>
      <c r="M1605" s="13">
        <v>-1.7487141807494555E-2</v>
      </c>
      <c r="N1605" s="8">
        <v>1.4937</v>
      </c>
      <c r="O1605" s="8">
        <v>1.0653305755652236</v>
      </c>
      <c r="P1605" s="14">
        <v>42088</v>
      </c>
      <c r="Q1605" s="13">
        <v>-6.5819050295026327E-2</v>
      </c>
      <c r="R1605" s="14">
        <v>42016</v>
      </c>
      <c r="S1605" s="14">
        <f>IF(ISNUMBER(R1605),VLOOKUP(B1605,Index!$B$3:$AB$18,27,FALSE),"")</f>
        <v>42041</v>
      </c>
      <c r="T1605" s="14">
        <f>IF(ISNUMBER($R1605),VLOOKUP($B1605,Index!$B$21:$AB$36,27,FALSE),"")</f>
        <v>41996</v>
      </c>
      <c r="U1605" s="14">
        <f>IF(ISNUMBER($R1605),VLOOKUP($B1605,Index!$B$39:$AB$54,27,FALSE),"")</f>
        <v>42003</v>
      </c>
      <c r="W1605" s="6">
        <v>0.13513564240105999</v>
      </c>
      <c r="X1605" s="7">
        <v>0.54782608695652169</v>
      </c>
      <c r="Y1605" s="6">
        <v>0.10301917257386495</v>
      </c>
      <c r="Z1605" s="8" t="str">
        <f t="shared" si="339"/>
        <v/>
      </c>
      <c r="AA1605" s="9">
        <v>0.97524090446127298</v>
      </c>
      <c r="AB1605" s="3">
        <v>0</v>
      </c>
      <c r="AC1605" s="6">
        <v>1.8261641847147164E-2</v>
      </c>
      <c r="AD1605" s="7">
        <v>0.30011342155009446</v>
      </c>
      <c r="AE1605" s="6">
        <v>1.0612949917803767E-2</v>
      </c>
      <c r="AF1605" s="8" t="str">
        <f t="shared" si="340"/>
        <v/>
      </c>
      <c r="AG1605" s="9">
        <v>0.95109482173444182</v>
      </c>
      <c r="AH1605" s="3">
        <v>0</v>
      </c>
      <c r="AK1605" t="str">
        <f t="shared" si="335"/>
        <v/>
      </c>
      <c r="AL1605" t="str">
        <f t="shared" si="335"/>
        <v/>
      </c>
      <c r="AM1605" t="str">
        <f t="shared" si="335"/>
        <v/>
      </c>
      <c r="AN1605" t="str">
        <f t="shared" si="335"/>
        <v/>
      </c>
      <c r="AO1605" t="str">
        <f t="shared" si="335"/>
        <v/>
      </c>
      <c r="AP1605" t="str">
        <f t="shared" si="335"/>
        <v/>
      </c>
      <c r="AQ1605" t="str">
        <f t="shared" si="335"/>
        <v/>
      </c>
      <c r="AR1605" t="str">
        <f t="shared" si="335"/>
        <v/>
      </c>
      <c r="AS1605" t="str">
        <f t="shared" si="335"/>
        <v/>
      </c>
      <c r="AT1605" t="str">
        <f t="shared" si="335"/>
        <v/>
      </c>
      <c r="AU1605" t="str">
        <f t="shared" si="335"/>
        <v/>
      </c>
      <c r="AV1605" t="str">
        <f t="shared" si="335"/>
        <v/>
      </c>
      <c r="AW1605" t="str">
        <f t="shared" si="335"/>
        <v/>
      </c>
      <c r="AX1605" t="str">
        <f t="shared" si="335"/>
        <v/>
      </c>
      <c r="AZ1605" s="46" t="str">
        <f>IF(ISNUMBER(VLOOKUP($B1605,Stats!$A$2:$AA$19,2,FALSE))=FALSE,"",IF(ISNUMBER(W1605),(W1605-VLOOKUP($B1605,Stats!$A$2:$AA$19,2,FALSE))/VLOOKUP($B1605,Stats!$A$2:$AA$19,16,FALSE),""))</f>
        <v/>
      </c>
      <c r="BA1605" s="46" t="str">
        <f>IF(ISNUMBER(VLOOKUP($B1605,Stats!$A$2:$AA$19,2,FALSE))=FALSE,"",IF(ISNUMBER(X1605),(X1605-VLOOKUP($B1605,Stats!$A$2:$AA$19,3,FALSE))/VLOOKUP($B1605,Stats!$A$2:$AA$19,17,FALSE),""))</f>
        <v/>
      </c>
      <c r="BB1605" s="46"/>
      <c r="BC1605" s="46"/>
      <c r="BD1605" s="44" t="str">
        <f t="shared" si="336"/>
        <v/>
      </c>
      <c r="BE1605" s="46" t="str">
        <f>IF(ISNUMBER(VLOOKUP($B1605,Stats!$A$2:$AA$19,2,FALSE))=FALSE,"",IF(ISNUMBER(Y1605),(Y1605-VLOOKUP($B1605,Stats!$A$2:$AA$19,5,FALSE))/VLOOKUP($B1605,Stats!$A$2:$AA$19,19,FALSE),""))</f>
        <v/>
      </c>
      <c r="BF1605" s="46"/>
      <c r="BG1605" s="46"/>
      <c r="BH1605" s="46" t="str">
        <f>IF(ISNUMBER(VLOOKUP($B1605,Stats!$A$2:$AA$19,2,FALSE))=FALSE,"",IF(ISNUMBER(Z1605),(Z1605-VLOOKUP($B1605,Stats!$A$2:$AA$19,8,FALSE))/VLOOKUP($B1605,Stats!$A$2:$AA$19,22,FALSE),""))</f>
        <v/>
      </c>
      <c r="BI1605" s="46" t="str">
        <f>IF(ISNUMBER(VLOOKUP($B1605,Stats!$A$2:$AA$19,2,FALSE))=FALSE,"",IF(ISNUMBER(#REF!),(#REF!-VLOOKUP($B1605,Stats!$A$2:$AA$19,9,FALSE))/VLOOKUP($B1605,Stats!$A$2:$AA$19,23,FALSE),""))</f>
        <v/>
      </c>
      <c r="BJ1605" s="46" t="str">
        <f>IF(ISNUMBER(VLOOKUP($B1605,Stats!$A$2:$AA$19,2,FALSE))=FALSE,"",IF(ISNUMBER(#REF!),(#REF!-VLOOKUP($B1605,Stats!$A$2:$AA$19,10,FALSE))/VLOOKUP($B1605,Stats!$A$2:$AA$19,24,FALSE),""))</f>
        <v/>
      </c>
      <c r="BK1605" s="44" t="str">
        <f t="shared" ref="BK1605:BK1668" si="341">IF(ISNUMBER(AZ1605),(MAX(-3,MIN(3,SUM(0,-BE1605)))*$BE$1+MAX(-3,MIN(3,SUM(0,-BF1605)))*$BF$1+$BG$1*MAX(-3,MIN(3,SUM(0,-BG1605)))+$BH$1*MAX(-3,MIN(3,SUM(0,BH1605)))+$BI$1*MAX(-3,MIN(3,SUM(0,BI1605)))+$BJ$1*MAX(-3,MIN(3,SUM(0,BJ1605)))),"")</f>
        <v/>
      </c>
      <c r="BL1605" s="46" t="str">
        <f>IF(ISNUMBER(VLOOKUP($B1605,Stats!$A$2:$AA$19,2,FALSE))=FALSE,"",IF(ISNUMBER(#REF!),(#REF!-VLOOKUP($B1605,Stats!$A$2:$AA$19,11,FALSE))/VLOOKUP($B1605,Stats!$A$2:$AA$19,25,FALSE),""))</f>
        <v/>
      </c>
      <c r="BM1605" s="46" t="str">
        <f>IF(ISNUMBER(VLOOKUP($B1605,Stats!$A$2:$AA$19,2,FALSE))=FALSE,"",IF(ISNUMBER(AA1605),(AA1605-VLOOKUP($B1605,Stats!$A$2:$AA$19,12,FALSE))/VLOOKUP($B1605,Stats!$A$2:$AA$19,26,FALSE),""))</f>
        <v/>
      </c>
      <c r="BN1605" s="46" t="str">
        <f>IF(ISNUMBER(VLOOKUP($B1605,Stats!$A$2:$AA$19,2,FALSE))=FALSE,"",IF(ISNUMBER(#REF!),(#REF!-VLOOKUP($B1605,Stats!$A$2:$AA$19,13,FALSE))/VLOOKUP($B1605,Stats!$A$2:$AA$19,27,FALSE),""))</f>
        <v/>
      </c>
      <c r="BO1605" s="46" t="str">
        <f>IF(ISNUMBER(VLOOKUP($B1605,Stats!$A$2:$AA$19,2,FALSE))=FALSE,"",IF(ISNUMBER(#REF!),(#REF!-VLOOKUP($B1605,Stats!$A$2:$AA$19,14,FALSE))/VLOOKUP($B1605,Stats!$A$2:$AB$19,28,FALSE),""))</f>
        <v/>
      </c>
      <c r="BP1605" s="46"/>
      <c r="BQ1605" s="46" t="str">
        <f>IF(ISNUMBER(VLOOKUP($B1605,Stats!$A$2:$AA$19,2,FALSE))=FALSE,"",IF(ISNUMBER(BM1605),BM1605,(VLOOKUP($B1605,Stats!$A$2:$AT$19,46,FALSE)-VLOOKUP($B1605,Stats!$A$2:$AA$19,12,FALSE))/VLOOKUP($B1605,Stats!$A$2:$AA$19,26,FALSE)))</f>
        <v/>
      </c>
      <c r="BR1605" s="51" t="str">
        <f t="shared" si="328"/>
        <v/>
      </c>
      <c r="BS1605" s="32" t="str">
        <f t="shared" si="337"/>
        <v/>
      </c>
      <c r="BT1605" s="53" t="str">
        <f t="shared" si="338"/>
        <v/>
      </c>
    </row>
    <row r="1606" spans="1:72" x14ac:dyDescent="0.15">
      <c r="A1606" s="5">
        <v>8987</v>
      </c>
      <c r="B1606" s="5" t="s">
        <v>59</v>
      </c>
      <c r="C1606" s="3">
        <v>0</v>
      </c>
      <c r="D1606" s="11">
        <v>4.692541526014179E-3</v>
      </c>
      <c r="E1606" s="6">
        <v>4.6843660157233138E-3</v>
      </c>
      <c r="F1606" s="15">
        <v>4.5</v>
      </c>
      <c r="G1606" s="15">
        <v>3.7142857142857144</v>
      </c>
      <c r="H1606" s="13">
        <v>4.0692911137414998E-3</v>
      </c>
      <c r="I1606" s="13">
        <v>-3.3213090261997552E-3</v>
      </c>
      <c r="J1606" s="12">
        <v>2.8571428571428572</v>
      </c>
      <c r="K1606" s="12">
        <v>2.2142857142857144</v>
      </c>
      <c r="L1606" s="13">
        <v>8.261050237607561E-3</v>
      </c>
      <c r="M1606" s="13">
        <v>-5.8822991043103968E-3</v>
      </c>
      <c r="N1606" s="8">
        <v>1.4037714285714284</v>
      </c>
      <c r="O1606" s="8">
        <v>1.012973091271516</v>
      </c>
      <c r="P1606" s="14"/>
      <c r="Q1606" s="13">
        <v>-1.0655814152429626E-2</v>
      </c>
      <c r="R1606" s="14"/>
      <c r="S1606" s="14" t="str">
        <f>IF(ISNUMBER(R1606),VLOOKUP(B1606,Index!$B$3:$AB$18,27,FALSE),"")</f>
        <v/>
      </c>
      <c r="T1606" s="14" t="str">
        <f>IF(ISNUMBER($R1606),VLOOKUP($B1606,Index!$B$21:$AB$36,27,FALSE),"")</f>
        <v/>
      </c>
      <c r="U1606" s="14" t="str">
        <f>IF(ISNUMBER($R1606),VLOOKUP($B1606,Index!$B$39:$AB$54,27,FALSE),"")</f>
        <v/>
      </c>
      <c r="W1606" s="6">
        <v>0.17263996950559646</v>
      </c>
      <c r="X1606" s="8">
        <v>0.54064625850340131</v>
      </c>
      <c r="Y1606" s="6">
        <v>8.8879596021442797E-2</v>
      </c>
      <c r="Z1606" s="8" t="str">
        <f t="shared" si="339"/>
        <v/>
      </c>
      <c r="AA1606" s="9" t="s">
        <v>25</v>
      </c>
      <c r="AB1606" s="3">
        <v>0</v>
      </c>
      <c r="AC1606" s="6">
        <v>2.9804559070893275E-2</v>
      </c>
      <c r="AD1606" s="8">
        <v>0.29229837683372661</v>
      </c>
      <c r="AE1606" s="6">
        <v>7.8995825889348701E-3</v>
      </c>
      <c r="AF1606" s="8" t="str">
        <f t="shared" si="340"/>
        <v/>
      </c>
      <c r="AG1606" s="9" t="s">
        <v>25</v>
      </c>
      <c r="AH1606" s="3">
        <v>0</v>
      </c>
      <c r="AK1606" t="str">
        <f t="shared" si="335"/>
        <v/>
      </c>
      <c r="AL1606" t="str">
        <f t="shared" si="335"/>
        <v/>
      </c>
      <c r="AM1606" t="str">
        <f t="shared" si="335"/>
        <v/>
      </c>
      <c r="AN1606" t="str">
        <f t="shared" si="335"/>
        <v/>
      </c>
      <c r="AO1606" t="str">
        <f t="shared" si="335"/>
        <v/>
      </c>
      <c r="AP1606" t="str">
        <f t="shared" si="335"/>
        <v/>
      </c>
      <c r="AQ1606" t="str">
        <f t="shared" si="335"/>
        <v/>
      </c>
      <c r="AR1606" t="str">
        <f t="shared" si="335"/>
        <v/>
      </c>
      <c r="AS1606" t="str">
        <f t="shared" si="335"/>
        <v/>
      </c>
      <c r="AT1606" t="str">
        <f t="shared" si="335"/>
        <v/>
      </c>
      <c r="AU1606" t="str">
        <f t="shared" si="335"/>
        <v/>
      </c>
      <c r="AV1606" t="str">
        <f t="shared" si="335"/>
        <v/>
      </c>
      <c r="AW1606" t="str">
        <f t="shared" si="335"/>
        <v/>
      </c>
      <c r="AX1606" t="str">
        <f t="shared" si="335"/>
        <v/>
      </c>
      <c r="AZ1606" s="46" t="str">
        <f>IF(ISNUMBER(VLOOKUP($B1606,Stats!$A$2:$AA$19,2,FALSE))=FALSE,"",IF(ISNUMBER(W1606),(W1606-VLOOKUP($B1606,Stats!$A$2:$AA$19,2,FALSE))/VLOOKUP($B1606,Stats!$A$2:$AA$19,16,FALSE),""))</f>
        <v/>
      </c>
      <c r="BA1606" s="46" t="str">
        <f>IF(ISNUMBER(VLOOKUP($B1606,Stats!$A$2:$AA$19,2,FALSE))=FALSE,"",IF(ISNUMBER(X1606),(X1606-VLOOKUP($B1606,Stats!$A$2:$AA$19,3,FALSE))/VLOOKUP($B1606,Stats!$A$2:$AA$19,17,FALSE),""))</f>
        <v/>
      </c>
      <c r="BB1606" s="46"/>
      <c r="BC1606" s="46"/>
      <c r="BD1606" s="44" t="str">
        <f t="shared" si="336"/>
        <v/>
      </c>
      <c r="BE1606" s="46" t="str">
        <f>IF(ISNUMBER(VLOOKUP($B1606,Stats!$A$2:$AA$19,2,FALSE))=FALSE,"",IF(ISNUMBER(Y1606),(Y1606-VLOOKUP($B1606,Stats!$A$2:$AA$19,5,FALSE))/VLOOKUP($B1606,Stats!$A$2:$AA$19,19,FALSE),""))</f>
        <v/>
      </c>
      <c r="BF1606" s="46"/>
      <c r="BG1606" s="46"/>
      <c r="BH1606" s="46" t="str">
        <f>IF(ISNUMBER(VLOOKUP($B1606,Stats!$A$2:$AA$19,2,FALSE))=FALSE,"",IF(ISNUMBER(Z1606),(Z1606-VLOOKUP($B1606,Stats!$A$2:$AA$19,8,FALSE))/VLOOKUP($B1606,Stats!$A$2:$AA$19,22,FALSE),""))</f>
        <v/>
      </c>
      <c r="BI1606" s="46" t="str">
        <f>IF(ISNUMBER(VLOOKUP($B1606,Stats!$A$2:$AA$19,2,FALSE))=FALSE,"",IF(ISNUMBER(#REF!),(#REF!-VLOOKUP($B1606,Stats!$A$2:$AA$19,9,FALSE))/VLOOKUP($B1606,Stats!$A$2:$AA$19,23,FALSE),""))</f>
        <v/>
      </c>
      <c r="BJ1606" s="46" t="str">
        <f>IF(ISNUMBER(VLOOKUP($B1606,Stats!$A$2:$AA$19,2,FALSE))=FALSE,"",IF(ISNUMBER(#REF!),(#REF!-VLOOKUP($B1606,Stats!$A$2:$AA$19,10,FALSE))/VLOOKUP($B1606,Stats!$A$2:$AA$19,24,FALSE),""))</f>
        <v/>
      </c>
      <c r="BK1606" s="44" t="str">
        <f t="shared" si="341"/>
        <v/>
      </c>
      <c r="BL1606" s="46" t="str">
        <f>IF(ISNUMBER(VLOOKUP($B1606,Stats!$A$2:$AA$19,2,FALSE))=FALSE,"",IF(ISNUMBER(#REF!),(#REF!-VLOOKUP($B1606,Stats!$A$2:$AA$19,11,FALSE))/VLOOKUP($B1606,Stats!$A$2:$AA$19,25,FALSE),""))</f>
        <v/>
      </c>
      <c r="BM1606" s="46" t="str">
        <f>IF(ISNUMBER(VLOOKUP($B1606,Stats!$A$2:$AA$19,2,FALSE))=FALSE,"",IF(ISNUMBER(AA1606),(AA1606-VLOOKUP($B1606,Stats!$A$2:$AA$19,12,FALSE))/VLOOKUP($B1606,Stats!$A$2:$AA$19,26,FALSE),""))</f>
        <v/>
      </c>
      <c r="BN1606" s="46" t="str">
        <f>IF(ISNUMBER(VLOOKUP($B1606,Stats!$A$2:$AA$19,2,FALSE))=FALSE,"",IF(ISNUMBER(#REF!),(#REF!-VLOOKUP($B1606,Stats!$A$2:$AA$19,13,FALSE))/VLOOKUP($B1606,Stats!$A$2:$AA$19,27,FALSE),""))</f>
        <v/>
      </c>
      <c r="BO1606" s="46" t="str">
        <f>IF(ISNUMBER(VLOOKUP($B1606,Stats!$A$2:$AA$19,2,FALSE))=FALSE,"",IF(ISNUMBER(#REF!),(#REF!-VLOOKUP($B1606,Stats!$A$2:$AA$19,14,FALSE))/VLOOKUP($B1606,Stats!$A$2:$AB$19,28,FALSE),""))</f>
        <v/>
      </c>
      <c r="BP1606" s="46"/>
      <c r="BQ1606" s="46" t="str">
        <f>IF(ISNUMBER(VLOOKUP($B1606,Stats!$A$2:$AA$19,2,FALSE))=FALSE,"",IF(ISNUMBER(BM1606),BM1606,(VLOOKUP($B1606,Stats!$A$2:$AT$19,46,FALSE)-VLOOKUP($B1606,Stats!$A$2:$AA$19,12,FALSE))/VLOOKUP($B1606,Stats!$A$2:$AA$19,26,FALSE)))</f>
        <v/>
      </c>
      <c r="BR1606" s="51" t="str">
        <f t="shared" ref="BR1606:BR1669" si="342">IF(ISNUMBER(AZ1606),MAX(-3,MIN(3,SUM(0,BQ1606)))*$BM$1+$BN$1*MAX(-3,MIN(3,SUM(0,BN1606)))+$BO$1*MAX(-3,MIN(3,SUM(0,BO1606))),"")</f>
        <v/>
      </c>
      <c r="BS1606" s="32" t="str">
        <f t="shared" si="337"/>
        <v/>
      </c>
      <c r="BT1606" s="53" t="str">
        <f t="shared" si="338"/>
        <v/>
      </c>
    </row>
    <row r="1607" spans="1:72" x14ac:dyDescent="0.15">
      <c r="A1607" s="16">
        <v>8987</v>
      </c>
      <c r="B1607" s="17">
        <v>201421</v>
      </c>
      <c r="C1607" s="3">
        <v>0</v>
      </c>
      <c r="D1607" s="23">
        <v>2.0683260823051164E-3</v>
      </c>
      <c r="E1607" s="18">
        <v>5.2752176777521214E-3</v>
      </c>
      <c r="F1607" s="24">
        <v>4</v>
      </c>
      <c r="G1607" s="24">
        <v>3</v>
      </c>
      <c r="H1607" s="20">
        <v>4.0865366948987236E-3</v>
      </c>
      <c r="I1607" s="20">
        <v>-4.7274508109345081E-3</v>
      </c>
      <c r="J1607" s="24">
        <v>4</v>
      </c>
      <c r="K1607" s="24">
        <v>2</v>
      </c>
      <c r="L1607" s="20">
        <v>8.567756675710525E-3</v>
      </c>
      <c r="M1607" s="20">
        <v>-7.137304784114229E-3</v>
      </c>
      <c r="N1607" s="19">
        <v>1.4233</v>
      </c>
      <c r="O1607" s="19">
        <v>1.0151201768775409</v>
      </c>
      <c r="P1607" s="25">
        <v>41927</v>
      </c>
      <c r="Q1607" s="20">
        <v>-1.2857443968242843E-2</v>
      </c>
      <c r="R1607" s="25">
        <v>41929</v>
      </c>
      <c r="S1607" s="25">
        <f>IF(ISNUMBER(R1607),VLOOKUP(B1607,Index!$B$3:$AB$18,27,FALSE),"")</f>
        <v>41929</v>
      </c>
      <c r="T1607" s="25">
        <f>IF(ISNUMBER($R1607),VLOOKUP($B1607,Index!$B$21:$AB$36,27,FALSE),"")</f>
        <v>41929</v>
      </c>
      <c r="U1607" s="25">
        <f>IF(ISNUMBER($R1607),VLOOKUP($B1607,Index!$B$39:$AB$54,27,FALSE),"")</f>
        <v>41929</v>
      </c>
      <c r="W1607" s="18">
        <v>7.445973896298419E-2</v>
      </c>
      <c r="X1607" s="19">
        <v>0.5714285714285714</v>
      </c>
      <c r="Y1607" s="18">
        <v>0.1000902180892851</v>
      </c>
      <c r="Z1607" s="19">
        <f t="shared" si="339"/>
        <v>0</v>
      </c>
      <c r="AA1607" s="21">
        <v>0.16086603895873583</v>
      </c>
      <c r="AB1607" s="3">
        <v>0</v>
      </c>
      <c r="AC1607" s="18">
        <v>5.5442527264357461E-3</v>
      </c>
      <c r="AD1607" s="19">
        <v>0.32653061224489793</v>
      </c>
      <c r="AE1607" s="18">
        <v>1.0018051757160655E-2</v>
      </c>
      <c r="AF1607" s="19">
        <f t="shared" si="340"/>
        <v>0</v>
      </c>
      <c r="AG1607" s="21">
        <v>2.5877882490273514E-2</v>
      </c>
      <c r="AH1607" s="3">
        <v>0</v>
      </c>
      <c r="AK1607">
        <f t="shared" si="335"/>
        <v>0.16086603895873583</v>
      </c>
      <c r="AL1607" t="str">
        <f t="shared" si="335"/>
        <v/>
      </c>
      <c r="AM1607" t="str">
        <f t="shared" si="335"/>
        <v/>
      </c>
      <c r="AN1607" t="str">
        <f t="shared" si="335"/>
        <v/>
      </c>
      <c r="AO1607" t="str">
        <f t="shared" si="335"/>
        <v/>
      </c>
      <c r="AP1607" t="str">
        <f t="shared" si="335"/>
        <v/>
      </c>
      <c r="AQ1607" t="str">
        <f t="shared" si="335"/>
        <v/>
      </c>
      <c r="AR1607" t="str">
        <f t="shared" si="335"/>
        <v/>
      </c>
      <c r="AS1607" t="str">
        <f t="shared" si="335"/>
        <v/>
      </c>
      <c r="AT1607" t="str">
        <f t="shared" si="335"/>
        <v/>
      </c>
      <c r="AU1607" t="str">
        <f t="shared" si="335"/>
        <v/>
      </c>
      <c r="AV1607" t="str">
        <f t="shared" si="335"/>
        <v/>
      </c>
      <c r="AW1607" t="str">
        <f t="shared" si="335"/>
        <v/>
      </c>
      <c r="AX1607" t="str">
        <f t="shared" si="335"/>
        <v/>
      </c>
      <c r="AZ1607" s="46">
        <f>IF(ISNUMBER(VLOOKUP($B1607,Stats!$A$2:$AA$19,2,FALSE))=FALSE,"",IF(ISNUMBER(W1607),(W1607-VLOOKUP($B1607,Stats!$A$2:$AA$19,2,FALSE))/VLOOKUP($B1607,Stats!$A$2:$AA$19,16,FALSE),""))</f>
        <v>0.68413700449438697</v>
      </c>
      <c r="BA1607" s="46">
        <f>IF(ISNUMBER(VLOOKUP($B1607,Stats!$A$2:$AA$19,2,FALSE))=FALSE,"",IF(ISNUMBER(X1607),(X1607-VLOOKUP($B1607,Stats!$A$2:$AA$19,3,FALSE))/VLOOKUP($B1607,Stats!$A$2:$AA$19,17,FALSE),""))</f>
        <v>0.45952930473677361</v>
      </c>
      <c r="BB1607" s="46"/>
      <c r="BC1607" s="46"/>
      <c r="BD1607" s="44">
        <f t="shared" si="336"/>
        <v>0.57183315461558026</v>
      </c>
      <c r="BE1607" s="46">
        <f>IF(ISNUMBER(VLOOKUP($B1607,Stats!$A$2:$AA$19,2,FALSE))=FALSE,"",IF(ISNUMBER(Y1607),(Y1607-VLOOKUP($B1607,Stats!$A$2:$AA$19,5,FALSE))/VLOOKUP($B1607,Stats!$A$2:$AA$19,19,FALSE),""))</f>
        <v>0.25997816899400134</v>
      </c>
      <c r="BF1607" s="46"/>
      <c r="BG1607" s="46"/>
      <c r="BH1607" s="46">
        <f>IF(ISNUMBER(VLOOKUP($B1607,Stats!$A$2:$AA$19,2,FALSE))=FALSE,"",IF(ISNUMBER(Z1607),(Z1607-VLOOKUP($B1607,Stats!$A$2:$AA$19,8,FALSE))/VLOOKUP($B1607,Stats!$A$2:$AA$19,22,FALSE),""))</f>
        <v>-0.61753828864926419</v>
      </c>
      <c r="BI1607" s="46" t="str">
        <f>IF(ISNUMBER(VLOOKUP($B1607,Stats!$A$2:$AA$19,2,FALSE))=FALSE,"",IF(ISNUMBER(#REF!),(#REF!-VLOOKUP($B1607,Stats!$A$2:$AA$19,9,FALSE))/VLOOKUP($B1607,Stats!$A$2:$AA$19,23,FALSE),""))</f>
        <v/>
      </c>
      <c r="BJ1607" s="46" t="str">
        <f>IF(ISNUMBER(VLOOKUP($B1607,Stats!$A$2:$AA$19,2,FALSE))=FALSE,"",IF(ISNUMBER(#REF!),(#REF!-VLOOKUP($B1607,Stats!$A$2:$AA$19,10,FALSE))/VLOOKUP($B1607,Stats!$A$2:$AA$19,24,FALSE),""))</f>
        <v/>
      </c>
      <c r="BK1607" s="44">
        <f t="shared" si="341"/>
        <v>-0.36724620489058019</v>
      </c>
      <c r="BL1607" s="46" t="str">
        <f>IF(ISNUMBER(VLOOKUP($B1607,Stats!$A$2:$AA$19,2,FALSE))=FALSE,"",IF(ISNUMBER(#REF!),(#REF!-VLOOKUP($B1607,Stats!$A$2:$AA$19,11,FALSE))/VLOOKUP($B1607,Stats!$A$2:$AA$19,25,FALSE),""))</f>
        <v/>
      </c>
      <c r="BM1607" s="46">
        <f>IF(ISNUMBER(VLOOKUP($B1607,Stats!$A$2:$AA$19,2,FALSE))=FALSE,"",IF(ISNUMBER(AA1607),(AA1607-VLOOKUP($B1607,Stats!$A$2:$AA$19,12,FALSE))/VLOOKUP($B1607,Stats!$A$2:$AA$19,26,FALSE),""))</f>
        <v>-0.81319138310867711</v>
      </c>
      <c r="BN1607" s="46" t="str">
        <f>IF(ISNUMBER(VLOOKUP($B1607,Stats!$A$2:$AA$19,2,FALSE))=FALSE,"",IF(ISNUMBER(#REF!),(#REF!-VLOOKUP($B1607,Stats!$A$2:$AA$19,13,FALSE))/VLOOKUP($B1607,Stats!$A$2:$AA$19,27,FALSE),""))</f>
        <v/>
      </c>
      <c r="BO1607" s="46" t="str">
        <f>IF(ISNUMBER(VLOOKUP($B1607,Stats!$A$2:$AA$19,2,FALSE))=FALSE,"",IF(ISNUMBER(#REF!),(#REF!-VLOOKUP($B1607,Stats!$A$2:$AA$19,14,FALSE))/VLOOKUP($B1607,Stats!$A$2:$AB$19,28,FALSE),""))</f>
        <v/>
      </c>
      <c r="BP1607" s="46"/>
      <c r="BQ1607" s="46">
        <f>IF(ISNUMBER(VLOOKUP($B1607,Stats!$A$2:$AA$19,2,FALSE))=FALSE,"",IF(ISNUMBER(BM1607),BM1607,(VLOOKUP($B1607,Stats!$A$2:$AT$19,46,FALSE)-VLOOKUP($B1607,Stats!$A$2:$AA$19,12,FALSE))/VLOOKUP($B1607,Stats!$A$2:$AA$19,26,FALSE)))</f>
        <v>-0.81319138310867711</v>
      </c>
      <c r="BR1607" s="51">
        <f t="shared" si="342"/>
        <v>-0.81319138310867711</v>
      </c>
      <c r="BS1607" s="32" t="str">
        <f t="shared" si="337"/>
        <v>8987_201421</v>
      </c>
      <c r="BT1607" s="53">
        <f t="shared" si="338"/>
        <v>-0.26861936863296748</v>
      </c>
    </row>
    <row r="1608" spans="1:72" x14ac:dyDescent="0.15">
      <c r="A1608" s="16">
        <v>8987</v>
      </c>
      <c r="B1608" s="17">
        <v>201422</v>
      </c>
      <c r="C1608" s="3">
        <v>0</v>
      </c>
      <c r="D1608" s="23">
        <v>5.9074733096085019E-3</v>
      </c>
      <c r="E1608" s="18">
        <v>3.6409471478536016E-3</v>
      </c>
      <c r="F1608" s="24">
        <v>5</v>
      </c>
      <c r="G1608" s="24">
        <v>5</v>
      </c>
      <c r="H1608" s="20">
        <v>3.4650943372328325E-3</v>
      </c>
      <c r="I1608" s="20">
        <v>-2.2748117995552652E-3</v>
      </c>
      <c r="J1608" s="24">
        <v>3</v>
      </c>
      <c r="K1608" s="24">
        <v>2</v>
      </c>
      <c r="L1608" s="20">
        <v>7.3853145859963387E-3</v>
      </c>
      <c r="M1608" s="20">
        <v>-4.6089484506843803E-3</v>
      </c>
      <c r="N1608" s="19">
        <v>1.4222999999999999</v>
      </c>
      <c r="O1608" s="19">
        <v>1.0124572892938495</v>
      </c>
      <c r="P1608" s="25">
        <v>41941</v>
      </c>
      <c r="Q1608" s="20">
        <v>-6.3277789495885806E-3</v>
      </c>
      <c r="R1608" s="25">
        <v>41943</v>
      </c>
      <c r="S1608" s="25">
        <f>IF(ISNUMBER(R1608),VLOOKUP(B1608,Index!$B$3:$AB$18,27,FALSE),"")</f>
        <v>41939</v>
      </c>
      <c r="T1608" s="25">
        <f>IF(ISNUMBER($R1608),VLOOKUP($B1608,Index!$B$21:$AB$36,27,FALSE),"")</f>
        <v>41935</v>
      </c>
      <c r="U1608" s="25">
        <f>IF(ISNUMBER($R1608),VLOOKUP($B1608,Index!$B$39:$AB$54,27,FALSE),"")</f>
        <v>41936</v>
      </c>
      <c r="W1608" s="18">
        <v>0.17722419928825506</v>
      </c>
      <c r="X1608" s="19">
        <v>0.5</v>
      </c>
      <c r="Y1608" s="18">
        <v>6.9082114965067332E-2</v>
      </c>
      <c r="Z1608" s="19">
        <f t="shared" si="339"/>
        <v>4</v>
      </c>
      <c r="AA1608" s="21">
        <v>0.93357769869514706</v>
      </c>
      <c r="AB1608" s="3">
        <v>0</v>
      </c>
      <c r="AC1608" s="18">
        <v>3.1408416813363142E-2</v>
      </c>
      <c r="AD1608" s="19">
        <v>0.25</v>
      </c>
      <c r="AE1608" s="18">
        <v>4.7723386080467797E-3</v>
      </c>
      <c r="AF1608" s="19">
        <f t="shared" si="340"/>
        <v>16</v>
      </c>
      <c r="AG1608" s="21">
        <v>0.87156731950092681</v>
      </c>
      <c r="AH1608" s="3">
        <v>0</v>
      </c>
      <c r="AK1608" t="str">
        <f t="shared" si="335"/>
        <v/>
      </c>
      <c r="AL1608">
        <f t="shared" si="335"/>
        <v>0.93357769869514706</v>
      </c>
      <c r="AM1608" t="str">
        <f t="shared" si="335"/>
        <v/>
      </c>
      <c r="AN1608" t="str">
        <f t="shared" si="335"/>
        <v/>
      </c>
      <c r="AO1608" t="str">
        <f t="shared" si="335"/>
        <v/>
      </c>
      <c r="AP1608" t="str">
        <f t="shared" si="335"/>
        <v/>
      </c>
      <c r="AQ1608" t="str">
        <f t="shared" si="335"/>
        <v/>
      </c>
      <c r="AR1608" t="str">
        <f t="shared" si="335"/>
        <v/>
      </c>
      <c r="AS1608" t="str">
        <f t="shared" si="335"/>
        <v/>
      </c>
      <c r="AT1608" t="str">
        <f t="shared" si="335"/>
        <v/>
      </c>
      <c r="AU1608" t="str">
        <f t="shared" si="335"/>
        <v/>
      </c>
      <c r="AV1608" t="str">
        <f t="shared" si="335"/>
        <v/>
      </c>
      <c r="AW1608" t="str">
        <f t="shared" si="335"/>
        <v/>
      </c>
      <c r="AX1608" t="str">
        <f t="shared" si="335"/>
        <v/>
      </c>
      <c r="AZ1608" s="46">
        <f>IF(ISNUMBER(VLOOKUP($B1608,Stats!$A$2:$AA$19,2,FALSE))=FALSE,"",IF(ISNUMBER(W1608),(W1608-VLOOKUP($B1608,Stats!$A$2:$AA$19,2,FALSE))/VLOOKUP($B1608,Stats!$A$2:$AA$19,16,FALSE),""))</f>
        <v>-0.53218732674356251</v>
      </c>
      <c r="BA1608" s="46">
        <f>IF(ISNUMBER(VLOOKUP($B1608,Stats!$A$2:$AA$19,2,FALSE))=FALSE,"",IF(ISNUMBER(X1608),(X1608-VLOOKUP($B1608,Stats!$A$2:$AA$19,3,FALSE))/VLOOKUP($B1608,Stats!$A$2:$AA$19,17,FALSE),""))</f>
        <v>-0.89478917776786471</v>
      </c>
      <c r="BB1608" s="46"/>
      <c r="BC1608" s="46"/>
      <c r="BD1608" s="44">
        <f t="shared" si="336"/>
        <v>-0.71348825225571355</v>
      </c>
      <c r="BE1608" s="46">
        <f>IF(ISNUMBER(VLOOKUP($B1608,Stats!$A$2:$AA$19,2,FALSE))=FALSE,"",IF(ISNUMBER(Y1608),(Y1608-VLOOKUP($B1608,Stats!$A$2:$AA$19,5,FALSE))/VLOOKUP($B1608,Stats!$A$2:$AA$19,19,FALSE),""))</f>
        <v>-0.62021134404538258</v>
      </c>
      <c r="BF1608" s="46"/>
      <c r="BG1608" s="46"/>
      <c r="BH1608" s="46">
        <f>IF(ISNUMBER(VLOOKUP($B1608,Stats!$A$2:$AA$19,2,FALSE))=FALSE,"",IF(ISNUMBER(Z1608),(Z1608-VLOOKUP($B1608,Stats!$A$2:$AA$19,8,FALSE))/VLOOKUP($B1608,Stats!$A$2:$AA$19,22,FALSE),""))</f>
        <v>0.66359770503354598</v>
      </c>
      <c r="BI1608" s="46" t="str">
        <f>IF(ISNUMBER(VLOOKUP($B1608,Stats!$A$2:$AA$19,2,FALSE))=FALSE,"",IF(ISNUMBER(#REF!),(#REF!-VLOOKUP($B1608,Stats!$A$2:$AA$19,9,FALSE))/VLOOKUP($B1608,Stats!$A$2:$AA$19,23,FALSE),""))</f>
        <v/>
      </c>
      <c r="BJ1608" s="46" t="str">
        <f>IF(ISNUMBER(VLOOKUP($B1608,Stats!$A$2:$AA$19,2,FALSE))=FALSE,"",IF(ISNUMBER(#REF!),(#REF!-VLOOKUP($B1608,Stats!$A$2:$AA$19,10,FALSE))/VLOOKUP($B1608,Stats!$A$2:$AA$19,24,FALSE),""))</f>
        <v/>
      </c>
      <c r="BK1608" s="44">
        <f t="shared" si="341"/>
        <v>0.63322725234183153</v>
      </c>
      <c r="BL1608" s="46" t="str">
        <f>IF(ISNUMBER(VLOOKUP($B1608,Stats!$A$2:$AA$19,2,FALSE))=FALSE,"",IF(ISNUMBER(#REF!),(#REF!-VLOOKUP($B1608,Stats!$A$2:$AA$19,11,FALSE))/VLOOKUP($B1608,Stats!$A$2:$AA$19,25,FALSE),""))</f>
        <v/>
      </c>
      <c r="BM1608" s="46">
        <f>IF(ISNUMBER(VLOOKUP($B1608,Stats!$A$2:$AA$19,2,FALSE))=FALSE,"",IF(ISNUMBER(AA1608),(AA1608-VLOOKUP($B1608,Stats!$A$2:$AA$19,12,FALSE))/VLOOKUP($B1608,Stats!$A$2:$AA$19,26,FALSE),""))</f>
        <v>-0.32330250178056513</v>
      </c>
      <c r="BN1608" s="46" t="str">
        <f>IF(ISNUMBER(VLOOKUP($B1608,Stats!$A$2:$AA$19,2,FALSE))=FALSE,"",IF(ISNUMBER(#REF!),(#REF!-VLOOKUP($B1608,Stats!$A$2:$AA$19,13,FALSE))/VLOOKUP($B1608,Stats!$A$2:$AA$19,27,FALSE),""))</f>
        <v/>
      </c>
      <c r="BO1608" s="46" t="str">
        <f>IF(ISNUMBER(VLOOKUP($B1608,Stats!$A$2:$AA$19,2,FALSE))=FALSE,"",IF(ISNUMBER(#REF!),(#REF!-VLOOKUP($B1608,Stats!$A$2:$AA$19,14,FALSE))/VLOOKUP($B1608,Stats!$A$2:$AB$19,28,FALSE),""))</f>
        <v/>
      </c>
      <c r="BP1608" s="46"/>
      <c r="BQ1608" s="46">
        <f>IF(ISNUMBER(VLOOKUP($B1608,Stats!$A$2:$AA$19,2,FALSE))=FALSE,"",IF(ISNUMBER(BM1608),BM1608,(VLOOKUP($B1608,Stats!$A$2:$AT$19,46,FALSE)-VLOOKUP($B1608,Stats!$A$2:$AA$19,12,FALSE))/VLOOKUP($B1608,Stats!$A$2:$AA$19,26,FALSE)))</f>
        <v>-0.32330250178056513</v>
      </c>
      <c r="BR1608" s="51">
        <f t="shared" si="342"/>
        <v>-0.32330250178056513</v>
      </c>
      <c r="BS1608" s="32" t="str">
        <f t="shared" si="337"/>
        <v>8987_201422</v>
      </c>
      <c r="BT1608" s="53">
        <f t="shared" si="338"/>
        <v>0.17257820059784318</v>
      </c>
    </row>
    <row r="1609" spans="1:72" x14ac:dyDescent="0.15">
      <c r="A1609" s="16">
        <v>8987</v>
      </c>
      <c r="B1609" s="17">
        <v>201423</v>
      </c>
      <c r="C1609" s="3">
        <v>0</v>
      </c>
      <c r="D1609" s="23">
        <v>-8.5615226774216069E-3</v>
      </c>
      <c r="E1609" s="18">
        <v>4.3406114223691269E-3</v>
      </c>
      <c r="F1609" s="24">
        <v>6</v>
      </c>
      <c r="G1609" s="24">
        <v>4</v>
      </c>
      <c r="H1609" s="20">
        <v>1.7568351686237198E-3</v>
      </c>
      <c r="I1609" s="20">
        <v>-4.7626643331288299E-3</v>
      </c>
      <c r="J1609" s="24">
        <v>3</v>
      </c>
      <c r="K1609" s="24">
        <v>2</v>
      </c>
      <c r="L1609" s="20">
        <v>5.4424653661295785E-3</v>
      </c>
      <c r="M1609" s="20">
        <v>-9.0045726345409083E-3</v>
      </c>
      <c r="N1609" s="19">
        <v>1.4236</v>
      </c>
      <c r="O1609" s="19">
        <v>1.0061488444413031</v>
      </c>
      <c r="P1609" s="25">
        <v>41950</v>
      </c>
      <c r="Q1609" s="20">
        <v>-1.6085979207642542E-2</v>
      </c>
      <c r="R1609" s="25">
        <v>41956</v>
      </c>
      <c r="S1609" s="25">
        <f>IF(ISNUMBER(R1609),VLOOKUP(B1609,Index!$B$3:$AB$18,27,FALSE),"")</f>
        <v>41956</v>
      </c>
      <c r="T1609" s="25">
        <f>IF(ISNUMBER($R1609),VLOOKUP($B1609,Index!$B$21:$AB$36,27,FALSE),"")</f>
        <v>41954</v>
      </c>
      <c r="U1609" s="25">
        <f>IF(ISNUMBER($R1609),VLOOKUP($B1609,Index!$B$39:$AB$54,27,FALSE),"")</f>
        <v>41957</v>
      </c>
      <c r="W1609" s="18">
        <v>-0.25684568032264821</v>
      </c>
      <c r="X1609" s="19">
        <v>0.6</v>
      </c>
      <c r="Y1609" s="18">
        <v>8.2357311194577509E-2</v>
      </c>
      <c r="Z1609" s="19">
        <f t="shared" si="339"/>
        <v>0</v>
      </c>
      <c r="AA1609" s="21" t="s">
        <v>25</v>
      </c>
      <c r="AB1609" s="3">
        <v>0</v>
      </c>
      <c r="AC1609" s="18">
        <v>6.5969703500404001E-2</v>
      </c>
      <c r="AD1609" s="19">
        <v>0.36</v>
      </c>
      <c r="AE1609" s="18">
        <v>6.7827267072004815E-3</v>
      </c>
      <c r="AF1609" s="19">
        <f t="shared" si="340"/>
        <v>0</v>
      </c>
      <c r="AG1609" s="21" t="s">
        <v>25</v>
      </c>
      <c r="AH1609" s="3">
        <v>0</v>
      </c>
      <c r="AK1609" t="str">
        <f t="shared" si="335"/>
        <v/>
      </c>
      <c r="AL1609" t="str">
        <f t="shared" si="335"/>
        <v/>
      </c>
      <c r="AM1609" t="str">
        <f t="shared" si="335"/>
        <v/>
      </c>
      <c r="AN1609" t="str">
        <f t="shared" si="335"/>
        <v/>
      </c>
      <c r="AO1609" t="str">
        <f t="shared" si="335"/>
        <v/>
      </c>
      <c r="AP1609" t="str">
        <f t="shared" si="335"/>
        <v/>
      </c>
      <c r="AQ1609" t="str">
        <f t="shared" si="335"/>
        <v/>
      </c>
      <c r="AR1609" t="str">
        <f t="shared" si="335"/>
        <v/>
      </c>
      <c r="AS1609" t="str">
        <f t="shared" si="335"/>
        <v/>
      </c>
      <c r="AT1609" t="str">
        <f t="shared" si="335"/>
        <v/>
      </c>
      <c r="AU1609" t="str">
        <f t="shared" si="335"/>
        <v/>
      </c>
      <c r="AV1609" t="str">
        <f t="shared" si="335"/>
        <v/>
      </c>
      <c r="AW1609" t="str">
        <f t="shared" si="335"/>
        <v/>
      </c>
      <c r="AX1609" t="str">
        <f t="shared" si="335"/>
        <v/>
      </c>
      <c r="AZ1609" s="46">
        <f>IF(ISNUMBER(VLOOKUP($B1609,Stats!$A$2:$AA$19,2,FALSE))=FALSE,"",IF(ISNUMBER(W1609),(W1609-VLOOKUP($B1609,Stats!$A$2:$AA$19,2,FALSE))/VLOOKUP($B1609,Stats!$A$2:$AA$19,16,FALSE),""))</f>
        <v>-0.2974132817192216</v>
      </c>
      <c r="BA1609" s="46">
        <f>IF(ISNUMBER(VLOOKUP($B1609,Stats!$A$2:$AA$19,2,FALSE))=FALSE,"",IF(ISNUMBER(X1609),(X1609-VLOOKUP($B1609,Stats!$A$2:$AA$19,3,FALSE))/VLOOKUP($B1609,Stats!$A$2:$AA$19,17,FALSE),""))</f>
        <v>0.51760038496241778</v>
      </c>
      <c r="BB1609" s="46"/>
      <c r="BC1609" s="46"/>
      <c r="BD1609" s="44">
        <f t="shared" si="336"/>
        <v>0.11009355162159809</v>
      </c>
      <c r="BE1609" s="46">
        <f>IF(ISNUMBER(VLOOKUP($B1609,Stats!$A$2:$AA$19,2,FALSE))=FALSE,"",IF(ISNUMBER(Y1609),(Y1609-VLOOKUP($B1609,Stats!$A$2:$AA$19,5,FALSE))/VLOOKUP($B1609,Stats!$A$2:$AA$19,19,FALSE),""))</f>
        <v>-0.59149481003497772</v>
      </c>
      <c r="BF1609" s="46"/>
      <c r="BG1609" s="46"/>
      <c r="BH1609" s="46">
        <f>IF(ISNUMBER(VLOOKUP($B1609,Stats!$A$2:$AA$19,2,FALSE))=FALSE,"",IF(ISNUMBER(Z1609),(Z1609-VLOOKUP($B1609,Stats!$A$2:$AA$19,8,FALSE))/VLOOKUP($B1609,Stats!$A$2:$AA$19,22,FALSE),""))</f>
        <v>-0.83118031458533193</v>
      </c>
      <c r="BI1609" s="46" t="str">
        <f>IF(ISNUMBER(VLOOKUP($B1609,Stats!$A$2:$AA$19,2,FALSE))=FALSE,"",IF(ISNUMBER(#REF!),(#REF!-VLOOKUP($B1609,Stats!$A$2:$AA$19,9,FALSE))/VLOOKUP($B1609,Stats!$A$2:$AA$19,23,FALSE),""))</f>
        <v/>
      </c>
      <c r="BJ1609" s="46" t="str">
        <f>IF(ISNUMBER(VLOOKUP($B1609,Stats!$A$2:$AA$19,2,FALSE))=FALSE,"",IF(ISNUMBER(#REF!),(#REF!-VLOOKUP($B1609,Stats!$A$2:$AA$19,10,FALSE))/VLOOKUP($B1609,Stats!$A$2:$AA$19,24,FALSE),""))</f>
        <v/>
      </c>
      <c r="BK1609" s="44">
        <f t="shared" si="341"/>
        <v>0.16469227264888481</v>
      </c>
      <c r="BL1609" s="46" t="str">
        <f>IF(ISNUMBER(VLOOKUP($B1609,Stats!$A$2:$AA$19,2,FALSE))=FALSE,"",IF(ISNUMBER(#REF!),(#REF!-VLOOKUP($B1609,Stats!$A$2:$AA$19,11,FALSE))/VLOOKUP($B1609,Stats!$A$2:$AA$19,25,FALSE),""))</f>
        <v/>
      </c>
      <c r="BM1609" s="46" t="str">
        <f>IF(ISNUMBER(VLOOKUP($B1609,Stats!$A$2:$AA$19,2,FALSE))=FALSE,"",IF(ISNUMBER(AA1609),(AA1609-VLOOKUP($B1609,Stats!$A$2:$AA$19,12,FALSE))/VLOOKUP($B1609,Stats!$A$2:$AA$19,26,FALSE),""))</f>
        <v/>
      </c>
      <c r="BN1609" s="46" t="str">
        <f>IF(ISNUMBER(VLOOKUP($B1609,Stats!$A$2:$AA$19,2,FALSE))=FALSE,"",IF(ISNUMBER(#REF!),(#REF!-VLOOKUP($B1609,Stats!$A$2:$AA$19,13,FALSE))/VLOOKUP($B1609,Stats!$A$2:$AA$19,27,FALSE),""))</f>
        <v/>
      </c>
      <c r="BO1609" s="46" t="str">
        <f>IF(ISNUMBER(VLOOKUP($B1609,Stats!$A$2:$AA$19,2,FALSE))=FALSE,"",IF(ISNUMBER(#REF!),(#REF!-VLOOKUP($B1609,Stats!$A$2:$AA$19,14,FALSE))/VLOOKUP($B1609,Stats!$A$2:$AB$19,28,FALSE),""))</f>
        <v/>
      </c>
      <c r="BP1609" s="46"/>
      <c r="BQ1609" s="46">
        <f>IF(ISNUMBER(VLOOKUP($B1609,Stats!$A$2:$AA$19,2,FALSE))=FALSE,"",IF(ISNUMBER(BM1609),BM1609,(VLOOKUP($B1609,Stats!$A$2:$AT$19,46,FALSE)-VLOOKUP($B1609,Stats!$A$2:$AA$19,12,FALSE))/VLOOKUP($B1609,Stats!$A$2:$AA$19,26,FALSE)))</f>
        <v>-0.71825946798524909</v>
      </c>
      <c r="BR1609" s="51">
        <f t="shared" si="342"/>
        <v>-0.71825946798524909</v>
      </c>
      <c r="BS1609" s="32" t="str">
        <f t="shared" si="337"/>
        <v>8987_201423</v>
      </c>
      <c r="BT1609" s="53">
        <f t="shared" si="338"/>
        <v>-2.2817819683399326E-2</v>
      </c>
    </row>
    <row r="1610" spans="1:72" x14ac:dyDescent="0.15">
      <c r="A1610" s="16">
        <v>8987</v>
      </c>
      <c r="B1610" s="17">
        <v>201424</v>
      </c>
      <c r="C1610" s="3">
        <v>0</v>
      </c>
      <c r="D1610" s="23">
        <v>1.0705109905794874E-2</v>
      </c>
      <c r="E1610" s="18">
        <v>2.2111156195988666E-3</v>
      </c>
      <c r="F1610" s="24">
        <v>7</v>
      </c>
      <c r="G1610" s="24">
        <v>3</v>
      </c>
      <c r="H1610" s="20">
        <v>2.0895214585427663E-3</v>
      </c>
      <c r="I1610" s="20">
        <v>-1.316931593990341E-3</v>
      </c>
      <c r="J1610" s="24">
        <v>5</v>
      </c>
      <c r="K1610" s="24">
        <v>2</v>
      </c>
      <c r="L1610" s="20">
        <v>4.7778649361762682E-3</v>
      </c>
      <c r="M1610" s="20">
        <v>-2.1827911561751456E-3</v>
      </c>
      <c r="N1610" s="19">
        <v>1.4201999999999999</v>
      </c>
      <c r="O1610" s="19">
        <v>1.0127647436354559</v>
      </c>
      <c r="P1610" s="25">
        <v>41969</v>
      </c>
      <c r="Q1610" s="20">
        <v>-2.816504717645385E-3</v>
      </c>
      <c r="R1610" s="25">
        <v>41971</v>
      </c>
      <c r="S1610" s="25">
        <f>IF(ISNUMBER(R1610),VLOOKUP(B1610,Index!$B$3:$AB$18,27,FALSE),"")</f>
        <v>41963</v>
      </c>
      <c r="T1610" s="25">
        <f>IF(ISNUMBER($R1610),VLOOKUP($B1610,Index!$B$21:$AB$36,27,FALSE),"")</f>
        <v>41963</v>
      </c>
      <c r="U1610" s="25">
        <f>IF(ISNUMBER($R1610),VLOOKUP($B1610,Index!$B$39:$AB$54,27,FALSE),"")</f>
        <v>41963</v>
      </c>
      <c r="W1610" s="18">
        <v>0.32115329717384622</v>
      </c>
      <c r="X1610" s="19">
        <v>0.7</v>
      </c>
      <c r="Y1610" s="18">
        <v>4.1952969167441165E-2</v>
      </c>
      <c r="Z1610" s="19">
        <f t="shared" si="339"/>
        <v>8</v>
      </c>
      <c r="AA1610" s="21">
        <v>3.8008492720524929</v>
      </c>
      <c r="AB1610" s="3">
        <v>0</v>
      </c>
      <c r="AC1610" s="18">
        <v>0.10313944028563278</v>
      </c>
      <c r="AD1610" s="19">
        <v>0.48999999999999994</v>
      </c>
      <c r="AE1610" s="18">
        <v>1.760051621964269E-3</v>
      </c>
      <c r="AF1610" s="19">
        <f t="shared" si="340"/>
        <v>64</v>
      </c>
      <c r="AG1610" s="21">
        <v>14.446455188861965</v>
      </c>
      <c r="AH1610" s="3">
        <v>0</v>
      </c>
      <c r="AK1610" t="str">
        <f t="shared" si="335"/>
        <v/>
      </c>
      <c r="AL1610" t="str">
        <f t="shared" si="335"/>
        <v/>
      </c>
      <c r="AM1610" t="str">
        <f t="shared" si="335"/>
        <v/>
      </c>
      <c r="AN1610">
        <f t="shared" si="335"/>
        <v>3.8008492720524929</v>
      </c>
      <c r="AO1610" t="str">
        <f t="shared" si="335"/>
        <v/>
      </c>
      <c r="AP1610" t="str">
        <f t="shared" si="335"/>
        <v/>
      </c>
      <c r="AQ1610" t="str">
        <f t="shared" si="335"/>
        <v/>
      </c>
      <c r="AR1610" t="str">
        <f t="shared" si="335"/>
        <v/>
      </c>
      <c r="AS1610" t="str">
        <f t="shared" si="335"/>
        <v/>
      </c>
      <c r="AT1610" t="str">
        <f t="shared" si="335"/>
        <v/>
      </c>
      <c r="AU1610" t="str">
        <f t="shared" si="335"/>
        <v/>
      </c>
      <c r="AV1610" t="str">
        <f t="shared" si="335"/>
        <v/>
      </c>
      <c r="AW1610" t="str">
        <f t="shared" si="335"/>
        <v/>
      </c>
      <c r="AX1610" t="str">
        <f t="shared" si="335"/>
        <v/>
      </c>
      <c r="AZ1610" s="46">
        <f>IF(ISNUMBER(VLOOKUP($B1610,Stats!$A$2:$AA$19,2,FALSE))=FALSE,"",IF(ISNUMBER(W1610),(W1610-VLOOKUP($B1610,Stats!$A$2:$AA$19,2,FALSE))/VLOOKUP($B1610,Stats!$A$2:$AA$19,16,FALSE),""))</f>
        <v>-0.89784870855603016</v>
      </c>
      <c r="BA1610" s="46">
        <f>IF(ISNUMBER(VLOOKUP($B1610,Stats!$A$2:$AA$19,2,FALSE))=FALSE,"",IF(ISNUMBER(X1610),(X1610-VLOOKUP($B1610,Stats!$A$2:$AA$19,3,FALSE))/VLOOKUP($B1610,Stats!$A$2:$AA$19,17,FALSE),""))</f>
        <v>-0.21041933953921216</v>
      </c>
      <c r="BB1610" s="46"/>
      <c r="BC1610" s="46"/>
      <c r="BD1610" s="44">
        <f t="shared" si="336"/>
        <v>-0.55413402404762113</v>
      </c>
      <c r="BE1610" s="46">
        <f>IF(ISNUMBER(VLOOKUP($B1610,Stats!$A$2:$AA$19,2,FALSE))=FALSE,"",IF(ISNUMBER(Y1610),(Y1610-VLOOKUP($B1610,Stats!$A$2:$AA$19,5,FALSE))/VLOOKUP($B1610,Stats!$A$2:$AA$19,19,FALSE),""))</f>
        <v>-0.88040007732341863</v>
      </c>
      <c r="BF1610" s="46"/>
      <c r="BG1610" s="46"/>
      <c r="BH1610" s="46">
        <f>IF(ISNUMBER(VLOOKUP($B1610,Stats!$A$2:$AA$19,2,FALSE))=FALSE,"",IF(ISNUMBER(Z1610),(Z1610-VLOOKUP($B1610,Stats!$A$2:$AA$19,8,FALSE))/VLOOKUP($B1610,Stats!$A$2:$AA$19,22,FALSE),""))</f>
        <v>2.0054020118034863</v>
      </c>
      <c r="BI1610" s="46" t="str">
        <f>IF(ISNUMBER(VLOOKUP($B1610,Stats!$A$2:$AA$19,2,FALSE))=FALSE,"",IF(ISNUMBER(#REF!),(#REF!-VLOOKUP($B1610,Stats!$A$2:$AA$19,9,FALSE))/VLOOKUP($B1610,Stats!$A$2:$AA$19,23,FALSE),""))</f>
        <v/>
      </c>
      <c r="BJ1610" s="46" t="str">
        <f>IF(ISNUMBER(VLOOKUP($B1610,Stats!$A$2:$AA$19,2,FALSE))=FALSE,"",IF(ISNUMBER(#REF!),(#REF!-VLOOKUP($B1610,Stats!$A$2:$AA$19,10,FALSE))/VLOOKUP($B1610,Stats!$A$2:$AA$19,24,FALSE),""))</f>
        <v/>
      </c>
      <c r="BK1610" s="44">
        <f t="shared" si="341"/>
        <v>1.2179006576674389</v>
      </c>
      <c r="BL1610" s="46" t="str">
        <f>IF(ISNUMBER(VLOOKUP($B1610,Stats!$A$2:$AA$19,2,FALSE))=FALSE,"",IF(ISNUMBER(#REF!),(#REF!-VLOOKUP($B1610,Stats!$A$2:$AA$19,11,FALSE))/VLOOKUP($B1610,Stats!$A$2:$AA$19,25,FALSE),""))</f>
        <v/>
      </c>
      <c r="BM1610" s="46">
        <f>IF(ISNUMBER(VLOOKUP($B1610,Stats!$A$2:$AA$19,2,FALSE))=FALSE,"",IF(ISNUMBER(AA1610),(AA1610-VLOOKUP($B1610,Stats!$A$2:$AA$19,12,FALSE))/VLOOKUP($B1610,Stats!$A$2:$AA$19,26,FALSE),""))</f>
        <v>-0.51185713730425764</v>
      </c>
      <c r="BN1610" s="46" t="str">
        <f>IF(ISNUMBER(VLOOKUP($B1610,Stats!$A$2:$AA$19,2,FALSE))=FALSE,"",IF(ISNUMBER(#REF!),(#REF!-VLOOKUP($B1610,Stats!$A$2:$AA$19,13,FALSE))/VLOOKUP($B1610,Stats!$A$2:$AA$19,27,FALSE),""))</f>
        <v/>
      </c>
      <c r="BO1610" s="46" t="str">
        <f>IF(ISNUMBER(VLOOKUP($B1610,Stats!$A$2:$AA$19,2,FALSE))=FALSE,"",IF(ISNUMBER(#REF!),(#REF!-VLOOKUP($B1610,Stats!$A$2:$AA$19,14,FALSE))/VLOOKUP($B1610,Stats!$A$2:$AB$19,28,FALSE),""))</f>
        <v/>
      </c>
      <c r="BP1610" s="46"/>
      <c r="BQ1610" s="46">
        <f>IF(ISNUMBER(VLOOKUP($B1610,Stats!$A$2:$AA$19,2,FALSE))=FALSE,"",IF(ISNUMBER(BM1610),BM1610,(VLOOKUP($B1610,Stats!$A$2:$AT$19,46,FALSE)-VLOOKUP($B1610,Stats!$A$2:$AA$19,12,FALSE))/VLOOKUP($B1610,Stats!$A$2:$AA$19,26,FALSE)))</f>
        <v>-0.51185713730425764</v>
      </c>
      <c r="BR1610" s="51">
        <f t="shared" si="342"/>
        <v>-0.51185713730425764</v>
      </c>
      <c r="BS1610" s="32" t="str">
        <f t="shared" si="337"/>
        <v>8987_201424</v>
      </c>
      <c r="BT1610" s="53">
        <f t="shared" si="338"/>
        <v>0.51754216233008754</v>
      </c>
    </row>
    <row r="1611" spans="1:72" x14ac:dyDescent="0.15">
      <c r="A1611" s="16">
        <v>8987</v>
      </c>
      <c r="B1611" s="17">
        <v>201425</v>
      </c>
      <c r="C1611" s="3">
        <v>0</v>
      </c>
      <c r="D1611" s="23">
        <v>-8.0497104928681784E-3</v>
      </c>
      <c r="E1611" s="18">
        <v>6.8136892951383907E-3</v>
      </c>
      <c r="F1611" s="24">
        <v>5</v>
      </c>
      <c r="G1611" s="24">
        <v>5</v>
      </c>
      <c r="H1611" s="20">
        <v>4.2347179716340387E-3</v>
      </c>
      <c r="I1611" s="20">
        <v>-5.8086555603398928E-3</v>
      </c>
      <c r="J1611" s="24">
        <v>3</v>
      </c>
      <c r="K1611" s="24">
        <v>3</v>
      </c>
      <c r="L1611" s="20">
        <v>1.0446685878962692E-2</v>
      </c>
      <c r="M1611" s="20">
        <v>-1.2942682406485551E-2</v>
      </c>
      <c r="N1611" s="19">
        <v>1.4178999999999999</v>
      </c>
      <c r="O1611" s="19">
        <v>1.0084637268847796</v>
      </c>
      <c r="P1611" s="25">
        <v>41977</v>
      </c>
      <c r="Q1611" s="20">
        <v>-2.1087523802806984E-2</v>
      </c>
      <c r="R1611" s="25">
        <v>41982</v>
      </c>
      <c r="S1611" s="25">
        <f>IF(ISNUMBER(R1611),VLOOKUP(B1611,Index!$B$3:$AB$18,27,FALSE),"")</f>
        <v>41982</v>
      </c>
      <c r="T1611" s="25">
        <f>IF(ISNUMBER($R1611),VLOOKUP($B1611,Index!$B$21:$AB$36,27,FALSE),"")</f>
        <v>41982</v>
      </c>
      <c r="U1611" s="25">
        <f>IF(ISNUMBER($R1611),VLOOKUP($B1611,Index!$B$39:$AB$54,27,FALSE),"")</f>
        <v>41982</v>
      </c>
      <c r="W1611" s="18">
        <v>-0.24149131478604535</v>
      </c>
      <c r="X1611" s="19">
        <v>0.5</v>
      </c>
      <c r="Y1611" s="18">
        <v>0.12928066464806739</v>
      </c>
      <c r="Z1611" s="19">
        <f t="shared" si="339"/>
        <v>0</v>
      </c>
      <c r="AA1611" s="21" t="s">
        <v>25</v>
      </c>
      <c r="AB1611" s="3">
        <v>0</v>
      </c>
      <c r="AC1611" s="18">
        <v>5.831805511709285E-2</v>
      </c>
      <c r="AD1611" s="19">
        <v>0.25</v>
      </c>
      <c r="AE1611" s="18">
        <v>1.6713490251846062E-2</v>
      </c>
      <c r="AF1611" s="19">
        <f t="shared" si="340"/>
        <v>0</v>
      </c>
      <c r="AG1611" s="21" t="s">
        <v>25</v>
      </c>
      <c r="AH1611" s="3">
        <v>0</v>
      </c>
      <c r="AK1611" t="str">
        <f t="shared" si="335"/>
        <v/>
      </c>
      <c r="AL1611" t="str">
        <f t="shared" si="335"/>
        <v/>
      </c>
      <c r="AM1611" t="str">
        <f t="shared" si="335"/>
        <v/>
      </c>
      <c r="AN1611" t="str">
        <f t="shared" si="335"/>
        <v/>
      </c>
      <c r="AO1611" t="str">
        <f t="shared" si="335"/>
        <v/>
      </c>
      <c r="AP1611" t="str">
        <f t="shared" si="335"/>
        <v/>
      </c>
      <c r="AQ1611" t="str">
        <f t="shared" si="335"/>
        <v/>
      </c>
      <c r="AR1611" t="str">
        <f t="shared" si="335"/>
        <v/>
      </c>
      <c r="AS1611" t="str">
        <f t="shared" si="335"/>
        <v/>
      </c>
      <c r="AT1611" t="str">
        <f t="shared" si="335"/>
        <v/>
      </c>
      <c r="AU1611" t="str">
        <f t="shared" si="335"/>
        <v/>
      </c>
      <c r="AV1611" t="str">
        <f t="shared" si="335"/>
        <v/>
      </c>
      <c r="AW1611" t="str">
        <f t="shared" si="335"/>
        <v/>
      </c>
      <c r="AX1611" t="str">
        <f t="shared" si="335"/>
        <v/>
      </c>
      <c r="AZ1611" s="46">
        <f>IF(ISNUMBER(VLOOKUP($B1611,Stats!$A$2:$AA$19,2,FALSE))=FALSE,"",IF(ISNUMBER(W1611),(W1611-VLOOKUP($B1611,Stats!$A$2:$AA$19,2,FALSE))/VLOOKUP($B1611,Stats!$A$2:$AA$19,16,FALSE),""))</f>
        <v>-0.82272368449754307</v>
      </c>
      <c r="BA1611" s="46">
        <f>IF(ISNUMBER(VLOOKUP($B1611,Stats!$A$2:$AA$19,2,FALSE))=FALSE,"",IF(ISNUMBER(X1611),(X1611-VLOOKUP($B1611,Stats!$A$2:$AA$19,3,FALSE))/VLOOKUP($B1611,Stats!$A$2:$AA$19,17,FALSE),""))</f>
        <v>-0.77319859457856333</v>
      </c>
      <c r="BB1611" s="46"/>
      <c r="BC1611" s="46"/>
      <c r="BD1611" s="44">
        <f t="shared" si="336"/>
        <v>-0.79796113953805325</v>
      </c>
      <c r="BE1611" s="46">
        <f>IF(ISNUMBER(VLOOKUP($B1611,Stats!$A$2:$AA$19,2,FALSE))=FALSE,"",IF(ISNUMBER(Y1611),(Y1611-VLOOKUP($B1611,Stats!$A$2:$AA$19,5,FALSE))/VLOOKUP($B1611,Stats!$A$2:$AA$19,19,FALSE),""))</f>
        <v>-0.92172204183731787</v>
      </c>
      <c r="BF1611" s="46"/>
      <c r="BG1611" s="46"/>
      <c r="BH1611" s="46">
        <f>IF(ISNUMBER(VLOOKUP($B1611,Stats!$A$2:$AA$19,2,FALSE))=FALSE,"",IF(ISNUMBER(Z1611),(Z1611-VLOOKUP($B1611,Stats!$A$2:$AA$19,8,FALSE))/VLOOKUP($B1611,Stats!$A$2:$AA$19,22,FALSE),""))</f>
        <v>-0.38938659637819406</v>
      </c>
      <c r="BI1611" s="46" t="str">
        <f>IF(ISNUMBER(VLOOKUP($B1611,Stats!$A$2:$AA$19,2,FALSE))=FALSE,"",IF(ISNUMBER(#REF!),(#REF!-VLOOKUP($B1611,Stats!$A$2:$AA$19,9,FALSE))/VLOOKUP($B1611,Stats!$A$2:$AA$19,23,FALSE),""))</f>
        <v/>
      </c>
      <c r="BJ1611" s="46" t="str">
        <f>IF(ISNUMBER(VLOOKUP($B1611,Stats!$A$2:$AA$19,2,FALSE))=FALSE,"",IF(ISNUMBER(#REF!),(#REF!-VLOOKUP($B1611,Stats!$A$2:$AA$19,10,FALSE))/VLOOKUP($B1611,Stats!$A$2:$AA$19,24,FALSE),""))</f>
        <v/>
      </c>
      <c r="BK1611" s="44">
        <f t="shared" si="341"/>
        <v>0.52838945037266427</v>
      </c>
      <c r="BL1611" s="46" t="str">
        <f>IF(ISNUMBER(VLOOKUP($B1611,Stats!$A$2:$AA$19,2,FALSE))=FALSE,"",IF(ISNUMBER(#REF!),(#REF!-VLOOKUP($B1611,Stats!$A$2:$AA$19,11,FALSE))/VLOOKUP($B1611,Stats!$A$2:$AA$19,25,FALSE),""))</f>
        <v/>
      </c>
      <c r="BM1611" s="46" t="str">
        <f>IF(ISNUMBER(VLOOKUP($B1611,Stats!$A$2:$AA$19,2,FALSE))=FALSE,"",IF(ISNUMBER(AA1611),(AA1611-VLOOKUP($B1611,Stats!$A$2:$AA$19,12,FALSE))/VLOOKUP($B1611,Stats!$A$2:$AA$19,26,FALSE),""))</f>
        <v/>
      </c>
      <c r="BN1611" s="46" t="str">
        <f>IF(ISNUMBER(VLOOKUP($B1611,Stats!$A$2:$AA$19,2,FALSE))=FALSE,"",IF(ISNUMBER(#REF!),(#REF!-VLOOKUP($B1611,Stats!$A$2:$AA$19,13,FALSE))/VLOOKUP($B1611,Stats!$A$2:$AA$19,27,FALSE),""))</f>
        <v/>
      </c>
      <c r="BO1611" s="46" t="str">
        <f>IF(ISNUMBER(VLOOKUP($B1611,Stats!$A$2:$AA$19,2,FALSE))=FALSE,"",IF(ISNUMBER(#REF!),(#REF!-VLOOKUP($B1611,Stats!$A$2:$AA$19,14,FALSE))/VLOOKUP($B1611,Stats!$A$2:$AB$19,28,FALSE),""))</f>
        <v/>
      </c>
      <c r="BP1611" s="46"/>
      <c r="BQ1611" s="46">
        <f>IF(ISNUMBER(VLOOKUP($B1611,Stats!$A$2:$AA$19,2,FALSE))=FALSE,"",IF(ISNUMBER(BM1611),BM1611,(VLOOKUP($B1611,Stats!$A$2:$AT$19,46,FALSE)-VLOOKUP($B1611,Stats!$A$2:$AA$19,12,FALSE))/VLOOKUP($B1611,Stats!$A$2:$AA$19,26,FALSE)))</f>
        <v>-0.79776266374979832</v>
      </c>
      <c r="BR1611" s="51">
        <f t="shared" si="342"/>
        <v>-0.79776266374979832</v>
      </c>
      <c r="BS1611" s="32" t="str">
        <f t="shared" si="337"/>
        <v>8987_201425</v>
      </c>
      <c r="BT1611" s="53">
        <f t="shared" si="338"/>
        <v>-2.1110904339717573E-3</v>
      </c>
    </row>
    <row r="1612" spans="1:72" x14ac:dyDescent="0.15">
      <c r="A1612" s="16">
        <v>8987</v>
      </c>
      <c r="B1612" s="17">
        <v>201426</v>
      </c>
      <c r="C1612" s="3">
        <v>0</v>
      </c>
      <c r="D1612" s="23">
        <v>-4.3493735763098007E-2</v>
      </c>
      <c r="E1612" s="18">
        <v>7.4757809605579669E-3</v>
      </c>
      <c r="F1612" s="24">
        <v>2</v>
      </c>
      <c r="G1612" s="24">
        <v>8</v>
      </c>
      <c r="H1612" s="20">
        <v>6.7438145556583118E-3</v>
      </c>
      <c r="I1612" s="20">
        <v>-7.2005437781536563E-3</v>
      </c>
      <c r="J1612" s="24">
        <v>2</v>
      </c>
      <c r="K1612" s="24">
        <v>7</v>
      </c>
      <c r="L1612" s="20">
        <v>8.2688115462676848E-3</v>
      </c>
      <c r="M1612" s="20">
        <v>-1.7487141807494555E-2</v>
      </c>
      <c r="N1612" s="19">
        <v>1.4037999999999999</v>
      </c>
      <c r="O1612" s="19">
        <v>1</v>
      </c>
      <c r="P1612" s="25">
        <v>41988</v>
      </c>
      <c r="Q1612" s="20">
        <v>-5.2357885738709142E-2</v>
      </c>
      <c r="R1612" s="25">
        <v>41996</v>
      </c>
      <c r="S1612" s="25">
        <f>IF(ISNUMBER(R1612),VLOOKUP(B1612,Index!$B$3:$AB$18,27,FALSE),"")</f>
        <v>41997</v>
      </c>
      <c r="T1612" s="25">
        <f>IF(ISNUMBER($R1612),VLOOKUP($B1612,Index!$B$21:$AB$36,27,FALSE),"")</f>
        <v>41996</v>
      </c>
      <c r="U1612" s="25">
        <f>IF(ISNUMBER($R1612),VLOOKUP($B1612,Index!$B$39:$AB$54,27,FALSE),"")</f>
        <v>41996</v>
      </c>
      <c r="W1612" s="18">
        <v>-1.3048120728929402</v>
      </c>
      <c r="X1612" s="19">
        <v>0.2</v>
      </c>
      <c r="Y1612" s="18">
        <v>0.1418429707433074</v>
      </c>
      <c r="Z1612" s="19">
        <f t="shared" si="339"/>
        <v>1</v>
      </c>
      <c r="AA1612" s="21" t="s">
        <v>25</v>
      </c>
      <c r="AB1612" s="3">
        <v>0</v>
      </c>
      <c r="AC1612" s="18">
        <v>1.7025345455671714</v>
      </c>
      <c r="AD1612" s="19">
        <v>4.0000000000000008E-2</v>
      </c>
      <c r="AE1612" s="18">
        <v>2.0119428349286757E-2</v>
      </c>
      <c r="AF1612" s="19">
        <f t="shared" si="340"/>
        <v>1</v>
      </c>
      <c r="AG1612" s="21" t="s">
        <v>25</v>
      </c>
      <c r="AH1612" s="3">
        <v>0</v>
      </c>
      <c r="AK1612" t="str">
        <f t="shared" si="335"/>
        <v/>
      </c>
      <c r="AL1612" t="str">
        <f t="shared" si="335"/>
        <v/>
      </c>
      <c r="AM1612" t="str">
        <f t="shared" si="335"/>
        <v/>
      </c>
      <c r="AN1612" t="str">
        <f t="shared" si="335"/>
        <v/>
      </c>
      <c r="AO1612" t="str">
        <f t="shared" si="335"/>
        <v/>
      </c>
      <c r="AP1612" t="str">
        <f t="shared" si="335"/>
        <v/>
      </c>
      <c r="AQ1612" t="str">
        <f t="shared" si="335"/>
        <v/>
      </c>
      <c r="AR1612" t="str">
        <f t="shared" si="335"/>
        <v/>
      </c>
      <c r="AS1612" t="str">
        <f t="shared" si="335"/>
        <v/>
      </c>
      <c r="AT1612" t="str">
        <f t="shared" si="335"/>
        <v/>
      </c>
      <c r="AU1612" t="str">
        <f t="shared" si="335"/>
        <v/>
      </c>
      <c r="AV1612" t="str">
        <f t="shared" si="335"/>
        <v/>
      </c>
      <c r="AW1612" t="str">
        <f t="shared" si="335"/>
        <v/>
      </c>
      <c r="AX1612" t="str">
        <f t="shared" si="335"/>
        <v/>
      </c>
      <c r="AZ1612" s="46">
        <f>IF(ISNUMBER(VLOOKUP($B1612,Stats!$A$2:$AA$19,2,FALSE))=FALSE,"",IF(ISNUMBER(W1612),(W1612-VLOOKUP($B1612,Stats!$A$2:$AA$19,2,FALSE))/VLOOKUP($B1612,Stats!$A$2:$AA$19,16,FALSE),""))</f>
        <v>-1.1825628455963022</v>
      </c>
      <c r="BA1612" s="46">
        <f>IF(ISNUMBER(VLOOKUP($B1612,Stats!$A$2:$AA$19,2,FALSE))=FALSE,"",IF(ISNUMBER(X1612),(X1612-VLOOKUP($B1612,Stats!$A$2:$AA$19,3,FALSE))/VLOOKUP($B1612,Stats!$A$2:$AA$19,17,FALSE),""))</f>
        <v>-2.7378110207064639</v>
      </c>
      <c r="BB1612" s="46"/>
      <c r="BC1612" s="46"/>
      <c r="BD1612" s="44">
        <f t="shared" si="336"/>
        <v>-1.960186933151383</v>
      </c>
      <c r="BE1612" s="46">
        <f>IF(ISNUMBER(VLOOKUP($B1612,Stats!$A$2:$AA$19,2,FALSE))=FALSE,"",IF(ISNUMBER(Y1612),(Y1612-VLOOKUP($B1612,Stats!$A$2:$AA$19,5,FALSE))/VLOOKUP($B1612,Stats!$A$2:$AA$19,19,FALSE),""))</f>
        <v>-0.62855742441600648</v>
      </c>
      <c r="BF1612" s="46"/>
      <c r="BG1612" s="46"/>
      <c r="BH1612" s="46">
        <f>IF(ISNUMBER(VLOOKUP($B1612,Stats!$A$2:$AA$19,2,FALSE))=FALSE,"",IF(ISNUMBER(Z1612),(Z1612-VLOOKUP($B1612,Stats!$A$2:$AA$19,8,FALSE))/VLOOKUP($B1612,Stats!$A$2:$AA$19,22,FALSE),""))</f>
        <v>-0.10266627503097653</v>
      </c>
      <c r="BI1612" s="46" t="str">
        <f>IF(ISNUMBER(VLOOKUP($B1612,Stats!$A$2:$AA$19,2,FALSE))=FALSE,"",IF(ISNUMBER(#REF!),(#REF!-VLOOKUP($B1612,Stats!$A$2:$AA$19,9,FALSE))/VLOOKUP($B1612,Stats!$A$2:$AA$19,23,FALSE),""))</f>
        <v/>
      </c>
      <c r="BJ1612" s="46" t="str">
        <f>IF(ISNUMBER(VLOOKUP($B1612,Stats!$A$2:$AA$19,2,FALSE))=FALSE,"",IF(ISNUMBER(#REF!),(#REF!-VLOOKUP($B1612,Stats!$A$2:$AA$19,10,FALSE))/VLOOKUP($B1612,Stats!$A$2:$AA$19,24,FALSE),""))</f>
        <v/>
      </c>
      <c r="BK1612" s="44">
        <f t="shared" si="341"/>
        <v>0.40919031458191157</v>
      </c>
      <c r="BL1612" s="46" t="str">
        <f>IF(ISNUMBER(VLOOKUP($B1612,Stats!$A$2:$AA$19,2,FALSE))=FALSE,"",IF(ISNUMBER(#REF!),(#REF!-VLOOKUP($B1612,Stats!$A$2:$AA$19,11,FALSE))/VLOOKUP($B1612,Stats!$A$2:$AA$19,25,FALSE),""))</f>
        <v/>
      </c>
      <c r="BM1612" s="46" t="str">
        <f>IF(ISNUMBER(VLOOKUP($B1612,Stats!$A$2:$AA$19,2,FALSE))=FALSE,"",IF(ISNUMBER(AA1612),(AA1612-VLOOKUP($B1612,Stats!$A$2:$AA$19,12,FALSE))/VLOOKUP($B1612,Stats!$A$2:$AA$19,26,FALSE),""))</f>
        <v/>
      </c>
      <c r="BN1612" s="46" t="str">
        <f>IF(ISNUMBER(VLOOKUP($B1612,Stats!$A$2:$AA$19,2,FALSE))=FALSE,"",IF(ISNUMBER(#REF!),(#REF!-VLOOKUP($B1612,Stats!$A$2:$AA$19,13,FALSE))/VLOOKUP($B1612,Stats!$A$2:$AA$19,27,FALSE),""))</f>
        <v/>
      </c>
      <c r="BO1612" s="46" t="str">
        <f>IF(ISNUMBER(VLOOKUP($B1612,Stats!$A$2:$AA$19,2,FALSE))=FALSE,"",IF(ISNUMBER(#REF!),(#REF!-VLOOKUP($B1612,Stats!$A$2:$AA$19,14,FALSE))/VLOOKUP($B1612,Stats!$A$2:$AB$19,28,FALSE),""))</f>
        <v/>
      </c>
      <c r="BP1612" s="46"/>
      <c r="BQ1612" s="46">
        <f>IF(ISNUMBER(VLOOKUP($B1612,Stats!$A$2:$AA$19,2,FALSE))=FALSE,"",IF(ISNUMBER(BM1612),BM1612,(VLOOKUP($B1612,Stats!$A$2:$AT$19,46,FALSE)-VLOOKUP($B1612,Stats!$A$2:$AA$19,12,FALSE))/VLOOKUP($B1612,Stats!$A$2:$AA$19,26,FALSE)))</f>
        <v>-0.61108963630174951</v>
      </c>
      <c r="BR1612" s="51">
        <f t="shared" si="342"/>
        <v>-0.61108963630174951</v>
      </c>
      <c r="BS1612" s="32" t="str">
        <f t="shared" si="337"/>
        <v>8987_201426</v>
      </c>
      <c r="BT1612" s="53">
        <f t="shared" si="338"/>
        <v>-0.26874112514147963</v>
      </c>
    </row>
    <row r="1613" spans="1:72" x14ac:dyDescent="0.15">
      <c r="A1613" s="16">
        <v>8987</v>
      </c>
      <c r="B1613" s="17">
        <v>201427</v>
      </c>
      <c r="C1613" s="3">
        <v>0</v>
      </c>
      <c r="D1613" s="23">
        <v>-6.1025526531219842E-3</v>
      </c>
      <c r="E1613" s="18">
        <v>3.2726066986220356E-3</v>
      </c>
      <c r="F1613" s="24">
        <v>1</v>
      </c>
      <c r="G1613" s="24">
        <v>2</v>
      </c>
      <c r="H1613" s="20">
        <v>1.725172517251794E-3</v>
      </c>
      <c r="I1613" s="20">
        <v>-3.9147311269231433E-3</v>
      </c>
      <c r="J1613" s="24">
        <v>1</v>
      </c>
      <c r="K1613" s="24">
        <v>2</v>
      </c>
      <c r="L1613" s="20">
        <v>1.725172517251794E-3</v>
      </c>
      <c r="M1613" s="20">
        <v>-4.2420183076578022E-3</v>
      </c>
      <c r="N1613" s="19">
        <v>1.3380000000000001</v>
      </c>
      <c r="O1613" s="19">
        <v>1</v>
      </c>
      <c r="P1613" s="25">
        <v>42002</v>
      </c>
      <c r="Q1613" s="20">
        <v>-3.5874439461884844E-3</v>
      </c>
      <c r="R1613" s="25">
        <v>42003</v>
      </c>
      <c r="S1613" s="25">
        <f>IF(ISNUMBER(R1613),VLOOKUP(B1613,Index!$B$3:$AB$18,27,FALSE),"")</f>
        <v>42002</v>
      </c>
      <c r="T1613" s="25">
        <f>IF(ISNUMBER($R1613),VLOOKUP($B1613,Index!$B$21:$AB$36,27,FALSE),"")</f>
        <v>42003</v>
      </c>
      <c r="U1613" s="25">
        <f>IF(ISNUMBER($R1613),VLOOKUP($B1613,Index!$B$39:$AB$54,27,FALSE),"")</f>
        <v>42003</v>
      </c>
      <c r="W1613" s="18">
        <v>-0.73230631837463811</v>
      </c>
      <c r="X1613" s="19">
        <v>0.33333333333333331</v>
      </c>
      <c r="Y1613" s="18">
        <v>6.2093346321419135E-2</v>
      </c>
      <c r="Z1613" s="19">
        <f t="shared" si="339"/>
        <v>1</v>
      </c>
      <c r="AA1613" s="21" t="s">
        <v>25</v>
      </c>
      <c r="AB1613" s="3">
        <v>0</v>
      </c>
      <c r="AC1613" s="18">
        <v>0.53627254393141688</v>
      </c>
      <c r="AD1613" s="19">
        <v>0.1111111111111111</v>
      </c>
      <c r="AE1613" s="18">
        <v>3.8555836573916954E-3</v>
      </c>
      <c r="AF1613" s="19">
        <f t="shared" si="340"/>
        <v>1</v>
      </c>
      <c r="AG1613" s="21" t="s">
        <v>25</v>
      </c>
      <c r="AH1613" s="3">
        <v>0</v>
      </c>
      <c r="AK1613" t="str">
        <f t="shared" ref="AK1613:AX1622" si="343">IF($B1613=AK$2,$AA1613,"")</f>
        <v/>
      </c>
      <c r="AL1613" t="str">
        <f t="shared" si="343"/>
        <v/>
      </c>
      <c r="AM1613" t="str">
        <f t="shared" si="343"/>
        <v/>
      </c>
      <c r="AN1613" t="str">
        <f t="shared" si="343"/>
        <v/>
      </c>
      <c r="AO1613" t="str">
        <f t="shared" si="343"/>
        <v/>
      </c>
      <c r="AP1613" t="str">
        <f t="shared" si="343"/>
        <v/>
      </c>
      <c r="AQ1613" t="str">
        <f t="shared" si="343"/>
        <v/>
      </c>
      <c r="AR1613" t="str">
        <f t="shared" si="343"/>
        <v/>
      </c>
      <c r="AS1613" t="str">
        <f t="shared" si="343"/>
        <v/>
      </c>
      <c r="AT1613" t="str">
        <f t="shared" si="343"/>
        <v/>
      </c>
      <c r="AU1613" t="str">
        <f t="shared" si="343"/>
        <v/>
      </c>
      <c r="AV1613" t="str">
        <f t="shared" si="343"/>
        <v/>
      </c>
      <c r="AW1613" t="str">
        <f t="shared" si="343"/>
        <v/>
      </c>
      <c r="AX1613" t="str">
        <f t="shared" si="343"/>
        <v/>
      </c>
      <c r="AZ1613" s="46">
        <f>IF(ISNUMBER(VLOOKUP($B1613,Stats!$A$2:$AA$19,2,FALSE))=FALSE,"",IF(ISNUMBER(W1613),(W1613-VLOOKUP($B1613,Stats!$A$2:$AA$19,2,FALSE))/VLOOKUP($B1613,Stats!$A$2:$AA$19,16,FALSE),""))</f>
        <v>-0.67836590597245627</v>
      </c>
      <c r="BA1613" s="46">
        <f>IF(ISNUMBER(VLOOKUP($B1613,Stats!$A$2:$AA$19,2,FALSE))=FALSE,"",IF(ISNUMBER(X1613),(X1613-VLOOKUP($B1613,Stats!$A$2:$AA$19,3,FALSE))/VLOOKUP($B1613,Stats!$A$2:$AA$19,17,FALSE),""))</f>
        <v>-1.0507044611669172</v>
      </c>
      <c r="BB1613" s="46"/>
      <c r="BC1613" s="46"/>
      <c r="BD1613" s="44">
        <f t="shared" si="336"/>
        <v>-0.86453518356968673</v>
      </c>
      <c r="BE1613" s="46">
        <f>IF(ISNUMBER(VLOOKUP($B1613,Stats!$A$2:$AA$19,2,FALSE))=FALSE,"",IF(ISNUMBER(Y1613),(Y1613-VLOOKUP($B1613,Stats!$A$2:$AA$19,5,FALSE))/VLOOKUP($B1613,Stats!$A$2:$AA$19,19,FALSE),""))</f>
        <v>-0.94367302153751176</v>
      </c>
      <c r="BF1613" s="46"/>
      <c r="BG1613" s="46"/>
      <c r="BH1613" s="46">
        <f>IF(ISNUMBER(VLOOKUP($B1613,Stats!$A$2:$AA$19,2,FALSE))=FALSE,"",IF(ISNUMBER(Z1613),(Z1613-VLOOKUP($B1613,Stats!$A$2:$AA$19,8,FALSE))/VLOOKUP($B1613,Stats!$A$2:$AA$19,22,FALSE),""))</f>
        <v>0.41115882059143566</v>
      </c>
      <c r="BI1613" s="46" t="str">
        <f>IF(ISNUMBER(VLOOKUP($B1613,Stats!$A$2:$AA$19,2,FALSE))=FALSE,"",IF(ISNUMBER(#REF!),(#REF!-VLOOKUP($B1613,Stats!$A$2:$AA$19,9,FALSE))/VLOOKUP($B1613,Stats!$A$2:$AA$19,23,FALSE),""))</f>
        <v/>
      </c>
      <c r="BJ1613" s="46" t="str">
        <f>IF(ISNUMBER(VLOOKUP($B1613,Stats!$A$2:$AA$19,2,FALSE))=FALSE,"",IF(ISNUMBER(#REF!),(#REF!-VLOOKUP($B1613,Stats!$A$2:$AA$19,10,FALSE))/VLOOKUP($B1613,Stats!$A$2:$AA$19,24,FALSE),""))</f>
        <v/>
      </c>
      <c r="BK1613" s="44">
        <f t="shared" si="341"/>
        <v>0.78391876125368887</v>
      </c>
      <c r="BL1613" s="46" t="str">
        <f>IF(ISNUMBER(VLOOKUP($B1613,Stats!$A$2:$AA$19,2,FALSE))=FALSE,"",IF(ISNUMBER(#REF!),(#REF!-VLOOKUP($B1613,Stats!$A$2:$AA$19,11,FALSE))/VLOOKUP($B1613,Stats!$A$2:$AA$19,25,FALSE),""))</f>
        <v/>
      </c>
      <c r="BM1613" s="46" t="str">
        <f>IF(ISNUMBER(VLOOKUP($B1613,Stats!$A$2:$AA$19,2,FALSE))=FALSE,"",IF(ISNUMBER(AA1613),(AA1613-VLOOKUP($B1613,Stats!$A$2:$AA$19,12,FALSE))/VLOOKUP($B1613,Stats!$A$2:$AA$19,26,FALSE),""))</f>
        <v/>
      </c>
      <c r="BN1613" s="46" t="str">
        <f>IF(ISNUMBER(VLOOKUP($B1613,Stats!$A$2:$AA$19,2,FALSE))=FALSE,"",IF(ISNUMBER(#REF!),(#REF!-VLOOKUP($B1613,Stats!$A$2:$AA$19,13,FALSE))/VLOOKUP($B1613,Stats!$A$2:$AA$19,27,FALSE),""))</f>
        <v/>
      </c>
      <c r="BO1613" s="46" t="str">
        <f>IF(ISNUMBER(VLOOKUP($B1613,Stats!$A$2:$AA$19,2,FALSE))=FALSE,"",IF(ISNUMBER(#REF!),(#REF!-VLOOKUP($B1613,Stats!$A$2:$AA$19,14,FALSE))/VLOOKUP($B1613,Stats!$A$2:$AB$19,28,FALSE),""))</f>
        <v/>
      </c>
      <c r="BP1613" s="46"/>
      <c r="BQ1613" s="46">
        <f>IF(ISNUMBER(VLOOKUP($B1613,Stats!$A$2:$AA$19,2,FALSE))=FALSE,"",IF(ISNUMBER(BM1613),BM1613,(VLOOKUP($B1613,Stats!$A$2:$AT$19,46,FALSE)-VLOOKUP($B1613,Stats!$A$2:$AA$19,12,FALSE))/VLOOKUP($B1613,Stats!$A$2:$AA$19,26,FALSE)))</f>
        <v>-0.46642635650749076</v>
      </c>
      <c r="BR1613" s="51">
        <f t="shared" si="342"/>
        <v>-0.46642635650749076</v>
      </c>
      <c r="BS1613" s="32" t="str">
        <f t="shared" si="337"/>
        <v>8987_201427</v>
      </c>
      <c r="BT1613" s="53">
        <f t="shared" si="338"/>
        <v>0.20415894873677776</v>
      </c>
    </row>
    <row r="1614" spans="1:72" x14ac:dyDescent="0.15">
      <c r="A1614" s="16">
        <v>8987</v>
      </c>
      <c r="B1614" s="17">
        <v>201501</v>
      </c>
      <c r="C1614" s="3">
        <v>0</v>
      </c>
      <c r="D1614" s="23">
        <v>1.8719580681394454E-3</v>
      </c>
      <c r="E1614" s="18">
        <v>4.1955322042338825E-3</v>
      </c>
      <c r="F1614" s="24">
        <v>2</v>
      </c>
      <c r="G1614" s="24">
        <v>3</v>
      </c>
      <c r="H1614" s="20">
        <v>3.9291898307819428E-3</v>
      </c>
      <c r="I1614" s="20">
        <v>-1.9842389189567524E-3</v>
      </c>
      <c r="J1614" s="24">
        <v>2</v>
      </c>
      <c r="K1614" s="24">
        <v>3</v>
      </c>
      <c r="L1614" s="20">
        <v>7.3342314024846811E-3</v>
      </c>
      <c r="M1614" s="20">
        <v>-3.4175334323923723E-3</v>
      </c>
      <c r="N1614" s="19">
        <v>1.3460000000000001</v>
      </c>
      <c r="O1614" s="19">
        <v>1.0073342314024847</v>
      </c>
      <c r="P1614" s="25">
        <v>42010</v>
      </c>
      <c r="Q1614" s="20">
        <v>-5.9435364041604544E-3</v>
      </c>
      <c r="R1614" s="25">
        <v>42013</v>
      </c>
      <c r="S1614" s="25">
        <f>IF(ISNUMBER(R1614),VLOOKUP(B1614,Index!$B$3:$AB$18,27,FALSE),"")</f>
        <v>42013</v>
      </c>
      <c r="T1614" s="25">
        <f>IF(ISNUMBER($R1614),VLOOKUP($B1614,Index!$B$21:$AB$36,27,FALSE),"")</f>
        <v>42013</v>
      </c>
      <c r="U1614" s="25">
        <f>IF(ISNUMBER($R1614),VLOOKUP($B1614,Index!$B$39:$AB$54,27,FALSE),"")</f>
        <v>42011</v>
      </c>
      <c r="W1614" s="18">
        <v>0.13478098090604007</v>
      </c>
      <c r="X1614" s="19">
        <v>0.4</v>
      </c>
      <c r="Y1614" s="18">
        <v>7.9604626571794831E-2</v>
      </c>
      <c r="Z1614" s="19">
        <f t="shared" si="339"/>
        <v>0</v>
      </c>
      <c r="AA1614" s="21">
        <v>0.3149569449644628</v>
      </c>
      <c r="AB1614" s="3">
        <v>0</v>
      </c>
      <c r="AC1614" s="18">
        <v>1.8165912813994337E-2</v>
      </c>
      <c r="AD1614" s="19">
        <v>0.16000000000000003</v>
      </c>
      <c r="AE1614" s="18">
        <v>6.3368965716349033E-3</v>
      </c>
      <c r="AF1614" s="19">
        <f t="shared" si="340"/>
        <v>0</v>
      </c>
      <c r="AG1614" s="21">
        <v>9.9197877181347649E-2</v>
      </c>
      <c r="AH1614" s="3">
        <v>0</v>
      </c>
      <c r="AK1614" t="str">
        <f t="shared" si="343"/>
        <v/>
      </c>
      <c r="AL1614" t="str">
        <f t="shared" si="343"/>
        <v/>
      </c>
      <c r="AM1614" t="str">
        <f t="shared" si="343"/>
        <v/>
      </c>
      <c r="AN1614" t="str">
        <f t="shared" si="343"/>
        <v/>
      </c>
      <c r="AO1614" t="str">
        <f t="shared" si="343"/>
        <v/>
      </c>
      <c r="AP1614" t="str">
        <f t="shared" si="343"/>
        <v/>
      </c>
      <c r="AQ1614" t="str">
        <f t="shared" si="343"/>
        <v/>
      </c>
      <c r="AR1614">
        <f t="shared" si="343"/>
        <v>0.3149569449644628</v>
      </c>
      <c r="AS1614" t="str">
        <f t="shared" si="343"/>
        <v/>
      </c>
      <c r="AT1614" t="str">
        <f t="shared" si="343"/>
        <v/>
      </c>
      <c r="AU1614" t="str">
        <f t="shared" si="343"/>
        <v/>
      </c>
      <c r="AV1614" t="str">
        <f t="shared" si="343"/>
        <v/>
      </c>
      <c r="AW1614" t="str">
        <f t="shared" si="343"/>
        <v/>
      </c>
      <c r="AX1614" t="str">
        <f t="shared" si="343"/>
        <v/>
      </c>
      <c r="AZ1614" s="46">
        <f>IF(ISNUMBER(VLOOKUP($B1614,Stats!$A$2:$AA$19,2,FALSE))=FALSE,"",IF(ISNUMBER(W1614),(W1614-VLOOKUP($B1614,Stats!$A$2:$AA$19,2,FALSE))/VLOOKUP($B1614,Stats!$A$2:$AA$19,16,FALSE),""))</f>
        <v>-0.55295255862947557</v>
      </c>
      <c r="BA1614" s="46">
        <f>IF(ISNUMBER(VLOOKUP($B1614,Stats!$A$2:$AA$19,2,FALSE))=FALSE,"",IF(ISNUMBER(X1614),(X1614-VLOOKUP($B1614,Stats!$A$2:$AA$19,3,FALSE))/VLOOKUP($B1614,Stats!$A$2:$AA$19,17,FALSE),""))</f>
        <v>-0.84220341465677562</v>
      </c>
      <c r="BB1614" s="46"/>
      <c r="BC1614" s="46"/>
      <c r="BD1614" s="44">
        <f t="shared" si="336"/>
        <v>-0.69757798664312554</v>
      </c>
      <c r="BE1614" s="46">
        <f>IF(ISNUMBER(VLOOKUP($B1614,Stats!$A$2:$AA$19,2,FALSE))=FALSE,"",IF(ISNUMBER(Y1614),(Y1614-VLOOKUP($B1614,Stats!$A$2:$AA$19,5,FALSE))/VLOOKUP($B1614,Stats!$A$2:$AA$19,19,FALSE),""))</f>
        <v>-0.96273404030673615</v>
      </c>
      <c r="BF1614" s="46"/>
      <c r="BG1614" s="46"/>
      <c r="BH1614" s="46">
        <f>IF(ISNUMBER(VLOOKUP($B1614,Stats!$A$2:$AA$19,2,FALSE))=FALSE,"",IF(ISNUMBER(Z1614),(Z1614-VLOOKUP($B1614,Stats!$A$2:$AA$19,8,FALSE))/VLOOKUP($B1614,Stats!$A$2:$AA$19,22,FALSE),""))</f>
        <v>-0.58823842946080296</v>
      </c>
      <c r="BI1614" s="46" t="str">
        <f>IF(ISNUMBER(VLOOKUP($B1614,Stats!$A$2:$AA$19,2,FALSE))=FALSE,"",IF(ISNUMBER(#REF!),(#REF!-VLOOKUP($B1614,Stats!$A$2:$AA$19,9,FALSE))/VLOOKUP($B1614,Stats!$A$2:$AA$19,23,FALSE),""))</f>
        <v/>
      </c>
      <c r="BJ1614" s="46" t="str">
        <f>IF(ISNUMBER(VLOOKUP($B1614,Stats!$A$2:$AA$19,2,FALSE))=FALSE,"",IF(ISNUMBER(#REF!),(#REF!-VLOOKUP($B1614,Stats!$A$2:$AA$19,10,FALSE))/VLOOKUP($B1614,Stats!$A$2:$AA$19,24,FALSE),""))</f>
        <v/>
      </c>
      <c r="BK1614" s="44">
        <f t="shared" si="341"/>
        <v>0.49744229937647433</v>
      </c>
      <c r="BL1614" s="46" t="str">
        <f>IF(ISNUMBER(VLOOKUP($B1614,Stats!$A$2:$AA$19,2,FALSE))=FALSE,"",IF(ISNUMBER(#REF!),(#REF!-VLOOKUP($B1614,Stats!$A$2:$AA$19,11,FALSE))/VLOOKUP($B1614,Stats!$A$2:$AA$19,25,FALSE),""))</f>
        <v/>
      </c>
      <c r="BM1614" s="46">
        <f>IF(ISNUMBER(VLOOKUP($B1614,Stats!$A$2:$AA$19,2,FALSE))=FALSE,"",IF(ISNUMBER(AA1614),(AA1614-VLOOKUP($B1614,Stats!$A$2:$AA$19,12,FALSE))/VLOOKUP($B1614,Stats!$A$2:$AA$19,26,FALSE),""))</f>
        <v>-0.41790662856618044</v>
      </c>
      <c r="BN1614" s="46" t="str">
        <f>IF(ISNUMBER(VLOOKUP($B1614,Stats!$A$2:$AA$19,2,FALSE))=FALSE,"",IF(ISNUMBER(#REF!),(#REF!-VLOOKUP($B1614,Stats!$A$2:$AA$19,13,FALSE))/VLOOKUP($B1614,Stats!$A$2:$AA$19,27,FALSE),""))</f>
        <v/>
      </c>
      <c r="BO1614" s="46" t="str">
        <f>IF(ISNUMBER(VLOOKUP($B1614,Stats!$A$2:$AA$19,2,FALSE))=FALSE,"",IF(ISNUMBER(#REF!),(#REF!-VLOOKUP($B1614,Stats!$A$2:$AA$19,14,FALSE))/VLOOKUP($B1614,Stats!$A$2:$AB$19,28,FALSE),""))</f>
        <v/>
      </c>
      <c r="BP1614" s="46"/>
      <c r="BQ1614" s="46">
        <f>IF(ISNUMBER(VLOOKUP($B1614,Stats!$A$2:$AA$19,2,FALSE))=FALSE,"",IF(ISNUMBER(BM1614),BM1614,(VLOOKUP($B1614,Stats!$A$2:$AT$19,46,FALSE)-VLOOKUP($B1614,Stats!$A$2:$AA$19,12,FALSE))/VLOOKUP($B1614,Stats!$A$2:$AA$19,26,FALSE)))</f>
        <v>-0.41790662856618044</v>
      </c>
      <c r="BR1614" s="51">
        <f t="shared" si="342"/>
        <v>-0.41790662856618044</v>
      </c>
      <c r="BS1614" s="32" t="str">
        <f t="shared" si="337"/>
        <v>8987_201501</v>
      </c>
      <c r="BT1614" s="53">
        <f t="shared" si="338"/>
        <v>7.5368456584023386E-2</v>
      </c>
    </row>
    <row r="1615" spans="1:72" x14ac:dyDescent="0.15">
      <c r="A1615" s="16">
        <v>8987</v>
      </c>
      <c r="B1615" s="17">
        <v>201502</v>
      </c>
      <c r="C1615" s="3">
        <v>0</v>
      </c>
      <c r="D1615" s="23">
        <v>1.9730941704035887E-2</v>
      </c>
      <c r="E1615" s="18">
        <v>6.7293117888158303E-3</v>
      </c>
      <c r="F1615" s="24">
        <v>6</v>
      </c>
      <c r="G1615" s="24">
        <v>4</v>
      </c>
      <c r="H1615" s="20">
        <v>5.6908204073969531E-3</v>
      </c>
      <c r="I1615" s="20">
        <v>-3.5961715816615059E-3</v>
      </c>
      <c r="J1615" s="24">
        <v>3</v>
      </c>
      <c r="K1615" s="24">
        <v>1</v>
      </c>
      <c r="L1615" s="20">
        <v>1.7897259248165431E-2</v>
      </c>
      <c r="M1615" s="20">
        <v>-6.0538116591928315E-3</v>
      </c>
      <c r="N1615" s="19">
        <v>1.3664000000000001</v>
      </c>
      <c r="O1615" s="19">
        <v>1.027445672606963</v>
      </c>
      <c r="P1615" s="25">
        <v>42026</v>
      </c>
      <c r="Q1615" s="20">
        <v>-4.1759880686055295E-3</v>
      </c>
      <c r="R1615" s="25">
        <v>42023</v>
      </c>
      <c r="S1615" s="25">
        <f>IF(ISNUMBER(R1615),VLOOKUP(B1615,Index!$B$3:$AB$18,27,FALSE),"")</f>
        <v>42023</v>
      </c>
      <c r="T1615" s="25">
        <f>IF(ISNUMBER($R1615),VLOOKUP($B1615,Index!$B$21:$AB$36,27,FALSE),"")</f>
        <v>42023</v>
      </c>
      <c r="U1615" s="25">
        <f>IF(ISNUMBER($R1615),VLOOKUP($B1615,Index!$B$39:$AB$54,27,FALSE),"")</f>
        <v>42027</v>
      </c>
      <c r="W1615" s="18">
        <v>0.59192825112107661</v>
      </c>
      <c r="X1615" s="19">
        <v>0.6</v>
      </c>
      <c r="Y1615" s="18">
        <v>0.12767971402848008</v>
      </c>
      <c r="Z1615" s="19">
        <f t="shared" si="339"/>
        <v>0</v>
      </c>
      <c r="AA1615" s="21">
        <v>4.7248558616271525</v>
      </c>
      <c r="AB1615" s="3">
        <v>0</v>
      </c>
      <c r="AC1615" s="18">
        <v>0.35037905447525636</v>
      </c>
      <c r="AD1615" s="19">
        <v>0.36</v>
      </c>
      <c r="AE1615" s="18">
        <v>1.6302109374394452E-2</v>
      </c>
      <c r="AF1615" s="19">
        <f t="shared" si="340"/>
        <v>0</v>
      </c>
      <c r="AG1615" s="21">
        <v>22.324262913152463</v>
      </c>
      <c r="AH1615" s="3">
        <v>0</v>
      </c>
      <c r="AK1615" t="str">
        <f t="shared" si="343"/>
        <v/>
      </c>
      <c r="AL1615" t="str">
        <f t="shared" si="343"/>
        <v/>
      </c>
      <c r="AM1615" t="str">
        <f t="shared" si="343"/>
        <v/>
      </c>
      <c r="AN1615" t="str">
        <f t="shared" si="343"/>
        <v/>
      </c>
      <c r="AO1615" t="str">
        <f t="shared" si="343"/>
        <v/>
      </c>
      <c r="AP1615" t="str">
        <f t="shared" si="343"/>
        <v/>
      </c>
      <c r="AQ1615" t="str">
        <f t="shared" si="343"/>
        <v/>
      </c>
      <c r="AR1615" t="str">
        <f t="shared" si="343"/>
        <v/>
      </c>
      <c r="AS1615">
        <f t="shared" si="343"/>
        <v>4.7248558616271525</v>
      </c>
      <c r="AT1615" t="str">
        <f t="shared" si="343"/>
        <v/>
      </c>
      <c r="AU1615" t="str">
        <f t="shared" si="343"/>
        <v/>
      </c>
      <c r="AV1615" t="str">
        <f t="shared" si="343"/>
        <v/>
      </c>
      <c r="AW1615" t="str">
        <f t="shared" si="343"/>
        <v/>
      </c>
      <c r="AX1615" t="str">
        <f t="shared" si="343"/>
        <v/>
      </c>
      <c r="AZ1615" s="46">
        <f>IF(ISNUMBER(VLOOKUP($B1615,Stats!$A$2:$AA$19,2,FALSE))=FALSE,"",IF(ISNUMBER(W1615),(W1615-VLOOKUP($B1615,Stats!$A$2:$AA$19,2,FALSE))/VLOOKUP($B1615,Stats!$A$2:$AA$19,16,FALSE),""))</f>
        <v>-0.16552347752561766</v>
      </c>
      <c r="BA1615" s="46">
        <f>IF(ISNUMBER(VLOOKUP($B1615,Stats!$A$2:$AA$19,2,FALSE))=FALSE,"",IF(ISNUMBER(X1615),(X1615-VLOOKUP($B1615,Stats!$A$2:$AA$19,3,FALSE))/VLOOKUP($B1615,Stats!$A$2:$AA$19,17,FALSE),""))</f>
        <v>-0.52813738425366874</v>
      </c>
      <c r="BB1615" s="46"/>
      <c r="BC1615" s="46"/>
      <c r="BD1615" s="44">
        <f t="shared" si="336"/>
        <v>-0.34683043088964322</v>
      </c>
      <c r="BE1615" s="46">
        <f>IF(ISNUMBER(VLOOKUP($B1615,Stats!$A$2:$AA$19,2,FALSE))=FALSE,"",IF(ISNUMBER(Y1615),(Y1615-VLOOKUP($B1615,Stats!$A$2:$AA$19,5,FALSE))/VLOOKUP($B1615,Stats!$A$2:$AA$19,19,FALSE),""))</f>
        <v>-0.86571945510543646</v>
      </c>
      <c r="BF1615" s="46"/>
      <c r="BG1615" s="46"/>
      <c r="BH1615" s="46">
        <f>IF(ISNUMBER(VLOOKUP($B1615,Stats!$A$2:$AA$19,2,FALSE))=FALSE,"",IF(ISNUMBER(Z1615),(Z1615-VLOOKUP($B1615,Stats!$A$2:$AA$19,8,FALSE))/VLOOKUP($B1615,Stats!$A$2:$AA$19,22,FALSE),""))</f>
        <v>-0.48836753916131515</v>
      </c>
      <c r="BI1615" s="46" t="str">
        <f>IF(ISNUMBER(VLOOKUP($B1615,Stats!$A$2:$AA$19,2,FALSE))=FALSE,"",IF(ISNUMBER(#REF!),(#REF!-VLOOKUP($B1615,Stats!$A$2:$AA$19,9,FALSE))/VLOOKUP($B1615,Stats!$A$2:$AA$19,23,FALSE),""))</f>
        <v/>
      </c>
      <c r="BJ1615" s="46" t="str">
        <f>IF(ISNUMBER(VLOOKUP($B1615,Stats!$A$2:$AA$19,2,FALSE))=FALSE,"",IF(ISNUMBER(#REF!),(#REF!-VLOOKUP($B1615,Stats!$A$2:$AA$19,10,FALSE))/VLOOKUP($B1615,Stats!$A$2:$AA$19,24,FALSE),""))</f>
        <v/>
      </c>
      <c r="BK1615" s="44">
        <f t="shared" si="341"/>
        <v>0.45949335682541093</v>
      </c>
      <c r="BL1615" s="46" t="str">
        <f>IF(ISNUMBER(VLOOKUP($B1615,Stats!$A$2:$AA$19,2,FALSE))=FALSE,"",IF(ISNUMBER(#REF!),(#REF!-VLOOKUP($B1615,Stats!$A$2:$AA$19,11,FALSE))/VLOOKUP($B1615,Stats!$A$2:$AA$19,25,FALSE),""))</f>
        <v/>
      </c>
      <c r="BM1615" s="46">
        <f>IF(ISNUMBER(VLOOKUP($B1615,Stats!$A$2:$AA$19,2,FALSE))=FALSE,"",IF(ISNUMBER(AA1615),(AA1615-VLOOKUP($B1615,Stats!$A$2:$AA$19,12,FALSE))/VLOOKUP($B1615,Stats!$A$2:$AA$19,26,FALSE),""))</f>
        <v>0.31292401181002333</v>
      </c>
      <c r="BN1615" s="46" t="str">
        <f>IF(ISNUMBER(VLOOKUP($B1615,Stats!$A$2:$AA$19,2,FALSE))=FALSE,"",IF(ISNUMBER(#REF!),(#REF!-VLOOKUP($B1615,Stats!$A$2:$AA$19,13,FALSE))/VLOOKUP($B1615,Stats!$A$2:$AA$19,27,FALSE),""))</f>
        <v/>
      </c>
      <c r="BO1615" s="46" t="str">
        <f>IF(ISNUMBER(VLOOKUP($B1615,Stats!$A$2:$AA$19,2,FALSE))=FALSE,"",IF(ISNUMBER(#REF!),(#REF!-VLOOKUP($B1615,Stats!$A$2:$AA$19,14,FALSE))/VLOOKUP($B1615,Stats!$A$2:$AB$19,28,FALSE),""))</f>
        <v/>
      </c>
      <c r="BP1615" s="46"/>
      <c r="BQ1615" s="46">
        <f>IF(ISNUMBER(VLOOKUP($B1615,Stats!$A$2:$AA$19,2,FALSE))=FALSE,"",IF(ISNUMBER(BM1615),BM1615,(VLOOKUP($B1615,Stats!$A$2:$AT$19,46,FALSE)-VLOOKUP($B1615,Stats!$A$2:$AA$19,12,FALSE))/VLOOKUP($B1615,Stats!$A$2:$AA$19,26,FALSE)))</f>
        <v>0.31292401181002333</v>
      </c>
      <c r="BR1615" s="51">
        <f t="shared" si="342"/>
        <v>0.31292401181002333</v>
      </c>
      <c r="BS1615" s="32" t="str">
        <f t="shared" si="337"/>
        <v>8987_201502</v>
      </c>
      <c r="BT1615" s="53">
        <f t="shared" si="338"/>
        <v>0.26891473027932256</v>
      </c>
    </row>
    <row r="1616" spans="1:72" x14ac:dyDescent="0.15">
      <c r="A1616" s="16">
        <v>8987</v>
      </c>
      <c r="B1616" s="17">
        <v>201503</v>
      </c>
      <c r="C1616" s="3">
        <v>0</v>
      </c>
      <c r="D1616" s="23">
        <v>-1.4658457930225799E-2</v>
      </c>
      <c r="E1616" s="18">
        <v>2.6783952760903954E-3</v>
      </c>
      <c r="F1616" s="24">
        <v>3</v>
      </c>
      <c r="G1616" s="24">
        <v>7</v>
      </c>
      <c r="H1616" s="20">
        <v>2.1574242870867621E-3</v>
      </c>
      <c r="I1616" s="20">
        <v>-3.0280045068140004E-3</v>
      </c>
      <c r="J1616" s="24">
        <v>1</v>
      </c>
      <c r="K1616" s="24">
        <v>3</v>
      </c>
      <c r="L1616" s="20">
        <v>3.0278413706521512E-3</v>
      </c>
      <c r="M1616" s="20">
        <v>-5.0325636471284518E-3</v>
      </c>
      <c r="N1616" s="19">
        <v>1.3672</v>
      </c>
      <c r="O1616" s="19">
        <v>1</v>
      </c>
      <c r="P1616" s="25">
        <v>42030</v>
      </c>
      <c r="Q1616" s="20">
        <v>-1.6676418958455175E-2</v>
      </c>
      <c r="R1616" s="25">
        <v>42041</v>
      </c>
      <c r="S1616" s="25">
        <f>IF(ISNUMBER(R1616),VLOOKUP(B1616,Index!$B$3:$AB$18,27,FALSE),"")</f>
        <v>42041</v>
      </c>
      <c r="T1616" s="25">
        <f>IF(ISNUMBER($R1616),VLOOKUP($B1616,Index!$B$21:$AB$36,27,FALSE),"")</f>
        <v>42041</v>
      </c>
      <c r="U1616" s="25">
        <f>IF(ISNUMBER($R1616),VLOOKUP($B1616,Index!$B$39:$AB$54,27,FALSE),"")</f>
        <v>42034</v>
      </c>
      <c r="W1616" s="18">
        <v>-0.43975373790677397</v>
      </c>
      <c r="X1616" s="19">
        <v>0.3</v>
      </c>
      <c r="Y1616" s="18">
        <v>5.0818977280087059E-2</v>
      </c>
      <c r="Z1616" s="19">
        <f t="shared" si="339"/>
        <v>0</v>
      </c>
      <c r="AA1616" s="21" t="s">
        <v>25</v>
      </c>
      <c r="AB1616" s="3">
        <v>0</v>
      </c>
      <c r="AC1616" s="18">
        <v>0.19338335000297965</v>
      </c>
      <c r="AD1616" s="19">
        <v>0.09</v>
      </c>
      <c r="AE1616" s="18">
        <v>2.5825684517940045E-3</v>
      </c>
      <c r="AF1616" s="19">
        <f t="shared" si="340"/>
        <v>0</v>
      </c>
      <c r="AG1616" s="21" t="s">
        <v>25</v>
      </c>
      <c r="AH1616" s="3">
        <v>0</v>
      </c>
      <c r="AK1616" t="str">
        <f t="shared" si="343"/>
        <v/>
      </c>
      <c r="AL1616" t="str">
        <f t="shared" si="343"/>
        <v/>
      </c>
      <c r="AM1616" t="str">
        <f t="shared" si="343"/>
        <v/>
      </c>
      <c r="AN1616" t="str">
        <f t="shared" si="343"/>
        <v/>
      </c>
      <c r="AO1616" t="str">
        <f t="shared" si="343"/>
        <v/>
      </c>
      <c r="AP1616" t="str">
        <f t="shared" si="343"/>
        <v/>
      </c>
      <c r="AQ1616" t="str">
        <f t="shared" si="343"/>
        <v/>
      </c>
      <c r="AR1616" t="str">
        <f t="shared" si="343"/>
        <v/>
      </c>
      <c r="AS1616" t="str">
        <f t="shared" si="343"/>
        <v/>
      </c>
      <c r="AT1616" t="str">
        <f t="shared" si="343"/>
        <v/>
      </c>
      <c r="AU1616" t="str">
        <f t="shared" si="343"/>
        <v/>
      </c>
      <c r="AV1616" t="str">
        <f t="shared" si="343"/>
        <v/>
      </c>
      <c r="AW1616" t="str">
        <f t="shared" si="343"/>
        <v/>
      </c>
      <c r="AX1616" t="str">
        <f t="shared" si="343"/>
        <v/>
      </c>
      <c r="AZ1616" s="46">
        <f>IF(ISNUMBER(VLOOKUP($B1616,Stats!$A$2:$AA$19,2,FALSE))=FALSE,"",IF(ISNUMBER(W1616),(W1616-VLOOKUP($B1616,Stats!$A$2:$AA$19,2,FALSE))/VLOOKUP($B1616,Stats!$A$2:$AA$19,16,FALSE),""))</f>
        <v>0.21154561944115288</v>
      </c>
      <c r="BA1616" s="46">
        <f>IF(ISNUMBER(VLOOKUP($B1616,Stats!$A$2:$AA$19,2,FALSE))=FALSE,"",IF(ISNUMBER(X1616),(X1616-VLOOKUP($B1616,Stats!$A$2:$AA$19,3,FALSE))/VLOOKUP($B1616,Stats!$A$2:$AA$19,17,FALSE),""))</f>
        <v>-0.45237065647630298</v>
      </c>
      <c r="BB1616" s="46"/>
      <c r="BC1616" s="46"/>
      <c r="BD1616" s="44">
        <f t="shared" si="336"/>
        <v>-0.12041251851757505</v>
      </c>
      <c r="BE1616" s="46">
        <f>IF(ISNUMBER(VLOOKUP($B1616,Stats!$A$2:$AA$19,2,FALSE))=FALSE,"",IF(ISNUMBER(Y1616),(Y1616-VLOOKUP($B1616,Stats!$A$2:$AA$19,5,FALSE))/VLOOKUP($B1616,Stats!$A$2:$AA$19,19,FALSE),""))</f>
        <v>-1.0884630738435117</v>
      </c>
      <c r="BF1616" s="46"/>
      <c r="BG1616" s="46"/>
      <c r="BH1616" s="46">
        <f>IF(ISNUMBER(VLOOKUP($B1616,Stats!$A$2:$AA$19,2,FALSE))=FALSE,"",IF(ISNUMBER(Z1616),(Z1616-VLOOKUP($B1616,Stats!$A$2:$AA$19,8,FALSE))/VLOOKUP($B1616,Stats!$A$2:$AA$19,22,FALSE),""))</f>
        <v>-0.64412337137479436</v>
      </c>
      <c r="BI1616" s="46" t="str">
        <f>IF(ISNUMBER(VLOOKUP($B1616,Stats!$A$2:$AA$19,2,FALSE))=FALSE,"",IF(ISNUMBER(#REF!),(#REF!-VLOOKUP($B1616,Stats!$A$2:$AA$19,9,FALSE))/VLOOKUP($B1616,Stats!$A$2:$AA$19,23,FALSE),""))</f>
        <v/>
      </c>
      <c r="BJ1616" s="46" t="str">
        <f>IF(ISNUMBER(VLOOKUP($B1616,Stats!$A$2:$AA$19,2,FALSE))=FALSE,"",IF(ISNUMBER(#REF!),(#REF!-VLOOKUP($B1616,Stats!$A$2:$AA$19,10,FALSE))/VLOOKUP($B1616,Stats!$A$2:$AA$19,24,FALSE),""))</f>
        <v/>
      </c>
      <c r="BK1616" s="44">
        <f t="shared" si="341"/>
        <v>0.56868714027801981</v>
      </c>
      <c r="BL1616" s="46" t="str">
        <f>IF(ISNUMBER(VLOOKUP($B1616,Stats!$A$2:$AA$19,2,FALSE))=FALSE,"",IF(ISNUMBER(#REF!),(#REF!-VLOOKUP($B1616,Stats!$A$2:$AA$19,11,FALSE))/VLOOKUP($B1616,Stats!$A$2:$AA$19,25,FALSE),""))</f>
        <v/>
      </c>
      <c r="BM1616" s="46" t="str">
        <f>IF(ISNUMBER(VLOOKUP($B1616,Stats!$A$2:$AA$19,2,FALSE))=FALSE,"",IF(ISNUMBER(AA1616),(AA1616-VLOOKUP($B1616,Stats!$A$2:$AA$19,12,FALSE))/VLOOKUP($B1616,Stats!$A$2:$AA$19,26,FALSE),""))</f>
        <v/>
      </c>
      <c r="BN1616" s="46" t="str">
        <f>IF(ISNUMBER(VLOOKUP($B1616,Stats!$A$2:$AA$19,2,FALSE))=FALSE,"",IF(ISNUMBER(#REF!),(#REF!-VLOOKUP($B1616,Stats!$A$2:$AA$19,13,FALSE))/VLOOKUP($B1616,Stats!$A$2:$AA$19,27,FALSE),""))</f>
        <v/>
      </c>
      <c r="BO1616" s="46" t="str">
        <f>IF(ISNUMBER(VLOOKUP($B1616,Stats!$A$2:$AA$19,2,FALSE))=FALSE,"",IF(ISNUMBER(#REF!),(#REF!-VLOOKUP($B1616,Stats!$A$2:$AA$19,14,FALSE))/VLOOKUP($B1616,Stats!$A$2:$AB$19,28,FALSE),""))</f>
        <v/>
      </c>
      <c r="BP1616" s="46"/>
      <c r="BQ1616" s="46">
        <f>IF(ISNUMBER(VLOOKUP($B1616,Stats!$A$2:$AA$19,2,FALSE))=FALSE,"",IF(ISNUMBER(BM1616),BM1616,(VLOOKUP($B1616,Stats!$A$2:$AT$19,46,FALSE)-VLOOKUP($B1616,Stats!$A$2:$AA$19,12,FALSE))/VLOOKUP($B1616,Stats!$A$2:$AA$19,26,FALSE)))</f>
        <v>-0.53964354662323732</v>
      </c>
      <c r="BR1616" s="51">
        <f t="shared" si="342"/>
        <v>-0.53964354662323732</v>
      </c>
      <c r="BS1616" s="32" t="str">
        <f t="shared" si="337"/>
        <v>8987_201503</v>
      </c>
      <c r="BT1616" s="53">
        <f t="shared" si="338"/>
        <v>0.20920107113864939</v>
      </c>
    </row>
    <row r="1617" spans="1:72" x14ac:dyDescent="0.15">
      <c r="A1617" s="16">
        <v>8987</v>
      </c>
      <c r="B1617" s="17">
        <v>201504</v>
      </c>
      <c r="C1617" s="3">
        <v>0</v>
      </c>
      <c r="D1617" s="23">
        <v>1.7777447188336737E-2</v>
      </c>
      <c r="E1617" s="18">
        <v>3.6271122464375002E-3</v>
      </c>
      <c r="F1617" s="24">
        <v>5</v>
      </c>
      <c r="G1617" s="24">
        <v>2</v>
      </c>
      <c r="H1617" s="20">
        <v>4.1906140748683377E-3</v>
      </c>
      <c r="I1617" s="20">
        <v>-1.6351078159424492E-3</v>
      </c>
      <c r="J1617" s="24">
        <v>5</v>
      </c>
      <c r="K1617" s="24">
        <v>1</v>
      </c>
      <c r="L1617" s="20">
        <v>7.8803947562233745E-3</v>
      </c>
      <c r="M1617" s="20">
        <v>-3.1240702171972945E-3</v>
      </c>
      <c r="N1617" s="19">
        <v>1.3685</v>
      </c>
      <c r="O1617" s="19">
        <v>1.0211162513057752</v>
      </c>
      <c r="P1617" s="25">
        <v>42051</v>
      </c>
      <c r="Q1617" s="20">
        <v>-1.46145414687604E-4</v>
      </c>
      <c r="R1617" s="25">
        <v>42052</v>
      </c>
      <c r="S1617" s="25">
        <f>IF(ISNUMBER(R1617),VLOOKUP(B1617,Index!$B$3:$AB$18,27,FALSE),"")</f>
        <v>42044</v>
      </c>
      <c r="T1617" s="25">
        <f>IF(ISNUMBER($R1617),VLOOKUP($B1617,Index!$B$21:$AB$36,27,FALSE),"")</f>
        <v>42044</v>
      </c>
      <c r="U1617" s="25">
        <f>IF(ISNUMBER($R1617),VLOOKUP($B1617,Index!$B$39:$AB$54,27,FALSE),"")</f>
        <v>42052</v>
      </c>
      <c r="W1617" s="18">
        <v>0.71109788753346947</v>
      </c>
      <c r="X1617" s="19">
        <v>0.7142857142857143</v>
      </c>
      <c r="Y1617" s="18">
        <v>6.881961616699471E-2</v>
      </c>
      <c r="Z1617" s="19">
        <f t="shared" si="339"/>
        <v>8</v>
      </c>
      <c r="AA1617" s="21">
        <v>121.64218238620259</v>
      </c>
      <c r="AB1617" s="3">
        <v>0</v>
      </c>
      <c r="AC1617" s="18">
        <v>0.50566020565456282</v>
      </c>
      <c r="AD1617" s="19">
        <v>0.51020408163265307</v>
      </c>
      <c r="AE1617" s="18">
        <v>4.73613956937248E-3</v>
      </c>
      <c r="AF1617" s="19">
        <f t="shared" si="340"/>
        <v>64</v>
      </c>
      <c r="AG1617" s="21">
        <v>14796.820535678176</v>
      </c>
      <c r="AH1617" s="3">
        <v>0</v>
      </c>
      <c r="AK1617" t="str">
        <f t="shared" si="343"/>
        <v/>
      </c>
      <c r="AL1617" t="str">
        <f t="shared" si="343"/>
        <v/>
      </c>
      <c r="AM1617" t="str">
        <f t="shared" si="343"/>
        <v/>
      </c>
      <c r="AN1617" t="str">
        <f t="shared" si="343"/>
        <v/>
      </c>
      <c r="AO1617" t="str">
        <f t="shared" si="343"/>
        <v/>
      </c>
      <c r="AP1617" t="str">
        <f t="shared" si="343"/>
        <v/>
      </c>
      <c r="AQ1617" t="str">
        <f t="shared" si="343"/>
        <v/>
      </c>
      <c r="AR1617" t="str">
        <f t="shared" si="343"/>
        <v/>
      </c>
      <c r="AS1617" t="str">
        <f t="shared" si="343"/>
        <v/>
      </c>
      <c r="AT1617" t="str">
        <f t="shared" si="343"/>
        <v/>
      </c>
      <c r="AU1617">
        <f t="shared" si="343"/>
        <v>121.64218238620259</v>
      </c>
      <c r="AV1617" t="str">
        <f t="shared" si="343"/>
        <v/>
      </c>
      <c r="AW1617" t="str">
        <f t="shared" si="343"/>
        <v/>
      </c>
      <c r="AX1617" t="str">
        <f t="shared" si="343"/>
        <v/>
      </c>
      <c r="AZ1617" s="46">
        <f>IF(ISNUMBER(VLOOKUP($B1617,Stats!$A$2:$AA$19,2,FALSE))=FALSE,"",IF(ISNUMBER(W1617),(W1617-VLOOKUP($B1617,Stats!$A$2:$AA$19,2,FALSE))/VLOOKUP($B1617,Stats!$A$2:$AA$19,16,FALSE),""))</f>
        <v>-0.66178361698018084</v>
      </c>
      <c r="BA1617" s="46">
        <f>IF(ISNUMBER(VLOOKUP($B1617,Stats!$A$2:$AA$19,2,FALSE))=FALSE,"",IF(ISNUMBER(X1617),(X1617-VLOOKUP($B1617,Stats!$A$2:$AA$19,3,FALSE))/VLOOKUP($B1617,Stats!$A$2:$AA$19,17,FALSE),""))</f>
        <v>-0.99555450083898211</v>
      </c>
      <c r="BB1617" s="46"/>
      <c r="BC1617" s="46"/>
      <c r="BD1617" s="44">
        <f t="shared" si="336"/>
        <v>-0.82866905890958154</v>
      </c>
      <c r="BE1617" s="46">
        <f>IF(ISNUMBER(VLOOKUP($B1617,Stats!$A$2:$AA$19,2,FALSE))=FALSE,"",IF(ISNUMBER(Y1617),(Y1617-VLOOKUP($B1617,Stats!$A$2:$AA$19,5,FALSE))/VLOOKUP($B1617,Stats!$A$2:$AA$19,19,FALSE),""))</f>
        <v>-0.41785903410774961</v>
      </c>
      <c r="BF1617" s="46"/>
      <c r="BG1617" s="46"/>
      <c r="BH1617" s="46">
        <f>IF(ISNUMBER(VLOOKUP($B1617,Stats!$A$2:$AA$19,2,FALSE))=FALSE,"",IF(ISNUMBER(Z1617),(Z1617-VLOOKUP($B1617,Stats!$A$2:$AA$19,8,FALSE))/VLOOKUP($B1617,Stats!$A$2:$AA$19,22,FALSE),""))</f>
        <v>3.0532012749379223</v>
      </c>
      <c r="BI1617" s="46" t="str">
        <f>IF(ISNUMBER(VLOOKUP($B1617,Stats!$A$2:$AA$19,2,FALSE))=FALSE,"",IF(ISNUMBER(#REF!),(#REF!-VLOOKUP($B1617,Stats!$A$2:$AA$19,9,FALSE))/VLOOKUP($B1617,Stats!$A$2:$AA$19,23,FALSE),""))</f>
        <v/>
      </c>
      <c r="BJ1617" s="46" t="str">
        <f>IF(ISNUMBER(VLOOKUP($B1617,Stats!$A$2:$AA$19,2,FALSE))=FALSE,"",IF(ISNUMBER(#REF!),(#REF!-VLOOKUP($B1617,Stats!$A$2:$AA$19,10,FALSE))/VLOOKUP($B1617,Stats!$A$2:$AA$19,24,FALSE),""))</f>
        <v/>
      </c>
      <c r="BK1617" s="44">
        <f t="shared" si="341"/>
        <v>1.1925013238754247</v>
      </c>
      <c r="BL1617" s="46" t="str">
        <f>IF(ISNUMBER(VLOOKUP($B1617,Stats!$A$2:$AA$19,2,FALSE))=FALSE,"",IF(ISNUMBER(#REF!),(#REF!-VLOOKUP($B1617,Stats!$A$2:$AA$19,11,FALSE))/VLOOKUP($B1617,Stats!$A$2:$AA$19,25,FALSE),""))</f>
        <v/>
      </c>
      <c r="BM1617" s="46">
        <f>IF(ISNUMBER(VLOOKUP($B1617,Stats!$A$2:$AA$19,2,FALSE))=FALSE,"",IF(ISNUMBER(AA1617),(AA1617-VLOOKUP($B1617,Stats!$A$2:$AA$19,12,FALSE))/VLOOKUP($B1617,Stats!$A$2:$AA$19,26,FALSE),""))</f>
        <v>0.76514790916489173</v>
      </c>
      <c r="BN1617" s="46" t="str">
        <f>IF(ISNUMBER(VLOOKUP($B1617,Stats!$A$2:$AA$19,2,FALSE))=FALSE,"",IF(ISNUMBER(#REF!),(#REF!-VLOOKUP($B1617,Stats!$A$2:$AA$19,13,FALSE))/VLOOKUP($B1617,Stats!$A$2:$AA$19,27,FALSE),""))</f>
        <v/>
      </c>
      <c r="BO1617" s="46" t="str">
        <f>IF(ISNUMBER(VLOOKUP($B1617,Stats!$A$2:$AA$19,2,FALSE))=FALSE,"",IF(ISNUMBER(#REF!),(#REF!-VLOOKUP($B1617,Stats!$A$2:$AA$19,14,FALSE))/VLOOKUP($B1617,Stats!$A$2:$AB$19,28,FALSE),""))</f>
        <v/>
      </c>
      <c r="BP1617" s="46"/>
      <c r="BQ1617" s="46">
        <f>IF(ISNUMBER(VLOOKUP($B1617,Stats!$A$2:$AA$19,2,FALSE))=FALSE,"",IF(ISNUMBER(BM1617),BM1617,(VLOOKUP($B1617,Stats!$A$2:$AT$19,46,FALSE)-VLOOKUP($B1617,Stats!$A$2:$AA$19,12,FALSE))/VLOOKUP($B1617,Stats!$A$2:$AA$19,26,FALSE)))</f>
        <v>0.76514790916489173</v>
      </c>
      <c r="BR1617" s="51">
        <f t="shared" si="342"/>
        <v>0.76514790916489173</v>
      </c>
      <c r="BS1617" s="32" t="str">
        <f t="shared" si="337"/>
        <v>8987_201504</v>
      </c>
      <c r="BT1617" s="53">
        <f t="shared" si="338"/>
        <v>0.70279656437631677</v>
      </c>
    </row>
    <row r="1618" spans="1:72" x14ac:dyDescent="0.15">
      <c r="A1618" s="16">
        <v>8987</v>
      </c>
      <c r="B1618" s="17">
        <v>201505</v>
      </c>
      <c r="C1618" s="3">
        <v>0</v>
      </c>
      <c r="D1618" s="23">
        <v>1.4397427464737156E-2</v>
      </c>
      <c r="E1618" s="18">
        <v>3.8352436482972118E-3</v>
      </c>
      <c r="F1618" s="24">
        <v>6</v>
      </c>
      <c r="G1618" s="24">
        <v>2</v>
      </c>
      <c r="H1618" s="20">
        <v>3.1732012716814881E-3</v>
      </c>
      <c r="I1618" s="20">
        <v>-2.3401702024711257E-3</v>
      </c>
      <c r="J1618" s="24">
        <v>4</v>
      </c>
      <c r="K1618" s="24">
        <v>1</v>
      </c>
      <c r="L1618" s="20">
        <v>7.534593928856026E-3</v>
      </c>
      <c r="M1618" s="20">
        <v>-3.0168079298952266E-3</v>
      </c>
      <c r="N1618" s="19">
        <v>1.3922000000000001</v>
      </c>
      <c r="O1618" s="19">
        <v>1.0168723979256447</v>
      </c>
      <c r="P1618" s="25">
        <v>42068</v>
      </c>
      <c r="Q1618" s="20">
        <v>-3.0168079298952266E-3</v>
      </c>
      <c r="R1618" s="25">
        <v>42069</v>
      </c>
      <c r="S1618" s="25">
        <f>IF(ISNUMBER(R1618),VLOOKUP(B1618,Index!$B$3:$AB$18,27,FALSE),"")</f>
        <v>42069</v>
      </c>
      <c r="T1618" s="25">
        <f>IF(ISNUMBER($R1618),VLOOKUP($B1618,Index!$B$21:$AB$36,27,FALSE),"")</f>
        <v>42069</v>
      </c>
      <c r="U1618" s="25">
        <f>IF(ISNUMBER($R1618),VLOOKUP($B1618,Index!$B$39:$AB$54,27,FALSE),"")</f>
        <v>42069</v>
      </c>
      <c r="W1618" s="18">
        <v>0.51830738873053761</v>
      </c>
      <c r="X1618" s="19">
        <v>0.75</v>
      </c>
      <c r="Y1618" s="18">
        <v>7.2768631861877681E-2</v>
      </c>
      <c r="Z1618" s="19">
        <f t="shared" si="339"/>
        <v>0</v>
      </c>
      <c r="AA1618" s="21">
        <v>4.7724044086681969</v>
      </c>
      <c r="AB1618" s="3">
        <v>0</v>
      </c>
      <c r="AC1618" s="18">
        <v>0.26864254921266861</v>
      </c>
      <c r="AD1618" s="19">
        <v>0.5625</v>
      </c>
      <c r="AE1618" s="18">
        <v>5.2952737830494799E-3</v>
      </c>
      <c r="AF1618" s="19">
        <f t="shared" si="340"/>
        <v>0</v>
      </c>
      <c r="AG1618" s="21">
        <v>22.775843839875641</v>
      </c>
      <c r="AH1618" s="3">
        <v>0</v>
      </c>
      <c r="AK1618" t="str">
        <f t="shared" si="343"/>
        <v/>
      </c>
      <c r="AL1618" t="str">
        <f t="shared" si="343"/>
        <v/>
      </c>
      <c r="AM1618" t="str">
        <f t="shared" si="343"/>
        <v/>
      </c>
      <c r="AN1618" t="str">
        <f t="shared" si="343"/>
        <v/>
      </c>
      <c r="AO1618" t="str">
        <f t="shared" si="343"/>
        <v/>
      </c>
      <c r="AP1618" t="str">
        <f t="shared" si="343"/>
        <v/>
      </c>
      <c r="AQ1618" t="str">
        <f t="shared" si="343"/>
        <v/>
      </c>
      <c r="AR1618" t="str">
        <f t="shared" si="343"/>
        <v/>
      </c>
      <c r="AS1618" t="str">
        <f t="shared" si="343"/>
        <v/>
      </c>
      <c r="AT1618" t="str">
        <f t="shared" si="343"/>
        <v/>
      </c>
      <c r="AU1618" t="str">
        <f t="shared" si="343"/>
        <v/>
      </c>
      <c r="AV1618">
        <f t="shared" si="343"/>
        <v>4.7724044086681969</v>
      </c>
      <c r="AW1618" t="str">
        <f t="shared" si="343"/>
        <v/>
      </c>
      <c r="AX1618" t="str">
        <f t="shared" si="343"/>
        <v/>
      </c>
      <c r="AZ1618" s="46">
        <f>IF(ISNUMBER(VLOOKUP($B1618,Stats!$A$2:$AA$19,2,FALSE))=FALSE,"",IF(ISNUMBER(W1618),(W1618-VLOOKUP($B1618,Stats!$A$2:$AA$19,2,FALSE))/VLOOKUP($B1618,Stats!$A$2:$AA$19,16,FALSE),""))</f>
        <v>0.2505111568926508</v>
      </c>
      <c r="BA1618" s="46">
        <f>IF(ISNUMBER(VLOOKUP($B1618,Stats!$A$2:$AA$19,2,FALSE))=FALSE,"",IF(ISNUMBER(X1618),(X1618-VLOOKUP($B1618,Stats!$A$2:$AA$19,3,FALSE))/VLOOKUP($B1618,Stats!$A$2:$AA$19,17,FALSE),""))</f>
        <v>1.2321630968272219</v>
      </c>
      <c r="BB1618" s="46"/>
      <c r="BC1618" s="46"/>
      <c r="BD1618" s="44">
        <f t="shared" si="336"/>
        <v>0.74133712685993636</v>
      </c>
      <c r="BE1618" s="46">
        <f>IF(ISNUMBER(VLOOKUP($B1618,Stats!$A$2:$AA$19,2,FALSE))=FALSE,"",IF(ISNUMBER(Y1618),(Y1618-VLOOKUP($B1618,Stats!$A$2:$AA$19,5,FALSE))/VLOOKUP($B1618,Stats!$A$2:$AA$19,19,FALSE),""))</f>
        <v>-0.85548119120316779</v>
      </c>
      <c r="BF1618" s="46"/>
      <c r="BG1618" s="46"/>
      <c r="BH1618" s="46">
        <f>IF(ISNUMBER(VLOOKUP($B1618,Stats!$A$2:$AA$19,2,FALSE))=FALSE,"",IF(ISNUMBER(Z1618),(Z1618-VLOOKUP($B1618,Stats!$A$2:$AA$19,8,FALSE))/VLOOKUP($B1618,Stats!$A$2:$AA$19,22,FALSE),""))</f>
        <v>-0.59810804423176478</v>
      </c>
      <c r="BI1618" s="46" t="str">
        <f>IF(ISNUMBER(VLOOKUP($B1618,Stats!$A$2:$AA$19,2,FALSE))=FALSE,"",IF(ISNUMBER(#REF!),(#REF!-VLOOKUP($B1618,Stats!$A$2:$AA$19,9,FALSE))/VLOOKUP($B1618,Stats!$A$2:$AA$19,23,FALSE),""))</f>
        <v/>
      </c>
      <c r="BJ1618" s="46" t="str">
        <f>IF(ISNUMBER(VLOOKUP($B1618,Stats!$A$2:$AA$19,2,FALSE))=FALSE,"",IF(ISNUMBER(#REF!),(#REF!-VLOOKUP($B1618,Stats!$A$2:$AA$19,10,FALSE))/VLOOKUP($B1618,Stats!$A$2:$AA$19,24,FALSE),""))</f>
        <v/>
      </c>
      <c r="BK1618" s="44">
        <f t="shared" si="341"/>
        <v>0.41940442057268801</v>
      </c>
      <c r="BL1618" s="46" t="str">
        <f>IF(ISNUMBER(VLOOKUP($B1618,Stats!$A$2:$AA$19,2,FALSE))=FALSE,"",IF(ISNUMBER(#REF!),(#REF!-VLOOKUP($B1618,Stats!$A$2:$AA$19,11,FALSE))/VLOOKUP($B1618,Stats!$A$2:$AA$19,25,FALSE),""))</f>
        <v/>
      </c>
      <c r="BM1618" s="46">
        <f>IF(ISNUMBER(VLOOKUP($B1618,Stats!$A$2:$AA$19,2,FALSE))=FALSE,"",IF(ISNUMBER(AA1618),(AA1618-VLOOKUP($B1618,Stats!$A$2:$AA$19,12,FALSE))/VLOOKUP($B1618,Stats!$A$2:$AA$19,26,FALSE),""))</f>
        <v>-7.6704152434981646E-2</v>
      </c>
      <c r="BN1618" s="46" t="str">
        <f>IF(ISNUMBER(VLOOKUP($B1618,Stats!$A$2:$AA$19,2,FALSE))=FALSE,"",IF(ISNUMBER(#REF!),(#REF!-VLOOKUP($B1618,Stats!$A$2:$AA$19,13,FALSE))/VLOOKUP($B1618,Stats!$A$2:$AA$19,27,FALSE),""))</f>
        <v/>
      </c>
      <c r="BO1618" s="46" t="str">
        <f>IF(ISNUMBER(VLOOKUP($B1618,Stats!$A$2:$AA$19,2,FALSE))=FALSE,"",IF(ISNUMBER(#REF!),(#REF!-VLOOKUP($B1618,Stats!$A$2:$AA$19,14,FALSE))/VLOOKUP($B1618,Stats!$A$2:$AB$19,28,FALSE),""))</f>
        <v/>
      </c>
      <c r="BP1618" s="46"/>
      <c r="BQ1618" s="46">
        <f>IF(ISNUMBER(VLOOKUP($B1618,Stats!$A$2:$AA$19,2,FALSE))=FALSE,"",IF(ISNUMBER(BM1618),BM1618,(VLOOKUP($B1618,Stats!$A$2:$AT$19,46,FALSE)-VLOOKUP($B1618,Stats!$A$2:$AA$19,12,FALSE))/VLOOKUP($B1618,Stats!$A$2:$AA$19,26,FALSE)))</f>
        <v>-7.6704152434981646E-2</v>
      </c>
      <c r="BR1618" s="51">
        <f t="shared" si="342"/>
        <v>-7.6704152434981646E-2</v>
      </c>
      <c r="BS1618" s="32" t="str">
        <f t="shared" si="337"/>
        <v>8987_201505</v>
      </c>
      <c r="BT1618" s="53">
        <f t="shared" si="338"/>
        <v>0.38456924722860375</v>
      </c>
    </row>
    <row r="1619" spans="1:72" x14ac:dyDescent="0.15">
      <c r="A1619" s="16">
        <v>8987</v>
      </c>
      <c r="B1619" s="17">
        <v>201506</v>
      </c>
      <c r="C1619" s="3">
        <v>0</v>
      </c>
      <c r="D1619" s="23">
        <v>5.8861671469740751E-2</v>
      </c>
      <c r="E1619" s="18">
        <v>6.1873780225044969E-3</v>
      </c>
      <c r="F1619" s="24">
        <v>8</v>
      </c>
      <c r="G1619" s="24">
        <v>2</v>
      </c>
      <c r="H1619" s="20">
        <v>7.874183658392292E-3</v>
      </c>
      <c r="I1619" s="20">
        <v>-2.7319329941625226E-3</v>
      </c>
      <c r="J1619" s="24">
        <v>3</v>
      </c>
      <c r="K1619" s="24">
        <v>1</v>
      </c>
      <c r="L1619" s="20">
        <v>1.5700230270043969E-2</v>
      </c>
      <c r="M1619" s="20">
        <v>-2.8192839018889027E-3</v>
      </c>
      <c r="N1619" s="19">
        <v>1.4697</v>
      </c>
      <c r="O1619" s="19">
        <v>1.0455289179768088</v>
      </c>
      <c r="P1619" s="25">
        <v>42083</v>
      </c>
      <c r="Q1619" s="20">
        <v>-2.8192839018889027E-3</v>
      </c>
      <c r="R1619" s="25">
        <v>42075</v>
      </c>
      <c r="S1619" s="25">
        <f>IF(ISNUMBER(R1619),VLOOKUP(B1619,Index!$B$3:$AB$18,27,FALSE),"")</f>
        <v>42073</v>
      </c>
      <c r="T1619" s="25">
        <f>IF(ISNUMBER($R1619),VLOOKUP($B1619,Index!$B$21:$AB$36,27,FALSE),"")</f>
        <v>42075</v>
      </c>
      <c r="U1619" s="25">
        <f>IF(ISNUMBER($R1619),VLOOKUP($B1619,Index!$B$39:$AB$54,27,FALSE),"")</f>
        <v>42075</v>
      </c>
      <c r="W1619" s="18">
        <v>1.7658501440922225</v>
      </c>
      <c r="X1619" s="19">
        <v>0.8</v>
      </c>
      <c r="Y1619" s="18">
        <v>0.11739724377349664</v>
      </c>
      <c r="Z1619" s="19">
        <f t="shared" si="339"/>
        <v>2</v>
      </c>
      <c r="AA1619" s="21">
        <v>20.878234870317176</v>
      </c>
      <c r="AB1619" s="3">
        <v>0</v>
      </c>
      <c r="AC1619" s="18">
        <v>3.1182267313905232</v>
      </c>
      <c r="AD1619" s="19">
        <v>0.64000000000000012</v>
      </c>
      <c r="AE1619" s="18">
        <v>1.3782112845613795E-2</v>
      </c>
      <c r="AF1619" s="19">
        <f t="shared" si="340"/>
        <v>4</v>
      </c>
      <c r="AG1619" s="21">
        <v>435.90069130012807</v>
      </c>
      <c r="AH1619" s="3">
        <v>0</v>
      </c>
      <c r="AK1619" t="str">
        <f t="shared" si="343"/>
        <v/>
      </c>
      <c r="AL1619" t="str">
        <f t="shared" si="343"/>
        <v/>
      </c>
      <c r="AM1619" t="str">
        <f t="shared" si="343"/>
        <v/>
      </c>
      <c r="AN1619" t="str">
        <f t="shared" si="343"/>
        <v/>
      </c>
      <c r="AO1619" t="str">
        <f t="shared" si="343"/>
        <v/>
      </c>
      <c r="AP1619" t="str">
        <f t="shared" si="343"/>
        <v/>
      </c>
      <c r="AQ1619" t="str">
        <f t="shared" si="343"/>
        <v/>
      </c>
      <c r="AR1619" t="str">
        <f t="shared" si="343"/>
        <v/>
      </c>
      <c r="AS1619" t="str">
        <f t="shared" si="343"/>
        <v/>
      </c>
      <c r="AT1619" t="str">
        <f t="shared" si="343"/>
        <v/>
      </c>
      <c r="AU1619" t="str">
        <f t="shared" si="343"/>
        <v/>
      </c>
      <c r="AV1619" t="str">
        <f t="shared" si="343"/>
        <v/>
      </c>
      <c r="AW1619">
        <f t="shared" si="343"/>
        <v>20.878234870317176</v>
      </c>
      <c r="AX1619" t="str">
        <f t="shared" si="343"/>
        <v/>
      </c>
      <c r="AZ1619" s="46">
        <f>IF(ISNUMBER(VLOOKUP($B1619,Stats!$A$2:$AA$19,2,FALSE))=FALSE,"",IF(ISNUMBER(W1619),(W1619-VLOOKUP($B1619,Stats!$A$2:$AA$19,2,FALSE))/VLOOKUP($B1619,Stats!$A$2:$AA$19,16,FALSE),""))</f>
        <v>-0.14212598286617428</v>
      </c>
      <c r="BA1619" s="46">
        <f>IF(ISNUMBER(VLOOKUP($B1619,Stats!$A$2:$AA$19,2,FALSE))=FALSE,"",IF(ISNUMBER(X1619),(X1619-VLOOKUP($B1619,Stats!$A$2:$AA$19,3,FALSE))/VLOOKUP($B1619,Stats!$A$2:$AA$19,17,FALSE),""))</f>
        <v>-3.4963065069354378E-2</v>
      </c>
      <c r="BB1619" s="46"/>
      <c r="BC1619" s="46"/>
      <c r="BD1619" s="44">
        <f t="shared" si="336"/>
        <v>-8.8544523967764327E-2</v>
      </c>
      <c r="BE1619" s="46">
        <f>IF(ISNUMBER(VLOOKUP($B1619,Stats!$A$2:$AA$19,2,FALSE))=FALSE,"",IF(ISNUMBER(Y1619),(Y1619-VLOOKUP($B1619,Stats!$A$2:$AA$19,5,FALSE))/VLOOKUP($B1619,Stats!$A$2:$AA$19,19,FALSE),""))</f>
        <v>-0.27645029057774806</v>
      </c>
      <c r="BF1619" s="46"/>
      <c r="BG1619" s="46"/>
      <c r="BH1619" s="46">
        <f>IF(ISNUMBER(VLOOKUP($B1619,Stats!$A$2:$AA$19,2,FALSE))=FALSE,"",IF(ISNUMBER(Z1619),(Z1619-VLOOKUP($B1619,Stats!$A$2:$AA$19,8,FALSE))/VLOOKUP($B1619,Stats!$A$2:$AA$19,22,FALSE),""))</f>
        <v>-0.44132796508511463</v>
      </c>
      <c r="BI1619" s="46" t="str">
        <f>IF(ISNUMBER(VLOOKUP($B1619,Stats!$A$2:$AA$19,2,FALSE))=FALSE,"",IF(ISNUMBER(#REF!),(#REF!-VLOOKUP($B1619,Stats!$A$2:$AA$19,9,FALSE))/VLOOKUP($B1619,Stats!$A$2:$AA$19,23,FALSE),""))</f>
        <v/>
      </c>
      <c r="BJ1619" s="46" t="str">
        <f>IF(ISNUMBER(VLOOKUP($B1619,Stats!$A$2:$AA$19,2,FALSE))=FALSE,"",IF(ISNUMBER(#REF!),(#REF!-VLOOKUP($B1619,Stats!$A$2:$AA$19,10,FALSE))/VLOOKUP($B1619,Stats!$A$2:$AA$19,24,FALSE),""))</f>
        <v/>
      </c>
      <c r="BK1619" s="44">
        <f t="shared" si="341"/>
        <v>6.1116813878889259E-2</v>
      </c>
      <c r="BL1619" s="46" t="str">
        <f>IF(ISNUMBER(VLOOKUP($B1619,Stats!$A$2:$AA$19,2,FALSE))=FALSE,"",IF(ISNUMBER(#REF!),(#REF!-VLOOKUP($B1619,Stats!$A$2:$AA$19,11,FALSE))/VLOOKUP($B1619,Stats!$A$2:$AA$19,25,FALSE),""))</f>
        <v/>
      </c>
      <c r="BM1619" s="46">
        <f>IF(ISNUMBER(VLOOKUP($B1619,Stats!$A$2:$AA$19,2,FALSE))=FALSE,"",IF(ISNUMBER(AA1619),(AA1619-VLOOKUP($B1619,Stats!$A$2:$AA$19,12,FALSE))/VLOOKUP($B1619,Stats!$A$2:$AA$19,26,FALSE),""))</f>
        <v>-0.15906589035110114</v>
      </c>
      <c r="BN1619" s="46" t="str">
        <f>IF(ISNUMBER(VLOOKUP($B1619,Stats!$A$2:$AA$19,2,FALSE))=FALSE,"",IF(ISNUMBER(#REF!),(#REF!-VLOOKUP($B1619,Stats!$A$2:$AA$19,13,FALSE))/VLOOKUP($B1619,Stats!$A$2:$AA$19,27,FALSE),""))</f>
        <v/>
      </c>
      <c r="BO1619" s="46" t="str">
        <f>IF(ISNUMBER(VLOOKUP($B1619,Stats!$A$2:$AA$19,2,FALSE))=FALSE,"",IF(ISNUMBER(#REF!),(#REF!-VLOOKUP($B1619,Stats!$A$2:$AA$19,14,FALSE))/VLOOKUP($B1619,Stats!$A$2:$AB$19,28,FALSE),""))</f>
        <v/>
      </c>
      <c r="BP1619" s="46"/>
      <c r="BQ1619" s="46">
        <f>IF(ISNUMBER(VLOOKUP($B1619,Stats!$A$2:$AA$19,2,FALSE))=FALSE,"",IF(ISNUMBER(BM1619),BM1619,(VLOOKUP($B1619,Stats!$A$2:$AT$19,46,FALSE)-VLOOKUP($B1619,Stats!$A$2:$AA$19,12,FALSE))/VLOOKUP($B1619,Stats!$A$2:$AA$19,26,FALSE)))</f>
        <v>-0.15906589035110114</v>
      </c>
      <c r="BR1619" s="51">
        <f t="shared" si="342"/>
        <v>-0.15906589035110114</v>
      </c>
      <c r="BS1619" s="32" t="str">
        <f t="shared" si="337"/>
        <v>8987_201506</v>
      </c>
      <c r="BT1619" s="53">
        <f t="shared" si="338"/>
        <v>-1.2851994536439544E-2</v>
      </c>
    </row>
    <row r="1620" spans="1:72" x14ac:dyDescent="0.15">
      <c r="A1620" s="16">
        <v>8987</v>
      </c>
      <c r="B1620" s="17">
        <v>201507</v>
      </c>
      <c r="C1620" s="3">
        <v>0</v>
      </c>
      <c r="D1620" s="23">
        <v>1.5241205688235615E-2</v>
      </c>
      <c r="E1620" s="18">
        <v>5.2981822118549808E-3</v>
      </c>
      <c r="F1620" s="24">
        <v>3</v>
      </c>
      <c r="G1620" s="24">
        <v>2</v>
      </c>
      <c r="H1620" s="20">
        <v>5.8529493583310277E-3</v>
      </c>
      <c r="I1620" s="20">
        <v>-1.1769113437625767E-3</v>
      </c>
      <c r="J1620" s="24">
        <v>1</v>
      </c>
      <c r="K1620" s="24">
        <v>1</v>
      </c>
      <c r="L1620" s="20">
        <v>9.666080843585334E-3</v>
      </c>
      <c r="M1620" s="20">
        <v>-1.2826571254979102E-3</v>
      </c>
      <c r="N1620" s="19">
        <v>1.4937</v>
      </c>
      <c r="O1620" s="19">
        <v>1.0083710254506177</v>
      </c>
      <c r="P1620" s="25">
        <v>42088</v>
      </c>
      <c r="Q1620" s="20">
        <v>-1.2826571254979102E-3</v>
      </c>
      <c r="R1620" s="25">
        <v>42087</v>
      </c>
      <c r="S1620" s="25">
        <f>IF(ISNUMBER(R1620),VLOOKUP(B1620,Index!$B$3:$AB$18,27,FALSE),"")</f>
        <v>42088</v>
      </c>
      <c r="T1620" s="25">
        <f>IF(ISNUMBER($R1620),VLOOKUP($B1620,Index!$B$21:$AB$36,27,FALSE),"")</f>
        <v>42089</v>
      </c>
      <c r="U1620" s="25">
        <f>IF(ISNUMBER($R1620),VLOOKUP($B1620,Index!$B$39:$AB$54,27,FALSE),"")</f>
        <v>42089</v>
      </c>
      <c r="W1620" s="18">
        <v>1.0973668095529643</v>
      </c>
      <c r="X1620" s="19">
        <v>0.6</v>
      </c>
      <c r="Y1620" s="18">
        <v>0.10052593948830299</v>
      </c>
      <c r="Z1620" s="19">
        <f t="shared" si="339"/>
        <v>1</v>
      </c>
      <c r="AA1620" s="21">
        <v>11.882525255780406</v>
      </c>
      <c r="AB1620" s="3">
        <v>0</v>
      </c>
      <c r="AC1620" s="18">
        <v>1.2042139147084518</v>
      </c>
      <c r="AD1620" s="19">
        <v>0.36</v>
      </c>
      <c r="AE1620" s="18">
        <v>1.0105464510005954E-2</v>
      </c>
      <c r="AF1620" s="19">
        <f t="shared" si="340"/>
        <v>1</v>
      </c>
      <c r="AG1620" s="21">
        <v>141.19440645425919</v>
      </c>
      <c r="AH1620" s="3">
        <v>0</v>
      </c>
      <c r="AK1620" t="str">
        <f t="shared" si="343"/>
        <v/>
      </c>
      <c r="AL1620" t="str">
        <f t="shared" si="343"/>
        <v/>
      </c>
      <c r="AM1620" t="str">
        <f t="shared" si="343"/>
        <v/>
      </c>
      <c r="AN1620" t="str">
        <f t="shared" si="343"/>
        <v/>
      </c>
      <c r="AO1620" t="str">
        <f t="shared" si="343"/>
        <v/>
      </c>
      <c r="AP1620" t="str">
        <f t="shared" si="343"/>
        <v/>
      </c>
      <c r="AQ1620" t="str">
        <f t="shared" si="343"/>
        <v/>
      </c>
      <c r="AR1620" t="str">
        <f t="shared" si="343"/>
        <v/>
      </c>
      <c r="AS1620" t="str">
        <f t="shared" si="343"/>
        <v/>
      </c>
      <c r="AT1620" t="str">
        <f t="shared" si="343"/>
        <v/>
      </c>
      <c r="AU1620" t="str">
        <f t="shared" si="343"/>
        <v/>
      </c>
      <c r="AV1620" t="str">
        <f t="shared" si="343"/>
        <v/>
      </c>
      <c r="AW1620" t="str">
        <f t="shared" si="343"/>
        <v/>
      </c>
      <c r="AX1620">
        <f t="shared" si="343"/>
        <v>11.882525255780406</v>
      </c>
      <c r="AZ1620" s="46">
        <f>IF(ISNUMBER(VLOOKUP($B1620,Stats!$A$2:$AA$19,2,FALSE))=FALSE,"",IF(ISNUMBER(W1620),(W1620-VLOOKUP($B1620,Stats!$A$2:$AA$19,2,FALSE))/VLOOKUP($B1620,Stats!$A$2:$AA$19,16,FALSE),""))</f>
        <v>-0.11159094033504889</v>
      </c>
      <c r="BA1620" s="46">
        <f>IF(ISNUMBER(VLOOKUP($B1620,Stats!$A$2:$AA$19,2,FALSE))=FALSE,"",IF(ISNUMBER(X1620),(X1620-VLOOKUP($B1620,Stats!$A$2:$AA$19,3,FALSE))/VLOOKUP($B1620,Stats!$A$2:$AA$19,17,FALSE),""))</f>
        <v>-0.37879956534795695</v>
      </c>
      <c r="BB1620" s="46"/>
      <c r="BC1620" s="46"/>
      <c r="BD1620" s="44">
        <f t="shared" si="336"/>
        <v>-0.24519525284150293</v>
      </c>
      <c r="BE1620" s="46">
        <f>IF(ISNUMBER(VLOOKUP($B1620,Stats!$A$2:$AA$19,2,FALSE))=FALSE,"",IF(ISNUMBER(Y1620),(Y1620-VLOOKUP($B1620,Stats!$A$2:$AA$19,5,FALSE))/VLOOKUP($B1620,Stats!$A$2:$AA$19,19,FALSE),""))</f>
        <v>-0.57542390041462455</v>
      </c>
      <c r="BF1620" s="46"/>
      <c r="BG1620" s="46"/>
      <c r="BH1620" s="46">
        <f>IF(ISNUMBER(VLOOKUP($B1620,Stats!$A$2:$AA$19,2,FALSE))=FALSE,"",IF(ISNUMBER(Z1620),(Z1620-VLOOKUP($B1620,Stats!$A$2:$AA$19,8,FALSE))/VLOOKUP($B1620,Stats!$A$2:$AA$19,22,FALSE),""))</f>
        <v>-0.22777854907483192</v>
      </c>
      <c r="BI1620" s="46" t="str">
        <f>IF(ISNUMBER(VLOOKUP($B1620,Stats!$A$2:$AA$19,2,FALSE))=FALSE,"",IF(ISNUMBER(#REF!),(#REF!-VLOOKUP($B1620,Stats!$A$2:$AA$19,9,FALSE))/VLOOKUP($B1620,Stats!$A$2:$AA$19,23,FALSE),""))</f>
        <v/>
      </c>
      <c r="BJ1620" s="46" t="str">
        <f>IF(ISNUMBER(VLOOKUP($B1620,Stats!$A$2:$AA$19,2,FALSE))=FALSE,"",IF(ISNUMBER(#REF!),(#REF!-VLOOKUP($B1620,Stats!$A$2:$AA$19,10,FALSE))/VLOOKUP($B1620,Stats!$A$2:$AA$19,24,FALSE),""))</f>
        <v/>
      </c>
      <c r="BK1620" s="44">
        <f t="shared" si="341"/>
        <v>0.3344631655677876</v>
      </c>
      <c r="BL1620" s="46" t="str">
        <f>IF(ISNUMBER(VLOOKUP($B1620,Stats!$A$2:$AA$19,2,FALSE))=FALSE,"",IF(ISNUMBER(#REF!),(#REF!-VLOOKUP($B1620,Stats!$A$2:$AA$19,11,FALSE))/VLOOKUP($B1620,Stats!$A$2:$AA$19,25,FALSE),""))</f>
        <v/>
      </c>
      <c r="BM1620" s="46">
        <f>IF(ISNUMBER(VLOOKUP($B1620,Stats!$A$2:$AA$19,2,FALSE))=FALSE,"",IF(ISNUMBER(AA1620),(AA1620-VLOOKUP($B1620,Stats!$A$2:$AA$19,12,FALSE))/VLOOKUP($B1620,Stats!$A$2:$AA$19,26,FALSE),""))</f>
        <v>0.71056045988061955</v>
      </c>
      <c r="BN1620" s="46" t="str">
        <f>IF(ISNUMBER(VLOOKUP($B1620,Stats!$A$2:$AA$19,2,FALSE))=FALSE,"",IF(ISNUMBER(#REF!),(#REF!-VLOOKUP($B1620,Stats!$A$2:$AA$19,13,FALSE))/VLOOKUP($B1620,Stats!$A$2:$AA$19,27,FALSE),""))</f>
        <v/>
      </c>
      <c r="BO1620" s="46" t="str">
        <f>IF(ISNUMBER(VLOOKUP($B1620,Stats!$A$2:$AA$19,2,FALSE))=FALSE,"",IF(ISNUMBER(#REF!),(#REF!-VLOOKUP($B1620,Stats!$A$2:$AA$19,14,FALSE))/VLOOKUP($B1620,Stats!$A$2:$AB$19,28,FALSE),""))</f>
        <v/>
      </c>
      <c r="BP1620" s="46"/>
      <c r="BQ1620" s="46">
        <f>IF(ISNUMBER(VLOOKUP($B1620,Stats!$A$2:$AA$19,2,FALSE))=FALSE,"",IF(ISNUMBER(BM1620),BM1620,(VLOOKUP($B1620,Stats!$A$2:$AT$19,46,FALSE)-VLOOKUP($B1620,Stats!$A$2:$AA$19,12,FALSE))/VLOOKUP($B1620,Stats!$A$2:$AA$19,26,FALSE)))</f>
        <v>0.71056045988061955</v>
      </c>
      <c r="BR1620" s="51">
        <f t="shared" si="342"/>
        <v>0.71056045988061955</v>
      </c>
      <c r="BS1620" s="32" t="str">
        <f t="shared" si="337"/>
        <v>8987_201507</v>
      </c>
      <c r="BT1620" s="53">
        <f t="shared" si="338"/>
        <v>0.29375094074849595</v>
      </c>
    </row>
    <row r="1621" spans="1:72" x14ac:dyDescent="0.15">
      <c r="S1621" t="str">
        <f>IF(ISNUMBER(R1621),VLOOKUP(B1621,Index!$B$3:$AB$18,27,FALSE),"")</f>
        <v/>
      </c>
      <c r="T1621" t="str">
        <f>IF(ISNUMBER($R1621),VLOOKUP($B1621,Index!$B$21:$AB$36,27,FALSE),"")</f>
        <v/>
      </c>
      <c r="U1621" t="str">
        <f>IF(ISNUMBER($R1621),VLOOKUP($B1621,Index!$B$39:$AB$54,27,FALSE),"")</f>
        <v/>
      </c>
      <c r="Z1621" t="str">
        <f t="shared" si="339"/>
        <v/>
      </c>
      <c r="AA1621" t="s">
        <v>25</v>
      </c>
      <c r="AF1621" t="str">
        <f t="shared" si="340"/>
        <v/>
      </c>
      <c r="AG1621" t="s">
        <v>25</v>
      </c>
      <c r="AK1621" t="str">
        <f t="shared" si="343"/>
        <v/>
      </c>
      <c r="AL1621" t="str">
        <f t="shared" si="343"/>
        <v/>
      </c>
      <c r="AM1621" t="str">
        <f t="shared" si="343"/>
        <v/>
      </c>
      <c r="AN1621" t="str">
        <f t="shared" si="343"/>
        <v/>
      </c>
      <c r="AO1621" t="str">
        <f t="shared" si="343"/>
        <v/>
      </c>
      <c r="AP1621" t="str">
        <f t="shared" si="343"/>
        <v/>
      </c>
      <c r="AQ1621" t="str">
        <f t="shared" si="343"/>
        <v/>
      </c>
      <c r="AR1621" t="str">
        <f t="shared" si="343"/>
        <v/>
      </c>
      <c r="AS1621" t="str">
        <f t="shared" si="343"/>
        <v/>
      </c>
      <c r="AT1621" t="str">
        <f t="shared" si="343"/>
        <v/>
      </c>
      <c r="AU1621" t="str">
        <f t="shared" si="343"/>
        <v/>
      </c>
      <c r="AV1621" t="str">
        <f t="shared" si="343"/>
        <v/>
      </c>
      <c r="AW1621" t="str">
        <f t="shared" si="343"/>
        <v/>
      </c>
      <c r="AX1621" t="str">
        <f t="shared" si="343"/>
        <v/>
      </c>
      <c r="AZ1621" s="46" t="str">
        <f>IF(ISNUMBER(VLOOKUP($B1621,Stats!$A$2:$AA$19,2,FALSE))=FALSE,"",IF(ISNUMBER(W1621),(W1621-VLOOKUP($B1621,Stats!$A$2:$AA$19,2,FALSE))/VLOOKUP($B1621,Stats!$A$2:$AA$19,16,FALSE),""))</f>
        <v/>
      </c>
      <c r="BA1621" s="46" t="str">
        <f>IF(ISNUMBER(VLOOKUP($B1621,Stats!$A$2:$AA$19,2,FALSE))=FALSE,"",IF(ISNUMBER(X1621),(X1621-VLOOKUP($B1621,Stats!$A$2:$AA$19,3,FALSE))/VLOOKUP($B1621,Stats!$A$2:$AA$19,17,FALSE),""))</f>
        <v/>
      </c>
      <c r="BB1621" s="46"/>
      <c r="BC1621" s="46"/>
      <c r="BD1621" s="44" t="str">
        <f t="shared" si="336"/>
        <v/>
      </c>
      <c r="BE1621" s="46" t="str">
        <f>IF(ISNUMBER(VLOOKUP($B1621,Stats!$A$2:$AA$19,2,FALSE))=FALSE,"",IF(ISNUMBER(Y1621),(Y1621-VLOOKUP($B1621,Stats!$A$2:$AA$19,5,FALSE))/VLOOKUP($B1621,Stats!$A$2:$AA$19,19,FALSE),""))</f>
        <v/>
      </c>
      <c r="BF1621" s="46"/>
      <c r="BG1621" s="46"/>
      <c r="BH1621" s="46" t="str">
        <f>IF(ISNUMBER(VLOOKUP($B1621,Stats!$A$2:$AA$19,2,FALSE))=FALSE,"",IF(ISNUMBER(Z1621),(Z1621-VLOOKUP($B1621,Stats!$A$2:$AA$19,8,FALSE))/VLOOKUP($B1621,Stats!$A$2:$AA$19,22,FALSE),""))</f>
        <v/>
      </c>
      <c r="BI1621" s="46" t="str">
        <f>IF(ISNUMBER(VLOOKUP($B1621,Stats!$A$2:$AA$19,2,FALSE))=FALSE,"",IF(ISNUMBER(#REF!),(#REF!-VLOOKUP($B1621,Stats!$A$2:$AA$19,9,FALSE))/VLOOKUP($B1621,Stats!$A$2:$AA$19,23,FALSE),""))</f>
        <v/>
      </c>
      <c r="BJ1621" s="46" t="str">
        <f>IF(ISNUMBER(VLOOKUP($B1621,Stats!$A$2:$AA$19,2,FALSE))=FALSE,"",IF(ISNUMBER(#REF!),(#REF!-VLOOKUP($B1621,Stats!$A$2:$AA$19,10,FALSE))/VLOOKUP($B1621,Stats!$A$2:$AA$19,24,FALSE),""))</f>
        <v/>
      </c>
      <c r="BK1621" s="44" t="str">
        <f t="shared" si="341"/>
        <v/>
      </c>
      <c r="BL1621" s="46" t="str">
        <f>IF(ISNUMBER(VLOOKUP($B1621,Stats!$A$2:$AA$19,2,FALSE))=FALSE,"",IF(ISNUMBER(#REF!),(#REF!-VLOOKUP($B1621,Stats!$A$2:$AA$19,11,FALSE))/VLOOKUP($B1621,Stats!$A$2:$AA$19,25,FALSE),""))</f>
        <v/>
      </c>
      <c r="BM1621" s="46" t="str">
        <f>IF(ISNUMBER(VLOOKUP($B1621,Stats!$A$2:$AA$19,2,FALSE))=FALSE,"",IF(ISNUMBER(AA1621),(AA1621-VLOOKUP($B1621,Stats!$A$2:$AA$19,12,FALSE))/VLOOKUP($B1621,Stats!$A$2:$AA$19,26,FALSE),""))</f>
        <v/>
      </c>
      <c r="BN1621" s="46" t="str">
        <f>IF(ISNUMBER(VLOOKUP($B1621,Stats!$A$2:$AA$19,2,FALSE))=FALSE,"",IF(ISNUMBER(#REF!),(#REF!-VLOOKUP($B1621,Stats!$A$2:$AA$19,13,FALSE))/VLOOKUP($B1621,Stats!$A$2:$AA$19,27,FALSE),""))</f>
        <v/>
      </c>
      <c r="BO1621" s="46" t="str">
        <f>IF(ISNUMBER(VLOOKUP($B1621,Stats!$A$2:$AA$19,2,FALSE))=FALSE,"",IF(ISNUMBER(#REF!),(#REF!-VLOOKUP($B1621,Stats!$A$2:$AA$19,14,FALSE))/VLOOKUP($B1621,Stats!$A$2:$AB$19,28,FALSE),""))</f>
        <v/>
      </c>
      <c r="BP1621" s="46"/>
      <c r="BQ1621" s="46" t="str">
        <f>IF(ISNUMBER(VLOOKUP($B1621,Stats!$A$2:$AA$19,2,FALSE))=FALSE,"",IF(ISNUMBER(BM1621),BM1621,(VLOOKUP($B1621,Stats!$A$2:$AT$19,46,FALSE)-VLOOKUP($B1621,Stats!$A$2:$AA$19,12,FALSE))/VLOOKUP($B1621,Stats!$A$2:$AA$19,26,FALSE)))</f>
        <v/>
      </c>
      <c r="BR1621" s="51" t="str">
        <f t="shared" si="342"/>
        <v/>
      </c>
      <c r="BS1621" s="32" t="str">
        <f t="shared" si="337"/>
        <v/>
      </c>
      <c r="BT1621" s="53" t="str">
        <f t="shared" si="338"/>
        <v/>
      </c>
    </row>
    <row r="1622" spans="1:72" ht="40.5" x14ac:dyDescent="0.15">
      <c r="A1622" s="1" t="s">
        <v>60</v>
      </c>
      <c r="B1622" s="1" t="s">
        <v>0</v>
      </c>
      <c r="C1622" s="3"/>
      <c r="D1622" s="4" t="s">
        <v>10</v>
      </c>
      <c r="E1622" s="1" t="s">
        <v>11</v>
      </c>
      <c r="F1622" s="1" t="s">
        <v>12</v>
      </c>
      <c r="G1622" s="1" t="s">
        <v>13</v>
      </c>
      <c r="H1622" s="1" t="s">
        <v>14</v>
      </c>
      <c r="I1622" s="1" t="s">
        <v>15</v>
      </c>
      <c r="J1622" s="1" t="s">
        <v>16</v>
      </c>
      <c r="K1622" s="1" t="s">
        <v>17</v>
      </c>
      <c r="L1622" s="1" t="s">
        <v>18</v>
      </c>
      <c r="M1622" s="1" t="s">
        <v>19</v>
      </c>
      <c r="N1622" s="1" t="s">
        <v>20</v>
      </c>
      <c r="O1622" s="1" t="s">
        <v>21</v>
      </c>
      <c r="P1622" s="1" t="s">
        <v>22</v>
      </c>
      <c r="Q1622" s="1" t="s">
        <v>23</v>
      </c>
      <c r="R1622" s="1" t="s">
        <v>24</v>
      </c>
      <c r="S1622" s="1" t="str">
        <f>IF(ISNUMBER(R1622),VLOOKUP(B1622,Index!$B$3:$AB$18,27,FALSE),"")</f>
        <v/>
      </c>
      <c r="T1622" s="1" t="str">
        <f>IF(ISNUMBER($R1622),VLOOKUP($B1622,Index!$B$21:$AB$36,27,FALSE),"")</f>
        <v/>
      </c>
      <c r="U1622" s="1" t="str">
        <f>IF(ISNUMBER($R1622),VLOOKUP($B1622,Index!$B$39:$AB$54,27,FALSE),"")</f>
        <v/>
      </c>
      <c r="W1622" s="1" t="s">
        <v>1</v>
      </c>
      <c r="X1622" s="1" t="s">
        <v>2</v>
      </c>
      <c r="Y1622" s="1" t="s">
        <v>4</v>
      </c>
      <c r="Z1622" s="1" t="str">
        <f t="shared" si="339"/>
        <v/>
      </c>
      <c r="AA1622" s="1" t="s">
        <v>8</v>
      </c>
      <c r="AB1622" s="3"/>
      <c r="AC1622" s="1" t="s">
        <v>61</v>
      </c>
      <c r="AD1622" s="1" t="s">
        <v>62</v>
      </c>
      <c r="AE1622" s="1" t="s">
        <v>63</v>
      </c>
      <c r="AF1622" s="1" t="str">
        <f t="shared" si="340"/>
        <v/>
      </c>
      <c r="AG1622" s="1" t="s">
        <v>38</v>
      </c>
      <c r="AH1622" s="3"/>
      <c r="AK1622" t="str">
        <f t="shared" si="343"/>
        <v/>
      </c>
      <c r="AL1622" t="str">
        <f t="shared" si="343"/>
        <v/>
      </c>
      <c r="AM1622" t="str">
        <f t="shared" si="343"/>
        <v/>
      </c>
      <c r="AN1622" t="str">
        <f t="shared" si="343"/>
        <v/>
      </c>
      <c r="AO1622" t="str">
        <f t="shared" si="343"/>
        <v/>
      </c>
      <c r="AP1622" t="str">
        <f t="shared" si="343"/>
        <v/>
      </c>
      <c r="AQ1622" t="str">
        <f t="shared" si="343"/>
        <v/>
      </c>
      <c r="AR1622" t="str">
        <f t="shared" si="343"/>
        <v/>
      </c>
      <c r="AS1622" t="str">
        <f t="shared" si="343"/>
        <v/>
      </c>
      <c r="AT1622" t="str">
        <f t="shared" si="343"/>
        <v/>
      </c>
      <c r="AU1622" t="str">
        <f t="shared" si="343"/>
        <v/>
      </c>
      <c r="AV1622" t="str">
        <f t="shared" si="343"/>
        <v/>
      </c>
      <c r="AW1622" t="str">
        <f t="shared" si="343"/>
        <v/>
      </c>
      <c r="AX1622" t="str">
        <f t="shared" si="343"/>
        <v/>
      </c>
      <c r="AZ1622" s="46" t="str">
        <f>IF(ISNUMBER(VLOOKUP($B1622,Stats!$A$2:$AA$19,2,FALSE))=FALSE,"",IF(ISNUMBER(W1622),(W1622-VLOOKUP($B1622,Stats!$A$2:$AA$19,2,FALSE))/VLOOKUP($B1622,Stats!$A$2:$AA$19,16,FALSE),""))</f>
        <v/>
      </c>
      <c r="BA1622" s="46" t="str">
        <f>IF(ISNUMBER(VLOOKUP($B1622,Stats!$A$2:$AA$19,2,FALSE))=FALSE,"",IF(ISNUMBER(X1622),(X1622-VLOOKUP($B1622,Stats!$A$2:$AA$19,3,FALSE))/VLOOKUP($B1622,Stats!$A$2:$AA$19,17,FALSE),""))</f>
        <v/>
      </c>
      <c r="BB1622" s="46"/>
      <c r="BC1622" s="46"/>
      <c r="BD1622" s="44" t="str">
        <f t="shared" si="336"/>
        <v/>
      </c>
      <c r="BE1622" s="46" t="str">
        <f>IF(ISNUMBER(VLOOKUP($B1622,Stats!$A$2:$AA$19,2,FALSE))=FALSE,"",IF(ISNUMBER(Y1622),(Y1622-VLOOKUP($B1622,Stats!$A$2:$AA$19,5,FALSE))/VLOOKUP($B1622,Stats!$A$2:$AA$19,19,FALSE),""))</f>
        <v/>
      </c>
      <c r="BF1622" s="46"/>
      <c r="BG1622" s="46"/>
      <c r="BH1622" s="46" t="str">
        <f>IF(ISNUMBER(VLOOKUP($B1622,Stats!$A$2:$AA$19,2,FALSE))=FALSE,"",IF(ISNUMBER(Z1622),(Z1622-VLOOKUP($B1622,Stats!$A$2:$AA$19,8,FALSE))/VLOOKUP($B1622,Stats!$A$2:$AA$19,22,FALSE),""))</f>
        <v/>
      </c>
      <c r="BI1622" s="46" t="str">
        <f>IF(ISNUMBER(VLOOKUP($B1622,Stats!$A$2:$AA$19,2,FALSE))=FALSE,"",IF(ISNUMBER(#REF!),(#REF!-VLOOKUP($B1622,Stats!$A$2:$AA$19,9,FALSE))/VLOOKUP($B1622,Stats!$A$2:$AA$19,23,FALSE),""))</f>
        <v/>
      </c>
      <c r="BJ1622" s="46" t="str">
        <f>IF(ISNUMBER(VLOOKUP($B1622,Stats!$A$2:$AA$19,2,FALSE))=FALSE,"",IF(ISNUMBER(#REF!),(#REF!-VLOOKUP($B1622,Stats!$A$2:$AA$19,10,FALSE))/VLOOKUP($B1622,Stats!$A$2:$AA$19,24,FALSE),""))</f>
        <v/>
      </c>
      <c r="BK1622" s="44" t="str">
        <f t="shared" si="341"/>
        <v/>
      </c>
      <c r="BL1622" s="46" t="str">
        <f>IF(ISNUMBER(VLOOKUP($B1622,Stats!$A$2:$AA$19,2,FALSE))=FALSE,"",IF(ISNUMBER(#REF!),(#REF!-VLOOKUP($B1622,Stats!$A$2:$AA$19,11,FALSE))/VLOOKUP($B1622,Stats!$A$2:$AA$19,25,FALSE),""))</f>
        <v/>
      </c>
      <c r="BM1622" s="46" t="str">
        <f>IF(ISNUMBER(VLOOKUP($B1622,Stats!$A$2:$AA$19,2,FALSE))=FALSE,"",IF(ISNUMBER(AA1622),(AA1622-VLOOKUP($B1622,Stats!$A$2:$AA$19,12,FALSE))/VLOOKUP($B1622,Stats!$A$2:$AA$19,26,FALSE),""))</f>
        <v/>
      </c>
      <c r="BN1622" s="46" t="str">
        <f>IF(ISNUMBER(VLOOKUP($B1622,Stats!$A$2:$AA$19,2,FALSE))=FALSE,"",IF(ISNUMBER(#REF!),(#REF!-VLOOKUP($B1622,Stats!$A$2:$AA$19,13,FALSE))/VLOOKUP($B1622,Stats!$A$2:$AA$19,27,FALSE),""))</f>
        <v/>
      </c>
      <c r="BO1622" s="46" t="str">
        <f>IF(ISNUMBER(VLOOKUP($B1622,Stats!$A$2:$AA$19,2,FALSE))=FALSE,"",IF(ISNUMBER(#REF!),(#REF!-VLOOKUP($B1622,Stats!$A$2:$AA$19,14,FALSE))/VLOOKUP($B1622,Stats!$A$2:$AB$19,28,FALSE),""))</f>
        <v/>
      </c>
      <c r="BP1622" s="46"/>
      <c r="BQ1622" s="46" t="str">
        <f>IF(ISNUMBER(VLOOKUP($B1622,Stats!$A$2:$AA$19,2,FALSE))=FALSE,"",IF(ISNUMBER(BM1622),BM1622,(VLOOKUP($B1622,Stats!$A$2:$AT$19,46,FALSE)-VLOOKUP($B1622,Stats!$A$2:$AA$19,12,FALSE))/VLOOKUP($B1622,Stats!$A$2:$AA$19,26,FALSE)))</f>
        <v/>
      </c>
      <c r="BR1622" s="51" t="str">
        <f t="shared" si="342"/>
        <v/>
      </c>
      <c r="BS1622" s="32" t="str">
        <f t="shared" si="337"/>
        <v/>
      </c>
      <c r="BT1622" s="53" t="str">
        <f t="shared" si="338"/>
        <v/>
      </c>
    </row>
    <row r="1623" spans="1:72" x14ac:dyDescent="0.15">
      <c r="A1623" s="5">
        <v>10913</v>
      </c>
      <c r="B1623" s="5" t="s">
        <v>64</v>
      </c>
      <c r="C1623" s="3">
        <v>0</v>
      </c>
      <c r="D1623" s="11">
        <v>7.2247135027404097E-2</v>
      </c>
      <c r="E1623" s="6">
        <v>4.3754476584444528E-3</v>
      </c>
      <c r="F1623" s="12">
        <v>70</v>
      </c>
      <c r="G1623" s="12">
        <v>45</v>
      </c>
      <c r="H1623" s="13">
        <v>2.9725981081070037E-3</v>
      </c>
      <c r="I1623" s="13">
        <v>-3.0491973913351345E-3</v>
      </c>
      <c r="J1623" s="12">
        <v>7</v>
      </c>
      <c r="K1623" s="12">
        <v>5</v>
      </c>
      <c r="L1623" s="13">
        <v>2.0190221925579843E-2</v>
      </c>
      <c r="M1623" s="13">
        <v>-1.4222824246528876E-2</v>
      </c>
      <c r="N1623" s="8">
        <v>1.2911999999999999</v>
      </c>
      <c r="O1623" s="8">
        <v>1.0722471350274041</v>
      </c>
      <c r="P1623" s="14">
        <v>42090</v>
      </c>
      <c r="Q1623" s="13">
        <v>-4.2670393817314967E-2</v>
      </c>
      <c r="R1623" s="14">
        <v>41991</v>
      </c>
      <c r="S1623" s="14">
        <f>IF(ISNUMBER(R1623),VLOOKUP(B1623,Index!$B$3:$AB$18,27,FALSE),"")</f>
        <v>42041</v>
      </c>
      <c r="T1623" s="14">
        <f>IF(ISNUMBER($R1623),VLOOKUP($B1623,Index!$B$21:$AB$36,27,FALSE),"")</f>
        <v>41996</v>
      </c>
      <c r="U1623" s="14">
        <f>IF(ISNUMBER($R1623),VLOOKUP($B1623,Index!$B$39:$AB$54,27,FALSE),"")</f>
        <v>42003</v>
      </c>
      <c r="W1623" s="6">
        <v>0.15209923163664019</v>
      </c>
      <c r="X1623" s="7">
        <v>0.60869565217391308</v>
      </c>
      <c r="Y1623" s="6">
        <v>8.3018282301209625E-2</v>
      </c>
      <c r="Z1623" s="8" t="str">
        <f t="shared" si="339"/>
        <v/>
      </c>
      <c r="AA1623" s="9">
        <v>1.6931443224244946</v>
      </c>
      <c r="AB1623" s="3">
        <v>0</v>
      </c>
      <c r="AC1623" s="6">
        <v>2.3134176264456328E-2</v>
      </c>
      <c r="AD1623" s="7">
        <v>0.37051039697542537</v>
      </c>
      <c r="AE1623" s="6">
        <v>6.8920351962433353E-3</v>
      </c>
      <c r="AF1623" s="8" t="str">
        <f t="shared" si="340"/>
        <v/>
      </c>
      <c r="AG1623" s="9">
        <v>2.8667376965583009</v>
      </c>
      <c r="AH1623" s="3">
        <v>0</v>
      </c>
      <c r="AK1623" t="str">
        <f t="shared" ref="AK1623:AX1632" si="344">IF($B1623=AK$2,$AA1623,"")</f>
        <v/>
      </c>
      <c r="AL1623" t="str">
        <f t="shared" si="344"/>
        <v/>
      </c>
      <c r="AM1623" t="str">
        <f t="shared" si="344"/>
        <v/>
      </c>
      <c r="AN1623" t="str">
        <f t="shared" si="344"/>
        <v/>
      </c>
      <c r="AO1623" t="str">
        <f t="shared" si="344"/>
        <v/>
      </c>
      <c r="AP1623" t="str">
        <f t="shared" si="344"/>
        <v/>
      </c>
      <c r="AQ1623" t="str">
        <f t="shared" si="344"/>
        <v/>
      </c>
      <c r="AR1623" t="str">
        <f t="shared" si="344"/>
        <v/>
      </c>
      <c r="AS1623" t="str">
        <f t="shared" si="344"/>
        <v/>
      </c>
      <c r="AT1623" t="str">
        <f t="shared" si="344"/>
        <v/>
      </c>
      <c r="AU1623" t="str">
        <f t="shared" si="344"/>
        <v/>
      </c>
      <c r="AV1623" t="str">
        <f t="shared" si="344"/>
        <v/>
      </c>
      <c r="AW1623" t="str">
        <f t="shared" si="344"/>
        <v/>
      </c>
      <c r="AX1623" t="str">
        <f t="shared" si="344"/>
        <v/>
      </c>
      <c r="AZ1623" s="46" t="str">
        <f>IF(ISNUMBER(VLOOKUP($B1623,Stats!$A$2:$AA$19,2,FALSE))=FALSE,"",IF(ISNUMBER(W1623),(W1623-VLOOKUP($B1623,Stats!$A$2:$AA$19,2,FALSE))/VLOOKUP($B1623,Stats!$A$2:$AA$19,16,FALSE),""))</f>
        <v/>
      </c>
      <c r="BA1623" s="46" t="str">
        <f>IF(ISNUMBER(VLOOKUP($B1623,Stats!$A$2:$AA$19,2,FALSE))=FALSE,"",IF(ISNUMBER(X1623),(X1623-VLOOKUP($B1623,Stats!$A$2:$AA$19,3,FALSE))/VLOOKUP($B1623,Stats!$A$2:$AA$19,17,FALSE),""))</f>
        <v/>
      </c>
      <c r="BB1623" s="46"/>
      <c r="BC1623" s="46"/>
      <c r="BD1623" s="44" t="str">
        <f t="shared" si="336"/>
        <v/>
      </c>
      <c r="BE1623" s="46" t="str">
        <f>IF(ISNUMBER(VLOOKUP($B1623,Stats!$A$2:$AA$19,2,FALSE))=FALSE,"",IF(ISNUMBER(Y1623),(Y1623-VLOOKUP($B1623,Stats!$A$2:$AA$19,5,FALSE))/VLOOKUP($B1623,Stats!$A$2:$AA$19,19,FALSE),""))</f>
        <v/>
      </c>
      <c r="BF1623" s="46"/>
      <c r="BG1623" s="46"/>
      <c r="BH1623" s="46" t="str">
        <f>IF(ISNUMBER(VLOOKUP($B1623,Stats!$A$2:$AA$19,2,FALSE))=FALSE,"",IF(ISNUMBER(Z1623),(Z1623-VLOOKUP($B1623,Stats!$A$2:$AA$19,8,FALSE))/VLOOKUP($B1623,Stats!$A$2:$AA$19,22,FALSE),""))</f>
        <v/>
      </c>
      <c r="BI1623" s="46" t="str">
        <f>IF(ISNUMBER(VLOOKUP($B1623,Stats!$A$2:$AA$19,2,FALSE))=FALSE,"",IF(ISNUMBER(#REF!),(#REF!-VLOOKUP($B1623,Stats!$A$2:$AA$19,9,FALSE))/VLOOKUP($B1623,Stats!$A$2:$AA$19,23,FALSE),""))</f>
        <v/>
      </c>
      <c r="BJ1623" s="46" t="str">
        <f>IF(ISNUMBER(VLOOKUP($B1623,Stats!$A$2:$AA$19,2,FALSE))=FALSE,"",IF(ISNUMBER(#REF!),(#REF!-VLOOKUP($B1623,Stats!$A$2:$AA$19,10,FALSE))/VLOOKUP($B1623,Stats!$A$2:$AA$19,24,FALSE),""))</f>
        <v/>
      </c>
      <c r="BK1623" s="44" t="str">
        <f t="shared" si="341"/>
        <v/>
      </c>
      <c r="BL1623" s="46" t="str">
        <f>IF(ISNUMBER(VLOOKUP($B1623,Stats!$A$2:$AA$19,2,FALSE))=FALSE,"",IF(ISNUMBER(#REF!),(#REF!-VLOOKUP($B1623,Stats!$A$2:$AA$19,11,FALSE))/VLOOKUP($B1623,Stats!$A$2:$AA$19,25,FALSE),""))</f>
        <v/>
      </c>
      <c r="BM1623" s="46" t="str">
        <f>IF(ISNUMBER(VLOOKUP($B1623,Stats!$A$2:$AA$19,2,FALSE))=FALSE,"",IF(ISNUMBER(AA1623),(AA1623-VLOOKUP($B1623,Stats!$A$2:$AA$19,12,FALSE))/VLOOKUP($B1623,Stats!$A$2:$AA$19,26,FALSE),""))</f>
        <v/>
      </c>
      <c r="BN1623" s="46" t="str">
        <f>IF(ISNUMBER(VLOOKUP($B1623,Stats!$A$2:$AA$19,2,FALSE))=FALSE,"",IF(ISNUMBER(#REF!),(#REF!-VLOOKUP($B1623,Stats!$A$2:$AA$19,13,FALSE))/VLOOKUP($B1623,Stats!$A$2:$AA$19,27,FALSE),""))</f>
        <v/>
      </c>
      <c r="BO1623" s="46" t="str">
        <f>IF(ISNUMBER(VLOOKUP($B1623,Stats!$A$2:$AA$19,2,FALSE))=FALSE,"",IF(ISNUMBER(#REF!),(#REF!-VLOOKUP($B1623,Stats!$A$2:$AA$19,14,FALSE))/VLOOKUP($B1623,Stats!$A$2:$AB$19,28,FALSE),""))</f>
        <v/>
      </c>
      <c r="BP1623" s="46"/>
      <c r="BQ1623" s="46" t="str">
        <f>IF(ISNUMBER(VLOOKUP($B1623,Stats!$A$2:$AA$19,2,FALSE))=FALSE,"",IF(ISNUMBER(BM1623),BM1623,(VLOOKUP($B1623,Stats!$A$2:$AT$19,46,FALSE)-VLOOKUP($B1623,Stats!$A$2:$AA$19,12,FALSE))/VLOOKUP($B1623,Stats!$A$2:$AA$19,26,FALSE)))</f>
        <v/>
      </c>
      <c r="BR1623" s="51" t="str">
        <f t="shared" si="342"/>
        <v/>
      </c>
      <c r="BS1623" s="32" t="str">
        <f t="shared" si="337"/>
        <v/>
      </c>
      <c r="BT1623" s="53" t="str">
        <f t="shared" si="338"/>
        <v/>
      </c>
    </row>
    <row r="1624" spans="1:72" x14ac:dyDescent="0.15">
      <c r="A1624" s="5">
        <v>10913</v>
      </c>
      <c r="B1624" s="5" t="s">
        <v>65</v>
      </c>
      <c r="C1624" s="3">
        <v>0</v>
      </c>
      <c r="D1624" s="11">
        <v>5.0409694169011787E-3</v>
      </c>
      <c r="E1624" s="6">
        <v>3.7078221102051522E-3</v>
      </c>
      <c r="F1624" s="15">
        <v>5</v>
      </c>
      <c r="G1624" s="15">
        <v>3.2142857142857144</v>
      </c>
      <c r="H1624" s="13">
        <v>3.0821849994748587E-3</v>
      </c>
      <c r="I1624" s="13">
        <v>-2.6821320258764063E-3</v>
      </c>
      <c r="J1624" s="12">
        <v>3.6428571428571428</v>
      </c>
      <c r="K1624" s="12">
        <v>1.9285714285714286</v>
      </c>
      <c r="L1624" s="13">
        <v>5.9993314005802557E-3</v>
      </c>
      <c r="M1624" s="13">
        <v>-4.9915055300869971E-3</v>
      </c>
      <c r="N1624" s="8">
        <v>1.2275285714285713</v>
      </c>
      <c r="O1624" s="8">
        <v>1.0086707649730167</v>
      </c>
      <c r="P1624" s="14"/>
      <c r="Q1624" s="13">
        <v>-6.3151999949230108E-3</v>
      </c>
      <c r="R1624" s="14"/>
      <c r="S1624" s="14" t="str">
        <f>IF(ISNUMBER(R1624),VLOOKUP(B1624,Index!$B$3:$AB$18,27,FALSE),"")</f>
        <v/>
      </c>
      <c r="T1624" s="14" t="str">
        <f>IF(ISNUMBER($R1624),VLOOKUP($B1624,Index!$B$21:$AB$36,27,FALSE),"")</f>
        <v/>
      </c>
      <c r="U1624" s="14" t="str">
        <f>IF(ISNUMBER($R1624),VLOOKUP($B1624,Index!$B$39:$AB$54,27,FALSE),"")</f>
        <v/>
      </c>
      <c r="W1624" s="6">
        <v>0.17585455368214312</v>
      </c>
      <c r="X1624" s="8">
        <v>0.61207482993197282</v>
      </c>
      <c r="Y1624" s="6">
        <v>7.0350978161880781E-2</v>
      </c>
      <c r="Z1624" s="8" t="str">
        <f t="shared" si="339"/>
        <v/>
      </c>
      <c r="AA1624" s="9" t="s">
        <v>25</v>
      </c>
      <c r="AB1624" s="3">
        <v>0</v>
      </c>
      <c r="AC1624" s="6">
        <v>3.0924824050745755E-2</v>
      </c>
      <c r="AD1624" s="8">
        <v>0.37463559743625346</v>
      </c>
      <c r="AE1624" s="6">
        <v>4.9492601283334268E-3</v>
      </c>
      <c r="AF1624" s="8" t="str">
        <f t="shared" si="340"/>
        <v/>
      </c>
      <c r="AG1624" s="9" t="s">
        <v>25</v>
      </c>
      <c r="AH1624" s="3">
        <v>0</v>
      </c>
      <c r="AK1624" t="str">
        <f t="shared" si="344"/>
        <v/>
      </c>
      <c r="AL1624" t="str">
        <f t="shared" si="344"/>
        <v/>
      </c>
      <c r="AM1624" t="str">
        <f t="shared" si="344"/>
        <v/>
      </c>
      <c r="AN1624" t="str">
        <f t="shared" si="344"/>
        <v/>
      </c>
      <c r="AO1624" t="str">
        <f t="shared" si="344"/>
        <v/>
      </c>
      <c r="AP1624" t="str">
        <f t="shared" si="344"/>
        <v/>
      </c>
      <c r="AQ1624" t="str">
        <f t="shared" si="344"/>
        <v/>
      </c>
      <c r="AR1624" t="str">
        <f t="shared" si="344"/>
        <v/>
      </c>
      <c r="AS1624" t="str">
        <f t="shared" si="344"/>
        <v/>
      </c>
      <c r="AT1624" t="str">
        <f t="shared" si="344"/>
        <v/>
      </c>
      <c r="AU1624" t="str">
        <f t="shared" si="344"/>
        <v/>
      </c>
      <c r="AV1624" t="str">
        <f t="shared" si="344"/>
        <v/>
      </c>
      <c r="AW1624" t="str">
        <f t="shared" si="344"/>
        <v/>
      </c>
      <c r="AX1624" t="str">
        <f t="shared" si="344"/>
        <v/>
      </c>
      <c r="AZ1624" s="46" t="str">
        <f>IF(ISNUMBER(VLOOKUP($B1624,Stats!$A$2:$AA$19,2,FALSE))=FALSE,"",IF(ISNUMBER(W1624),(W1624-VLOOKUP($B1624,Stats!$A$2:$AA$19,2,FALSE))/VLOOKUP($B1624,Stats!$A$2:$AA$19,16,FALSE),""))</f>
        <v/>
      </c>
      <c r="BA1624" s="46" t="str">
        <f>IF(ISNUMBER(VLOOKUP($B1624,Stats!$A$2:$AA$19,2,FALSE))=FALSE,"",IF(ISNUMBER(X1624),(X1624-VLOOKUP($B1624,Stats!$A$2:$AA$19,3,FALSE))/VLOOKUP($B1624,Stats!$A$2:$AA$19,17,FALSE),""))</f>
        <v/>
      </c>
      <c r="BB1624" s="46"/>
      <c r="BC1624" s="46"/>
      <c r="BD1624" s="44" t="str">
        <f t="shared" si="336"/>
        <v/>
      </c>
      <c r="BE1624" s="46" t="str">
        <f>IF(ISNUMBER(VLOOKUP($B1624,Stats!$A$2:$AA$19,2,FALSE))=FALSE,"",IF(ISNUMBER(Y1624),(Y1624-VLOOKUP($B1624,Stats!$A$2:$AA$19,5,FALSE))/VLOOKUP($B1624,Stats!$A$2:$AA$19,19,FALSE),""))</f>
        <v/>
      </c>
      <c r="BF1624" s="46"/>
      <c r="BG1624" s="46"/>
      <c r="BH1624" s="46" t="str">
        <f>IF(ISNUMBER(VLOOKUP($B1624,Stats!$A$2:$AA$19,2,FALSE))=FALSE,"",IF(ISNUMBER(Z1624),(Z1624-VLOOKUP($B1624,Stats!$A$2:$AA$19,8,FALSE))/VLOOKUP($B1624,Stats!$A$2:$AA$19,22,FALSE),""))</f>
        <v/>
      </c>
      <c r="BI1624" s="46" t="str">
        <f>IF(ISNUMBER(VLOOKUP($B1624,Stats!$A$2:$AA$19,2,FALSE))=FALSE,"",IF(ISNUMBER(#REF!),(#REF!-VLOOKUP($B1624,Stats!$A$2:$AA$19,9,FALSE))/VLOOKUP($B1624,Stats!$A$2:$AA$19,23,FALSE),""))</f>
        <v/>
      </c>
      <c r="BJ1624" s="46" t="str">
        <f>IF(ISNUMBER(VLOOKUP($B1624,Stats!$A$2:$AA$19,2,FALSE))=FALSE,"",IF(ISNUMBER(#REF!),(#REF!-VLOOKUP($B1624,Stats!$A$2:$AA$19,10,FALSE))/VLOOKUP($B1624,Stats!$A$2:$AA$19,24,FALSE),""))</f>
        <v/>
      </c>
      <c r="BK1624" s="44" t="str">
        <f t="shared" si="341"/>
        <v/>
      </c>
      <c r="BL1624" s="46" t="str">
        <f>IF(ISNUMBER(VLOOKUP($B1624,Stats!$A$2:$AA$19,2,FALSE))=FALSE,"",IF(ISNUMBER(#REF!),(#REF!-VLOOKUP($B1624,Stats!$A$2:$AA$19,11,FALSE))/VLOOKUP($B1624,Stats!$A$2:$AA$19,25,FALSE),""))</f>
        <v/>
      </c>
      <c r="BM1624" s="46" t="str">
        <f>IF(ISNUMBER(VLOOKUP($B1624,Stats!$A$2:$AA$19,2,FALSE))=FALSE,"",IF(ISNUMBER(AA1624),(AA1624-VLOOKUP($B1624,Stats!$A$2:$AA$19,12,FALSE))/VLOOKUP($B1624,Stats!$A$2:$AA$19,26,FALSE),""))</f>
        <v/>
      </c>
      <c r="BN1624" s="46" t="str">
        <f>IF(ISNUMBER(VLOOKUP($B1624,Stats!$A$2:$AA$19,2,FALSE))=FALSE,"",IF(ISNUMBER(#REF!),(#REF!-VLOOKUP($B1624,Stats!$A$2:$AA$19,13,FALSE))/VLOOKUP($B1624,Stats!$A$2:$AA$19,27,FALSE),""))</f>
        <v/>
      </c>
      <c r="BO1624" s="46" t="str">
        <f>IF(ISNUMBER(VLOOKUP($B1624,Stats!$A$2:$AA$19,2,FALSE))=FALSE,"",IF(ISNUMBER(#REF!),(#REF!-VLOOKUP($B1624,Stats!$A$2:$AA$19,14,FALSE))/VLOOKUP($B1624,Stats!$A$2:$AB$19,28,FALSE),""))</f>
        <v/>
      </c>
      <c r="BP1624" s="46"/>
      <c r="BQ1624" s="46" t="str">
        <f>IF(ISNUMBER(VLOOKUP($B1624,Stats!$A$2:$AA$19,2,FALSE))=FALSE,"",IF(ISNUMBER(BM1624),BM1624,(VLOOKUP($B1624,Stats!$A$2:$AT$19,46,FALSE)-VLOOKUP($B1624,Stats!$A$2:$AA$19,12,FALSE))/VLOOKUP($B1624,Stats!$A$2:$AA$19,26,FALSE)))</f>
        <v/>
      </c>
      <c r="BR1624" s="51" t="str">
        <f t="shared" si="342"/>
        <v/>
      </c>
      <c r="BS1624" s="32" t="str">
        <f t="shared" si="337"/>
        <v/>
      </c>
      <c r="BT1624" s="53" t="str">
        <f t="shared" si="338"/>
        <v/>
      </c>
    </row>
    <row r="1625" spans="1:72" x14ac:dyDescent="0.15">
      <c r="A1625" s="16">
        <v>10913</v>
      </c>
      <c r="B1625" s="17">
        <v>201421</v>
      </c>
      <c r="C1625" s="3">
        <v>0</v>
      </c>
      <c r="D1625" s="23">
        <v>2.1591097824282812E-3</v>
      </c>
      <c r="E1625" s="18">
        <v>1.8831243042431575E-3</v>
      </c>
      <c r="F1625" s="24">
        <v>5</v>
      </c>
      <c r="G1625" s="24">
        <v>2</v>
      </c>
      <c r="H1625" s="20">
        <v>1.1441079352174643E-3</v>
      </c>
      <c r="I1625" s="20">
        <v>-1.775526121022053E-3</v>
      </c>
      <c r="J1625" s="24">
        <v>6</v>
      </c>
      <c r="K1625" s="24">
        <v>2</v>
      </c>
      <c r="L1625" s="20">
        <v>3.314001657000798E-3</v>
      </c>
      <c r="M1625" s="20">
        <v>-3.3853521591941105E-3</v>
      </c>
      <c r="N1625" s="19">
        <v>1.2111000000000001</v>
      </c>
      <c r="O1625" s="19">
        <v>1.0057299451918287</v>
      </c>
      <c r="P1625" s="25">
        <v>41927</v>
      </c>
      <c r="Q1625" s="20">
        <v>-3.5504912889108287E-3</v>
      </c>
      <c r="R1625" s="25">
        <v>41929</v>
      </c>
      <c r="S1625" s="25">
        <f>IF(ISNUMBER(R1625),VLOOKUP(B1625,Index!$B$3:$AB$18,27,FALSE),"")</f>
        <v>41929</v>
      </c>
      <c r="T1625" s="25">
        <f>IF(ISNUMBER($R1625),VLOOKUP($B1625,Index!$B$21:$AB$36,27,FALSE),"")</f>
        <v>41929</v>
      </c>
      <c r="U1625" s="25">
        <f>IF(ISNUMBER($R1625),VLOOKUP($B1625,Index!$B$39:$AB$54,27,FALSE),"")</f>
        <v>41929</v>
      </c>
      <c r="W1625" s="18">
        <v>7.7727952167418124E-2</v>
      </c>
      <c r="X1625" s="19">
        <v>0.7142857142857143</v>
      </c>
      <c r="Y1625" s="18">
        <v>3.5729771511769558E-2</v>
      </c>
      <c r="Z1625" s="19">
        <f t="shared" si="339"/>
        <v>0</v>
      </c>
      <c r="AA1625" s="21">
        <v>0.60811578081370921</v>
      </c>
      <c r="AB1625" s="3">
        <v>0</v>
      </c>
      <c r="AC1625" s="18">
        <v>6.0416345481404399E-3</v>
      </c>
      <c r="AD1625" s="19">
        <v>0.51020408163265307</v>
      </c>
      <c r="AE1625" s="18">
        <v>1.2766165722832596E-3</v>
      </c>
      <c r="AF1625" s="19">
        <f t="shared" si="340"/>
        <v>0</v>
      </c>
      <c r="AG1625" s="21">
        <v>0.36980480287466722</v>
      </c>
      <c r="AH1625" s="3">
        <v>0</v>
      </c>
      <c r="AK1625">
        <f t="shared" si="344"/>
        <v>0.60811578081370921</v>
      </c>
      <c r="AL1625" t="str">
        <f t="shared" si="344"/>
        <v/>
      </c>
      <c r="AM1625" t="str">
        <f t="shared" si="344"/>
        <v/>
      </c>
      <c r="AN1625" t="str">
        <f t="shared" si="344"/>
        <v/>
      </c>
      <c r="AO1625" t="str">
        <f t="shared" si="344"/>
        <v/>
      </c>
      <c r="AP1625" t="str">
        <f t="shared" si="344"/>
        <v/>
      </c>
      <c r="AQ1625" t="str">
        <f t="shared" si="344"/>
        <v/>
      </c>
      <c r="AR1625" t="str">
        <f t="shared" si="344"/>
        <v/>
      </c>
      <c r="AS1625" t="str">
        <f t="shared" si="344"/>
        <v/>
      </c>
      <c r="AT1625" t="str">
        <f t="shared" si="344"/>
        <v/>
      </c>
      <c r="AU1625" t="str">
        <f t="shared" si="344"/>
        <v/>
      </c>
      <c r="AV1625" t="str">
        <f t="shared" si="344"/>
        <v/>
      </c>
      <c r="AW1625" t="str">
        <f t="shared" si="344"/>
        <v/>
      </c>
      <c r="AX1625" t="str">
        <f t="shared" si="344"/>
        <v/>
      </c>
      <c r="AZ1625" s="46">
        <f>IF(ISNUMBER(VLOOKUP($B1625,Stats!$A$2:$AA$19,2,FALSE))=FALSE,"",IF(ISNUMBER(W1625),(W1625-VLOOKUP($B1625,Stats!$A$2:$AA$19,2,FALSE))/VLOOKUP($B1625,Stats!$A$2:$AA$19,16,FALSE),""))</f>
        <v>0.68972200445818188</v>
      </c>
      <c r="BA1625" s="46">
        <f>IF(ISNUMBER(VLOOKUP($B1625,Stats!$A$2:$AA$19,2,FALSE))=FALSE,"",IF(ISNUMBER(X1625),(X1625-VLOOKUP($B1625,Stats!$A$2:$AA$19,3,FALSE))/VLOOKUP($B1625,Stats!$A$2:$AA$19,17,FALSE),""))</f>
        <v>1.0376468171475526</v>
      </c>
      <c r="BB1625" s="46"/>
      <c r="BC1625" s="46"/>
      <c r="BD1625" s="44">
        <f t="shared" si="336"/>
        <v>0.86368441080286718</v>
      </c>
      <c r="BE1625" s="46">
        <f>IF(ISNUMBER(VLOOKUP($B1625,Stats!$A$2:$AA$19,2,FALSE))=FALSE,"",IF(ISNUMBER(Y1625),(Y1625-VLOOKUP($B1625,Stats!$A$2:$AA$19,5,FALSE))/VLOOKUP($B1625,Stats!$A$2:$AA$19,19,FALSE),""))</f>
        <v>-0.7513132968785966</v>
      </c>
      <c r="BF1625" s="46"/>
      <c r="BG1625" s="46"/>
      <c r="BH1625" s="46">
        <f>IF(ISNUMBER(VLOOKUP($B1625,Stats!$A$2:$AA$19,2,FALSE))=FALSE,"",IF(ISNUMBER(Z1625),(Z1625-VLOOKUP($B1625,Stats!$A$2:$AA$19,8,FALSE))/VLOOKUP($B1625,Stats!$A$2:$AA$19,22,FALSE),""))</f>
        <v>-0.61753828864926419</v>
      </c>
      <c r="BI1625" s="46" t="str">
        <f>IF(ISNUMBER(VLOOKUP($B1625,Stats!$A$2:$AA$19,2,FALSE))=FALSE,"",IF(ISNUMBER(#REF!),(#REF!-VLOOKUP($B1625,Stats!$A$2:$AA$19,9,FALSE))/VLOOKUP($B1625,Stats!$A$2:$AA$19,23,FALSE),""))</f>
        <v/>
      </c>
      <c r="BJ1625" s="46" t="str">
        <f>IF(ISNUMBER(VLOOKUP($B1625,Stats!$A$2:$AA$19,2,FALSE))=FALSE,"",IF(ISNUMBER(#REF!),(#REF!-VLOOKUP($B1625,Stats!$A$2:$AA$19,10,FALSE))/VLOOKUP($B1625,Stats!$A$2:$AA$19,24,FALSE),""))</f>
        <v/>
      </c>
      <c r="BK1625" s="44">
        <f t="shared" si="341"/>
        <v>0.34065782122023835</v>
      </c>
      <c r="BL1625" s="46" t="str">
        <f>IF(ISNUMBER(VLOOKUP($B1625,Stats!$A$2:$AA$19,2,FALSE))=FALSE,"",IF(ISNUMBER(#REF!),(#REF!-VLOOKUP($B1625,Stats!$A$2:$AA$19,11,FALSE))/VLOOKUP($B1625,Stats!$A$2:$AA$19,25,FALSE),""))</f>
        <v/>
      </c>
      <c r="BM1625" s="46">
        <f>IF(ISNUMBER(VLOOKUP($B1625,Stats!$A$2:$AA$19,2,FALSE))=FALSE,"",IF(ISNUMBER(AA1625),(AA1625-VLOOKUP($B1625,Stats!$A$2:$AA$19,12,FALSE))/VLOOKUP($B1625,Stats!$A$2:$AA$19,26,FALSE),""))</f>
        <v>-0.74755942085902083</v>
      </c>
      <c r="BN1625" s="46" t="str">
        <f>IF(ISNUMBER(VLOOKUP($B1625,Stats!$A$2:$AA$19,2,FALSE))=FALSE,"",IF(ISNUMBER(#REF!),(#REF!-VLOOKUP($B1625,Stats!$A$2:$AA$19,13,FALSE))/VLOOKUP($B1625,Stats!$A$2:$AA$19,27,FALSE),""))</f>
        <v/>
      </c>
      <c r="BO1625" s="46" t="str">
        <f>IF(ISNUMBER(VLOOKUP($B1625,Stats!$A$2:$AA$19,2,FALSE))=FALSE,"",IF(ISNUMBER(#REF!),(#REF!-VLOOKUP($B1625,Stats!$A$2:$AA$19,14,FALSE))/VLOOKUP($B1625,Stats!$A$2:$AB$19,28,FALSE),""))</f>
        <v/>
      </c>
      <c r="BP1625" s="46"/>
      <c r="BQ1625" s="46">
        <f>IF(ISNUMBER(VLOOKUP($B1625,Stats!$A$2:$AA$19,2,FALSE))=FALSE,"",IF(ISNUMBER(BM1625),BM1625,(VLOOKUP($B1625,Stats!$A$2:$AT$19,46,FALSE)-VLOOKUP($B1625,Stats!$A$2:$AA$19,12,FALSE))/VLOOKUP($B1625,Stats!$A$2:$AA$19,26,FALSE)))</f>
        <v>-0.74755942085902083</v>
      </c>
      <c r="BR1625" s="51">
        <f t="shared" si="342"/>
        <v>-0.74755942085902083</v>
      </c>
      <c r="BS1625" s="32" t="str">
        <f t="shared" si="337"/>
        <v>10913_201421</v>
      </c>
      <c r="BT1625" s="53">
        <f t="shared" si="338"/>
        <v>0.22761969072091226</v>
      </c>
    </row>
    <row r="1626" spans="1:72" x14ac:dyDescent="0.15">
      <c r="A1626" s="16">
        <v>10913</v>
      </c>
      <c r="B1626" s="17">
        <v>201422</v>
      </c>
      <c r="C1626" s="3">
        <v>0</v>
      </c>
      <c r="D1626" s="23">
        <v>1.8230029830956784E-3</v>
      </c>
      <c r="E1626" s="18">
        <v>2.1661349033569532E-3</v>
      </c>
      <c r="F1626" s="24">
        <v>6</v>
      </c>
      <c r="G1626" s="24">
        <v>4</v>
      </c>
      <c r="H1626" s="20">
        <v>1.4476015364227972E-3</v>
      </c>
      <c r="I1626" s="20">
        <v>-1.710743562939071E-3</v>
      </c>
      <c r="J1626" s="24">
        <v>5</v>
      </c>
      <c r="K1626" s="24">
        <v>2</v>
      </c>
      <c r="L1626" s="20">
        <v>3.7288697381503422E-3</v>
      </c>
      <c r="M1626" s="20">
        <v>-4.282655246252598E-3</v>
      </c>
      <c r="N1626" s="19">
        <v>1.2142999999999999</v>
      </c>
      <c r="O1626" s="19">
        <v>1.0024766779493106</v>
      </c>
      <c r="P1626" s="25">
        <v>41941</v>
      </c>
      <c r="Q1626" s="20">
        <v>-4.364654533476009E-3</v>
      </c>
      <c r="R1626" s="25">
        <v>41943</v>
      </c>
      <c r="S1626" s="25">
        <f>IF(ISNUMBER(R1626),VLOOKUP(B1626,Index!$B$3:$AB$18,27,FALSE),"")</f>
        <v>41939</v>
      </c>
      <c r="T1626" s="25">
        <f>IF(ISNUMBER($R1626),VLOOKUP($B1626,Index!$B$21:$AB$36,27,FALSE),"")</f>
        <v>41935</v>
      </c>
      <c r="U1626" s="25">
        <f>IF(ISNUMBER($R1626),VLOOKUP($B1626,Index!$B$39:$AB$54,27,FALSE),"")</f>
        <v>41936</v>
      </c>
      <c r="W1626" s="18">
        <v>5.4690089492870353E-2</v>
      </c>
      <c r="X1626" s="19">
        <v>0.6</v>
      </c>
      <c r="Y1626" s="18">
        <v>4.109952008278011E-2</v>
      </c>
      <c r="Z1626" s="19">
        <f t="shared" si="339"/>
        <v>4</v>
      </c>
      <c r="AA1626" s="21">
        <v>0.41767406082511638</v>
      </c>
      <c r="AB1626" s="3">
        <v>0</v>
      </c>
      <c r="AC1626" s="18">
        <v>2.9910058887381683E-3</v>
      </c>
      <c r="AD1626" s="19">
        <v>0.36</v>
      </c>
      <c r="AE1626" s="18">
        <v>1.6891705510348456E-3</v>
      </c>
      <c r="AF1626" s="19">
        <f t="shared" si="340"/>
        <v>16</v>
      </c>
      <c r="AG1626" s="21">
        <v>0.17445162108614301</v>
      </c>
      <c r="AH1626" s="3">
        <v>0</v>
      </c>
      <c r="AK1626" t="str">
        <f t="shared" si="344"/>
        <v/>
      </c>
      <c r="AL1626">
        <f t="shared" si="344"/>
        <v>0.41767406082511638</v>
      </c>
      <c r="AM1626" t="str">
        <f t="shared" si="344"/>
        <v/>
      </c>
      <c r="AN1626" t="str">
        <f t="shared" si="344"/>
        <v/>
      </c>
      <c r="AO1626" t="str">
        <f t="shared" si="344"/>
        <v/>
      </c>
      <c r="AP1626" t="str">
        <f t="shared" si="344"/>
        <v/>
      </c>
      <c r="AQ1626" t="str">
        <f t="shared" si="344"/>
        <v/>
      </c>
      <c r="AR1626" t="str">
        <f t="shared" si="344"/>
        <v/>
      </c>
      <c r="AS1626" t="str">
        <f t="shared" si="344"/>
        <v/>
      </c>
      <c r="AT1626" t="str">
        <f t="shared" si="344"/>
        <v/>
      </c>
      <c r="AU1626" t="str">
        <f t="shared" si="344"/>
        <v/>
      </c>
      <c r="AV1626" t="str">
        <f t="shared" si="344"/>
        <v/>
      </c>
      <c r="AW1626" t="str">
        <f t="shared" si="344"/>
        <v/>
      </c>
      <c r="AX1626" t="str">
        <f t="shared" si="344"/>
        <v/>
      </c>
      <c r="AZ1626" s="46">
        <f>IF(ISNUMBER(VLOOKUP($B1626,Stats!$A$2:$AA$19,2,FALSE))=FALSE,"",IF(ISNUMBER(W1626),(W1626-VLOOKUP($B1626,Stats!$A$2:$AA$19,2,FALSE))/VLOOKUP($B1626,Stats!$A$2:$AA$19,16,FALSE),""))</f>
        <v>-0.69785897495013149</v>
      </c>
      <c r="BA1626" s="46">
        <f>IF(ISNUMBER(VLOOKUP($B1626,Stats!$A$2:$AA$19,2,FALSE))=FALSE,"",IF(ISNUMBER(X1626),(X1626-VLOOKUP($B1626,Stats!$A$2:$AA$19,3,FALSE))/VLOOKUP($B1626,Stats!$A$2:$AA$19,17,FALSE),""))</f>
        <v>-0.20603698172286539</v>
      </c>
      <c r="BB1626" s="46"/>
      <c r="BC1626" s="46"/>
      <c r="BD1626" s="44">
        <f t="shared" si="336"/>
        <v>-0.45194797833649847</v>
      </c>
      <c r="BE1626" s="46">
        <f>IF(ISNUMBER(VLOOKUP($B1626,Stats!$A$2:$AA$19,2,FALSE))=FALSE,"",IF(ISNUMBER(Y1626),(Y1626-VLOOKUP($B1626,Stats!$A$2:$AA$19,5,FALSE))/VLOOKUP($B1626,Stats!$A$2:$AA$19,19,FALSE),""))</f>
        <v>-0.94669949455323921</v>
      </c>
      <c r="BF1626" s="46"/>
      <c r="BG1626" s="46"/>
      <c r="BH1626" s="46">
        <f>IF(ISNUMBER(VLOOKUP($B1626,Stats!$A$2:$AA$19,2,FALSE))=FALSE,"",IF(ISNUMBER(Z1626),(Z1626-VLOOKUP($B1626,Stats!$A$2:$AA$19,8,FALSE))/VLOOKUP($B1626,Stats!$A$2:$AA$19,22,FALSE),""))</f>
        <v>0.66359770503354598</v>
      </c>
      <c r="BI1626" s="46" t="str">
        <f>IF(ISNUMBER(VLOOKUP($B1626,Stats!$A$2:$AA$19,2,FALSE))=FALSE,"",IF(ISNUMBER(#REF!),(#REF!-VLOOKUP($B1626,Stats!$A$2:$AA$19,9,FALSE))/VLOOKUP($B1626,Stats!$A$2:$AA$19,23,FALSE),""))</f>
        <v/>
      </c>
      <c r="BJ1626" s="46" t="str">
        <f>IF(ISNUMBER(VLOOKUP($B1626,Stats!$A$2:$AA$19,2,FALSE))=FALSE,"",IF(ISNUMBER(#REF!),(#REF!-VLOOKUP($B1626,Stats!$A$2:$AA$19,10,FALSE))/VLOOKUP($B1626,Stats!$A$2:$AA$19,24,FALSE),""))</f>
        <v/>
      </c>
      <c r="BK1626" s="44">
        <f t="shared" si="341"/>
        <v>0.86176895769733119</v>
      </c>
      <c r="BL1626" s="46" t="str">
        <f>IF(ISNUMBER(VLOOKUP($B1626,Stats!$A$2:$AA$19,2,FALSE))=FALSE,"",IF(ISNUMBER(#REF!),(#REF!-VLOOKUP($B1626,Stats!$A$2:$AA$19,11,FALSE))/VLOOKUP($B1626,Stats!$A$2:$AA$19,25,FALSE),""))</f>
        <v/>
      </c>
      <c r="BM1626" s="46">
        <f>IF(ISNUMBER(VLOOKUP($B1626,Stats!$A$2:$AA$19,2,FALSE))=FALSE,"",IF(ISNUMBER(AA1626),(AA1626-VLOOKUP($B1626,Stats!$A$2:$AA$19,12,FALSE))/VLOOKUP($B1626,Stats!$A$2:$AA$19,26,FALSE),""))</f>
        <v>-0.35690993206445021</v>
      </c>
      <c r="BN1626" s="46" t="str">
        <f>IF(ISNUMBER(VLOOKUP($B1626,Stats!$A$2:$AA$19,2,FALSE))=FALSE,"",IF(ISNUMBER(#REF!),(#REF!-VLOOKUP($B1626,Stats!$A$2:$AA$19,13,FALSE))/VLOOKUP($B1626,Stats!$A$2:$AA$19,27,FALSE),""))</f>
        <v/>
      </c>
      <c r="BO1626" s="46" t="str">
        <f>IF(ISNUMBER(VLOOKUP($B1626,Stats!$A$2:$AA$19,2,FALSE))=FALSE,"",IF(ISNUMBER(#REF!),(#REF!-VLOOKUP($B1626,Stats!$A$2:$AA$19,14,FALSE))/VLOOKUP($B1626,Stats!$A$2:$AB$19,28,FALSE),""))</f>
        <v/>
      </c>
      <c r="BP1626" s="46"/>
      <c r="BQ1626" s="46">
        <f>IF(ISNUMBER(VLOOKUP($B1626,Stats!$A$2:$AA$19,2,FALSE))=FALSE,"",IF(ISNUMBER(BM1626),BM1626,(VLOOKUP($B1626,Stats!$A$2:$AT$19,46,FALSE)-VLOOKUP($B1626,Stats!$A$2:$AA$19,12,FALSE))/VLOOKUP($B1626,Stats!$A$2:$AA$19,26,FALSE)))</f>
        <v>-0.35690993206445021</v>
      </c>
      <c r="BR1626" s="51">
        <f t="shared" si="342"/>
        <v>-0.35690993206445021</v>
      </c>
      <c r="BS1626" s="32" t="str">
        <f t="shared" si="337"/>
        <v>10913_201422</v>
      </c>
      <c r="BT1626" s="53">
        <f t="shared" si="338"/>
        <v>0.35528979253820897</v>
      </c>
    </row>
    <row r="1627" spans="1:72" x14ac:dyDescent="0.15">
      <c r="A1627" s="16">
        <v>10913</v>
      </c>
      <c r="B1627" s="17">
        <v>201423</v>
      </c>
      <c r="C1627" s="3">
        <v>0</v>
      </c>
      <c r="D1627" s="23">
        <v>-4.466501240694809E-3</v>
      </c>
      <c r="E1627" s="18">
        <v>2.6779713327279675E-3</v>
      </c>
      <c r="F1627" s="24">
        <v>4</v>
      </c>
      <c r="G1627" s="24">
        <v>6</v>
      </c>
      <c r="H1627" s="20">
        <v>2.0447218401054013E-3</v>
      </c>
      <c r="I1627" s="20">
        <v>-2.1036811396972408E-3</v>
      </c>
      <c r="J1627" s="24">
        <v>2</v>
      </c>
      <c r="K1627" s="24">
        <v>4</v>
      </c>
      <c r="L1627" s="20">
        <v>3.3085194375517268E-3</v>
      </c>
      <c r="M1627" s="20">
        <v>-5.4379171129602666E-3</v>
      </c>
      <c r="N1627" s="19">
        <v>1.2162999999999999</v>
      </c>
      <c r="O1627" s="19">
        <v>1.0027205276174773</v>
      </c>
      <c r="P1627" s="25">
        <v>41950</v>
      </c>
      <c r="Q1627" s="20">
        <v>-1.0852585710762086E-2</v>
      </c>
      <c r="R1627" s="25">
        <v>41956</v>
      </c>
      <c r="S1627" s="25">
        <f>IF(ISNUMBER(R1627),VLOOKUP(B1627,Index!$B$3:$AB$18,27,FALSE),"")</f>
        <v>41956</v>
      </c>
      <c r="T1627" s="25">
        <f>IF(ISNUMBER($R1627),VLOOKUP($B1627,Index!$B$21:$AB$36,27,FALSE),"")</f>
        <v>41954</v>
      </c>
      <c r="U1627" s="25">
        <f>IF(ISNUMBER($R1627),VLOOKUP($B1627,Index!$B$39:$AB$54,27,FALSE),"")</f>
        <v>41957</v>
      </c>
      <c r="W1627" s="18">
        <v>-0.13399503722084427</v>
      </c>
      <c r="X1627" s="19">
        <v>0.4</v>
      </c>
      <c r="Y1627" s="18">
        <v>5.081093352034196E-2</v>
      </c>
      <c r="Z1627" s="19">
        <f t="shared" si="339"/>
        <v>0</v>
      </c>
      <c r="AA1627" s="21" t="s">
        <v>25</v>
      </c>
      <c r="AB1627" s="3">
        <v>0</v>
      </c>
      <c r="AC1627" s="18">
        <v>1.7954669999815442E-2</v>
      </c>
      <c r="AD1627" s="19">
        <v>0.16000000000000003</v>
      </c>
      <c r="AE1627" s="18">
        <v>2.5817509652086104E-3</v>
      </c>
      <c r="AF1627" s="19">
        <f t="shared" si="340"/>
        <v>0</v>
      </c>
      <c r="AG1627" s="21" t="s">
        <v>25</v>
      </c>
      <c r="AH1627" s="3">
        <v>0</v>
      </c>
      <c r="AK1627" t="str">
        <f t="shared" si="344"/>
        <v/>
      </c>
      <c r="AL1627" t="str">
        <f t="shared" si="344"/>
        <v/>
      </c>
      <c r="AM1627" t="str">
        <f t="shared" si="344"/>
        <v/>
      </c>
      <c r="AN1627" t="str">
        <f t="shared" si="344"/>
        <v/>
      </c>
      <c r="AO1627" t="str">
        <f t="shared" si="344"/>
        <v/>
      </c>
      <c r="AP1627" t="str">
        <f t="shared" si="344"/>
        <v/>
      </c>
      <c r="AQ1627" t="str">
        <f t="shared" si="344"/>
        <v/>
      </c>
      <c r="AR1627" t="str">
        <f t="shared" si="344"/>
        <v/>
      </c>
      <c r="AS1627" t="str">
        <f t="shared" si="344"/>
        <v/>
      </c>
      <c r="AT1627" t="str">
        <f t="shared" si="344"/>
        <v/>
      </c>
      <c r="AU1627" t="str">
        <f t="shared" si="344"/>
        <v/>
      </c>
      <c r="AV1627" t="str">
        <f t="shared" si="344"/>
        <v/>
      </c>
      <c r="AW1627" t="str">
        <f t="shared" si="344"/>
        <v/>
      </c>
      <c r="AX1627" t="str">
        <f t="shared" si="344"/>
        <v/>
      </c>
      <c r="AZ1627" s="46">
        <f>IF(ISNUMBER(VLOOKUP($B1627,Stats!$A$2:$AA$19,2,FALSE))=FALSE,"",IF(ISNUMBER(W1627),(W1627-VLOOKUP($B1627,Stats!$A$2:$AA$19,2,FALSE))/VLOOKUP($B1627,Stats!$A$2:$AA$19,16,FALSE),""))</f>
        <v>-0.13650645933867855</v>
      </c>
      <c r="BA1627" s="46">
        <f>IF(ISNUMBER(VLOOKUP($B1627,Stats!$A$2:$AA$19,2,FALSE))=FALSE,"",IF(ISNUMBER(X1627),(X1627-VLOOKUP($B1627,Stats!$A$2:$AA$19,3,FALSE))/VLOOKUP($B1627,Stats!$A$2:$AA$19,17,FALSE),""))</f>
        <v>-0.66983579230430179</v>
      </c>
      <c r="BB1627" s="46"/>
      <c r="BC1627" s="46"/>
      <c r="BD1627" s="44">
        <f t="shared" si="336"/>
        <v>-0.40317112582149017</v>
      </c>
      <c r="BE1627" s="46">
        <f>IF(ISNUMBER(VLOOKUP($B1627,Stats!$A$2:$AA$19,2,FALSE))=FALSE,"",IF(ISNUMBER(Y1627),(Y1627-VLOOKUP($B1627,Stats!$A$2:$AA$19,5,FALSE))/VLOOKUP($B1627,Stats!$A$2:$AA$19,19,FALSE),""))</f>
        <v>-0.90573334433026265</v>
      </c>
      <c r="BF1627" s="46"/>
      <c r="BG1627" s="46"/>
      <c r="BH1627" s="46">
        <f>IF(ISNUMBER(VLOOKUP($B1627,Stats!$A$2:$AA$19,2,FALSE))=FALSE,"",IF(ISNUMBER(Z1627),(Z1627-VLOOKUP($B1627,Stats!$A$2:$AA$19,8,FALSE))/VLOOKUP($B1627,Stats!$A$2:$AA$19,22,FALSE),""))</f>
        <v>-0.83118031458533193</v>
      </c>
      <c r="BI1627" s="46" t="str">
        <f>IF(ISNUMBER(VLOOKUP($B1627,Stats!$A$2:$AA$19,2,FALSE))=FALSE,"",IF(ISNUMBER(#REF!),(#REF!-VLOOKUP($B1627,Stats!$A$2:$AA$19,9,FALSE))/VLOOKUP($B1627,Stats!$A$2:$AA$19,23,FALSE),""))</f>
        <v/>
      </c>
      <c r="BJ1627" s="46" t="str">
        <f>IF(ISNUMBER(VLOOKUP($B1627,Stats!$A$2:$AA$19,2,FALSE))=FALSE,"",IF(ISNUMBER(#REF!),(#REF!-VLOOKUP($B1627,Stats!$A$2:$AA$19,10,FALSE))/VLOOKUP($B1627,Stats!$A$2:$AA$19,24,FALSE),""))</f>
        <v/>
      </c>
      <c r="BK1627" s="44">
        <f t="shared" si="341"/>
        <v>0.38465924665558421</v>
      </c>
      <c r="BL1627" s="46" t="str">
        <f>IF(ISNUMBER(VLOOKUP($B1627,Stats!$A$2:$AA$19,2,FALSE))=FALSE,"",IF(ISNUMBER(#REF!),(#REF!-VLOOKUP($B1627,Stats!$A$2:$AA$19,11,FALSE))/VLOOKUP($B1627,Stats!$A$2:$AA$19,25,FALSE),""))</f>
        <v/>
      </c>
      <c r="BM1627" s="46" t="str">
        <f>IF(ISNUMBER(VLOOKUP($B1627,Stats!$A$2:$AA$19,2,FALSE))=FALSE,"",IF(ISNUMBER(AA1627),(AA1627-VLOOKUP($B1627,Stats!$A$2:$AA$19,12,FALSE))/VLOOKUP($B1627,Stats!$A$2:$AA$19,26,FALSE),""))</f>
        <v/>
      </c>
      <c r="BN1627" s="46" t="str">
        <f>IF(ISNUMBER(VLOOKUP($B1627,Stats!$A$2:$AA$19,2,FALSE))=FALSE,"",IF(ISNUMBER(#REF!),(#REF!-VLOOKUP($B1627,Stats!$A$2:$AA$19,13,FALSE))/VLOOKUP($B1627,Stats!$A$2:$AA$19,27,FALSE),""))</f>
        <v/>
      </c>
      <c r="BO1627" s="46" t="str">
        <f>IF(ISNUMBER(VLOOKUP($B1627,Stats!$A$2:$AA$19,2,FALSE))=FALSE,"",IF(ISNUMBER(#REF!),(#REF!-VLOOKUP($B1627,Stats!$A$2:$AA$19,14,FALSE))/VLOOKUP($B1627,Stats!$A$2:$AB$19,28,FALSE),""))</f>
        <v/>
      </c>
      <c r="BP1627" s="46"/>
      <c r="BQ1627" s="46">
        <f>IF(ISNUMBER(VLOOKUP($B1627,Stats!$A$2:$AA$19,2,FALSE))=FALSE,"",IF(ISNUMBER(BM1627),BM1627,(VLOOKUP($B1627,Stats!$A$2:$AT$19,46,FALSE)-VLOOKUP($B1627,Stats!$A$2:$AA$19,12,FALSE))/VLOOKUP($B1627,Stats!$A$2:$AA$19,26,FALSE)))</f>
        <v>-0.71825946798524909</v>
      </c>
      <c r="BR1627" s="51">
        <f t="shared" si="342"/>
        <v>-0.71825946798524909</v>
      </c>
      <c r="BS1627" s="32" t="str">
        <f t="shared" si="337"/>
        <v>10913_201423</v>
      </c>
      <c r="BT1627" s="53">
        <f t="shared" si="338"/>
        <v>6.5094292320026503E-3</v>
      </c>
    </row>
    <row r="1628" spans="1:72" x14ac:dyDescent="0.15">
      <c r="A1628" s="16">
        <v>10913</v>
      </c>
      <c r="B1628" s="17">
        <v>201424</v>
      </c>
      <c r="C1628" s="3">
        <v>0</v>
      </c>
      <c r="D1628" s="23">
        <v>6.6467264872049903E-3</v>
      </c>
      <c r="E1628" s="18">
        <v>1.7124702766929255E-3</v>
      </c>
      <c r="F1628" s="24">
        <v>8</v>
      </c>
      <c r="G1628" s="24">
        <v>2</v>
      </c>
      <c r="H1628" s="20">
        <v>1.3268291125472231E-3</v>
      </c>
      <c r="I1628" s="20">
        <v>-1.9872518046668008E-3</v>
      </c>
      <c r="J1628" s="24">
        <v>5</v>
      </c>
      <c r="K1628" s="24">
        <v>2</v>
      </c>
      <c r="L1628" s="20">
        <v>2.7347310847765094E-3</v>
      </c>
      <c r="M1628" s="20">
        <v>-2.9786529869268996E-3</v>
      </c>
      <c r="N1628" s="19">
        <v>1.2116</v>
      </c>
      <c r="O1628" s="19">
        <v>1.0058945620589457</v>
      </c>
      <c r="P1628" s="25">
        <v>41971</v>
      </c>
      <c r="Q1628" s="20">
        <v>-3.9715373159026068E-3</v>
      </c>
      <c r="R1628" s="25">
        <v>41968</v>
      </c>
      <c r="S1628" s="25">
        <f>IF(ISNUMBER(R1628),VLOOKUP(B1628,Index!$B$3:$AB$18,27,FALSE),"")</f>
        <v>41963</v>
      </c>
      <c r="T1628" s="25">
        <f>IF(ISNUMBER($R1628),VLOOKUP($B1628,Index!$B$21:$AB$36,27,FALSE),"")</f>
        <v>41963</v>
      </c>
      <c r="U1628" s="25">
        <f>IF(ISNUMBER($R1628),VLOOKUP($B1628,Index!$B$39:$AB$54,27,FALSE),"")</f>
        <v>41963</v>
      </c>
      <c r="W1628" s="18">
        <v>0.19940179461614971</v>
      </c>
      <c r="X1628" s="19">
        <v>0.8</v>
      </c>
      <c r="Y1628" s="18">
        <v>3.2491838998130414E-2</v>
      </c>
      <c r="Z1628" s="19">
        <f t="shared" si="339"/>
        <v>5</v>
      </c>
      <c r="AA1628" s="21">
        <v>1.6735903400908614</v>
      </c>
      <c r="AB1628" s="3">
        <v>0</v>
      </c>
      <c r="AC1628" s="18">
        <v>3.9761075696141152E-2</v>
      </c>
      <c r="AD1628" s="19">
        <v>0.64000000000000012</v>
      </c>
      <c r="AE1628" s="18">
        <v>1.0557196014804285E-3</v>
      </c>
      <c r="AF1628" s="19">
        <f t="shared" si="340"/>
        <v>25</v>
      </c>
      <c r="AG1628" s="21">
        <v>2.8009046264454449</v>
      </c>
      <c r="AH1628" s="3">
        <v>0</v>
      </c>
      <c r="AK1628" t="str">
        <f t="shared" si="344"/>
        <v/>
      </c>
      <c r="AL1628" t="str">
        <f t="shared" si="344"/>
        <v/>
      </c>
      <c r="AM1628" t="str">
        <f t="shared" si="344"/>
        <v/>
      </c>
      <c r="AN1628">
        <f t="shared" si="344"/>
        <v>1.6735903400908614</v>
      </c>
      <c r="AO1628" t="str">
        <f t="shared" si="344"/>
        <v/>
      </c>
      <c r="AP1628" t="str">
        <f t="shared" si="344"/>
        <v/>
      </c>
      <c r="AQ1628" t="str">
        <f t="shared" si="344"/>
        <v/>
      </c>
      <c r="AR1628" t="str">
        <f t="shared" si="344"/>
        <v/>
      </c>
      <c r="AS1628" t="str">
        <f t="shared" si="344"/>
        <v/>
      </c>
      <c r="AT1628" t="str">
        <f t="shared" si="344"/>
        <v/>
      </c>
      <c r="AU1628" t="str">
        <f t="shared" si="344"/>
        <v/>
      </c>
      <c r="AV1628" t="str">
        <f t="shared" si="344"/>
        <v/>
      </c>
      <c r="AW1628" t="str">
        <f t="shared" si="344"/>
        <v/>
      </c>
      <c r="AX1628" t="str">
        <f t="shared" si="344"/>
        <v/>
      </c>
      <c r="AZ1628" s="46">
        <f>IF(ISNUMBER(VLOOKUP($B1628,Stats!$A$2:$AA$19,2,FALSE))=FALSE,"",IF(ISNUMBER(W1628),(W1628-VLOOKUP($B1628,Stats!$A$2:$AA$19,2,FALSE))/VLOOKUP($B1628,Stats!$A$2:$AA$19,16,FALSE),""))</f>
        <v>-1.0342213184360769</v>
      </c>
      <c r="BA1628" s="46">
        <f>IF(ISNUMBER(VLOOKUP($B1628,Stats!$A$2:$AA$19,2,FALSE))=FALSE,"",IF(ISNUMBER(X1628),(X1628-VLOOKUP($B1628,Stats!$A$2:$AA$19,3,FALSE))/VLOOKUP($B1628,Stats!$A$2:$AA$19,17,FALSE),""))</f>
        <v>0.51367074063984464</v>
      </c>
      <c r="BB1628" s="46"/>
      <c r="BC1628" s="46"/>
      <c r="BD1628" s="44">
        <f t="shared" si="336"/>
        <v>-0.26027528889811613</v>
      </c>
      <c r="BE1628" s="46">
        <f>IF(ISNUMBER(VLOOKUP($B1628,Stats!$A$2:$AA$19,2,FALSE))=FALSE,"",IF(ISNUMBER(Y1628),(Y1628-VLOOKUP($B1628,Stats!$A$2:$AA$19,5,FALSE))/VLOOKUP($B1628,Stats!$A$2:$AA$19,19,FALSE),""))</f>
        <v>-0.98814001770734017</v>
      </c>
      <c r="BF1628" s="46"/>
      <c r="BG1628" s="46"/>
      <c r="BH1628" s="46">
        <f>IF(ISNUMBER(VLOOKUP($B1628,Stats!$A$2:$AA$19,2,FALSE))=FALSE,"",IF(ISNUMBER(Z1628),(Z1628-VLOOKUP($B1628,Stats!$A$2:$AA$19,8,FALSE))/VLOOKUP($B1628,Stats!$A$2:$AA$19,22,FALSE),""))</f>
        <v>0.94050623851600723</v>
      </c>
      <c r="BI1628" s="46" t="str">
        <f>IF(ISNUMBER(VLOOKUP($B1628,Stats!$A$2:$AA$19,2,FALSE))=FALSE,"",IF(ISNUMBER(#REF!),(#REF!-VLOOKUP($B1628,Stats!$A$2:$AA$19,9,FALSE))/VLOOKUP($B1628,Stats!$A$2:$AA$19,23,FALSE),""))</f>
        <v/>
      </c>
      <c r="BJ1628" s="46" t="str">
        <f>IF(ISNUMBER(VLOOKUP($B1628,Stats!$A$2:$AA$19,2,FALSE))=FALSE,"",IF(ISNUMBER(#REF!),(#REF!-VLOOKUP($B1628,Stats!$A$2:$AA$19,10,FALSE))/VLOOKUP($B1628,Stats!$A$2:$AA$19,24,FALSE),""))</f>
        <v/>
      </c>
      <c r="BK1628" s="44">
        <f t="shared" si="341"/>
        <v>0.97384988394994021</v>
      </c>
      <c r="BL1628" s="46" t="str">
        <f>IF(ISNUMBER(VLOOKUP($B1628,Stats!$A$2:$AA$19,2,FALSE))=FALSE,"",IF(ISNUMBER(#REF!),(#REF!-VLOOKUP($B1628,Stats!$A$2:$AA$19,11,FALSE))/VLOOKUP($B1628,Stats!$A$2:$AA$19,25,FALSE),""))</f>
        <v/>
      </c>
      <c r="BM1628" s="46">
        <f>IF(ISNUMBER(VLOOKUP($B1628,Stats!$A$2:$AA$19,2,FALSE))=FALSE,"",IF(ISNUMBER(AA1628),(AA1628-VLOOKUP($B1628,Stats!$A$2:$AA$19,12,FALSE))/VLOOKUP($B1628,Stats!$A$2:$AA$19,26,FALSE),""))</f>
        <v>-0.62454818430186565</v>
      </c>
      <c r="BN1628" s="46" t="str">
        <f>IF(ISNUMBER(VLOOKUP($B1628,Stats!$A$2:$AA$19,2,FALSE))=FALSE,"",IF(ISNUMBER(#REF!),(#REF!-VLOOKUP($B1628,Stats!$A$2:$AA$19,13,FALSE))/VLOOKUP($B1628,Stats!$A$2:$AA$19,27,FALSE),""))</f>
        <v/>
      </c>
      <c r="BO1628" s="46" t="str">
        <f>IF(ISNUMBER(VLOOKUP($B1628,Stats!$A$2:$AA$19,2,FALSE))=FALSE,"",IF(ISNUMBER(#REF!),(#REF!-VLOOKUP($B1628,Stats!$A$2:$AA$19,14,FALSE))/VLOOKUP($B1628,Stats!$A$2:$AB$19,28,FALSE),""))</f>
        <v/>
      </c>
      <c r="BP1628" s="46"/>
      <c r="BQ1628" s="46">
        <f>IF(ISNUMBER(VLOOKUP($B1628,Stats!$A$2:$AA$19,2,FALSE))=FALSE,"",IF(ISNUMBER(BM1628),BM1628,(VLOOKUP($B1628,Stats!$A$2:$AT$19,46,FALSE)-VLOOKUP($B1628,Stats!$A$2:$AA$19,12,FALSE))/VLOOKUP($B1628,Stats!$A$2:$AA$19,26,FALSE)))</f>
        <v>-0.62454818430186565</v>
      </c>
      <c r="BR1628" s="51">
        <f t="shared" si="342"/>
        <v>-0.62454818430186565</v>
      </c>
      <c r="BS1628" s="32" t="str">
        <f t="shared" si="337"/>
        <v>10913_201424</v>
      </c>
      <c r="BT1628" s="53">
        <f t="shared" si="338"/>
        <v>0.40734523572996773</v>
      </c>
    </row>
    <row r="1629" spans="1:72" x14ac:dyDescent="0.15">
      <c r="A1629" s="16">
        <v>10913</v>
      </c>
      <c r="B1629" s="17">
        <v>201425</v>
      </c>
      <c r="C1629" s="3">
        <v>0</v>
      </c>
      <c r="D1629" s="23">
        <v>-1.2050181578078578E-2</v>
      </c>
      <c r="E1629" s="18">
        <v>4.8649084763666079E-3</v>
      </c>
      <c r="F1629" s="24">
        <v>4</v>
      </c>
      <c r="G1629" s="24">
        <v>6</v>
      </c>
      <c r="H1629" s="20">
        <v>3.334825433448263E-3</v>
      </c>
      <c r="I1629" s="20">
        <v>-4.2247652715119615E-3</v>
      </c>
      <c r="J1629" s="24">
        <v>2</v>
      </c>
      <c r="K1629" s="24">
        <v>2</v>
      </c>
      <c r="L1629" s="20">
        <v>5.57682703512552E-3</v>
      </c>
      <c r="M1629" s="20">
        <v>-9.0224319178875412E-3</v>
      </c>
      <c r="N1629" s="19">
        <v>1.2109000000000001</v>
      </c>
      <c r="O1629" s="19">
        <v>1.0004957448566472</v>
      </c>
      <c r="P1629" s="25">
        <v>41976</v>
      </c>
      <c r="Q1629" s="20">
        <v>-1.6103724502436245E-2</v>
      </c>
      <c r="R1629" s="25">
        <v>41982</v>
      </c>
      <c r="S1629" s="25">
        <f>IF(ISNUMBER(R1629),VLOOKUP(B1629,Index!$B$3:$AB$18,27,FALSE),"")</f>
        <v>41982</v>
      </c>
      <c r="T1629" s="25">
        <f>IF(ISNUMBER($R1629),VLOOKUP($B1629,Index!$B$21:$AB$36,27,FALSE),"")</f>
        <v>41982</v>
      </c>
      <c r="U1629" s="25">
        <f>IF(ISNUMBER($R1629),VLOOKUP($B1629,Index!$B$39:$AB$54,27,FALSE),"")</f>
        <v>41982</v>
      </c>
      <c r="W1629" s="18">
        <v>-0.36150544734235734</v>
      </c>
      <c r="X1629" s="19">
        <v>0.4</v>
      </c>
      <c r="Y1629" s="18">
        <v>9.2305148361467471E-2</v>
      </c>
      <c r="Z1629" s="19">
        <f t="shared" si="339"/>
        <v>0</v>
      </c>
      <c r="AA1629" s="21" t="s">
        <v>25</v>
      </c>
      <c r="AB1629" s="3">
        <v>0</v>
      </c>
      <c r="AC1629" s="18">
        <v>0.1306861884581979</v>
      </c>
      <c r="AD1629" s="19">
        <v>0.16000000000000003</v>
      </c>
      <c r="AE1629" s="18">
        <v>8.5202404140325202E-3</v>
      </c>
      <c r="AF1629" s="19">
        <f t="shared" si="340"/>
        <v>0</v>
      </c>
      <c r="AG1629" s="21" t="s">
        <v>25</v>
      </c>
      <c r="AH1629" s="3">
        <v>0</v>
      </c>
      <c r="AK1629" t="str">
        <f t="shared" si="344"/>
        <v/>
      </c>
      <c r="AL1629" t="str">
        <f t="shared" si="344"/>
        <v/>
      </c>
      <c r="AM1629" t="str">
        <f t="shared" si="344"/>
        <v/>
      </c>
      <c r="AN1629" t="str">
        <f t="shared" si="344"/>
        <v/>
      </c>
      <c r="AO1629" t="str">
        <f t="shared" si="344"/>
        <v/>
      </c>
      <c r="AP1629" t="str">
        <f t="shared" si="344"/>
        <v/>
      </c>
      <c r="AQ1629" t="str">
        <f t="shared" si="344"/>
        <v/>
      </c>
      <c r="AR1629" t="str">
        <f t="shared" si="344"/>
        <v/>
      </c>
      <c r="AS1629" t="str">
        <f t="shared" si="344"/>
        <v/>
      </c>
      <c r="AT1629" t="str">
        <f t="shared" si="344"/>
        <v/>
      </c>
      <c r="AU1629" t="str">
        <f t="shared" si="344"/>
        <v/>
      </c>
      <c r="AV1629" t="str">
        <f t="shared" si="344"/>
        <v/>
      </c>
      <c r="AW1629" t="str">
        <f t="shared" si="344"/>
        <v/>
      </c>
      <c r="AX1629" t="str">
        <f t="shared" si="344"/>
        <v/>
      </c>
      <c r="AZ1629" s="46">
        <f>IF(ISNUMBER(VLOOKUP($B1629,Stats!$A$2:$AA$19,2,FALSE))=FALSE,"",IF(ISNUMBER(W1629),(W1629-VLOOKUP($B1629,Stats!$A$2:$AA$19,2,FALSE))/VLOOKUP($B1629,Stats!$A$2:$AA$19,16,FALSE),""))</f>
        <v>-0.90637805302204677</v>
      </c>
      <c r="BA1629" s="46">
        <f>IF(ISNUMBER(VLOOKUP($B1629,Stats!$A$2:$AA$19,2,FALSE))=FALSE,"",IF(ISNUMBER(X1629),(X1629-VLOOKUP($B1629,Stats!$A$2:$AA$19,3,FALSE))/VLOOKUP($B1629,Stats!$A$2:$AA$19,17,FALSE),""))</f>
        <v>-1.4240204331806594</v>
      </c>
      <c r="BB1629" s="46"/>
      <c r="BC1629" s="46"/>
      <c r="BD1629" s="44">
        <f t="shared" si="336"/>
        <v>-1.1651992431013531</v>
      </c>
      <c r="BE1629" s="46">
        <f>IF(ISNUMBER(VLOOKUP($B1629,Stats!$A$2:$AA$19,2,FALSE))=FALSE,"",IF(ISNUMBER(Y1629),(Y1629-VLOOKUP($B1629,Stats!$A$2:$AA$19,5,FALSE))/VLOOKUP($B1629,Stats!$A$2:$AA$19,19,FALSE),""))</f>
        <v>-1.0976963599541969</v>
      </c>
      <c r="BF1629" s="46"/>
      <c r="BG1629" s="46"/>
      <c r="BH1629" s="46">
        <f>IF(ISNUMBER(VLOOKUP($B1629,Stats!$A$2:$AA$19,2,FALSE))=FALSE,"",IF(ISNUMBER(Z1629),(Z1629-VLOOKUP($B1629,Stats!$A$2:$AA$19,8,FALSE))/VLOOKUP($B1629,Stats!$A$2:$AA$19,22,FALSE),""))</f>
        <v>-0.38938659637819406</v>
      </c>
      <c r="BI1629" s="46" t="str">
        <f>IF(ISNUMBER(VLOOKUP($B1629,Stats!$A$2:$AA$19,2,FALSE))=FALSE,"",IF(ISNUMBER(#REF!),(#REF!-VLOOKUP($B1629,Stats!$A$2:$AA$19,9,FALSE))/VLOOKUP($B1629,Stats!$A$2:$AA$19,23,FALSE),""))</f>
        <v/>
      </c>
      <c r="BJ1629" s="46" t="str">
        <f>IF(ISNUMBER(VLOOKUP($B1629,Stats!$A$2:$AA$19,2,FALSE))=FALSE,"",IF(ISNUMBER(#REF!),(#REF!-VLOOKUP($B1629,Stats!$A$2:$AA$19,10,FALSE))/VLOOKUP($B1629,Stats!$A$2:$AA$19,24,FALSE),""))</f>
        <v/>
      </c>
      <c r="BK1629" s="44">
        <f t="shared" si="341"/>
        <v>0.6515714730544796</v>
      </c>
      <c r="BL1629" s="46" t="str">
        <f>IF(ISNUMBER(VLOOKUP($B1629,Stats!$A$2:$AA$19,2,FALSE))=FALSE,"",IF(ISNUMBER(#REF!),(#REF!-VLOOKUP($B1629,Stats!$A$2:$AA$19,11,FALSE))/VLOOKUP($B1629,Stats!$A$2:$AA$19,25,FALSE),""))</f>
        <v/>
      </c>
      <c r="BM1629" s="46" t="str">
        <f>IF(ISNUMBER(VLOOKUP($B1629,Stats!$A$2:$AA$19,2,FALSE))=FALSE,"",IF(ISNUMBER(AA1629),(AA1629-VLOOKUP($B1629,Stats!$A$2:$AA$19,12,FALSE))/VLOOKUP($B1629,Stats!$A$2:$AA$19,26,FALSE),""))</f>
        <v/>
      </c>
      <c r="BN1629" s="46" t="str">
        <f>IF(ISNUMBER(VLOOKUP($B1629,Stats!$A$2:$AA$19,2,FALSE))=FALSE,"",IF(ISNUMBER(#REF!),(#REF!-VLOOKUP($B1629,Stats!$A$2:$AA$19,13,FALSE))/VLOOKUP($B1629,Stats!$A$2:$AA$19,27,FALSE),""))</f>
        <v/>
      </c>
      <c r="BO1629" s="46" t="str">
        <f>IF(ISNUMBER(VLOOKUP($B1629,Stats!$A$2:$AA$19,2,FALSE))=FALSE,"",IF(ISNUMBER(#REF!),(#REF!-VLOOKUP($B1629,Stats!$A$2:$AA$19,14,FALSE))/VLOOKUP($B1629,Stats!$A$2:$AB$19,28,FALSE),""))</f>
        <v/>
      </c>
      <c r="BP1629" s="46"/>
      <c r="BQ1629" s="46">
        <f>IF(ISNUMBER(VLOOKUP($B1629,Stats!$A$2:$AA$19,2,FALSE))=FALSE,"",IF(ISNUMBER(BM1629),BM1629,(VLOOKUP($B1629,Stats!$A$2:$AT$19,46,FALSE)-VLOOKUP($B1629,Stats!$A$2:$AA$19,12,FALSE))/VLOOKUP($B1629,Stats!$A$2:$AA$19,26,FALSE)))</f>
        <v>-0.79776266374979832</v>
      </c>
      <c r="BR1629" s="51">
        <f t="shared" si="342"/>
        <v>-0.79776266374979832</v>
      </c>
      <c r="BS1629" s="32" t="str">
        <f t="shared" si="337"/>
        <v>10913_201425</v>
      </c>
      <c r="BT1629" s="53">
        <f t="shared" si="338"/>
        <v>-1.649497537542538E-3</v>
      </c>
    </row>
    <row r="1630" spans="1:72" x14ac:dyDescent="0.15">
      <c r="A1630" s="16">
        <v>10913</v>
      </c>
      <c r="B1630" s="17">
        <v>201426</v>
      </c>
      <c r="C1630" s="3">
        <v>0</v>
      </c>
      <c r="D1630" s="23">
        <v>-5.5973266499583785E-3</v>
      </c>
      <c r="E1630" s="18">
        <v>9.2853319530963735E-3</v>
      </c>
      <c r="F1630" s="24">
        <v>5</v>
      </c>
      <c r="G1630" s="24">
        <v>5</v>
      </c>
      <c r="H1630" s="20">
        <v>6.5698740136483913E-3</v>
      </c>
      <c r="I1630" s="20">
        <v>-7.6144243861392402E-3</v>
      </c>
      <c r="J1630" s="24">
        <v>5</v>
      </c>
      <c r="K1630" s="24">
        <v>4</v>
      </c>
      <c r="L1630" s="20">
        <v>1.1590250553945802E-2</v>
      </c>
      <c r="M1630" s="20">
        <v>-1.4222824246528876E-2</v>
      </c>
      <c r="N1630" s="19">
        <v>1.2031000000000001</v>
      </c>
      <c r="O1630" s="19">
        <v>1.0057682661762248</v>
      </c>
      <c r="P1630" s="25">
        <v>41998</v>
      </c>
      <c r="Q1630" s="20">
        <v>-2.6584183246948556E-2</v>
      </c>
      <c r="R1630" s="25">
        <v>41991</v>
      </c>
      <c r="S1630" s="25">
        <f>IF(ISNUMBER(R1630),VLOOKUP(B1630,Index!$B$3:$AB$18,27,FALSE),"")</f>
        <v>41997</v>
      </c>
      <c r="T1630" s="25">
        <f>IF(ISNUMBER($R1630),VLOOKUP($B1630,Index!$B$21:$AB$36,27,FALSE),"")</f>
        <v>41996</v>
      </c>
      <c r="U1630" s="25">
        <f>IF(ISNUMBER($R1630),VLOOKUP($B1630,Index!$B$39:$AB$54,27,FALSE),"")</f>
        <v>41996</v>
      </c>
      <c r="W1630" s="18">
        <v>-0.16791979949875135</v>
      </c>
      <c r="X1630" s="19">
        <v>0.5</v>
      </c>
      <c r="Y1630" s="18">
        <v>0.17617678681514573</v>
      </c>
      <c r="Z1630" s="19">
        <f t="shared" si="339"/>
        <v>6</v>
      </c>
      <c r="AA1630" s="21" t="s">
        <v>25</v>
      </c>
      <c r="AB1630" s="3">
        <v>0</v>
      </c>
      <c r="AC1630" s="18">
        <v>2.8197059063700857E-2</v>
      </c>
      <c r="AD1630" s="19">
        <v>0.25</v>
      </c>
      <c r="AE1630" s="18">
        <v>3.1038260212509307E-2</v>
      </c>
      <c r="AF1630" s="19">
        <f t="shared" si="340"/>
        <v>36</v>
      </c>
      <c r="AG1630" s="21" t="s">
        <v>25</v>
      </c>
      <c r="AH1630" s="3">
        <v>0</v>
      </c>
      <c r="AK1630" t="str">
        <f t="shared" si="344"/>
        <v/>
      </c>
      <c r="AL1630" t="str">
        <f t="shared" si="344"/>
        <v/>
      </c>
      <c r="AM1630" t="str">
        <f t="shared" si="344"/>
        <v/>
      </c>
      <c r="AN1630" t="str">
        <f t="shared" si="344"/>
        <v/>
      </c>
      <c r="AO1630" t="str">
        <f t="shared" si="344"/>
        <v/>
      </c>
      <c r="AP1630" t="str">
        <f t="shared" si="344"/>
        <v/>
      </c>
      <c r="AQ1630" t="str">
        <f t="shared" si="344"/>
        <v/>
      </c>
      <c r="AR1630" t="str">
        <f t="shared" si="344"/>
        <v/>
      </c>
      <c r="AS1630" t="str">
        <f t="shared" si="344"/>
        <v/>
      </c>
      <c r="AT1630" t="str">
        <f t="shared" si="344"/>
        <v/>
      </c>
      <c r="AU1630" t="str">
        <f t="shared" si="344"/>
        <v/>
      </c>
      <c r="AV1630" t="str">
        <f t="shared" si="344"/>
        <v/>
      </c>
      <c r="AW1630" t="str">
        <f t="shared" si="344"/>
        <v/>
      </c>
      <c r="AX1630" t="str">
        <f t="shared" si="344"/>
        <v/>
      </c>
      <c r="AZ1630" s="46">
        <f>IF(ISNUMBER(VLOOKUP($B1630,Stats!$A$2:$AA$19,2,FALSE))=FALSE,"",IF(ISNUMBER(W1630),(W1630-VLOOKUP($B1630,Stats!$A$2:$AA$19,2,FALSE))/VLOOKUP($B1630,Stats!$A$2:$AA$19,16,FALSE),""))</f>
        <v>-0.53626527591829065</v>
      </c>
      <c r="BA1630" s="46">
        <f>IF(ISNUMBER(VLOOKUP($B1630,Stats!$A$2:$AA$19,2,FALSE))=FALSE,"",IF(ISNUMBER(X1630),(X1630-VLOOKUP($B1630,Stats!$A$2:$AA$19,3,FALSE))/VLOOKUP($B1630,Stats!$A$2:$AA$19,17,FALSE),""))</f>
        <v>-0.59756231632346257</v>
      </c>
      <c r="BB1630" s="46"/>
      <c r="BC1630" s="46"/>
      <c r="BD1630" s="44">
        <f t="shared" si="336"/>
        <v>-0.56691379612087656</v>
      </c>
      <c r="BE1630" s="46">
        <f>IF(ISNUMBER(VLOOKUP($B1630,Stats!$A$2:$AA$19,2,FALSE))=FALSE,"",IF(ISNUMBER(Y1630),(Y1630-VLOOKUP($B1630,Stats!$A$2:$AA$19,5,FALSE))/VLOOKUP($B1630,Stats!$A$2:$AA$19,19,FALSE),""))</f>
        <v>-0.41611303043809489</v>
      </c>
      <c r="BF1630" s="46"/>
      <c r="BG1630" s="46"/>
      <c r="BH1630" s="46">
        <f>IF(ISNUMBER(VLOOKUP($B1630,Stats!$A$2:$AA$19,2,FALSE))=FALSE,"",IF(ISNUMBER(Z1630),(Z1630-VLOOKUP($B1630,Stats!$A$2:$AA$19,8,FALSE))/VLOOKUP($B1630,Stats!$A$2:$AA$19,22,FALSE),""))</f>
        <v>2.3998241788490771</v>
      </c>
      <c r="BI1630" s="46" t="str">
        <f>IF(ISNUMBER(VLOOKUP($B1630,Stats!$A$2:$AA$19,2,FALSE))=FALSE,"",IF(ISNUMBER(#REF!),(#REF!-VLOOKUP($B1630,Stats!$A$2:$AA$19,9,FALSE))/VLOOKUP($B1630,Stats!$A$2:$AA$19,23,FALSE),""))</f>
        <v/>
      </c>
      <c r="BJ1630" s="46" t="str">
        <f>IF(ISNUMBER(VLOOKUP($B1630,Stats!$A$2:$AA$19,2,FALSE))=FALSE,"",IF(ISNUMBER(#REF!),(#REF!-VLOOKUP($B1630,Stats!$A$2:$AA$19,10,FALSE))/VLOOKUP($B1630,Stats!$A$2:$AA$19,24,FALSE),""))</f>
        <v/>
      </c>
      <c r="BK1630" s="44">
        <f t="shared" si="341"/>
        <v>1.0112263749613895</v>
      </c>
      <c r="BL1630" s="46" t="str">
        <f>IF(ISNUMBER(VLOOKUP($B1630,Stats!$A$2:$AA$19,2,FALSE))=FALSE,"",IF(ISNUMBER(#REF!),(#REF!-VLOOKUP($B1630,Stats!$A$2:$AA$19,11,FALSE))/VLOOKUP($B1630,Stats!$A$2:$AA$19,25,FALSE),""))</f>
        <v/>
      </c>
      <c r="BM1630" s="46" t="str">
        <f>IF(ISNUMBER(VLOOKUP($B1630,Stats!$A$2:$AA$19,2,FALSE))=FALSE,"",IF(ISNUMBER(AA1630),(AA1630-VLOOKUP($B1630,Stats!$A$2:$AA$19,12,FALSE))/VLOOKUP($B1630,Stats!$A$2:$AA$19,26,FALSE),""))</f>
        <v/>
      </c>
      <c r="BN1630" s="46" t="str">
        <f>IF(ISNUMBER(VLOOKUP($B1630,Stats!$A$2:$AA$19,2,FALSE))=FALSE,"",IF(ISNUMBER(#REF!),(#REF!-VLOOKUP($B1630,Stats!$A$2:$AA$19,13,FALSE))/VLOOKUP($B1630,Stats!$A$2:$AA$19,27,FALSE),""))</f>
        <v/>
      </c>
      <c r="BO1630" s="46" t="str">
        <f>IF(ISNUMBER(VLOOKUP($B1630,Stats!$A$2:$AA$19,2,FALSE))=FALSE,"",IF(ISNUMBER(#REF!),(#REF!-VLOOKUP($B1630,Stats!$A$2:$AA$19,14,FALSE))/VLOOKUP($B1630,Stats!$A$2:$AB$19,28,FALSE),""))</f>
        <v/>
      </c>
      <c r="BP1630" s="46"/>
      <c r="BQ1630" s="46">
        <f>IF(ISNUMBER(VLOOKUP($B1630,Stats!$A$2:$AA$19,2,FALSE))=FALSE,"",IF(ISNUMBER(BM1630),BM1630,(VLOOKUP($B1630,Stats!$A$2:$AT$19,46,FALSE)-VLOOKUP($B1630,Stats!$A$2:$AA$19,12,FALSE))/VLOOKUP($B1630,Stats!$A$2:$AA$19,26,FALSE)))</f>
        <v>-0.61108963630174951</v>
      </c>
      <c r="BR1630" s="51">
        <f t="shared" si="342"/>
        <v>-0.61108963630174951</v>
      </c>
      <c r="BS1630" s="32" t="str">
        <f t="shared" si="337"/>
        <v>10913_201426</v>
      </c>
      <c r="BT1630" s="53">
        <f t="shared" si="338"/>
        <v>0.37113513849230845</v>
      </c>
    </row>
    <row r="1631" spans="1:72" x14ac:dyDescent="0.15">
      <c r="A1631" s="16">
        <v>10913</v>
      </c>
      <c r="B1631" s="17">
        <v>201427</v>
      </c>
      <c r="C1631" s="3">
        <v>0</v>
      </c>
      <c r="D1631" s="23">
        <v>-4.4526589935309779E-3</v>
      </c>
      <c r="E1631" s="18">
        <v>3.4317381860010615E-3</v>
      </c>
      <c r="F1631" s="24">
        <v>1</v>
      </c>
      <c r="G1631" s="24">
        <v>2</v>
      </c>
      <c r="H1631" s="20">
        <v>2.4363605813662037E-3</v>
      </c>
      <c r="I1631" s="20">
        <v>-3.4419322055036505E-3</v>
      </c>
      <c r="J1631" s="24">
        <v>1</v>
      </c>
      <c r="K1631" s="24">
        <v>2</v>
      </c>
      <c r="L1631" s="20">
        <v>2.4363605813662037E-3</v>
      </c>
      <c r="M1631" s="20">
        <v>-3.9505757754054738E-3</v>
      </c>
      <c r="N1631" s="19">
        <v>1.1932</v>
      </c>
      <c r="O1631" s="19">
        <v>1</v>
      </c>
      <c r="P1631" s="25">
        <v>42002</v>
      </c>
      <c r="Q1631" s="20">
        <v>-6.872276231981167E-3</v>
      </c>
      <c r="R1631" s="25">
        <v>42004</v>
      </c>
      <c r="S1631" s="25">
        <f>IF(ISNUMBER(R1631),VLOOKUP(B1631,Index!$B$3:$AB$18,27,FALSE),"")</f>
        <v>42002</v>
      </c>
      <c r="T1631" s="25">
        <f>IF(ISNUMBER($R1631),VLOOKUP($B1631,Index!$B$21:$AB$36,27,FALSE),"")</f>
        <v>42003</v>
      </c>
      <c r="U1631" s="25">
        <f>IF(ISNUMBER($R1631),VLOOKUP($B1631,Index!$B$39:$AB$54,27,FALSE),"")</f>
        <v>42003</v>
      </c>
      <c r="W1631" s="18">
        <v>-0.53431907922371735</v>
      </c>
      <c r="X1631" s="19">
        <v>0.33333333333333331</v>
      </c>
      <c r="Y1631" s="18">
        <v>6.5112654006827489E-2</v>
      </c>
      <c r="Z1631" s="19">
        <f t="shared" si="339"/>
        <v>2</v>
      </c>
      <c r="AA1631" s="21" t="s">
        <v>25</v>
      </c>
      <c r="AB1631" s="3">
        <v>0</v>
      </c>
      <c r="AC1631" s="18">
        <v>0.28549687842248112</v>
      </c>
      <c r="AD1631" s="19">
        <v>0.1111111111111111</v>
      </c>
      <c r="AE1631" s="18">
        <v>4.2396577118128283E-3</v>
      </c>
      <c r="AF1631" s="19">
        <f t="shared" si="340"/>
        <v>4</v>
      </c>
      <c r="AG1631" s="21" t="s">
        <v>25</v>
      </c>
      <c r="AH1631" s="3">
        <v>0</v>
      </c>
      <c r="AK1631" t="str">
        <f t="shared" si="344"/>
        <v/>
      </c>
      <c r="AL1631" t="str">
        <f t="shared" si="344"/>
        <v/>
      </c>
      <c r="AM1631" t="str">
        <f t="shared" si="344"/>
        <v/>
      </c>
      <c r="AN1631" t="str">
        <f t="shared" si="344"/>
        <v/>
      </c>
      <c r="AO1631" t="str">
        <f t="shared" si="344"/>
        <v/>
      </c>
      <c r="AP1631" t="str">
        <f t="shared" si="344"/>
        <v/>
      </c>
      <c r="AQ1631" t="str">
        <f t="shared" si="344"/>
        <v/>
      </c>
      <c r="AR1631" t="str">
        <f t="shared" si="344"/>
        <v/>
      </c>
      <c r="AS1631" t="str">
        <f t="shared" si="344"/>
        <v/>
      </c>
      <c r="AT1631" t="str">
        <f t="shared" si="344"/>
        <v/>
      </c>
      <c r="AU1631" t="str">
        <f t="shared" si="344"/>
        <v/>
      </c>
      <c r="AV1631" t="str">
        <f t="shared" si="344"/>
        <v/>
      </c>
      <c r="AW1631" t="str">
        <f t="shared" si="344"/>
        <v/>
      </c>
      <c r="AX1631" t="str">
        <f t="shared" si="344"/>
        <v/>
      </c>
      <c r="AZ1631" s="46">
        <f>IF(ISNUMBER(VLOOKUP($B1631,Stats!$A$2:$AA$19,2,FALSE))=FALSE,"",IF(ISNUMBER(W1631),(W1631-VLOOKUP($B1631,Stats!$A$2:$AA$19,2,FALSE))/VLOOKUP($B1631,Stats!$A$2:$AA$19,16,FALSE),""))</f>
        <v>-0.59438519725011474</v>
      </c>
      <c r="BA1631" s="46">
        <f>IF(ISNUMBER(VLOOKUP($B1631,Stats!$A$2:$AA$19,2,FALSE))=FALSE,"",IF(ISNUMBER(X1631),(X1631-VLOOKUP($B1631,Stats!$A$2:$AA$19,3,FALSE))/VLOOKUP($B1631,Stats!$A$2:$AA$19,17,FALSE),""))</f>
        <v>-1.0507044611669172</v>
      </c>
      <c r="BB1631" s="46"/>
      <c r="BC1631" s="46"/>
      <c r="BD1631" s="44">
        <f t="shared" si="336"/>
        <v>-0.82254482920851602</v>
      </c>
      <c r="BE1631" s="46">
        <f>IF(ISNUMBER(VLOOKUP($B1631,Stats!$A$2:$AA$19,2,FALSE))=FALSE,"",IF(ISNUMBER(Y1631),(Y1631-VLOOKUP($B1631,Stats!$A$2:$AA$19,5,FALSE))/VLOOKUP($B1631,Stats!$A$2:$AA$19,19,FALSE),""))</f>
        <v>-0.92122866530290837</v>
      </c>
      <c r="BF1631" s="46"/>
      <c r="BG1631" s="46"/>
      <c r="BH1631" s="46">
        <f>IF(ISNUMBER(VLOOKUP($B1631,Stats!$A$2:$AA$19,2,FALSE))=FALSE,"",IF(ISNUMBER(Z1631),(Z1631-VLOOKUP($B1631,Stats!$A$2:$AA$19,8,FALSE))/VLOOKUP($B1631,Stats!$A$2:$AA$19,22,FALSE),""))</f>
        <v>2.129215320919934</v>
      </c>
      <c r="BI1631" s="46" t="str">
        <f>IF(ISNUMBER(VLOOKUP($B1631,Stats!$A$2:$AA$19,2,FALSE))=FALSE,"",IF(ISNUMBER(#REF!),(#REF!-VLOOKUP($B1631,Stats!$A$2:$AA$19,9,FALSE))/VLOOKUP($B1631,Stats!$A$2:$AA$19,23,FALSE),""))</f>
        <v/>
      </c>
      <c r="BJ1631" s="46" t="str">
        <f>IF(ISNUMBER(VLOOKUP($B1631,Stats!$A$2:$AA$19,2,FALSE))=FALSE,"",IF(ISNUMBER(#REF!),(#REF!-VLOOKUP($B1631,Stats!$A$2:$AA$19,10,FALSE))/VLOOKUP($B1631,Stats!$A$2:$AA$19,24,FALSE),""))</f>
        <v/>
      </c>
      <c r="BK1631" s="44">
        <f t="shared" si="341"/>
        <v>1.2836246619880161</v>
      </c>
      <c r="BL1631" s="46" t="str">
        <f>IF(ISNUMBER(VLOOKUP($B1631,Stats!$A$2:$AA$19,2,FALSE))=FALSE,"",IF(ISNUMBER(#REF!),(#REF!-VLOOKUP($B1631,Stats!$A$2:$AA$19,11,FALSE))/VLOOKUP($B1631,Stats!$A$2:$AA$19,25,FALSE),""))</f>
        <v/>
      </c>
      <c r="BM1631" s="46" t="str">
        <f>IF(ISNUMBER(VLOOKUP($B1631,Stats!$A$2:$AA$19,2,FALSE))=FALSE,"",IF(ISNUMBER(AA1631),(AA1631-VLOOKUP($B1631,Stats!$A$2:$AA$19,12,FALSE))/VLOOKUP($B1631,Stats!$A$2:$AA$19,26,FALSE),""))</f>
        <v/>
      </c>
      <c r="BN1631" s="46" t="str">
        <f>IF(ISNUMBER(VLOOKUP($B1631,Stats!$A$2:$AA$19,2,FALSE))=FALSE,"",IF(ISNUMBER(#REF!),(#REF!-VLOOKUP($B1631,Stats!$A$2:$AA$19,13,FALSE))/VLOOKUP($B1631,Stats!$A$2:$AA$19,27,FALSE),""))</f>
        <v/>
      </c>
      <c r="BO1631" s="46" t="str">
        <f>IF(ISNUMBER(VLOOKUP($B1631,Stats!$A$2:$AA$19,2,FALSE))=FALSE,"",IF(ISNUMBER(#REF!),(#REF!-VLOOKUP($B1631,Stats!$A$2:$AA$19,14,FALSE))/VLOOKUP($B1631,Stats!$A$2:$AB$19,28,FALSE),""))</f>
        <v/>
      </c>
      <c r="BP1631" s="46"/>
      <c r="BQ1631" s="46">
        <f>IF(ISNUMBER(VLOOKUP($B1631,Stats!$A$2:$AA$19,2,FALSE))=FALSE,"",IF(ISNUMBER(BM1631),BM1631,(VLOOKUP($B1631,Stats!$A$2:$AT$19,46,FALSE)-VLOOKUP($B1631,Stats!$A$2:$AA$19,12,FALSE))/VLOOKUP($B1631,Stats!$A$2:$AA$19,26,FALSE)))</f>
        <v>-0.46642635650749076</v>
      </c>
      <c r="BR1631" s="51">
        <f t="shared" si="342"/>
        <v>-0.46642635650749076</v>
      </c>
      <c r="BS1631" s="32" t="str">
        <f t="shared" si="337"/>
        <v>10913_201427</v>
      </c>
      <c r="BT1631" s="53">
        <f t="shared" si="338"/>
        <v>0.51238056004960808</v>
      </c>
    </row>
    <row r="1632" spans="1:72" x14ac:dyDescent="0.15">
      <c r="A1632" s="16">
        <v>10913</v>
      </c>
      <c r="B1632" s="17">
        <v>201501</v>
      </c>
      <c r="C1632" s="3">
        <v>0</v>
      </c>
      <c r="D1632" s="23">
        <v>4.0506329113922934E-3</v>
      </c>
      <c r="E1632" s="18">
        <v>7.1979839958557362E-3</v>
      </c>
      <c r="F1632" s="24">
        <v>3</v>
      </c>
      <c r="G1632" s="24">
        <v>2</v>
      </c>
      <c r="H1632" s="20">
        <v>4.9536557638914696E-3</v>
      </c>
      <c r="I1632" s="20">
        <v>-5.3566071098003487E-3</v>
      </c>
      <c r="J1632" s="24">
        <v>2</v>
      </c>
      <c r="K1632" s="24">
        <v>1</v>
      </c>
      <c r="L1632" s="20">
        <v>9.9701746910949574E-3</v>
      </c>
      <c r="M1632" s="20">
        <v>-9.7046413502109852E-3</v>
      </c>
      <c r="N1632" s="19">
        <v>1.1898</v>
      </c>
      <c r="O1632" s="19">
        <v>1.013890072432893</v>
      </c>
      <c r="P1632" s="25">
        <v>42011</v>
      </c>
      <c r="Q1632" s="20">
        <v>-1.0085728693897122E-3</v>
      </c>
      <c r="R1632" s="25">
        <v>42012</v>
      </c>
      <c r="S1632" s="25">
        <f>IF(ISNUMBER(R1632),VLOOKUP(B1632,Index!$B$3:$AB$18,27,FALSE),"")</f>
        <v>42013</v>
      </c>
      <c r="T1632" s="25">
        <f>IF(ISNUMBER($R1632),VLOOKUP($B1632,Index!$B$21:$AB$36,27,FALSE),"")</f>
        <v>42013</v>
      </c>
      <c r="U1632" s="25">
        <f>IF(ISNUMBER($R1632),VLOOKUP($B1632,Index!$B$39:$AB$54,27,FALSE),"")</f>
        <v>42011</v>
      </c>
      <c r="W1632" s="18">
        <v>0.29164556962024513</v>
      </c>
      <c r="X1632" s="19">
        <v>0.6</v>
      </c>
      <c r="Y1632" s="18">
        <v>0.13657214393006473</v>
      </c>
      <c r="Z1632" s="19">
        <f t="shared" si="339"/>
        <v>1</v>
      </c>
      <c r="AA1632" s="21">
        <v>4.0162025316458614</v>
      </c>
      <c r="AB1632" s="3">
        <v>0</v>
      </c>
      <c r="AC1632" s="18">
        <v>8.5057138279117248E-2</v>
      </c>
      <c r="AD1632" s="19">
        <v>0.36</v>
      </c>
      <c r="AE1632" s="18">
        <v>1.8651950497654314E-2</v>
      </c>
      <c r="AF1632" s="19">
        <f t="shared" si="340"/>
        <v>1</v>
      </c>
      <c r="AG1632" s="21">
        <v>16.129882775198627</v>
      </c>
      <c r="AH1632" s="3">
        <v>0</v>
      </c>
      <c r="AK1632" t="str">
        <f t="shared" si="344"/>
        <v/>
      </c>
      <c r="AL1632" t="str">
        <f t="shared" si="344"/>
        <v/>
      </c>
      <c r="AM1632" t="str">
        <f t="shared" si="344"/>
        <v/>
      </c>
      <c r="AN1632" t="str">
        <f t="shared" si="344"/>
        <v/>
      </c>
      <c r="AO1632" t="str">
        <f t="shared" si="344"/>
        <v/>
      </c>
      <c r="AP1632" t="str">
        <f t="shared" si="344"/>
        <v/>
      </c>
      <c r="AQ1632" t="str">
        <f t="shared" si="344"/>
        <v/>
      </c>
      <c r="AR1632">
        <f t="shared" si="344"/>
        <v>4.0162025316458614</v>
      </c>
      <c r="AS1632" t="str">
        <f t="shared" si="344"/>
        <v/>
      </c>
      <c r="AT1632" t="str">
        <f t="shared" si="344"/>
        <v/>
      </c>
      <c r="AU1632" t="str">
        <f t="shared" si="344"/>
        <v/>
      </c>
      <c r="AV1632" t="str">
        <f t="shared" si="344"/>
        <v/>
      </c>
      <c r="AW1632" t="str">
        <f t="shared" si="344"/>
        <v/>
      </c>
      <c r="AX1632" t="str">
        <f t="shared" si="344"/>
        <v/>
      </c>
      <c r="AZ1632" s="46">
        <f>IF(ISNUMBER(VLOOKUP($B1632,Stats!$A$2:$AA$19,2,FALSE))=FALSE,"",IF(ISNUMBER(W1632),(W1632-VLOOKUP($B1632,Stats!$A$2:$AA$19,2,FALSE))/VLOOKUP($B1632,Stats!$A$2:$AA$19,16,FALSE),""))</f>
        <v>-0.47912932622856225</v>
      </c>
      <c r="BA1632" s="46">
        <f>IF(ISNUMBER(VLOOKUP($B1632,Stats!$A$2:$AA$19,2,FALSE))=FALSE,"",IF(ISNUMBER(X1632),(X1632-VLOOKUP($B1632,Stats!$A$2:$AA$19,3,FALSE))/VLOOKUP($B1632,Stats!$A$2:$AA$19,17,FALSE),""))</f>
        <v>0.25266102439703397</v>
      </c>
      <c r="BB1632" s="46"/>
      <c r="BC1632" s="46"/>
      <c r="BD1632" s="44">
        <f t="shared" si="336"/>
        <v>-0.11323415091576414</v>
      </c>
      <c r="BE1632" s="46">
        <f>IF(ISNUMBER(VLOOKUP($B1632,Stats!$A$2:$AA$19,2,FALSE))=FALSE,"",IF(ISNUMBER(Y1632),(Y1632-VLOOKUP($B1632,Stats!$A$2:$AA$19,5,FALSE))/VLOOKUP($B1632,Stats!$A$2:$AA$19,19,FALSE),""))</f>
        <v>-0.61882180076548554</v>
      </c>
      <c r="BF1632" s="46"/>
      <c r="BG1632" s="46"/>
      <c r="BH1632" s="46">
        <f>IF(ISNUMBER(VLOOKUP($B1632,Stats!$A$2:$AA$19,2,FALSE))=FALSE,"",IF(ISNUMBER(Z1632),(Z1632-VLOOKUP($B1632,Stats!$A$2:$AA$19,8,FALSE))/VLOOKUP($B1632,Stats!$A$2:$AA$19,22,FALSE),""))</f>
        <v>0.57826828658858598</v>
      </c>
      <c r="BI1632" s="46" t="str">
        <f>IF(ISNUMBER(VLOOKUP($B1632,Stats!$A$2:$AA$19,2,FALSE))=FALSE,"",IF(ISNUMBER(#REF!),(#REF!-VLOOKUP($B1632,Stats!$A$2:$AA$19,9,FALSE))/VLOOKUP($B1632,Stats!$A$2:$AA$19,23,FALSE),""))</f>
        <v/>
      </c>
      <c r="BJ1632" s="46" t="str">
        <f>IF(ISNUMBER(VLOOKUP($B1632,Stats!$A$2:$AA$19,2,FALSE))=FALSE,"",IF(ISNUMBER(#REF!),(#REF!-VLOOKUP($B1632,Stats!$A$2:$AA$19,10,FALSE))/VLOOKUP($B1632,Stats!$A$2:$AA$19,24,FALSE),""))</f>
        <v/>
      </c>
      <c r="BK1632" s="44">
        <f t="shared" si="341"/>
        <v>0.60665574651241561</v>
      </c>
      <c r="BL1632" s="46" t="str">
        <f>IF(ISNUMBER(VLOOKUP($B1632,Stats!$A$2:$AA$19,2,FALSE))=FALSE,"",IF(ISNUMBER(#REF!),(#REF!-VLOOKUP($B1632,Stats!$A$2:$AA$19,11,FALSE))/VLOOKUP($B1632,Stats!$A$2:$AA$19,25,FALSE),""))</f>
        <v/>
      </c>
      <c r="BM1632" s="46">
        <f>IF(ISNUMBER(VLOOKUP($B1632,Stats!$A$2:$AA$19,2,FALSE))=FALSE,"",IF(ISNUMBER(AA1632),(AA1632-VLOOKUP($B1632,Stats!$A$2:$AA$19,12,FALSE))/VLOOKUP($B1632,Stats!$A$2:$AA$19,26,FALSE),""))</f>
        <v>-9.9131478102912257E-2</v>
      </c>
      <c r="BN1632" s="46" t="str">
        <f>IF(ISNUMBER(VLOOKUP($B1632,Stats!$A$2:$AA$19,2,FALSE))=FALSE,"",IF(ISNUMBER(#REF!),(#REF!-VLOOKUP($B1632,Stats!$A$2:$AA$19,13,FALSE))/VLOOKUP($B1632,Stats!$A$2:$AA$19,27,FALSE),""))</f>
        <v/>
      </c>
      <c r="BO1632" s="46" t="str">
        <f>IF(ISNUMBER(VLOOKUP($B1632,Stats!$A$2:$AA$19,2,FALSE))=FALSE,"",IF(ISNUMBER(#REF!),(#REF!-VLOOKUP($B1632,Stats!$A$2:$AA$19,14,FALSE))/VLOOKUP($B1632,Stats!$A$2:$AB$19,28,FALSE),""))</f>
        <v/>
      </c>
      <c r="BP1632" s="46"/>
      <c r="BQ1632" s="46">
        <f>IF(ISNUMBER(VLOOKUP($B1632,Stats!$A$2:$AA$19,2,FALSE))=FALSE,"",IF(ISNUMBER(BM1632),BM1632,(VLOOKUP($B1632,Stats!$A$2:$AT$19,46,FALSE)-VLOOKUP($B1632,Stats!$A$2:$AA$19,12,FALSE))/VLOOKUP($B1632,Stats!$A$2:$AA$19,26,FALSE)))</f>
        <v>-9.9131478102912257E-2</v>
      </c>
      <c r="BR1632" s="51">
        <f t="shared" si="342"/>
        <v>-9.9131478102912257E-2</v>
      </c>
      <c r="BS1632" s="32" t="str">
        <f t="shared" si="337"/>
        <v>10913_201501</v>
      </c>
      <c r="BT1632" s="53">
        <f t="shared" si="338"/>
        <v>0.32152032210371406</v>
      </c>
    </row>
    <row r="1633" spans="1:72" x14ac:dyDescent="0.15">
      <c r="A1633" s="16">
        <v>10913</v>
      </c>
      <c r="B1633" s="17">
        <v>201502</v>
      </c>
      <c r="C1633" s="3">
        <v>0</v>
      </c>
      <c r="D1633" s="23">
        <v>2.2692889561271024E-2</v>
      </c>
      <c r="E1633" s="18">
        <v>6.8814251960059884E-3</v>
      </c>
      <c r="F1633" s="24">
        <v>5</v>
      </c>
      <c r="G1633" s="24">
        <v>5</v>
      </c>
      <c r="H1633" s="20">
        <v>6.3319493469903955E-3</v>
      </c>
      <c r="I1633" s="20">
        <v>-1.7968901025816829E-3</v>
      </c>
      <c r="J1633" s="24">
        <v>3</v>
      </c>
      <c r="K1633" s="24">
        <v>2</v>
      </c>
      <c r="L1633" s="20">
        <v>2.0190221925579843E-2</v>
      </c>
      <c r="M1633" s="20">
        <v>-3.9254170755643747E-3</v>
      </c>
      <c r="N1633" s="19">
        <v>1.2228000000000001</v>
      </c>
      <c r="O1633" s="19">
        <v>1.0241206030150756</v>
      </c>
      <c r="P1633" s="25">
        <v>42023</v>
      </c>
      <c r="Q1633" s="20">
        <v>-4.9067713444553851E-3</v>
      </c>
      <c r="R1633" s="25">
        <v>42027</v>
      </c>
      <c r="S1633" s="25">
        <f>IF(ISNUMBER(R1633),VLOOKUP(B1633,Index!$B$3:$AB$18,27,FALSE),"")</f>
        <v>42023</v>
      </c>
      <c r="T1633" s="25">
        <f>IF(ISNUMBER($R1633),VLOOKUP($B1633,Index!$B$21:$AB$36,27,FALSE),"")</f>
        <v>42023</v>
      </c>
      <c r="U1633" s="25">
        <f>IF(ISNUMBER($R1633),VLOOKUP($B1633,Index!$B$39:$AB$54,27,FALSE),"")</f>
        <v>42027</v>
      </c>
      <c r="W1633" s="18">
        <v>0.68078668683813071</v>
      </c>
      <c r="X1633" s="19">
        <v>0.5</v>
      </c>
      <c r="Y1633" s="18">
        <v>0.1305658630046973</v>
      </c>
      <c r="Z1633" s="19">
        <f t="shared" si="339"/>
        <v>4</v>
      </c>
      <c r="AA1633" s="21">
        <v>4.624810892587</v>
      </c>
      <c r="AB1633" s="3">
        <v>0</v>
      </c>
      <c r="AC1633" s="18">
        <v>0.46347051297603903</v>
      </c>
      <c r="AD1633" s="19">
        <v>0.25</v>
      </c>
      <c r="AE1633" s="18">
        <v>1.7047444582161383E-2</v>
      </c>
      <c r="AF1633" s="19">
        <f t="shared" si="340"/>
        <v>16</v>
      </c>
      <c r="AG1633" s="21">
        <v>21.388875792191364</v>
      </c>
      <c r="AH1633" s="3">
        <v>0</v>
      </c>
      <c r="AK1633" t="str">
        <f t="shared" ref="AK1633:AX1642" si="345">IF($B1633=AK$2,$AA1633,"")</f>
        <v/>
      </c>
      <c r="AL1633" t="str">
        <f t="shared" si="345"/>
        <v/>
      </c>
      <c r="AM1633" t="str">
        <f t="shared" si="345"/>
        <v/>
      </c>
      <c r="AN1633" t="str">
        <f t="shared" si="345"/>
        <v/>
      </c>
      <c r="AO1633" t="str">
        <f t="shared" si="345"/>
        <v/>
      </c>
      <c r="AP1633" t="str">
        <f t="shared" si="345"/>
        <v/>
      </c>
      <c r="AQ1633" t="str">
        <f t="shared" si="345"/>
        <v/>
      </c>
      <c r="AR1633" t="str">
        <f t="shared" si="345"/>
        <v/>
      </c>
      <c r="AS1633">
        <f t="shared" si="345"/>
        <v>4.624810892587</v>
      </c>
      <c r="AT1633" t="str">
        <f t="shared" si="345"/>
        <v/>
      </c>
      <c r="AU1633" t="str">
        <f t="shared" si="345"/>
        <v/>
      </c>
      <c r="AV1633" t="str">
        <f t="shared" si="345"/>
        <v/>
      </c>
      <c r="AW1633" t="str">
        <f t="shared" si="345"/>
        <v/>
      </c>
      <c r="AX1633" t="str">
        <f t="shared" si="345"/>
        <v/>
      </c>
      <c r="AZ1633" s="46">
        <f>IF(ISNUMBER(VLOOKUP($B1633,Stats!$A$2:$AA$19,2,FALSE))=FALSE,"",IF(ISNUMBER(W1633),(W1633-VLOOKUP($B1633,Stats!$A$2:$AA$19,2,FALSE))/VLOOKUP($B1633,Stats!$A$2:$AA$19,16,FALSE),""))</f>
        <v>-3.8616911782434288E-2</v>
      </c>
      <c r="BA1633" s="46">
        <f>IF(ISNUMBER(VLOOKUP($B1633,Stats!$A$2:$AA$19,2,FALSE))=FALSE,"",IF(ISNUMBER(X1633),(X1633-VLOOKUP($B1633,Stats!$A$2:$AA$19,3,FALSE))/VLOOKUP($B1633,Stats!$A$2:$AA$19,17,FALSE),""))</f>
        <v>-1.4368443542195379</v>
      </c>
      <c r="BB1633" s="46"/>
      <c r="BC1633" s="46"/>
      <c r="BD1633" s="44">
        <f t="shared" si="336"/>
        <v>-0.73773063300098607</v>
      </c>
      <c r="BE1633" s="46">
        <f>IF(ISNUMBER(VLOOKUP($B1633,Stats!$A$2:$AA$19,2,FALSE))=FALSE,"",IF(ISNUMBER(Y1633),(Y1633-VLOOKUP($B1633,Stats!$A$2:$AA$19,5,FALSE))/VLOOKUP($B1633,Stats!$A$2:$AA$19,19,FALSE),""))</f>
        <v>-0.8513432660066188</v>
      </c>
      <c r="BF1633" s="46"/>
      <c r="BG1633" s="46"/>
      <c r="BH1633" s="46">
        <f>IF(ISNUMBER(VLOOKUP($B1633,Stats!$A$2:$AA$19,2,FALSE))=FALSE,"",IF(ISNUMBER(Z1633),(Z1633-VLOOKUP($B1633,Stats!$A$2:$AA$19,8,FALSE))/VLOOKUP($B1633,Stats!$A$2:$AA$19,22,FALSE),""))</f>
        <v>2.02323694795402</v>
      </c>
      <c r="BI1633" s="46" t="str">
        <f>IF(ISNUMBER(VLOOKUP($B1633,Stats!$A$2:$AA$19,2,FALSE))=FALSE,"",IF(ISNUMBER(#REF!),(#REF!-VLOOKUP($B1633,Stats!$A$2:$AA$19,9,FALSE))/VLOOKUP($B1633,Stats!$A$2:$AA$19,23,FALSE),""))</f>
        <v/>
      </c>
      <c r="BJ1633" s="46" t="str">
        <f>IF(ISNUMBER(VLOOKUP($B1633,Stats!$A$2:$AA$19,2,FALSE))=FALSE,"",IF(ISNUMBER(#REF!),(#REF!-VLOOKUP($B1633,Stats!$A$2:$AA$19,10,FALSE))/VLOOKUP($B1633,Stats!$A$2:$AA$19,24,FALSE),""))</f>
        <v/>
      </c>
      <c r="BK1633" s="44">
        <f t="shared" si="341"/>
        <v>1.2029113705908392</v>
      </c>
      <c r="BL1633" s="46" t="str">
        <f>IF(ISNUMBER(VLOOKUP($B1633,Stats!$A$2:$AA$19,2,FALSE))=FALSE,"",IF(ISNUMBER(#REF!),(#REF!-VLOOKUP($B1633,Stats!$A$2:$AA$19,11,FALSE))/VLOOKUP($B1633,Stats!$A$2:$AA$19,25,FALSE),""))</f>
        <v/>
      </c>
      <c r="BM1633" s="46">
        <f>IF(ISNUMBER(VLOOKUP($B1633,Stats!$A$2:$AA$19,2,FALSE))=FALSE,"",IF(ISNUMBER(AA1633),(AA1633-VLOOKUP($B1633,Stats!$A$2:$AA$19,12,FALSE))/VLOOKUP($B1633,Stats!$A$2:$AA$19,26,FALSE),""))</f>
        <v>0.29822007646574811</v>
      </c>
      <c r="BN1633" s="46" t="str">
        <f>IF(ISNUMBER(VLOOKUP($B1633,Stats!$A$2:$AA$19,2,FALSE))=FALSE,"",IF(ISNUMBER(#REF!),(#REF!-VLOOKUP($B1633,Stats!$A$2:$AA$19,13,FALSE))/VLOOKUP($B1633,Stats!$A$2:$AA$19,27,FALSE),""))</f>
        <v/>
      </c>
      <c r="BO1633" s="46" t="str">
        <f>IF(ISNUMBER(VLOOKUP($B1633,Stats!$A$2:$AA$19,2,FALSE))=FALSE,"",IF(ISNUMBER(#REF!),(#REF!-VLOOKUP($B1633,Stats!$A$2:$AA$19,14,FALSE))/VLOOKUP($B1633,Stats!$A$2:$AB$19,28,FALSE),""))</f>
        <v/>
      </c>
      <c r="BP1633" s="46"/>
      <c r="BQ1633" s="46">
        <f>IF(ISNUMBER(VLOOKUP($B1633,Stats!$A$2:$AA$19,2,FALSE))=FALSE,"",IF(ISNUMBER(BM1633),BM1633,(VLOOKUP($B1633,Stats!$A$2:$AT$19,46,FALSE)-VLOOKUP($B1633,Stats!$A$2:$AA$19,12,FALSE))/VLOOKUP($B1633,Stats!$A$2:$AA$19,26,FALSE)))</f>
        <v>0.29822007646574811</v>
      </c>
      <c r="BR1633" s="51">
        <f t="shared" si="342"/>
        <v>0.29822007646574811</v>
      </c>
      <c r="BS1633" s="32" t="str">
        <f t="shared" si="337"/>
        <v>10913_201502</v>
      </c>
      <c r="BT1633" s="53">
        <f t="shared" si="338"/>
        <v>0.63384471104745588</v>
      </c>
    </row>
    <row r="1634" spans="1:72" x14ac:dyDescent="0.15">
      <c r="A1634" s="16">
        <v>10913</v>
      </c>
      <c r="B1634" s="17">
        <v>201503</v>
      </c>
      <c r="C1634" s="3">
        <v>0</v>
      </c>
      <c r="D1634" s="23">
        <v>1.4464168310321934E-2</v>
      </c>
      <c r="E1634" s="18">
        <v>2.0396211962429391E-3</v>
      </c>
      <c r="F1634" s="24">
        <v>7</v>
      </c>
      <c r="G1634" s="24">
        <v>3</v>
      </c>
      <c r="H1634" s="20">
        <v>2.4063961618320728E-3</v>
      </c>
      <c r="I1634" s="20">
        <v>-8.1840244852378807E-4</v>
      </c>
      <c r="J1634" s="24">
        <v>3</v>
      </c>
      <c r="K1634" s="24">
        <v>1</v>
      </c>
      <c r="L1634" s="20">
        <v>4.6572432388267693E-3</v>
      </c>
      <c r="M1634" s="20">
        <v>-1.2327416173570915E-3</v>
      </c>
      <c r="N1634" s="19">
        <v>1.2343999999999999</v>
      </c>
      <c r="O1634" s="19">
        <v>1.0157162840450917</v>
      </c>
      <c r="P1634" s="25">
        <v>42041</v>
      </c>
      <c r="Q1634" s="20">
        <v>-6.5322119702782011E-4</v>
      </c>
      <c r="R1634" s="25">
        <v>42034</v>
      </c>
      <c r="S1634" s="25">
        <f>IF(ISNUMBER(R1634),VLOOKUP(B1634,Index!$B$3:$AB$18,27,FALSE),"")</f>
        <v>42041</v>
      </c>
      <c r="T1634" s="25">
        <f>IF(ISNUMBER($R1634),VLOOKUP($B1634,Index!$B$21:$AB$36,27,FALSE),"")</f>
        <v>42041</v>
      </c>
      <c r="U1634" s="25">
        <f>IF(ISNUMBER($R1634),VLOOKUP($B1634,Index!$B$39:$AB$54,27,FALSE),"")</f>
        <v>42034</v>
      </c>
      <c r="W1634" s="18">
        <v>0.43392504930965803</v>
      </c>
      <c r="X1634" s="19">
        <v>0.7</v>
      </c>
      <c r="Y1634" s="18">
        <v>3.8699091264509718E-2</v>
      </c>
      <c r="Z1634" s="19">
        <f t="shared" si="339"/>
        <v>7</v>
      </c>
      <c r="AA1634" s="21">
        <v>22.142833662064884</v>
      </c>
      <c r="AB1634" s="3">
        <v>0</v>
      </c>
      <c r="AC1634" s="18">
        <v>0.18829094841838914</v>
      </c>
      <c r="AD1634" s="19">
        <v>0.48999999999999994</v>
      </c>
      <c r="AE1634" s="18">
        <v>1.4976196646988523E-3</v>
      </c>
      <c r="AF1634" s="19">
        <f t="shared" si="340"/>
        <v>49</v>
      </c>
      <c r="AG1634" s="21">
        <v>490.30508258587378</v>
      </c>
      <c r="AH1634" s="3">
        <v>0</v>
      </c>
      <c r="AK1634" t="str">
        <f t="shared" si="345"/>
        <v/>
      </c>
      <c r="AL1634" t="str">
        <f t="shared" si="345"/>
        <v/>
      </c>
      <c r="AM1634" t="str">
        <f t="shared" si="345"/>
        <v/>
      </c>
      <c r="AN1634" t="str">
        <f t="shared" si="345"/>
        <v/>
      </c>
      <c r="AO1634" t="str">
        <f t="shared" si="345"/>
        <v/>
      </c>
      <c r="AP1634" t="str">
        <f t="shared" si="345"/>
        <v/>
      </c>
      <c r="AQ1634" t="str">
        <f t="shared" si="345"/>
        <v/>
      </c>
      <c r="AR1634" t="str">
        <f t="shared" si="345"/>
        <v/>
      </c>
      <c r="AS1634" t="str">
        <f t="shared" si="345"/>
        <v/>
      </c>
      <c r="AT1634">
        <f t="shared" si="345"/>
        <v>22.142833662064884</v>
      </c>
      <c r="AU1634" t="str">
        <f t="shared" si="345"/>
        <v/>
      </c>
      <c r="AV1634" t="str">
        <f t="shared" si="345"/>
        <v/>
      </c>
      <c r="AW1634" t="str">
        <f t="shared" si="345"/>
        <v/>
      </c>
      <c r="AX1634" t="str">
        <f t="shared" si="345"/>
        <v/>
      </c>
      <c r="AZ1634" s="46">
        <f>IF(ISNUMBER(VLOOKUP($B1634,Stats!$A$2:$AA$19,2,FALSE))=FALSE,"",IF(ISNUMBER(W1634),(W1634-VLOOKUP($B1634,Stats!$A$2:$AA$19,2,FALSE))/VLOOKUP($B1634,Stats!$A$2:$AA$19,16,FALSE),""))</f>
        <v>1.0648985252260759</v>
      </c>
      <c r="BA1634" s="46">
        <f>IF(ISNUMBER(VLOOKUP($B1634,Stats!$A$2:$AA$19,2,FALSE))=FALSE,"",IF(ISNUMBER(X1634),(X1634-VLOOKUP($B1634,Stats!$A$2:$AA$19,3,FALSE))/VLOOKUP($B1634,Stats!$A$2:$AA$19,17,FALSE),""))</f>
        <v>1.9466034764518581</v>
      </c>
      <c r="BB1634" s="46"/>
      <c r="BC1634" s="46"/>
      <c r="BD1634" s="44">
        <f t="shared" si="336"/>
        <v>1.505751000838967</v>
      </c>
      <c r="BE1634" s="46">
        <f>IF(ISNUMBER(VLOOKUP($B1634,Stats!$A$2:$AA$19,2,FALSE))=FALSE,"",IF(ISNUMBER(Y1634),(Y1634-VLOOKUP($B1634,Stats!$A$2:$AA$19,5,FALSE))/VLOOKUP($B1634,Stats!$A$2:$AA$19,19,FALSE),""))</f>
        <v>-1.2123531373995036</v>
      </c>
      <c r="BF1634" s="46"/>
      <c r="BG1634" s="46"/>
      <c r="BH1634" s="46">
        <f>IF(ISNUMBER(VLOOKUP($B1634,Stats!$A$2:$AA$19,2,FALSE))=FALSE,"",IF(ISNUMBER(Z1634),(Z1634-VLOOKUP($B1634,Stats!$A$2:$AA$19,8,FALSE))/VLOOKUP($B1634,Stats!$A$2:$AA$19,22,FALSE),""))</f>
        <v>2.1034653846458133</v>
      </c>
      <c r="BI1634" s="46" t="str">
        <f>IF(ISNUMBER(VLOOKUP($B1634,Stats!$A$2:$AA$19,2,FALSE))=FALSE,"",IF(ISNUMBER(#REF!),(#REF!-VLOOKUP($B1634,Stats!$A$2:$AA$19,9,FALSE))/VLOOKUP($B1634,Stats!$A$2:$AA$19,23,FALSE),""))</f>
        <v/>
      </c>
      <c r="BJ1634" s="46" t="str">
        <f>IF(ISNUMBER(VLOOKUP($B1634,Stats!$A$2:$AA$19,2,FALSE))=FALSE,"",IF(ISNUMBER(#REF!),(#REF!-VLOOKUP($B1634,Stats!$A$2:$AA$19,10,FALSE))/VLOOKUP($B1634,Stats!$A$2:$AA$19,24,FALSE),""))</f>
        <v/>
      </c>
      <c r="BK1634" s="44">
        <f t="shared" si="341"/>
        <v>1.4796868115733965</v>
      </c>
      <c r="BL1634" s="46" t="str">
        <f>IF(ISNUMBER(VLOOKUP($B1634,Stats!$A$2:$AA$19,2,FALSE))=FALSE,"",IF(ISNUMBER(#REF!),(#REF!-VLOOKUP($B1634,Stats!$A$2:$AA$19,11,FALSE))/VLOOKUP($B1634,Stats!$A$2:$AA$19,25,FALSE),""))</f>
        <v/>
      </c>
      <c r="BM1634" s="46">
        <f>IF(ISNUMBER(VLOOKUP($B1634,Stats!$A$2:$AA$19,2,FALSE))=FALSE,"",IF(ISNUMBER(AA1634),(AA1634-VLOOKUP($B1634,Stats!$A$2:$AA$19,12,FALSE))/VLOOKUP($B1634,Stats!$A$2:$AA$19,26,FALSE),""))</f>
        <v>2.8411302842713186</v>
      </c>
      <c r="BN1634" s="46" t="str">
        <f>IF(ISNUMBER(VLOOKUP($B1634,Stats!$A$2:$AA$19,2,FALSE))=FALSE,"",IF(ISNUMBER(#REF!),(#REF!-VLOOKUP($B1634,Stats!$A$2:$AA$19,13,FALSE))/VLOOKUP($B1634,Stats!$A$2:$AA$19,27,FALSE),""))</f>
        <v/>
      </c>
      <c r="BO1634" s="46" t="str">
        <f>IF(ISNUMBER(VLOOKUP($B1634,Stats!$A$2:$AA$19,2,FALSE))=FALSE,"",IF(ISNUMBER(#REF!),(#REF!-VLOOKUP($B1634,Stats!$A$2:$AA$19,14,FALSE))/VLOOKUP($B1634,Stats!$A$2:$AB$19,28,FALSE),""))</f>
        <v/>
      </c>
      <c r="BP1634" s="46"/>
      <c r="BQ1634" s="46">
        <f>IF(ISNUMBER(VLOOKUP($B1634,Stats!$A$2:$AA$19,2,FALSE))=FALSE,"",IF(ISNUMBER(BM1634),BM1634,(VLOOKUP($B1634,Stats!$A$2:$AT$19,46,FALSE)-VLOOKUP($B1634,Stats!$A$2:$AA$19,12,FALSE))/VLOOKUP($B1634,Stats!$A$2:$AA$19,26,FALSE)))</f>
        <v>2.8411302842713186</v>
      </c>
      <c r="BR1634" s="51">
        <f t="shared" si="342"/>
        <v>2.8411302842713186</v>
      </c>
      <c r="BS1634" s="32" t="str">
        <f t="shared" si="337"/>
        <v>10913_201503</v>
      </c>
      <c r="BT1634" s="53">
        <f t="shared" si="338"/>
        <v>1.7571883439660949</v>
      </c>
    </row>
    <row r="1635" spans="1:72" x14ac:dyDescent="0.15">
      <c r="A1635" s="16">
        <v>10913</v>
      </c>
      <c r="B1635" s="17">
        <v>201504</v>
      </c>
      <c r="C1635" s="3">
        <v>0</v>
      </c>
      <c r="D1635" s="23">
        <v>4.6986390149059698E-3</v>
      </c>
      <c r="E1635" s="18">
        <v>2.5149696228261354E-3</v>
      </c>
      <c r="F1635" s="24">
        <v>4</v>
      </c>
      <c r="G1635" s="24">
        <v>3</v>
      </c>
      <c r="H1635" s="20">
        <v>2.4339543873427294E-3</v>
      </c>
      <c r="I1635" s="20">
        <v>-1.675876849804377E-3</v>
      </c>
      <c r="J1635" s="24">
        <v>4</v>
      </c>
      <c r="K1635" s="24">
        <v>3</v>
      </c>
      <c r="L1635" s="20">
        <v>3.4950825002031394E-3</v>
      </c>
      <c r="M1635" s="20">
        <v>-3.7265068049253669E-3</v>
      </c>
      <c r="N1635" s="19">
        <v>1.2402</v>
      </c>
      <c r="O1635" s="19">
        <v>1.0084566596194502</v>
      </c>
      <c r="P1635" s="25">
        <v>42052</v>
      </c>
      <c r="Q1635" s="20">
        <v>-1.3010245568385592E-3</v>
      </c>
      <c r="R1635" s="25">
        <v>42046</v>
      </c>
      <c r="S1635" s="25">
        <f>IF(ISNUMBER(R1635),VLOOKUP(B1635,Index!$B$3:$AB$18,27,FALSE),"")</f>
        <v>42044</v>
      </c>
      <c r="T1635" s="25">
        <f>IF(ISNUMBER($R1635),VLOOKUP($B1635,Index!$B$21:$AB$36,27,FALSE),"")</f>
        <v>42044</v>
      </c>
      <c r="U1635" s="25">
        <f>IF(ISNUMBER($R1635),VLOOKUP($B1635,Index!$B$39:$AB$54,27,FALSE),"")</f>
        <v>42052</v>
      </c>
      <c r="W1635" s="18">
        <v>0.18794556059623876</v>
      </c>
      <c r="X1635" s="19">
        <v>0.5714285714285714</v>
      </c>
      <c r="Y1635" s="18">
        <v>4.7718193525591097E-2</v>
      </c>
      <c r="Z1635" s="19">
        <f t="shared" si="339"/>
        <v>2</v>
      </c>
      <c r="AA1635" s="21">
        <v>3.6114914128319655</v>
      </c>
      <c r="AB1635" s="3">
        <v>0</v>
      </c>
      <c r="AC1635" s="18">
        <v>3.5323533747834458E-2</v>
      </c>
      <c r="AD1635" s="19">
        <v>0.32653061224489793</v>
      </c>
      <c r="AE1635" s="18">
        <v>2.2770259933457639E-3</v>
      </c>
      <c r="AF1635" s="19">
        <f t="shared" si="340"/>
        <v>4</v>
      </c>
      <c r="AG1635" s="21">
        <v>13.042870224959026</v>
      </c>
      <c r="AH1635" s="3">
        <v>0</v>
      </c>
      <c r="AK1635" t="str">
        <f t="shared" si="345"/>
        <v/>
      </c>
      <c r="AL1635" t="str">
        <f t="shared" si="345"/>
        <v/>
      </c>
      <c r="AM1635" t="str">
        <f t="shared" si="345"/>
        <v/>
      </c>
      <c r="AN1635" t="str">
        <f t="shared" si="345"/>
        <v/>
      </c>
      <c r="AO1635" t="str">
        <f t="shared" si="345"/>
        <v/>
      </c>
      <c r="AP1635" t="str">
        <f t="shared" si="345"/>
        <v/>
      </c>
      <c r="AQ1635" t="str">
        <f t="shared" si="345"/>
        <v/>
      </c>
      <c r="AR1635" t="str">
        <f t="shared" si="345"/>
        <v/>
      </c>
      <c r="AS1635" t="str">
        <f t="shared" si="345"/>
        <v/>
      </c>
      <c r="AT1635" t="str">
        <f t="shared" si="345"/>
        <v/>
      </c>
      <c r="AU1635">
        <f t="shared" si="345"/>
        <v>3.6114914128319655</v>
      </c>
      <c r="AV1635" t="str">
        <f t="shared" si="345"/>
        <v/>
      </c>
      <c r="AW1635" t="str">
        <f t="shared" si="345"/>
        <v/>
      </c>
      <c r="AX1635" t="str">
        <f t="shared" si="345"/>
        <v/>
      </c>
      <c r="AZ1635" s="46">
        <f>IF(ISNUMBER(VLOOKUP($B1635,Stats!$A$2:$AA$19,2,FALSE))=FALSE,"",IF(ISNUMBER(W1635),(W1635-VLOOKUP($B1635,Stats!$A$2:$AA$19,2,FALSE))/VLOOKUP($B1635,Stats!$A$2:$AA$19,16,FALSE),""))</f>
        <v>-1.0001756398859862</v>
      </c>
      <c r="BA1635" s="46">
        <f>IF(ISNUMBER(VLOOKUP($B1635,Stats!$A$2:$AA$19,2,FALSE))=FALSE,"",IF(ISNUMBER(X1635),(X1635-VLOOKUP($B1635,Stats!$A$2:$AA$19,3,FALSE))/VLOOKUP($B1635,Stats!$A$2:$AA$19,17,FALSE),""))</f>
        <v>-1.9621924809067097</v>
      </c>
      <c r="BB1635" s="46"/>
      <c r="BC1635" s="46"/>
      <c r="BD1635" s="44">
        <f t="shared" si="336"/>
        <v>-1.481184060396348</v>
      </c>
      <c r="BE1635" s="46">
        <f>IF(ISNUMBER(VLOOKUP($B1635,Stats!$A$2:$AA$19,2,FALSE))=FALSE,"",IF(ISNUMBER(Y1635),(Y1635-VLOOKUP($B1635,Stats!$A$2:$AA$19,5,FALSE))/VLOOKUP($B1635,Stats!$A$2:$AA$19,19,FALSE),""))</f>
        <v>-0.61269116443165883</v>
      </c>
      <c r="BF1635" s="46"/>
      <c r="BG1635" s="46"/>
      <c r="BH1635" s="46">
        <f>IF(ISNUMBER(VLOOKUP($B1635,Stats!$A$2:$AA$19,2,FALSE))=FALSE,"",IF(ISNUMBER(Z1635),(Z1635-VLOOKUP($B1635,Stats!$A$2:$AA$19,8,FALSE))/VLOOKUP($B1635,Stats!$A$2:$AA$19,22,FALSE),""))</f>
        <v>0.37736195532940614</v>
      </c>
      <c r="BI1635" s="46" t="str">
        <f>IF(ISNUMBER(VLOOKUP($B1635,Stats!$A$2:$AA$19,2,FALSE))=FALSE,"",IF(ISNUMBER(#REF!),(#REF!-VLOOKUP($B1635,Stats!$A$2:$AA$19,9,FALSE))/VLOOKUP($B1635,Stats!$A$2:$AA$19,23,FALSE),""))</f>
        <v/>
      </c>
      <c r="BJ1635" s="46" t="str">
        <f>IF(ISNUMBER(VLOOKUP($B1635,Stats!$A$2:$AA$19,2,FALSE))=FALSE,"",IF(ISNUMBER(#REF!),(#REF!-VLOOKUP($B1635,Stats!$A$2:$AA$19,10,FALSE))/VLOOKUP($B1635,Stats!$A$2:$AA$19,24,FALSE),""))</f>
        <v/>
      </c>
      <c r="BK1635" s="44">
        <f t="shared" si="341"/>
        <v>0.54209240170098305</v>
      </c>
      <c r="BL1635" s="46" t="str">
        <f>IF(ISNUMBER(VLOOKUP($B1635,Stats!$A$2:$AA$19,2,FALSE))=FALSE,"",IF(ISNUMBER(#REF!),(#REF!-VLOOKUP($B1635,Stats!$A$2:$AA$19,11,FALSE))/VLOOKUP($B1635,Stats!$A$2:$AA$19,25,FALSE),""))</f>
        <v/>
      </c>
      <c r="BM1635" s="46">
        <f>IF(ISNUMBER(VLOOKUP($B1635,Stats!$A$2:$AA$19,2,FALSE))=FALSE,"",IF(ISNUMBER(AA1635),(AA1635-VLOOKUP($B1635,Stats!$A$2:$AA$19,12,FALSE))/VLOOKUP($B1635,Stats!$A$2:$AA$19,26,FALSE),""))</f>
        <v>-0.60989288076731041</v>
      </c>
      <c r="BN1635" s="46" t="str">
        <f>IF(ISNUMBER(VLOOKUP($B1635,Stats!$A$2:$AA$19,2,FALSE))=FALSE,"",IF(ISNUMBER(#REF!),(#REF!-VLOOKUP($B1635,Stats!$A$2:$AA$19,13,FALSE))/VLOOKUP($B1635,Stats!$A$2:$AA$19,27,FALSE),""))</f>
        <v/>
      </c>
      <c r="BO1635" s="46" t="str">
        <f>IF(ISNUMBER(VLOOKUP($B1635,Stats!$A$2:$AA$19,2,FALSE))=FALSE,"",IF(ISNUMBER(#REF!),(#REF!-VLOOKUP($B1635,Stats!$A$2:$AA$19,14,FALSE))/VLOOKUP($B1635,Stats!$A$2:$AB$19,28,FALSE),""))</f>
        <v/>
      </c>
      <c r="BP1635" s="46"/>
      <c r="BQ1635" s="46">
        <f>IF(ISNUMBER(VLOOKUP($B1635,Stats!$A$2:$AA$19,2,FALSE))=FALSE,"",IF(ISNUMBER(BM1635),BM1635,(VLOOKUP($B1635,Stats!$A$2:$AT$19,46,FALSE)-VLOOKUP($B1635,Stats!$A$2:$AA$19,12,FALSE))/VLOOKUP($B1635,Stats!$A$2:$AA$19,26,FALSE)))</f>
        <v>-0.60989288076731041</v>
      </c>
      <c r="BR1635" s="51">
        <f t="shared" si="342"/>
        <v>-0.60989288076731041</v>
      </c>
      <c r="BS1635" s="32" t="str">
        <f t="shared" si="337"/>
        <v>10913_201504</v>
      </c>
      <c r="BT1635" s="53">
        <f t="shared" si="338"/>
        <v>-9.2959947212141847E-2</v>
      </c>
    </row>
    <row r="1636" spans="1:72" x14ac:dyDescent="0.15">
      <c r="A1636" s="16">
        <v>10913</v>
      </c>
      <c r="B1636" s="17">
        <v>201505</v>
      </c>
      <c r="C1636" s="3">
        <v>0</v>
      </c>
      <c r="D1636" s="23">
        <v>2.0238671182067458E-2</v>
      </c>
      <c r="E1636" s="18">
        <v>3.1485352322322365E-3</v>
      </c>
      <c r="F1636" s="24">
        <v>6</v>
      </c>
      <c r="G1636" s="24">
        <v>2</v>
      </c>
      <c r="H1636" s="20">
        <v>4.147082845952073E-3</v>
      </c>
      <c r="I1636" s="20">
        <v>-2.3930570097436821E-3</v>
      </c>
      <c r="J1636" s="24">
        <v>5</v>
      </c>
      <c r="K1636" s="24">
        <v>1</v>
      </c>
      <c r="L1636" s="20">
        <v>5.4023544589580919E-3</v>
      </c>
      <c r="M1636" s="20">
        <v>-3.2079557302109318E-3</v>
      </c>
      <c r="N1636" s="19">
        <v>1.2673000000000001</v>
      </c>
      <c r="O1636" s="19">
        <v>1.0163605742240758</v>
      </c>
      <c r="P1636" s="25">
        <v>42068</v>
      </c>
      <c r="Q1636" s="20">
        <v>-3.2079557302109318E-3</v>
      </c>
      <c r="R1636" s="25">
        <v>42061</v>
      </c>
      <c r="S1636" s="25">
        <f>IF(ISNUMBER(R1636),VLOOKUP(B1636,Index!$B$3:$AB$18,27,FALSE),"")</f>
        <v>42069</v>
      </c>
      <c r="T1636" s="25">
        <f>IF(ISNUMBER($R1636),VLOOKUP($B1636,Index!$B$21:$AB$36,27,FALSE),"")</f>
        <v>42069</v>
      </c>
      <c r="U1636" s="25">
        <f>IF(ISNUMBER($R1636),VLOOKUP($B1636,Index!$B$39:$AB$54,27,FALSE),"")</f>
        <v>42069</v>
      </c>
      <c r="W1636" s="18">
        <v>0.7285921625544286</v>
      </c>
      <c r="X1636" s="19">
        <v>0.75</v>
      </c>
      <c r="Y1636" s="18">
        <v>5.9739255762846374E-2</v>
      </c>
      <c r="Z1636" s="19">
        <f t="shared" si="339"/>
        <v>8</v>
      </c>
      <c r="AA1636" s="21">
        <v>6.3088997742299613</v>
      </c>
      <c r="AB1636" s="3">
        <v>0</v>
      </c>
      <c r="AC1636" s="18">
        <v>0.53084653933573889</v>
      </c>
      <c r="AD1636" s="19">
        <v>0.5625</v>
      </c>
      <c r="AE1636" s="18">
        <v>3.5687786790987736E-3</v>
      </c>
      <c r="AF1636" s="19">
        <f t="shared" si="340"/>
        <v>64</v>
      </c>
      <c r="AG1636" s="21">
        <v>39.802216361278859</v>
      </c>
      <c r="AH1636" s="3">
        <v>0</v>
      </c>
      <c r="AK1636" t="str">
        <f t="shared" si="345"/>
        <v/>
      </c>
      <c r="AL1636" t="str">
        <f t="shared" si="345"/>
        <v/>
      </c>
      <c r="AM1636" t="str">
        <f t="shared" si="345"/>
        <v/>
      </c>
      <c r="AN1636" t="str">
        <f t="shared" si="345"/>
        <v/>
      </c>
      <c r="AO1636" t="str">
        <f t="shared" si="345"/>
        <v/>
      </c>
      <c r="AP1636" t="str">
        <f t="shared" si="345"/>
        <v/>
      </c>
      <c r="AQ1636" t="str">
        <f t="shared" si="345"/>
        <v/>
      </c>
      <c r="AR1636" t="str">
        <f t="shared" si="345"/>
        <v/>
      </c>
      <c r="AS1636" t="str">
        <f t="shared" si="345"/>
        <v/>
      </c>
      <c r="AT1636" t="str">
        <f t="shared" si="345"/>
        <v/>
      </c>
      <c r="AU1636" t="str">
        <f t="shared" si="345"/>
        <v/>
      </c>
      <c r="AV1636">
        <f t="shared" si="345"/>
        <v>6.3088997742299613</v>
      </c>
      <c r="AW1636" t="str">
        <f t="shared" si="345"/>
        <v/>
      </c>
      <c r="AX1636" t="str">
        <f t="shared" si="345"/>
        <v/>
      </c>
      <c r="AZ1636" s="46">
        <f>IF(ISNUMBER(VLOOKUP($B1636,Stats!$A$2:$AA$19,2,FALSE))=FALSE,"",IF(ISNUMBER(W1636),(W1636-VLOOKUP($B1636,Stats!$A$2:$AA$19,2,FALSE))/VLOOKUP($B1636,Stats!$A$2:$AA$19,16,FALSE),""))</f>
        <v>0.47553274876042173</v>
      </c>
      <c r="BA1636" s="46">
        <f>IF(ISNUMBER(VLOOKUP($B1636,Stats!$A$2:$AA$19,2,FALSE))=FALSE,"",IF(ISNUMBER(X1636),(X1636-VLOOKUP($B1636,Stats!$A$2:$AA$19,3,FALSE))/VLOOKUP($B1636,Stats!$A$2:$AA$19,17,FALSE),""))</f>
        <v>1.2321630968272219</v>
      </c>
      <c r="BB1636" s="46"/>
      <c r="BC1636" s="46"/>
      <c r="BD1636" s="44">
        <f t="shared" si="336"/>
        <v>0.85384792279382182</v>
      </c>
      <c r="BE1636" s="46">
        <f>IF(ISNUMBER(VLOOKUP($B1636,Stats!$A$2:$AA$19,2,FALSE))=FALSE,"",IF(ISNUMBER(Y1636),(Y1636-VLOOKUP($B1636,Stats!$A$2:$AA$19,5,FALSE))/VLOOKUP($B1636,Stats!$A$2:$AA$19,19,FALSE),""))</f>
        <v>-0.96991698068562671</v>
      </c>
      <c r="BF1636" s="46"/>
      <c r="BG1636" s="46"/>
      <c r="BH1636" s="46">
        <f>IF(ISNUMBER(VLOOKUP($B1636,Stats!$A$2:$AA$19,2,FALSE))=FALSE,"",IF(ISNUMBER(Z1636),(Z1636-VLOOKUP($B1636,Stats!$A$2:$AA$19,8,FALSE))/VLOOKUP($B1636,Stats!$A$2:$AA$19,22,FALSE),""))</f>
        <v>2.7541621917019588</v>
      </c>
      <c r="BI1636" s="46" t="str">
        <f>IF(ISNUMBER(VLOOKUP($B1636,Stats!$A$2:$AA$19,2,FALSE))=FALSE,"",IF(ISNUMBER(#REF!),(#REF!-VLOOKUP($B1636,Stats!$A$2:$AA$19,9,FALSE))/VLOOKUP($B1636,Stats!$A$2:$AA$19,23,FALSE),""))</f>
        <v/>
      </c>
      <c r="BJ1636" s="46" t="str">
        <f>IF(ISNUMBER(VLOOKUP($B1636,Stats!$A$2:$AA$19,2,FALSE))=FALSE,"",IF(ISNUMBER(#REF!),(#REF!-VLOOKUP($B1636,Stats!$A$2:$AA$19,10,FALSE))/VLOOKUP($B1636,Stats!$A$2:$AA$19,24,FALSE),""))</f>
        <v/>
      </c>
      <c r="BK1636" s="44">
        <f t="shared" si="341"/>
        <v>1.5051905439905262</v>
      </c>
      <c r="BL1636" s="46" t="str">
        <f>IF(ISNUMBER(VLOOKUP($B1636,Stats!$A$2:$AA$19,2,FALSE))=FALSE,"",IF(ISNUMBER(#REF!),(#REF!-VLOOKUP($B1636,Stats!$A$2:$AA$19,11,FALSE))/VLOOKUP($B1636,Stats!$A$2:$AA$19,25,FALSE),""))</f>
        <v/>
      </c>
      <c r="BM1636" s="46">
        <f>IF(ISNUMBER(VLOOKUP($B1636,Stats!$A$2:$AA$19,2,FALSE))=FALSE,"",IF(ISNUMBER(AA1636),(AA1636-VLOOKUP($B1636,Stats!$A$2:$AA$19,12,FALSE))/VLOOKUP($B1636,Stats!$A$2:$AA$19,26,FALSE),""))</f>
        <v>1.8547883834726202E-2</v>
      </c>
      <c r="BN1636" s="46" t="str">
        <f>IF(ISNUMBER(VLOOKUP($B1636,Stats!$A$2:$AA$19,2,FALSE))=FALSE,"",IF(ISNUMBER(#REF!),(#REF!-VLOOKUP($B1636,Stats!$A$2:$AA$19,13,FALSE))/VLOOKUP($B1636,Stats!$A$2:$AA$19,27,FALSE),""))</f>
        <v/>
      </c>
      <c r="BO1636" s="46" t="str">
        <f>IF(ISNUMBER(VLOOKUP($B1636,Stats!$A$2:$AA$19,2,FALSE))=FALSE,"",IF(ISNUMBER(#REF!),(#REF!-VLOOKUP($B1636,Stats!$A$2:$AA$19,14,FALSE))/VLOOKUP($B1636,Stats!$A$2:$AB$19,28,FALSE),""))</f>
        <v/>
      </c>
      <c r="BP1636" s="46"/>
      <c r="BQ1636" s="46">
        <f>IF(ISNUMBER(VLOOKUP($B1636,Stats!$A$2:$AA$19,2,FALSE))=FALSE,"",IF(ISNUMBER(BM1636),BM1636,(VLOOKUP($B1636,Stats!$A$2:$AT$19,46,FALSE)-VLOOKUP($B1636,Stats!$A$2:$AA$19,12,FALSE))/VLOOKUP($B1636,Stats!$A$2:$AA$19,26,FALSE)))</f>
        <v>1.8547883834726202E-2</v>
      </c>
      <c r="BR1636" s="51">
        <f t="shared" si="342"/>
        <v>1.8547883834726202E-2</v>
      </c>
      <c r="BS1636" s="32" t="str">
        <f t="shared" si="337"/>
        <v>10913_201505</v>
      </c>
      <c r="BT1636" s="53">
        <f t="shared" si="338"/>
        <v>1.0775934877200253</v>
      </c>
    </row>
    <row r="1637" spans="1:72" x14ac:dyDescent="0.15">
      <c r="A1637" s="16">
        <v>10913</v>
      </c>
      <c r="B1637" s="17">
        <v>201506</v>
      </c>
      <c r="C1637" s="3">
        <v>0</v>
      </c>
      <c r="D1637" s="23">
        <v>1.0985537026791947E-2</v>
      </c>
      <c r="E1637" s="18">
        <v>3.038487446451721E-3</v>
      </c>
      <c r="F1637" s="24">
        <v>7</v>
      </c>
      <c r="G1637" s="24">
        <v>3</v>
      </c>
      <c r="H1637" s="20">
        <v>2.7036045373568041E-3</v>
      </c>
      <c r="I1637" s="20">
        <v>-2.6506903503357901E-3</v>
      </c>
      <c r="J1637" s="24">
        <v>3</v>
      </c>
      <c r="K1637" s="24">
        <v>1</v>
      </c>
      <c r="L1637" s="20">
        <v>4.6336291525954643E-3</v>
      </c>
      <c r="M1637" s="20">
        <v>-5.0358014005822405E-3</v>
      </c>
      <c r="N1637" s="19">
        <v>1.2791999999999999</v>
      </c>
      <c r="O1637" s="19">
        <v>1.0125059363621971</v>
      </c>
      <c r="P1637" s="25">
        <v>42083</v>
      </c>
      <c r="Q1637" s="20">
        <v>-5.0358014005822405E-3</v>
      </c>
      <c r="R1637" s="25">
        <v>42075</v>
      </c>
      <c r="S1637" s="25">
        <f>IF(ISNUMBER(R1637),VLOOKUP(B1637,Index!$B$3:$AB$18,27,FALSE),"")</f>
        <v>42073</v>
      </c>
      <c r="T1637" s="25">
        <f>IF(ISNUMBER($R1637),VLOOKUP($B1637,Index!$B$21:$AB$36,27,FALSE),"")</f>
        <v>42075</v>
      </c>
      <c r="U1637" s="25">
        <f>IF(ISNUMBER($R1637),VLOOKUP($B1637,Index!$B$39:$AB$54,27,FALSE),"")</f>
        <v>42075</v>
      </c>
      <c r="W1637" s="18">
        <v>0.32956611080375842</v>
      </c>
      <c r="X1637" s="19">
        <v>0.7</v>
      </c>
      <c r="Y1637" s="18">
        <v>5.7651245835698049E-2</v>
      </c>
      <c r="Z1637" s="19">
        <f t="shared" si="339"/>
        <v>2</v>
      </c>
      <c r="AA1637" s="21">
        <v>2.18148734489843</v>
      </c>
      <c r="AB1637" s="3">
        <v>0</v>
      </c>
      <c r="AC1637" s="18">
        <v>0.10861382139031517</v>
      </c>
      <c r="AD1637" s="19">
        <v>0.48999999999999994</v>
      </c>
      <c r="AE1637" s="18">
        <v>3.3236661464080917E-3</v>
      </c>
      <c r="AF1637" s="19">
        <f t="shared" si="340"/>
        <v>4</v>
      </c>
      <c r="AG1637" s="21">
        <v>4.7588870359520019</v>
      </c>
      <c r="AH1637" s="3">
        <v>0</v>
      </c>
      <c r="AK1637" t="str">
        <f t="shared" si="345"/>
        <v/>
      </c>
      <c r="AL1637" t="str">
        <f t="shared" si="345"/>
        <v/>
      </c>
      <c r="AM1637" t="str">
        <f t="shared" si="345"/>
        <v/>
      </c>
      <c r="AN1637" t="str">
        <f t="shared" si="345"/>
        <v/>
      </c>
      <c r="AO1637" t="str">
        <f t="shared" si="345"/>
        <v/>
      </c>
      <c r="AP1637" t="str">
        <f t="shared" si="345"/>
        <v/>
      </c>
      <c r="AQ1637" t="str">
        <f t="shared" si="345"/>
        <v/>
      </c>
      <c r="AR1637" t="str">
        <f t="shared" si="345"/>
        <v/>
      </c>
      <c r="AS1637" t="str">
        <f t="shared" si="345"/>
        <v/>
      </c>
      <c r="AT1637" t="str">
        <f t="shared" si="345"/>
        <v/>
      </c>
      <c r="AU1637" t="str">
        <f t="shared" si="345"/>
        <v/>
      </c>
      <c r="AV1637" t="str">
        <f t="shared" si="345"/>
        <v/>
      </c>
      <c r="AW1637">
        <f t="shared" si="345"/>
        <v>2.18148734489843</v>
      </c>
      <c r="AX1637" t="str">
        <f t="shared" si="345"/>
        <v/>
      </c>
      <c r="AZ1637" s="46">
        <f>IF(ISNUMBER(VLOOKUP($B1637,Stats!$A$2:$AA$19,2,FALSE))=FALSE,"",IF(ISNUMBER(W1637),(W1637-VLOOKUP($B1637,Stats!$A$2:$AA$19,2,FALSE))/VLOOKUP($B1637,Stats!$A$2:$AA$19,16,FALSE),""))</f>
        <v>-1.2758044287472492</v>
      </c>
      <c r="BA1637" s="46">
        <f>IF(ISNUMBER(VLOOKUP($B1637,Stats!$A$2:$AA$19,2,FALSE))=FALSE,"",IF(ISNUMBER(X1637),(X1637-VLOOKUP($B1637,Stats!$A$2:$AA$19,3,FALSE))/VLOOKUP($B1637,Stats!$A$2:$AA$19,17,FALSE),""))</f>
        <v>-0.84610617467844285</v>
      </c>
      <c r="BB1637" s="46"/>
      <c r="BC1637" s="46"/>
      <c r="BD1637" s="44">
        <f t="shared" si="336"/>
        <v>-1.0609553017128461</v>
      </c>
      <c r="BE1637" s="46">
        <f>IF(ISNUMBER(VLOOKUP($B1637,Stats!$A$2:$AA$19,2,FALSE))=FALSE,"",IF(ISNUMBER(Y1637),(Y1637-VLOOKUP($B1637,Stats!$A$2:$AA$19,5,FALSE))/VLOOKUP($B1637,Stats!$A$2:$AA$19,19,FALSE),""))</f>
        <v>-0.90828733796421579</v>
      </c>
      <c r="BF1637" s="46"/>
      <c r="BG1637" s="46"/>
      <c r="BH1637" s="46">
        <f>IF(ISNUMBER(VLOOKUP($B1637,Stats!$A$2:$AA$19,2,FALSE))=FALSE,"",IF(ISNUMBER(Z1637),(Z1637-VLOOKUP($B1637,Stats!$A$2:$AA$19,8,FALSE))/VLOOKUP($B1637,Stats!$A$2:$AA$19,22,FALSE),""))</f>
        <v>-0.44132796508511463</v>
      </c>
      <c r="BI1637" s="46" t="str">
        <f>IF(ISNUMBER(VLOOKUP($B1637,Stats!$A$2:$AA$19,2,FALSE))=FALSE,"",IF(ISNUMBER(#REF!),(#REF!-VLOOKUP($B1637,Stats!$A$2:$AA$19,9,FALSE))/VLOOKUP($B1637,Stats!$A$2:$AA$19,23,FALSE),""))</f>
        <v/>
      </c>
      <c r="BJ1637" s="46" t="str">
        <f>IF(ISNUMBER(VLOOKUP($B1637,Stats!$A$2:$AA$19,2,FALSE))=FALSE,"",IF(ISNUMBER(#REF!),(#REF!-VLOOKUP($B1637,Stats!$A$2:$AA$19,10,FALSE))/VLOOKUP($B1637,Stats!$A$2:$AA$19,24,FALSE),""))</f>
        <v/>
      </c>
      <c r="BK1637" s="44">
        <f t="shared" si="341"/>
        <v>0.50340274704941657</v>
      </c>
      <c r="BL1637" s="46" t="str">
        <f>IF(ISNUMBER(VLOOKUP($B1637,Stats!$A$2:$AA$19,2,FALSE))=FALSE,"",IF(ISNUMBER(#REF!),(#REF!-VLOOKUP($B1637,Stats!$A$2:$AA$19,11,FALSE))/VLOOKUP($B1637,Stats!$A$2:$AA$19,25,FALSE),""))</f>
        <v/>
      </c>
      <c r="BM1637" s="46">
        <f>IF(ISNUMBER(VLOOKUP($B1637,Stats!$A$2:$AA$19,2,FALSE))=FALSE,"",IF(ISNUMBER(AA1637),(AA1637-VLOOKUP($B1637,Stats!$A$2:$AA$19,12,FALSE))/VLOOKUP($B1637,Stats!$A$2:$AA$19,26,FALSE),""))</f>
        <v>-0.26364160166330863</v>
      </c>
      <c r="BN1637" s="46" t="str">
        <f>IF(ISNUMBER(VLOOKUP($B1637,Stats!$A$2:$AA$19,2,FALSE))=FALSE,"",IF(ISNUMBER(#REF!),(#REF!-VLOOKUP($B1637,Stats!$A$2:$AA$19,13,FALSE))/VLOOKUP($B1637,Stats!$A$2:$AA$19,27,FALSE),""))</f>
        <v/>
      </c>
      <c r="BO1637" s="46" t="str">
        <f>IF(ISNUMBER(VLOOKUP($B1637,Stats!$A$2:$AA$19,2,FALSE))=FALSE,"",IF(ISNUMBER(#REF!),(#REF!-VLOOKUP($B1637,Stats!$A$2:$AA$19,14,FALSE))/VLOOKUP($B1637,Stats!$A$2:$AB$19,28,FALSE),""))</f>
        <v/>
      </c>
      <c r="BP1637" s="46"/>
      <c r="BQ1637" s="46">
        <f>IF(ISNUMBER(VLOOKUP($B1637,Stats!$A$2:$AA$19,2,FALSE))=FALSE,"",IF(ISNUMBER(BM1637),BM1637,(VLOOKUP($B1637,Stats!$A$2:$AT$19,46,FALSE)-VLOOKUP($B1637,Stats!$A$2:$AA$19,12,FALSE))/VLOOKUP($B1637,Stats!$A$2:$AA$19,26,FALSE)))</f>
        <v>-0.26364160166330863</v>
      </c>
      <c r="BR1637" s="51">
        <f t="shared" si="342"/>
        <v>-0.26364160166330863</v>
      </c>
      <c r="BS1637" s="32" t="str">
        <f t="shared" si="337"/>
        <v>10913_201506</v>
      </c>
      <c r="BT1637" s="53">
        <f t="shared" si="338"/>
        <v>3.7122267554418942E-2</v>
      </c>
    </row>
    <row r="1638" spans="1:72" x14ac:dyDescent="0.15">
      <c r="A1638" s="16">
        <v>10913</v>
      </c>
      <c r="B1638" s="17">
        <v>201507</v>
      </c>
      <c r="C1638" s="3">
        <v>0</v>
      </c>
      <c r="D1638" s="23">
        <v>9.3808630393996673E-3</v>
      </c>
      <c r="E1638" s="18">
        <v>1.0668074207723299E-3</v>
      </c>
      <c r="F1638" s="24">
        <v>5</v>
      </c>
      <c r="G1638" s="24">
        <v>0</v>
      </c>
      <c r="H1638" s="20">
        <v>1.8696264965267328E-3</v>
      </c>
      <c r="I1638" s="20" t="s">
        <v>25</v>
      </c>
      <c r="J1638" s="24">
        <v>5</v>
      </c>
      <c r="K1638" s="24">
        <v>0</v>
      </c>
      <c r="L1638" s="20">
        <v>2.9523735529484174E-3</v>
      </c>
      <c r="M1638" s="20">
        <v>2.323960027887928E-4</v>
      </c>
      <c r="N1638" s="19">
        <v>1.2911999999999999</v>
      </c>
      <c r="O1638" s="19">
        <v>1.0072548560730166</v>
      </c>
      <c r="P1638" s="25">
        <v>42090</v>
      </c>
      <c r="Q1638" s="20">
        <v>0</v>
      </c>
      <c r="R1638" s="25">
        <v>42086</v>
      </c>
      <c r="S1638" s="25">
        <f>IF(ISNUMBER(R1638),VLOOKUP(B1638,Index!$B$3:$AB$18,27,FALSE),"")</f>
        <v>42088</v>
      </c>
      <c r="T1638" s="25">
        <f>IF(ISNUMBER($R1638),VLOOKUP($B1638,Index!$B$21:$AB$36,27,FALSE),"")</f>
        <v>42089</v>
      </c>
      <c r="U1638" s="25">
        <f>IF(ISNUMBER($R1638),VLOOKUP($B1638,Index!$B$39:$AB$54,27,FALSE),"")</f>
        <v>42089</v>
      </c>
      <c r="W1638" s="18">
        <v>0.67542213883677604</v>
      </c>
      <c r="X1638" s="19">
        <v>1</v>
      </c>
      <c r="Y1638" s="18">
        <v>2.0241247646461121E-2</v>
      </c>
      <c r="Z1638" s="19">
        <f t="shared" si="339"/>
        <v>2</v>
      </c>
      <c r="AA1638" s="21" t="s">
        <v>25</v>
      </c>
      <c r="AB1638" s="3">
        <v>0</v>
      </c>
      <c r="AC1638" s="18">
        <v>0.45619506563084516</v>
      </c>
      <c r="AD1638" s="19">
        <v>1</v>
      </c>
      <c r="AE1638" s="18">
        <v>4.0970810628536788E-4</v>
      </c>
      <c r="AF1638" s="19">
        <f t="shared" si="340"/>
        <v>4</v>
      </c>
      <c r="AG1638" s="21" t="s">
        <v>25</v>
      </c>
      <c r="AH1638" s="3">
        <v>0</v>
      </c>
      <c r="AK1638" t="str">
        <f t="shared" si="345"/>
        <v/>
      </c>
      <c r="AL1638" t="str">
        <f t="shared" si="345"/>
        <v/>
      </c>
      <c r="AM1638" t="str">
        <f t="shared" si="345"/>
        <v/>
      </c>
      <c r="AN1638" t="str">
        <f t="shared" si="345"/>
        <v/>
      </c>
      <c r="AO1638" t="str">
        <f t="shared" si="345"/>
        <v/>
      </c>
      <c r="AP1638" t="str">
        <f t="shared" si="345"/>
        <v/>
      </c>
      <c r="AQ1638" t="str">
        <f t="shared" si="345"/>
        <v/>
      </c>
      <c r="AR1638" t="str">
        <f t="shared" si="345"/>
        <v/>
      </c>
      <c r="AS1638" t="str">
        <f t="shared" si="345"/>
        <v/>
      </c>
      <c r="AT1638" t="str">
        <f t="shared" si="345"/>
        <v/>
      </c>
      <c r="AU1638" t="str">
        <f t="shared" si="345"/>
        <v/>
      </c>
      <c r="AV1638" t="str">
        <f t="shared" si="345"/>
        <v/>
      </c>
      <c r="AW1638" t="str">
        <f t="shared" si="345"/>
        <v/>
      </c>
      <c r="AX1638" t="str">
        <f t="shared" si="345"/>
        <v/>
      </c>
      <c r="AZ1638" s="46">
        <f>IF(ISNUMBER(VLOOKUP($B1638,Stats!$A$2:$AA$19,2,FALSE))=FALSE,"",IF(ISNUMBER(W1638),(W1638-VLOOKUP($B1638,Stats!$A$2:$AA$19,2,FALSE))/VLOOKUP($B1638,Stats!$A$2:$AA$19,16,FALSE),""))</f>
        <v>-0.32601196008858124</v>
      </c>
      <c r="BA1638" s="46">
        <f>IF(ISNUMBER(VLOOKUP($B1638,Stats!$A$2:$AA$19,2,FALSE))=FALSE,"",IF(ISNUMBER(X1638),(X1638-VLOOKUP($B1638,Stats!$A$2:$AA$19,3,FALSE))/VLOOKUP($B1638,Stats!$A$2:$AA$19,17,FALSE),""))</f>
        <v>1.6185072337594633</v>
      </c>
      <c r="BB1638" s="46"/>
      <c r="BC1638" s="46"/>
      <c r="BD1638" s="44">
        <f t="shared" si="336"/>
        <v>0.64624763683544106</v>
      </c>
      <c r="BE1638" s="46">
        <f>IF(ISNUMBER(VLOOKUP($B1638,Stats!$A$2:$AA$19,2,FALSE))=FALSE,"",IF(ISNUMBER(Y1638),(Y1638-VLOOKUP($B1638,Stats!$A$2:$AA$19,5,FALSE))/VLOOKUP($B1638,Stats!$A$2:$AA$19,19,FALSE),""))</f>
        <v>-1.1081273299969889</v>
      </c>
      <c r="BF1638" s="46"/>
      <c r="BG1638" s="46"/>
      <c r="BH1638" s="46">
        <f>IF(ISNUMBER(VLOOKUP($B1638,Stats!$A$2:$AA$19,2,FALSE))=FALSE,"",IF(ISNUMBER(Z1638),(Z1638-VLOOKUP($B1638,Stats!$A$2:$AA$19,8,FALSE))/VLOOKUP($B1638,Stats!$A$2:$AA$19,22,FALSE),""))</f>
        <v>1.4378520910348771</v>
      </c>
      <c r="BI1638" s="46" t="str">
        <f>IF(ISNUMBER(VLOOKUP($B1638,Stats!$A$2:$AA$19,2,FALSE))=FALSE,"",IF(ISNUMBER(#REF!),(#REF!-VLOOKUP($B1638,Stats!$A$2:$AA$19,9,FALSE))/VLOOKUP($B1638,Stats!$A$2:$AA$19,23,FALSE),""))</f>
        <v/>
      </c>
      <c r="BJ1638" s="46" t="str">
        <f>IF(ISNUMBER(VLOOKUP($B1638,Stats!$A$2:$AA$19,2,FALSE))=FALSE,"",IF(ISNUMBER(#REF!),(#REF!-VLOOKUP($B1638,Stats!$A$2:$AA$19,10,FALSE))/VLOOKUP($B1638,Stats!$A$2:$AA$19,24,FALSE),""))</f>
        <v/>
      </c>
      <c r="BK1638" s="44">
        <f t="shared" si="341"/>
        <v>1.2070447583083552</v>
      </c>
      <c r="BL1638" s="46" t="str">
        <f>IF(ISNUMBER(VLOOKUP($B1638,Stats!$A$2:$AA$19,2,FALSE))=FALSE,"",IF(ISNUMBER(#REF!),(#REF!-VLOOKUP($B1638,Stats!$A$2:$AA$19,11,FALSE))/VLOOKUP($B1638,Stats!$A$2:$AA$19,25,FALSE),""))</f>
        <v/>
      </c>
      <c r="BM1638" s="46" t="str">
        <f>IF(ISNUMBER(VLOOKUP($B1638,Stats!$A$2:$AA$19,2,FALSE))=FALSE,"",IF(ISNUMBER(AA1638),(AA1638-VLOOKUP($B1638,Stats!$A$2:$AA$19,12,FALSE))/VLOOKUP($B1638,Stats!$A$2:$AA$19,26,FALSE),""))</f>
        <v/>
      </c>
      <c r="BN1638" s="46" t="str">
        <f>IF(ISNUMBER(VLOOKUP($B1638,Stats!$A$2:$AA$19,2,FALSE))=FALSE,"",IF(ISNUMBER(#REF!),(#REF!-VLOOKUP($B1638,Stats!$A$2:$AA$19,13,FALSE))/VLOOKUP($B1638,Stats!$A$2:$AA$19,27,FALSE),""))</f>
        <v/>
      </c>
      <c r="BO1638" s="46" t="str">
        <f>IF(ISNUMBER(VLOOKUP($B1638,Stats!$A$2:$AA$19,2,FALSE))=FALSE,"",IF(ISNUMBER(#REF!),(#REF!-VLOOKUP($B1638,Stats!$A$2:$AA$19,14,FALSE))/VLOOKUP($B1638,Stats!$A$2:$AB$19,28,FALSE),""))</f>
        <v/>
      </c>
      <c r="BP1638" s="46"/>
      <c r="BQ1638" s="46">
        <f>IF(ISNUMBER(VLOOKUP($B1638,Stats!$A$2:$AA$19,2,FALSE))=FALSE,"",IF(ISNUMBER(BM1638),BM1638,(VLOOKUP($B1638,Stats!$A$2:$AT$19,46,FALSE)-VLOOKUP($B1638,Stats!$A$2:$AA$19,12,FALSE))/VLOOKUP($B1638,Stats!$A$2:$AA$19,26,FALSE)))</f>
        <v>-0.49247029718328789</v>
      </c>
      <c r="BR1638" s="51">
        <f t="shared" si="342"/>
        <v>-0.49247029718328789</v>
      </c>
      <c r="BS1638" s="32" t="str">
        <f t="shared" si="337"/>
        <v>10913_201507</v>
      </c>
      <c r="BT1638" s="53">
        <f t="shared" si="338"/>
        <v>0.75498232291544387</v>
      </c>
    </row>
    <row r="1639" spans="1:72" x14ac:dyDescent="0.15">
      <c r="S1639" t="str">
        <f>IF(ISNUMBER(R1639),VLOOKUP(B1639,Index!$B$3:$AB$18,27,FALSE),"")</f>
        <v/>
      </c>
      <c r="T1639" t="str">
        <f>IF(ISNUMBER($R1639),VLOOKUP($B1639,Index!$B$21:$AB$36,27,FALSE),"")</f>
        <v/>
      </c>
      <c r="U1639" t="str">
        <f>IF(ISNUMBER($R1639),VLOOKUP($B1639,Index!$B$39:$AB$54,27,FALSE),"")</f>
        <v/>
      </c>
      <c r="Z1639" t="str">
        <f t="shared" si="339"/>
        <v/>
      </c>
      <c r="AA1639" t="s">
        <v>25</v>
      </c>
      <c r="AF1639" t="str">
        <f t="shared" si="340"/>
        <v/>
      </c>
      <c r="AG1639" t="s">
        <v>25</v>
      </c>
      <c r="AK1639" t="str">
        <f t="shared" si="345"/>
        <v/>
      </c>
      <c r="AL1639" t="str">
        <f t="shared" si="345"/>
        <v/>
      </c>
      <c r="AM1639" t="str">
        <f t="shared" si="345"/>
        <v/>
      </c>
      <c r="AN1639" t="str">
        <f t="shared" si="345"/>
        <v/>
      </c>
      <c r="AO1639" t="str">
        <f t="shared" si="345"/>
        <v/>
      </c>
      <c r="AP1639" t="str">
        <f t="shared" si="345"/>
        <v/>
      </c>
      <c r="AQ1639" t="str">
        <f t="shared" si="345"/>
        <v/>
      </c>
      <c r="AR1639" t="str">
        <f t="shared" si="345"/>
        <v/>
      </c>
      <c r="AS1639" t="str">
        <f t="shared" si="345"/>
        <v/>
      </c>
      <c r="AT1639" t="str">
        <f t="shared" si="345"/>
        <v/>
      </c>
      <c r="AU1639" t="str">
        <f t="shared" si="345"/>
        <v/>
      </c>
      <c r="AV1639" t="str">
        <f t="shared" si="345"/>
        <v/>
      </c>
      <c r="AW1639" t="str">
        <f t="shared" si="345"/>
        <v/>
      </c>
      <c r="AX1639" t="str">
        <f t="shared" si="345"/>
        <v/>
      </c>
      <c r="AZ1639" s="46" t="str">
        <f>IF(ISNUMBER(VLOOKUP($B1639,Stats!$A$2:$AA$19,2,FALSE))=FALSE,"",IF(ISNUMBER(W1639),(W1639-VLOOKUP($B1639,Stats!$A$2:$AA$19,2,FALSE))/VLOOKUP($B1639,Stats!$A$2:$AA$19,16,FALSE),""))</f>
        <v/>
      </c>
      <c r="BA1639" s="46" t="str">
        <f>IF(ISNUMBER(VLOOKUP($B1639,Stats!$A$2:$AA$19,2,FALSE))=FALSE,"",IF(ISNUMBER(X1639),(X1639-VLOOKUP($B1639,Stats!$A$2:$AA$19,3,FALSE))/VLOOKUP($B1639,Stats!$A$2:$AA$19,17,FALSE),""))</f>
        <v/>
      </c>
      <c r="BB1639" s="46"/>
      <c r="BC1639" s="46"/>
      <c r="BD1639" s="44" t="str">
        <f t="shared" si="336"/>
        <v/>
      </c>
      <c r="BE1639" s="46" t="str">
        <f>IF(ISNUMBER(VLOOKUP($B1639,Stats!$A$2:$AA$19,2,FALSE))=FALSE,"",IF(ISNUMBER(Y1639),(Y1639-VLOOKUP($B1639,Stats!$A$2:$AA$19,5,FALSE))/VLOOKUP($B1639,Stats!$A$2:$AA$19,19,FALSE),""))</f>
        <v/>
      </c>
      <c r="BF1639" s="46"/>
      <c r="BG1639" s="46"/>
      <c r="BH1639" s="46" t="str">
        <f>IF(ISNUMBER(VLOOKUP($B1639,Stats!$A$2:$AA$19,2,FALSE))=FALSE,"",IF(ISNUMBER(Z1639),(Z1639-VLOOKUP($B1639,Stats!$A$2:$AA$19,8,FALSE))/VLOOKUP($B1639,Stats!$A$2:$AA$19,22,FALSE),""))</f>
        <v/>
      </c>
      <c r="BI1639" s="46" t="str">
        <f>IF(ISNUMBER(VLOOKUP($B1639,Stats!$A$2:$AA$19,2,FALSE))=FALSE,"",IF(ISNUMBER(#REF!),(#REF!-VLOOKUP($B1639,Stats!$A$2:$AA$19,9,FALSE))/VLOOKUP($B1639,Stats!$A$2:$AA$19,23,FALSE),""))</f>
        <v/>
      </c>
      <c r="BJ1639" s="46" t="str">
        <f>IF(ISNUMBER(VLOOKUP($B1639,Stats!$A$2:$AA$19,2,FALSE))=FALSE,"",IF(ISNUMBER(#REF!),(#REF!-VLOOKUP($B1639,Stats!$A$2:$AA$19,10,FALSE))/VLOOKUP($B1639,Stats!$A$2:$AA$19,24,FALSE),""))</f>
        <v/>
      </c>
      <c r="BK1639" s="44" t="str">
        <f t="shared" si="341"/>
        <v/>
      </c>
      <c r="BL1639" s="46" t="str">
        <f>IF(ISNUMBER(VLOOKUP($B1639,Stats!$A$2:$AA$19,2,FALSE))=FALSE,"",IF(ISNUMBER(#REF!),(#REF!-VLOOKUP($B1639,Stats!$A$2:$AA$19,11,FALSE))/VLOOKUP($B1639,Stats!$A$2:$AA$19,25,FALSE),""))</f>
        <v/>
      </c>
      <c r="BM1639" s="46" t="str">
        <f>IF(ISNUMBER(VLOOKUP($B1639,Stats!$A$2:$AA$19,2,FALSE))=FALSE,"",IF(ISNUMBER(AA1639),(AA1639-VLOOKUP($B1639,Stats!$A$2:$AA$19,12,FALSE))/VLOOKUP($B1639,Stats!$A$2:$AA$19,26,FALSE),""))</f>
        <v/>
      </c>
      <c r="BN1639" s="46" t="str">
        <f>IF(ISNUMBER(VLOOKUP($B1639,Stats!$A$2:$AA$19,2,FALSE))=FALSE,"",IF(ISNUMBER(#REF!),(#REF!-VLOOKUP($B1639,Stats!$A$2:$AA$19,13,FALSE))/VLOOKUP($B1639,Stats!$A$2:$AA$19,27,FALSE),""))</f>
        <v/>
      </c>
      <c r="BO1639" s="46" t="str">
        <f>IF(ISNUMBER(VLOOKUP($B1639,Stats!$A$2:$AA$19,2,FALSE))=FALSE,"",IF(ISNUMBER(#REF!),(#REF!-VLOOKUP($B1639,Stats!$A$2:$AA$19,14,FALSE))/VLOOKUP($B1639,Stats!$A$2:$AB$19,28,FALSE),""))</f>
        <v/>
      </c>
      <c r="BP1639" s="46"/>
      <c r="BQ1639" s="46" t="str">
        <f>IF(ISNUMBER(VLOOKUP($B1639,Stats!$A$2:$AA$19,2,FALSE))=FALSE,"",IF(ISNUMBER(BM1639),BM1639,(VLOOKUP($B1639,Stats!$A$2:$AT$19,46,FALSE)-VLOOKUP($B1639,Stats!$A$2:$AA$19,12,FALSE))/VLOOKUP($B1639,Stats!$A$2:$AA$19,26,FALSE)))</f>
        <v/>
      </c>
      <c r="BR1639" s="51" t="str">
        <f t="shared" si="342"/>
        <v/>
      </c>
      <c r="BS1639" s="32" t="str">
        <f t="shared" si="337"/>
        <v/>
      </c>
      <c r="BT1639" s="53" t="str">
        <f t="shared" si="338"/>
        <v/>
      </c>
    </row>
    <row r="1640" spans="1:72" ht="40.5" x14ac:dyDescent="0.15">
      <c r="A1640" s="1" t="s">
        <v>54</v>
      </c>
      <c r="B1640" s="1" t="s">
        <v>0</v>
      </c>
      <c r="C1640" s="3"/>
      <c r="D1640" s="4" t="s">
        <v>10</v>
      </c>
      <c r="E1640" s="1" t="s">
        <v>11</v>
      </c>
      <c r="F1640" s="1" t="s">
        <v>12</v>
      </c>
      <c r="G1640" s="1" t="s">
        <v>13</v>
      </c>
      <c r="H1640" s="1" t="s">
        <v>14</v>
      </c>
      <c r="I1640" s="1" t="s">
        <v>15</v>
      </c>
      <c r="J1640" s="1" t="s">
        <v>16</v>
      </c>
      <c r="K1640" s="1" t="s">
        <v>17</v>
      </c>
      <c r="L1640" s="1" t="s">
        <v>18</v>
      </c>
      <c r="M1640" s="1" t="s">
        <v>19</v>
      </c>
      <c r="N1640" s="1" t="s">
        <v>20</v>
      </c>
      <c r="O1640" s="1" t="s">
        <v>21</v>
      </c>
      <c r="P1640" s="1" t="s">
        <v>22</v>
      </c>
      <c r="Q1640" s="1" t="s">
        <v>23</v>
      </c>
      <c r="R1640" s="1" t="s">
        <v>24</v>
      </c>
      <c r="S1640" s="1" t="str">
        <f>IF(ISNUMBER(R1640),VLOOKUP(B1640,Index!$B$3:$AB$18,27,FALSE),"")</f>
        <v/>
      </c>
      <c r="T1640" s="1" t="str">
        <f>IF(ISNUMBER($R1640),VLOOKUP($B1640,Index!$B$21:$AB$36,27,FALSE),"")</f>
        <v/>
      </c>
      <c r="U1640" s="1" t="str">
        <f>IF(ISNUMBER($R1640),VLOOKUP($B1640,Index!$B$39:$AB$54,27,FALSE),"")</f>
        <v/>
      </c>
      <c r="W1640" s="1" t="s">
        <v>1</v>
      </c>
      <c r="X1640" s="1" t="s">
        <v>2</v>
      </c>
      <c r="Y1640" s="1" t="s">
        <v>4</v>
      </c>
      <c r="Z1640" s="1" t="str">
        <f t="shared" si="339"/>
        <v/>
      </c>
      <c r="AA1640" s="1" t="s">
        <v>8</v>
      </c>
      <c r="AB1640" s="3"/>
      <c r="AC1640" s="1" t="s">
        <v>55</v>
      </c>
      <c r="AD1640" s="1" t="s">
        <v>56</v>
      </c>
      <c r="AE1640" s="1" t="s">
        <v>57</v>
      </c>
      <c r="AF1640" s="1" t="str">
        <f t="shared" si="340"/>
        <v/>
      </c>
      <c r="AG1640" s="1" t="s">
        <v>38</v>
      </c>
      <c r="AH1640" s="3"/>
      <c r="AK1640" t="str">
        <f t="shared" si="345"/>
        <v/>
      </c>
      <c r="AL1640" t="str">
        <f t="shared" si="345"/>
        <v/>
      </c>
      <c r="AM1640" t="str">
        <f t="shared" si="345"/>
        <v/>
      </c>
      <c r="AN1640" t="str">
        <f t="shared" si="345"/>
        <v/>
      </c>
      <c r="AO1640" t="str">
        <f t="shared" si="345"/>
        <v/>
      </c>
      <c r="AP1640" t="str">
        <f t="shared" si="345"/>
        <v/>
      </c>
      <c r="AQ1640" t="str">
        <f t="shared" si="345"/>
        <v/>
      </c>
      <c r="AR1640" t="str">
        <f t="shared" si="345"/>
        <v/>
      </c>
      <c r="AS1640" t="str">
        <f t="shared" si="345"/>
        <v/>
      </c>
      <c r="AT1640" t="str">
        <f t="shared" si="345"/>
        <v/>
      </c>
      <c r="AU1640" t="str">
        <f t="shared" si="345"/>
        <v/>
      </c>
      <c r="AV1640" t="str">
        <f t="shared" si="345"/>
        <v/>
      </c>
      <c r="AW1640" t="str">
        <f t="shared" si="345"/>
        <v/>
      </c>
      <c r="AX1640" t="str">
        <f t="shared" si="345"/>
        <v/>
      </c>
      <c r="AZ1640" s="46" t="str">
        <f>IF(ISNUMBER(VLOOKUP($B1640,Stats!$A$2:$AA$19,2,FALSE))=FALSE,"",IF(ISNUMBER(W1640),(W1640-VLOOKUP($B1640,Stats!$A$2:$AA$19,2,FALSE))/VLOOKUP($B1640,Stats!$A$2:$AA$19,16,FALSE),""))</f>
        <v/>
      </c>
      <c r="BA1640" s="46" t="str">
        <f>IF(ISNUMBER(VLOOKUP($B1640,Stats!$A$2:$AA$19,2,FALSE))=FALSE,"",IF(ISNUMBER(X1640),(X1640-VLOOKUP($B1640,Stats!$A$2:$AA$19,3,FALSE))/VLOOKUP($B1640,Stats!$A$2:$AA$19,17,FALSE),""))</f>
        <v/>
      </c>
      <c r="BB1640" s="46"/>
      <c r="BC1640" s="46"/>
      <c r="BD1640" s="44" t="str">
        <f t="shared" si="336"/>
        <v/>
      </c>
      <c r="BE1640" s="46" t="str">
        <f>IF(ISNUMBER(VLOOKUP($B1640,Stats!$A$2:$AA$19,2,FALSE))=FALSE,"",IF(ISNUMBER(Y1640),(Y1640-VLOOKUP($B1640,Stats!$A$2:$AA$19,5,FALSE))/VLOOKUP($B1640,Stats!$A$2:$AA$19,19,FALSE),""))</f>
        <v/>
      </c>
      <c r="BF1640" s="46"/>
      <c r="BG1640" s="46"/>
      <c r="BH1640" s="46" t="str">
        <f>IF(ISNUMBER(VLOOKUP($B1640,Stats!$A$2:$AA$19,2,FALSE))=FALSE,"",IF(ISNUMBER(Z1640),(Z1640-VLOOKUP($B1640,Stats!$A$2:$AA$19,8,FALSE))/VLOOKUP($B1640,Stats!$A$2:$AA$19,22,FALSE),""))</f>
        <v/>
      </c>
      <c r="BI1640" s="46" t="str">
        <f>IF(ISNUMBER(VLOOKUP($B1640,Stats!$A$2:$AA$19,2,FALSE))=FALSE,"",IF(ISNUMBER(#REF!),(#REF!-VLOOKUP($B1640,Stats!$A$2:$AA$19,9,FALSE))/VLOOKUP($B1640,Stats!$A$2:$AA$19,23,FALSE),""))</f>
        <v/>
      </c>
      <c r="BJ1640" s="46" t="str">
        <f>IF(ISNUMBER(VLOOKUP($B1640,Stats!$A$2:$AA$19,2,FALSE))=FALSE,"",IF(ISNUMBER(#REF!),(#REF!-VLOOKUP($B1640,Stats!$A$2:$AA$19,10,FALSE))/VLOOKUP($B1640,Stats!$A$2:$AA$19,24,FALSE),""))</f>
        <v/>
      </c>
      <c r="BK1640" s="44" t="str">
        <f t="shared" si="341"/>
        <v/>
      </c>
      <c r="BL1640" s="46" t="str">
        <f>IF(ISNUMBER(VLOOKUP($B1640,Stats!$A$2:$AA$19,2,FALSE))=FALSE,"",IF(ISNUMBER(#REF!),(#REF!-VLOOKUP($B1640,Stats!$A$2:$AA$19,11,FALSE))/VLOOKUP($B1640,Stats!$A$2:$AA$19,25,FALSE),""))</f>
        <v/>
      </c>
      <c r="BM1640" s="46" t="str">
        <f>IF(ISNUMBER(VLOOKUP($B1640,Stats!$A$2:$AA$19,2,FALSE))=FALSE,"",IF(ISNUMBER(AA1640),(AA1640-VLOOKUP($B1640,Stats!$A$2:$AA$19,12,FALSE))/VLOOKUP($B1640,Stats!$A$2:$AA$19,26,FALSE),""))</f>
        <v/>
      </c>
      <c r="BN1640" s="46" t="str">
        <f>IF(ISNUMBER(VLOOKUP($B1640,Stats!$A$2:$AA$19,2,FALSE))=FALSE,"",IF(ISNUMBER(#REF!),(#REF!-VLOOKUP($B1640,Stats!$A$2:$AA$19,13,FALSE))/VLOOKUP($B1640,Stats!$A$2:$AA$19,27,FALSE),""))</f>
        <v/>
      </c>
      <c r="BO1640" s="46" t="str">
        <f>IF(ISNUMBER(VLOOKUP($B1640,Stats!$A$2:$AA$19,2,FALSE))=FALSE,"",IF(ISNUMBER(#REF!),(#REF!-VLOOKUP($B1640,Stats!$A$2:$AA$19,14,FALSE))/VLOOKUP($B1640,Stats!$A$2:$AB$19,28,FALSE),""))</f>
        <v/>
      </c>
      <c r="BP1640" s="46"/>
      <c r="BQ1640" s="46" t="str">
        <f>IF(ISNUMBER(VLOOKUP($B1640,Stats!$A$2:$AA$19,2,FALSE))=FALSE,"",IF(ISNUMBER(BM1640),BM1640,(VLOOKUP($B1640,Stats!$A$2:$AT$19,46,FALSE)-VLOOKUP($B1640,Stats!$A$2:$AA$19,12,FALSE))/VLOOKUP($B1640,Stats!$A$2:$AA$19,26,FALSE)))</f>
        <v/>
      </c>
      <c r="BR1640" s="51" t="str">
        <f t="shared" si="342"/>
        <v/>
      </c>
      <c r="BS1640" s="32" t="str">
        <f t="shared" si="337"/>
        <v/>
      </c>
      <c r="BT1640" s="53" t="str">
        <f t="shared" si="338"/>
        <v/>
      </c>
    </row>
    <row r="1641" spans="1:72" x14ac:dyDescent="0.15">
      <c r="A1641" s="5">
        <v>12315</v>
      </c>
      <c r="B1641" s="5" t="s">
        <v>58</v>
      </c>
      <c r="C1641" s="3">
        <v>0</v>
      </c>
      <c r="D1641" s="11">
        <v>0.3530555123619965</v>
      </c>
      <c r="E1641" s="6">
        <v>1.4984643948789886E-2</v>
      </c>
      <c r="F1641" s="12">
        <v>70</v>
      </c>
      <c r="G1641" s="12">
        <v>45</v>
      </c>
      <c r="H1641" s="13">
        <v>1.1531334262131035E-2</v>
      </c>
      <c r="I1641" s="13">
        <v>-1.0924443081870863E-2</v>
      </c>
      <c r="J1641" s="12">
        <v>11</v>
      </c>
      <c r="K1641" s="12">
        <v>4</v>
      </c>
      <c r="L1641" s="13">
        <v>4.3492630048251657E-2</v>
      </c>
      <c r="M1641" s="13">
        <v>-5.5517816340393877E-2</v>
      </c>
      <c r="N1641" s="8">
        <v>1.7403</v>
      </c>
      <c r="O1641" s="8">
        <v>1.3530555123619965</v>
      </c>
      <c r="P1641" s="14">
        <v>42090</v>
      </c>
      <c r="Q1641" s="13">
        <v>-7.3490973193119258E-2</v>
      </c>
      <c r="R1641" s="14">
        <v>42041</v>
      </c>
      <c r="S1641" s="14">
        <f>IF(ISNUMBER(R1641),VLOOKUP(B1641,Index!$B$3:$AB$18,27,FALSE),"")</f>
        <v>42041</v>
      </c>
      <c r="T1641" s="14">
        <f>IF(ISNUMBER($R1641),VLOOKUP($B1641,Index!$B$21:$AB$36,27,FALSE),"")</f>
        <v>41996</v>
      </c>
      <c r="U1641" s="14">
        <f>IF(ISNUMBER($R1641),VLOOKUP($B1641,Index!$B$39:$AB$54,27,FALSE),"")</f>
        <v>42003</v>
      </c>
      <c r="W1641" s="6">
        <v>0.74327476286736116</v>
      </c>
      <c r="X1641" s="7">
        <v>0.60869565217391308</v>
      </c>
      <c r="Y1641" s="6">
        <v>0.28431362882901329</v>
      </c>
      <c r="Z1641" s="8" t="str">
        <f t="shared" si="339"/>
        <v/>
      </c>
      <c r="AA1641" s="9">
        <v>4.8040663638272791</v>
      </c>
      <c r="AB1641" s="3">
        <v>0</v>
      </c>
      <c r="AC1641" s="6">
        <v>0.552457373115532</v>
      </c>
      <c r="AD1641" s="7">
        <v>0.37051039697542537</v>
      </c>
      <c r="AE1641" s="6">
        <v>8.0834239537921931E-2</v>
      </c>
      <c r="AF1641" s="8" t="str">
        <f t="shared" si="340"/>
        <v/>
      </c>
      <c r="AG1641" s="9">
        <v>23.079053628056656</v>
      </c>
      <c r="AH1641" s="3">
        <v>0</v>
      </c>
      <c r="AK1641" t="str">
        <f t="shared" si="345"/>
        <v/>
      </c>
      <c r="AL1641" t="str">
        <f t="shared" si="345"/>
        <v/>
      </c>
      <c r="AM1641" t="str">
        <f t="shared" si="345"/>
        <v/>
      </c>
      <c r="AN1641" t="str">
        <f t="shared" si="345"/>
        <v/>
      </c>
      <c r="AO1641" t="str">
        <f t="shared" si="345"/>
        <v/>
      </c>
      <c r="AP1641" t="str">
        <f t="shared" si="345"/>
        <v/>
      </c>
      <c r="AQ1641" t="str">
        <f t="shared" si="345"/>
        <v/>
      </c>
      <c r="AR1641" t="str">
        <f t="shared" si="345"/>
        <v/>
      </c>
      <c r="AS1641" t="str">
        <f t="shared" si="345"/>
        <v/>
      </c>
      <c r="AT1641" t="str">
        <f t="shared" si="345"/>
        <v/>
      </c>
      <c r="AU1641" t="str">
        <f t="shared" si="345"/>
        <v/>
      </c>
      <c r="AV1641" t="str">
        <f t="shared" si="345"/>
        <v/>
      </c>
      <c r="AW1641" t="str">
        <f t="shared" si="345"/>
        <v/>
      </c>
      <c r="AX1641" t="str">
        <f t="shared" si="345"/>
        <v/>
      </c>
      <c r="AZ1641" s="46" t="str">
        <f>IF(ISNUMBER(VLOOKUP($B1641,Stats!$A$2:$AA$19,2,FALSE))=FALSE,"",IF(ISNUMBER(W1641),(W1641-VLOOKUP($B1641,Stats!$A$2:$AA$19,2,FALSE))/VLOOKUP($B1641,Stats!$A$2:$AA$19,16,FALSE),""))</f>
        <v/>
      </c>
      <c r="BA1641" s="46" t="str">
        <f>IF(ISNUMBER(VLOOKUP($B1641,Stats!$A$2:$AA$19,2,FALSE))=FALSE,"",IF(ISNUMBER(X1641),(X1641-VLOOKUP($B1641,Stats!$A$2:$AA$19,3,FALSE))/VLOOKUP($B1641,Stats!$A$2:$AA$19,17,FALSE),""))</f>
        <v/>
      </c>
      <c r="BB1641" s="46"/>
      <c r="BC1641" s="46"/>
      <c r="BD1641" s="44" t="str">
        <f t="shared" si="336"/>
        <v/>
      </c>
      <c r="BE1641" s="46" t="str">
        <f>IF(ISNUMBER(VLOOKUP($B1641,Stats!$A$2:$AA$19,2,FALSE))=FALSE,"",IF(ISNUMBER(Y1641),(Y1641-VLOOKUP($B1641,Stats!$A$2:$AA$19,5,FALSE))/VLOOKUP($B1641,Stats!$A$2:$AA$19,19,FALSE),""))</f>
        <v/>
      </c>
      <c r="BF1641" s="46"/>
      <c r="BG1641" s="46"/>
      <c r="BH1641" s="46" t="str">
        <f>IF(ISNUMBER(VLOOKUP($B1641,Stats!$A$2:$AA$19,2,FALSE))=FALSE,"",IF(ISNUMBER(Z1641),(Z1641-VLOOKUP($B1641,Stats!$A$2:$AA$19,8,FALSE))/VLOOKUP($B1641,Stats!$A$2:$AA$19,22,FALSE),""))</f>
        <v/>
      </c>
      <c r="BI1641" s="46" t="str">
        <f>IF(ISNUMBER(VLOOKUP($B1641,Stats!$A$2:$AA$19,2,FALSE))=FALSE,"",IF(ISNUMBER(#REF!),(#REF!-VLOOKUP($B1641,Stats!$A$2:$AA$19,9,FALSE))/VLOOKUP($B1641,Stats!$A$2:$AA$19,23,FALSE),""))</f>
        <v/>
      </c>
      <c r="BJ1641" s="46" t="str">
        <f>IF(ISNUMBER(VLOOKUP($B1641,Stats!$A$2:$AA$19,2,FALSE))=FALSE,"",IF(ISNUMBER(#REF!),(#REF!-VLOOKUP($B1641,Stats!$A$2:$AA$19,10,FALSE))/VLOOKUP($B1641,Stats!$A$2:$AA$19,24,FALSE),""))</f>
        <v/>
      </c>
      <c r="BK1641" s="44" t="str">
        <f t="shared" si="341"/>
        <v/>
      </c>
      <c r="BL1641" s="46" t="str">
        <f>IF(ISNUMBER(VLOOKUP($B1641,Stats!$A$2:$AA$19,2,FALSE))=FALSE,"",IF(ISNUMBER(#REF!),(#REF!-VLOOKUP($B1641,Stats!$A$2:$AA$19,11,FALSE))/VLOOKUP($B1641,Stats!$A$2:$AA$19,25,FALSE),""))</f>
        <v/>
      </c>
      <c r="BM1641" s="46" t="str">
        <f>IF(ISNUMBER(VLOOKUP($B1641,Stats!$A$2:$AA$19,2,FALSE))=FALSE,"",IF(ISNUMBER(AA1641),(AA1641-VLOOKUP($B1641,Stats!$A$2:$AA$19,12,FALSE))/VLOOKUP($B1641,Stats!$A$2:$AA$19,26,FALSE),""))</f>
        <v/>
      </c>
      <c r="BN1641" s="46" t="str">
        <f>IF(ISNUMBER(VLOOKUP($B1641,Stats!$A$2:$AA$19,2,FALSE))=FALSE,"",IF(ISNUMBER(#REF!),(#REF!-VLOOKUP($B1641,Stats!$A$2:$AA$19,13,FALSE))/VLOOKUP($B1641,Stats!$A$2:$AA$19,27,FALSE),""))</f>
        <v/>
      </c>
      <c r="BO1641" s="46" t="str">
        <f>IF(ISNUMBER(VLOOKUP($B1641,Stats!$A$2:$AA$19,2,FALSE))=FALSE,"",IF(ISNUMBER(#REF!),(#REF!-VLOOKUP($B1641,Stats!$A$2:$AA$19,14,FALSE))/VLOOKUP($B1641,Stats!$A$2:$AB$19,28,FALSE),""))</f>
        <v/>
      </c>
      <c r="BP1641" s="46"/>
      <c r="BQ1641" s="46" t="str">
        <f>IF(ISNUMBER(VLOOKUP($B1641,Stats!$A$2:$AA$19,2,FALSE))=FALSE,"",IF(ISNUMBER(BM1641),BM1641,(VLOOKUP($B1641,Stats!$A$2:$AT$19,46,FALSE)-VLOOKUP($B1641,Stats!$A$2:$AA$19,12,FALSE))/VLOOKUP($B1641,Stats!$A$2:$AA$19,26,FALSE)))</f>
        <v/>
      </c>
      <c r="BR1641" s="51" t="str">
        <f t="shared" si="342"/>
        <v/>
      </c>
      <c r="BS1641" s="32" t="str">
        <f t="shared" si="337"/>
        <v/>
      </c>
      <c r="BT1641" s="53" t="str">
        <f t="shared" si="338"/>
        <v/>
      </c>
    </row>
    <row r="1642" spans="1:72" x14ac:dyDescent="0.15">
      <c r="A1642" s="5">
        <v>12315</v>
      </c>
      <c r="B1642" s="5" t="s">
        <v>59</v>
      </c>
      <c r="C1642" s="3">
        <v>0</v>
      </c>
      <c r="D1642" s="11">
        <v>2.2653145107580295E-2</v>
      </c>
      <c r="E1642" s="6">
        <v>1.3658232786642664E-2</v>
      </c>
      <c r="F1642" s="15">
        <v>5</v>
      </c>
      <c r="G1642" s="15">
        <v>3.2142857142857144</v>
      </c>
      <c r="H1642" s="13">
        <v>1.1965049700393584E-2</v>
      </c>
      <c r="I1642" s="13">
        <v>-1.0079611378743603E-2</v>
      </c>
      <c r="J1642" s="12">
        <v>3.3571428571428572</v>
      </c>
      <c r="K1642" s="12">
        <v>2</v>
      </c>
      <c r="L1642" s="13">
        <v>2.2758346159284799E-2</v>
      </c>
      <c r="M1642" s="13">
        <v>-1.7558234444024941E-2</v>
      </c>
      <c r="N1642" s="8">
        <v>1.5221214285714286</v>
      </c>
      <c r="O1642" s="8">
        <v>1.0303238620774846</v>
      </c>
      <c r="P1642" s="14"/>
      <c r="Q1642" s="13">
        <v>-2.6102665769742468E-2</v>
      </c>
      <c r="R1642" s="14"/>
      <c r="S1642" s="14" t="str">
        <f>IF(ISNUMBER(R1642),VLOOKUP(B1642,Index!$B$3:$AB$18,27,FALSE),"")</f>
        <v/>
      </c>
      <c r="T1642" s="14" t="str">
        <f>IF(ISNUMBER($R1642),VLOOKUP($B1642,Index!$B$21:$AB$36,27,FALSE),"")</f>
        <v/>
      </c>
      <c r="U1642" s="14" t="str">
        <f>IF(ISNUMBER($R1642),VLOOKUP($B1642,Index!$B$39:$AB$54,27,FALSE),"")</f>
        <v/>
      </c>
      <c r="W1642" s="6">
        <v>0.99430371849717314</v>
      </c>
      <c r="X1642" s="8">
        <v>0.61267006802721091</v>
      </c>
      <c r="Y1642" s="6">
        <v>0.25914674651147651</v>
      </c>
      <c r="Z1642" s="8" t="str">
        <f t="shared" si="339"/>
        <v/>
      </c>
      <c r="AA1642" s="9" t="s">
        <v>25</v>
      </c>
      <c r="AB1642" s="3">
        <v>0</v>
      </c>
      <c r="AC1642" s="6">
        <v>0.98863988461730568</v>
      </c>
      <c r="AD1642" s="8">
        <v>0.37536461225646722</v>
      </c>
      <c r="AE1642" s="6">
        <v>6.7157036227483466E-2</v>
      </c>
      <c r="AF1642" s="8" t="str">
        <f t="shared" si="340"/>
        <v/>
      </c>
      <c r="AG1642" s="9" t="s">
        <v>25</v>
      </c>
      <c r="AH1642" s="3">
        <v>0</v>
      </c>
      <c r="AK1642" t="str">
        <f t="shared" si="345"/>
        <v/>
      </c>
      <c r="AL1642" t="str">
        <f t="shared" si="345"/>
        <v/>
      </c>
      <c r="AM1642" t="str">
        <f t="shared" si="345"/>
        <v/>
      </c>
      <c r="AN1642" t="str">
        <f t="shared" si="345"/>
        <v/>
      </c>
      <c r="AO1642" t="str">
        <f t="shared" si="345"/>
        <v/>
      </c>
      <c r="AP1642" t="str">
        <f t="shared" si="345"/>
        <v/>
      </c>
      <c r="AQ1642" t="str">
        <f t="shared" si="345"/>
        <v/>
      </c>
      <c r="AR1642" t="str">
        <f t="shared" si="345"/>
        <v/>
      </c>
      <c r="AS1642" t="str">
        <f t="shared" si="345"/>
        <v/>
      </c>
      <c r="AT1642" t="str">
        <f t="shared" si="345"/>
        <v/>
      </c>
      <c r="AU1642" t="str">
        <f t="shared" si="345"/>
        <v/>
      </c>
      <c r="AV1642" t="str">
        <f t="shared" si="345"/>
        <v/>
      </c>
      <c r="AW1642" t="str">
        <f t="shared" si="345"/>
        <v/>
      </c>
      <c r="AX1642" t="str">
        <f t="shared" si="345"/>
        <v/>
      </c>
      <c r="AZ1642" s="46" t="str">
        <f>IF(ISNUMBER(VLOOKUP($B1642,Stats!$A$2:$AA$19,2,FALSE))=FALSE,"",IF(ISNUMBER(W1642),(W1642-VLOOKUP($B1642,Stats!$A$2:$AA$19,2,FALSE))/VLOOKUP($B1642,Stats!$A$2:$AA$19,16,FALSE),""))</f>
        <v/>
      </c>
      <c r="BA1642" s="46" t="str">
        <f>IF(ISNUMBER(VLOOKUP($B1642,Stats!$A$2:$AA$19,2,FALSE))=FALSE,"",IF(ISNUMBER(X1642),(X1642-VLOOKUP($B1642,Stats!$A$2:$AA$19,3,FALSE))/VLOOKUP($B1642,Stats!$A$2:$AA$19,17,FALSE),""))</f>
        <v/>
      </c>
      <c r="BB1642" s="46"/>
      <c r="BC1642" s="46"/>
      <c r="BD1642" s="44" t="str">
        <f t="shared" si="336"/>
        <v/>
      </c>
      <c r="BE1642" s="46" t="str">
        <f>IF(ISNUMBER(VLOOKUP($B1642,Stats!$A$2:$AA$19,2,FALSE))=FALSE,"",IF(ISNUMBER(Y1642),(Y1642-VLOOKUP($B1642,Stats!$A$2:$AA$19,5,FALSE))/VLOOKUP($B1642,Stats!$A$2:$AA$19,19,FALSE),""))</f>
        <v/>
      </c>
      <c r="BF1642" s="46"/>
      <c r="BG1642" s="46"/>
      <c r="BH1642" s="46" t="str">
        <f>IF(ISNUMBER(VLOOKUP($B1642,Stats!$A$2:$AA$19,2,FALSE))=FALSE,"",IF(ISNUMBER(Z1642),(Z1642-VLOOKUP($B1642,Stats!$A$2:$AA$19,8,FALSE))/VLOOKUP($B1642,Stats!$A$2:$AA$19,22,FALSE),""))</f>
        <v/>
      </c>
      <c r="BI1642" s="46" t="str">
        <f>IF(ISNUMBER(VLOOKUP($B1642,Stats!$A$2:$AA$19,2,FALSE))=FALSE,"",IF(ISNUMBER(#REF!),(#REF!-VLOOKUP($B1642,Stats!$A$2:$AA$19,9,FALSE))/VLOOKUP($B1642,Stats!$A$2:$AA$19,23,FALSE),""))</f>
        <v/>
      </c>
      <c r="BJ1642" s="46" t="str">
        <f>IF(ISNUMBER(VLOOKUP($B1642,Stats!$A$2:$AA$19,2,FALSE))=FALSE,"",IF(ISNUMBER(#REF!),(#REF!-VLOOKUP($B1642,Stats!$A$2:$AA$19,10,FALSE))/VLOOKUP($B1642,Stats!$A$2:$AA$19,24,FALSE),""))</f>
        <v/>
      </c>
      <c r="BK1642" s="44" t="str">
        <f t="shared" si="341"/>
        <v/>
      </c>
      <c r="BL1642" s="46" t="str">
        <f>IF(ISNUMBER(VLOOKUP($B1642,Stats!$A$2:$AA$19,2,FALSE))=FALSE,"",IF(ISNUMBER(#REF!),(#REF!-VLOOKUP($B1642,Stats!$A$2:$AA$19,11,FALSE))/VLOOKUP($B1642,Stats!$A$2:$AA$19,25,FALSE),""))</f>
        <v/>
      </c>
      <c r="BM1642" s="46" t="str">
        <f>IF(ISNUMBER(VLOOKUP($B1642,Stats!$A$2:$AA$19,2,FALSE))=FALSE,"",IF(ISNUMBER(AA1642),(AA1642-VLOOKUP($B1642,Stats!$A$2:$AA$19,12,FALSE))/VLOOKUP($B1642,Stats!$A$2:$AA$19,26,FALSE),""))</f>
        <v/>
      </c>
      <c r="BN1642" s="46" t="str">
        <f>IF(ISNUMBER(VLOOKUP($B1642,Stats!$A$2:$AA$19,2,FALSE))=FALSE,"",IF(ISNUMBER(#REF!),(#REF!-VLOOKUP($B1642,Stats!$A$2:$AA$19,13,FALSE))/VLOOKUP($B1642,Stats!$A$2:$AA$19,27,FALSE),""))</f>
        <v/>
      </c>
      <c r="BO1642" s="46" t="str">
        <f>IF(ISNUMBER(VLOOKUP($B1642,Stats!$A$2:$AA$19,2,FALSE))=FALSE,"",IF(ISNUMBER(#REF!),(#REF!-VLOOKUP($B1642,Stats!$A$2:$AA$19,14,FALSE))/VLOOKUP($B1642,Stats!$A$2:$AB$19,28,FALSE),""))</f>
        <v/>
      </c>
      <c r="BP1642" s="46"/>
      <c r="BQ1642" s="46" t="str">
        <f>IF(ISNUMBER(VLOOKUP($B1642,Stats!$A$2:$AA$19,2,FALSE))=FALSE,"",IF(ISNUMBER(BM1642),BM1642,(VLOOKUP($B1642,Stats!$A$2:$AT$19,46,FALSE)-VLOOKUP($B1642,Stats!$A$2:$AA$19,12,FALSE))/VLOOKUP($B1642,Stats!$A$2:$AA$19,26,FALSE)))</f>
        <v/>
      </c>
      <c r="BR1642" s="51" t="str">
        <f t="shared" si="342"/>
        <v/>
      </c>
      <c r="BS1642" s="32" t="str">
        <f t="shared" si="337"/>
        <v/>
      </c>
      <c r="BT1642" s="53" t="str">
        <f t="shared" si="338"/>
        <v/>
      </c>
    </row>
    <row r="1643" spans="1:72" x14ac:dyDescent="0.15">
      <c r="A1643" s="16">
        <v>12315</v>
      </c>
      <c r="B1643" s="17">
        <v>201421</v>
      </c>
      <c r="C1643" s="3">
        <v>0</v>
      </c>
      <c r="D1643" s="23">
        <v>-4.0351422795832703E-2</v>
      </c>
      <c r="E1643" s="18">
        <v>9.6284692679999249E-3</v>
      </c>
      <c r="F1643" s="24">
        <v>2</v>
      </c>
      <c r="G1643" s="24">
        <v>5</v>
      </c>
      <c r="H1643" s="20">
        <v>7.3301556244671495E-3</v>
      </c>
      <c r="I1643" s="20">
        <v>-1.1083430935118321E-2</v>
      </c>
      <c r="J1643" s="24">
        <v>1</v>
      </c>
      <c r="K1643" s="24">
        <v>4</v>
      </c>
      <c r="L1643" s="20">
        <v>1.1245954692556737E-2</v>
      </c>
      <c r="M1643" s="20">
        <v>-1.6795562846652623E-2</v>
      </c>
      <c r="N1643" s="19">
        <v>1.2862</v>
      </c>
      <c r="O1643" s="19">
        <v>1</v>
      </c>
      <c r="P1643" s="25">
        <v>41920</v>
      </c>
      <c r="Q1643" s="20">
        <v>-4.3616855854454961E-2</v>
      </c>
      <c r="R1643" s="25">
        <v>41928</v>
      </c>
      <c r="S1643" s="25">
        <f>IF(ISNUMBER(R1643),VLOOKUP(B1643,Index!$B$3:$AB$18,27,FALSE),"")</f>
        <v>41929</v>
      </c>
      <c r="T1643" s="25">
        <f>IF(ISNUMBER($R1643),VLOOKUP($B1643,Index!$B$21:$AB$36,27,FALSE),"")</f>
        <v>41929</v>
      </c>
      <c r="U1643" s="25">
        <f>IF(ISNUMBER($R1643),VLOOKUP($B1643,Index!$B$39:$AB$54,27,FALSE),"")</f>
        <v>41929</v>
      </c>
      <c r="W1643" s="18">
        <v>-1.4526512206499771</v>
      </c>
      <c r="X1643" s="19">
        <v>0.2857142857142857</v>
      </c>
      <c r="Y1643" s="18">
        <v>0.1826873596068837</v>
      </c>
      <c r="Z1643" s="19">
        <f t="shared" si="339"/>
        <v>1</v>
      </c>
      <c r="AA1643" s="21" t="s">
        <v>25</v>
      </c>
      <c r="AB1643" s="3">
        <v>0</v>
      </c>
      <c r="AC1643" s="18">
        <v>2.1101955688558682</v>
      </c>
      <c r="AD1643" s="19">
        <v>8.1632653061224483E-2</v>
      </c>
      <c r="AE1643" s="18">
        <v>3.337467136013484E-2</v>
      </c>
      <c r="AF1643" s="19">
        <f t="shared" si="340"/>
        <v>1</v>
      </c>
      <c r="AG1643" s="21" t="s">
        <v>25</v>
      </c>
      <c r="AH1643" s="3">
        <v>0</v>
      </c>
      <c r="AK1643" t="str">
        <f t="shared" ref="AK1643:AX1652" si="346">IF($B1643=AK$2,$AA1643,"")</f>
        <v/>
      </c>
      <c r="AL1643" t="str">
        <f t="shared" si="346"/>
        <v/>
      </c>
      <c r="AM1643" t="str">
        <f t="shared" si="346"/>
        <v/>
      </c>
      <c r="AN1643" t="str">
        <f t="shared" si="346"/>
        <v/>
      </c>
      <c r="AO1643" t="str">
        <f t="shared" si="346"/>
        <v/>
      </c>
      <c r="AP1643" t="str">
        <f t="shared" si="346"/>
        <v/>
      </c>
      <c r="AQ1643" t="str">
        <f t="shared" si="346"/>
        <v/>
      </c>
      <c r="AR1643" t="str">
        <f t="shared" si="346"/>
        <v/>
      </c>
      <c r="AS1643" t="str">
        <f t="shared" si="346"/>
        <v/>
      </c>
      <c r="AT1643" t="str">
        <f t="shared" si="346"/>
        <v/>
      </c>
      <c r="AU1643" t="str">
        <f t="shared" si="346"/>
        <v/>
      </c>
      <c r="AV1643" t="str">
        <f t="shared" si="346"/>
        <v/>
      </c>
      <c r="AW1643" t="str">
        <f t="shared" si="346"/>
        <v/>
      </c>
      <c r="AX1643" t="str">
        <f t="shared" si="346"/>
        <v/>
      </c>
      <c r="AZ1643" s="46">
        <f>IF(ISNUMBER(VLOOKUP($B1643,Stats!$A$2:$AA$19,2,FALSE))=FALSE,"",IF(ISNUMBER(W1643),(W1643-VLOOKUP($B1643,Stats!$A$2:$AA$19,2,FALSE))/VLOOKUP($B1643,Stats!$A$2:$AA$19,16,FALSE),""))</f>
        <v>-1.9255197469617633</v>
      </c>
      <c r="BA1643" s="46">
        <f>IF(ISNUMBER(VLOOKUP($B1643,Stats!$A$2:$AA$19,2,FALSE))=FALSE,"",IF(ISNUMBER(X1643),(X1643-VLOOKUP($B1643,Stats!$A$2:$AA$19,3,FALSE))/VLOOKUP($B1643,Stats!$A$2:$AA$19,17,FALSE),""))</f>
        <v>-0.6967057200847836</v>
      </c>
      <c r="BB1643" s="46"/>
      <c r="BC1643" s="46"/>
      <c r="BD1643" s="44">
        <f t="shared" si="336"/>
        <v>-1.3111127335232735</v>
      </c>
      <c r="BE1643" s="46">
        <f>IF(ISNUMBER(VLOOKUP($B1643,Stats!$A$2:$AA$19,2,FALSE))=FALSE,"",IF(ISNUMBER(Y1643),(Y1643-VLOOKUP($B1643,Stats!$A$2:$AA$19,5,FALSE))/VLOOKUP($B1643,Stats!$A$2:$AA$19,19,FALSE),""))</f>
        <v>1.557821623538955</v>
      </c>
      <c r="BF1643" s="46"/>
      <c r="BG1643" s="46"/>
      <c r="BH1643" s="46">
        <f>IF(ISNUMBER(VLOOKUP($B1643,Stats!$A$2:$AA$19,2,FALSE))=FALSE,"",IF(ISNUMBER(Z1643),(Z1643-VLOOKUP($B1643,Stats!$A$2:$AA$19,8,FALSE))/VLOOKUP($B1643,Stats!$A$2:$AA$19,22,FALSE),""))</f>
        <v>-0.11578842912173706</v>
      </c>
      <c r="BI1643" s="46" t="str">
        <f>IF(ISNUMBER(VLOOKUP($B1643,Stats!$A$2:$AA$19,2,FALSE))=FALSE,"",IF(ISNUMBER(#REF!),(#REF!-VLOOKUP($B1643,Stats!$A$2:$AA$19,9,FALSE))/VLOOKUP($B1643,Stats!$A$2:$AA$19,23,FALSE),""))</f>
        <v/>
      </c>
      <c r="BJ1643" s="46" t="str">
        <f>IF(ISNUMBER(VLOOKUP($B1643,Stats!$A$2:$AA$19,2,FALSE))=FALSE,"",IF(ISNUMBER(#REF!),(#REF!-VLOOKUP($B1643,Stats!$A$2:$AA$19,10,FALSE))/VLOOKUP($B1643,Stats!$A$2:$AA$19,24,FALSE),""))</f>
        <v/>
      </c>
      <c r="BK1643" s="44">
        <f t="shared" si="341"/>
        <v>-1.1252116652137896</v>
      </c>
      <c r="BL1643" s="46" t="str">
        <f>IF(ISNUMBER(VLOOKUP($B1643,Stats!$A$2:$AA$19,2,FALSE))=FALSE,"",IF(ISNUMBER(#REF!),(#REF!-VLOOKUP($B1643,Stats!$A$2:$AA$19,11,FALSE))/VLOOKUP($B1643,Stats!$A$2:$AA$19,25,FALSE),""))</f>
        <v/>
      </c>
      <c r="BM1643" s="46" t="str">
        <f>IF(ISNUMBER(VLOOKUP($B1643,Stats!$A$2:$AA$19,2,FALSE))=FALSE,"",IF(ISNUMBER(AA1643),(AA1643-VLOOKUP($B1643,Stats!$A$2:$AA$19,12,FALSE))/VLOOKUP($B1643,Stats!$A$2:$AA$19,26,FALSE),""))</f>
        <v/>
      </c>
      <c r="BN1643" s="46" t="str">
        <f>IF(ISNUMBER(VLOOKUP($B1643,Stats!$A$2:$AA$19,2,FALSE))=FALSE,"",IF(ISNUMBER(#REF!),(#REF!-VLOOKUP($B1643,Stats!$A$2:$AA$19,13,FALSE))/VLOOKUP($B1643,Stats!$A$2:$AA$19,27,FALSE),""))</f>
        <v/>
      </c>
      <c r="BO1643" s="46" t="str">
        <f>IF(ISNUMBER(VLOOKUP($B1643,Stats!$A$2:$AA$19,2,FALSE))=FALSE,"",IF(ISNUMBER(#REF!),(#REF!-VLOOKUP($B1643,Stats!$A$2:$AA$19,14,FALSE))/VLOOKUP($B1643,Stats!$A$2:$AB$19,28,FALSE),""))</f>
        <v/>
      </c>
      <c r="BP1643" s="46"/>
      <c r="BQ1643" s="46">
        <f>IF(ISNUMBER(VLOOKUP($B1643,Stats!$A$2:$AA$19,2,FALSE))=FALSE,"",IF(ISNUMBER(BM1643),BM1643,(VLOOKUP($B1643,Stats!$A$2:$AT$19,46,FALSE)-VLOOKUP($B1643,Stats!$A$2:$AA$19,12,FALSE))/VLOOKUP($B1643,Stats!$A$2:$AA$19,26,FALSE)))</f>
        <v>-0.81319138310867711</v>
      </c>
      <c r="BR1643" s="51">
        <f t="shared" si="342"/>
        <v>-0.81319138310867711</v>
      </c>
      <c r="BS1643" s="32" t="str">
        <f t="shared" si="337"/>
        <v>12315_201421</v>
      </c>
      <c r="BT1643" s="53">
        <f t="shared" si="338"/>
        <v>-1.0999878224546638</v>
      </c>
    </row>
    <row r="1644" spans="1:72" x14ac:dyDescent="0.15">
      <c r="A1644" s="16">
        <v>12315</v>
      </c>
      <c r="B1644" s="17">
        <v>201422</v>
      </c>
      <c r="C1644" s="3">
        <v>0</v>
      </c>
      <c r="D1644" s="23">
        <v>4.439763428664012E-2</v>
      </c>
      <c r="E1644" s="18">
        <v>9.3848312762169293E-3</v>
      </c>
      <c r="F1644" s="24">
        <v>7</v>
      </c>
      <c r="G1644" s="24">
        <v>3</v>
      </c>
      <c r="H1644" s="20">
        <v>9.1220812485875834E-3</v>
      </c>
      <c r="I1644" s="20">
        <v>-6.6418110923423352E-3</v>
      </c>
      <c r="J1644" s="24">
        <v>4</v>
      </c>
      <c r="K1644" s="24">
        <v>2</v>
      </c>
      <c r="L1644" s="20">
        <v>1.7714935803673004E-2</v>
      </c>
      <c r="M1644" s="20">
        <v>-6.9399612653325837E-3</v>
      </c>
      <c r="N1644" s="19">
        <v>1.2890999999999999</v>
      </c>
      <c r="O1644" s="19">
        <v>1.0370876910699918</v>
      </c>
      <c r="P1644" s="25">
        <v>41943</v>
      </c>
      <c r="Q1644" s="20">
        <v>-1.6778523489933028E-2</v>
      </c>
      <c r="R1644" s="25">
        <v>41939</v>
      </c>
      <c r="S1644" s="25">
        <f>IF(ISNUMBER(R1644),VLOOKUP(B1644,Index!$B$3:$AB$18,27,FALSE),"")</f>
        <v>41939</v>
      </c>
      <c r="T1644" s="25">
        <f>IF(ISNUMBER($R1644),VLOOKUP($B1644,Index!$B$21:$AB$36,27,FALSE),"")</f>
        <v>41935</v>
      </c>
      <c r="U1644" s="25">
        <f>IF(ISNUMBER($R1644),VLOOKUP($B1644,Index!$B$39:$AB$54,27,FALSE),"")</f>
        <v>41936</v>
      </c>
      <c r="W1644" s="18">
        <v>1.3319290285992036</v>
      </c>
      <c r="X1644" s="19">
        <v>0.7</v>
      </c>
      <c r="Y1644" s="18">
        <v>0.17806465373538177</v>
      </c>
      <c r="Z1644" s="19">
        <f t="shared" si="339"/>
        <v>0</v>
      </c>
      <c r="AA1644" s="21">
        <v>2.6460990034837288</v>
      </c>
      <c r="AB1644" s="3">
        <v>0</v>
      </c>
      <c r="AC1644" s="18">
        <v>1.774034937225218</v>
      </c>
      <c r="AD1644" s="19">
        <v>0.48999999999999994</v>
      </c>
      <c r="AE1644" s="18">
        <v>3.1707020909901407E-2</v>
      </c>
      <c r="AF1644" s="19">
        <f t="shared" si="340"/>
        <v>0</v>
      </c>
      <c r="AG1644" s="21">
        <v>7.0018399362375829</v>
      </c>
      <c r="AH1644" s="3">
        <v>0</v>
      </c>
      <c r="AK1644" t="str">
        <f t="shared" si="346"/>
        <v/>
      </c>
      <c r="AL1644">
        <f t="shared" si="346"/>
        <v>2.6460990034837288</v>
      </c>
      <c r="AM1644" t="str">
        <f t="shared" si="346"/>
        <v/>
      </c>
      <c r="AN1644" t="str">
        <f t="shared" si="346"/>
        <v/>
      </c>
      <c r="AO1644" t="str">
        <f t="shared" si="346"/>
        <v/>
      </c>
      <c r="AP1644" t="str">
        <f t="shared" si="346"/>
        <v/>
      </c>
      <c r="AQ1644" t="str">
        <f t="shared" si="346"/>
        <v/>
      </c>
      <c r="AR1644" t="str">
        <f t="shared" si="346"/>
        <v/>
      </c>
      <c r="AS1644" t="str">
        <f t="shared" si="346"/>
        <v/>
      </c>
      <c r="AT1644" t="str">
        <f t="shared" si="346"/>
        <v/>
      </c>
      <c r="AU1644" t="str">
        <f t="shared" si="346"/>
        <v/>
      </c>
      <c r="AV1644" t="str">
        <f t="shared" si="346"/>
        <v/>
      </c>
      <c r="AW1644" t="str">
        <f t="shared" si="346"/>
        <v/>
      </c>
      <c r="AX1644" t="str">
        <f t="shared" si="346"/>
        <v/>
      </c>
      <c r="AZ1644" s="46">
        <f>IF(ISNUMBER(VLOOKUP($B1644,Stats!$A$2:$AA$19,2,FALSE))=FALSE,"",IF(ISNUMBER(W1644),(W1644-VLOOKUP($B1644,Stats!$A$2:$AA$19,2,FALSE))/VLOOKUP($B1644,Stats!$A$2:$AA$19,16,FALSE),""))</f>
        <v>1.0290257312651652</v>
      </c>
      <c r="BA1644" s="46">
        <f>IF(ISNUMBER(VLOOKUP($B1644,Stats!$A$2:$AA$19,2,FALSE))=FALSE,"",IF(ISNUMBER(X1644),(X1644-VLOOKUP($B1644,Stats!$A$2:$AA$19,3,FALSE))/VLOOKUP($B1644,Stats!$A$2:$AA$19,17,FALSE),""))</f>
        <v>0.48271521432213388</v>
      </c>
      <c r="BB1644" s="46"/>
      <c r="BC1644" s="46"/>
      <c r="BD1644" s="44">
        <f t="shared" si="336"/>
        <v>0.75587047279364949</v>
      </c>
      <c r="BE1644" s="46">
        <f>IF(ISNUMBER(VLOOKUP($B1644,Stats!$A$2:$AA$19,2,FALSE))=FALSE,"",IF(ISNUMBER(Y1644),(Y1644-VLOOKUP($B1644,Stats!$A$2:$AA$19,5,FALSE))/VLOOKUP($B1644,Stats!$A$2:$AA$19,19,FALSE),""))</f>
        <v>0.65134719691371834</v>
      </c>
      <c r="BF1644" s="46"/>
      <c r="BG1644" s="46"/>
      <c r="BH1644" s="46">
        <f>IF(ISNUMBER(VLOOKUP($B1644,Stats!$A$2:$AA$19,2,FALSE))=FALSE,"",IF(ISNUMBER(Z1644),(Z1644-VLOOKUP($B1644,Stats!$A$2:$AA$19,8,FALSE))/VLOOKUP($B1644,Stats!$A$2:$AA$19,22,FALSE),""))</f>
        <v>-1.3145151991428841</v>
      </c>
      <c r="BI1644" s="46" t="str">
        <f>IF(ISNUMBER(VLOOKUP($B1644,Stats!$A$2:$AA$19,2,FALSE))=FALSE,"",IF(ISNUMBER(#REF!),(#REF!-VLOOKUP($B1644,Stats!$A$2:$AA$19,9,FALSE))/VLOOKUP($B1644,Stats!$A$2:$AA$19,23,FALSE),""))</f>
        <v/>
      </c>
      <c r="BJ1644" s="46" t="str">
        <f>IF(ISNUMBER(VLOOKUP($B1644,Stats!$A$2:$AA$19,2,FALSE))=FALSE,"",IF(ISNUMBER(#REF!),(#REF!-VLOOKUP($B1644,Stats!$A$2:$AA$19,10,FALSE))/VLOOKUP($B1644,Stats!$A$2:$AA$19,24,FALSE),""))</f>
        <v/>
      </c>
      <c r="BK1644" s="44">
        <f t="shared" si="341"/>
        <v>-0.85029759758246803</v>
      </c>
      <c r="BL1644" s="46" t="str">
        <f>IF(ISNUMBER(VLOOKUP($B1644,Stats!$A$2:$AA$19,2,FALSE))=FALSE,"",IF(ISNUMBER(#REF!),(#REF!-VLOOKUP($B1644,Stats!$A$2:$AA$19,11,FALSE))/VLOOKUP($B1644,Stats!$A$2:$AA$19,25,FALSE),""))</f>
        <v/>
      </c>
      <c r="BM1644" s="46">
        <f>IF(ISNUMBER(VLOOKUP($B1644,Stats!$A$2:$AA$19,2,FALSE))=FALSE,"",IF(ISNUMBER(AA1644),(AA1644-VLOOKUP($B1644,Stats!$A$2:$AA$19,12,FALSE))/VLOOKUP($B1644,Stats!$A$2:$AA$19,26,FALSE),""))</f>
        <v>-0.21174399330024796</v>
      </c>
      <c r="BN1644" s="46" t="str">
        <f>IF(ISNUMBER(VLOOKUP($B1644,Stats!$A$2:$AA$19,2,FALSE))=FALSE,"",IF(ISNUMBER(#REF!),(#REF!-VLOOKUP($B1644,Stats!$A$2:$AA$19,13,FALSE))/VLOOKUP($B1644,Stats!$A$2:$AA$19,27,FALSE),""))</f>
        <v/>
      </c>
      <c r="BO1644" s="46" t="str">
        <f>IF(ISNUMBER(VLOOKUP($B1644,Stats!$A$2:$AA$19,2,FALSE))=FALSE,"",IF(ISNUMBER(#REF!),(#REF!-VLOOKUP($B1644,Stats!$A$2:$AA$19,14,FALSE))/VLOOKUP($B1644,Stats!$A$2:$AB$19,28,FALSE),""))</f>
        <v/>
      </c>
      <c r="BP1644" s="46"/>
      <c r="BQ1644" s="46">
        <f>IF(ISNUMBER(VLOOKUP($B1644,Stats!$A$2:$AA$19,2,FALSE))=FALSE,"",IF(ISNUMBER(BM1644),BM1644,(VLOOKUP($B1644,Stats!$A$2:$AT$19,46,FALSE)-VLOOKUP($B1644,Stats!$A$2:$AA$19,12,FALSE))/VLOOKUP($B1644,Stats!$A$2:$AA$19,26,FALSE)))</f>
        <v>-0.21174399330024796</v>
      </c>
      <c r="BR1644" s="51">
        <f t="shared" si="342"/>
        <v>-0.21174399330024796</v>
      </c>
      <c r="BS1644" s="32" t="str">
        <f t="shared" si="337"/>
        <v>12315_201422</v>
      </c>
      <c r="BT1644" s="53">
        <f t="shared" si="338"/>
        <v>-0.40135326265080051</v>
      </c>
    </row>
    <row r="1645" spans="1:72" x14ac:dyDescent="0.15">
      <c r="A1645" s="16">
        <v>12315</v>
      </c>
      <c r="B1645" s="17">
        <v>201423</v>
      </c>
      <c r="C1645" s="3">
        <v>0</v>
      </c>
      <c r="D1645" s="23">
        <v>4.4216895508495391E-3</v>
      </c>
      <c r="E1645" s="18">
        <v>9.6406431047083817E-3</v>
      </c>
      <c r="F1645" s="24">
        <v>4</v>
      </c>
      <c r="G1645" s="24">
        <v>6</v>
      </c>
      <c r="H1645" s="20">
        <v>9.2520209374046258E-3</v>
      </c>
      <c r="I1645" s="20">
        <v>-5.3632340858918255E-3</v>
      </c>
      <c r="J1645" s="24">
        <v>2</v>
      </c>
      <c r="K1645" s="24">
        <v>2</v>
      </c>
      <c r="L1645" s="20">
        <v>2.0998197915850447E-2</v>
      </c>
      <c r="M1645" s="20">
        <v>-1.1434272120328437E-2</v>
      </c>
      <c r="N1645" s="19">
        <v>1.3030999999999999</v>
      </c>
      <c r="O1645" s="19">
        <v>1.0111740513695973</v>
      </c>
      <c r="P1645" s="25">
        <v>41953</v>
      </c>
      <c r="Q1645" s="20">
        <v>-1.1434272120328437E-2</v>
      </c>
      <c r="R1645" s="25">
        <v>41954</v>
      </c>
      <c r="S1645" s="25">
        <f>IF(ISNUMBER(R1645),VLOOKUP(B1645,Index!$B$3:$AB$18,27,FALSE),"")</f>
        <v>41956</v>
      </c>
      <c r="T1645" s="25">
        <f>IF(ISNUMBER($R1645),VLOOKUP($B1645,Index!$B$21:$AB$36,27,FALSE),"")</f>
        <v>41954</v>
      </c>
      <c r="U1645" s="25">
        <f>IF(ISNUMBER($R1645),VLOOKUP($B1645,Index!$B$39:$AB$54,27,FALSE),"")</f>
        <v>41957</v>
      </c>
      <c r="W1645" s="18">
        <v>0.13265068652548617</v>
      </c>
      <c r="X1645" s="19">
        <v>0.4</v>
      </c>
      <c r="Y1645" s="18">
        <v>0.18291834191805384</v>
      </c>
      <c r="Z1645" s="19">
        <f t="shared" si="339"/>
        <v>2</v>
      </c>
      <c r="AA1645" s="21">
        <v>0.38670494320215032</v>
      </c>
      <c r="AB1645" s="3">
        <v>0</v>
      </c>
      <c r="AC1645" s="18">
        <v>1.7596204635682799E-2</v>
      </c>
      <c r="AD1645" s="19">
        <v>0.16000000000000003</v>
      </c>
      <c r="AE1645" s="18">
        <v>3.345911981005005E-2</v>
      </c>
      <c r="AF1645" s="19">
        <f t="shared" si="340"/>
        <v>4</v>
      </c>
      <c r="AG1645" s="21">
        <v>0.14954071309697831</v>
      </c>
      <c r="AH1645" s="3">
        <v>0</v>
      </c>
      <c r="AK1645" t="str">
        <f t="shared" si="346"/>
        <v/>
      </c>
      <c r="AL1645" t="str">
        <f t="shared" si="346"/>
        <v/>
      </c>
      <c r="AM1645">
        <f t="shared" si="346"/>
        <v>0.38670494320215032</v>
      </c>
      <c r="AN1645" t="str">
        <f t="shared" si="346"/>
        <v/>
      </c>
      <c r="AO1645" t="str">
        <f t="shared" si="346"/>
        <v/>
      </c>
      <c r="AP1645" t="str">
        <f t="shared" si="346"/>
        <v/>
      </c>
      <c r="AQ1645" t="str">
        <f t="shared" si="346"/>
        <v/>
      </c>
      <c r="AR1645" t="str">
        <f t="shared" si="346"/>
        <v/>
      </c>
      <c r="AS1645" t="str">
        <f t="shared" si="346"/>
        <v/>
      </c>
      <c r="AT1645" t="str">
        <f t="shared" si="346"/>
        <v/>
      </c>
      <c r="AU1645" t="str">
        <f t="shared" si="346"/>
        <v/>
      </c>
      <c r="AV1645" t="str">
        <f t="shared" si="346"/>
        <v/>
      </c>
      <c r="AW1645" t="str">
        <f t="shared" si="346"/>
        <v/>
      </c>
      <c r="AX1645" t="str">
        <f t="shared" si="346"/>
        <v/>
      </c>
      <c r="AZ1645" s="46">
        <f>IF(ISNUMBER(VLOOKUP($B1645,Stats!$A$2:$AA$19,2,FALSE))=FALSE,"",IF(ISNUMBER(W1645),(W1645-VLOOKUP($B1645,Stats!$A$2:$AA$19,2,FALSE))/VLOOKUP($B1645,Stats!$A$2:$AA$19,16,FALSE),""))</f>
        <v>0.21273970678702497</v>
      </c>
      <c r="BA1645" s="46">
        <f>IF(ISNUMBER(VLOOKUP($B1645,Stats!$A$2:$AA$19,2,FALSE))=FALSE,"",IF(ISNUMBER(X1645),(X1645-VLOOKUP($B1645,Stats!$A$2:$AA$19,3,FALSE))/VLOOKUP($B1645,Stats!$A$2:$AA$19,17,FALSE),""))</f>
        <v>-0.66983579230430179</v>
      </c>
      <c r="BB1645" s="46"/>
      <c r="BC1645" s="46"/>
      <c r="BD1645" s="44">
        <f t="shared" si="336"/>
        <v>-0.22854804275863841</v>
      </c>
      <c r="BE1645" s="46">
        <f>IF(ISNUMBER(VLOOKUP($B1645,Stats!$A$2:$AA$19,2,FALSE))=FALSE,"",IF(ISNUMBER(Y1645),(Y1645-VLOOKUP($B1645,Stats!$A$2:$AA$19,5,FALSE))/VLOOKUP($B1645,Stats!$A$2:$AA$19,19,FALSE),""))</f>
        <v>0.4102097668926199</v>
      </c>
      <c r="BF1645" s="46"/>
      <c r="BG1645" s="46"/>
      <c r="BH1645" s="46">
        <f>IF(ISNUMBER(VLOOKUP($B1645,Stats!$A$2:$AA$19,2,FALSE))=FALSE,"",IF(ISNUMBER(Z1645),(Z1645-VLOOKUP($B1645,Stats!$A$2:$AA$19,8,FALSE))/VLOOKUP($B1645,Stats!$A$2:$AA$19,22,FALSE),""))</f>
        <v>4.0999925831563512E-2</v>
      </c>
      <c r="BI1645" s="46" t="str">
        <f>IF(ISNUMBER(VLOOKUP($B1645,Stats!$A$2:$AA$19,2,FALSE))=FALSE,"",IF(ISNUMBER(#REF!),(#REF!-VLOOKUP($B1645,Stats!$A$2:$AA$19,9,FALSE))/VLOOKUP($B1645,Stats!$A$2:$AA$19,23,FALSE),""))</f>
        <v/>
      </c>
      <c r="BJ1645" s="46" t="str">
        <f>IF(ISNUMBER(VLOOKUP($B1645,Stats!$A$2:$AA$19,2,FALSE))=FALSE,"",IF(ISNUMBER(#REF!),(#REF!-VLOOKUP($B1645,Stats!$A$2:$AA$19,10,FALSE))/VLOOKUP($B1645,Stats!$A$2:$AA$19,24,FALSE),""))</f>
        <v/>
      </c>
      <c r="BK1645" s="44">
        <f t="shared" si="341"/>
        <v>-0.27484685907536482</v>
      </c>
      <c r="BL1645" s="46" t="str">
        <f>IF(ISNUMBER(VLOOKUP($B1645,Stats!$A$2:$AA$19,2,FALSE))=FALSE,"",IF(ISNUMBER(#REF!),(#REF!-VLOOKUP($B1645,Stats!$A$2:$AA$19,11,FALSE))/VLOOKUP($B1645,Stats!$A$2:$AA$19,25,FALSE),""))</f>
        <v/>
      </c>
      <c r="BM1645" s="46">
        <f>IF(ISNUMBER(VLOOKUP($B1645,Stats!$A$2:$AA$19,2,FALSE))=FALSE,"",IF(ISNUMBER(AA1645),(AA1645-VLOOKUP($B1645,Stats!$A$2:$AA$19,12,FALSE))/VLOOKUP($B1645,Stats!$A$2:$AA$19,26,FALSE),""))</f>
        <v>-0.66601544473060537</v>
      </c>
      <c r="BN1645" s="46" t="str">
        <f>IF(ISNUMBER(VLOOKUP($B1645,Stats!$A$2:$AA$19,2,FALSE))=FALSE,"",IF(ISNUMBER(#REF!),(#REF!-VLOOKUP($B1645,Stats!$A$2:$AA$19,13,FALSE))/VLOOKUP($B1645,Stats!$A$2:$AA$19,27,FALSE),""))</f>
        <v/>
      </c>
      <c r="BO1645" s="46" t="str">
        <f>IF(ISNUMBER(VLOOKUP($B1645,Stats!$A$2:$AA$19,2,FALSE))=FALSE,"",IF(ISNUMBER(#REF!),(#REF!-VLOOKUP($B1645,Stats!$A$2:$AA$19,14,FALSE))/VLOOKUP($B1645,Stats!$A$2:$AB$19,28,FALSE),""))</f>
        <v/>
      </c>
      <c r="BP1645" s="46"/>
      <c r="BQ1645" s="46">
        <f>IF(ISNUMBER(VLOOKUP($B1645,Stats!$A$2:$AA$19,2,FALSE))=FALSE,"",IF(ISNUMBER(BM1645),BM1645,(VLOOKUP($B1645,Stats!$A$2:$AT$19,46,FALSE)-VLOOKUP($B1645,Stats!$A$2:$AA$19,12,FALSE))/VLOOKUP($B1645,Stats!$A$2:$AA$19,26,FALSE)))</f>
        <v>-0.66601544473060537</v>
      </c>
      <c r="BR1645" s="51">
        <f t="shared" si="342"/>
        <v>-0.66601544473060537</v>
      </c>
      <c r="BS1645" s="32" t="str">
        <f t="shared" si="337"/>
        <v>12315_201423</v>
      </c>
      <c r="BT1645" s="53">
        <f t="shared" si="338"/>
        <v>-0.34382081294306766</v>
      </c>
    </row>
    <row r="1646" spans="1:72" x14ac:dyDescent="0.15">
      <c r="A1646" s="16">
        <v>12315</v>
      </c>
      <c r="B1646" s="17">
        <v>201424</v>
      </c>
      <c r="C1646" s="3">
        <v>0</v>
      </c>
      <c r="D1646" s="23">
        <v>1.7299969107197999E-2</v>
      </c>
      <c r="E1646" s="18">
        <v>8.5932035496429741E-3</v>
      </c>
      <c r="F1646" s="24">
        <v>6</v>
      </c>
      <c r="G1646" s="24">
        <v>4</v>
      </c>
      <c r="H1646" s="20">
        <v>7.2890067447382023E-3</v>
      </c>
      <c r="I1646" s="20">
        <v>-6.5590614998283225E-3</v>
      </c>
      <c r="J1646" s="24">
        <v>5</v>
      </c>
      <c r="K1646" s="24">
        <v>2</v>
      </c>
      <c r="L1646" s="20">
        <v>1.5721809169764622E-2</v>
      </c>
      <c r="M1646" s="20">
        <v>-8.0578356803977513E-3</v>
      </c>
      <c r="N1646" s="19">
        <v>1.3347</v>
      </c>
      <c r="O1646" s="19">
        <v>1.0300200648248186</v>
      </c>
      <c r="P1646" s="25">
        <v>41969</v>
      </c>
      <c r="Q1646" s="20">
        <v>-1.3111560650333476E-2</v>
      </c>
      <c r="R1646" s="25">
        <v>41971</v>
      </c>
      <c r="S1646" s="25">
        <f>IF(ISNUMBER(R1646),VLOOKUP(B1646,Index!$B$3:$AB$18,27,FALSE),"")</f>
        <v>41963</v>
      </c>
      <c r="T1646" s="25">
        <f>IF(ISNUMBER($R1646),VLOOKUP($B1646,Index!$B$21:$AB$36,27,FALSE),"")</f>
        <v>41963</v>
      </c>
      <c r="U1646" s="25">
        <f>IF(ISNUMBER($R1646),VLOOKUP($B1646,Index!$B$39:$AB$54,27,FALSE),"")</f>
        <v>41963</v>
      </c>
      <c r="W1646" s="18">
        <v>0.51899907321593997</v>
      </c>
      <c r="X1646" s="19">
        <v>0.6</v>
      </c>
      <c r="Y1646" s="18">
        <v>0.16304457368589359</v>
      </c>
      <c r="Z1646" s="19">
        <f t="shared" si="339"/>
        <v>8</v>
      </c>
      <c r="AA1646" s="21">
        <v>1.3194439295644029</v>
      </c>
      <c r="AB1646" s="3">
        <v>0</v>
      </c>
      <c r="AC1646" s="18">
        <v>0.2693600379990046</v>
      </c>
      <c r="AD1646" s="19">
        <v>0.36</v>
      </c>
      <c r="AE1646" s="18">
        <v>2.6583533008414786E-2</v>
      </c>
      <c r="AF1646" s="19">
        <f t="shared" si="340"/>
        <v>64</v>
      </c>
      <c r="AG1646" s="21">
        <v>1.740932283264353</v>
      </c>
      <c r="AH1646" s="3">
        <v>0</v>
      </c>
      <c r="AK1646" t="str">
        <f t="shared" si="346"/>
        <v/>
      </c>
      <c r="AL1646" t="str">
        <f t="shared" si="346"/>
        <v/>
      </c>
      <c r="AM1646" t="str">
        <f t="shared" si="346"/>
        <v/>
      </c>
      <c r="AN1646">
        <f t="shared" si="346"/>
        <v>1.3194439295644029</v>
      </c>
      <c r="AO1646" t="str">
        <f t="shared" si="346"/>
        <v/>
      </c>
      <c r="AP1646" t="str">
        <f t="shared" si="346"/>
        <v/>
      </c>
      <c r="AQ1646" t="str">
        <f t="shared" si="346"/>
        <v/>
      </c>
      <c r="AR1646" t="str">
        <f t="shared" si="346"/>
        <v/>
      </c>
      <c r="AS1646" t="str">
        <f t="shared" si="346"/>
        <v/>
      </c>
      <c r="AT1646" t="str">
        <f t="shared" si="346"/>
        <v/>
      </c>
      <c r="AU1646" t="str">
        <f t="shared" si="346"/>
        <v/>
      </c>
      <c r="AV1646" t="str">
        <f t="shared" si="346"/>
        <v/>
      </c>
      <c r="AW1646" t="str">
        <f t="shared" si="346"/>
        <v/>
      </c>
      <c r="AX1646" t="str">
        <f t="shared" si="346"/>
        <v/>
      </c>
      <c r="AZ1646" s="46">
        <f>IF(ISNUMBER(VLOOKUP($B1646,Stats!$A$2:$AA$19,2,FALSE))=FALSE,"",IF(ISNUMBER(W1646),(W1646-VLOOKUP($B1646,Stats!$A$2:$AA$19,2,FALSE))/VLOOKUP($B1646,Stats!$A$2:$AA$19,16,FALSE),""))</f>
        <v>-0.6762436830261177</v>
      </c>
      <c r="BA1646" s="46">
        <f>IF(ISNUMBER(VLOOKUP($B1646,Stats!$A$2:$AA$19,2,FALSE))=FALSE,"",IF(ISNUMBER(X1646),(X1646-VLOOKUP($B1646,Stats!$A$2:$AA$19,3,FALSE))/VLOOKUP($B1646,Stats!$A$2:$AA$19,17,FALSE),""))</f>
        <v>-0.93450941971826806</v>
      </c>
      <c r="BB1646" s="46"/>
      <c r="BC1646" s="46"/>
      <c r="BD1646" s="44">
        <f t="shared" si="336"/>
        <v>-0.80537655137219288</v>
      </c>
      <c r="BE1646" s="46">
        <f>IF(ISNUMBER(VLOOKUP($B1646,Stats!$A$2:$AA$19,2,FALSE))=FALSE,"",IF(ISNUMBER(Y1646),(Y1646-VLOOKUP($B1646,Stats!$A$2:$AA$19,5,FALSE))/VLOOKUP($B1646,Stats!$A$2:$AA$19,19,FALSE),""))</f>
        <v>0.49854747104985236</v>
      </c>
      <c r="BF1646" s="46"/>
      <c r="BG1646" s="46"/>
      <c r="BH1646" s="46">
        <f>IF(ISNUMBER(VLOOKUP($B1646,Stats!$A$2:$AA$19,2,FALSE))=FALSE,"",IF(ISNUMBER(Z1646),(Z1646-VLOOKUP($B1646,Stats!$A$2:$AA$19,8,FALSE))/VLOOKUP($B1646,Stats!$A$2:$AA$19,22,FALSE),""))</f>
        <v>2.0054020118034863</v>
      </c>
      <c r="BI1646" s="46" t="str">
        <f>IF(ISNUMBER(VLOOKUP($B1646,Stats!$A$2:$AA$19,2,FALSE))=FALSE,"",IF(ISNUMBER(#REF!),(#REF!-VLOOKUP($B1646,Stats!$A$2:$AA$19,9,FALSE))/VLOOKUP($B1646,Stats!$A$2:$AA$19,23,FALSE),""))</f>
        <v/>
      </c>
      <c r="BJ1646" s="46" t="str">
        <f>IF(ISNUMBER(VLOOKUP($B1646,Stats!$A$2:$AA$19,2,FALSE))=FALSE,"",IF(ISNUMBER(#REF!),(#REF!-VLOOKUP($B1646,Stats!$A$2:$AA$19,10,FALSE))/VLOOKUP($B1646,Stats!$A$2:$AA$19,24,FALSE),""))</f>
        <v/>
      </c>
      <c r="BK1646" s="44">
        <f t="shared" si="341"/>
        <v>0.2526373738061492</v>
      </c>
      <c r="BL1646" s="46" t="str">
        <f>IF(ISNUMBER(VLOOKUP($B1646,Stats!$A$2:$AA$19,2,FALSE))=FALSE,"",IF(ISNUMBER(#REF!),(#REF!-VLOOKUP($B1646,Stats!$A$2:$AA$19,11,FALSE))/VLOOKUP($B1646,Stats!$A$2:$AA$19,25,FALSE),""))</f>
        <v/>
      </c>
      <c r="BM1646" s="46">
        <f>IF(ISNUMBER(VLOOKUP($B1646,Stats!$A$2:$AA$19,2,FALSE))=FALSE,"",IF(ISNUMBER(AA1646),(AA1646-VLOOKUP($B1646,Stats!$A$2:$AA$19,12,FALSE))/VLOOKUP($B1646,Stats!$A$2:$AA$19,26,FALSE),""))</f>
        <v>-0.64330900800463386</v>
      </c>
      <c r="BN1646" s="46" t="str">
        <f>IF(ISNUMBER(VLOOKUP($B1646,Stats!$A$2:$AA$19,2,FALSE))=FALSE,"",IF(ISNUMBER(#REF!),(#REF!-VLOOKUP($B1646,Stats!$A$2:$AA$19,13,FALSE))/VLOOKUP($B1646,Stats!$A$2:$AA$19,27,FALSE),""))</f>
        <v/>
      </c>
      <c r="BO1646" s="46" t="str">
        <f>IF(ISNUMBER(VLOOKUP($B1646,Stats!$A$2:$AA$19,2,FALSE))=FALSE,"",IF(ISNUMBER(#REF!),(#REF!-VLOOKUP($B1646,Stats!$A$2:$AA$19,14,FALSE))/VLOOKUP($B1646,Stats!$A$2:$AB$19,28,FALSE),""))</f>
        <v/>
      </c>
      <c r="BP1646" s="46"/>
      <c r="BQ1646" s="46">
        <f>IF(ISNUMBER(VLOOKUP($B1646,Stats!$A$2:$AA$19,2,FALSE))=FALSE,"",IF(ISNUMBER(BM1646),BM1646,(VLOOKUP($B1646,Stats!$A$2:$AT$19,46,FALSE)-VLOOKUP($B1646,Stats!$A$2:$AA$19,12,FALSE))/VLOOKUP($B1646,Stats!$A$2:$AA$19,26,FALSE)))</f>
        <v>-0.64330900800463386</v>
      </c>
      <c r="BR1646" s="51">
        <f t="shared" si="342"/>
        <v>-0.64330900800463386</v>
      </c>
      <c r="BS1646" s="32" t="str">
        <f t="shared" si="337"/>
        <v>12315_201424</v>
      </c>
      <c r="BT1646" s="53">
        <f t="shared" si="338"/>
        <v>-0.13815468759167585</v>
      </c>
    </row>
    <row r="1647" spans="1:72" x14ac:dyDescent="0.15">
      <c r="A1647" s="16">
        <v>12315</v>
      </c>
      <c r="B1647" s="17">
        <v>201425</v>
      </c>
      <c r="C1647" s="3">
        <v>0</v>
      </c>
      <c r="D1647" s="23">
        <v>9.2089280291527409E-2</v>
      </c>
      <c r="E1647" s="18">
        <v>2.6245814614958216E-2</v>
      </c>
      <c r="F1647" s="24">
        <v>7</v>
      </c>
      <c r="G1647" s="24">
        <v>3</v>
      </c>
      <c r="H1647" s="20">
        <v>2.1502224360945604E-2</v>
      </c>
      <c r="I1647" s="20">
        <v>-1.9636302888191293E-2</v>
      </c>
      <c r="J1647" s="24">
        <v>6</v>
      </c>
      <c r="K1647" s="24">
        <v>2</v>
      </c>
      <c r="L1647" s="20">
        <v>4.0308447248510237E-2</v>
      </c>
      <c r="M1647" s="20">
        <v>-4.9663072776280237E-2</v>
      </c>
      <c r="N1647" s="19">
        <v>1.484</v>
      </c>
      <c r="O1647" s="19">
        <v>1.1256067961165048</v>
      </c>
      <c r="P1647" s="25">
        <v>41981</v>
      </c>
      <c r="Q1647" s="20">
        <v>-4.9663072776280237E-2</v>
      </c>
      <c r="R1647" s="25">
        <v>41982</v>
      </c>
      <c r="S1647" s="25">
        <f>IF(ISNUMBER(R1647),VLOOKUP(B1647,Index!$B$3:$AB$18,27,FALSE),"")</f>
        <v>41982</v>
      </c>
      <c r="T1647" s="25">
        <f>IF(ISNUMBER($R1647),VLOOKUP($B1647,Index!$B$21:$AB$36,27,FALSE),"")</f>
        <v>41982</v>
      </c>
      <c r="U1647" s="25">
        <f>IF(ISNUMBER($R1647),VLOOKUP($B1647,Index!$B$39:$AB$54,27,FALSE),"")</f>
        <v>41982</v>
      </c>
      <c r="W1647" s="18">
        <v>2.7626784087458223</v>
      </c>
      <c r="X1647" s="19">
        <v>0.7</v>
      </c>
      <c r="Y1647" s="18">
        <v>0.49797931937881873</v>
      </c>
      <c r="Z1647" s="19">
        <f t="shared" si="339"/>
        <v>0</v>
      </c>
      <c r="AA1647" s="21">
        <v>1.8542807591943951</v>
      </c>
      <c r="AB1647" s="3">
        <v>0</v>
      </c>
      <c r="AC1647" s="18">
        <v>7.6323919901503485</v>
      </c>
      <c r="AD1647" s="19">
        <v>0.48999999999999994</v>
      </c>
      <c r="AE1647" s="18">
        <v>0.24798340252899154</v>
      </c>
      <c r="AF1647" s="19">
        <f t="shared" si="340"/>
        <v>0</v>
      </c>
      <c r="AG1647" s="21">
        <v>3.4383571339185419</v>
      </c>
      <c r="AH1647" s="3">
        <v>0</v>
      </c>
      <c r="AK1647" t="str">
        <f t="shared" si="346"/>
        <v/>
      </c>
      <c r="AL1647" t="str">
        <f t="shared" si="346"/>
        <v/>
      </c>
      <c r="AM1647" t="str">
        <f t="shared" si="346"/>
        <v/>
      </c>
      <c r="AN1647" t="str">
        <f t="shared" si="346"/>
        <v/>
      </c>
      <c r="AO1647">
        <f t="shared" si="346"/>
        <v>1.8542807591943951</v>
      </c>
      <c r="AP1647" t="str">
        <f t="shared" si="346"/>
        <v/>
      </c>
      <c r="AQ1647" t="str">
        <f t="shared" si="346"/>
        <v/>
      </c>
      <c r="AR1647" t="str">
        <f t="shared" si="346"/>
        <v/>
      </c>
      <c r="AS1647" t="str">
        <f t="shared" si="346"/>
        <v/>
      </c>
      <c r="AT1647" t="str">
        <f t="shared" si="346"/>
        <v/>
      </c>
      <c r="AU1647" t="str">
        <f t="shared" si="346"/>
        <v/>
      </c>
      <c r="AV1647" t="str">
        <f t="shared" si="346"/>
        <v/>
      </c>
      <c r="AW1647" t="str">
        <f t="shared" si="346"/>
        <v/>
      </c>
      <c r="AX1647" t="str">
        <f t="shared" si="346"/>
        <v/>
      </c>
      <c r="AZ1647" s="46">
        <f>IF(ISNUMBER(VLOOKUP($B1647,Stats!$A$2:$AA$19,2,FALSE))=FALSE,"",IF(ISNUMBER(W1647),(W1647-VLOOKUP($B1647,Stats!$A$2:$AA$19,2,FALSE))/VLOOKUP($B1647,Stats!$A$2:$AA$19,16,FALSE),""))</f>
        <v>1.2712957097981483</v>
      </c>
      <c r="BA1647" s="46">
        <f>IF(ISNUMBER(VLOOKUP($B1647,Stats!$A$2:$AA$19,2,FALSE))=FALSE,"",IF(ISNUMBER(X1647),(X1647-VLOOKUP($B1647,Stats!$A$2:$AA$19,3,FALSE))/VLOOKUP($B1647,Stats!$A$2:$AA$19,17,FALSE),""))</f>
        <v>0.52844508262562895</v>
      </c>
      <c r="BB1647" s="46"/>
      <c r="BC1647" s="46"/>
      <c r="BD1647" s="44">
        <f t="shared" si="336"/>
        <v>0.89987039621188858</v>
      </c>
      <c r="BE1647" s="46">
        <f>IF(ISNUMBER(VLOOKUP($B1647,Stats!$A$2:$AA$19,2,FALSE))=FALSE,"",IF(ISNUMBER(Y1647),(Y1647-VLOOKUP($B1647,Stats!$A$2:$AA$19,5,FALSE))/VLOOKUP($B1647,Stats!$A$2:$AA$19,19,FALSE),""))</f>
        <v>0.83299299321326581</v>
      </c>
      <c r="BF1647" s="46"/>
      <c r="BG1647" s="46"/>
      <c r="BH1647" s="46">
        <f>IF(ISNUMBER(VLOOKUP($B1647,Stats!$A$2:$AA$19,2,FALSE))=FALSE,"",IF(ISNUMBER(Z1647),(Z1647-VLOOKUP($B1647,Stats!$A$2:$AA$19,8,FALSE))/VLOOKUP($B1647,Stats!$A$2:$AA$19,22,FALSE),""))</f>
        <v>-0.38938659637819406</v>
      </c>
      <c r="BI1647" s="46" t="str">
        <f>IF(ISNUMBER(VLOOKUP($B1647,Stats!$A$2:$AA$19,2,FALSE))=FALSE,"",IF(ISNUMBER(#REF!),(#REF!-VLOOKUP($B1647,Stats!$A$2:$AA$19,9,FALSE))/VLOOKUP($B1647,Stats!$A$2:$AA$19,23,FALSE),""))</f>
        <v/>
      </c>
      <c r="BJ1647" s="46" t="str">
        <f>IF(ISNUMBER(VLOOKUP($B1647,Stats!$A$2:$AA$19,2,FALSE))=FALSE,"",IF(ISNUMBER(#REF!),(#REF!-VLOOKUP($B1647,Stats!$A$2:$AA$19,10,FALSE))/VLOOKUP($B1647,Stats!$A$2:$AA$19,24,FALSE),""))</f>
        <v/>
      </c>
      <c r="BK1647" s="44">
        <f t="shared" si="341"/>
        <v>-0.69991107416274423</v>
      </c>
      <c r="BL1647" s="46" t="str">
        <f>IF(ISNUMBER(VLOOKUP($B1647,Stats!$A$2:$AA$19,2,FALSE))=FALSE,"",IF(ISNUMBER(#REF!),(#REF!-VLOOKUP($B1647,Stats!$A$2:$AA$19,11,FALSE))/VLOOKUP($B1647,Stats!$A$2:$AA$19,25,FALSE),""))</f>
        <v/>
      </c>
      <c r="BM1647" s="46">
        <f>IF(ISNUMBER(VLOOKUP($B1647,Stats!$A$2:$AA$19,2,FALSE))=FALSE,"",IF(ISNUMBER(AA1647),(AA1647-VLOOKUP($B1647,Stats!$A$2:$AA$19,12,FALSE))/VLOOKUP($B1647,Stats!$A$2:$AA$19,26,FALSE),""))</f>
        <v>-0.11639629866245302</v>
      </c>
      <c r="BN1647" s="46" t="str">
        <f>IF(ISNUMBER(VLOOKUP($B1647,Stats!$A$2:$AA$19,2,FALSE))=FALSE,"",IF(ISNUMBER(#REF!),(#REF!-VLOOKUP($B1647,Stats!$A$2:$AA$19,13,FALSE))/VLOOKUP($B1647,Stats!$A$2:$AA$19,27,FALSE),""))</f>
        <v/>
      </c>
      <c r="BO1647" s="46" t="str">
        <f>IF(ISNUMBER(VLOOKUP($B1647,Stats!$A$2:$AA$19,2,FALSE))=FALSE,"",IF(ISNUMBER(#REF!),(#REF!-VLOOKUP($B1647,Stats!$A$2:$AA$19,14,FALSE))/VLOOKUP($B1647,Stats!$A$2:$AB$19,28,FALSE),""))</f>
        <v/>
      </c>
      <c r="BP1647" s="46"/>
      <c r="BQ1647" s="46">
        <f>IF(ISNUMBER(VLOOKUP($B1647,Stats!$A$2:$AA$19,2,FALSE))=FALSE,"",IF(ISNUMBER(BM1647),BM1647,(VLOOKUP($B1647,Stats!$A$2:$AT$19,46,FALSE)-VLOOKUP($B1647,Stats!$A$2:$AA$19,12,FALSE))/VLOOKUP($B1647,Stats!$A$2:$AA$19,26,FALSE)))</f>
        <v>-0.11639629866245302</v>
      </c>
      <c r="BR1647" s="51">
        <f t="shared" si="342"/>
        <v>-0.11639629866245302</v>
      </c>
      <c r="BS1647" s="32" t="str">
        <f t="shared" si="337"/>
        <v>12315_201425</v>
      </c>
      <c r="BT1647" s="53">
        <f t="shared" si="338"/>
        <v>-0.2632518249877594</v>
      </c>
    </row>
    <row r="1648" spans="1:72" x14ac:dyDescent="0.15">
      <c r="A1648" s="16">
        <v>12315</v>
      </c>
      <c r="B1648" s="17">
        <v>201426</v>
      </c>
      <c r="C1648" s="3">
        <v>0</v>
      </c>
      <c r="D1648" s="23">
        <v>2.871046228710461E-2</v>
      </c>
      <c r="E1648" s="18">
        <v>8.9791509476557542E-3</v>
      </c>
      <c r="F1648" s="24">
        <v>7</v>
      </c>
      <c r="G1648" s="24">
        <v>3</v>
      </c>
      <c r="H1648" s="20">
        <v>7.843372811655527E-3</v>
      </c>
      <c r="I1648" s="20">
        <v>-8.7314388732061179E-3</v>
      </c>
      <c r="J1648" s="24">
        <v>3</v>
      </c>
      <c r="K1648" s="24">
        <v>2</v>
      </c>
      <c r="L1648" s="20">
        <v>1.4673614920460931E-2</v>
      </c>
      <c r="M1648" s="20">
        <v>-1.3869909811423886E-2</v>
      </c>
      <c r="N1648" s="19">
        <v>1.4798</v>
      </c>
      <c r="O1648" s="19">
        <v>1.0250051949851078</v>
      </c>
      <c r="P1648" s="25">
        <v>41999</v>
      </c>
      <c r="Q1648" s="20">
        <v>-2.2551808208045476E-2</v>
      </c>
      <c r="R1648" s="25">
        <v>41997</v>
      </c>
      <c r="S1648" s="25">
        <f>IF(ISNUMBER(R1648),VLOOKUP(B1648,Index!$B$3:$AB$18,27,FALSE),"")</f>
        <v>41997</v>
      </c>
      <c r="T1648" s="25">
        <f>IF(ISNUMBER($R1648),VLOOKUP($B1648,Index!$B$21:$AB$36,27,FALSE),"")</f>
        <v>41996</v>
      </c>
      <c r="U1648" s="25">
        <f>IF(ISNUMBER($R1648),VLOOKUP($B1648,Index!$B$39:$AB$54,27,FALSE),"")</f>
        <v>41996</v>
      </c>
      <c r="W1648" s="18">
        <v>0.8613138686131383</v>
      </c>
      <c r="X1648" s="19">
        <v>0.7</v>
      </c>
      <c r="Y1648" s="18">
        <v>0.17036741069430913</v>
      </c>
      <c r="Z1648" s="19">
        <f t="shared" si="339"/>
        <v>0</v>
      </c>
      <c r="AA1648" s="21">
        <v>1.2730891475417037</v>
      </c>
      <c r="AB1648" s="3">
        <v>0</v>
      </c>
      <c r="AC1648" s="18">
        <v>0.74186158026533044</v>
      </c>
      <c r="AD1648" s="19">
        <v>0.48999999999999994</v>
      </c>
      <c r="AE1648" s="18">
        <v>2.9025054626683398E-2</v>
      </c>
      <c r="AF1648" s="19">
        <f t="shared" si="340"/>
        <v>0</v>
      </c>
      <c r="AG1648" s="21">
        <v>1.6207559775884617</v>
      </c>
      <c r="AH1648" s="3">
        <v>0</v>
      </c>
      <c r="AK1648" t="str">
        <f t="shared" si="346"/>
        <v/>
      </c>
      <c r="AL1648" t="str">
        <f t="shared" si="346"/>
        <v/>
      </c>
      <c r="AM1648" t="str">
        <f t="shared" si="346"/>
        <v/>
      </c>
      <c r="AN1648" t="str">
        <f t="shared" si="346"/>
        <v/>
      </c>
      <c r="AO1648" t="str">
        <f t="shared" si="346"/>
        <v/>
      </c>
      <c r="AP1648">
        <f t="shared" si="346"/>
        <v>1.2730891475417037</v>
      </c>
      <c r="AQ1648" t="str">
        <f t="shared" si="346"/>
        <v/>
      </c>
      <c r="AR1648" t="str">
        <f t="shared" si="346"/>
        <v/>
      </c>
      <c r="AS1648" t="str">
        <f t="shared" si="346"/>
        <v/>
      </c>
      <c r="AT1648" t="str">
        <f t="shared" si="346"/>
        <v/>
      </c>
      <c r="AU1648" t="str">
        <f t="shared" si="346"/>
        <v/>
      </c>
      <c r="AV1648" t="str">
        <f t="shared" si="346"/>
        <v/>
      </c>
      <c r="AW1648" t="str">
        <f t="shared" si="346"/>
        <v/>
      </c>
      <c r="AX1648" t="str">
        <f t="shared" si="346"/>
        <v/>
      </c>
      <c r="AZ1648" s="46">
        <f>IF(ISNUMBER(VLOOKUP($B1648,Stats!$A$2:$AA$19,2,FALSE))=FALSE,"",IF(ISNUMBER(W1648),(W1648-VLOOKUP($B1648,Stats!$A$2:$AA$19,2,FALSE))/VLOOKUP($B1648,Stats!$A$2:$AA$19,16,FALSE),""))</f>
        <v>4.8830809171260176E-2</v>
      </c>
      <c r="BA1648" s="46">
        <f>IF(ISNUMBER(VLOOKUP($B1648,Stats!$A$2:$AA$19,2,FALSE))=FALSE,"",IF(ISNUMBER(X1648),(X1648-VLOOKUP($B1648,Stats!$A$2:$AA$19,3,FALSE))/VLOOKUP($B1648,Stats!$A$2:$AA$19,17,FALSE),""))</f>
        <v>0.82927015326520481</v>
      </c>
      <c r="BB1648" s="46"/>
      <c r="BC1648" s="46"/>
      <c r="BD1648" s="44">
        <f t="shared" si="336"/>
        <v>0.43905048121823248</v>
      </c>
      <c r="BE1648" s="46">
        <f>IF(ISNUMBER(VLOOKUP($B1648,Stats!$A$2:$AA$19,2,FALSE))=FALSE,"",IF(ISNUMBER(Y1648),(Y1648-VLOOKUP($B1648,Stats!$A$2:$AA$19,5,FALSE))/VLOOKUP($B1648,Stats!$A$2:$AA$19,19,FALSE),""))</f>
        <v>-0.45205920626657164</v>
      </c>
      <c r="BF1648" s="46"/>
      <c r="BG1648" s="46"/>
      <c r="BH1648" s="46">
        <f>IF(ISNUMBER(VLOOKUP($B1648,Stats!$A$2:$AA$19,2,FALSE))=FALSE,"",IF(ISNUMBER(Z1648),(Z1648-VLOOKUP($B1648,Stats!$A$2:$AA$19,8,FALSE))/VLOOKUP($B1648,Stats!$A$2:$AA$19,22,FALSE),""))</f>
        <v>-0.60316436580698729</v>
      </c>
      <c r="BI1648" s="46" t="str">
        <f>IF(ISNUMBER(VLOOKUP($B1648,Stats!$A$2:$AA$19,2,FALSE))=FALSE,"",IF(ISNUMBER(#REF!),(#REF!-VLOOKUP($B1648,Stats!$A$2:$AA$19,9,FALSE))/VLOOKUP($B1648,Stats!$A$2:$AA$19,23,FALSE),""))</f>
        <v/>
      </c>
      <c r="BJ1648" s="46" t="str">
        <f>IF(ISNUMBER(VLOOKUP($B1648,Stats!$A$2:$AA$19,2,FALSE))=FALSE,"",IF(ISNUMBER(#REF!),(#REF!-VLOOKUP($B1648,Stats!$A$2:$AA$19,10,FALSE))/VLOOKUP($B1648,Stats!$A$2:$AA$19,24,FALSE),""))</f>
        <v/>
      </c>
      <c r="BK1648" s="44">
        <f t="shared" si="341"/>
        <v>0.13549213464450396</v>
      </c>
      <c r="BL1648" s="46" t="str">
        <f>IF(ISNUMBER(VLOOKUP($B1648,Stats!$A$2:$AA$19,2,FALSE))=FALSE,"",IF(ISNUMBER(#REF!),(#REF!-VLOOKUP($B1648,Stats!$A$2:$AA$19,11,FALSE))/VLOOKUP($B1648,Stats!$A$2:$AA$19,25,FALSE),""))</f>
        <v/>
      </c>
      <c r="BM1648" s="46">
        <f>IF(ISNUMBER(VLOOKUP($B1648,Stats!$A$2:$AA$19,2,FALSE))=FALSE,"",IF(ISNUMBER(AA1648),(AA1648-VLOOKUP($B1648,Stats!$A$2:$AA$19,12,FALSE))/VLOOKUP($B1648,Stats!$A$2:$AA$19,26,FALSE),""))</f>
        <v>-0.31649920397735581</v>
      </c>
      <c r="BN1648" s="46" t="str">
        <f>IF(ISNUMBER(VLOOKUP($B1648,Stats!$A$2:$AA$19,2,FALSE))=FALSE,"",IF(ISNUMBER(#REF!),(#REF!-VLOOKUP($B1648,Stats!$A$2:$AA$19,13,FALSE))/VLOOKUP($B1648,Stats!$A$2:$AA$19,27,FALSE),""))</f>
        <v/>
      </c>
      <c r="BO1648" s="46" t="str">
        <f>IF(ISNUMBER(VLOOKUP($B1648,Stats!$A$2:$AA$19,2,FALSE))=FALSE,"",IF(ISNUMBER(#REF!),(#REF!-VLOOKUP($B1648,Stats!$A$2:$AA$19,14,FALSE))/VLOOKUP($B1648,Stats!$A$2:$AB$19,28,FALSE),""))</f>
        <v/>
      </c>
      <c r="BP1648" s="46"/>
      <c r="BQ1648" s="46">
        <f>IF(ISNUMBER(VLOOKUP($B1648,Stats!$A$2:$AA$19,2,FALSE))=FALSE,"",IF(ISNUMBER(BM1648),BM1648,(VLOOKUP($B1648,Stats!$A$2:$AT$19,46,FALSE)-VLOOKUP($B1648,Stats!$A$2:$AA$19,12,FALSE))/VLOOKUP($B1648,Stats!$A$2:$AA$19,26,FALSE)))</f>
        <v>-0.31649920397735581</v>
      </c>
      <c r="BR1648" s="51">
        <f t="shared" si="342"/>
        <v>-0.31649920397735581</v>
      </c>
      <c r="BS1648" s="32" t="str">
        <f t="shared" si="337"/>
        <v>12315_201426</v>
      </c>
      <c r="BT1648" s="53">
        <f t="shared" si="338"/>
        <v>0.10580553623487772</v>
      </c>
    </row>
    <row r="1649" spans="1:72" x14ac:dyDescent="0.15">
      <c r="A1649" s="16">
        <v>12315</v>
      </c>
      <c r="B1649" s="17">
        <v>201427</v>
      </c>
      <c r="C1649" s="3">
        <v>0</v>
      </c>
      <c r="D1649" s="23">
        <v>2.2367887552371846E-2</v>
      </c>
      <c r="E1649" s="18">
        <v>1.6419459665852305E-2</v>
      </c>
      <c r="F1649" s="24">
        <v>2</v>
      </c>
      <c r="G1649" s="24">
        <v>1</v>
      </c>
      <c r="H1649" s="20">
        <v>1.4334145017306454E-2</v>
      </c>
      <c r="I1649" s="20">
        <v>-6.1986255221667674E-3</v>
      </c>
      <c r="J1649" s="24">
        <v>1</v>
      </c>
      <c r="K1649" s="24">
        <v>1</v>
      </c>
      <c r="L1649" s="20">
        <v>2.5694915254237172E-2</v>
      </c>
      <c r="M1649" s="20">
        <v>-6.1986255221667674E-3</v>
      </c>
      <c r="N1649" s="19">
        <v>1.5128999999999999</v>
      </c>
      <c r="O1649" s="19">
        <v>1.0193370165745856</v>
      </c>
      <c r="P1649" s="25">
        <v>42004</v>
      </c>
      <c r="Q1649" s="20">
        <v>-6.1986255221667674E-3</v>
      </c>
      <c r="R1649" s="25">
        <v>42003</v>
      </c>
      <c r="S1649" s="25">
        <f>IF(ISNUMBER(R1649),VLOOKUP(B1649,Index!$B$3:$AB$18,27,FALSE),"")</f>
        <v>42002</v>
      </c>
      <c r="T1649" s="25">
        <f>IF(ISNUMBER($R1649),VLOOKUP($B1649,Index!$B$21:$AB$36,27,FALSE),"")</f>
        <v>42003</v>
      </c>
      <c r="U1649" s="25">
        <f>IF(ISNUMBER($R1649),VLOOKUP($B1649,Index!$B$39:$AB$54,27,FALSE),"")</f>
        <v>42003</v>
      </c>
      <c r="W1649" s="18">
        <v>2.6841465062846215</v>
      </c>
      <c r="X1649" s="19">
        <v>0.66666666666666663</v>
      </c>
      <c r="Y1649" s="18">
        <v>0.31153734296016306</v>
      </c>
      <c r="Z1649" s="19">
        <f t="shared" si="339"/>
        <v>1</v>
      </c>
      <c r="AA1649" s="21">
        <v>3.6085237723076733</v>
      </c>
      <c r="AB1649" s="3">
        <v>0</v>
      </c>
      <c r="AC1649" s="18">
        <v>7.2046424671999398</v>
      </c>
      <c r="AD1649" s="19">
        <v>0.44444444444444442</v>
      </c>
      <c r="AE1649" s="18">
        <v>9.7055516058678251E-2</v>
      </c>
      <c r="AF1649" s="19">
        <f t="shared" si="340"/>
        <v>1</v>
      </c>
      <c r="AG1649" s="21">
        <v>13.021443815309601</v>
      </c>
      <c r="AH1649" s="3">
        <v>0</v>
      </c>
      <c r="AK1649" t="str">
        <f t="shared" si="346"/>
        <v/>
      </c>
      <c r="AL1649" t="str">
        <f t="shared" si="346"/>
        <v/>
      </c>
      <c r="AM1649" t="str">
        <f t="shared" si="346"/>
        <v/>
      </c>
      <c r="AN1649" t="str">
        <f t="shared" si="346"/>
        <v/>
      </c>
      <c r="AO1649" t="str">
        <f t="shared" si="346"/>
        <v/>
      </c>
      <c r="AP1649" t="str">
        <f t="shared" si="346"/>
        <v/>
      </c>
      <c r="AQ1649">
        <f t="shared" si="346"/>
        <v>3.6085237723076733</v>
      </c>
      <c r="AR1649" t="str">
        <f t="shared" si="346"/>
        <v/>
      </c>
      <c r="AS1649" t="str">
        <f t="shared" si="346"/>
        <v/>
      </c>
      <c r="AT1649" t="str">
        <f t="shared" si="346"/>
        <v/>
      </c>
      <c r="AU1649" t="str">
        <f t="shared" si="346"/>
        <v/>
      </c>
      <c r="AV1649" t="str">
        <f t="shared" si="346"/>
        <v/>
      </c>
      <c r="AW1649" t="str">
        <f t="shared" si="346"/>
        <v/>
      </c>
      <c r="AX1649" t="str">
        <f t="shared" si="346"/>
        <v/>
      </c>
      <c r="AZ1649" s="46">
        <f>IF(ISNUMBER(VLOOKUP($B1649,Stats!$A$2:$AA$19,2,FALSE))=FALSE,"",IF(ISNUMBER(W1649),(W1649-VLOOKUP($B1649,Stats!$A$2:$AA$19,2,FALSE))/VLOOKUP($B1649,Stats!$A$2:$AA$19,16,FALSE),""))</f>
        <v>0.77079885212905452</v>
      </c>
      <c r="BA1649" s="46">
        <f>IF(ISNUMBER(VLOOKUP($B1649,Stats!$A$2:$AA$19,2,FALSE))=FALSE,"",IF(ISNUMBER(X1649),(X1649-VLOOKUP($B1649,Stats!$A$2:$AA$19,3,FALSE))/VLOOKUP($B1649,Stats!$A$2:$AA$19,17,FALSE),""))</f>
        <v>0.191037174757621</v>
      </c>
      <c r="BB1649" s="46"/>
      <c r="BC1649" s="46"/>
      <c r="BD1649" s="44">
        <f t="shared" si="336"/>
        <v>0.48091801344333773</v>
      </c>
      <c r="BE1649" s="46">
        <f>IF(ISNUMBER(VLOOKUP($B1649,Stats!$A$2:$AA$19,2,FALSE))=FALSE,"",IF(ISNUMBER(Y1649),(Y1649-VLOOKUP($B1649,Stats!$A$2:$AA$19,5,FALSE))/VLOOKUP($B1649,Stats!$A$2:$AA$19,19,FALSE),""))</f>
        <v>0.91059640194655822</v>
      </c>
      <c r="BF1649" s="46"/>
      <c r="BG1649" s="46"/>
      <c r="BH1649" s="46">
        <f>IF(ISNUMBER(VLOOKUP($B1649,Stats!$A$2:$AA$19,2,FALSE))=FALSE,"",IF(ISNUMBER(Z1649),(Z1649-VLOOKUP($B1649,Stats!$A$2:$AA$19,8,FALSE))/VLOOKUP($B1649,Stats!$A$2:$AA$19,22,FALSE),""))</f>
        <v>0.41115882059143566</v>
      </c>
      <c r="BI1649" s="46" t="str">
        <f>IF(ISNUMBER(VLOOKUP($B1649,Stats!$A$2:$AA$19,2,FALSE))=FALSE,"",IF(ISNUMBER(#REF!),(#REF!-VLOOKUP($B1649,Stats!$A$2:$AA$19,9,FALSE))/VLOOKUP($B1649,Stats!$A$2:$AA$19,23,FALSE),""))</f>
        <v/>
      </c>
      <c r="BJ1649" s="46" t="str">
        <f>IF(ISNUMBER(VLOOKUP($B1649,Stats!$A$2:$AA$19,2,FALSE))=FALSE,"",IF(ISNUMBER(#REF!),(#REF!-VLOOKUP($B1649,Stats!$A$2:$AA$19,10,FALSE))/VLOOKUP($B1649,Stats!$A$2:$AA$19,24,FALSE),""))</f>
        <v/>
      </c>
      <c r="BK1649" s="44">
        <f t="shared" si="341"/>
        <v>-0.51406983518516003</v>
      </c>
      <c r="BL1649" s="46" t="str">
        <f>IF(ISNUMBER(VLOOKUP($B1649,Stats!$A$2:$AA$19,2,FALSE))=FALSE,"",IF(ISNUMBER(#REF!),(#REF!-VLOOKUP($B1649,Stats!$A$2:$AA$19,11,FALSE))/VLOOKUP($B1649,Stats!$A$2:$AA$19,25,FALSE),""))</f>
        <v/>
      </c>
      <c r="BM1649" s="46">
        <f>IF(ISNUMBER(VLOOKUP($B1649,Stats!$A$2:$AA$19,2,FALSE))=FALSE,"",IF(ISNUMBER(AA1649),(AA1649-VLOOKUP($B1649,Stats!$A$2:$AA$19,12,FALSE))/VLOOKUP($B1649,Stats!$A$2:$AA$19,26,FALSE),""))</f>
        <v>-0.1780792112340284</v>
      </c>
      <c r="BN1649" s="46" t="str">
        <f>IF(ISNUMBER(VLOOKUP($B1649,Stats!$A$2:$AA$19,2,FALSE))=FALSE,"",IF(ISNUMBER(#REF!),(#REF!-VLOOKUP($B1649,Stats!$A$2:$AA$19,13,FALSE))/VLOOKUP($B1649,Stats!$A$2:$AA$19,27,FALSE),""))</f>
        <v/>
      </c>
      <c r="BO1649" s="46" t="str">
        <f>IF(ISNUMBER(VLOOKUP($B1649,Stats!$A$2:$AA$19,2,FALSE))=FALSE,"",IF(ISNUMBER(#REF!),(#REF!-VLOOKUP($B1649,Stats!$A$2:$AA$19,14,FALSE))/VLOOKUP($B1649,Stats!$A$2:$AB$19,28,FALSE),""))</f>
        <v/>
      </c>
      <c r="BP1649" s="46"/>
      <c r="BQ1649" s="46">
        <f>IF(ISNUMBER(VLOOKUP($B1649,Stats!$A$2:$AA$19,2,FALSE))=FALSE,"",IF(ISNUMBER(BM1649),BM1649,(VLOOKUP($B1649,Stats!$A$2:$AT$19,46,FALSE)-VLOOKUP($B1649,Stats!$A$2:$AA$19,12,FALSE))/VLOOKUP($B1649,Stats!$A$2:$AA$19,26,FALSE)))</f>
        <v>-0.1780792112340284</v>
      </c>
      <c r="BR1649" s="51">
        <f t="shared" si="342"/>
        <v>-0.1780792112340284</v>
      </c>
      <c r="BS1649" s="32" t="str">
        <f t="shared" si="337"/>
        <v>12315_201427</v>
      </c>
      <c r="BT1649" s="53">
        <f t="shared" si="338"/>
        <v>-0.24787414066923413</v>
      </c>
    </row>
    <row r="1650" spans="1:72" x14ac:dyDescent="0.15">
      <c r="A1650" s="16">
        <v>12315</v>
      </c>
      <c r="B1650" s="17">
        <v>201501</v>
      </c>
      <c r="C1650" s="3">
        <v>0</v>
      </c>
      <c r="D1650" s="23">
        <v>3.5759138079185737E-2</v>
      </c>
      <c r="E1650" s="18">
        <v>2.122316630605817E-2</v>
      </c>
      <c r="F1650" s="24">
        <v>2</v>
      </c>
      <c r="G1650" s="24">
        <v>3</v>
      </c>
      <c r="H1650" s="20">
        <v>2.5990313250514707E-2</v>
      </c>
      <c r="I1650" s="20">
        <v>-5.2803628809612686E-3</v>
      </c>
      <c r="J1650" s="24">
        <v>2</v>
      </c>
      <c r="K1650" s="24">
        <v>3</v>
      </c>
      <c r="L1650" s="20">
        <v>4.3492630048251657E-2</v>
      </c>
      <c r="M1650" s="20">
        <v>-7.1752265861028119E-3</v>
      </c>
      <c r="N1650" s="19">
        <v>1.5921000000000001</v>
      </c>
      <c r="O1650" s="19">
        <v>1.0084879964527778</v>
      </c>
      <c r="P1650" s="25">
        <v>42010</v>
      </c>
      <c r="Q1650" s="20">
        <v>-1.5765341373029429E-2</v>
      </c>
      <c r="R1650" s="25">
        <v>42013</v>
      </c>
      <c r="S1650" s="25">
        <f>IF(ISNUMBER(R1650),VLOOKUP(B1650,Index!$B$3:$AB$18,27,FALSE),"")</f>
        <v>42013</v>
      </c>
      <c r="T1650" s="25">
        <f>IF(ISNUMBER($R1650),VLOOKUP($B1650,Index!$B$21:$AB$36,27,FALSE),"")</f>
        <v>42013</v>
      </c>
      <c r="U1650" s="25">
        <f>IF(ISNUMBER($R1650),VLOOKUP($B1650,Index!$B$39:$AB$54,27,FALSE),"")</f>
        <v>42011</v>
      </c>
      <c r="W1650" s="18">
        <v>2.5746579417013731</v>
      </c>
      <c r="X1650" s="19">
        <v>0.4</v>
      </c>
      <c r="Y1650" s="18">
        <v>0.4026812681261161</v>
      </c>
      <c r="Z1650" s="19">
        <f t="shared" si="339"/>
        <v>0</v>
      </c>
      <c r="AA1650" s="21">
        <v>2.2682121010307275</v>
      </c>
      <c r="AB1650" s="3">
        <v>0</v>
      </c>
      <c r="AC1650" s="18">
        <v>6.6288635167659509</v>
      </c>
      <c r="AD1650" s="19">
        <v>0.16000000000000003</v>
      </c>
      <c r="AE1650" s="18">
        <v>0.16215220369965699</v>
      </c>
      <c r="AF1650" s="19">
        <f t="shared" si="340"/>
        <v>0</v>
      </c>
      <c r="AG1650" s="21">
        <v>5.1447861352622271</v>
      </c>
      <c r="AH1650" s="3">
        <v>0</v>
      </c>
      <c r="AK1650" t="str">
        <f t="shared" si="346"/>
        <v/>
      </c>
      <c r="AL1650" t="str">
        <f t="shared" si="346"/>
        <v/>
      </c>
      <c r="AM1650" t="str">
        <f t="shared" si="346"/>
        <v/>
      </c>
      <c r="AN1650" t="str">
        <f t="shared" si="346"/>
        <v/>
      </c>
      <c r="AO1650" t="str">
        <f t="shared" si="346"/>
        <v/>
      </c>
      <c r="AP1650" t="str">
        <f t="shared" si="346"/>
        <v/>
      </c>
      <c r="AQ1650" t="str">
        <f t="shared" si="346"/>
        <v/>
      </c>
      <c r="AR1650">
        <f t="shared" si="346"/>
        <v>2.2682121010307275</v>
      </c>
      <c r="AS1650" t="str">
        <f t="shared" si="346"/>
        <v/>
      </c>
      <c r="AT1650" t="str">
        <f t="shared" si="346"/>
        <v/>
      </c>
      <c r="AU1650" t="str">
        <f t="shared" si="346"/>
        <v/>
      </c>
      <c r="AV1650" t="str">
        <f t="shared" si="346"/>
        <v/>
      </c>
      <c r="AW1650" t="str">
        <f t="shared" si="346"/>
        <v/>
      </c>
      <c r="AX1650" t="str">
        <f t="shared" si="346"/>
        <v/>
      </c>
      <c r="AZ1650" s="46">
        <f>IF(ISNUMBER(VLOOKUP($B1650,Stats!$A$2:$AA$19,2,FALSE))=FALSE,"",IF(ISNUMBER(W1650),(W1650-VLOOKUP($B1650,Stats!$A$2:$AA$19,2,FALSE))/VLOOKUP($B1650,Stats!$A$2:$AA$19,16,FALSE),""))</f>
        <v>0.59529642084282375</v>
      </c>
      <c r="BA1650" s="46">
        <f>IF(ISNUMBER(VLOOKUP($B1650,Stats!$A$2:$AA$19,2,FALSE))=FALSE,"",IF(ISNUMBER(X1650),(X1650-VLOOKUP($B1650,Stats!$A$2:$AA$19,3,FALSE))/VLOOKUP($B1650,Stats!$A$2:$AA$19,17,FALSE),""))</f>
        <v>-0.84220341465677562</v>
      </c>
      <c r="BB1650" s="46"/>
      <c r="BC1650" s="46"/>
      <c r="BD1650" s="44">
        <f t="shared" si="336"/>
        <v>-0.12345349690697593</v>
      </c>
      <c r="BE1650" s="46">
        <f>IF(ISNUMBER(VLOOKUP($B1650,Stats!$A$2:$AA$19,2,FALSE))=FALSE,"",IF(ISNUMBER(Y1650),(Y1650-VLOOKUP($B1650,Stats!$A$2:$AA$19,5,FALSE))/VLOOKUP($B1650,Stats!$A$2:$AA$19,19,FALSE),""))</f>
        <v>0.98767588613677282</v>
      </c>
      <c r="BF1650" s="46"/>
      <c r="BG1650" s="46"/>
      <c r="BH1650" s="46">
        <f>IF(ISNUMBER(VLOOKUP($B1650,Stats!$A$2:$AA$19,2,FALSE))=FALSE,"",IF(ISNUMBER(Z1650),(Z1650-VLOOKUP($B1650,Stats!$A$2:$AA$19,8,FALSE))/VLOOKUP($B1650,Stats!$A$2:$AA$19,22,FALSE),""))</f>
        <v>-0.58823842946080296</v>
      </c>
      <c r="BI1650" s="46" t="str">
        <f>IF(ISNUMBER(VLOOKUP($B1650,Stats!$A$2:$AA$19,2,FALSE))=FALSE,"",IF(ISNUMBER(#REF!),(#REF!-VLOOKUP($B1650,Stats!$A$2:$AA$19,9,FALSE))/VLOOKUP($B1650,Stats!$A$2:$AA$19,23,FALSE),""))</f>
        <v/>
      </c>
      <c r="BJ1650" s="46" t="str">
        <f>IF(ISNUMBER(VLOOKUP($B1650,Stats!$A$2:$AA$19,2,FALSE))=FALSE,"",IF(ISNUMBER(#REF!),(#REF!-VLOOKUP($B1650,Stats!$A$2:$AA$19,10,FALSE))/VLOOKUP($B1650,Stats!$A$2:$AA$19,24,FALSE),""))</f>
        <v/>
      </c>
      <c r="BK1650" s="44">
        <f t="shared" si="341"/>
        <v>-0.86784464913398185</v>
      </c>
      <c r="BL1650" s="46" t="str">
        <f>IF(ISNUMBER(VLOOKUP($B1650,Stats!$A$2:$AA$19,2,FALSE))=FALSE,"",IF(ISNUMBER(#REF!),(#REF!-VLOOKUP($B1650,Stats!$A$2:$AA$19,11,FALSE))/VLOOKUP($B1650,Stats!$A$2:$AA$19,25,FALSE),""))</f>
        <v/>
      </c>
      <c r="BM1650" s="46">
        <f>IF(ISNUMBER(VLOOKUP($B1650,Stats!$A$2:$AA$19,2,FALSE))=FALSE,"",IF(ISNUMBER(AA1650),(AA1650-VLOOKUP($B1650,Stats!$A$2:$AA$19,12,FALSE))/VLOOKUP($B1650,Stats!$A$2:$AA$19,26,FALSE),""))</f>
        <v>-0.24967969206979515</v>
      </c>
      <c r="BN1650" s="46" t="str">
        <f>IF(ISNUMBER(VLOOKUP($B1650,Stats!$A$2:$AA$19,2,FALSE))=FALSE,"",IF(ISNUMBER(#REF!),(#REF!-VLOOKUP($B1650,Stats!$A$2:$AA$19,13,FALSE))/VLOOKUP($B1650,Stats!$A$2:$AA$19,27,FALSE),""))</f>
        <v/>
      </c>
      <c r="BO1650" s="46" t="str">
        <f>IF(ISNUMBER(VLOOKUP($B1650,Stats!$A$2:$AA$19,2,FALSE))=FALSE,"",IF(ISNUMBER(#REF!),(#REF!-VLOOKUP($B1650,Stats!$A$2:$AA$19,14,FALSE))/VLOOKUP($B1650,Stats!$A$2:$AB$19,28,FALSE),""))</f>
        <v/>
      </c>
      <c r="BP1650" s="46"/>
      <c r="BQ1650" s="46">
        <f>IF(ISNUMBER(VLOOKUP($B1650,Stats!$A$2:$AA$19,2,FALSE))=FALSE,"",IF(ISNUMBER(BM1650),BM1650,(VLOOKUP($B1650,Stats!$A$2:$AT$19,46,FALSE)-VLOOKUP($B1650,Stats!$A$2:$AA$19,12,FALSE))/VLOOKUP($B1650,Stats!$A$2:$AA$19,26,FALSE)))</f>
        <v>-0.24967969206979515</v>
      </c>
      <c r="BR1650" s="51">
        <f t="shared" si="342"/>
        <v>-0.24967969206979515</v>
      </c>
      <c r="BS1650" s="32" t="str">
        <f t="shared" si="337"/>
        <v>12315_201501</v>
      </c>
      <c r="BT1650" s="53">
        <f t="shared" si="338"/>
        <v>-0.59533342727574334</v>
      </c>
    </row>
    <row r="1651" spans="1:72" x14ac:dyDescent="0.15">
      <c r="A1651" s="16">
        <v>12315</v>
      </c>
      <c r="B1651" s="17">
        <v>201502</v>
      </c>
      <c r="C1651" s="3">
        <v>0</v>
      </c>
      <c r="D1651" s="23">
        <v>3.1652839821314727E-2</v>
      </c>
      <c r="E1651" s="18">
        <v>2.6016504619434552E-2</v>
      </c>
      <c r="F1651" s="24">
        <v>6</v>
      </c>
      <c r="G1651" s="24">
        <v>4</v>
      </c>
      <c r="H1651" s="20">
        <v>1.9217065343838862E-2</v>
      </c>
      <c r="I1651" s="20">
        <v>-2.0249751431375057E-2</v>
      </c>
      <c r="J1651" s="24">
        <v>2</v>
      </c>
      <c r="K1651" s="24">
        <v>2</v>
      </c>
      <c r="L1651" s="20">
        <v>3.540554284261388E-2</v>
      </c>
      <c r="M1651" s="20">
        <v>-5.5517816340393877E-2</v>
      </c>
      <c r="N1651" s="19">
        <v>1.6289</v>
      </c>
      <c r="O1651" s="19">
        <v>1.0246587406428886</v>
      </c>
      <c r="P1651" s="25">
        <v>42025</v>
      </c>
      <c r="Q1651" s="20">
        <v>-5.5517816340393877E-2</v>
      </c>
      <c r="R1651" s="25">
        <v>42023</v>
      </c>
      <c r="S1651" s="25">
        <f>IF(ISNUMBER(R1651),VLOOKUP(B1651,Index!$B$3:$AB$18,27,FALSE),"")</f>
        <v>42023</v>
      </c>
      <c r="T1651" s="25">
        <f>IF(ISNUMBER($R1651),VLOOKUP($B1651,Index!$B$21:$AB$36,27,FALSE),"")</f>
        <v>42023</v>
      </c>
      <c r="U1651" s="25">
        <f>IF(ISNUMBER($R1651),VLOOKUP($B1651,Index!$B$39:$AB$54,27,FALSE),"")</f>
        <v>42027</v>
      </c>
      <c r="W1651" s="18">
        <v>0.9495851946394418</v>
      </c>
      <c r="X1651" s="19">
        <v>0.6</v>
      </c>
      <c r="Y1651" s="18">
        <v>0.49362846812223199</v>
      </c>
      <c r="Z1651" s="19">
        <f t="shared" si="339"/>
        <v>0</v>
      </c>
      <c r="AA1651" s="21">
        <v>0.57013841515745323</v>
      </c>
      <c r="AB1651" s="3">
        <v>0</v>
      </c>
      <c r="AC1651" s="18">
        <v>0.90171204187842657</v>
      </c>
      <c r="AD1651" s="19">
        <v>0.36</v>
      </c>
      <c r="AE1651" s="18">
        <v>0.24366906454070139</v>
      </c>
      <c r="AF1651" s="19">
        <f t="shared" si="340"/>
        <v>0</v>
      </c>
      <c r="AG1651" s="21">
        <v>0.32505781243825249</v>
      </c>
      <c r="AH1651" s="3">
        <v>0</v>
      </c>
      <c r="AK1651" t="str">
        <f t="shared" si="346"/>
        <v/>
      </c>
      <c r="AL1651" t="str">
        <f t="shared" si="346"/>
        <v/>
      </c>
      <c r="AM1651" t="str">
        <f t="shared" si="346"/>
        <v/>
      </c>
      <c r="AN1651" t="str">
        <f t="shared" si="346"/>
        <v/>
      </c>
      <c r="AO1651" t="str">
        <f t="shared" si="346"/>
        <v/>
      </c>
      <c r="AP1651" t="str">
        <f t="shared" si="346"/>
        <v/>
      </c>
      <c r="AQ1651" t="str">
        <f t="shared" si="346"/>
        <v/>
      </c>
      <c r="AR1651" t="str">
        <f t="shared" si="346"/>
        <v/>
      </c>
      <c r="AS1651">
        <f t="shared" si="346"/>
        <v>0.57013841515745323</v>
      </c>
      <c r="AT1651" t="str">
        <f t="shared" si="346"/>
        <v/>
      </c>
      <c r="AU1651" t="str">
        <f t="shared" si="346"/>
        <v/>
      </c>
      <c r="AV1651" t="str">
        <f t="shared" si="346"/>
        <v/>
      </c>
      <c r="AW1651" t="str">
        <f t="shared" si="346"/>
        <v/>
      </c>
      <c r="AX1651" t="str">
        <f t="shared" si="346"/>
        <v/>
      </c>
      <c r="AZ1651" s="46">
        <f>IF(ISNUMBER(VLOOKUP($B1651,Stats!$A$2:$AA$19,2,FALSE))=FALSE,"",IF(ISNUMBER(W1651),(W1651-VLOOKUP($B1651,Stats!$A$2:$AA$19,2,FALSE))/VLOOKUP($B1651,Stats!$A$2:$AA$19,16,FALSE),""))</f>
        <v>0.34527793429136056</v>
      </c>
      <c r="BA1651" s="46">
        <f>IF(ISNUMBER(VLOOKUP($B1651,Stats!$A$2:$AA$19,2,FALSE))=FALSE,"",IF(ISNUMBER(X1651),(X1651-VLOOKUP($B1651,Stats!$A$2:$AA$19,3,FALSE))/VLOOKUP($B1651,Stats!$A$2:$AA$19,17,FALSE),""))</f>
        <v>-0.52813738425366874</v>
      </c>
      <c r="BB1651" s="46"/>
      <c r="BC1651" s="46"/>
      <c r="BD1651" s="44">
        <f t="shared" si="336"/>
        <v>-9.1429724981154092E-2</v>
      </c>
      <c r="BE1651" s="46">
        <f>IF(ISNUMBER(VLOOKUP($B1651,Stats!$A$2:$AA$19,2,FALSE))=FALSE,"",IF(ISNUMBER(Y1651),(Y1651-VLOOKUP($B1651,Stats!$A$2:$AA$19,5,FALSE))/VLOOKUP($B1651,Stats!$A$2:$AA$19,19,FALSE),""))</f>
        <v>0.95710692450295942</v>
      </c>
      <c r="BF1651" s="46"/>
      <c r="BG1651" s="46"/>
      <c r="BH1651" s="46">
        <f>IF(ISNUMBER(VLOOKUP($B1651,Stats!$A$2:$AA$19,2,FALSE))=FALSE,"",IF(ISNUMBER(Z1651),(Z1651-VLOOKUP($B1651,Stats!$A$2:$AA$19,8,FALSE))/VLOOKUP($B1651,Stats!$A$2:$AA$19,22,FALSE),""))</f>
        <v>-0.48836753916131515</v>
      </c>
      <c r="BI1651" s="46" t="str">
        <f>IF(ISNUMBER(VLOOKUP($B1651,Stats!$A$2:$AA$19,2,FALSE))=FALSE,"",IF(ISNUMBER(#REF!),(#REF!-VLOOKUP($B1651,Stats!$A$2:$AA$19,9,FALSE))/VLOOKUP($B1651,Stats!$A$2:$AA$19,23,FALSE),""))</f>
        <v/>
      </c>
      <c r="BJ1651" s="46" t="str">
        <f>IF(ISNUMBER(VLOOKUP($B1651,Stats!$A$2:$AA$19,2,FALSE))=FALSE,"",IF(ISNUMBER(#REF!),(#REF!-VLOOKUP($B1651,Stats!$A$2:$AA$19,10,FALSE))/VLOOKUP($B1651,Stats!$A$2:$AA$19,24,FALSE),""))</f>
        <v/>
      </c>
      <c r="BK1651" s="44">
        <f t="shared" si="341"/>
        <v>-0.81648510890046611</v>
      </c>
      <c r="BL1651" s="46" t="str">
        <f>IF(ISNUMBER(VLOOKUP($B1651,Stats!$A$2:$AA$19,2,FALSE))=FALSE,"",IF(ISNUMBER(#REF!),(#REF!-VLOOKUP($B1651,Stats!$A$2:$AA$19,11,FALSE))/VLOOKUP($B1651,Stats!$A$2:$AA$19,25,FALSE),""))</f>
        <v/>
      </c>
      <c r="BM1651" s="46">
        <f>IF(ISNUMBER(VLOOKUP($B1651,Stats!$A$2:$AA$19,2,FALSE))=FALSE,"",IF(ISNUMBER(AA1651),(AA1651-VLOOKUP($B1651,Stats!$A$2:$AA$19,12,FALSE))/VLOOKUP($B1651,Stats!$A$2:$AA$19,26,FALSE),""))</f>
        <v>-0.29770835973985771</v>
      </c>
      <c r="BN1651" s="46" t="str">
        <f>IF(ISNUMBER(VLOOKUP($B1651,Stats!$A$2:$AA$19,2,FALSE))=FALSE,"",IF(ISNUMBER(#REF!),(#REF!-VLOOKUP($B1651,Stats!$A$2:$AA$19,13,FALSE))/VLOOKUP($B1651,Stats!$A$2:$AA$19,27,FALSE),""))</f>
        <v/>
      </c>
      <c r="BO1651" s="46" t="str">
        <f>IF(ISNUMBER(VLOOKUP($B1651,Stats!$A$2:$AA$19,2,FALSE))=FALSE,"",IF(ISNUMBER(#REF!),(#REF!-VLOOKUP($B1651,Stats!$A$2:$AA$19,14,FALSE))/VLOOKUP($B1651,Stats!$A$2:$AB$19,28,FALSE),""))</f>
        <v/>
      </c>
      <c r="BP1651" s="46"/>
      <c r="BQ1651" s="46">
        <f>IF(ISNUMBER(VLOOKUP($B1651,Stats!$A$2:$AA$19,2,FALSE))=FALSE,"",IF(ISNUMBER(BM1651),BM1651,(VLOOKUP($B1651,Stats!$A$2:$AT$19,46,FALSE)-VLOOKUP($B1651,Stats!$A$2:$AA$19,12,FALSE))/VLOOKUP($B1651,Stats!$A$2:$AA$19,26,FALSE)))</f>
        <v>-0.29770835973985771</v>
      </c>
      <c r="BR1651" s="51">
        <f t="shared" si="342"/>
        <v>-0.29770835973985771</v>
      </c>
      <c r="BS1651" s="32" t="str">
        <f t="shared" si="337"/>
        <v>12315_201502</v>
      </c>
      <c r="BT1651" s="53">
        <f t="shared" si="338"/>
        <v>-0.56771868228448197</v>
      </c>
    </row>
    <row r="1652" spans="1:72" x14ac:dyDescent="0.15">
      <c r="A1652" s="16">
        <v>12315</v>
      </c>
      <c r="B1652" s="17">
        <v>201503</v>
      </c>
      <c r="C1652" s="3">
        <v>0</v>
      </c>
      <c r="D1652" s="23">
        <v>-5.7156996164790308E-2</v>
      </c>
      <c r="E1652" s="18">
        <v>1.2662871868559746E-2</v>
      </c>
      <c r="F1652" s="24">
        <v>3</v>
      </c>
      <c r="G1652" s="24">
        <v>7</v>
      </c>
      <c r="H1652" s="20">
        <v>1.136282157400951E-2</v>
      </c>
      <c r="I1652" s="20">
        <v>-1.3150014435543676E-2</v>
      </c>
      <c r="J1652" s="24">
        <v>2</v>
      </c>
      <c r="K1652" s="24">
        <v>4</v>
      </c>
      <c r="L1652" s="20">
        <v>1.6514586814034171E-2</v>
      </c>
      <c r="M1652" s="20">
        <v>-1.8053613762081366E-2</v>
      </c>
      <c r="N1652" s="19">
        <v>1.6451</v>
      </c>
      <c r="O1652" s="19">
        <v>1.0041506439602026</v>
      </c>
      <c r="P1652" s="25">
        <v>42031</v>
      </c>
      <c r="Q1652" s="20">
        <v>-7.3490973193118925E-2</v>
      </c>
      <c r="R1652" s="25">
        <v>42041</v>
      </c>
      <c r="S1652" s="25">
        <f>IF(ISNUMBER(R1652),VLOOKUP(B1652,Index!$B$3:$AB$18,27,FALSE),"")</f>
        <v>42041</v>
      </c>
      <c r="T1652" s="25">
        <f>IF(ISNUMBER($R1652),VLOOKUP($B1652,Index!$B$21:$AB$36,27,FALSE),"")</f>
        <v>42041</v>
      </c>
      <c r="U1652" s="25">
        <f>IF(ISNUMBER($R1652),VLOOKUP($B1652,Index!$B$39:$AB$54,27,FALSE),"")</f>
        <v>42034</v>
      </c>
      <c r="W1652" s="18">
        <v>-1.7147098849437092</v>
      </c>
      <c r="X1652" s="19">
        <v>0.3</v>
      </c>
      <c r="Y1652" s="18">
        <v>0.24026110094112665</v>
      </c>
      <c r="Z1652" s="19">
        <f t="shared" si="339"/>
        <v>0</v>
      </c>
      <c r="AA1652" s="21" t="s">
        <v>25</v>
      </c>
      <c r="AB1652" s="3">
        <v>0</v>
      </c>
      <c r="AC1652" s="18">
        <v>2.9402299895236688</v>
      </c>
      <c r="AD1652" s="19">
        <v>0.09</v>
      </c>
      <c r="AE1652" s="18">
        <v>5.7725396625442252E-2</v>
      </c>
      <c r="AF1652" s="19">
        <f t="shared" si="340"/>
        <v>0</v>
      </c>
      <c r="AG1652" s="21" t="s">
        <v>25</v>
      </c>
      <c r="AH1652" s="3">
        <v>0</v>
      </c>
      <c r="AK1652" t="str">
        <f t="shared" si="346"/>
        <v/>
      </c>
      <c r="AL1652" t="str">
        <f t="shared" si="346"/>
        <v/>
      </c>
      <c r="AM1652" t="str">
        <f t="shared" si="346"/>
        <v/>
      </c>
      <c r="AN1652" t="str">
        <f t="shared" si="346"/>
        <v/>
      </c>
      <c r="AO1652" t="str">
        <f t="shared" si="346"/>
        <v/>
      </c>
      <c r="AP1652" t="str">
        <f t="shared" si="346"/>
        <v/>
      </c>
      <c r="AQ1652" t="str">
        <f t="shared" si="346"/>
        <v/>
      </c>
      <c r="AR1652" t="str">
        <f t="shared" si="346"/>
        <v/>
      </c>
      <c r="AS1652" t="str">
        <f t="shared" si="346"/>
        <v/>
      </c>
      <c r="AT1652" t="str">
        <f t="shared" si="346"/>
        <v/>
      </c>
      <c r="AU1652" t="str">
        <f t="shared" si="346"/>
        <v/>
      </c>
      <c r="AV1652" t="str">
        <f t="shared" si="346"/>
        <v/>
      </c>
      <c r="AW1652" t="str">
        <f t="shared" si="346"/>
        <v/>
      </c>
      <c r="AX1652" t="str">
        <f t="shared" si="346"/>
        <v/>
      </c>
      <c r="AZ1652" s="46">
        <f>IF(ISNUMBER(VLOOKUP($B1652,Stats!$A$2:$AA$19,2,FALSE))=FALSE,"",IF(ISNUMBER(W1652),(W1652-VLOOKUP($B1652,Stats!$A$2:$AA$19,2,FALSE))/VLOOKUP($B1652,Stats!$A$2:$AA$19,16,FALSE),""))</f>
        <v>-1.0337490457626122</v>
      </c>
      <c r="BA1652" s="46">
        <f>IF(ISNUMBER(VLOOKUP($B1652,Stats!$A$2:$AA$19,2,FALSE))=FALSE,"",IF(ISNUMBER(X1652),(X1652-VLOOKUP($B1652,Stats!$A$2:$AA$19,3,FALSE))/VLOOKUP($B1652,Stats!$A$2:$AA$19,17,FALSE),""))</f>
        <v>-0.45237065647630298</v>
      </c>
      <c r="BB1652" s="46"/>
      <c r="BC1652" s="46"/>
      <c r="BD1652" s="44">
        <f t="shared" si="336"/>
        <v>-0.7430598511194576</v>
      </c>
      <c r="BE1652" s="46">
        <f>IF(ISNUMBER(VLOOKUP($B1652,Stats!$A$2:$AA$19,2,FALSE))=FALSE,"",IF(ISNUMBER(Y1652),(Y1652-VLOOKUP($B1652,Stats!$A$2:$AA$19,5,FALSE))/VLOOKUP($B1652,Stats!$A$2:$AA$19,19,FALSE),""))</f>
        <v>0.84802351607845516</v>
      </c>
      <c r="BF1652" s="46"/>
      <c r="BG1652" s="46"/>
      <c r="BH1652" s="46">
        <f>IF(ISNUMBER(VLOOKUP($B1652,Stats!$A$2:$AA$19,2,FALSE))=FALSE,"",IF(ISNUMBER(Z1652),(Z1652-VLOOKUP($B1652,Stats!$A$2:$AA$19,8,FALSE))/VLOOKUP($B1652,Stats!$A$2:$AA$19,22,FALSE),""))</f>
        <v>-0.64412337137479436</v>
      </c>
      <c r="BI1652" s="46" t="str">
        <f>IF(ISNUMBER(VLOOKUP($B1652,Stats!$A$2:$AA$19,2,FALSE))=FALSE,"",IF(ISNUMBER(#REF!),(#REF!-VLOOKUP($B1652,Stats!$A$2:$AA$19,9,FALSE))/VLOOKUP($B1652,Stats!$A$2:$AA$19,23,FALSE),""))</f>
        <v/>
      </c>
      <c r="BJ1652" s="46" t="str">
        <f>IF(ISNUMBER(VLOOKUP($B1652,Stats!$A$2:$AA$19,2,FALSE))=FALSE,"",IF(ISNUMBER(#REF!),(#REF!-VLOOKUP($B1652,Stats!$A$2:$AA$19,10,FALSE))/VLOOKUP($B1652,Stats!$A$2:$AA$19,24,FALSE),""))</f>
        <v/>
      </c>
      <c r="BK1652" s="44">
        <f t="shared" si="341"/>
        <v>-0.78685347266735695</v>
      </c>
      <c r="BL1652" s="46" t="str">
        <f>IF(ISNUMBER(VLOOKUP($B1652,Stats!$A$2:$AA$19,2,FALSE))=FALSE,"",IF(ISNUMBER(#REF!),(#REF!-VLOOKUP($B1652,Stats!$A$2:$AA$19,11,FALSE))/VLOOKUP($B1652,Stats!$A$2:$AA$19,25,FALSE),""))</f>
        <v/>
      </c>
      <c r="BM1652" s="46" t="str">
        <f>IF(ISNUMBER(VLOOKUP($B1652,Stats!$A$2:$AA$19,2,FALSE))=FALSE,"",IF(ISNUMBER(AA1652),(AA1652-VLOOKUP($B1652,Stats!$A$2:$AA$19,12,FALSE))/VLOOKUP($B1652,Stats!$A$2:$AA$19,26,FALSE),""))</f>
        <v/>
      </c>
      <c r="BN1652" s="46" t="str">
        <f>IF(ISNUMBER(VLOOKUP($B1652,Stats!$A$2:$AA$19,2,FALSE))=FALSE,"",IF(ISNUMBER(#REF!),(#REF!-VLOOKUP($B1652,Stats!$A$2:$AA$19,13,FALSE))/VLOOKUP($B1652,Stats!$A$2:$AA$19,27,FALSE),""))</f>
        <v/>
      </c>
      <c r="BO1652" s="46" t="str">
        <f>IF(ISNUMBER(VLOOKUP($B1652,Stats!$A$2:$AA$19,2,FALSE))=FALSE,"",IF(ISNUMBER(#REF!),(#REF!-VLOOKUP($B1652,Stats!$A$2:$AA$19,14,FALSE))/VLOOKUP($B1652,Stats!$A$2:$AB$19,28,FALSE),""))</f>
        <v/>
      </c>
      <c r="BP1652" s="46"/>
      <c r="BQ1652" s="46">
        <f>IF(ISNUMBER(VLOOKUP($B1652,Stats!$A$2:$AA$19,2,FALSE))=FALSE,"",IF(ISNUMBER(BM1652),BM1652,(VLOOKUP($B1652,Stats!$A$2:$AT$19,46,FALSE)-VLOOKUP($B1652,Stats!$A$2:$AA$19,12,FALSE))/VLOOKUP($B1652,Stats!$A$2:$AA$19,26,FALSE)))</f>
        <v>-0.53964354662323732</v>
      </c>
      <c r="BR1652" s="51">
        <f t="shared" si="342"/>
        <v>-0.53964354662323732</v>
      </c>
      <c r="BS1652" s="32" t="str">
        <f t="shared" si="337"/>
        <v>12315_201503</v>
      </c>
      <c r="BT1652" s="53">
        <f t="shared" si="338"/>
        <v>-0.72865276314895311</v>
      </c>
    </row>
    <row r="1653" spans="1:72" x14ac:dyDescent="0.15">
      <c r="A1653" s="16">
        <v>12315</v>
      </c>
      <c r="B1653" s="17">
        <v>201504</v>
      </c>
      <c r="C1653" s="3">
        <v>0</v>
      </c>
      <c r="D1653" s="23">
        <v>7.1906573940427654E-2</v>
      </c>
      <c r="E1653" s="18">
        <v>6.6064621275557026E-3</v>
      </c>
      <c r="F1653" s="24">
        <v>7</v>
      </c>
      <c r="G1653" s="24">
        <v>0</v>
      </c>
      <c r="H1653" s="20">
        <v>9.9877397018008907E-3</v>
      </c>
      <c r="I1653" s="20" t="s">
        <v>25</v>
      </c>
      <c r="J1653" s="24">
        <v>7</v>
      </c>
      <c r="K1653" s="24">
        <v>0</v>
      </c>
      <c r="L1653" s="20">
        <v>1.9661280903250811E-2</v>
      </c>
      <c r="M1653" s="20">
        <v>5.6444026340529696E-4</v>
      </c>
      <c r="N1653" s="19">
        <v>1.6337999999999999</v>
      </c>
      <c r="O1653" s="19">
        <v>1.0601518395950944</v>
      </c>
      <c r="P1653" s="25">
        <v>42052</v>
      </c>
      <c r="Q1653" s="20">
        <v>0</v>
      </c>
      <c r="R1653" s="25">
        <v>42044</v>
      </c>
      <c r="S1653" s="25">
        <f>IF(ISNUMBER(R1653),VLOOKUP(B1653,Index!$B$3:$AB$18,27,FALSE),"")</f>
        <v>42044</v>
      </c>
      <c r="T1653" s="25">
        <f>IF(ISNUMBER($R1653),VLOOKUP($B1653,Index!$B$21:$AB$36,27,FALSE),"")</f>
        <v>42044</v>
      </c>
      <c r="U1653" s="25">
        <f>IF(ISNUMBER($R1653),VLOOKUP($B1653,Index!$B$39:$AB$54,27,FALSE),"")</f>
        <v>42052</v>
      </c>
      <c r="W1653" s="18">
        <v>2.8762629576171062</v>
      </c>
      <c r="X1653" s="19">
        <v>1</v>
      </c>
      <c r="Y1653" s="18">
        <v>0.12534880559230716</v>
      </c>
      <c r="Z1653" s="19">
        <f t="shared" si="339"/>
        <v>0</v>
      </c>
      <c r="AA1653" s="21" t="s">
        <v>25</v>
      </c>
      <c r="AB1653" s="3">
        <v>0</v>
      </c>
      <c r="AC1653" s="18">
        <v>8.2728886013603038</v>
      </c>
      <c r="AD1653" s="19">
        <v>1</v>
      </c>
      <c r="AE1653" s="18">
        <v>1.5712323063418014E-2</v>
      </c>
      <c r="AF1653" s="19">
        <f t="shared" si="340"/>
        <v>0</v>
      </c>
      <c r="AG1653" s="21" t="s">
        <v>25</v>
      </c>
      <c r="AH1653" s="3">
        <v>0</v>
      </c>
      <c r="AK1653" t="str">
        <f t="shared" ref="AK1653:AX1662" si="347">IF($B1653=AK$2,$AA1653,"")</f>
        <v/>
      </c>
      <c r="AL1653" t="str">
        <f t="shared" si="347"/>
        <v/>
      </c>
      <c r="AM1653" t="str">
        <f t="shared" si="347"/>
        <v/>
      </c>
      <c r="AN1653" t="str">
        <f t="shared" si="347"/>
        <v/>
      </c>
      <c r="AO1653" t="str">
        <f t="shared" si="347"/>
        <v/>
      </c>
      <c r="AP1653" t="str">
        <f t="shared" si="347"/>
        <v/>
      </c>
      <c r="AQ1653" t="str">
        <f t="shared" si="347"/>
        <v/>
      </c>
      <c r="AR1653" t="str">
        <f t="shared" si="347"/>
        <v/>
      </c>
      <c r="AS1653" t="str">
        <f t="shared" si="347"/>
        <v/>
      </c>
      <c r="AT1653" t="str">
        <f t="shared" si="347"/>
        <v/>
      </c>
      <c r="AU1653" t="str">
        <f t="shared" si="347"/>
        <v/>
      </c>
      <c r="AV1653" t="str">
        <f t="shared" si="347"/>
        <v/>
      </c>
      <c r="AW1653" t="str">
        <f t="shared" si="347"/>
        <v/>
      </c>
      <c r="AX1653" t="str">
        <f t="shared" si="347"/>
        <v/>
      </c>
      <c r="AZ1653" s="46">
        <f>IF(ISNUMBER(VLOOKUP($B1653,Stats!$A$2:$AA$19,2,FALSE))=FALSE,"",IF(ISNUMBER(W1653),(W1653-VLOOKUP($B1653,Stats!$A$2:$AA$19,2,FALSE))/VLOOKUP($B1653,Stats!$A$2:$AA$19,16,FALSE),""))</f>
        <v>0.73871591301330763</v>
      </c>
      <c r="BA1653" s="46">
        <f>IF(ISNUMBER(VLOOKUP($B1653,Stats!$A$2:$AA$19,2,FALSE))=FALSE,"",IF(ISNUMBER(X1653),(X1653-VLOOKUP($B1653,Stats!$A$2:$AA$19,3,FALSE))/VLOOKUP($B1653,Stats!$A$2:$AA$19,17,FALSE),""))</f>
        <v>0.93772145929647244</v>
      </c>
      <c r="BB1653" s="46"/>
      <c r="BC1653" s="46"/>
      <c r="BD1653" s="44">
        <f t="shared" si="336"/>
        <v>0.83821868615489004</v>
      </c>
      <c r="BE1653" s="46">
        <f>IF(ISNUMBER(VLOOKUP($B1653,Stats!$A$2:$AA$19,2,FALSE))=FALSE,"",IF(ISNUMBER(Y1653),(Y1653-VLOOKUP($B1653,Stats!$A$2:$AA$19,5,FALSE))/VLOOKUP($B1653,Stats!$A$2:$AA$19,19,FALSE),""))</f>
        <v>0.10408219176993927</v>
      </c>
      <c r="BF1653" s="46"/>
      <c r="BG1653" s="46"/>
      <c r="BH1653" s="46">
        <f>IF(ISNUMBER(VLOOKUP($B1653,Stats!$A$2:$AA$19,2,FALSE))=FALSE,"",IF(ISNUMBER(Z1653),(Z1653-VLOOKUP($B1653,Stats!$A$2:$AA$19,8,FALSE))/VLOOKUP($B1653,Stats!$A$2:$AA$19,22,FALSE),""))</f>
        <v>-0.5145844845400992</v>
      </c>
      <c r="BI1653" s="46" t="str">
        <f>IF(ISNUMBER(VLOOKUP($B1653,Stats!$A$2:$AA$19,2,FALSE))=FALSE,"",IF(ISNUMBER(#REF!),(#REF!-VLOOKUP($B1653,Stats!$A$2:$AA$19,9,FALSE))/VLOOKUP($B1653,Stats!$A$2:$AA$19,23,FALSE),""))</f>
        <v/>
      </c>
      <c r="BJ1653" s="46" t="str">
        <f>IF(ISNUMBER(VLOOKUP($B1653,Stats!$A$2:$AA$19,2,FALSE))=FALSE,"",IF(ISNUMBER(#REF!),(#REF!-VLOOKUP($B1653,Stats!$A$2:$AA$19,10,FALSE))/VLOOKUP($B1653,Stats!$A$2:$AA$19,24,FALSE),""))</f>
        <v/>
      </c>
      <c r="BK1653" s="44">
        <f t="shared" si="341"/>
        <v>-0.22723287960098726</v>
      </c>
      <c r="BL1653" s="46" t="str">
        <f>IF(ISNUMBER(VLOOKUP($B1653,Stats!$A$2:$AA$19,2,FALSE))=FALSE,"",IF(ISNUMBER(#REF!),(#REF!-VLOOKUP($B1653,Stats!$A$2:$AA$19,11,FALSE))/VLOOKUP($B1653,Stats!$A$2:$AA$19,25,FALSE),""))</f>
        <v/>
      </c>
      <c r="BM1653" s="46" t="str">
        <f>IF(ISNUMBER(VLOOKUP($B1653,Stats!$A$2:$AA$19,2,FALSE))=FALSE,"",IF(ISNUMBER(AA1653),(AA1653-VLOOKUP($B1653,Stats!$A$2:$AA$19,12,FALSE))/VLOOKUP($B1653,Stats!$A$2:$AA$19,26,FALSE),""))</f>
        <v/>
      </c>
      <c r="BN1653" s="46" t="str">
        <f>IF(ISNUMBER(VLOOKUP($B1653,Stats!$A$2:$AA$19,2,FALSE))=FALSE,"",IF(ISNUMBER(#REF!),(#REF!-VLOOKUP($B1653,Stats!$A$2:$AA$19,13,FALSE))/VLOOKUP($B1653,Stats!$A$2:$AA$19,27,FALSE),""))</f>
        <v/>
      </c>
      <c r="BO1653" s="46" t="str">
        <f>IF(ISNUMBER(VLOOKUP($B1653,Stats!$A$2:$AA$19,2,FALSE))=FALSE,"",IF(ISNUMBER(#REF!),(#REF!-VLOOKUP($B1653,Stats!$A$2:$AA$19,14,FALSE))/VLOOKUP($B1653,Stats!$A$2:$AB$19,28,FALSE),""))</f>
        <v/>
      </c>
      <c r="BP1653" s="46"/>
      <c r="BQ1653" s="46">
        <f>IF(ISNUMBER(VLOOKUP($B1653,Stats!$A$2:$AA$19,2,FALSE))=FALSE,"",IF(ISNUMBER(BM1653),BM1653,(VLOOKUP($B1653,Stats!$A$2:$AT$19,46,FALSE)-VLOOKUP($B1653,Stats!$A$2:$AA$19,12,FALSE))/VLOOKUP($B1653,Stats!$A$2:$AA$19,26,FALSE)))</f>
        <v>-0.64096278450557098</v>
      </c>
      <c r="BR1653" s="51">
        <f t="shared" si="342"/>
        <v>-0.64096278450557098</v>
      </c>
      <c r="BS1653" s="32" t="str">
        <f t="shared" si="337"/>
        <v>12315_201504</v>
      </c>
      <c r="BT1653" s="53">
        <f t="shared" si="338"/>
        <v>-9.6888547430728528E-2</v>
      </c>
    </row>
    <row r="1654" spans="1:72" x14ac:dyDescent="0.15">
      <c r="A1654" s="16">
        <v>12315</v>
      </c>
      <c r="B1654" s="17">
        <v>201505</v>
      </c>
      <c r="C1654" s="3">
        <v>0</v>
      </c>
      <c r="D1654" s="23">
        <v>-2.0626759701309783E-2</v>
      </c>
      <c r="E1654" s="18">
        <v>1.5881315249247335E-2</v>
      </c>
      <c r="F1654" s="24">
        <v>5</v>
      </c>
      <c r="G1654" s="24">
        <v>3</v>
      </c>
      <c r="H1654" s="20">
        <v>7.1201363052038058E-3</v>
      </c>
      <c r="I1654" s="20">
        <v>-1.8508447496454083E-2</v>
      </c>
      <c r="J1654" s="24">
        <v>4</v>
      </c>
      <c r="K1654" s="24">
        <v>2</v>
      </c>
      <c r="L1654" s="20">
        <v>1.878343077497191E-2</v>
      </c>
      <c r="M1654" s="20">
        <v>-3.226194775490554E-2</v>
      </c>
      <c r="N1654" s="19">
        <v>1.6614</v>
      </c>
      <c r="O1654" s="19">
        <v>1.0168308954036356</v>
      </c>
      <c r="P1654" s="25">
        <v>42065</v>
      </c>
      <c r="Q1654" s="20">
        <v>-3.6896593234621355E-2</v>
      </c>
      <c r="R1654" s="25">
        <v>42069</v>
      </c>
      <c r="S1654" s="25">
        <f>IF(ISNUMBER(R1654),VLOOKUP(B1654,Index!$B$3:$AB$18,27,FALSE),"")</f>
        <v>42069</v>
      </c>
      <c r="T1654" s="25">
        <f>IF(ISNUMBER($R1654),VLOOKUP($B1654,Index!$B$21:$AB$36,27,FALSE),"")</f>
        <v>42069</v>
      </c>
      <c r="U1654" s="25">
        <f>IF(ISNUMBER($R1654),VLOOKUP($B1654,Index!$B$39:$AB$54,27,FALSE),"")</f>
        <v>42069</v>
      </c>
      <c r="W1654" s="18">
        <v>-0.74256334924715206</v>
      </c>
      <c r="X1654" s="19">
        <v>0.625</v>
      </c>
      <c r="Y1654" s="18">
        <v>0.30132677056071761</v>
      </c>
      <c r="Z1654" s="19">
        <f t="shared" si="339"/>
        <v>0</v>
      </c>
      <c r="AA1654" s="21" t="s">
        <v>25</v>
      </c>
      <c r="AB1654" s="3">
        <v>0</v>
      </c>
      <c r="AC1654" s="18">
        <v>0.5514003276451479</v>
      </c>
      <c r="AD1654" s="19">
        <v>0.390625</v>
      </c>
      <c r="AE1654" s="18">
        <v>9.0797822656551355E-2</v>
      </c>
      <c r="AF1654" s="19">
        <f t="shared" si="340"/>
        <v>0</v>
      </c>
      <c r="AG1654" s="21" t="s">
        <v>25</v>
      </c>
      <c r="AH1654" s="3">
        <v>0</v>
      </c>
      <c r="AK1654" t="str">
        <f t="shared" si="347"/>
        <v/>
      </c>
      <c r="AL1654" t="str">
        <f t="shared" si="347"/>
        <v/>
      </c>
      <c r="AM1654" t="str">
        <f t="shared" si="347"/>
        <v/>
      </c>
      <c r="AN1654" t="str">
        <f t="shared" si="347"/>
        <v/>
      </c>
      <c r="AO1654" t="str">
        <f t="shared" si="347"/>
        <v/>
      </c>
      <c r="AP1654" t="str">
        <f t="shared" si="347"/>
        <v/>
      </c>
      <c r="AQ1654" t="str">
        <f t="shared" si="347"/>
        <v/>
      </c>
      <c r="AR1654" t="str">
        <f t="shared" si="347"/>
        <v/>
      </c>
      <c r="AS1654" t="str">
        <f t="shared" si="347"/>
        <v/>
      </c>
      <c r="AT1654" t="str">
        <f t="shared" si="347"/>
        <v/>
      </c>
      <c r="AU1654" t="str">
        <f t="shared" si="347"/>
        <v/>
      </c>
      <c r="AV1654" t="str">
        <f t="shared" si="347"/>
        <v/>
      </c>
      <c r="AW1654" t="str">
        <f t="shared" si="347"/>
        <v/>
      </c>
      <c r="AX1654" t="str">
        <f t="shared" si="347"/>
        <v/>
      </c>
      <c r="AZ1654" s="46">
        <f>IF(ISNUMBER(VLOOKUP($B1654,Stats!$A$2:$AA$19,2,FALSE))=FALSE,"",IF(ISNUMBER(W1654),(W1654-VLOOKUP($B1654,Stats!$A$2:$AA$19,2,FALSE))/VLOOKUP($B1654,Stats!$A$2:$AA$19,16,FALSE),""))</f>
        <v>-1.0987217687248876</v>
      </c>
      <c r="BA1654" s="46">
        <f>IF(ISNUMBER(VLOOKUP($B1654,Stats!$A$2:$AA$19,2,FALSE))=FALSE,"",IF(ISNUMBER(X1654),(X1654-VLOOKUP($B1654,Stats!$A$2:$AA$19,3,FALSE))/VLOOKUP($B1654,Stats!$A$2:$AA$19,17,FALSE),""))</f>
        <v>0.35311991189560649</v>
      </c>
      <c r="BB1654" s="46"/>
      <c r="BC1654" s="46"/>
      <c r="BD1654" s="44">
        <f t="shared" si="336"/>
        <v>-0.37280092841464052</v>
      </c>
      <c r="BE1654" s="46">
        <f>IF(ISNUMBER(VLOOKUP($B1654,Stats!$A$2:$AA$19,2,FALSE))=FALSE,"",IF(ISNUMBER(Y1654),(Y1654-VLOOKUP($B1654,Stats!$A$2:$AA$19,5,FALSE))/VLOOKUP($B1654,Stats!$A$2:$AA$19,19,FALSE),""))</f>
        <v>1.1519235260946663</v>
      </c>
      <c r="BF1654" s="46"/>
      <c r="BG1654" s="46"/>
      <c r="BH1654" s="46">
        <f>IF(ISNUMBER(VLOOKUP($B1654,Stats!$A$2:$AA$19,2,FALSE))=FALSE,"",IF(ISNUMBER(Z1654),(Z1654-VLOOKUP($B1654,Stats!$A$2:$AA$19,8,FALSE))/VLOOKUP($B1654,Stats!$A$2:$AA$19,22,FALSE),""))</f>
        <v>-0.59810804423176478</v>
      </c>
      <c r="BI1654" s="46" t="str">
        <f>IF(ISNUMBER(VLOOKUP($B1654,Stats!$A$2:$AA$19,2,FALSE))=FALSE,"",IF(ISNUMBER(#REF!),(#REF!-VLOOKUP($B1654,Stats!$A$2:$AA$19,9,FALSE))/VLOOKUP($B1654,Stats!$A$2:$AA$19,23,FALSE),""))</f>
        <v/>
      </c>
      <c r="BJ1654" s="46" t="str">
        <f>IF(ISNUMBER(VLOOKUP($B1654,Stats!$A$2:$AA$19,2,FALSE))=FALSE,"",IF(ISNUMBER(#REF!),(#REF!-VLOOKUP($B1654,Stats!$A$2:$AA$19,10,FALSE))/VLOOKUP($B1654,Stats!$A$2:$AA$19,24,FALSE),""))</f>
        <v/>
      </c>
      <c r="BK1654" s="44">
        <f t="shared" si="341"/>
        <v>-0.98577888153579574</v>
      </c>
      <c r="BL1654" s="46" t="str">
        <f>IF(ISNUMBER(VLOOKUP($B1654,Stats!$A$2:$AA$19,2,FALSE))=FALSE,"",IF(ISNUMBER(#REF!),(#REF!-VLOOKUP($B1654,Stats!$A$2:$AA$19,11,FALSE))/VLOOKUP($B1654,Stats!$A$2:$AA$19,25,FALSE),""))</f>
        <v/>
      </c>
      <c r="BM1654" s="46" t="str">
        <f>IF(ISNUMBER(VLOOKUP($B1654,Stats!$A$2:$AA$19,2,FALSE))=FALSE,"",IF(ISNUMBER(AA1654),(AA1654-VLOOKUP($B1654,Stats!$A$2:$AA$19,12,FALSE))/VLOOKUP($B1654,Stats!$A$2:$AA$19,26,FALSE),""))</f>
        <v/>
      </c>
      <c r="BN1654" s="46" t="str">
        <f>IF(ISNUMBER(VLOOKUP($B1654,Stats!$A$2:$AA$19,2,FALSE))=FALSE,"",IF(ISNUMBER(#REF!),(#REF!-VLOOKUP($B1654,Stats!$A$2:$AA$19,13,FALSE))/VLOOKUP($B1654,Stats!$A$2:$AA$19,27,FALSE),""))</f>
        <v/>
      </c>
      <c r="BO1654" s="46" t="str">
        <f>IF(ISNUMBER(VLOOKUP($B1654,Stats!$A$2:$AA$19,2,FALSE))=FALSE,"",IF(ISNUMBER(#REF!),(#REF!-VLOOKUP($B1654,Stats!$A$2:$AA$19,14,FALSE))/VLOOKUP($B1654,Stats!$A$2:$AB$19,28,FALSE),""))</f>
        <v/>
      </c>
      <c r="BP1654" s="46"/>
      <c r="BQ1654" s="46">
        <f>IF(ISNUMBER(VLOOKUP($B1654,Stats!$A$2:$AA$19,2,FALSE))=FALSE,"",IF(ISNUMBER(BM1654),BM1654,(VLOOKUP($B1654,Stats!$A$2:$AT$19,46,FALSE)-VLOOKUP($B1654,Stats!$A$2:$AA$19,12,FALSE))/VLOOKUP($B1654,Stats!$A$2:$AA$19,26,FALSE)))</f>
        <v>-0.36655208107354165</v>
      </c>
      <c r="BR1654" s="51">
        <f t="shared" si="342"/>
        <v>-0.36655208107354165</v>
      </c>
      <c r="BS1654" s="32" t="str">
        <f t="shared" si="337"/>
        <v>12315_201505</v>
      </c>
      <c r="BT1654" s="53">
        <f t="shared" si="338"/>
        <v>-0.73933793081911392</v>
      </c>
    </row>
    <row r="1655" spans="1:72" x14ac:dyDescent="0.15">
      <c r="A1655" s="16">
        <v>12315</v>
      </c>
      <c r="B1655" s="17">
        <v>201506</v>
      </c>
      <c r="C1655" s="3">
        <v>0</v>
      </c>
      <c r="D1655" s="23">
        <v>7.3870383101056092E-2</v>
      </c>
      <c r="E1655" s="18">
        <v>8.2139049812870145E-3</v>
      </c>
      <c r="F1655" s="24">
        <v>8</v>
      </c>
      <c r="G1655" s="24">
        <v>2</v>
      </c>
      <c r="H1655" s="20">
        <v>9.5810324085977838E-3</v>
      </c>
      <c r="I1655" s="20">
        <v>-2.4122333426636056E-3</v>
      </c>
      <c r="J1655" s="24">
        <v>5</v>
      </c>
      <c r="K1655" s="24">
        <v>1</v>
      </c>
      <c r="L1655" s="20">
        <v>2.5830935912346309E-2</v>
      </c>
      <c r="M1655" s="20">
        <v>-3.1120331950208469E-3</v>
      </c>
      <c r="N1655" s="19">
        <v>1.7182999999999999</v>
      </c>
      <c r="O1655" s="19">
        <v>1.0617932398195638</v>
      </c>
      <c r="P1655" s="25">
        <v>42083</v>
      </c>
      <c r="Q1655" s="20">
        <v>-3.1120331950208469E-3</v>
      </c>
      <c r="R1655" s="25">
        <v>42076</v>
      </c>
      <c r="S1655" s="25">
        <f>IF(ISNUMBER(R1655),VLOOKUP(B1655,Index!$B$3:$AB$18,27,FALSE),"")</f>
        <v>42073</v>
      </c>
      <c r="T1655" s="25">
        <f>IF(ISNUMBER($R1655),VLOOKUP($B1655,Index!$B$21:$AB$36,27,FALSE),"")</f>
        <v>42075</v>
      </c>
      <c r="U1655" s="25">
        <f>IF(ISNUMBER($R1655),VLOOKUP($B1655,Index!$B$39:$AB$54,27,FALSE),"")</f>
        <v>42075</v>
      </c>
      <c r="W1655" s="18">
        <v>2.2161114930316828</v>
      </c>
      <c r="X1655" s="19">
        <v>0.8</v>
      </c>
      <c r="Y1655" s="18">
        <v>0.15584788935041818</v>
      </c>
      <c r="Z1655" s="19">
        <f t="shared" si="339"/>
        <v>3</v>
      </c>
      <c r="AA1655" s="21">
        <v>23.737016436471929</v>
      </c>
      <c r="AB1655" s="3">
        <v>0</v>
      </c>
      <c r="AC1655" s="18">
        <v>4.9111501495471144</v>
      </c>
      <c r="AD1655" s="19">
        <v>0.64000000000000012</v>
      </c>
      <c r="AE1655" s="18">
        <v>2.428856461498019E-2</v>
      </c>
      <c r="AF1655" s="19">
        <f t="shared" si="340"/>
        <v>9</v>
      </c>
      <c r="AG1655" s="21">
        <v>563.44594930533856</v>
      </c>
      <c r="AH1655" s="3">
        <v>0</v>
      </c>
      <c r="AK1655" t="str">
        <f t="shared" si="347"/>
        <v/>
      </c>
      <c r="AL1655" t="str">
        <f t="shared" si="347"/>
        <v/>
      </c>
      <c r="AM1655" t="str">
        <f t="shared" si="347"/>
        <v/>
      </c>
      <c r="AN1655" t="str">
        <f t="shared" si="347"/>
        <v/>
      </c>
      <c r="AO1655" t="str">
        <f t="shared" si="347"/>
        <v/>
      </c>
      <c r="AP1655" t="str">
        <f t="shared" si="347"/>
        <v/>
      </c>
      <c r="AQ1655" t="str">
        <f t="shared" si="347"/>
        <v/>
      </c>
      <c r="AR1655" t="str">
        <f t="shared" si="347"/>
        <v/>
      </c>
      <c r="AS1655" t="str">
        <f t="shared" si="347"/>
        <v/>
      </c>
      <c r="AT1655" t="str">
        <f t="shared" si="347"/>
        <v/>
      </c>
      <c r="AU1655" t="str">
        <f t="shared" si="347"/>
        <v/>
      </c>
      <c r="AV1655" t="str">
        <f t="shared" si="347"/>
        <v/>
      </c>
      <c r="AW1655">
        <f t="shared" si="347"/>
        <v>23.737016436471929</v>
      </c>
      <c r="AX1655" t="str">
        <f t="shared" si="347"/>
        <v/>
      </c>
      <c r="AZ1655" s="46">
        <f>IF(ISNUMBER(VLOOKUP($B1655,Stats!$A$2:$AA$19,2,FALSE))=FALSE,"",IF(ISNUMBER(W1655),(W1655-VLOOKUP($B1655,Stats!$A$2:$AA$19,2,FALSE))/VLOOKUP($B1655,Stats!$A$2:$AA$19,16,FALSE),""))</f>
        <v>0.21327139987663332</v>
      </c>
      <c r="BA1655" s="46">
        <f>IF(ISNUMBER(VLOOKUP($B1655,Stats!$A$2:$AA$19,2,FALSE))=FALSE,"",IF(ISNUMBER(X1655),(X1655-VLOOKUP($B1655,Stats!$A$2:$AA$19,3,FALSE))/VLOOKUP($B1655,Stats!$A$2:$AA$19,17,FALSE),""))</f>
        <v>-3.4963065069354378E-2</v>
      </c>
      <c r="BB1655" s="46"/>
      <c r="BC1655" s="46"/>
      <c r="BD1655" s="44">
        <f t="shared" si="336"/>
        <v>8.9154167403639475E-2</v>
      </c>
      <c r="BE1655" s="46">
        <f>IF(ISNUMBER(VLOOKUP($B1655,Stats!$A$2:$AA$19,2,FALSE))=FALSE,"",IF(ISNUMBER(Y1655),(Y1655-VLOOKUP($B1655,Stats!$A$2:$AA$19,5,FALSE))/VLOOKUP($B1655,Stats!$A$2:$AA$19,19,FALSE),""))</f>
        <v>0.13018016518463865</v>
      </c>
      <c r="BF1655" s="46"/>
      <c r="BG1655" s="46"/>
      <c r="BH1655" s="46">
        <f>IF(ISNUMBER(VLOOKUP($B1655,Stats!$A$2:$AA$19,2,FALSE))=FALSE,"",IF(ISNUMBER(Z1655),(Z1655-VLOOKUP($B1655,Stats!$A$2:$AA$19,8,FALSE))/VLOOKUP($B1655,Stats!$A$2:$AA$19,22,FALSE),""))</f>
        <v>-0.14457295407960652</v>
      </c>
      <c r="BI1655" s="46" t="str">
        <f>IF(ISNUMBER(VLOOKUP($B1655,Stats!$A$2:$AA$19,2,FALSE))=FALSE,"",IF(ISNUMBER(#REF!),(#REF!-VLOOKUP($B1655,Stats!$A$2:$AA$19,9,FALSE))/VLOOKUP($B1655,Stats!$A$2:$AA$19,23,FALSE),""))</f>
        <v/>
      </c>
      <c r="BJ1655" s="46" t="str">
        <f>IF(ISNUMBER(VLOOKUP($B1655,Stats!$A$2:$AA$19,2,FALSE))=FALSE,"",IF(ISNUMBER(#REF!),(#REF!-VLOOKUP($B1655,Stats!$A$2:$AA$19,10,FALSE))/VLOOKUP($B1655,Stats!$A$2:$AA$19,24,FALSE),""))</f>
        <v/>
      </c>
      <c r="BK1655" s="44">
        <f t="shared" si="341"/>
        <v>-0.13449800185312899</v>
      </c>
      <c r="BL1655" s="46" t="str">
        <f>IF(ISNUMBER(VLOOKUP($B1655,Stats!$A$2:$AA$19,2,FALSE))=FALSE,"",IF(ISNUMBER(#REF!),(#REF!-VLOOKUP($B1655,Stats!$A$2:$AA$19,11,FALSE))/VLOOKUP($B1655,Stats!$A$2:$AA$19,25,FALSE),""))</f>
        <v/>
      </c>
      <c r="BM1655" s="46">
        <f>IF(ISNUMBER(VLOOKUP($B1655,Stats!$A$2:$AA$19,2,FALSE))=FALSE,"",IF(ISNUMBER(AA1655),(AA1655-VLOOKUP($B1655,Stats!$A$2:$AA$19,12,FALSE))/VLOOKUP($B1655,Stats!$A$2:$AA$19,26,FALSE),""))</f>
        <v>-0.14307599075169666</v>
      </c>
      <c r="BN1655" s="46" t="str">
        <f>IF(ISNUMBER(VLOOKUP($B1655,Stats!$A$2:$AA$19,2,FALSE))=FALSE,"",IF(ISNUMBER(#REF!),(#REF!-VLOOKUP($B1655,Stats!$A$2:$AA$19,13,FALSE))/VLOOKUP($B1655,Stats!$A$2:$AA$19,27,FALSE),""))</f>
        <v/>
      </c>
      <c r="BO1655" s="46" t="str">
        <f>IF(ISNUMBER(VLOOKUP($B1655,Stats!$A$2:$AA$19,2,FALSE))=FALSE,"",IF(ISNUMBER(#REF!),(#REF!-VLOOKUP($B1655,Stats!$A$2:$AA$19,14,FALSE))/VLOOKUP($B1655,Stats!$A$2:$AB$19,28,FALSE),""))</f>
        <v/>
      </c>
      <c r="BP1655" s="46"/>
      <c r="BQ1655" s="46">
        <f>IF(ISNUMBER(VLOOKUP($B1655,Stats!$A$2:$AA$19,2,FALSE))=FALSE,"",IF(ISNUMBER(BM1655),BM1655,(VLOOKUP($B1655,Stats!$A$2:$AT$19,46,FALSE)-VLOOKUP($B1655,Stats!$A$2:$AA$19,12,FALSE))/VLOOKUP($B1655,Stats!$A$2:$AA$19,26,FALSE)))</f>
        <v>-0.14307599075169666</v>
      </c>
      <c r="BR1655" s="51">
        <f t="shared" si="342"/>
        <v>-0.14307599075169666</v>
      </c>
      <c r="BS1655" s="32" t="str">
        <f t="shared" si="337"/>
        <v>12315_201506</v>
      </c>
      <c r="BT1655" s="53">
        <f t="shared" si="338"/>
        <v>-9.1483165781488837E-2</v>
      </c>
    </row>
    <row r="1656" spans="1:72" x14ac:dyDescent="0.15">
      <c r="A1656" s="16">
        <v>12315</v>
      </c>
      <c r="B1656" s="17">
        <v>201507</v>
      </c>
      <c r="C1656" s="3">
        <v>0</v>
      </c>
      <c r="D1656" s="23">
        <v>1.2803352150381198E-2</v>
      </c>
      <c r="E1656" s="18">
        <v>1.1719461433820333E-2</v>
      </c>
      <c r="F1656" s="24">
        <v>4</v>
      </c>
      <c r="G1656" s="24">
        <v>1</v>
      </c>
      <c r="H1656" s="20">
        <v>7.5785804764394449E-3</v>
      </c>
      <c r="I1656" s="20">
        <v>-1.7299844818667753E-2</v>
      </c>
      <c r="J1656" s="24">
        <v>3</v>
      </c>
      <c r="K1656" s="24">
        <v>1</v>
      </c>
      <c r="L1656" s="20">
        <v>1.2570563929465317E-2</v>
      </c>
      <c r="M1656" s="20">
        <v>-1.7299844818667753E-2</v>
      </c>
      <c r="N1656" s="19">
        <v>1.7403</v>
      </c>
      <c r="O1656" s="19">
        <v>1.0002298982700155</v>
      </c>
      <c r="P1656" s="25">
        <v>42090</v>
      </c>
      <c r="Q1656" s="20">
        <v>-1.7299844818667753E-2</v>
      </c>
      <c r="R1656" s="25">
        <v>42087</v>
      </c>
      <c r="S1656" s="25">
        <f>IF(ISNUMBER(R1656),VLOOKUP(B1656,Index!$B$3:$AB$18,27,FALSE),"")</f>
        <v>42088</v>
      </c>
      <c r="T1656" s="25">
        <f>IF(ISNUMBER($R1656),VLOOKUP($B1656,Index!$B$21:$AB$36,27,FALSE),"")</f>
        <v>42089</v>
      </c>
      <c r="U1656" s="25">
        <f>IF(ISNUMBER($R1656),VLOOKUP($B1656,Index!$B$39:$AB$54,27,FALSE),"")</f>
        <v>42089</v>
      </c>
      <c r="W1656" s="18">
        <v>0.92184135482744622</v>
      </c>
      <c r="X1656" s="19">
        <v>0.8</v>
      </c>
      <c r="Y1656" s="18">
        <v>0.22236114648824953</v>
      </c>
      <c r="Z1656" s="19">
        <f t="shared" si="339"/>
        <v>1</v>
      </c>
      <c r="AA1656" s="21">
        <v>0.74008479755641954</v>
      </c>
      <c r="AB1656" s="3">
        <v>0</v>
      </c>
      <c r="AC1656" s="18">
        <v>0.84979148347010158</v>
      </c>
      <c r="AD1656" s="19">
        <v>0.64000000000000012</v>
      </c>
      <c r="AE1656" s="18">
        <v>4.9444479467568768E-2</v>
      </c>
      <c r="AF1656" s="19">
        <f t="shared" si="340"/>
        <v>1</v>
      </c>
      <c r="AG1656" s="21">
        <v>0.54772550757412652</v>
      </c>
      <c r="AH1656" s="3">
        <v>0</v>
      </c>
      <c r="AK1656" t="str">
        <f t="shared" si="347"/>
        <v/>
      </c>
      <c r="AL1656" t="str">
        <f t="shared" si="347"/>
        <v/>
      </c>
      <c r="AM1656" t="str">
        <f t="shared" si="347"/>
        <v/>
      </c>
      <c r="AN1656" t="str">
        <f t="shared" si="347"/>
        <v/>
      </c>
      <c r="AO1656" t="str">
        <f t="shared" si="347"/>
        <v/>
      </c>
      <c r="AP1656" t="str">
        <f t="shared" si="347"/>
        <v/>
      </c>
      <c r="AQ1656" t="str">
        <f t="shared" si="347"/>
        <v/>
      </c>
      <c r="AR1656" t="str">
        <f t="shared" si="347"/>
        <v/>
      </c>
      <c r="AS1656" t="str">
        <f t="shared" si="347"/>
        <v/>
      </c>
      <c r="AT1656" t="str">
        <f t="shared" si="347"/>
        <v/>
      </c>
      <c r="AU1656" t="str">
        <f t="shared" si="347"/>
        <v/>
      </c>
      <c r="AV1656" t="str">
        <f t="shared" si="347"/>
        <v/>
      </c>
      <c r="AW1656" t="str">
        <f t="shared" si="347"/>
        <v/>
      </c>
      <c r="AX1656">
        <f t="shared" si="347"/>
        <v>0.74008479755641954</v>
      </c>
      <c r="AZ1656" s="46">
        <f>IF(ISNUMBER(VLOOKUP($B1656,Stats!$A$2:$AA$19,2,FALSE))=FALSE,"",IF(ISNUMBER(W1656),(W1656-VLOOKUP($B1656,Stats!$A$2:$AA$19,2,FALSE))/VLOOKUP($B1656,Stats!$A$2:$AA$19,16,FALSE),""))</f>
        <v>-0.20078829156848421</v>
      </c>
      <c r="BA1656" s="46">
        <f>IF(ISNUMBER(VLOOKUP($B1656,Stats!$A$2:$AA$19,2,FALSE))=FALSE,"",IF(ISNUMBER(X1656),(X1656-VLOOKUP($B1656,Stats!$A$2:$AA$19,3,FALSE))/VLOOKUP($B1656,Stats!$A$2:$AA$19,17,FALSE),""))</f>
        <v>0.61985383420575335</v>
      </c>
      <c r="BB1656" s="46"/>
      <c r="BC1656" s="46"/>
      <c r="BD1656" s="44">
        <f t="shared" si="336"/>
        <v>0.20953277131863457</v>
      </c>
      <c r="BE1656" s="46">
        <f>IF(ISNUMBER(VLOOKUP($B1656,Stats!$A$2:$AA$19,2,FALSE))=FALSE,"",IF(ISNUMBER(Y1656),(Y1656-VLOOKUP($B1656,Stats!$A$2:$AA$19,5,FALSE))/VLOOKUP($B1656,Stats!$A$2:$AA$19,19,FALSE),""))</f>
        <v>0.23297470115942948</v>
      </c>
      <c r="BF1656" s="46"/>
      <c r="BG1656" s="46"/>
      <c r="BH1656" s="46">
        <f>IF(ISNUMBER(VLOOKUP($B1656,Stats!$A$2:$AA$19,2,FALSE))=FALSE,"",IF(ISNUMBER(Z1656),(Z1656-VLOOKUP($B1656,Stats!$A$2:$AA$19,8,FALSE))/VLOOKUP($B1656,Stats!$A$2:$AA$19,22,FALSE),""))</f>
        <v>-0.22777854907483192</v>
      </c>
      <c r="BI1656" s="46" t="str">
        <f>IF(ISNUMBER(VLOOKUP($B1656,Stats!$A$2:$AA$19,2,FALSE))=FALSE,"",IF(ISNUMBER(#REF!),(#REF!-VLOOKUP($B1656,Stats!$A$2:$AA$19,9,FALSE))/VLOOKUP($B1656,Stats!$A$2:$AA$19,23,FALSE),""))</f>
        <v/>
      </c>
      <c r="BJ1656" s="46" t="str">
        <f>IF(ISNUMBER(VLOOKUP($B1656,Stats!$A$2:$AA$19,2,FALSE))=FALSE,"",IF(ISNUMBER(#REF!),(#REF!-VLOOKUP($B1656,Stats!$A$2:$AA$19,10,FALSE))/VLOOKUP($B1656,Stats!$A$2:$AA$19,24,FALSE),""))</f>
        <v/>
      </c>
      <c r="BK1656" s="44">
        <f t="shared" si="341"/>
        <v>-0.2314158555340502</v>
      </c>
      <c r="BL1656" s="46" t="str">
        <f>IF(ISNUMBER(VLOOKUP($B1656,Stats!$A$2:$AA$19,2,FALSE))=FALSE,"",IF(ISNUMBER(#REF!),(#REF!-VLOOKUP($B1656,Stats!$A$2:$AA$19,11,FALSE))/VLOOKUP($B1656,Stats!$A$2:$AA$19,25,FALSE),""))</f>
        <v/>
      </c>
      <c r="BM1656" s="46">
        <f>IF(ISNUMBER(VLOOKUP($B1656,Stats!$A$2:$AA$19,2,FALSE))=FALSE,"",IF(ISNUMBER(AA1656),(AA1656-VLOOKUP($B1656,Stats!$A$2:$AA$19,12,FALSE))/VLOOKUP($B1656,Stats!$A$2:$AA$19,26,FALSE),""))</f>
        <v>-0.43040914026976251</v>
      </c>
      <c r="BN1656" s="46" t="str">
        <f>IF(ISNUMBER(VLOOKUP($B1656,Stats!$A$2:$AA$19,2,FALSE))=FALSE,"",IF(ISNUMBER(#REF!),(#REF!-VLOOKUP($B1656,Stats!$A$2:$AA$19,13,FALSE))/VLOOKUP($B1656,Stats!$A$2:$AA$19,27,FALSE),""))</f>
        <v/>
      </c>
      <c r="BO1656" s="46" t="str">
        <f>IF(ISNUMBER(VLOOKUP($B1656,Stats!$A$2:$AA$19,2,FALSE))=FALSE,"",IF(ISNUMBER(#REF!),(#REF!-VLOOKUP($B1656,Stats!$A$2:$AA$19,14,FALSE))/VLOOKUP($B1656,Stats!$A$2:$AB$19,28,FALSE),""))</f>
        <v/>
      </c>
      <c r="BP1656" s="46"/>
      <c r="BQ1656" s="46">
        <f>IF(ISNUMBER(VLOOKUP($B1656,Stats!$A$2:$AA$19,2,FALSE))=FALSE,"",IF(ISNUMBER(BM1656),BM1656,(VLOOKUP($B1656,Stats!$A$2:$AT$19,46,FALSE)-VLOOKUP($B1656,Stats!$A$2:$AA$19,12,FALSE))/VLOOKUP($B1656,Stats!$A$2:$AA$19,26,FALSE)))</f>
        <v>-0.43040914026976251</v>
      </c>
      <c r="BR1656" s="51">
        <f t="shared" si="342"/>
        <v>-0.43040914026976251</v>
      </c>
      <c r="BS1656" s="32" t="str">
        <f t="shared" si="337"/>
        <v>12315_201507</v>
      </c>
      <c r="BT1656" s="53">
        <f t="shared" si="338"/>
        <v>-0.1830247871106557</v>
      </c>
    </row>
    <row r="1657" spans="1:72" x14ac:dyDescent="0.15">
      <c r="S1657" t="str">
        <f>IF(ISNUMBER(R1657),VLOOKUP(B1657,Index!$B$3:$AB$18,27,FALSE),"")</f>
        <v/>
      </c>
      <c r="T1657" t="str">
        <f>IF(ISNUMBER($R1657),VLOOKUP($B1657,Index!$B$21:$AB$36,27,FALSE),"")</f>
        <v/>
      </c>
      <c r="U1657" t="str">
        <f>IF(ISNUMBER($R1657),VLOOKUP($B1657,Index!$B$39:$AB$54,27,FALSE),"")</f>
        <v/>
      </c>
      <c r="Z1657" t="str">
        <f t="shared" si="339"/>
        <v/>
      </c>
      <c r="AA1657" t="s">
        <v>25</v>
      </c>
      <c r="AF1657" t="str">
        <f t="shared" si="340"/>
        <v/>
      </c>
      <c r="AG1657" t="s">
        <v>25</v>
      </c>
      <c r="AK1657" t="str">
        <f t="shared" si="347"/>
        <v/>
      </c>
      <c r="AL1657" t="str">
        <f t="shared" si="347"/>
        <v/>
      </c>
      <c r="AM1657" t="str">
        <f t="shared" si="347"/>
        <v/>
      </c>
      <c r="AN1657" t="str">
        <f t="shared" si="347"/>
        <v/>
      </c>
      <c r="AO1657" t="str">
        <f t="shared" si="347"/>
        <v/>
      </c>
      <c r="AP1657" t="str">
        <f t="shared" si="347"/>
        <v/>
      </c>
      <c r="AQ1657" t="str">
        <f t="shared" si="347"/>
        <v/>
      </c>
      <c r="AR1657" t="str">
        <f t="shared" si="347"/>
        <v/>
      </c>
      <c r="AS1657" t="str">
        <f t="shared" si="347"/>
        <v/>
      </c>
      <c r="AT1657" t="str">
        <f t="shared" si="347"/>
        <v/>
      </c>
      <c r="AU1657" t="str">
        <f t="shared" si="347"/>
        <v/>
      </c>
      <c r="AV1657" t="str">
        <f t="shared" si="347"/>
        <v/>
      </c>
      <c r="AW1657" t="str">
        <f t="shared" si="347"/>
        <v/>
      </c>
      <c r="AX1657" t="str">
        <f t="shared" si="347"/>
        <v/>
      </c>
      <c r="AZ1657" s="46" t="str">
        <f>IF(ISNUMBER(VLOOKUP($B1657,Stats!$A$2:$AA$19,2,FALSE))=FALSE,"",IF(ISNUMBER(W1657),(W1657-VLOOKUP($B1657,Stats!$A$2:$AA$19,2,FALSE))/VLOOKUP($B1657,Stats!$A$2:$AA$19,16,FALSE),""))</f>
        <v/>
      </c>
      <c r="BA1657" s="46" t="str">
        <f>IF(ISNUMBER(VLOOKUP($B1657,Stats!$A$2:$AA$19,2,FALSE))=FALSE,"",IF(ISNUMBER(X1657),(X1657-VLOOKUP($B1657,Stats!$A$2:$AA$19,3,FALSE))/VLOOKUP($B1657,Stats!$A$2:$AA$19,17,FALSE),""))</f>
        <v/>
      </c>
      <c r="BB1657" s="46"/>
      <c r="BC1657" s="46"/>
      <c r="BD1657" s="44" t="str">
        <f t="shared" si="336"/>
        <v/>
      </c>
      <c r="BE1657" s="46" t="str">
        <f>IF(ISNUMBER(VLOOKUP($B1657,Stats!$A$2:$AA$19,2,FALSE))=FALSE,"",IF(ISNUMBER(Y1657),(Y1657-VLOOKUP($B1657,Stats!$A$2:$AA$19,5,FALSE))/VLOOKUP($B1657,Stats!$A$2:$AA$19,19,FALSE),""))</f>
        <v/>
      </c>
      <c r="BF1657" s="46"/>
      <c r="BG1657" s="46"/>
      <c r="BH1657" s="46" t="str">
        <f>IF(ISNUMBER(VLOOKUP($B1657,Stats!$A$2:$AA$19,2,FALSE))=FALSE,"",IF(ISNUMBER(Z1657),(Z1657-VLOOKUP($B1657,Stats!$A$2:$AA$19,8,FALSE))/VLOOKUP($B1657,Stats!$A$2:$AA$19,22,FALSE),""))</f>
        <v/>
      </c>
      <c r="BI1657" s="46" t="str">
        <f>IF(ISNUMBER(VLOOKUP($B1657,Stats!$A$2:$AA$19,2,FALSE))=FALSE,"",IF(ISNUMBER(#REF!),(#REF!-VLOOKUP($B1657,Stats!$A$2:$AA$19,9,FALSE))/VLOOKUP($B1657,Stats!$A$2:$AA$19,23,FALSE),""))</f>
        <v/>
      </c>
      <c r="BJ1657" s="46" t="str">
        <f>IF(ISNUMBER(VLOOKUP($B1657,Stats!$A$2:$AA$19,2,FALSE))=FALSE,"",IF(ISNUMBER(#REF!),(#REF!-VLOOKUP($B1657,Stats!$A$2:$AA$19,10,FALSE))/VLOOKUP($B1657,Stats!$A$2:$AA$19,24,FALSE),""))</f>
        <v/>
      </c>
      <c r="BK1657" s="44" t="str">
        <f t="shared" si="341"/>
        <v/>
      </c>
      <c r="BL1657" s="46" t="str">
        <f>IF(ISNUMBER(VLOOKUP($B1657,Stats!$A$2:$AA$19,2,FALSE))=FALSE,"",IF(ISNUMBER(#REF!),(#REF!-VLOOKUP($B1657,Stats!$A$2:$AA$19,11,FALSE))/VLOOKUP($B1657,Stats!$A$2:$AA$19,25,FALSE),""))</f>
        <v/>
      </c>
      <c r="BM1657" s="46" t="str">
        <f>IF(ISNUMBER(VLOOKUP($B1657,Stats!$A$2:$AA$19,2,FALSE))=FALSE,"",IF(ISNUMBER(AA1657),(AA1657-VLOOKUP($B1657,Stats!$A$2:$AA$19,12,FALSE))/VLOOKUP($B1657,Stats!$A$2:$AA$19,26,FALSE),""))</f>
        <v/>
      </c>
      <c r="BN1657" s="46" t="str">
        <f>IF(ISNUMBER(VLOOKUP($B1657,Stats!$A$2:$AA$19,2,FALSE))=FALSE,"",IF(ISNUMBER(#REF!),(#REF!-VLOOKUP($B1657,Stats!$A$2:$AA$19,13,FALSE))/VLOOKUP($B1657,Stats!$A$2:$AA$19,27,FALSE),""))</f>
        <v/>
      </c>
      <c r="BO1657" s="46" t="str">
        <f>IF(ISNUMBER(VLOOKUP($B1657,Stats!$A$2:$AA$19,2,FALSE))=FALSE,"",IF(ISNUMBER(#REF!),(#REF!-VLOOKUP($B1657,Stats!$A$2:$AA$19,14,FALSE))/VLOOKUP($B1657,Stats!$A$2:$AB$19,28,FALSE),""))</f>
        <v/>
      </c>
      <c r="BP1657" s="46"/>
      <c r="BQ1657" s="46" t="str">
        <f>IF(ISNUMBER(VLOOKUP($B1657,Stats!$A$2:$AA$19,2,FALSE))=FALSE,"",IF(ISNUMBER(BM1657),BM1657,(VLOOKUP($B1657,Stats!$A$2:$AT$19,46,FALSE)-VLOOKUP($B1657,Stats!$A$2:$AA$19,12,FALSE))/VLOOKUP($B1657,Stats!$A$2:$AA$19,26,FALSE)))</f>
        <v/>
      </c>
      <c r="BR1657" s="51" t="str">
        <f t="shared" si="342"/>
        <v/>
      </c>
      <c r="BS1657" s="32" t="str">
        <f t="shared" si="337"/>
        <v/>
      </c>
      <c r="BT1657" s="53" t="str">
        <f t="shared" si="338"/>
        <v/>
      </c>
    </row>
    <row r="1658" spans="1:72" ht="40.5" x14ac:dyDescent="0.15">
      <c r="A1658" s="1" t="s">
        <v>54</v>
      </c>
      <c r="B1658" s="1" t="s">
        <v>0</v>
      </c>
      <c r="C1658" s="3"/>
      <c r="D1658" s="4" t="s">
        <v>10</v>
      </c>
      <c r="E1658" s="1" t="s">
        <v>11</v>
      </c>
      <c r="F1658" s="1" t="s">
        <v>12</v>
      </c>
      <c r="G1658" s="1" t="s">
        <v>13</v>
      </c>
      <c r="H1658" s="1" t="s">
        <v>14</v>
      </c>
      <c r="I1658" s="1" t="s">
        <v>15</v>
      </c>
      <c r="J1658" s="1" t="s">
        <v>16</v>
      </c>
      <c r="K1658" s="1" t="s">
        <v>17</v>
      </c>
      <c r="L1658" s="1" t="s">
        <v>18</v>
      </c>
      <c r="M1658" s="1" t="s">
        <v>19</v>
      </c>
      <c r="N1658" s="1" t="s">
        <v>20</v>
      </c>
      <c r="O1658" s="1" t="s">
        <v>21</v>
      </c>
      <c r="P1658" s="1" t="s">
        <v>22</v>
      </c>
      <c r="Q1658" s="1" t="s">
        <v>23</v>
      </c>
      <c r="R1658" s="1" t="s">
        <v>24</v>
      </c>
      <c r="S1658" s="1" t="str">
        <f>IF(ISNUMBER(R1658),VLOOKUP(B1658,Index!$B$3:$AB$18,27,FALSE),"")</f>
        <v/>
      </c>
      <c r="T1658" s="1" t="str">
        <f>IF(ISNUMBER($R1658),VLOOKUP($B1658,Index!$B$21:$AB$36,27,FALSE),"")</f>
        <v/>
      </c>
      <c r="U1658" s="1" t="str">
        <f>IF(ISNUMBER($R1658),VLOOKUP($B1658,Index!$B$39:$AB$54,27,FALSE),"")</f>
        <v/>
      </c>
      <c r="W1658" s="1" t="s">
        <v>1</v>
      </c>
      <c r="X1658" s="1" t="s">
        <v>2</v>
      </c>
      <c r="Y1658" s="1" t="s">
        <v>4</v>
      </c>
      <c r="Z1658" s="1" t="str">
        <f t="shared" si="339"/>
        <v/>
      </c>
      <c r="AA1658" s="1" t="s">
        <v>8</v>
      </c>
      <c r="AB1658" s="3"/>
      <c r="AC1658" s="1" t="s">
        <v>55</v>
      </c>
      <c r="AD1658" s="1" t="s">
        <v>56</v>
      </c>
      <c r="AE1658" s="1" t="s">
        <v>57</v>
      </c>
      <c r="AF1658" s="1" t="str">
        <f t="shared" si="340"/>
        <v/>
      </c>
      <c r="AG1658" s="1" t="s">
        <v>38</v>
      </c>
      <c r="AH1658" s="3"/>
      <c r="AK1658" t="str">
        <f t="shared" si="347"/>
        <v/>
      </c>
      <c r="AL1658" t="str">
        <f t="shared" si="347"/>
        <v/>
      </c>
      <c r="AM1658" t="str">
        <f t="shared" si="347"/>
        <v/>
      </c>
      <c r="AN1658" t="str">
        <f t="shared" si="347"/>
        <v/>
      </c>
      <c r="AO1658" t="str">
        <f t="shared" si="347"/>
        <v/>
      </c>
      <c r="AP1658" t="str">
        <f t="shared" si="347"/>
        <v/>
      </c>
      <c r="AQ1658" t="str">
        <f t="shared" si="347"/>
        <v/>
      </c>
      <c r="AR1658" t="str">
        <f t="shared" si="347"/>
        <v/>
      </c>
      <c r="AS1658" t="str">
        <f t="shared" si="347"/>
        <v/>
      </c>
      <c r="AT1658" t="str">
        <f t="shared" si="347"/>
        <v/>
      </c>
      <c r="AU1658" t="str">
        <f t="shared" si="347"/>
        <v/>
      </c>
      <c r="AV1658" t="str">
        <f t="shared" si="347"/>
        <v/>
      </c>
      <c r="AW1658" t="str">
        <f t="shared" si="347"/>
        <v/>
      </c>
      <c r="AX1658" t="str">
        <f t="shared" si="347"/>
        <v/>
      </c>
      <c r="AZ1658" s="46" t="str">
        <f>IF(ISNUMBER(VLOOKUP($B1658,Stats!$A$2:$AA$19,2,FALSE))=FALSE,"",IF(ISNUMBER(W1658),(W1658-VLOOKUP($B1658,Stats!$A$2:$AA$19,2,FALSE))/VLOOKUP($B1658,Stats!$A$2:$AA$19,16,FALSE),""))</f>
        <v/>
      </c>
      <c r="BA1658" s="46" t="str">
        <f>IF(ISNUMBER(VLOOKUP($B1658,Stats!$A$2:$AA$19,2,FALSE))=FALSE,"",IF(ISNUMBER(X1658),(X1658-VLOOKUP($B1658,Stats!$A$2:$AA$19,3,FALSE))/VLOOKUP($B1658,Stats!$A$2:$AA$19,17,FALSE),""))</f>
        <v/>
      </c>
      <c r="BB1658" s="46"/>
      <c r="BC1658" s="46"/>
      <c r="BD1658" s="44" t="str">
        <f t="shared" si="336"/>
        <v/>
      </c>
      <c r="BE1658" s="46" t="str">
        <f>IF(ISNUMBER(VLOOKUP($B1658,Stats!$A$2:$AA$19,2,FALSE))=FALSE,"",IF(ISNUMBER(Y1658),(Y1658-VLOOKUP($B1658,Stats!$A$2:$AA$19,5,FALSE))/VLOOKUP($B1658,Stats!$A$2:$AA$19,19,FALSE),""))</f>
        <v/>
      </c>
      <c r="BF1658" s="46"/>
      <c r="BG1658" s="46"/>
      <c r="BH1658" s="46" t="str">
        <f>IF(ISNUMBER(VLOOKUP($B1658,Stats!$A$2:$AA$19,2,FALSE))=FALSE,"",IF(ISNUMBER(Z1658),(Z1658-VLOOKUP($B1658,Stats!$A$2:$AA$19,8,FALSE))/VLOOKUP($B1658,Stats!$A$2:$AA$19,22,FALSE),""))</f>
        <v/>
      </c>
      <c r="BI1658" s="46" t="str">
        <f>IF(ISNUMBER(VLOOKUP($B1658,Stats!$A$2:$AA$19,2,FALSE))=FALSE,"",IF(ISNUMBER(#REF!),(#REF!-VLOOKUP($B1658,Stats!$A$2:$AA$19,9,FALSE))/VLOOKUP($B1658,Stats!$A$2:$AA$19,23,FALSE),""))</f>
        <v/>
      </c>
      <c r="BJ1658" s="46" t="str">
        <f>IF(ISNUMBER(VLOOKUP($B1658,Stats!$A$2:$AA$19,2,FALSE))=FALSE,"",IF(ISNUMBER(#REF!),(#REF!-VLOOKUP($B1658,Stats!$A$2:$AA$19,10,FALSE))/VLOOKUP($B1658,Stats!$A$2:$AA$19,24,FALSE),""))</f>
        <v/>
      </c>
      <c r="BK1658" s="44" t="str">
        <f t="shared" si="341"/>
        <v/>
      </c>
      <c r="BL1658" s="46" t="str">
        <f>IF(ISNUMBER(VLOOKUP($B1658,Stats!$A$2:$AA$19,2,FALSE))=FALSE,"",IF(ISNUMBER(#REF!),(#REF!-VLOOKUP($B1658,Stats!$A$2:$AA$19,11,FALSE))/VLOOKUP($B1658,Stats!$A$2:$AA$19,25,FALSE),""))</f>
        <v/>
      </c>
      <c r="BM1658" s="46" t="str">
        <f>IF(ISNUMBER(VLOOKUP($B1658,Stats!$A$2:$AA$19,2,FALSE))=FALSE,"",IF(ISNUMBER(AA1658),(AA1658-VLOOKUP($B1658,Stats!$A$2:$AA$19,12,FALSE))/VLOOKUP($B1658,Stats!$A$2:$AA$19,26,FALSE),""))</f>
        <v/>
      </c>
      <c r="BN1658" s="46" t="str">
        <f>IF(ISNUMBER(VLOOKUP($B1658,Stats!$A$2:$AA$19,2,FALSE))=FALSE,"",IF(ISNUMBER(#REF!),(#REF!-VLOOKUP($B1658,Stats!$A$2:$AA$19,13,FALSE))/VLOOKUP($B1658,Stats!$A$2:$AA$19,27,FALSE),""))</f>
        <v/>
      </c>
      <c r="BO1658" s="46" t="str">
        <f>IF(ISNUMBER(VLOOKUP($B1658,Stats!$A$2:$AA$19,2,FALSE))=FALSE,"",IF(ISNUMBER(#REF!),(#REF!-VLOOKUP($B1658,Stats!$A$2:$AA$19,14,FALSE))/VLOOKUP($B1658,Stats!$A$2:$AB$19,28,FALSE),""))</f>
        <v/>
      </c>
      <c r="BP1658" s="46"/>
      <c r="BQ1658" s="46" t="str">
        <f>IF(ISNUMBER(VLOOKUP($B1658,Stats!$A$2:$AA$19,2,FALSE))=FALSE,"",IF(ISNUMBER(BM1658),BM1658,(VLOOKUP($B1658,Stats!$A$2:$AT$19,46,FALSE)-VLOOKUP($B1658,Stats!$A$2:$AA$19,12,FALSE))/VLOOKUP($B1658,Stats!$A$2:$AA$19,26,FALSE)))</f>
        <v/>
      </c>
      <c r="BR1658" s="51" t="str">
        <f t="shared" si="342"/>
        <v/>
      </c>
      <c r="BS1658" s="32" t="str">
        <f t="shared" si="337"/>
        <v/>
      </c>
      <c r="BT1658" s="53" t="str">
        <f t="shared" si="338"/>
        <v/>
      </c>
    </row>
    <row r="1659" spans="1:72" x14ac:dyDescent="0.15">
      <c r="A1659" s="5">
        <v>12352</v>
      </c>
      <c r="B1659" s="5" t="s">
        <v>58</v>
      </c>
      <c r="C1659" s="3">
        <v>0</v>
      </c>
      <c r="D1659" s="11">
        <v>-3.5820402773192539E-2</v>
      </c>
      <c r="E1659" s="6">
        <v>3.9885671227312307E-3</v>
      </c>
      <c r="F1659" s="12">
        <v>66</v>
      </c>
      <c r="G1659" s="12">
        <v>49</v>
      </c>
      <c r="H1659" s="13">
        <v>2.0928851270404394E-3</v>
      </c>
      <c r="I1659" s="13">
        <v>-3.5447148505365618E-3</v>
      </c>
      <c r="J1659" s="12">
        <v>7</v>
      </c>
      <c r="K1659" s="12">
        <v>8</v>
      </c>
      <c r="L1659" s="13">
        <v>6.6611917145724675E-3</v>
      </c>
      <c r="M1659" s="13">
        <v>-1.8830093278702886E-2</v>
      </c>
      <c r="N1659" s="8">
        <v>1.216</v>
      </c>
      <c r="O1659" s="8">
        <v>1.0036315615714757</v>
      </c>
      <c r="P1659" s="14">
        <v>41940</v>
      </c>
      <c r="Q1659" s="13">
        <v>-9.8766447368420995E-2</v>
      </c>
      <c r="R1659" s="14">
        <v>41997</v>
      </c>
      <c r="S1659" s="14">
        <f>IF(ISNUMBER(R1659),VLOOKUP(B1659,Index!$B$3:$AB$18,27,FALSE),"")</f>
        <v>42041</v>
      </c>
      <c r="T1659" s="14">
        <f>IF(ISNUMBER($R1659),VLOOKUP($B1659,Index!$B$21:$AB$36,27,FALSE),"")</f>
        <v>41996</v>
      </c>
      <c r="U1659" s="14">
        <f>IF(ISNUMBER($R1659),VLOOKUP($B1659,Index!$B$39:$AB$54,27,FALSE),"")</f>
        <v>42003</v>
      </c>
      <c r="W1659" s="6">
        <v>-7.5411374259352709E-2</v>
      </c>
      <c r="X1659" s="7">
        <v>0.57391304347826089</v>
      </c>
      <c r="Y1659" s="6">
        <v>7.5677740249770253E-2</v>
      </c>
      <c r="Z1659" s="8" t="str">
        <f t="shared" si="339"/>
        <v/>
      </c>
      <c r="AA1659" s="9" t="s">
        <v>25</v>
      </c>
      <c r="AB1659" s="3">
        <v>0</v>
      </c>
      <c r="AC1659" s="6">
        <v>5.6868753676841645E-3</v>
      </c>
      <c r="AD1659" s="7">
        <v>0.32937618147448017</v>
      </c>
      <c r="AE1659" s="6">
        <v>5.7271203693116963E-3</v>
      </c>
      <c r="AF1659" s="8" t="str">
        <f t="shared" si="340"/>
        <v/>
      </c>
      <c r="AG1659" s="9" t="s">
        <v>25</v>
      </c>
      <c r="AH1659" s="3">
        <v>0</v>
      </c>
      <c r="AK1659" t="str">
        <f t="shared" si="347"/>
        <v/>
      </c>
      <c r="AL1659" t="str">
        <f t="shared" si="347"/>
        <v/>
      </c>
      <c r="AM1659" t="str">
        <f t="shared" si="347"/>
        <v/>
      </c>
      <c r="AN1659" t="str">
        <f t="shared" si="347"/>
        <v/>
      </c>
      <c r="AO1659" t="str">
        <f t="shared" si="347"/>
        <v/>
      </c>
      <c r="AP1659" t="str">
        <f t="shared" si="347"/>
        <v/>
      </c>
      <c r="AQ1659" t="str">
        <f t="shared" si="347"/>
        <v/>
      </c>
      <c r="AR1659" t="str">
        <f t="shared" si="347"/>
        <v/>
      </c>
      <c r="AS1659" t="str">
        <f t="shared" si="347"/>
        <v/>
      </c>
      <c r="AT1659" t="str">
        <f t="shared" si="347"/>
        <v/>
      </c>
      <c r="AU1659" t="str">
        <f t="shared" si="347"/>
        <v/>
      </c>
      <c r="AV1659" t="str">
        <f t="shared" si="347"/>
        <v/>
      </c>
      <c r="AW1659" t="str">
        <f t="shared" si="347"/>
        <v/>
      </c>
      <c r="AX1659" t="str">
        <f t="shared" si="347"/>
        <v/>
      </c>
      <c r="AZ1659" s="46" t="str">
        <f>IF(ISNUMBER(VLOOKUP($B1659,Stats!$A$2:$AA$19,2,FALSE))=FALSE,"",IF(ISNUMBER(W1659),(W1659-VLOOKUP($B1659,Stats!$A$2:$AA$19,2,FALSE))/VLOOKUP($B1659,Stats!$A$2:$AA$19,16,FALSE),""))</f>
        <v/>
      </c>
      <c r="BA1659" s="46" t="str">
        <f>IF(ISNUMBER(VLOOKUP($B1659,Stats!$A$2:$AA$19,2,FALSE))=FALSE,"",IF(ISNUMBER(X1659),(X1659-VLOOKUP($B1659,Stats!$A$2:$AA$19,3,FALSE))/VLOOKUP($B1659,Stats!$A$2:$AA$19,17,FALSE),""))</f>
        <v/>
      </c>
      <c r="BB1659" s="46"/>
      <c r="BC1659" s="46"/>
      <c r="BD1659" s="44" t="str">
        <f t="shared" si="336"/>
        <v/>
      </c>
      <c r="BE1659" s="46" t="str">
        <f>IF(ISNUMBER(VLOOKUP($B1659,Stats!$A$2:$AA$19,2,FALSE))=FALSE,"",IF(ISNUMBER(Y1659),(Y1659-VLOOKUP($B1659,Stats!$A$2:$AA$19,5,FALSE))/VLOOKUP($B1659,Stats!$A$2:$AA$19,19,FALSE),""))</f>
        <v/>
      </c>
      <c r="BF1659" s="46"/>
      <c r="BG1659" s="46"/>
      <c r="BH1659" s="46" t="str">
        <f>IF(ISNUMBER(VLOOKUP($B1659,Stats!$A$2:$AA$19,2,FALSE))=FALSE,"",IF(ISNUMBER(Z1659),(Z1659-VLOOKUP($B1659,Stats!$A$2:$AA$19,8,FALSE))/VLOOKUP($B1659,Stats!$A$2:$AA$19,22,FALSE),""))</f>
        <v/>
      </c>
      <c r="BI1659" s="46" t="str">
        <f>IF(ISNUMBER(VLOOKUP($B1659,Stats!$A$2:$AA$19,2,FALSE))=FALSE,"",IF(ISNUMBER(#REF!),(#REF!-VLOOKUP($B1659,Stats!$A$2:$AA$19,9,FALSE))/VLOOKUP($B1659,Stats!$A$2:$AA$19,23,FALSE),""))</f>
        <v/>
      </c>
      <c r="BJ1659" s="46" t="str">
        <f>IF(ISNUMBER(VLOOKUP($B1659,Stats!$A$2:$AA$19,2,FALSE))=FALSE,"",IF(ISNUMBER(#REF!),(#REF!-VLOOKUP($B1659,Stats!$A$2:$AA$19,10,FALSE))/VLOOKUP($B1659,Stats!$A$2:$AA$19,24,FALSE),""))</f>
        <v/>
      </c>
      <c r="BK1659" s="44" t="str">
        <f t="shared" si="341"/>
        <v/>
      </c>
      <c r="BL1659" s="46" t="str">
        <f>IF(ISNUMBER(VLOOKUP($B1659,Stats!$A$2:$AA$19,2,FALSE))=FALSE,"",IF(ISNUMBER(#REF!),(#REF!-VLOOKUP($B1659,Stats!$A$2:$AA$19,11,FALSE))/VLOOKUP($B1659,Stats!$A$2:$AA$19,25,FALSE),""))</f>
        <v/>
      </c>
      <c r="BM1659" s="46" t="str">
        <f>IF(ISNUMBER(VLOOKUP($B1659,Stats!$A$2:$AA$19,2,FALSE))=FALSE,"",IF(ISNUMBER(AA1659),(AA1659-VLOOKUP($B1659,Stats!$A$2:$AA$19,12,FALSE))/VLOOKUP($B1659,Stats!$A$2:$AA$19,26,FALSE),""))</f>
        <v/>
      </c>
      <c r="BN1659" s="46" t="str">
        <f>IF(ISNUMBER(VLOOKUP($B1659,Stats!$A$2:$AA$19,2,FALSE))=FALSE,"",IF(ISNUMBER(#REF!),(#REF!-VLOOKUP($B1659,Stats!$A$2:$AA$19,13,FALSE))/VLOOKUP($B1659,Stats!$A$2:$AA$19,27,FALSE),""))</f>
        <v/>
      </c>
      <c r="BO1659" s="46" t="str">
        <f>IF(ISNUMBER(VLOOKUP($B1659,Stats!$A$2:$AA$19,2,FALSE))=FALSE,"",IF(ISNUMBER(#REF!),(#REF!-VLOOKUP($B1659,Stats!$A$2:$AA$19,14,FALSE))/VLOOKUP($B1659,Stats!$A$2:$AB$19,28,FALSE),""))</f>
        <v/>
      </c>
      <c r="BP1659" s="46"/>
      <c r="BQ1659" s="46" t="str">
        <f>IF(ISNUMBER(VLOOKUP($B1659,Stats!$A$2:$AA$19,2,FALSE))=FALSE,"",IF(ISNUMBER(BM1659),BM1659,(VLOOKUP($B1659,Stats!$A$2:$AT$19,46,FALSE)-VLOOKUP($B1659,Stats!$A$2:$AA$19,12,FALSE))/VLOOKUP($B1659,Stats!$A$2:$AA$19,26,FALSE)))</f>
        <v/>
      </c>
      <c r="BR1659" s="51" t="str">
        <f t="shared" si="342"/>
        <v/>
      </c>
      <c r="BS1659" s="32" t="str">
        <f t="shared" si="337"/>
        <v/>
      </c>
      <c r="BT1659" s="53" t="str">
        <f t="shared" si="338"/>
        <v/>
      </c>
    </row>
    <row r="1660" spans="1:72" x14ac:dyDescent="0.15">
      <c r="A1660" s="5">
        <v>12352</v>
      </c>
      <c r="B1660" s="5" t="s">
        <v>59</v>
      </c>
      <c r="C1660" s="3">
        <v>0</v>
      </c>
      <c r="D1660" s="11">
        <v>-2.4363450831497873E-3</v>
      </c>
      <c r="E1660" s="6">
        <v>2.8967063110577956E-3</v>
      </c>
      <c r="F1660" s="15">
        <v>4.7142857142857144</v>
      </c>
      <c r="G1660" s="15">
        <v>3.5</v>
      </c>
      <c r="H1660" s="13">
        <v>2.1625482749478672E-3</v>
      </c>
      <c r="I1660" s="13">
        <v>-2.6588356564521062E-3</v>
      </c>
      <c r="J1660" s="12">
        <v>3.2142857142857144</v>
      </c>
      <c r="K1660" s="12">
        <v>2.2857142857142856</v>
      </c>
      <c r="L1660" s="13">
        <v>3.8182040672282147E-3</v>
      </c>
      <c r="M1660" s="13">
        <v>-4.9887726479910799E-3</v>
      </c>
      <c r="N1660" s="8">
        <v>1.1592642857142859</v>
      </c>
      <c r="O1660" s="8">
        <v>1.0048222904585464</v>
      </c>
      <c r="P1660" s="14"/>
      <c r="Q1660" s="13">
        <v>-9.8664286981610429E-3</v>
      </c>
      <c r="R1660" s="14"/>
      <c r="S1660" s="14" t="str">
        <f>IF(ISNUMBER(R1660),VLOOKUP(B1660,Index!$B$3:$AB$18,27,FALSE),"")</f>
        <v/>
      </c>
      <c r="T1660" s="14" t="str">
        <f>IF(ISNUMBER($R1660),VLOOKUP($B1660,Index!$B$21:$AB$36,27,FALSE),"")</f>
        <v/>
      </c>
      <c r="U1660" s="14" t="str">
        <f>IF(ISNUMBER($R1660),VLOOKUP($B1660,Index!$B$39:$AB$54,27,FALSE),"")</f>
        <v/>
      </c>
      <c r="W1660" s="6">
        <v>-9.8577060489158132E-3</v>
      </c>
      <c r="X1660" s="8">
        <v>0.60629251700680264</v>
      </c>
      <c r="Y1660" s="6">
        <v>5.4961137933160931E-2</v>
      </c>
      <c r="Z1660" s="8" t="str">
        <f t="shared" si="339"/>
        <v/>
      </c>
      <c r="AA1660" s="9" t="s">
        <v>25</v>
      </c>
      <c r="AB1660" s="3">
        <v>0</v>
      </c>
      <c r="AC1660" s="6">
        <v>9.7174368546831415E-5</v>
      </c>
      <c r="AD1660" s="8">
        <v>0.36759061617844407</v>
      </c>
      <c r="AE1660" s="6">
        <v>3.0207266829079412E-3</v>
      </c>
      <c r="AF1660" s="8" t="str">
        <f t="shared" si="340"/>
        <v/>
      </c>
      <c r="AG1660" s="9" t="s">
        <v>25</v>
      </c>
      <c r="AH1660" s="3">
        <v>0</v>
      </c>
      <c r="AK1660" t="str">
        <f t="shared" si="347"/>
        <v/>
      </c>
      <c r="AL1660" t="str">
        <f t="shared" si="347"/>
        <v/>
      </c>
      <c r="AM1660" t="str">
        <f t="shared" si="347"/>
        <v/>
      </c>
      <c r="AN1660" t="str">
        <f t="shared" si="347"/>
        <v/>
      </c>
      <c r="AO1660" t="str">
        <f t="shared" si="347"/>
        <v/>
      </c>
      <c r="AP1660" t="str">
        <f t="shared" si="347"/>
        <v/>
      </c>
      <c r="AQ1660" t="str">
        <f t="shared" si="347"/>
        <v/>
      </c>
      <c r="AR1660" t="str">
        <f t="shared" si="347"/>
        <v/>
      </c>
      <c r="AS1660" t="str">
        <f t="shared" si="347"/>
        <v/>
      </c>
      <c r="AT1660" t="str">
        <f t="shared" si="347"/>
        <v/>
      </c>
      <c r="AU1660" t="str">
        <f t="shared" si="347"/>
        <v/>
      </c>
      <c r="AV1660" t="str">
        <f t="shared" si="347"/>
        <v/>
      </c>
      <c r="AW1660" t="str">
        <f t="shared" si="347"/>
        <v/>
      </c>
      <c r="AX1660" t="str">
        <f t="shared" si="347"/>
        <v/>
      </c>
      <c r="AZ1660" s="46" t="str">
        <f>IF(ISNUMBER(VLOOKUP($B1660,Stats!$A$2:$AA$19,2,FALSE))=FALSE,"",IF(ISNUMBER(W1660),(W1660-VLOOKUP($B1660,Stats!$A$2:$AA$19,2,FALSE))/VLOOKUP($B1660,Stats!$A$2:$AA$19,16,FALSE),""))</f>
        <v/>
      </c>
      <c r="BA1660" s="46" t="str">
        <f>IF(ISNUMBER(VLOOKUP($B1660,Stats!$A$2:$AA$19,2,FALSE))=FALSE,"",IF(ISNUMBER(X1660),(X1660-VLOOKUP($B1660,Stats!$A$2:$AA$19,3,FALSE))/VLOOKUP($B1660,Stats!$A$2:$AA$19,17,FALSE),""))</f>
        <v/>
      </c>
      <c r="BB1660" s="46"/>
      <c r="BC1660" s="46"/>
      <c r="BD1660" s="44" t="str">
        <f t="shared" si="336"/>
        <v/>
      </c>
      <c r="BE1660" s="46" t="str">
        <f>IF(ISNUMBER(VLOOKUP($B1660,Stats!$A$2:$AA$19,2,FALSE))=FALSE,"",IF(ISNUMBER(Y1660),(Y1660-VLOOKUP($B1660,Stats!$A$2:$AA$19,5,FALSE))/VLOOKUP($B1660,Stats!$A$2:$AA$19,19,FALSE),""))</f>
        <v/>
      </c>
      <c r="BF1660" s="46"/>
      <c r="BG1660" s="46"/>
      <c r="BH1660" s="46" t="str">
        <f>IF(ISNUMBER(VLOOKUP($B1660,Stats!$A$2:$AA$19,2,FALSE))=FALSE,"",IF(ISNUMBER(Z1660),(Z1660-VLOOKUP($B1660,Stats!$A$2:$AA$19,8,FALSE))/VLOOKUP($B1660,Stats!$A$2:$AA$19,22,FALSE),""))</f>
        <v/>
      </c>
      <c r="BI1660" s="46" t="str">
        <f>IF(ISNUMBER(VLOOKUP($B1660,Stats!$A$2:$AA$19,2,FALSE))=FALSE,"",IF(ISNUMBER(#REF!),(#REF!-VLOOKUP($B1660,Stats!$A$2:$AA$19,9,FALSE))/VLOOKUP($B1660,Stats!$A$2:$AA$19,23,FALSE),""))</f>
        <v/>
      </c>
      <c r="BJ1660" s="46" t="str">
        <f>IF(ISNUMBER(VLOOKUP($B1660,Stats!$A$2:$AA$19,2,FALSE))=FALSE,"",IF(ISNUMBER(#REF!),(#REF!-VLOOKUP($B1660,Stats!$A$2:$AA$19,10,FALSE))/VLOOKUP($B1660,Stats!$A$2:$AA$19,24,FALSE),""))</f>
        <v/>
      </c>
      <c r="BK1660" s="44" t="str">
        <f t="shared" si="341"/>
        <v/>
      </c>
      <c r="BL1660" s="46" t="str">
        <f>IF(ISNUMBER(VLOOKUP($B1660,Stats!$A$2:$AA$19,2,FALSE))=FALSE,"",IF(ISNUMBER(#REF!),(#REF!-VLOOKUP($B1660,Stats!$A$2:$AA$19,11,FALSE))/VLOOKUP($B1660,Stats!$A$2:$AA$19,25,FALSE),""))</f>
        <v/>
      </c>
      <c r="BM1660" s="46" t="str">
        <f>IF(ISNUMBER(VLOOKUP($B1660,Stats!$A$2:$AA$19,2,FALSE))=FALSE,"",IF(ISNUMBER(AA1660),(AA1660-VLOOKUP($B1660,Stats!$A$2:$AA$19,12,FALSE))/VLOOKUP($B1660,Stats!$A$2:$AA$19,26,FALSE),""))</f>
        <v/>
      </c>
      <c r="BN1660" s="46" t="str">
        <f>IF(ISNUMBER(VLOOKUP($B1660,Stats!$A$2:$AA$19,2,FALSE))=FALSE,"",IF(ISNUMBER(#REF!),(#REF!-VLOOKUP($B1660,Stats!$A$2:$AA$19,13,FALSE))/VLOOKUP($B1660,Stats!$A$2:$AA$19,27,FALSE),""))</f>
        <v/>
      </c>
      <c r="BO1660" s="46" t="str">
        <f>IF(ISNUMBER(VLOOKUP($B1660,Stats!$A$2:$AA$19,2,FALSE))=FALSE,"",IF(ISNUMBER(#REF!),(#REF!-VLOOKUP($B1660,Stats!$A$2:$AA$19,14,FALSE))/VLOOKUP($B1660,Stats!$A$2:$AB$19,28,FALSE),""))</f>
        <v/>
      </c>
      <c r="BP1660" s="46"/>
      <c r="BQ1660" s="46" t="str">
        <f>IF(ISNUMBER(VLOOKUP($B1660,Stats!$A$2:$AA$19,2,FALSE))=FALSE,"",IF(ISNUMBER(BM1660),BM1660,(VLOOKUP($B1660,Stats!$A$2:$AT$19,46,FALSE)-VLOOKUP($B1660,Stats!$A$2:$AA$19,12,FALSE))/VLOOKUP($B1660,Stats!$A$2:$AA$19,26,FALSE)))</f>
        <v/>
      </c>
      <c r="BR1660" s="51" t="str">
        <f t="shared" si="342"/>
        <v/>
      </c>
      <c r="BS1660" s="32" t="str">
        <f t="shared" si="337"/>
        <v/>
      </c>
      <c r="BT1660" s="53" t="str">
        <f t="shared" si="338"/>
        <v/>
      </c>
    </row>
    <row r="1661" spans="1:72" x14ac:dyDescent="0.15">
      <c r="A1661" s="16">
        <v>12352</v>
      </c>
      <c r="B1661" s="17">
        <v>201421</v>
      </c>
      <c r="C1661" s="3">
        <v>0</v>
      </c>
      <c r="D1661" s="23">
        <v>-2.3935292175634171E-3</v>
      </c>
      <c r="E1661" s="18">
        <v>1.8713005324225165E-3</v>
      </c>
      <c r="F1661" s="24">
        <v>5</v>
      </c>
      <c r="G1661" s="24">
        <v>2</v>
      </c>
      <c r="H1661" s="20">
        <v>6.9249969325007048E-4</v>
      </c>
      <c r="I1661" s="20">
        <v>-2.9231292321483804E-3</v>
      </c>
      <c r="J1661" s="24">
        <v>6</v>
      </c>
      <c r="K1661" s="24">
        <v>2</v>
      </c>
      <c r="L1661" s="20">
        <v>1.6478536705939462E-3</v>
      </c>
      <c r="M1661" s="20">
        <v>-4.3592696167132905E-3</v>
      </c>
      <c r="N1661" s="19">
        <v>1.2158</v>
      </c>
      <c r="O1661" s="19">
        <v>1.0034664905909541</v>
      </c>
      <c r="P1661" s="25">
        <v>41927</v>
      </c>
      <c r="Q1661" s="20">
        <v>-5.8397762789931251E-3</v>
      </c>
      <c r="R1661" s="25">
        <v>41929</v>
      </c>
      <c r="S1661" s="25">
        <f>IF(ISNUMBER(R1661),VLOOKUP(B1661,Index!$B$3:$AB$18,27,FALSE),"")</f>
        <v>41929</v>
      </c>
      <c r="T1661" s="25">
        <f>IF(ISNUMBER($R1661),VLOOKUP($B1661,Index!$B$21:$AB$36,27,FALSE),"")</f>
        <v>41929</v>
      </c>
      <c r="U1661" s="25">
        <f>IF(ISNUMBER($R1661),VLOOKUP($B1661,Index!$B$39:$AB$54,27,FALSE),"")</f>
        <v>41929</v>
      </c>
      <c r="W1661" s="18">
        <v>-8.6167051832283015E-2</v>
      </c>
      <c r="X1661" s="19">
        <v>0.7142857142857143</v>
      </c>
      <c r="Y1661" s="18">
        <v>3.5505431214845506E-2</v>
      </c>
      <c r="Z1661" s="19">
        <f t="shared" si="339"/>
        <v>0</v>
      </c>
      <c r="AA1661" s="21" t="s">
        <v>25</v>
      </c>
      <c r="AB1661" s="3">
        <v>0</v>
      </c>
      <c r="AC1661" s="18">
        <v>7.424760821467348E-3</v>
      </c>
      <c r="AD1661" s="19">
        <v>0.51020408163265307</v>
      </c>
      <c r="AE1661" s="18">
        <v>1.2606356457521256E-3</v>
      </c>
      <c r="AF1661" s="19">
        <f t="shared" si="340"/>
        <v>0</v>
      </c>
      <c r="AG1661" s="21" t="s">
        <v>25</v>
      </c>
      <c r="AH1661" s="3">
        <v>0</v>
      </c>
      <c r="AK1661" t="str">
        <f t="shared" si="347"/>
        <v/>
      </c>
      <c r="AL1661" t="str">
        <f t="shared" si="347"/>
        <v/>
      </c>
      <c r="AM1661" t="str">
        <f t="shared" si="347"/>
        <v/>
      </c>
      <c r="AN1661" t="str">
        <f t="shared" si="347"/>
        <v/>
      </c>
      <c r="AO1661" t="str">
        <f t="shared" si="347"/>
        <v/>
      </c>
      <c r="AP1661" t="str">
        <f t="shared" si="347"/>
        <v/>
      </c>
      <c r="AQ1661" t="str">
        <f t="shared" si="347"/>
        <v/>
      </c>
      <c r="AR1661" t="str">
        <f t="shared" si="347"/>
        <v/>
      </c>
      <c r="AS1661" t="str">
        <f t="shared" si="347"/>
        <v/>
      </c>
      <c r="AT1661" t="str">
        <f t="shared" si="347"/>
        <v/>
      </c>
      <c r="AU1661" t="str">
        <f t="shared" si="347"/>
        <v/>
      </c>
      <c r="AV1661" t="str">
        <f t="shared" si="347"/>
        <v/>
      </c>
      <c r="AW1661" t="str">
        <f t="shared" si="347"/>
        <v/>
      </c>
      <c r="AX1661" t="str">
        <f t="shared" si="347"/>
        <v/>
      </c>
      <c r="AZ1661" s="46">
        <f>IF(ISNUMBER(VLOOKUP($B1661,Stats!$A$2:$AA$19,2,FALSE))=FALSE,"",IF(ISNUMBER(W1661),(W1661-VLOOKUP($B1661,Stats!$A$2:$AA$19,2,FALSE))/VLOOKUP($B1661,Stats!$A$2:$AA$19,16,FALSE),""))</f>
        <v>0.40964431853406685</v>
      </c>
      <c r="BA1661" s="46">
        <f>IF(ISNUMBER(VLOOKUP($B1661,Stats!$A$2:$AA$19,2,FALSE))=FALSE,"",IF(ISNUMBER(X1661),(X1661-VLOOKUP($B1661,Stats!$A$2:$AA$19,3,FALSE))/VLOOKUP($B1661,Stats!$A$2:$AA$19,17,FALSE),""))</f>
        <v>1.0376468171475526</v>
      </c>
      <c r="BB1661" s="46"/>
      <c r="BC1661" s="46"/>
      <c r="BD1661" s="44">
        <f t="shared" si="336"/>
        <v>0.72364556784080969</v>
      </c>
      <c r="BE1661" s="46">
        <f>IF(ISNUMBER(VLOOKUP($B1661,Stats!$A$2:$AA$19,2,FALSE))=FALSE,"",IF(ISNUMBER(Y1661),(Y1661-VLOOKUP($B1661,Stats!$A$2:$AA$19,5,FALSE))/VLOOKUP($B1661,Stats!$A$2:$AA$19,19,FALSE),""))</f>
        <v>-0.75483834121553073</v>
      </c>
      <c r="BF1661" s="46"/>
      <c r="BG1661" s="46"/>
      <c r="BH1661" s="46">
        <f>IF(ISNUMBER(VLOOKUP($B1661,Stats!$A$2:$AA$19,2,FALSE))=FALSE,"",IF(ISNUMBER(Z1661),(Z1661-VLOOKUP($B1661,Stats!$A$2:$AA$19,8,FALSE))/VLOOKUP($B1661,Stats!$A$2:$AA$19,22,FALSE),""))</f>
        <v>-0.61753828864926419</v>
      </c>
      <c r="BI1661" s="46" t="str">
        <f>IF(ISNUMBER(VLOOKUP($B1661,Stats!$A$2:$AA$19,2,FALSE))=FALSE,"",IF(ISNUMBER(#REF!),(#REF!-VLOOKUP($B1661,Stats!$A$2:$AA$19,9,FALSE))/VLOOKUP($B1661,Stats!$A$2:$AA$19,23,FALSE),""))</f>
        <v/>
      </c>
      <c r="BJ1661" s="46" t="str">
        <f>IF(ISNUMBER(VLOOKUP($B1661,Stats!$A$2:$AA$19,2,FALSE))=FALSE,"",IF(ISNUMBER(#REF!),(#REF!-VLOOKUP($B1661,Stats!$A$2:$AA$19,10,FALSE))/VLOOKUP($B1661,Stats!$A$2:$AA$19,24,FALSE),""))</f>
        <v/>
      </c>
      <c r="BK1661" s="44">
        <f t="shared" si="341"/>
        <v>0.3431253522560922</v>
      </c>
      <c r="BL1661" s="46" t="str">
        <f>IF(ISNUMBER(VLOOKUP($B1661,Stats!$A$2:$AA$19,2,FALSE))=FALSE,"",IF(ISNUMBER(#REF!),(#REF!-VLOOKUP($B1661,Stats!$A$2:$AA$19,11,FALSE))/VLOOKUP($B1661,Stats!$A$2:$AA$19,25,FALSE),""))</f>
        <v/>
      </c>
      <c r="BM1661" s="46" t="str">
        <f>IF(ISNUMBER(VLOOKUP($B1661,Stats!$A$2:$AA$19,2,FALSE))=FALSE,"",IF(ISNUMBER(AA1661),(AA1661-VLOOKUP($B1661,Stats!$A$2:$AA$19,12,FALSE))/VLOOKUP($B1661,Stats!$A$2:$AA$19,26,FALSE),""))</f>
        <v/>
      </c>
      <c r="BN1661" s="46" t="str">
        <f>IF(ISNUMBER(VLOOKUP($B1661,Stats!$A$2:$AA$19,2,FALSE))=FALSE,"",IF(ISNUMBER(#REF!),(#REF!-VLOOKUP($B1661,Stats!$A$2:$AA$19,13,FALSE))/VLOOKUP($B1661,Stats!$A$2:$AA$19,27,FALSE),""))</f>
        <v/>
      </c>
      <c r="BO1661" s="46" t="str">
        <f>IF(ISNUMBER(VLOOKUP($B1661,Stats!$A$2:$AA$19,2,FALSE))=FALSE,"",IF(ISNUMBER(#REF!),(#REF!-VLOOKUP($B1661,Stats!$A$2:$AA$19,14,FALSE))/VLOOKUP($B1661,Stats!$A$2:$AB$19,28,FALSE),""))</f>
        <v/>
      </c>
      <c r="BP1661" s="46"/>
      <c r="BQ1661" s="46">
        <f>IF(ISNUMBER(VLOOKUP($B1661,Stats!$A$2:$AA$19,2,FALSE))=FALSE,"",IF(ISNUMBER(BM1661),BM1661,(VLOOKUP($B1661,Stats!$A$2:$AT$19,46,FALSE)-VLOOKUP($B1661,Stats!$A$2:$AA$19,12,FALSE))/VLOOKUP($B1661,Stats!$A$2:$AA$19,26,FALSE)))</f>
        <v>-0.81319138310867711</v>
      </c>
      <c r="BR1661" s="51">
        <f t="shared" si="342"/>
        <v>-0.81319138310867711</v>
      </c>
      <c r="BS1661" s="32" t="str">
        <f t="shared" si="337"/>
        <v>12352_201421</v>
      </c>
      <c r="BT1661" s="53">
        <f t="shared" si="338"/>
        <v>0.18796604830008182</v>
      </c>
    </row>
    <row r="1662" spans="1:72" x14ac:dyDescent="0.15">
      <c r="A1662" s="16">
        <v>12352</v>
      </c>
      <c r="B1662" s="17">
        <v>201422</v>
      </c>
      <c r="C1662" s="3">
        <v>0</v>
      </c>
      <c r="D1662" s="23">
        <v>-2.8129395218002839E-3</v>
      </c>
      <c r="E1662" s="18">
        <v>3.5446597040229445E-3</v>
      </c>
      <c r="F1662" s="24">
        <v>4</v>
      </c>
      <c r="G1662" s="24">
        <v>6</v>
      </c>
      <c r="H1662" s="20">
        <v>3.0828149482550193E-3</v>
      </c>
      <c r="I1662" s="20">
        <v>-2.5151944216906252E-3</v>
      </c>
      <c r="J1662" s="24">
        <v>3</v>
      </c>
      <c r="K1662" s="24">
        <v>3</v>
      </c>
      <c r="L1662" s="20">
        <v>5.0559469539992463E-3</v>
      </c>
      <c r="M1662" s="20">
        <v>-7.1663920922568902E-3</v>
      </c>
      <c r="N1662" s="19">
        <v>1.216</v>
      </c>
      <c r="O1662" s="19">
        <v>1.0028038924624774</v>
      </c>
      <c r="P1662" s="25">
        <v>41940</v>
      </c>
      <c r="Q1662" s="20">
        <v>-8.7993421052631193E-3</v>
      </c>
      <c r="R1662" s="25">
        <v>41943</v>
      </c>
      <c r="S1662" s="25">
        <f>IF(ISNUMBER(R1662),VLOOKUP(B1662,Index!$B$3:$AB$18,27,FALSE),"")</f>
        <v>41939</v>
      </c>
      <c r="T1662" s="25">
        <f>IF(ISNUMBER($R1662),VLOOKUP($B1662,Index!$B$21:$AB$36,27,FALSE),"")</f>
        <v>41935</v>
      </c>
      <c r="U1662" s="25">
        <f>IF(ISNUMBER($R1662),VLOOKUP($B1662,Index!$B$39:$AB$54,27,FALSE),"")</f>
        <v>41936</v>
      </c>
      <c r="W1662" s="18">
        <v>-8.4388185654008518E-2</v>
      </c>
      <c r="X1662" s="19">
        <v>0.4</v>
      </c>
      <c r="Y1662" s="18">
        <v>6.7255189169584909E-2</v>
      </c>
      <c r="Z1662" s="19">
        <f t="shared" si="339"/>
        <v>4</v>
      </c>
      <c r="AA1662" s="21" t="s">
        <v>25</v>
      </c>
      <c r="AB1662" s="3">
        <v>0</v>
      </c>
      <c r="AC1662" s="18">
        <v>7.1213658779754095E-3</v>
      </c>
      <c r="AD1662" s="19">
        <v>0.16000000000000003</v>
      </c>
      <c r="AE1662" s="18">
        <v>4.5232604702366511E-3</v>
      </c>
      <c r="AF1662" s="19">
        <f t="shared" si="340"/>
        <v>16</v>
      </c>
      <c r="AG1662" s="21" t="s">
        <v>25</v>
      </c>
      <c r="AH1662" s="3">
        <v>0</v>
      </c>
      <c r="AK1662" t="str">
        <f t="shared" si="347"/>
        <v/>
      </c>
      <c r="AL1662" t="str">
        <f t="shared" si="347"/>
        <v/>
      </c>
      <c r="AM1662" t="str">
        <f t="shared" si="347"/>
        <v/>
      </c>
      <c r="AN1662" t="str">
        <f t="shared" si="347"/>
        <v/>
      </c>
      <c r="AO1662" t="str">
        <f t="shared" si="347"/>
        <v/>
      </c>
      <c r="AP1662" t="str">
        <f t="shared" si="347"/>
        <v/>
      </c>
      <c r="AQ1662" t="str">
        <f t="shared" si="347"/>
        <v/>
      </c>
      <c r="AR1662" t="str">
        <f t="shared" si="347"/>
        <v/>
      </c>
      <c r="AS1662" t="str">
        <f t="shared" si="347"/>
        <v/>
      </c>
      <c r="AT1662" t="str">
        <f t="shared" si="347"/>
        <v/>
      </c>
      <c r="AU1662" t="str">
        <f t="shared" si="347"/>
        <v/>
      </c>
      <c r="AV1662" t="str">
        <f t="shared" si="347"/>
        <v/>
      </c>
      <c r="AW1662" t="str">
        <f t="shared" si="347"/>
        <v/>
      </c>
      <c r="AX1662" t="str">
        <f t="shared" si="347"/>
        <v/>
      </c>
      <c r="AZ1662" s="46">
        <f>IF(ISNUMBER(VLOOKUP($B1662,Stats!$A$2:$AA$19,2,FALSE))=FALSE,"",IF(ISNUMBER(W1662),(W1662-VLOOKUP($B1662,Stats!$A$2:$AA$19,2,FALSE))/VLOOKUP($B1662,Stats!$A$2:$AA$19,16,FALSE),""))</f>
        <v>-0.8858990815929757</v>
      </c>
      <c r="BA1662" s="46">
        <f>IF(ISNUMBER(VLOOKUP($B1662,Stats!$A$2:$AA$19,2,FALSE))=FALSE,"",IF(ISNUMBER(X1662),(X1662-VLOOKUP($B1662,Stats!$A$2:$AA$19,3,FALSE))/VLOOKUP($B1662,Stats!$A$2:$AA$19,17,FALSE),""))</f>
        <v>-1.5835413738128639</v>
      </c>
      <c r="BB1662" s="46"/>
      <c r="BC1662" s="46"/>
      <c r="BD1662" s="44">
        <f t="shared" si="336"/>
        <v>-1.2347202277029199</v>
      </c>
      <c r="BE1662" s="46">
        <f>IF(ISNUMBER(VLOOKUP($B1662,Stats!$A$2:$AA$19,2,FALSE))=FALSE,"",IF(ISNUMBER(Y1662),(Y1662-VLOOKUP($B1662,Stats!$A$2:$AA$19,5,FALSE))/VLOOKUP($B1662,Stats!$A$2:$AA$19,19,FALSE),""))</f>
        <v>-0.64152708072353148</v>
      </c>
      <c r="BF1662" s="46"/>
      <c r="BG1662" s="46"/>
      <c r="BH1662" s="46">
        <f>IF(ISNUMBER(VLOOKUP($B1662,Stats!$A$2:$AA$19,2,FALSE))=FALSE,"",IF(ISNUMBER(Z1662),(Z1662-VLOOKUP($B1662,Stats!$A$2:$AA$19,8,FALSE))/VLOOKUP($B1662,Stats!$A$2:$AA$19,22,FALSE),""))</f>
        <v>0.66359770503354598</v>
      </c>
      <c r="BI1662" s="46" t="str">
        <f>IF(ISNUMBER(VLOOKUP($B1662,Stats!$A$2:$AA$19,2,FALSE))=FALSE,"",IF(ISNUMBER(#REF!),(#REF!-VLOOKUP($B1662,Stats!$A$2:$AA$19,9,FALSE))/VLOOKUP($B1662,Stats!$A$2:$AA$19,23,FALSE),""))</f>
        <v/>
      </c>
      <c r="BJ1662" s="46" t="str">
        <f>IF(ISNUMBER(VLOOKUP($B1662,Stats!$A$2:$AA$19,2,FALSE))=FALSE,"",IF(ISNUMBER(#REF!),(#REF!-VLOOKUP($B1662,Stats!$A$2:$AA$19,10,FALSE))/VLOOKUP($B1662,Stats!$A$2:$AA$19,24,FALSE),""))</f>
        <v/>
      </c>
      <c r="BK1662" s="44">
        <f t="shared" si="341"/>
        <v>0.6481482680165358</v>
      </c>
      <c r="BL1662" s="46" t="str">
        <f>IF(ISNUMBER(VLOOKUP($B1662,Stats!$A$2:$AA$19,2,FALSE))=FALSE,"",IF(ISNUMBER(#REF!),(#REF!-VLOOKUP($B1662,Stats!$A$2:$AA$19,11,FALSE))/VLOOKUP($B1662,Stats!$A$2:$AA$19,25,FALSE),""))</f>
        <v/>
      </c>
      <c r="BM1662" s="46" t="str">
        <f>IF(ISNUMBER(VLOOKUP($B1662,Stats!$A$2:$AA$19,2,FALSE))=FALSE,"",IF(ISNUMBER(AA1662),(AA1662-VLOOKUP($B1662,Stats!$A$2:$AA$19,12,FALSE))/VLOOKUP($B1662,Stats!$A$2:$AA$19,26,FALSE),""))</f>
        <v/>
      </c>
      <c r="BN1662" s="46" t="str">
        <f>IF(ISNUMBER(VLOOKUP($B1662,Stats!$A$2:$AA$19,2,FALSE))=FALSE,"",IF(ISNUMBER(#REF!),(#REF!-VLOOKUP($B1662,Stats!$A$2:$AA$19,13,FALSE))/VLOOKUP($B1662,Stats!$A$2:$AA$19,27,FALSE),""))</f>
        <v/>
      </c>
      <c r="BO1662" s="46" t="str">
        <f>IF(ISNUMBER(VLOOKUP($B1662,Stats!$A$2:$AA$19,2,FALSE))=FALSE,"",IF(ISNUMBER(#REF!),(#REF!-VLOOKUP($B1662,Stats!$A$2:$AA$19,14,FALSE))/VLOOKUP($B1662,Stats!$A$2:$AB$19,28,FALSE),""))</f>
        <v/>
      </c>
      <c r="BP1662" s="46"/>
      <c r="BQ1662" s="46">
        <f>IF(ISNUMBER(VLOOKUP($B1662,Stats!$A$2:$AA$19,2,FALSE))=FALSE,"",IF(ISNUMBER(BM1662),BM1662,(VLOOKUP($B1662,Stats!$A$2:$AT$19,46,FALSE)-VLOOKUP($B1662,Stats!$A$2:$AA$19,12,FALSE))/VLOOKUP($B1662,Stats!$A$2:$AA$19,26,FALSE)))</f>
        <v>-0.38178036496436479</v>
      </c>
      <c r="BR1662" s="51">
        <f t="shared" si="342"/>
        <v>-0.38178036496436479</v>
      </c>
      <c r="BS1662" s="32" t="str">
        <f t="shared" si="337"/>
        <v>12352_201422</v>
      </c>
      <c r="BT1662" s="53">
        <f t="shared" si="338"/>
        <v>6.5588842276464512E-2</v>
      </c>
    </row>
    <row r="1663" spans="1:72" x14ac:dyDescent="0.15">
      <c r="A1663" s="16">
        <v>12352</v>
      </c>
      <c r="B1663" s="17">
        <v>201423</v>
      </c>
      <c r="C1663" s="3">
        <v>0</v>
      </c>
      <c r="D1663" s="23">
        <v>-1.6012610968223706E-2</v>
      </c>
      <c r="E1663" s="18">
        <v>3.5878142132964408E-3</v>
      </c>
      <c r="F1663" s="24">
        <v>4</v>
      </c>
      <c r="G1663" s="24">
        <v>6</v>
      </c>
      <c r="H1663" s="20">
        <v>1.3519550648559142E-3</v>
      </c>
      <c r="I1663" s="20">
        <v>-3.5798084892511759E-3</v>
      </c>
      <c r="J1663" s="24">
        <v>1</v>
      </c>
      <c r="K1663" s="24">
        <v>3</v>
      </c>
      <c r="L1663" s="20">
        <v>2.4060399900438512E-3</v>
      </c>
      <c r="M1663" s="20">
        <v>-9.327115256495766E-3</v>
      </c>
      <c r="N1663" s="19">
        <v>1.2081999999999999</v>
      </c>
      <c r="O1663" s="19">
        <v>1</v>
      </c>
      <c r="P1663" s="25">
        <v>41946</v>
      </c>
      <c r="Q1663" s="20">
        <v>-1.8457209071345848E-2</v>
      </c>
      <c r="R1663" s="25">
        <v>41956</v>
      </c>
      <c r="S1663" s="25">
        <f>IF(ISNUMBER(R1663),VLOOKUP(B1663,Index!$B$3:$AB$18,27,FALSE),"")</f>
        <v>41956</v>
      </c>
      <c r="T1663" s="25">
        <f>IF(ISNUMBER($R1663),VLOOKUP($B1663,Index!$B$21:$AB$36,27,FALSE),"")</f>
        <v>41954</v>
      </c>
      <c r="U1663" s="25">
        <f>IF(ISNUMBER($R1663),VLOOKUP($B1663,Index!$B$39:$AB$54,27,FALSE),"")</f>
        <v>41957</v>
      </c>
      <c r="W1663" s="18">
        <v>-0.48037832904671118</v>
      </c>
      <c r="X1663" s="19">
        <v>0.4</v>
      </c>
      <c r="Y1663" s="18">
        <v>6.8073988413251546E-2</v>
      </c>
      <c r="Z1663" s="19">
        <f t="shared" si="339"/>
        <v>0</v>
      </c>
      <c r="AA1663" s="21" t="s">
        <v>25</v>
      </c>
      <c r="AB1663" s="3">
        <v>0</v>
      </c>
      <c r="AC1663" s="18">
        <v>0.23076333901771032</v>
      </c>
      <c r="AD1663" s="19">
        <v>0.16000000000000003</v>
      </c>
      <c r="AE1663" s="18">
        <v>4.6340678984875061E-3</v>
      </c>
      <c r="AF1663" s="19">
        <f t="shared" si="340"/>
        <v>0</v>
      </c>
      <c r="AG1663" s="21" t="s">
        <v>25</v>
      </c>
      <c r="AH1663" s="3">
        <v>0</v>
      </c>
      <c r="AK1663" t="str">
        <f t="shared" ref="AK1663:AX1672" si="348">IF($B1663=AK$2,$AA1663,"")</f>
        <v/>
      </c>
      <c r="AL1663" t="str">
        <f t="shared" si="348"/>
        <v/>
      </c>
      <c r="AM1663" t="str">
        <f t="shared" si="348"/>
        <v/>
      </c>
      <c r="AN1663" t="str">
        <f t="shared" si="348"/>
        <v/>
      </c>
      <c r="AO1663" t="str">
        <f t="shared" si="348"/>
        <v/>
      </c>
      <c r="AP1663" t="str">
        <f t="shared" si="348"/>
        <v/>
      </c>
      <c r="AQ1663" t="str">
        <f t="shared" si="348"/>
        <v/>
      </c>
      <c r="AR1663" t="str">
        <f t="shared" si="348"/>
        <v/>
      </c>
      <c r="AS1663" t="str">
        <f t="shared" si="348"/>
        <v/>
      </c>
      <c r="AT1663" t="str">
        <f t="shared" si="348"/>
        <v/>
      </c>
      <c r="AU1663" t="str">
        <f t="shared" si="348"/>
        <v/>
      </c>
      <c r="AV1663" t="str">
        <f t="shared" si="348"/>
        <v/>
      </c>
      <c r="AW1663" t="str">
        <f t="shared" si="348"/>
        <v/>
      </c>
      <c r="AX1663" t="str">
        <f t="shared" si="348"/>
        <v/>
      </c>
      <c r="AZ1663" s="46">
        <f>IF(ISNUMBER(VLOOKUP($B1663,Stats!$A$2:$AA$19,2,FALSE))=FALSE,"",IF(ISNUMBER(W1663),(W1663-VLOOKUP($B1663,Stats!$A$2:$AA$19,2,FALSE))/VLOOKUP($B1663,Stats!$A$2:$AA$19,16,FALSE),""))</f>
        <v>-0.59019097743457238</v>
      </c>
      <c r="BA1663" s="46">
        <f>IF(ISNUMBER(VLOOKUP($B1663,Stats!$A$2:$AA$19,2,FALSE))=FALSE,"",IF(ISNUMBER(X1663),(X1663-VLOOKUP($B1663,Stats!$A$2:$AA$19,3,FALSE))/VLOOKUP($B1663,Stats!$A$2:$AA$19,17,FALSE),""))</f>
        <v>-0.66983579230430179</v>
      </c>
      <c r="BB1663" s="46"/>
      <c r="BC1663" s="46"/>
      <c r="BD1663" s="44">
        <f t="shared" si="336"/>
        <v>-0.63001338486943714</v>
      </c>
      <c r="BE1663" s="46">
        <f>IF(ISNUMBER(VLOOKUP($B1663,Stats!$A$2:$AA$19,2,FALSE))=FALSE,"",IF(ISNUMBER(Y1663),(Y1663-VLOOKUP($B1663,Stats!$A$2:$AA$19,5,FALSE))/VLOOKUP($B1663,Stats!$A$2:$AA$19,19,FALSE),""))</f>
        <v>-0.73377328213150783</v>
      </c>
      <c r="BF1663" s="46"/>
      <c r="BG1663" s="46"/>
      <c r="BH1663" s="46">
        <f>IF(ISNUMBER(VLOOKUP($B1663,Stats!$A$2:$AA$19,2,FALSE))=FALSE,"",IF(ISNUMBER(Z1663),(Z1663-VLOOKUP($B1663,Stats!$A$2:$AA$19,8,FALSE))/VLOOKUP($B1663,Stats!$A$2:$AA$19,22,FALSE),""))</f>
        <v>-0.83118031458533193</v>
      </c>
      <c r="BI1663" s="46" t="str">
        <f>IF(ISNUMBER(VLOOKUP($B1663,Stats!$A$2:$AA$19,2,FALSE))=FALSE,"",IF(ISNUMBER(#REF!),(#REF!-VLOOKUP($B1663,Stats!$A$2:$AA$19,9,FALSE))/VLOOKUP($B1663,Stats!$A$2:$AA$19,23,FALSE),""))</f>
        <v/>
      </c>
      <c r="BJ1663" s="46" t="str">
        <f>IF(ISNUMBER(VLOOKUP($B1663,Stats!$A$2:$AA$19,2,FALSE))=FALSE,"",IF(ISNUMBER(#REF!),(#REF!-VLOOKUP($B1663,Stats!$A$2:$AA$19,10,FALSE))/VLOOKUP($B1663,Stats!$A$2:$AA$19,24,FALSE),""))</f>
        <v/>
      </c>
      <c r="BK1663" s="44">
        <f t="shared" si="341"/>
        <v>0.26428720311645587</v>
      </c>
      <c r="BL1663" s="46" t="str">
        <f>IF(ISNUMBER(VLOOKUP($B1663,Stats!$A$2:$AA$19,2,FALSE))=FALSE,"",IF(ISNUMBER(#REF!),(#REF!-VLOOKUP($B1663,Stats!$A$2:$AA$19,11,FALSE))/VLOOKUP($B1663,Stats!$A$2:$AA$19,25,FALSE),""))</f>
        <v/>
      </c>
      <c r="BM1663" s="46" t="str">
        <f>IF(ISNUMBER(VLOOKUP($B1663,Stats!$A$2:$AA$19,2,FALSE))=FALSE,"",IF(ISNUMBER(AA1663),(AA1663-VLOOKUP($B1663,Stats!$A$2:$AA$19,12,FALSE))/VLOOKUP($B1663,Stats!$A$2:$AA$19,26,FALSE),""))</f>
        <v/>
      </c>
      <c r="BN1663" s="46" t="str">
        <f>IF(ISNUMBER(VLOOKUP($B1663,Stats!$A$2:$AA$19,2,FALSE))=FALSE,"",IF(ISNUMBER(#REF!),(#REF!-VLOOKUP($B1663,Stats!$A$2:$AA$19,13,FALSE))/VLOOKUP($B1663,Stats!$A$2:$AA$19,27,FALSE),""))</f>
        <v/>
      </c>
      <c r="BO1663" s="46" t="str">
        <f>IF(ISNUMBER(VLOOKUP($B1663,Stats!$A$2:$AA$19,2,FALSE))=FALSE,"",IF(ISNUMBER(#REF!),(#REF!-VLOOKUP($B1663,Stats!$A$2:$AA$19,14,FALSE))/VLOOKUP($B1663,Stats!$A$2:$AB$19,28,FALSE),""))</f>
        <v/>
      </c>
      <c r="BP1663" s="46"/>
      <c r="BQ1663" s="46">
        <f>IF(ISNUMBER(VLOOKUP($B1663,Stats!$A$2:$AA$19,2,FALSE))=FALSE,"",IF(ISNUMBER(BM1663),BM1663,(VLOOKUP($B1663,Stats!$A$2:$AT$19,46,FALSE)-VLOOKUP($B1663,Stats!$A$2:$AA$19,12,FALSE))/VLOOKUP($B1663,Stats!$A$2:$AA$19,26,FALSE)))</f>
        <v>-0.71825946798524909</v>
      </c>
      <c r="BR1663" s="51">
        <f t="shared" si="342"/>
        <v>-0.71825946798524909</v>
      </c>
      <c r="BS1663" s="32" t="str">
        <f t="shared" si="337"/>
        <v>12352_201423</v>
      </c>
      <c r="BT1663" s="53">
        <f t="shared" si="338"/>
        <v>-0.11108224870106373</v>
      </c>
    </row>
    <row r="1664" spans="1:72" x14ac:dyDescent="0.15">
      <c r="A1664" s="16">
        <v>12352</v>
      </c>
      <c r="B1664" s="17">
        <v>201424</v>
      </c>
      <c r="C1664" s="3">
        <v>0</v>
      </c>
      <c r="D1664" s="23">
        <v>-7.5885328836423627E-3</v>
      </c>
      <c r="E1664" s="18">
        <v>3.8763339302564283E-3</v>
      </c>
      <c r="F1664" s="24">
        <v>5</v>
      </c>
      <c r="G1664" s="24">
        <v>5</v>
      </c>
      <c r="H1664" s="20">
        <v>2.2717872175323172E-3</v>
      </c>
      <c r="I1664" s="20">
        <v>-3.7811470199017984E-3</v>
      </c>
      <c r="J1664" s="24">
        <v>3</v>
      </c>
      <c r="K1664" s="24">
        <v>4</v>
      </c>
      <c r="L1664" s="20">
        <v>3.7005887300252116E-3</v>
      </c>
      <c r="M1664" s="20">
        <v>-7.5048486381650292E-3</v>
      </c>
      <c r="N1664" s="19">
        <v>1.1969000000000001</v>
      </c>
      <c r="O1664" s="19">
        <v>1.0066442388561816</v>
      </c>
      <c r="P1664" s="25">
        <v>41962</v>
      </c>
      <c r="Q1664" s="20">
        <v>-1.6626284568468597E-2</v>
      </c>
      <c r="R1664" s="25">
        <v>41971</v>
      </c>
      <c r="S1664" s="25">
        <f>IF(ISNUMBER(R1664),VLOOKUP(B1664,Index!$B$3:$AB$18,27,FALSE),"")</f>
        <v>41963</v>
      </c>
      <c r="T1664" s="25">
        <f>IF(ISNUMBER($R1664),VLOOKUP($B1664,Index!$B$21:$AB$36,27,FALSE),"")</f>
        <v>41963</v>
      </c>
      <c r="U1664" s="25">
        <f>IF(ISNUMBER($R1664),VLOOKUP($B1664,Index!$B$39:$AB$54,27,FALSE),"")</f>
        <v>41963</v>
      </c>
      <c r="W1664" s="18">
        <v>-0.22765598650927088</v>
      </c>
      <c r="X1664" s="19">
        <v>0.5</v>
      </c>
      <c r="Y1664" s="18">
        <v>7.3548265146015576E-2</v>
      </c>
      <c r="Z1664" s="19">
        <f t="shared" si="339"/>
        <v>8</v>
      </c>
      <c r="AA1664" s="21" t="s">
        <v>25</v>
      </c>
      <c r="AB1664" s="3">
        <v>0</v>
      </c>
      <c r="AC1664" s="18">
        <v>5.1827248193509326E-2</v>
      </c>
      <c r="AD1664" s="19">
        <v>0.25</v>
      </c>
      <c r="AE1664" s="18">
        <v>5.4093473059886096E-3</v>
      </c>
      <c r="AF1664" s="19">
        <f t="shared" si="340"/>
        <v>64</v>
      </c>
      <c r="AG1664" s="21" t="s">
        <v>25</v>
      </c>
      <c r="AH1664" s="3">
        <v>0</v>
      </c>
      <c r="AK1664" t="str">
        <f t="shared" si="348"/>
        <v/>
      </c>
      <c r="AL1664" t="str">
        <f t="shared" si="348"/>
        <v/>
      </c>
      <c r="AM1664" t="str">
        <f t="shared" si="348"/>
        <v/>
      </c>
      <c r="AN1664" t="str">
        <f t="shared" si="348"/>
        <v/>
      </c>
      <c r="AO1664" t="str">
        <f t="shared" si="348"/>
        <v/>
      </c>
      <c r="AP1664" t="str">
        <f t="shared" si="348"/>
        <v/>
      </c>
      <c r="AQ1664" t="str">
        <f t="shared" si="348"/>
        <v/>
      </c>
      <c r="AR1664" t="str">
        <f t="shared" si="348"/>
        <v/>
      </c>
      <c r="AS1664" t="str">
        <f t="shared" si="348"/>
        <v/>
      </c>
      <c r="AT1664" t="str">
        <f t="shared" si="348"/>
        <v/>
      </c>
      <c r="AU1664" t="str">
        <f t="shared" si="348"/>
        <v/>
      </c>
      <c r="AV1664" t="str">
        <f t="shared" si="348"/>
        <v/>
      </c>
      <c r="AW1664" t="str">
        <f t="shared" si="348"/>
        <v/>
      </c>
      <c r="AX1664" t="str">
        <f t="shared" si="348"/>
        <v/>
      </c>
      <c r="AZ1664" s="46">
        <f>IF(ISNUMBER(VLOOKUP($B1664,Stats!$A$2:$AA$19,2,FALSE))=FALSE,"",IF(ISNUMBER(W1664),(W1664-VLOOKUP($B1664,Stats!$A$2:$AA$19,2,FALSE))/VLOOKUP($B1664,Stats!$A$2:$AA$19,16,FALSE),""))</f>
        <v>-1.5125643610942701</v>
      </c>
      <c r="BA1664" s="46">
        <f>IF(ISNUMBER(VLOOKUP($B1664,Stats!$A$2:$AA$19,2,FALSE))=FALSE,"",IF(ISNUMBER(X1664),(X1664-VLOOKUP($B1664,Stats!$A$2:$AA$19,3,FALSE))/VLOOKUP($B1664,Stats!$A$2:$AA$19,17,FALSE),""))</f>
        <v>-1.6585994998973241</v>
      </c>
      <c r="BB1664" s="46"/>
      <c r="BC1664" s="46"/>
      <c r="BD1664" s="44">
        <f t="shared" si="336"/>
        <v>-1.5855819304957972</v>
      </c>
      <c r="BE1664" s="46">
        <f>IF(ISNUMBER(VLOOKUP($B1664,Stats!$A$2:$AA$19,2,FALSE))=FALSE,"",IF(ISNUMBER(Y1664),(Y1664-VLOOKUP($B1664,Stats!$A$2:$AA$19,5,FALSE))/VLOOKUP($B1664,Stats!$A$2:$AA$19,19,FALSE),""))</f>
        <v>-0.52060423430819169</v>
      </c>
      <c r="BF1664" s="46"/>
      <c r="BG1664" s="46"/>
      <c r="BH1664" s="46">
        <f>IF(ISNUMBER(VLOOKUP($B1664,Stats!$A$2:$AA$19,2,FALSE))=FALSE,"",IF(ISNUMBER(Z1664),(Z1664-VLOOKUP($B1664,Stats!$A$2:$AA$19,8,FALSE))/VLOOKUP($B1664,Stats!$A$2:$AA$19,22,FALSE),""))</f>
        <v>2.0054020118034863</v>
      </c>
      <c r="BI1664" s="46" t="str">
        <f>IF(ISNUMBER(VLOOKUP($B1664,Stats!$A$2:$AA$19,2,FALSE))=FALSE,"",IF(ISNUMBER(#REF!),(#REF!-VLOOKUP($B1664,Stats!$A$2:$AA$19,9,FALSE))/VLOOKUP($B1664,Stats!$A$2:$AA$19,23,FALSE),""))</f>
        <v/>
      </c>
      <c r="BJ1664" s="46" t="str">
        <f>IF(ISNUMBER(VLOOKUP($B1664,Stats!$A$2:$AA$19,2,FALSE))=FALSE,"",IF(ISNUMBER(#REF!),(#REF!-VLOOKUP($B1664,Stats!$A$2:$AA$19,10,FALSE))/VLOOKUP($B1664,Stats!$A$2:$AA$19,24,FALSE),""))</f>
        <v/>
      </c>
      <c r="BK1664" s="44">
        <f t="shared" si="341"/>
        <v>0.96604356755678</v>
      </c>
      <c r="BL1664" s="46" t="str">
        <f>IF(ISNUMBER(VLOOKUP($B1664,Stats!$A$2:$AA$19,2,FALSE))=FALSE,"",IF(ISNUMBER(#REF!),(#REF!-VLOOKUP($B1664,Stats!$A$2:$AA$19,11,FALSE))/VLOOKUP($B1664,Stats!$A$2:$AA$19,25,FALSE),""))</f>
        <v/>
      </c>
      <c r="BM1664" s="46" t="str">
        <f>IF(ISNUMBER(VLOOKUP($B1664,Stats!$A$2:$AA$19,2,FALSE))=FALSE,"",IF(ISNUMBER(AA1664),(AA1664-VLOOKUP($B1664,Stats!$A$2:$AA$19,12,FALSE))/VLOOKUP($B1664,Stats!$A$2:$AA$19,26,FALSE),""))</f>
        <v/>
      </c>
      <c r="BN1664" s="46" t="str">
        <f>IF(ISNUMBER(VLOOKUP($B1664,Stats!$A$2:$AA$19,2,FALSE))=FALSE,"",IF(ISNUMBER(#REF!),(#REF!-VLOOKUP($B1664,Stats!$A$2:$AA$19,13,FALSE))/VLOOKUP($B1664,Stats!$A$2:$AA$19,27,FALSE),""))</f>
        <v/>
      </c>
      <c r="BO1664" s="46" t="str">
        <f>IF(ISNUMBER(VLOOKUP($B1664,Stats!$A$2:$AA$19,2,FALSE))=FALSE,"",IF(ISNUMBER(#REF!),(#REF!-VLOOKUP($B1664,Stats!$A$2:$AA$19,14,FALSE))/VLOOKUP($B1664,Stats!$A$2:$AB$19,28,FALSE),""))</f>
        <v/>
      </c>
      <c r="BP1664" s="46"/>
      <c r="BQ1664" s="46">
        <f>IF(ISNUMBER(VLOOKUP($B1664,Stats!$A$2:$AA$19,2,FALSE))=FALSE,"",IF(ISNUMBER(BM1664),BM1664,(VLOOKUP($B1664,Stats!$A$2:$AT$19,46,FALSE)-VLOOKUP($B1664,Stats!$A$2:$AA$19,12,FALSE))/VLOOKUP($B1664,Stats!$A$2:$AA$19,26,FALSE)))</f>
        <v>-0.71020535495067338</v>
      </c>
      <c r="BR1664" s="51">
        <f t="shared" si="342"/>
        <v>-0.71020535495067338</v>
      </c>
      <c r="BS1664" s="32" t="str">
        <f t="shared" si="337"/>
        <v>12352_201424</v>
      </c>
      <c r="BT1664" s="53">
        <f t="shared" si="338"/>
        <v>0.12046868344477385</v>
      </c>
    </row>
    <row r="1665" spans="1:72" x14ac:dyDescent="0.15">
      <c r="A1665" s="16">
        <v>12352</v>
      </c>
      <c r="B1665" s="17">
        <v>201425</v>
      </c>
      <c r="C1665" s="3">
        <v>0</v>
      </c>
      <c r="D1665" s="23">
        <v>-6.1597281223449429E-2</v>
      </c>
      <c r="E1665" s="18">
        <v>7.5798524857246495E-3</v>
      </c>
      <c r="F1665" s="24">
        <v>2</v>
      </c>
      <c r="G1665" s="24">
        <v>8</v>
      </c>
      <c r="H1665" s="20">
        <v>4.0505824605279184E-3</v>
      </c>
      <c r="I1665" s="20">
        <v>-8.9019047658610434E-3</v>
      </c>
      <c r="J1665" s="24">
        <v>2</v>
      </c>
      <c r="K1665" s="24">
        <v>7</v>
      </c>
      <c r="L1665" s="20">
        <v>4.3616537937301025E-3</v>
      </c>
      <c r="M1665" s="20">
        <v>-1.8830093278702886E-2</v>
      </c>
      <c r="N1665" s="19">
        <v>1.1702999999999999</v>
      </c>
      <c r="O1665" s="19">
        <v>1</v>
      </c>
      <c r="P1665" s="25">
        <v>41974</v>
      </c>
      <c r="Q1665" s="20">
        <v>-6.3146201828590875E-2</v>
      </c>
      <c r="R1665" s="25">
        <v>41982</v>
      </c>
      <c r="S1665" s="25">
        <f>IF(ISNUMBER(R1665),VLOOKUP(B1665,Index!$B$3:$AB$18,27,FALSE),"")</f>
        <v>41982</v>
      </c>
      <c r="T1665" s="25">
        <f>IF(ISNUMBER($R1665),VLOOKUP($B1665,Index!$B$21:$AB$36,27,FALSE),"")</f>
        <v>41982</v>
      </c>
      <c r="U1665" s="25">
        <f>IF(ISNUMBER($R1665),VLOOKUP($B1665,Index!$B$39:$AB$54,27,FALSE),"")</f>
        <v>41982</v>
      </c>
      <c r="W1665" s="18">
        <v>-1.8479184367034829</v>
      </c>
      <c r="X1665" s="19">
        <v>0.2</v>
      </c>
      <c r="Y1665" s="18">
        <v>0.1438175890978729</v>
      </c>
      <c r="Z1665" s="19">
        <f t="shared" si="339"/>
        <v>0</v>
      </c>
      <c r="AA1665" s="21" t="s">
        <v>25</v>
      </c>
      <c r="AB1665" s="3">
        <v>0</v>
      </c>
      <c r="AC1665" s="18">
        <v>3.4148025487086442</v>
      </c>
      <c r="AD1665" s="19">
        <v>4.0000000000000008E-2</v>
      </c>
      <c r="AE1665" s="18">
        <v>2.0683498933924609E-2</v>
      </c>
      <c r="AF1665" s="19">
        <f t="shared" si="340"/>
        <v>0</v>
      </c>
      <c r="AG1665" s="21" t="s">
        <v>25</v>
      </c>
      <c r="AH1665" s="3">
        <v>0</v>
      </c>
      <c r="AK1665" t="str">
        <f t="shared" si="348"/>
        <v/>
      </c>
      <c r="AL1665" t="str">
        <f t="shared" si="348"/>
        <v/>
      </c>
      <c r="AM1665" t="str">
        <f t="shared" si="348"/>
        <v/>
      </c>
      <c r="AN1665" t="str">
        <f t="shared" si="348"/>
        <v/>
      </c>
      <c r="AO1665" t="str">
        <f t="shared" si="348"/>
        <v/>
      </c>
      <c r="AP1665" t="str">
        <f t="shared" si="348"/>
        <v/>
      </c>
      <c r="AQ1665" t="str">
        <f t="shared" si="348"/>
        <v/>
      </c>
      <c r="AR1665" t="str">
        <f t="shared" si="348"/>
        <v/>
      </c>
      <c r="AS1665" t="str">
        <f t="shared" si="348"/>
        <v/>
      </c>
      <c r="AT1665" t="str">
        <f t="shared" si="348"/>
        <v/>
      </c>
      <c r="AU1665" t="str">
        <f t="shared" si="348"/>
        <v/>
      </c>
      <c r="AV1665" t="str">
        <f t="shared" si="348"/>
        <v/>
      </c>
      <c r="AW1665" t="str">
        <f t="shared" si="348"/>
        <v/>
      </c>
      <c r="AX1665" t="str">
        <f t="shared" si="348"/>
        <v/>
      </c>
      <c r="AZ1665" s="46">
        <f>IF(ISNUMBER(VLOOKUP($B1665,Stats!$A$2:$AA$19,2,FALSE))=FALSE,"",IF(ISNUMBER(W1665),(W1665-VLOOKUP($B1665,Stats!$A$2:$AA$19,2,FALSE))/VLOOKUP($B1665,Stats!$A$2:$AA$19,16,FALSE),""))</f>
        <v>-1.9424638651098918</v>
      </c>
      <c r="BA1665" s="46">
        <f>IF(ISNUMBER(VLOOKUP($B1665,Stats!$A$2:$AA$19,2,FALSE))=FALSE,"",IF(ISNUMBER(X1665),(X1665-VLOOKUP($B1665,Stats!$A$2:$AA$19,3,FALSE))/VLOOKUP($B1665,Stats!$A$2:$AA$19,17,FALSE),""))</f>
        <v>-2.725664110384852</v>
      </c>
      <c r="BB1665" s="46"/>
      <c r="BC1665" s="46"/>
      <c r="BD1665" s="44">
        <f t="shared" si="336"/>
        <v>-2.3340639877473719</v>
      </c>
      <c r="BE1665" s="46">
        <f>IF(ISNUMBER(VLOOKUP($B1665,Stats!$A$2:$AA$19,2,FALSE))=FALSE,"",IF(ISNUMBER(Y1665),(Y1665-VLOOKUP($B1665,Stats!$A$2:$AA$19,5,FALSE))/VLOOKUP($B1665,Stats!$A$2:$AA$19,19,FALSE),""))</f>
        <v>-0.85253773761441276</v>
      </c>
      <c r="BF1665" s="46"/>
      <c r="BG1665" s="46"/>
      <c r="BH1665" s="46">
        <f>IF(ISNUMBER(VLOOKUP($B1665,Stats!$A$2:$AA$19,2,FALSE))=FALSE,"",IF(ISNUMBER(Z1665),(Z1665-VLOOKUP($B1665,Stats!$A$2:$AA$19,8,FALSE))/VLOOKUP($B1665,Stats!$A$2:$AA$19,22,FALSE),""))</f>
        <v>-0.38938659637819406</v>
      </c>
      <c r="BI1665" s="46" t="str">
        <f>IF(ISNUMBER(VLOOKUP($B1665,Stats!$A$2:$AA$19,2,FALSE))=FALSE,"",IF(ISNUMBER(#REF!),(#REF!-VLOOKUP($B1665,Stats!$A$2:$AA$19,9,FALSE))/VLOOKUP($B1665,Stats!$A$2:$AA$19,23,FALSE),""))</f>
        <v/>
      </c>
      <c r="BJ1665" s="46" t="str">
        <f>IF(ISNUMBER(VLOOKUP($B1665,Stats!$A$2:$AA$19,2,FALSE))=FALSE,"",IF(ISNUMBER(#REF!),(#REF!-VLOOKUP($B1665,Stats!$A$2:$AA$19,10,FALSE))/VLOOKUP($B1665,Stats!$A$2:$AA$19,24,FALSE),""))</f>
        <v/>
      </c>
      <c r="BK1665" s="44">
        <f t="shared" si="341"/>
        <v>0.47996043741663075</v>
      </c>
      <c r="BL1665" s="46" t="str">
        <f>IF(ISNUMBER(VLOOKUP($B1665,Stats!$A$2:$AA$19,2,FALSE))=FALSE,"",IF(ISNUMBER(#REF!),(#REF!-VLOOKUP($B1665,Stats!$A$2:$AA$19,11,FALSE))/VLOOKUP($B1665,Stats!$A$2:$AA$19,25,FALSE),""))</f>
        <v/>
      </c>
      <c r="BM1665" s="46" t="str">
        <f>IF(ISNUMBER(VLOOKUP($B1665,Stats!$A$2:$AA$19,2,FALSE))=FALSE,"",IF(ISNUMBER(AA1665),(AA1665-VLOOKUP($B1665,Stats!$A$2:$AA$19,12,FALSE))/VLOOKUP($B1665,Stats!$A$2:$AA$19,26,FALSE),""))</f>
        <v/>
      </c>
      <c r="BN1665" s="46" t="str">
        <f>IF(ISNUMBER(VLOOKUP($B1665,Stats!$A$2:$AA$19,2,FALSE))=FALSE,"",IF(ISNUMBER(#REF!),(#REF!-VLOOKUP($B1665,Stats!$A$2:$AA$19,13,FALSE))/VLOOKUP($B1665,Stats!$A$2:$AA$19,27,FALSE),""))</f>
        <v/>
      </c>
      <c r="BO1665" s="46" t="str">
        <f>IF(ISNUMBER(VLOOKUP($B1665,Stats!$A$2:$AA$19,2,FALSE))=FALSE,"",IF(ISNUMBER(#REF!),(#REF!-VLOOKUP($B1665,Stats!$A$2:$AA$19,14,FALSE))/VLOOKUP($B1665,Stats!$A$2:$AB$19,28,FALSE),""))</f>
        <v/>
      </c>
      <c r="BP1665" s="46"/>
      <c r="BQ1665" s="46">
        <f>IF(ISNUMBER(VLOOKUP($B1665,Stats!$A$2:$AA$19,2,FALSE))=FALSE,"",IF(ISNUMBER(BM1665),BM1665,(VLOOKUP($B1665,Stats!$A$2:$AT$19,46,FALSE)-VLOOKUP($B1665,Stats!$A$2:$AA$19,12,FALSE))/VLOOKUP($B1665,Stats!$A$2:$AA$19,26,FALSE)))</f>
        <v>-0.79776266374979832</v>
      </c>
      <c r="BR1665" s="51">
        <f t="shared" si="342"/>
        <v>-0.79776266374979832</v>
      </c>
      <c r="BS1665" s="32" t="str">
        <f t="shared" si="337"/>
        <v>12352_201425</v>
      </c>
      <c r="BT1665" s="53">
        <f t="shared" si="338"/>
        <v>-0.33838906784945566</v>
      </c>
    </row>
    <row r="1666" spans="1:72" x14ac:dyDescent="0.15">
      <c r="A1666" s="16">
        <v>12352</v>
      </c>
      <c r="B1666" s="17">
        <v>201426</v>
      </c>
      <c r="C1666" s="3">
        <v>0</v>
      </c>
      <c r="D1666" s="23">
        <v>2.0823902218198853E-3</v>
      </c>
      <c r="E1666" s="18">
        <v>4.3402119339171139E-3</v>
      </c>
      <c r="F1666" s="24">
        <v>6</v>
      </c>
      <c r="G1666" s="24">
        <v>4</v>
      </c>
      <c r="H1666" s="20">
        <v>3.1231475670386497E-3</v>
      </c>
      <c r="I1666" s="20">
        <v>-4.1433972165864086E-3</v>
      </c>
      <c r="J1666" s="24">
        <v>2</v>
      </c>
      <c r="K1666" s="24">
        <v>2</v>
      </c>
      <c r="L1666" s="20">
        <v>6.6611917145724675E-3</v>
      </c>
      <c r="M1666" s="20">
        <v>-7.4228297275278354E-3</v>
      </c>
      <c r="N1666" s="19">
        <v>1.1076999999999999</v>
      </c>
      <c r="O1666" s="19">
        <v>1.0017182130584192</v>
      </c>
      <c r="P1666" s="25">
        <v>41989</v>
      </c>
      <c r="Q1666" s="20">
        <v>-1.0652703800667851E-2</v>
      </c>
      <c r="R1666" s="25">
        <v>41997</v>
      </c>
      <c r="S1666" s="25">
        <f>IF(ISNUMBER(R1666),VLOOKUP(B1666,Index!$B$3:$AB$18,27,FALSE),"")</f>
        <v>41997</v>
      </c>
      <c r="T1666" s="25">
        <f>IF(ISNUMBER($R1666),VLOOKUP($B1666,Index!$B$21:$AB$36,27,FALSE),"")</f>
        <v>41996</v>
      </c>
      <c r="U1666" s="25">
        <f>IF(ISNUMBER($R1666),VLOOKUP($B1666,Index!$B$39:$AB$54,27,FALSE),"")</f>
        <v>41996</v>
      </c>
      <c r="W1666" s="18">
        <v>6.2471706654596559E-2</v>
      </c>
      <c r="X1666" s="19">
        <v>0.6</v>
      </c>
      <c r="Y1666" s="18">
        <v>8.2349731434133724E-2</v>
      </c>
      <c r="Z1666" s="19">
        <f t="shared" si="339"/>
        <v>0</v>
      </c>
      <c r="AA1666" s="21">
        <v>0.1954799702296551</v>
      </c>
      <c r="AB1666" s="3">
        <v>0</v>
      </c>
      <c r="AC1666" s="18">
        <v>3.9027141323379642E-3</v>
      </c>
      <c r="AD1666" s="19">
        <v>0.36</v>
      </c>
      <c r="AE1666" s="18">
        <v>6.7814782672739517E-3</v>
      </c>
      <c r="AF1666" s="19">
        <f t="shared" si="340"/>
        <v>0</v>
      </c>
      <c r="AG1666" s="21">
        <v>3.8212418760986848E-2</v>
      </c>
      <c r="AH1666" s="3">
        <v>0</v>
      </c>
      <c r="AK1666" t="str">
        <f t="shared" si="348"/>
        <v/>
      </c>
      <c r="AL1666" t="str">
        <f t="shared" si="348"/>
        <v/>
      </c>
      <c r="AM1666" t="str">
        <f t="shared" si="348"/>
        <v/>
      </c>
      <c r="AN1666" t="str">
        <f t="shared" si="348"/>
        <v/>
      </c>
      <c r="AO1666" t="str">
        <f t="shared" si="348"/>
        <v/>
      </c>
      <c r="AP1666">
        <f t="shared" si="348"/>
        <v>0.1954799702296551</v>
      </c>
      <c r="AQ1666" t="str">
        <f t="shared" si="348"/>
        <v/>
      </c>
      <c r="AR1666" t="str">
        <f t="shared" si="348"/>
        <v/>
      </c>
      <c r="AS1666" t="str">
        <f t="shared" si="348"/>
        <v/>
      </c>
      <c r="AT1666" t="str">
        <f t="shared" si="348"/>
        <v/>
      </c>
      <c r="AU1666" t="str">
        <f t="shared" si="348"/>
        <v/>
      </c>
      <c r="AV1666" t="str">
        <f t="shared" si="348"/>
        <v/>
      </c>
      <c r="AW1666" t="str">
        <f t="shared" si="348"/>
        <v/>
      </c>
      <c r="AX1666" t="str">
        <f t="shared" si="348"/>
        <v/>
      </c>
      <c r="AZ1666" s="46">
        <f>IF(ISNUMBER(VLOOKUP($B1666,Stats!$A$2:$AA$19,2,FALSE))=FALSE,"",IF(ISNUMBER(W1666),(W1666-VLOOKUP($B1666,Stats!$A$2:$AA$19,2,FALSE))/VLOOKUP($B1666,Stats!$A$2:$AA$19,16,FALSE),""))</f>
        <v>-0.40529291029844139</v>
      </c>
      <c r="BA1666" s="46">
        <f>IF(ISNUMBER(VLOOKUP($B1666,Stats!$A$2:$AA$19,2,FALSE))=FALSE,"",IF(ISNUMBER(X1666),(X1666-VLOOKUP($B1666,Stats!$A$2:$AA$19,3,FALSE))/VLOOKUP($B1666,Stats!$A$2:$AA$19,17,FALSE),""))</f>
        <v>0.11585391847087115</v>
      </c>
      <c r="BB1666" s="46"/>
      <c r="BC1666" s="46"/>
      <c r="BD1666" s="44">
        <f t="shared" si="336"/>
        <v>-0.14471949591378513</v>
      </c>
      <c r="BE1666" s="46">
        <f>IF(ISNUMBER(VLOOKUP($B1666,Stats!$A$2:$AA$19,2,FALSE))=FALSE,"",IF(ISNUMBER(Y1666),(Y1666-VLOOKUP($B1666,Stats!$A$2:$AA$19,5,FALSE))/VLOOKUP($B1666,Stats!$A$2:$AA$19,19,FALSE),""))</f>
        <v>-0.99667861270381752</v>
      </c>
      <c r="BF1666" s="46"/>
      <c r="BG1666" s="46"/>
      <c r="BH1666" s="46">
        <f>IF(ISNUMBER(VLOOKUP($B1666,Stats!$A$2:$AA$19,2,FALSE))=FALSE,"",IF(ISNUMBER(Z1666),(Z1666-VLOOKUP($B1666,Stats!$A$2:$AA$19,8,FALSE))/VLOOKUP($B1666,Stats!$A$2:$AA$19,22,FALSE),""))</f>
        <v>-0.60316436580698729</v>
      </c>
      <c r="BI1666" s="46" t="str">
        <f>IF(ISNUMBER(VLOOKUP($B1666,Stats!$A$2:$AA$19,2,FALSE))=FALSE,"",IF(ISNUMBER(#REF!),(#REF!-VLOOKUP($B1666,Stats!$A$2:$AA$19,9,FALSE))/VLOOKUP($B1666,Stats!$A$2:$AA$19,23,FALSE),""))</f>
        <v/>
      </c>
      <c r="BJ1666" s="46" t="str">
        <f>IF(ISNUMBER(VLOOKUP($B1666,Stats!$A$2:$AA$19,2,FALSE))=FALSE,"",IF(ISNUMBER(#REF!),(#REF!-VLOOKUP($B1666,Stats!$A$2:$AA$19,10,FALSE))/VLOOKUP($B1666,Stats!$A$2:$AA$19,24,FALSE),""))</f>
        <v/>
      </c>
      <c r="BK1666" s="44">
        <f t="shared" si="341"/>
        <v>0.51672571915057597</v>
      </c>
      <c r="BL1666" s="46" t="str">
        <f>IF(ISNUMBER(VLOOKUP($B1666,Stats!$A$2:$AA$19,2,FALSE))=FALSE,"",IF(ISNUMBER(#REF!),(#REF!-VLOOKUP($B1666,Stats!$A$2:$AA$19,11,FALSE))/VLOOKUP($B1666,Stats!$A$2:$AA$19,25,FALSE),""))</f>
        <v/>
      </c>
      <c r="BM1666" s="46">
        <f>IF(ISNUMBER(VLOOKUP($B1666,Stats!$A$2:$AA$19,2,FALSE))=FALSE,"",IF(ISNUMBER(AA1666),(AA1666-VLOOKUP($B1666,Stats!$A$2:$AA$19,12,FALSE))/VLOOKUP($B1666,Stats!$A$2:$AA$19,26,FALSE),""))</f>
        <v>-0.57108227124173683</v>
      </c>
      <c r="BN1666" s="46" t="str">
        <f>IF(ISNUMBER(VLOOKUP($B1666,Stats!$A$2:$AA$19,2,FALSE))=FALSE,"",IF(ISNUMBER(#REF!),(#REF!-VLOOKUP($B1666,Stats!$A$2:$AA$19,13,FALSE))/VLOOKUP($B1666,Stats!$A$2:$AA$19,27,FALSE),""))</f>
        <v/>
      </c>
      <c r="BO1666" s="46" t="str">
        <f>IF(ISNUMBER(VLOOKUP($B1666,Stats!$A$2:$AA$19,2,FALSE))=FALSE,"",IF(ISNUMBER(#REF!),(#REF!-VLOOKUP($B1666,Stats!$A$2:$AA$19,14,FALSE))/VLOOKUP($B1666,Stats!$A$2:$AB$19,28,FALSE),""))</f>
        <v/>
      </c>
      <c r="BP1666" s="46"/>
      <c r="BQ1666" s="46">
        <f>IF(ISNUMBER(VLOOKUP($B1666,Stats!$A$2:$AA$19,2,FALSE))=FALSE,"",IF(ISNUMBER(BM1666),BM1666,(VLOOKUP($B1666,Stats!$A$2:$AT$19,46,FALSE)-VLOOKUP($B1666,Stats!$A$2:$AA$19,12,FALSE))/VLOOKUP($B1666,Stats!$A$2:$AA$19,26,FALSE)))</f>
        <v>-0.57108227124173683</v>
      </c>
      <c r="BR1666" s="51">
        <f t="shared" si="342"/>
        <v>-0.57108227124173683</v>
      </c>
      <c r="BS1666" s="32" t="str">
        <f t="shared" si="337"/>
        <v>12352_201426</v>
      </c>
      <c r="BT1666" s="53">
        <f t="shared" si="338"/>
        <v>0.16687507805924118</v>
      </c>
    </row>
    <row r="1667" spans="1:72" x14ac:dyDescent="0.15">
      <c r="A1667" s="16">
        <v>12352</v>
      </c>
      <c r="B1667" s="17">
        <v>201427</v>
      </c>
      <c r="C1667" s="3">
        <v>0</v>
      </c>
      <c r="D1667" s="23">
        <v>2.8008673653776572E-3</v>
      </c>
      <c r="E1667" s="18">
        <v>1.3401131127894871E-3</v>
      </c>
      <c r="F1667" s="24">
        <v>2</v>
      </c>
      <c r="G1667" s="24">
        <v>1</v>
      </c>
      <c r="H1667" s="20">
        <v>1.6707348890728779E-3</v>
      </c>
      <c r="I1667" s="20">
        <v>-5.4141851651345885E-4</v>
      </c>
      <c r="J1667" s="24">
        <v>1</v>
      </c>
      <c r="K1667" s="24">
        <v>1</v>
      </c>
      <c r="L1667" s="20">
        <v>2.0765619357170362E-3</v>
      </c>
      <c r="M1667" s="20">
        <v>-5.4141851651345885E-4</v>
      </c>
      <c r="N1667" s="19">
        <v>1.1099000000000001</v>
      </c>
      <c r="O1667" s="19">
        <v>1.001534019130121</v>
      </c>
      <c r="P1667" s="25">
        <v>42004</v>
      </c>
      <c r="Q1667" s="20">
        <v>-5.4141851651345885E-4</v>
      </c>
      <c r="R1667" s="25">
        <v>42003</v>
      </c>
      <c r="S1667" s="25">
        <f>IF(ISNUMBER(R1667),VLOOKUP(B1667,Index!$B$3:$AB$18,27,FALSE),"")</f>
        <v>42002</v>
      </c>
      <c r="T1667" s="25">
        <f>IF(ISNUMBER($R1667),VLOOKUP($B1667,Index!$B$21:$AB$36,27,FALSE),"")</f>
        <v>42003</v>
      </c>
      <c r="U1667" s="25">
        <f>IF(ISNUMBER($R1667),VLOOKUP($B1667,Index!$B$39:$AB$54,27,FALSE),"")</f>
        <v>42003</v>
      </c>
      <c r="W1667" s="18">
        <v>0.33610408384531887</v>
      </c>
      <c r="X1667" s="19">
        <v>0.66666666666666663</v>
      </c>
      <c r="Y1667" s="18">
        <v>2.5426858552037416E-2</v>
      </c>
      <c r="Z1667" s="19">
        <f t="shared" si="339"/>
        <v>1</v>
      </c>
      <c r="AA1667" s="21">
        <v>5.1732020238506786</v>
      </c>
      <c r="AB1667" s="3">
        <v>0</v>
      </c>
      <c r="AC1667" s="18">
        <v>0.11296595517750113</v>
      </c>
      <c r="AD1667" s="19">
        <v>0.44444444444444442</v>
      </c>
      <c r="AE1667" s="18">
        <v>6.4652513582531823E-4</v>
      </c>
      <c r="AF1667" s="19">
        <f t="shared" si="340"/>
        <v>1</v>
      </c>
      <c r="AG1667" s="21">
        <v>26.762019179572757</v>
      </c>
      <c r="AH1667" s="3">
        <v>0</v>
      </c>
      <c r="AK1667" t="str">
        <f t="shared" si="348"/>
        <v/>
      </c>
      <c r="AL1667" t="str">
        <f t="shared" si="348"/>
        <v/>
      </c>
      <c r="AM1667" t="str">
        <f t="shared" si="348"/>
        <v/>
      </c>
      <c r="AN1667" t="str">
        <f t="shared" si="348"/>
        <v/>
      </c>
      <c r="AO1667" t="str">
        <f t="shared" si="348"/>
        <v/>
      </c>
      <c r="AP1667" t="str">
        <f t="shared" si="348"/>
        <v/>
      </c>
      <c r="AQ1667">
        <f t="shared" si="348"/>
        <v>5.1732020238506786</v>
      </c>
      <c r="AR1667" t="str">
        <f t="shared" si="348"/>
        <v/>
      </c>
      <c r="AS1667" t="str">
        <f t="shared" si="348"/>
        <v/>
      </c>
      <c r="AT1667" t="str">
        <f t="shared" si="348"/>
        <v/>
      </c>
      <c r="AU1667" t="str">
        <f t="shared" si="348"/>
        <v/>
      </c>
      <c r="AV1667" t="str">
        <f t="shared" si="348"/>
        <v/>
      </c>
      <c r="AW1667" t="str">
        <f t="shared" si="348"/>
        <v/>
      </c>
      <c r="AX1667" t="str">
        <f t="shared" si="348"/>
        <v/>
      </c>
      <c r="AZ1667" s="46">
        <f>IF(ISNUMBER(VLOOKUP($B1667,Stats!$A$2:$AA$19,2,FALSE))=FALSE,"",IF(ISNUMBER(W1667),(W1667-VLOOKUP($B1667,Stats!$A$2:$AA$19,2,FALSE))/VLOOKUP($B1667,Stats!$A$2:$AA$19,16,FALSE),""))</f>
        <v>-0.22517577528752805</v>
      </c>
      <c r="BA1667" s="46">
        <f>IF(ISNUMBER(VLOOKUP($B1667,Stats!$A$2:$AA$19,2,FALSE))=FALSE,"",IF(ISNUMBER(X1667),(X1667-VLOOKUP($B1667,Stats!$A$2:$AA$19,3,FALSE))/VLOOKUP($B1667,Stats!$A$2:$AA$19,17,FALSE),""))</f>
        <v>0.191037174757621</v>
      </c>
      <c r="BB1667" s="46"/>
      <c r="BC1667" s="46"/>
      <c r="BD1667" s="44">
        <f t="shared" ref="BD1667:BD1730" si="349">IF(ISNUMBER(AZ1667),MAX(-3,MIN(3,SUM(0,AZ1667)))*$AZ$1+MAX(-3,MIN(3,SUM(0,BA1667)))*$BA$1+$BB$1*MAX(-3,MIN(3,SUM(0,BC1667))),"")</f>
        <v>-1.7069300264953527E-2</v>
      </c>
      <c r="BE1667" s="46">
        <f>IF(ISNUMBER(VLOOKUP($B1667,Stats!$A$2:$AA$19,2,FALSE))=FALSE,"",IF(ISNUMBER(Y1667),(Y1667-VLOOKUP($B1667,Stats!$A$2:$AA$19,5,FALSE))/VLOOKUP($B1667,Stats!$A$2:$AA$19,19,FALSE),""))</f>
        <v>-1.2162373969222706</v>
      </c>
      <c r="BF1667" s="46"/>
      <c r="BG1667" s="46"/>
      <c r="BH1667" s="46">
        <f>IF(ISNUMBER(VLOOKUP($B1667,Stats!$A$2:$AA$19,2,FALSE))=FALSE,"",IF(ISNUMBER(Z1667),(Z1667-VLOOKUP($B1667,Stats!$A$2:$AA$19,8,FALSE))/VLOOKUP($B1667,Stats!$A$2:$AA$19,22,FALSE),""))</f>
        <v>0.41115882059143566</v>
      </c>
      <c r="BI1667" s="46" t="str">
        <f>IF(ISNUMBER(VLOOKUP($B1667,Stats!$A$2:$AA$19,2,FALSE))=FALSE,"",IF(ISNUMBER(#REF!),(#REF!-VLOOKUP($B1667,Stats!$A$2:$AA$19,9,FALSE))/VLOOKUP($B1667,Stats!$A$2:$AA$19,23,FALSE),""))</f>
        <v/>
      </c>
      <c r="BJ1667" s="46" t="str">
        <f>IF(ISNUMBER(VLOOKUP($B1667,Stats!$A$2:$AA$19,2,FALSE))=FALSE,"",IF(ISNUMBER(#REF!),(#REF!-VLOOKUP($B1667,Stats!$A$2:$AA$19,10,FALSE))/VLOOKUP($B1667,Stats!$A$2:$AA$19,24,FALSE),""))</f>
        <v/>
      </c>
      <c r="BK1667" s="44">
        <f t="shared" si="341"/>
        <v>0.97471382402302009</v>
      </c>
      <c r="BL1667" s="46" t="str">
        <f>IF(ISNUMBER(VLOOKUP($B1667,Stats!$A$2:$AA$19,2,FALSE))=FALSE,"",IF(ISNUMBER(#REF!),(#REF!-VLOOKUP($B1667,Stats!$A$2:$AA$19,11,FALSE))/VLOOKUP($B1667,Stats!$A$2:$AA$19,25,FALSE),""))</f>
        <v/>
      </c>
      <c r="BM1667" s="46">
        <f>IF(ISNUMBER(VLOOKUP($B1667,Stats!$A$2:$AA$19,2,FALSE))=FALSE,"",IF(ISNUMBER(AA1667),(AA1667-VLOOKUP($B1667,Stats!$A$2:$AA$19,12,FALSE))/VLOOKUP($B1667,Stats!$A$2:$AA$19,26,FALSE),""))</f>
        <v>-5.0635050572347011E-2</v>
      </c>
      <c r="BN1667" s="46" t="str">
        <f>IF(ISNUMBER(VLOOKUP($B1667,Stats!$A$2:$AA$19,2,FALSE))=FALSE,"",IF(ISNUMBER(#REF!),(#REF!-VLOOKUP($B1667,Stats!$A$2:$AA$19,13,FALSE))/VLOOKUP($B1667,Stats!$A$2:$AA$19,27,FALSE),""))</f>
        <v/>
      </c>
      <c r="BO1667" s="46" t="str">
        <f>IF(ISNUMBER(VLOOKUP($B1667,Stats!$A$2:$AA$19,2,FALSE))=FALSE,"",IF(ISNUMBER(#REF!),(#REF!-VLOOKUP($B1667,Stats!$A$2:$AA$19,14,FALSE))/VLOOKUP($B1667,Stats!$A$2:$AB$19,28,FALSE),""))</f>
        <v/>
      </c>
      <c r="BP1667" s="46"/>
      <c r="BQ1667" s="46">
        <f>IF(ISNUMBER(VLOOKUP($B1667,Stats!$A$2:$AA$19,2,FALSE))=FALSE,"",IF(ISNUMBER(BM1667),BM1667,(VLOOKUP($B1667,Stats!$A$2:$AT$19,46,FALSE)-VLOOKUP($B1667,Stats!$A$2:$AA$19,12,FALSE))/VLOOKUP($B1667,Stats!$A$2:$AA$19,26,FALSE)))</f>
        <v>-5.0635050572347011E-2</v>
      </c>
      <c r="BR1667" s="51">
        <f t="shared" si="342"/>
        <v>-5.0635050572347011E-2</v>
      </c>
      <c r="BS1667" s="32" t="str">
        <f t="shared" ref="BS1667:BS1730" si="350">IF(ISNUMBER(AZ1667),CONCATENATE(A1667,"_",B1667),"")</f>
        <v>12352_201427</v>
      </c>
      <c r="BT1667" s="53">
        <f t="shared" ref="BT1667:BT1730" si="351">IF(ISNUMBER(AZ1667),BD1667*$BD$1+BK1667*$BK$1+$BR$1*BR1667,"")</f>
        <v>0.57128742424635193</v>
      </c>
    </row>
    <row r="1668" spans="1:72" x14ac:dyDescent="0.15">
      <c r="A1668" s="16">
        <v>12352</v>
      </c>
      <c r="B1668" s="17">
        <v>201501</v>
      </c>
      <c r="C1668" s="3">
        <v>0</v>
      </c>
      <c r="D1668" s="23">
        <v>6.4870709072888388E-3</v>
      </c>
      <c r="E1668" s="18">
        <v>2.2642234168725357E-3</v>
      </c>
      <c r="F1668" s="24">
        <v>3</v>
      </c>
      <c r="G1668" s="24">
        <v>2</v>
      </c>
      <c r="H1668" s="20">
        <v>2.4583673393829089E-3</v>
      </c>
      <c r="I1668" s="20">
        <v>-4.4728323276127524E-4</v>
      </c>
      <c r="J1668" s="24">
        <v>2</v>
      </c>
      <c r="K1668" s="24">
        <v>2</v>
      </c>
      <c r="L1668" s="20">
        <v>4.4919593926870949E-3</v>
      </c>
      <c r="M1668" s="20">
        <v>-5.3662463107073677E-4</v>
      </c>
      <c r="N1668" s="19">
        <v>1.1181000000000001</v>
      </c>
      <c r="O1668" s="19">
        <v>1.0044919593926871</v>
      </c>
      <c r="P1668" s="25">
        <v>42010</v>
      </c>
      <c r="Q1668" s="20">
        <v>-8.9437438511774658E-4</v>
      </c>
      <c r="R1668" s="25">
        <v>42012</v>
      </c>
      <c r="S1668" s="25">
        <f>IF(ISNUMBER(R1668),VLOOKUP(B1668,Index!$B$3:$AB$18,27,FALSE),"")</f>
        <v>42013</v>
      </c>
      <c r="T1668" s="25">
        <f>IF(ISNUMBER($R1668),VLOOKUP($B1668,Index!$B$21:$AB$36,27,FALSE),"")</f>
        <v>42013</v>
      </c>
      <c r="U1668" s="25">
        <f>IF(ISNUMBER($R1668),VLOOKUP($B1668,Index!$B$39:$AB$54,27,FALSE),"")</f>
        <v>42011</v>
      </c>
      <c r="W1668" s="18">
        <v>0.46706910532479645</v>
      </c>
      <c r="X1668" s="19">
        <v>0.6</v>
      </c>
      <c r="Y1668" s="18">
        <v>4.2960618772836814E-2</v>
      </c>
      <c r="Z1668" s="19">
        <f t="shared" ref="Z1668:Z1731" si="352">IF(ISNUMBER(B1668),ABS(R1668-S1668),"")</f>
        <v>1</v>
      </c>
      <c r="AA1668" s="21">
        <v>7.2531939814385451</v>
      </c>
      <c r="AB1668" s="3">
        <v>0</v>
      </c>
      <c r="AC1668" s="18">
        <v>0.21815354914890581</v>
      </c>
      <c r="AD1668" s="19">
        <v>0.36</v>
      </c>
      <c r="AE1668" s="18">
        <v>1.8456147653450189E-3</v>
      </c>
      <c r="AF1668" s="19">
        <f t="shared" ref="AF1668:AF1731" si="353">IF(ISNUMBER(B1668),(ABS(R1668-S1668))^2,"")</f>
        <v>1</v>
      </c>
      <c r="AG1668" s="21">
        <v>52.608822932376334</v>
      </c>
      <c r="AH1668" s="3">
        <v>0</v>
      </c>
      <c r="AK1668" t="str">
        <f t="shared" si="348"/>
        <v/>
      </c>
      <c r="AL1668" t="str">
        <f t="shared" si="348"/>
        <v/>
      </c>
      <c r="AM1668" t="str">
        <f t="shared" si="348"/>
        <v/>
      </c>
      <c r="AN1668" t="str">
        <f t="shared" si="348"/>
        <v/>
      </c>
      <c r="AO1668" t="str">
        <f t="shared" si="348"/>
        <v/>
      </c>
      <c r="AP1668" t="str">
        <f t="shared" si="348"/>
        <v/>
      </c>
      <c r="AQ1668" t="str">
        <f t="shared" si="348"/>
        <v/>
      </c>
      <c r="AR1668">
        <f t="shared" si="348"/>
        <v>7.2531939814385451</v>
      </c>
      <c r="AS1668" t="str">
        <f t="shared" si="348"/>
        <v/>
      </c>
      <c r="AT1668" t="str">
        <f t="shared" si="348"/>
        <v/>
      </c>
      <c r="AU1668" t="str">
        <f t="shared" si="348"/>
        <v/>
      </c>
      <c r="AV1668" t="str">
        <f t="shared" si="348"/>
        <v/>
      </c>
      <c r="AW1668" t="str">
        <f t="shared" si="348"/>
        <v/>
      </c>
      <c r="AX1668" t="str">
        <f t="shared" si="348"/>
        <v/>
      </c>
      <c r="AZ1668" s="46">
        <f>IF(ISNUMBER(VLOOKUP($B1668,Stats!$A$2:$AA$19,2,FALSE))=FALSE,"",IF(ISNUMBER(W1668),(W1668-VLOOKUP($B1668,Stats!$A$2:$AA$19,2,FALSE))/VLOOKUP($B1668,Stats!$A$2:$AA$19,16,FALSE),""))</f>
        <v>-0.39657192719377121</v>
      </c>
      <c r="BA1668" s="46">
        <f>IF(ISNUMBER(VLOOKUP($B1668,Stats!$A$2:$AA$19,2,FALSE))=FALSE,"",IF(ISNUMBER(X1668),(X1668-VLOOKUP($B1668,Stats!$A$2:$AA$19,3,FALSE))/VLOOKUP($B1668,Stats!$A$2:$AA$19,17,FALSE),""))</f>
        <v>0.25266102439703397</v>
      </c>
      <c r="BB1668" s="46"/>
      <c r="BC1668" s="46"/>
      <c r="BD1668" s="44">
        <f t="shared" si="349"/>
        <v>-7.1955451398368619E-2</v>
      </c>
      <c r="BE1668" s="46">
        <f>IF(ISNUMBER(VLOOKUP($B1668,Stats!$A$2:$AA$19,2,FALSE))=FALSE,"",IF(ISNUMBER(Y1668),(Y1668-VLOOKUP($B1668,Stats!$A$2:$AA$19,5,FALSE))/VLOOKUP($B1668,Stats!$A$2:$AA$19,19,FALSE),""))</f>
        <v>-1.1839534890787522</v>
      </c>
      <c r="BF1668" s="46"/>
      <c r="BG1668" s="46"/>
      <c r="BH1668" s="46">
        <f>IF(ISNUMBER(VLOOKUP($B1668,Stats!$A$2:$AA$19,2,FALSE))=FALSE,"",IF(ISNUMBER(Z1668),(Z1668-VLOOKUP($B1668,Stats!$A$2:$AA$19,8,FALSE))/VLOOKUP($B1668,Stats!$A$2:$AA$19,22,FALSE),""))</f>
        <v>0.57826828658858598</v>
      </c>
      <c r="BI1668" s="46" t="str">
        <f>IF(ISNUMBER(VLOOKUP($B1668,Stats!$A$2:$AA$19,2,FALSE))=FALSE,"",IF(ISNUMBER(#REF!),(#REF!-VLOOKUP($B1668,Stats!$A$2:$AA$19,9,FALSE))/VLOOKUP($B1668,Stats!$A$2:$AA$19,23,FALSE),""))</f>
        <v/>
      </c>
      <c r="BJ1668" s="46" t="str">
        <f>IF(ISNUMBER(VLOOKUP($B1668,Stats!$A$2:$AA$19,2,FALSE))=FALSE,"",IF(ISNUMBER(#REF!),(#REF!-VLOOKUP($B1668,Stats!$A$2:$AA$19,10,FALSE))/VLOOKUP($B1668,Stats!$A$2:$AA$19,24,FALSE),""))</f>
        <v/>
      </c>
      <c r="BK1668" s="44">
        <f t="shared" si="341"/>
        <v>1.0022479283317023</v>
      </c>
      <c r="BL1668" s="46" t="str">
        <f>IF(ISNUMBER(VLOOKUP($B1668,Stats!$A$2:$AA$19,2,FALSE))=FALSE,"",IF(ISNUMBER(#REF!),(#REF!-VLOOKUP($B1668,Stats!$A$2:$AA$19,11,FALSE))/VLOOKUP($B1668,Stats!$A$2:$AA$19,25,FALSE),""))</f>
        <v/>
      </c>
      <c r="BM1668" s="46">
        <f>IF(ISNUMBER(VLOOKUP($B1668,Stats!$A$2:$AA$19,2,FALSE))=FALSE,"",IF(ISNUMBER(AA1668),(AA1668-VLOOKUP($B1668,Stats!$A$2:$AA$19,12,FALSE))/VLOOKUP($B1668,Stats!$A$2:$AA$19,26,FALSE),""))</f>
        <v>0.17965911071104701</v>
      </c>
      <c r="BN1668" s="46" t="str">
        <f>IF(ISNUMBER(VLOOKUP($B1668,Stats!$A$2:$AA$19,2,FALSE))=FALSE,"",IF(ISNUMBER(#REF!),(#REF!-VLOOKUP($B1668,Stats!$A$2:$AA$19,13,FALSE))/VLOOKUP($B1668,Stats!$A$2:$AA$19,27,FALSE),""))</f>
        <v/>
      </c>
      <c r="BO1668" s="46" t="str">
        <f>IF(ISNUMBER(VLOOKUP($B1668,Stats!$A$2:$AA$19,2,FALSE))=FALSE,"",IF(ISNUMBER(#REF!),(#REF!-VLOOKUP($B1668,Stats!$A$2:$AA$19,14,FALSE))/VLOOKUP($B1668,Stats!$A$2:$AB$19,28,FALSE),""))</f>
        <v/>
      </c>
      <c r="BP1668" s="46"/>
      <c r="BQ1668" s="46">
        <f>IF(ISNUMBER(VLOOKUP($B1668,Stats!$A$2:$AA$19,2,FALSE))=FALSE,"",IF(ISNUMBER(BM1668),BM1668,(VLOOKUP($B1668,Stats!$A$2:$AT$19,46,FALSE)-VLOOKUP($B1668,Stats!$A$2:$AA$19,12,FALSE))/VLOOKUP($B1668,Stats!$A$2:$AA$19,26,FALSE)))</f>
        <v>0.17965911071104701</v>
      </c>
      <c r="BR1668" s="51">
        <f t="shared" si="342"/>
        <v>0.17965911071104701</v>
      </c>
      <c r="BS1668" s="32" t="str">
        <f t="shared" si="350"/>
        <v>12352_201501</v>
      </c>
      <c r="BT1668" s="53">
        <f t="shared" si="351"/>
        <v>0.62288948886155704</v>
      </c>
    </row>
    <row r="1669" spans="1:72" x14ac:dyDescent="0.15">
      <c r="A1669" s="16">
        <v>12352</v>
      </c>
      <c r="B1669" s="17">
        <v>201502</v>
      </c>
      <c r="C1669" s="3">
        <v>0</v>
      </c>
      <c r="D1669" s="23">
        <v>7.4299525557246504E-3</v>
      </c>
      <c r="E1669" s="18">
        <v>2.3341899480213871E-3</v>
      </c>
      <c r="F1669" s="24">
        <v>5</v>
      </c>
      <c r="G1669" s="24">
        <v>5</v>
      </c>
      <c r="H1669" s="20">
        <v>2.3028434583869384E-3</v>
      </c>
      <c r="I1669" s="20">
        <v>-8.169101429930548E-4</v>
      </c>
      <c r="J1669" s="24">
        <v>3</v>
      </c>
      <c r="K1669" s="24">
        <v>2</v>
      </c>
      <c r="L1669" s="20">
        <v>6.6012488849243045E-3</v>
      </c>
      <c r="M1669" s="20">
        <v>-1.1538120173959499E-3</v>
      </c>
      <c r="N1669" s="19">
        <v>1.1284000000000001</v>
      </c>
      <c r="O1669" s="19">
        <v>1.0081300813008132</v>
      </c>
      <c r="P1669" s="25">
        <v>42023</v>
      </c>
      <c r="Q1669" s="20">
        <v>-2.6586316908898677E-3</v>
      </c>
      <c r="R1669" s="25">
        <v>42027</v>
      </c>
      <c r="S1669" s="25">
        <f>IF(ISNUMBER(R1669),VLOOKUP(B1669,Index!$B$3:$AB$18,27,FALSE),"")</f>
        <v>42023</v>
      </c>
      <c r="T1669" s="25">
        <f>IF(ISNUMBER($R1669),VLOOKUP($B1669,Index!$B$21:$AB$36,27,FALSE),"")</f>
        <v>42023</v>
      </c>
      <c r="U1669" s="25">
        <f>IF(ISNUMBER($R1669),VLOOKUP($B1669,Index!$B$39:$AB$54,27,FALSE),"")</f>
        <v>42027</v>
      </c>
      <c r="W1669" s="18">
        <v>0.22289857667173951</v>
      </c>
      <c r="X1669" s="19">
        <v>0.5</v>
      </c>
      <c r="Y1669" s="18">
        <v>4.4288140363305736E-2</v>
      </c>
      <c r="Z1669" s="19">
        <f t="shared" si="352"/>
        <v>4</v>
      </c>
      <c r="AA1669" s="21">
        <v>2.7946528212931137</v>
      </c>
      <c r="AB1669" s="3">
        <v>0</v>
      </c>
      <c r="AC1669" s="18">
        <v>4.9683775482287335E-2</v>
      </c>
      <c r="AD1669" s="19">
        <v>0.25</v>
      </c>
      <c r="AE1669" s="18">
        <v>1.9614393768398707E-3</v>
      </c>
      <c r="AF1669" s="19">
        <f t="shared" si="353"/>
        <v>16</v>
      </c>
      <c r="AG1669" s="21">
        <v>7.8100843915615599</v>
      </c>
      <c r="AH1669" s="3">
        <v>0</v>
      </c>
      <c r="AK1669" t="str">
        <f t="shared" si="348"/>
        <v/>
      </c>
      <c r="AL1669" t="str">
        <f t="shared" si="348"/>
        <v/>
      </c>
      <c r="AM1669" t="str">
        <f t="shared" si="348"/>
        <v/>
      </c>
      <c r="AN1669" t="str">
        <f t="shared" si="348"/>
        <v/>
      </c>
      <c r="AO1669" t="str">
        <f t="shared" si="348"/>
        <v/>
      </c>
      <c r="AP1669" t="str">
        <f t="shared" si="348"/>
        <v/>
      </c>
      <c r="AQ1669" t="str">
        <f t="shared" si="348"/>
        <v/>
      </c>
      <c r="AR1669" t="str">
        <f t="shared" si="348"/>
        <v/>
      </c>
      <c r="AS1669">
        <f t="shared" si="348"/>
        <v>2.7946528212931137</v>
      </c>
      <c r="AT1669" t="str">
        <f t="shared" si="348"/>
        <v/>
      </c>
      <c r="AU1669" t="str">
        <f t="shared" si="348"/>
        <v/>
      </c>
      <c r="AV1669" t="str">
        <f t="shared" si="348"/>
        <v/>
      </c>
      <c r="AW1669" t="str">
        <f t="shared" si="348"/>
        <v/>
      </c>
      <c r="AX1669" t="str">
        <f t="shared" si="348"/>
        <v/>
      </c>
      <c r="AZ1669" s="46">
        <f>IF(ISNUMBER(VLOOKUP($B1669,Stats!$A$2:$AA$19,2,FALSE))=FALSE,"",IF(ISNUMBER(W1669),(W1669-VLOOKUP($B1669,Stats!$A$2:$AA$19,2,FALSE))/VLOOKUP($B1669,Stats!$A$2:$AA$19,16,FALSE),""))</f>
        <v>-0.69256728899688014</v>
      </c>
      <c r="BA1669" s="46">
        <f>IF(ISNUMBER(VLOOKUP($B1669,Stats!$A$2:$AA$19,2,FALSE))=FALSE,"",IF(ISNUMBER(X1669),(X1669-VLOOKUP($B1669,Stats!$A$2:$AA$19,3,FALSE))/VLOOKUP($B1669,Stats!$A$2:$AA$19,17,FALSE),""))</f>
        <v>-1.4368443542195379</v>
      </c>
      <c r="BB1669" s="46"/>
      <c r="BC1669" s="46"/>
      <c r="BD1669" s="44">
        <f t="shared" si="349"/>
        <v>-1.064705821608209</v>
      </c>
      <c r="BE1669" s="46">
        <f>IF(ISNUMBER(VLOOKUP($B1669,Stats!$A$2:$AA$19,2,FALSE))=FALSE,"",IF(ISNUMBER(Y1669),(Y1669-VLOOKUP($B1669,Stats!$A$2:$AA$19,5,FALSE))/VLOOKUP($B1669,Stats!$A$2:$AA$19,19,FALSE),""))</f>
        <v>-1.2811010040613151</v>
      </c>
      <c r="BF1669" s="46"/>
      <c r="BG1669" s="46"/>
      <c r="BH1669" s="46">
        <f>IF(ISNUMBER(VLOOKUP($B1669,Stats!$A$2:$AA$19,2,FALSE))=FALSE,"",IF(ISNUMBER(Z1669),(Z1669-VLOOKUP($B1669,Stats!$A$2:$AA$19,8,FALSE))/VLOOKUP($B1669,Stats!$A$2:$AA$19,22,FALSE),""))</f>
        <v>2.02323694795402</v>
      </c>
      <c r="BI1669" s="46" t="str">
        <f>IF(ISNUMBER(VLOOKUP($B1669,Stats!$A$2:$AA$19,2,FALSE))=FALSE,"",IF(ISNUMBER(#REF!),(#REF!-VLOOKUP($B1669,Stats!$A$2:$AA$19,9,FALSE))/VLOOKUP($B1669,Stats!$A$2:$AA$19,23,FALSE),""))</f>
        <v/>
      </c>
      <c r="BJ1669" s="46" t="str">
        <f>IF(ISNUMBER(VLOOKUP($B1669,Stats!$A$2:$AA$19,2,FALSE))=FALSE,"",IF(ISNUMBER(#REF!),(#REF!-VLOOKUP($B1669,Stats!$A$2:$AA$19,10,FALSE))/VLOOKUP($B1669,Stats!$A$2:$AA$19,24,FALSE),""))</f>
        <v/>
      </c>
      <c r="BK1669" s="44">
        <f t="shared" ref="BK1669:BK1732" si="354">IF(ISNUMBER(AZ1669),(MAX(-3,MIN(3,SUM(0,-BE1669)))*$BE$1+MAX(-3,MIN(3,SUM(0,-BF1669)))*$BF$1+$BG$1*MAX(-3,MIN(3,SUM(0,-BG1669)))+$BH$1*MAX(-3,MIN(3,SUM(0,BH1669)))+$BI$1*MAX(-3,MIN(3,SUM(0,BI1669)))+$BJ$1*MAX(-3,MIN(3,SUM(0,BJ1669)))),"")</f>
        <v>1.5037417872291265</v>
      </c>
      <c r="BL1669" s="46" t="str">
        <f>IF(ISNUMBER(VLOOKUP($B1669,Stats!$A$2:$AA$19,2,FALSE))=FALSE,"",IF(ISNUMBER(#REF!),(#REF!-VLOOKUP($B1669,Stats!$A$2:$AA$19,11,FALSE))/VLOOKUP($B1669,Stats!$A$2:$AA$19,25,FALSE),""))</f>
        <v/>
      </c>
      <c r="BM1669" s="46">
        <f>IF(ISNUMBER(VLOOKUP($B1669,Stats!$A$2:$AA$19,2,FALSE))=FALSE,"",IF(ISNUMBER(AA1669),(AA1669-VLOOKUP($B1669,Stats!$A$2:$AA$19,12,FALSE))/VLOOKUP($B1669,Stats!$A$2:$AA$19,26,FALSE),""))</f>
        <v>2.9235776622460907E-2</v>
      </c>
      <c r="BN1669" s="46" t="str">
        <f>IF(ISNUMBER(VLOOKUP($B1669,Stats!$A$2:$AA$19,2,FALSE))=FALSE,"",IF(ISNUMBER(#REF!),(#REF!-VLOOKUP($B1669,Stats!$A$2:$AA$19,13,FALSE))/VLOOKUP($B1669,Stats!$A$2:$AA$19,27,FALSE),""))</f>
        <v/>
      </c>
      <c r="BO1669" s="46" t="str">
        <f>IF(ISNUMBER(VLOOKUP($B1669,Stats!$A$2:$AA$19,2,FALSE))=FALSE,"",IF(ISNUMBER(#REF!),(#REF!-VLOOKUP($B1669,Stats!$A$2:$AA$19,14,FALSE))/VLOOKUP($B1669,Stats!$A$2:$AB$19,28,FALSE),""))</f>
        <v/>
      </c>
      <c r="BP1669" s="46"/>
      <c r="BQ1669" s="46">
        <f>IF(ISNUMBER(VLOOKUP($B1669,Stats!$A$2:$AA$19,2,FALSE))=FALSE,"",IF(ISNUMBER(BM1669),BM1669,(VLOOKUP($B1669,Stats!$A$2:$AT$19,46,FALSE)-VLOOKUP($B1669,Stats!$A$2:$AA$19,12,FALSE))/VLOOKUP($B1669,Stats!$A$2:$AA$19,26,FALSE)))</f>
        <v>2.9235776622460907E-2</v>
      </c>
      <c r="BR1669" s="51">
        <f t="shared" si="342"/>
        <v>2.9235776622460907E-2</v>
      </c>
      <c r="BS1669" s="32" t="str">
        <f t="shared" si="350"/>
        <v>12352_201502</v>
      </c>
      <c r="BT1669" s="53">
        <f t="shared" si="351"/>
        <v>0.69515106334032628</v>
      </c>
    </row>
    <row r="1670" spans="1:72" x14ac:dyDescent="0.15">
      <c r="A1670" s="16">
        <v>12352</v>
      </c>
      <c r="B1670" s="17">
        <v>201503</v>
      </c>
      <c r="C1670" s="3">
        <v>0</v>
      </c>
      <c r="D1670" s="23">
        <v>6.9308690243470306E-3</v>
      </c>
      <c r="E1670" s="18">
        <v>1.1070442539968346E-3</v>
      </c>
      <c r="F1670" s="24">
        <v>6</v>
      </c>
      <c r="G1670" s="24">
        <v>4</v>
      </c>
      <c r="H1670" s="20">
        <v>1.3292040162814489E-3</v>
      </c>
      <c r="I1670" s="20">
        <v>-2.6509213618544636E-4</v>
      </c>
      <c r="J1670" s="24">
        <v>3</v>
      </c>
      <c r="K1670" s="24">
        <v>3</v>
      </c>
      <c r="L1670" s="20">
        <v>2.7448202585445003E-3</v>
      </c>
      <c r="M1670" s="20">
        <v>-5.2989490417743035E-4</v>
      </c>
      <c r="N1670" s="19">
        <v>1.1332</v>
      </c>
      <c r="O1670" s="19">
        <v>1.006930869024347</v>
      </c>
      <c r="P1670" s="25">
        <v>42041</v>
      </c>
      <c r="Q1670" s="20">
        <v>-8.8300220750558989E-4</v>
      </c>
      <c r="R1670" s="25">
        <v>42040</v>
      </c>
      <c r="S1670" s="25">
        <f>IF(ISNUMBER(R1670),VLOOKUP(B1670,Index!$B$3:$AB$18,27,FALSE),"")</f>
        <v>42041</v>
      </c>
      <c r="T1670" s="25">
        <f>IF(ISNUMBER($R1670),VLOOKUP($B1670,Index!$B$21:$AB$36,27,FALSE),"")</f>
        <v>42041</v>
      </c>
      <c r="U1670" s="25">
        <f>IF(ISNUMBER($R1670),VLOOKUP($B1670,Index!$B$39:$AB$54,27,FALSE),"")</f>
        <v>42034</v>
      </c>
      <c r="W1670" s="18">
        <v>0.20792607073041092</v>
      </c>
      <c r="X1670" s="19">
        <v>0.6</v>
      </c>
      <c r="Y1670" s="18">
        <v>2.1004687879391755E-2</v>
      </c>
      <c r="Z1670" s="19">
        <f t="shared" si="352"/>
        <v>1</v>
      </c>
      <c r="AA1670" s="21">
        <v>7.8492091700723803</v>
      </c>
      <c r="AB1670" s="3">
        <v>0</v>
      </c>
      <c r="AC1670" s="18">
        <v>4.3233250889387842E-2</v>
      </c>
      <c r="AD1670" s="19">
        <v>0.36</v>
      </c>
      <c r="AE1670" s="18">
        <v>4.4119691291066691E-4</v>
      </c>
      <c r="AF1670" s="19">
        <f t="shared" si="353"/>
        <v>1</v>
      </c>
      <c r="AG1670" s="21">
        <v>61.610084595548344</v>
      </c>
      <c r="AH1670" s="3">
        <v>0</v>
      </c>
      <c r="AK1670" t="str">
        <f t="shared" si="348"/>
        <v/>
      </c>
      <c r="AL1670" t="str">
        <f t="shared" si="348"/>
        <v/>
      </c>
      <c r="AM1670" t="str">
        <f t="shared" si="348"/>
        <v/>
      </c>
      <c r="AN1670" t="str">
        <f t="shared" si="348"/>
        <v/>
      </c>
      <c r="AO1670" t="str">
        <f t="shared" si="348"/>
        <v/>
      </c>
      <c r="AP1670" t="str">
        <f t="shared" si="348"/>
        <v/>
      </c>
      <c r="AQ1670" t="str">
        <f t="shared" si="348"/>
        <v/>
      </c>
      <c r="AR1670" t="str">
        <f t="shared" si="348"/>
        <v/>
      </c>
      <c r="AS1670" t="str">
        <f t="shared" si="348"/>
        <v/>
      </c>
      <c r="AT1670">
        <f t="shared" si="348"/>
        <v>7.8492091700723803</v>
      </c>
      <c r="AU1670" t="str">
        <f t="shared" si="348"/>
        <v/>
      </c>
      <c r="AV1670" t="str">
        <f t="shared" si="348"/>
        <v/>
      </c>
      <c r="AW1670" t="str">
        <f t="shared" si="348"/>
        <v/>
      </c>
      <c r="AX1670" t="str">
        <f t="shared" si="348"/>
        <v/>
      </c>
      <c r="AZ1670" s="46">
        <f>IF(ISNUMBER(VLOOKUP($B1670,Stats!$A$2:$AA$19,2,FALSE))=FALSE,"",IF(ISNUMBER(W1670),(W1670-VLOOKUP($B1670,Stats!$A$2:$AA$19,2,FALSE))/VLOOKUP($B1670,Stats!$A$2:$AA$19,16,FALSE),""))</f>
        <v>0.84415734677824694</v>
      </c>
      <c r="BA1670" s="46">
        <f>IF(ISNUMBER(VLOOKUP($B1670,Stats!$A$2:$AA$19,2,FALSE))=FALSE,"",IF(ISNUMBER(X1670),(X1670-VLOOKUP($B1670,Stats!$A$2:$AA$19,3,FALSE))/VLOOKUP($B1670,Stats!$A$2:$AA$19,17,FALSE),""))</f>
        <v>1.3468599432198178</v>
      </c>
      <c r="BB1670" s="46"/>
      <c r="BC1670" s="46"/>
      <c r="BD1670" s="44">
        <f t="shared" si="349"/>
        <v>1.0955086449990323</v>
      </c>
      <c r="BE1670" s="46">
        <f>IF(ISNUMBER(VLOOKUP($B1670,Stats!$A$2:$AA$19,2,FALSE))=FALSE,"",IF(ISNUMBER(Y1670),(Y1670-VLOOKUP($B1670,Stats!$A$2:$AA$19,5,FALSE))/VLOOKUP($B1670,Stats!$A$2:$AA$19,19,FALSE),""))</f>
        <v>-1.3932261882805188</v>
      </c>
      <c r="BF1670" s="46"/>
      <c r="BG1670" s="46"/>
      <c r="BH1670" s="46">
        <f>IF(ISNUMBER(VLOOKUP($B1670,Stats!$A$2:$AA$19,2,FALSE))=FALSE,"",IF(ISNUMBER(Z1670),(Z1670-VLOOKUP($B1670,Stats!$A$2:$AA$19,8,FALSE))/VLOOKUP($B1670,Stats!$A$2:$AA$19,22,FALSE),""))</f>
        <v>-0.25161069194327906</v>
      </c>
      <c r="BI1670" s="46" t="str">
        <f>IF(ISNUMBER(VLOOKUP($B1670,Stats!$A$2:$AA$19,2,FALSE))=FALSE,"",IF(ISNUMBER(#REF!),(#REF!-VLOOKUP($B1670,Stats!$A$2:$AA$19,9,FALSE))/VLOOKUP($B1670,Stats!$A$2:$AA$19,23,FALSE),""))</f>
        <v/>
      </c>
      <c r="BJ1670" s="46" t="str">
        <f>IF(ISNUMBER(VLOOKUP($B1670,Stats!$A$2:$AA$19,2,FALSE))=FALSE,"",IF(ISNUMBER(#REF!),(#REF!-VLOOKUP($B1670,Stats!$A$2:$AA$19,10,FALSE))/VLOOKUP($B1670,Stats!$A$2:$AA$19,24,FALSE),""))</f>
        <v/>
      </c>
      <c r="BK1670" s="44">
        <f t="shared" si="354"/>
        <v>0.89977512421337935</v>
      </c>
      <c r="BL1670" s="46" t="str">
        <f>IF(ISNUMBER(VLOOKUP($B1670,Stats!$A$2:$AA$19,2,FALSE))=FALSE,"",IF(ISNUMBER(#REF!),(#REF!-VLOOKUP($B1670,Stats!$A$2:$AA$19,11,FALSE))/VLOOKUP($B1670,Stats!$A$2:$AA$19,25,FALSE),""))</f>
        <v/>
      </c>
      <c r="BM1670" s="46">
        <f>IF(ISNUMBER(VLOOKUP($B1670,Stats!$A$2:$AA$19,2,FALSE))=FALSE,"",IF(ISNUMBER(AA1670),(AA1670-VLOOKUP($B1670,Stats!$A$2:$AA$19,12,FALSE))/VLOOKUP($B1670,Stats!$A$2:$AA$19,26,FALSE),""))</f>
        <v>0.65719013475329557</v>
      </c>
      <c r="BN1670" s="46" t="str">
        <f>IF(ISNUMBER(VLOOKUP($B1670,Stats!$A$2:$AA$19,2,FALSE))=FALSE,"",IF(ISNUMBER(#REF!),(#REF!-VLOOKUP($B1670,Stats!$A$2:$AA$19,13,FALSE))/VLOOKUP($B1670,Stats!$A$2:$AA$19,27,FALSE),""))</f>
        <v/>
      </c>
      <c r="BO1670" s="46" t="str">
        <f>IF(ISNUMBER(VLOOKUP($B1670,Stats!$A$2:$AA$19,2,FALSE))=FALSE,"",IF(ISNUMBER(#REF!),(#REF!-VLOOKUP($B1670,Stats!$A$2:$AA$19,14,FALSE))/VLOOKUP($B1670,Stats!$A$2:$AB$19,28,FALSE),""))</f>
        <v/>
      </c>
      <c r="BP1670" s="46"/>
      <c r="BQ1670" s="46">
        <f>IF(ISNUMBER(VLOOKUP($B1670,Stats!$A$2:$AA$19,2,FALSE))=FALSE,"",IF(ISNUMBER(BM1670),BM1670,(VLOOKUP($B1670,Stats!$A$2:$AT$19,46,FALSE)-VLOOKUP($B1670,Stats!$A$2:$AA$19,12,FALSE))/VLOOKUP($B1670,Stats!$A$2:$AA$19,26,FALSE)))</f>
        <v>0.65719013475329557</v>
      </c>
      <c r="BR1670" s="51">
        <f t="shared" ref="BR1670:BR1733" si="355">IF(ISNUMBER(AZ1670),MAX(-3,MIN(3,SUM(0,BQ1670)))*$BM$1+$BN$1*MAX(-3,MIN(3,SUM(0,BN1670)))+$BO$1*MAX(-3,MIN(3,SUM(0,BO1670))),"")</f>
        <v>0.65719013475329557</v>
      </c>
      <c r="BS1670" s="32" t="str">
        <f t="shared" si="350"/>
        <v>12352_201503</v>
      </c>
      <c r="BT1670" s="53">
        <f t="shared" si="351"/>
        <v>0.89040483047849317</v>
      </c>
    </row>
    <row r="1671" spans="1:72" x14ac:dyDescent="0.15">
      <c r="A1671" s="16">
        <v>12352</v>
      </c>
      <c r="B1671" s="17">
        <v>201504</v>
      </c>
      <c r="C1671" s="3">
        <v>0</v>
      </c>
      <c r="D1671" s="23">
        <v>4.3240381221318902E-3</v>
      </c>
      <c r="E1671" s="18">
        <v>1.9751586807643102E-3</v>
      </c>
      <c r="F1671" s="24">
        <v>6</v>
      </c>
      <c r="G1671" s="24">
        <v>1</v>
      </c>
      <c r="H1671" s="20">
        <v>1.2801825916481564E-3</v>
      </c>
      <c r="I1671" s="20">
        <v>-3.3533356865513841E-3</v>
      </c>
      <c r="J1671" s="24">
        <v>6</v>
      </c>
      <c r="K1671" s="24">
        <v>1</v>
      </c>
      <c r="L1671" s="20">
        <v>2.5616111650912377E-3</v>
      </c>
      <c r="M1671" s="20">
        <v>-3.3533356865513841E-3</v>
      </c>
      <c r="N1671" s="19">
        <v>1.1380999999999999</v>
      </c>
      <c r="O1671" s="19">
        <v>1.0077032052417212</v>
      </c>
      <c r="P1671" s="25">
        <v>42052</v>
      </c>
      <c r="Q1671" s="20">
        <v>0</v>
      </c>
      <c r="R1671" s="25">
        <v>42044</v>
      </c>
      <c r="S1671" s="25">
        <f>IF(ISNUMBER(R1671),VLOOKUP(B1671,Index!$B$3:$AB$18,27,FALSE),"")</f>
        <v>42044</v>
      </c>
      <c r="T1671" s="25">
        <f>IF(ISNUMBER($R1671),VLOOKUP($B1671,Index!$B$21:$AB$36,27,FALSE),"")</f>
        <v>42044</v>
      </c>
      <c r="U1671" s="25">
        <f>IF(ISNUMBER($R1671),VLOOKUP($B1671,Index!$B$39:$AB$54,27,FALSE),"")</f>
        <v>42052</v>
      </c>
      <c r="W1671" s="18">
        <v>0.17296152488527561</v>
      </c>
      <c r="X1671" s="19">
        <v>0.8571428571428571</v>
      </c>
      <c r="Y1671" s="18">
        <v>3.7476001028811753E-2</v>
      </c>
      <c r="Z1671" s="19">
        <f t="shared" si="352"/>
        <v>0</v>
      </c>
      <c r="AA1671" s="21" t="s">
        <v>25</v>
      </c>
      <c r="AB1671" s="3">
        <v>0</v>
      </c>
      <c r="AC1671" s="18">
        <v>2.9915689090639814E-2</v>
      </c>
      <c r="AD1671" s="19">
        <v>0.73469387755102034</v>
      </c>
      <c r="AE1671" s="18">
        <v>1.4044506531114996E-3</v>
      </c>
      <c r="AF1671" s="19">
        <f t="shared" si="353"/>
        <v>0</v>
      </c>
      <c r="AG1671" s="21" t="s">
        <v>25</v>
      </c>
      <c r="AH1671" s="3">
        <v>0</v>
      </c>
      <c r="AK1671" t="str">
        <f t="shared" si="348"/>
        <v/>
      </c>
      <c r="AL1671" t="str">
        <f t="shared" si="348"/>
        <v/>
      </c>
      <c r="AM1671" t="str">
        <f t="shared" si="348"/>
        <v/>
      </c>
      <c r="AN1671" t="str">
        <f t="shared" si="348"/>
        <v/>
      </c>
      <c r="AO1671" t="str">
        <f t="shared" si="348"/>
        <v/>
      </c>
      <c r="AP1671" t="str">
        <f t="shared" si="348"/>
        <v/>
      </c>
      <c r="AQ1671" t="str">
        <f t="shared" si="348"/>
        <v/>
      </c>
      <c r="AR1671" t="str">
        <f t="shared" si="348"/>
        <v/>
      </c>
      <c r="AS1671" t="str">
        <f t="shared" si="348"/>
        <v/>
      </c>
      <c r="AT1671" t="str">
        <f t="shared" si="348"/>
        <v/>
      </c>
      <c r="AU1671" t="str">
        <f t="shared" si="348"/>
        <v/>
      </c>
      <c r="AV1671" t="str">
        <f t="shared" si="348"/>
        <v/>
      </c>
      <c r="AW1671" t="str">
        <f t="shared" si="348"/>
        <v/>
      </c>
      <c r="AX1671" t="str">
        <f t="shared" si="348"/>
        <v/>
      </c>
      <c r="AZ1671" s="46">
        <f>IF(ISNUMBER(VLOOKUP($B1671,Stats!$A$2:$AA$19,2,FALSE))=FALSE,"",IF(ISNUMBER(W1671),(W1671-VLOOKUP($B1671,Stats!$A$2:$AA$19,2,FALSE))/VLOOKUP($B1671,Stats!$A$2:$AA$19,16,FALSE),""))</f>
        <v>-1.0098678038972035</v>
      </c>
      <c r="BA1671" s="46">
        <f>IF(ISNUMBER(VLOOKUP($B1671,Stats!$A$2:$AA$19,2,FALSE))=FALSE,"",IF(ISNUMBER(X1671),(X1671-VLOOKUP($B1671,Stats!$A$2:$AA$19,3,FALSE))/VLOOKUP($B1671,Stats!$A$2:$AA$19,17,FALSE),""))</f>
        <v>-2.8916520771255196E-2</v>
      </c>
      <c r="BB1671" s="46"/>
      <c r="BC1671" s="46"/>
      <c r="BD1671" s="44">
        <f t="shared" si="349"/>
        <v>-0.51939216233422936</v>
      </c>
      <c r="BE1671" s="46">
        <f>IF(ISNUMBER(VLOOKUP($B1671,Stats!$A$2:$AA$19,2,FALSE))=FALSE,"",IF(ISNUMBER(Y1671),(Y1671-VLOOKUP($B1671,Stats!$A$2:$AA$19,5,FALSE))/VLOOKUP($B1671,Stats!$A$2:$AA$19,19,FALSE),""))</f>
        <v>-0.70725863588828186</v>
      </c>
      <c r="BF1671" s="46"/>
      <c r="BG1671" s="46"/>
      <c r="BH1671" s="46">
        <f>IF(ISNUMBER(VLOOKUP($B1671,Stats!$A$2:$AA$19,2,FALSE))=FALSE,"",IF(ISNUMBER(Z1671),(Z1671-VLOOKUP($B1671,Stats!$A$2:$AA$19,8,FALSE))/VLOOKUP($B1671,Stats!$A$2:$AA$19,22,FALSE),""))</f>
        <v>-0.5145844845400992</v>
      </c>
      <c r="BI1671" s="46" t="str">
        <f>IF(ISNUMBER(VLOOKUP($B1671,Stats!$A$2:$AA$19,2,FALSE))=FALSE,"",IF(ISNUMBER(#REF!),(#REF!-VLOOKUP($B1671,Stats!$A$2:$AA$19,9,FALSE))/VLOOKUP($B1671,Stats!$A$2:$AA$19,23,FALSE),""))</f>
        <v/>
      </c>
      <c r="BJ1671" s="46" t="str">
        <f>IF(ISNUMBER(VLOOKUP($B1671,Stats!$A$2:$AA$19,2,FALSE))=FALSE,"",IF(ISNUMBER(#REF!),(#REF!-VLOOKUP($B1671,Stats!$A$2:$AA$19,10,FALSE))/VLOOKUP($B1671,Stats!$A$2:$AA$19,24,FALSE),""))</f>
        <v/>
      </c>
      <c r="BK1671" s="44">
        <f t="shared" si="354"/>
        <v>0.3407056997597675</v>
      </c>
      <c r="BL1671" s="46" t="str">
        <f>IF(ISNUMBER(VLOOKUP($B1671,Stats!$A$2:$AA$19,2,FALSE))=FALSE,"",IF(ISNUMBER(#REF!),(#REF!-VLOOKUP($B1671,Stats!$A$2:$AA$19,11,FALSE))/VLOOKUP($B1671,Stats!$A$2:$AA$19,25,FALSE),""))</f>
        <v/>
      </c>
      <c r="BM1671" s="46" t="str">
        <f>IF(ISNUMBER(VLOOKUP($B1671,Stats!$A$2:$AA$19,2,FALSE))=FALSE,"",IF(ISNUMBER(AA1671),(AA1671-VLOOKUP($B1671,Stats!$A$2:$AA$19,12,FALSE))/VLOOKUP($B1671,Stats!$A$2:$AA$19,26,FALSE),""))</f>
        <v/>
      </c>
      <c r="BN1671" s="46" t="str">
        <f>IF(ISNUMBER(VLOOKUP($B1671,Stats!$A$2:$AA$19,2,FALSE))=FALSE,"",IF(ISNUMBER(#REF!),(#REF!-VLOOKUP($B1671,Stats!$A$2:$AA$19,13,FALSE))/VLOOKUP($B1671,Stats!$A$2:$AA$19,27,FALSE),""))</f>
        <v/>
      </c>
      <c r="BO1671" s="46" t="str">
        <f>IF(ISNUMBER(VLOOKUP($B1671,Stats!$A$2:$AA$19,2,FALSE))=FALSE,"",IF(ISNUMBER(#REF!),(#REF!-VLOOKUP($B1671,Stats!$A$2:$AA$19,14,FALSE))/VLOOKUP($B1671,Stats!$A$2:$AB$19,28,FALSE),""))</f>
        <v/>
      </c>
      <c r="BP1671" s="46"/>
      <c r="BQ1671" s="46">
        <f>IF(ISNUMBER(VLOOKUP($B1671,Stats!$A$2:$AA$19,2,FALSE))=FALSE,"",IF(ISNUMBER(BM1671),BM1671,(VLOOKUP($B1671,Stats!$A$2:$AT$19,46,FALSE)-VLOOKUP($B1671,Stats!$A$2:$AA$19,12,FALSE))/VLOOKUP($B1671,Stats!$A$2:$AA$19,26,FALSE)))</f>
        <v>-0.64096278450557098</v>
      </c>
      <c r="BR1671" s="51">
        <f t="shared" si="355"/>
        <v>-0.64096278450557098</v>
      </c>
      <c r="BS1671" s="32" t="str">
        <f t="shared" si="350"/>
        <v>12352_201504</v>
      </c>
      <c r="BT1671" s="53">
        <f t="shared" si="351"/>
        <v>-2.7647569512099582E-2</v>
      </c>
    </row>
    <row r="1672" spans="1:72" x14ac:dyDescent="0.15">
      <c r="A1672" s="16">
        <v>12352</v>
      </c>
      <c r="B1672" s="17">
        <v>201505</v>
      </c>
      <c r="C1672" s="3">
        <v>0</v>
      </c>
      <c r="D1672" s="23">
        <v>1.4322115807047009E-2</v>
      </c>
      <c r="E1672" s="18">
        <v>3.2145453784007999E-3</v>
      </c>
      <c r="F1672" s="24">
        <v>6</v>
      </c>
      <c r="G1672" s="24">
        <v>2</v>
      </c>
      <c r="H1672" s="20">
        <v>3.4513185171867189E-3</v>
      </c>
      <c r="I1672" s="20">
        <v>-3.2192852643497805E-3</v>
      </c>
      <c r="J1672" s="24">
        <v>5</v>
      </c>
      <c r="K1672" s="24">
        <v>1</v>
      </c>
      <c r="L1672" s="20">
        <v>4.7447500219663929E-3</v>
      </c>
      <c r="M1672" s="20">
        <v>-3.760384783559223E-3</v>
      </c>
      <c r="N1672" s="19">
        <v>1.1575</v>
      </c>
      <c r="O1672" s="19">
        <v>1.0122431132487975</v>
      </c>
      <c r="P1672" s="25">
        <v>42068</v>
      </c>
      <c r="Q1672" s="20">
        <v>-3.760384783559223E-3</v>
      </c>
      <c r="R1672" s="25">
        <v>42061</v>
      </c>
      <c r="S1672" s="25">
        <f>IF(ISNUMBER(R1672),VLOOKUP(B1672,Index!$B$3:$AB$18,27,FALSE),"")</f>
        <v>42069</v>
      </c>
      <c r="T1672" s="25">
        <f>IF(ISNUMBER($R1672),VLOOKUP($B1672,Index!$B$21:$AB$36,27,FALSE),"")</f>
        <v>42069</v>
      </c>
      <c r="U1672" s="25">
        <f>IF(ISNUMBER($R1672),VLOOKUP($B1672,Index!$B$39:$AB$54,27,FALSE),"")</f>
        <v>42069</v>
      </c>
      <c r="W1672" s="18">
        <v>0.51559616905369232</v>
      </c>
      <c r="X1672" s="19">
        <v>0.75</v>
      </c>
      <c r="Y1672" s="18">
        <v>6.0991710226286154E-2</v>
      </c>
      <c r="Z1672" s="19">
        <f t="shared" si="352"/>
        <v>8</v>
      </c>
      <c r="AA1672" s="21">
        <v>3.8086835872926428</v>
      </c>
      <c r="AB1672" s="3">
        <v>0</v>
      </c>
      <c r="AC1672" s="18">
        <v>0.26583940954284369</v>
      </c>
      <c r="AD1672" s="19">
        <v>0.5625</v>
      </c>
      <c r="AE1672" s="18">
        <v>3.7199887163272588E-3</v>
      </c>
      <c r="AF1672" s="19">
        <f t="shared" si="353"/>
        <v>64</v>
      </c>
      <c r="AG1672" s="21">
        <v>14.506070668112354</v>
      </c>
      <c r="AH1672" s="3">
        <v>0</v>
      </c>
      <c r="AK1672" t="str">
        <f t="shared" si="348"/>
        <v/>
      </c>
      <c r="AL1672" t="str">
        <f t="shared" si="348"/>
        <v/>
      </c>
      <c r="AM1672" t="str">
        <f t="shared" si="348"/>
        <v/>
      </c>
      <c r="AN1672" t="str">
        <f t="shared" si="348"/>
        <v/>
      </c>
      <c r="AO1672" t="str">
        <f t="shared" si="348"/>
        <v/>
      </c>
      <c r="AP1672" t="str">
        <f t="shared" si="348"/>
        <v/>
      </c>
      <c r="AQ1672" t="str">
        <f t="shared" si="348"/>
        <v/>
      </c>
      <c r="AR1672" t="str">
        <f t="shared" si="348"/>
        <v/>
      </c>
      <c r="AS1672" t="str">
        <f t="shared" si="348"/>
        <v/>
      </c>
      <c r="AT1672" t="str">
        <f t="shared" si="348"/>
        <v/>
      </c>
      <c r="AU1672" t="str">
        <f t="shared" si="348"/>
        <v/>
      </c>
      <c r="AV1672">
        <f t="shared" si="348"/>
        <v>3.8086835872926428</v>
      </c>
      <c r="AW1672" t="str">
        <f t="shared" si="348"/>
        <v/>
      </c>
      <c r="AX1672" t="str">
        <f t="shared" si="348"/>
        <v/>
      </c>
      <c r="AZ1672" s="46">
        <f>IF(ISNUMBER(VLOOKUP($B1672,Stats!$A$2:$AA$19,2,FALSE))=FALSE,"",IF(ISNUMBER(W1672),(W1672-VLOOKUP($B1672,Stats!$A$2:$AA$19,2,FALSE))/VLOOKUP($B1672,Stats!$A$2:$AA$19,16,FALSE),""))</f>
        <v>0.2476099341531581</v>
      </c>
      <c r="BA1672" s="46">
        <f>IF(ISNUMBER(VLOOKUP($B1672,Stats!$A$2:$AA$19,2,FALSE))=FALSE,"",IF(ISNUMBER(X1672),(X1672-VLOOKUP($B1672,Stats!$A$2:$AA$19,3,FALSE))/VLOOKUP($B1672,Stats!$A$2:$AA$19,17,FALSE),""))</f>
        <v>1.2321630968272219</v>
      </c>
      <c r="BB1672" s="46"/>
      <c r="BC1672" s="46"/>
      <c r="BD1672" s="44">
        <f t="shared" si="349"/>
        <v>0.73988651549019002</v>
      </c>
      <c r="BE1672" s="46">
        <f>IF(ISNUMBER(VLOOKUP($B1672,Stats!$A$2:$AA$19,2,FALSE))=FALSE,"",IF(ISNUMBER(Y1672),(Y1672-VLOOKUP($B1672,Stats!$A$2:$AA$19,5,FALSE))/VLOOKUP($B1672,Stats!$A$2:$AA$19,19,FALSE),""))</f>
        <v>-0.95891679048271916</v>
      </c>
      <c r="BF1672" s="46"/>
      <c r="BG1672" s="46"/>
      <c r="BH1672" s="46">
        <f>IF(ISNUMBER(VLOOKUP($B1672,Stats!$A$2:$AA$19,2,FALSE))=FALSE,"",IF(ISNUMBER(Z1672),(Z1672-VLOOKUP($B1672,Stats!$A$2:$AA$19,8,FALSE))/VLOOKUP($B1672,Stats!$A$2:$AA$19,22,FALSE),""))</f>
        <v>2.7541621917019588</v>
      </c>
      <c r="BI1672" s="46" t="str">
        <f>IF(ISNUMBER(VLOOKUP($B1672,Stats!$A$2:$AA$19,2,FALSE))=FALSE,"",IF(ISNUMBER(#REF!),(#REF!-VLOOKUP($B1672,Stats!$A$2:$AA$19,9,FALSE))/VLOOKUP($B1672,Stats!$A$2:$AA$19,23,FALSE),""))</f>
        <v/>
      </c>
      <c r="BJ1672" s="46" t="str">
        <f>IF(ISNUMBER(VLOOKUP($B1672,Stats!$A$2:$AA$19,2,FALSE))=FALSE,"",IF(ISNUMBER(#REF!),(#REF!-VLOOKUP($B1672,Stats!$A$2:$AA$19,10,FALSE))/VLOOKUP($B1672,Stats!$A$2:$AA$19,24,FALSE),""))</f>
        <v/>
      </c>
      <c r="BK1672" s="44">
        <f t="shared" si="354"/>
        <v>1.497490410848491</v>
      </c>
      <c r="BL1672" s="46" t="str">
        <f>IF(ISNUMBER(VLOOKUP($B1672,Stats!$A$2:$AA$19,2,FALSE))=FALSE,"",IF(ISNUMBER(#REF!),(#REF!-VLOOKUP($B1672,Stats!$A$2:$AA$19,11,FALSE))/VLOOKUP($B1672,Stats!$A$2:$AA$19,25,FALSE),""))</f>
        <v/>
      </c>
      <c r="BM1672" s="46">
        <f>IF(ISNUMBER(VLOOKUP($B1672,Stats!$A$2:$AA$19,2,FALSE))=FALSE,"",IF(ISNUMBER(AA1672),(AA1672-VLOOKUP($B1672,Stats!$A$2:$AA$19,12,FALSE))/VLOOKUP($B1672,Stats!$A$2:$AA$19,26,FALSE),""))</f>
        <v>-0.13644814691034077</v>
      </c>
      <c r="BN1672" s="46" t="str">
        <f>IF(ISNUMBER(VLOOKUP($B1672,Stats!$A$2:$AA$19,2,FALSE))=FALSE,"",IF(ISNUMBER(#REF!),(#REF!-VLOOKUP($B1672,Stats!$A$2:$AA$19,13,FALSE))/VLOOKUP($B1672,Stats!$A$2:$AA$19,27,FALSE),""))</f>
        <v/>
      </c>
      <c r="BO1672" s="46" t="str">
        <f>IF(ISNUMBER(VLOOKUP($B1672,Stats!$A$2:$AA$19,2,FALSE))=FALSE,"",IF(ISNUMBER(#REF!),(#REF!-VLOOKUP($B1672,Stats!$A$2:$AA$19,14,FALSE))/VLOOKUP($B1672,Stats!$A$2:$AB$19,28,FALSE),""))</f>
        <v/>
      </c>
      <c r="BP1672" s="46"/>
      <c r="BQ1672" s="46">
        <f>IF(ISNUMBER(VLOOKUP($B1672,Stats!$A$2:$AA$19,2,FALSE))=FALSE,"",IF(ISNUMBER(BM1672),BM1672,(VLOOKUP($B1672,Stats!$A$2:$AT$19,46,FALSE)-VLOOKUP($B1672,Stats!$A$2:$AA$19,12,FALSE))/VLOOKUP($B1672,Stats!$A$2:$AA$19,26,FALSE)))</f>
        <v>-0.13644814691034077</v>
      </c>
      <c r="BR1672" s="51">
        <f t="shared" si="355"/>
        <v>-0.13644814691034077</v>
      </c>
      <c r="BS1672" s="32" t="str">
        <f t="shared" si="350"/>
        <v>12352_201505</v>
      </c>
      <c r="BT1672" s="53">
        <f t="shared" si="351"/>
        <v>1.0191819202250645</v>
      </c>
    </row>
    <row r="1673" spans="1:72" x14ac:dyDescent="0.15">
      <c r="A1673" s="16">
        <v>12352</v>
      </c>
      <c r="B1673" s="17">
        <v>201506</v>
      </c>
      <c r="C1673" s="3">
        <v>0</v>
      </c>
      <c r="D1673" s="23">
        <v>6.0637560637559762E-3</v>
      </c>
      <c r="E1673" s="18">
        <v>2.9080635158915788E-3</v>
      </c>
      <c r="F1673" s="24">
        <v>7</v>
      </c>
      <c r="G1673" s="24">
        <v>3</v>
      </c>
      <c r="H1673" s="20">
        <v>2.0418215934212241E-3</v>
      </c>
      <c r="I1673" s="20">
        <v>-2.7357930655356557E-3</v>
      </c>
      <c r="J1673" s="24">
        <v>3</v>
      </c>
      <c r="K1673" s="24">
        <v>1</v>
      </c>
      <c r="L1673" s="20">
        <v>4.5979005812439855E-3</v>
      </c>
      <c r="M1673" s="20">
        <v>-5.8706725373393054E-3</v>
      </c>
      <c r="N1673" s="19">
        <v>1.1614</v>
      </c>
      <c r="O1673" s="19">
        <v>1.0075474971805325</v>
      </c>
      <c r="P1673" s="25">
        <v>42083</v>
      </c>
      <c r="Q1673" s="20">
        <v>-5.8706725373393054E-3</v>
      </c>
      <c r="R1673" s="25">
        <v>42075</v>
      </c>
      <c r="S1673" s="25">
        <f>IF(ISNUMBER(R1673),VLOOKUP(B1673,Index!$B$3:$AB$18,27,FALSE),"")</f>
        <v>42073</v>
      </c>
      <c r="T1673" s="25">
        <f>IF(ISNUMBER($R1673),VLOOKUP($B1673,Index!$B$21:$AB$36,27,FALSE),"")</f>
        <v>42075</v>
      </c>
      <c r="U1673" s="25">
        <f>IF(ISNUMBER($R1673),VLOOKUP($B1673,Index!$B$39:$AB$54,27,FALSE),"")</f>
        <v>42075</v>
      </c>
      <c r="W1673" s="18">
        <v>0.18191268191267929</v>
      </c>
      <c r="X1673" s="19">
        <v>0.7</v>
      </c>
      <c r="Y1673" s="18">
        <v>5.5176625743927912E-2</v>
      </c>
      <c r="Z1673" s="19">
        <f t="shared" si="352"/>
        <v>2</v>
      </c>
      <c r="AA1673" s="21">
        <v>1.0328895071541804</v>
      </c>
      <c r="AB1673" s="3">
        <v>0</v>
      </c>
      <c r="AC1673" s="18">
        <v>3.3092223840663633E-2</v>
      </c>
      <c r="AD1673" s="19">
        <v>0.48999999999999994</v>
      </c>
      <c r="AE1673" s="18">
        <v>3.0444600284854884E-3</v>
      </c>
      <c r="AF1673" s="19">
        <f t="shared" si="353"/>
        <v>4</v>
      </c>
      <c r="AG1673" s="21">
        <v>1.0668607339892056</v>
      </c>
      <c r="AH1673" s="3">
        <v>0</v>
      </c>
      <c r="AK1673" t="str">
        <f t="shared" ref="AK1673:AX1682" si="356">IF($B1673=AK$2,$AA1673,"")</f>
        <v/>
      </c>
      <c r="AL1673" t="str">
        <f t="shared" si="356"/>
        <v/>
      </c>
      <c r="AM1673" t="str">
        <f t="shared" si="356"/>
        <v/>
      </c>
      <c r="AN1673" t="str">
        <f t="shared" si="356"/>
        <v/>
      </c>
      <c r="AO1673" t="str">
        <f t="shared" si="356"/>
        <v/>
      </c>
      <c r="AP1673" t="str">
        <f t="shared" si="356"/>
        <v/>
      </c>
      <c r="AQ1673" t="str">
        <f t="shared" si="356"/>
        <v/>
      </c>
      <c r="AR1673" t="str">
        <f t="shared" si="356"/>
        <v/>
      </c>
      <c r="AS1673" t="str">
        <f t="shared" si="356"/>
        <v/>
      </c>
      <c r="AT1673" t="str">
        <f t="shared" si="356"/>
        <v/>
      </c>
      <c r="AU1673" t="str">
        <f t="shared" si="356"/>
        <v/>
      </c>
      <c r="AV1673" t="str">
        <f t="shared" si="356"/>
        <v/>
      </c>
      <c r="AW1673">
        <f t="shared" si="356"/>
        <v>1.0328895071541804</v>
      </c>
      <c r="AX1673" t="str">
        <f t="shared" si="356"/>
        <v/>
      </c>
      <c r="AZ1673" s="46">
        <f>IF(ISNUMBER(VLOOKUP($B1673,Stats!$A$2:$AA$19,2,FALSE))=FALSE,"",IF(ISNUMBER(W1673),(W1673-VLOOKUP($B1673,Stats!$A$2:$AA$19,2,FALSE))/VLOOKUP($B1673,Stats!$A$2:$AA$19,16,FALSE),""))</f>
        <v>-1.3923492805416378</v>
      </c>
      <c r="BA1673" s="46">
        <f>IF(ISNUMBER(VLOOKUP($B1673,Stats!$A$2:$AA$19,2,FALSE))=FALSE,"",IF(ISNUMBER(X1673),(X1673-VLOOKUP($B1673,Stats!$A$2:$AA$19,3,FALSE))/VLOOKUP($B1673,Stats!$A$2:$AA$19,17,FALSE),""))</f>
        <v>-0.84610617467844285</v>
      </c>
      <c r="BB1673" s="46"/>
      <c r="BC1673" s="46"/>
      <c r="BD1673" s="44">
        <f t="shared" si="349"/>
        <v>-1.1192277276100402</v>
      </c>
      <c r="BE1673" s="46">
        <f>IF(ISNUMBER(VLOOKUP($B1673,Stats!$A$2:$AA$19,2,FALSE))=FALSE,"",IF(ISNUMBER(Y1673),(Y1673-VLOOKUP($B1673,Stats!$A$2:$AA$19,5,FALSE))/VLOOKUP($B1673,Stats!$A$2:$AA$19,19,FALSE),""))</f>
        <v>-0.93445740300882496</v>
      </c>
      <c r="BF1673" s="46"/>
      <c r="BG1673" s="46"/>
      <c r="BH1673" s="46">
        <f>IF(ISNUMBER(VLOOKUP($B1673,Stats!$A$2:$AA$19,2,FALSE))=FALSE,"",IF(ISNUMBER(Z1673),(Z1673-VLOOKUP($B1673,Stats!$A$2:$AA$19,8,FALSE))/VLOOKUP($B1673,Stats!$A$2:$AA$19,22,FALSE),""))</f>
        <v>-0.44132796508511463</v>
      </c>
      <c r="BI1673" s="46" t="str">
        <f>IF(ISNUMBER(VLOOKUP($B1673,Stats!$A$2:$AA$19,2,FALSE))=FALSE,"",IF(ISNUMBER(#REF!),(#REF!-VLOOKUP($B1673,Stats!$A$2:$AA$19,9,FALSE))/VLOOKUP($B1673,Stats!$A$2:$AA$19,23,FALSE),""))</f>
        <v/>
      </c>
      <c r="BJ1673" s="46" t="str">
        <f>IF(ISNUMBER(VLOOKUP($B1673,Stats!$A$2:$AA$19,2,FALSE))=FALSE,"",IF(ISNUMBER(#REF!),(#REF!-VLOOKUP($B1673,Stats!$A$2:$AA$19,10,FALSE))/VLOOKUP($B1673,Stats!$A$2:$AA$19,24,FALSE),""))</f>
        <v/>
      </c>
      <c r="BK1673" s="44">
        <f t="shared" si="354"/>
        <v>0.521721792580643</v>
      </c>
      <c r="BL1673" s="46" t="str">
        <f>IF(ISNUMBER(VLOOKUP($B1673,Stats!$A$2:$AA$19,2,FALSE))=FALSE,"",IF(ISNUMBER(#REF!),(#REF!-VLOOKUP($B1673,Stats!$A$2:$AA$19,11,FALSE))/VLOOKUP($B1673,Stats!$A$2:$AA$19,25,FALSE),""))</f>
        <v/>
      </c>
      <c r="BM1673" s="46">
        <f>IF(ISNUMBER(VLOOKUP($B1673,Stats!$A$2:$AA$19,2,FALSE))=FALSE,"",IF(ISNUMBER(AA1673),(AA1673-VLOOKUP($B1673,Stats!$A$2:$AA$19,12,FALSE))/VLOOKUP($B1673,Stats!$A$2:$AA$19,26,FALSE),""))</f>
        <v>-0.27006600439594802</v>
      </c>
      <c r="BN1673" s="46" t="str">
        <f>IF(ISNUMBER(VLOOKUP($B1673,Stats!$A$2:$AA$19,2,FALSE))=FALSE,"",IF(ISNUMBER(#REF!),(#REF!-VLOOKUP($B1673,Stats!$A$2:$AA$19,13,FALSE))/VLOOKUP($B1673,Stats!$A$2:$AA$19,27,FALSE),""))</f>
        <v/>
      </c>
      <c r="BO1673" s="46" t="str">
        <f>IF(ISNUMBER(VLOOKUP($B1673,Stats!$A$2:$AA$19,2,FALSE))=FALSE,"",IF(ISNUMBER(#REF!),(#REF!-VLOOKUP($B1673,Stats!$A$2:$AA$19,14,FALSE))/VLOOKUP($B1673,Stats!$A$2:$AB$19,28,FALSE),""))</f>
        <v/>
      </c>
      <c r="BP1673" s="46"/>
      <c r="BQ1673" s="46">
        <f>IF(ISNUMBER(VLOOKUP($B1673,Stats!$A$2:$AA$19,2,FALSE))=FALSE,"",IF(ISNUMBER(BM1673),BM1673,(VLOOKUP($B1673,Stats!$A$2:$AT$19,46,FALSE)-VLOOKUP($B1673,Stats!$A$2:$AA$19,12,FALSE))/VLOOKUP($B1673,Stats!$A$2:$AA$19,26,FALSE)))</f>
        <v>-0.27006600439594802</v>
      </c>
      <c r="BR1673" s="51">
        <f t="shared" si="355"/>
        <v>-0.27006600439594802</v>
      </c>
      <c r="BS1673" s="32" t="str">
        <f t="shared" si="350"/>
        <v>12352_201506</v>
      </c>
      <c r="BT1673" s="53">
        <f t="shared" si="351"/>
        <v>3.5174329147188113E-2</v>
      </c>
    </row>
    <row r="1674" spans="1:72" x14ac:dyDescent="0.15">
      <c r="A1674" s="16">
        <v>12352</v>
      </c>
      <c r="B1674" s="17">
        <v>201507</v>
      </c>
      <c r="C1674" s="3">
        <v>0</v>
      </c>
      <c r="D1674" s="23">
        <v>5.8550025830892416E-3</v>
      </c>
      <c r="E1674" s="18">
        <v>6.1037724843210383E-4</v>
      </c>
      <c r="F1674" s="24">
        <v>5</v>
      </c>
      <c r="G1674" s="24">
        <v>0</v>
      </c>
      <c r="H1674" s="20">
        <v>1.1684164924299801E-3</v>
      </c>
      <c r="I1674" s="20" t="s">
        <v>25</v>
      </c>
      <c r="J1674" s="24">
        <v>5</v>
      </c>
      <c r="K1674" s="24">
        <v>0</v>
      </c>
      <c r="L1674" s="20">
        <v>1.8027298480556286E-3</v>
      </c>
      <c r="M1674" s="20">
        <v>5.1387461459406758E-4</v>
      </c>
      <c r="N1674" s="19">
        <v>1.1681999999999999</v>
      </c>
      <c r="O1674" s="19">
        <v>1.0042984869325997</v>
      </c>
      <c r="P1674" s="25">
        <v>42090</v>
      </c>
      <c r="Q1674" s="20">
        <v>0</v>
      </c>
      <c r="R1674" s="25">
        <v>42086</v>
      </c>
      <c r="S1674" s="25">
        <f>IF(ISNUMBER(R1674),VLOOKUP(B1674,Index!$B$3:$AB$18,27,FALSE),"")</f>
        <v>42088</v>
      </c>
      <c r="T1674" s="25">
        <f>IF(ISNUMBER($R1674),VLOOKUP($B1674,Index!$B$21:$AB$36,27,FALSE),"")</f>
        <v>42089</v>
      </c>
      <c r="U1674" s="25">
        <f>IF(ISNUMBER($R1674),VLOOKUP($B1674,Index!$B$39:$AB$54,27,FALSE),"")</f>
        <v>42089</v>
      </c>
      <c r="W1674" s="18">
        <v>0.42156018598242539</v>
      </c>
      <c r="X1674" s="19">
        <v>1</v>
      </c>
      <c r="Y1674" s="18">
        <v>1.1581094021951321E-2</v>
      </c>
      <c r="Z1674" s="19">
        <f t="shared" si="352"/>
        <v>2</v>
      </c>
      <c r="AA1674" s="21" t="s">
        <v>25</v>
      </c>
      <c r="AB1674" s="3">
        <v>0</v>
      </c>
      <c r="AC1674" s="18">
        <v>0.17771299040553709</v>
      </c>
      <c r="AD1674" s="19">
        <v>1</v>
      </c>
      <c r="AE1674" s="18">
        <v>1.3412173874527663E-4</v>
      </c>
      <c r="AF1674" s="19">
        <f t="shared" si="353"/>
        <v>4</v>
      </c>
      <c r="AG1674" s="21" t="s">
        <v>25</v>
      </c>
      <c r="AH1674" s="3">
        <v>0</v>
      </c>
      <c r="AK1674" t="str">
        <f t="shared" si="356"/>
        <v/>
      </c>
      <c r="AL1674" t="str">
        <f t="shared" si="356"/>
        <v/>
      </c>
      <c r="AM1674" t="str">
        <f t="shared" si="356"/>
        <v/>
      </c>
      <c r="AN1674" t="str">
        <f t="shared" si="356"/>
        <v/>
      </c>
      <c r="AO1674" t="str">
        <f t="shared" si="356"/>
        <v/>
      </c>
      <c r="AP1674" t="str">
        <f t="shared" si="356"/>
        <v/>
      </c>
      <c r="AQ1674" t="str">
        <f t="shared" si="356"/>
        <v/>
      </c>
      <c r="AR1674" t="str">
        <f t="shared" si="356"/>
        <v/>
      </c>
      <c r="AS1674" t="str">
        <f t="shared" si="356"/>
        <v/>
      </c>
      <c r="AT1674" t="str">
        <f t="shared" si="356"/>
        <v/>
      </c>
      <c r="AU1674" t="str">
        <f t="shared" si="356"/>
        <v/>
      </c>
      <c r="AV1674" t="str">
        <f t="shared" si="356"/>
        <v/>
      </c>
      <c r="AW1674" t="str">
        <f t="shared" si="356"/>
        <v/>
      </c>
      <c r="AX1674" t="str">
        <f t="shared" si="356"/>
        <v/>
      </c>
      <c r="AZ1674" s="46">
        <f>IF(ISNUMBER(VLOOKUP($B1674,Stats!$A$2:$AA$19,2,FALSE))=FALSE,"",IF(ISNUMBER(W1674),(W1674-VLOOKUP($B1674,Stats!$A$2:$AA$19,2,FALSE))/VLOOKUP($B1674,Stats!$A$2:$AA$19,16,FALSE),""))</f>
        <v>-0.45501782883260528</v>
      </c>
      <c r="BA1674" s="46">
        <f>IF(ISNUMBER(VLOOKUP($B1674,Stats!$A$2:$AA$19,2,FALSE))=FALSE,"",IF(ISNUMBER(X1674),(X1674-VLOOKUP($B1674,Stats!$A$2:$AA$19,3,FALSE))/VLOOKUP($B1674,Stats!$A$2:$AA$19,17,FALSE),""))</f>
        <v>1.6185072337594633</v>
      </c>
      <c r="BB1674" s="46"/>
      <c r="BC1674" s="46"/>
      <c r="BD1674" s="44">
        <f t="shared" si="349"/>
        <v>0.58174470246342902</v>
      </c>
      <c r="BE1674" s="46">
        <f>IF(ISNUMBER(VLOOKUP($B1674,Stats!$A$2:$AA$19,2,FALSE))=FALSE,"",IF(ISNUMBER(Y1674),(Y1674-VLOOKUP($B1674,Stats!$A$2:$AA$19,5,FALSE))/VLOOKUP($B1674,Stats!$A$2:$AA$19,19,FALSE),""))</f>
        <v>-1.1655890132973938</v>
      </c>
      <c r="BF1674" s="46"/>
      <c r="BG1674" s="46"/>
      <c r="BH1674" s="46">
        <f>IF(ISNUMBER(VLOOKUP($B1674,Stats!$A$2:$AA$19,2,FALSE))=FALSE,"",IF(ISNUMBER(Z1674),(Z1674-VLOOKUP($B1674,Stats!$A$2:$AA$19,8,FALSE))/VLOOKUP($B1674,Stats!$A$2:$AA$19,22,FALSE),""))</f>
        <v>1.4378520910348771</v>
      </c>
      <c r="BI1674" s="46" t="str">
        <f>IF(ISNUMBER(VLOOKUP($B1674,Stats!$A$2:$AA$19,2,FALSE))=FALSE,"",IF(ISNUMBER(#REF!),(#REF!-VLOOKUP($B1674,Stats!$A$2:$AA$19,9,FALSE))/VLOOKUP($B1674,Stats!$A$2:$AA$19,23,FALSE),""))</f>
        <v/>
      </c>
      <c r="BJ1674" s="46" t="str">
        <f>IF(ISNUMBER(VLOOKUP($B1674,Stats!$A$2:$AA$19,2,FALSE))=FALSE,"",IF(ISNUMBER(#REF!),(#REF!-VLOOKUP($B1674,Stats!$A$2:$AA$19,10,FALSE))/VLOOKUP($B1674,Stats!$A$2:$AA$19,24,FALSE),""))</f>
        <v/>
      </c>
      <c r="BK1674" s="44">
        <f t="shared" si="354"/>
        <v>1.2472679366186388</v>
      </c>
      <c r="BL1674" s="46" t="str">
        <f>IF(ISNUMBER(VLOOKUP($B1674,Stats!$A$2:$AA$19,2,FALSE))=FALSE,"",IF(ISNUMBER(#REF!),(#REF!-VLOOKUP($B1674,Stats!$A$2:$AA$19,11,FALSE))/VLOOKUP($B1674,Stats!$A$2:$AA$19,25,FALSE),""))</f>
        <v/>
      </c>
      <c r="BM1674" s="46" t="str">
        <f>IF(ISNUMBER(VLOOKUP($B1674,Stats!$A$2:$AA$19,2,FALSE))=FALSE,"",IF(ISNUMBER(AA1674),(AA1674-VLOOKUP($B1674,Stats!$A$2:$AA$19,12,FALSE))/VLOOKUP($B1674,Stats!$A$2:$AA$19,26,FALSE),""))</f>
        <v/>
      </c>
      <c r="BN1674" s="46" t="str">
        <f>IF(ISNUMBER(VLOOKUP($B1674,Stats!$A$2:$AA$19,2,FALSE))=FALSE,"",IF(ISNUMBER(#REF!),(#REF!-VLOOKUP($B1674,Stats!$A$2:$AA$19,13,FALSE))/VLOOKUP($B1674,Stats!$A$2:$AA$19,27,FALSE),""))</f>
        <v/>
      </c>
      <c r="BO1674" s="46" t="str">
        <f>IF(ISNUMBER(VLOOKUP($B1674,Stats!$A$2:$AA$19,2,FALSE))=FALSE,"",IF(ISNUMBER(#REF!),(#REF!-VLOOKUP($B1674,Stats!$A$2:$AA$19,14,FALSE))/VLOOKUP($B1674,Stats!$A$2:$AB$19,28,FALSE),""))</f>
        <v/>
      </c>
      <c r="BP1674" s="46"/>
      <c r="BQ1674" s="46">
        <f>IF(ISNUMBER(VLOOKUP($B1674,Stats!$A$2:$AA$19,2,FALSE))=FALSE,"",IF(ISNUMBER(BM1674),BM1674,(VLOOKUP($B1674,Stats!$A$2:$AT$19,46,FALSE)-VLOOKUP($B1674,Stats!$A$2:$AA$19,12,FALSE))/VLOOKUP($B1674,Stats!$A$2:$AA$19,26,FALSE)))</f>
        <v>-0.49247029718328789</v>
      </c>
      <c r="BR1674" s="51">
        <f t="shared" si="355"/>
        <v>-0.49247029718328789</v>
      </c>
      <c r="BS1674" s="32" t="str">
        <f t="shared" si="350"/>
        <v>12352_201507</v>
      </c>
      <c r="BT1674" s="53">
        <f t="shared" si="351"/>
        <v>0.76621564302721157</v>
      </c>
    </row>
    <row r="1675" spans="1:72" x14ac:dyDescent="0.15">
      <c r="S1675" t="str">
        <f>IF(ISNUMBER(R1675),VLOOKUP(B1675,Index!$B$3:$AB$18,27,FALSE),"")</f>
        <v/>
      </c>
      <c r="T1675" t="str">
        <f>IF(ISNUMBER($R1675),VLOOKUP($B1675,Index!$B$21:$AB$36,27,FALSE),"")</f>
        <v/>
      </c>
      <c r="U1675" t="str">
        <f>IF(ISNUMBER($R1675),VLOOKUP($B1675,Index!$B$39:$AB$54,27,FALSE),"")</f>
        <v/>
      </c>
      <c r="Z1675" t="str">
        <f t="shared" si="352"/>
        <v/>
      </c>
      <c r="AA1675" t="s">
        <v>25</v>
      </c>
      <c r="AF1675" t="str">
        <f t="shared" si="353"/>
        <v/>
      </c>
      <c r="AG1675" t="s">
        <v>25</v>
      </c>
      <c r="AK1675" t="str">
        <f t="shared" si="356"/>
        <v/>
      </c>
      <c r="AL1675" t="str">
        <f t="shared" si="356"/>
        <v/>
      </c>
      <c r="AM1675" t="str">
        <f t="shared" si="356"/>
        <v/>
      </c>
      <c r="AN1675" t="str">
        <f t="shared" si="356"/>
        <v/>
      </c>
      <c r="AO1675" t="str">
        <f t="shared" si="356"/>
        <v/>
      </c>
      <c r="AP1675" t="str">
        <f t="shared" si="356"/>
        <v/>
      </c>
      <c r="AQ1675" t="str">
        <f t="shared" si="356"/>
        <v/>
      </c>
      <c r="AR1675" t="str">
        <f t="shared" si="356"/>
        <v/>
      </c>
      <c r="AS1675" t="str">
        <f t="shared" si="356"/>
        <v/>
      </c>
      <c r="AT1675" t="str">
        <f t="shared" si="356"/>
        <v/>
      </c>
      <c r="AU1675" t="str">
        <f t="shared" si="356"/>
        <v/>
      </c>
      <c r="AV1675" t="str">
        <f t="shared" si="356"/>
        <v/>
      </c>
      <c r="AW1675" t="str">
        <f t="shared" si="356"/>
        <v/>
      </c>
      <c r="AX1675" t="str">
        <f t="shared" si="356"/>
        <v/>
      </c>
      <c r="AZ1675" s="46" t="str">
        <f>IF(ISNUMBER(VLOOKUP($B1675,Stats!$A$2:$AA$19,2,FALSE))=FALSE,"",IF(ISNUMBER(W1675),(W1675-VLOOKUP($B1675,Stats!$A$2:$AA$19,2,FALSE))/VLOOKUP($B1675,Stats!$A$2:$AA$19,16,FALSE),""))</f>
        <v/>
      </c>
      <c r="BA1675" s="46" t="str">
        <f>IF(ISNUMBER(VLOOKUP($B1675,Stats!$A$2:$AA$19,2,FALSE))=FALSE,"",IF(ISNUMBER(X1675),(X1675-VLOOKUP($B1675,Stats!$A$2:$AA$19,3,FALSE))/VLOOKUP($B1675,Stats!$A$2:$AA$19,17,FALSE),""))</f>
        <v/>
      </c>
      <c r="BB1675" s="46"/>
      <c r="BC1675" s="46"/>
      <c r="BD1675" s="44" t="str">
        <f t="shared" si="349"/>
        <v/>
      </c>
      <c r="BE1675" s="46" t="str">
        <f>IF(ISNUMBER(VLOOKUP($B1675,Stats!$A$2:$AA$19,2,FALSE))=FALSE,"",IF(ISNUMBER(Y1675),(Y1675-VLOOKUP($B1675,Stats!$A$2:$AA$19,5,FALSE))/VLOOKUP($B1675,Stats!$A$2:$AA$19,19,FALSE),""))</f>
        <v/>
      </c>
      <c r="BF1675" s="46"/>
      <c r="BG1675" s="46"/>
      <c r="BH1675" s="46" t="str">
        <f>IF(ISNUMBER(VLOOKUP($B1675,Stats!$A$2:$AA$19,2,FALSE))=FALSE,"",IF(ISNUMBER(Z1675),(Z1675-VLOOKUP($B1675,Stats!$A$2:$AA$19,8,FALSE))/VLOOKUP($B1675,Stats!$A$2:$AA$19,22,FALSE),""))</f>
        <v/>
      </c>
      <c r="BI1675" s="46" t="str">
        <f>IF(ISNUMBER(VLOOKUP($B1675,Stats!$A$2:$AA$19,2,FALSE))=FALSE,"",IF(ISNUMBER(#REF!),(#REF!-VLOOKUP($B1675,Stats!$A$2:$AA$19,9,FALSE))/VLOOKUP($B1675,Stats!$A$2:$AA$19,23,FALSE),""))</f>
        <v/>
      </c>
      <c r="BJ1675" s="46" t="str">
        <f>IF(ISNUMBER(VLOOKUP($B1675,Stats!$A$2:$AA$19,2,FALSE))=FALSE,"",IF(ISNUMBER(#REF!),(#REF!-VLOOKUP($B1675,Stats!$A$2:$AA$19,10,FALSE))/VLOOKUP($B1675,Stats!$A$2:$AA$19,24,FALSE),""))</f>
        <v/>
      </c>
      <c r="BK1675" s="44" t="str">
        <f t="shared" si="354"/>
        <v/>
      </c>
      <c r="BL1675" s="46" t="str">
        <f>IF(ISNUMBER(VLOOKUP($B1675,Stats!$A$2:$AA$19,2,FALSE))=FALSE,"",IF(ISNUMBER(#REF!),(#REF!-VLOOKUP($B1675,Stats!$A$2:$AA$19,11,FALSE))/VLOOKUP($B1675,Stats!$A$2:$AA$19,25,FALSE),""))</f>
        <v/>
      </c>
      <c r="BM1675" s="46" t="str">
        <f>IF(ISNUMBER(VLOOKUP($B1675,Stats!$A$2:$AA$19,2,FALSE))=FALSE,"",IF(ISNUMBER(AA1675),(AA1675-VLOOKUP($B1675,Stats!$A$2:$AA$19,12,FALSE))/VLOOKUP($B1675,Stats!$A$2:$AA$19,26,FALSE),""))</f>
        <v/>
      </c>
      <c r="BN1675" s="46" t="str">
        <f>IF(ISNUMBER(VLOOKUP($B1675,Stats!$A$2:$AA$19,2,FALSE))=FALSE,"",IF(ISNUMBER(#REF!),(#REF!-VLOOKUP($B1675,Stats!$A$2:$AA$19,13,FALSE))/VLOOKUP($B1675,Stats!$A$2:$AA$19,27,FALSE),""))</f>
        <v/>
      </c>
      <c r="BO1675" s="46" t="str">
        <f>IF(ISNUMBER(VLOOKUP($B1675,Stats!$A$2:$AA$19,2,FALSE))=FALSE,"",IF(ISNUMBER(#REF!),(#REF!-VLOOKUP($B1675,Stats!$A$2:$AA$19,14,FALSE))/VLOOKUP($B1675,Stats!$A$2:$AB$19,28,FALSE),""))</f>
        <v/>
      </c>
      <c r="BP1675" s="46"/>
      <c r="BQ1675" s="46" t="str">
        <f>IF(ISNUMBER(VLOOKUP($B1675,Stats!$A$2:$AA$19,2,FALSE))=FALSE,"",IF(ISNUMBER(BM1675),BM1675,(VLOOKUP($B1675,Stats!$A$2:$AT$19,46,FALSE)-VLOOKUP($B1675,Stats!$A$2:$AA$19,12,FALSE))/VLOOKUP($B1675,Stats!$A$2:$AA$19,26,FALSE)))</f>
        <v/>
      </c>
      <c r="BR1675" s="51" t="str">
        <f t="shared" si="355"/>
        <v/>
      </c>
      <c r="BS1675" s="32" t="str">
        <f t="shared" si="350"/>
        <v/>
      </c>
      <c r="BT1675" s="53" t="str">
        <f t="shared" si="351"/>
        <v/>
      </c>
    </row>
    <row r="1676" spans="1:72" ht="40.5" x14ac:dyDescent="0.15">
      <c r="A1676" s="1" t="s">
        <v>54</v>
      </c>
      <c r="B1676" s="1" t="s">
        <v>0</v>
      </c>
      <c r="C1676" s="3"/>
      <c r="D1676" s="4" t="s">
        <v>10</v>
      </c>
      <c r="E1676" s="1" t="s">
        <v>11</v>
      </c>
      <c r="F1676" s="1" t="s">
        <v>12</v>
      </c>
      <c r="G1676" s="1" t="s">
        <v>13</v>
      </c>
      <c r="H1676" s="1" t="s">
        <v>14</v>
      </c>
      <c r="I1676" s="1" t="s">
        <v>15</v>
      </c>
      <c r="J1676" s="1" t="s">
        <v>16</v>
      </c>
      <c r="K1676" s="1" t="s">
        <v>17</v>
      </c>
      <c r="L1676" s="1" t="s">
        <v>18</v>
      </c>
      <c r="M1676" s="1" t="s">
        <v>19</v>
      </c>
      <c r="N1676" s="1" t="s">
        <v>20</v>
      </c>
      <c r="O1676" s="1" t="s">
        <v>21</v>
      </c>
      <c r="P1676" s="1" t="s">
        <v>22</v>
      </c>
      <c r="Q1676" s="1" t="s">
        <v>23</v>
      </c>
      <c r="R1676" s="1" t="s">
        <v>24</v>
      </c>
      <c r="S1676" s="1" t="str">
        <f>IF(ISNUMBER(R1676),VLOOKUP(B1676,Index!$B$3:$AB$18,27,FALSE),"")</f>
        <v/>
      </c>
      <c r="T1676" s="1" t="str">
        <f>IF(ISNUMBER($R1676),VLOOKUP($B1676,Index!$B$21:$AB$36,27,FALSE),"")</f>
        <v/>
      </c>
      <c r="U1676" s="1" t="str">
        <f>IF(ISNUMBER($R1676),VLOOKUP($B1676,Index!$B$39:$AB$54,27,FALSE),"")</f>
        <v/>
      </c>
      <c r="W1676" s="1" t="s">
        <v>1</v>
      </c>
      <c r="X1676" s="1" t="s">
        <v>2</v>
      </c>
      <c r="Y1676" s="1" t="s">
        <v>4</v>
      </c>
      <c r="Z1676" s="1" t="str">
        <f t="shared" si="352"/>
        <v/>
      </c>
      <c r="AA1676" s="1" t="s">
        <v>8</v>
      </c>
      <c r="AB1676" s="3"/>
      <c r="AC1676" s="1" t="s">
        <v>55</v>
      </c>
      <c r="AD1676" s="1" t="s">
        <v>56</v>
      </c>
      <c r="AE1676" s="1" t="s">
        <v>57</v>
      </c>
      <c r="AF1676" s="1" t="str">
        <f t="shared" si="353"/>
        <v/>
      </c>
      <c r="AG1676" s="1" t="s">
        <v>38</v>
      </c>
      <c r="AH1676" s="3"/>
      <c r="AK1676" t="str">
        <f t="shared" si="356"/>
        <v/>
      </c>
      <c r="AL1676" t="str">
        <f t="shared" si="356"/>
        <v/>
      </c>
      <c r="AM1676" t="str">
        <f t="shared" si="356"/>
        <v/>
      </c>
      <c r="AN1676" t="str">
        <f t="shared" si="356"/>
        <v/>
      </c>
      <c r="AO1676" t="str">
        <f t="shared" si="356"/>
        <v/>
      </c>
      <c r="AP1676" t="str">
        <f t="shared" si="356"/>
        <v/>
      </c>
      <c r="AQ1676" t="str">
        <f t="shared" si="356"/>
        <v/>
      </c>
      <c r="AR1676" t="str">
        <f t="shared" si="356"/>
        <v/>
      </c>
      <c r="AS1676" t="str">
        <f t="shared" si="356"/>
        <v/>
      </c>
      <c r="AT1676" t="str">
        <f t="shared" si="356"/>
        <v/>
      </c>
      <c r="AU1676" t="str">
        <f t="shared" si="356"/>
        <v/>
      </c>
      <c r="AV1676" t="str">
        <f t="shared" si="356"/>
        <v/>
      </c>
      <c r="AW1676" t="str">
        <f t="shared" si="356"/>
        <v/>
      </c>
      <c r="AX1676" t="str">
        <f t="shared" si="356"/>
        <v/>
      </c>
      <c r="AZ1676" s="46" t="str">
        <f>IF(ISNUMBER(VLOOKUP($B1676,Stats!$A$2:$AA$19,2,FALSE))=FALSE,"",IF(ISNUMBER(W1676),(W1676-VLOOKUP($B1676,Stats!$A$2:$AA$19,2,FALSE))/VLOOKUP($B1676,Stats!$A$2:$AA$19,16,FALSE),""))</f>
        <v/>
      </c>
      <c r="BA1676" s="46" t="str">
        <f>IF(ISNUMBER(VLOOKUP($B1676,Stats!$A$2:$AA$19,2,FALSE))=FALSE,"",IF(ISNUMBER(X1676),(X1676-VLOOKUP($B1676,Stats!$A$2:$AA$19,3,FALSE))/VLOOKUP($B1676,Stats!$A$2:$AA$19,17,FALSE),""))</f>
        <v/>
      </c>
      <c r="BB1676" s="46"/>
      <c r="BC1676" s="46"/>
      <c r="BD1676" s="44" t="str">
        <f t="shared" si="349"/>
        <v/>
      </c>
      <c r="BE1676" s="46" t="str">
        <f>IF(ISNUMBER(VLOOKUP($B1676,Stats!$A$2:$AA$19,2,FALSE))=FALSE,"",IF(ISNUMBER(Y1676),(Y1676-VLOOKUP($B1676,Stats!$A$2:$AA$19,5,FALSE))/VLOOKUP($B1676,Stats!$A$2:$AA$19,19,FALSE),""))</f>
        <v/>
      </c>
      <c r="BF1676" s="46"/>
      <c r="BG1676" s="46"/>
      <c r="BH1676" s="46" t="str">
        <f>IF(ISNUMBER(VLOOKUP($B1676,Stats!$A$2:$AA$19,2,FALSE))=FALSE,"",IF(ISNUMBER(Z1676),(Z1676-VLOOKUP($B1676,Stats!$A$2:$AA$19,8,FALSE))/VLOOKUP($B1676,Stats!$A$2:$AA$19,22,FALSE),""))</f>
        <v/>
      </c>
      <c r="BI1676" s="46" t="str">
        <f>IF(ISNUMBER(VLOOKUP($B1676,Stats!$A$2:$AA$19,2,FALSE))=FALSE,"",IF(ISNUMBER(#REF!),(#REF!-VLOOKUP($B1676,Stats!$A$2:$AA$19,9,FALSE))/VLOOKUP($B1676,Stats!$A$2:$AA$19,23,FALSE),""))</f>
        <v/>
      </c>
      <c r="BJ1676" s="46" t="str">
        <f>IF(ISNUMBER(VLOOKUP($B1676,Stats!$A$2:$AA$19,2,FALSE))=FALSE,"",IF(ISNUMBER(#REF!),(#REF!-VLOOKUP($B1676,Stats!$A$2:$AA$19,10,FALSE))/VLOOKUP($B1676,Stats!$A$2:$AA$19,24,FALSE),""))</f>
        <v/>
      </c>
      <c r="BK1676" s="44" t="str">
        <f t="shared" si="354"/>
        <v/>
      </c>
      <c r="BL1676" s="46" t="str">
        <f>IF(ISNUMBER(VLOOKUP($B1676,Stats!$A$2:$AA$19,2,FALSE))=FALSE,"",IF(ISNUMBER(#REF!),(#REF!-VLOOKUP($B1676,Stats!$A$2:$AA$19,11,FALSE))/VLOOKUP($B1676,Stats!$A$2:$AA$19,25,FALSE),""))</f>
        <v/>
      </c>
      <c r="BM1676" s="46" t="str">
        <f>IF(ISNUMBER(VLOOKUP($B1676,Stats!$A$2:$AA$19,2,FALSE))=FALSE,"",IF(ISNUMBER(AA1676),(AA1676-VLOOKUP($B1676,Stats!$A$2:$AA$19,12,FALSE))/VLOOKUP($B1676,Stats!$A$2:$AA$19,26,FALSE),""))</f>
        <v/>
      </c>
      <c r="BN1676" s="46" t="str">
        <f>IF(ISNUMBER(VLOOKUP($B1676,Stats!$A$2:$AA$19,2,FALSE))=FALSE,"",IF(ISNUMBER(#REF!),(#REF!-VLOOKUP($B1676,Stats!$A$2:$AA$19,13,FALSE))/VLOOKUP($B1676,Stats!$A$2:$AA$19,27,FALSE),""))</f>
        <v/>
      </c>
      <c r="BO1676" s="46" t="str">
        <f>IF(ISNUMBER(VLOOKUP($B1676,Stats!$A$2:$AA$19,2,FALSE))=FALSE,"",IF(ISNUMBER(#REF!),(#REF!-VLOOKUP($B1676,Stats!$A$2:$AA$19,14,FALSE))/VLOOKUP($B1676,Stats!$A$2:$AB$19,28,FALSE),""))</f>
        <v/>
      </c>
      <c r="BP1676" s="46"/>
      <c r="BQ1676" s="46" t="str">
        <f>IF(ISNUMBER(VLOOKUP($B1676,Stats!$A$2:$AA$19,2,FALSE))=FALSE,"",IF(ISNUMBER(BM1676),BM1676,(VLOOKUP($B1676,Stats!$A$2:$AT$19,46,FALSE)-VLOOKUP($B1676,Stats!$A$2:$AA$19,12,FALSE))/VLOOKUP($B1676,Stats!$A$2:$AA$19,26,FALSE)))</f>
        <v/>
      </c>
      <c r="BR1676" s="51" t="str">
        <f t="shared" si="355"/>
        <v/>
      </c>
      <c r="BS1676" s="32" t="str">
        <f t="shared" si="350"/>
        <v/>
      </c>
      <c r="BT1676" s="53" t="str">
        <f t="shared" si="351"/>
        <v/>
      </c>
    </row>
    <row r="1677" spans="1:72" x14ac:dyDescent="0.15">
      <c r="A1677" s="5">
        <v>12735</v>
      </c>
      <c r="B1677" s="5" t="s">
        <v>58</v>
      </c>
      <c r="C1677" s="3">
        <v>0</v>
      </c>
      <c r="D1677" s="11">
        <v>0.17702750982493765</v>
      </c>
      <c r="E1677" s="6">
        <v>9.7986071290363918E-3</v>
      </c>
      <c r="F1677" s="12">
        <v>66</v>
      </c>
      <c r="G1677" s="12">
        <v>49</v>
      </c>
      <c r="H1677" s="13">
        <v>8.3507866622840928E-3</v>
      </c>
      <c r="I1677" s="13">
        <v>-7.8074658989631743E-3</v>
      </c>
      <c r="J1677" s="12">
        <v>10</v>
      </c>
      <c r="K1677" s="12">
        <v>6</v>
      </c>
      <c r="L1677" s="13">
        <v>2.0293680910740797E-2</v>
      </c>
      <c r="M1677" s="13">
        <v>-2.2596905962106728E-2</v>
      </c>
      <c r="N1677" s="8">
        <v>1.3211999999999999</v>
      </c>
      <c r="O1677" s="8">
        <v>1.180064308681672</v>
      </c>
      <c r="P1677" s="14">
        <v>42088</v>
      </c>
      <c r="Q1677" s="13">
        <v>-4.8583347818529687E-2</v>
      </c>
      <c r="R1677" s="14">
        <v>42044</v>
      </c>
      <c r="S1677" s="14">
        <f>IF(ISNUMBER(R1677),VLOOKUP(B1677,Index!$B$3:$AB$18,27,FALSE),"")</f>
        <v>42041</v>
      </c>
      <c r="T1677" s="14">
        <f>IF(ISNUMBER($R1677),VLOOKUP($B1677,Index!$B$21:$AB$36,27,FALSE),"")</f>
        <v>41996</v>
      </c>
      <c r="U1677" s="14">
        <f>IF(ISNUMBER($R1677),VLOOKUP($B1677,Index!$B$39:$AB$54,27,FALSE),"")</f>
        <v>42003</v>
      </c>
      <c r="W1677" s="6">
        <v>0.3726894943682898</v>
      </c>
      <c r="X1677" s="7">
        <v>0.57391304347826089</v>
      </c>
      <c r="Y1677" s="6">
        <v>0.18591549854951042</v>
      </c>
      <c r="Z1677" s="8" t="str">
        <f t="shared" si="352"/>
        <v/>
      </c>
      <c r="AA1677" s="9">
        <v>3.6437898533912758</v>
      </c>
      <c r="AB1677" s="3">
        <v>0</v>
      </c>
      <c r="AC1677" s="6">
        <v>0.13889745921249153</v>
      </c>
      <c r="AD1677" s="7">
        <v>0.32937618147448017</v>
      </c>
      <c r="AE1677" s="6">
        <v>3.4564572600913009E-2</v>
      </c>
      <c r="AF1677" s="8" t="str">
        <f t="shared" si="353"/>
        <v/>
      </c>
      <c r="AG1677" s="9">
        <v>13.277204495677216</v>
      </c>
      <c r="AH1677" s="3">
        <v>0</v>
      </c>
      <c r="AK1677" t="str">
        <f t="shared" si="356"/>
        <v/>
      </c>
      <c r="AL1677" t="str">
        <f t="shared" si="356"/>
        <v/>
      </c>
      <c r="AM1677" t="str">
        <f t="shared" si="356"/>
        <v/>
      </c>
      <c r="AN1677" t="str">
        <f t="shared" si="356"/>
        <v/>
      </c>
      <c r="AO1677" t="str">
        <f t="shared" si="356"/>
        <v/>
      </c>
      <c r="AP1677" t="str">
        <f t="shared" si="356"/>
        <v/>
      </c>
      <c r="AQ1677" t="str">
        <f t="shared" si="356"/>
        <v/>
      </c>
      <c r="AR1677" t="str">
        <f t="shared" si="356"/>
        <v/>
      </c>
      <c r="AS1677" t="str">
        <f t="shared" si="356"/>
        <v/>
      </c>
      <c r="AT1677" t="str">
        <f t="shared" si="356"/>
        <v/>
      </c>
      <c r="AU1677" t="str">
        <f t="shared" si="356"/>
        <v/>
      </c>
      <c r="AV1677" t="str">
        <f t="shared" si="356"/>
        <v/>
      </c>
      <c r="AW1677" t="str">
        <f t="shared" si="356"/>
        <v/>
      </c>
      <c r="AX1677" t="str">
        <f t="shared" si="356"/>
        <v/>
      </c>
      <c r="AZ1677" s="46" t="str">
        <f>IF(ISNUMBER(VLOOKUP($B1677,Stats!$A$2:$AA$19,2,FALSE))=FALSE,"",IF(ISNUMBER(W1677),(W1677-VLOOKUP($B1677,Stats!$A$2:$AA$19,2,FALSE))/VLOOKUP($B1677,Stats!$A$2:$AA$19,16,FALSE),""))</f>
        <v/>
      </c>
      <c r="BA1677" s="46" t="str">
        <f>IF(ISNUMBER(VLOOKUP($B1677,Stats!$A$2:$AA$19,2,FALSE))=FALSE,"",IF(ISNUMBER(X1677),(X1677-VLOOKUP($B1677,Stats!$A$2:$AA$19,3,FALSE))/VLOOKUP($B1677,Stats!$A$2:$AA$19,17,FALSE),""))</f>
        <v/>
      </c>
      <c r="BB1677" s="46"/>
      <c r="BC1677" s="46"/>
      <c r="BD1677" s="44" t="str">
        <f t="shared" si="349"/>
        <v/>
      </c>
      <c r="BE1677" s="46" t="str">
        <f>IF(ISNUMBER(VLOOKUP($B1677,Stats!$A$2:$AA$19,2,FALSE))=FALSE,"",IF(ISNUMBER(Y1677),(Y1677-VLOOKUP($B1677,Stats!$A$2:$AA$19,5,FALSE))/VLOOKUP($B1677,Stats!$A$2:$AA$19,19,FALSE),""))</f>
        <v/>
      </c>
      <c r="BF1677" s="46"/>
      <c r="BG1677" s="46"/>
      <c r="BH1677" s="46" t="str">
        <f>IF(ISNUMBER(VLOOKUP($B1677,Stats!$A$2:$AA$19,2,FALSE))=FALSE,"",IF(ISNUMBER(Z1677),(Z1677-VLOOKUP($B1677,Stats!$A$2:$AA$19,8,FALSE))/VLOOKUP($B1677,Stats!$A$2:$AA$19,22,FALSE),""))</f>
        <v/>
      </c>
      <c r="BI1677" s="46" t="str">
        <f>IF(ISNUMBER(VLOOKUP($B1677,Stats!$A$2:$AA$19,2,FALSE))=FALSE,"",IF(ISNUMBER(#REF!),(#REF!-VLOOKUP($B1677,Stats!$A$2:$AA$19,9,FALSE))/VLOOKUP($B1677,Stats!$A$2:$AA$19,23,FALSE),""))</f>
        <v/>
      </c>
      <c r="BJ1677" s="46" t="str">
        <f>IF(ISNUMBER(VLOOKUP($B1677,Stats!$A$2:$AA$19,2,FALSE))=FALSE,"",IF(ISNUMBER(#REF!),(#REF!-VLOOKUP($B1677,Stats!$A$2:$AA$19,10,FALSE))/VLOOKUP($B1677,Stats!$A$2:$AA$19,24,FALSE),""))</f>
        <v/>
      </c>
      <c r="BK1677" s="44" t="str">
        <f t="shared" si="354"/>
        <v/>
      </c>
      <c r="BL1677" s="46" t="str">
        <f>IF(ISNUMBER(VLOOKUP($B1677,Stats!$A$2:$AA$19,2,FALSE))=FALSE,"",IF(ISNUMBER(#REF!),(#REF!-VLOOKUP($B1677,Stats!$A$2:$AA$19,11,FALSE))/VLOOKUP($B1677,Stats!$A$2:$AA$19,25,FALSE),""))</f>
        <v/>
      </c>
      <c r="BM1677" s="46" t="str">
        <f>IF(ISNUMBER(VLOOKUP($B1677,Stats!$A$2:$AA$19,2,FALSE))=FALSE,"",IF(ISNUMBER(AA1677),(AA1677-VLOOKUP($B1677,Stats!$A$2:$AA$19,12,FALSE))/VLOOKUP($B1677,Stats!$A$2:$AA$19,26,FALSE),""))</f>
        <v/>
      </c>
      <c r="BN1677" s="46" t="str">
        <f>IF(ISNUMBER(VLOOKUP($B1677,Stats!$A$2:$AA$19,2,FALSE))=FALSE,"",IF(ISNUMBER(#REF!),(#REF!-VLOOKUP($B1677,Stats!$A$2:$AA$19,13,FALSE))/VLOOKUP($B1677,Stats!$A$2:$AA$19,27,FALSE),""))</f>
        <v/>
      </c>
      <c r="BO1677" s="46" t="str">
        <f>IF(ISNUMBER(VLOOKUP($B1677,Stats!$A$2:$AA$19,2,FALSE))=FALSE,"",IF(ISNUMBER(#REF!),(#REF!-VLOOKUP($B1677,Stats!$A$2:$AA$19,14,FALSE))/VLOOKUP($B1677,Stats!$A$2:$AB$19,28,FALSE),""))</f>
        <v/>
      </c>
      <c r="BP1677" s="46"/>
      <c r="BQ1677" s="46" t="str">
        <f>IF(ISNUMBER(VLOOKUP($B1677,Stats!$A$2:$AA$19,2,FALSE))=FALSE,"",IF(ISNUMBER(BM1677),BM1677,(VLOOKUP($B1677,Stats!$A$2:$AT$19,46,FALSE)-VLOOKUP($B1677,Stats!$A$2:$AA$19,12,FALSE))/VLOOKUP($B1677,Stats!$A$2:$AA$19,26,FALSE)))</f>
        <v/>
      </c>
      <c r="BR1677" s="51" t="str">
        <f t="shared" si="355"/>
        <v/>
      </c>
      <c r="BS1677" s="32" t="str">
        <f t="shared" si="350"/>
        <v/>
      </c>
      <c r="BT1677" s="53" t="str">
        <f t="shared" si="351"/>
        <v/>
      </c>
    </row>
    <row r="1678" spans="1:72" x14ac:dyDescent="0.15">
      <c r="A1678" s="5">
        <v>12735</v>
      </c>
      <c r="B1678" s="5" t="s">
        <v>59</v>
      </c>
      <c r="C1678" s="3">
        <v>0</v>
      </c>
      <c r="D1678" s="11">
        <v>1.2191623209008431E-2</v>
      </c>
      <c r="E1678" s="6">
        <v>9.0392301164292591E-3</v>
      </c>
      <c r="F1678" s="15">
        <v>4.7142857142857144</v>
      </c>
      <c r="G1678" s="15">
        <v>3.5</v>
      </c>
      <c r="H1678" s="13">
        <v>7.8273161810402097E-3</v>
      </c>
      <c r="I1678" s="13">
        <v>-7.4430230712647458E-3</v>
      </c>
      <c r="J1678" s="12">
        <v>3.2142857142857144</v>
      </c>
      <c r="K1678" s="12">
        <v>2.3571428571428572</v>
      </c>
      <c r="L1678" s="13">
        <v>1.4096276850821916E-2</v>
      </c>
      <c r="M1678" s="13">
        <v>-1.2783324901613999E-2</v>
      </c>
      <c r="N1678" s="8">
        <v>1.1626857142857145</v>
      </c>
      <c r="O1678" s="8">
        <v>1.02089353020273</v>
      </c>
      <c r="P1678" s="14"/>
      <c r="Q1678" s="13">
        <v>-2.024749420395644E-2</v>
      </c>
      <c r="R1678" s="14"/>
      <c r="S1678" s="14" t="str">
        <f>IF(ISNUMBER(R1678),VLOOKUP(B1678,Index!$B$3:$AB$18,27,FALSE),"")</f>
        <v/>
      </c>
      <c r="T1678" s="14" t="str">
        <f>IF(ISNUMBER($R1678),VLOOKUP($B1678,Index!$B$21:$AB$36,27,FALSE),"")</f>
        <v/>
      </c>
      <c r="U1678" s="14" t="str">
        <f>IF(ISNUMBER($R1678),VLOOKUP($B1678,Index!$B$39:$AB$54,27,FALSE),"")</f>
        <v/>
      </c>
      <c r="W1678" s="6">
        <v>0.43387915362319412</v>
      </c>
      <c r="X1678" s="8">
        <v>0.57329931972789117</v>
      </c>
      <c r="Y1678" s="6">
        <v>0.17150733277383276</v>
      </c>
      <c r="Z1678" s="8" t="str">
        <f t="shared" si="352"/>
        <v/>
      </c>
      <c r="AA1678" s="9" t="s">
        <v>25</v>
      </c>
      <c r="AB1678" s="3">
        <v>0</v>
      </c>
      <c r="AC1678" s="6">
        <v>0.1882511199487793</v>
      </c>
      <c r="AD1678" s="8">
        <v>0.32867211000046276</v>
      </c>
      <c r="AE1678" s="6">
        <v>2.941476519519421E-2</v>
      </c>
      <c r="AF1678" s="8" t="str">
        <f t="shared" si="353"/>
        <v/>
      </c>
      <c r="AG1678" s="9" t="s">
        <v>25</v>
      </c>
      <c r="AH1678" s="3">
        <v>0</v>
      </c>
      <c r="AK1678" t="str">
        <f t="shared" si="356"/>
        <v/>
      </c>
      <c r="AL1678" t="str">
        <f t="shared" si="356"/>
        <v/>
      </c>
      <c r="AM1678" t="str">
        <f t="shared" si="356"/>
        <v/>
      </c>
      <c r="AN1678" t="str">
        <f t="shared" si="356"/>
        <v/>
      </c>
      <c r="AO1678" t="str">
        <f t="shared" si="356"/>
        <v/>
      </c>
      <c r="AP1678" t="str">
        <f t="shared" si="356"/>
        <v/>
      </c>
      <c r="AQ1678" t="str">
        <f t="shared" si="356"/>
        <v/>
      </c>
      <c r="AR1678" t="str">
        <f t="shared" si="356"/>
        <v/>
      </c>
      <c r="AS1678" t="str">
        <f t="shared" si="356"/>
        <v/>
      </c>
      <c r="AT1678" t="str">
        <f t="shared" si="356"/>
        <v/>
      </c>
      <c r="AU1678" t="str">
        <f t="shared" si="356"/>
        <v/>
      </c>
      <c r="AV1678" t="str">
        <f t="shared" si="356"/>
        <v/>
      </c>
      <c r="AW1678" t="str">
        <f t="shared" si="356"/>
        <v/>
      </c>
      <c r="AX1678" t="str">
        <f t="shared" si="356"/>
        <v/>
      </c>
      <c r="AZ1678" s="46" t="str">
        <f>IF(ISNUMBER(VLOOKUP($B1678,Stats!$A$2:$AA$19,2,FALSE))=FALSE,"",IF(ISNUMBER(W1678),(W1678-VLOOKUP($B1678,Stats!$A$2:$AA$19,2,FALSE))/VLOOKUP($B1678,Stats!$A$2:$AA$19,16,FALSE),""))</f>
        <v/>
      </c>
      <c r="BA1678" s="46" t="str">
        <f>IF(ISNUMBER(VLOOKUP($B1678,Stats!$A$2:$AA$19,2,FALSE))=FALSE,"",IF(ISNUMBER(X1678),(X1678-VLOOKUP($B1678,Stats!$A$2:$AA$19,3,FALSE))/VLOOKUP($B1678,Stats!$A$2:$AA$19,17,FALSE),""))</f>
        <v/>
      </c>
      <c r="BB1678" s="46"/>
      <c r="BC1678" s="46"/>
      <c r="BD1678" s="44" t="str">
        <f t="shared" si="349"/>
        <v/>
      </c>
      <c r="BE1678" s="46" t="str">
        <f>IF(ISNUMBER(VLOOKUP($B1678,Stats!$A$2:$AA$19,2,FALSE))=FALSE,"",IF(ISNUMBER(Y1678),(Y1678-VLOOKUP($B1678,Stats!$A$2:$AA$19,5,FALSE))/VLOOKUP($B1678,Stats!$A$2:$AA$19,19,FALSE),""))</f>
        <v/>
      </c>
      <c r="BF1678" s="46"/>
      <c r="BG1678" s="46"/>
      <c r="BH1678" s="46" t="str">
        <f>IF(ISNUMBER(VLOOKUP($B1678,Stats!$A$2:$AA$19,2,FALSE))=FALSE,"",IF(ISNUMBER(Z1678),(Z1678-VLOOKUP($B1678,Stats!$A$2:$AA$19,8,FALSE))/VLOOKUP($B1678,Stats!$A$2:$AA$19,22,FALSE),""))</f>
        <v/>
      </c>
      <c r="BI1678" s="46" t="str">
        <f>IF(ISNUMBER(VLOOKUP($B1678,Stats!$A$2:$AA$19,2,FALSE))=FALSE,"",IF(ISNUMBER(#REF!),(#REF!-VLOOKUP($B1678,Stats!$A$2:$AA$19,9,FALSE))/VLOOKUP($B1678,Stats!$A$2:$AA$19,23,FALSE),""))</f>
        <v/>
      </c>
      <c r="BJ1678" s="46" t="str">
        <f>IF(ISNUMBER(VLOOKUP($B1678,Stats!$A$2:$AA$19,2,FALSE))=FALSE,"",IF(ISNUMBER(#REF!),(#REF!-VLOOKUP($B1678,Stats!$A$2:$AA$19,10,FALSE))/VLOOKUP($B1678,Stats!$A$2:$AA$19,24,FALSE),""))</f>
        <v/>
      </c>
      <c r="BK1678" s="44" t="str">
        <f t="shared" si="354"/>
        <v/>
      </c>
      <c r="BL1678" s="46" t="str">
        <f>IF(ISNUMBER(VLOOKUP($B1678,Stats!$A$2:$AA$19,2,FALSE))=FALSE,"",IF(ISNUMBER(#REF!),(#REF!-VLOOKUP($B1678,Stats!$A$2:$AA$19,11,FALSE))/VLOOKUP($B1678,Stats!$A$2:$AA$19,25,FALSE),""))</f>
        <v/>
      </c>
      <c r="BM1678" s="46" t="str">
        <f>IF(ISNUMBER(VLOOKUP($B1678,Stats!$A$2:$AA$19,2,FALSE))=FALSE,"",IF(ISNUMBER(AA1678),(AA1678-VLOOKUP($B1678,Stats!$A$2:$AA$19,12,FALSE))/VLOOKUP($B1678,Stats!$A$2:$AA$19,26,FALSE),""))</f>
        <v/>
      </c>
      <c r="BN1678" s="46" t="str">
        <f>IF(ISNUMBER(VLOOKUP($B1678,Stats!$A$2:$AA$19,2,FALSE))=FALSE,"",IF(ISNUMBER(#REF!),(#REF!-VLOOKUP($B1678,Stats!$A$2:$AA$19,13,FALSE))/VLOOKUP($B1678,Stats!$A$2:$AA$19,27,FALSE),""))</f>
        <v/>
      </c>
      <c r="BO1678" s="46" t="str">
        <f>IF(ISNUMBER(VLOOKUP($B1678,Stats!$A$2:$AA$19,2,FALSE))=FALSE,"",IF(ISNUMBER(#REF!),(#REF!-VLOOKUP($B1678,Stats!$A$2:$AA$19,14,FALSE))/VLOOKUP($B1678,Stats!$A$2:$AB$19,28,FALSE),""))</f>
        <v/>
      </c>
      <c r="BP1678" s="46"/>
      <c r="BQ1678" s="46" t="str">
        <f>IF(ISNUMBER(VLOOKUP($B1678,Stats!$A$2:$AA$19,2,FALSE))=FALSE,"",IF(ISNUMBER(BM1678),BM1678,(VLOOKUP($B1678,Stats!$A$2:$AT$19,46,FALSE)-VLOOKUP($B1678,Stats!$A$2:$AA$19,12,FALSE))/VLOOKUP($B1678,Stats!$A$2:$AA$19,26,FALSE)))</f>
        <v/>
      </c>
      <c r="BR1678" s="51" t="str">
        <f t="shared" si="355"/>
        <v/>
      </c>
      <c r="BS1678" s="32" t="str">
        <f t="shared" si="350"/>
        <v/>
      </c>
      <c r="BT1678" s="53" t="str">
        <f t="shared" si="351"/>
        <v/>
      </c>
    </row>
    <row r="1679" spans="1:72" x14ac:dyDescent="0.15">
      <c r="A1679" s="16">
        <v>12735</v>
      </c>
      <c r="B1679" s="17">
        <v>201421</v>
      </c>
      <c r="C1679" s="3">
        <v>0</v>
      </c>
      <c r="D1679" s="23">
        <v>-2.4651661307609762E-2</v>
      </c>
      <c r="E1679" s="18">
        <v>5.6891853528732647E-3</v>
      </c>
      <c r="F1679" s="24">
        <v>2</v>
      </c>
      <c r="G1679" s="24">
        <v>5</v>
      </c>
      <c r="H1679" s="20">
        <v>2.2522772637267874E-3</v>
      </c>
      <c r="I1679" s="20">
        <v>-5.8624623292441004E-3</v>
      </c>
      <c r="J1679" s="24">
        <v>2</v>
      </c>
      <c r="K1679" s="24">
        <v>3</v>
      </c>
      <c r="L1679" s="20">
        <v>2.986155099086174E-3</v>
      </c>
      <c r="M1679" s="20">
        <v>-1.2307143494158623E-2</v>
      </c>
      <c r="N1679" s="19">
        <v>1.1213</v>
      </c>
      <c r="O1679" s="19">
        <v>1.0015183994283674</v>
      </c>
      <c r="P1679" s="25">
        <v>41921</v>
      </c>
      <c r="Q1679" s="20">
        <v>-2.6130384375278592E-2</v>
      </c>
      <c r="R1679" s="25">
        <v>41929</v>
      </c>
      <c r="S1679" s="25">
        <f>IF(ISNUMBER(R1679),VLOOKUP(B1679,Index!$B$3:$AB$18,27,FALSE),"")</f>
        <v>41929</v>
      </c>
      <c r="T1679" s="25">
        <f>IF(ISNUMBER($R1679),VLOOKUP($B1679,Index!$B$21:$AB$36,27,FALSE),"")</f>
        <v>41929</v>
      </c>
      <c r="U1679" s="25">
        <f>IF(ISNUMBER($R1679),VLOOKUP($B1679,Index!$B$39:$AB$54,27,FALSE),"")</f>
        <v>41929</v>
      </c>
      <c r="W1679" s="18">
        <v>-0.88745980707395145</v>
      </c>
      <c r="X1679" s="19">
        <v>0.2857142857142857</v>
      </c>
      <c r="Y1679" s="18">
        <v>0.1079447024756897</v>
      </c>
      <c r="Z1679" s="19">
        <f t="shared" si="352"/>
        <v>0</v>
      </c>
      <c r="AA1679" s="21" t="s">
        <v>25</v>
      </c>
      <c r="AB1679" s="3">
        <v>0</v>
      </c>
      <c r="AC1679" s="18">
        <v>0.78758490917173507</v>
      </c>
      <c r="AD1679" s="19">
        <v>8.1632653061224483E-2</v>
      </c>
      <c r="AE1679" s="18">
        <v>1.165205879256517E-2</v>
      </c>
      <c r="AF1679" s="19">
        <f t="shared" si="353"/>
        <v>0</v>
      </c>
      <c r="AG1679" s="21" t="s">
        <v>25</v>
      </c>
      <c r="AH1679" s="3">
        <v>0</v>
      </c>
      <c r="AK1679" t="str">
        <f t="shared" si="356"/>
        <v/>
      </c>
      <c r="AL1679" t="str">
        <f t="shared" si="356"/>
        <v/>
      </c>
      <c r="AM1679" t="str">
        <f t="shared" si="356"/>
        <v/>
      </c>
      <c r="AN1679" t="str">
        <f t="shared" si="356"/>
        <v/>
      </c>
      <c r="AO1679" t="str">
        <f t="shared" si="356"/>
        <v/>
      </c>
      <c r="AP1679" t="str">
        <f t="shared" si="356"/>
        <v/>
      </c>
      <c r="AQ1679" t="str">
        <f t="shared" si="356"/>
        <v/>
      </c>
      <c r="AR1679" t="str">
        <f t="shared" si="356"/>
        <v/>
      </c>
      <c r="AS1679" t="str">
        <f t="shared" si="356"/>
        <v/>
      </c>
      <c r="AT1679" t="str">
        <f t="shared" si="356"/>
        <v/>
      </c>
      <c r="AU1679" t="str">
        <f t="shared" si="356"/>
        <v/>
      </c>
      <c r="AV1679" t="str">
        <f t="shared" si="356"/>
        <v/>
      </c>
      <c r="AW1679" t="str">
        <f t="shared" si="356"/>
        <v/>
      </c>
      <c r="AX1679" t="str">
        <f t="shared" si="356"/>
        <v/>
      </c>
      <c r="AZ1679" s="46">
        <f>IF(ISNUMBER(VLOOKUP($B1679,Stats!$A$2:$AA$19,2,FALSE))=FALSE,"",IF(ISNUMBER(W1679),(W1679-VLOOKUP($B1679,Stats!$A$2:$AA$19,2,FALSE))/VLOOKUP($B1679,Stats!$A$2:$AA$19,16,FALSE),""))</f>
        <v>-0.95967271468223547</v>
      </c>
      <c r="BA1679" s="46">
        <f>IF(ISNUMBER(VLOOKUP($B1679,Stats!$A$2:$AA$19,2,FALSE))=FALSE,"",IF(ISNUMBER(X1679),(X1679-VLOOKUP($B1679,Stats!$A$2:$AA$19,3,FALSE))/VLOOKUP($B1679,Stats!$A$2:$AA$19,17,FALSE),""))</f>
        <v>-0.6967057200847836</v>
      </c>
      <c r="BB1679" s="46"/>
      <c r="BC1679" s="46"/>
      <c r="BD1679" s="44">
        <f t="shared" si="349"/>
        <v>-0.82818921738350948</v>
      </c>
      <c r="BE1679" s="46">
        <f>IF(ISNUMBER(VLOOKUP($B1679,Stats!$A$2:$AA$19,2,FALSE))=FALSE,"",IF(ISNUMBER(Y1679),(Y1679-VLOOKUP($B1679,Stats!$A$2:$AA$19,5,FALSE))/VLOOKUP($B1679,Stats!$A$2:$AA$19,19,FALSE),""))</f>
        <v>0.38339516578618177</v>
      </c>
      <c r="BF1679" s="46"/>
      <c r="BG1679" s="46"/>
      <c r="BH1679" s="46">
        <f>IF(ISNUMBER(VLOOKUP($B1679,Stats!$A$2:$AA$19,2,FALSE))=FALSE,"",IF(ISNUMBER(Z1679),(Z1679-VLOOKUP($B1679,Stats!$A$2:$AA$19,8,FALSE))/VLOOKUP($B1679,Stats!$A$2:$AA$19,22,FALSE),""))</f>
        <v>-0.61753828864926419</v>
      </c>
      <c r="BI1679" s="46" t="str">
        <f>IF(ISNUMBER(VLOOKUP($B1679,Stats!$A$2:$AA$19,2,FALSE))=FALSE,"",IF(ISNUMBER(#REF!),(#REF!-VLOOKUP($B1679,Stats!$A$2:$AA$19,9,FALSE))/VLOOKUP($B1679,Stats!$A$2:$AA$19,23,FALSE),""))</f>
        <v/>
      </c>
      <c r="BJ1679" s="46" t="str">
        <f>IF(ISNUMBER(VLOOKUP($B1679,Stats!$A$2:$AA$19,2,FALSE))=FALSE,"",IF(ISNUMBER(#REF!),(#REF!-VLOOKUP($B1679,Stats!$A$2:$AA$19,10,FALSE))/VLOOKUP($B1679,Stats!$A$2:$AA$19,24,FALSE),""))</f>
        <v/>
      </c>
      <c r="BK1679" s="44">
        <f t="shared" si="354"/>
        <v>-0.45363810264510646</v>
      </c>
      <c r="BL1679" s="46" t="str">
        <f>IF(ISNUMBER(VLOOKUP($B1679,Stats!$A$2:$AA$19,2,FALSE))=FALSE,"",IF(ISNUMBER(#REF!),(#REF!-VLOOKUP($B1679,Stats!$A$2:$AA$19,11,FALSE))/VLOOKUP($B1679,Stats!$A$2:$AA$19,25,FALSE),""))</f>
        <v/>
      </c>
      <c r="BM1679" s="46" t="str">
        <f>IF(ISNUMBER(VLOOKUP($B1679,Stats!$A$2:$AA$19,2,FALSE))=FALSE,"",IF(ISNUMBER(AA1679),(AA1679-VLOOKUP($B1679,Stats!$A$2:$AA$19,12,FALSE))/VLOOKUP($B1679,Stats!$A$2:$AA$19,26,FALSE),""))</f>
        <v/>
      </c>
      <c r="BN1679" s="46" t="str">
        <f>IF(ISNUMBER(VLOOKUP($B1679,Stats!$A$2:$AA$19,2,FALSE))=FALSE,"",IF(ISNUMBER(#REF!),(#REF!-VLOOKUP($B1679,Stats!$A$2:$AA$19,13,FALSE))/VLOOKUP($B1679,Stats!$A$2:$AA$19,27,FALSE),""))</f>
        <v/>
      </c>
      <c r="BO1679" s="46" t="str">
        <f>IF(ISNUMBER(VLOOKUP($B1679,Stats!$A$2:$AA$19,2,FALSE))=FALSE,"",IF(ISNUMBER(#REF!),(#REF!-VLOOKUP($B1679,Stats!$A$2:$AA$19,14,FALSE))/VLOOKUP($B1679,Stats!$A$2:$AB$19,28,FALSE),""))</f>
        <v/>
      </c>
      <c r="BP1679" s="46"/>
      <c r="BQ1679" s="46">
        <f>IF(ISNUMBER(VLOOKUP($B1679,Stats!$A$2:$AA$19,2,FALSE))=FALSE,"",IF(ISNUMBER(BM1679),BM1679,(VLOOKUP($B1679,Stats!$A$2:$AT$19,46,FALSE)-VLOOKUP($B1679,Stats!$A$2:$AA$19,12,FALSE))/VLOOKUP($B1679,Stats!$A$2:$AA$19,26,FALSE)))</f>
        <v>-0.81319138310867711</v>
      </c>
      <c r="BR1679" s="51">
        <f t="shared" si="355"/>
        <v>-0.81319138310867711</v>
      </c>
      <c r="BS1679" s="32" t="str">
        <f t="shared" si="350"/>
        <v>12735_201421</v>
      </c>
      <c r="BT1679" s="53">
        <f t="shared" si="351"/>
        <v>-0.60045898168550116</v>
      </c>
    </row>
    <row r="1680" spans="1:72" x14ac:dyDescent="0.15">
      <c r="A1680" s="16">
        <v>12735</v>
      </c>
      <c r="B1680" s="17">
        <v>201422</v>
      </c>
      <c r="C1680" s="3">
        <v>0</v>
      </c>
      <c r="D1680" s="23">
        <v>-3.5714285714285587E-3</v>
      </c>
      <c r="E1680" s="18">
        <v>8.9264462996233186E-3</v>
      </c>
      <c r="F1680" s="24">
        <v>4</v>
      </c>
      <c r="G1680" s="24">
        <v>6</v>
      </c>
      <c r="H1680" s="20">
        <v>8.5623023177257562E-3</v>
      </c>
      <c r="I1680" s="20">
        <v>-6.2448591045078756E-3</v>
      </c>
      <c r="J1680" s="24">
        <v>3</v>
      </c>
      <c r="K1680" s="24">
        <v>4</v>
      </c>
      <c r="L1680" s="20">
        <v>1.6725845636329728E-2</v>
      </c>
      <c r="M1680" s="20">
        <v>-1.1039138764711298E-2</v>
      </c>
      <c r="N1680" s="19">
        <v>1.1035999999999999</v>
      </c>
      <c r="O1680" s="19">
        <v>1</v>
      </c>
      <c r="P1680" s="25">
        <v>41932</v>
      </c>
      <c r="Q1680" s="20">
        <v>-3.0717651322942907E-2</v>
      </c>
      <c r="R1680" s="25">
        <v>41936</v>
      </c>
      <c r="S1680" s="25">
        <f>IF(ISNUMBER(R1680),VLOOKUP(B1680,Index!$B$3:$AB$18,27,FALSE),"")</f>
        <v>41939</v>
      </c>
      <c r="T1680" s="25">
        <f>IF(ISNUMBER($R1680),VLOOKUP($B1680,Index!$B$21:$AB$36,27,FALSE),"")</f>
        <v>41935</v>
      </c>
      <c r="U1680" s="25">
        <f>IF(ISNUMBER($R1680),VLOOKUP($B1680,Index!$B$39:$AB$54,27,FALSE),"")</f>
        <v>41936</v>
      </c>
      <c r="W1680" s="18">
        <v>-0.10714285714285676</v>
      </c>
      <c r="X1680" s="19">
        <v>0.4</v>
      </c>
      <c r="Y1680" s="18">
        <v>0.16936741030794911</v>
      </c>
      <c r="Z1680" s="19">
        <f t="shared" si="352"/>
        <v>3</v>
      </c>
      <c r="AA1680" s="21" t="s">
        <v>25</v>
      </c>
      <c r="AB1680" s="3">
        <v>0</v>
      </c>
      <c r="AC1680" s="18">
        <v>1.1479591836734613E-2</v>
      </c>
      <c r="AD1680" s="19">
        <v>0.16000000000000003</v>
      </c>
      <c r="AE1680" s="18">
        <v>2.8685319674421186E-2</v>
      </c>
      <c r="AF1680" s="19">
        <f t="shared" si="353"/>
        <v>9</v>
      </c>
      <c r="AG1680" s="21" t="s">
        <v>25</v>
      </c>
      <c r="AH1680" s="3">
        <v>0</v>
      </c>
      <c r="AK1680" t="str">
        <f t="shared" si="356"/>
        <v/>
      </c>
      <c r="AL1680" t="str">
        <f t="shared" si="356"/>
        <v/>
      </c>
      <c r="AM1680" t="str">
        <f t="shared" si="356"/>
        <v/>
      </c>
      <c r="AN1680" t="str">
        <f t="shared" si="356"/>
        <v/>
      </c>
      <c r="AO1680" t="str">
        <f t="shared" si="356"/>
        <v/>
      </c>
      <c r="AP1680" t="str">
        <f t="shared" si="356"/>
        <v/>
      </c>
      <c r="AQ1680" t="str">
        <f t="shared" si="356"/>
        <v/>
      </c>
      <c r="AR1680" t="str">
        <f t="shared" si="356"/>
        <v/>
      </c>
      <c r="AS1680" t="str">
        <f t="shared" si="356"/>
        <v/>
      </c>
      <c r="AT1680" t="str">
        <f t="shared" si="356"/>
        <v/>
      </c>
      <c r="AU1680" t="str">
        <f t="shared" si="356"/>
        <v/>
      </c>
      <c r="AV1680" t="str">
        <f t="shared" si="356"/>
        <v/>
      </c>
      <c r="AW1680" t="str">
        <f t="shared" si="356"/>
        <v/>
      </c>
      <c r="AX1680" t="str">
        <f t="shared" si="356"/>
        <v/>
      </c>
      <c r="AZ1680" s="46">
        <f>IF(ISNUMBER(VLOOKUP($B1680,Stats!$A$2:$AA$19,2,FALSE))=FALSE,"",IF(ISNUMBER(W1680),(W1680-VLOOKUP($B1680,Stats!$A$2:$AA$19,2,FALSE))/VLOOKUP($B1680,Stats!$A$2:$AA$19,16,FALSE),""))</f>
        <v>-0.91666442469826759</v>
      </c>
      <c r="BA1680" s="46">
        <f>IF(ISNUMBER(VLOOKUP($B1680,Stats!$A$2:$AA$19,2,FALSE))=FALSE,"",IF(ISNUMBER(X1680),(X1680-VLOOKUP($B1680,Stats!$A$2:$AA$19,3,FALSE))/VLOOKUP($B1680,Stats!$A$2:$AA$19,17,FALSE),""))</f>
        <v>-1.5835413738128639</v>
      </c>
      <c r="BB1680" s="46"/>
      <c r="BC1680" s="46"/>
      <c r="BD1680" s="44">
        <f t="shared" si="349"/>
        <v>-1.2501028992555656</v>
      </c>
      <c r="BE1680" s="46">
        <f>IF(ISNUMBER(VLOOKUP($B1680,Stats!$A$2:$AA$19,2,FALSE))=FALSE,"",IF(ISNUMBER(Y1680),(Y1680-VLOOKUP($B1680,Stats!$A$2:$AA$19,5,FALSE))/VLOOKUP($B1680,Stats!$A$2:$AA$19,19,FALSE),""))</f>
        <v>0.54987172857048339</v>
      </c>
      <c r="BF1680" s="46"/>
      <c r="BG1680" s="46"/>
      <c r="BH1680" s="46">
        <f>IF(ISNUMBER(VLOOKUP($B1680,Stats!$A$2:$AA$19,2,FALSE))=FALSE,"",IF(ISNUMBER(Z1680),(Z1680-VLOOKUP($B1680,Stats!$A$2:$AA$19,8,FALSE))/VLOOKUP($B1680,Stats!$A$2:$AA$19,22,FALSE),""))</f>
        <v>0.16906947898943853</v>
      </c>
      <c r="BI1680" s="46" t="str">
        <f>IF(ISNUMBER(VLOOKUP($B1680,Stats!$A$2:$AA$19,2,FALSE))=FALSE,"",IF(ISNUMBER(#REF!),(#REF!-VLOOKUP($B1680,Stats!$A$2:$AA$19,9,FALSE))/VLOOKUP($B1680,Stats!$A$2:$AA$19,23,FALSE),""))</f>
        <v/>
      </c>
      <c r="BJ1680" s="46" t="str">
        <f>IF(ISNUMBER(VLOOKUP($B1680,Stats!$A$2:$AA$19,2,FALSE))=FALSE,"",IF(ISNUMBER(#REF!),(#REF!-VLOOKUP($B1680,Stats!$A$2:$AA$19,10,FALSE))/VLOOKUP($B1680,Stats!$A$2:$AA$19,24,FALSE),""))</f>
        <v/>
      </c>
      <c r="BK1680" s="44">
        <f t="shared" si="354"/>
        <v>-0.33418936630250679</v>
      </c>
      <c r="BL1680" s="46" t="str">
        <f>IF(ISNUMBER(VLOOKUP($B1680,Stats!$A$2:$AA$19,2,FALSE))=FALSE,"",IF(ISNUMBER(#REF!),(#REF!-VLOOKUP($B1680,Stats!$A$2:$AA$19,11,FALSE))/VLOOKUP($B1680,Stats!$A$2:$AA$19,25,FALSE),""))</f>
        <v/>
      </c>
      <c r="BM1680" s="46" t="str">
        <f>IF(ISNUMBER(VLOOKUP($B1680,Stats!$A$2:$AA$19,2,FALSE))=FALSE,"",IF(ISNUMBER(AA1680),(AA1680-VLOOKUP($B1680,Stats!$A$2:$AA$19,12,FALSE))/VLOOKUP($B1680,Stats!$A$2:$AA$19,26,FALSE),""))</f>
        <v/>
      </c>
      <c r="BN1680" s="46" t="str">
        <f>IF(ISNUMBER(VLOOKUP($B1680,Stats!$A$2:$AA$19,2,FALSE))=FALSE,"",IF(ISNUMBER(#REF!),(#REF!-VLOOKUP($B1680,Stats!$A$2:$AA$19,13,FALSE))/VLOOKUP($B1680,Stats!$A$2:$AA$19,27,FALSE),""))</f>
        <v/>
      </c>
      <c r="BO1680" s="46" t="str">
        <f>IF(ISNUMBER(VLOOKUP($B1680,Stats!$A$2:$AA$19,2,FALSE))=FALSE,"",IF(ISNUMBER(#REF!),(#REF!-VLOOKUP($B1680,Stats!$A$2:$AA$19,14,FALSE))/VLOOKUP($B1680,Stats!$A$2:$AB$19,28,FALSE),""))</f>
        <v/>
      </c>
      <c r="BP1680" s="46"/>
      <c r="BQ1680" s="46">
        <f>IF(ISNUMBER(VLOOKUP($B1680,Stats!$A$2:$AA$19,2,FALSE))=FALSE,"",IF(ISNUMBER(BM1680),BM1680,(VLOOKUP($B1680,Stats!$A$2:$AT$19,46,FALSE)-VLOOKUP($B1680,Stats!$A$2:$AA$19,12,FALSE))/VLOOKUP($B1680,Stats!$A$2:$AA$19,26,FALSE)))</f>
        <v>-0.38178036496436479</v>
      </c>
      <c r="BR1680" s="51">
        <f t="shared" si="355"/>
        <v>-0.38178036496436479</v>
      </c>
      <c r="BS1680" s="32" t="str">
        <f t="shared" si="350"/>
        <v>12735_201422</v>
      </c>
      <c r="BT1680" s="53">
        <f t="shared" si="351"/>
        <v>-0.52689027262549015</v>
      </c>
    </row>
    <row r="1681" spans="1:72" x14ac:dyDescent="0.15">
      <c r="A1681" s="16">
        <v>12735</v>
      </c>
      <c r="B1681" s="17">
        <v>201423</v>
      </c>
      <c r="C1681" s="3">
        <v>0</v>
      </c>
      <c r="D1681" s="23">
        <v>-1.3050271114787182E-2</v>
      </c>
      <c r="E1681" s="18">
        <v>1.0988530131504465E-2</v>
      </c>
      <c r="F1681" s="24">
        <v>4</v>
      </c>
      <c r="G1681" s="24">
        <v>6</v>
      </c>
      <c r="H1681" s="20">
        <v>9.4319599221356909E-3</v>
      </c>
      <c r="I1681" s="20">
        <v>-8.3849347358919499E-3</v>
      </c>
      <c r="J1681" s="24">
        <v>1</v>
      </c>
      <c r="K1681" s="24">
        <v>2</v>
      </c>
      <c r="L1681" s="20">
        <v>1.1924570160843029E-2</v>
      </c>
      <c r="M1681" s="20">
        <v>-2.234178369505746E-2</v>
      </c>
      <c r="N1681" s="19">
        <v>1.0968</v>
      </c>
      <c r="O1681" s="19">
        <v>1</v>
      </c>
      <c r="P1681" s="25">
        <v>41946</v>
      </c>
      <c r="Q1681" s="20">
        <v>-2.2520058351568117E-2</v>
      </c>
      <c r="R1681" s="25">
        <v>41954</v>
      </c>
      <c r="S1681" s="25">
        <f>IF(ISNUMBER(R1681),VLOOKUP(B1681,Index!$B$3:$AB$18,27,FALSE),"")</f>
        <v>41956</v>
      </c>
      <c r="T1681" s="25">
        <f>IF(ISNUMBER($R1681),VLOOKUP($B1681,Index!$B$21:$AB$36,27,FALSE),"")</f>
        <v>41954</v>
      </c>
      <c r="U1681" s="25">
        <f>IF(ISNUMBER($R1681),VLOOKUP($B1681,Index!$B$39:$AB$54,27,FALSE),"")</f>
        <v>41957</v>
      </c>
      <c r="W1681" s="18">
        <v>-0.39150813344361546</v>
      </c>
      <c r="X1681" s="19">
        <v>0.4</v>
      </c>
      <c r="Y1681" s="18">
        <v>0.20849270011766205</v>
      </c>
      <c r="Z1681" s="19">
        <f t="shared" si="352"/>
        <v>2</v>
      </c>
      <c r="AA1681" s="21" t="s">
        <v>25</v>
      </c>
      <c r="AB1681" s="3">
        <v>0</v>
      </c>
      <c r="AC1681" s="18">
        <v>0.1532786185525038</v>
      </c>
      <c r="AD1681" s="19">
        <v>0.16000000000000003</v>
      </c>
      <c r="AE1681" s="18">
        <v>4.3469206002353357E-2</v>
      </c>
      <c r="AF1681" s="19">
        <f t="shared" si="353"/>
        <v>4</v>
      </c>
      <c r="AG1681" s="21" t="s">
        <v>25</v>
      </c>
      <c r="AH1681" s="3">
        <v>0</v>
      </c>
      <c r="AK1681" t="str">
        <f t="shared" si="356"/>
        <v/>
      </c>
      <c r="AL1681" t="str">
        <f t="shared" si="356"/>
        <v/>
      </c>
      <c r="AM1681" t="str">
        <f t="shared" si="356"/>
        <v/>
      </c>
      <c r="AN1681" t="str">
        <f t="shared" si="356"/>
        <v/>
      </c>
      <c r="AO1681" t="str">
        <f t="shared" si="356"/>
        <v/>
      </c>
      <c r="AP1681" t="str">
        <f t="shared" si="356"/>
        <v/>
      </c>
      <c r="AQ1681" t="str">
        <f t="shared" si="356"/>
        <v/>
      </c>
      <c r="AR1681" t="str">
        <f t="shared" si="356"/>
        <v/>
      </c>
      <c r="AS1681" t="str">
        <f t="shared" si="356"/>
        <v/>
      </c>
      <c r="AT1681" t="str">
        <f t="shared" si="356"/>
        <v/>
      </c>
      <c r="AU1681" t="str">
        <f t="shared" si="356"/>
        <v/>
      </c>
      <c r="AV1681" t="str">
        <f t="shared" si="356"/>
        <v/>
      </c>
      <c r="AW1681" t="str">
        <f t="shared" si="356"/>
        <v/>
      </c>
      <c r="AX1681" t="str">
        <f t="shared" si="356"/>
        <v/>
      </c>
      <c r="AZ1681" s="46">
        <f>IF(ISNUMBER(VLOOKUP($B1681,Stats!$A$2:$AA$19,2,FALSE))=FALSE,"",IF(ISNUMBER(W1681),(W1681-VLOOKUP($B1681,Stats!$A$2:$AA$19,2,FALSE))/VLOOKUP($B1681,Stats!$A$2:$AA$19,16,FALSE),""))</f>
        <v>-0.47379092923147548</v>
      </c>
      <c r="BA1681" s="46">
        <f>IF(ISNUMBER(VLOOKUP($B1681,Stats!$A$2:$AA$19,2,FALSE))=FALSE,"",IF(ISNUMBER(X1681),(X1681-VLOOKUP($B1681,Stats!$A$2:$AA$19,3,FALSE))/VLOOKUP($B1681,Stats!$A$2:$AA$19,17,FALSE),""))</f>
        <v>-0.66983579230430179</v>
      </c>
      <c r="BB1681" s="46"/>
      <c r="BC1681" s="46"/>
      <c r="BD1681" s="44">
        <f t="shared" si="349"/>
        <v>-0.57181336076788858</v>
      </c>
      <c r="BE1681" s="46">
        <f>IF(ISNUMBER(VLOOKUP($B1681,Stats!$A$2:$AA$19,2,FALSE))=FALSE,"",IF(ISNUMBER(Y1681),(Y1681-VLOOKUP($B1681,Stats!$A$2:$AA$19,5,FALSE))/VLOOKUP($B1681,Stats!$A$2:$AA$19,19,FALSE),""))</f>
        <v>0.66496005610731446</v>
      </c>
      <c r="BF1681" s="46"/>
      <c r="BG1681" s="46"/>
      <c r="BH1681" s="46">
        <f>IF(ISNUMBER(VLOOKUP($B1681,Stats!$A$2:$AA$19,2,FALSE))=FALSE,"",IF(ISNUMBER(Z1681),(Z1681-VLOOKUP($B1681,Stats!$A$2:$AA$19,8,FALSE))/VLOOKUP($B1681,Stats!$A$2:$AA$19,22,FALSE),""))</f>
        <v>4.0999925831563512E-2</v>
      </c>
      <c r="BI1681" s="46" t="str">
        <f>IF(ISNUMBER(VLOOKUP($B1681,Stats!$A$2:$AA$19,2,FALSE))=FALSE,"",IF(ISNUMBER(#REF!),(#REF!-VLOOKUP($B1681,Stats!$A$2:$AA$19,9,FALSE))/VLOOKUP($B1681,Stats!$A$2:$AA$19,23,FALSE),""))</f>
        <v/>
      </c>
      <c r="BJ1681" s="46" t="str">
        <f>IF(ISNUMBER(VLOOKUP($B1681,Stats!$A$2:$AA$19,2,FALSE))=FALSE,"",IF(ISNUMBER(#REF!),(#REF!-VLOOKUP($B1681,Stats!$A$2:$AA$19,10,FALSE))/VLOOKUP($B1681,Stats!$A$2:$AA$19,24,FALSE),""))</f>
        <v/>
      </c>
      <c r="BK1681" s="44">
        <f t="shared" si="354"/>
        <v>-0.45317206152565104</v>
      </c>
      <c r="BL1681" s="46" t="str">
        <f>IF(ISNUMBER(VLOOKUP($B1681,Stats!$A$2:$AA$19,2,FALSE))=FALSE,"",IF(ISNUMBER(#REF!),(#REF!-VLOOKUP($B1681,Stats!$A$2:$AA$19,11,FALSE))/VLOOKUP($B1681,Stats!$A$2:$AA$19,25,FALSE),""))</f>
        <v/>
      </c>
      <c r="BM1681" s="46" t="str">
        <f>IF(ISNUMBER(VLOOKUP($B1681,Stats!$A$2:$AA$19,2,FALSE))=FALSE,"",IF(ISNUMBER(AA1681),(AA1681-VLOOKUP($B1681,Stats!$A$2:$AA$19,12,FALSE))/VLOOKUP($B1681,Stats!$A$2:$AA$19,26,FALSE),""))</f>
        <v/>
      </c>
      <c r="BN1681" s="46" t="str">
        <f>IF(ISNUMBER(VLOOKUP($B1681,Stats!$A$2:$AA$19,2,FALSE))=FALSE,"",IF(ISNUMBER(#REF!),(#REF!-VLOOKUP($B1681,Stats!$A$2:$AA$19,13,FALSE))/VLOOKUP($B1681,Stats!$A$2:$AA$19,27,FALSE),""))</f>
        <v/>
      </c>
      <c r="BO1681" s="46" t="str">
        <f>IF(ISNUMBER(VLOOKUP($B1681,Stats!$A$2:$AA$19,2,FALSE))=FALSE,"",IF(ISNUMBER(#REF!),(#REF!-VLOOKUP($B1681,Stats!$A$2:$AA$19,14,FALSE))/VLOOKUP($B1681,Stats!$A$2:$AB$19,28,FALSE),""))</f>
        <v/>
      </c>
      <c r="BP1681" s="46"/>
      <c r="BQ1681" s="46">
        <f>IF(ISNUMBER(VLOOKUP($B1681,Stats!$A$2:$AA$19,2,FALSE))=FALSE,"",IF(ISNUMBER(BM1681),BM1681,(VLOOKUP($B1681,Stats!$A$2:$AT$19,46,FALSE)-VLOOKUP($B1681,Stats!$A$2:$AA$19,12,FALSE))/VLOOKUP($B1681,Stats!$A$2:$AA$19,26,FALSE)))</f>
        <v>-0.71825946798524909</v>
      </c>
      <c r="BR1681" s="51">
        <f t="shared" si="355"/>
        <v>-0.71825946798524909</v>
      </c>
      <c r="BS1681" s="32" t="str">
        <f t="shared" si="350"/>
        <v>12735_201423</v>
      </c>
      <c r="BT1681" s="53">
        <f t="shared" si="351"/>
        <v>-0.52991780266601807</v>
      </c>
    </row>
    <row r="1682" spans="1:72" x14ac:dyDescent="0.15">
      <c r="A1682" s="16">
        <v>12735</v>
      </c>
      <c r="B1682" s="17">
        <v>201424</v>
      </c>
      <c r="C1682" s="3">
        <v>0</v>
      </c>
      <c r="D1682" s="23">
        <v>4.8607877828475754E-2</v>
      </c>
      <c r="E1682" s="18">
        <v>5.5760034382698123E-3</v>
      </c>
      <c r="F1682" s="24">
        <v>8</v>
      </c>
      <c r="G1682" s="24">
        <v>2</v>
      </c>
      <c r="H1682" s="20">
        <v>6.5621429432098921E-3</v>
      </c>
      <c r="I1682" s="20">
        <v>-2.3908333840788609E-3</v>
      </c>
      <c r="J1682" s="24">
        <v>5</v>
      </c>
      <c r="K1682" s="24">
        <v>1</v>
      </c>
      <c r="L1682" s="20">
        <v>1.3998894824092778E-2</v>
      </c>
      <c r="M1682" s="20">
        <v>-3.4514078110808866E-3</v>
      </c>
      <c r="N1682" s="19">
        <v>1.1275999999999999</v>
      </c>
      <c r="O1682" s="19">
        <v>1.0408935659558756</v>
      </c>
      <c r="P1682" s="25">
        <v>41970</v>
      </c>
      <c r="Q1682" s="20">
        <v>-3.4514078110808866E-3</v>
      </c>
      <c r="R1682" s="25">
        <v>41963</v>
      </c>
      <c r="S1682" s="25">
        <f>IF(ISNUMBER(R1682),VLOOKUP(B1682,Index!$B$3:$AB$18,27,FALSE),"")</f>
        <v>41963</v>
      </c>
      <c r="T1682" s="25">
        <f>IF(ISNUMBER($R1682),VLOOKUP($B1682,Index!$B$21:$AB$36,27,FALSE),"")</f>
        <v>41963</v>
      </c>
      <c r="U1682" s="25">
        <f>IF(ISNUMBER($R1682),VLOOKUP($B1682,Index!$B$39:$AB$54,27,FALSE),"")</f>
        <v>41963</v>
      </c>
      <c r="W1682" s="18">
        <v>1.4582363348542726</v>
      </c>
      <c r="X1682" s="19">
        <v>0.8</v>
      </c>
      <c r="Y1682" s="18">
        <v>0.1057972266351762</v>
      </c>
      <c r="Z1682" s="19">
        <f t="shared" si="352"/>
        <v>0</v>
      </c>
      <c r="AA1682" s="21">
        <v>14.083493023460793</v>
      </c>
      <c r="AB1682" s="3">
        <v>0</v>
      </c>
      <c r="AC1682" s="18">
        <v>2.1264532082892225</v>
      </c>
      <c r="AD1682" s="19">
        <v>0.64000000000000012</v>
      </c>
      <c r="AE1682" s="18">
        <v>1.1193053163694835E-2</v>
      </c>
      <c r="AF1682" s="19">
        <f t="shared" si="353"/>
        <v>0</v>
      </c>
      <c r="AG1682" s="21">
        <v>198.34477574186883</v>
      </c>
      <c r="AH1682" s="3">
        <v>0</v>
      </c>
      <c r="AK1682" t="str">
        <f t="shared" si="356"/>
        <v/>
      </c>
      <c r="AL1682" t="str">
        <f t="shared" si="356"/>
        <v/>
      </c>
      <c r="AM1682" t="str">
        <f t="shared" si="356"/>
        <v/>
      </c>
      <c r="AN1682">
        <f t="shared" si="356"/>
        <v>14.083493023460793</v>
      </c>
      <c r="AO1682" t="str">
        <f t="shared" si="356"/>
        <v/>
      </c>
      <c r="AP1682" t="str">
        <f t="shared" si="356"/>
        <v/>
      </c>
      <c r="AQ1682" t="str">
        <f t="shared" si="356"/>
        <v/>
      </c>
      <c r="AR1682" t="str">
        <f t="shared" si="356"/>
        <v/>
      </c>
      <c r="AS1682" t="str">
        <f t="shared" si="356"/>
        <v/>
      </c>
      <c r="AT1682" t="str">
        <f t="shared" si="356"/>
        <v/>
      </c>
      <c r="AU1682" t="str">
        <f t="shared" si="356"/>
        <v/>
      </c>
      <c r="AV1682" t="str">
        <f t="shared" si="356"/>
        <v/>
      </c>
      <c r="AW1682" t="str">
        <f t="shared" si="356"/>
        <v/>
      </c>
      <c r="AX1682" t="str">
        <f t="shared" si="356"/>
        <v/>
      </c>
      <c r="AZ1682" s="46">
        <f>IF(ISNUMBER(VLOOKUP($B1682,Stats!$A$2:$AA$19,2,FALSE))=FALSE,"",IF(ISNUMBER(W1682),(W1682-VLOOKUP($B1682,Stats!$A$2:$AA$19,2,FALSE))/VLOOKUP($B1682,Stats!$A$2:$AA$19,16,FALSE),""))</f>
        <v>0.37578634514958564</v>
      </c>
      <c r="BA1682" s="46">
        <f>IF(ISNUMBER(VLOOKUP($B1682,Stats!$A$2:$AA$19,2,FALSE))=FALSE,"",IF(ISNUMBER(X1682),(X1682-VLOOKUP($B1682,Stats!$A$2:$AA$19,3,FALSE))/VLOOKUP($B1682,Stats!$A$2:$AA$19,17,FALSE),""))</f>
        <v>0.51367074063984464</v>
      </c>
      <c r="BB1682" s="46"/>
      <c r="BC1682" s="46"/>
      <c r="BD1682" s="44">
        <f t="shared" si="349"/>
        <v>0.44472854289471514</v>
      </c>
      <c r="BE1682" s="46">
        <f>IF(ISNUMBER(VLOOKUP($B1682,Stats!$A$2:$AA$19,2,FALSE))=FALSE,"",IF(ISNUMBER(Y1682),(Y1682-VLOOKUP($B1682,Stats!$A$2:$AA$19,5,FALSE))/VLOOKUP($B1682,Stats!$A$2:$AA$19,19,FALSE),""))</f>
        <v>-0.15336468405278481</v>
      </c>
      <c r="BF1682" s="46"/>
      <c r="BG1682" s="46"/>
      <c r="BH1682" s="46">
        <f>IF(ISNUMBER(VLOOKUP($B1682,Stats!$A$2:$AA$19,2,FALSE))=FALSE,"",IF(ISNUMBER(Z1682),(Z1682-VLOOKUP($B1682,Stats!$A$2:$AA$19,8,FALSE))/VLOOKUP($B1682,Stats!$A$2:$AA$19,22,FALSE),""))</f>
        <v>-0.83432005029645806</v>
      </c>
      <c r="BI1682" s="46" t="str">
        <f>IF(ISNUMBER(VLOOKUP($B1682,Stats!$A$2:$AA$19,2,FALSE))=FALSE,"",IF(ISNUMBER(#REF!),(#REF!-VLOOKUP($B1682,Stats!$A$2:$AA$19,9,FALSE))/VLOOKUP($B1682,Stats!$A$2:$AA$19,23,FALSE),""))</f>
        <v/>
      </c>
      <c r="BJ1682" s="46" t="str">
        <f>IF(ISNUMBER(VLOOKUP($B1682,Stats!$A$2:$AA$19,2,FALSE))=FALSE,"",IF(ISNUMBER(#REF!),(#REF!-VLOOKUP($B1682,Stats!$A$2:$AA$19,10,FALSE))/VLOOKUP($B1682,Stats!$A$2:$AA$19,24,FALSE),""))</f>
        <v/>
      </c>
      <c r="BK1682" s="44">
        <f t="shared" si="354"/>
        <v>-0.14294073625198805</v>
      </c>
      <c r="BL1682" s="46" t="str">
        <f>IF(ISNUMBER(VLOOKUP($B1682,Stats!$A$2:$AA$19,2,FALSE))=FALSE,"",IF(ISNUMBER(#REF!),(#REF!-VLOOKUP($B1682,Stats!$A$2:$AA$19,11,FALSE))/VLOOKUP($B1682,Stats!$A$2:$AA$19,25,FALSE),""))</f>
        <v/>
      </c>
      <c r="BM1682" s="46">
        <f>IF(ISNUMBER(VLOOKUP($B1682,Stats!$A$2:$AA$19,2,FALSE))=FALSE,"",IF(ISNUMBER(AA1682),(AA1682-VLOOKUP($B1682,Stats!$A$2:$AA$19,12,FALSE))/VLOOKUP($B1682,Stats!$A$2:$AA$19,26,FALSE),""))</f>
        <v>3.2863523090888268E-2</v>
      </c>
      <c r="BN1682" s="46" t="str">
        <f>IF(ISNUMBER(VLOOKUP($B1682,Stats!$A$2:$AA$19,2,FALSE))=FALSE,"",IF(ISNUMBER(#REF!),(#REF!-VLOOKUP($B1682,Stats!$A$2:$AA$19,13,FALSE))/VLOOKUP($B1682,Stats!$A$2:$AA$19,27,FALSE),""))</f>
        <v/>
      </c>
      <c r="BO1682" s="46" t="str">
        <f>IF(ISNUMBER(VLOOKUP($B1682,Stats!$A$2:$AA$19,2,FALSE))=FALSE,"",IF(ISNUMBER(#REF!),(#REF!-VLOOKUP($B1682,Stats!$A$2:$AA$19,14,FALSE))/VLOOKUP($B1682,Stats!$A$2:$AB$19,28,FALSE),""))</f>
        <v/>
      </c>
      <c r="BP1682" s="46"/>
      <c r="BQ1682" s="46">
        <f>IF(ISNUMBER(VLOOKUP($B1682,Stats!$A$2:$AA$19,2,FALSE))=FALSE,"",IF(ISNUMBER(BM1682),BM1682,(VLOOKUP($B1682,Stats!$A$2:$AT$19,46,FALSE)-VLOOKUP($B1682,Stats!$A$2:$AA$19,12,FALSE))/VLOOKUP($B1682,Stats!$A$2:$AA$19,26,FALSE)))</f>
        <v>3.2863523090888268E-2</v>
      </c>
      <c r="BR1682" s="51">
        <f t="shared" si="355"/>
        <v>3.2863523090888268E-2</v>
      </c>
      <c r="BS1682" s="32" t="str">
        <f t="shared" si="350"/>
        <v>12735_201424</v>
      </c>
      <c r="BT1682" s="53">
        <f t="shared" si="351"/>
        <v>9.7539714459278573E-3</v>
      </c>
    </row>
    <row r="1683" spans="1:72" x14ac:dyDescent="0.15">
      <c r="A1683" s="16">
        <v>12735</v>
      </c>
      <c r="B1683" s="17">
        <v>201425</v>
      </c>
      <c r="C1683" s="3">
        <v>0</v>
      </c>
      <c r="D1683" s="23">
        <v>1.0034632803480825E-2</v>
      </c>
      <c r="E1683" s="18">
        <v>1.4366795705754961E-2</v>
      </c>
      <c r="F1683" s="24">
        <v>6</v>
      </c>
      <c r="G1683" s="24">
        <v>4</v>
      </c>
      <c r="H1683" s="20">
        <v>1.0418134829556225E-2</v>
      </c>
      <c r="I1683" s="20">
        <v>-1.2896498751407998E-2</v>
      </c>
      <c r="J1683" s="24">
        <v>3</v>
      </c>
      <c r="K1683" s="24">
        <v>3</v>
      </c>
      <c r="L1683" s="20">
        <v>1.9738038930325663E-2</v>
      </c>
      <c r="M1683" s="20">
        <v>-2.2596905962106728E-2</v>
      </c>
      <c r="N1683" s="19">
        <v>1.1506000000000001</v>
      </c>
      <c r="O1683" s="19">
        <v>1.0285152409046214</v>
      </c>
      <c r="P1683" s="25">
        <v>41977</v>
      </c>
      <c r="Q1683" s="20">
        <v>-4.4498522509994864E-2</v>
      </c>
      <c r="R1683" s="25">
        <v>41982</v>
      </c>
      <c r="S1683" s="25">
        <f>IF(ISNUMBER(R1683),VLOOKUP(B1683,Index!$B$3:$AB$18,27,FALSE),"")</f>
        <v>41982</v>
      </c>
      <c r="T1683" s="25">
        <f>IF(ISNUMBER($R1683),VLOOKUP($B1683,Index!$B$21:$AB$36,27,FALSE),"")</f>
        <v>41982</v>
      </c>
      <c r="U1683" s="25">
        <f>IF(ISNUMBER($R1683),VLOOKUP($B1683,Index!$B$39:$AB$54,27,FALSE),"")</f>
        <v>41982</v>
      </c>
      <c r="W1683" s="18">
        <v>0.30103898410442476</v>
      </c>
      <c r="X1683" s="19">
        <v>0.6</v>
      </c>
      <c r="Y1683" s="18">
        <v>0.27259078265107151</v>
      </c>
      <c r="Z1683" s="19">
        <f t="shared" si="352"/>
        <v>0</v>
      </c>
      <c r="AA1683" s="21">
        <v>0.22550485358759798</v>
      </c>
      <c r="AB1683" s="3">
        <v>0</v>
      </c>
      <c r="AC1683" s="18">
        <v>9.0624469950624106E-2</v>
      </c>
      <c r="AD1683" s="19">
        <v>0.36</v>
      </c>
      <c r="AE1683" s="18">
        <v>7.4305734786323713E-2</v>
      </c>
      <c r="AF1683" s="19">
        <f t="shared" si="353"/>
        <v>0</v>
      </c>
      <c r="AG1683" s="21">
        <v>5.0852438991563997E-2</v>
      </c>
      <c r="AH1683" s="3">
        <v>0</v>
      </c>
      <c r="AK1683" t="str">
        <f t="shared" ref="AK1683:AX1692" si="357">IF($B1683=AK$2,$AA1683,"")</f>
        <v/>
      </c>
      <c r="AL1683" t="str">
        <f t="shared" si="357"/>
        <v/>
      </c>
      <c r="AM1683" t="str">
        <f t="shared" si="357"/>
        <v/>
      </c>
      <c r="AN1683" t="str">
        <f t="shared" si="357"/>
        <v/>
      </c>
      <c r="AO1683">
        <f t="shared" si="357"/>
        <v>0.22550485358759798</v>
      </c>
      <c r="AP1683" t="str">
        <f t="shared" si="357"/>
        <v/>
      </c>
      <c r="AQ1683" t="str">
        <f t="shared" si="357"/>
        <v/>
      </c>
      <c r="AR1683" t="str">
        <f t="shared" si="357"/>
        <v/>
      </c>
      <c r="AS1683" t="str">
        <f t="shared" si="357"/>
        <v/>
      </c>
      <c r="AT1683" t="str">
        <f t="shared" si="357"/>
        <v/>
      </c>
      <c r="AU1683" t="str">
        <f t="shared" si="357"/>
        <v/>
      </c>
      <c r="AV1683" t="str">
        <f t="shared" si="357"/>
        <v/>
      </c>
      <c r="AW1683" t="str">
        <f t="shared" si="357"/>
        <v/>
      </c>
      <c r="AX1683" t="str">
        <f t="shared" si="357"/>
        <v/>
      </c>
      <c r="AZ1683" s="46">
        <f>IF(ISNUMBER(VLOOKUP($B1683,Stats!$A$2:$AA$19,2,FALSE))=FALSE,"",IF(ISNUMBER(W1683),(W1683-VLOOKUP($B1683,Stats!$A$2:$AA$19,2,FALSE))/VLOOKUP($B1683,Stats!$A$2:$AA$19,16,FALSE),""))</f>
        <v>-0.44455964171035411</v>
      </c>
      <c r="BA1683" s="46">
        <f>IF(ISNUMBER(VLOOKUP($B1683,Stats!$A$2:$AA$19,2,FALSE))=FALSE,"",IF(ISNUMBER(X1683),(X1683-VLOOKUP($B1683,Stats!$A$2:$AA$19,3,FALSE))/VLOOKUP($B1683,Stats!$A$2:$AA$19,17,FALSE),""))</f>
        <v>-0.12237675597646717</v>
      </c>
      <c r="BB1683" s="46"/>
      <c r="BC1683" s="46"/>
      <c r="BD1683" s="44">
        <f t="shared" si="349"/>
        <v>-0.28346819884341062</v>
      </c>
      <c r="BE1683" s="46">
        <f>IF(ISNUMBER(VLOOKUP($B1683,Stats!$A$2:$AA$19,2,FALSE))=FALSE,"",IF(ISNUMBER(Y1683),(Y1683-VLOOKUP($B1683,Stats!$A$2:$AA$19,5,FALSE))/VLOOKUP($B1683,Stats!$A$2:$AA$19,19,FALSE),""))</f>
        <v>-0.23967881898264307</v>
      </c>
      <c r="BF1683" s="46"/>
      <c r="BG1683" s="46"/>
      <c r="BH1683" s="46">
        <f>IF(ISNUMBER(VLOOKUP($B1683,Stats!$A$2:$AA$19,2,FALSE))=FALSE,"",IF(ISNUMBER(Z1683),(Z1683-VLOOKUP($B1683,Stats!$A$2:$AA$19,8,FALSE))/VLOOKUP($B1683,Stats!$A$2:$AA$19,22,FALSE),""))</f>
        <v>-0.38938659637819406</v>
      </c>
      <c r="BI1683" s="46" t="str">
        <f>IF(ISNUMBER(VLOOKUP($B1683,Stats!$A$2:$AA$19,2,FALSE))=FALSE,"",IF(ISNUMBER(#REF!),(#REF!-VLOOKUP($B1683,Stats!$A$2:$AA$19,9,FALSE))/VLOOKUP($B1683,Stats!$A$2:$AA$19,23,FALSE),""))</f>
        <v/>
      </c>
      <c r="BJ1683" s="46" t="str">
        <f>IF(ISNUMBER(VLOOKUP($B1683,Stats!$A$2:$AA$19,2,FALSE))=FALSE,"",IF(ISNUMBER(#REF!),(#REF!-VLOOKUP($B1683,Stats!$A$2:$AA$19,10,FALSE))/VLOOKUP($B1683,Stats!$A$2:$AA$19,24,FALSE),""))</f>
        <v/>
      </c>
      <c r="BK1683" s="44">
        <f t="shared" si="354"/>
        <v>5.095919437439192E-2</v>
      </c>
      <c r="BL1683" s="46" t="str">
        <f>IF(ISNUMBER(VLOOKUP($B1683,Stats!$A$2:$AA$19,2,FALSE))=FALSE,"",IF(ISNUMBER(#REF!),(#REF!-VLOOKUP($B1683,Stats!$A$2:$AA$19,11,FALSE))/VLOOKUP($B1683,Stats!$A$2:$AA$19,25,FALSE),""))</f>
        <v/>
      </c>
      <c r="BM1683" s="46">
        <f>IF(ISNUMBER(VLOOKUP($B1683,Stats!$A$2:$AA$19,2,FALSE))=FALSE,"",IF(ISNUMBER(AA1683),(AA1683-VLOOKUP($B1683,Stats!$A$2:$AA$19,12,FALSE))/VLOOKUP($B1683,Stats!$A$2:$AA$19,26,FALSE),""))</f>
        <v>-0.7250729811564337</v>
      </c>
      <c r="BN1683" s="46" t="str">
        <f>IF(ISNUMBER(VLOOKUP($B1683,Stats!$A$2:$AA$19,2,FALSE))=FALSE,"",IF(ISNUMBER(#REF!),(#REF!-VLOOKUP($B1683,Stats!$A$2:$AA$19,13,FALSE))/VLOOKUP($B1683,Stats!$A$2:$AA$19,27,FALSE),""))</f>
        <v/>
      </c>
      <c r="BO1683" s="46" t="str">
        <f>IF(ISNUMBER(VLOOKUP($B1683,Stats!$A$2:$AA$19,2,FALSE))=FALSE,"",IF(ISNUMBER(#REF!),(#REF!-VLOOKUP($B1683,Stats!$A$2:$AA$19,14,FALSE))/VLOOKUP($B1683,Stats!$A$2:$AB$19,28,FALSE),""))</f>
        <v/>
      </c>
      <c r="BP1683" s="46"/>
      <c r="BQ1683" s="46">
        <f>IF(ISNUMBER(VLOOKUP($B1683,Stats!$A$2:$AA$19,2,FALSE))=FALSE,"",IF(ISNUMBER(BM1683),BM1683,(VLOOKUP($B1683,Stats!$A$2:$AT$19,46,FALSE)-VLOOKUP($B1683,Stats!$A$2:$AA$19,12,FALSE))/VLOOKUP($B1683,Stats!$A$2:$AA$19,26,FALSE)))</f>
        <v>-0.7250729811564337</v>
      </c>
      <c r="BR1683" s="51">
        <f t="shared" si="355"/>
        <v>-0.7250729811564337</v>
      </c>
      <c r="BS1683" s="32" t="str">
        <f t="shared" si="350"/>
        <v>12735_201425</v>
      </c>
      <c r="BT1683" s="53">
        <f t="shared" si="351"/>
        <v>-0.17113271937533373</v>
      </c>
    </row>
    <row r="1684" spans="1:72" x14ac:dyDescent="0.15">
      <c r="A1684" s="16">
        <v>12735</v>
      </c>
      <c r="B1684" s="17">
        <v>201426</v>
      </c>
      <c r="C1684" s="3">
        <v>0</v>
      </c>
      <c r="D1684" s="23">
        <v>-6.8577457358889315E-3</v>
      </c>
      <c r="E1684" s="18">
        <v>8.767006604328333E-3</v>
      </c>
      <c r="F1684" s="24">
        <v>4</v>
      </c>
      <c r="G1684" s="24">
        <v>6</v>
      </c>
      <c r="H1684" s="20">
        <v>7.678042716830813E-3</v>
      </c>
      <c r="I1684" s="20">
        <v>-6.2073030560245712E-3</v>
      </c>
      <c r="J1684" s="24">
        <v>3</v>
      </c>
      <c r="K1684" s="24">
        <v>6</v>
      </c>
      <c r="L1684" s="20">
        <v>9.0615467432262342E-3</v>
      </c>
      <c r="M1684" s="20">
        <v>-1.8794670431483196E-2</v>
      </c>
      <c r="N1684" s="19">
        <v>1.1475</v>
      </c>
      <c r="O1684" s="19">
        <v>1</v>
      </c>
      <c r="P1684" s="25">
        <v>41988</v>
      </c>
      <c r="Q1684" s="20">
        <v>-3.6775599128540337E-2</v>
      </c>
      <c r="R1684" s="25">
        <v>41996</v>
      </c>
      <c r="S1684" s="25">
        <f>IF(ISNUMBER(R1684),VLOOKUP(B1684,Index!$B$3:$AB$18,27,FALSE),"")</f>
        <v>41997</v>
      </c>
      <c r="T1684" s="25">
        <f>IF(ISNUMBER($R1684),VLOOKUP($B1684,Index!$B$21:$AB$36,27,FALSE),"")</f>
        <v>41996</v>
      </c>
      <c r="U1684" s="25">
        <f>IF(ISNUMBER($R1684),VLOOKUP($B1684,Index!$B$39:$AB$54,27,FALSE),"")</f>
        <v>41996</v>
      </c>
      <c r="W1684" s="18">
        <v>-0.20573237207666795</v>
      </c>
      <c r="X1684" s="19">
        <v>0.4</v>
      </c>
      <c r="Y1684" s="18">
        <v>0.16634225478849679</v>
      </c>
      <c r="Z1684" s="19">
        <f t="shared" si="352"/>
        <v>1</v>
      </c>
      <c r="AA1684" s="21" t="s">
        <v>25</v>
      </c>
      <c r="AB1684" s="3">
        <v>0</v>
      </c>
      <c r="AC1684" s="18">
        <v>4.2325808920292543E-2</v>
      </c>
      <c r="AD1684" s="19">
        <v>0.16000000000000003</v>
      </c>
      <c r="AE1684" s="18">
        <v>2.7669745728121184E-2</v>
      </c>
      <c r="AF1684" s="19">
        <f t="shared" si="353"/>
        <v>1</v>
      </c>
      <c r="AG1684" s="21" t="s">
        <v>25</v>
      </c>
      <c r="AH1684" s="3">
        <v>0</v>
      </c>
      <c r="AK1684" t="str">
        <f t="shared" si="357"/>
        <v/>
      </c>
      <c r="AL1684" t="str">
        <f t="shared" si="357"/>
        <v/>
      </c>
      <c r="AM1684" t="str">
        <f t="shared" si="357"/>
        <v/>
      </c>
      <c r="AN1684" t="str">
        <f t="shared" si="357"/>
        <v/>
      </c>
      <c r="AO1684" t="str">
        <f t="shared" si="357"/>
        <v/>
      </c>
      <c r="AP1684" t="str">
        <f t="shared" si="357"/>
        <v/>
      </c>
      <c r="AQ1684" t="str">
        <f t="shared" si="357"/>
        <v/>
      </c>
      <c r="AR1684" t="str">
        <f t="shared" si="357"/>
        <v/>
      </c>
      <c r="AS1684" t="str">
        <f t="shared" si="357"/>
        <v/>
      </c>
      <c r="AT1684" t="str">
        <f t="shared" si="357"/>
        <v/>
      </c>
      <c r="AU1684" t="str">
        <f t="shared" si="357"/>
        <v/>
      </c>
      <c r="AV1684" t="str">
        <f t="shared" si="357"/>
        <v/>
      </c>
      <c r="AW1684" t="str">
        <f t="shared" si="357"/>
        <v/>
      </c>
      <c r="AX1684" t="str">
        <f t="shared" si="357"/>
        <v/>
      </c>
      <c r="AZ1684" s="46">
        <f>IF(ISNUMBER(VLOOKUP($B1684,Stats!$A$2:$AA$19,2,FALSE))=FALSE,"",IF(ISNUMBER(W1684),(W1684-VLOOKUP($B1684,Stats!$A$2:$AA$19,2,FALSE))/VLOOKUP($B1684,Stats!$A$2:$AA$19,16,FALSE),""))</f>
        <v>-0.55776086906487865</v>
      </c>
      <c r="BA1684" s="46">
        <f>IF(ISNUMBER(VLOOKUP($B1684,Stats!$A$2:$AA$19,2,FALSE))=FALSE,"",IF(ISNUMBER(X1684),(X1684-VLOOKUP($B1684,Stats!$A$2:$AA$19,3,FALSE))/VLOOKUP($B1684,Stats!$A$2:$AA$19,17,FALSE),""))</f>
        <v>-1.3109785511177963</v>
      </c>
      <c r="BB1684" s="46"/>
      <c r="BC1684" s="46"/>
      <c r="BD1684" s="44">
        <f t="shared" si="349"/>
        <v>-0.93436971009133751</v>
      </c>
      <c r="BE1684" s="46">
        <f>IF(ISNUMBER(VLOOKUP($B1684,Stats!$A$2:$AA$19,2,FALSE))=FALSE,"",IF(ISNUMBER(Y1684),(Y1684-VLOOKUP($B1684,Stats!$A$2:$AA$19,5,FALSE))/VLOOKUP($B1684,Stats!$A$2:$AA$19,19,FALSE),""))</f>
        <v>-0.47696531647837276</v>
      </c>
      <c r="BF1684" s="46"/>
      <c r="BG1684" s="46"/>
      <c r="BH1684" s="46">
        <f>IF(ISNUMBER(VLOOKUP($B1684,Stats!$A$2:$AA$19,2,FALSE))=FALSE,"",IF(ISNUMBER(Z1684),(Z1684-VLOOKUP($B1684,Stats!$A$2:$AA$19,8,FALSE))/VLOOKUP($B1684,Stats!$A$2:$AA$19,22,FALSE),""))</f>
        <v>-0.10266627503097653</v>
      </c>
      <c r="BI1684" s="46" t="str">
        <f>IF(ISNUMBER(VLOOKUP($B1684,Stats!$A$2:$AA$19,2,FALSE))=FALSE,"",IF(ISNUMBER(#REF!),(#REF!-VLOOKUP($B1684,Stats!$A$2:$AA$19,9,FALSE))/VLOOKUP($B1684,Stats!$A$2:$AA$19,23,FALSE),""))</f>
        <v/>
      </c>
      <c r="BJ1684" s="46" t="str">
        <f>IF(ISNUMBER(VLOOKUP($B1684,Stats!$A$2:$AA$19,2,FALSE))=FALSE,"",IF(ISNUMBER(#REF!),(#REF!-VLOOKUP($B1684,Stats!$A$2:$AA$19,10,FALSE))/VLOOKUP($B1684,Stats!$A$2:$AA$19,24,FALSE),""))</f>
        <v/>
      </c>
      <c r="BK1684" s="44">
        <f t="shared" si="354"/>
        <v>0.30307583902556795</v>
      </c>
      <c r="BL1684" s="46" t="str">
        <f>IF(ISNUMBER(VLOOKUP($B1684,Stats!$A$2:$AA$19,2,FALSE))=FALSE,"",IF(ISNUMBER(#REF!),(#REF!-VLOOKUP($B1684,Stats!$A$2:$AA$19,11,FALSE))/VLOOKUP($B1684,Stats!$A$2:$AA$19,25,FALSE),""))</f>
        <v/>
      </c>
      <c r="BM1684" s="46" t="str">
        <f>IF(ISNUMBER(VLOOKUP($B1684,Stats!$A$2:$AA$19,2,FALSE))=FALSE,"",IF(ISNUMBER(AA1684),(AA1684-VLOOKUP($B1684,Stats!$A$2:$AA$19,12,FALSE))/VLOOKUP($B1684,Stats!$A$2:$AA$19,26,FALSE),""))</f>
        <v/>
      </c>
      <c r="BN1684" s="46" t="str">
        <f>IF(ISNUMBER(VLOOKUP($B1684,Stats!$A$2:$AA$19,2,FALSE))=FALSE,"",IF(ISNUMBER(#REF!),(#REF!-VLOOKUP($B1684,Stats!$A$2:$AA$19,13,FALSE))/VLOOKUP($B1684,Stats!$A$2:$AA$19,27,FALSE),""))</f>
        <v/>
      </c>
      <c r="BO1684" s="46" t="str">
        <f>IF(ISNUMBER(VLOOKUP($B1684,Stats!$A$2:$AA$19,2,FALSE))=FALSE,"",IF(ISNUMBER(#REF!),(#REF!-VLOOKUP($B1684,Stats!$A$2:$AA$19,14,FALSE))/VLOOKUP($B1684,Stats!$A$2:$AB$19,28,FALSE),""))</f>
        <v/>
      </c>
      <c r="BP1684" s="46"/>
      <c r="BQ1684" s="46">
        <f>IF(ISNUMBER(VLOOKUP($B1684,Stats!$A$2:$AA$19,2,FALSE))=FALSE,"",IF(ISNUMBER(BM1684),BM1684,(VLOOKUP($B1684,Stats!$A$2:$AT$19,46,FALSE)-VLOOKUP($B1684,Stats!$A$2:$AA$19,12,FALSE))/VLOOKUP($B1684,Stats!$A$2:$AA$19,26,FALSE)))</f>
        <v>-0.61108963630174951</v>
      </c>
      <c r="BR1684" s="51">
        <f t="shared" si="355"/>
        <v>-0.61108963630174951</v>
      </c>
      <c r="BS1684" s="32" t="str">
        <f t="shared" si="350"/>
        <v>12735_201426</v>
      </c>
      <c r="BT1684" s="53">
        <f t="shared" si="351"/>
        <v>-0.12724636586327667</v>
      </c>
    </row>
    <row r="1685" spans="1:72" x14ac:dyDescent="0.15">
      <c r="A1685" s="16">
        <v>12735</v>
      </c>
      <c r="B1685" s="17">
        <v>201427</v>
      </c>
      <c r="C1685" s="3">
        <v>0</v>
      </c>
      <c r="D1685" s="23">
        <v>-7.1706798866855159E-3</v>
      </c>
      <c r="E1685" s="18">
        <v>6.017633862120491E-3</v>
      </c>
      <c r="F1685" s="24">
        <v>1</v>
      </c>
      <c r="G1685" s="24">
        <v>2</v>
      </c>
      <c r="H1685" s="20">
        <v>4.4782803403491389E-3</v>
      </c>
      <c r="I1685" s="20">
        <v>-5.8149722484943656E-3</v>
      </c>
      <c r="J1685" s="24">
        <v>1</v>
      </c>
      <c r="K1685" s="24">
        <v>2</v>
      </c>
      <c r="L1685" s="20">
        <v>4.4782803403491389E-3</v>
      </c>
      <c r="M1685" s="20">
        <v>-6.760964327017227E-3</v>
      </c>
      <c r="N1685" s="19">
        <v>1.1241000000000001</v>
      </c>
      <c r="O1685" s="19">
        <v>1</v>
      </c>
      <c r="P1685" s="25">
        <v>42002</v>
      </c>
      <c r="Q1685" s="20">
        <v>-6.760964327017227E-3</v>
      </c>
      <c r="R1685" s="25">
        <v>42003</v>
      </c>
      <c r="S1685" s="25">
        <f>IF(ISNUMBER(R1685),VLOOKUP(B1685,Index!$B$3:$AB$18,27,FALSE),"")</f>
        <v>42002</v>
      </c>
      <c r="T1685" s="25">
        <f>IF(ISNUMBER($R1685),VLOOKUP($B1685,Index!$B$21:$AB$36,27,FALSE),"")</f>
        <v>42003</v>
      </c>
      <c r="U1685" s="25">
        <f>IF(ISNUMBER($R1685),VLOOKUP($B1685,Index!$B$39:$AB$54,27,FALSE),"")</f>
        <v>42003</v>
      </c>
      <c r="W1685" s="18">
        <v>-0.86048158640226191</v>
      </c>
      <c r="X1685" s="19">
        <v>0.33333333333333331</v>
      </c>
      <c r="Y1685" s="18">
        <v>0.11417657477553837</v>
      </c>
      <c r="Z1685" s="19">
        <f t="shared" si="352"/>
        <v>1</v>
      </c>
      <c r="AA1685" s="21" t="s">
        <v>25</v>
      </c>
      <c r="AB1685" s="3">
        <v>0</v>
      </c>
      <c r="AC1685" s="18">
        <v>0.74042856053735329</v>
      </c>
      <c r="AD1685" s="19">
        <v>0.1111111111111111</v>
      </c>
      <c r="AE1685" s="18">
        <v>1.3036290227474105E-2</v>
      </c>
      <c r="AF1685" s="19">
        <f t="shared" si="353"/>
        <v>1</v>
      </c>
      <c r="AG1685" s="21" t="s">
        <v>25</v>
      </c>
      <c r="AH1685" s="3">
        <v>0</v>
      </c>
      <c r="AK1685" t="str">
        <f t="shared" si="357"/>
        <v/>
      </c>
      <c r="AL1685" t="str">
        <f t="shared" si="357"/>
        <v/>
      </c>
      <c r="AM1685" t="str">
        <f t="shared" si="357"/>
        <v/>
      </c>
      <c r="AN1685" t="str">
        <f t="shared" si="357"/>
        <v/>
      </c>
      <c r="AO1685" t="str">
        <f t="shared" si="357"/>
        <v/>
      </c>
      <c r="AP1685" t="str">
        <f t="shared" si="357"/>
        <v/>
      </c>
      <c r="AQ1685" t="str">
        <f t="shared" si="357"/>
        <v/>
      </c>
      <c r="AR1685" t="str">
        <f t="shared" si="357"/>
        <v/>
      </c>
      <c r="AS1685" t="str">
        <f t="shared" si="357"/>
        <v/>
      </c>
      <c r="AT1685" t="str">
        <f t="shared" si="357"/>
        <v/>
      </c>
      <c r="AU1685" t="str">
        <f t="shared" si="357"/>
        <v/>
      </c>
      <c r="AV1685" t="str">
        <f t="shared" si="357"/>
        <v/>
      </c>
      <c r="AW1685" t="str">
        <f t="shared" si="357"/>
        <v/>
      </c>
      <c r="AX1685" t="str">
        <f t="shared" si="357"/>
        <v/>
      </c>
      <c r="AZ1685" s="46">
        <f>IF(ISNUMBER(VLOOKUP($B1685,Stats!$A$2:$AA$19,2,FALSE))=FALSE,"",IF(ISNUMBER(W1685),(W1685-VLOOKUP($B1685,Stats!$A$2:$AA$19,2,FALSE))/VLOOKUP($B1685,Stats!$A$2:$AA$19,16,FALSE),""))</f>
        <v>-0.73273430817756302</v>
      </c>
      <c r="BA1685" s="46">
        <f>IF(ISNUMBER(VLOOKUP($B1685,Stats!$A$2:$AA$19,2,FALSE))=FALSE,"",IF(ISNUMBER(X1685),(X1685-VLOOKUP($B1685,Stats!$A$2:$AA$19,3,FALSE))/VLOOKUP($B1685,Stats!$A$2:$AA$19,17,FALSE),""))</f>
        <v>-1.0507044611669172</v>
      </c>
      <c r="BB1685" s="46"/>
      <c r="BC1685" s="46"/>
      <c r="BD1685" s="44">
        <f t="shared" si="349"/>
        <v>-0.8917193846722401</v>
      </c>
      <c r="BE1685" s="46">
        <f>IF(ISNUMBER(VLOOKUP($B1685,Stats!$A$2:$AA$19,2,FALSE))=FALSE,"",IF(ISNUMBER(Y1685),(Y1685-VLOOKUP($B1685,Stats!$A$2:$AA$19,5,FALSE))/VLOOKUP($B1685,Stats!$A$2:$AA$19,19,FALSE),""))</f>
        <v>-0.55650660622916903</v>
      </c>
      <c r="BF1685" s="46"/>
      <c r="BG1685" s="46"/>
      <c r="BH1685" s="46">
        <f>IF(ISNUMBER(VLOOKUP($B1685,Stats!$A$2:$AA$19,2,FALSE))=FALSE,"",IF(ISNUMBER(Z1685),(Z1685-VLOOKUP($B1685,Stats!$A$2:$AA$19,8,FALSE))/VLOOKUP($B1685,Stats!$A$2:$AA$19,22,FALSE),""))</f>
        <v>0.41115882059143566</v>
      </c>
      <c r="BI1685" s="46" t="str">
        <f>IF(ISNUMBER(VLOOKUP($B1685,Stats!$A$2:$AA$19,2,FALSE))=FALSE,"",IF(ISNUMBER(#REF!),(#REF!-VLOOKUP($B1685,Stats!$A$2:$AA$19,9,FALSE))/VLOOKUP($B1685,Stats!$A$2:$AA$19,23,FALSE),""))</f>
        <v/>
      </c>
      <c r="BJ1685" s="46" t="str">
        <f>IF(ISNUMBER(VLOOKUP($B1685,Stats!$A$2:$AA$19,2,FALSE))=FALSE,"",IF(ISNUMBER(#REF!),(#REF!-VLOOKUP($B1685,Stats!$A$2:$AA$19,10,FALSE))/VLOOKUP($B1685,Stats!$A$2:$AA$19,24,FALSE),""))</f>
        <v/>
      </c>
      <c r="BK1685" s="44">
        <f t="shared" si="354"/>
        <v>0.51290227053784898</v>
      </c>
      <c r="BL1685" s="46" t="str">
        <f>IF(ISNUMBER(VLOOKUP($B1685,Stats!$A$2:$AA$19,2,FALSE))=FALSE,"",IF(ISNUMBER(#REF!),(#REF!-VLOOKUP($B1685,Stats!$A$2:$AA$19,11,FALSE))/VLOOKUP($B1685,Stats!$A$2:$AA$19,25,FALSE),""))</f>
        <v/>
      </c>
      <c r="BM1685" s="46" t="str">
        <f>IF(ISNUMBER(VLOOKUP($B1685,Stats!$A$2:$AA$19,2,FALSE))=FALSE,"",IF(ISNUMBER(AA1685),(AA1685-VLOOKUP($B1685,Stats!$A$2:$AA$19,12,FALSE))/VLOOKUP($B1685,Stats!$A$2:$AA$19,26,FALSE),""))</f>
        <v/>
      </c>
      <c r="BN1685" s="46" t="str">
        <f>IF(ISNUMBER(VLOOKUP($B1685,Stats!$A$2:$AA$19,2,FALSE))=FALSE,"",IF(ISNUMBER(#REF!),(#REF!-VLOOKUP($B1685,Stats!$A$2:$AA$19,13,FALSE))/VLOOKUP($B1685,Stats!$A$2:$AA$19,27,FALSE),""))</f>
        <v/>
      </c>
      <c r="BO1685" s="46" t="str">
        <f>IF(ISNUMBER(VLOOKUP($B1685,Stats!$A$2:$AA$19,2,FALSE))=FALSE,"",IF(ISNUMBER(#REF!),(#REF!-VLOOKUP($B1685,Stats!$A$2:$AA$19,14,FALSE))/VLOOKUP($B1685,Stats!$A$2:$AB$19,28,FALSE),""))</f>
        <v/>
      </c>
      <c r="BP1685" s="46"/>
      <c r="BQ1685" s="46">
        <f>IF(ISNUMBER(VLOOKUP($B1685,Stats!$A$2:$AA$19,2,FALSE))=FALSE,"",IF(ISNUMBER(BM1685),BM1685,(VLOOKUP($B1685,Stats!$A$2:$AT$19,46,FALSE)-VLOOKUP($B1685,Stats!$A$2:$AA$19,12,FALSE))/VLOOKUP($B1685,Stats!$A$2:$AA$19,26,FALSE)))</f>
        <v>-0.46642635650749076</v>
      </c>
      <c r="BR1685" s="51">
        <f t="shared" si="355"/>
        <v>-0.46642635650749076</v>
      </c>
      <c r="BS1685" s="32" t="str">
        <f t="shared" si="350"/>
        <v>12735_201427</v>
      </c>
      <c r="BT1685" s="53">
        <f t="shared" si="351"/>
        <v>3.6112214086763184E-2</v>
      </c>
    </row>
    <row r="1686" spans="1:72" x14ac:dyDescent="0.15">
      <c r="A1686" s="16">
        <v>12735</v>
      </c>
      <c r="B1686" s="17">
        <v>201501</v>
      </c>
      <c r="C1686" s="3">
        <v>0</v>
      </c>
      <c r="D1686" s="23">
        <v>2.8533214444941279E-3</v>
      </c>
      <c r="E1686" s="18">
        <v>1.1275518563416373E-2</v>
      </c>
      <c r="F1686" s="24">
        <v>3</v>
      </c>
      <c r="G1686" s="24">
        <v>2</v>
      </c>
      <c r="H1686" s="20">
        <v>8.0059941285965941E-3</v>
      </c>
      <c r="I1686" s="20">
        <v>-1.0456990313844838E-2</v>
      </c>
      <c r="J1686" s="24">
        <v>3</v>
      </c>
      <c r="K1686" s="24">
        <v>2</v>
      </c>
      <c r="L1686" s="20">
        <v>1.5651251215845763E-2</v>
      </c>
      <c r="M1686" s="20">
        <v>-1.2275814034476751E-2</v>
      </c>
      <c r="N1686" s="19">
        <v>1.1486000000000001</v>
      </c>
      <c r="O1686" s="19">
        <v>1.0182624113475178</v>
      </c>
      <c r="P1686" s="25">
        <v>42011</v>
      </c>
      <c r="Q1686" s="20">
        <v>-2.0807940100992517E-2</v>
      </c>
      <c r="R1686" s="25">
        <v>42013</v>
      </c>
      <c r="S1686" s="25">
        <f>IF(ISNUMBER(R1686),VLOOKUP(B1686,Index!$B$3:$AB$18,27,FALSE),"")</f>
        <v>42013</v>
      </c>
      <c r="T1686" s="25">
        <f>IF(ISNUMBER($R1686),VLOOKUP($B1686,Index!$B$21:$AB$36,27,FALSE),"")</f>
        <v>42013</v>
      </c>
      <c r="U1686" s="25">
        <f>IF(ISNUMBER($R1686),VLOOKUP($B1686,Index!$B$39:$AB$54,27,FALSE),"")</f>
        <v>42011</v>
      </c>
      <c r="W1686" s="18">
        <v>0.20543914400357721</v>
      </c>
      <c r="X1686" s="19">
        <v>0.6</v>
      </c>
      <c r="Y1686" s="18">
        <v>0.21393792275943271</v>
      </c>
      <c r="Z1686" s="19">
        <f t="shared" si="352"/>
        <v>0</v>
      </c>
      <c r="AA1686" s="21">
        <v>0.13712656950401483</v>
      </c>
      <c r="AB1686" s="3">
        <v>0</v>
      </c>
      <c r="AC1686" s="18">
        <v>4.2205241888922537E-2</v>
      </c>
      <c r="AD1686" s="19">
        <v>0.36</v>
      </c>
      <c r="AE1686" s="18">
        <v>4.5769434794620999E-2</v>
      </c>
      <c r="AF1686" s="19">
        <f t="shared" si="353"/>
        <v>0</v>
      </c>
      <c r="AG1686" s="21">
        <v>1.8803696063939411E-2</v>
      </c>
      <c r="AH1686" s="3">
        <v>0</v>
      </c>
      <c r="AK1686" t="str">
        <f t="shared" si="357"/>
        <v/>
      </c>
      <c r="AL1686" t="str">
        <f t="shared" si="357"/>
        <v/>
      </c>
      <c r="AM1686" t="str">
        <f t="shared" si="357"/>
        <v/>
      </c>
      <c r="AN1686" t="str">
        <f t="shared" si="357"/>
        <v/>
      </c>
      <c r="AO1686" t="str">
        <f t="shared" si="357"/>
        <v/>
      </c>
      <c r="AP1686" t="str">
        <f t="shared" si="357"/>
        <v/>
      </c>
      <c r="AQ1686" t="str">
        <f t="shared" si="357"/>
        <v/>
      </c>
      <c r="AR1686">
        <f t="shared" si="357"/>
        <v>0.13712656950401483</v>
      </c>
      <c r="AS1686" t="str">
        <f t="shared" si="357"/>
        <v/>
      </c>
      <c r="AT1686" t="str">
        <f t="shared" si="357"/>
        <v/>
      </c>
      <c r="AU1686" t="str">
        <f t="shared" si="357"/>
        <v/>
      </c>
      <c r="AV1686" t="str">
        <f t="shared" si="357"/>
        <v/>
      </c>
      <c r="AW1686" t="str">
        <f t="shared" si="357"/>
        <v/>
      </c>
      <c r="AX1686" t="str">
        <f t="shared" si="357"/>
        <v/>
      </c>
      <c r="AZ1686" s="46">
        <f>IF(ISNUMBER(VLOOKUP($B1686,Stats!$A$2:$AA$19,2,FALSE))=FALSE,"",IF(ISNUMBER(W1686),(W1686-VLOOKUP($B1686,Stats!$A$2:$AA$19,2,FALSE))/VLOOKUP($B1686,Stats!$A$2:$AA$19,16,FALSE),""))</f>
        <v>-0.51969958523294535</v>
      </c>
      <c r="BA1686" s="46">
        <f>IF(ISNUMBER(VLOOKUP($B1686,Stats!$A$2:$AA$19,2,FALSE))=FALSE,"",IF(ISNUMBER(X1686),(X1686-VLOOKUP($B1686,Stats!$A$2:$AA$19,3,FALSE))/VLOOKUP($B1686,Stats!$A$2:$AA$19,17,FALSE),""))</f>
        <v>0.25266102439703397</v>
      </c>
      <c r="BB1686" s="46"/>
      <c r="BC1686" s="46"/>
      <c r="BD1686" s="44">
        <f t="shared" si="349"/>
        <v>-0.13351928041795569</v>
      </c>
      <c r="BE1686" s="46">
        <f>IF(ISNUMBER(VLOOKUP($B1686,Stats!$A$2:$AA$19,2,FALSE))=FALSE,"",IF(ISNUMBER(Y1686),(Y1686-VLOOKUP($B1686,Stats!$A$2:$AA$19,5,FALSE))/VLOOKUP($B1686,Stats!$A$2:$AA$19,19,FALSE),""))</f>
        <v>-0.151765494033198</v>
      </c>
      <c r="BF1686" s="46"/>
      <c r="BG1686" s="46"/>
      <c r="BH1686" s="46">
        <f>IF(ISNUMBER(VLOOKUP($B1686,Stats!$A$2:$AA$19,2,FALSE))=FALSE,"",IF(ISNUMBER(Z1686),(Z1686-VLOOKUP($B1686,Stats!$A$2:$AA$19,8,FALSE))/VLOOKUP($B1686,Stats!$A$2:$AA$19,22,FALSE),""))</f>
        <v>-0.58823842946080296</v>
      </c>
      <c r="BI1686" s="46" t="str">
        <f>IF(ISNUMBER(VLOOKUP($B1686,Stats!$A$2:$AA$19,2,FALSE))=FALSE,"",IF(ISNUMBER(#REF!),(#REF!-VLOOKUP($B1686,Stats!$A$2:$AA$19,9,FALSE))/VLOOKUP($B1686,Stats!$A$2:$AA$19,23,FALSE),""))</f>
        <v/>
      </c>
      <c r="BJ1686" s="46" t="str">
        <f>IF(ISNUMBER(VLOOKUP($B1686,Stats!$A$2:$AA$19,2,FALSE))=FALSE,"",IF(ISNUMBER(#REF!),(#REF!-VLOOKUP($B1686,Stats!$A$2:$AA$19,10,FALSE))/VLOOKUP($B1686,Stats!$A$2:$AA$19,24,FALSE),""))</f>
        <v/>
      </c>
      <c r="BK1686" s="44">
        <f t="shared" si="354"/>
        <v>-7.0235683015002284E-2</v>
      </c>
      <c r="BL1686" s="46" t="str">
        <f>IF(ISNUMBER(VLOOKUP($B1686,Stats!$A$2:$AA$19,2,FALSE))=FALSE,"",IF(ISNUMBER(#REF!),(#REF!-VLOOKUP($B1686,Stats!$A$2:$AA$19,11,FALSE))/VLOOKUP($B1686,Stats!$A$2:$AA$19,25,FALSE),""))</f>
        <v/>
      </c>
      <c r="BM1686" s="46">
        <f>IF(ISNUMBER(VLOOKUP($B1686,Stats!$A$2:$AA$19,2,FALSE))=FALSE,"",IF(ISNUMBER(AA1686),(AA1686-VLOOKUP($B1686,Stats!$A$2:$AA$19,12,FALSE))/VLOOKUP($B1686,Stats!$A$2:$AA$19,26,FALSE),""))</f>
        <v>-0.43322252786730492</v>
      </c>
      <c r="BN1686" s="46" t="str">
        <f>IF(ISNUMBER(VLOOKUP($B1686,Stats!$A$2:$AA$19,2,FALSE))=FALSE,"",IF(ISNUMBER(#REF!),(#REF!-VLOOKUP($B1686,Stats!$A$2:$AA$19,13,FALSE))/VLOOKUP($B1686,Stats!$A$2:$AA$19,27,FALSE),""))</f>
        <v/>
      </c>
      <c r="BO1686" s="46" t="str">
        <f>IF(ISNUMBER(VLOOKUP($B1686,Stats!$A$2:$AA$19,2,FALSE))=FALSE,"",IF(ISNUMBER(#REF!),(#REF!-VLOOKUP($B1686,Stats!$A$2:$AA$19,14,FALSE))/VLOOKUP($B1686,Stats!$A$2:$AB$19,28,FALSE),""))</f>
        <v/>
      </c>
      <c r="BP1686" s="46"/>
      <c r="BQ1686" s="46">
        <f>IF(ISNUMBER(VLOOKUP($B1686,Stats!$A$2:$AA$19,2,FALSE))=FALSE,"",IF(ISNUMBER(BM1686),BM1686,(VLOOKUP($B1686,Stats!$A$2:$AT$19,46,FALSE)-VLOOKUP($B1686,Stats!$A$2:$AA$19,12,FALSE))/VLOOKUP($B1686,Stats!$A$2:$AA$19,26,FALSE)))</f>
        <v>-0.43322252786730492</v>
      </c>
      <c r="BR1686" s="51">
        <f t="shared" si="355"/>
        <v>-0.43322252786730492</v>
      </c>
      <c r="BS1686" s="32" t="str">
        <f t="shared" si="350"/>
        <v>12735_201501</v>
      </c>
      <c r="BT1686" s="53">
        <f t="shared" si="351"/>
        <v>-0.1554897714660535</v>
      </c>
    </row>
    <row r="1687" spans="1:72" x14ac:dyDescent="0.15">
      <c r="A1687" s="16">
        <v>12735</v>
      </c>
      <c r="B1687" s="17">
        <v>201502</v>
      </c>
      <c r="C1687" s="3">
        <v>0</v>
      </c>
      <c r="D1687" s="23">
        <v>1.1647550457899891E-2</v>
      </c>
      <c r="E1687" s="18">
        <v>1.2492975485701219E-2</v>
      </c>
      <c r="F1687" s="24">
        <v>6</v>
      </c>
      <c r="G1687" s="24">
        <v>4</v>
      </c>
      <c r="H1687" s="20">
        <v>9.4013874116632232E-3</v>
      </c>
      <c r="I1687" s="20">
        <v>-1.1029366547965019E-2</v>
      </c>
      <c r="J1687" s="24">
        <v>3</v>
      </c>
      <c r="K1687" s="24">
        <v>2</v>
      </c>
      <c r="L1687" s="20">
        <v>1.7058140573368075E-2</v>
      </c>
      <c r="M1687" s="20">
        <v>-2.2421127259837026E-2</v>
      </c>
      <c r="N1687" s="19">
        <v>1.1429</v>
      </c>
      <c r="O1687" s="19">
        <v>1.0243793134355115</v>
      </c>
      <c r="P1687" s="25">
        <v>42026</v>
      </c>
      <c r="Q1687" s="20">
        <v>-2.2421127259837026E-2</v>
      </c>
      <c r="R1687" s="25">
        <v>42023</v>
      </c>
      <c r="S1687" s="25">
        <f>IF(ISNUMBER(R1687),VLOOKUP(B1687,Index!$B$3:$AB$18,27,FALSE),"")</f>
        <v>42023</v>
      </c>
      <c r="T1687" s="25">
        <f>IF(ISNUMBER($R1687),VLOOKUP($B1687,Index!$B$21:$AB$36,27,FALSE),"")</f>
        <v>42023</v>
      </c>
      <c r="U1687" s="25">
        <f>IF(ISNUMBER($R1687),VLOOKUP($B1687,Index!$B$39:$AB$54,27,FALSE),"")</f>
        <v>42027</v>
      </c>
      <c r="W1687" s="18">
        <v>0.34942651373699674</v>
      </c>
      <c r="X1687" s="19">
        <v>0.6</v>
      </c>
      <c r="Y1687" s="18">
        <v>0.23703754372478503</v>
      </c>
      <c r="Z1687" s="19">
        <f t="shared" si="352"/>
        <v>0</v>
      </c>
      <c r="AA1687" s="21">
        <v>0.51948995797210218</v>
      </c>
      <c r="AB1687" s="3">
        <v>0</v>
      </c>
      <c r="AC1687" s="18">
        <v>0.12209888850239156</v>
      </c>
      <c r="AD1687" s="19">
        <v>0.36</v>
      </c>
      <c r="AE1687" s="18">
        <v>5.6186797135079375E-2</v>
      </c>
      <c r="AF1687" s="19">
        <f t="shared" si="353"/>
        <v>0</v>
      </c>
      <c r="AG1687" s="21">
        <v>0.26986981643385649</v>
      </c>
      <c r="AH1687" s="3">
        <v>0</v>
      </c>
      <c r="AK1687" t="str">
        <f t="shared" si="357"/>
        <v/>
      </c>
      <c r="AL1687" t="str">
        <f t="shared" si="357"/>
        <v/>
      </c>
      <c r="AM1687" t="str">
        <f t="shared" si="357"/>
        <v/>
      </c>
      <c r="AN1687" t="str">
        <f t="shared" si="357"/>
        <v/>
      </c>
      <c r="AO1687" t="str">
        <f t="shared" si="357"/>
        <v/>
      </c>
      <c r="AP1687" t="str">
        <f t="shared" si="357"/>
        <v/>
      </c>
      <c r="AQ1687" t="str">
        <f t="shared" si="357"/>
        <v/>
      </c>
      <c r="AR1687" t="str">
        <f t="shared" si="357"/>
        <v/>
      </c>
      <c r="AS1687">
        <f t="shared" si="357"/>
        <v>0.51948995797210218</v>
      </c>
      <c r="AT1687" t="str">
        <f t="shared" si="357"/>
        <v/>
      </c>
      <c r="AU1687" t="str">
        <f t="shared" si="357"/>
        <v/>
      </c>
      <c r="AV1687" t="str">
        <f t="shared" si="357"/>
        <v/>
      </c>
      <c r="AW1687" t="str">
        <f t="shared" si="357"/>
        <v/>
      </c>
      <c r="AX1687" t="str">
        <f t="shared" si="357"/>
        <v/>
      </c>
      <c r="AZ1687" s="46">
        <f>IF(ISNUMBER(VLOOKUP($B1687,Stats!$A$2:$AA$19,2,FALSE))=FALSE,"",IF(ISNUMBER(W1687),(W1687-VLOOKUP($B1687,Stats!$A$2:$AA$19,2,FALSE))/VLOOKUP($B1687,Stats!$A$2:$AA$19,16,FALSE),""))</f>
        <v>-0.51186158746223498</v>
      </c>
      <c r="BA1687" s="46">
        <f>IF(ISNUMBER(VLOOKUP($B1687,Stats!$A$2:$AA$19,2,FALSE))=FALSE,"",IF(ISNUMBER(X1687),(X1687-VLOOKUP($B1687,Stats!$A$2:$AA$19,3,FALSE))/VLOOKUP($B1687,Stats!$A$2:$AA$19,17,FALSE),""))</f>
        <v>-0.52813738425366874</v>
      </c>
      <c r="BB1687" s="46"/>
      <c r="BC1687" s="46"/>
      <c r="BD1687" s="44">
        <f t="shared" si="349"/>
        <v>-0.51999948585795186</v>
      </c>
      <c r="BE1687" s="46">
        <f>IF(ISNUMBER(VLOOKUP($B1687,Stats!$A$2:$AA$19,2,FALSE))=FALSE,"",IF(ISNUMBER(Y1687),(Y1687-VLOOKUP($B1687,Stats!$A$2:$AA$19,5,FALSE))/VLOOKUP($B1687,Stats!$A$2:$AA$19,19,FALSE),""))</f>
        <v>-0.3209974563086368</v>
      </c>
      <c r="BF1687" s="46"/>
      <c r="BG1687" s="46"/>
      <c r="BH1687" s="46">
        <f>IF(ISNUMBER(VLOOKUP($B1687,Stats!$A$2:$AA$19,2,FALSE))=FALSE,"",IF(ISNUMBER(Z1687),(Z1687-VLOOKUP($B1687,Stats!$A$2:$AA$19,8,FALSE))/VLOOKUP($B1687,Stats!$A$2:$AA$19,22,FALSE),""))</f>
        <v>-0.48836753916131515</v>
      </c>
      <c r="BI1687" s="46" t="str">
        <f>IF(ISNUMBER(VLOOKUP($B1687,Stats!$A$2:$AA$19,2,FALSE))=FALSE,"",IF(ISNUMBER(#REF!),(#REF!-VLOOKUP($B1687,Stats!$A$2:$AA$19,9,FALSE))/VLOOKUP($B1687,Stats!$A$2:$AA$19,23,FALSE),""))</f>
        <v/>
      </c>
      <c r="BJ1687" s="46" t="str">
        <f>IF(ISNUMBER(VLOOKUP($B1687,Stats!$A$2:$AA$19,2,FALSE))=FALSE,"",IF(ISNUMBER(#REF!),(#REF!-VLOOKUP($B1687,Stats!$A$2:$AA$19,10,FALSE))/VLOOKUP($B1687,Stats!$A$2:$AA$19,24,FALSE),""))</f>
        <v/>
      </c>
      <c r="BK1687" s="44">
        <f t="shared" si="354"/>
        <v>7.8187957667651187E-2</v>
      </c>
      <c r="BL1687" s="46" t="str">
        <f>IF(ISNUMBER(VLOOKUP($B1687,Stats!$A$2:$AA$19,2,FALSE))=FALSE,"",IF(ISNUMBER(#REF!),(#REF!-VLOOKUP($B1687,Stats!$A$2:$AA$19,11,FALSE))/VLOOKUP($B1687,Stats!$A$2:$AA$19,25,FALSE),""))</f>
        <v/>
      </c>
      <c r="BM1687" s="46">
        <f>IF(ISNUMBER(VLOOKUP($B1687,Stats!$A$2:$AA$19,2,FALSE))=FALSE,"",IF(ISNUMBER(AA1687),(AA1687-VLOOKUP($B1687,Stats!$A$2:$AA$19,12,FALSE))/VLOOKUP($B1687,Stats!$A$2:$AA$19,26,FALSE),""))</f>
        <v>-0.30515232865589387</v>
      </c>
      <c r="BN1687" s="46" t="str">
        <f>IF(ISNUMBER(VLOOKUP($B1687,Stats!$A$2:$AA$19,2,FALSE))=FALSE,"",IF(ISNUMBER(#REF!),(#REF!-VLOOKUP($B1687,Stats!$A$2:$AA$19,13,FALSE))/VLOOKUP($B1687,Stats!$A$2:$AA$19,27,FALSE),""))</f>
        <v/>
      </c>
      <c r="BO1687" s="46" t="str">
        <f>IF(ISNUMBER(VLOOKUP($B1687,Stats!$A$2:$AA$19,2,FALSE))=FALSE,"",IF(ISNUMBER(#REF!),(#REF!-VLOOKUP($B1687,Stats!$A$2:$AA$19,14,FALSE))/VLOOKUP($B1687,Stats!$A$2:$AB$19,28,FALSE),""))</f>
        <v/>
      </c>
      <c r="BP1687" s="46"/>
      <c r="BQ1687" s="46">
        <f>IF(ISNUMBER(VLOOKUP($B1687,Stats!$A$2:$AA$19,2,FALSE))=FALSE,"",IF(ISNUMBER(BM1687),BM1687,(VLOOKUP($B1687,Stats!$A$2:$AT$19,46,FALSE)-VLOOKUP($B1687,Stats!$A$2:$AA$19,12,FALSE))/VLOOKUP($B1687,Stats!$A$2:$AA$19,26,FALSE)))</f>
        <v>-0.30515232865589387</v>
      </c>
      <c r="BR1687" s="51">
        <f t="shared" si="355"/>
        <v>-0.30515232865589387</v>
      </c>
      <c r="BS1687" s="32" t="str">
        <f t="shared" si="350"/>
        <v>12735_201502</v>
      </c>
      <c r="BT1687" s="53">
        <f t="shared" si="351"/>
        <v>-0.11811758830217844</v>
      </c>
    </row>
    <row r="1688" spans="1:72" x14ac:dyDescent="0.15">
      <c r="A1688" s="16">
        <v>12735</v>
      </c>
      <c r="B1688" s="17">
        <v>201503</v>
      </c>
      <c r="C1688" s="3">
        <v>0</v>
      </c>
      <c r="D1688" s="23">
        <v>-3.2870451748989171E-2</v>
      </c>
      <c r="E1688" s="18">
        <v>1.0398089587456937E-2</v>
      </c>
      <c r="F1688" s="24">
        <v>3</v>
      </c>
      <c r="G1688" s="24">
        <v>7</v>
      </c>
      <c r="H1688" s="20">
        <v>8.9810830570624667E-3</v>
      </c>
      <c r="I1688" s="20">
        <v>-8.5463038136468963E-3</v>
      </c>
      <c r="J1688" s="24">
        <v>2</v>
      </c>
      <c r="K1688" s="24">
        <v>4</v>
      </c>
      <c r="L1688" s="20">
        <v>1.6579090414930331E-2</v>
      </c>
      <c r="M1688" s="20">
        <v>-1.5213889386074708E-2</v>
      </c>
      <c r="N1688" s="19">
        <v>1.1496</v>
      </c>
      <c r="O1688" s="19">
        <v>1.0006963788300836</v>
      </c>
      <c r="P1688" s="25">
        <v>42031</v>
      </c>
      <c r="Q1688" s="20">
        <v>-4.2797494780793199E-2</v>
      </c>
      <c r="R1688" s="25">
        <v>42041</v>
      </c>
      <c r="S1688" s="25">
        <f>IF(ISNUMBER(R1688),VLOOKUP(B1688,Index!$B$3:$AB$18,27,FALSE),"")</f>
        <v>42041</v>
      </c>
      <c r="T1688" s="25">
        <f>IF(ISNUMBER($R1688),VLOOKUP($B1688,Index!$B$21:$AB$36,27,FALSE),"")</f>
        <v>42041</v>
      </c>
      <c r="U1688" s="25">
        <f>IF(ISNUMBER($R1688),VLOOKUP($B1688,Index!$B$39:$AB$54,27,FALSE),"")</f>
        <v>42034</v>
      </c>
      <c r="W1688" s="18">
        <v>-0.98611355246967514</v>
      </c>
      <c r="X1688" s="19">
        <v>0.3</v>
      </c>
      <c r="Y1688" s="18">
        <v>0.19728987846506707</v>
      </c>
      <c r="Z1688" s="19">
        <f t="shared" si="352"/>
        <v>0</v>
      </c>
      <c r="AA1688" s="21" t="s">
        <v>25</v>
      </c>
      <c r="AB1688" s="3">
        <v>0</v>
      </c>
      <c r="AC1688" s="18">
        <v>0.97241993836436269</v>
      </c>
      <c r="AD1688" s="19">
        <v>0.09</v>
      </c>
      <c r="AE1688" s="18">
        <v>3.8923296144760935E-2</v>
      </c>
      <c r="AF1688" s="19">
        <f t="shared" si="353"/>
        <v>0</v>
      </c>
      <c r="AG1688" s="21" t="s">
        <v>25</v>
      </c>
      <c r="AH1688" s="3">
        <v>0</v>
      </c>
      <c r="AK1688" t="str">
        <f t="shared" si="357"/>
        <v/>
      </c>
      <c r="AL1688" t="str">
        <f t="shared" si="357"/>
        <v/>
      </c>
      <c r="AM1688" t="str">
        <f t="shared" si="357"/>
        <v/>
      </c>
      <c r="AN1688" t="str">
        <f t="shared" si="357"/>
        <v/>
      </c>
      <c r="AO1688" t="str">
        <f t="shared" si="357"/>
        <v/>
      </c>
      <c r="AP1688" t="str">
        <f t="shared" si="357"/>
        <v/>
      </c>
      <c r="AQ1688" t="str">
        <f t="shared" si="357"/>
        <v/>
      </c>
      <c r="AR1688" t="str">
        <f t="shared" si="357"/>
        <v/>
      </c>
      <c r="AS1688" t="str">
        <f t="shared" si="357"/>
        <v/>
      </c>
      <c r="AT1688" t="str">
        <f t="shared" si="357"/>
        <v/>
      </c>
      <c r="AU1688" t="str">
        <f t="shared" si="357"/>
        <v/>
      </c>
      <c r="AV1688" t="str">
        <f t="shared" si="357"/>
        <v/>
      </c>
      <c r="AW1688" t="str">
        <f t="shared" si="357"/>
        <v/>
      </c>
      <c r="AX1688" t="str">
        <f t="shared" si="357"/>
        <v/>
      </c>
      <c r="AZ1688" s="46">
        <f>IF(ISNUMBER(VLOOKUP($B1688,Stats!$A$2:$AA$19,2,FALSE))=FALSE,"",IF(ISNUMBER(W1688),(W1688-VLOOKUP($B1688,Stats!$A$2:$AA$19,2,FALSE))/VLOOKUP($B1688,Stats!$A$2:$AA$19,16,FALSE),""))</f>
        <v>-0.32210329384746134</v>
      </c>
      <c r="BA1688" s="46">
        <f>IF(ISNUMBER(VLOOKUP($B1688,Stats!$A$2:$AA$19,2,FALSE))=FALSE,"",IF(ISNUMBER(X1688),(X1688-VLOOKUP($B1688,Stats!$A$2:$AA$19,3,FALSE))/VLOOKUP($B1688,Stats!$A$2:$AA$19,17,FALSE),""))</f>
        <v>-0.45237065647630298</v>
      </c>
      <c r="BB1688" s="46"/>
      <c r="BC1688" s="46"/>
      <c r="BD1688" s="44">
        <f t="shared" si="349"/>
        <v>-0.38723697516188216</v>
      </c>
      <c r="BE1688" s="46">
        <f>IF(ISNUMBER(VLOOKUP($B1688,Stats!$A$2:$AA$19,2,FALSE))=FALSE,"",IF(ISNUMBER(Y1688),(Y1688-VLOOKUP($B1688,Stats!$A$2:$AA$19,5,FALSE))/VLOOKUP($B1688,Stats!$A$2:$AA$19,19,FALSE),""))</f>
        <v>0.40876959266735319</v>
      </c>
      <c r="BF1688" s="46"/>
      <c r="BG1688" s="46"/>
      <c r="BH1688" s="46">
        <f>IF(ISNUMBER(VLOOKUP($B1688,Stats!$A$2:$AA$19,2,FALSE))=FALSE,"",IF(ISNUMBER(Z1688),(Z1688-VLOOKUP($B1688,Stats!$A$2:$AA$19,8,FALSE))/VLOOKUP($B1688,Stats!$A$2:$AA$19,22,FALSE),""))</f>
        <v>-0.64412337137479436</v>
      </c>
      <c r="BI1688" s="46" t="str">
        <f>IF(ISNUMBER(VLOOKUP($B1688,Stats!$A$2:$AA$19,2,FALSE))=FALSE,"",IF(ISNUMBER(#REF!),(#REF!-VLOOKUP($B1688,Stats!$A$2:$AA$19,9,FALSE))/VLOOKUP($B1688,Stats!$A$2:$AA$19,23,FALSE),""))</f>
        <v/>
      </c>
      <c r="BJ1688" s="46" t="str">
        <f>IF(ISNUMBER(VLOOKUP($B1688,Stats!$A$2:$AA$19,2,FALSE))=FALSE,"",IF(ISNUMBER(#REF!),(#REF!-VLOOKUP($B1688,Stats!$A$2:$AA$19,10,FALSE))/VLOOKUP($B1688,Stats!$A$2:$AA$19,24,FALSE),""))</f>
        <v/>
      </c>
      <c r="BK1688" s="44">
        <f t="shared" si="354"/>
        <v>-0.47937572627958547</v>
      </c>
      <c r="BL1688" s="46" t="str">
        <f>IF(ISNUMBER(VLOOKUP($B1688,Stats!$A$2:$AA$19,2,FALSE))=FALSE,"",IF(ISNUMBER(#REF!),(#REF!-VLOOKUP($B1688,Stats!$A$2:$AA$19,11,FALSE))/VLOOKUP($B1688,Stats!$A$2:$AA$19,25,FALSE),""))</f>
        <v/>
      </c>
      <c r="BM1688" s="46" t="str">
        <f>IF(ISNUMBER(VLOOKUP($B1688,Stats!$A$2:$AA$19,2,FALSE))=FALSE,"",IF(ISNUMBER(AA1688),(AA1688-VLOOKUP($B1688,Stats!$A$2:$AA$19,12,FALSE))/VLOOKUP($B1688,Stats!$A$2:$AA$19,26,FALSE),""))</f>
        <v/>
      </c>
      <c r="BN1688" s="46" t="str">
        <f>IF(ISNUMBER(VLOOKUP($B1688,Stats!$A$2:$AA$19,2,FALSE))=FALSE,"",IF(ISNUMBER(#REF!),(#REF!-VLOOKUP($B1688,Stats!$A$2:$AA$19,13,FALSE))/VLOOKUP($B1688,Stats!$A$2:$AA$19,27,FALSE),""))</f>
        <v/>
      </c>
      <c r="BO1688" s="46" t="str">
        <f>IF(ISNUMBER(VLOOKUP($B1688,Stats!$A$2:$AA$19,2,FALSE))=FALSE,"",IF(ISNUMBER(#REF!),(#REF!-VLOOKUP($B1688,Stats!$A$2:$AA$19,14,FALSE))/VLOOKUP($B1688,Stats!$A$2:$AB$19,28,FALSE),""))</f>
        <v/>
      </c>
      <c r="BP1688" s="46"/>
      <c r="BQ1688" s="46">
        <f>IF(ISNUMBER(VLOOKUP($B1688,Stats!$A$2:$AA$19,2,FALSE))=FALSE,"",IF(ISNUMBER(BM1688),BM1688,(VLOOKUP($B1688,Stats!$A$2:$AT$19,46,FALSE)-VLOOKUP($B1688,Stats!$A$2:$AA$19,12,FALSE))/VLOOKUP($B1688,Stats!$A$2:$AA$19,26,FALSE)))</f>
        <v>-0.53964354662323732</v>
      </c>
      <c r="BR1688" s="51">
        <f t="shared" si="355"/>
        <v>-0.53964354662323732</v>
      </c>
      <c r="BS1688" s="32" t="str">
        <f t="shared" si="350"/>
        <v>12735_201503</v>
      </c>
      <c r="BT1688" s="53">
        <f t="shared" si="351"/>
        <v>-0.47300154012477524</v>
      </c>
    </row>
    <row r="1689" spans="1:72" x14ac:dyDescent="0.15">
      <c r="A1689" s="16">
        <v>12735</v>
      </c>
      <c r="B1689" s="17">
        <v>201504</v>
      </c>
      <c r="C1689" s="3">
        <v>0</v>
      </c>
      <c r="D1689" s="23">
        <v>4.9800072700836084E-2</v>
      </c>
      <c r="E1689" s="18">
        <v>5.9719853088984068E-3</v>
      </c>
      <c r="F1689" s="24">
        <v>6</v>
      </c>
      <c r="G1689" s="24">
        <v>1</v>
      </c>
      <c r="H1689" s="20">
        <v>9.0092559802136263E-3</v>
      </c>
      <c r="I1689" s="20">
        <v>-5.1799345692475907E-3</v>
      </c>
      <c r="J1689" s="24">
        <v>6</v>
      </c>
      <c r="K1689" s="24">
        <v>1</v>
      </c>
      <c r="L1689" s="20">
        <v>1.251484424956617E-2</v>
      </c>
      <c r="M1689" s="20">
        <v>-5.1799345692475907E-3</v>
      </c>
      <c r="N1689" s="19">
        <v>1.1552</v>
      </c>
      <c r="O1689" s="19">
        <v>1.0552662829999087</v>
      </c>
      <c r="P1689" s="25">
        <v>42052</v>
      </c>
      <c r="Q1689" s="20">
        <v>0</v>
      </c>
      <c r="R1689" s="25">
        <v>42044</v>
      </c>
      <c r="S1689" s="25">
        <f>IF(ISNUMBER(R1689),VLOOKUP(B1689,Index!$B$3:$AB$18,27,FALSE),"")</f>
        <v>42044</v>
      </c>
      <c r="T1689" s="25">
        <f>IF(ISNUMBER($R1689),VLOOKUP($B1689,Index!$B$21:$AB$36,27,FALSE),"")</f>
        <v>42044</v>
      </c>
      <c r="U1689" s="25">
        <f>IF(ISNUMBER($R1689),VLOOKUP($B1689,Index!$B$39:$AB$54,27,FALSE),"")</f>
        <v>42052</v>
      </c>
      <c r="W1689" s="18">
        <v>1.9920029080334432</v>
      </c>
      <c r="X1689" s="19">
        <v>0.8571428571428571</v>
      </c>
      <c r="Y1689" s="18">
        <v>0.11331045437509914</v>
      </c>
      <c r="Z1689" s="19">
        <f t="shared" si="352"/>
        <v>0</v>
      </c>
      <c r="AA1689" s="21" t="s">
        <v>25</v>
      </c>
      <c r="AB1689" s="3">
        <v>0</v>
      </c>
      <c r="AC1689" s="18">
        <v>3.9680755856136942</v>
      </c>
      <c r="AD1689" s="19">
        <v>0.73469387755102034</v>
      </c>
      <c r="AE1689" s="18">
        <v>1.2839259070691424E-2</v>
      </c>
      <c r="AF1689" s="19">
        <f t="shared" si="353"/>
        <v>0</v>
      </c>
      <c r="AG1689" s="21" t="s">
        <v>25</v>
      </c>
      <c r="AH1689" s="3">
        <v>0</v>
      </c>
      <c r="AK1689" t="str">
        <f t="shared" si="357"/>
        <v/>
      </c>
      <c r="AL1689" t="str">
        <f t="shared" si="357"/>
        <v/>
      </c>
      <c r="AM1689" t="str">
        <f t="shared" si="357"/>
        <v/>
      </c>
      <c r="AN1689" t="str">
        <f t="shared" si="357"/>
        <v/>
      </c>
      <c r="AO1689" t="str">
        <f t="shared" si="357"/>
        <v/>
      </c>
      <c r="AP1689" t="str">
        <f t="shared" si="357"/>
        <v/>
      </c>
      <c r="AQ1689" t="str">
        <f t="shared" si="357"/>
        <v/>
      </c>
      <c r="AR1689" t="str">
        <f t="shared" si="357"/>
        <v/>
      </c>
      <c r="AS1689" t="str">
        <f t="shared" si="357"/>
        <v/>
      </c>
      <c r="AT1689" t="str">
        <f t="shared" si="357"/>
        <v/>
      </c>
      <c r="AU1689" t="str">
        <f t="shared" si="357"/>
        <v/>
      </c>
      <c r="AV1689" t="str">
        <f t="shared" si="357"/>
        <v/>
      </c>
      <c r="AW1689" t="str">
        <f t="shared" si="357"/>
        <v/>
      </c>
      <c r="AX1689" t="str">
        <f t="shared" si="357"/>
        <v/>
      </c>
      <c r="AZ1689" s="46">
        <f>IF(ISNUMBER(VLOOKUP($B1689,Stats!$A$2:$AA$19,2,FALSE))=FALSE,"",IF(ISNUMBER(W1689),(W1689-VLOOKUP($B1689,Stats!$A$2:$AA$19,2,FALSE))/VLOOKUP($B1689,Stats!$A$2:$AA$19,16,FALSE),""))</f>
        <v>0.16674761325401888</v>
      </c>
      <c r="BA1689" s="46">
        <f>IF(ISNUMBER(VLOOKUP($B1689,Stats!$A$2:$AA$19,2,FALSE))=FALSE,"",IF(ISNUMBER(X1689),(X1689-VLOOKUP($B1689,Stats!$A$2:$AA$19,3,FALSE))/VLOOKUP($B1689,Stats!$A$2:$AA$19,17,FALSE),""))</f>
        <v>-2.8916520771255196E-2</v>
      </c>
      <c r="BB1689" s="46"/>
      <c r="BC1689" s="46"/>
      <c r="BD1689" s="44">
        <f t="shared" si="349"/>
        <v>6.8915546241381839E-2</v>
      </c>
      <c r="BE1689" s="46">
        <f>IF(ISNUMBER(VLOOKUP($B1689,Stats!$A$2:$AA$19,2,FALSE))=FALSE,"",IF(ISNUMBER(Y1689),(Y1689-VLOOKUP($B1689,Stats!$A$2:$AA$19,5,FALSE))/VLOOKUP($B1689,Stats!$A$2:$AA$19,19,FALSE),""))</f>
        <v>-7.0694425579748916E-3</v>
      </c>
      <c r="BF1689" s="46"/>
      <c r="BG1689" s="46"/>
      <c r="BH1689" s="46">
        <f>IF(ISNUMBER(VLOOKUP($B1689,Stats!$A$2:$AA$19,2,FALSE))=FALSE,"",IF(ISNUMBER(Z1689),(Z1689-VLOOKUP($B1689,Stats!$A$2:$AA$19,8,FALSE))/VLOOKUP($B1689,Stats!$A$2:$AA$19,22,FALSE),""))</f>
        <v>-0.5145844845400992</v>
      </c>
      <c r="BI1689" s="46" t="str">
        <f>IF(ISNUMBER(VLOOKUP($B1689,Stats!$A$2:$AA$19,2,FALSE))=FALSE,"",IF(ISNUMBER(#REF!),(#REF!-VLOOKUP($B1689,Stats!$A$2:$AA$19,9,FALSE))/VLOOKUP($B1689,Stats!$A$2:$AA$19,23,FALSE),""))</f>
        <v/>
      </c>
      <c r="BJ1689" s="46" t="str">
        <f>IF(ISNUMBER(VLOOKUP($B1689,Stats!$A$2:$AA$19,2,FALSE))=FALSE,"",IF(ISNUMBER(#REF!),(#REF!-VLOOKUP($B1689,Stats!$A$2:$AA$19,10,FALSE))/VLOOKUP($B1689,Stats!$A$2:$AA$19,24,FALSE),""))</f>
        <v/>
      </c>
      <c r="BK1689" s="44">
        <f t="shared" si="354"/>
        <v>-0.14942673557144734</v>
      </c>
      <c r="BL1689" s="46" t="str">
        <f>IF(ISNUMBER(VLOOKUP($B1689,Stats!$A$2:$AA$19,2,FALSE))=FALSE,"",IF(ISNUMBER(#REF!),(#REF!-VLOOKUP($B1689,Stats!$A$2:$AA$19,11,FALSE))/VLOOKUP($B1689,Stats!$A$2:$AA$19,25,FALSE),""))</f>
        <v/>
      </c>
      <c r="BM1689" s="46" t="str">
        <f>IF(ISNUMBER(VLOOKUP($B1689,Stats!$A$2:$AA$19,2,FALSE))=FALSE,"",IF(ISNUMBER(AA1689),(AA1689-VLOOKUP($B1689,Stats!$A$2:$AA$19,12,FALSE))/VLOOKUP($B1689,Stats!$A$2:$AA$19,26,FALSE),""))</f>
        <v/>
      </c>
      <c r="BN1689" s="46" t="str">
        <f>IF(ISNUMBER(VLOOKUP($B1689,Stats!$A$2:$AA$19,2,FALSE))=FALSE,"",IF(ISNUMBER(#REF!),(#REF!-VLOOKUP($B1689,Stats!$A$2:$AA$19,13,FALSE))/VLOOKUP($B1689,Stats!$A$2:$AA$19,27,FALSE),""))</f>
        <v/>
      </c>
      <c r="BO1689" s="46" t="str">
        <f>IF(ISNUMBER(VLOOKUP($B1689,Stats!$A$2:$AA$19,2,FALSE))=FALSE,"",IF(ISNUMBER(#REF!),(#REF!-VLOOKUP($B1689,Stats!$A$2:$AA$19,14,FALSE))/VLOOKUP($B1689,Stats!$A$2:$AB$19,28,FALSE),""))</f>
        <v/>
      </c>
      <c r="BP1689" s="46"/>
      <c r="BQ1689" s="46">
        <f>IF(ISNUMBER(VLOOKUP($B1689,Stats!$A$2:$AA$19,2,FALSE))=FALSE,"",IF(ISNUMBER(BM1689),BM1689,(VLOOKUP($B1689,Stats!$A$2:$AT$19,46,FALSE)-VLOOKUP($B1689,Stats!$A$2:$AA$19,12,FALSE))/VLOOKUP($B1689,Stats!$A$2:$AA$19,26,FALSE)))</f>
        <v>-0.64096278450557098</v>
      </c>
      <c r="BR1689" s="51">
        <f t="shared" si="355"/>
        <v>-0.64096278450557098</v>
      </c>
      <c r="BS1689" s="32" t="str">
        <f t="shared" si="350"/>
        <v>12735_201504</v>
      </c>
      <c r="BT1689" s="53">
        <f t="shared" si="351"/>
        <v>-0.20406548899570623</v>
      </c>
    </row>
    <row r="1690" spans="1:72" x14ac:dyDescent="0.15">
      <c r="A1690" s="16">
        <v>12735</v>
      </c>
      <c r="B1690" s="17">
        <v>201505</v>
      </c>
      <c r="C1690" s="3">
        <v>0</v>
      </c>
      <c r="D1690" s="23">
        <v>2.4584487534625943E-2</v>
      </c>
      <c r="E1690" s="18">
        <v>9.5497003851031086E-3</v>
      </c>
      <c r="F1690" s="24">
        <v>6</v>
      </c>
      <c r="G1690" s="24">
        <v>2</v>
      </c>
      <c r="H1690" s="20">
        <v>7.1105031125772893E-3</v>
      </c>
      <c r="I1690" s="20">
        <v>-9.0099575259722231E-3</v>
      </c>
      <c r="J1690" s="24">
        <v>4</v>
      </c>
      <c r="K1690" s="24">
        <v>1</v>
      </c>
      <c r="L1690" s="20">
        <v>1.6923076923077041E-2</v>
      </c>
      <c r="M1690" s="20">
        <v>-1.440586226996432E-2</v>
      </c>
      <c r="N1690" s="19">
        <v>1.2009000000000001</v>
      </c>
      <c r="O1690" s="19">
        <v>1.0395602493074794</v>
      </c>
      <c r="P1690" s="25">
        <v>42068</v>
      </c>
      <c r="Q1690" s="20">
        <v>-1.440586226996432E-2</v>
      </c>
      <c r="R1690" s="25">
        <v>42069</v>
      </c>
      <c r="S1690" s="25">
        <f>IF(ISNUMBER(R1690),VLOOKUP(B1690,Index!$B$3:$AB$18,27,FALSE),"")</f>
        <v>42069</v>
      </c>
      <c r="T1690" s="25">
        <f>IF(ISNUMBER($R1690),VLOOKUP($B1690,Index!$B$21:$AB$36,27,FALSE),"")</f>
        <v>42069</v>
      </c>
      <c r="U1690" s="25">
        <f>IF(ISNUMBER($R1690),VLOOKUP($B1690,Index!$B$39:$AB$54,27,FALSE),"")</f>
        <v>42069</v>
      </c>
      <c r="W1690" s="18">
        <v>0.88504155124653394</v>
      </c>
      <c r="X1690" s="19">
        <v>0.75</v>
      </c>
      <c r="Y1690" s="18">
        <v>0.18119282513467758</v>
      </c>
      <c r="Z1690" s="19">
        <f t="shared" si="352"/>
        <v>0</v>
      </c>
      <c r="AA1690" s="21">
        <v>1.7065613341232391</v>
      </c>
      <c r="AB1690" s="3">
        <v>0</v>
      </c>
      <c r="AC1690" s="18">
        <v>0.7832985474328712</v>
      </c>
      <c r="AD1690" s="19">
        <v>0.5625</v>
      </c>
      <c r="AE1690" s="18">
        <v>3.2830839880285845E-2</v>
      </c>
      <c r="AF1690" s="19">
        <f t="shared" si="353"/>
        <v>0</v>
      </c>
      <c r="AG1690" s="21">
        <v>2.9123515871244896</v>
      </c>
      <c r="AH1690" s="3">
        <v>0</v>
      </c>
      <c r="AK1690" t="str">
        <f t="shared" si="357"/>
        <v/>
      </c>
      <c r="AL1690" t="str">
        <f t="shared" si="357"/>
        <v/>
      </c>
      <c r="AM1690" t="str">
        <f t="shared" si="357"/>
        <v/>
      </c>
      <c r="AN1690" t="str">
        <f t="shared" si="357"/>
        <v/>
      </c>
      <c r="AO1690" t="str">
        <f t="shared" si="357"/>
        <v/>
      </c>
      <c r="AP1690" t="str">
        <f t="shared" si="357"/>
        <v/>
      </c>
      <c r="AQ1690" t="str">
        <f t="shared" si="357"/>
        <v/>
      </c>
      <c r="AR1690" t="str">
        <f t="shared" si="357"/>
        <v/>
      </c>
      <c r="AS1690" t="str">
        <f t="shared" si="357"/>
        <v/>
      </c>
      <c r="AT1690" t="str">
        <f t="shared" si="357"/>
        <v/>
      </c>
      <c r="AU1690" t="str">
        <f t="shared" si="357"/>
        <v/>
      </c>
      <c r="AV1690">
        <f t="shared" si="357"/>
        <v>1.7065613341232391</v>
      </c>
      <c r="AW1690" t="str">
        <f t="shared" si="357"/>
        <v/>
      </c>
      <c r="AX1690" t="str">
        <f t="shared" si="357"/>
        <v/>
      </c>
      <c r="AZ1690" s="46">
        <f>IF(ISNUMBER(VLOOKUP($B1690,Stats!$A$2:$AA$19,2,FALSE))=FALSE,"",IF(ISNUMBER(W1690),(W1690-VLOOKUP($B1690,Stats!$A$2:$AA$19,2,FALSE))/VLOOKUP($B1690,Stats!$A$2:$AA$19,16,FALSE),""))</f>
        <v>0.64294615606550887</v>
      </c>
      <c r="BA1690" s="46">
        <f>IF(ISNUMBER(VLOOKUP($B1690,Stats!$A$2:$AA$19,2,FALSE))=FALSE,"",IF(ISNUMBER(X1690),(X1690-VLOOKUP($B1690,Stats!$A$2:$AA$19,3,FALSE))/VLOOKUP($B1690,Stats!$A$2:$AA$19,17,FALSE),""))</f>
        <v>1.2321630968272219</v>
      </c>
      <c r="BB1690" s="46"/>
      <c r="BC1690" s="46"/>
      <c r="BD1690" s="44">
        <f t="shared" si="349"/>
        <v>0.93755462644636545</v>
      </c>
      <c r="BE1690" s="46">
        <f>IF(ISNUMBER(VLOOKUP($B1690,Stats!$A$2:$AA$19,2,FALSE))=FALSE,"",IF(ISNUMBER(Y1690),(Y1690-VLOOKUP($B1690,Stats!$A$2:$AA$19,5,FALSE))/VLOOKUP($B1690,Stats!$A$2:$AA$19,19,FALSE),""))</f>
        <v>9.6798339440976891E-2</v>
      </c>
      <c r="BF1690" s="46"/>
      <c r="BG1690" s="46"/>
      <c r="BH1690" s="46">
        <f>IF(ISNUMBER(VLOOKUP($B1690,Stats!$A$2:$AA$19,2,FALSE))=FALSE,"",IF(ISNUMBER(Z1690),(Z1690-VLOOKUP($B1690,Stats!$A$2:$AA$19,8,FALSE))/VLOOKUP($B1690,Stats!$A$2:$AA$19,22,FALSE),""))</f>
        <v>-0.59810804423176478</v>
      </c>
      <c r="BI1690" s="46" t="str">
        <f>IF(ISNUMBER(VLOOKUP($B1690,Stats!$A$2:$AA$19,2,FALSE))=FALSE,"",IF(ISNUMBER(#REF!),(#REF!-VLOOKUP($B1690,Stats!$A$2:$AA$19,9,FALSE))/VLOOKUP($B1690,Stats!$A$2:$AA$19,23,FALSE),""))</f>
        <v/>
      </c>
      <c r="BJ1690" s="46" t="str">
        <f>IF(ISNUMBER(VLOOKUP($B1690,Stats!$A$2:$AA$19,2,FALSE))=FALSE,"",IF(ISNUMBER(#REF!),(#REF!-VLOOKUP($B1690,Stats!$A$2:$AA$19,10,FALSE))/VLOOKUP($B1690,Stats!$A$2:$AA$19,24,FALSE),""))</f>
        <v/>
      </c>
      <c r="BK1690" s="44">
        <f t="shared" si="354"/>
        <v>-0.24719125087821325</v>
      </c>
      <c r="BL1690" s="46" t="str">
        <f>IF(ISNUMBER(VLOOKUP($B1690,Stats!$A$2:$AA$19,2,FALSE))=FALSE,"",IF(ISNUMBER(#REF!),(#REF!-VLOOKUP($B1690,Stats!$A$2:$AA$19,11,FALSE))/VLOOKUP($B1690,Stats!$A$2:$AA$19,25,FALSE),""))</f>
        <v/>
      </c>
      <c r="BM1690" s="46">
        <f>IF(ISNUMBER(VLOOKUP($B1690,Stats!$A$2:$AA$19,2,FALSE))=FALSE,"",IF(ISNUMBER(AA1690),(AA1690-VLOOKUP($B1690,Stats!$A$2:$AA$19,12,FALSE))/VLOOKUP($B1690,Stats!$A$2:$AA$19,26,FALSE),""))</f>
        <v>-0.26676511993228319</v>
      </c>
      <c r="BN1690" s="46" t="str">
        <f>IF(ISNUMBER(VLOOKUP($B1690,Stats!$A$2:$AA$19,2,FALSE))=FALSE,"",IF(ISNUMBER(#REF!),(#REF!-VLOOKUP($B1690,Stats!$A$2:$AA$19,13,FALSE))/VLOOKUP($B1690,Stats!$A$2:$AA$19,27,FALSE),""))</f>
        <v/>
      </c>
      <c r="BO1690" s="46" t="str">
        <f>IF(ISNUMBER(VLOOKUP($B1690,Stats!$A$2:$AA$19,2,FALSE))=FALSE,"",IF(ISNUMBER(#REF!),(#REF!-VLOOKUP($B1690,Stats!$A$2:$AA$19,14,FALSE))/VLOOKUP($B1690,Stats!$A$2:$AB$19,28,FALSE),""))</f>
        <v/>
      </c>
      <c r="BP1690" s="46"/>
      <c r="BQ1690" s="46">
        <f>IF(ISNUMBER(VLOOKUP($B1690,Stats!$A$2:$AA$19,2,FALSE))=FALSE,"",IF(ISNUMBER(BM1690),BM1690,(VLOOKUP($B1690,Stats!$A$2:$AT$19,46,FALSE)-VLOOKUP($B1690,Stats!$A$2:$AA$19,12,FALSE))/VLOOKUP($B1690,Stats!$A$2:$AA$19,26,FALSE)))</f>
        <v>-0.26676511993228319</v>
      </c>
      <c r="BR1690" s="51">
        <f t="shared" si="355"/>
        <v>-0.26676511993228319</v>
      </c>
      <c r="BS1690" s="32" t="str">
        <f t="shared" si="350"/>
        <v>12735_201505</v>
      </c>
      <c r="BT1690" s="53">
        <f t="shared" si="351"/>
        <v>-1.4156849224111479E-2</v>
      </c>
    </row>
    <row r="1691" spans="1:72" x14ac:dyDescent="0.15">
      <c r="A1691" s="16">
        <v>12735</v>
      </c>
      <c r="B1691" s="17">
        <v>201506</v>
      </c>
      <c r="C1691" s="3">
        <v>0</v>
      </c>
      <c r="D1691" s="23">
        <v>8.7952010814464465E-2</v>
      </c>
      <c r="E1691" s="18">
        <v>6.8192110368900842E-3</v>
      </c>
      <c r="F1691" s="24">
        <v>9</v>
      </c>
      <c r="G1691" s="24">
        <v>1</v>
      </c>
      <c r="H1691" s="20">
        <v>9.9243103731596373E-3</v>
      </c>
      <c r="I1691" s="20">
        <v>-4.4576523031204518E-3</v>
      </c>
      <c r="J1691" s="24">
        <v>6</v>
      </c>
      <c r="K1691" s="24">
        <v>1</v>
      </c>
      <c r="L1691" s="20">
        <v>2.0293680910740797E-2</v>
      </c>
      <c r="M1691" s="20">
        <v>-4.4576523031204518E-3</v>
      </c>
      <c r="N1691" s="19">
        <v>1.2877000000000001</v>
      </c>
      <c r="O1691" s="19">
        <v>1.0769423768503805</v>
      </c>
      <c r="P1691" s="25">
        <v>42083</v>
      </c>
      <c r="Q1691" s="20">
        <v>-4.4576523031204518E-3</v>
      </c>
      <c r="R1691" s="25">
        <v>42075</v>
      </c>
      <c r="S1691" s="25">
        <f>IF(ISNUMBER(R1691),VLOOKUP(B1691,Index!$B$3:$AB$18,27,FALSE),"")</f>
        <v>42073</v>
      </c>
      <c r="T1691" s="25">
        <f>IF(ISNUMBER($R1691),VLOOKUP($B1691,Index!$B$21:$AB$36,27,FALSE),"")</f>
        <v>42075</v>
      </c>
      <c r="U1691" s="25">
        <f>IF(ISNUMBER($R1691),VLOOKUP($B1691,Index!$B$39:$AB$54,27,FALSE),"")</f>
        <v>42075</v>
      </c>
      <c r="W1691" s="18">
        <v>2.638560324433934</v>
      </c>
      <c r="X1691" s="19">
        <v>0.9</v>
      </c>
      <c r="Y1691" s="18">
        <v>0.12938543233158697</v>
      </c>
      <c r="Z1691" s="19">
        <f t="shared" si="352"/>
        <v>2</v>
      </c>
      <c r="AA1691" s="21">
        <v>19.730567759377774</v>
      </c>
      <c r="AB1691" s="3">
        <v>0</v>
      </c>
      <c r="AC1691" s="18">
        <v>6.9620005856769067</v>
      </c>
      <c r="AD1691" s="19">
        <v>0.81</v>
      </c>
      <c r="AE1691" s="18">
        <v>1.6740590099631671E-2</v>
      </c>
      <c r="AF1691" s="19">
        <f t="shared" si="353"/>
        <v>4</v>
      </c>
      <c r="AG1691" s="21">
        <v>389.29530410739767</v>
      </c>
      <c r="AH1691" s="3">
        <v>0</v>
      </c>
      <c r="AK1691" t="str">
        <f t="shared" si="357"/>
        <v/>
      </c>
      <c r="AL1691" t="str">
        <f t="shared" si="357"/>
        <v/>
      </c>
      <c r="AM1691" t="str">
        <f t="shared" si="357"/>
        <v/>
      </c>
      <c r="AN1691" t="str">
        <f t="shared" si="357"/>
        <v/>
      </c>
      <c r="AO1691" t="str">
        <f t="shared" si="357"/>
        <v/>
      </c>
      <c r="AP1691" t="str">
        <f t="shared" si="357"/>
        <v/>
      </c>
      <c r="AQ1691" t="str">
        <f t="shared" si="357"/>
        <v/>
      </c>
      <c r="AR1691" t="str">
        <f t="shared" si="357"/>
        <v/>
      </c>
      <c r="AS1691" t="str">
        <f t="shared" si="357"/>
        <v/>
      </c>
      <c r="AT1691" t="str">
        <f t="shared" si="357"/>
        <v/>
      </c>
      <c r="AU1691" t="str">
        <f t="shared" si="357"/>
        <v/>
      </c>
      <c r="AV1691" t="str">
        <f t="shared" si="357"/>
        <v/>
      </c>
      <c r="AW1691">
        <f t="shared" si="357"/>
        <v>19.730567759377774</v>
      </c>
      <c r="AX1691" t="str">
        <f t="shared" si="357"/>
        <v/>
      </c>
      <c r="AZ1691" s="46">
        <f>IF(ISNUMBER(VLOOKUP($B1691,Stats!$A$2:$AA$19,2,FALSE))=FALSE,"",IF(ISNUMBER(W1691),(W1691-VLOOKUP($B1691,Stats!$A$2:$AA$19,2,FALSE))/VLOOKUP($B1691,Stats!$A$2:$AA$19,16,FALSE),""))</f>
        <v>0.54671598573049107</v>
      </c>
      <c r="BA1691" s="46">
        <f>IF(ISNUMBER(VLOOKUP($B1691,Stats!$A$2:$AA$19,2,FALSE))=FALSE,"",IF(ISNUMBER(X1691),(X1691-VLOOKUP($B1691,Stats!$A$2:$AA$19,3,FALSE))/VLOOKUP($B1691,Stats!$A$2:$AA$19,17,FALSE),""))</f>
        <v>0.77618004453973322</v>
      </c>
      <c r="BB1691" s="46"/>
      <c r="BC1691" s="46"/>
      <c r="BD1691" s="44">
        <f t="shared" si="349"/>
        <v>0.66144801513511209</v>
      </c>
      <c r="BE1691" s="46">
        <f>IF(ISNUMBER(VLOOKUP($B1691,Stats!$A$2:$AA$19,2,FALSE))=FALSE,"",IF(ISNUMBER(Y1691),(Y1691-VLOOKUP($B1691,Stats!$A$2:$AA$19,5,FALSE))/VLOOKUP($B1691,Stats!$A$2:$AA$19,19,FALSE),""))</f>
        <v>-0.14967055764999759</v>
      </c>
      <c r="BF1691" s="46"/>
      <c r="BG1691" s="46"/>
      <c r="BH1691" s="46">
        <f>IF(ISNUMBER(VLOOKUP($B1691,Stats!$A$2:$AA$19,2,FALSE))=FALSE,"",IF(ISNUMBER(Z1691),(Z1691-VLOOKUP($B1691,Stats!$A$2:$AA$19,8,FALSE))/VLOOKUP($B1691,Stats!$A$2:$AA$19,22,FALSE),""))</f>
        <v>-0.44132796508511463</v>
      </c>
      <c r="BI1691" s="46" t="str">
        <f>IF(ISNUMBER(VLOOKUP($B1691,Stats!$A$2:$AA$19,2,FALSE))=FALSE,"",IF(ISNUMBER(#REF!),(#REF!-VLOOKUP($B1691,Stats!$A$2:$AA$19,9,FALSE))/VLOOKUP($B1691,Stats!$A$2:$AA$19,23,FALSE),""))</f>
        <v/>
      </c>
      <c r="BJ1691" s="46" t="str">
        <f>IF(ISNUMBER(VLOOKUP($B1691,Stats!$A$2:$AA$19,2,FALSE))=FALSE,"",IF(ISNUMBER(#REF!),(#REF!-VLOOKUP($B1691,Stats!$A$2:$AA$19,10,FALSE))/VLOOKUP($B1691,Stats!$A$2:$AA$19,24,FALSE),""))</f>
        <v/>
      </c>
      <c r="BK1691" s="44">
        <f t="shared" si="354"/>
        <v>-2.7628999170536059E-2</v>
      </c>
      <c r="BL1691" s="46" t="str">
        <f>IF(ISNUMBER(VLOOKUP($B1691,Stats!$A$2:$AA$19,2,FALSE))=FALSE,"",IF(ISNUMBER(#REF!),(#REF!-VLOOKUP($B1691,Stats!$A$2:$AA$19,11,FALSE))/VLOOKUP($B1691,Stats!$A$2:$AA$19,25,FALSE),""))</f>
        <v/>
      </c>
      <c r="BM1691" s="46">
        <f>IF(ISNUMBER(VLOOKUP($B1691,Stats!$A$2:$AA$19,2,FALSE))=FALSE,"",IF(ISNUMBER(AA1691),(AA1691-VLOOKUP($B1691,Stats!$A$2:$AA$19,12,FALSE))/VLOOKUP($B1691,Stats!$A$2:$AA$19,26,FALSE),""))</f>
        <v>-0.16548508728965669</v>
      </c>
      <c r="BN1691" s="46" t="str">
        <f>IF(ISNUMBER(VLOOKUP($B1691,Stats!$A$2:$AA$19,2,FALSE))=FALSE,"",IF(ISNUMBER(#REF!),(#REF!-VLOOKUP($B1691,Stats!$A$2:$AA$19,13,FALSE))/VLOOKUP($B1691,Stats!$A$2:$AA$19,27,FALSE),""))</f>
        <v/>
      </c>
      <c r="BO1691" s="46" t="str">
        <f>IF(ISNUMBER(VLOOKUP($B1691,Stats!$A$2:$AA$19,2,FALSE))=FALSE,"",IF(ISNUMBER(#REF!),(#REF!-VLOOKUP($B1691,Stats!$A$2:$AA$19,14,FALSE))/VLOOKUP($B1691,Stats!$A$2:$AB$19,28,FALSE),""))</f>
        <v/>
      </c>
      <c r="BP1691" s="46"/>
      <c r="BQ1691" s="46">
        <f>IF(ISNUMBER(VLOOKUP($B1691,Stats!$A$2:$AA$19,2,FALSE))=FALSE,"",IF(ISNUMBER(BM1691),BM1691,(VLOOKUP($B1691,Stats!$A$2:$AT$19,46,FALSE)-VLOOKUP($B1691,Stats!$A$2:$AA$19,12,FALSE))/VLOOKUP($B1691,Stats!$A$2:$AA$19,26,FALSE)))</f>
        <v>-0.16548508728965669</v>
      </c>
      <c r="BR1691" s="51">
        <f t="shared" si="355"/>
        <v>-0.16548508728965669</v>
      </c>
      <c r="BS1691" s="32" t="str">
        <f t="shared" si="350"/>
        <v>12735_201506</v>
      </c>
      <c r="BT1691" s="53">
        <f t="shared" si="351"/>
        <v>8.2615186066769444E-2</v>
      </c>
    </row>
    <row r="1692" spans="1:72" x14ac:dyDescent="0.15">
      <c r="A1692" s="16">
        <v>12735</v>
      </c>
      <c r="B1692" s="17">
        <v>201507</v>
      </c>
      <c r="C1692" s="3">
        <v>0</v>
      </c>
      <c r="D1692" s="23">
        <v>2.3375009707230054E-2</v>
      </c>
      <c r="E1692" s="18">
        <v>9.7101398680688334E-3</v>
      </c>
      <c r="F1692" s="24">
        <v>4</v>
      </c>
      <c r="G1692" s="24">
        <v>1</v>
      </c>
      <c r="H1692" s="20">
        <v>7.7667521377557946E-3</v>
      </c>
      <c r="I1692" s="20">
        <v>-7.7202543142597113E-3</v>
      </c>
      <c r="J1692" s="24">
        <v>3</v>
      </c>
      <c r="K1692" s="24">
        <v>1</v>
      </c>
      <c r="L1692" s="20">
        <v>1.9414459889725899E-2</v>
      </c>
      <c r="M1692" s="20">
        <v>-7.7202543142597113E-3</v>
      </c>
      <c r="N1692" s="19">
        <v>1.3211999999999999</v>
      </c>
      <c r="O1692" s="19">
        <v>1.0064752037784719</v>
      </c>
      <c r="P1692" s="25">
        <v>42088</v>
      </c>
      <c r="Q1692" s="20">
        <v>-7.7202543142597113E-3</v>
      </c>
      <c r="R1692" s="25">
        <v>42089</v>
      </c>
      <c r="S1692" s="25">
        <f>IF(ISNUMBER(R1692),VLOOKUP(B1692,Index!$B$3:$AB$18,27,FALSE),"")</f>
        <v>42088</v>
      </c>
      <c r="T1692" s="25">
        <f>IF(ISNUMBER($R1692),VLOOKUP($B1692,Index!$B$21:$AB$36,27,FALSE),"")</f>
        <v>42089</v>
      </c>
      <c r="U1692" s="25">
        <f>IF(ISNUMBER($R1692),VLOOKUP($B1692,Index!$B$39:$AB$54,27,FALSE),"")</f>
        <v>42089</v>
      </c>
      <c r="W1692" s="18">
        <v>1.6830006989205641</v>
      </c>
      <c r="X1692" s="19">
        <v>0.8</v>
      </c>
      <c r="Y1692" s="18">
        <v>0.18423695029142645</v>
      </c>
      <c r="Z1692" s="19">
        <f t="shared" si="352"/>
        <v>1</v>
      </c>
      <c r="AA1692" s="21">
        <v>3.0277512573718193</v>
      </c>
      <c r="AB1692" s="3">
        <v>0</v>
      </c>
      <c r="AC1692" s="18">
        <v>2.8324913525671076</v>
      </c>
      <c r="AD1692" s="19">
        <v>0.64000000000000012</v>
      </c>
      <c r="AE1692" s="18">
        <v>3.394325385268554E-2</v>
      </c>
      <c r="AF1692" s="19">
        <f t="shared" si="353"/>
        <v>1</v>
      </c>
      <c r="AG1692" s="21">
        <v>9.1672776765166333</v>
      </c>
      <c r="AH1692" s="3">
        <v>0</v>
      </c>
      <c r="AK1692" t="str">
        <f t="shared" si="357"/>
        <v/>
      </c>
      <c r="AL1692" t="str">
        <f t="shared" si="357"/>
        <v/>
      </c>
      <c r="AM1692" t="str">
        <f t="shared" si="357"/>
        <v/>
      </c>
      <c r="AN1692" t="str">
        <f t="shared" si="357"/>
        <v/>
      </c>
      <c r="AO1692" t="str">
        <f t="shared" si="357"/>
        <v/>
      </c>
      <c r="AP1692" t="str">
        <f t="shared" si="357"/>
        <v/>
      </c>
      <c r="AQ1692" t="str">
        <f t="shared" si="357"/>
        <v/>
      </c>
      <c r="AR1692" t="str">
        <f t="shared" si="357"/>
        <v/>
      </c>
      <c r="AS1692" t="str">
        <f t="shared" si="357"/>
        <v/>
      </c>
      <c r="AT1692" t="str">
        <f t="shared" si="357"/>
        <v/>
      </c>
      <c r="AU1692" t="str">
        <f t="shared" si="357"/>
        <v/>
      </c>
      <c r="AV1692" t="str">
        <f t="shared" si="357"/>
        <v/>
      </c>
      <c r="AW1692" t="str">
        <f t="shared" si="357"/>
        <v/>
      </c>
      <c r="AX1692">
        <f t="shared" si="357"/>
        <v>3.0277512573718193</v>
      </c>
      <c r="AZ1692" s="46">
        <f>IF(ISNUMBER(VLOOKUP($B1692,Stats!$A$2:$AA$19,2,FALSE))=FALSE,"",IF(ISNUMBER(W1692),(W1692-VLOOKUP($B1692,Stats!$A$2:$AA$19,2,FALSE))/VLOOKUP($B1692,Stats!$A$2:$AA$19,16,FALSE),""))</f>
        <v>0.18601257139384195</v>
      </c>
      <c r="BA1692" s="46">
        <f>IF(ISNUMBER(VLOOKUP($B1692,Stats!$A$2:$AA$19,2,FALSE))=FALSE,"",IF(ISNUMBER(X1692),(X1692-VLOOKUP($B1692,Stats!$A$2:$AA$19,3,FALSE))/VLOOKUP($B1692,Stats!$A$2:$AA$19,17,FALSE),""))</f>
        <v>0.61985383420575335</v>
      </c>
      <c r="BB1692" s="46"/>
      <c r="BC1692" s="46"/>
      <c r="BD1692" s="44">
        <f t="shared" si="349"/>
        <v>0.40293320279979766</v>
      </c>
      <c r="BE1692" s="46">
        <f>IF(ISNUMBER(VLOOKUP($B1692,Stats!$A$2:$AA$19,2,FALSE))=FALSE,"",IF(ISNUMBER(Y1692),(Y1692-VLOOKUP($B1692,Stats!$A$2:$AA$19,5,FALSE))/VLOOKUP($B1692,Stats!$A$2:$AA$19,19,FALSE),""))</f>
        <v>-1.9986225739641438E-2</v>
      </c>
      <c r="BF1692" s="46"/>
      <c r="BG1692" s="46"/>
      <c r="BH1692" s="46">
        <f>IF(ISNUMBER(VLOOKUP($B1692,Stats!$A$2:$AA$19,2,FALSE))=FALSE,"",IF(ISNUMBER(Z1692),(Z1692-VLOOKUP($B1692,Stats!$A$2:$AA$19,8,FALSE))/VLOOKUP($B1692,Stats!$A$2:$AA$19,22,FALSE),""))</f>
        <v>-0.22777854907483192</v>
      </c>
      <c r="BI1692" s="46" t="str">
        <f>IF(ISNUMBER(VLOOKUP($B1692,Stats!$A$2:$AA$19,2,FALSE))=FALSE,"",IF(ISNUMBER(#REF!),(#REF!-VLOOKUP($B1692,Stats!$A$2:$AA$19,9,FALSE))/VLOOKUP($B1692,Stats!$A$2:$AA$19,23,FALSE),""))</f>
        <v/>
      </c>
      <c r="BJ1692" s="46" t="str">
        <f>IF(ISNUMBER(VLOOKUP($B1692,Stats!$A$2:$AA$19,2,FALSE))=FALSE,"",IF(ISNUMBER(#REF!),(#REF!-VLOOKUP($B1692,Stats!$A$2:$AA$19,10,FALSE))/VLOOKUP($B1692,Stats!$A$2:$AA$19,24,FALSE),""))</f>
        <v/>
      </c>
      <c r="BK1692" s="44">
        <f t="shared" si="354"/>
        <v>-5.4343206704700567E-2</v>
      </c>
      <c r="BL1692" s="46" t="str">
        <f>IF(ISNUMBER(VLOOKUP($B1692,Stats!$A$2:$AA$19,2,FALSE))=FALSE,"",IF(ISNUMBER(#REF!),(#REF!-VLOOKUP($B1692,Stats!$A$2:$AA$19,11,FALSE))/VLOOKUP($B1692,Stats!$A$2:$AA$19,25,FALSE),""))</f>
        <v/>
      </c>
      <c r="BM1692" s="46">
        <f>IF(ISNUMBER(VLOOKUP($B1692,Stats!$A$2:$AA$19,2,FALSE))=FALSE,"",IF(ISNUMBER(AA1692),(AA1692-VLOOKUP($B1692,Stats!$A$2:$AA$19,12,FALSE))/VLOOKUP($B1692,Stats!$A$2:$AA$19,26,FALSE),""))</f>
        <v>-0.19615544192430556</v>
      </c>
      <c r="BN1692" s="46" t="str">
        <f>IF(ISNUMBER(VLOOKUP($B1692,Stats!$A$2:$AA$19,2,FALSE))=FALSE,"",IF(ISNUMBER(#REF!),(#REF!-VLOOKUP($B1692,Stats!$A$2:$AA$19,13,FALSE))/VLOOKUP($B1692,Stats!$A$2:$AA$19,27,FALSE),""))</f>
        <v/>
      </c>
      <c r="BO1692" s="46" t="str">
        <f>IF(ISNUMBER(VLOOKUP($B1692,Stats!$A$2:$AA$19,2,FALSE))=FALSE,"",IF(ISNUMBER(#REF!),(#REF!-VLOOKUP($B1692,Stats!$A$2:$AA$19,14,FALSE))/VLOOKUP($B1692,Stats!$A$2:$AB$19,28,FALSE),""))</f>
        <v/>
      </c>
      <c r="BP1692" s="46"/>
      <c r="BQ1692" s="46">
        <f>IF(ISNUMBER(VLOOKUP($B1692,Stats!$A$2:$AA$19,2,FALSE))=FALSE,"",IF(ISNUMBER(BM1692),BM1692,(VLOOKUP($B1692,Stats!$A$2:$AT$19,46,FALSE)-VLOOKUP($B1692,Stats!$A$2:$AA$19,12,FALSE))/VLOOKUP($B1692,Stats!$A$2:$AA$19,26,FALSE)))</f>
        <v>-0.19615544192430556</v>
      </c>
      <c r="BR1692" s="51">
        <f t="shared" si="355"/>
        <v>-0.19615544192430556</v>
      </c>
      <c r="BS1692" s="32" t="str">
        <f t="shared" si="350"/>
        <v>12735_201507</v>
      </c>
      <c r="BT1692" s="53">
        <f t="shared" si="351"/>
        <v>8.7496281522780883E-3</v>
      </c>
    </row>
    <row r="1693" spans="1:72" x14ac:dyDescent="0.15">
      <c r="A1693">
        <f>ROW()/18</f>
        <v>94.055555555555557</v>
      </c>
      <c r="S1693" t="str">
        <f>IF(ISNUMBER(R1693),VLOOKUP(B1693,Index!$B$3:$AB$18,27,FALSE),"")</f>
        <v/>
      </c>
      <c r="T1693" t="str">
        <f>IF(ISNUMBER($R1693),VLOOKUP($B1693,Index!$B$21:$AB$36,27,FALSE),"")</f>
        <v/>
      </c>
      <c r="U1693" t="str">
        <f>IF(ISNUMBER($R1693),VLOOKUP($B1693,Index!$B$39:$AB$54,27,FALSE),"")</f>
        <v/>
      </c>
      <c r="Z1693" t="str">
        <f t="shared" si="352"/>
        <v/>
      </c>
      <c r="AA1693" t="s">
        <v>25</v>
      </c>
      <c r="AF1693" t="str">
        <f t="shared" si="353"/>
        <v/>
      </c>
      <c r="AG1693" t="s">
        <v>25</v>
      </c>
      <c r="AK1693" t="str">
        <f t="shared" ref="AK1693:AX1702" si="358">IF($B1693=AK$2,$AA1693,"")</f>
        <v/>
      </c>
      <c r="AL1693" t="str">
        <f t="shared" si="358"/>
        <v/>
      </c>
      <c r="AM1693" t="str">
        <f t="shared" si="358"/>
        <v/>
      </c>
      <c r="AN1693" t="str">
        <f t="shared" si="358"/>
        <v/>
      </c>
      <c r="AO1693" t="str">
        <f t="shared" si="358"/>
        <v/>
      </c>
      <c r="AP1693" t="str">
        <f t="shared" si="358"/>
        <v/>
      </c>
      <c r="AQ1693" t="str">
        <f t="shared" si="358"/>
        <v/>
      </c>
      <c r="AR1693" t="str">
        <f t="shared" si="358"/>
        <v/>
      </c>
      <c r="AS1693" t="str">
        <f t="shared" si="358"/>
        <v/>
      </c>
      <c r="AT1693" t="str">
        <f t="shared" si="358"/>
        <v/>
      </c>
      <c r="AU1693" t="str">
        <f t="shared" si="358"/>
        <v/>
      </c>
      <c r="AV1693" t="str">
        <f t="shared" si="358"/>
        <v/>
      </c>
      <c r="AW1693" t="str">
        <f t="shared" si="358"/>
        <v/>
      </c>
      <c r="AX1693" t="str">
        <f t="shared" si="358"/>
        <v/>
      </c>
      <c r="AZ1693" s="46" t="str">
        <f>IF(ISNUMBER(VLOOKUP($B1693,Stats!$A$2:$AA$19,2,FALSE))=FALSE,"",IF(ISNUMBER(W1693),(W1693-VLOOKUP($B1693,Stats!$A$2:$AA$19,2,FALSE))/VLOOKUP($B1693,Stats!$A$2:$AA$19,16,FALSE),""))</f>
        <v/>
      </c>
      <c r="BA1693" s="46" t="str">
        <f>IF(ISNUMBER(VLOOKUP($B1693,Stats!$A$2:$AA$19,2,FALSE))=FALSE,"",IF(ISNUMBER(X1693),(X1693-VLOOKUP($B1693,Stats!$A$2:$AA$19,3,FALSE))/VLOOKUP($B1693,Stats!$A$2:$AA$19,17,FALSE),""))</f>
        <v/>
      </c>
      <c r="BB1693" s="46"/>
      <c r="BC1693" s="46"/>
      <c r="BD1693" s="44" t="str">
        <f t="shared" si="349"/>
        <v/>
      </c>
      <c r="BE1693" s="46" t="str">
        <f>IF(ISNUMBER(VLOOKUP($B1693,Stats!$A$2:$AA$19,2,FALSE))=FALSE,"",IF(ISNUMBER(Y1693),(Y1693-VLOOKUP($B1693,Stats!$A$2:$AA$19,5,FALSE))/VLOOKUP($B1693,Stats!$A$2:$AA$19,19,FALSE),""))</f>
        <v/>
      </c>
      <c r="BF1693" s="46"/>
      <c r="BG1693" s="46"/>
      <c r="BH1693" s="46" t="str">
        <f>IF(ISNUMBER(VLOOKUP($B1693,Stats!$A$2:$AA$19,2,FALSE))=FALSE,"",IF(ISNUMBER(Z1693),(Z1693-VLOOKUP($B1693,Stats!$A$2:$AA$19,8,FALSE))/VLOOKUP($B1693,Stats!$A$2:$AA$19,22,FALSE),""))</f>
        <v/>
      </c>
      <c r="BI1693" s="46" t="str">
        <f>IF(ISNUMBER(VLOOKUP($B1693,Stats!$A$2:$AA$19,2,FALSE))=FALSE,"",IF(ISNUMBER(#REF!),(#REF!-VLOOKUP($B1693,Stats!$A$2:$AA$19,9,FALSE))/VLOOKUP($B1693,Stats!$A$2:$AA$19,23,FALSE),""))</f>
        <v/>
      </c>
      <c r="BJ1693" s="46" t="str">
        <f>IF(ISNUMBER(VLOOKUP($B1693,Stats!$A$2:$AA$19,2,FALSE))=FALSE,"",IF(ISNUMBER(#REF!),(#REF!-VLOOKUP($B1693,Stats!$A$2:$AA$19,10,FALSE))/VLOOKUP($B1693,Stats!$A$2:$AA$19,24,FALSE),""))</f>
        <v/>
      </c>
      <c r="BK1693" s="44" t="str">
        <f t="shared" si="354"/>
        <v/>
      </c>
      <c r="BL1693" s="46" t="str">
        <f>IF(ISNUMBER(VLOOKUP($B1693,Stats!$A$2:$AA$19,2,FALSE))=FALSE,"",IF(ISNUMBER(#REF!),(#REF!-VLOOKUP($B1693,Stats!$A$2:$AA$19,11,FALSE))/VLOOKUP($B1693,Stats!$A$2:$AA$19,25,FALSE),""))</f>
        <v/>
      </c>
      <c r="BM1693" s="46" t="str">
        <f>IF(ISNUMBER(VLOOKUP($B1693,Stats!$A$2:$AA$19,2,FALSE))=FALSE,"",IF(ISNUMBER(AA1693),(AA1693-VLOOKUP($B1693,Stats!$A$2:$AA$19,12,FALSE))/VLOOKUP($B1693,Stats!$A$2:$AA$19,26,FALSE),""))</f>
        <v/>
      </c>
      <c r="BN1693" s="46" t="str">
        <f>IF(ISNUMBER(VLOOKUP($B1693,Stats!$A$2:$AA$19,2,FALSE))=FALSE,"",IF(ISNUMBER(#REF!),(#REF!-VLOOKUP($B1693,Stats!$A$2:$AA$19,13,FALSE))/VLOOKUP($B1693,Stats!$A$2:$AA$19,27,FALSE),""))</f>
        <v/>
      </c>
      <c r="BO1693" s="46" t="str">
        <f>IF(ISNUMBER(VLOOKUP($B1693,Stats!$A$2:$AA$19,2,FALSE))=FALSE,"",IF(ISNUMBER(#REF!),(#REF!-VLOOKUP($B1693,Stats!$A$2:$AA$19,14,FALSE))/VLOOKUP($B1693,Stats!$A$2:$AB$19,28,FALSE),""))</f>
        <v/>
      </c>
      <c r="BP1693" s="46"/>
      <c r="BQ1693" s="46" t="str">
        <f>IF(ISNUMBER(VLOOKUP($B1693,Stats!$A$2:$AA$19,2,FALSE))=FALSE,"",IF(ISNUMBER(BM1693),BM1693,(VLOOKUP($B1693,Stats!$A$2:$AT$19,46,FALSE)-VLOOKUP($B1693,Stats!$A$2:$AA$19,12,FALSE))/VLOOKUP($B1693,Stats!$A$2:$AA$19,26,FALSE)))</f>
        <v/>
      </c>
      <c r="BR1693" s="51" t="str">
        <f t="shared" si="355"/>
        <v/>
      </c>
      <c r="BS1693" s="32" t="str">
        <f t="shared" si="350"/>
        <v/>
      </c>
      <c r="BT1693" s="53" t="str">
        <f t="shared" si="351"/>
        <v/>
      </c>
    </row>
    <row r="1694" spans="1:72" ht="40.5" x14ac:dyDescent="0.15">
      <c r="A1694" s="1" t="s">
        <v>54</v>
      </c>
      <c r="B1694" s="1" t="s">
        <v>0</v>
      </c>
      <c r="C1694" s="3"/>
      <c r="D1694" s="4" t="s">
        <v>10</v>
      </c>
      <c r="E1694" s="1" t="s">
        <v>11</v>
      </c>
      <c r="F1694" s="1" t="s">
        <v>12</v>
      </c>
      <c r="G1694" s="1" t="s">
        <v>13</v>
      </c>
      <c r="H1694" s="1" t="s">
        <v>14</v>
      </c>
      <c r="I1694" s="1" t="s">
        <v>15</v>
      </c>
      <c r="J1694" s="1" t="s">
        <v>16</v>
      </c>
      <c r="K1694" s="1" t="s">
        <v>17</v>
      </c>
      <c r="L1694" s="1" t="s">
        <v>18</v>
      </c>
      <c r="M1694" s="1" t="s">
        <v>19</v>
      </c>
      <c r="N1694" s="1" t="s">
        <v>20</v>
      </c>
      <c r="O1694" s="1" t="s">
        <v>21</v>
      </c>
      <c r="P1694" s="1" t="s">
        <v>22</v>
      </c>
      <c r="Q1694" s="1" t="s">
        <v>23</v>
      </c>
      <c r="R1694" s="1" t="s">
        <v>24</v>
      </c>
      <c r="S1694" s="1" t="str">
        <f>IF(ISNUMBER(R1694),VLOOKUP(B1694,Index!$B$3:$AB$18,27,FALSE),"")</f>
        <v/>
      </c>
      <c r="T1694" s="1" t="str">
        <f>IF(ISNUMBER($R1694),VLOOKUP($B1694,Index!$B$21:$AB$36,27,FALSE),"")</f>
        <v/>
      </c>
      <c r="U1694" s="1" t="str">
        <f>IF(ISNUMBER($R1694),VLOOKUP($B1694,Index!$B$39:$AB$54,27,FALSE),"")</f>
        <v/>
      </c>
      <c r="W1694" s="1" t="s">
        <v>1</v>
      </c>
      <c r="X1694" s="1" t="s">
        <v>2</v>
      </c>
      <c r="Y1694" s="1" t="s">
        <v>4</v>
      </c>
      <c r="Z1694" s="1" t="str">
        <f t="shared" si="352"/>
        <v/>
      </c>
      <c r="AA1694" s="1" t="s">
        <v>8</v>
      </c>
      <c r="AB1694" s="3"/>
      <c r="AC1694" s="1" t="s">
        <v>55</v>
      </c>
      <c r="AD1694" s="1" t="s">
        <v>56</v>
      </c>
      <c r="AE1694" s="1" t="s">
        <v>57</v>
      </c>
      <c r="AF1694" s="1" t="str">
        <f t="shared" si="353"/>
        <v/>
      </c>
      <c r="AG1694" s="1" t="s">
        <v>38</v>
      </c>
      <c r="AH1694" s="3"/>
      <c r="AK1694" t="str">
        <f t="shared" si="358"/>
        <v/>
      </c>
      <c r="AL1694" t="str">
        <f t="shared" si="358"/>
        <v/>
      </c>
      <c r="AM1694" t="str">
        <f t="shared" si="358"/>
        <v/>
      </c>
      <c r="AN1694" t="str">
        <f t="shared" si="358"/>
        <v/>
      </c>
      <c r="AO1694" t="str">
        <f t="shared" si="358"/>
        <v/>
      </c>
      <c r="AP1694" t="str">
        <f t="shared" si="358"/>
        <v/>
      </c>
      <c r="AQ1694" t="str">
        <f t="shared" si="358"/>
        <v/>
      </c>
      <c r="AR1694" t="str">
        <f t="shared" si="358"/>
        <v/>
      </c>
      <c r="AS1694" t="str">
        <f t="shared" si="358"/>
        <v/>
      </c>
      <c r="AT1694" t="str">
        <f t="shared" si="358"/>
        <v/>
      </c>
      <c r="AU1694" t="str">
        <f t="shared" si="358"/>
        <v/>
      </c>
      <c r="AV1694" t="str">
        <f t="shared" si="358"/>
        <v/>
      </c>
      <c r="AW1694" t="str">
        <f t="shared" si="358"/>
        <v/>
      </c>
      <c r="AX1694" t="str">
        <f t="shared" si="358"/>
        <v/>
      </c>
      <c r="AZ1694" s="46" t="str">
        <f>IF(ISNUMBER(VLOOKUP($B1694,Stats!$A$2:$AA$19,2,FALSE))=FALSE,"",IF(ISNUMBER(W1694),(W1694-VLOOKUP($B1694,Stats!$A$2:$AA$19,2,FALSE))/VLOOKUP($B1694,Stats!$A$2:$AA$19,16,FALSE),""))</f>
        <v/>
      </c>
      <c r="BA1694" s="46" t="str">
        <f>IF(ISNUMBER(VLOOKUP($B1694,Stats!$A$2:$AA$19,2,FALSE))=FALSE,"",IF(ISNUMBER(X1694),(X1694-VLOOKUP($B1694,Stats!$A$2:$AA$19,3,FALSE))/VLOOKUP($B1694,Stats!$A$2:$AA$19,17,FALSE),""))</f>
        <v/>
      </c>
      <c r="BB1694" s="46"/>
      <c r="BC1694" s="46"/>
      <c r="BD1694" s="44" t="str">
        <f t="shared" si="349"/>
        <v/>
      </c>
      <c r="BE1694" s="46" t="str">
        <f>IF(ISNUMBER(VLOOKUP($B1694,Stats!$A$2:$AA$19,2,FALSE))=FALSE,"",IF(ISNUMBER(Y1694),(Y1694-VLOOKUP($B1694,Stats!$A$2:$AA$19,5,FALSE))/VLOOKUP($B1694,Stats!$A$2:$AA$19,19,FALSE),""))</f>
        <v/>
      </c>
      <c r="BF1694" s="46"/>
      <c r="BG1694" s="46"/>
      <c r="BH1694" s="46" t="str">
        <f>IF(ISNUMBER(VLOOKUP($B1694,Stats!$A$2:$AA$19,2,FALSE))=FALSE,"",IF(ISNUMBER(Z1694),(Z1694-VLOOKUP($B1694,Stats!$A$2:$AA$19,8,FALSE))/VLOOKUP($B1694,Stats!$A$2:$AA$19,22,FALSE),""))</f>
        <v/>
      </c>
      <c r="BI1694" s="46" t="str">
        <f>IF(ISNUMBER(VLOOKUP($B1694,Stats!$A$2:$AA$19,2,FALSE))=FALSE,"",IF(ISNUMBER(#REF!),(#REF!-VLOOKUP($B1694,Stats!$A$2:$AA$19,9,FALSE))/VLOOKUP($B1694,Stats!$A$2:$AA$19,23,FALSE),""))</f>
        <v/>
      </c>
      <c r="BJ1694" s="46" t="str">
        <f>IF(ISNUMBER(VLOOKUP($B1694,Stats!$A$2:$AA$19,2,FALSE))=FALSE,"",IF(ISNUMBER(#REF!),(#REF!-VLOOKUP($B1694,Stats!$A$2:$AA$19,10,FALSE))/VLOOKUP($B1694,Stats!$A$2:$AA$19,24,FALSE),""))</f>
        <v/>
      </c>
      <c r="BK1694" s="44" t="str">
        <f t="shared" si="354"/>
        <v/>
      </c>
      <c r="BL1694" s="46" t="str">
        <f>IF(ISNUMBER(VLOOKUP($B1694,Stats!$A$2:$AA$19,2,FALSE))=FALSE,"",IF(ISNUMBER(#REF!),(#REF!-VLOOKUP($B1694,Stats!$A$2:$AA$19,11,FALSE))/VLOOKUP($B1694,Stats!$A$2:$AA$19,25,FALSE),""))</f>
        <v/>
      </c>
      <c r="BM1694" s="46" t="str">
        <f>IF(ISNUMBER(VLOOKUP($B1694,Stats!$A$2:$AA$19,2,FALSE))=FALSE,"",IF(ISNUMBER(AA1694),(AA1694-VLOOKUP($B1694,Stats!$A$2:$AA$19,12,FALSE))/VLOOKUP($B1694,Stats!$A$2:$AA$19,26,FALSE),""))</f>
        <v/>
      </c>
      <c r="BN1694" s="46" t="str">
        <f>IF(ISNUMBER(VLOOKUP($B1694,Stats!$A$2:$AA$19,2,FALSE))=FALSE,"",IF(ISNUMBER(#REF!),(#REF!-VLOOKUP($B1694,Stats!$A$2:$AA$19,13,FALSE))/VLOOKUP($B1694,Stats!$A$2:$AA$19,27,FALSE),""))</f>
        <v/>
      </c>
      <c r="BO1694" s="46" t="str">
        <f>IF(ISNUMBER(VLOOKUP($B1694,Stats!$A$2:$AA$19,2,FALSE))=FALSE,"",IF(ISNUMBER(#REF!),(#REF!-VLOOKUP($B1694,Stats!$A$2:$AA$19,14,FALSE))/VLOOKUP($B1694,Stats!$A$2:$AB$19,28,FALSE),""))</f>
        <v/>
      </c>
      <c r="BP1694" s="46"/>
      <c r="BQ1694" s="46" t="str">
        <f>IF(ISNUMBER(VLOOKUP($B1694,Stats!$A$2:$AA$19,2,FALSE))=FALSE,"",IF(ISNUMBER(BM1694),BM1694,(VLOOKUP($B1694,Stats!$A$2:$AT$19,46,FALSE)-VLOOKUP($B1694,Stats!$A$2:$AA$19,12,FALSE))/VLOOKUP($B1694,Stats!$A$2:$AA$19,26,FALSE)))</f>
        <v/>
      </c>
      <c r="BR1694" s="51" t="str">
        <f t="shared" si="355"/>
        <v/>
      </c>
      <c r="BS1694" s="32" t="str">
        <f t="shared" si="350"/>
        <v/>
      </c>
      <c r="BT1694" s="53" t="str">
        <f t="shared" si="351"/>
        <v/>
      </c>
    </row>
    <row r="1695" spans="1:72" x14ac:dyDescent="0.15">
      <c r="A1695" s="5">
        <v>12773</v>
      </c>
      <c r="B1695" s="5" t="s">
        <v>58</v>
      </c>
      <c r="C1695" s="3">
        <v>0</v>
      </c>
      <c r="D1695" s="11">
        <v>0.36984960398682931</v>
      </c>
      <c r="E1695" s="6">
        <v>1.2638065533282247E-2</v>
      </c>
      <c r="F1695" s="12">
        <v>73</v>
      </c>
      <c r="G1695" s="12">
        <v>42</v>
      </c>
      <c r="H1695" s="13">
        <v>9.4899852982886137E-3</v>
      </c>
      <c r="I1695" s="13">
        <v>-8.774030779456916E-3</v>
      </c>
      <c r="J1695" s="12">
        <v>11</v>
      </c>
      <c r="K1695" s="12">
        <v>4</v>
      </c>
      <c r="L1695" s="13">
        <v>4.0776259155780537E-2</v>
      </c>
      <c r="M1695" s="13">
        <v>-5.3330173026783667E-2</v>
      </c>
      <c r="N1695" s="8">
        <v>1.5468999999999999</v>
      </c>
      <c r="O1695" s="8">
        <v>1.3766129749933256</v>
      </c>
      <c r="P1695" s="14">
        <v>42086</v>
      </c>
      <c r="Q1695" s="13">
        <v>-5.3330173026783778E-2</v>
      </c>
      <c r="R1695" s="14">
        <v>41982</v>
      </c>
      <c r="S1695" s="14">
        <f>IF(ISNUMBER(R1695),VLOOKUP(B1695,Index!$B$3:$AB$18,27,FALSE),"")</f>
        <v>42041</v>
      </c>
      <c r="T1695" s="14">
        <f>IF(ISNUMBER($R1695),VLOOKUP($B1695,Index!$B$21:$AB$36,27,FALSE),"")</f>
        <v>41996</v>
      </c>
      <c r="U1695" s="14">
        <f>IF(ISNUMBER($R1695),VLOOKUP($B1695,Index!$B$39:$AB$54,27,FALSE),"")</f>
        <v>42003</v>
      </c>
      <c r="W1695" s="6">
        <v>0.77863074523543008</v>
      </c>
      <c r="X1695" s="7">
        <v>0.63478260869565217</v>
      </c>
      <c r="Y1695" s="6">
        <v>0.23979043382185455</v>
      </c>
      <c r="Z1695" s="8" t="str">
        <f t="shared" si="352"/>
        <v/>
      </c>
      <c r="AA1695" s="9">
        <v>6.9350910187574559</v>
      </c>
      <c r="AB1695" s="3">
        <v>0</v>
      </c>
      <c r="AC1695" s="6">
        <v>0.60626583742588125</v>
      </c>
      <c r="AD1695" s="7">
        <v>0.40294896030245747</v>
      </c>
      <c r="AE1695" s="6">
        <v>5.7499452152473207E-2</v>
      </c>
      <c r="AF1695" s="8" t="str">
        <f t="shared" si="353"/>
        <v/>
      </c>
      <c r="AG1695" s="9">
        <v>48.095487438450327</v>
      </c>
      <c r="AH1695" s="3">
        <v>0</v>
      </c>
      <c r="AK1695" t="str">
        <f t="shared" si="358"/>
        <v/>
      </c>
      <c r="AL1695" t="str">
        <f t="shared" si="358"/>
        <v/>
      </c>
      <c r="AM1695" t="str">
        <f t="shared" si="358"/>
        <v/>
      </c>
      <c r="AN1695" t="str">
        <f t="shared" si="358"/>
        <v/>
      </c>
      <c r="AO1695" t="str">
        <f t="shared" si="358"/>
        <v/>
      </c>
      <c r="AP1695" t="str">
        <f t="shared" si="358"/>
        <v/>
      </c>
      <c r="AQ1695" t="str">
        <f t="shared" si="358"/>
        <v/>
      </c>
      <c r="AR1695" t="str">
        <f t="shared" si="358"/>
        <v/>
      </c>
      <c r="AS1695" t="str">
        <f t="shared" si="358"/>
        <v/>
      </c>
      <c r="AT1695" t="str">
        <f t="shared" si="358"/>
        <v/>
      </c>
      <c r="AU1695" t="str">
        <f t="shared" si="358"/>
        <v/>
      </c>
      <c r="AV1695" t="str">
        <f t="shared" si="358"/>
        <v/>
      </c>
      <c r="AW1695" t="str">
        <f t="shared" si="358"/>
        <v/>
      </c>
      <c r="AX1695" t="str">
        <f t="shared" si="358"/>
        <v/>
      </c>
      <c r="AZ1695" s="46" t="str">
        <f>IF(ISNUMBER(VLOOKUP($B1695,Stats!$A$2:$AA$19,2,FALSE))=FALSE,"",IF(ISNUMBER(W1695),(W1695-VLOOKUP($B1695,Stats!$A$2:$AA$19,2,FALSE))/VLOOKUP($B1695,Stats!$A$2:$AA$19,16,FALSE),""))</f>
        <v/>
      </c>
      <c r="BA1695" s="46" t="str">
        <f>IF(ISNUMBER(VLOOKUP($B1695,Stats!$A$2:$AA$19,2,FALSE))=FALSE,"",IF(ISNUMBER(X1695),(X1695-VLOOKUP($B1695,Stats!$A$2:$AA$19,3,FALSE))/VLOOKUP($B1695,Stats!$A$2:$AA$19,17,FALSE),""))</f>
        <v/>
      </c>
      <c r="BB1695" s="46"/>
      <c r="BC1695" s="46"/>
      <c r="BD1695" s="44" t="str">
        <f t="shared" si="349"/>
        <v/>
      </c>
      <c r="BE1695" s="46" t="str">
        <f>IF(ISNUMBER(VLOOKUP($B1695,Stats!$A$2:$AA$19,2,FALSE))=FALSE,"",IF(ISNUMBER(Y1695),(Y1695-VLOOKUP($B1695,Stats!$A$2:$AA$19,5,FALSE))/VLOOKUP($B1695,Stats!$A$2:$AA$19,19,FALSE),""))</f>
        <v/>
      </c>
      <c r="BF1695" s="46"/>
      <c r="BG1695" s="46"/>
      <c r="BH1695" s="46" t="str">
        <f>IF(ISNUMBER(VLOOKUP($B1695,Stats!$A$2:$AA$19,2,FALSE))=FALSE,"",IF(ISNUMBER(Z1695),(Z1695-VLOOKUP($B1695,Stats!$A$2:$AA$19,8,FALSE))/VLOOKUP($B1695,Stats!$A$2:$AA$19,22,FALSE),""))</f>
        <v/>
      </c>
      <c r="BI1695" s="46" t="str">
        <f>IF(ISNUMBER(VLOOKUP($B1695,Stats!$A$2:$AA$19,2,FALSE))=FALSE,"",IF(ISNUMBER(#REF!),(#REF!-VLOOKUP($B1695,Stats!$A$2:$AA$19,9,FALSE))/VLOOKUP($B1695,Stats!$A$2:$AA$19,23,FALSE),""))</f>
        <v/>
      </c>
      <c r="BJ1695" s="46" t="str">
        <f>IF(ISNUMBER(VLOOKUP($B1695,Stats!$A$2:$AA$19,2,FALSE))=FALSE,"",IF(ISNUMBER(#REF!),(#REF!-VLOOKUP($B1695,Stats!$A$2:$AA$19,10,FALSE))/VLOOKUP($B1695,Stats!$A$2:$AA$19,24,FALSE),""))</f>
        <v/>
      </c>
      <c r="BK1695" s="44" t="str">
        <f t="shared" si="354"/>
        <v/>
      </c>
      <c r="BL1695" s="46" t="str">
        <f>IF(ISNUMBER(VLOOKUP($B1695,Stats!$A$2:$AA$19,2,FALSE))=FALSE,"",IF(ISNUMBER(#REF!),(#REF!-VLOOKUP($B1695,Stats!$A$2:$AA$19,11,FALSE))/VLOOKUP($B1695,Stats!$A$2:$AA$19,25,FALSE),""))</f>
        <v/>
      </c>
      <c r="BM1695" s="46" t="str">
        <f>IF(ISNUMBER(VLOOKUP($B1695,Stats!$A$2:$AA$19,2,FALSE))=FALSE,"",IF(ISNUMBER(AA1695),(AA1695-VLOOKUP($B1695,Stats!$A$2:$AA$19,12,FALSE))/VLOOKUP($B1695,Stats!$A$2:$AA$19,26,FALSE),""))</f>
        <v/>
      </c>
      <c r="BN1695" s="46" t="str">
        <f>IF(ISNUMBER(VLOOKUP($B1695,Stats!$A$2:$AA$19,2,FALSE))=FALSE,"",IF(ISNUMBER(#REF!),(#REF!-VLOOKUP($B1695,Stats!$A$2:$AA$19,13,FALSE))/VLOOKUP($B1695,Stats!$A$2:$AA$19,27,FALSE),""))</f>
        <v/>
      </c>
      <c r="BO1695" s="46" t="str">
        <f>IF(ISNUMBER(VLOOKUP($B1695,Stats!$A$2:$AA$19,2,FALSE))=FALSE,"",IF(ISNUMBER(#REF!),(#REF!-VLOOKUP($B1695,Stats!$A$2:$AA$19,14,FALSE))/VLOOKUP($B1695,Stats!$A$2:$AB$19,28,FALSE),""))</f>
        <v/>
      </c>
      <c r="BP1695" s="46"/>
      <c r="BQ1695" s="46" t="str">
        <f>IF(ISNUMBER(VLOOKUP($B1695,Stats!$A$2:$AA$19,2,FALSE))=FALSE,"",IF(ISNUMBER(BM1695),BM1695,(VLOOKUP($B1695,Stats!$A$2:$AT$19,46,FALSE)-VLOOKUP($B1695,Stats!$A$2:$AA$19,12,FALSE))/VLOOKUP($B1695,Stats!$A$2:$AA$19,26,FALSE)))</f>
        <v/>
      </c>
      <c r="BR1695" s="51" t="str">
        <f t="shared" si="355"/>
        <v/>
      </c>
      <c r="BS1695" s="32" t="str">
        <f t="shared" si="350"/>
        <v/>
      </c>
      <c r="BT1695" s="53" t="str">
        <f t="shared" si="351"/>
        <v/>
      </c>
    </row>
    <row r="1696" spans="1:72" x14ac:dyDescent="0.15">
      <c r="A1696" s="5">
        <v>12773</v>
      </c>
      <c r="B1696" s="5" t="s">
        <v>59</v>
      </c>
      <c r="C1696" s="3">
        <v>0</v>
      </c>
      <c r="D1696" s="11">
        <v>2.3255580907284634E-2</v>
      </c>
      <c r="E1696" s="6">
        <v>1.1126632148854912E-2</v>
      </c>
      <c r="F1696" s="15">
        <v>5.2142857142857144</v>
      </c>
      <c r="G1696" s="15">
        <v>3</v>
      </c>
      <c r="H1696" s="13">
        <v>9.7624698851761314E-3</v>
      </c>
      <c r="I1696" s="13">
        <v>-7.6963004995143957E-3</v>
      </c>
      <c r="J1696" s="12">
        <v>3.4285714285714284</v>
      </c>
      <c r="K1696" s="12">
        <v>1.9285714285714286</v>
      </c>
      <c r="L1696" s="13">
        <v>1.8870714697651319E-2</v>
      </c>
      <c r="M1696" s="13">
        <v>-1.4616877720846602E-2</v>
      </c>
      <c r="N1696" s="8">
        <v>1.3406857142857143</v>
      </c>
      <c r="O1696" s="8">
        <v>1.0267776959540305</v>
      </c>
      <c r="P1696" s="14"/>
      <c r="Q1696" s="13">
        <v>-1.9640932324503108E-2</v>
      </c>
      <c r="R1696" s="14"/>
      <c r="S1696" s="14" t="str">
        <f>IF(ISNUMBER(R1696),VLOOKUP(B1696,Index!$B$3:$AB$18,27,FALSE),"")</f>
        <v/>
      </c>
      <c r="T1696" s="14" t="str">
        <f>IF(ISNUMBER($R1696),VLOOKUP($B1696,Index!$B$21:$AB$36,27,FALSE),"")</f>
        <v/>
      </c>
      <c r="U1696" s="14" t="str">
        <f>IF(ISNUMBER($R1696),VLOOKUP($B1696,Index!$B$39:$AB$54,27,FALSE),"")</f>
        <v/>
      </c>
      <c r="W1696" s="6">
        <v>0.98193546990971137</v>
      </c>
      <c r="X1696" s="8">
        <v>0.63639455782312926</v>
      </c>
      <c r="Y1696" s="6">
        <v>0.21111300166341107</v>
      </c>
      <c r="Z1696" s="8" t="str">
        <f t="shared" si="352"/>
        <v/>
      </c>
      <c r="AA1696" s="9" t="s">
        <v>25</v>
      </c>
      <c r="AB1696" s="3">
        <v>0</v>
      </c>
      <c r="AC1696" s="6">
        <v>0.96419726706680564</v>
      </c>
      <c r="AD1696" s="8">
        <v>0.4049980332268962</v>
      </c>
      <c r="AE1696" s="6">
        <v>4.4568699471335405E-2</v>
      </c>
      <c r="AF1696" s="8" t="str">
        <f t="shared" si="353"/>
        <v/>
      </c>
      <c r="AG1696" s="9" t="s">
        <v>25</v>
      </c>
      <c r="AH1696" s="3">
        <v>0</v>
      </c>
      <c r="AK1696" t="str">
        <f t="shared" si="358"/>
        <v/>
      </c>
      <c r="AL1696" t="str">
        <f t="shared" si="358"/>
        <v/>
      </c>
      <c r="AM1696" t="str">
        <f t="shared" si="358"/>
        <v/>
      </c>
      <c r="AN1696" t="str">
        <f t="shared" si="358"/>
        <v/>
      </c>
      <c r="AO1696" t="str">
        <f t="shared" si="358"/>
        <v/>
      </c>
      <c r="AP1696" t="str">
        <f t="shared" si="358"/>
        <v/>
      </c>
      <c r="AQ1696" t="str">
        <f t="shared" si="358"/>
        <v/>
      </c>
      <c r="AR1696" t="str">
        <f t="shared" si="358"/>
        <v/>
      </c>
      <c r="AS1696" t="str">
        <f t="shared" si="358"/>
        <v/>
      </c>
      <c r="AT1696" t="str">
        <f t="shared" si="358"/>
        <v/>
      </c>
      <c r="AU1696" t="str">
        <f t="shared" si="358"/>
        <v/>
      </c>
      <c r="AV1696" t="str">
        <f t="shared" si="358"/>
        <v/>
      </c>
      <c r="AW1696" t="str">
        <f t="shared" si="358"/>
        <v/>
      </c>
      <c r="AX1696" t="str">
        <f t="shared" si="358"/>
        <v/>
      </c>
      <c r="AZ1696" s="46" t="str">
        <f>IF(ISNUMBER(VLOOKUP($B1696,Stats!$A$2:$AA$19,2,FALSE))=FALSE,"",IF(ISNUMBER(W1696),(W1696-VLOOKUP($B1696,Stats!$A$2:$AA$19,2,FALSE))/VLOOKUP($B1696,Stats!$A$2:$AA$19,16,FALSE),""))</f>
        <v/>
      </c>
      <c r="BA1696" s="46" t="str">
        <f>IF(ISNUMBER(VLOOKUP($B1696,Stats!$A$2:$AA$19,2,FALSE))=FALSE,"",IF(ISNUMBER(X1696),(X1696-VLOOKUP($B1696,Stats!$A$2:$AA$19,3,FALSE))/VLOOKUP($B1696,Stats!$A$2:$AA$19,17,FALSE),""))</f>
        <v/>
      </c>
      <c r="BB1696" s="46"/>
      <c r="BC1696" s="46"/>
      <c r="BD1696" s="44" t="str">
        <f t="shared" si="349"/>
        <v/>
      </c>
      <c r="BE1696" s="46" t="str">
        <f>IF(ISNUMBER(VLOOKUP($B1696,Stats!$A$2:$AA$19,2,FALSE))=FALSE,"",IF(ISNUMBER(Y1696),(Y1696-VLOOKUP($B1696,Stats!$A$2:$AA$19,5,FALSE))/VLOOKUP($B1696,Stats!$A$2:$AA$19,19,FALSE),""))</f>
        <v/>
      </c>
      <c r="BF1696" s="46"/>
      <c r="BG1696" s="46"/>
      <c r="BH1696" s="46" t="str">
        <f>IF(ISNUMBER(VLOOKUP($B1696,Stats!$A$2:$AA$19,2,FALSE))=FALSE,"",IF(ISNUMBER(Z1696),(Z1696-VLOOKUP($B1696,Stats!$A$2:$AA$19,8,FALSE))/VLOOKUP($B1696,Stats!$A$2:$AA$19,22,FALSE),""))</f>
        <v/>
      </c>
      <c r="BI1696" s="46" t="str">
        <f>IF(ISNUMBER(VLOOKUP($B1696,Stats!$A$2:$AA$19,2,FALSE))=FALSE,"",IF(ISNUMBER(#REF!),(#REF!-VLOOKUP($B1696,Stats!$A$2:$AA$19,9,FALSE))/VLOOKUP($B1696,Stats!$A$2:$AA$19,23,FALSE),""))</f>
        <v/>
      </c>
      <c r="BJ1696" s="46" t="str">
        <f>IF(ISNUMBER(VLOOKUP($B1696,Stats!$A$2:$AA$19,2,FALSE))=FALSE,"",IF(ISNUMBER(#REF!),(#REF!-VLOOKUP($B1696,Stats!$A$2:$AA$19,10,FALSE))/VLOOKUP($B1696,Stats!$A$2:$AA$19,24,FALSE),""))</f>
        <v/>
      </c>
      <c r="BK1696" s="44" t="str">
        <f t="shared" si="354"/>
        <v/>
      </c>
      <c r="BL1696" s="46" t="str">
        <f>IF(ISNUMBER(VLOOKUP($B1696,Stats!$A$2:$AA$19,2,FALSE))=FALSE,"",IF(ISNUMBER(#REF!),(#REF!-VLOOKUP($B1696,Stats!$A$2:$AA$19,11,FALSE))/VLOOKUP($B1696,Stats!$A$2:$AA$19,25,FALSE),""))</f>
        <v/>
      </c>
      <c r="BM1696" s="46" t="str">
        <f>IF(ISNUMBER(VLOOKUP($B1696,Stats!$A$2:$AA$19,2,FALSE))=FALSE,"",IF(ISNUMBER(AA1696),(AA1696-VLOOKUP($B1696,Stats!$A$2:$AA$19,12,FALSE))/VLOOKUP($B1696,Stats!$A$2:$AA$19,26,FALSE),""))</f>
        <v/>
      </c>
      <c r="BN1696" s="46" t="str">
        <f>IF(ISNUMBER(VLOOKUP($B1696,Stats!$A$2:$AA$19,2,FALSE))=FALSE,"",IF(ISNUMBER(#REF!),(#REF!-VLOOKUP($B1696,Stats!$A$2:$AA$19,13,FALSE))/VLOOKUP($B1696,Stats!$A$2:$AA$19,27,FALSE),""))</f>
        <v/>
      </c>
      <c r="BO1696" s="46" t="str">
        <f>IF(ISNUMBER(VLOOKUP($B1696,Stats!$A$2:$AA$19,2,FALSE))=FALSE,"",IF(ISNUMBER(#REF!),(#REF!-VLOOKUP($B1696,Stats!$A$2:$AA$19,14,FALSE))/VLOOKUP($B1696,Stats!$A$2:$AB$19,28,FALSE),""))</f>
        <v/>
      </c>
      <c r="BP1696" s="46"/>
      <c r="BQ1696" s="46" t="str">
        <f>IF(ISNUMBER(VLOOKUP($B1696,Stats!$A$2:$AA$19,2,FALSE))=FALSE,"",IF(ISNUMBER(BM1696),BM1696,(VLOOKUP($B1696,Stats!$A$2:$AT$19,46,FALSE)-VLOOKUP($B1696,Stats!$A$2:$AA$19,12,FALSE))/VLOOKUP($B1696,Stats!$A$2:$AA$19,26,FALSE)))</f>
        <v/>
      </c>
      <c r="BR1696" s="51" t="str">
        <f t="shared" si="355"/>
        <v/>
      </c>
      <c r="BS1696" s="32" t="str">
        <f t="shared" si="350"/>
        <v/>
      </c>
      <c r="BT1696" s="53" t="str">
        <f t="shared" si="351"/>
        <v/>
      </c>
    </row>
    <row r="1697" spans="1:72" x14ac:dyDescent="0.15">
      <c r="A1697" s="16">
        <v>12773</v>
      </c>
      <c r="B1697" s="17">
        <v>201421</v>
      </c>
      <c r="C1697" s="3">
        <v>0</v>
      </c>
      <c r="D1697" s="23">
        <v>-3.5151730889027233E-2</v>
      </c>
      <c r="E1697" s="18">
        <v>7.1814434931911104E-3</v>
      </c>
      <c r="F1697" s="24">
        <v>2</v>
      </c>
      <c r="G1697" s="24">
        <v>5</v>
      </c>
      <c r="H1697" s="20">
        <v>5.1657889227636478E-3</v>
      </c>
      <c r="I1697" s="20">
        <v>-9.171008836288741E-3</v>
      </c>
      <c r="J1697" s="24">
        <v>1</v>
      </c>
      <c r="K1697" s="24">
        <v>4</v>
      </c>
      <c r="L1697" s="20">
        <v>6.163753449861975E-3</v>
      </c>
      <c r="M1697" s="20">
        <v>-1.2800585169607581E-2</v>
      </c>
      <c r="N1697" s="19">
        <v>1.1236999999999999</v>
      </c>
      <c r="O1697" s="19">
        <v>1</v>
      </c>
      <c r="P1697" s="25">
        <v>41920</v>
      </c>
      <c r="Q1697" s="20">
        <v>-3.9156358458663165E-2</v>
      </c>
      <c r="R1697" s="25">
        <v>41928</v>
      </c>
      <c r="S1697" s="25">
        <f>IF(ISNUMBER(R1697),VLOOKUP(B1697,Index!$B$3:$AB$18,27,FALSE),"")</f>
        <v>41929</v>
      </c>
      <c r="T1697" s="25">
        <f>IF(ISNUMBER($R1697),VLOOKUP($B1697,Index!$B$21:$AB$36,27,FALSE),"")</f>
        <v>41929</v>
      </c>
      <c r="U1697" s="25">
        <f>IF(ISNUMBER($R1697),VLOOKUP($B1697,Index!$B$39:$AB$54,27,FALSE),"")</f>
        <v>41929</v>
      </c>
      <c r="W1697" s="18">
        <v>-1.2654623120049804</v>
      </c>
      <c r="X1697" s="19">
        <v>0.2857142857142857</v>
      </c>
      <c r="Y1697" s="18">
        <v>0.1362583099576789</v>
      </c>
      <c r="Z1697" s="19">
        <f t="shared" si="352"/>
        <v>1</v>
      </c>
      <c r="AA1697" s="21" t="s">
        <v>25</v>
      </c>
      <c r="AB1697" s="3">
        <v>0</v>
      </c>
      <c r="AC1697" s="18">
        <v>1.6013948631049904</v>
      </c>
      <c r="AD1697" s="19">
        <v>8.1632653061224483E-2</v>
      </c>
      <c r="AE1697" s="18">
        <v>1.8566327032522898E-2</v>
      </c>
      <c r="AF1697" s="19">
        <f t="shared" si="353"/>
        <v>1</v>
      </c>
      <c r="AG1697" s="21" t="s">
        <v>25</v>
      </c>
      <c r="AH1697" s="3">
        <v>0</v>
      </c>
      <c r="AK1697" t="str">
        <f t="shared" si="358"/>
        <v/>
      </c>
      <c r="AL1697" t="str">
        <f t="shared" si="358"/>
        <v/>
      </c>
      <c r="AM1697" t="str">
        <f t="shared" si="358"/>
        <v/>
      </c>
      <c r="AN1697" t="str">
        <f t="shared" si="358"/>
        <v/>
      </c>
      <c r="AO1697" t="str">
        <f t="shared" si="358"/>
        <v/>
      </c>
      <c r="AP1697" t="str">
        <f t="shared" si="358"/>
        <v/>
      </c>
      <c r="AQ1697" t="str">
        <f t="shared" si="358"/>
        <v/>
      </c>
      <c r="AR1697" t="str">
        <f t="shared" si="358"/>
        <v/>
      </c>
      <c r="AS1697" t="str">
        <f t="shared" si="358"/>
        <v/>
      </c>
      <c r="AT1697" t="str">
        <f t="shared" si="358"/>
        <v/>
      </c>
      <c r="AU1697" t="str">
        <f t="shared" si="358"/>
        <v/>
      </c>
      <c r="AV1697" t="str">
        <f t="shared" si="358"/>
        <v/>
      </c>
      <c r="AW1697" t="str">
        <f t="shared" si="358"/>
        <v/>
      </c>
      <c r="AX1697" t="str">
        <f t="shared" si="358"/>
        <v/>
      </c>
      <c r="AZ1697" s="46">
        <f>IF(ISNUMBER(VLOOKUP($B1697,Stats!$A$2:$AA$19,2,FALSE))=FALSE,"",IF(ISNUMBER(W1697),(W1697-VLOOKUP($B1697,Stats!$A$2:$AA$19,2,FALSE))/VLOOKUP($B1697,Stats!$A$2:$AA$19,16,FALSE),""))</f>
        <v>-1.6056354607754264</v>
      </c>
      <c r="BA1697" s="46">
        <f>IF(ISNUMBER(VLOOKUP($B1697,Stats!$A$2:$AA$19,2,FALSE))=FALSE,"",IF(ISNUMBER(X1697),(X1697-VLOOKUP($B1697,Stats!$A$2:$AA$19,3,FALSE))/VLOOKUP($B1697,Stats!$A$2:$AA$19,17,FALSE),""))</f>
        <v>-0.6967057200847836</v>
      </c>
      <c r="BB1697" s="46"/>
      <c r="BC1697" s="46"/>
      <c r="BD1697" s="44">
        <f t="shared" si="349"/>
        <v>-1.1511705904301051</v>
      </c>
      <c r="BE1697" s="46">
        <f>IF(ISNUMBER(VLOOKUP($B1697,Stats!$A$2:$AA$19,2,FALSE))=FALSE,"",IF(ISNUMBER(Y1697),(Y1697-VLOOKUP($B1697,Stats!$A$2:$AA$19,5,FALSE))/VLOOKUP($B1697,Stats!$A$2:$AA$19,19,FALSE),""))</f>
        <v>0.82828501875070926</v>
      </c>
      <c r="BF1697" s="46"/>
      <c r="BG1697" s="46"/>
      <c r="BH1697" s="46">
        <f>IF(ISNUMBER(VLOOKUP($B1697,Stats!$A$2:$AA$19,2,FALSE))=FALSE,"",IF(ISNUMBER(Z1697),(Z1697-VLOOKUP($B1697,Stats!$A$2:$AA$19,8,FALSE))/VLOOKUP($B1697,Stats!$A$2:$AA$19,22,FALSE),""))</f>
        <v>-0.11578842912173706</v>
      </c>
      <c r="BI1697" s="46" t="str">
        <f>IF(ISNUMBER(VLOOKUP($B1697,Stats!$A$2:$AA$19,2,FALSE))=FALSE,"",IF(ISNUMBER(#REF!),(#REF!-VLOOKUP($B1697,Stats!$A$2:$AA$19,9,FALSE))/VLOOKUP($B1697,Stats!$A$2:$AA$19,23,FALSE),""))</f>
        <v/>
      </c>
      <c r="BJ1697" s="46" t="str">
        <f>IF(ISNUMBER(VLOOKUP($B1697,Stats!$A$2:$AA$19,2,FALSE))=FALSE,"",IF(ISNUMBER(#REF!),(#REF!-VLOOKUP($B1697,Stats!$A$2:$AA$19,10,FALSE))/VLOOKUP($B1697,Stats!$A$2:$AA$19,24,FALSE),""))</f>
        <v/>
      </c>
      <c r="BK1697" s="44">
        <f t="shared" si="354"/>
        <v>-0.6145360418620176</v>
      </c>
      <c r="BL1697" s="46" t="str">
        <f>IF(ISNUMBER(VLOOKUP($B1697,Stats!$A$2:$AA$19,2,FALSE))=FALSE,"",IF(ISNUMBER(#REF!),(#REF!-VLOOKUP($B1697,Stats!$A$2:$AA$19,11,FALSE))/VLOOKUP($B1697,Stats!$A$2:$AA$19,25,FALSE),""))</f>
        <v/>
      </c>
      <c r="BM1697" s="46" t="str">
        <f>IF(ISNUMBER(VLOOKUP($B1697,Stats!$A$2:$AA$19,2,FALSE))=FALSE,"",IF(ISNUMBER(AA1697),(AA1697-VLOOKUP($B1697,Stats!$A$2:$AA$19,12,FALSE))/VLOOKUP($B1697,Stats!$A$2:$AA$19,26,FALSE),""))</f>
        <v/>
      </c>
      <c r="BN1697" s="46" t="str">
        <f>IF(ISNUMBER(VLOOKUP($B1697,Stats!$A$2:$AA$19,2,FALSE))=FALSE,"",IF(ISNUMBER(#REF!),(#REF!-VLOOKUP($B1697,Stats!$A$2:$AA$19,13,FALSE))/VLOOKUP($B1697,Stats!$A$2:$AA$19,27,FALSE),""))</f>
        <v/>
      </c>
      <c r="BO1697" s="46" t="str">
        <f>IF(ISNUMBER(VLOOKUP($B1697,Stats!$A$2:$AA$19,2,FALSE))=FALSE,"",IF(ISNUMBER(#REF!),(#REF!-VLOOKUP($B1697,Stats!$A$2:$AA$19,14,FALSE))/VLOOKUP($B1697,Stats!$A$2:$AB$19,28,FALSE),""))</f>
        <v/>
      </c>
      <c r="BP1697" s="46"/>
      <c r="BQ1697" s="46">
        <f>IF(ISNUMBER(VLOOKUP($B1697,Stats!$A$2:$AA$19,2,FALSE))=FALSE,"",IF(ISNUMBER(BM1697),BM1697,(VLOOKUP($B1697,Stats!$A$2:$AT$19,46,FALSE)-VLOOKUP($B1697,Stats!$A$2:$AA$19,12,FALSE))/VLOOKUP($B1697,Stats!$A$2:$AA$19,26,FALSE)))</f>
        <v>-0.81319138310867711</v>
      </c>
      <c r="BR1697" s="51">
        <f t="shared" si="355"/>
        <v>-0.81319138310867711</v>
      </c>
      <c r="BS1697" s="32" t="str">
        <f t="shared" si="350"/>
        <v>12773_201421</v>
      </c>
      <c r="BT1697" s="53">
        <f t="shared" si="351"/>
        <v>-0.76159401982496699</v>
      </c>
    </row>
    <row r="1698" spans="1:72" x14ac:dyDescent="0.15">
      <c r="A1698" s="16">
        <v>12773</v>
      </c>
      <c r="B1698" s="17">
        <v>201422</v>
      </c>
      <c r="C1698" s="3">
        <v>0</v>
      </c>
      <c r="D1698" s="23">
        <v>2.7854639365430645E-2</v>
      </c>
      <c r="E1698" s="18">
        <v>9.1121428976215346E-3</v>
      </c>
      <c r="F1698" s="24">
        <v>5</v>
      </c>
      <c r="G1698" s="24">
        <v>5</v>
      </c>
      <c r="H1698" s="20">
        <v>9.664564986510759E-3</v>
      </c>
      <c r="I1698" s="20">
        <v>-4.088025645766824E-3</v>
      </c>
      <c r="J1698" s="24">
        <v>4</v>
      </c>
      <c r="K1698" s="24">
        <v>4</v>
      </c>
      <c r="L1698" s="20">
        <v>1.9693654266958571E-2</v>
      </c>
      <c r="M1698" s="20">
        <v>-8.6828006650656597E-3</v>
      </c>
      <c r="N1698" s="19">
        <v>1.1184000000000001</v>
      </c>
      <c r="O1698" s="19">
        <v>1.0253025302530254</v>
      </c>
      <c r="P1698" s="25">
        <v>41942</v>
      </c>
      <c r="Q1698" s="20">
        <v>-1.6776677667766804E-2</v>
      </c>
      <c r="R1698" s="25">
        <v>41936</v>
      </c>
      <c r="S1698" s="25">
        <f>IF(ISNUMBER(R1698),VLOOKUP(B1698,Index!$B$3:$AB$18,27,FALSE),"")</f>
        <v>41939</v>
      </c>
      <c r="T1698" s="25">
        <f>IF(ISNUMBER($R1698),VLOOKUP($B1698,Index!$B$21:$AB$36,27,FALSE),"")</f>
        <v>41935</v>
      </c>
      <c r="U1698" s="25">
        <f>IF(ISNUMBER($R1698),VLOOKUP($B1698,Index!$B$39:$AB$54,27,FALSE),"")</f>
        <v>41936</v>
      </c>
      <c r="W1698" s="18">
        <v>0.83563918096291934</v>
      </c>
      <c r="X1698" s="19">
        <v>0.5</v>
      </c>
      <c r="Y1698" s="18">
        <v>0.17289075552846325</v>
      </c>
      <c r="Z1698" s="19">
        <f t="shared" si="352"/>
        <v>3</v>
      </c>
      <c r="AA1698" s="21">
        <v>1.6603191595525517</v>
      </c>
      <c r="AB1698" s="3">
        <v>0</v>
      </c>
      <c r="AC1698" s="18">
        <v>0.69829284076037867</v>
      </c>
      <c r="AD1698" s="19">
        <v>0.25</v>
      </c>
      <c r="AE1698" s="18">
        <v>2.9891213347202846E-2</v>
      </c>
      <c r="AF1698" s="19">
        <f t="shared" si="353"/>
        <v>9</v>
      </c>
      <c r="AG1698" s="21">
        <v>2.7566597115772917</v>
      </c>
      <c r="AH1698" s="3">
        <v>0</v>
      </c>
      <c r="AK1698" t="str">
        <f t="shared" si="358"/>
        <v/>
      </c>
      <c r="AL1698">
        <f t="shared" si="358"/>
        <v>1.6603191595525517</v>
      </c>
      <c r="AM1698" t="str">
        <f t="shared" si="358"/>
        <v/>
      </c>
      <c r="AN1698" t="str">
        <f t="shared" si="358"/>
        <v/>
      </c>
      <c r="AO1698" t="str">
        <f t="shared" si="358"/>
        <v/>
      </c>
      <c r="AP1698" t="str">
        <f t="shared" si="358"/>
        <v/>
      </c>
      <c r="AQ1698" t="str">
        <f t="shared" si="358"/>
        <v/>
      </c>
      <c r="AR1698" t="str">
        <f t="shared" si="358"/>
        <v/>
      </c>
      <c r="AS1698" t="str">
        <f t="shared" si="358"/>
        <v/>
      </c>
      <c r="AT1698" t="str">
        <f t="shared" si="358"/>
        <v/>
      </c>
      <c r="AU1698" t="str">
        <f t="shared" si="358"/>
        <v/>
      </c>
      <c r="AV1698" t="str">
        <f t="shared" si="358"/>
        <v/>
      </c>
      <c r="AW1698" t="str">
        <f t="shared" si="358"/>
        <v/>
      </c>
      <c r="AX1698" t="str">
        <f t="shared" si="358"/>
        <v/>
      </c>
      <c r="AZ1698" s="46">
        <f>IF(ISNUMBER(VLOOKUP($B1698,Stats!$A$2:$AA$19,2,FALSE))=FALSE,"",IF(ISNUMBER(W1698),(W1698-VLOOKUP($B1698,Stats!$A$2:$AA$19,2,FALSE))/VLOOKUP($B1698,Stats!$A$2:$AA$19,16,FALSE),""))</f>
        <v>0.35801945241441618</v>
      </c>
      <c r="BA1698" s="46">
        <f>IF(ISNUMBER(VLOOKUP($B1698,Stats!$A$2:$AA$19,2,FALSE))=FALSE,"",IF(ISNUMBER(X1698),(X1698-VLOOKUP($B1698,Stats!$A$2:$AA$19,3,FALSE))/VLOOKUP($B1698,Stats!$A$2:$AA$19,17,FALSE),""))</f>
        <v>-0.89478917776786471</v>
      </c>
      <c r="BB1698" s="46"/>
      <c r="BC1698" s="46"/>
      <c r="BD1698" s="44">
        <f t="shared" si="349"/>
        <v>-0.26838486267672423</v>
      </c>
      <c r="BE1698" s="46">
        <f>IF(ISNUMBER(VLOOKUP($B1698,Stats!$A$2:$AA$19,2,FALSE))=FALSE,"",IF(ISNUMBER(Y1698),(Y1698-VLOOKUP($B1698,Stats!$A$2:$AA$19,5,FALSE))/VLOOKUP($B1698,Stats!$A$2:$AA$19,19,FALSE),""))</f>
        <v>0.5909805131376541</v>
      </c>
      <c r="BF1698" s="46"/>
      <c r="BG1698" s="46"/>
      <c r="BH1698" s="46">
        <f>IF(ISNUMBER(VLOOKUP($B1698,Stats!$A$2:$AA$19,2,FALSE))=FALSE,"",IF(ISNUMBER(Z1698),(Z1698-VLOOKUP($B1698,Stats!$A$2:$AA$19,8,FALSE))/VLOOKUP($B1698,Stats!$A$2:$AA$19,22,FALSE),""))</f>
        <v>0.16906947898943853</v>
      </c>
      <c r="BI1698" s="46" t="str">
        <f>IF(ISNUMBER(VLOOKUP($B1698,Stats!$A$2:$AA$19,2,FALSE))=FALSE,"",IF(ISNUMBER(#REF!),(#REF!-VLOOKUP($B1698,Stats!$A$2:$AA$19,9,FALSE))/VLOOKUP($B1698,Stats!$A$2:$AA$19,23,FALSE),""))</f>
        <v/>
      </c>
      <c r="BJ1698" s="46" t="str">
        <f>IF(ISNUMBER(VLOOKUP($B1698,Stats!$A$2:$AA$19,2,FALSE))=FALSE,"",IF(ISNUMBER(#REF!),(#REF!-VLOOKUP($B1698,Stats!$A$2:$AA$19,10,FALSE))/VLOOKUP($B1698,Stats!$A$2:$AA$19,24,FALSE),""))</f>
        <v/>
      </c>
      <c r="BK1698" s="44">
        <f t="shared" si="354"/>
        <v>-0.36296551549952627</v>
      </c>
      <c r="BL1698" s="46" t="str">
        <f>IF(ISNUMBER(VLOOKUP($B1698,Stats!$A$2:$AA$19,2,FALSE))=FALSE,"",IF(ISNUMBER(#REF!),(#REF!-VLOOKUP($B1698,Stats!$A$2:$AA$19,11,FALSE))/VLOOKUP($B1698,Stats!$A$2:$AA$19,25,FALSE),""))</f>
        <v/>
      </c>
      <c r="BM1698" s="46">
        <f>IF(ISNUMBER(VLOOKUP($B1698,Stats!$A$2:$AA$19,2,FALSE))=FALSE,"",IF(ISNUMBER(AA1698),(AA1698-VLOOKUP($B1698,Stats!$A$2:$AA$19,12,FALSE))/VLOOKUP($B1698,Stats!$A$2:$AA$19,26,FALSE),""))</f>
        <v>-0.27596049605055883</v>
      </c>
      <c r="BN1698" s="46" t="str">
        <f>IF(ISNUMBER(VLOOKUP($B1698,Stats!$A$2:$AA$19,2,FALSE))=FALSE,"",IF(ISNUMBER(#REF!),(#REF!-VLOOKUP($B1698,Stats!$A$2:$AA$19,13,FALSE))/VLOOKUP($B1698,Stats!$A$2:$AA$19,27,FALSE),""))</f>
        <v/>
      </c>
      <c r="BO1698" s="46" t="str">
        <f>IF(ISNUMBER(VLOOKUP($B1698,Stats!$A$2:$AA$19,2,FALSE))=FALSE,"",IF(ISNUMBER(#REF!),(#REF!-VLOOKUP($B1698,Stats!$A$2:$AA$19,14,FALSE))/VLOOKUP($B1698,Stats!$A$2:$AB$19,28,FALSE),""))</f>
        <v/>
      </c>
      <c r="BP1698" s="46"/>
      <c r="BQ1698" s="46">
        <f>IF(ISNUMBER(VLOOKUP($B1698,Stats!$A$2:$AA$19,2,FALSE))=FALSE,"",IF(ISNUMBER(BM1698),BM1698,(VLOOKUP($B1698,Stats!$A$2:$AT$19,46,FALSE)-VLOOKUP($B1698,Stats!$A$2:$AA$19,12,FALSE))/VLOOKUP($B1698,Stats!$A$2:$AA$19,26,FALSE)))</f>
        <v>-0.27596049605055883</v>
      </c>
      <c r="BR1698" s="51">
        <f t="shared" si="355"/>
        <v>-0.27596049605055883</v>
      </c>
      <c r="BS1698" s="32" t="str">
        <f t="shared" si="350"/>
        <v>12773_201422</v>
      </c>
      <c r="BT1698" s="53">
        <f t="shared" si="351"/>
        <v>-0.32664838104517235</v>
      </c>
    </row>
    <row r="1699" spans="1:72" x14ac:dyDescent="0.15">
      <c r="A1699" s="16">
        <v>12773</v>
      </c>
      <c r="B1699" s="17">
        <v>201423</v>
      </c>
      <c r="C1699" s="3">
        <v>0</v>
      </c>
      <c r="D1699" s="23">
        <v>-8.435032304379142E-3</v>
      </c>
      <c r="E1699" s="18">
        <v>9.7888554706047504E-3</v>
      </c>
      <c r="F1699" s="24">
        <v>5</v>
      </c>
      <c r="G1699" s="24">
        <v>5</v>
      </c>
      <c r="H1699" s="20">
        <v>6.8593035942928534E-3</v>
      </c>
      <c r="I1699" s="20">
        <v>-8.4664819778683016E-3</v>
      </c>
      <c r="J1699" s="24">
        <v>1</v>
      </c>
      <c r="K1699" s="24">
        <v>2</v>
      </c>
      <c r="L1699" s="20">
        <v>1.5092281116465101E-2</v>
      </c>
      <c r="M1699" s="20">
        <v>-1.6659202866099343E-2</v>
      </c>
      <c r="N1699" s="19">
        <v>1.1214999999999999</v>
      </c>
      <c r="O1699" s="19">
        <v>1</v>
      </c>
      <c r="P1699" s="25">
        <v>41946</v>
      </c>
      <c r="Q1699" s="20">
        <v>-2.1043245653142972E-2</v>
      </c>
      <c r="R1699" s="25">
        <v>41954</v>
      </c>
      <c r="S1699" s="25">
        <f>IF(ISNUMBER(R1699),VLOOKUP(B1699,Index!$B$3:$AB$18,27,FALSE),"")</f>
        <v>41956</v>
      </c>
      <c r="T1699" s="25">
        <f>IF(ISNUMBER($R1699),VLOOKUP($B1699,Index!$B$21:$AB$36,27,FALSE),"")</f>
        <v>41954</v>
      </c>
      <c r="U1699" s="25">
        <f>IF(ISNUMBER($R1699),VLOOKUP($B1699,Index!$B$39:$AB$54,27,FALSE),"")</f>
        <v>41957</v>
      </c>
      <c r="W1699" s="18">
        <v>-0.25305096913137426</v>
      </c>
      <c r="X1699" s="19">
        <v>0.5</v>
      </c>
      <c r="Y1699" s="18">
        <v>0.18573047383986258</v>
      </c>
      <c r="Z1699" s="19">
        <f t="shared" si="352"/>
        <v>2</v>
      </c>
      <c r="AA1699" s="21" t="s">
        <v>25</v>
      </c>
      <c r="AB1699" s="3">
        <v>0</v>
      </c>
      <c r="AC1699" s="18">
        <v>6.4034792978327731E-2</v>
      </c>
      <c r="AD1699" s="19">
        <v>0.25</v>
      </c>
      <c r="AE1699" s="18">
        <v>3.4495808912779875E-2</v>
      </c>
      <c r="AF1699" s="19">
        <f t="shared" si="353"/>
        <v>4</v>
      </c>
      <c r="AG1699" s="21" t="s">
        <v>25</v>
      </c>
      <c r="AH1699" s="3">
        <v>0</v>
      </c>
      <c r="AK1699" t="str">
        <f t="shared" si="358"/>
        <v/>
      </c>
      <c r="AL1699" t="str">
        <f t="shared" si="358"/>
        <v/>
      </c>
      <c r="AM1699" t="str">
        <f t="shared" si="358"/>
        <v/>
      </c>
      <c r="AN1699" t="str">
        <f t="shared" si="358"/>
        <v/>
      </c>
      <c r="AO1699" t="str">
        <f t="shared" si="358"/>
        <v/>
      </c>
      <c r="AP1699" t="str">
        <f t="shared" si="358"/>
        <v/>
      </c>
      <c r="AQ1699" t="str">
        <f t="shared" si="358"/>
        <v/>
      </c>
      <c r="AR1699" t="str">
        <f t="shared" si="358"/>
        <v/>
      </c>
      <c r="AS1699" t="str">
        <f t="shared" si="358"/>
        <v/>
      </c>
      <c r="AT1699" t="str">
        <f t="shared" si="358"/>
        <v/>
      </c>
      <c r="AU1699" t="str">
        <f t="shared" si="358"/>
        <v/>
      </c>
      <c r="AV1699" t="str">
        <f t="shared" si="358"/>
        <v/>
      </c>
      <c r="AW1699" t="str">
        <f t="shared" si="358"/>
        <v/>
      </c>
      <c r="AX1699" t="str">
        <f t="shared" si="358"/>
        <v/>
      </c>
      <c r="AZ1699" s="46">
        <f>IF(ISNUMBER(VLOOKUP($B1699,Stats!$A$2:$AA$19,2,FALSE))=FALSE,"",IF(ISNUMBER(W1699),(W1699-VLOOKUP($B1699,Stats!$A$2:$AA$19,2,FALSE))/VLOOKUP($B1699,Stats!$A$2:$AA$19,16,FALSE),""))</f>
        <v>-0.29244306012149018</v>
      </c>
      <c r="BA1699" s="46">
        <f>IF(ISNUMBER(VLOOKUP($B1699,Stats!$A$2:$AA$19,2,FALSE))=FALSE,"",IF(ISNUMBER(X1699),(X1699-VLOOKUP($B1699,Stats!$A$2:$AA$19,3,FALSE))/VLOOKUP($B1699,Stats!$A$2:$AA$19,17,FALSE),""))</f>
        <v>-7.6117703670941991E-2</v>
      </c>
      <c r="BB1699" s="46"/>
      <c r="BC1699" s="46"/>
      <c r="BD1699" s="44">
        <f t="shared" si="349"/>
        <v>-0.18428038189621609</v>
      </c>
      <c r="BE1699" s="46">
        <f>IF(ISNUMBER(VLOOKUP($B1699,Stats!$A$2:$AA$19,2,FALSE))=FALSE,"",IF(ISNUMBER(Y1699),(Y1699-VLOOKUP($B1699,Stats!$A$2:$AA$19,5,FALSE))/VLOOKUP($B1699,Stats!$A$2:$AA$19,19,FALSE),""))</f>
        <v>0.43822186458825729</v>
      </c>
      <c r="BF1699" s="46"/>
      <c r="BG1699" s="46"/>
      <c r="BH1699" s="46">
        <f>IF(ISNUMBER(VLOOKUP($B1699,Stats!$A$2:$AA$19,2,FALSE))=FALSE,"",IF(ISNUMBER(Z1699),(Z1699-VLOOKUP($B1699,Stats!$A$2:$AA$19,8,FALSE))/VLOOKUP($B1699,Stats!$A$2:$AA$19,22,FALSE),""))</f>
        <v>4.0999925831563512E-2</v>
      </c>
      <c r="BI1699" s="46" t="str">
        <f>IF(ISNUMBER(VLOOKUP($B1699,Stats!$A$2:$AA$19,2,FALSE))=FALSE,"",IF(ISNUMBER(#REF!),(#REF!-VLOOKUP($B1699,Stats!$A$2:$AA$19,9,FALSE))/VLOOKUP($B1699,Stats!$A$2:$AA$19,23,FALSE),""))</f>
        <v/>
      </c>
      <c r="BJ1699" s="46" t="str">
        <f>IF(ISNUMBER(VLOOKUP($B1699,Stats!$A$2:$AA$19,2,FALSE))=FALSE,"",IF(ISNUMBER(#REF!),(#REF!-VLOOKUP($B1699,Stats!$A$2:$AA$19,10,FALSE))/VLOOKUP($B1699,Stats!$A$2:$AA$19,24,FALSE),""))</f>
        <v/>
      </c>
      <c r="BK1699" s="44">
        <f t="shared" si="354"/>
        <v>-0.29445532746231101</v>
      </c>
      <c r="BL1699" s="46" t="str">
        <f>IF(ISNUMBER(VLOOKUP($B1699,Stats!$A$2:$AA$19,2,FALSE))=FALSE,"",IF(ISNUMBER(#REF!),(#REF!-VLOOKUP($B1699,Stats!$A$2:$AA$19,11,FALSE))/VLOOKUP($B1699,Stats!$A$2:$AA$19,25,FALSE),""))</f>
        <v/>
      </c>
      <c r="BM1699" s="46" t="str">
        <f>IF(ISNUMBER(VLOOKUP($B1699,Stats!$A$2:$AA$19,2,FALSE))=FALSE,"",IF(ISNUMBER(AA1699),(AA1699-VLOOKUP($B1699,Stats!$A$2:$AA$19,12,FALSE))/VLOOKUP($B1699,Stats!$A$2:$AA$19,26,FALSE),""))</f>
        <v/>
      </c>
      <c r="BN1699" s="46" t="str">
        <f>IF(ISNUMBER(VLOOKUP($B1699,Stats!$A$2:$AA$19,2,FALSE))=FALSE,"",IF(ISNUMBER(#REF!),(#REF!-VLOOKUP($B1699,Stats!$A$2:$AA$19,13,FALSE))/VLOOKUP($B1699,Stats!$A$2:$AA$19,27,FALSE),""))</f>
        <v/>
      </c>
      <c r="BO1699" s="46" t="str">
        <f>IF(ISNUMBER(VLOOKUP($B1699,Stats!$A$2:$AA$19,2,FALSE))=FALSE,"",IF(ISNUMBER(#REF!),(#REF!-VLOOKUP($B1699,Stats!$A$2:$AA$19,14,FALSE))/VLOOKUP($B1699,Stats!$A$2:$AB$19,28,FALSE),""))</f>
        <v/>
      </c>
      <c r="BP1699" s="46"/>
      <c r="BQ1699" s="46">
        <f>IF(ISNUMBER(VLOOKUP($B1699,Stats!$A$2:$AA$19,2,FALSE))=FALSE,"",IF(ISNUMBER(BM1699),BM1699,(VLOOKUP($B1699,Stats!$A$2:$AT$19,46,FALSE)-VLOOKUP($B1699,Stats!$A$2:$AA$19,12,FALSE))/VLOOKUP($B1699,Stats!$A$2:$AA$19,26,FALSE)))</f>
        <v>-0.71825946798524909</v>
      </c>
      <c r="BR1699" s="51">
        <f t="shared" si="355"/>
        <v>-0.71825946798524909</v>
      </c>
      <c r="BS1699" s="32" t="str">
        <f t="shared" si="350"/>
        <v>12773_201423</v>
      </c>
      <c r="BT1699" s="53">
        <f t="shared" si="351"/>
        <v>-0.35718116645367964</v>
      </c>
    </row>
    <row r="1700" spans="1:72" x14ac:dyDescent="0.15">
      <c r="A1700" s="16">
        <v>12773</v>
      </c>
      <c r="B1700" s="17">
        <v>201424</v>
      </c>
      <c r="C1700" s="3">
        <v>0</v>
      </c>
      <c r="D1700" s="23">
        <v>6.0452488687782857E-2</v>
      </c>
      <c r="E1700" s="18">
        <v>6.3532792939774482E-3</v>
      </c>
      <c r="F1700" s="24">
        <v>9</v>
      </c>
      <c r="G1700" s="24">
        <v>1</v>
      </c>
      <c r="H1700" s="20">
        <v>7.2946131902906775E-3</v>
      </c>
      <c r="I1700" s="20">
        <v>-6.6024268379729634E-3</v>
      </c>
      <c r="J1700" s="24">
        <v>6</v>
      </c>
      <c r="K1700" s="24">
        <v>1</v>
      </c>
      <c r="L1700" s="20">
        <v>1.6595289079229136E-2</v>
      </c>
      <c r="M1700" s="20">
        <v>-6.6024268379729634E-3</v>
      </c>
      <c r="N1700" s="19">
        <v>1.1718</v>
      </c>
      <c r="O1700" s="19">
        <v>1.050564819795589</v>
      </c>
      <c r="P1700" s="25">
        <v>41971</v>
      </c>
      <c r="Q1700" s="20">
        <v>-6.6024268379729634E-3</v>
      </c>
      <c r="R1700" s="25">
        <v>41963</v>
      </c>
      <c r="S1700" s="25">
        <f>IF(ISNUMBER(R1700),VLOOKUP(B1700,Index!$B$3:$AB$18,27,FALSE),"")</f>
        <v>41963</v>
      </c>
      <c r="T1700" s="25">
        <f>IF(ISNUMBER($R1700),VLOOKUP($B1700,Index!$B$21:$AB$36,27,FALSE),"")</f>
        <v>41963</v>
      </c>
      <c r="U1700" s="25">
        <f>IF(ISNUMBER($R1700),VLOOKUP($B1700,Index!$B$39:$AB$54,27,FALSE),"")</f>
        <v>41963</v>
      </c>
      <c r="W1700" s="18">
        <v>1.8135746606334857</v>
      </c>
      <c r="X1700" s="19">
        <v>0.9</v>
      </c>
      <c r="Y1700" s="18">
        <v>0.1205449990809313</v>
      </c>
      <c r="Z1700" s="19">
        <f t="shared" si="352"/>
        <v>0</v>
      </c>
      <c r="AA1700" s="21">
        <v>9.1561012596305584</v>
      </c>
      <c r="AB1700" s="3">
        <v>0</v>
      </c>
      <c r="AC1700" s="18">
        <v>3.2890530496918631</v>
      </c>
      <c r="AD1700" s="19">
        <v>0.81</v>
      </c>
      <c r="AE1700" s="18">
        <v>1.4531096803421729E-2</v>
      </c>
      <c r="AF1700" s="19">
        <f t="shared" si="353"/>
        <v>0</v>
      </c>
      <c r="AG1700" s="21">
        <v>83.834190276608297</v>
      </c>
      <c r="AH1700" s="3">
        <v>0</v>
      </c>
      <c r="AK1700" t="str">
        <f t="shared" si="358"/>
        <v/>
      </c>
      <c r="AL1700" t="str">
        <f t="shared" si="358"/>
        <v/>
      </c>
      <c r="AM1700" t="str">
        <f t="shared" si="358"/>
        <v/>
      </c>
      <c r="AN1700">
        <f t="shared" si="358"/>
        <v>9.1561012596305584</v>
      </c>
      <c r="AO1700" t="str">
        <f t="shared" si="358"/>
        <v/>
      </c>
      <c r="AP1700" t="str">
        <f t="shared" si="358"/>
        <v/>
      </c>
      <c r="AQ1700" t="str">
        <f t="shared" si="358"/>
        <v/>
      </c>
      <c r="AR1700" t="str">
        <f t="shared" si="358"/>
        <v/>
      </c>
      <c r="AS1700" t="str">
        <f t="shared" si="358"/>
        <v/>
      </c>
      <c r="AT1700" t="str">
        <f t="shared" si="358"/>
        <v/>
      </c>
      <c r="AU1700" t="str">
        <f t="shared" si="358"/>
        <v/>
      </c>
      <c r="AV1700" t="str">
        <f t="shared" si="358"/>
        <v/>
      </c>
      <c r="AW1700" t="str">
        <f t="shared" si="358"/>
        <v/>
      </c>
      <c r="AX1700" t="str">
        <f t="shared" si="358"/>
        <v/>
      </c>
      <c r="AZ1700" s="46">
        <f>IF(ISNUMBER(VLOOKUP($B1700,Stats!$A$2:$AA$19,2,FALSE))=FALSE,"",IF(ISNUMBER(W1700),(W1700-VLOOKUP($B1700,Stats!$A$2:$AA$19,2,FALSE))/VLOOKUP($B1700,Stats!$A$2:$AA$19,16,FALSE),""))</f>
        <v>0.77379716110607644</v>
      </c>
      <c r="BA1700" s="46">
        <f>IF(ISNUMBER(VLOOKUP($B1700,Stats!$A$2:$AA$19,2,FALSE))=FALSE,"",IF(ISNUMBER(X1700),(X1700-VLOOKUP($B1700,Stats!$A$2:$AA$19,3,FALSE))/VLOOKUP($B1700,Stats!$A$2:$AA$19,17,FALSE),""))</f>
        <v>1.2377608208189006</v>
      </c>
      <c r="BB1700" s="46"/>
      <c r="BC1700" s="46"/>
      <c r="BD1700" s="44">
        <f t="shared" si="349"/>
        <v>1.0057789909624886</v>
      </c>
      <c r="BE1700" s="46">
        <f>IF(ISNUMBER(VLOOKUP($B1700,Stats!$A$2:$AA$19,2,FALSE))=FALSE,"",IF(ISNUMBER(Y1700),(Y1700-VLOOKUP($B1700,Stats!$A$2:$AA$19,5,FALSE))/VLOOKUP($B1700,Stats!$A$2:$AA$19,19,FALSE),""))</f>
        <v>1.4577633161633963E-2</v>
      </c>
      <c r="BF1700" s="46"/>
      <c r="BG1700" s="46"/>
      <c r="BH1700" s="46">
        <f>IF(ISNUMBER(VLOOKUP($B1700,Stats!$A$2:$AA$19,2,FALSE))=FALSE,"",IF(ISNUMBER(Z1700),(Z1700-VLOOKUP($B1700,Stats!$A$2:$AA$19,8,FALSE))/VLOOKUP($B1700,Stats!$A$2:$AA$19,22,FALSE),""))</f>
        <v>-0.83432005029645806</v>
      </c>
      <c r="BI1700" s="46" t="str">
        <f>IF(ISNUMBER(VLOOKUP($B1700,Stats!$A$2:$AA$19,2,FALSE))=FALSE,"",IF(ISNUMBER(#REF!),(#REF!-VLOOKUP($B1700,Stats!$A$2:$AA$19,9,FALSE))/VLOOKUP($B1700,Stats!$A$2:$AA$19,23,FALSE),""))</f>
        <v/>
      </c>
      <c r="BJ1700" s="46" t="str">
        <f>IF(ISNUMBER(VLOOKUP($B1700,Stats!$A$2:$AA$19,2,FALSE))=FALSE,"",IF(ISNUMBER(#REF!),(#REF!-VLOOKUP($B1700,Stats!$A$2:$AA$19,10,FALSE))/VLOOKUP($B1700,Stats!$A$2:$AA$19,24,FALSE),""))</f>
        <v/>
      </c>
      <c r="BK1700" s="44">
        <f t="shared" si="354"/>
        <v>-0.26050035830208118</v>
      </c>
      <c r="BL1700" s="46" t="str">
        <f>IF(ISNUMBER(VLOOKUP($B1700,Stats!$A$2:$AA$19,2,FALSE))=FALSE,"",IF(ISNUMBER(#REF!),(#REF!-VLOOKUP($B1700,Stats!$A$2:$AA$19,11,FALSE))/VLOOKUP($B1700,Stats!$A$2:$AA$19,25,FALSE),""))</f>
        <v/>
      </c>
      <c r="BM1700" s="46">
        <f>IF(ISNUMBER(VLOOKUP($B1700,Stats!$A$2:$AA$19,2,FALSE))=FALSE,"",IF(ISNUMBER(AA1700),(AA1700-VLOOKUP($B1700,Stats!$A$2:$AA$19,12,FALSE))/VLOOKUP($B1700,Stats!$A$2:$AA$19,26,FALSE),""))</f>
        <v>-0.22816390920264065</v>
      </c>
      <c r="BN1700" s="46" t="str">
        <f>IF(ISNUMBER(VLOOKUP($B1700,Stats!$A$2:$AA$19,2,FALSE))=FALSE,"",IF(ISNUMBER(#REF!),(#REF!-VLOOKUP($B1700,Stats!$A$2:$AA$19,13,FALSE))/VLOOKUP($B1700,Stats!$A$2:$AA$19,27,FALSE),""))</f>
        <v/>
      </c>
      <c r="BO1700" s="46" t="str">
        <f>IF(ISNUMBER(VLOOKUP($B1700,Stats!$A$2:$AA$19,2,FALSE))=FALSE,"",IF(ISNUMBER(#REF!),(#REF!-VLOOKUP($B1700,Stats!$A$2:$AA$19,14,FALSE))/VLOOKUP($B1700,Stats!$A$2:$AB$19,28,FALSE),""))</f>
        <v/>
      </c>
      <c r="BP1700" s="46"/>
      <c r="BQ1700" s="46">
        <f>IF(ISNUMBER(VLOOKUP($B1700,Stats!$A$2:$AA$19,2,FALSE))=FALSE,"",IF(ISNUMBER(BM1700),BM1700,(VLOOKUP($B1700,Stats!$A$2:$AT$19,46,FALSE)-VLOOKUP($B1700,Stats!$A$2:$AA$19,12,FALSE))/VLOOKUP($B1700,Stats!$A$2:$AA$19,26,FALSE)))</f>
        <v>-0.22816390920264065</v>
      </c>
      <c r="BR1700" s="51">
        <f t="shared" si="355"/>
        <v>-0.22816390920264065</v>
      </c>
      <c r="BS1700" s="32" t="str">
        <f t="shared" si="350"/>
        <v>12773_201424</v>
      </c>
      <c r="BT1700" s="53">
        <f t="shared" si="351"/>
        <v>-7.7719862927910777E-4</v>
      </c>
    </row>
    <row r="1701" spans="1:72" x14ac:dyDescent="0.15">
      <c r="A1701" s="16">
        <v>12773</v>
      </c>
      <c r="B1701" s="17">
        <v>201425</v>
      </c>
      <c r="C1701" s="3">
        <v>0</v>
      </c>
      <c r="D1701" s="23">
        <v>4.292541389315585E-2</v>
      </c>
      <c r="E1701" s="18">
        <v>2.6181745488445544E-2</v>
      </c>
      <c r="F1701" s="24">
        <v>5</v>
      </c>
      <c r="G1701" s="24">
        <v>5</v>
      </c>
      <c r="H1701" s="20">
        <v>2.4396807186285053E-2</v>
      </c>
      <c r="I1701" s="20">
        <v>-1.5349083947009356E-2</v>
      </c>
      <c r="J1701" s="24">
        <v>3</v>
      </c>
      <c r="K1701" s="24">
        <v>2</v>
      </c>
      <c r="L1701" s="20">
        <v>3.7222500417292581E-2</v>
      </c>
      <c r="M1701" s="20">
        <v>-5.3330173026783667E-2</v>
      </c>
      <c r="N1701" s="19">
        <v>1.2657</v>
      </c>
      <c r="O1701" s="19">
        <v>1.0821648426812587</v>
      </c>
      <c r="P1701" s="25">
        <v>41981</v>
      </c>
      <c r="Q1701" s="20">
        <v>-5.3330173026783667E-2</v>
      </c>
      <c r="R1701" s="25">
        <v>41982</v>
      </c>
      <c r="S1701" s="25">
        <f>IF(ISNUMBER(R1701),VLOOKUP(B1701,Index!$B$3:$AB$18,27,FALSE),"")</f>
        <v>41982</v>
      </c>
      <c r="T1701" s="25">
        <f>IF(ISNUMBER($R1701),VLOOKUP($B1701,Index!$B$21:$AB$36,27,FALSE),"")</f>
        <v>41982</v>
      </c>
      <c r="U1701" s="25">
        <f>IF(ISNUMBER($R1701),VLOOKUP($B1701,Index!$B$39:$AB$54,27,FALSE),"")</f>
        <v>41982</v>
      </c>
      <c r="W1701" s="18">
        <v>1.2877624167946755</v>
      </c>
      <c r="X1701" s="19">
        <v>0.5</v>
      </c>
      <c r="Y1701" s="18">
        <v>0.49676369317395358</v>
      </c>
      <c r="Z1701" s="19">
        <f t="shared" si="352"/>
        <v>0</v>
      </c>
      <c r="AA1701" s="21">
        <v>0.80489920540099691</v>
      </c>
      <c r="AB1701" s="3">
        <v>0</v>
      </c>
      <c r="AC1701" s="18">
        <v>1.6583320421088636</v>
      </c>
      <c r="AD1701" s="19">
        <v>0.25</v>
      </c>
      <c r="AE1701" s="18">
        <v>0.2467741668558259</v>
      </c>
      <c r="AF1701" s="19">
        <f t="shared" si="353"/>
        <v>0</v>
      </c>
      <c r="AG1701" s="21">
        <v>0.64786273085515622</v>
      </c>
      <c r="AH1701" s="3">
        <v>0</v>
      </c>
      <c r="AK1701" t="str">
        <f t="shared" si="358"/>
        <v/>
      </c>
      <c r="AL1701" t="str">
        <f t="shared" si="358"/>
        <v/>
      </c>
      <c r="AM1701" t="str">
        <f t="shared" si="358"/>
        <v/>
      </c>
      <c r="AN1701" t="str">
        <f t="shared" si="358"/>
        <v/>
      </c>
      <c r="AO1701">
        <f t="shared" si="358"/>
        <v>0.80489920540099691</v>
      </c>
      <c r="AP1701" t="str">
        <f t="shared" si="358"/>
        <v/>
      </c>
      <c r="AQ1701" t="str">
        <f t="shared" si="358"/>
        <v/>
      </c>
      <c r="AR1701" t="str">
        <f t="shared" si="358"/>
        <v/>
      </c>
      <c r="AS1701" t="str">
        <f t="shared" si="358"/>
        <v/>
      </c>
      <c r="AT1701" t="str">
        <f t="shared" si="358"/>
        <v/>
      </c>
      <c r="AU1701" t="str">
        <f t="shared" si="358"/>
        <v/>
      </c>
      <c r="AV1701" t="str">
        <f t="shared" si="358"/>
        <v/>
      </c>
      <c r="AW1701" t="str">
        <f t="shared" si="358"/>
        <v/>
      </c>
      <c r="AX1701" t="str">
        <f t="shared" si="358"/>
        <v/>
      </c>
      <c r="AZ1701" s="46">
        <f>IF(ISNUMBER(VLOOKUP($B1701,Stats!$A$2:$AA$19,2,FALSE))=FALSE,"",IF(ISNUMBER(W1701),(W1701-VLOOKUP($B1701,Stats!$A$2:$AA$19,2,FALSE))/VLOOKUP($B1701,Stats!$A$2:$AA$19,16,FALSE),""))</f>
        <v>0.24322373772875569</v>
      </c>
      <c r="BA1701" s="46">
        <f>IF(ISNUMBER(VLOOKUP($B1701,Stats!$A$2:$AA$19,2,FALSE))=FALSE,"",IF(ISNUMBER(X1701),(X1701-VLOOKUP($B1701,Stats!$A$2:$AA$19,3,FALSE))/VLOOKUP($B1701,Stats!$A$2:$AA$19,17,FALSE),""))</f>
        <v>-0.77319859457856333</v>
      </c>
      <c r="BB1701" s="46"/>
      <c r="BC1701" s="46"/>
      <c r="BD1701" s="44">
        <f t="shared" si="349"/>
        <v>-0.2649874284249038</v>
      </c>
      <c r="BE1701" s="46">
        <f>IF(ISNUMBER(VLOOKUP($B1701,Stats!$A$2:$AA$19,2,FALSE))=FALSE,"",IF(ISNUMBER(Y1701),(Y1701-VLOOKUP($B1701,Stats!$A$2:$AA$19,5,FALSE))/VLOOKUP($B1701,Stats!$A$2:$AA$19,19,FALSE),""))</f>
        <v>0.82720757048034022</v>
      </c>
      <c r="BF1701" s="46"/>
      <c r="BG1701" s="46"/>
      <c r="BH1701" s="46">
        <f>IF(ISNUMBER(VLOOKUP($B1701,Stats!$A$2:$AA$19,2,FALSE))=FALSE,"",IF(ISNUMBER(Z1701),(Z1701-VLOOKUP($B1701,Stats!$A$2:$AA$19,8,FALSE))/VLOOKUP($B1701,Stats!$A$2:$AA$19,22,FALSE),""))</f>
        <v>-0.38938659637819406</v>
      </c>
      <c r="BI1701" s="46" t="str">
        <f>IF(ISNUMBER(VLOOKUP($B1701,Stats!$A$2:$AA$19,2,FALSE))=FALSE,"",IF(ISNUMBER(#REF!),(#REF!-VLOOKUP($B1701,Stats!$A$2:$AA$19,9,FALSE))/VLOOKUP($B1701,Stats!$A$2:$AA$19,23,FALSE),""))</f>
        <v/>
      </c>
      <c r="BJ1701" s="46" t="str">
        <f>IF(ISNUMBER(VLOOKUP($B1701,Stats!$A$2:$AA$19,2,FALSE))=FALSE,"",IF(ISNUMBER(#REF!),(#REF!-VLOOKUP($B1701,Stats!$A$2:$AA$19,10,FALSE))/VLOOKUP($B1701,Stats!$A$2:$AA$19,24,FALSE),""))</f>
        <v/>
      </c>
      <c r="BK1701" s="44">
        <f t="shared" si="354"/>
        <v>-0.69586127824969635</v>
      </c>
      <c r="BL1701" s="46" t="str">
        <f>IF(ISNUMBER(VLOOKUP($B1701,Stats!$A$2:$AA$19,2,FALSE))=FALSE,"",IF(ISNUMBER(#REF!),(#REF!-VLOOKUP($B1701,Stats!$A$2:$AA$19,11,FALSE))/VLOOKUP($B1701,Stats!$A$2:$AA$19,25,FALSE),""))</f>
        <v/>
      </c>
      <c r="BM1701" s="46">
        <f>IF(ISNUMBER(VLOOKUP($B1701,Stats!$A$2:$AA$19,2,FALSE))=FALSE,"",IF(ISNUMBER(AA1701),(AA1701-VLOOKUP($B1701,Stats!$A$2:$AA$19,12,FALSE))/VLOOKUP($B1701,Stats!$A$2:$AA$19,26,FALSE),""))</f>
        <v>-0.50855219968886545</v>
      </c>
      <c r="BN1701" s="46" t="str">
        <f>IF(ISNUMBER(VLOOKUP($B1701,Stats!$A$2:$AA$19,2,FALSE))=FALSE,"",IF(ISNUMBER(#REF!),(#REF!-VLOOKUP($B1701,Stats!$A$2:$AA$19,13,FALSE))/VLOOKUP($B1701,Stats!$A$2:$AA$19,27,FALSE),""))</f>
        <v/>
      </c>
      <c r="BO1701" s="46" t="str">
        <f>IF(ISNUMBER(VLOOKUP($B1701,Stats!$A$2:$AA$19,2,FALSE))=FALSE,"",IF(ISNUMBER(#REF!),(#REF!-VLOOKUP($B1701,Stats!$A$2:$AA$19,14,FALSE))/VLOOKUP($B1701,Stats!$A$2:$AB$19,28,FALSE),""))</f>
        <v/>
      </c>
      <c r="BP1701" s="46"/>
      <c r="BQ1701" s="46">
        <f>IF(ISNUMBER(VLOOKUP($B1701,Stats!$A$2:$AA$19,2,FALSE))=FALSE,"",IF(ISNUMBER(BM1701),BM1701,(VLOOKUP($B1701,Stats!$A$2:$AT$19,46,FALSE)-VLOOKUP($B1701,Stats!$A$2:$AA$19,12,FALSE))/VLOOKUP($B1701,Stats!$A$2:$AA$19,26,FALSE)))</f>
        <v>-0.50855219968886545</v>
      </c>
      <c r="BR1701" s="51">
        <f t="shared" si="355"/>
        <v>-0.50855219968886545</v>
      </c>
      <c r="BS1701" s="32" t="str">
        <f t="shared" si="350"/>
        <v>12773_201425</v>
      </c>
      <c r="BT1701" s="53">
        <f t="shared" si="351"/>
        <v>-0.57222469257257169</v>
      </c>
    </row>
    <row r="1702" spans="1:72" x14ac:dyDescent="0.15">
      <c r="A1702" s="16">
        <v>12773</v>
      </c>
      <c r="B1702" s="17">
        <v>201426</v>
      </c>
      <c r="C1702" s="3">
        <v>0</v>
      </c>
      <c r="D1702" s="23">
        <v>6.1778905163243802E-2</v>
      </c>
      <c r="E1702" s="18">
        <v>8.3217023287654995E-3</v>
      </c>
      <c r="F1702" s="24">
        <v>8</v>
      </c>
      <c r="G1702" s="24">
        <v>2</v>
      </c>
      <c r="H1702" s="20">
        <v>8.4541985084423399E-3</v>
      </c>
      <c r="I1702" s="20">
        <v>-3.5992876843595756E-3</v>
      </c>
      <c r="J1702" s="24">
        <v>6</v>
      </c>
      <c r="K1702" s="24">
        <v>2</v>
      </c>
      <c r="L1702" s="20">
        <v>1.9735795002387535E-2</v>
      </c>
      <c r="M1702" s="20">
        <v>-5.6184220938514384E-3</v>
      </c>
      <c r="N1702" s="19">
        <v>1.2976000000000001</v>
      </c>
      <c r="O1702" s="19">
        <v>1.0490742986498505</v>
      </c>
      <c r="P1702" s="25">
        <v>41999</v>
      </c>
      <c r="Q1702" s="20">
        <v>-7.1896974006478986E-3</v>
      </c>
      <c r="R1702" s="25">
        <v>41997</v>
      </c>
      <c r="S1702" s="25">
        <f>IF(ISNUMBER(R1702),VLOOKUP(B1702,Index!$B$3:$AB$18,27,FALSE),"")</f>
        <v>41997</v>
      </c>
      <c r="T1702" s="25">
        <f>IF(ISNUMBER($R1702),VLOOKUP($B1702,Index!$B$21:$AB$36,27,FALSE),"")</f>
        <v>41996</v>
      </c>
      <c r="U1702" s="25">
        <f>IF(ISNUMBER($R1702),VLOOKUP($B1702,Index!$B$39:$AB$54,27,FALSE),"")</f>
        <v>41996</v>
      </c>
      <c r="W1702" s="18">
        <v>1.8533671548973141</v>
      </c>
      <c r="X1702" s="19">
        <v>0.8</v>
      </c>
      <c r="Y1702" s="18">
        <v>0.15789320021295791</v>
      </c>
      <c r="Z1702" s="19">
        <f t="shared" si="352"/>
        <v>0</v>
      </c>
      <c r="AA1702" s="21">
        <v>8.59269893023267</v>
      </c>
      <c r="AB1702" s="3">
        <v>0</v>
      </c>
      <c r="AC1702" s="18">
        <v>3.4349698108521647</v>
      </c>
      <c r="AD1702" s="19">
        <v>0.64000000000000012</v>
      </c>
      <c r="AE1702" s="18">
        <v>2.4930262673489214E-2</v>
      </c>
      <c r="AF1702" s="19">
        <f t="shared" si="353"/>
        <v>0</v>
      </c>
      <c r="AG1702" s="21">
        <v>73.834474905621676</v>
      </c>
      <c r="AH1702" s="3">
        <v>0</v>
      </c>
      <c r="AK1702" t="str">
        <f t="shared" si="358"/>
        <v/>
      </c>
      <c r="AL1702" t="str">
        <f t="shared" si="358"/>
        <v/>
      </c>
      <c r="AM1702" t="str">
        <f t="shared" si="358"/>
        <v/>
      </c>
      <c r="AN1702" t="str">
        <f t="shared" si="358"/>
        <v/>
      </c>
      <c r="AO1702" t="str">
        <f t="shared" si="358"/>
        <v/>
      </c>
      <c r="AP1702">
        <f t="shared" si="358"/>
        <v>8.59269893023267</v>
      </c>
      <c r="AQ1702" t="str">
        <f t="shared" si="358"/>
        <v/>
      </c>
      <c r="AR1702" t="str">
        <f t="shared" si="358"/>
        <v/>
      </c>
      <c r="AS1702" t="str">
        <f t="shared" si="358"/>
        <v/>
      </c>
      <c r="AT1702" t="str">
        <f t="shared" si="358"/>
        <v/>
      </c>
      <c r="AU1702" t="str">
        <f t="shared" si="358"/>
        <v/>
      </c>
      <c r="AV1702" t="str">
        <f t="shared" si="358"/>
        <v/>
      </c>
      <c r="AW1702" t="str">
        <f t="shared" si="358"/>
        <v/>
      </c>
      <c r="AX1702" t="str">
        <f t="shared" si="358"/>
        <v/>
      </c>
      <c r="AZ1702" s="46">
        <f>IF(ISNUMBER(VLOOKUP($B1702,Stats!$A$2:$AA$19,2,FALSE))=FALSE,"",IF(ISNUMBER(W1702),(W1702-VLOOKUP($B1702,Stats!$A$2:$AA$19,2,FALSE))/VLOOKUP($B1702,Stats!$A$2:$AA$19,16,FALSE),""))</f>
        <v>0.61279068727154928</v>
      </c>
      <c r="BA1702" s="46">
        <f>IF(ISNUMBER(VLOOKUP($B1702,Stats!$A$2:$AA$19,2,FALSE))=FALSE,"",IF(ISNUMBER(X1702),(X1702-VLOOKUP($B1702,Stats!$A$2:$AA$19,3,FALSE))/VLOOKUP($B1702,Stats!$A$2:$AA$19,17,FALSE),""))</f>
        <v>1.5426863880595392</v>
      </c>
      <c r="BB1702" s="46"/>
      <c r="BC1702" s="46"/>
      <c r="BD1702" s="44">
        <f t="shared" si="349"/>
        <v>1.0777385376655442</v>
      </c>
      <c r="BE1702" s="46">
        <f>IF(ISNUMBER(VLOOKUP($B1702,Stats!$A$2:$AA$19,2,FALSE))=FALSE,"",IF(ISNUMBER(Y1702),(Y1702-VLOOKUP($B1702,Stats!$A$2:$AA$19,5,FALSE))/VLOOKUP($B1702,Stats!$A$2:$AA$19,19,FALSE),""))</f>
        <v>-0.52924480312882216</v>
      </c>
      <c r="BF1702" s="46"/>
      <c r="BG1702" s="46"/>
      <c r="BH1702" s="46">
        <f>IF(ISNUMBER(VLOOKUP($B1702,Stats!$A$2:$AA$19,2,FALSE))=FALSE,"",IF(ISNUMBER(Z1702),(Z1702-VLOOKUP($B1702,Stats!$A$2:$AA$19,8,FALSE))/VLOOKUP($B1702,Stats!$A$2:$AA$19,22,FALSE),""))</f>
        <v>-0.60316436580698729</v>
      </c>
      <c r="BI1702" s="46" t="str">
        <f>IF(ISNUMBER(VLOOKUP($B1702,Stats!$A$2:$AA$19,2,FALSE))=FALSE,"",IF(ISNUMBER(#REF!),(#REF!-VLOOKUP($B1702,Stats!$A$2:$AA$19,9,FALSE))/VLOOKUP($B1702,Stats!$A$2:$AA$19,23,FALSE),""))</f>
        <v/>
      </c>
      <c r="BJ1702" s="46" t="str">
        <f>IF(ISNUMBER(VLOOKUP($B1702,Stats!$A$2:$AA$19,2,FALSE))=FALSE,"",IF(ISNUMBER(#REF!),(#REF!-VLOOKUP($B1702,Stats!$A$2:$AA$19,10,FALSE))/VLOOKUP($B1702,Stats!$A$2:$AA$19,24,FALSE),""))</f>
        <v/>
      </c>
      <c r="BK1702" s="44">
        <f t="shared" si="354"/>
        <v>0.18952205244807932</v>
      </c>
      <c r="BL1702" s="46" t="str">
        <f>IF(ISNUMBER(VLOOKUP($B1702,Stats!$A$2:$AA$19,2,FALSE))=FALSE,"",IF(ISNUMBER(#REF!),(#REF!-VLOOKUP($B1702,Stats!$A$2:$AA$19,11,FALSE))/VLOOKUP($B1702,Stats!$A$2:$AA$19,25,FALSE),""))</f>
        <v/>
      </c>
      <c r="BM1702" s="46">
        <f>IF(ISNUMBER(VLOOKUP($B1702,Stats!$A$2:$AA$19,2,FALSE))=FALSE,"",IF(ISNUMBER(AA1702),(AA1702-VLOOKUP($B1702,Stats!$A$2:$AA$19,12,FALSE))/VLOOKUP($B1702,Stats!$A$2:$AA$19,26,FALSE),""))</f>
        <v>1.4127443370844954</v>
      </c>
      <c r="BN1702" s="46" t="str">
        <f>IF(ISNUMBER(VLOOKUP($B1702,Stats!$A$2:$AA$19,2,FALSE))=FALSE,"",IF(ISNUMBER(#REF!),(#REF!-VLOOKUP($B1702,Stats!$A$2:$AA$19,13,FALSE))/VLOOKUP($B1702,Stats!$A$2:$AA$19,27,FALSE),""))</f>
        <v/>
      </c>
      <c r="BO1702" s="46" t="str">
        <f>IF(ISNUMBER(VLOOKUP($B1702,Stats!$A$2:$AA$19,2,FALSE))=FALSE,"",IF(ISNUMBER(#REF!),(#REF!-VLOOKUP($B1702,Stats!$A$2:$AA$19,14,FALSE))/VLOOKUP($B1702,Stats!$A$2:$AB$19,28,FALSE),""))</f>
        <v/>
      </c>
      <c r="BP1702" s="46"/>
      <c r="BQ1702" s="46">
        <f>IF(ISNUMBER(VLOOKUP($B1702,Stats!$A$2:$AA$19,2,FALSE))=FALSE,"",IF(ISNUMBER(BM1702),BM1702,(VLOOKUP($B1702,Stats!$A$2:$AT$19,46,FALSE)-VLOOKUP($B1702,Stats!$A$2:$AA$19,12,FALSE))/VLOOKUP($B1702,Stats!$A$2:$AA$19,26,FALSE)))</f>
        <v>1.4127443370844954</v>
      </c>
      <c r="BR1702" s="51">
        <f t="shared" si="355"/>
        <v>1.4127443370844954</v>
      </c>
      <c r="BS1702" s="32" t="str">
        <f t="shared" si="350"/>
        <v>12773_201426</v>
      </c>
      <c r="BT1702" s="53">
        <f t="shared" si="351"/>
        <v>0.61180980641885552</v>
      </c>
    </row>
    <row r="1703" spans="1:72" x14ac:dyDescent="0.15">
      <c r="A1703" s="16">
        <v>12773</v>
      </c>
      <c r="B1703" s="17">
        <v>201427</v>
      </c>
      <c r="C1703" s="3">
        <v>0</v>
      </c>
      <c r="D1703" s="23">
        <v>2.0576448828606653E-2</v>
      </c>
      <c r="E1703" s="18">
        <v>1.2923053859355478E-2</v>
      </c>
      <c r="F1703" s="24">
        <v>2</v>
      </c>
      <c r="G1703" s="24">
        <v>1</v>
      </c>
      <c r="H1703" s="20">
        <v>1.2336154867639837E-2</v>
      </c>
      <c r="I1703" s="20">
        <v>-4.0700353248349641E-3</v>
      </c>
      <c r="J1703" s="24">
        <v>1</v>
      </c>
      <c r="K1703" s="24">
        <v>1</v>
      </c>
      <c r="L1703" s="20">
        <v>2.1127303570051659E-2</v>
      </c>
      <c r="M1703" s="20">
        <v>-4.0700353248349641E-3</v>
      </c>
      <c r="N1703" s="19">
        <v>1.3243</v>
      </c>
      <c r="O1703" s="19">
        <v>1.0169712793733681</v>
      </c>
      <c r="P1703" s="25">
        <v>42004</v>
      </c>
      <c r="Q1703" s="20">
        <v>-4.0700353248349641E-3</v>
      </c>
      <c r="R1703" s="25">
        <v>42003</v>
      </c>
      <c r="S1703" s="25">
        <f>IF(ISNUMBER(R1703),VLOOKUP(B1703,Index!$B$3:$AB$18,27,FALSE),"")</f>
        <v>42002</v>
      </c>
      <c r="T1703" s="25">
        <f>IF(ISNUMBER($R1703),VLOOKUP($B1703,Index!$B$21:$AB$36,27,FALSE),"")</f>
        <v>42003</v>
      </c>
      <c r="U1703" s="25">
        <f>IF(ISNUMBER($R1703),VLOOKUP($B1703,Index!$B$39:$AB$54,27,FALSE),"")</f>
        <v>42003</v>
      </c>
      <c r="W1703" s="18">
        <v>2.4691738594327983</v>
      </c>
      <c r="X1703" s="19">
        <v>0.66666666666666663</v>
      </c>
      <c r="Y1703" s="18">
        <v>0.24519770712355551</v>
      </c>
      <c r="Z1703" s="19">
        <f t="shared" si="352"/>
        <v>1</v>
      </c>
      <c r="AA1703" s="21">
        <v>5.0555946537002123</v>
      </c>
      <c r="AB1703" s="3">
        <v>0</v>
      </c>
      <c r="AC1703" s="18">
        <v>6.0968195481062608</v>
      </c>
      <c r="AD1703" s="19">
        <v>0.44444444444444442</v>
      </c>
      <c r="AE1703" s="18">
        <v>6.0121915578648905E-2</v>
      </c>
      <c r="AF1703" s="19">
        <f t="shared" si="353"/>
        <v>1</v>
      </c>
      <c r="AG1703" s="21">
        <v>25.559037302522171</v>
      </c>
      <c r="AH1703" s="3">
        <v>0</v>
      </c>
      <c r="AK1703" t="str">
        <f t="shared" ref="AK1703:AX1712" si="359">IF($B1703=AK$2,$AA1703,"")</f>
        <v/>
      </c>
      <c r="AL1703" t="str">
        <f t="shared" si="359"/>
        <v/>
      </c>
      <c r="AM1703" t="str">
        <f t="shared" si="359"/>
        <v/>
      </c>
      <c r="AN1703" t="str">
        <f t="shared" si="359"/>
        <v/>
      </c>
      <c r="AO1703" t="str">
        <f t="shared" si="359"/>
        <v/>
      </c>
      <c r="AP1703" t="str">
        <f t="shared" si="359"/>
        <v/>
      </c>
      <c r="AQ1703">
        <f t="shared" si="359"/>
        <v>5.0555946537002123</v>
      </c>
      <c r="AR1703" t="str">
        <f t="shared" si="359"/>
        <v/>
      </c>
      <c r="AS1703" t="str">
        <f t="shared" si="359"/>
        <v/>
      </c>
      <c r="AT1703" t="str">
        <f t="shared" si="359"/>
        <v/>
      </c>
      <c r="AU1703" t="str">
        <f t="shared" si="359"/>
        <v/>
      </c>
      <c r="AV1703" t="str">
        <f t="shared" si="359"/>
        <v/>
      </c>
      <c r="AW1703" t="str">
        <f t="shared" si="359"/>
        <v/>
      </c>
      <c r="AX1703" t="str">
        <f t="shared" si="359"/>
        <v/>
      </c>
      <c r="AZ1703" s="46">
        <f>IF(ISNUMBER(VLOOKUP($B1703,Stats!$A$2:$AA$19,2,FALSE))=FALSE,"",IF(ISNUMBER(W1703),(W1703-VLOOKUP($B1703,Stats!$A$2:$AA$19,2,FALSE))/VLOOKUP($B1703,Stats!$A$2:$AA$19,16,FALSE),""))</f>
        <v>0.67961340343065646</v>
      </c>
      <c r="BA1703" s="46">
        <f>IF(ISNUMBER(VLOOKUP($B1703,Stats!$A$2:$AA$19,2,FALSE))=FALSE,"",IF(ISNUMBER(X1703),(X1703-VLOOKUP($B1703,Stats!$A$2:$AA$19,3,FALSE))/VLOOKUP($B1703,Stats!$A$2:$AA$19,17,FALSE),""))</f>
        <v>0.191037174757621</v>
      </c>
      <c r="BB1703" s="46"/>
      <c r="BC1703" s="46"/>
      <c r="BD1703" s="44">
        <f t="shared" si="349"/>
        <v>0.4353252890941387</v>
      </c>
      <c r="BE1703" s="46">
        <f>IF(ISNUMBER(VLOOKUP($B1703,Stats!$A$2:$AA$19,2,FALSE))=FALSE,"",IF(ISNUMBER(Y1703),(Y1703-VLOOKUP($B1703,Stats!$A$2:$AA$19,5,FALSE))/VLOOKUP($B1703,Stats!$A$2:$AA$19,19,FALSE),""))</f>
        <v>0.41745341211930526</v>
      </c>
      <c r="BF1703" s="46"/>
      <c r="BG1703" s="46"/>
      <c r="BH1703" s="46">
        <f>IF(ISNUMBER(VLOOKUP($B1703,Stats!$A$2:$AA$19,2,FALSE))=FALSE,"",IF(ISNUMBER(Z1703),(Z1703-VLOOKUP($B1703,Stats!$A$2:$AA$19,8,FALSE))/VLOOKUP($B1703,Stats!$A$2:$AA$19,22,FALSE),""))</f>
        <v>0.41115882059143566</v>
      </c>
      <c r="BI1703" s="46" t="str">
        <f>IF(ISNUMBER(VLOOKUP($B1703,Stats!$A$2:$AA$19,2,FALSE))=FALSE,"",IF(ISNUMBER(#REF!),(#REF!-VLOOKUP($B1703,Stats!$A$2:$AA$19,9,FALSE))/VLOOKUP($B1703,Stats!$A$2:$AA$19,23,FALSE),""))</f>
        <v/>
      </c>
      <c r="BJ1703" s="46" t="str">
        <f>IF(ISNUMBER(VLOOKUP($B1703,Stats!$A$2:$AA$19,2,FALSE))=FALSE,"",IF(ISNUMBER(#REF!),(#REF!-VLOOKUP($B1703,Stats!$A$2:$AA$19,10,FALSE))/VLOOKUP($B1703,Stats!$A$2:$AA$19,24,FALSE),""))</f>
        <v/>
      </c>
      <c r="BK1703" s="44">
        <f t="shared" si="354"/>
        <v>-0.16886974230608295</v>
      </c>
      <c r="BL1703" s="46" t="str">
        <f>IF(ISNUMBER(VLOOKUP($B1703,Stats!$A$2:$AA$19,2,FALSE))=FALSE,"",IF(ISNUMBER(#REF!),(#REF!-VLOOKUP($B1703,Stats!$A$2:$AA$19,11,FALSE))/VLOOKUP($B1703,Stats!$A$2:$AA$19,25,FALSE),""))</f>
        <v/>
      </c>
      <c r="BM1703" s="46">
        <f>IF(ISNUMBER(VLOOKUP($B1703,Stats!$A$2:$AA$19,2,FALSE))=FALSE,"",IF(ISNUMBER(AA1703),(AA1703-VLOOKUP($B1703,Stats!$A$2:$AA$19,12,FALSE))/VLOOKUP($B1703,Stats!$A$2:$AA$19,26,FALSE),""))</f>
        <v>-6.0214254834739675E-2</v>
      </c>
      <c r="BN1703" s="46" t="str">
        <f>IF(ISNUMBER(VLOOKUP($B1703,Stats!$A$2:$AA$19,2,FALSE))=FALSE,"",IF(ISNUMBER(#REF!),(#REF!-VLOOKUP($B1703,Stats!$A$2:$AA$19,13,FALSE))/VLOOKUP($B1703,Stats!$A$2:$AA$19,27,FALSE),""))</f>
        <v/>
      </c>
      <c r="BO1703" s="46" t="str">
        <f>IF(ISNUMBER(VLOOKUP($B1703,Stats!$A$2:$AA$19,2,FALSE))=FALSE,"",IF(ISNUMBER(#REF!),(#REF!-VLOOKUP($B1703,Stats!$A$2:$AA$19,14,FALSE))/VLOOKUP($B1703,Stats!$A$2:$AB$19,28,FALSE),""))</f>
        <v/>
      </c>
      <c r="BP1703" s="46"/>
      <c r="BQ1703" s="46">
        <f>IF(ISNUMBER(VLOOKUP($B1703,Stats!$A$2:$AA$19,2,FALSE))=FALSE,"",IF(ISNUMBER(BM1703),BM1703,(VLOOKUP($B1703,Stats!$A$2:$AT$19,46,FALSE)-VLOOKUP($B1703,Stats!$A$2:$AA$19,12,FALSE))/VLOOKUP($B1703,Stats!$A$2:$AA$19,26,FALSE)))</f>
        <v>-6.0214254834739675E-2</v>
      </c>
      <c r="BR1703" s="51">
        <f t="shared" si="355"/>
        <v>-6.0214254834739675E-2</v>
      </c>
      <c r="BS1703" s="32" t="str">
        <f t="shared" si="350"/>
        <v>12773_201427</v>
      </c>
      <c r="BT1703" s="53">
        <f t="shared" si="351"/>
        <v>-2.6299638531769965E-2</v>
      </c>
    </row>
    <row r="1704" spans="1:72" x14ac:dyDescent="0.15">
      <c r="A1704" s="16">
        <v>12773</v>
      </c>
      <c r="B1704" s="17">
        <v>201501</v>
      </c>
      <c r="C1704" s="3">
        <v>0</v>
      </c>
      <c r="D1704" s="23">
        <v>4.5684512572679914E-2</v>
      </c>
      <c r="E1704" s="18">
        <v>1.9152483218254447E-2</v>
      </c>
      <c r="F1704" s="24">
        <v>3</v>
      </c>
      <c r="G1704" s="24">
        <v>2</v>
      </c>
      <c r="H1704" s="20">
        <v>1.8041394123319881E-2</v>
      </c>
      <c r="I1704" s="20">
        <v>-4.266753057431405E-3</v>
      </c>
      <c r="J1704" s="24">
        <v>2</v>
      </c>
      <c r="K1704" s="24">
        <v>2</v>
      </c>
      <c r="L1704" s="20">
        <v>4.0776259155780537E-2</v>
      </c>
      <c r="M1704" s="20">
        <v>-7.1725720843494045E-3</v>
      </c>
      <c r="N1704" s="19">
        <v>1.3960999999999999</v>
      </c>
      <c r="O1704" s="19">
        <v>1.012914459841834</v>
      </c>
      <c r="P1704" s="25">
        <v>42010</v>
      </c>
      <c r="Q1704" s="20">
        <v>-8.5237447174270065E-3</v>
      </c>
      <c r="R1704" s="25">
        <v>42012</v>
      </c>
      <c r="S1704" s="25">
        <f>IF(ISNUMBER(R1704),VLOOKUP(B1704,Index!$B$3:$AB$18,27,FALSE),"")</f>
        <v>42013</v>
      </c>
      <c r="T1704" s="25">
        <f>IF(ISNUMBER($R1704),VLOOKUP($B1704,Index!$B$21:$AB$36,27,FALSE),"")</f>
        <v>42013</v>
      </c>
      <c r="U1704" s="25">
        <f>IF(ISNUMBER($R1704),VLOOKUP($B1704,Index!$B$39:$AB$54,27,FALSE),"")</f>
        <v>42011</v>
      </c>
      <c r="W1704" s="18">
        <v>3.2892849052329534</v>
      </c>
      <c r="X1704" s="19">
        <v>0.6</v>
      </c>
      <c r="Y1704" s="18">
        <v>0.36339281890701497</v>
      </c>
      <c r="Z1704" s="19">
        <f t="shared" si="352"/>
        <v>1</v>
      </c>
      <c r="AA1704" s="21">
        <v>5.3596763027495182</v>
      </c>
      <c r="AB1704" s="3">
        <v>0</v>
      </c>
      <c r="AC1704" s="18">
        <v>10.81939518779336</v>
      </c>
      <c r="AD1704" s="19">
        <v>0.36</v>
      </c>
      <c r="AE1704" s="18">
        <v>0.13205434083318657</v>
      </c>
      <c r="AF1704" s="19">
        <f t="shared" si="353"/>
        <v>1</v>
      </c>
      <c r="AG1704" s="21">
        <v>28.726130070254744</v>
      </c>
      <c r="AH1704" s="3">
        <v>0</v>
      </c>
      <c r="AK1704" t="str">
        <f t="shared" si="359"/>
        <v/>
      </c>
      <c r="AL1704" t="str">
        <f t="shared" si="359"/>
        <v/>
      </c>
      <c r="AM1704" t="str">
        <f t="shared" si="359"/>
        <v/>
      </c>
      <c r="AN1704" t="str">
        <f t="shared" si="359"/>
        <v/>
      </c>
      <c r="AO1704" t="str">
        <f t="shared" si="359"/>
        <v/>
      </c>
      <c r="AP1704" t="str">
        <f t="shared" si="359"/>
        <v/>
      </c>
      <c r="AQ1704" t="str">
        <f t="shared" si="359"/>
        <v/>
      </c>
      <c r="AR1704">
        <f t="shared" si="359"/>
        <v>5.3596763027495182</v>
      </c>
      <c r="AS1704" t="str">
        <f t="shared" si="359"/>
        <v/>
      </c>
      <c r="AT1704" t="str">
        <f t="shared" si="359"/>
        <v/>
      </c>
      <c r="AU1704" t="str">
        <f t="shared" si="359"/>
        <v/>
      </c>
      <c r="AV1704" t="str">
        <f t="shared" si="359"/>
        <v/>
      </c>
      <c r="AW1704" t="str">
        <f t="shared" si="359"/>
        <v/>
      </c>
      <c r="AX1704" t="str">
        <f t="shared" si="359"/>
        <v/>
      </c>
      <c r="AZ1704" s="46">
        <f>IF(ISNUMBER(VLOOKUP($B1704,Stats!$A$2:$AA$19,2,FALSE))=FALSE,"",IF(ISNUMBER(W1704),(W1704-VLOOKUP($B1704,Stats!$A$2:$AA$19,2,FALSE))/VLOOKUP($B1704,Stats!$A$2:$AA$19,16,FALSE),""))</f>
        <v>0.93161242970871416</v>
      </c>
      <c r="BA1704" s="46">
        <f>IF(ISNUMBER(VLOOKUP($B1704,Stats!$A$2:$AA$19,2,FALSE))=FALSE,"",IF(ISNUMBER(X1704),(X1704-VLOOKUP($B1704,Stats!$A$2:$AA$19,3,FALSE))/VLOOKUP($B1704,Stats!$A$2:$AA$19,17,FALSE),""))</f>
        <v>0.25266102439703397</v>
      </c>
      <c r="BB1704" s="46"/>
      <c r="BC1704" s="46"/>
      <c r="BD1704" s="44">
        <f t="shared" si="349"/>
        <v>0.59213672705287412</v>
      </c>
      <c r="BE1704" s="46">
        <f>IF(ISNUMBER(VLOOKUP($B1704,Stats!$A$2:$AA$19,2,FALSE))=FALSE,"",IF(ISNUMBER(Y1704),(Y1704-VLOOKUP($B1704,Stats!$A$2:$AA$19,5,FALSE))/VLOOKUP($B1704,Stats!$A$2:$AA$19,19,FALSE),""))</f>
        <v>0.75049197527634481</v>
      </c>
      <c r="BF1704" s="46"/>
      <c r="BG1704" s="46"/>
      <c r="BH1704" s="46">
        <f>IF(ISNUMBER(VLOOKUP($B1704,Stats!$A$2:$AA$19,2,FALSE))=FALSE,"",IF(ISNUMBER(Z1704),(Z1704-VLOOKUP($B1704,Stats!$A$2:$AA$19,8,FALSE))/VLOOKUP($B1704,Stats!$A$2:$AA$19,22,FALSE),""))</f>
        <v>0.57826828658858598</v>
      </c>
      <c r="BI1704" s="46" t="str">
        <f>IF(ISNUMBER(VLOOKUP($B1704,Stats!$A$2:$AA$19,2,FALSE))=FALSE,"",IF(ISNUMBER(#REF!),(#REF!-VLOOKUP($B1704,Stats!$A$2:$AA$19,9,FALSE))/VLOOKUP($B1704,Stats!$A$2:$AA$19,23,FALSE),""))</f>
        <v/>
      </c>
      <c r="BJ1704" s="46" t="str">
        <f>IF(ISNUMBER(VLOOKUP($B1704,Stats!$A$2:$AA$19,2,FALSE))=FALSE,"",IF(ISNUMBER(#REF!),(#REF!-VLOOKUP($B1704,Stats!$A$2:$AA$19,10,FALSE))/VLOOKUP($B1704,Stats!$A$2:$AA$19,24,FALSE),""))</f>
        <v/>
      </c>
      <c r="BK1704" s="44">
        <f t="shared" si="354"/>
        <v>-0.35186389671686552</v>
      </c>
      <c r="BL1704" s="46" t="str">
        <f>IF(ISNUMBER(VLOOKUP($B1704,Stats!$A$2:$AA$19,2,FALSE))=FALSE,"",IF(ISNUMBER(#REF!),(#REF!-VLOOKUP($B1704,Stats!$A$2:$AA$19,11,FALSE))/VLOOKUP($B1704,Stats!$A$2:$AA$19,25,FALSE),""))</f>
        <v/>
      </c>
      <c r="BM1704" s="46">
        <f>IF(ISNUMBER(VLOOKUP($B1704,Stats!$A$2:$AA$19,2,FALSE))=FALSE,"",IF(ISNUMBER(AA1704),(AA1704-VLOOKUP($B1704,Stats!$A$2:$AA$19,12,FALSE))/VLOOKUP($B1704,Stats!$A$2:$AA$19,26,FALSE),""))</f>
        <v>1.6577151194235598E-2</v>
      </c>
      <c r="BN1704" s="46" t="str">
        <f>IF(ISNUMBER(VLOOKUP($B1704,Stats!$A$2:$AA$19,2,FALSE))=FALSE,"",IF(ISNUMBER(#REF!),(#REF!-VLOOKUP($B1704,Stats!$A$2:$AA$19,13,FALSE))/VLOOKUP($B1704,Stats!$A$2:$AA$19,27,FALSE),""))</f>
        <v/>
      </c>
      <c r="BO1704" s="46" t="str">
        <f>IF(ISNUMBER(VLOOKUP($B1704,Stats!$A$2:$AA$19,2,FALSE))=FALSE,"",IF(ISNUMBER(#REF!),(#REF!-VLOOKUP($B1704,Stats!$A$2:$AA$19,14,FALSE))/VLOOKUP($B1704,Stats!$A$2:$AB$19,28,FALSE),""))</f>
        <v/>
      </c>
      <c r="BP1704" s="46"/>
      <c r="BQ1704" s="46">
        <f>IF(ISNUMBER(VLOOKUP($B1704,Stats!$A$2:$AA$19,2,FALSE))=FALSE,"",IF(ISNUMBER(BM1704),BM1704,(VLOOKUP($B1704,Stats!$A$2:$AT$19,46,FALSE)-VLOOKUP($B1704,Stats!$A$2:$AA$19,12,FALSE))/VLOOKUP($B1704,Stats!$A$2:$AA$19,26,FALSE)))</f>
        <v>1.6577151194235598E-2</v>
      </c>
      <c r="BR1704" s="51">
        <f t="shared" si="355"/>
        <v>1.6577151194235598E-2</v>
      </c>
      <c r="BS1704" s="32" t="str">
        <f t="shared" si="350"/>
        <v>12773_201501</v>
      </c>
      <c r="BT1704" s="53">
        <f t="shared" si="351"/>
        <v>-8.9375562380697368E-2</v>
      </c>
    </row>
    <row r="1705" spans="1:72" x14ac:dyDescent="0.15">
      <c r="A1705" s="16">
        <v>12773</v>
      </c>
      <c r="B1705" s="17">
        <v>201502</v>
      </c>
      <c r="C1705" s="3">
        <v>0</v>
      </c>
      <c r="D1705" s="23">
        <v>4.1377816291161107E-2</v>
      </c>
      <c r="E1705" s="18">
        <v>1.9809069342226603E-2</v>
      </c>
      <c r="F1705" s="24">
        <v>7</v>
      </c>
      <c r="G1705" s="24">
        <v>3</v>
      </c>
      <c r="H1705" s="20">
        <v>1.4260229112913849E-2</v>
      </c>
      <c r="I1705" s="20">
        <v>-1.9137237369435772E-2</v>
      </c>
      <c r="J1705" s="24">
        <v>3</v>
      </c>
      <c r="K1705" s="24">
        <v>1</v>
      </c>
      <c r="L1705" s="20">
        <v>2.5983451879808328E-2</v>
      </c>
      <c r="M1705" s="20">
        <v>-4.0596058770280607E-2</v>
      </c>
      <c r="N1705" s="19">
        <v>1.4568000000000001</v>
      </c>
      <c r="O1705" s="19">
        <v>1.0337780300879933</v>
      </c>
      <c r="P1705" s="25">
        <v>42026</v>
      </c>
      <c r="Q1705" s="20">
        <v>-4.0596058770280607E-2</v>
      </c>
      <c r="R1705" s="25">
        <v>42023</v>
      </c>
      <c r="S1705" s="25">
        <f>IF(ISNUMBER(R1705),VLOOKUP(B1705,Index!$B$3:$AB$18,27,FALSE),"")</f>
        <v>42023</v>
      </c>
      <c r="T1705" s="25">
        <f>IF(ISNUMBER($R1705),VLOOKUP($B1705,Index!$B$21:$AB$36,27,FALSE),"")</f>
        <v>42023</v>
      </c>
      <c r="U1705" s="25">
        <f>IF(ISNUMBER($R1705),VLOOKUP($B1705,Index!$B$39:$AB$54,27,FALSE),"")</f>
        <v>42027</v>
      </c>
      <c r="W1705" s="18">
        <v>1.2413344887348332</v>
      </c>
      <c r="X1705" s="19">
        <v>0.7</v>
      </c>
      <c r="Y1705" s="18">
        <v>0.37585066469789713</v>
      </c>
      <c r="Z1705" s="19">
        <f t="shared" si="352"/>
        <v>0</v>
      </c>
      <c r="AA1705" s="21">
        <v>1.0192569807158918</v>
      </c>
      <c r="AB1705" s="3">
        <v>0</v>
      </c>
      <c r="AC1705" s="18">
        <v>1.5409113129225698</v>
      </c>
      <c r="AD1705" s="19">
        <v>0.48999999999999994</v>
      </c>
      <c r="AE1705" s="18">
        <v>0.14126372215385111</v>
      </c>
      <c r="AF1705" s="19">
        <f t="shared" si="353"/>
        <v>0</v>
      </c>
      <c r="AG1705" s="21">
        <v>1.0388847927380758</v>
      </c>
      <c r="AH1705" s="3">
        <v>0</v>
      </c>
      <c r="AK1705" t="str">
        <f t="shared" si="359"/>
        <v/>
      </c>
      <c r="AL1705" t="str">
        <f t="shared" si="359"/>
        <v/>
      </c>
      <c r="AM1705" t="str">
        <f t="shared" si="359"/>
        <v/>
      </c>
      <c r="AN1705" t="str">
        <f t="shared" si="359"/>
        <v/>
      </c>
      <c r="AO1705" t="str">
        <f t="shared" si="359"/>
        <v/>
      </c>
      <c r="AP1705" t="str">
        <f t="shared" si="359"/>
        <v/>
      </c>
      <c r="AQ1705" t="str">
        <f t="shared" si="359"/>
        <v/>
      </c>
      <c r="AR1705" t="str">
        <f t="shared" si="359"/>
        <v/>
      </c>
      <c r="AS1705">
        <f t="shared" si="359"/>
        <v>1.0192569807158918</v>
      </c>
      <c r="AT1705" t="str">
        <f t="shared" si="359"/>
        <v/>
      </c>
      <c r="AU1705" t="str">
        <f t="shared" si="359"/>
        <v/>
      </c>
      <c r="AV1705" t="str">
        <f t="shared" si="359"/>
        <v/>
      </c>
      <c r="AW1705" t="str">
        <f t="shared" si="359"/>
        <v/>
      </c>
      <c r="AX1705" t="str">
        <f t="shared" si="359"/>
        <v/>
      </c>
      <c r="AZ1705" s="46">
        <f>IF(ISNUMBER(VLOOKUP($B1705,Stats!$A$2:$AA$19,2,FALSE))=FALSE,"",IF(ISNUMBER(W1705),(W1705-VLOOKUP($B1705,Stats!$A$2:$AA$19,2,FALSE))/VLOOKUP($B1705,Stats!$A$2:$AA$19,16,FALSE),""))</f>
        <v>0.76195082159651206</v>
      </c>
      <c r="BA1705" s="46">
        <f>IF(ISNUMBER(VLOOKUP($B1705,Stats!$A$2:$AA$19,2,FALSE))=FALSE,"",IF(ISNUMBER(X1705),(X1705-VLOOKUP($B1705,Stats!$A$2:$AA$19,3,FALSE))/VLOOKUP($B1705,Stats!$A$2:$AA$19,17,FALSE),""))</f>
        <v>0.38056958571220034</v>
      </c>
      <c r="BB1705" s="46"/>
      <c r="BC1705" s="46"/>
      <c r="BD1705" s="44">
        <f t="shared" si="349"/>
        <v>0.57126020365435615</v>
      </c>
      <c r="BE1705" s="46">
        <f>IF(ISNUMBER(VLOOKUP($B1705,Stats!$A$2:$AA$19,2,FALSE))=FALSE,"",IF(ISNUMBER(Y1705),(Y1705-VLOOKUP($B1705,Stats!$A$2:$AA$19,5,FALSE))/VLOOKUP($B1705,Stats!$A$2:$AA$19,19,FALSE),""))</f>
        <v>0.37044421664411836</v>
      </c>
      <c r="BF1705" s="46"/>
      <c r="BG1705" s="46"/>
      <c r="BH1705" s="46">
        <f>IF(ISNUMBER(VLOOKUP($B1705,Stats!$A$2:$AA$19,2,FALSE))=FALSE,"",IF(ISNUMBER(Z1705),(Z1705-VLOOKUP($B1705,Stats!$A$2:$AA$19,8,FALSE))/VLOOKUP($B1705,Stats!$A$2:$AA$19,22,FALSE),""))</f>
        <v>-0.48836753916131515</v>
      </c>
      <c r="BI1705" s="46" t="str">
        <f>IF(ISNUMBER(VLOOKUP($B1705,Stats!$A$2:$AA$19,2,FALSE))=FALSE,"",IF(ISNUMBER(#REF!),(#REF!-VLOOKUP($B1705,Stats!$A$2:$AA$19,9,FALSE))/VLOOKUP($B1705,Stats!$A$2:$AA$19,23,FALSE),""))</f>
        <v/>
      </c>
      <c r="BJ1705" s="46" t="str">
        <f>IF(ISNUMBER(VLOOKUP($B1705,Stats!$A$2:$AA$19,2,FALSE))=FALSE,"",IF(ISNUMBER(#REF!),(#REF!-VLOOKUP($B1705,Stats!$A$2:$AA$19,10,FALSE))/VLOOKUP($B1705,Stats!$A$2:$AA$19,24,FALSE),""))</f>
        <v/>
      </c>
      <c r="BK1705" s="44">
        <f t="shared" si="354"/>
        <v>-0.4058212133992774</v>
      </c>
      <c r="BL1705" s="46" t="str">
        <f>IF(ISNUMBER(VLOOKUP($B1705,Stats!$A$2:$AA$19,2,FALSE))=FALSE,"",IF(ISNUMBER(#REF!),(#REF!-VLOOKUP($B1705,Stats!$A$2:$AA$19,11,FALSE))/VLOOKUP($B1705,Stats!$A$2:$AA$19,25,FALSE),""))</f>
        <v/>
      </c>
      <c r="BM1705" s="46">
        <f>IF(ISNUMBER(VLOOKUP($B1705,Stats!$A$2:$AA$19,2,FALSE))=FALSE,"",IF(ISNUMBER(AA1705),(AA1705-VLOOKUP($B1705,Stats!$A$2:$AA$19,12,FALSE))/VLOOKUP($B1705,Stats!$A$2:$AA$19,26,FALSE),""))</f>
        <v>-0.23169993959396798</v>
      </c>
      <c r="BN1705" s="46" t="str">
        <f>IF(ISNUMBER(VLOOKUP($B1705,Stats!$A$2:$AA$19,2,FALSE))=FALSE,"",IF(ISNUMBER(#REF!),(#REF!-VLOOKUP($B1705,Stats!$A$2:$AA$19,13,FALSE))/VLOOKUP($B1705,Stats!$A$2:$AA$19,27,FALSE),""))</f>
        <v/>
      </c>
      <c r="BO1705" s="46" t="str">
        <f>IF(ISNUMBER(VLOOKUP($B1705,Stats!$A$2:$AA$19,2,FALSE))=FALSE,"",IF(ISNUMBER(#REF!),(#REF!-VLOOKUP($B1705,Stats!$A$2:$AA$19,14,FALSE))/VLOOKUP($B1705,Stats!$A$2:$AB$19,28,FALSE),""))</f>
        <v/>
      </c>
      <c r="BP1705" s="46"/>
      <c r="BQ1705" s="46">
        <f>IF(ISNUMBER(VLOOKUP($B1705,Stats!$A$2:$AA$19,2,FALSE))=FALSE,"",IF(ISNUMBER(BM1705),BM1705,(VLOOKUP($B1705,Stats!$A$2:$AT$19,46,FALSE)-VLOOKUP($B1705,Stats!$A$2:$AA$19,12,FALSE))/VLOOKUP($B1705,Stats!$A$2:$AA$19,26,FALSE)))</f>
        <v>-0.23169993959396798</v>
      </c>
      <c r="BR1705" s="51">
        <f t="shared" si="355"/>
        <v>-0.23169993959396798</v>
      </c>
      <c r="BS1705" s="32" t="str">
        <f t="shared" si="350"/>
        <v>12773_201502</v>
      </c>
      <c r="BT1705" s="53">
        <f t="shared" si="351"/>
        <v>-0.1755806752274888</v>
      </c>
    </row>
    <row r="1706" spans="1:72" x14ac:dyDescent="0.15">
      <c r="A1706" s="16">
        <v>12773</v>
      </c>
      <c r="B1706" s="17">
        <v>201503</v>
      </c>
      <c r="C1706" s="3">
        <v>0</v>
      </c>
      <c r="D1706" s="23">
        <v>-1.4978156854586921E-2</v>
      </c>
      <c r="E1706" s="18">
        <v>6.7001305714077791E-3</v>
      </c>
      <c r="F1706" s="24">
        <v>3</v>
      </c>
      <c r="G1706" s="24">
        <v>7</v>
      </c>
      <c r="H1706" s="20">
        <v>6.5245061624205443E-3</v>
      </c>
      <c r="I1706" s="20">
        <v>-4.9217153805458814E-3</v>
      </c>
      <c r="J1706" s="24">
        <v>2</v>
      </c>
      <c r="K1706" s="24">
        <v>4</v>
      </c>
      <c r="L1706" s="20">
        <v>1.2828513972678701E-2</v>
      </c>
      <c r="M1706" s="20">
        <v>-1.0088532015647633E-2</v>
      </c>
      <c r="N1706" s="19">
        <v>1.4668000000000001</v>
      </c>
      <c r="O1706" s="19">
        <v>1.0042448308914147</v>
      </c>
      <c r="P1706" s="25">
        <v>42031</v>
      </c>
      <c r="Q1706" s="20">
        <v>-3.1565312244341448E-2</v>
      </c>
      <c r="R1706" s="25">
        <v>42041</v>
      </c>
      <c r="S1706" s="25">
        <f>IF(ISNUMBER(R1706),VLOOKUP(B1706,Index!$B$3:$AB$18,27,FALSE),"")</f>
        <v>42041</v>
      </c>
      <c r="T1706" s="25">
        <f>IF(ISNUMBER($R1706),VLOOKUP($B1706,Index!$B$21:$AB$36,27,FALSE),"")</f>
        <v>42041</v>
      </c>
      <c r="U1706" s="25">
        <f>IF(ISNUMBER($R1706),VLOOKUP($B1706,Index!$B$39:$AB$54,27,FALSE),"")</f>
        <v>42034</v>
      </c>
      <c r="W1706" s="18">
        <v>-0.44934470563760764</v>
      </c>
      <c r="X1706" s="19">
        <v>0.3</v>
      </c>
      <c r="Y1706" s="18">
        <v>0.12712603935704411</v>
      </c>
      <c r="Z1706" s="19">
        <f t="shared" si="352"/>
        <v>0</v>
      </c>
      <c r="AA1706" s="21" t="s">
        <v>25</v>
      </c>
      <c r="AB1706" s="3">
        <v>0</v>
      </c>
      <c r="AC1706" s="18">
        <v>0.20191066448454825</v>
      </c>
      <c r="AD1706" s="19">
        <v>0.09</v>
      </c>
      <c r="AE1706" s="18">
        <v>1.616102988260873E-2</v>
      </c>
      <c r="AF1706" s="19">
        <f t="shared" si="353"/>
        <v>0</v>
      </c>
      <c r="AG1706" s="21" t="s">
        <v>25</v>
      </c>
      <c r="AH1706" s="3">
        <v>0</v>
      </c>
      <c r="AK1706" t="str">
        <f t="shared" si="359"/>
        <v/>
      </c>
      <c r="AL1706" t="str">
        <f t="shared" si="359"/>
        <v/>
      </c>
      <c r="AM1706" t="str">
        <f t="shared" si="359"/>
        <v/>
      </c>
      <c r="AN1706" t="str">
        <f t="shared" si="359"/>
        <v/>
      </c>
      <c r="AO1706" t="str">
        <f t="shared" si="359"/>
        <v/>
      </c>
      <c r="AP1706" t="str">
        <f t="shared" si="359"/>
        <v/>
      </c>
      <c r="AQ1706" t="str">
        <f t="shared" si="359"/>
        <v/>
      </c>
      <c r="AR1706" t="str">
        <f t="shared" si="359"/>
        <v/>
      </c>
      <c r="AS1706" t="str">
        <f t="shared" si="359"/>
        <v/>
      </c>
      <c r="AT1706" t="str">
        <f t="shared" si="359"/>
        <v/>
      </c>
      <c r="AU1706" t="str">
        <f t="shared" si="359"/>
        <v/>
      </c>
      <c r="AV1706" t="str">
        <f t="shared" si="359"/>
        <v/>
      </c>
      <c r="AW1706" t="str">
        <f t="shared" si="359"/>
        <v/>
      </c>
      <c r="AX1706" t="str">
        <f t="shared" si="359"/>
        <v/>
      </c>
      <c r="AZ1706" s="46">
        <f>IF(ISNUMBER(VLOOKUP($B1706,Stats!$A$2:$AA$19,2,FALSE))=FALSE,"",IF(ISNUMBER(W1706),(W1706-VLOOKUP($B1706,Stats!$A$2:$AA$19,2,FALSE))/VLOOKUP($B1706,Stats!$A$2:$AA$19,16,FALSE),""))</f>
        <v>0.20217778276919662</v>
      </c>
      <c r="BA1706" s="46">
        <f>IF(ISNUMBER(VLOOKUP($B1706,Stats!$A$2:$AA$19,2,FALSE))=FALSE,"",IF(ISNUMBER(X1706),(X1706-VLOOKUP($B1706,Stats!$A$2:$AA$19,3,FALSE))/VLOOKUP($B1706,Stats!$A$2:$AA$19,17,FALSE),""))</f>
        <v>-0.45237065647630298</v>
      </c>
      <c r="BB1706" s="46"/>
      <c r="BC1706" s="46"/>
      <c r="BD1706" s="44">
        <f t="shared" si="349"/>
        <v>-0.12509643685355318</v>
      </c>
      <c r="BE1706" s="46">
        <f>IF(ISNUMBER(VLOOKUP($B1706,Stats!$A$2:$AA$19,2,FALSE))=FALSE,"",IF(ISNUMBER(Y1706),(Y1706-VLOOKUP($B1706,Stats!$A$2:$AA$19,5,FALSE))/VLOOKUP($B1706,Stats!$A$2:$AA$19,19,FALSE),""))</f>
        <v>-0.30844857879506909</v>
      </c>
      <c r="BF1706" s="46"/>
      <c r="BG1706" s="46"/>
      <c r="BH1706" s="46">
        <f>IF(ISNUMBER(VLOOKUP($B1706,Stats!$A$2:$AA$19,2,FALSE))=FALSE,"",IF(ISNUMBER(Z1706),(Z1706-VLOOKUP($B1706,Stats!$A$2:$AA$19,8,FALSE))/VLOOKUP($B1706,Stats!$A$2:$AA$19,22,FALSE),""))</f>
        <v>-0.64412337137479436</v>
      </c>
      <c r="BI1706" s="46" t="str">
        <f>IF(ISNUMBER(VLOOKUP($B1706,Stats!$A$2:$AA$19,2,FALSE))=FALSE,"",IF(ISNUMBER(#REF!),(#REF!-VLOOKUP($B1706,Stats!$A$2:$AA$19,9,FALSE))/VLOOKUP($B1706,Stats!$A$2:$AA$19,23,FALSE),""))</f>
        <v/>
      </c>
      <c r="BJ1706" s="46" t="str">
        <f>IF(ISNUMBER(VLOOKUP($B1706,Stats!$A$2:$AA$19,2,FALSE))=FALSE,"",IF(ISNUMBER(#REF!),(#REF!-VLOOKUP($B1706,Stats!$A$2:$AA$19,10,FALSE))/VLOOKUP($B1706,Stats!$A$2:$AA$19,24,FALSE),""))</f>
        <v/>
      </c>
      <c r="BK1706" s="44">
        <f t="shared" si="354"/>
        <v>2.2676993744110058E-2</v>
      </c>
      <c r="BL1706" s="46" t="str">
        <f>IF(ISNUMBER(VLOOKUP($B1706,Stats!$A$2:$AA$19,2,FALSE))=FALSE,"",IF(ISNUMBER(#REF!),(#REF!-VLOOKUP($B1706,Stats!$A$2:$AA$19,11,FALSE))/VLOOKUP($B1706,Stats!$A$2:$AA$19,25,FALSE),""))</f>
        <v/>
      </c>
      <c r="BM1706" s="46" t="str">
        <f>IF(ISNUMBER(VLOOKUP($B1706,Stats!$A$2:$AA$19,2,FALSE))=FALSE,"",IF(ISNUMBER(AA1706),(AA1706-VLOOKUP($B1706,Stats!$A$2:$AA$19,12,FALSE))/VLOOKUP($B1706,Stats!$A$2:$AA$19,26,FALSE),""))</f>
        <v/>
      </c>
      <c r="BN1706" s="46" t="str">
        <f>IF(ISNUMBER(VLOOKUP($B1706,Stats!$A$2:$AA$19,2,FALSE))=FALSE,"",IF(ISNUMBER(#REF!),(#REF!-VLOOKUP($B1706,Stats!$A$2:$AA$19,13,FALSE))/VLOOKUP($B1706,Stats!$A$2:$AA$19,27,FALSE),""))</f>
        <v/>
      </c>
      <c r="BO1706" s="46" t="str">
        <f>IF(ISNUMBER(VLOOKUP($B1706,Stats!$A$2:$AA$19,2,FALSE))=FALSE,"",IF(ISNUMBER(#REF!),(#REF!-VLOOKUP($B1706,Stats!$A$2:$AA$19,14,FALSE))/VLOOKUP($B1706,Stats!$A$2:$AB$19,28,FALSE),""))</f>
        <v/>
      </c>
      <c r="BP1706" s="46"/>
      <c r="BQ1706" s="46">
        <f>IF(ISNUMBER(VLOOKUP($B1706,Stats!$A$2:$AA$19,2,FALSE))=FALSE,"",IF(ISNUMBER(BM1706),BM1706,(VLOOKUP($B1706,Stats!$A$2:$AT$19,46,FALSE)-VLOOKUP($B1706,Stats!$A$2:$AA$19,12,FALSE))/VLOOKUP($B1706,Stats!$A$2:$AA$19,26,FALSE)))</f>
        <v>-0.53964354662323732</v>
      </c>
      <c r="BR1706" s="51">
        <f t="shared" si="355"/>
        <v>-0.53964354662323732</v>
      </c>
      <c r="BS1706" s="32" t="str">
        <f t="shared" si="350"/>
        <v>12773_201503</v>
      </c>
      <c r="BT1706" s="53">
        <f t="shared" si="351"/>
        <v>-0.11934180044889207</v>
      </c>
    </row>
    <row r="1707" spans="1:72" x14ac:dyDescent="0.15">
      <c r="A1707" s="16">
        <v>12773</v>
      </c>
      <c r="B1707" s="17">
        <v>201504</v>
      </c>
      <c r="C1707" s="3">
        <v>0</v>
      </c>
      <c r="D1707" s="23">
        <v>3.5198873636043571E-2</v>
      </c>
      <c r="E1707" s="18">
        <v>3.4259613208724835E-3</v>
      </c>
      <c r="F1707" s="24">
        <v>6</v>
      </c>
      <c r="G1707" s="24">
        <v>1</v>
      </c>
      <c r="H1707" s="20">
        <v>5.8891339405466869E-3</v>
      </c>
      <c r="I1707" s="20">
        <v>-6.2051847766131374E-4</v>
      </c>
      <c r="J1707" s="24">
        <v>3</v>
      </c>
      <c r="K1707" s="24">
        <v>1</v>
      </c>
      <c r="L1707" s="20">
        <v>7.642073086008061E-3</v>
      </c>
      <c r="M1707" s="20">
        <v>-6.2051847766131374E-4</v>
      </c>
      <c r="N1707" s="19">
        <v>1.4704999999999999</v>
      </c>
      <c r="O1707" s="19">
        <v>1.0282497727431648</v>
      </c>
      <c r="P1707" s="25">
        <v>42052</v>
      </c>
      <c r="Q1707" s="20">
        <v>-6.2051847766131374E-4</v>
      </c>
      <c r="R1707" s="25">
        <v>42047</v>
      </c>
      <c r="S1707" s="25">
        <f>IF(ISNUMBER(R1707),VLOOKUP(B1707,Index!$B$3:$AB$18,27,FALSE),"")</f>
        <v>42044</v>
      </c>
      <c r="T1707" s="25">
        <f>IF(ISNUMBER($R1707),VLOOKUP($B1707,Index!$B$21:$AB$36,27,FALSE),"")</f>
        <v>42044</v>
      </c>
      <c r="U1707" s="25">
        <f>IF(ISNUMBER($R1707),VLOOKUP($B1707,Index!$B$39:$AB$54,27,FALSE),"")</f>
        <v>42052</v>
      </c>
      <c r="W1707" s="18">
        <v>1.4079549454417428</v>
      </c>
      <c r="X1707" s="19">
        <v>0.8571428571428571</v>
      </c>
      <c r="Y1707" s="18">
        <v>6.5003045697576048E-2</v>
      </c>
      <c r="Z1707" s="19">
        <f t="shared" si="352"/>
        <v>3</v>
      </c>
      <c r="AA1707" s="21">
        <v>56.724940357465918</v>
      </c>
      <c r="AB1707" s="3">
        <v>0</v>
      </c>
      <c r="AC1707" s="18">
        <v>1.9823371283938611</v>
      </c>
      <c r="AD1707" s="19">
        <v>0.73469387755102034</v>
      </c>
      <c r="AE1707" s="18">
        <v>4.2253959499611599E-3</v>
      </c>
      <c r="AF1707" s="19">
        <f t="shared" si="353"/>
        <v>9</v>
      </c>
      <c r="AG1707" s="21">
        <v>3217.7188585580657</v>
      </c>
      <c r="AH1707" s="3">
        <v>0</v>
      </c>
      <c r="AK1707" t="str">
        <f t="shared" si="359"/>
        <v/>
      </c>
      <c r="AL1707" t="str">
        <f t="shared" si="359"/>
        <v/>
      </c>
      <c r="AM1707" t="str">
        <f t="shared" si="359"/>
        <v/>
      </c>
      <c r="AN1707" t="str">
        <f t="shared" si="359"/>
        <v/>
      </c>
      <c r="AO1707" t="str">
        <f t="shared" si="359"/>
        <v/>
      </c>
      <c r="AP1707" t="str">
        <f t="shared" si="359"/>
        <v/>
      </c>
      <c r="AQ1707" t="str">
        <f t="shared" si="359"/>
        <v/>
      </c>
      <c r="AR1707" t="str">
        <f t="shared" si="359"/>
        <v/>
      </c>
      <c r="AS1707" t="str">
        <f t="shared" si="359"/>
        <v/>
      </c>
      <c r="AT1707" t="str">
        <f t="shared" si="359"/>
        <v/>
      </c>
      <c r="AU1707">
        <f t="shared" si="359"/>
        <v>56.724940357465918</v>
      </c>
      <c r="AV1707" t="str">
        <f t="shared" si="359"/>
        <v/>
      </c>
      <c r="AW1707" t="str">
        <f t="shared" si="359"/>
        <v/>
      </c>
      <c r="AX1707" t="str">
        <f t="shared" si="359"/>
        <v/>
      </c>
      <c r="AZ1707" s="46">
        <f>IF(ISNUMBER(VLOOKUP($B1707,Stats!$A$2:$AA$19,2,FALSE))=FALSE,"",IF(ISNUMBER(W1707),(W1707-VLOOKUP($B1707,Stats!$A$2:$AA$19,2,FALSE))/VLOOKUP($B1707,Stats!$A$2:$AA$19,16,FALSE),""))</f>
        <v>-0.21103369700503424</v>
      </c>
      <c r="BA1707" s="46">
        <f>IF(ISNUMBER(VLOOKUP($B1707,Stats!$A$2:$AA$19,2,FALSE))=FALSE,"",IF(ISNUMBER(X1707),(X1707-VLOOKUP($B1707,Stats!$A$2:$AA$19,3,FALSE))/VLOOKUP($B1707,Stats!$A$2:$AA$19,17,FALSE),""))</f>
        <v>-2.8916520771255196E-2</v>
      </c>
      <c r="BB1707" s="46"/>
      <c r="BC1707" s="46"/>
      <c r="BD1707" s="44">
        <f t="shared" si="349"/>
        <v>-0.11997510888814472</v>
      </c>
      <c r="BE1707" s="46">
        <f>IF(ISNUMBER(VLOOKUP($B1707,Stats!$A$2:$AA$19,2,FALSE))=FALSE,"",IF(ISNUMBER(Y1707),(Y1707-VLOOKUP($B1707,Stats!$A$2:$AA$19,5,FALSE))/VLOOKUP($B1707,Stats!$A$2:$AA$19,19,FALSE),""))</f>
        <v>-0.45309791670465771</v>
      </c>
      <c r="BF1707" s="46"/>
      <c r="BG1707" s="46"/>
      <c r="BH1707" s="46">
        <f>IF(ISNUMBER(VLOOKUP($B1707,Stats!$A$2:$AA$19,2,FALSE))=FALSE,"",IF(ISNUMBER(Z1707),(Z1707-VLOOKUP($B1707,Stats!$A$2:$AA$19,8,FALSE))/VLOOKUP($B1707,Stats!$A$2:$AA$19,22,FALSE),""))</f>
        <v>0.82333517526415878</v>
      </c>
      <c r="BI1707" s="46" t="str">
        <f>IF(ISNUMBER(VLOOKUP($B1707,Stats!$A$2:$AA$19,2,FALSE))=FALSE,"",IF(ISNUMBER(#REF!),(#REF!-VLOOKUP($B1707,Stats!$A$2:$AA$19,9,FALSE))/VLOOKUP($B1707,Stats!$A$2:$AA$19,23,FALSE),""))</f>
        <v/>
      </c>
      <c r="BJ1707" s="46" t="str">
        <f>IF(ISNUMBER(VLOOKUP($B1707,Stats!$A$2:$AA$19,2,FALSE))=FALSE,"",IF(ISNUMBER(#REF!),(#REF!-VLOOKUP($B1707,Stats!$A$2:$AA$19,10,FALSE))/VLOOKUP($B1707,Stats!$A$2:$AA$19,24,FALSE),""))</f>
        <v/>
      </c>
      <c r="BK1707" s="44">
        <f t="shared" si="354"/>
        <v>0.56416909427250794</v>
      </c>
      <c r="BL1707" s="46" t="str">
        <f>IF(ISNUMBER(VLOOKUP($B1707,Stats!$A$2:$AA$19,2,FALSE))=FALSE,"",IF(ISNUMBER(#REF!),(#REF!-VLOOKUP($B1707,Stats!$A$2:$AA$19,11,FALSE))/VLOOKUP($B1707,Stats!$A$2:$AA$19,25,FALSE),""))</f>
        <v/>
      </c>
      <c r="BM1707" s="46">
        <f>IF(ISNUMBER(VLOOKUP($B1707,Stats!$A$2:$AA$19,2,FALSE))=FALSE,"",IF(ISNUMBER(AA1707),(AA1707-VLOOKUP($B1707,Stats!$A$2:$AA$19,12,FALSE))/VLOOKUP($B1707,Stats!$A$2:$AA$19,26,FALSE),""))</f>
        <v>8.8712575306722705E-3</v>
      </c>
      <c r="BN1707" s="46" t="str">
        <f>IF(ISNUMBER(VLOOKUP($B1707,Stats!$A$2:$AA$19,2,FALSE))=FALSE,"",IF(ISNUMBER(#REF!),(#REF!-VLOOKUP($B1707,Stats!$A$2:$AA$19,13,FALSE))/VLOOKUP($B1707,Stats!$A$2:$AA$19,27,FALSE),""))</f>
        <v/>
      </c>
      <c r="BO1707" s="46" t="str">
        <f>IF(ISNUMBER(VLOOKUP($B1707,Stats!$A$2:$AA$19,2,FALSE))=FALSE,"",IF(ISNUMBER(#REF!),(#REF!-VLOOKUP($B1707,Stats!$A$2:$AA$19,14,FALSE))/VLOOKUP($B1707,Stats!$A$2:$AB$19,28,FALSE),""))</f>
        <v/>
      </c>
      <c r="BP1707" s="46"/>
      <c r="BQ1707" s="46">
        <f>IF(ISNUMBER(VLOOKUP($B1707,Stats!$A$2:$AA$19,2,FALSE))=FALSE,"",IF(ISNUMBER(BM1707),BM1707,(VLOOKUP($B1707,Stats!$A$2:$AT$19,46,FALSE)-VLOOKUP($B1707,Stats!$A$2:$AA$19,12,FALSE))/VLOOKUP($B1707,Stats!$A$2:$AA$19,26,FALSE)))</f>
        <v>8.8712575306722705E-3</v>
      </c>
      <c r="BR1707" s="51">
        <f t="shared" si="355"/>
        <v>8.8712575306722705E-3</v>
      </c>
      <c r="BS1707" s="32" t="str">
        <f t="shared" si="350"/>
        <v>12773_201504</v>
      </c>
      <c r="BT1707" s="53">
        <f t="shared" si="351"/>
        <v>0.31628068629201028</v>
      </c>
    </row>
    <row r="1708" spans="1:72" x14ac:dyDescent="0.15">
      <c r="A1708" s="16">
        <v>12773</v>
      </c>
      <c r="B1708" s="17">
        <v>201505</v>
      </c>
      <c r="C1708" s="3">
        <v>0</v>
      </c>
      <c r="D1708" s="23">
        <v>-2.5229513770826162E-2</v>
      </c>
      <c r="E1708" s="18">
        <v>1.1142205384261946E-2</v>
      </c>
      <c r="F1708" s="24">
        <v>4</v>
      </c>
      <c r="G1708" s="24">
        <v>4</v>
      </c>
      <c r="H1708" s="20">
        <v>5.9952009031308262E-3</v>
      </c>
      <c r="I1708" s="20">
        <v>-1.2263958784106077E-2</v>
      </c>
      <c r="J1708" s="24">
        <v>3</v>
      </c>
      <c r="K1708" s="24">
        <v>2</v>
      </c>
      <c r="L1708" s="20">
        <v>1.0597035600498739E-2</v>
      </c>
      <c r="M1708" s="20">
        <v>-2.327154647544305E-2</v>
      </c>
      <c r="N1708" s="19">
        <v>1.4782</v>
      </c>
      <c r="O1708" s="19">
        <v>1.0134375428493076</v>
      </c>
      <c r="P1708" s="25">
        <v>42065</v>
      </c>
      <c r="Q1708" s="20">
        <v>-3.0307130293600326E-2</v>
      </c>
      <c r="R1708" s="25">
        <v>42069</v>
      </c>
      <c r="S1708" s="25">
        <f>IF(ISNUMBER(R1708),VLOOKUP(B1708,Index!$B$3:$AB$18,27,FALSE),"")</f>
        <v>42069</v>
      </c>
      <c r="T1708" s="25">
        <f>IF(ISNUMBER($R1708),VLOOKUP($B1708,Index!$B$21:$AB$36,27,FALSE),"")</f>
        <v>42069</v>
      </c>
      <c r="U1708" s="25">
        <f>IF(ISNUMBER($R1708),VLOOKUP($B1708,Index!$B$39:$AB$54,27,FALSE),"")</f>
        <v>42069</v>
      </c>
      <c r="W1708" s="18">
        <v>-0.90826249574974183</v>
      </c>
      <c r="X1708" s="19">
        <v>0.5</v>
      </c>
      <c r="Y1708" s="18">
        <v>0.2114084830299563</v>
      </c>
      <c r="Z1708" s="19">
        <f t="shared" si="352"/>
        <v>0</v>
      </c>
      <c r="AA1708" s="21" t="s">
        <v>25</v>
      </c>
      <c r="AB1708" s="3">
        <v>0</v>
      </c>
      <c r="AC1708" s="18">
        <v>0.82494076118554982</v>
      </c>
      <c r="AD1708" s="19">
        <v>0.25</v>
      </c>
      <c r="AE1708" s="18">
        <v>4.4693546697027318E-2</v>
      </c>
      <c r="AF1708" s="19">
        <f t="shared" si="353"/>
        <v>0</v>
      </c>
      <c r="AG1708" s="21" t="s">
        <v>25</v>
      </c>
      <c r="AH1708" s="3">
        <v>0</v>
      </c>
      <c r="AK1708" t="str">
        <f t="shared" si="359"/>
        <v/>
      </c>
      <c r="AL1708" t="str">
        <f t="shared" si="359"/>
        <v/>
      </c>
      <c r="AM1708" t="str">
        <f t="shared" si="359"/>
        <v/>
      </c>
      <c r="AN1708" t="str">
        <f t="shared" si="359"/>
        <v/>
      </c>
      <c r="AO1708" t="str">
        <f t="shared" si="359"/>
        <v/>
      </c>
      <c r="AP1708" t="str">
        <f t="shared" si="359"/>
        <v/>
      </c>
      <c r="AQ1708" t="str">
        <f t="shared" si="359"/>
        <v/>
      </c>
      <c r="AR1708" t="str">
        <f t="shared" si="359"/>
        <v/>
      </c>
      <c r="AS1708" t="str">
        <f t="shared" si="359"/>
        <v/>
      </c>
      <c r="AT1708" t="str">
        <f t="shared" si="359"/>
        <v/>
      </c>
      <c r="AU1708" t="str">
        <f t="shared" si="359"/>
        <v/>
      </c>
      <c r="AV1708" t="str">
        <f t="shared" si="359"/>
        <v/>
      </c>
      <c r="AW1708" t="str">
        <f t="shared" si="359"/>
        <v/>
      </c>
      <c r="AX1708" t="str">
        <f t="shared" si="359"/>
        <v/>
      </c>
      <c r="AZ1708" s="46">
        <f>IF(ISNUMBER(VLOOKUP($B1708,Stats!$A$2:$AA$19,2,FALSE))=FALSE,"",IF(ISNUMBER(W1708),(W1708-VLOOKUP($B1708,Stats!$A$2:$AA$19,2,FALSE))/VLOOKUP($B1708,Stats!$A$2:$AA$19,16,FALSE),""))</f>
        <v>-1.2760331595551619</v>
      </c>
      <c r="BA1708" s="46">
        <f>IF(ISNUMBER(VLOOKUP($B1708,Stats!$A$2:$AA$19,2,FALSE))=FALSE,"",IF(ISNUMBER(X1708),(X1708-VLOOKUP($B1708,Stats!$A$2:$AA$19,3,FALSE))/VLOOKUP($B1708,Stats!$A$2:$AA$19,17,FALSE),""))</f>
        <v>-0.52592327303600894</v>
      </c>
      <c r="BB1708" s="46"/>
      <c r="BC1708" s="46"/>
      <c r="BD1708" s="44">
        <f t="shared" si="349"/>
        <v>-0.9009782162955855</v>
      </c>
      <c r="BE1708" s="46">
        <f>IF(ISNUMBER(VLOOKUP($B1708,Stats!$A$2:$AA$19,2,FALSE))=FALSE,"",IF(ISNUMBER(Y1708),(Y1708-VLOOKUP($B1708,Stats!$A$2:$AA$19,5,FALSE))/VLOOKUP($B1708,Stats!$A$2:$AA$19,19,FALSE),""))</f>
        <v>0.36217963166073153</v>
      </c>
      <c r="BF1708" s="46"/>
      <c r="BG1708" s="46"/>
      <c r="BH1708" s="46">
        <f>IF(ISNUMBER(VLOOKUP($B1708,Stats!$A$2:$AA$19,2,FALSE))=FALSE,"",IF(ISNUMBER(Z1708),(Z1708-VLOOKUP($B1708,Stats!$A$2:$AA$19,8,FALSE))/VLOOKUP($B1708,Stats!$A$2:$AA$19,22,FALSE),""))</f>
        <v>-0.59810804423176478</v>
      </c>
      <c r="BI1708" s="46" t="str">
        <f>IF(ISNUMBER(VLOOKUP($B1708,Stats!$A$2:$AA$19,2,FALSE))=FALSE,"",IF(ISNUMBER(#REF!),(#REF!-VLOOKUP($B1708,Stats!$A$2:$AA$19,9,FALSE))/VLOOKUP($B1708,Stats!$A$2:$AA$19,23,FALSE),""))</f>
        <v/>
      </c>
      <c r="BJ1708" s="46" t="str">
        <f>IF(ISNUMBER(VLOOKUP($B1708,Stats!$A$2:$AA$19,2,FALSE))=FALSE,"",IF(ISNUMBER(#REF!),(#REF!-VLOOKUP($B1708,Stats!$A$2:$AA$19,10,FALSE))/VLOOKUP($B1708,Stats!$A$2:$AA$19,24,FALSE),""))</f>
        <v/>
      </c>
      <c r="BK1708" s="44">
        <f t="shared" si="354"/>
        <v>-0.43295815543204152</v>
      </c>
      <c r="BL1708" s="46" t="str">
        <f>IF(ISNUMBER(VLOOKUP($B1708,Stats!$A$2:$AA$19,2,FALSE))=FALSE,"",IF(ISNUMBER(#REF!),(#REF!-VLOOKUP($B1708,Stats!$A$2:$AA$19,11,FALSE))/VLOOKUP($B1708,Stats!$A$2:$AA$19,25,FALSE),""))</f>
        <v/>
      </c>
      <c r="BM1708" s="46" t="str">
        <f>IF(ISNUMBER(VLOOKUP($B1708,Stats!$A$2:$AA$19,2,FALSE))=FALSE,"",IF(ISNUMBER(AA1708),(AA1708-VLOOKUP($B1708,Stats!$A$2:$AA$19,12,FALSE))/VLOOKUP($B1708,Stats!$A$2:$AA$19,26,FALSE),""))</f>
        <v/>
      </c>
      <c r="BN1708" s="46" t="str">
        <f>IF(ISNUMBER(VLOOKUP($B1708,Stats!$A$2:$AA$19,2,FALSE))=FALSE,"",IF(ISNUMBER(#REF!),(#REF!-VLOOKUP($B1708,Stats!$A$2:$AA$19,13,FALSE))/VLOOKUP($B1708,Stats!$A$2:$AA$19,27,FALSE),""))</f>
        <v/>
      </c>
      <c r="BO1708" s="46" t="str">
        <f>IF(ISNUMBER(VLOOKUP($B1708,Stats!$A$2:$AA$19,2,FALSE))=FALSE,"",IF(ISNUMBER(#REF!),(#REF!-VLOOKUP($B1708,Stats!$A$2:$AA$19,14,FALSE))/VLOOKUP($B1708,Stats!$A$2:$AB$19,28,FALSE),""))</f>
        <v/>
      </c>
      <c r="BP1708" s="46"/>
      <c r="BQ1708" s="46">
        <f>IF(ISNUMBER(VLOOKUP($B1708,Stats!$A$2:$AA$19,2,FALSE))=FALSE,"",IF(ISNUMBER(BM1708),BM1708,(VLOOKUP($B1708,Stats!$A$2:$AT$19,46,FALSE)-VLOOKUP($B1708,Stats!$A$2:$AA$19,12,FALSE))/VLOOKUP($B1708,Stats!$A$2:$AA$19,26,FALSE)))</f>
        <v>-0.36655208107354165</v>
      </c>
      <c r="BR1708" s="51">
        <f t="shared" si="355"/>
        <v>-0.36655208107354165</v>
      </c>
      <c r="BS1708" s="32" t="str">
        <f t="shared" si="350"/>
        <v>12773_201505</v>
      </c>
      <c r="BT1708" s="53">
        <f t="shared" si="351"/>
        <v>-0.51328095273305041</v>
      </c>
    </row>
    <row r="1709" spans="1:72" x14ac:dyDescent="0.15">
      <c r="A1709" s="16">
        <v>12773</v>
      </c>
      <c r="B1709" s="17">
        <v>201506</v>
      </c>
      <c r="C1709" s="3">
        <v>0</v>
      </c>
      <c r="D1709" s="23">
        <v>6.8299148876796556E-2</v>
      </c>
      <c r="E1709" s="18">
        <v>6.0881208139883045E-3</v>
      </c>
      <c r="F1709" s="24">
        <v>10</v>
      </c>
      <c r="G1709" s="24">
        <v>0</v>
      </c>
      <c r="H1709" s="20">
        <v>6.645151683267736E-3</v>
      </c>
      <c r="I1709" s="20" t="s">
        <v>25</v>
      </c>
      <c r="J1709" s="24">
        <v>10</v>
      </c>
      <c r="K1709" s="24">
        <v>0</v>
      </c>
      <c r="L1709" s="20">
        <v>2.0544672718585844E-2</v>
      </c>
      <c r="M1709" s="20">
        <v>6.8259385665569994E-5</v>
      </c>
      <c r="N1709" s="19">
        <v>1.5313000000000001</v>
      </c>
      <c r="O1709" s="19">
        <v>1.0581853361896207</v>
      </c>
      <c r="P1709" s="25">
        <v>42083</v>
      </c>
      <c r="Q1709" s="20">
        <v>0</v>
      </c>
      <c r="R1709" s="25">
        <v>42072</v>
      </c>
      <c r="S1709" s="25">
        <f>IF(ISNUMBER(R1709),VLOOKUP(B1709,Index!$B$3:$AB$18,27,FALSE),"")</f>
        <v>42073</v>
      </c>
      <c r="T1709" s="25">
        <f>IF(ISNUMBER($R1709),VLOOKUP($B1709,Index!$B$21:$AB$36,27,FALSE),"")</f>
        <v>42075</v>
      </c>
      <c r="U1709" s="25">
        <f>IF(ISNUMBER($R1709),VLOOKUP($B1709,Index!$B$39:$AB$54,27,FALSE),"")</f>
        <v>42075</v>
      </c>
      <c r="W1709" s="18">
        <v>2.0489744663038967</v>
      </c>
      <c r="X1709" s="19">
        <v>1</v>
      </c>
      <c r="Y1709" s="18">
        <v>0.11551397065488807</v>
      </c>
      <c r="Z1709" s="19">
        <f t="shared" si="352"/>
        <v>1</v>
      </c>
      <c r="AA1709" s="21" t="s">
        <v>25</v>
      </c>
      <c r="AB1709" s="3">
        <v>0</v>
      </c>
      <c r="AC1709" s="18">
        <v>4.1982963635653379</v>
      </c>
      <c r="AD1709" s="19">
        <v>1</v>
      </c>
      <c r="AE1709" s="18">
        <v>1.3343477416458341E-2</v>
      </c>
      <c r="AF1709" s="19">
        <f t="shared" si="353"/>
        <v>1</v>
      </c>
      <c r="AG1709" s="21" t="s">
        <v>25</v>
      </c>
      <c r="AH1709" s="3">
        <v>0</v>
      </c>
      <c r="AK1709" t="str">
        <f t="shared" si="359"/>
        <v/>
      </c>
      <c r="AL1709" t="str">
        <f t="shared" si="359"/>
        <v/>
      </c>
      <c r="AM1709" t="str">
        <f t="shared" si="359"/>
        <v/>
      </c>
      <c r="AN1709" t="str">
        <f t="shared" si="359"/>
        <v/>
      </c>
      <c r="AO1709" t="str">
        <f t="shared" si="359"/>
        <v/>
      </c>
      <c r="AP1709" t="str">
        <f t="shared" si="359"/>
        <v/>
      </c>
      <c r="AQ1709" t="str">
        <f t="shared" si="359"/>
        <v/>
      </c>
      <c r="AR1709" t="str">
        <f t="shared" si="359"/>
        <v/>
      </c>
      <c r="AS1709" t="str">
        <f t="shared" si="359"/>
        <v/>
      </c>
      <c r="AT1709" t="str">
        <f t="shared" si="359"/>
        <v/>
      </c>
      <c r="AU1709" t="str">
        <f t="shared" si="359"/>
        <v/>
      </c>
      <c r="AV1709" t="str">
        <f t="shared" si="359"/>
        <v/>
      </c>
      <c r="AW1709" t="str">
        <f t="shared" si="359"/>
        <v/>
      </c>
      <c r="AX1709" t="str">
        <f t="shared" si="359"/>
        <v/>
      </c>
      <c r="AZ1709" s="46">
        <f>IF(ISNUMBER(VLOOKUP($B1709,Stats!$A$2:$AA$19,2,FALSE))=FALSE,"",IF(ISNUMBER(W1709),(W1709-VLOOKUP($B1709,Stats!$A$2:$AA$19,2,FALSE))/VLOOKUP($B1709,Stats!$A$2:$AA$19,16,FALSE),""))</f>
        <v>8.1347880350962312E-2</v>
      </c>
      <c r="BA1709" s="46">
        <f>IF(ISNUMBER(VLOOKUP($B1709,Stats!$A$2:$AA$19,2,FALSE))=FALSE,"",IF(ISNUMBER(X1709),(X1709-VLOOKUP($B1709,Stats!$A$2:$AA$19,3,FALSE))/VLOOKUP($B1709,Stats!$A$2:$AA$19,17,FALSE),""))</f>
        <v>1.5873231541488209</v>
      </c>
      <c r="BB1709" s="46"/>
      <c r="BC1709" s="46"/>
      <c r="BD1709" s="44">
        <f t="shared" si="349"/>
        <v>0.83433551724989163</v>
      </c>
      <c r="BE1709" s="46">
        <f>IF(ISNUMBER(VLOOKUP($B1709,Stats!$A$2:$AA$19,2,FALSE))=FALSE,"",IF(ISNUMBER(Y1709),(Y1709-VLOOKUP($B1709,Stats!$A$2:$AA$19,5,FALSE))/VLOOKUP($B1709,Stats!$A$2:$AA$19,19,FALSE),""))</f>
        <v>-0.29636663255470808</v>
      </c>
      <c r="BF1709" s="46"/>
      <c r="BG1709" s="46"/>
      <c r="BH1709" s="46">
        <f>IF(ISNUMBER(VLOOKUP($B1709,Stats!$A$2:$AA$19,2,FALSE))=FALSE,"",IF(ISNUMBER(Z1709),(Z1709-VLOOKUP($B1709,Stats!$A$2:$AA$19,8,FALSE))/VLOOKUP($B1709,Stats!$A$2:$AA$19,22,FALSE),""))</f>
        <v>-0.73808297609062268</v>
      </c>
      <c r="BI1709" s="46" t="str">
        <f>IF(ISNUMBER(VLOOKUP($B1709,Stats!$A$2:$AA$19,2,FALSE))=FALSE,"",IF(ISNUMBER(#REF!),(#REF!-VLOOKUP($B1709,Stats!$A$2:$AA$19,9,FALSE))/VLOOKUP($B1709,Stats!$A$2:$AA$19,23,FALSE),""))</f>
        <v/>
      </c>
      <c r="BJ1709" s="46" t="str">
        <f>IF(ISNUMBER(VLOOKUP($B1709,Stats!$A$2:$AA$19,2,FALSE))=FALSE,"",IF(ISNUMBER(#REF!),(#REF!-VLOOKUP($B1709,Stats!$A$2:$AA$19,10,FALSE))/VLOOKUP($B1709,Stats!$A$2:$AA$19,24,FALSE),""))</f>
        <v/>
      </c>
      <c r="BK1709" s="44">
        <f t="shared" si="354"/>
        <v>-1.3968250038891156E-2</v>
      </c>
      <c r="BL1709" s="46" t="str">
        <f>IF(ISNUMBER(VLOOKUP($B1709,Stats!$A$2:$AA$19,2,FALSE))=FALSE,"",IF(ISNUMBER(#REF!),(#REF!-VLOOKUP($B1709,Stats!$A$2:$AA$19,11,FALSE))/VLOOKUP($B1709,Stats!$A$2:$AA$19,25,FALSE),""))</f>
        <v/>
      </c>
      <c r="BM1709" s="46" t="str">
        <f>IF(ISNUMBER(VLOOKUP($B1709,Stats!$A$2:$AA$19,2,FALSE))=FALSE,"",IF(ISNUMBER(AA1709),(AA1709-VLOOKUP($B1709,Stats!$A$2:$AA$19,12,FALSE))/VLOOKUP($B1709,Stats!$A$2:$AA$19,26,FALSE),""))</f>
        <v/>
      </c>
      <c r="BN1709" s="46" t="str">
        <f>IF(ISNUMBER(VLOOKUP($B1709,Stats!$A$2:$AA$19,2,FALSE))=FALSE,"",IF(ISNUMBER(#REF!),(#REF!-VLOOKUP($B1709,Stats!$A$2:$AA$19,13,FALSE))/VLOOKUP($B1709,Stats!$A$2:$AA$19,27,FALSE),""))</f>
        <v/>
      </c>
      <c r="BO1709" s="46" t="str">
        <f>IF(ISNUMBER(VLOOKUP($B1709,Stats!$A$2:$AA$19,2,FALSE))=FALSE,"",IF(ISNUMBER(#REF!),(#REF!-VLOOKUP($B1709,Stats!$A$2:$AA$19,14,FALSE))/VLOOKUP($B1709,Stats!$A$2:$AB$19,28,FALSE),""))</f>
        <v/>
      </c>
      <c r="BP1709" s="46"/>
      <c r="BQ1709" s="46">
        <f>IF(ISNUMBER(VLOOKUP($B1709,Stats!$A$2:$AA$19,2,FALSE))=FALSE,"",IF(ISNUMBER(BM1709),BM1709,(VLOOKUP($B1709,Stats!$A$2:$AT$19,46,FALSE)-VLOOKUP($B1709,Stats!$A$2:$AA$19,12,FALSE))/VLOOKUP($B1709,Stats!$A$2:$AA$19,26,FALSE)))</f>
        <v>-0.27542471786370909</v>
      </c>
      <c r="BR1709" s="51">
        <f t="shared" si="355"/>
        <v>-0.27542471786370909</v>
      </c>
      <c r="BS1709" s="32" t="str">
        <f t="shared" si="350"/>
        <v>12773_201506</v>
      </c>
      <c r="BT1709" s="53">
        <f t="shared" si="351"/>
        <v>0.10340120985390183</v>
      </c>
    </row>
    <row r="1710" spans="1:72" x14ac:dyDescent="0.15">
      <c r="A1710" s="16">
        <v>12773</v>
      </c>
      <c r="B1710" s="17">
        <v>201507</v>
      </c>
      <c r="C1710" s="3">
        <v>0</v>
      </c>
      <c r="D1710" s="23">
        <v>5.2243192059033827E-3</v>
      </c>
      <c r="E1710" s="18">
        <v>9.5926566009958743E-3</v>
      </c>
      <c r="F1710" s="24">
        <v>4</v>
      </c>
      <c r="G1710" s="24">
        <v>1</v>
      </c>
      <c r="H1710" s="20">
        <v>5.1475312106411542E-3</v>
      </c>
      <c r="I1710" s="20">
        <v>-1.5191673669920358E-2</v>
      </c>
      <c r="J1710" s="24">
        <v>3</v>
      </c>
      <c r="K1710" s="24">
        <v>1</v>
      </c>
      <c r="L1710" s="20">
        <v>1.0187422451511718E-2</v>
      </c>
      <c r="M1710" s="20">
        <v>-1.5191673669920358E-2</v>
      </c>
      <c r="N1710" s="19">
        <v>1.5468999999999999</v>
      </c>
      <c r="O1710" s="19">
        <v>1</v>
      </c>
      <c r="P1710" s="25">
        <v>42086</v>
      </c>
      <c r="Q1710" s="20">
        <v>-1.5191673669920358E-2</v>
      </c>
      <c r="R1710" s="25">
        <v>42087</v>
      </c>
      <c r="S1710" s="25">
        <f>IF(ISNUMBER(R1710),VLOOKUP(B1710,Index!$B$3:$AB$18,27,FALSE),"")</f>
        <v>42088</v>
      </c>
      <c r="T1710" s="25">
        <f>IF(ISNUMBER($R1710),VLOOKUP($B1710,Index!$B$21:$AB$36,27,FALSE),"")</f>
        <v>42089</v>
      </c>
      <c r="U1710" s="25">
        <f>IF(ISNUMBER($R1710),VLOOKUP($B1710,Index!$B$39:$AB$54,27,FALSE),"")</f>
        <v>42089</v>
      </c>
      <c r="W1710" s="18">
        <v>0.37615098282504356</v>
      </c>
      <c r="X1710" s="19">
        <v>0.8</v>
      </c>
      <c r="Y1710" s="18">
        <v>0.18200786202597596</v>
      </c>
      <c r="Z1710" s="19">
        <f t="shared" si="352"/>
        <v>1</v>
      </c>
      <c r="AA1710" s="21">
        <v>0.3438935906217877</v>
      </c>
      <c r="AB1710" s="3">
        <v>0</v>
      </c>
      <c r="AC1710" s="18">
        <v>0.14148956188024622</v>
      </c>
      <c r="AD1710" s="19">
        <v>0.64000000000000012</v>
      </c>
      <c r="AE1710" s="18">
        <v>3.3126861839266705E-2</v>
      </c>
      <c r="AF1710" s="19">
        <f t="shared" si="353"/>
        <v>1</v>
      </c>
      <c r="AG1710" s="21">
        <v>0.11826280167074571</v>
      </c>
      <c r="AH1710" s="3">
        <v>0</v>
      </c>
      <c r="AK1710" t="str">
        <f t="shared" si="359"/>
        <v/>
      </c>
      <c r="AL1710" t="str">
        <f t="shared" si="359"/>
        <v/>
      </c>
      <c r="AM1710" t="str">
        <f t="shared" si="359"/>
        <v/>
      </c>
      <c r="AN1710" t="str">
        <f t="shared" si="359"/>
        <v/>
      </c>
      <c r="AO1710" t="str">
        <f t="shared" si="359"/>
        <v/>
      </c>
      <c r="AP1710" t="str">
        <f t="shared" si="359"/>
        <v/>
      </c>
      <c r="AQ1710" t="str">
        <f t="shared" si="359"/>
        <v/>
      </c>
      <c r="AR1710" t="str">
        <f t="shared" si="359"/>
        <v/>
      </c>
      <c r="AS1710" t="str">
        <f t="shared" si="359"/>
        <v/>
      </c>
      <c r="AT1710" t="str">
        <f t="shared" si="359"/>
        <v/>
      </c>
      <c r="AU1710" t="str">
        <f t="shared" si="359"/>
        <v/>
      </c>
      <c r="AV1710" t="str">
        <f t="shared" si="359"/>
        <v/>
      </c>
      <c r="AW1710" t="str">
        <f t="shared" si="359"/>
        <v/>
      </c>
      <c r="AX1710">
        <f t="shared" si="359"/>
        <v>0.3438935906217877</v>
      </c>
      <c r="AZ1710" s="46">
        <f>IF(ISNUMBER(VLOOKUP($B1710,Stats!$A$2:$AA$19,2,FALSE))=FALSE,"",IF(ISNUMBER(W1710),(W1710-VLOOKUP($B1710,Stats!$A$2:$AA$19,2,FALSE))/VLOOKUP($B1710,Stats!$A$2:$AA$19,16,FALSE),""))</f>
        <v>-0.47809357388390439</v>
      </c>
      <c r="BA1710" s="46">
        <f>IF(ISNUMBER(VLOOKUP($B1710,Stats!$A$2:$AA$19,2,FALSE))=FALSE,"",IF(ISNUMBER(X1710),(X1710-VLOOKUP($B1710,Stats!$A$2:$AA$19,3,FALSE))/VLOOKUP($B1710,Stats!$A$2:$AA$19,17,FALSE),""))</f>
        <v>0.61985383420575335</v>
      </c>
      <c r="BB1710" s="46"/>
      <c r="BC1710" s="46"/>
      <c r="BD1710" s="44">
        <f t="shared" si="349"/>
        <v>7.0880130160924482E-2</v>
      </c>
      <c r="BE1710" s="46">
        <f>IF(ISNUMBER(VLOOKUP($B1710,Stats!$A$2:$AA$19,2,FALSE))=FALSE,"",IF(ISNUMBER(Y1710),(Y1710-VLOOKUP($B1710,Stats!$A$2:$AA$19,5,FALSE))/VLOOKUP($B1710,Stats!$A$2:$AA$19,19,FALSE),""))</f>
        <v>-3.4776628948593152E-2</v>
      </c>
      <c r="BF1710" s="46"/>
      <c r="BG1710" s="46"/>
      <c r="BH1710" s="46">
        <f>IF(ISNUMBER(VLOOKUP($B1710,Stats!$A$2:$AA$19,2,FALSE))=FALSE,"",IF(ISNUMBER(Z1710),(Z1710-VLOOKUP($B1710,Stats!$A$2:$AA$19,8,FALSE))/VLOOKUP($B1710,Stats!$A$2:$AA$19,22,FALSE),""))</f>
        <v>-0.22777854907483192</v>
      </c>
      <c r="BI1710" s="46" t="str">
        <f>IF(ISNUMBER(VLOOKUP($B1710,Stats!$A$2:$AA$19,2,FALSE))=FALSE,"",IF(ISNUMBER(#REF!),(#REF!-VLOOKUP($B1710,Stats!$A$2:$AA$19,9,FALSE))/VLOOKUP($B1710,Stats!$A$2:$AA$19,23,FALSE),""))</f>
        <v/>
      </c>
      <c r="BJ1710" s="46" t="str">
        <f>IF(ISNUMBER(VLOOKUP($B1710,Stats!$A$2:$AA$19,2,FALSE))=FALSE,"",IF(ISNUMBER(#REF!),(#REF!-VLOOKUP($B1710,Stats!$A$2:$AA$19,10,FALSE))/VLOOKUP($B1710,Stats!$A$2:$AA$19,24,FALSE),""))</f>
        <v/>
      </c>
      <c r="BK1710" s="44">
        <f t="shared" si="354"/>
        <v>-4.3989924458434367E-2</v>
      </c>
      <c r="BL1710" s="46" t="str">
        <f>IF(ISNUMBER(VLOOKUP($B1710,Stats!$A$2:$AA$19,2,FALSE))=FALSE,"",IF(ISNUMBER(#REF!),(#REF!-VLOOKUP($B1710,Stats!$A$2:$AA$19,11,FALSE))/VLOOKUP($B1710,Stats!$A$2:$AA$19,25,FALSE),""))</f>
        <v/>
      </c>
      <c r="BM1710" s="46">
        <f>IF(ISNUMBER(VLOOKUP($B1710,Stats!$A$2:$AA$19,2,FALSE))=FALSE,"",IF(ISNUMBER(AA1710),(AA1710-VLOOKUP($B1710,Stats!$A$2:$AA$19,12,FALSE))/VLOOKUP($B1710,Stats!$A$2:$AA$19,26,FALSE),""))</f>
        <v>-0.47097854018301599</v>
      </c>
      <c r="BN1710" s="46" t="str">
        <f>IF(ISNUMBER(VLOOKUP($B1710,Stats!$A$2:$AA$19,2,FALSE))=FALSE,"",IF(ISNUMBER(#REF!),(#REF!-VLOOKUP($B1710,Stats!$A$2:$AA$19,13,FALSE))/VLOOKUP($B1710,Stats!$A$2:$AA$19,27,FALSE),""))</f>
        <v/>
      </c>
      <c r="BO1710" s="46" t="str">
        <f>IF(ISNUMBER(VLOOKUP($B1710,Stats!$A$2:$AA$19,2,FALSE))=FALSE,"",IF(ISNUMBER(#REF!),(#REF!-VLOOKUP($B1710,Stats!$A$2:$AA$19,14,FALSE))/VLOOKUP($B1710,Stats!$A$2:$AB$19,28,FALSE),""))</f>
        <v/>
      </c>
      <c r="BP1710" s="46"/>
      <c r="BQ1710" s="46">
        <f>IF(ISNUMBER(VLOOKUP($B1710,Stats!$A$2:$AA$19,2,FALSE))=FALSE,"",IF(ISNUMBER(BM1710),BM1710,(VLOOKUP($B1710,Stats!$A$2:$AT$19,46,FALSE)-VLOOKUP($B1710,Stats!$A$2:$AA$19,12,FALSE))/VLOOKUP($B1710,Stats!$A$2:$AA$19,26,FALSE)))</f>
        <v>-0.47097854018301599</v>
      </c>
      <c r="BR1710" s="51">
        <f t="shared" si="355"/>
        <v>-0.47097854018301599</v>
      </c>
      <c r="BS1710" s="32" t="str">
        <f t="shared" si="350"/>
        <v>12773_201507</v>
      </c>
      <c r="BT1710" s="53">
        <f t="shared" si="351"/>
        <v>-0.10641363667947894</v>
      </c>
    </row>
    <row r="1711" spans="1:72" x14ac:dyDescent="0.15">
      <c r="S1711" t="str">
        <f>IF(ISNUMBER(R1711),VLOOKUP(B1711,Index!$B$3:$AB$18,27,FALSE),"")</f>
        <v/>
      </c>
      <c r="T1711" t="str">
        <f>IF(ISNUMBER($R1711),VLOOKUP($B1711,Index!$B$21:$AB$36,27,FALSE),"")</f>
        <v/>
      </c>
      <c r="U1711" t="str">
        <f>IF(ISNUMBER($R1711),VLOOKUP($B1711,Index!$B$39:$AB$54,27,FALSE),"")</f>
        <v/>
      </c>
      <c r="Z1711" t="str">
        <f t="shared" si="352"/>
        <v/>
      </c>
      <c r="AA1711" t="s">
        <v>25</v>
      </c>
      <c r="AF1711" t="str">
        <f t="shared" si="353"/>
        <v/>
      </c>
      <c r="AG1711" t="s">
        <v>25</v>
      </c>
      <c r="AK1711" t="str">
        <f t="shared" si="359"/>
        <v/>
      </c>
      <c r="AL1711" t="str">
        <f t="shared" si="359"/>
        <v/>
      </c>
      <c r="AM1711" t="str">
        <f t="shared" si="359"/>
        <v/>
      </c>
      <c r="AN1711" t="str">
        <f t="shared" si="359"/>
        <v/>
      </c>
      <c r="AO1711" t="str">
        <f t="shared" si="359"/>
        <v/>
      </c>
      <c r="AP1711" t="str">
        <f t="shared" si="359"/>
        <v/>
      </c>
      <c r="AQ1711" t="str">
        <f t="shared" si="359"/>
        <v/>
      </c>
      <c r="AR1711" t="str">
        <f t="shared" si="359"/>
        <v/>
      </c>
      <c r="AS1711" t="str">
        <f t="shared" si="359"/>
        <v/>
      </c>
      <c r="AT1711" t="str">
        <f t="shared" si="359"/>
        <v/>
      </c>
      <c r="AU1711" t="str">
        <f t="shared" si="359"/>
        <v/>
      </c>
      <c r="AV1711" t="str">
        <f t="shared" si="359"/>
        <v/>
      </c>
      <c r="AW1711" t="str">
        <f t="shared" si="359"/>
        <v/>
      </c>
      <c r="AX1711" t="str">
        <f t="shared" si="359"/>
        <v/>
      </c>
      <c r="AZ1711" s="46" t="str">
        <f>IF(ISNUMBER(VLOOKUP($B1711,Stats!$A$2:$AA$19,2,FALSE))=FALSE,"",IF(ISNUMBER(W1711),(W1711-VLOOKUP($B1711,Stats!$A$2:$AA$19,2,FALSE))/VLOOKUP($B1711,Stats!$A$2:$AA$19,16,FALSE),""))</f>
        <v/>
      </c>
      <c r="BA1711" s="46" t="str">
        <f>IF(ISNUMBER(VLOOKUP($B1711,Stats!$A$2:$AA$19,2,FALSE))=FALSE,"",IF(ISNUMBER(X1711),(X1711-VLOOKUP($B1711,Stats!$A$2:$AA$19,3,FALSE))/VLOOKUP($B1711,Stats!$A$2:$AA$19,17,FALSE),""))</f>
        <v/>
      </c>
      <c r="BB1711" s="46"/>
      <c r="BC1711" s="46"/>
      <c r="BD1711" s="44" t="str">
        <f t="shared" si="349"/>
        <v/>
      </c>
      <c r="BE1711" s="46" t="str">
        <f>IF(ISNUMBER(VLOOKUP($B1711,Stats!$A$2:$AA$19,2,FALSE))=FALSE,"",IF(ISNUMBER(Y1711),(Y1711-VLOOKUP($B1711,Stats!$A$2:$AA$19,5,FALSE))/VLOOKUP($B1711,Stats!$A$2:$AA$19,19,FALSE),""))</f>
        <v/>
      </c>
      <c r="BF1711" s="46"/>
      <c r="BG1711" s="46"/>
      <c r="BH1711" s="46" t="str">
        <f>IF(ISNUMBER(VLOOKUP($B1711,Stats!$A$2:$AA$19,2,FALSE))=FALSE,"",IF(ISNUMBER(Z1711),(Z1711-VLOOKUP($B1711,Stats!$A$2:$AA$19,8,FALSE))/VLOOKUP($B1711,Stats!$A$2:$AA$19,22,FALSE),""))</f>
        <v/>
      </c>
      <c r="BI1711" s="46" t="str">
        <f>IF(ISNUMBER(VLOOKUP($B1711,Stats!$A$2:$AA$19,2,FALSE))=FALSE,"",IF(ISNUMBER(#REF!),(#REF!-VLOOKUP($B1711,Stats!$A$2:$AA$19,9,FALSE))/VLOOKUP($B1711,Stats!$A$2:$AA$19,23,FALSE),""))</f>
        <v/>
      </c>
      <c r="BJ1711" s="46" t="str">
        <f>IF(ISNUMBER(VLOOKUP($B1711,Stats!$A$2:$AA$19,2,FALSE))=FALSE,"",IF(ISNUMBER(#REF!),(#REF!-VLOOKUP($B1711,Stats!$A$2:$AA$19,10,FALSE))/VLOOKUP($B1711,Stats!$A$2:$AA$19,24,FALSE),""))</f>
        <v/>
      </c>
      <c r="BK1711" s="44" t="str">
        <f t="shared" si="354"/>
        <v/>
      </c>
      <c r="BL1711" s="46" t="str">
        <f>IF(ISNUMBER(VLOOKUP($B1711,Stats!$A$2:$AA$19,2,FALSE))=FALSE,"",IF(ISNUMBER(#REF!),(#REF!-VLOOKUP($B1711,Stats!$A$2:$AA$19,11,FALSE))/VLOOKUP($B1711,Stats!$A$2:$AA$19,25,FALSE),""))</f>
        <v/>
      </c>
      <c r="BM1711" s="46" t="str">
        <f>IF(ISNUMBER(VLOOKUP($B1711,Stats!$A$2:$AA$19,2,FALSE))=FALSE,"",IF(ISNUMBER(AA1711),(AA1711-VLOOKUP($B1711,Stats!$A$2:$AA$19,12,FALSE))/VLOOKUP($B1711,Stats!$A$2:$AA$19,26,FALSE),""))</f>
        <v/>
      </c>
      <c r="BN1711" s="46" t="str">
        <f>IF(ISNUMBER(VLOOKUP($B1711,Stats!$A$2:$AA$19,2,FALSE))=FALSE,"",IF(ISNUMBER(#REF!),(#REF!-VLOOKUP($B1711,Stats!$A$2:$AA$19,13,FALSE))/VLOOKUP($B1711,Stats!$A$2:$AA$19,27,FALSE),""))</f>
        <v/>
      </c>
      <c r="BO1711" s="46" t="str">
        <f>IF(ISNUMBER(VLOOKUP($B1711,Stats!$A$2:$AA$19,2,FALSE))=FALSE,"",IF(ISNUMBER(#REF!),(#REF!-VLOOKUP($B1711,Stats!$A$2:$AA$19,14,FALSE))/VLOOKUP($B1711,Stats!$A$2:$AB$19,28,FALSE),""))</f>
        <v/>
      </c>
      <c r="BP1711" s="46"/>
      <c r="BQ1711" s="46" t="str">
        <f>IF(ISNUMBER(VLOOKUP($B1711,Stats!$A$2:$AA$19,2,FALSE))=FALSE,"",IF(ISNUMBER(BM1711),BM1711,(VLOOKUP($B1711,Stats!$A$2:$AT$19,46,FALSE)-VLOOKUP($B1711,Stats!$A$2:$AA$19,12,FALSE))/VLOOKUP($B1711,Stats!$A$2:$AA$19,26,FALSE)))</f>
        <v/>
      </c>
      <c r="BR1711" s="51" t="str">
        <f t="shared" si="355"/>
        <v/>
      </c>
      <c r="BS1711" s="32" t="str">
        <f t="shared" si="350"/>
        <v/>
      </c>
      <c r="BT1711" s="53" t="str">
        <f t="shared" si="351"/>
        <v/>
      </c>
    </row>
    <row r="1712" spans="1:72" ht="40.5" x14ac:dyDescent="0.15">
      <c r="A1712" s="1" t="s">
        <v>54</v>
      </c>
      <c r="B1712" s="1" t="s">
        <v>0</v>
      </c>
      <c r="C1712" s="3"/>
      <c r="D1712" s="4" t="s">
        <v>10</v>
      </c>
      <c r="E1712" s="1" t="s">
        <v>11</v>
      </c>
      <c r="F1712" s="1" t="s">
        <v>12</v>
      </c>
      <c r="G1712" s="1" t="s">
        <v>13</v>
      </c>
      <c r="H1712" s="1" t="s">
        <v>14</v>
      </c>
      <c r="I1712" s="1" t="s">
        <v>15</v>
      </c>
      <c r="J1712" s="1" t="s">
        <v>16</v>
      </c>
      <c r="K1712" s="1" t="s">
        <v>17</v>
      </c>
      <c r="L1712" s="1" t="s">
        <v>18</v>
      </c>
      <c r="M1712" s="1" t="s">
        <v>19</v>
      </c>
      <c r="N1712" s="1" t="s">
        <v>20</v>
      </c>
      <c r="O1712" s="1" t="s">
        <v>21</v>
      </c>
      <c r="P1712" s="1" t="s">
        <v>22</v>
      </c>
      <c r="Q1712" s="1" t="s">
        <v>23</v>
      </c>
      <c r="R1712" s="1" t="s">
        <v>24</v>
      </c>
      <c r="S1712" s="1" t="str">
        <f>IF(ISNUMBER(R1712),VLOOKUP(B1712,Index!$B$3:$AB$18,27,FALSE),"")</f>
        <v/>
      </c>
      <c r="T1712" s="1" t="str">
        <f>IF(ISNUMBER($R1712),VLOOKUP($B1712,Index!$B$21:$AB$36,27,FALSE),"")</f>
        <v/>
      </c>
      <c r="U1712" s="1" t="str">
        <f>IF(ISNUMBER($R1712),VLOOKUP($B1712,Index!$B$39:$AB$54,27,FALSE),"")</f>
        <v/>
      </c>
      <c r="W1712" s="1" t="s">
        <v>1</v>
      </c>
      <c r="X1712" s="1" t="s">
        <v>2</v>
      </c>
      <c r="Y1712" s="1" t="s">
        <v>4</v>
      </c>
      <c r="Z1712" s="1" t="str">
        <f t="shared" si="352"/>
        <v/>
      </c>
      <c r="AA1712" s="1" t="s">
        <v>8</v>
      </c>
      <c r="AB1712" s="3"/>
      <c r="AC1712" s="1" t="s">
        <v>55</v>
      </c>
      <c r="AD1712" s="1" t="s">
        <v>56</v>
      </c>
      <c r="AE1712" s="1" t="s">
        <v>57</v>
      </c>
      <c r="AF1712" s="1" t="str">
        <f t="shared" si="353"/>
        <v/>
      </c>
      <c r="AG1712" s="1" t="s">
        <v>38</v>
      </c>
      <c r="AH1712" s="3"/>
      <c r="AK1712" t="str">
        <f t="shared" si="359"/>
        <v/>
      </c>
      <c r="AL1712" t="str">
        <f t="shared" si="359"/>
        <v/>
      </c>
      <c r="AM1712" t="str">
        <f t="shared" si="359"/>
        <v/>
      </c>
      <c r="AN1712" t="str">
        <f t="shared" si="359"/>
        <v/>
      </c>
      <c r="AO1712" t="str">
        <f t="shared" si="359"/>
        <v/>
      </c>
      <c r="AP1712" t="str">
        <f t="shared" si="359"/>
        <v/>
      </c>
      <c r="AQ1712" t="str">
        <f t="shared" si="359"/>
        <v/>
      </c>
      <c r="AR1712" t="str">
        <f t="shared" si="359"/>
        <v/>
      </c>
      <c r="AS1712" t="str">
        <f t="shared" si="359"/>
        <v/>
      </c>
      <c r="AT1712" t="str">
        <f t="shared" si="359"/>
        <v/>
      </c>
      <c r="AU1712" t="str">
        <f t="shared" si="359"/>
        <v/>
      </c>
      <c r="AV1712" t="str">
        <f t="shared" si="359"/>
        <v/>
      </c>
      <c r="AW1712" t="str">
        <f t="shared" si="359"/>
        <v/>
      </c>
      <c r="AX1712" t="str">
        <f t="shared" si="359"/>
        <v/>
      </c>
      <c r="AZ1712" s="46" t="str">
        <f>IF(ISNUMBER(VLOOKUP($B1712,Stats!$A$2:$AA$19,2,FALSE))=FALSE,"",IF(ISNUMBER(W1712),(W1712-VLOOKUP($B1712,Stats!$A$2:$AA$19,2,FALSE))/VLOOKUP($B1712,Stats!$A$2:$AA$19,16,FALSE),""))</f>
        <v/>
      </c>
      <c r="BA1712" s="46" t="str">
        <f>IF(ISNUMBER(VLOOKUP($B1712,Stats!$A$2:$AA$19,2,FALSE))=FALSE,"",IF(ISNUMBER(X1712),(X1712-VLOOKUP($B1712,Stats!$A$2:$AA$19,3,FALSE))/VLOOKUP($B1712,Stats!$A$2:$AA$19,17,FALSE),""))</f>
        <v/>
      </c>
      <c r="BB1712" s="46"/>
      <c r="BC1712" s="46"/>
      <c r="BD1712" s="44" t="str">
        <f t="shared" si="349"/>
        <v/>
      </c>
      <c r="BE1712" s="46" t="str">
        <f>IF(ISNUMBER(VLOOKUP($B1712,Stats!$A$2:$AA$19,2,FALSE))=FALSE,"",IF(ISNUMBER(Y1712),(Y1712-VLOOKUP($B1712,Stats!$A$2:$AA$19,5,FALSE))/VLOOKUP($B1712,Stats!$A$2:$AA$19,19,FALSE),""))</f>
        <v/>
      </c>
      <c r="BF1712" s="46"/>
      <c r="BG1712" s="46"/>
      <c r="BH1712" s="46" t="str">
        <f>IF(ISNUMBER(VLOOKUP($B1712,Stats!$A$2:$AA$19,2,FALSE))=FALSE,"",IF(ISNUMBER(Z1712),(Z1712-VLOOKUP($B1712,Stats!$A$2:$AA$19,8,FALSE))/VLOOKUP($B1712,Stats!$A$2:$AA$19,22,FALSE),""))</f>
        <v/>
      </c>
      <c r="BI1712" s="46" t="str">
        <f>IF(ISNUMBER(VLOOKUP($B1712,Stats!$A$2:$AA$19,2,FALSE))=FALSE,"",IF(ISNUMBER(#REF!),(#REF!-VLOOKUP($B1712,Stats!$A$2:$AA$19,9,FALSE))/VLOOKUP($B1712,Stats!$A$2:$AA$19,23,FALSE),""))</f>
        <v/>
      </c>
      <c r="BJ1712" s="46" t="str">
        <f>IF(ISNUMBER(VLOOKUP($B1712,Stats!$A$2:$AA$19,2,FALSE))=FALSE,"",IF(ISNUMBER(#REF!),(#REF!-VLOOKUP($B1712,Stats!$A$2:$AA$19,10,FALSE))/VLOOKUP($B1712,Stats!$A$2:$AA$19,24,FALSE),""))</f>
        <v/>
      </c>
      <c r="BK1712" s="44" t="str">
        <f t="shared" si="354"/>
        <v/>
      </c>
      <c r="BL1712" s="46" t="str">
        <f>IF(ISNUMBER(VLOOKUP($B1712,Stats!$A$2:$AA$19,2,FALSE))=FALSE,"",IF(ISNUMBER(#REF!),(#REF!-VLOOKUP($B1712,Stats!$A$2:$AA$19,11,FALSE))/VLOOKUP($B1712,Stats!$A$2:$AA$19,25,FALSE),""))</f>
        <v/>
      </c>
      <c r="BM1712" s="46" t="str">
        <f>IF(ISNUMBER(VLOOKUP($B1712,Stats!$A$2:$AA$19,2,FALSE))=FALSE,"",IF(ISNUMBER(AA1712),(AA1712-VLOOKUP($B1712,Stats!$A$2:$AA$19,12,FALSE))/VLOOKUP($B1712,Stats!$A$2:$AA$19,26,FALSE),""))</f>
        <v/>
      </c>
      <c r="BN1712" s="46" t="str">
        <f>IF(ISNUMBER(VLOOKUP($B1712,Stats!$A$2:$AA$19,2,FALSE))=FALSE,"",IF(ISNUMBER(#REF!),(#REF!-VLOOKUP($B1712,Stats!$A$2:$AA$19,13,FALSE))/VLOOKUP($B1712,Stats!$A$2:$AA$19,27,FALSE),""))</f>
        <v/>
      </c>
      <c r="BO1712" s="46" t="str">
        <f>IF(ISNUMBER(VLOOKUP($B1712,Stats!$A$2:$AA$19,2,FALSE))=FALSE,"",IF(ISNUMBER(#REF!),(#REF!-VLOOKUP($B1712,Stats!$A$2:$AA$19,14,FALSE))/VLOOKUP($B1712,Stats!$A$2:$AB$19,28,FALSE),""))</f>
        <v/>
      </c>
      <c r="BP1712" s="46"/>
      <c r="BQ1712" s="46" t="str">
        <f>IF(ISNUMBER(VLOOKUP($B1712,Stats!$A$2:$AA$19,2,FALSE))=FALSE,"",IF(ISNUMBER(BM1712),BM1712,(VLOOKUP($B1712,Stats!$A$2:$AT$19,46,FALSE)-VLOOKUP($B1712,Stats!$A$2:$AA$19,12,FALSE))/VLOOKUP($B1712,Stats!$A$2:$AA$19,26,FALSE)))</f>
        <v/>
      </c>
      <c r="BR1712" s="51" t="str">
        <f t="shared" si="355"/>
        <v/>
      </c>
      <c r="BS1712" s="32" t="str">
        <f t="shared" si="350"/>
        <v/>
      </c>
      <c r="BT1712" s="53" t="str">
        <f t="shared" si="351"/>
        <v/>
      </c>
    </row>
    <row r="1713" spans="1:72" x14ac:dyDescent="0.15">
      <c r="A1713" s="5">
        <v>12982</v>
      </c>
      <c r="B1713" s="5" t="s">
        <v>58</v>
      </c>
      <c r="C1713" s="3">
        <v>0</v>
      </c>
      <c r="D1713" s="11">
        <v>3.6106323142520047E-2</v>
      </c>
      <c r="E1713" s="6">
        <v>6.4092784141172414E-3</v>
      </c>
      <c r="F1713" s="12">
        <v>72</v>
      </c>
      <c r="G1713" s="12">
        <v>43</v>
      </c>
      <c r="H1713" s="13">
        <v>3.4577195239818928E-3</v>
      </c>
      <c r="I1713" s="13">
        <v>-4.9101011900634919E-3</v>
      </c>
      <c r="J1713" s="12">
        <v>7</v>
      </c>
      <c r="K1713" s="12">
        <v>5</v>
      </c>
      <c r="L1713" s="13">
        <v>2.4340203301314922E-2</v>
      </c>
      <c r="M1713" s="13">
        <v>-2.5480679484786162E-2</v>
      </c>
      <c r="N1713" s="8">
        <v>1.1420999999999999</v>
      </c>
      <c r="O1713" s="8">
        <v>1.03610632314252</v>
      </c>
      <c r="P1713" s="14">
        <v>42090</v>
      </c>
      <c r="Q1713" s="13">
        <v>-6.341944743451744E-2</v>
      </c>
      <c r="R1713" s="14">
        <v>41991</v>
      </c>
      <c r="S1713" s="14">
        <f>IF(ISNUMBER(R1713),VLOOKUP(B1713,Index!$B$3:$AB$18,27,FALSE),"")</f>
        <v>42041</v>
      </c>
      <c r="T1713" s="14">
        <f>IF(ISNUMBER($R1713),VLOOKUP($B1713,Index!$B$21:$AB$36,27,FALSE),"")</f>
        <v>41996</v>
      </c>
      <c r="U1713" s="14">
        <f>IF(ISNUMBER($R1713),VLOOKUP($B1713,Index!$B$39:$AB$54,27,FALSE),"")</f>
        <v>42003</v>
      </c>
      <c r="W1713" s="6">
        <v>7.6013311878989576E-2</v>
      </c>
      <c r="X1713" s="7">
        <v>0.62608695652173918</v>
      </c>
      <c r="Y1713" s="6">
        <v>0.12160750768057423</v>
      </c>
      <c r="Z1713" s="8" t="str">
        <f t="shared" si="352"/>
        <v/>
      </c>
      <c r="AA1713" s="9">
        <v>0.56932572898559153</v>
      </c>
      <c r="AB1713" s="3">
        <v>0</v>
      </c>
      <c r="AC1713" s="6">
        <v>5.778023582812538E-3</v>
      </c>
      <c r="AD1713" s="7">
        <v>0.39198487712665414</v>
      </c>
      <c r="AE1713" s="6">
        <v>1.4788385924280919E-2</v>
      </c>
      <c r="AF1713" s="8" t="str">
        <f t="shared" si="353"/>
        <v/>
      </c>
      <c r="AG1713" s="9">
        <v>0.32413178568497519</v>
      </c>
      <c r="AH1713" s="3">
        <v>0</v>
      </c>
      <c r="AK1713" t="str">
        <f t="shared" ref="AK1713:AX1722" si="360">IF($B1713=AK$2,$AA1713,"")</f>
        <v/>
      </c>
      <c r="AL1713" t="str">
        <f t="shared" si="360"/>
        <v/>
      </c>
      <c r="AM1713" t="str">
        <f t="shared" si="360"/>
        <v/>
      </c>
      <c r="AN1713" t="str">
        <f t="shared" si="360"/>
        <v/>
      </c>
      <c r="AO1713" t="str">
        <f t="shared" si="360"/>
        <v/>
      </c>
      <c r="AP1713" t="str">
        <f t="shared" si="360"/>
        <v/>
      </c>
      <c r="AQ1713" t="str">
        <f t="shared" si="360"/>
        <v/>
      </c>
      <c r="AR1713" t="str">
        <f t="shared" si="360"/>
        <v/>
      </c>
      <c r="AS1713" t="str">
        <f t="shared" si="360"/>
        <v/>
      </c>
      <c r="AT1713" t="str">
        <f t="shared" si="360"/>
        <v/>
      </c>
      <c r="AU1713" t="str">
        <f t="shared" si="360"/>
        <v/>
      </c>
      <c r="AV1713" t="str">
        <f t="shared" si="360"/>
        <v/>
      </c>
      <c r="AW1713" t="str">
        <f t="shared" si="360"/>
        <v/>
      </c>
      <c r="AX1713" t="str">
        <f t="shared" si="360"/>
        <v/>
      </c>
      <c r="AZ1713" s="46" t="str">
        <f>IF(ISNUMBER(VLOOKUP($B1713,Stats!$A$2:$AA$19,2,FALSE))=FALSE,"",IF(ISNUMBER(W1713),(W1713-VLOOKUP($B1713,Stats!$A$2:$AA$19,2,FALSE))/VLOOKUP($B1713,Stats!$A$2:$AA$19,16,FALSE),""))</f>
        <v/>
      </c>
      <c r="BA1713" s="46" t="str">
        <f>IF(ISNUMBER(VLOOKUP($B1713,Stats!$A$2:$AA$19,2,FALSE))=FALSE,"",IF(ISNUMBER(X1713),(X1713-VLOOKUP($B1713,Stats!$A$2:$AA$19,3,FALSE))/VLOOKUP($B1713,Stats!$A$2:$AA$19,17,FALSE),""))</f>
        <v/>
      </c>
      <c r="BB1713" s="46"/>
      <c r="BC1713" s="46"/>
      <c r="BD1713" s="44" t="str">
        <f t="shared" si="349"/>
        <v/>
      </c>
      <c r="BE1713" s="46" t="str">
        <f>IF(ISNUMBER(VLOOKUP($B1713,Stats!$A$2:$AA$19,2,FALSE))=FALSE,"",IF(ISNUMBER(Y1713),(Y1713-VLOOKUP($B1713,Stats!$A$2:$AA$19,5,FALSE))/VLOOKUP($B1713,Stats!$A$2:$AA$19,19,FALSE),""))</f>
        <v/>
      </c>
      <c r="BF1713" s="46"/>
      <c r="BG1713" s="46"/>
      <c r="BH1713" s="46" t="str">
        <f>IF(ISNUMBER(VLOOKUP($B1713,Stats!$A$2:$AA$19,2,FALSE))=FALSE,"",IF(ISNUMBER(Z1713),(Z1713-VLOOKUP($B1713,Stats!$A$2:$AA$19,8,FALSE))/VLOOKUP($B1713,Stats!$A$2:$AA$19,22,FALSE),""))</f>
        <v/>
      </c>
      <c r="BI1713" s="46" t="str">
        <f>IF(ISNUMBER(VLOOKUP($B1713,Stats!$A$2:$AA$19,2,FALSE))=FALSE,"",IF(ISNUMBER(#REF!),(#REF!-VLOOKUP($B1713,Stats!$A$2:$AA$19,9,FALSE))/VLOOKUP($B1713,Stats!$A$2:$AA$19,23,FALSE),""))</f>
        <v/>
      </c>
      <c r="BJ1713" s="46" t="str">
        <f>IF(ISNUMBER(VLOOKUP($B1713,Stats!$A$2:$AA$19,2,FALSE))=FALSE,"",IF(ISNUMBER(#REF!),(#REF!-VLOOKUP($B1713,Stats!$A$2:$AA$19,10,FALSE))/VLOOKUP($B1713,Stats!$A$2:$AA$19,24,FALSE),""))</f>
        <v/>
      </c>
      <c r="BK1713" s="44" t="str">
        <f t="shared" si="354"/>
        <v/>
      </c>
      <c r="BL1713" s="46" t="str">
        <f>IF(ISNUMBER(VLOOKUP($B1713,Stats!$A$2:$AA$19,2,FALSE))=FALSE,"",IF(ISNUMBER(#REF!),(#REF!-VLOOKUP($B1713,Stats!$A$2:$AA$19,11,FALSE))/VLOOKUP($B1713,Stats!$A$2:$AA$19,25,FALSE),""))</f>
        <v/>
      </c>
      <c r="BM1713" s="46" t="str">
        <f>IF(ISNUMBER(VLOOKUP($B1713,Stats!$A$2:$AA$19,2,FALSE))=FALSE,"",IF(ISNUMBER(AA1713),(AA1713-VLOOKUP($B1713,Stats!$A$2:$AA$19,12,FALSE))/VLOOKUP($B1713,Stats!$A$2:$AA$19,26,FALSE),""))</f>
        <v/>
      </c>
      <c r="BN1713" s="46" t="str">
        <f>IF(ISNUMBER(VLOOKUP($B1713,Stats!$A$2:$AA$19,2,FALSE))=FALSE,"",IF(ISNUMBER(#REF!),(#REF!-VLOOKUP($B1713,Stats!$A$2:$AA$19,13,FALSE))/VLOOKUP($B1713,Stats!$A$2:$AA$19,27,FALSE),""))</f>
        <v/>
      </c>
      <c r="BO1713" s="46" t="str">
        <f>IF(ISNUMBER(VLOOKUP($B1713,Stats!$A$2:$AA$19,2,FALSE))=FALSE,"",IF(ISNUMBER(#REF!),(#REF!-VLOOKUP($B1713,Stats!$A$2:$AA$19,14,FALSE))/VLOOKUP($B1713,Stats!$A$2:$AB$19,28,FALSE),""))</f>
        <v/>
      </c>
      <c r="BP1713" s="46"/>
      <c r="BQ1713" s="46" t="str">
        <f>IF(ISNUMBER(VLOOKUP($B1713,Stats!$A$2:$AA$19,2,FALSE))=FALSE,"",IF(ISNUMBER(BM1713),BM1713,(VLOOKUP($B1713,Stats!$A$2:$AT$19,46,FALSE)-VLOOKUP($B1713,Stats!$A$2:$AA$19,12,FALSE))/VLOOKUP($B1713,Stats!$A$2:$AA$19,26,FALSE)))</f>
        <v/>
      </c>
      <c r="BR1713" s="51" t="str">
        <f t="shared" si="355"/>
        <v/>
      </c>
      <c r="BS1713" s="32" t="str">
        <f t="shared" si="350"/>
        <v/>
      </c>
      <c r="BT1713" s="53" t="str">
        <f t="shared" si="351"/>
        <v/>
      </c>
    </row>
    <row r="1714" spans="1:72" x14ac:dyDescent="0.15">
      <c r="A1714" s="5">
        <v>12982</v>
      </c>
      <c r="B1714" s="5" t="s">
        <v>59</v>
      </c>
      <c r="C1714" s="3">
        <v>0</v>
      </c>
      <c r="D1714" s="11">
        <v>2.5963780993180164E-3</v>
      </c>
      <c r="E1714" s="6">
        <v>5.1236830906620746E-3</v>
      </c>
      <c r="F1714" s="15">
        <v>5.1428571428571432</v>
      </c>
      <c r="G1714" s="15">
        <v>3.0714285714285716</v>
      </c>
      <c r="H1714" s="13">
        <v>3.5051463628281462E-3</v>
      </c>
      <c r="I1714" s="13">
        <v>-4.7401961868316104E-3</v>
      </c>
      <c r="J1714" s="12">
        <v>3.5</v>
      </c>
      <c r="K1714" s="12">
        <v>1.7857142857142858</v>
      </c>
      <c r="L1714" s="13">
        <v>7.9828545075917145E-3</v>
      </c>
      <c r="M1714" s="13">
        <v>-7.442624607100593E-3</v>
      </c>
      <c r="N1714" s="8">
        <v>1.10755</v>
      </c>
      <c r="O1714" s="8">
        <v>1.0087426380605231</v>
      </c>
      <c r="P1714" s="14"/>
      <c r="Q1714" s="13">
        <v>-9.715074245647921E-3</v>
      </c>
      <c r="R1714" s="14"/>
      <c r="S1714" s="14" t="str">
        <f>IF(ISNUMBER(R1714),VLOOKUP(B1714,Index!$B$3:$AB$18,27,FALSE),"")</f>
        <v/>
      </c>
      <c r="T1714" s="14" t="str">
        <f>IF(ISNUMBER($R1714),VLOOKUP($B1714,Index!$B$21:$AB$36,27,FALSE),"")</f>
        <v/>
      </c>
      <c r="U1714" s="14" t="str">
        <f>IF(ISNUMBER($R1714),VLOOKUP($B1714,Index!$B$39:$AB$54,27,FALSE),"")</f>
        <v/>
      </c>
      <c r="W1714" s="6">
        <v>4.0665505356578049E-2</v>
      </c>
      <c r="X1714" s="8">
        <v>0.62227891156462589</v>
      </c>
      <c r="Y1714" s="6">
        <v>9.7215051452298987E-2</v>
      </c>
      <c r="Z1714" s="8" t="str">
        <f t="shared" si="352"/>
        <v/>
      </c>
      <c r="AA1714" s="9" t="s">
        <v>25</v>
      </c>
      <c r="AB1714" s="3">
        <v>0</v>
      </c>
      <c r="AC1714" s="6">
        <v>1.653683325905878E-3</v>
      </c>
      <c r="AD1714" s="8">
        <v>0.38723104377805551</v>
      </c>
      <c r="AE1714" s="6">
        <v>9.4507662288731385E-3</v>
      </c>
      <c r="AF1714" s="8" t="str">
        <f t="shared" si="353"/>
        <v/>
      </c>
      <c r="AG1714" s="9" t="s">
        <v>25</v>
      </c>
      <c r="AH1714" s="3">
        <v>0</v>
      </c>
      <c r="AK1714" t="str">
        <f t="shared" si="360"/>
        <v/>
      </c>
      <c r="AL1714" t="str">
        <f t="shared" si="360"/>
        <v/>
      </c>
      <c r="AM1714" t="str">
        <f t="shared" si="360"/>
        <v/>
      </c>
      <c r="AN1714" t="str">
        <f t="shared" si="360"/>
        <v/>
      </c>
      <c r="AO1714" t="str">
        <f t="shared" si="360"/>
        <v/>
      </c>
      <c r="AP1714" t="str">
        <f t="shared" si="360"/>
        <v/>
      </c>
      <c r="AQ1714" t="str">
        <f t="shared" si="360"/>
        <v/>
      </c>
      <c r="AR1714" t="str">
        <f t="shared" si="360"/>
        <v/>
      </c>
      <c r="AS1714" t="str">
        <f t="shared" si="360"/>
        <v/>
      </c>
      <c r="AT1714" t="str">
        <f t="shared" si="360"/>
        <v/>
      </c>
      <c r="AU1714" t="str">
        <f t="shared" si="360"/>
        <v/>
      </c>
      <c r="AV1714" t="str">
        <f t="shared" si="360"/>
        <v/>
      </c>
      <c r="AW1714" t="str">
        <f t="shared" si="360"/>
        <v/>
      </c>
      <c r="AX1714" t="str">
        <f t="shared" si="360"/>
        <v/>
      </c>
      <c r="AZ1714" s="46" t="str">
        <f>IF(ISNUMBER(VLOOKUP($B1714,Stats!$A$2:$AA$19,2,FALSE))=FALSE,"",IF(ISNUMBER(W1714),(W1714-VLOOKUP($B1714,Stats!$A$2:$AA$19,2,FALSE))/VLOOKUP($B1714,Stats!$A$2:$AA$19,16,FALSE),""))</f>
        <v/>
      </c>
      <c r="BA1714" s="46" t="str">
        <f>IF(ISNUMBER(VLOOKUP($B1714,Stats!$A$2:$AA$19,2,FALSE))=FALSE,"",IF(ISNUMBER(X1714),(X1714-VLOOKUP($B1714,Stats!$A$2:$AA$19,3,FALSE))/VLOOKUP($B1714,Stats!$A$2:$AA$19,17,FALSE),""))</f>
        <v/>
      </c>
      <c r="BB1714" s="46"/>
      <c r="BC1714" s="46"/>
      <c r="BD1714" s="44" t="str">
        <f t="shared" si="349"/>
        <v/>
      </c>
      <c r="BE1714" s="46" t="str">
        <f>IF(ISNUMBER(VLOOKUP($B1714,Stats!$A$2:$AA$19,2,FALSE))=FALSE,"",IF(ISNUMBER(Y1714),(Y1714-VLOOKUP($B1714,Stats!$A$2:$AA$19,5,FALSE))/VLOOKUP($B1714,Stats!$A$2:$AA$19,19,FALSE),""))</f>
        <v/>
      </c>
      <c r="BF1714" s="46"/>
      <c r="BG1714" s="46"/>
      <c r="BH1714" s="46" t="str">
        <f>IF(ISNUMBER(VLOOKUP($B1714,Stats!$A$2:$AA$19,2,FALSE))=FALSE,"",IF(ISNUMBER(Z1714),(Z1714-VLOOKUP($B1714,Stats!$A$2:$AA$19,8,FALSE))/VLOOKUP($B1714,Stats!$A$2:$AA$19,22,FALSE),""))</f>
        <v/>
      </c>
      <c r="BI1714" s="46" t="str">
        <f>IF(ISNUMBER(VLOOKUP($B1714,Stats!$A$2:$AA$19,2,FALSE))=FALSE,"",IF(ISNUMBER(#REF!),(#REF!-VLOOKUP($B1714,Stats!$A$2:$AA$19,9,FALSE))/VLOOKUP($B1714,Stats!$A$2:$AA$19,23,FALSE),""))</f>
        <v/>
      </c>
      <c r="BJ1714" s="46" t="str">
        <f>IF(ISNUMBER(VLOOKUP($B1714,Stats!$A$2:$AA$19,2,FALSE))=FALSE,"",IF(ISNUMBER(#REF!),(#REF!-VLOOKUP($B1714,Stats!$A$2:$AA$19,10,FALSE))/VLOOKUP($B1714,Stats!$A$2:$AA$19,24,FALSE),""))</f>
        <v/>
      </c>
      <c r="BK1714" s="44" t="str">
        <f t="shared" si="354"/>
        <v/>
      </c>
      <c r="BL1714" s="46" t="str">
        <f>IF(ISNUMBER(VLOOKUP($B1714,Stats!$A$2:$AA$19,2,FALSE))=FALSE,"",IF(ISNUMBER(#REF!),(#REF!-VLOOKUP($B1714,Stats!$A$2:$AA$19,11,FALSE))/VLOOKUP($B1714,Stats!$A$2:$AA$19,25,FALSE),""))</f>
        <v/>
      </c>
      <c r="BM1714" s="46" t="str">
        <f>IF(ISNUMBER(VLOOKUP($B1714,Stats!$A$2:$AA$19,2,FALSE))=FALSE,"",IF(ISNUMBER(AA1714),(AA1714-VLOOKUP($B1714,Stats!$A$2:$AA$19,12,FALSE))/VLOOKUP($B1714,Stats!$A$2:$AA$19,26,FALSE),""))</f>
        <v/>
      </c>
      <c r="BN1714" s="46" t="str">
        <f>IF(ISNUMBER(VLOOKUP($B1714,Stats!$A$2:$AA$19,2,FALSE))=FALSE,"",IF(ISNUMBER(#REF!),(#REF!-VLOOKUP($B1714,Stats!$A$2:$AA$19,13,FALSE))/VLOOKUP($B1714,Stats!$A$2:$AA$19,27,FALSE),""))</f>
        <v/>
      </c>
      <c r="BO1714" s="46" t="str">
        <f>IF(ISNUMBER(VLOOKUP($B1714,Stats!$A$2:$AA$19,2,FALSE))=FALSE,"",IF(ISNUMBER(#REF!),(#REF!-VLOOKUP($B1714,Stats!$A$2:$AA$19,14,FALSE))/VLOOKUP($B1714,Stats!$A$2:$AB$19,28,FALSE),""))</f>
        <v/>
      </c>
      <c r="BP1714" s="46"/>
      <c r="BQ1714" s="46" t="str">
        <f>IF(ISNUMBER(VLOOKUP($B1714,Stats!$A$2:$AA$19,2,FALSE))=FALSE,"",IF(ISNUMBER(BM1714),BM1714,(VLOOKUP($B1714,Stats!$A$2:$AT$19,46,FALSE)-VLOOKUP($B1714,Stats!$A$2:$AA$19,12,FALSE))/VLOOKUP($B1714,Stats!$A$2:$AA$19,26,FALSE)))</f>
        <v/>
      </c>
      <c r="BR1714" s="51" t="str">
        <f t="shared" si="355"/>
        <v/>
      </c>
      <c r="BS1714" s="32" t="str">
        <f t="shared" si="350"/>
        <v/>
      </c>
      <c r="BT1714" s="53" t="str">
        <f t="shared" si="351"/>
        <v/>
      </c>
    </row>
    <row r="1715" spans="1:72" x14ac:dyDescent="0.15">
      <c r="A1715" s="16">
        <v>12982</v>
      </c>
      <c r="B1715" s="17">
        <v>201421</v>
      </c>
      <c r="C1715" s="3">
        <v>0</v>
      </c>
      <c r="D1715" s="23">
        <v>-9.0719404880701404E-5</v>
      </c>
      <c r="E1715" s="18">
        <v>2.719902579215307E-3</v>
      </c>
      <c r="F1715" s="24">
        <v>5</v>
      </c>
      <c r="G1715" s="24">
        <v>2</v>
      </c>
      <c r="H1715" s="20">
        <v>1.2680345790299975E-3</v>
      </c>
      <c r="I1715" s="20">
        <v>-3.2024854789741153E-3</v>
      </c>
      <c r="J1715" s="24">
        <v>5</v>
      </c>
      <c r="K1715" s="24">
        <v>2</v>
      </c>
      <c r="L1715" s="20">
        <v>4.2549339127284647E-3</v>
      </c>
      <c r="M1715" s="20">
        <v>-5.5936485023456717E-3</v>
      </c>
      <c r="N1715" s="19">
        <v>1.1093</v>
      </c>
      <c r="O1715" s="19">
        <v>1.0063503583416491</v>
      </c>
      <c r="P1715" s="25">
        <v>41926</v>
      </c>
      <c r="Q1715" s="20">
        <v>-6.4004327053095444E-3</v>
      </c>
      <c r="R1715" s="25">
        <v>41928</v>
      </c>
      <c r="S1715" s="25">
        <f>IF(ISNUMBER(R1715),VLOOKUP(B1715,Index!$B$3:$AB$18,27,FALSE),"")</f>
        <v>41929</v>
      </c>
      <c r="T1715" s="25">
        <f>IF(ISNUMBER($R1715),VLOOKUP($B1715,Index!$B$21:$AB$36,27,FALSE),"")</f>
        <v>41929</v>
      </c>
      <c r="U1715" s="25">
        <f>IF(ISNUMBER($R1715),VLOOKUP($B1715,Index!$B$39:$AB$54,27,FALSE),"")</f>
        <v>41929</v>
      </c>
      <c r="W1715" s="18">
        <v>-3.2658985757052506E-3</v>
      </c>
      <c r="X1715" s="19">
        <v>0.7142857142857143</v>
      </c>
      <c r="Y1715" s="18">
        <v>5.1606522984521529E-2</v>
      </c>
      <c r="Z1715" s="19">
        <f t="shared" si="352"/>
        <v>1</v>
      </c>
      <c r="AA1715" s="21" t="s">
        <v>25</v>
      </c>
      <c r="AB1715" s="3">
        <v>0</v>
      </c>
      <c r="AC1715" s="18">
        <v>1.0666093506793584E-5</v>
      </c>
      <c r="AD1715" s="19">
        <v>0.51020408163265307</v>
      </c>
      <c r="AE1715" s="18">
        <v>2.6632332145519488E-3</v>
      </c>
      <c r="AF1715" s="19">
        <f t="shared" si="353"/>
        <v>1</v>
      </c>
      <c r="AG1715" s="21" t="s">
        <v>25</v>
      </c>
      <c r="AH1715" s="3">
        <v>0</v>
      </c>
      <c r="AK1715" t="str">
        <f t="shared" si="360"/>
        <v/>
      </c>
      <c r="AL1715" t="str">
        <f t="shared" si="360"/>
        <v/>
      </c>
      <c r="AM1715" t="str">
        <f t="shared" si="360"/>
        <v/>
      </c>
      <c r="AN1715" t="str">
        <f t="shared" si="360"/>
        <v/>
      </c>
      <c r="AO1715" t="str">
        <f t="shared" si="360"/>
        <v/>
      </c>
      <c r="AP1715" t="str">
        <f t="shared" si="360"/>
        <v/>
      </c>
      <c r="AQ1715" t="str">
        <f t="shared" si="360"/>
        <v/>
      </c>
      <c r="AR1715" t="str">
        <f t="shared" si="360"/>
        <v/>
      </c>
      <c r="AS1715" t="str">
        <f t="shared" si="360"/>
        <v/>
      </c>
      <c r="AT1715" t="str">
        <f t="shared" si="360"/>
        <v/>
      </c>
      <c r="AU1715" t="str">
        <f t="shared" si="360"/>
        <v/>
      </c>
      <c r="AV1715" t="str">
        <f t="shared" si="360"/>
        <v/>
      </c>
      <c r="AW1715" t="str">
        <f t="shared" si="360"/>
        <v/>
      </c>
      <c r="AX1715" t="str">
        <f t="shared" si="360"/>
        <v/>
      </c>
      <c r="AZ1715" s="46">
        <f>IF(ISNUMBER(VLOOKUP($B1715,Stats!$A$2:$AA$19,2,FALSE))=FALSE,"",IF(ISNUMBER(W1715),(W1715-VLOOKUP($B1715,Stats!$A$2:$AA$19,2,FALSE))/VLOOKUP($B1715,Stats!$A$2:$AA$19,16,FALSE),""))</f>
        <v>0.55131284166113581</v>
      </c>
      <c r="BA1715" s="46">
        <f>IF(ISNUMBER(VLOOKUP($B1715,Stats!$A$2:$AA$19,2,FALSE))=FALSE,"",IF(ISNUMBER(X1715),(X1715-VLOOKUP($B1715,Stats!$A$2:$AA$19,3,FALSE))/VLOOKUP($B1715,Stats!$A$2:$AA$19,17,FALSE),""))</f>
        <v>1.0376468171475526</v>
      </c>
      <c r="BB1715" s="46"/>
      <c r="BC1715" s="46"/>
      <c r="BD1715" s="44">
        <f t="shared" si="349"/>
        <v>0.79447982940434425</v>
      </c>
      <c r="BE1715" s="46">
        <f>IF(ISNUMBER(VLOOKUP($B1715,Stats!$A$2:$AA$19,2,FALSE))=FALSE,"",IF(ISNUMBER(Y1715),(Y1715-VLOOKUP($B1715,Stats!$A$2:$AA$19,5,FALSE))/VLOOKUP($B1715,Stats!$A$2:$AA$19,19,FALSE),""))</f>
        <v>-0.50184294476044533</v>
      </c>
      <c r="BF1715" s="46"/>
      <c r="BG1715" s="46"/>
      <c r="BH1715" s="46">
        <f>IF(ISNUMBER(VLOOKUP($B1715,Stats!$A$2:$AA$19,2,FALSE))=FALSE,"",IF(ISNUMBER(Z1715),(Z1715-VLOOKUP($B1715,Stats!$A$2:$AA$19,8,FALSE))/VLOOKUP($B1715,Stats!$A$2:$AA$19,22,FALSE),""))</f>
        <v>-0.11578842912173706</v>
      </c>
      <c r="BI1715" s="46" t="str">
        <f>IF(ISNUMBER(VLOOKUP($B1715,Stats!$A$2:$AA$19,2,FALSE))=FALSE,"",IF(ISNUMBER(#REF!),(#REF!-VLOOKUP($B1715,Stats!$A$2:$AA$19,9,FALSE))/VLOOKUP($B1715,Stats!$A$2:$AA$19,23,FALSE),""))</f>
        <v/>
      </c>
      <c r="BJ1715" s="46" t="str">
        <f>IF(ISNUMBER(VLOOKUP($B1715,Stats!$A$2:$AA$19,2,FALSE))=FALSE,"",IF(ISNUMBER(#REF!),(#REF!-VLOOKUP($B1715,Stats!$A$2:$AA$19,10,FALSE))/VLOOKUP($B1715,Stats!$A$2:$AA$19,24,FALSE),""))</f>
        <v/>
      </c>
      <c r="BK1715" s="44">
        <f t="shared" si="354"/>
        <v>0.31655353259579061</v>
      </c>
      <c r="BL1715" s="46" t="str">
        <f>IF(ISNUMBER(VLOOKUP($B1715,Stats!$A$2:$AA$19,2,FALSE))=FALSE,"",IF(ISNUMBER(#REF!),(#REF!-VLOOKUP($B1715,Stats!$A$2:$AA$19,11,FALSE))/VLOOKUP($B1715,Stats!$A$2:$AA$19,25,FALSE),""))</f>
        <v/>
      </c>
      <c r="BM1715" s="46" t="str">
        <f>IF(ISNUMBER(VLOOKUP($B1715,Stats!$A$2:$AA$19,2,FALSE))=FALSE,"",IF(ISNUMBER(AA1715),(AA1715-VLOOKUP($B1715,Stats!$A$2:$AA$19,12,FALSE))/VLOOKUP($B1715,Stats!$A$2:$AA$19,26,FALSE),""))</f>
        <v/>
      </c>
      <c r="BN1715" s="46" t="str">
        <f>IF(ISNUMBER(VLOOKUP($B1715,Stats!$A$2:$AA$19,2,FALSE))=FALSE,"",IF(ISNUMBER(#REF!),(#REF!-VLOOKUP($B1715,Stats!$A$2:$AA$19,13,FALSE))/VLOOKUP($B1715,Stats!$A$2:$AA$19,27,FALSE),""))</f>
        <v/>
      </c>
      <c r="BO1715" s="46" t="str">
        <f>IF(ISNUMBER(VLOOKUP($B1715,Stats!$A$2:$AA$19,2,FALSE))=FALSE,"",IF(ISNUMBER(#REF!),(#REF!-VLOOKUP($B1715,Stats!$A$2:$AA$19,14,FALSE))/VLOOKUP($B1715,Stats!$A$2:$AB$19,28,FALSE),""))</f>
        <v/>
      </c>
      <c r="BP1715" s="46"/>
      <c r="BQ1715" s="46">
        <f>IF(ISNUMBER(VLOOKUP($B1715,Stats!$A$2:$AA$19,2,FALSE))=FALSE,"",IF(ISNUMBER(BM1715),BM1715,(VLOOKUP($B1715,Stats!$A$2:$AT$19,46,FALSE)-VLOOKUP($B1715,Stats!$A$2:$AA$19,12,FALSE))/VLOOKUP($B1715,Stats!$A$2:$AA$19,26,FALSE)))</f>
        <v>-0.81319138310867711</v>
      </c>
      <c r="BR1715" s="51">
        <f t="shared" si="355"/>
        <v>-0.81319138310867711</v>
      </c>
      <c r="BS1715" s="32" t="str">
        <f t="shared" si="350"/>
        <v>12982_201421</v>
      </c>
      <c r="BT1715" s="53">
        <f t="shared" si="351"/>
        <v>0.18618980881660777</v>
      </c>
    </row>
    <row r="1716" spans="1:72" x14ac:dyDescent="0.15">
      <c r="A1716" s="16">
        <v>12982</v>
      </c>
      <c r="B1716" s="17">
        <v>201422</v>
      </c>
      <c r="C1716" s="3">
        <v>0</v>
      </c>
      <c r="D1716" s="23">
        <v>-1.8145527127566563E-4</v>
      </c>
      <c r="E1716" s="18">
        <v>3.3829064170686528E-3</v>
      </c>
      <c r="F1716" s="24">
        <v>5</v>
      </c>
      <c r="G1716" s="24">
        <v>5</v>
      </c>
      <c r="H1716" s="20">
        <v>2.392920299091461E-3</v>
      </c>
      <c r="I1716" s="20">
        <v>-2.418912140036067E-3</v>
      </c>
      <c r="J1716" s="24">
        <v>4</v>
      </c>
      <c r="K1716" s="24">
        <v>3</v>
      </c>
      <c r="L1716" s="20">
        <v>5.9880239520957446E-3</v>
      </c>
      <c r="M1716" s="20">
        <v>-6.043113556417401E-3</v>
      </c>
      <c r="N1716" s="19">
        <v>1.1088</v>
      </c>
      <c r="O1716" s="19">
        <v>1</v>
      </c>
      <c r="P1716" s="25">
        <v>41932</v>
      </c>
      <c r="Q1716" s="20">
        <v>-6.1327561327561009E-3</v>
      </c>
      <c r="R1716" s="25">
        <v>41943</v>
      </c>
      <c r="S1716" s="25">
        <f>IF(ISNUMBER(R1716),VLOOKUP(B1716,Index!$B$3:$AB$18,27,FALSE),"")</f>
        <v>41939</v>
      </c>
      <c r="T1716" s="25">
        <f>IF(ISNUMBER($R1716),VLOOKUP($B1716,Index!$B$21:$AB$36,27,FALSE),"")</f>
        <v>41935</v>
      </c>
      <c r="U1716" s="25">
        <f>IF(ISNUMBER($R1716),VLOOKUP($B1716,Index!$B$39:$AB$54,27,FALSE),"")</f>
        <v>41936</v>
      </c>
      <c r="W1716" s="18">
        <v>-5.4436581382699689E-3</v>
      </c>
      <c r="X1716" s="19">
        <v>0.5</v>
      </c>
      <c r="Y1716" s="18">
        <v>6.4186136334818733E-2</v>
      </c>
      <c r="Z1716" s="19">
        <f t="shared" si="352"/>
        <v>4</v>
      </c>
      <c r="AA1716" s="21" t="s">
        <v>25</v>
      </c>
      <c r="AB1716" s="3">
        <v>0</v>
      </c>
      <c r="AC1716" s="18">
        <v>2.9633413926352865E-5</v>
      </c>
      <c r="AD1716" s="19">
        <v>0.25</v>
      </c>
      <c r="AE1716" s="18">
        <v>4.1198600975919375E-3</v>
      </c>
      <c r="AF1716" s="19">
        <f t="shared" si="353"/>
        <v>16</v>
      </c>
      <c r="AG1716" s="21" t="s">
        <v>25</v>
      </c>
      <c r="AH1716" s="3">
        <v>0</v>
      </c>
      <c r="AK1716" t="str">
        <f t="shared" si="360"/>
        <v/>
      </c>
      <c r="AL1716" t="str">
        <f t="shared" si="360"/>
        <v/>
      </c>
      <c r="AM1716" t="str">
        <f t="shared" si="360"/>
        <v/>
      </c>
      <c r="AN1716" t="str">
        <f t="shared" si="360"/>
        <v/>
      </c>
      <c r="AO1716" t="str">
        <f t="shared" si="360"/>
        <v/>
      </c>
      <c r="AP1716" t="str">
        <f t="shared" si="360"/>
        <v/>
      </c>
      <c r="AQ1716" t="str">
        <f t="shared" si="360"/>
        <v/>
      </c>
      <c r="AR1716" t="str">
        <f t="shared" si="360"/>
        <v/>
      </c>
      <c r="AS1716" t="str">
        <f t="shared" si="360"/>
        <v/>
      </c>
      <c r="AT1716" t="str">
        <f t="shared" si="360"/>
        <v/>
      </c>
      <c r="AU1716" t="str">
        <f t="shared" si="360"/>
        <v/>
      </c>
      <c r="AV1716" t="str">
        <f t="shared" si="360"/>
        <v/>
      </c>
      <c r="AW1716" t="str">
        <f t="shared" si="360"/>
        <v/>
      </c>
      <c r="AX1716" t="str">
        <f t="shared" si="360"/>
        <v/>
      </c>
      <c r="AZ1716" s="46">
        <f>IF(ISNUMBER(VLOOKUP($B1716,Stats!$A$2:$AA$19,2,FALSE))=FALSE,"",IF(ISNUMBER(W1716),(W1716-VLOOKUP($B1716,Stats!$A$2:$AA$19,2,FALSE))/VLOOKUP($B1716,Stats!$A$2:$AA$19,16,FALSE),""))</f>
        <v>-0.77916251646624346</v>
      </c>
      <c r="BA1716" s="46">
        <f>IF(ISNUMBER(VLOOKUP($B1716,Stats!$A$2:$AA$19,2,FALSE))=FALSE,"",IF(ISNUMBER(X1716),(X1716-VLOOKUP($B1716,Stats!$A$2:$AA$19,3,FALSE))/VLOOKUP($B1716,Stats!$A$2:$AA$19,17,FALSE),""))</f>
        <v>-0.89478917776786471</v>
      </c>
      <c r="BB1716" s="46"/>
      <c r="BC1716" s="46"/>
      <c r="BD1716" s="44">
        <f t="shared" si="349"/>
        <v>-0.83697584711705408</v>
      </c>
      <c r="BE1716" s="46">
        <f>IF(ISNUMBER(VLOOKUP($B1716,Stats!$A$2:$AA$19,2,FALSE))=FALSE,"",IF(ISNUMBER(Y1716),(Y1716-VLOOKUP($B1716,Stats!$A$2:$AA$19,5,FALSE))/VLOOKUP($B1716,Stats!$A$2:$AA$19,19,FALSE),""))</f>
        <v>-0.67733538899689927</v>
      </c>
      <c r="BF1716" s="46"/>
      <c r="BG1716" s="46"/>
      <c r="BH1716" s="46">
        <f>IF(ISNUMBER(VLOOKUP($B1716,Stats!$A$2:$AA$19,2,FALSE))=FALSE,"",IF(ISNUMBER(Z1716),(Z1716-VLOOKUP($B1716,Stats!$A$2:$AA$19,8,FALSE))/VLOOKUP($B1716,Stats!$A$2:$AA$19,22,FALSE),""))</f>
        <v>0.66359770503354598</v>
      </c>
      <c r="BI1716" s="46" t="str">
        <f>IF(ISNUMBER(VLOOKUP($B1716,Stats!$A$2:$AA$19,2,FALSE))=FALSE,"",IF(ISNUMBER(#REF!),(#REF!-VLOOKUP($B1716,Stats!$A$2:$AA$19,9,FALSE))/VLOOKUP($B1716,Stats!$A$2:$AA$19,23,FALSE),""))</f>
        <v/>
      </c>
      <c r="BJ1716" s="46" t="str">
        <f>IF(ISNUMBER(VLOOKUP($B1716,Stats!$A$2:$AA$19,2,FALSE))=FALSE,"",IF(ISNUMBER(#REF!),(#REF!-VLOOKUP($B1716,Stats!$A$2:$AA$19,10,FALSE))/VLOOKUP($B1716,Stats!$A$2:$AA$19,24,FALSE),""))</f>
        <v/>
      </c>
      <c r="BK1716" s="44">
        <f t="shared" si="354"/>
        <v>0.67321408380789327</v>
      </c>
      <c r="BL1716" s="46" t="str">
        <f>IF(ISNUMBER(VLOOKUP($B1716,Stats!$A$2:$AA$19,2,FALSE))=FALSE,"",IF(ISNUMBER(#REF!),(#REF!-VLOOKUP($B1716,Stats!$A$2:$AA$19,11,FALSE))/VLOOKUP($B1716,Stats!$A$2:$AA$19,25,FALSE),""))</f>
        <v/>
      </c>
      <c r="BM1716" s="46" t="str">
        <f>IF(ISNUMBER(VLOOKUP($B1716,Stats!$A$2:$AA$19,2,FALSE))=FALSE,"",IF(ISNUMBER(AA1716),(AA1716-VLOOKUP($B1716,Stats!$A$2:$AA$19,12,FALSE))/VLOOKUP($B1716,Stats!$A$2:$AA$19,26,FALSE),""))</f>
        <v/>
      </c>
      <c r="BN1716" s="46" t="str">
        <f>IF(ISNUMBER(VLOOKUP($B1716,Stats!$A$2:$AA$19,2,FALSE))=FALSE,"",IF(ISNUMBER(#REF!),(#REF!-VLOOKUP($B1716,Stats!$A$2:$AA$19,13,FALSE))/VLOOKUP($B1716,Stats!$A$2:$AA$19,27,FALSE),""))</f>
        <v/>
      </c>
      <c r="BO1716" s="46" t="str">
        <f>IF(ISNUMBER(VLOOKUP($B1716,Stats!$A$2:$AA$19,2,FALSE))=FALSE,"",IF(ISNUMBER(#REF!),(#REF!-VLOOKUP($B1716,Stats!$A$2:$AA$19,14,FALSE))/VLOOKUP($B1716,Stats!$A$2:$AB$19,28,FALSE),""))</f>
        <v/>
      </c>
      <c r="BP1716" s="46"/>
      <c r="BQ1716" s="46">
        <f>IF(ISNUMBER(VLOOKUP($B1716,Stats!$A$2:$AA$19,2,FALSE))=FALSE,"",IF(ISNUMBER(BM1716),BM1716,(VLOOKUP($B1716,Stats!$A$2:$AT$19,46,FALSE)-VLOOKUP($B1716,Stats!$A$2:$AA$19,12,FALSE))/VLOOKUP($B1716,Stats!$A$2:$AA$19,26,FALSE)))</f>
        <v>-0.38178036496436479</v>
      </c>
      <c r="BR1716" s="51">
        <f t="shared" si="355"/>
        <v>-0.38178036496436479</v>
      </c>
      <c r="BS1716" s="32" t="str">
        <f t="shared" si="350"/>
        <v>12982_201422</v>
      </c>
      <c r="BT1716" s="53">
        <f t="shared" si="351"/>
        <v>0.16017720786845219</v>
      </c>
    </row>
    <row r="1717" spans="1:72" x14ac:dyDescent="0.15">
      <c r="A1717" s="16">
        <v>12982</v>
      </c>
      <c r="B1717" s="17">
        <v>201423</v>
      </c>
      <c r="C1717" s="3">
        <v>0</v>
      </c>
      <c r="D1717" s="23">
        <v>-5.2631578947368585E-3</v>
      </c>
      <c r="E1717" s="18">
        <v>2.5425690134741074E-3</v>
      </c>
      <c r="F1717" s="24">
        <v>3</v>
      </c>
      <c r="G1717" s="24">
        <v>7</v>
      </c>
      <c r="H1717" s="20">
        <v>2.8120857051739576E-3</v>
      </c>
      <c r="I1717" s="20">
        <v>-1.9546920984770005E-3</v>
      </c>
      <c r="J1717" s="24">
        <v>2</v>
      </c>
      <c r="K1717" s="24">
        <v>5</v>
      </c>
      <c r="L1717" s="20">
        <v>3.6297640653357721E-3</v>
      </c>
      <c r="M1717" s="20">
        <v>-3.8847231005511018E-3</v>
      </c>
      <c r="N1717" s="19">
        <v>1.1069</v>
      </c>
      <c r="O1717" s="19">
        <v>1.0008137432188065</v>
      </c>
      <c r="P1717" s="25">
        <v>41950</v>
      </c>
      <c r="Q1717" s="20">
        <v>-9.6666365525340803E-3</v>
      </c>
      <c r="R1717" s="25">
        <v>41957</v>
      </c>
      <c r="S1717" s="25">
        <f>IF(ISNUMBER(R1717),VLOOKUP(B1717,Index!$B$3:$AB$18,27,FALSE),"")</f>
        <v>41956</v>
      </c>
      <c r="T1717" s="25">
        <f>IF(ISNUMBER($R1717),VLOOKUP($B1717,Index!$B$21:$AB$36,27,FALSE),"")</f>
        <v>41954</v>
      </c>
      <c r="U1717" s="25">
        <f>IF(ISNUMBER($R1717),VLOOKUP($B1717,Index!$B$39:$AB$54,27,FALSE),"")</f>
        <v>41957</v>
      </c>
      <c r="W1717" s="18">
        <v>-0.15789473684210575</v>
      </c>
      <c r="X1717" s="19">
        <v>0.3</v>
      </c>
      <c r="Y1717" s="18">
        <v>4.8241855144473149E-2</v>
      </c>
      <c r="Z1717" s="19">
        <f t="shared" si="352"/>
        <v>1</v>
      </c>
      <c r="AA1717" s="21" t="s">
        <v>25</v>
      </c>
      <c r="AB1717" s="3">
        <v>0</v>
      </c>
      <c r="AC1717" s="18">
        <v>2.4930747922437827E-2</v>
      </c>
      <c r="AD1717" s="19">
        <v>0.09</v>
      </c>
      <c r="AE1717" s="18">
        <v>2.3272765877803306E-3</v>
      </c>
      <c r="AF1717" s="19">
        <f t="shared" si="353"/>
        <v>1</v>
      </c>
      <c r="AG1717" s="21" t="s">
        <v>25</v>
      </c>
      <c r="AH1717" s="3">
        <v>0</v>
      </c>
      <c r="AK1717" t="str">
        <f t="shared" si="360"/>
        <v/>
      </c>
      <c r="AL1717" t="str">
        <f t="shared" si="360"/>
        <v/>
      </c>
      <c r="AM1717" t="str">
        <f t="shared" si="360"/>
        <v/>
      </c>
      <c r="AN1717" t="str">
        <f t="shared" si="360"/>
        <v/>
      </c>
      <c r="AO1717" t="str">
        <f t="shared" si="360"/>
        <v/>
      </c>
      <c r="AP1717" t="str">
        <f t="shared" si="360"/>
        <v/>
      </c>
      <c r="AQ1717" t="str">
        <f t="shared" si="360"/>
        <v/>
      </c>
      <c r="AR1717" t="str">
        <f t="shared" si="360"/>
        <v/>
      </c>
      <c r="AS1717" t="str">
        <f t="shared" si="360"/>
        <v/>
      </c>
      <c r="AT1717" t="str">
        <f t="shared" si="360"/>
        <v/>
      </c>
      <c r="AU1717" t="str">
        <f t="shared" si="360"/>
        <v/>
      </c>
      <c r="AV1717" t="str">
        <f t="shared" si="360"/>
        <v/>
      </c>
      <c r="AW1717" t="str">
        <f t="shared" si="360"/>
        <v/>
      </c>
      <c r="AX1717" t="str">
        <f t="shared" si="360"/>
        <v/>
      </c>
      <c r="AZ1717" s="46">
        <f>IF(ISNUMBER(VLOOKUP($B1717,Stats!$A$2:$AA$19,2,FALSE))=FALSE,"",IF(ISNUMBER(W1717),(W1717-VLOOKUP($B1717,Stats!$A$2:$AA$19,2,FALSE))/VLOOKUP($B1717,Stats!$A$2:$AA$19,16,FALSE),""))</f>
        <v>-0.16780971201046035</v>
      </c>
      <c r="BA1717" s="46">
        <f>IF(ISNUMBER(VLOOKUP($B1717,Stats!$A$2:$AA$19,2,FALSE))=FALSE,"",IF(ISNUMBER(X1717),(X1717-VLOOKUP($B1717,Stats!$A$2:$AA$19,3,FALSE))/VLOOKUP($B1717,Stats!$A$2:$AA$19,17,FALSE),""))</f>
        <v>-1.2635538809376619</v>
      </c>
      <c r="BB1717" s="46"/>
      <c r="BC1717" s="46"/>
      <c r="BD1717" s="44">
        <f t="shared" si="349"/>
        <v>-0.71568179647406116</v>
      </c>
      <c r="BE1717" s="46">
        <f>IF(ISNUMBER(VLOOKUP($B1717,Stats!$A$2:$AA$19,2,FALSE))=FALSE,"",IF(ISNUMBER(Y1717),(Y1717-VLOOKUP($B1717,Stats!$A$2:$AA$19,5,FALSE))/VLOOKUP($B1717,Stats!$A$2:$AA$19,19,FALSE),""))</f>
        <v>-0.93132434662090169</v>
      </c>
      <c r="BF1717" s="46"/>
      <c r="BG1717" s="46"/>
      <c r="BH1717" s="46">
        <f>IF(ISNUMBER(VLOOKUP($B1717,Stats!$A$2:$AA$19,2,FALSE))=FALSE,"",IF(ISNUMBER(Z1717),(Z1717-VLOOKUP($B1717,Stats!$A$2:$AA$19,8,FALSE))/VLOOKUP($B1717,Stats!$A$2:$AA$19,22,FALSE),""))</f>
        <v>-0.39509019437688425</v>
      </c>
      <c r="BI1717" s="46" t="str">
        <f>IF(ISNUMBER(VLOOKUP($B1717,Stats!$A$2:$AA$19,2,FALSE))=FALSE,"",IF(ISNUMBER(#REF!),(#REF!-VLOOKUP($B1717,Stats!$A$2:$AA$19,9,FALSE))/VLOOKUP($B1717,Stats!$A$2:$AA$19,23,FALSE),""))</f>
        <v/>
      </c>
      <c r="BJ1717" s="46" t="str">
        <f>IF(ISNUMBER(VLOOKUP($B1717,Stats!$A$2:$AA$19,2,FALSE))=FALSE,"",IF(ISNUMBER(#REF!),(#REF!-VLOOKUP($B1717,Stats!$A$2:$AA$19,10,FALSE))/VLOOKUP($B1717,Stats!$A$2:$AA$19,24,FALSE),""))</f>
        <v/>
      </c>
      <c r="BK1717" s="44">
        <f t="shared" si="354"/>
        <v>0.53339998432156588</v>
      </c>
      <c r="BL1717" s="46" t="str">
        <f>IF(ISNUMBER(VLOOKUP($B1717,Stats!$A$2:$AA$19,2,FALSE))=FALSE,"",IF(ISNUMBER(#REF!),(#REF!-VLOOKUP($B1717,Stats!$A$2:$AA$19,11,FALSE))/VLOOKUP($B1717,Stats!$A$2:$AA$19,25,FALSE),""))</f>
        <v/>
      </c>
      <c r="BM1717" s="46" t="str">
        <f>IF(ISNUMBER(VLOOKUP($B1717,Stats!$A$2:$AA$19,2,FALSE))=FALSE,"",IF(ISNUMBER(AA1717),(AA1717-VLOOKUP($B1717,Stats!$A$2:$AA$19,12,FALSE))/VLOOKUP($B1717,Stats!$A$2:$AA$19,26,FALSE),""))</f>
        <v/>
      </c>
      <c r="BN1717" s="46" t="str">
        <f>IF(ISNUMBER(VLOOKUP($B1717,Stats!$A$2:$AA$19,2,FALSE))=FALSE,"",IF(ISNUMBER(#REF!),(#REF!-VLOOKUP($B1717,Stats!$A$2:$AA$19,13,FALSE))/VLOOKUP($B1717,Stats!$A$2:$AA$19,27,FALSE),""))</f>
        <v/>
      </c>
      <c r="BO1717" s="46" t="str">
        <f>IF(ISNUMBER(VLOOKUP($B1717,Stats!$A$2:$AA$19,2,FALSE))=FALSE,"",IF(ISNUMBER(#REF!),(#REF!-VLOOKUP($B1717,Stats!$A$2:$AA$19,14,FALSE))/VLOOKUP($B1717,Stats!$A$2:$AB$19,28,FALSE),""))</f>
        <v/>
      </c>
      <c r="BP1717" s="46"/>
      <c r="BQ1717" s="46">
        <f>IF(ISNUMBER(VLOOKUP($B1717,Stats!$A$2:$AA$19,2,FALSE))=FALSE,"",IF(ISNUMBER(BM1717),BM1717,(VLOOKUP($B1717,Stats!$A$2:$AT$19,46,FALSE)-VLOOKUP($B1717,Stats!$A$2:$AA$19,12,FALSE))/VLOOKUP($B1717,Stats!$A$2:$AA$19,26,FALSE)))</f>
        <v>-0.71825946798524909</v>
      </c>
      <c r="BR1717" s="51">
        <f t="shared" si="355"/>
        <v>-0.71825946798524909</v>
      </c>
      <c r="BS1717" s="32" t="str">
        <f t="shared" si="350"/>
        <v>12982_201423</v>
      </c>
      <c r="BT1717" s="53">
        <f t="shared" si="351"/>
        <v>3.325173770107745E-2</v>
      </c>
    </row>
    <row r="1718" spans="1:72" x14ac:dyDescent="0.15">
      <c r="A1718" s="16">
        <v>12982</v>
      </c>
      <c r="B1718" s="17">
        <v>201424</v>
      </c>
      <c r="C1718" s="3">
        <v>0</v>
      </c>
      <c r="D1718" s="23">
        <v>1.1494252873563093E-2</v>
      </c>
      <c r="E1718" s="18">
        <v>2.6747678069350472E-3</v>
      </c>
      <c r="F1718" s="24">
        <v>9</v>
      </c>
      <c r="G1718" s="24">
        <v>1</v>
      </c>
      <c r="H1718" s="20">
        <v>1.6282006250924279E-3</v>
      </c>
      <c r="I1718" s="20">
        <v>-3.1864530225783616E-3</v>
      </c>
      <c r="J1718" s="24">
        <v>6</v>
      </c>
      <c r="K1718" s="24">
        <v>1</v>
      </c>
      <c r="L1718" s="20">
        <v>5.9042601507857118E-3</v>
      </c>
      <c r="M1718" s="20">
        <v>-3.1864530225783616E-3</v>
      </c>
      <c r="N1718" s="19">
        <v>1.1088</v>
      </c>
      <c r="O1718" s="19">
        <v>1.0114019885067955</v>
      </c>
      <c r="P1718" s="25">
        <v>41971</v>
      </c>
      <c r="Q1718" s="20">
        <v>-3.1864530225783616E-3</v>
      </c>
      <c r="R1718" s="25">
        <v>41968</v>
      </c>
      <c r="S1718" s="25">
        <f>IF(ISNUMBER(R1718),VLOOKUP(B1718,Index!$B$3:$AB$18,27,FALSE),"")</f>
        <v>41963</v>
      </c>
      <c r="T1718" s="25">
        <f>IF(ISNUMBER($R1718),VLOOKUP($B1718,Index!$B$21:$AB$36,27,FALSE),"")</f>
        <v>41963</v>
      </c>
      <c r="U1718" s="25">
        <f>IF(ISNUMBER($R1718),VLOOKUP($B1718,Index!$B$39:$AB$54,27,FALSE),"")</f>
        <v>41963</v>
      </c>
      <c r="W1718" s="18">
        <v>0.3448275862068928</v>
      </c>
      <c r="X1718" s="19">
        <v>0.9</v>
      </c>
      <c r="Y1718" s="18">
        <v>5.0750150892049609E-2</v>
      </c>
      <c r="Z1718" s="19">
        <f t="shared" si="352"/>
        <v>5</v>
      </c>
      <c r="AA1718" s="21">
        <v>3.6072249589489829</v>
      </c>
      <c r="AB1718" s="3">
        <v>0</v>
      </c>
      <c r="AC1718" s="18">
        <v>0.11890606420927209</v>
      </c>
      <c r="AD1718" s="19">
        <v>0.81</v>
      </c>
      <c r="AE1718" s="18">
        <v>2.5755778155658036E-3</v>
      </c>
      <c r="AF1718" s="19">
        <f t="shared" si="353"/>
        <v>25</v>
      </c>
      <c r="AG1718" s="21">
        <v>13.012071904464491</v>
      </c>
      <c r="AH1718" s="3">
        <v>0</v>
      </c>
      <c r="AK1718" t="str">
        <f t="shared" si="360"/>
        <v/>
      </c>
      <c r="AL1718" t="str">
        <f t="shared" si="360"/>
        <v/>
      </c>
      <c r="AM1718" t="str">
        <f t="shared" si="360"/>
        <v/>
      </c>
      <c r="AN1718">
        <f t="shared" si="360"/>
        <v>3.6072249589489829</v>
      </c>
      <c r="AO1718" t="str">
        <f t="shared" si="360"/>
        <v/>
      </c>
      <c r="AP1718" t="str">
        <f t="shared" si="360"/>
        <v/>
      </c>
      <c r="AQ1718" t="str">
        <f t="shared" si="360"/>
        <v/>
      </c>
      <c r="AR1718" t="str">
        <f t="shared" si="360"/>
        <v/>
      </c>
      <c r="AS1718" t="str">
        <f t="shared" si="360"/>
        <v/>
      </c>
      <c r="AT1718" t="str">
        <f t="shared" si="360"/>
        <v/>
      </c>
      <c r="AU1718" t="str">
        <f t="shared" si="360"/>
        <v/>
      </c>
      <c r="AV1718" t="str">
        <f t="shared" si="360"/>
        <v/>
      </c>
      <c r="AW1718" t="str">
        <f t="shared" si="360"/>
        <v/>
      </c>
      <c r="AX1718" t="str">
        <f t="shared" si="360"/>
        <v/>
      </c>
      <c r="AZ1718" s="46">
        <f>IF(ISNUMBER(VLOOKUP($B1718,Stats!$A$2:$AA$19,2,FALSE))=FALSE,"",IF(ISNUMBER(W1718),(W1718-VLOOKUP($B1718,Stats!$A$2:$AA$19,2,FALSE))/VLOOKUP($B1718,Stats!$A$2:$AA$19,16,FALSE),""))</f>
        <v>-0.87133138010695266</v>
      </c>
      <c r="BA1718" s="46">
        <f>IF(ISNUMBER(VLOOKUP($B1718,Stats!$A$2:$AA$19,2,FALSE))=FALSE,"",IF(ISNUMBER(X1718),(X1718-VLOOKUP($B1718,Stats!$A$2:$AA$19,3,FALSE))/VLOOKUP($B1718,Stats!$A$2:$AA$19,17,FALSE),""))</f>
        <v>1.2377608208189006</v>
      </c>
      <c r="BB1718" s="46"/>
      <c r="BC1718" s="46"/>
      <c r="BD1718" s="44">
        <f t="shared" si="349"/>
        <v>0.18321472035597397</v>
      </c>
      <c r="BE1718" s="46">
        <f>IF(ISNUMBER(VLOOKUP($B1718,Stats!$A$2:$AA$19,2,FALSE))=FALSE,"",IF(ISNUMBER(Y1718),(Y1718-VLOOKUP($B1718,Stats!$A$2:$AA$19,5,FALSE))/VLOOKUP($B1718,Stats!$A$2:$AA$19,19,FALSE),""))</f>
        <v>-0.7802209425272123</v>
      </c>
      <c r="BF1718" s="46"/>
      <c r="BG1718" s="46"/>
      <c r="BH1718" s="46">
        <f>IF(ISNUMBER(VLOOKUP($B1718,Stats!$A$2:$AA$19,2,FALSE))=FALSE,"",IF(ISNUMBER(Z1718),(Z1718-VLOOKUP($B1718,Stats!$A$2:$AA$19,8,FALSE))/VLOOKUP($B1718,Stats!$A$2:$AA$19,22,FALSE),""))</f>
        <v>0.94050623851600723</v>
      </c>
      <c r="BI1718" s="46" t="str">
        <f>IF(ISNUMBER(VLOOKUP($B1718,Stats!$A$2:$AA$19,2,FALSE))=FALSE,"",IF(ISNUMBER(#REF!),(#REF!-VLOOKUP($B1718,Stats!$A$2:$AA$19,9,FALSE))/VLOOKUP($B1718,Stats!$A$2:$AA$19,23,FALSE),""))</f>
        <v/>
      </c>
      <c r="BJ1718" s="46" t="str">
        <f>IF(ISNUMBER(VLOOKUP($B1718,Stats!$A$2:$AA$19,2,FALSE))=FALSE,"",IF(ISNUMBER(#REF!),(#REF!-VLOOKUP($B1718,Stats!$A$2:$AA$19,10,FALSE))/VLOOKUP($B1718,Stats!$A$2:$AA$19,24,FALSE),""))</f>
        <v/>
      </c>
      <c r="BK1718" s="44">
        <f t="shared" si="354"/>
        <v>0.82830653132385068</v>
      </c>
      <c r="BL1718" s="46" t="str">
        <f>IF(ISNUMBER(VLOOKUP($B1718,Stats!$A$2:$AA$19,2,FALSE))=FALSE,"",IF(ISNUMBER(#REF!),(#REF!-VLOOKUP($B1718,Stats!$A$2:$AA$19,11,FALSE))/VLOOKUP($B1718,Stats!$A$2:$AA$19,25,FALSE),""))</f>
        <v/>
      </c>
      <c r="BM1718" s="46">
        <f>IF(ISNUMBER(VLOOKUP($B1718,Stats!$A$2:$AA$19,2,FALSE))=FALSE,"",IF(ISNUMBER(AA1718),(AA1718-VLOOKUP($B1718,Stats!$A$2:$AA$19,12,FALSE))/VLOOKUP($B1718,Stats!$A$2:$AA$19,26,FALSE),""))</f>
        <v>-0.52211434024273884</v>
      </c>
      <c r="BN1718" s="46" t="str">
        <f>IF(ISNUMBER(VLOOKUP($B1718,Stats!$A$2:$AA$19,2,FALSE))=FALSE,"",IF(ISNUMBER(#REF!),(#REF!-VLOOKUP($B1718,Stats!$A$2:$AA$19,13,FALSE))/VLOOKUP($B1718,Stats!$A$2:$AA$19,27,FALSE),""))</f>
        <v/>
      </c>
      <c r="BO1718" s="46" t="str">
        <f>IF(ISNUMBER(VLOOKUP($B1718,Stats!$A$2:$AA$19,2,FALSE))=FALSE,"",IF(ISNUMBER(#REF!),(#REF!-VLOOKUP($B1718,Stats!$A$2:$AA$19,14,FALSE))/VLOOKUP($B1718,Stats!$A$2:$AB$19,28,FALSE),""))</f>
        <v/>
      </c>
      <c r="BP1718" s="46"/>
      <c r="BQ1718" s="46">
        <f>IF(ISNUMBER(VLOOKUP($B1718,Stats!$A$2:$AA$19,2,FALSE))=FALSE,"",IF(ISNUMBER(BM1718),BM1718,(VLOOKUP($B1718,Stats!$A$2:$AT$19,46,FALSE)-VLOOKUP($B1718,Stats!$A$2:$AA$19,12,FALSE))/VLOOKUP($B1718,Stats!$A$2:$AA$19,26,FALSE)))</f>
        <v>-0.52211434024273884</v>
      </c>
      <c r="BR1718" s="51">
        <f t="shared" si="355"/>
        <v>-0.52211434024273884</v>
      </c>
      <c r="BS1718" s="32" t="str">
        <f t="shared" si="350"/>
        <v>12982_201424</v>
      </c>
      <c r="BT1718" s="53">
        <f t="shared" si="351"/>
        <v>0.42920399481695742</v>
      </c>
    </row>
    <row r="1719" spans="1:72" x14ac:dyDescent="0.15">
      <c r="A1719" s="16">
        <v>12982</v>
      </c>
      <c r="B1719" s="17">
        <v>201425</v>
      </c>
      <c r="C1719" s="3">
        <v>0</v>
      </c>
      <c r="D1719" s="23">
        <v>-1.2085137085137143E-2</v>
      </c>
      <c r="E1719" s="18">
        <v>8.4943924033883001E-3</v>
      </c>
      <c r="F1719" s="24">
        <v>5</v>
      </c>
      <c r="G1719" s="24">
        <v>5</v>
      </c>
      <c r="H1719" s="20">
        <v>5.2979227564062372E-3</v>
      </c>
      <c r="I1719" s="20">
        <v>-7.6630537532084379E-3</v>
      </c>
      <c r="J1719" s="24">
        <v>2</v>
      </c>
      <c r="K1719" s="24">
        <v>2</v>
      </c>
      <c r="L1719" s="20">
        <v>1.097306611045612E-2</v>
      </c>
      <c r="M1719" s="20">
        <v>-1.4711158952278369E-2</v>
      </c>
      <c r="N1719" s="19">
        <v>1.1148</v>
      </c>
      <c r="O1719" s="19">
        <v>1.0058648380402417</v>
      </c>
      <c r="P1719" s="25">
        <v>41978</v>
      </c>
      <c r="Q1719" s="20">
        <v>-2.610333692142075E-2</v>
      </c>
      <c r="R1719" s="25">
        <v>41982</v>
      </c>
      <c r="S1719" s="25">
        <f>IF(ISNUMBER(R1719),VLOOKUP(B1719,Index!$B$3:$AB$18,27,FALSE),"")</f>
        <v>41982</v>
      </c>
      <c r="T1719" s="25">
        <f>IF(ISNUMBER($R1719),VLOOKUP($B1719,Index!$B$21:$AB$36,27,FALSE),"")</f>
        <v>41982</v>
      </c>
      <c r="U1719" s="25">
        <f>IF(ISNUMBER($R1719),VLOOKUP($B1719,Index!$B$39:$AB$54,27,FALSE),"")</f>
        <v>41982</v>
      </c>
      <c r="W1719" s="18">
        <v>-0.36255411255411429</v>
      </c>
      <c r="X1719" s="19">
        <v>0.5</v>
      </c>
      <c r="Y1719" s="18">
        <v>0.16116976400363286</v>
      </c>
      <c r="Z1719" s="19">
        <f t="shared" si="352"/>
        <v>0</v>
      </c>
      <c r="AA1719" s="21" t="s">
        <v>25</v>
      </c>
      <c r="AB1719" s="3">
        <v>0</v>
      </c>
      <c r="AC1719" s="18">
        <v>0.13144548452990137</v>
      </c>
      <c r="AD1719" s="19">
        <v>0.25</v>
      </c>
      <c r="AE1719" s="18">
        <v>2.5975692828986711E-2</v>
      </c>
      <c r="AF1719" s="19">
        <f t="shared" si="353"/>
        <v>0</v>
      </c>
      <c r="AG1719" s="21" t="s">
        <v>25</v>
      </c>
      <c r="AH1719" s="3">
        <v>0</v>
      </c>
      <c r="AK1719" t="str">
        <f t="shared" si="360"/>
        <v/>
      </c>
      <c r="AL1719" t="str">
        <f t="shared" si="360"/>
        <v/>
      </c>
      <c r="AM1719" t="str">
        <f t="shared" si="360"/>
        <v/>
      </c>
      <c r="AN1719" t="str">
        <f t="shared" si="360"/>
        <v/>
      </c>
      <c r="AO1719" t="str">
        <f t="shared" si="360"/>
        <v/>
      </c>
      <c r="AP1719" t="str">
        <f t="shared" si="360"/>
        <v/>
      </c>
      <c r="AQ1719" t="str">
        <f t="shared" si="360"/>
        <v/>
      </c>
      <c r="AR1719" t="str">
        <f t="shared" si="360"/>
        <v/>
      </c>
      <c r="AS1719" t="str">
        <f t="shared" si="360"/>
        <v/>
      </c>
      <c r="AT1719" t="str">
        <f t="shared" si="360"/>
        <v/>
      </c>
      <c r="AU1719" t="str">
        <f t="shared" si="360"/>
        <v/>
      </c>
      <c r="AV1719" t="str">
        <f t="shared" si="360"/>
        <v/>
      </c>
      <c r="AW1719" t="str">
        <f t="shared" si="360"/>
        <v/>
      </c>
      <c r="AX1719" t="str">
        <f t="shared" si="360"/>
        <v/>
      </c>
      <c r="AZ1719" s="46">
        <f>IF(ISNUMBER(VLOOKUP($B1719,Stats!$A$2:$AA$19,2,FALSE))=FALSE,"",IF(ISNUMBER(W1719),(W1719-VLOOKUP($B1719,Stats!$A$2:$AA$19,2,FALSE))/VLOOKUP($B1719,Stats!$A$2:$AA$19,16,FALSE),""))</f>
        <v>-0.90710901215339712</v>
      </c>
      <c r="BA1719" s="46">
        <f>IF(ISNUMBER(VLOOKUP($B1719,Stats!$A$2:$AA$19,2,FALSE))=FALSE,"",IF(ISNUMBER(X1719),(X1719-VLOOKUP($B1719,Stats!$A$2:$AA$19,3,FALSE))/VLOOKUP($B1719,Stats!$A$2:$AA$19,17,FALSE),""))</f>
        <v>-0.77319859457856333</v>
      </c>
      <c r="BB1719" s="46"/>
      <c r="BC1719" s="46"/>
      <c r="BD1719" s="44">
        <f t="shared" si="349"/>
        <v>-0.84015380336598022</v>
      </c>
      <c r="BE1719" s="46">
        <f>IF(ISNUMBER(VLOOKUP($B1719,Stats!$A$2:$AA$19,2,FALSE))=FALSE,"",IF(ISNUMBER(Y1719),(Y1719-VLOOKUP($B1719,Stats!$A$2:$AA$19,5,FALSE))/VLOOKUP($B1719,Stats!$A$2:$AA$19,19,FALSE),""))</f>
        <v>-0.76995505984413526</v>
      </c>
      <c r="BF1719" s="46"/>
      <c r="BG1719" s="46"/>
      <c r="BH1719" s="46">
        <f>IF(ISNUMBER(VLOOKUP($B1719,Stats!$A$2:$AA$19,2,FALSE))=FALSE,"",IF(ISNUMBER(Z1719),(Z1719-VLOOKUP($B1719,Stats!$A$2:$AA$19,8,FALSE))/VLOOKUP($B1719,Stats!$A$2:$AA$19,22,FALSE),""))</f>
        <v>-0.38938659637819406</v>
      </c>
      <c r="BI1719" s="46" t="str">
        <f>IF(ISNUMBER(VLOOKUP($B1719,Stats!$A$2:$AA$19,2,FALSE))=FALSE,"",IF(ISNUMBER(#REF!),(#REF!-VLOOKUP($B1719,Stats!$A$2:$AA$19,9,FALSE))/VLOOKUP($B1719,Stats!$A$2:$AA$19,23,FALSE),""))</f>
        <v/>
      </c>
      <c r="BJ1719" s="46" t="str">
        <f>IF(ISNUMBER(VLOOKUP($B1719,Stats!$A$2:$AA$19,2,FALSE))=FALSE,"",IF(ISNUMBER(#REF!),(#REF!-VLOOKUP($B1719,Stats!$A$2:$AA$19,10,FALSE))/VLOOKUP($B1719,Stats!$A$2:$AA$19,24,FALSE),""))</f>
        <v/>
      </c>
      <c r="BK1719" s="44">
        <f t="shared" si="354"/>
        <v>0.42215256297743642</v>
      </c>
      <c r="BL1719" s="46" t="str">
        <f>IF(ISNUMBER(VLOOKUP($B1719,Stats!$A$2:$AA$19,2,FALSE))=FALSE,"",IF(ISNUMBER(#REF!),(#REF!-VLOOKUP($B1719,Stats!$A$2:$AA$19,11,FALSE))/VLOOKUP($B1719,Stats!$A$2:$AA$19,25,FALSE),""))</f>
        <v/>
      </c>
      <c r="BM1719" s="46" t="str">
        <f>IF(ISNUMBER(VLOOKUP($B1719,Stats!$A$2:$AA$19,2,FALSE))=FALSE,"",IF(ISNUMBER(AA1719),(AA1719-VLOOKUP($B1719,Stats!$A$2:$AA$19,12,FALSE))/VLOOKUP($B1719,Stats!$A$2:$AA$19,26,FALSE),""))</f>
        <v/>
      </c>
      <c r="BN1719" s="46" t="str">
        <f>IF(ISNUMBER(VLOOKUP($B1719,Stats!$A$2:$AA$19,2,FALSE))=FALSE,"",IF(ISNUMBER(#REF!),(#REF!-VLOOKUP($B1719,Stats!$A$2:$AA$19,13,FALSE))/VLOOKUP($B1719,Stats!$A$2:$AA$19,27,FALSE),""))</f>
        <v/>
      </c>
      <c r="BO1719" s="46" t="str">
        <f>IF(ISNUMBER(VLOOKUP($B1719,Stats!$A$2:$AA$19,2,FALSE))=FALSE,"",IF(ISNUMBER(#REF!),(#REF!-VLOOKUP($B1719,Stats!$A$2:$AA$19,14,FALSE))/VLOOKUP($B1719,Stats!$A$2:$AB$19,28,FALSE),""))</f>
        <v/>
      </c>
      <c r="BP1719" s="46"/>
      <c r="BQ1719" s="46">
        <f>IF(ISNUMBER(VLOOKUP($B1719,Stats!$A$2:$AA$19,2,FALSE))=FALSE,"",IF(ISNUMBER(BM1719),BM1719,(VLOOKUP($B1719,Stats!$A$2:$AT$19,46,FALSE)-VLOOKUP($B1719,Stats!$A$2:$AA$19,12,FALSE))/VLOOKUP($B1719,Stats!$A$2:$AA$19,26,FALSE)))</f>
        <v>-0.79776266374979832</v>
      </c>
      <c r="BR1719" s="51">
        <f t="shared" si="355"/>
        <v>-0.79776266374979832</v>
      </c>
      <c r="BS1719" s="32" t="str">
        <f t="shared" si="350"/>
        <v>12982_201425</v>
      </c>
      <c r="BT1719" s="53">
        <f t="shared" si="351"/>
        <v>-7.4291755636693879E-2</v>
      </c>
    </row>
    <row r="1720" spans="1:72" x14ac:dyDescent="0.15">
      <c r="A1720" s="16">
        <v>12982</v>
      </c>
      <c r="B1720" s="17">
        <v>201426</v>
      </c>
      <c r="C1720" s="3">
        <v>0</v>
      </c>
      <c r="D1720" s="23">
        <v>-1.4606536425050276E-2</v>
      </c>
      <c r="E1720" s="18">
        <v>1.5317958707462474E-2</v>
      </c>
      <c r="F1720" s="24">
        <v>7</v>
      </c>
      <c r="G1720" s="24">
        <v>3</v>
      </c>
      <c r="H1720" s="20">
        <v>7.1514619068712305E-3</v>
      </c>
      <c r="I1720" s="20">
        <v>-2.1234158537015602E-2</v>
      </c>
      <c r="J1720" s="24">
        <v>5</v>
      </c>
      <c r="K1720" s="24">
        <v>2</v>
      </c>
      <c r="L1720" s="20">
        <v>1.7948479494094727E-2</v>
      </c>
      <c r="M1720" s="20">
        <v>-2.5480679484786162E-2</v>
      </c>
      <c r="N1720" s="19">
        <v>1.0971</v>
      </c>
      <c r="O1720" s="19">
        <v>1.001369112814896</v>
      </c>
      <c r="P1720" s="25">
        <v>41998</v>
      </c>
      <c r="Q1720" s="20">
        <v>-4.700620664476074E-2</v>
      </c>
      <c r="R1720" s="25">
        <v>41991</v>
      </c>
      <c r="S1720" s="25">
        <f>IF(ISNUMBER(R1720),VLOOKUP(B1720,Index!$B$3:$AB$18,27,FALSE),"")</f>
        <v>41997</v>
      </c>
      <c r="T1720" s="25">
        <f>IF(ISNUMBER($R1720),VLOOKUP($B1720,Index!$B$21:$AB$36,27,FALSE),"")</f>
        <v>41996</v>
      </c>
      <c r="U1720" s="25">
        <f>IF(ISNUMBER($R1720),VLOOKUP($B1720,Index!$B$39:$AB$54,27,FALSE),"")</f>
        <v>41996</v>
      </c>
      <c r="W1720" s="18">
        <v>-0.43819609275150828</v>
      </c>
      <c r="X1720" s="19">
        <v>0.7</v>
      </c>
      <c r="Y1720" s="18">
        <v>0.29063783171994173</v>
      </c>
      <c r="Z1720" s="19">
        <f t="shared" si="352"/>
        <v>6</v>
      </c>
      <c r="AA1720" s="21" t="s">
        <v>25</v>
      </c>
      <c r="AB1720" s="3">
        <v>0</v>
      </c>
      <c r="AC1720" s="18">
        <v>0.19201581570268844</v>
      </c>
      <c r="AD1720" s="19">
        <v>0.48999999999999994</v>
      </c>
      <c r="AE1720" s="18">
        <v>8.4470349226869162E-2</v>
      </c>
      <c r="AF1720" s="19">
        <f t="shared" si="353"/>
        <v>36</v>
      </c>
      <c r="AG1720" s="21" t="s">
        <v>25</v>
      </c>
      <c r="AH1720" s="3">
        <v>0</v>
      </c>
      <c r="AK1720" t="str">
        <f t="shared" si="360"/>
        <v/>
      </c>
      <c r="AL1720" t="str">
        <f t="shared" si="360"/>
        <v/>
      </c>
      <c r="AM1720" t="str">
        <f t="shared" si="360"/>
        <v/>
      </c>
      <c r="AN1720" t="str">
        <f t="shared" si="360"/>
        <v/>
      </c>
      <c r="AO1720" t="str">
        <f t="shared" si="360"/>
        <v/>
      </c>
      <c r="AP1720" t="str">
        <f t="shared" si="360"/>
        <v/>
      </c>
      <c r="AQ1720" t="str">
        <f t="shared" si="360"/>
        <v/>
      </c>
      <c r="AR1720" t="str">
        <f t="shared" si="360"/>
        <v/>
      </c>
      <c r="AS1720" t="str">
        <f t="shared" si="360"/>
        <v/>
      </c>
      <c r="AT1720" t="str">
        <f t="shared" si="360"/>
        <v/>
      </c>
      <c r="AU1720" t="str">
        <f t="shared" si="360"/>
        <v/>
      </c>
      <c r="AV1720" t="str">
        <f t="shared" si="360"/>
        <v/>
      </c>
      <c r="AW1720" t="str">
        <f t="shared" si="360"/>
        <v/>
      </c>
      <c r="AX1720" t="str">
        <f t="shared" si="360"/>
        <v/>
      </c>
      <c r="AZ1720" s="46">
        <f>IF(ISNUMBER(VLOOKUP($B1720,Stats!$A$2:$AA$19,2,FALSE))=FALSE,"",IF(ISNUMBER(W1720),(W1720-VLOOKUP($B1720,Stats!$A$2:$AA$19,2,FALSE))/VLOOKUP($B1720,Stats!$A$2:$AA$19,16,FALSE),""))</f>
        <v>-0.68991124181911867</v>
      </c>
      <c r="BA1720" s="46">
        <f>IF(ISNUMBER(VLOOKUP($B1720,Stats!$A$2:$AA$19,2,FALSE))=FALSE,"",IF(ISNUMBER(X1720),(X1720-VLOOKUP($B1720,Stats!$A$2:$AA$19,3,FALSE))/VLOOKUP($B1720,Stats!$A$2:$AA$19,17,FALSE),""))</f>
        <v>0.82927015326520481</v>
      </c>
      <c r="BB1720" s="46"/>
      <c r="BC1720" s="46"/>
      <c r="BD1720" s="44">
        <f t="shared" si="349"/>
        <v>6.9679455723043071E-2</v>
      </c>
      <c r="BE1720" s="46">
        <f>IF(ISNUMBER(VLOOKUP($B1720,Stats!$A$2:$AA$19,2,FALSE))=FALSE,"",IF(ISNUMBER(Y1720),(Y1720-VLOOKUP($B1720,Stats!$A$2:$AA$19,5,FALSE))/VLOOKUP($B1720,Stats!$A$2:$AA$19,19,FALSE),""))</f>
        <v>0.29212771006098265</v>
      </c>
      <c r="BF1720" s="46"/>
      <c r="BG1720" s="46"/>
      <c r="BH1720" s="46">
        <f>IF(ISNUMBER(VLOOKUP($B1720,Stats!$A$2:$AA$19,2,FALSE))=FALSE,"",IF(ISNUMBER(Z1720),(Z1720-VLOOKUP($B1720,Stats!$A$2:$AA$19,8,FALSE))/VLOOKUP($B1720,Stats!$A$2:$AA$19,22,FALSE),""))</f>
        <v>2.3998241788490771</v>
      </c>
      <c r="BI1720" s="46" t="str">
        <f>IF(ISNUMBER(VLOOKUP($B1720,Stats!$A$2:$AA$19,2,FALSE))=FALSE,"",IF(ISNUMBER(#REF!),(#REF!-VLOOKUP($B1720,Stats!$A$2:$AA$19,9,FALSE))/VLOOKUP($B1720,Stats!$A$2:$AA$19,23,FALSE),""))</f>
        <v/>
      </c>
      <c r="BJ1720" s="46" t="str">
        <f>IF(ISNUMBER(VLOOKUP($B1720,Stats!$A$2:$AA$19,2,FALSE))=FALSE,"",IF(ISNUMBER(#REF!),(#REF!-VLOOKUP($B1720,Stats!$A$2:$AA$19,10,FALSE))/VLOOKUP($B1720,Stats!$A$2:$AA$19,24,FALSE),""))</f>
        <v/>
      </c>
      <c r="BK1720" s="44">
        <f t="shared" si="354"/>
        <v>0.51545785661203525</v>
      </c>
      <c r="BL1720" s="46" t="str">
        <f>IF(ISNUMBER(VLOOKUP($B1720,Stats!$A$2:$AA$19,2,FALSE))=FALSE,"",IF(ISNUMBER(#REF!),(#REF!-VLOOKUP($B1720,Stats!$A$2:$AA$19,11,FALSE))/VLOOKUP($B1720,Stats!$A$2:$AA$19,25,FALSE),""))</f>
        <v/>
      </c>
      <c r="BM1720" s="46" t="str">
        <f>IF(ISNUMBER(VLOOKUP($B1720,Stats!$A$2:$AA$19,2,FALSE))=FALSE,"",IF(ISNUMBER(AA1720),(AA1720-VLOOKUP($B1720,Stats!$A$2:$AA$19,12,FALSE))/VLOOKUP($B1720,Stats!$A$2:$AA$19,26,FALSE),""))</f>
        <v/>
      </c>
      <c r="BN1720" s="46" t="str">
        <f>IF(ISNUMBER(VLOOKUP($B1720,Stats!$A$2:$AA$19,2,FALSE))=FALSE,"",IF(ISNUMBER(#REF!),(#REF!-VLOOKUP($B1720,Stats!$A$2:$AA$19,13,FALSE))/VLOOKUP($B1720,Stats!$A$2:$AA$19,27,FALSE),""))</f>
        <v/>
      </c>
      <c r="BO1720" s="46" t="str">
        <f>IF(ISNUMBER(VLOOKUP($B1720,Stats!$A$2:$AA$19,2,FALSE))=FALSE,"",IF(ISNUMBER(#REF!),(#REF!-VLOOKUP($B1720,Stats!$A$2:$AA$19,14,FALSE))/VLOOKUP($B1720,Stats!$A$2:$AB$19,28,FALSE),""))</f>
        <v/>
      </c>
      <c r="BP1720" s="46"/>
      <c r="BQ1720" s="46">
        <f>IF(ISNUMBER(VLOOKUP($B1720,Stats!$A$2:$AA$19,2,FALSE))=FALSE,"",IF(ISNUMBER(BM1720),BM1720,(VLOOKUP($B1720,Stats!$A$2:$AT$19,46,FALSE)-VLOOKUP($B1720,Stats!$A$2:$AA$19,12,FALSE))/VLOOKUP($B1720,Stats!$A$2:$AA$19,26,FALSE)))</f>
        <v>-0.61108963630174951</v>
      </c>
      <c r="BR1720" s="51">
        <f t="shared" si="355"/>
        <v>-0.61108963630174951</v>
      </c>
      <c r="BS1720" s="32" t="str">
        <f t="shared" si="350"/>
        <v>12982_201426</v>
      </c>
      <c r="BT1720" s="53">
        <f t="shared" si="351"/>
        <v>0.20099267785147984</v>
      </c>
    </row>
    <row r="1721" spans="1:72" x14ac:dyDescent="0.15">
      <c r="A1721" s="16">
        <v>12982</v>
      </c>
      <c r="B1721" s="17">
        <v>201427</v>
      </c>
      <c r="C1721" s="3">
        <v>0</v>
      </c>
      <c r="D1721" s="23">
        <v>-1.0839355197331701E-2</v>
      </c>
      <c r="E1721" s="18">
        <v>3.8743085791481755E-3</v>
      </c>
      <c r="F1721" s="24">
        <v>1</v>
      </c>
      <c r="G1721" s="24">
        <v>2</v>
      </c>
      <c r="H1721" s="20">
        <v>8.337965536411307E-4</v>
      </c>
      <c r="I1721" s="20">
        <v>-5.8487549961627749E-3</v>
      </c>
      <c r="J1721" s="24">
        <v>1</v>
      </c>
      <c r="K1721" s="24">
        <v>2</v>
      </c>
      <c r="L1721" s="20">
        <v>8.337965536411307E-4</v>
      </c>
      <c r="M1721" s="20">
        <v>-6.2019809312227059E-3</v>
      </c>
      <c r="N1721" s="19">
        <v>1.0803</v>
      </c>
      <c r="O1721" s="19">
        <v>1</v>
      </c>
      <c r="P1721" s="25">
        <v>42002</v>
      </c>
      <c r="Q1721" s="20">
        <v>-1.1663426825881618E-2</v>
      </c>
      <c r="R1721" s="25">
        <v>42004</v>
      </c>
      <c r="S1721" s="25">
        <f>IF(ISNUMBER(R1721),VLOOKUP(B1721,Index!$B$3:$AB$18,27,FALSE),"")</f>
        <v>42002</v>
      </c>
      <c r="T1721" s="25">
        <f>IF(ISNUMBER($R1721),VLOOKUP($B1721,Index!$B$21:$AB$36,27,FALSE),"")</f>
        <v>42003</v>
      </c>
      <c r="U1721" s="25">
        <f>IF(ISNUMBER($R1721),VLOOKUP($B1721,Index!$B$39:$AB$54,27,FALSE),"")</f>
        <v>42003</v>
      </c>
      <c r="W1721" s="18">
        <v>-1.3007226236798042</v>
      </c>
      <c r="X1721" s="19">
        <v>0.33333333333333331</v>
      </c>
      <c r="Y1721" s="18">
        <v>7.3509836810633819E-2</v>
      </c>
      <c r="Z1721" s="19">
        <f t="shared" si="352"/>
        <v>2</v>
      </c>
      <c r="AA1721" s="21" t="s">
        <v>25</v>
      </c>
      <c r="AB1721" s="3">
        <v>0</v>
      </c>
      <c r="AC1721" s="18">
        <v>1.6918793437524735</v>
      </c>
      <c r="AD1721" s="19">
        <v>0.1111111111111111</v>
      </c>
      <c r="AE1721" s="18">
        <v>5.4036961079260148E-3</v>
      </c>
      <c r="AF1721" s="19">
        <f t="shared" si="353"/>
        <v>4</v>
      </c>
      <c r="AG1721" s="21" t="s">
        <v>25</v>
      </c>
      <c r="AH1721" s="3">
        <v>0</v>
      </c>
      <c r="AK1721" t="str">
        <f t="shared" si="360"/>
        <v/>
      </c>
      <c r="AL1721" t="str">
        <f t="shared" si="360"/>
        <v/>
      </c>
      <c r="AM1721" t="str">
        <f t="shared" si="360"/>
        <v/>
      </c>
      <c r="AN1721" t="str">
        <f t="shared" si="360"/>
        <v/>
      </c>
      <c r="AO1721" t="str">
        <f t="shared" si="360"/>
        <v/>
      </c>
      <c r="AP1721" t="str">
        <f t="shared" si="360"/>
        <v/>
      </c>
      <c r="AQ1721" t="str">
        <f t="shared" si="360"/>
        <v/>
      </c>
      <c r="AR1721" t="str">
        <f t="shared" si="360"/>
        <v/>
      </c>
      <c r="AS1721" t="str">
        <f t="shared" si="360"/>
        <v/>
      </c>
      <c r="AT1721" t="str">
        <f t="shared" si="360"/>
        <v/>
      </c>
      <c r="AU1721" t="str">
        <f t="shared" si="360"/>
        <v/>
      </c>
      <c r="AV1721" t="str">
        <f t="shared" si="360"/>
        <v/>
      </c>
      <c r="AW1721" t="str">
        <f t="shared" si="360"/>
        <v/>
      </c>
      <c r="AX1721" t="str">
        <f t="shared" si="360"/>
        <v/>
      </c>
      <c r="AZ1721" s="46">
        <f>IF(ISNUMBER(VLOOKUP($B1721,Stats!$A$2:$AA$19,2,FALSE))=FALSE,"",IF(ISNUMBER(W1721),(W1721-VLOOKUP($B1721,Stats!$A$2:$AA$19,2,FALSE))/VLOOKUP($B1721,Stats!$A$2:$AA$19,16,FALSE),""))</f>
        <v>-0.91947237512461555</v>
      </c>
      <c r="BA1721" s="46">
        <f>IF(ISNUMBER(VLOOKUP($B1721,Stats!$A$2:$AA$19,2,FALSE))=FALSE,"",IF(ISNUMBER(X1721),(X1721-VLOOKUP($B1721,Stats!$A$2:$AA$19,3,FALSE))/VLOOKUP($B1721,Stats!$A$2:$AA$19,17,FALSE),""))</f>
        <v>-1.0507044611669172</v>
      </c>
      <c r="BB1721" s="46"/>
      <c r="BC1721" s="46"/>
      <c r="BD1721" s="44">
        <f t="shared" si="349"/>
        <v>-0.98508841814576642</v>
      </c>
      <c r="BE1721" s="46">
        <f>IF(ISNUMBER(VLOOKUP($B1721,Stats!$A$2:$AA$19,2,FALSE))=FALSE,"",IF(ISNUMBER(Y1721),(Y1721-VLOOKUP($B1721,Stats!$A$2:$AA$19,5,FALSE))/VLOOKUP($B1721,Stats!$A$2:$AA$19,19,FALSE),""))</f>
        <v>-0.85880728204126022</v>
      </c>
      <c r="BF1721" s="46"/>
      <c r="BG1721" s="46"/>
      <c r="BH1721" s="46">
        <f>IF(ISNUMBER(VLOOKUP($B1721,Stats!$A$2:$AA$19,2,FALSE))=FALSE,"",IF(ISNUMBER(Z1721),(Z1721-VLOOKUP($B1721,Stats!$A$2:$AA$19,8,FALSE))/VLOOKUP($B1721,Stats!$A$2:$AA$19,22,FALSE),""))</f>
        <v>2.129215320919934</v>
      </c>
      <c r="BI1721" s="46" t="str">
        <f>IF(ISNUMBER(VLOOKUP($B1721,Stats!$A$2:$AA$19,2,FALSE))=FALSE,"",IF(ISNUMBER(#REF!),(#REF!-VLOOKUP($B1721,Stats!$A$2:$AA$19,9,FALSE))/VLOOKUP($B1721,Stats!$A$2:$AA$19,23,FALSE),""))</f>
        <v/>
      </c>
      <c r="BJ1721" s="46" t="str">
        <f>IF(ISNUMBER(VLOOKUP($B1721,Stats!$A$2:$AA$19,2,FALSE))=FALSE,"",IF(ISNUMBER(#REF!),(#REF!-VLOOKUP($B1721,Stats!$A$2:$AA$19,10,FALSE))/VLOOKUP($B1721,Stats!$A$2:$AA$19,24,FALSE),""))</f>
        <v/>
      </c>
      <c r="BK1721" s="44">
        <f t="shared" si="354"/>
        <v>1.2399296937048623</v>
      </c>
      <c r="BL1721" s="46" t="str">
        <f>IF(ISNUMBER(VLOOKUP($B1721,Stats!$A$2:$AA$19,2,FALSE))=FALSE,"",IF(ISNUMBER(#REF!),(#REF!-VLOOKUP($B1721,Stats!$A$2:$AA$19,11,FALSE))/VLOOKUP($B1721,Stats!$A$2:$AA$19,25,FALSE),""))</f>
        <v/>
      </c>
      <c r="BM1721" s="46" t="str">
        <f>IF(ISNUMBER(VLOOKUP($B1721,Stats!$A$2:$AA$19,2,FALSE))=FALSE,"",IF(ISNUMBER(AA1721),(AA1721-VLOOKUP($B1721,Stats!$A$2:$AA$19,12,FALSE))/VLOOKUP($B1721,Stats!$A$2:$AA$19,26,FALSE),""))</f>
        <v/>
      </c>
      <c r="BN1721" s="46" t="str">
        <f>IF(ISNUMBER(VLOOKUP($B1721,Stats!$A$2:$AA$19,2,FALSE))=FALSE,"",IF(ISNUMBER(#REF!),(#REF!-VLOOKUP($B1721,Stats!$A$2:$AA$19,13,FALSE))/VLOOKUP($B1721,Stats!$A$2:$AA$19,27,FALSE),""))</f>
        <v/>
      </c>
      <c r="BO1721" s="46" t="str">
        <f>IF(ISNUMBER(VLOOKUP($B1721,Stats!$A$2:$AA$19,2,FALSE))=FALSE,"",IF(ISNUMBER(#REF!),(#REF!-VLOOKUP($B1721,Stats!$A$2:$AA$19,14,FALSE))/VLOOKUP($B1721,Stats!$A$2:$AB$19,28,FALSE),""))</f>
        <v/>
      </c>
      <c r="BP1721" s="46"/>
      <c r="BQ1721" s="46">
        <f>IF(ISNUMBER(VLOOKUP($B1721,Stats!$A$2:$AA$19,2,FALSE))=FALSE,"",IF(ISNUMBER(BM1721),BM1721,(VLOOKUP($B1721,Stats!$A$2:$AT$19,46,FALSE)-VLOOKUP($B1721,Stats!$A$2:$AA$19,12,FALSE))/VLOOKUP($B1721,Stats!$A$2:$AA$19,26,FALSE)))</f>
        <v>-0.46642635650749076</v>
      </c>
      <c r="BR1721" s="51">
        <f t="shared" si="355"/>
        <v>-0.46642635650749076</v>
      </c>
      <c r="BS1721" s="32" t="str">
        <f t="shared" si="350"/>
        <v>12982_201427</v>
      </c>
      <c r="BT1721" s="53">
        <f t="shared" si="351"/>
        <v>0.4536548612922659</v>
      </c>
    </row>
    <row r="1722" spans="1:72" x14ac:dyDescent="0.15">
      <c r="A1722" s="16">
        <v>12982</v>
      </c>
      <c r="B1722" s="17">
        <v>201501</v>
      </c>
      <c r="C1722" s="3">
        <v>0</v>
      </c>
      <c r="D1722" s="23">
        <v>-2.9970965627049706E-3</v>
      </c>
      <c r="E1722" s="18">
        <v>1.0443325975161493E-2</v>
      </c>
      <c r="F1722" s="24">
        <v>2</v>
      </c>
      <c r="G1722" s="24">
        <v>3</v>
      </c>
      <c r="H1722" s="20">
        <v>8.4875426353298034E-3</v>
      </c>
      <c r="I1722" s="20">
        <v>-6.5857455849828534E-3</v>
      </c>
      <c r="J1722" s="24">
        <v>2</v>
      </c>
      <c r="K1722" s="24">
        <v>2</v>
      </c>
      <c r="L1722" s="20">
        <v>1.2842465753424737E-2</v>
      </c>
      <c r="M1722" s="20">
        <v>-1.5453779151447189E-2</v>
      </c>
      <c r="N1722" s="19">
        <v>1.0690999999999999</v>
      </c>
      <c r="O1722" s="19">
        <v>1.0170281582952816</v>
      </c>
      <c r="P1722" s="25">
        <v>42011</v>
      </c>
      <c r="Q1722" s="20">
        <v>-4.3026845009820347E-3</v>
      </c>
      <c r="R1722" s="25">
        <v>42013</v>
      </c>
      <c r="S1722" s="25">
        <f>IF(ISNUMBER(R1722),VLOOKUP(B1722,Index!$B$3:$AB$18,27,FALSE),"")</f>
        <v>42013</v>
      </c>
      <c r="T1722" s="25">
        <f>IF(ISNUMBER($R1722),VLOOKUP($B1722,Index!$B$21:$AB$36,27,FALSE),"")</f>
        <v>42013</v>
      </c>
      <c r="U1722" s="25">
        <f>IF(ISNUMBER($R1722),VLOOKUP($B1722,Index!$B$39:$AB$54,27,FALSE),"")</f>
        <v>42011</v>
      </c>
      <c r="W1722" s="18">
        <v>-0.21579095251475786</v>
      </c>
      <c r="X1722" s="19">
        <v>0.4</v>
      </c>
      <c r="Y1722" s="18">
        <v>0.19814817857465608</v>
      </c>
      <c r="Z1722" s="19">
        <f t="shared" si="352"/>
        <v>0</v>
      </c>
      <c r="AA1722" s="21" t="s">
        <v>25</v>
      </c>
      <c r="AB1722" s="3">
        <v>0</v>
      </c>
      <c r="AC1722" s="18">
        <v>4.6565735187226481E-2</v>
      </c>
      <c r="AD1722" s="19">
        <v>0.16000000000000003</v>
      </c>
      <c r="AE1722" s="18">
        <v>3.9262700672453799E-2</v>
      </c>
      <c r="AF1722" s="19">
        <f t="shared" si="353"/>
        <v>0</v>
      </c>
      <c r="AG1722" s="21" t="s">
        <v>25</v>
      </c>
      <c r="AH1722" s="3">
        <v>0</v>
      </c>
      <c r="AK1722" t="str">
        <f t="shared" si="360"/>
        <v/>
      </c>
      <c r="AL1722" t="str">
        <f t="shared" si="360"/>
        <v/>
      </c>
      <c r="AM1722" t="str">
        <f t="shared" si="360"/>
        <v/>
      </c>
      <c r="AN1722" t="str">
        <f t="shared" si="360"/>
        <v/>
      </c>
      <c r="AO1722" t="str">
        <f t="shared" si="360"/>
        <v/>
      </c>
      <c r="AP1722" t="str">
        <f t="shared" si="360"/>
        <v/>
      </c>
      <c r="AQ1722" t="str">
        <f t="shared" si="360"/>
        <v/>
      </c>
      <c r="AR1722" t="str">
        <f t="shared" si="360"/>
        <v/>
      </c>
      <c r="AS1722" t="str">
        <f t="shared" si="360"/>
        <v/>
      </c>
      <c r="AT1722" t="str">
        <f t="shared" si="360"/>
        <v/>
      </c>
      <c r="AU1722" t="str">
        <f t="shared" si="360"/>
        <v/>
      </c>
      <c r="AV1722" t="str">
        <f t="shared" si="360"/>
        <v/>
      </c>
      <c r="AW1722" t="str">
        <f t="shared" si="360"/>
        <v/>
      </c>
      <c r="AX1722" t="str">
        <f t="shared" si="360"/>
        <v/>
      </c>
      <c r="AZ1722" s="46">
        <f>IF(ISNUMBER(VLOOKUP($B1722,Stats!$A$2:$AA$19,2,FALSE))=FALSE,"",IF(ISNUMBER(W1722),(W1722-VLOOKUP($B1722,Stats!$A$2:$AA$19,2,FALSE))/VLOOKUP($B1722,Stats!$A$2:$AA$19,16,FALSE),""))</f>
        <v>-0.71793787192611158</v>
      </c>
      <c r="BA1722" s="46">
        <f>IF(ISNUMBER(VLOOKUP($B1722,Stats!$A$2:$AA$19,2,FALSE))=FALSE,"",IF(ISNUMBER(X1722),(X1722-VLOOKUP($B1722,Stats!$A$2:$AA$19,3,FALSE))/VLOOKUP($B1722,Stats!$A$2:$AA$19,17,FALSE),""))</f>
        <v>-0.84220341465677562</v>
      </c>
      <c r="BB1722" s="46"/>
      <c r="BC1722" s="46"/>
      <c r="BD1722" s="44">
        <f t="shared" si="349"/>
        <v>-0.7800706432914436</v>
      </c>
      <c r="BE1722" s="46">
        <f>IF(ISNUMBER(VLOOKUP($B1722,Stats!$A$2:$AA$19,2,FALSE))=FALSE,"",IF(ISNUMBER(Y1722),(Y1722-VLOOKUP($B1722,Stats!$A$2:$AA$19,5,FALSE))/VLOOKUP($B1722,Stats!$A$2:$AA$19,19,FALSE),""))</f>
        <v>-0.2470879959814361</v>
      </c>
      <c r="BF1722" s="46"/>
      <c r="BG1722" s="46"/>
      <c r="BH1722" s="46">
        <f>IF(ISNUMBER(VLOOKUP($B1722,Stats!$A$2:$AA$19,2,FALSE))=FALSE,"",IF(ISNUMBER(Z1722),(Z1722-VLOOKUP($B1722,Stats!$A$2:$AA$19,8,FALSE))/VLOOKUP($B1722,Stats!$A$2:$AA$19,22,FALSE),""))</f>
        <v>-0.58823842946080296</v>
      </c>
      <c r="BI1722" s="46" t="str">
        <f>IF(ISNUMBER(VLOOKUP($B1722,Stats!$A$2:$AA$19,2,FALSE))=FALSE,"",IF(ISNUMBER(#REF!),(#REF!-VLOOKUP($B1722,Stats!$A$2:$AA$19,9,FALSE))/VLOOKUP($B1722,Stats!$A$2:$AA$19,23,FALSE),""))</f>
        <v/>
      </c>
      <c r="BJ1722" s="46" t="str">
        <f>IF(ISNUMBER(VLOOKUP($B1722,Stats!$A$2:$AA$19,2,FALSE))=FALSE,"",IF(ISNUMBER(#REF!),(#REF!-VLOOKUP($B1722,Stats!$A$2:$AA$19,10,FALSE))/VLOOKUP($B1722,Stats!$A$2:$AA$19,24,FALSE),""))</f>
        <v/>
      </c>
      <c r="BK1722" s="44">
        <f t="shared" si="354"/>
        <v>-3.5099316512356149E-3</v>
      </c>
      <c r="BL1722" s="46" t="str">
        <f>IF(ISNUMBER(VLOOKUP($B1722,Stats!$A$2:$AA$19,2,FALSE))=FALSE,"",IF(ISNUMBER(#REF!),(#REF!-VLOOKUP($B1722,Stats!$A$2:$AA$19,11,FALSE))/VLOOKUP($B1722,Stats!$A$2:$AA$19,25,FALSE),""))</f>
        <v/>
      </c>
      <c r="BM1722" s="46" t="str">
        <f>IF(ISNUMBER(VLOOKUP($B1722,Stats!$A$2:$AA$19,2,FALSE))=FALSE,"",IF(ISNUMBER(AA1722),(AA1722-VLOOKUP($B1722,Stats!$A$2:$AA$19,12,FALSE))/VLOOKUP($B1722,Stats!$A$2:$AA$19,26,FALSE),""))</f>
        <v/>
      </c>
      <c r="BN1722" s="46" t="str">
        <f>IF(ISNUMBER(VLOOKUP($B1722,Stats!$A$2:$AA$19,2,FALSE))=FALSE,"",IF(ISNUMBER(#REF!),(#REF!-VLOOKUP($B1722,Stats!$A$2:$AA$19,13,FALSE))/VLOOKUP($B1722,Stats!$A$2:$AA$19,27,FALSE),""))</f>
        <v/>
      </c>
      <c r="BO1722" s="46" t="str">
        <f>IF(ISNUMBER(VLOOKUP($B1722,Stats!$A$2:$AA$19,2,FALSE))=FALSE,"",IF(ISNUMBER(#REF!),(#REF!-VLOOKUP($B1722,Stats!$A$2:$AA$19,14,FALSE))/VLOOKUP($B1722,Stats!$A$2:$AB$19,28,FALSE),""))</f>
        <v/>
      </c>
      <c r="BP1722" s="46"/>
      <c r="BQ1722" s="46">
        <f>IF(ISNUMBER(VLOOKUP($B1722,Stats!$A$2:$AA$19,2,FALSE))=FALSE,"",IF(ISNUMBER(BM1722),BM1722,(VLOOKUP($B1722,Stats!$A$2:$AT$19,46,FALSE)-VLOOKUP($B1722,Stats!$A$2:$AA$19,12,FALSE))/VLOOKUP($B1722,Stats!$A$2:$AA$19,26,FALSE)))</f>
        <v>-0.44163421963286131</v>
      </c>
      <c r="BR1722" s="51">
        <f t="shared" si="355"/>
        <v>-0.44163421963286131</v>
      </c>
      <c r="BS1722" s="32" t="str">
        <f t="shared" si="350"/>
        <v>12982_201501</v>
      </c>
      <c r="BT1722" s="53">
        <f t="shared" si="351"/>
        <v>-0.24644693157560238</v>
      </c>
    </row>
    <row r="1723" spans="1:72" x14ac:dyDescent="0.15">
      <c r="A1723" s="16">
        <v>12982</v>
      </c>
      <c r="B1723" s="17">
        <v>201502</v>
      </c>
      <c r="C1723" s="3">
        <v>0</v>
      </c>
      <c r="D1723" s="23">
        <v>2.3109441052137081E-2</v>
      </c>
      <c r="E1723" s="18">
        <v>8.6620494707660076E-3</v>
      </c>
      <c r="F1723" s="24">
        <v>6</v>
      </c>
      <c r="G1723" s="24">
        <v>4</v>
      </c>
      <c r="H1723" s="20">
        <v>6.2844046103555096E-3</v>
      </c>
      <c r="I1723" s="20">
        <v>-3.6250131172159694E-3</v>
      </c>
      <c r="J1723" s="24">
        <v>3</v>
      </c>
      <c r="K1723" s="24">
        <v>2</v>
      </c>
      <c r="L1723" s="20">
        <v>2.4340203301314922E-2</v>
      </c>
      <c r="M1723" s="20">
        <v>-7.7385287691186244E-3</v>
      </c>
      <c r="N1723" s="19">
        <v>1.0984</v>
      </c>
      <c r="O1723" s="19">
        <v>1.0262543212183499</v>
      </c>
      <c r="P1723" s="25">
        <v>42023</v>
      </c>
      <c r="Q1723" s="20">
        <v>-8.4668608885652974E-3</v>
      </c>
      <c r="R1723" s="25">
        <v>42027</v>
      </c>
      <c r="S1723" s="25">
        <f>IF(ISNUMBER(R1723),VLOOKUP(B1723,Index!$B$3:$AB$18,27,FALSE),"")</f>
        <v>42023</v>
      </c>
      <c r="T1723" s="25">
        <f>IF(ISNUMBER($R1723),VLOOKUP($B1723,Index!$B$21:$AB$36,27,FALSE),"")</f>
        <v>42023</v>
      </c>
      <c r="U1723" s="25">
        <f>IF(ISNUMBER($R1723),VLOOKUP($B1723,Index!$B$39:$AB$54,27,FALSE),"")</f>
        <v>42027</v>
      </c>
      <c r="W1723" s="18">
        <v>0.69328323156411242</v>
      </c>
      <c r="X1723" s="19">
        <v>0.6</v>
      </c>
      <c r="Y1723" s="18">
        <v>0.16435083319606009</v>
      </c>
      <c r="Z1723" s="19">
        <f t="shared" si="352"/>
        <v>4</v>
      </c>
      <c r="AA1723" s="21">
        <v>2.729398930286778</v>
      </c>
      <c r="AB1723" s="3">
        <v>0</v>
      </c>
      <c r="AC1723" s="18">
        <v>0.48064163916797875</v>
      </c>
      <c r="AD1723" s="19">
        <v>0.36</v>
      </c>
      <c r="AE1723" s="18">
        <v>2.7011196372239168E-2</v>
      </c>
      <c r="AF1723" s="19">
        <f t="shared" si="353"/>
        <v>16</v>
      </c>
      <c r="AG1723" s="21">
        <v>7.449618520650608</v>
      </c>
      <c r="AH1723" s="3">
        <v>0</v>
      </c>
      <c r="AK1723" t="str">
        <f t="shared" ref="AK1723:AX1732" si="361">IF($B1723=AK$2,$AA1723,"")</f>
        <v/>
      </c>
      <c r="AL1723" t="str">
        <f t="shared" si="361"/>
        <v/>
      </c>
      <c r="AM1723" t="str">
        <f t="shared" si="361"/>
        <v/>
      </c>
      <c r="AN1723" t="str">
        <f t="shared" si="361"/>
        <v/>
      </c>
      <c r="AO1723" t="str">
        <f t="shared" si="361"/>
        <v/>
      </c>
      <c r="AP1723" t="str">
        <f t="shared" si="361"/>
        <v/>
      </c>
      <c r="AQ1723" t="str">
        <f t="shared" si="361"/>
        <v/>
      </c>
      <c r="AR1723" t="str">
        <f t="shared" si="361"/>
        <v/>
      </c>
      <c r="AS1723">
        <f t="shared" si="361"/>
        <v>2.729398930286778</v>
      </c>
      <c r="AT1723" t="str">
        <f t="shared" si="361"/>
        <v/>
      </c>
      <c r="AU1723" t="str">
        <f t="shared" si="361"/>
        <v/>
      </c>
      <c r="AV1723" t="str">
        <f t="shared" si="361"/>
        <v/>
      </c>
      <c r="AW1723" t="str">
        <f t="shared" si="361"/>
        <v/>
      </c>
      <c r="AX1723" t="str">
        <f t="shared" si="361"/>
        <v/>
      </c>
      <c r="AZ1723" s="46">
        <f>IF(ISNUMBER(VLOOKUP($B1723,Stats!$A$2:$AA$19,2,FALSE))=FALSE,"",IF(ISNUMBER(W1723),(W1723-VLOOKUP($B1723,Stats!$A$2:$AA$19,2,FALSE))/VLOOKUP($B1723,Stats!$A$2:$AA$19,16,FALSE),""))</f>
        <v>-2.0769494572882189E-2</v>
      </c>
      <c r="BA1723" s="46">
        <f>IF(ISNUMBER(VLOOKUP($B1723,Stats!$A$2:$AA$19,2,FALSE))=FALSE,"",IF(ISNUMBER(X1723),(X1723-VLOOKUP($B1723,Stats!$A$2:$AA$19,3,FALSE))/VLOOKUP($B1723,Stats!$A$2:$AA$19,17,FALSE),""))</f>
        <v>-0.52813738425366874</v>
      </c>
      <c r="BB1723" s="46"/>
      <c r="BC1723" s="46"/>
      <c r="BD1723" s="44">
        <f t="shared" si="349"/>
        <v>-0.27445343941327549</v>
      </c>
      <c r="BE1723" s="46">
        <f>IF(ISNUMBER(VLOOKUP($B1723,Stats!$A$2:$AA$19,2,FALSE))=FALSE,"",IF(ISNUMBER(Y1723),(Y1723-VLOOKUP($B1723,Stats!$A$2:$AA$19,5,FALSE))/VLOOKUP($B1723,Stats!$A$2:$AA$19,19,FALSE),""))</f>
        <v>-0.68305703956049113</v>
      </c>
      <c r="BF1723" s="46"/>
      <c r="BG1723" s="46"/>
      <c r="BH1723" s="46">
        <f>IF(ISNUMBER(VLOOKUP($B1723,Stats!$A$2:$AA$19,2,FALSE))=FALSE,"",IF(ISNUMBER(Z1723),(Z1723-VLOOKUP($B1723,Stats!$A$2:$AA$19,8,FALSE))/VLOOKUP($B1723,Stats!$A$2:$AA$19,22,FALSE),""))</f>
        <v>2.02323694795402</v>
      </c>
      <c r="BI1723" s="46" t="str">
        <f>IF(ISNUMBER(VLOOKUP($B1723,Stats!$A$2:$AA$19,2,FALSE))=FALSE,"",IF(ISNUMBER(#REF!),(#REF!-VLOOKUP($B1723,Stats!$A$2:$AA$19,9,FALSE))/VLOOKUP($B1723,Stats!$A$2:$AA$19,23,FALSE),""))</f>
        <v/>
      </c>
      <c r="BJ1723" s="46" t="str">
        <f>IF(ISNUMBER(VLOOKUP($B1723,Stats!$A$2:$AA$19,2,FALSE))=FALSE,"",IF(ISNUMBER(#REF!),(#REF!-VLOOKUP($B1723,Stats!$A$2:$AA$19,10,FALSE))/VLOOKUP($B1723,Stats!$A$2:$AA$19,24,FALSE),""))</f>
        <v/>
      </c>
      <c r="BK1723" s="44">
        <f t="shared" si="354"/>
        <v>1.0851110120785497</v>
      </c>
      <c r="BL1723" s="46" t="str">
        <f>IF(ISNUMBER(VLOOKUP($B1723,Stats!$A$2:$AA$19,2,FALSE))=FALSE,"",IF(ISNUMBER(#REF!),(#REF!-VLOOKUP($B1723,Stats!$A$2:$AA$19,11,FALSE))/VLOOKUP($B1723,Stats!$A$2:$AA$19,25,FALSE),""))</f>
        <v/>
      </c>
      <c r="BM1723" s="46">
        <f>IF(ISNUMBER(VLOOKUP($B1723,Stats!$A$2:$AA$19,2,FALSE))=FALSE,"",IF(ISNUMBER(AA1723),(AA1723-VLOOKUP($B1723,Stats!$A$2:$AA$19,12,FALSE))/VLOOKUP($B1723,Stats!$A$2:$AA$19,26,FALSE),""))</f>
        <v>1.9645199469756146E-2</v>
      </c>
      <c r="BN1723" s="46" t="str">
        <f>IF(ISNUMBER(VLOOKUP($B1723,Stats!$A$2:$AA$19,2,FALSE))=FALSE,"",IF(ISNUMBER(#REF!),(#REF!-VLOOKUP($B1723,Stats!$A$2:$AA$19,13,FALSE))/VLOOKUP($B1723,Stats!$A$2:$AA$19,27,FALSE),""))</f>
        <v/>
      </c>
      <c r="BO1723" s="46" t="str">
        <f>IF(ISNUMBER(VLOOKUP($B1723,Stats!$A$2:$AA$19,2,FALSE))=FALSE,"",IF(ISNUMBER(#REF!),(#REF!-VLOOKUP($B1723,Stats!$A$2:$AA$19,14,FALSE))/VLOOKUP($B1723,Stats!$A$2:$AB$19,28,FALSE),""))</f>
        <v/>
      </c>
      <c r="BP1723" s="46"/>
      <c r="BQ1723" s="46">
        <f>IF(ISNUMBER(VLOOKUP($B1723,Stats!$A$2:$AA$19,2,FALSE))=FALSE,"",IF(ISNUMBER(BM1723),BM1723,(VLOOKUP($B1723,Stats!$A$2:$AT$19,46,FALSE)-VLOOKUP($B1723,Stats!$A$2:$AA$19,12,FALSE))/VLOOKUP($B1723,Stats!$A$2:$AA$19,26,FALSE)))</f>
        <v>1.9645199469756146E-2</v>
      </c>
      <c r="BR1723" s="51">
        <f t="shared" si="355"/>
        <v>1.9645199469756146E-2</v>
      </c>
      <c r="BS1723" s="32" t="str">
        <f t="shared" si="350"/>
        <v>12982_201502</v>
      </c>
      <c r="BT1723" s="53">
        <f t="shared" si="351"/>
        <v>0.60010495925842589</v>
      </c>
    </row>
    <row r="1724" spans="1:72" x14ac:dyDescent="0.15">
      <c r="A1724" s="16">
        <v>12982</v>
      </c>
      <c r="B1724" s="17">
        <v>201503</v>
      </c>
      <c r="C1724" s="3">
        <v>0</v>
      </c>
      <c r="D1724" s="23">
        <v>1.3405564227343625E-2</v>
      </c>
      <c r="E1724" s="18">
        <v>2.029314440921018E-3</v>
      </c>
      <c r="F1724" s="24">
        <v>7</v>
      </c>
      <c r="G1724" s="24">
        <v>3</v>
      </c>
      <c r="H1724" s="20">
        <v>2.2985281421605197E-3</v>
      </c>
      <c r="I1724" s="20">
        <v>-9.15272919790174E-4</v>
      </c>
      <c r="J1724" s="24">
        <v>3</v>
      </c>
      <c r="K1724" s="24">
        <v>1</v>
      </c>
      <c r="L1724" s="20">
        <v>4.6583850931678494E-3</v>
      </c>
      <c r="M1724" s="20">
        <v>-1.560921862088005E-3</v>
      </c>
      <c r="N1724" s="19">
        <v>1.1036999999999999</v>
      </c>
      <c r="O1724" s="19">
        <v>1.014989884127276</v>
      </c>
      <c r="P1724" s="25">
        <v>42041</v>
      </c>
      <c r="Q1724" s="20">
        <v>-8.2139271698444816E-4</v>
      </c>
      <c r="R1724" s="25">
        <v>42034</v>
      </c>
      <c r="S1724" s="25">
        <f>IF(ISNUMBER(R1724),VLOOKUP(B1724,Index!$B$3:$AB$18,27,FALSE),"")</f>
        <v>42041</v>
      </c>
      <c r="T1724" s="25">
        <f>IF(ISNUMBER($R1724),VLOOKUP($B1724,Index!$B$21:$AB$36,27,FALSE),"")</f>
        <v>42041</v>
      </c>
      <c r="U1724" s="25">
        <f>IF(ISNUMBER($R1724),VLOOKUP($B1724,Index!$B$39:$AB$54,27,FALSE),"")</f>
        <v>42034</v>
      </c>
      <c r="W1724" s="18">
        <v>0.40216692682030875</v>
      </c>
      <c r="X1724" s="19">
        <v>0.7</v>
      </c>
      <c r="Y1724" s="18">
        <v>3.8503534331889716E-2</v>
      </c>
      <c r="Z1724" s="19">
        <f t="shared" si="352"/>
        <v>7</v>
      </c>
      <c r="AA1724" s="21">
        <v>16.320529693225218</v>
      </c>
      <c r="AB1724" s="3">
        <v>0</v>
      </c>
      <c r="AC1724" s="18">
        <v>0.16173823702809156</v>
      </c>
      <c r="AD1724" s="19">
        <v>0.48999999999999994</v>
      </c>
      <c r="AE1724" s="18">
        <v>1.48252215604701E-3</v>
      </c>
      <c r="AF1724" s="19">
        <f t="shared" si="353"/>
        <v>49</v>
      </c>
      <c r="AG1724" s="21">
        <v>266.35968946744606</v>
      </c>
      <c r="AH1724" s="3">
        <v>0</v>
      </c>
      <c r="AK1724" t="str">
        <f t="shared" si="361"/>
        <v/>
      </c>
      <c r="AL1724" t="str">
        <f t="shared" si="361"/>
        <v/>
      </c>
      <c r="AM1724" t="str">
        <f t="shared" si="361"/>
        <v/>
      </c>
      <c r="AN1724" t="str">
        <f t="shared" si="361"/>
        <v/>
      </c>
      <c r="AO1724" t="str">
        <f t="shared" si="361"/>
        <v/>
      </c>
      <c r="AP1724" t="str">
        <f t="shared" si="361"/>
        <v/>
      </c>
      <c r="AQ1724" t="str">
        <f t="shared" si="361"/>
        <v/>
      </c>
      <c r="AR1724" t="str">
        <f t="shared" si="361"/>
        <v/>
      </c>
      <c r="AS1724" t="str">
        <f t="shared" si="361"/>
        <v/>
      </c>
      <c r="AT1724">
        <f t="shared" si="361"/>
        <v>16.320529693225218</v>
      </c>
      <c r="AU1724" t="str">
        <f t="shared" si="361"/>
        <v/>
      </c>
      <c r="AV1724" t="str">
        <f t="shared" si="361"/>
        <v/>
      </c>
      <c r="AW1724" t="str">
        <f t="shared" si="361"/>
        <v/>
      </c>
      <c r="AX1724" t="str">
        <f t="shared" si="361"/>
        <v/>
      </c>
      <c r="AZ1724" s="46">
        <f>IF(ISNUMBER(VLOOKUP($B1724,Stats!$A$2:$AA$19,2,FALSE))=FALSE,"",IF(ISNUMBER(W1724),(W1724-VLOOKUP($B1724,Stats!$A$2:$AA$19,2,FALSE))/VLOOKUP($B1724,Stats!$A$2:$AA$19,16,FALSE),""))</f>
        <v>1.0338792461671165</v>
      </c>
      <c r="BA1724" s="46">
        <f>IF(ISNUMBER(VLOOKUP($B1724,Stats!$A$2:$AA$19,2,FALSE))=FALSE,"",IF(ISNUMBER(X1724),(X1724-VLOOKUP($B1724,Stats!$A$2:$AA$19,3,FALSE))/VLOOKUP($B1724,Stats!$A$2:$AA$19,17,FALSE),""))</f>
        <v>1.9466034764518581</v>
      </c>
      <c r="BB1724" s="46"/>
      <c r="BC1724" s="46"/>
      <c r="BD1724" s="44">
        <f t="shared" si="349"/>
        <v>1.4902413613094874</v>
      </c>
      <c r="BE1724" s="46">
        <f>IF(ISNUMBER(VLOOKUP($B1724,Stats!$A$2:$AA$19,2,FALSE))=FALSE,"",IF(ISNUMBER(Y1724),(Y1724-VLOOKUP($B1724,Stats!$A$2:$AA$19,5,FALSE))/VLOOKUP($B1724,Stats!$A$2:$AA$19,19,FALSE),""))</f>
        <v>-1.2143521298636215</v>
      </c>
      <c r="BF1724" s="46"/>
      <c r="BG1724" s="46"/>
      <c r="BH1724" s="46">
        <f>IF(ISNUMBER(VLOOKUP($B1724,Stats!$A$2:$AA$19,2,FALSE))=FALSE,"",IF(ISNUMBER(Z1724),(Z1724-VLOOKUP($B1724,Stats!$A$2:$AA$19,8,FALSE))/VLOOKUP($B1724,Stats!$A$2:$AA$19,22,FALSE),""))</f>
        <v>2.1034653846458133</v>
      </c>
      <c r="BI1724" s="46" t="str">
        <f>IF(ISNUMBER(VLOOKUP($B1724,Stats!$A$2:$AA$19,2,FALSE))=FALSE,"",IF(ISNUMBER(#REF!),(#REF!-VLOOKUP($B1724,Stats!$A$2:$AA$19,9,FALSE))/VLOOKUP($B1724,Stats!$A$2:$AA$19,23,FALSE),""))</f>
        <v/>
      </c>
      <c r="BJ1724" s="46" t="str">
        <f>IF(ISNUMBER(VLOOKUP($B1724,Stats!$A$2:$AA$19,2,FALSE))=FALSE,"",IF(ISNUMBER(#REF!),(#REF!-VLOOKUP($B1724,Stats!$A$2:$AA$19,10,FALSE))/VLOOKUP($B1724,Stats!$A$2:$AA$19,24,FALSE),""))</f>
        <v/>
      </c>
      <c r="BK1724" s="44">
        <f t="shared" si="354"/>
        <v>1.481086106298279</v>
      </c>
      <c r="BL1724" s="46" t="str">
        <f>IF(ISNUMBER(VLOOKUP($B1724,Stats!$A$2:$AA$19,2,FALSE))=FALSE,"",IF(ISNUMBER(#REF!),(#REF!-VLOOKUP($B1724,Stats!$A$2:$AA$19,11,FALSE))/VLOOKUP($B1724,Stats!$A$2:$AA$19,25,FALSE),""))</f>
        <v/>
      </c>
      <c r="BM1724" s="46">
        <f>IF(ISNUMBER(VLOOKUP($B1724,Stats!$A$2:$AA$19,2,FALSE))=FALSE,"",IF(ISNUMBER(AA1724),(AA1724-VLOOKUP($B1724,Stats!$A$2:$AA$19,12,FALSE))/VLOOKUP($B1724,Stats!$A$2:$AA$19,26,FALSE),""))</f>
        <v>1.9515334288781661</v>
      </c>
      <c r="BN1724" s="46" t="str">
        <f>IF(ISNUMBER(VLOOKUP($B1724,Stats!$A$2:$AA$19,2,FALSE))=FALSE,"",IF(ISNUMBER(#REF!),(#REF!-VLOOKUP($B1724,Stats!$A$2:$AA$19,13,FALSE))/VLOOKUP($B1724,Stats!$A$2:$AA$19,27,FALSE),""))</f>
        <v/>
      </c>
      <c r="BO1724" s="46" t="str">
        <f>IF(ISNUMBER(VLOOKUP($B1724,Stats!$A$2:$AA$19,2,FALSE))=FALSE,"",IF(ISNUMBER(#REF!),(#REF!-VLOOKUP($B1724,Stats!$A$2:$AA$19,14,FALSE))/VLOOKUP($B1724,Stats!$A$2:$AB$19,28,FALSE),""))</f>
        <v/>
      </c>
      <c r="BP1724" s="46"/>
      <c r="BQ1724" s="46">
        <f>IF(ISNUMBER(VLOOKUP($B1724,Stats!$A$2:$AA$19,2,FALSE))=FALSE,"",IF(ISNUMBER(BM1724),BM1724,(VLOOKUP($B1724,Stats!$A$2:$AT$19,46,FALSE)-VLOOKUP($B1724,Stats!$A$2:$AA$19,12,FALSE))/VLOOKUP($B1724,Stats!$A$2:$AA$19,26,FALSE)))</f>
        <v>1.9515334288781661</v>
      </c>
      <c r="BR1724" s="51">
        <f t="shared" si="355"/>
        <v>1.9515334288781661</v>
      </c>
      <c r="BS1724" s="32" t="str">
        <f t="shared" si="350"/>
        <v>12982_201503</v>
      </c>
      <c r="BT1724" s="53">
        <f t="shared" si="351"/>
        <v>1.577006621816498</v>
      </c>
    </row>
    <row r="1725" spans="1:72" x14ac:dyDescent="0.15">
      <c r="A1725" s="16">
        <v>12982</v>
      </c>
      <c r="B1725" s="17">
        <v>201504</v>
      </c>
      <c r="C1725" s="3">
        <v>0</v>
      </c>
      <c r="D1725" s="23">
        <v>3.6241732354806988E-3</v>
      </c>
      <c r="E1725" s="18">
        <v>3.124015938913188E-3</v>
      </c>
      <c r="F1725" s="24">
        <v>5</v>
      </c>
      <c r="G1725" s="24">
        <v>2</v>
      </c>
      <c r="H1725" s="20">
        <v>2.1811092690384283E-3</v>
      </c>
      <c r="I1725" s="20">
        <v>-3.6288456007022574E-3</v>
      </c>
      <c r="J1725" s="24">
        <v>4</v>
      </c>
      <c r="K1725" s="24">
        <v>1</v>
      </c>
      <c r="L1725" s="20">
        <v>4.5516613563949537E-3</v>
      </c>
      <c r="M1725" s="20">
        <v>-4.8020295370116983E-3</v>
      </c>
      <c r="N1725" s="19">
        <v>1.1076999999999999</v>
      </c>
      <c r="O1725" s="19">
        <v>1.008466860888565</v>
      </c>
      <c r="P1725" s="25">
        <v>42052</v>
      </c>
      <c r="Q1725" s="20">
        <v>-2.4556616643928164E-3</v>
      </c>
      <c r="R1725" s="25">
        <v>42046</v>
      </c>
      <c r="S1725" s="25">
        <f>IF(ISNUMBER(R1725),VLOOKUP(B1725,Index!$B$3:$AB$18,27,FALSE),"")</f>
        <v>42044</v>
      </c>
      <c r="T1725" s="25">
        <f>IF(ISNUMBER($R1725),VLOOKUP($B1725,Index!$B$21:$AB$36,27,FALSE),"")</f>
        <v>42044</v>
      </c>
      <c r="U1725" s="25">
        <f>IF(ISNUMBER($R1725),VLOOKUP($B1725,Index!$B$39:$AB$54,27,FALSE),"")</f>
        <v>42052</v>
      </c>
      <c r="W1725" s="18">
        <v>0.14496692941922795</v>
      </c>
      <c r="X1725" s="19">
        <v>0.7142857142857143</v>
      </c>
      <c r="Y1725" s="18">
        <v>5.9274034881810711E-2</v>
      </c>
      <c r="Z1725" s="19">
        <f t="shared" si="352"/>
        <v>2</v>
      </c>
      <c r="AA1725" s="21">
        <v>1.475843878670805</v>
      </c>
      <c r="AB1725" s="3">
        <v>0</v>
      </c>
      <c r="AC1725" s="18">
        <v>2.1015410625239418E-2</v>
      </c>
      <c r="AD1725" s="19">
        <v>0.51020408163265307</v>
      </c>
      <c r="AE1725" s="18">
        <v>3.5134112111701128E-3</v>
      </c>
      <c r="AF1725" s="19">
        <f t="shared" si="353"/>
        <v>4</v>
      </c>
      <c r="AG1725" s="21">
        <v>2.1781151542100861</v>
      </c>
      <c r="AH1725" s="3">
        <v>0</v>
      </c>
      <c r="AK1725" t="str">
        <f t="shared" si="361"/>
        <v/>
      </c>
      <c r="AL1725" t="str">
        <f t="shared" si="361"/>
        <v/>
      </c>
      <c r="AM1725" t="str">
        <f t="shared" si="361"/>
        <v/>
      </c>
      <c r="AN1725" t="str">
        <f t="shared" si="361"/>
        <v/>
      </c>
      <c r="AO1725" t="str">
        <f t="shared" si="361"/>
        <v/>
      </c>
      <c r="AP1725" t="str">
        <f t="shared" si="361"/>
        <v/>
      </c>
      <c r="AQ1725" t="str">
        <f t="shared" si="361"/>
        <v/>
      </c>
      <c r="AR1725" t="str">
        <f t="shared" si="361"/>
        <v/>
      </c>
      <c r="AS1725" t="str">
        <f t="shared" si="361"/>
        <v/>
      </c>
      <c r="AT1725" t="str">
        <f t="shared" si="361"/>
        <v/>
      </c>
      <c r="AU1725">
        <f t="shared" si="361"/>
        <v>1.475843878670805</v>
      </c>
      <c r="AV1725" t="str">
        <f t="shared" si="361"/>
        <v/>
      </c>
      <c r="AW1725" t="str">
        <f t="shared" si="361"/>
        <v/>
      </c>
      <c r="AX1725" t="str">
        <f t="shared" si="361"/>
        <v/>
      </c>
      <c r="AZ1725" s="46">
        <f>IF(ISNUMBER(VLOOKUP($B1725,Stats!$A$2:$AA$19,2,FALSE))=FALSE,"",IF(ISNUMBER(W1725),(W1725-VLOOKUP($B1725,Stats!$A$2:$AA$19,2,FALSE))/VLOOKUP($B1725,Stats!$A$2:$AA$19,16,FALSE),""))</f>
        <v>-1.0279756231735615</v>
      </c>
      <c r="BA1725" s="46">
        <f>IF(ISNUMBER(VLOOKUP($B1725,Stats!$A$2:$AA$19,2,FALSE))=FALSE,"",IF(ISNUMBER(X1725),(X1725-VLOOKUP($B1725,Stats!$A$2:$AA$19,3,FALSE))/VLOOKUP($B1725,Stats!$A$2:$AA$19,17,FALSE),""))</f>
        <v>-0.99555450083898211</v>
      </c>
      <c r="BB1725" s="46"/>
      <c r="BC1725" s="46"/>
      <c r="BD1725" s="44">
        <f t="shared" si="349"/>
        <v>-1.0117650620062717</v>
      </c>
      <c r="BE1725" s="46">
        <f>IF(ISNUMBER(VLOOKUP($B1725,Stats!$A$2:$AA$19,2,FALSE))=FALSE,"",IF(ISNUMBER(Y1725),(Y1725-VLOOKUP($B1725,Stats!$A$2:$AA$19,5,FALSE))/VLOOKUP($B1725,Stats!$A$2:$AA$19,19,FALSE),""))</f>
        <v>-0.50599460527645868</v>
      </c>
      <c r="BF1725" s="46"/>
      <c r="BG1725" s="46"/>
      <c r="BH1725" s="46">
        <f>IF(ISNUMBER(VLOOKUP($B1725,Stats!$A$2:$AA$19,2,FALSE))=FALSE,"",IF(ISNUMBER(Z1725),(Z1725-VLOOKUP($B1725,Stats!$A$2:$AA$19,8,FALSE))/VLOOKUP($B1725,Stats!$A$2:$AA$19,22,FALSE),""))</f>
        <v>0.37736195532940614</v>
      </c>
      <c r="BI1725" s="46" t="str">
        <f>IF(ISNUMBER(VLOOKUP($B1725,Stats!$A$2:$AA$19,2,FALSE))=FALSE,"",IF(ISNUMBER(#REF!),(#REF!-VLOOKUP($B1725,Stats!$A$2:$AA$19,9,FALSE))/VLOOKUP($B1725,Stats!$A$2:$AA$19,23,FALSE),""))</f>
        <v/>
      </c>
      <c r="BJ1725" s="46" t="str">
        <f>IF(ISNUMBER(VLOOKUP($B1725,Stats!$A$2:$AA$19,2,FALSE))=FALSE,"",IF(ISNUMBER(#REF!),(#REF!-VLOOKUP($B1725,Stats!$A$2:$AA$19,10,FALSE))/VLOOKUP($B1725,Stats!$A$2:$AA$19,24,FALSE),""))</f>
        <v/>
      </c>
      <c r="BK1725" s="44">
        <f t="shared" si="354"/>
        <v>0.46740481029234288</v>
      </c>
      <c r="BL1725" s="46" t="str">
        <f>IF(ISNUMBER(VLOOKUP($B1725,Stats!$A$2:$AA$19,2,FALSE))=FALSE,"",IF(ISNUMBER(#REF!),(#REF!-VLOOKUP($B1725,Stats!$A$2:$AA$19,11,FALSE))/VLOOKUP($B1725,Stats!$A$2:$AA$19,25,FALSE),""))</f>
        <v/>
      </c>
      <c r="BM1725" s="46">
        <f>IF(ISNUMBER(VLOOKUP($B1725,Stats!$A$2:$AA$19,2,FALSE))=FALSE,"",IF(ISNUMBER(AA1725),(AA1725-VLOOKUP($B1725,Stats!$A$2:$AA$19,12,FALSE))/VLOOKUP($B1725,Stats!$A$2:$AA$19,26,FALSE),""))</f>
        <v>-0.6347728712864904</v>
      </c>
      <c r="BN1725" s="46" t="str">
        <f>IF(ISNUMBER(VLOOKUP($B1725,Stats!$A$2:$AA$19,2,FALSE))=FALSE,"",IF(ISNUMBER(#REF!),(#REF!-VLOOKUP($B1725,Stats!$A$2:$AA$19,13,FALSE))/VLOOKUP($B1725,Stats!$A$2:$AA$19,27,FALSE),""))</f>
        <v/>
      </c>
      <c r="BO1725" s="46" t="str">
        <f>IF(ISNUMBER(VLOOKUP($B1725,Stats!$A$2:$AA$19,2,FALSE))=FALSE,"",IF(ISNUMBER(#REF!),(#REF!-VLOOKUP($B1725,Stats!$A$2:$AA$19,14,FALSE))/VLOOKUP($B1725,Stats!$A$2:$AB$19,28,FALSE),""))</f>
        <v/>
      </c>
      <c r="BP1725" s="46"/>
      <c r="BQ1725" s="46">
        <f>IF(ISNUMBER(VLOOKUP($B1725,Stats!$A$2:$AA$19,2,FALSE))=FALSE,"",IF(ISNUMBER(BM1725),BM1725,(VLOOKUP($B1725,Stats!$A$2:$AT$19,46,FALSE)-VLOOKUP($B1725,Stats!$A$2:$AA$19,12,FALSE))/VLOOKUP($B1725,Stats!$A$2:$AA$19,26,FALSE)))</f>
        <v>-0.6347728712864904</v>
      </c>
      <c r="BR1725" s="51">
        <f t="shared" si="355"/>
        <v>-0.6347728712864904</v>
      </c>
      <c r="BS1725" s="32" t="str">
        <f t="shared" si="350"/>
        <v>12982_201504</v>
      </c>
      <c r="BT1725" s="53">
        <f t="shared" si="351"/>
        <v>-4.8864700483146756E-2</v>
      </c>
    </row>
    <row r="1726" spans="1:72" x14ac:dyDescent="0.15">
      <c r="A1726" s="16">
        <v>12982</v>
      </c>
      <c r="B1726" s="17">
        <v>201505</v>
      </c>
      <c r="C1726" s="3">
        <v>0</v>
      </c>
      <c r="D1726" s="23">
        <v>1.6430441455267619E-2</v>
      </c>
      <c r="E1726" s="18">
        <v>3.6528914020478292E-3</v>
      </c>
      <c r="F1726" s="24">
        <v>6</v>
      </c>
      <c r="G1726" s="24">
        <v>2</v>
      </c>
      <c r="H1726" s="20">
        <v>3.828029830999502E-3</v>
      </c>
      <c r="I1726" s="20">
        <v>-3.3039846086567737E-3</v>
      </c>
      <c r="J1726" s="24">
        <v>5</v>
      </c>
      <c r="K1726" s="24">
        <v>1</v>
      </c>
      <c r="L1726" s="20">
        <v>6.4999548614246283E-3</v>
      </c>
      <c r="M1726" s="20">
        <v>-4.2156247197057128E-3</v>
      </c>
      <c r="N1726" s="19">
        <v>1.1286</v>
      </c>
      <c r="O1726" s="19">
        <v>1.0122880975872275</v>
      </c>
      <c r="P1726" s="25">
        <v>42068</v>
      </c>
      <c r="Q1726" s="20">
        <v>-4.2156247197057128E-3</v>
      </c>
      <c r="R1726" s="25">
        <v>42061</v>
      </c>
      <c r="S1726" s="25">
        <f>IF(ISNUMBER(R1726),VLOOKUP(B1726,Index!$B$3:$AB$18,27,FALSE),"")</f>
        <v>42069</v>
      </c>
      <c r="T1726" s="25">
        <f>IF(ISNUMBER($R1726),VLOOKUP($B1726,Index!$B$21:$AB$36,27,FALSE),"")</f>
        <v>42069</v>
      </c>
      <c r="U1726" s="25">
        <f>IF(ISNUMBER($R1726),VLOOKUP($B1726,Index!$B$39:$AB$54,27,FALSE),"")</f>
        <v>42069</v>
      </c>
      <c r="W1726" s="18">
        <v>0.59149589238963429</v>
      </c>
      <c r="X1726" s="19">
        <v>0.75</v>
      </c>
      <c r="Y1726" s="18">
        <v>6.9308741254302003E-2</v>
      </c>
      <c r="Z1726" s="19">
        <f t="shared" si="352"/>
        <v>8</v>
      </c>
      <c r="AA1726" s="21">
        <v>3.8975104635060132</v>
      </c>
      <c r="AB1726" s="3">
        <v>0</v>
      </c>
      <c r="AC1726" s="18">
        <v>0.34986739071380984</v>
      </c>
      <c r="AD1726" s="19">
        <v>0.5625</v>
      </c>
      <c r="AE1726" s="18">
        <v>4.8037016142557848E-3</v>
      </c>
      <c r="AF1726" s="19">
        <f t="shared" si="353"/>
        <v>64</v>
      </c>
      <c r="AG1726" s="21">
        <v>15.190587813138858</v>
      </c>
      <c r="AH1726" s="3">
        <v>0</v>
      </c>
      <c r="AK1726" t="str">
        <f t="shared" si="361"/>
        <v/>
      </c>
      <c r="AL1726" t="str">
        <f t="shared" si="361"/>
        <v/>
      </c>
      <c r="AM1726" t="str">
        <f t="shared" si="361"/>
        <v/>
      </c>
      <c r="AN1726" t="str">
        <f t="shared" si="361"/>
        <v/>
      </c>
      <c r="AO1726" t="str">
        <f t="shared" si="361"/>
        <v/>
      </c>
      <c r="AP1726" t="str">
        <f t="shared" si="361"/>
        <v/>
      </c>
      <c r="AQ1726" t="str">
        <f t="shared" si="361"/>
        <v/>
      </c>
      <c r="AR1726" t="str">
        <f t="shared" si="361"/>
        <v/>
      </c>
      <c r="AS1726" t="str">
        <f t="shared" si="361"/>
        <v/>
      </c>
      <c r="AT1726" t="str">
        <f t="shared" si="361"/>
        <v/>
      </c>
      <c r="AU1726" t="str">
        <f t="shared" si="361"/>
        <v/>
      </c>
      <c r="AV1726">
        <f t="shared" si="361"/>
        <v>3.8975104635060132</v>
      </c>
      <c r="AW1726" t="str">
        <f t="shared" si="361"/>
        <v/>
      </c>
      <c r="AX1726" t="str">
        <f t="shared" si="361"/>
        <v/>
      </c>
      <c r="AZ1726" s="46">
        <f>IF(ISNUMBER(VLOOKUP($B1726,Stats!$A$2:$AA$19,2,FALSE))=FALSE,"",IF(ISNUMBER(W1726),(W1726-VLOOKUP($B1726,Stats!$A$2:$AA$19,2,FALSE))/VLOOKUP($B1726,Stats!$A$2:$AA$19,16,FALSE),""))</f>
        <v>0.32882873215172564</v>
      </c>
      <c r="BA1726" s="46">
        <f>IF(ISNUMBER(VLOOKUP($B1726,Stats!$A$2:$AA$19,2,FALSE))=FALSE,"",IF(ISNUMBER(X1726),(X1726-VLOOKUP($B1726,Stats!$A$2:$AA$19,3,FALSE))/VLOOKUP($B1726,Stats!$A$2:$AA$19,17,FALSE),""))</f>
        <v>1.2321630968272219</v>
      </c>
      <c r="BB1726" s="46"/>
      <c r="BC1726" s="46"/>
      <c r="BD1726" s="44">
        <f t="shared" si="349"/>
        <v>0.78049591448947375</v>
      </c>
      <c r="BE1726" s="46">
        <f>IF(ISNUMBER(VLOOKUP($B1726,Stats!$A$2:$AA$19,2,FALSE))=FALSE,"",IF(ISNUMBER(Y1726),(Y1726-VLOOKUP($B1726,Stats!$A$2:$AA$19,5,FALSE))/VLOOKUP($B1726,Stats!$A$2:$AA$19,19,FALSE),""))</f>
        <v>-0.88586908623294625</v>
      </c>
      <c r="BF1726" s="46"/>
      <c r="BG1726" s="46"/>
      <c r="BH1726" s="46">
        <f>IF(ISNUMBER(VLOOKUP($B1726,Stats!$A$2:$AA$19,2,FALSE))=FALSE,"",IF(ISNUMBER(Z1726),(Z1726-VLOOKUP($B1726,Stats!$A$2:$AA$19,8,FALSE))/VLOOKUP($B1726,Stats!$A$2:$AA$19,22,FALSE),""))</f>
        <v>2.7541621917019588</v>
      </c>
      <c r="BI1726" s="46" t="str">
        <f>IF(ISNUMBER(VLOOKUP($B1726,Stats!$A$2:$AA$19,2,FALSE))=FALSE,"",IF(ISNUMBER(#REF!),(#REF!-VLOOKUP($B1726,Stats!$A$2:$AA$19,9,FALSE))/VLOOKUP($B1726,Stats!$A$2:$AA$19,23,FALSE),""))</f>
        <v/>
      </c>
      <c r="BJ1726" s="46" t="str">
        <f>IF(ISNUMBER(VLOOKUP($B1726,Stats!$A$2:$AA$19,2,FALSE))=FALSE,"",IF(ISNUMBER(#REF!),(#REF!-VLOOKUP($B1726,Stats!$A$2:$AA$19,10,FALSE))/VLOOKUP($B1726,Stats!$A$2:$AA$19,24,FALSE),""))</f>
        <v/>
      </c>
      <c r="BK1726" s="44">
        <f t="shared" si="354"/>
        <v>1.44635701787365</v>
      </c>
      <c r="BL1726" s="46" t="str">
        <f>IF(ISNUMBER(VLOOKUP($B1726,Stats!$A$2:$AA$19,2,FALSE))=FALSE,"",IF(ISNUMBER(#REF!),(#REF!-VLOOKUP($B1726,Stats!$A$2:$AA$19,11,FALSE))/VLOOKUP($B1726,Stats!$A$2:$AA$19,25,FALSE),""))</f>
        <v/>
      </c>
      <c r="BM1726" s="46">
        <f>IF(ISNUMBER(VLOOKUP($B1726,Stats!$A$2:$AA$19,2,FALSE))=FALSE,"",IF(ISNUMBER(AA1726),(AA1726-VLOOKUP($B1726,Stats!$A$2:$AA$19,12,FALSE))/VLOOKUP($B1726,Stats!$A$2:$AA$19,26,FALSE),""))</f>
        <v>-0.13094149780196068</v>
      </c>
      <c r="BN1726" s="46" t="str">
        <f>IF(ISNUMBER(VLOOKUP($B1726,Stats!$A$2:$AA$19,2,FALSE))=FALSE,"",IF(ISNUMBER(#REF!),(#REF!-VLOOKUP($B1726,Stats!$A$2:$AA$19,13,FALSE))/VLOOKUP($B1726,Stats!$A$2:$AA$19,27,FALSE),""))</f>
        <v/>
      </c>
      <c r="BO1726" s="46" t="str">
        <f>IF(ISNUMBER(VLOOKUP($B1726,Stats!$A$2:$AA$19,2,FALSE))=FALSE,"",IF(ISNUMBER(#REF!),(#REF!-VLOOKUP($B1726,Stats!$A$2:$AA$19,14,FALSE))/VLOOKUP($B1726,Stats!$A$2:$AB$19,28,FALSE),""))</f>
        <v/>
      </c>
      <c r="BP1726" s="46"/>
      <c r="BQ1726" s="46">
        <f>IF(ISNUMBER(VLOOKUP($B1726,Stats!$A$2:$AA$19,2,FALSE))=FALSE,"",IF(ISNUMBER(BM1726),BM1726,(VLOOKUP($B1726,Stats!$A$2:$AT$19,46,FALSE)-VLOOKUP($B1726,Stats!$A$2:$AA$19,12,FALSE))/VLOOKUP($B1726,Stats!$A$2:$AA$19,26,FALSE)))</f>
        <v>-0.13094149780196068</v>
      </c>
      <c r="BR1726" s="51">
        <f t="shared" si="355"/>
        <v>-0.13094149780196068</v>
      </c>
      <c r="BS1726" s="32" t="str">
        <f t="shared" si="350"/>
        <v>12982_201505</v>
      </c>
      <c r="BT1726" s="53">
        <f t="shared" si="351"/>
        <v>0.99772509406169263</v>
      </c>
    </row>
    <row r="1727" spans="1:72" x14ac:dyDescent="0.15">
      <c r="A1727" s="16">
        <v>12982</v>
      </c>
      <c r="B1727" s="17">
        <v>201506</v>
      </c>
      <c r="C1727" s="3">
        <v>0</v>
      </c>
      <c r="D1727" s="23">
        <v>3.7303490540903095E-3</v>
      </c>
      <c r="E1727" s="18">
        <v>3.2780287018506823E-3</v>
      </c>
      <c r="F1727" s="24">
        <v>6</v>
      </c>
      <c r="G1727" s="24">
        <v>4</v>
      </c>
      <c r="H1727" s="20">
        <v>2.4923288198397029E-3</v>
      </c>
      <c r="I1727" s="20">
        <v>-2.7953747578421673E-3</v>
      </c>
      <c r="J1727" s="24">
        <v>2</v>
      </c>
      <c r="K1727" s="24">
        <v>1</v>
      </c>
      <c r="L1727" s="20">
        <v>5.4425410421128362E-3</v>
      </c>
      <c r="M1727" s="20">
        <v>-5.589566143199387E-3</v>
      </c>
      <c r="N1727" s="19">
        <v>1.1301000000000001</v>
      </c>
      <c r="O1727" s="19">
        <v>1.0072192513368985</v>
      </c>
      <c r="P1727" s="25">
        <v>42083</v>
      </c>
      <c r="Q1727" s="20">
        <v>-5.589566143199387E-3</v>
      </c>
      <c r="R1727" s="25">
        <v>42075</v>
      </c>
      <c r="S1727" s="25">
        <f>IF(ISNUMBER(R1727),VLOOKUP(B1727,Index!$B$3:$AB$18,27,FALSE),"")</f>
        <v>42073</v>
      </c>
      <c r="T1727" s="25">
        <f>IF(ISNUMBER($R1727),VLOOKUP($B1727,Index!$B$21:$AB$36,27,FALSE),"")</f>
        <v>42075</v>
      </c>
      <c r="U1727" s="25">
        <f>IF(ISNUMBER($R1727),VLOOKUP($B1727,Index!$B$39:$AB$54,27,FALSE),"")</f>
        <v>42075</v>
      </c>
      <c r="W1727" s="18">
        <v>0.11191047162270928</v>
      </c>
      <c r="X1727" s="19">
        <v>0.6</v>
      </c>
      <c r="Y1727" s="18">
        <v>6.2196221599518993E-2</v>
      </c>
      <c r="Z1727" s="19">
        <f t="shared" si="352"/>
        <v>2</v>
      </c>
      <c r="AA1727" s="21">
        <v>0.6673772093436775</v>
      </c>
      <c r="AB1727" s="3">
        <v>0</v>
      </c>
      <c r="AC1727" s="18">
        <v>1.252395365881722E-2</v>
      </c>
      <c r="AD1727" s="19">
        <v>0.36</v>
      </c>
      <c r="AE1727" s="18">
        <v>3.8683699812564728E-3</v>
      </c>
      <c r="AF1727" s="19">
        <f t="shared" si="353"/>
        <v>4</v>
      </c>
      <c r="AG1727" s="21">
        <v>0.44539233955135477</v>
      </c>
      <c r="AH1727" s="3">
        <v>0</v>
      </c>
      <c r="AK1727" t="str">
        <f t="shared" si="361"/>
        <v/>
      </c>
      <c r="AL1727" t="str">
        <f t="shared" si="361"/>
        <v/>
      </c>
      <c r="AM1727" t="str">
        <f t="shared" si="361"/>
        <v/>
      </c>
      <c r="AN1727" t="str">
        <f t="shared" si="361"/>
        <v/>
      </c>
      <c r="AO1727" t="str">
        <f t="shared" si="361"/>
        <v/>
      </c>
      <c r="AP1727" t="str">
        <f t="shared" si="361"/>
        <v/>
      </c>
      <c r="AQ1727" t="str">
        <f t="shared" si="361"/>
        <v/>
      </c>
      <c r="AR1727" t="str">
        <f t="shared" si="361"/>
        <v/>
      </c>
      <c r="AS1727" t="str">
        <f t="shared" si="361"/>
        <v/>
      </c>
      <c r="AT1727" t="str">
        <f t="shared" si="361"/>
        <v/>
      </c>
      <c r="AU1727" t="str">
        <f t="shared" si="361"/>
        <v/>
      </c>
      <c r="AV1727" t="str">
        <f t="shared" si="361"/>
        <v/>
      </c>
      <c r="AW1727">
        <f t="shared" si="361"/>
        <v>0.6673772093436775</v>
      </c>
      <c r="AX1727" t="str">
        <f t="shared" si="361"/>
        <v/>
      </c>
      <c r="AZ1727" s="46">
        <f>IF(ISNUMBER(VLOOKUP($B1727,Stats!$A$2:$AA$19,2,FALSE))=FALSE,"",IF(ISNUMBER(W1727),(W1727-VLOOKUP($B1727,Stats!$A$2:$AA$19,2,FALSE))/VLOOKUP($B1727,Stats!$A$2:$AA$19,16,FALSE),""))</f>
        <v>-1.4476029734954425</v>
      </c>
      <c r="BA1727" s="46">
        <f>IF(ISNUMBER(VLOOKUP($B1727,Stats!$A$2:$AA$19,2,FALSE))=FALSE,"",IF(ISNUMBER(X1727),(X1727-VLOOKUP($B1727,Stats!$A$2:$AA$19,3,FALSE))/VLOOKUP($B1727,Stats!$A$2:$AA$19,17,FALSE),""))</f>
        <v>-1.6572492842875306</v>
      </c>
      <c r="BB1727" s="46"/>
      <c r="BC1727" s="46"/>
      <c r="BD1727" s="44">
        <f t="shared" si="349"/>
        <v>-1.5524261288914865</v>
      </c>
      <c r="BE1727" s="46">
        <f>IF(ISNUMBER(VLOOKUP($B1727,Stats!$A$2:$AA$19,2,FALSE))=FALSE,"",IF(ISNUMBER(Y1727),(Y1727-VLOOKUP($B1727,Stats!$A$2:$AA$19,5,FALSE))/VLOOKUP($B1727,Stats!$A$2:$AA$19,19,FALSE),""))</f>
        <v>-0.86022246054689699</v>
      </c>
      <c r="BF1727" s="46"/>
      <c r="BG1727" s="46"/>
      <c r="BH1727" s="46">
        <f>IF(ISNUMBER(VLOOKUP($B1727,Stats!$A$2:$AA$19,2,FALSE))=FALSE,"",IF(ISNUMBER(Z1727),(Z1727-VLOOKUP($B1727,Stats!$A$2:$AA$19,8,FALSE))/VLOOKUP($B1727,Stats!$A$2:$AA$19,22,FALSE),""))</f>
        <v>-0.44132796508511463</v>
      </c>
      <c r="BI1727" s="46" t="str">
        <f>IF(ISNUMBER(VLOOKUP($B1727,Stats!$A$2:$AA$19,2,FALSE))=FALSE,"",IF(ISNUMBER(#REF!),(#REF!-VLOOKUP($B1727,Stats!$A$2:$AA$19,9,FALSE))/VLOOKUP($B1727,Stats!$A$2:$AA$19,23,FALSE),""))</f>
        <v/>
      </c>
      <c r="BJ1727" s="46" t="str">
        <f>IF(ISNUMBER(VLOOKUP($B1727,Stats!$A$2:$AA$19,2,FALSE))=FALSE,"",IF(ISNUMBER(#REF!),(#REF!-VLOOKUP($B1727,Stats!$A$2:$AA$19,10,FALSE))/VLOOKUP($B1727,Stats!$A$2:$AA$19,24,FALSE),""))</f>
        <v/>
      </c>
      <c r="BK1727" s="44">
        <f t="shared" si="354"/>
        <v>0.46975733285729349</v>
      </c>
      <c r="BL1727" s="46" t="str">
        <f>IF(ISNUMBER(VLOOKUP($B1727,Stats!$A$2:$AA$19,2,FALSE))=FALSE,"",IF(ISNUMBER(#REF!),(#REF!-VLOOKUP($B1727,Stats!$A$2:$AA$19,11,FALSE))/VLOOKUP($B1727,Stats!$A$2:$AA$19,25,FALSE),""))</f>
        <v/>
      </c>
      <c r="BM1727" s="46">
        <f>IF(ISNUMBER(VLOOKUP($B1727,Stats!$A$2:$AA$19,2,FALSE))=FALSE,"",IF(ISNUMBER(AA1727),(AA1727-VLOOKUP($B1727,Stats!$A$2:$AA$19,12,FALSE))/VLOOKUP($B1727,Stats!$A$2:$AA$19,26,FALSE),""))</f>
        <v>-0.27211040856223023</v>
      </c>
      <c r="BN1727" s="46" t="str">
        <f>IF(ISNUMBER(VLOOKUP($B1727,Stats!$A$2:$AA$19,2,FALSE))=FALSE,"",IF(ISNUMBER(#REF!),(#REF!-VLOOKUP($B1727,Stats!$A$2:$AA$19,13,FALSE))/VLOOKUP($B1727,Stats!$A$2:$AA$19,27,FALSE),""))</f>
        <v/>
      </c>
      <c r="BO1727" s="46" t="str">
        <f>IF(ISNUMBER(VLOOKUP($B1727,Stats!$A$2:$AA$19,2,FALSE))=FALSE,"",IF(ISNUMBER(#REF!),(#REF!-VLOOKUP($B1727,Stats!$A$2:$AA$19,14,FALSE))/VLOOKUP($B1727,Stats!$A$2:$AB$19,28,FALSE),""))</f>
        <v/>
      </c>
      <c r="BP1727" s="46"/>
      <c r="BQ1727" s="46">
        <f>IF(ISNUMBER(VLOOKUP($B1727,Stats!$A$2:$AA$19,2,FALSE))=FALSE,"",IF(ISNUMBER(BM1727),BM1727,(VLOOKUP($B1727,Stats!$A$2:$AT$19,46,FALSE)-VLOOKUP($B1727,Stats!$A$2:$AA$19,12,FALSE))/VLOOKUP($B1727,Stats!$A$2:$AA$19,26,FALSE)))</f>
        <v>-0.27211040856223023</v>
      </c>
      <c r="BR1727" s="51">
        <f t="shared" si="355"/>
        <v>-0.27211040856223023</v>
      </c>
      <c r="BS1727" s="32" t="str">
        <f t="shared" si="350"/>
        <v>12982_201506</v>
      </c>
      <c r="BT1727" s="53">
        <f t="shared" si="351"/>
        <v>-8.3052907776367257E-2</v>
      </c>
    </row>
    <row r="1728" spans="1:72" x14ac:dyDescent="0.15">
      <c r="A1728" s="16">
        <v>12982</v>
      </c>
      <c r="B1728" s="17">
        <v>201507</v>
      </c>
      <c r="C1728" s="3">
        <v>0</v>
      </c>
      <c r="D1728" s="23">
        <v>1.0618529333687121E-2</v>
      </c>
      <c r="E1728" s="18">
        <v>1.5351318329167663E-3</v>
      </c>
      <c r="F1728" s="24">
        <v>5</v>
      </c>
      <c r="G1728" s="24">
        <v>0</v>
      </c>
      <c r="H1728" s="20">
        <v>2.1156833465641343E-3</v>
      </c>
      <c r="I1728" s="20" t="s">
        <v>25</v>
      </c>
      <c r="J1728" s="24">
        <v>5</v>
      </c>
      <c r="K1728" s="24">
        <v>0</v>
      </c>
      <c r="L1728" s="20">
        <v>3.8924274593064023E-3</v>
      </c>
      <c r="M1728" s="20">
        <v>2.6546323334208921E-4</v>
      </c>
      <c r="N1728" s="19">
        <v>1.1420999999999999</v>
      </c>
      <c r="O1728" s="19">
        <v>1.0103503184713374</v>
      </c>
      <c r="P1728" s="25">
        <v>42090</v>
      </c>
      <c r="Q1728" s="20">
        <v>0</v>
      </c>
      <c r="R1728" s="25">
        <v>42086</v>
      </c>
      <c r="S1728" s="25">
        <f>IF(ISNUMBER(R1728),VLOOKUP(B1728,Index!$B$3:$AB$18,27,FALSE),"")</f>
        <v>42088</v>
      </c>
      <c r="T1728" s="25">
        <f>IF(ISNUMBER($R1728),VLOOKUP($B1728,Index!$B$21:$AB$36,27,FALSE),"")</f>
        <v>42089</v>
      </c>
      <c r="U1728" s="25">
        <f>IF(ISNUMBER($R1728),VLOOKUP($B1728,Index!$B$39:$AB$54,27,FALSE),"")</f>
        <v>42089</v>
      </c>
      <c r="W1728" s="18">
        <v>0.76453411202547261</v>
      </c>
      <c r="X1728" s="19">
        <v>1</v>
      </c>
      <c r="Y1728" s="18">
        <v>2.9127078603876162E-2</v>
      </c>
      <c r="Z1728" s="19">
        <f t="shared" si="352"/>
        <v>2</v>
      </c>
      <c r="AA1728" s="21" t="s">
        <v>25</v>
      </c>
      <c r="AB1728" s="3">
        <v>0</v>
      </c>
      <c r="AC1728" s="18">
        <v>0.58451240845057795</v>
      </c>
      <c r="AD1728" s="19">
        <v>1</v>
      </c>
      <c r="AE1728" s="18">
        <v>8.4838670799638051E-4</v>
      </c>
      <c r="AF1728" s="19">
        <f t="shared" si="353"/>
        <v>4</v>
      </c>
      <c r="AG1728" s="21" t="s">
        <v>25</v>
      </c>
      <c r="AH1728" s="3">
        <v>0</v>
      </c>
      <c r="AK1728" t="str">
        <f t="shared" si="361"/>
        <v/>
      </c>
      <c r="AL1728" t="str">
        <f t="shared" si="361"/>
        <v/>
      </c>
      <c r="AM1728" t="str">
        <f t="shared" si="361"/>
        <v/>
      </c>
      <c r="AN1728" t="str">
        <f t="shared" si="361"/>
        <v/>
      </c>
      <c r="AO1728" t="str">
        <f t="shared" si="361"/>
        <v/>
      </c>
      <c r="AP1728" t="str">
        <f t="shared" si="361"/>
        <v/>
      </c>
      <c r="AQ1728" t="str">
        <f t="shared" si="361"/>
        <v/>
      </c>
      <c r="AR1728" t="str">
        <f t="shared" si="361"/>
        <v/>
      </c>
      <c r="AS1728" t="str">
        <f t="shared" si="361"/>
        <v/>
      </c>
      <c r="AT1728" t="str">
        <f t="shared" si="361"/>
        <v/>
      </c>
      <c r="AU1728" t="str">
        <f t="shared" si="361"/>
        <v/>
      </c>
      <c r="AV1728" t="str">
        <f t="shared" si="361"/>
        <v/>
      </c>
      <c r="AW1728" t="str">
        <f t="shared" si="361"/>
        <v/>
      </c>
      <c r="AX1728" t="str">
        <f t="shared" si="361"/>
        <v/>
      </c>
      <c r="AZ1728" s="46">
        <f>IF(ISNUMBER(VLOOKUP($B1728,Stats!$A$2:$AA$19,2,FALSE))=FALSE,"",IF(ISNUMBER(W1728),(W1728-VLOOKUP($B1728,Stats!$A$2:$AA$19,2,FALSE))/VLOOKUP($B1728,Stats!$A$2:$AA$19,16,FALSE),""))</f>
        <v>-0.28072763375513649</v>
      </c>
      <c r="BA1728" s="46">
        <f>IF(ISNUMBER(VLOOKUP($B1728,Stats!$A$2:$AA$19,2,FALSE))=FALSE,"",IF(ISNUMBER(X1728),(X1728-VLOOKUP($B1728,Stats!$A$2:$AA$19,3,FALSE))/VLOOKUP($B1728,Stats!$A$2:$AA$19,17,FALSE),""))</f>
        <v>1.6185072337594633</v>
      </c>
      <c r="BB1728" s="46"/>
      <c r="BC1728" s="46"/>
      <c r="BD1728" s="44">
        <f t="shared" si="349"/>
        <v>0.66888980000216336</v>
      </c>
      <c r="BE1728" s="46">
        <f>IF(ISNUMBER(VLOOKUP($B1728,Stats!$A$2:$AA$19,2,FALSE))=FALSE,"",IF(ISNUMBER(Y1728),(Y1728-VLOOKUP($B1728,Stats!$A$2:$AA$19,5,FALSE))/VLOOKUP($B1728,Stats!$A$2:$AA$19,19,FALSE),""))</f>
        <v>-1.0491682368360038</v>
      </c>
      <c r="BF1728" s="46"/>
      <c r="BG1728" s="46"/>
      <c r="BH1728" s="46">
        <f>IF(ISNUMBER(VLOOKUP($B1728,Stats!$A$2:$AA$19,2,FALSE))=FALSE,"",IF(ISNUMBER(Z1728),(Z1728-VLOOKUP($B1728,Stats!$A$2:$AA$19,8,FALSE))/VLOOKUP($B1728,Stats!$A$2:$AA$19,22,FALSE),""))</f>
        <v>1.4378520910348771</v>
      </c>
      <c r="BI1728" s="46" t="str">
        <f>IF(ISNUMBER(VLOOKUP($B1728,Stats!$A$2:$AA$19,2,FALSE))=FALSE,"",IF(ISNUMBER(#REF!),(#REF!-VLOOKUP($B1728,Stats!$A$2:$AA$19,9,FALSE))/VLOOKUP($B1728,Stats!$A$2:$AA$19,23,FALSE),""))</f>
        <v/>
      </c>
      <c r="BJ1728" s="46" t="str">
        <f>IF(ISNUMBER(VLOOKUP($B1728,Stats!$A$2:$AA$19,2,FALSE))=FALSE,"",IF(ISNUMBER(#REF!),(#REF!-VLOOKUP($B1728,Stats!$A$2:$AA$19,10,FALSE))/VLOOKUP($B1728,Stats!$A$2:$AA$19,24,FALSE),""))</f>
        <v/>
      </c>
      <c r="BK1728" s="44">
        <f t="shared" si="354"/>
        <v>1.1657733930956657</v>
      </c>
      <c r="BL1728" s="46" t="str">
        <f>IF(ISNUMBER(VLOOKUP($B1728,Stats!$A$2:$AA$19,2,FALSE))=FALSE,"",IF(ISNUMBER(#REF!),(#REF!-VLOOKUP($B1728,Stats!$A$2:$AA$19,11,FALSE))/VLOOKUP($B1728,Stats!$A$2:$AA$19,25,FALSE),""))</f>
        <v/>
      </c>
      <c r="BM1728" s="46" t="str">
        <f>IF(ISNUMBER(VLOOKUP($B1728,Stats!$A$2:$AA$19,2,FALSE))=FALSE,"",IF(ISNUMBER(AA1728),(AA1728-VLOOKUP($B1728,Stats!$A$2:$AA$19,12,FALSE))/VLOOKUP($B1728,Stats!$A$2:$AA$19,26,FALSE),""))</f>
        <v/>
      </c>
      <c r="BN1728" s="46" t="str">
        <f>IF(ISNUMBER(VLOOKUP($B1728,Stats!$A$2:$AA$19,2,FALSE))=FALSE,"",IF(ISNUMBER(#REF!),(#REF!-VLOOKUP($B1728,Stats!$A$2:$AA$19,13,FALSE))/VLOOKUP($B1728,Stats!$A$2:$AA$19,27,FALSE),""))</f>
        <v/>
      </c>
      <c r="BO1728" s="46" t="str">
        <f>IF(ISNUMBER(VLOOKUP($B1728,Stats!$A$2:$AA$19,2,FALSE))=FALSE,"",IF(ISNUMBER(#REF!),(#REF!-VLOOKUP($B1728,Stats!$A$2:$AA$19,14,FALSE))/VLOOKUP($B1728,Stats!$A$2:$AB$19,28,FALSE),""))</f>
        <v/>
      </c>
      <c r="BP1728" s="46"/>
      <c r="BQ1728" s="46">
        <f>IF(ISNUMBER(VLOOKUP($B1728,Stats!$A$2:$AA$19,2,FALSE))=FALSE,"",IF(ISNUMBER(BM1728),BM1728,(VLOOKUP($B1728,Stats!$A$2:$AT$19,46,FALSE)-VLOOKUP($B1728,Stats!$A$2:$AA$19,12,FALSE))/VLOOKUP($B1728,Stats!$A$2:$AA$19,26,FALSE)))</f>
        <v>-0.49247029718328789</v>
      </c>
      <c r="BR1728" s="51">
        <f t="shared" si="355"/>
        <v>-0.49247029718328789</v>
      </c>
      <c r="BS1728" s="32" t="str">
        <f t="shared" si="350"/>
        <v>12982_201507</v>
      </c>
      <c r="BT1728" s="53">
        <f t="shared" si="351"/>
        <v>0.73474793642117453</v>
      </c>
    </row>
    <row r="1729" spans="1:72" x14ac:dyDescent="0.15">
      <c r="S1729" t="str">
        <f>IF(ISNUMBER(R1729),VLOOKUP(B1729,Index!$B$3:$AB$18,27,FALSE),"")</f>
        <v/>
      </c>
      <c r="T1729" t="str">
        <f>IF(ISNUMBER($R1729),VLOOKUP($B1729,Index!$B$21:$AB$36,27,FALSE),"")</f>
        <v/>
      </c>
      <c r="U1729" t="str">
        <f>IF(ISNUMBER($R1729),VLOOKUP($B1729,Index!$B$39:$AB$54,27,FALSE),"")</f>
        <v/>
      </c>
      <c r="Z1729" t="str">
        <f t="shared" si="352"/>
        <v/>
      </c>
      <c r="AA1729" t="s">
        <v>25</v>
      </c>
      <c r="AF1729" t="str">
        <f t="shared" si="353"/>
        <v/>
      </c>
      <c r="AG1729" t="s">
        <v>25</v>
      </c>
      <c r="AK1729" t="str">
        <f t="shared" si="361"/>
        <v/>
      </c>
      <c r="AL1729" t="str">
        <f t="shared" si="361"/>
        <v/>
      </c>
      <c r="AM1729" t="str">
        <f t="shared" si="361"/>
        <v/>
      </c>
      <c r="AN1729" t="str">
        <f t="shared" si="361"/>
        <v/>
      </c>
      <c r="AO1729" t="str">
        <f t="shared" si="361"/>
        <v/>
      </c>
      <c r="AP1729" t="str">
        <f t="shared" si="361"/>
        <v/>
      </c>
      <c r="AQ1729" t="str">
        <f t="shared" si="361"/>
        <v/>
      </c>
      <c r="AR1729" t="str">
        <f t="shared" si="361"/>
        <v/>
      </c>
      <c r="AS1729" t="str">
        <f t="shared" si="361"/>
        <v/>
      </c>
      <c r="AT1729" t="str">
        <f t="shared" si="361"/>
        <v/>
      </c>
      <c r="AU1729" t="str">
        <f t="shared" si="361"/>
        <v/>
      </c>
      <c r="AV1729" t="str">
        <f t="shared" si="361"/>
        <v/>
      </c>
      <c r="AW1729" t="str">
        <f t="shared" si="361"/>
        <v/>
      </c>
      <c r="AX1729" t="str">
        <f t="shared" si="361"/>
        <v/>
      </c>
      <c r="AZ1729" s="46" t="str">
        <f>IF(ISNUMBER(VLOOKUP($B1729,Stats!$A$2:$AA$19,2,FALSE))=FALSE,"",IF(ISNUMBER(W1729),(W1729-VLOOKUP($B1729,Stats!$A$2:$AA$19,2,FALSE))/VLOOKUP($B1729,Stats!$A$2:$AA$19,16,FALSE),""))</f>
        <v/>
      </c>
      <c r="BA1729" s="46" t="str">
        <f>IF(ISNUMBER(VLOOKUP($B1729,Stats!$A$2:$AA$19,2,FALSE))=FALSE,"",IF(ISNUMBER(X1729),(X1729-VLOOKUP($B1729,Stats!$A$2:$AA$19,3,FALSE))/VLOOKUP($B1729,Stats!$A$2:$AA$19,17,FALSE),""))</f>
        <v/>
      </c>
      <c r="BB1729" s="46"/>
      <c r="BC1729" s="46"/>
      <c r="BD1729" s="44" t="str">
        <f t="shared" si="349"/>
        <v/>
      </c>
      <c r="BE1729" s="46" t="str">
        <f>IF(ISNUMBER(VLOOKUP($B1729,Stats!$A$2:$AA$19,2,FALSE))=FALSE,"",IF(ISNUMBER(Y1729),(Y1729-VLOOKUP($B1729,Stats!$A$2:$AA$19,5,FALSE))/VLOOKUP($B1729,Stats!$A$2:$AA$19,19,FALSE),""))</f>
        <v/>
      </c>
      <c r="BF1729" s="46"/>
      <c r="BG1729" s="46"/>
      <c r="BH1729" s="46" t="str">
        <f>IF(ISNUMBER(VLOOKUP($B1729,Stats!$A$2:$AA$19,2,FALSE))=FALSE,"",IF(ISNUMBER(Z1729),(Z1729-VLOOKUP($B1729,Stats!$A$2:$AA$19,8,FALSE))/VLOOKUP($B1729,Stats!$A$2:$AA$19,22,FALSE),""))</f>
        <v/>
      </c>
      <c r="BI1729" s="46" t="str">
        <f>IF(ISNUMBER(VLOOKUP($B1729,Stats!$A$2:$AA$19,2,FALSE))=FALSE,"",IF(ISNUMBER(#REF!),(#REF!-VLOOKUP($B1729,Stats!$A$2:$AA$19,9,FALSE))/VLOOKUP($B1729,Stats!$A$2:$AA$19,23,FALSE),""))</f>
        <v/>
      </c>
      <c r="BJ1729" s="46" t="str">
        <f>IF(ISNUMBER(VLOOKUP($B1729,Stats!$A$2:$AA$19,2,FALSE))=FALSE,"",IF(ISNUMBER(#REF!),(#REF!-VLOOKUP($B1729,Stats!$A$2:$AA$19,10,FALSE))/VLOOKUP($B1729,Stats!$A$2:$AA$19,24,FALSE),""))</f>
        <v/>
      </c>
      <c r="BK1729" s="44" t="str">
        <f t="shared" si="354"/>
        <v/>
      </c>
      <c r="BL1729" s="46" t="str">
        <f>IF(ISNUMBER(VLOOKUP($B1729,Stats!$A$2:$AA$19,2,FALSE))=FALSE,"",IF(ISNUMBER(#REF!),(#REF!-VLOOKUP($B1729,Stats!$A$2:$AA$19,11,FALSE))/VLOOKUP($B1729,Stats!$A$2:$AA$19,25,FALSE),""))</f>
        <v/>
      </c>
      <c r="BM1729" s="46" t="str">
        <f>IF(ISNUMBER(VLOOKUP($B1729,Stats!$A$2:$AA$19,2,FALSE))=FALSE,"",IF(ISNUMBER(AA1729),(AA1729-VLOOKUP($B1729,Stats!$A$2:$AA$19,12,FALSE))/VLOOKUP($B1729,Stats!$A$2:$AA$19,26,FALSE),""))</f>
        <v/>
      </c>
      <c r="BN1729" s="46" t="str">
        <f>IF(ISNUMBER(VLOOKUP($B1729,Stats!$A$2:$AA$19,2,FALSE))=FALSE,"",IF(ISNUMBER(#REF!),(#REF!-VLOOKUP($B1729,Stats!$A$2:$AA$19,13,FALSE))/VLOOKUP($B1729,Stats!$A$2:$AA$19,27,FALSE),""))</f>
        <v/>
      </c>
      <c r="BO1729" s="46" t="str">
        <f>IF(ISNUMBER(VLOOKUP($B1729,Stats!$A$2:$AA$19,2,FALSE))=FALSE,"",IF(ISNUMBER(#REF!),(#REF!-VLOOKUP($B1729,Stats!$A$2:$AA$19,14,FALSE))/VLOOKUP($B1729,Stats!$A$2:$AB$19,28,FALSE),""))</f>
        <v/>
      </c>
      <c r="BP1729" s="46"/>
      <c r="BQ1729" s="46" t="str">
        <f>IF(ISNUMBER(VLOOKUP($B1729,Stats!$A$2:$AA$19,2,FALSE))=FALSE,"",IF(ISNUMBER(BM1729),BM1729,(VLOOKUP($B1729,Stats!$A$2:$AT$19,46,FALSE)-VLOOKUP($B1729,Stats!$A$2:$AA$19,12,FALSE))/VLOOKUP($B1729,Stats!$A$2:$AA$19,26,FALSE)))</f>
        <v/>
      </c>
      <c r="BR1729" s="51" t="str">
        <f t="shared" si="355"/>
        <v/>
      </c>
      <c r="BS1729" s="32" t="str">
        <f t="shared" si="350"/>
        <v/>
      </c>
      <c r="BT1729" s="53" t="str">
        <f t="shared" si="351"/>
        <v/>
      </c>
    </row>
    <row r="1730" spans="1:72" ht="40.5" x14ac:dyDescent="0.15">
      <c r="A1730" s="1" t="s">
        <v>54</v>
      </c>
      <c r="B1730" s="1" t="s">
        <v>0</v>
      </c>
      <c r="C1730" s="3"/>
      <c r="D1730" s="4" t="s">
        <v>10</v>
      </c>
      <c r="E1730" s="1" t="s">
        <v>11</v>
      </c>
      <c r="F1730" s="1" t="s">
        <v>12</v>
      </c>
      <c r="G1730" s="1" t="s">
        <v>13</v>
      </c>
      <c r="H1730" s="1" t="s">
        <v>14</v>
      </c>
      <c r="I1730" s="1" t="s">
        <v>15</v>
      </c>
      <c r="J1730" s="1" t="s">
        <v>16</v>
      </c>
      <c r="K1730" s="1" t="s">
        <v>17</v>
      </c>
      <c r="L1730" s="1" t="s">
        <v>18</v>
      </c>
      <c r="M1730" s="1" t="s">
        <v>19</v>
      </c>
      <c r="N1730" s="1" t="s">
        <v>20</v>
      </c>
      <c r="O1730" s="1" t="s">
        <v>21</v>
      </c>
      <c r="P1730" s="1" t="s">
        <v>22</v>
      </c>
      <c r="Q1730" s="1" t="s">
        <v>23</v>
      </c>
      <c r="R1730" s="1" t="s">
        <v>24</v>
      </c>
      <c r="S1730" s="1" t="str">
        <f>IF(ISNUMBER(R1730),VLOOKUP(B1730,Index!$B$3:$AB$18,27,FALSE),"")</f>
        <v/>
      </c>
      <c r="T1730" s="1" t="str">
        <f>IF(ISNUMBER($R1730),VLOOKUP($B1730,Index!$B$21:$AB$36,27,FALSE),"")</f>
        <v/>
      </c>
      <c r="U1730" s="1" t="str">
        <f>IF(ISNUMBER($R1730),VLOOKUP($B1730,Index!$B$39:$AB$54,27,FALSE),"")</f>
        <v/>
      </c>
      <c r="W1730" s="1" t="s">
        <v>1</v>
      </c>
      <c r="X1730" s="1" t="s">
        <v>2</v>
      </c>
      <c r="Y1730" s="1" t="s">
        <v>4</v>
      </c>
      <c r="Z1730" s="1" t="str">
        <f t="shared" si="352"/>
        <v/>
      </c>
      <c r="AA1730" s="1" t="s">
        <v>8</v>
      </c>
      <c r="AB1730" s="3"/>
      <c r="AC1730" s="1" t="s">
        <v>55</v>
      </c>
      <c r="AD1730" s="1" t="s">
        <v>56</v>
      </c>
      <c r="AE1730" s="1" t="s">
        <v>57</v>
      </c>
      <c r="AF1730" s="1" t="str">
        <f t="shared" si="353"/>
        <v/>
      </c>
      <c r="AG1730" s="1" t="s">
        <v>38</v>
      </c>
      <c r="AH1730" s="3"/>
      <c r="AK1730" t="str">
        <f t="shared" si="361"/>
        <v/>
      </c>
      <c r="AL1730" t="str">
        <f t="shared" si="361"/>
        <v/>
      </c>
      <c r="AM1730" t="str">
        <f t="shared" si="361"/>
        <v/>
      </c>
      <c r="AN1730" t="str">
        <f t="shared" si="361"/>
        <v/>
      </c>
      <c r="AO1730" t="str">
        <f t="shared" si="361"/>
        <v/>
      </c>
      <c r="AP1730" t="str">
        <f t="shared" si="361"/>
        <v/>
      </c>
      <c r="AQ1730" t="str">
        <f t="shared" si="361"/>
        <v/>
      </c>
      <c r="AR1730" t="str">
        <f t="shared" si="361"/>
        <v/>
      </c>
      <c r="AS1730" t="str">
        <f t="shared" si="361"/>
        <v/>
      </c>
      <c r="AT1730" t="str">
        <f t="shared" si="361"/>
        <v/>
      </c>
      <c r="AU1730" t="str">
        <f t="shared" si="361"/>
        <v/>
      </c>
      <c r="AV1730" t="str">
        <f t="shared" si="361"/>
        <v/>
      </c>
      <c r="AW1730" t="str">
        <f t="shared" si="361"/>
        <v/>
      </c>
      <c r="AX1730" t="str">
        <f t="shared" si="361"/>
        <v/>
      </c>
      <c r="AZ1730" s="46" t="str">
        <f>IF(ISNUMBER(VLOOKUP($B1730,Stats!$A$2:$AA$19,2,FALSE))=FALSE,"",IF(ISNUMBER(W1730),(W1730-VLOOKUP($B1730,Stats!$A$2:$AA$19,2,FALSE))/VLOOKUP($B1730,Stats!$A$2:$AA$19,16,FALSE),""))</f>
        <v/>
      </c>
      <c r="BA1730" s="46" t="str">
        <f>IF(ISNUMBER(VLOOKUP($B1730,Stats!$A$2:$AA$19,2,FALSE))=FALSE,"",IF(ISNUMBER(X1730),(X1730-VLOOKUP($B1730,Stats!$A$2:$AA$19,3,FALSE))/VLOOKUP($B1730,Stats!$A$2:$AA$19,17,FALSE),""))</f>
        <v/>
      </c>
      <c r="BB1730" s="46"/>
      <c r="BC1730" s="46"/>
      <c r="BD1730" s="44" t="str">
        <f t="shared" si="349"/>
        <v/>
      </c>
      <c r="BE1730" s="46" t="str">
        <f>IF(ISNUMBER(VLOOKUP($B1730,Stats!$A$2:$AA$19,2,FALSE))=FALSE,"",IF(ISNUMBER(Y1730),(Y1730-VLOOKUP($B1730,Stats!$A$2:$AA$19,5,FALSE))/VLOOKUP($B1730,Stats!$A$2:$AA$19,19,FALSE),""))</f>
        <v/>
      </c>
      <c r="BF1730" s="46"/>
      <c r="BG1730" s="46"/>
      <c r="BH1730" s="46" t="str">
        <f>IF(ISNUMBER(VLOOKUP($B1730,Stats!$A$2:$AA$19,2,FALSE))=FALSE,"",IF(ISNUMBER(Z1730),(Z1730-VLOOKUP($B1730,Stats!$A$2:$AA$19,8,FALSE))/VLOOKUP($B1730,Stats!$A$2:$AA$19,22,FALSE),""))</f>
        <v/>
      </c>
      <c r="BI1730" s="46" t="str">
        <f>IF(ISNUMBER(VLOOKUP($B1730,Stats!$A$2:$AA$19,2,FALSE))=FALSE,"",IF(ISNUMBER(#REF!),(#REF!-VLOOKUP($B1730,Stats!$A$2:$AA$19,9,FALSE))/VLOOKUP($B1730,Stats!$A$2:$AA$19,23,FALSE),""))</f>
        <v/>
      </c>
      <c r="BJ1730" s="46" t="str">
        <f>IF(ISNUMBER(VLOOKUP($B1730,Stats!$A$2:$AA$19,2,FALSE))=FALSE,"",IF(ISNUMBER(#REF!),(#REF!-VLOOKUP($B1730,Stats!$A$2:$AA$19,10,FALSE))/VLOOKUP($B1730,Stats!$A$2:$AA$19,24,FALSE),""))</f>
        <v/>
      </c>
      <c r="BK1730" s="44" t="str">
        <f t="shared" si="354"/>
        <v/>
      </c>
      <c r="BL1730" s="46" t="str">
        <f>IF(ISNUMBER(VLOOKUP($B1730,Stats!$A$2:$AA$19,2,FALSE))=FALSE,"",IF(ISNUMBER(#REF!),(#REF!-VLOOKUP($B1730,Stats!$A$2:$AA$19,11,FALSE))/VLOOKUP($B1730,Stats!$A$2:$AA$19,25,FALSE),""))</f>
        <v/>
      </c>
      <c r="BM1730" s="46" t="str">
        <f>IF(ISNUMBER(VLOOKUP($B1730,Stats!$A$2:$AA$19,2,FALSE))=FALSE,"",IF(ISNUMBER(AA1730),(AA1730-VLOOKUP($B1730,Stats!$A$2:$AA$19,12,FALSE))/VLOOKUP($B1730,Stats!$A$2:$AA$19,26,FALSE),""))</f>
        <v/>
      </c>
      <c r="BN1730" s="46" t="str">
        <f>IF(ISNUMBER(VLOOKUP($B1730,Stats!$A$2:$AA$19,2,FALSE))=FALSE,"",IF(ISNUMBER(#REF!),(#REF!-VLOOKUP($B1730,Stats!$A$2:$AA$19,13,FALSE))/VLOOKUP($B1730,Stats!$A$2:$AA$19,27,FALSE),""))</f>
        <v/>
      </c>
      <c r="BO1730" s="46" t="str">
        <f>IF(ISNUMBER(VLOOKUP($B1730,Stats!$A$2:$AA$19,2,FALSE))=FALSE,"",IF(ISNUMBER(#REF!),(#REF!-VLOOKUP($B1730,Stats!$A$2:$AA$19,14,FALSE))/VLOOKUP($B1730,Stats!$A$2:$AB$19,28,FALSE),""))</f>
        <v/>
      </c>
      <c r="BP1730" s="46"/>
      <c r="BQ1730" s="46" t="str">
        <f>IF(ISNUMBER(VLOOKUP($B1730,Stats!$A$2:$AA$19,2,FALSE))=FALSE,"",IF(ISNUMBER(BM1730),BM1730,(VLOOKUP($B1730,Stats!$A$2:$AT$19,46,FALSE)-VLOOKUP($B1730,Stats!$A$2:$AA$19,12,FALSE))/VLOOKUP($B1730,Stats!$A$2:$AA$19,26,FALSE)))</f>
        <v/>
      </c>
      <c r="BR1730" s="51" t="str">
        <f t="shared" si="355"/>
        <v/>
      </c>
      <c r="BS1730" s="32" t="str">
        <f t="shared" si="350"/>
        <v/>
      </c>
      <c r="BT1730" s="53" t="str">
        <f t="shared" si="351"/>
        <v/>
      </c>
    </row>
    <row r="1731" spans="1:72" x14ac:dyDescent="0.15">
      <c r="A1731" s="5">
        <v>13546</v>
      </c>
      <c r="B1731" s="5" t="s">
        <v>58</v>
      </c>
      <c r="C1731" s="3">
        <v>0</v>
      </c>
      <c r="D1731" s="11">
        <v>0.1784080512351327</v>
      </c>
      <c r="E1731" s="6">
        <v>5.5618377594341007E-3</v>
      </c>
      <c r="F1731" s="12">
        <v>80</v>
      </c>
      <c r="G1731" s="12">
        <v>35</v>
      </c>
      <c r="H1731" s="13">
        <v>3.9633930644803611E-3</v>
      </c>
      <c r="I1731" s="13">
        <v>-4.3149601636603748E-3</v>
      </c>
      <c r="J1731" s="12">
        <v>13</v>
      </c>
      <c r="K1731" s="12">
        <v>5</v>
      </c>
      <c r="L1731" s="13">
        <v>1.6000000000000014E-2</v>
      </c>
      <c r="M1731" s="13">
        <v>-2.6446280991735516E-2</v>
      </c>
      <c r="N1731" s="8">
        <v>1.2949999999999999</v>
      </c>
      <c r="O1731" s="8">
        <v>1.1848124428179323</v>
      </c>
      <c r="P1731" s="14">
        <v>42083</v>
      </c>
      <c r="Q1731" s="13">
        <v>-3.1404958677685779E-2</v>
      </c>
      <c r="R1731" s="14">
        <v>41988</v>
      </c>
      <c r="S1731" s="14">
        <f>IF(ISNUMBER(R1731),VLOOKUP(B1731,Index!$B$3:$AB$18,27,FALSE),"")</f>
        <v>42041</v>
      </c>
      <c r="T1731" s="14">
        <f>IF(ISNUMBER($R1731),VLOOKUP($B1731,Index!$B$21:$AB$36,27,FALSE),"")</f>
        <v>41996</v>
      </c>
      <c r="U1731" s="14">
        <f>IF(ISNUMBER($R1731),VLOOKUP($B1731,Index!$B$39:$AB$54,27,FALSE),"")</f>
        <v>42003</v>
      </c>
      <c r="W1731" s="6">
        <v>0.37559589733712145</v>
      </c>
      <c r="X1731" s="7">
        <v>0.69565217391304346</v>
      </c>
      <c r="Y1731" s="6">
        <v>0.10552845177683645</v>
      </c>
      <c r="Z1731" s="8" t="str">
        <f t="shared" si="352"/>
        <v/>
      </c>
      <c r="AA1731" s="9">
        <v>5.6808879472239937</v>
      </c>
      <c r="AB1731" s="3">
        <v>0</v>
      </c>
      <c r="AC1731" s="6">
        <v>0.14107227809647749</v>
      </c>
      <c r="AD1731" s="7">
        <v>0.48393194706994325</v>
      </c>
      <c r="AE1731" s="6">
        <v>1.1136254134416096E-2</v>
      </c>
      <c r="AF1731" s="8" t="str">
        <f t="shared" si="353"/>
        <v/>
      </c>
      <c r="AG1731" s="9">
        <v>32.272487868914844</v>
      </c>
      <c r="AH1731" s="3">
        <v>0</v>
      </c>
      <c r="AK1731" t="str">
        <f t="shared" si="361"/>
        <v/>
      </c>
      <c r="AL1731" t="str">
        <f t="shared" si="361"/>
        <v/>
      </c>
      <c r="AM1731" t="str">
        <f t="shared" si="361"/>
        <v/>
      </c>
      <c r="AN1731" t="str">
        <f t="shared" si="361"/>
        <v/>
      </c>
      <c r="AO1731" t="str">
        <f t="shared" si="361"/>
        <v/>
      </c>
      <c r="AP1731" t="str">
        <f t="shared" si="361"/>
        <v/>
      </c>
      <c r="AQ1731" t="str">
        <f t="shared" si="361"/>
        <v/>
      </c>
      <c r="AR1731" t="str">
        <f t="shared" si="361"/>
        <v/>
      </c>
      <c r="AS1731" t="str">
        <f t="shared" si="361"/>
        <v/>
      </c>
      <c r="AT1731" t="str">
        <f t="shared" si="361"/>
        <v/>
      </c>
      <c r="AU1731" t="str">
        <f t="shared" si="361"/>
        <v/>
      </c>
      <c r="AV1731" t="str">
        <f t="shared" si="361"/>
        <v/>
      </c>
      <c r="AW1731" t="str">
        <f t="shared" si="361"/>
        <v/>
      </c>
      <c r="AX1731" t="str">
        <f t="shared" si="361"/>
        <v/>
      </c>
      <c r="AZ1731" s="46" t="str">
        <f>IF(ISNUMBER(VLOOKUP($B1731,Stats!$A$2:$AA$19,2,FALSE))=FALSE,"",IF(ISNUMBER(W1731),(W1731-VLOOKUP($B1731,Stats!$A$2:$AA$19,2,FALSE))/VLOOKUP($B1731,Stats!$A$2:$AA$19,16,FALSE),""))</f>
        <v/>
      </c>
      <c r="BA1731" s="46" t="str">
        <f>IF(ISNUMBER(VLOOKUP($B1731,Stats!$A$2:$AA$19,2,FALSE))=FALSE,"",IF(ISNUMBER(X1731),(X1731-VLOOKUP($B1731,Stats!$A$2:$AA$19,3,FALSE))/VLOOKUP($B1731,Stats!$A$2:$AA$19,17,FALSE),""))</f>
        <v/>
      </c>
      <c r="BB1731" s="46"/>
      <c r="BC1731" s="46"/>
      <c r="BD1731" s="44" t="str">
        <f t="shared" ref="BD1731:BD1794" si="362">IF(ISNUMBER(AZ1731),MAX(-3,MIN(3,SUM(0,AZ1731)))*$AZ$1+MAX(-3,MIN(3,SUM(0,BA1731)))*$BA$1+$BB$1*MAX(-3,MIN(3,SUM(0,BC1731))),"")</f>
        <v/>
      </c>
      <c r="BE1731" s="46" t="str">
        <f>IF(ISNUMBER(VLOOKUP($B1731,Stats!$A$2:$AA$19,2,FALSE))=FALSE,"",IF(ISNUMBER(Y1731),(Y1731-VLOOKUP($B1731,Stats!$A$2:$AA$19,5,FALSE))/VLOOKUP($B1731,Stats!$A$2:$AA$19,19,FALSE),""))</f>
        <v/>
      </c>
      <c r="BF1731" s="46"/>
      <c r="BG1731" s="46"/>
      <c r="BH1731" s="46" t="str">
        <f>IF(ISNUMBER(VLOOKUP($B1731,Stats!$A$2:$AA$19,2,FALSE))=FALSE,"",IF(ISNUMBER(Z1731),(Z1731-VLOOKUP($B1731,Stats!$A$2:$AA$19,8,FALSE))/VLOOKUP($B1731,Stats!$A$2:$AA$19,22,FALSE),""))</f>
        <v/>
      </c>
      <c r="BI1731" s="46" t="str">
        <f>IF(ISNUMBER(VLOOKUP($B1731,Stats!$A$2:$AA$19,2,FALSE))=FALSE,"",IF(ISNUMBER(#REF!),(#REF!-VLOOKUP($B1731,Stats!$A$2:$AA$19,9,FALSE))/VLOOKUP($B1731,Stats!$A$2:$AA$19,23,FALSE),""))</f>
        <v/>
      </c>
      <c r="BJ1731" s="46" t="str">
        <f>IF(ISNUMBER(VLOOKUP($B1731,Stats!$A$2:$AA$19,2,FALSE))=FALSE,"",IF(ISNUMBER(#REF!),(#REF!-VLOOKUP($B1731,Stats!$A$2:$AA$19,10,FALSE))/VLOOKUP($B1731,Stats!$A$2:$AA$19,24,FALSE),""))</f>
        <v/>
      </c>
      <c r="BK1731" s="44" t="str">
        <f t="shared" si="354"/>
        <v/>
      </c>
      <c r="BL1731" s="46" t="str">
        <f>IF(ISNUMBER(VLOOKUP($B1731,Stats!$A$2:$AA$19,2,FALSE))=FALSE,"",IF(ISNUMBER(#REF!),(#REF!-VLOOKUP($B1731,Stats!$A$2:$AA$19,11,FALSE))/VLOOKUP($B1731,Stats!$A$2:$AA$19,25,FALSE),""))</f>
        <v/>
      </c>
      <c r="BM1731" s="46" t="str">
        <f>IF(ISNUMBER(VLOOKUP($B1731,Stats!$A$2:$AA$19,2,FALSE))=FALSE,"",IF(ISNUMBER(AA1731),(AA1731-VLOOKUP($B1731,Stats!$A$2:$AA$19,12,FALSE))/VLOOKUP($B1731,Stats!$A$2:$AA$19,26,FALSE),""))</f>
        <v/>
      </c>
      <c r="BN1731" s="46" t="str">
        <f>IF(ISNUMBER(VLOOKUP($B1731,Stats!$A$2:$AA$19,2,FALSE))=FALSE,"",IF(ISNUMBER(#REF!),(#REF!-VLOOKUP($B1731,Stats!$A$2:$AA$19,13,FALSE))/VLOOKUP($B1731,Stats!$A$2:$AA$19,27,FALSE),""))</f>
        <v/>
      </c>
      <c r="BO1731" s="46" t="str">
        <f>IF(ISNUMBER(VLOOKUP($B1731,Stats!$A$2:$AA$19,2,FALSE))=FALSE,"",IF(ISNUMBER(#REF!),(#REF!-VLOOKUP($B1731,Stats!$A$2:$AA$19,14,FALSE))/VLOOKUP($B1731,Stats!$A$2:$AB$19,28,FALSE),""))</f>
        <v/>
      </c>
      <c r="BP1731" s="46"/>
      <c r="BQ1731" s="46" t="str">
        <f>IF(ISNUMBER(VLOOKUP($B1731,Stats!$A$2:$AA$19,2,FALSE))=FALSE,"",IF(ISNUMBER(BM1731),BM1731,(VLOOKUP($B1731,Stats!$A$2:$AT$19,46,FALSE)-VLOOKUP($B1731,Stats!$A$2:$AA$19,12,FALSE))/VLOOKUP($B1731,Stats!$A$2:$AA$19,26,FALSE)))</f>
        <v/>
      </c>
      <c r="BR1731" s="51" t="str">
        <f t="shared" si="355"/>
        <v/>
      </c>
      <c r="BS1731" s="32" t="str">
        <f t="shared" ref="BS1731:BS1794" si="363">IF(ISNUMBER(AZ1731),CONCATENATE(A1731,"_",B1731),"")</f>
        <v/>
      </c>
      <c r="BT1731" s="53" t="str">
        <f t="shared" ref="BT1731:BT1794" si="364">IF(ISNUMBER(AZ1731),BD1731*$BD$1+BK1731*$BK$1+$BR$1*BR1731,"")</f>
        <v/>
      </c>
    </row>
    <row r="1732" spans="1:72" x14ac:dyDescent="0.15">
      <c r="A1732" s="5">
        <v>13546</v>
      </c>
      <c r="B1732" s="5" t="s">
        <v>59</v>
      </c>
      <c r="C1732" s="3">
        <v>0</v>
      </c>
      <c r="D1732" s="11">
        <v>1.191788941754667E-2</v>
      </c>
      <c r="E1732" s="6">
        <v>4.4462770326398841E-3</v>
      </c>
      <c r="F1732" s="15">
        <v>5.7142857142857144</v>
      </c>
      <c r="G1732" s="15">
        <v>2.5</v>
      </c>
      <c r="H1732" s="13">
        <v>3.7789030030737766E-3</v>
      </c>
      <c r="I1732" s="13">
        <v>-4.0579855274338788E-3</v>
      </c>
      <c r="J1732" s="12">
        <v>4.1428571428571432</v>
      </c>
      <c r="K1732" s="12">
        <v>1.6428571428571428</v>
      </c>
      <c r="L1732" s="13">
        <v>7.8267881664830143E-3</v>
      </c>
      <c r="M1732" s="13">
        <v>-5.7916285178106607E-3</v>
      </c>
      <c r="N1732" s="8">
        <v>1.2310714285714286</v>
      </c>
      <c r="O1732" s="8">
        <v>1.0152732596127101</v>
      </c>
      <c r="P1732" s="14"/>
      <c r="Q1732" s="13">
        <v>-8.40737295531486E-3</v>
      </c>
      <c r="R1732" s="14"/>
      <c r="S1732" s="14" t="str">
        <f>IF(ISNUMBER(R1732),VLOOKUP(B1732,Index!$B$3:$AB$18,27,FALSE),"")</f>
        <v/>
      </c>
      <c r="T1732" s="14" t="str">
        <f>IF(ISNUMBER($R1732),VLOOKUP($B1732,Index!$B$21:$AB$36,27,FALSE),"")</f>
        <v/>
      </c>
      <c r="U1732" s="14" t="str">
        <f>IF(ISNUMBER($R1732),VLOOKUP($B1732,Index!$B$39:$AB$54,27,FALSE),"")</f>
        <v/>
      </c>
      <c r="W1732" s="6">
        <v>0.52831776880896764</v>
      </c>
      <c r="X1732" s="8">
        <v>0.70280612244897955</v>
      </c>
      <c r="Y1732" s="6">
        <v>8.4362175187421146E-2</v>
      </c>
      <c r="Z1732" s="8" t="str">
        <f t="shared" ref="Z1732:Z1795" si="365">IF(ISNUMBER(B1732),ABS(R1732-S1732),"")</f>
        <v/>
      </c>
      <c r="AA1732" s="9" t="s">
        <v>25</v>
      </c>
      <c r="AB1732" s="3">
        <v>0</v>
      </c>
      <c r="AC1732" s="6">
        <v>0.2791196648392858</v>
      </c>
      <c r="AD1732" s="8">
        <v>0.49393644575177004</v>
      </c>
      <c r="AE1732" s="6">
        <v>7.1169766023531358E-3</v>
      </c>
      <c r="AF1732" s="8" t="str">
        <f t="shared" ref="AF1732:AF1795" si="366">IF(ISNUMBER(B1732),(ABS(R1732-S1732))^2,"")</f>
        <v/>
      </c>
      <c r="AG1732" s="9" t="s">
        <v>25</v>
      </c>
      <c r="AH1732" s="3">
        <v>0</v>
      </c>
      <c r="AK1732" t="str">
        <f t="shared" si="361"/>
        <v/>
      </c>
      <c r="AL1732" t="str">
        <f t="shared" si="361"/>
        <v/>
      </c>
      <c r="AM1732" t="str">
        <f t="shared" si="361"/>
        <v/>
      </c>
      <c r="AN1732" t="str">
        <f t="shared" si="361"/>
        <v/>
      </c>
      <c r="AO1732" t="str">
        <f t="shared" si="361"/>
        <v/>
      </c>
      <c r="AP1732" t="str">
        <f t="shared" si="361"/>
        <v/>
      </c>
      <c r="AQ1732" t="str">
        <f t="shared" si="361"/>
        <v/>
      </c>
      <c r="AR1732" t="str">
        <f t="shared" si="361"/>
        <v/>
      </c>
      <c r="AS1732" t="str">
        <f t="shared" si="361"/>
        <v/>
      </c>
      <c r="AT1732" t="str">
        <f t="shared" si="361"/>
        <v/>
      </c>
      <c r="AU1732" t="str">
        <f t="shared" si="361"/>
        <v/>
      </c>
      <c r="AV1732" t="str">
        <f t="shared" si="361"/>
        <v/>
      </c>
      <c r="AW1732" t="str">
        <f t="shared" si="361"/>
        <v/>
      </c>
      <c r="AX1732" t="str">
        <f t="shared" si="361"/>
        <v/>
      </c>
      <c r="AZ1732" s="46" t="str">
        <f>IF(ISNUMBER(VLOOKUP($B1732,Stats!$A$2:$AA$19,2,FALSE))=FALSE,"",IF(ISNUMBER(W1732),(W1732-VLOOKUP($B1732,Stats!$A$2:$AA$19,2,FALSE))/VLOOKUP($B1732,Stats!$A$2:$AA$19,16,FALSE),""))</f>
        <v/>
      </c>
      <c r="BA1732" s="46" t="str">
        <f>IF(ISNUMBER(VLOOKUP($B1732,Stats!$A$2:$AA$19,2,FALSE))=FALSE,"",IF(ISNUMBER(X1732),(X1732-VLOOKUP($B1732,Stats!$A$2:$AA$19,3,FALSE))/VLOOKUP($B1732,Stats!$A$2:$AA$19,17,FALSE),""))</f>
        <v/>
      </c>
      <c r="BB1732" s="46"/>
      <c r="BC1732" s="46"/>
      <c r="BD1732" s="44" t="str">
        <f t="shared" si="362"/>
        <v/>
      </c>
      <c r="BE1732" s="46" t="str">
        <f>IF(ISNUMBER(VLOOKUP($B1732,Stats!$A$2:$AA$19,2,FALSE))=FALSE,"",IF(ISNUMBER(Y1732),(Y1732-VLOOKUP($B1732,Stats!$A$2:$AA$19,5,FALSE))/VLOOKUP($B1732,Stats!$A$2:$AA$19,19,FALSE),""))</f>
        <v/>
      </c>
      <c r="BF1732" s="46"/>
      <c r="BG1732" s="46"/>
      <c r="BH1732" s="46" t="str">
        <f>IF(ISNUMBER(VLOOKUP($B1732,Stats!$A$2:$AA$19,2,FALSE))=FALSE,"",IF(ISNUMBER(Z1732),(Z1732-VLOOKUP($B1732,Stats!$A$2:$AA$19,8,FALSE))/VLOOKUP($B1732,Stats!$A$2:$AA$19,22,FALSE),""))</f>
        <v/>
      </c>
      <c r="BI1732" s="46" t="str">
        <f>IF(ISNUMBER(VLOOKUP($B1732,Stats!$A$2:$AA$19,2,FALSE))=FALSE,"",IF(ISNUMBER(#REF!),(#REF!-VLOOKUP($B1732,Stats!$A$2:$AA$19,9,FALSE))/VLOOKUP($B1732,Stats!$A$2:$AA$19,23,FALSE),""))</f>
        <v/>
      </c>
      <c r="BJ1732" s="46" t="str">
        <f>IF(ISNUMBER(VLOOKUP($B1732,Stats!$A$2:$AA$19,2,FALSE))=FALSE,"",IF(ISNUMBER(#REF!),(#REF!-VLOOKUP($B1732,Stats!$A$2:$AA$19,10,FALSE))/VLOOKUP($B1732,Stats!$A$2:$AA$19,24,FALSE),""))</f>
        <v/>
      </c>
      <c r="BK1732" s="44" t="str">
        <f t="shared" si="354"/>
        <v/>
      </c>
      <c r="BL1732" s="46" t="str">
        <f>IF(ISNUMBER(VLOOKUP($B1732,Stats!$A$2:$AA$19,2,FALSE))=FALSE,"",IF(ISNUMBER(#REF!),(#REF!-VLOOKUP($B1732,Stats!$A$2:$AA$19,11,FALSE))/VLOOKUP($B1732,Stats!$A$2:$AA$19,25,FALSE),""))</f>
        <v/>
      </c>
      <c r="BM1732" s="46" t="str">
        <f>IF(ISNUMBER(VLOOKUP($B1732,Stats!$A$2:$AA$19,2,FALSE))=FALSE,"",IF(ISNUMBER(AA1732),(AA1732-VLOOKUP($B1732,Stats!$A$2:$AA$19,12,FALSE))/VLOOKUP($B1732,Stats!$A$2:$AA$19,26,FALSE),""))</f>
        <v/>
      </c>
      <c r="BN1732" s="46" t="str">
        <f>IF(ISNUMBER(VLOOKUP($B1732,Stats!$A$2:$AA$19,2,FALSE))=FALSE,"",IF(ISNUMBER(#REF!),(#REF!-VLOOKUP($B1732,Stats!$A$2:$AA$19,13,FALSE))/VLOOKUP($B1732,Stats!$A$2:$AA$19,27,FALSE),""))</f>
        <v/>
      </c>
      <c r="BO1732" s="46" t="str">
        <f>IF(ISNUMBER(VLOOKUP($B1732,Stats!$A$2:$AA$19,2,FALSE))=FALSE,"",IF(ISNUMBER(#REF!),(#REF!-VLOOKUP($B1732,Stats!$A$2:$AA$19,14,FALSE))/VLOOKUP($B1732,Stats!$A$2:$AB$19,28,FALSE),""))</f>
        <v/>
      </c>
      <c r="BP1732" s="46"/>
      <c r="BQ1732" s="46" t="str">
        <f>IF(ISNUMBER(VLOOKUP($B1732,Stats!$A$2:$AA$19,2,FALSE))=FALSE,"",IF(ISNUMBER(BM1732),BM1732,(VLOOKUP($B1732,Stats!$A$2:$AT$19,46,FALSE)-VLOOKUP($B1732,Stats!$A$2:$AA$19,12,FALSE))/VLOOKUP($B1732,Stats!$A$2:$AA$19,26,FALSE)))</f>
        <v/>
      </c>
      <c r="BR1732" s="51" t="str">
        <f t="shared" si="355"/>
        <v/>
      </c>
      <c r="BS1732" s="32" t="str">
        <f t="shared" si="363"/>
        <v/>
      </c>
      <c r="BT1732" s="53" t="str">
        <f t="shared" si="364"/>
        <v/>
      </c>
    </row>
    <row r="1733" spans="1:72" x14ac:dyDescent="0.15">
      <c r="A1733" s="16">
        <v>13546</v>
      </c>
      <c r="B1733" s="17">
        <v>201421</v>
      </c>
      <c r="C1733" s="3">
        <v>0</v>
      </c>
      <c r="D1733" s="23">
        <v>7.3193046660566807E-3</v>
      </c>
      <c r="E1733" s="18">
        <v>1.7624039319481994E-3</v>
      </c>
      <c r="F1733" s="24">
        <v>5</v>
      </c>
      <c r="G1733" s="24">
        <v>2</v>
      </c>
      <c r="H1733" s="20">
        <v>1.8271624884840687E-3</v>
      </c>
      <c r="I1733" s="20">
        <v>-9.1449493285339356E-4</v>
      </c>
      <c r="J1733" s="24">
        <v>4</v>
      </c>
      <c r="K1733" s="24">
        <v>2</v>
      </c>
      <c r="L1733" s="20">
        <v>4.5745654162856475E-3</v>
      </c>
      <c r="M1733" s="20">
        <v>-9.1491308325697407E-4</v>
      </c>
      <c r="N1733" s="19">
        <v>1.101</v>
      </c>
      <c r="O1733" s="19">
        <v>1.0073193046660567</v>
      </c>
      <c r="P1733" s="25">
        <v>41929</v>
      </c>
      <c r="Q1733" s="20">
        <v>-1.8281535648994041E-3</v>
      </c>
      <c r="R1733" s="25">
        <v>41925</v>
      </c>
      <c r="S1733" s="25">
        <f>IF(ISNUMBER(R1733),VLOOKUP(B1733,Index!$B$3:$AB$18,27,FALSE),"")</f>
        <v>41929</v>
      </c>
      <c r="T1733" s="25">
        <f>IF(ISNUMBER($R1733),VLOOKUP($B1733,Index!$B$21:$AB$36,27,FALSE),"")</f>
        <v>41929</v>
      </c>
      <c r="U1733" s="25">
        <f>IF(ISNUMBER($R1733),VLOOKUP($B1733,Index!$B$39:$AB$54,27,FALSE),"")</f>
        <v>41929</v>
      </c>
      <c r="W1733" s="18">
        <v>0.26349496797804051</v>
      </c>
      <c r="X1733" s="19">
        <v>0.7142857142857143</v>
      </c>
      <c r="Y1733" s="18">
        <v>3.3439263493156221E-2</v>
      </c>
      <c r="Z1733" s="19">
        <f t="shared" si="365"/>
        <v>4</v>
      </c>
      <c r="AA1733" s="21">
        <v>4.0036596523331083</v>
      </c>
      <c r="AB1733" s="3">
        <v>0</v>
      </c>
      <c r="AC1733" s="18">
        <v>6.9429598149748598E-2</v>
      </c>
      <c r="AD1733" s="19">
        <v>0.51020408163265307</v>
      </c>
      <c r="AE1733" s="18">
        <v>1.1181843429647303E-3</v>
      </c>
      <c r="AF1733" s="19">
        <f t="shared" si="366"/>
        <v>16</v>
      </c>
      <c r="AG1733" s="21">
        <v>16.029290611720064</v>
      </c>
      <c r="AH1733" s="3">
        <v>0</v>
      </c>
      <c r="AK1733">
        <f t="shared" ref="AK1733:AX1742" si="367">IF($B1733=AK$2,$AA1733,"")</f>
        <v>4.0036596523331083</v>
      </c>
      <c r="AL1733" t="str">
        <f t="shared" si="367"/>
        <v/>
      </c>
      <c r="AM1733" t="str">
        <f t="shared" si="367"/>
        <v/>
      </c>
      <c r="AN1733" t="str">
        <f t="shared" si="367"/>
        <v/>
      </c>
      <c r="AO1733" t="str">
        <f t="shared" si="367"/>
        <v/>
      </c>
      <c r="AP1733" t="str">
        <f t="shared" si="367"/>
        <v/>
      </c>
      <c r="AQ1733" t="str">
        <f t="shared" si="367"/>
        <v/>
      </c>
      <c r="AR1733" t="str">
        <f t="shared" si="367"/>
        <v/>
      </c>
      <c r="AS1733" t="str">
        <f t="shared" si="367"/>
        <v/>
      </c>
      <c r="AT1733" t="str">
        <f t="shared" si="367"/>
        <v/>
      </c>
      <c r="AU1733" t="str">
        <f t="shared" si="367"/>
        <v/>
      </c>
      <c r="AV1733" t="str">
        <f t="shared" si="367"/>
        <v/>
      </c>
      <c r="AW1733" t="str">
        <f t="shared" si="367"/>
        <v/>
      </c>
      <c r="AX1733" t="str">
        <f t="shared" si="367"/>
        <v/>
      </c>
      <c r="AZ1733" s="46">
        <f>IF(ISNUMBER(VLOOKUP($B1733,Stats!$A$2:$AA$19,2,FALSE))=FALSE,"",IF(ISNUMBER(W1733),(W1733-VLOOKUP($B1733,Stats!$A$2:$AA$19,2,FALSE))/VLOOKUP($B1733,Stats!$A$2:$AA$19,16,FALSE),""))</f>
        <v>1.0071764395510445</v>
      </c>
      <c r="BA1733" s="46">
        <f>IF(ISNUMBER(VLOOKUP($B1733,Stats!$A$2:$AA$19,2,FALSE))=FALSE,"",IF(ISNUMBER(X1733),(X1733-VLOOKUP($B1733,Stats!$A$2:$AA$19,3,FALSE))/VLOOKUP($B1733,Stats!$A$2:$AA$19,17,FALSE),""))</f>
        <v>1.0376468171475526</v>
      </c>
      <c r="BB1733" s="46"/>
      <c r="BC1733" s="46"/>
      <c r="BD1733" s="44">
        <f t="shared" si="362"/>
        <v>1.0224116283492986</v>
      </c>
      <c r="BE1733" s="46">
        <f>IF(ISNUMBER(VLOOKUP($B1733,Stats!$A$2:$AA$19,2,FALSE))=FALSE,"",IF(ISNUMBER(Y1733),(Y1733-VLOOKUP($B1733,Stats!$A$2:$AA$19,5,FALSE))/VLOOKUP($B1733,Stats!$A$2:$AA$19,19,FALSE),""))</f>
        <v>-0.78730389879194085</v>
      </c>
      <c r="BF1733" s="46"/>
      <c r="BG1733" s="46"/>
      <c r="BH1733" s="46">
        <f>IF(ISNUMBER(VLOOKUP($B1733,Stats!$A$2:$AA$19,2,FALSE))=FALSE,"",IF(ISNUMBER(Z1733),(Z1733-VLOOKUP($B1733,Stats!$A$2:$AA$19,8,FALSE))/VLOOKUP($B1733,Stats!$A$2:$AA$19,22,FALSE),""))</f>
        <v>1.3894611494608444</v>
      </c>
      <c r="BI1733" s="46" t="str">
        <f>IF(ISNUMBER(VLOOKUP($B1733,Stats!$A$2:$AA$19,2,FALSE))=FALSE,"",IF(ISNUMBER(#REF!),(#REF!-VLOOKUP($B1733,Stats!$A$2:$AA$19,9,FALSE))/VLOOKUP($B1733,Stats!$A$2:$AA$19,23,FALSE),""))</f>
        <v/>
      </c>
      <c r="BJ1733" s="46" t="str">
        <f>IF(ISNUMBER(VLOOKUP($B1733,Stats!$A$2:$AA$19,2,FALSE))=FALSE,"",IF(ISNUMBER(#REF!),(#REF!-VLOOKUP($B1733,Stats!$A$2:$AA$19,10,FALSE))/VLOOKUP($B1733,Stats!$A$2:$AA$19,24,FALSE),""))</f>
        <v/>
      </c>
      <c r="BK1733" s="44">
        <f t="shared" ref="BK1733:BK1796" si="368">IF(ISNUMBER(AZ1733),(MAX(-3,MIN(3,SUM(0,-BE1733)))*$BE$1+MAX(-3,MIN(3,SUM(0,-BF1733)))*$BF$1+$BG$1*MAX(-3,MIN(3,SUM(0,-BG1733)))+$BH$1*MAX(-3,MIN(3,SUM(0,BH1733)))+$BI$1*MAX(-3,MIN(3,SUM(0,BI1733)))+$BJ$1*MAX(-3,MIN(3,SUM(0,BJ1733)))),"")</f>
        <v>0.96795107399261193</v>
      </c>
      <c r="BL1733" s="46" t="str">
        <f>IF(ISNUMBER(VLOOKUP($B1733,Stats!$A$2:$AA$19,2,FALSE))=FALSE,"",IF(ISNUMBER(#REF!),(#REF!-VLOOKUP($B1733,Stats!$A$2:$AA$19,11,FALSE))/VLOOKUP($B1733,Stats!$A$2:$AA$19,25,FALSE),""))</f>
        <v/>
      </c>
      <c r="BM1733" s="46">
        <f>IF(ISNUMBER(VLOOKUP($B1733,Stats!$A$2:$AA$19,2,FALSE))=FALSE,"",IF(ISNUMBER(AA1733),(AA1733-VLOOKUP($B1733,Stats!$A$2:$AA$19,12,FALSE))/VLOOKUP($B1733,Stats!$A$2:$AA$19,26,FALSE),""))</f>
        <v>-0.24927806631130389</v>
      </c>
      <c r="BN1733" s="46" t="str">
        <f>IF(ISNUMBER(VLOOKUP($B1733,Stats!$A$2:$AA$19,2,FALSE))=FALSE,"",IF(ISNUMBER(#REF!),(#REF!-VLOOKUP($B1733,Stats!$A$2:$AA$19,13,FALSE))/VLOOKUP($B1733,Stats!$A$2:$AA$19,27,FALSE),""))</f>
        <v/>
      </c>
      <c r="BO1733" s="46" t="str">
        <f>IF(ISNUMBER(VLOOKUP($B1733,Stats!$A$2:$AA$19,2,FALSE))=FALSE,"",IF(ISNUMBER(#REF!),(#REF!-VLOOKUP($B1733,Stats!$A$2:$AA$19,14,FALSE))/VLOOKUP($B1733,Stats!$A$2:$AB$19,28,FALSE),""))</f>
        <v/>
      </c>
      <c r="BP1733" s="46"/>
      <c r="BQ1733" s="46">
        <f>IF(ISNUMBER(VLOOKUP($B1733,Stats!$A$2:$AA$19,2,FALSE))=FALSE,"",IF(ISNUMBER(BM1733),BM1733,(VLOOKUP($B1733,Stats!$A$2:$AT$19,46,FALSE)-VLOOKUP($B1733,Stats!$A$2:$AA$19,12,FALSE))/VLOOKUP($B1733,Stats!$A$2:$AA$19,26,FALSE)))</f>
        <v>-0.24927806631130389</v>
      </c>
      <c r="BR1733" s="51">
        <f t="shared" si="355"/>
        <v>-0.24927806631130389</v>
      </c>
      <c r="BS1733" s="32" t="str">
        <f t="shared" si="363"/>
        <v>13546_201421</v>
      </c>
      <c r="BT1733" s="53">
        <f t="shared" si="364"/>
        <v>0.73539735680316609</v>
      </c>
    </row>
    <row r="1734" spans="1:72" x14ac:dyDescent="0.15">
      <c r="A1734" s="16">
        <v>13546</v>
      </c>
      <c r="B1734" s="17">
        <v>201422</v>
      </c>
      <c r="C1734" s="3">
        <v>0</v>
      </c>
      <c r="D1734" s="23">
        <v>1.9981834695731227E-2</v>
      </c>
      <c r="E1734" s="18">
        <v>3.1551230380147373E-3</v>
      </c>
      <c r="F1734" s="24">
        <v>7</v>
      </c>
      <c r="G1734" s="24">
        <v>3</v>
      </c>
      <c r="H1734" s="20">
        <v>3.3506124818038735E-3</v>
      </c>
      <c r="I1734" s="20">
        <v>-1.2017432595050614E-3</v>
      </c>
      <c r="J1734" s="24">
        <v>4</v>
      </c>
      <c r="K1734" s="24">
        <v>1</v>
      </c>
      <c r="L1734" s="20">
        <v>8.1743869209809361E-3</v>
      </c>
      <c r="M1734" s="20">
        <v>-1.8018018018017834E-3</v>
      </c>
      <c r="N1734" s="19">
        <v>1.123</v>
      </c>
      <c r="O1734" s="19">
        <v>1.0117117117117116</v>
      </c>
      <c r="P1734" s="25">
        <v>41943</v>
      </c>
      <c r="Q1734" s="20">
        <v>-2.7027027027027861E-3</v>
      </c>
      <c r="R1734" s="25">
        <v>41939</v>
      </c>
      <c r="S1734" s="25">
        <f>IF(ISNUMBER(R1734),VLOOKUP(B1734,Index!$B$3:$AB$18,27,FALSE),"")</f>
        <v>41939</v>
      </c>
      <c r="T1734" s="25">
        <f>IF(ISNUMBER($R1734),VLOOKUP($B1734,Index!$B$21:$AB$36,27,FALSE),"")</f>
        <v>41935</v>
      </c>
      <c r="U1734" s="25">
        <f>IF(ISNUMBER($R1734),VLOOKUP($B1734,Index!$B$39:$AB$54,27,FALSE),"")</f>
        <v>41936</v>
      </c>
      <c r="W1734" s="18">
        <v>0.5994550408719368</v>
      </c>
      <c r="X1734" s="19">
        <v>0.7</v>
      </c>
      <c r="Y1734" s="18">
        <v>5.9864250589179553E-2</v>
      </c>
      <c r="Z1734" s="19">
        <f t="shared" si="365"/>
        <v>0</v>
      </c>
      <c r="AA1734" s="21">
        <v>7.3932788374203255</v>
      </c>
      <c r="AB1734" s="3">
        <v>0</v>
      </c>
      <c r="AC1734" s="18">
        <v>0.3593463460267754</v>
      </c>
      <c r="AD1734" s="19">
        <v>0.48999999999999994</v>
      </c>
      <c r="AE1734" s="18">
        <v>3.5837284986040847E-3</v>
      </c>
      <c r="AF1734" s="19">
        <f t="shared" si="366"/>
        <v>0</v>
      </c>
      <c r="AG1734" s="21">
        <v>54.66057196784724</v>
      </c>
      <c r="AH1734" s="3">
        <v>0</v>
      </c>
      <c r="AK1734" t="str">
        <f t="shared" si="367"/>
        <v/>
      </c>
      <c r="AL1734">
        <f t="shared" si="367"/>
        <v>7.3932788374203255</v>
      </c>
      <c r="AM1734" t="str">
        <f t="shared" si="367"/>
        <v/>
      </c>
      <c r="AN1734" t="str">
        <f t="shared" si="367"/>
        <v/>
      </c>
      <c r="AO1734" t="str">
        <f t="shared" si="367"/>
        <v/>
      </c>
      <c r="AP1734" t="str">
        <f t="shared" si="367"/>
        <v/>
      </c>
      <c r="AQ1734" t="str">
        <f t="shared" si="367"/>
        <v/>
      </c>
      <c r="AR1734" t="str">
        <f t="shared" si="367"/>
        <v/>
      </c>
      <c r="AS1734" t="str">
        <f t="shared" si="367"/>
        <v/>
      </c>
      <c r="AT1734" t="str">
        <f t="shared" si="367"/>
        <v/>
      </c>
      <c r="AU1734" t="str">
        <f t="shared" si="367"/>
        <v/>
      </c>
      <c r="AV1734" t="str">
        <f t="shared" si="367"/>
        <v/>
      </c>
      <c r="AW1734" t="str">
        <f t="shared" si="367"/>
        <v/>
      </c>
      <c r="AX1734" t="str">
        <f t="shared" si="367"/>
        <v/>
      </c>
      <c r="AZ1734" s="46">
        <f>IF(ISNUMBER(VLOOKUP($B1734,Stats!$A$2:$AA$19,2,FALSE))=FALSE,"",IF(ISNUMBER(W1734),(W1734-VLOOKUP($B1734,Stats!$A$2:$AA$19,2,FALSE))/VLOOKUP($B1734,Stats!$A$2:$AA$19,16,FALSE),""))</f>
        <v>3.8687832553918555E-2</v>
      </c>
      <c r="BA1734" s="46">
        <f>IF(ISNUMBER(VLOOKUP($B1734,Stats!$A$2:$AA$19,2,FALSE))=FALSE,"",IF(ISNUMBER(X1734),(X1734-VLOOKUP($B1734,Stats!$A$2:$AA$19,3,FALSE))/VLOOKUP($B1734,Stats!$A$2:$AA$19,17,FALSE),""))</f>
        <v>0.48271521432213388</v>
      </c>
      <c r="BB1734" s="46"/>
      <c r="BC1734" s="46"/>
      <c r="BD1734" s="44">
        <f t="shared" si="362"/>
        <v>0.26070152343802622</v>
      </c>
      <c r="BE1734" s="46">
        <f>IF(ISNUMBER(VLOOKUP($B1734,Stats!$A$2:$AA$19,2,FALSE))=FALSE,"",IF(ISNUMBER(Y1734),(Y1734-VLOOKUP($B1734,Stats!$A$2:$AA$19,5,FALSE))/VLOOKUP($B1734,Stats!$A$2:$AA$19,19,FALSE),""))</f>
        <v>-0.72776118009081903</v>
      </c>
      <c r="BF1734" s="46"/>
      <c r="BG1734" s="46"/>
      <c r="BH1734" s="46">
        <f>IF(ISNUMBER(VLOOKUP($B1734,Stats!$A$2:$AA$19,2,FALSE))=FALSE,"",IF(ISNUMBER(Z1734),(Z1734-VLOOKUP($B1734,Stats!$A$2:$AA$19,8,FALSE))/VLOOKUP($B1734,Stats!$A$2:$AA$19,22,FALSE),""))</f>
        <v>-1.3145151991428841</v>
      </c>
      <c r="BI1734" s="46" t="str">
        <f>IF(ISNUMBER(VLOOKUP($B1734,Stats!$A$2:$AA$19,2,FALSE))=FALSE,"",IF(ISNUMBER(#REF!),(#REF!-VLOOKUP($B1734,Stats!$A$2:$AA$19,9,FALSE))/VLOOKUP($B1734,Stats!$A$2:$AA$19,23,FALSE),""))</f>
        <v/>
      </c>
      <c r="BJ1734" s="46" t="str">
        <f>IF(ISNUMBER(VLOOKUP($B1734,Stats!$A$2:$AA$19,2,FALSE))=FALSE,"",IF(ISNUMBER(#REF!),(#REF!-VLOOKUP($B1734,Stats!$A$2:$AA$19,10,FALSE))/VLOOKUP($B1734,Stats!$A$2:$AA$19,24,FALSE),""))</f>
        <v/>
      </c>
      <c r="BK1734" s="44">
        <f t="shared" si="368"/>
        <v>0.11507826632070811</v>
      </c>
      <c r="BL1734" s="46" t="str">
        <f>IF(ISNUMBER(VLOOKUP($B1734,Stats!$A$2:$AA$19,2,FALSE))=FALSE,"",IF(ISNUMBER(#REF!),(#REF!-VLOOKUP($B1734,Stats!$A$2:$AA$19,11,FALSE))/VLOOKUP($B1734,Stats!$A$2:$AA$19,25,FALSE),""))</f>
        <v/>
      </c>
      <c r="BM1734" s="46">
        <f>IF(ISNUMBER(VLOOKUP($B1734,Stats!$A$2:$AA$19,2,FALSE))=FALSE,"",IF(ISNUMBER(AA1734),(AA1734-VLOOKUP($B1734,Stats!$A$2:$AA$19,12,FALSE))/VLOOKUP($B1734,Stats!$A$2:$AA$19,26,FALSE),""))</f>
        <v>9.7500802826353386E-2</v>
      </c>
      <c r="BN1734" s="46" t="str">
        <f>IF(ISNUMBER(VLOOKUP($B1734,Stats!$A$2:$AA$19,2,FALSE))=FALSE,"",IF(ISNUMBER(#REF!),(#REF!-VLOOKUP($B1734,Stats!$A$2:$AA$19,13,FALSE))/VLOOKUP($B1734,Stats!$A$2:$AA$19,27,FALSE),""))</f>
        <v/>
      </c>
      <c r="BO1734" s="46" t="str">
        <f>IF(ISNUMBER(VLOOKUP($B1734,Stats!$A$2:$AA$19,2,FALSE))=FALSE,"",IF(ISNUMBER(#REF!),(#REF!-VLOOKUP($B1734,Stats!$A$2:$AA$19,14,FALSE))/VLOOKUP($B1734,Stats!$A$2:$AB$19,28,FALSE),""))</f>
        <v/>
      </c>
      <c r="BP1734" s="46"/>
      <c r="BQ1734" s="46">
        <f>IF(ISNUMBER(VLOOKUP($B1734,Stats!$A$2:$AA$19,2,FALSE))=FALSE,"",IF(ISNUMBER(BM1734),BM1734,(VLOOKUP($B1734,Stats!$A$2:$AT$19,46,FALSE)-VLOOKUP($B1734,Stats!$A$2:$AA$19,12,FALSE))/VLOOKUP($B1734,Stats!$A$2:$AA$19,26,FALSE)))</f>
        <v>9.7500802826353386E-2</v>
      </c>
      <c r="BR1734" s="51">
        <f t="shared" ref="BR1734:BR1797" si="369">IF(ISNUMBER(AZ1734),MAX(-3,MIN(3,SUM(0,BQ1734)))*$BM$1+$BN$1*MAX(-3,MIN(3,SUM(0,BN1734)))+$BO$1*MAX(-3,MIN(3,SUM(0,BO1734))),"")</f>
        <v>9.7500802826353386E-2</v>
      </c>
      <c r="BS1734" s="32" t="str">
        <f t="shared" si="363"/>
        <v>13546_201422</v>
      </c>
      <c r="BT1734" s="53">
        <f t="shared" si="364"/>
        <v>0.1406874250453008</v>
      </c>
    </row>
    <row r="1735" spans="1:72" x14ac:dyDescent="0.15">
      <c r="A1735" s="16">
        <v>13546</v>
      </c>
      <c r="B1735" s="17">
        <v>201423</v>
      </c>
      <c r="C1735" s="3">
        <v>0</v>
      </c>
      <c r="D1735" s="23">
        <v>2.4042742653606286E-2</v>
      </c>
      <c r="E1735" s="18">
        <v>3.0180719223060651E-3</v>
      </c>
      <c r="F1735" s="24">
        <v>9</v>
      </c>
      <c r="G1735" s="24">
        <v>1</v>
      </c>
      <c r="H1735" s="20">
        <v>2.9365854157732902E-3</v>
      </c>
      <c r="I1735" s="20">
        <v>-2.6019080659150928E-3</v>
      </c>
      <c r="J1735" s="24">
        <v>9</v>
      </c>
      <c r="K1735" s="24">
        <v>1</v>
      </c>
      <c r="L1735" s="20">
        <v>8.8105726872247381E-3</v>
      </c>
      <c r="M1735" s="20">
        <v>-2.6019080659150928E-3</v>
      </c>
      <c r="N1735" s="19">
        <v>1.153</v>
      </c>
      <c r="O1735" s="19">
        <v>1.0239786856127888</v>
      </c>
      <c r="P1735" s="25">
        <v>41956</v>
      </c>
      <c r="Q1735" s="20">
        <v>-2.6019080659150928E-3</v>
      </c>
      <c r="R1735" s="25">
        <v>41957</v>
      </c>
      <c r="S1735" s="25">
        <f>IF(ISNUMBER(R1735),VLOOKUP(B1735,Index!$B$3:$AB$18,27,FALSE),"")</f>
        <v>41956</v>
      </c>
      <c r="T1735" s="25">
        <f>IF(ISNUMBER($R1735),VLOOKUP($B1735,Index!$B$21:$AB$36,27,FALSE),"")</f>
        <v>41954</v>
      </c>
      <c r="U1735" s="25">
        <f>IF(ISNUMBER($R1735),VLOOKUP($B1735,Index!$B$39:$AB$54,27,FALSE),"")</f>
        <v>41957</v>
      </c>
      <c r="W1735" s="18">
        <v>0.72128227960818858</v>
      </c>
      <c r="X1735" s="19">
        <v>0.9</v>
      </c>
      <c r="Y1735" s="18">
        <v>5.7263888500139436E-2</v>
      </c>
      <c r="Z1735" s="19">
        <f t="shared" si="365"/>
        <v>1</v>
      </c>
      <c r="AA1735" s="21">
        <v>9.2404274265357014</v>
      </c>
      <c r="AB1735" s="3">
        <v>0</v>
      </c>
      <c r="AC1735" s="18">
        <v>0.52024812687678512</v>
      </c>
      <c r="AD1735" s="19">
        <v>0.81</v>
      </c>
      <c r="AE1735" s="18">
        <v>3.2791529261564016E-3</v>
      </c>
      <c r="AF1735" s="19">
        <f t="shared" si="366"/>
        <v>1</v>
      </c>
      <c r="AG1735" s="21">
        <v>85.385499025073202</v>
      </c>
      <c r="AH1735" s="3">
        <v>0</v>
      </c>
      <c r="AK1735" t="str">
        <f t="shared" si="367"/>
        <v/>
      </c>
      <c r="AL1735" t="str">
        <f t="shared" si="367"/>
        <v/>
      </c>
      <c r="AM1735">
        <f t="shared" si="367"/>
        <v>9.2404274265357014</v>
      </c>
      <c r="AN1735" t="str">
        <f t="shared" si="367"/>
        <v/>
      </c>
      <c r="AO1735" t="str">
        <f t="shared" si="367"/>
        <v/>
      </c>
      <c r="AP1735" t="str">
        <f t="shared" si="367"/>
        <v/>
      </c>
      <c r="AQ1735" t="str">
        <f t="shared" si="367"/>
        <v/>
      </c>
      <c r="AR1735" t="str">
        <f t="shared" si="367"/>
        <v/>
      </c>
      <c r="AS1735" t="str">
        <f t="shared" si="367"/>
        <v/>
      </c>
      <c r="AT1735" t="str">
        <f t="shared" si="367"/>
        <v/>
      </c>
      <c r="AU1735" t="str">
        <f t="shared" si="367"/>
        <v/>
      </c>
      <c r="AV1735" t="str">
        <f t="shared" si="367"/>
        <v/>
      </c>
      <c r="AW1735" t="str">
        <f t="shared" si="367"/>
        <v/>
      </c>
      <c r="AX1735" t="str">
        <f t="shared" si="367"/>
        <v/>
      </c>
      <c r="AZ1735" s="46">
        <f>IF(ISNUMBER(VLOOKUP($B1735,Stats!$A$2:$AA$19,2,FALSE))=FALSE,"",IF(ISNUMBER(W1735),(W1735-VLOOKUP($B1735,Stats!$A$2:$AA$19,2,FALSE))/VLOOKUP($B1735,Stats!$A$2:$AA$19,16,FALSE),""))</f>
        <v>0.98371523287561147</v>
      </c>
      <c r="BA1735" s="46">
        <f>IF(ISNUMBER(VLOOKUP($B1735,Stats!$A$2:$AA$19,2,FALSE))=FALSE,"",IF(ISNUMBER(X1735),(X1735-VLOOKUP($B1735,Stats!$A$2:$AA$19,3,FALSE))/VLOOKUP($B1735,Stats!$A$2:$AA$19,17,FALSE),""))</f>
        <v>2.2987546508624979</v>
      </c>
      <c r="BB1735" s="46"/>
      <c r="BC1735" s="46"/>
      <c r="BD1735" s="44">
        <f t="shared" si="362"/>
        <v>1.6412349418690546</v>
      </c>
      <c r="BE1735" s="46">
        <f>IF(ISNUMBER(VLOOKUP($B1735,Stats!$A$2:$AA$19,2,FALSE))=FALSE,"",IF(ISNUMBER(Y1735),(Y1735-VLOOKUP($B1735,Stats!$A$2:$AA$19,5,FALSE))/VLOOKUP($B1735,Stats!$A$2:$AA$19,19,FALSE),""))</f>
        <v>-0.84145442344543697</v>
      </c>
      <c r="BF1735" s="46"/>
      <c r="BG1735" s="46"/>
      <c r="BH1735" s="46">
        <f>IF(ISNUMBER(VLOOKUP($B1735,Stats!$A$2:$AA$19,2,FALSE))=FALSE,"",IF(ISNUMBER(Z1735),(Z1735-VLOOKUP($B1735,Stats!$A$2:$AA$19,8,FALSE))/VLOOKUP($B1735,Stats!$A$2:$AA$19,22,FALSE),""))</f>
        <v>-0.39509019437688425</v>
      </c>
      <c r="BI1735" s="46" t="str">
        <f>IF(ISNUMBER(VLOOKUP($B1735,Stats!$A$2:$AA$19,2,FALSE))=FALSE,"",IF(ISNUMBER(#REF!),(#REF!-VLOOKUP($B1735,Stats!$A$2:$AA$19,9,FALSE))/VLOOKUP($B1735,Stats!$A$2:$AA$19,23,FALSE),""))</f>
        <v/>
      </c>
      <c r="BJ1735" s="46" t="str">
        <f>IF(ISNUMBER(VLOOKUP($B1735,Stats!$A$2:$AA$19,2,FALSE))=FALSE,"",IF(ISNUMBER(#REF!),(#REF!-VLOOKUP($B1735,Stats!$A$2:$AA$19,10,FALSE))/VLOOKUP($B1735,Stats!$A$2:$AA$19,24,FALSE),""))</f>
        <v/>
      </c>
      <c r="BK1735" s="44">
        <f t="shared" si="368"/>
        <v>0.47049103809874054</v>
      </c>
      <c r="BL1735" s="46" t="str">
        <f>IF(ISNUMBER(VLOOKUP($B1735,Stats!$A$2:$AA$19,2,FALSE))=FALSE,"",IF(ISNUMBER(#REF!),(#REF!-VLOOKUP($B1735,Stats!$A$2:$AA$19,11,FALSE))/VLOOKUP($B1735,Stats!$A$2:$AA$19,25,FALSE),""))</f>
        <v/>
      </c>
      <c r="BM1735" s="46">
        <f>IF(ISNUMBER(VLOOKUP($B1735,Stats!$A$2:$AA$19,2,FALSE))=FALSE,"",IF(ISNUMBER(AA1735),(AA1735-VLOOKUP($B1735,Stats!$A$2:$AA$19,12,FALSE))/VLOOKUP($B1735,Stats!$A$2:$AA$19,26,FALSE),""))</f>
        <v>0.96096364962286562</v>
      </c>
      <c r="BN1735" s="46" t="str">
        <f>IF(ISNUMBER(VLOOKUP($B1735,Stats!$A$2:$AA$19,2,FALSE))=FALSE,"",IF(ISNUMBER(#REF!),(#REF!-VLOOKUP($B1735,Stats!$A$2:$AA$19,13,FALSE))/VLOOKUP($B1735,Stats!$A$2:$AA$19,27,FALSE),""))</f>
        <v/>
      </c>
      <c r="BO1735" s="46" t="str">
        <f>IF(ISNUMBER(VLOOKUP($B1735,Stats!$A$2:$AA$19,2,FALSE))=FALSE,"",IF(ISNUMBER(#REF!),(#REF!-VLOOKUP($B1735,Stats!$A$2:$AA$19,14,FALSE))/VLOOKUP($B1735,Stats!$A$2:$AB$19,28,FALSE),""))</f>
        <v/>
      </c>
      <c r="BP1735" s="46"/>
      <c r="BQ1735" s="46">
        <f>IF(ISNUMBER(VLOOKUP($B1735,Stats!$A$2:$AA$19,2,FALSE))=FALSE,"",IF(ISNUMBER(BM1735),BM1735,(VLOOKUP($B1735,Stats!$A$2:$AT$19,46,FALSE)-VLOOKUP($B1735,Stats!$A$2:$AA$19,12,FALSE))/VLOOKUP($B1735,Stats!$A$2:$AA$19,26,FALSE)))</f>
        <v>0.96096364962286562</v>
      </c>
      <c r="BR1735" s="51">
        <f t="shared" si="369"/>
        <v>0.96096364962286562</v>
      </c>
      <c r="BS1735" s="32" t="str">
        <f t="shared" si="363"/>
        <v>13546_201423</v>
      </c>
      <c r="BT1735" s="53">
        <f t="shared" si="364"/>
        <v>0.80273434115762843</v>
      </c>
    </row>
    <row r="1736" spans="1:72" x14ac:dyDescent="0.15">
      <c r="A1736" s="16">
        <v>13546</v>
      </c>
      <c r="B1736" s="17">
        <v>201424</v>
      </c>
      <c r="C1736" s="3">
        <v>0</v>
      </c>
      <c r="D1736" s="23">
        <v>2.8695652173913233E-2</v>
      </c>
      <c r="E1736" s="18">
        <v>4.9354308087563581E-3</v>
      </c>
      <c r="F1736" s="24">
        <v>8</v>
      </c>
      <c r="G1736" s="24">
        <v>2</v>
      </c>
      <c r="H1736" s="20">
        <v>4.5350840010300042E-3</v>
      </c>
      <c r="I1736" s="20">
        <v>-3.9198665706379199E-3</v>
      </c>
      <c r="J1736" s="24">
        <v>8</v>
      </c>
      <c r="K1736" s="24">
        <v>2</v>
      </c>
      <c r="L1736" s="20">
        <v>1.1976047904191711E-2</v>
      </c>
      <c r="M1736" s="20">
        <v>-5.2310374891020306E-3</v>
      </c>
      <c r="N1736" s="19">
        <v>1.1830000000000001</v>
      </c>
      <c r="O1736" s="19">
        <v>1.031386224934612</v>
      </c>
      <c r="P1736" s="25">
        <v>41971</v>
      </c>
      <c r="Q1736" s="20">
        <v>-5.2310374891020306E-3</v>
      </c>
      <c r="R1736" s="25">
        <v>41961</v>
      </c>
      <c r="S1736" s="25">
        <f>IF(ISNUMBER(R1736),VLOOKUP(B1736,Index!$B$3:$AB$18,27,FALSE),"")</f>
        <v>41963</v>
      </c>
      <c r="T1736" s="25">
        <f>IF(ISNUMBER($R1736),VLOOKUP($B1736,Index!$B$21:$AB$36,27,FALSE),"")</f>
        <v>41963</v>
      </c>
      <c r="U1736" s="25">
        <f>IF(ISNUMBER($R1736),VLOOKUP($B1736,Index!$B$39:$AB$54,27,FALSE),"")</f>
        <v>41963</v>
      </c>
      <c r="W1736" s="18">
        <v>0.86086956521739699</v>
      </c>
      <c r="X1736" s="19">
        <v>0.8</v>
      </c>
      <c r="Y1736" s="18">
        <v>9.3643215539021926E-2</v>
      </c>
      <c r="Z1736" s="19">
        <f t="shared" si="365"/>
        <v>2</v>
      </c>
      <c r="AA1736" s="21">
        <v>5.4856521739130528</v>
      </c>
      <c r="AB1736" s="3">
        <v>0</v>
      </c>
      <c r="AC1736" s="18">
        <v>0.74109640831759016</v>
      </c>
      <c r="AD1736" s="19">
        <v>0.64000000000000012</v>
      </c>
      <c r="AE1736" s="18">
        <v>8.7690518164877176E-3</v>
      </c>
      <c r="AF1736" s="19">
        <f t="shared" si="366"/>
        <v>4</v>
      </c>
      <c r="AG1736" s="21">
        <v>30.092379773157003</v>
      </c>
      <c r="AH1736" s="3">
        <v>0</v>
      </c>
      <c r="AK1736" t="str">
        <f t="shared" si="367"/>
        <v/>
      </c>
      <c r="AL1736" t="str">
        <f t="shared" si="367"/>
        <v/>
      </c>
      <c r="AM1736" t="str">
        <f t="shared" si="367"/>
        <v/>
      </c>
      <c r="AN1736">
        <f t="shared" si="367"/>
        <v>5.4856521739130528</v>
      </c>
      <c r="AO1736" t="str">
        <f t="shared" si="367"/>
        <v/>
      </c>
      <c r="AP1736" t="str">
        <f t="shared" si="367"/>
        <v/>
      </c>
      <c r="AQ1736" t="str">
        <f t="shared" si="367"/>
        <v/>
      </c>
      <c r="AR1736" t="str">
        <f t="shared" si="367"/>
        <v/>
      </c>
      <c r="AS1736" t="str">
        <f t="shared" si="367"/>
        <v/>
      </c>
      <c r="AT1736" t="str">
        <f t="shared" si="367"/>
        <v/>
      </c>
      <c r="AU1736" t="str">
        <f t="shared" si="367"/>
        <v/>
      </c>
      <c r="AV1736" t="str">
        <f t="shared" si="367"/>
        <v/>
      </c>
      <c r="AW1736" t="str">
        <f t="shared" si="367"/>
        <v/>
      </c>
      <c r="AX1736" t="str">
        <f t="shared" si="367"/>
        <v/>
      </c>
      <c r="AZ1736" s="46">
        <f>IF(ISNUMBER(VLOOKUP($B1736,Stats!$A$2:$AA$19,2,FALSE))=FALSE,"",IF(ISNUMBER(W1736),(W1736-VLOOKUP($B1736,Stats!$A$2:$AA$19,2,FALSE))/VLOOKUP($B1736,Stats!$A$2:$AA$19,16,FALSE),""))</f>
        <v>-0.29331804961867086</v>
      </c>
      <c r="BA1736" s="46">
        <f>IF(ISNUMBER(VLOOKUP($B1736,Stats!$A$2:$AA$19,2,FALSE))=FALSE,"",IF(ISNUMBER(X1736),(X1736-VLOOKUP($B1736,Stats!$A$2:$AA$19,3,FALSE))/VLOOKUP($B1736,Stats!$A$2:$AA$19,17,FALSE),""))</f>
        <v>0.51367074063984464</v>
      </c>
      <c r="BB1736" s="46"/>
      <c r="BC1736" s="46"/>
      <c r="BD1736" s="44">
        <f t="shared" si="362"/>
        <v>0.11017634551058689</v>
      </c>
      <c r="BE1736" s="46">
        <f>IF(ISNUMBER(VLOOKUP($B1736,Stats!$A$2:$AA$19,2,FALSE))=FALSE,"",IF(ISNUMBER(Y1736),(Y1736-VLOOKUP($B1736,Stats!$A$2:$AA$19,5,FALSE))/VLOOKUP($B1736,Stats!$A$2:$AA$19,19,FALSE),""))</f>
        <v>-0.2917701818624166</v>
      </c>
      <c r="BF1736" s="46"/>
      <c r="BG1736" s="46"/>
      <c r="BH1736" s="46">
        <f>IF(ISNUMBER(VLOOKUP($B1736,Stats!$A$2:$AA$19,2,FALSE))=FALSE,"",IF(ISNUMBER(Z1736),(Z1736-VLOOKUP($B1736,Stats!$A$2:$AA$19,8,FALSE))/VLOOKUP($B1736,Stats!$A$2:$AA$19,22,FALSE),""))</f>
        <v>-0.12438953477147197</v>
      </c>
      <c r="BI1736" s="46" t="str">
        <f>IF(ISNUMBER(VLOOKUP($B1736,Stats!$A$2:$AA$19,2,FALSE))=FALSE,"",IF(ISNUMBER(#REF!),(#REF!-VLOOKUP($B1736,Stats!$A$2:$AA$19,9,FALSE))/VLOOKUP($B1736,Stats!$A$2:$AA$19,23,FALSE),""))</f>
        <v/>
      </c>
      <c r="BJ1736" s="46" t="str">
        <f>IF(ISNUMBER(VLOOKUP($B1736,Stats!$A$2:$AA$19,2,FALSE))=FALSE,"",IF(ISNUMBER(#REF!),(#REF!-VLOOKUP($B1736,Stats!$A$2:$AA$19,10,FALSE))/VLOOKUP($B1736,Stats!$A$2:$AA$19,24,FALSE),""))</f>
        <v/>
      </c>
      <c r="BK1736" s="44">
        <f t="shared" si="368"/>
        <v>0.16692226687225004</v>
      </c>
      <c r="BL1736" s="46" t="str">
        <f>IF(ISNUMBER(VLOOKUP($B1736,Stats!$A$2:$AA$19,2,FALSE))=FALSE,"",IF(ISNUMBER(#REF!),(#REF!-VLOOKUP($B1736,Stats!$A$2:$AA$19,11,FALSE))/VLOOKUP($B1736,Stats!$A$2:$AA$19,25,FALSE),""))</f>
        <v/>
      </c>
      <c r="BM1736" s="46">
        <f>IF(ISNUMBER(VLOOKUP($B1736,Stats!$A$2:$AA$19,2,FALSE))=FALSE,"",IF(ISNUMBER(AA1736),(AA1736-VLOOKUP($B1736,Stats!$A$2:$AA$19,12,FALSE))/VLOOKUP($B1736,Stats!$A$2:$AA$19,26,FALSE),""))</f>
        <v>-0.42260509556047471</v>
      </c>
      <c r="BN1736" s="46" t="str">
        <f>IF(ISNUMBER(VLOOKUP($B1736,Stats!$A$2:$AA$19,2,FALSE))=FALSE,"",IF(ISNUMBER(#REF!),(#REF!-VLOOKUP($B1736,Stats!$A$2:$AA$19,13,FALSE))/VLOOKUP($B1736,Stats!$A$2:$AA$19,27,FALSE),""))</f>
        <v/>
      </c>
      <c r="BO1736" s="46" t="str">
        <f>IF(ISNUMBER(VLOOKUP($B1736,Stats!$A$2:$AA$19,2,FALSE))=FALSE,"",IF(ISNUMBER(#REF!),(#REF!-VLOOKUP($B1736,Stats!$A$2:$AA$19,14,FALSE))/VLOOKUP($B1736,Stats!$A$2:$AB$19,28,FALSE),""))</f>
        <v/>
      </c>
      <c r="BP1736" s="46"/>
      <c r="BQ1736" s="46">
        <f>IF(ISNUMBER(VLOOKUP($B1736,Stats!$A$2:$AA$19,2,FALSE))=FALSE,"",IF(ISNUMBER(BM1736),BM1736,(VLOOKUP($B1736,Stats!$A$2:$AT$19,46,FALSE)-VLOOKUP($B1736,Stats!$A$2:$AA$19,12,FALSE))/VLOOKUP($B1736,Stats!$A$2:$AA$19,26,FALSE)))</f>
        <v>-0.42260509556047471</v>
      </c>
      <c r="BR1736" s="51">
        <f t="shared" si="369"/>
        <v>-0.42260509556047471</v>
      </c>
      <c r="BS1736" s="32" t="str">
        <f t="shared" si="363"/>
        <v>13546_201424</v>
      </c>
      <c r="BT1736" s="53">
        <f t="shared" si="364"/>
        <v>3.7667610113372454E-2</v>
      </c>
    </row>
    <row r="1737" spans="1:72" x14ac:dyDescent="0.15">
      <c r="A1737" s="16">
        <v>13546</v>
      </c>
      <c r="B1737" s="17">
        <v>201425</v>
      </c>
      <c r="C1737" s="3">
        <v>0</v>
      </c>
      <c r="D1737" s="23">
        <v>-5.9171597633137507E-3</v>
      </c>
      <c r="E1737" s="18">
        <v>1.0313262519082782E-2</v>
      </c>
      <c r="F1737" s="24">
        <v>7</v>
      </c>
      <c r="G1737" s="24">
        <v>3</v>
      </c>
      <c r="H1737" s="20">
        <v>4.4457116584667921E-3</v>
      </c>
      <c r="I1737" s="20">
        <v>-1.218960337658744E-2</v>
      </c>
      <c r="J1737" s="24">
        <v>3</v>
      </c>
      <c r="K1737" s="24">
        <v>1</v>
      </c>
      <c r="L1737" s="20">
        <v>1.0896898575020852E-2</v>
      </c>
      <c r="M1737" s="20">
        <v>-2.6446280991735516E-2</v>
      </c>
      <c r="N1737" s="19">
        <v>1.21</v>
      </c>
      <c r="O1737" s="19">
        <v>1.0210970464135021</v>
      </c>
      <c r="P1737" s="25">
        <v>41981</v>
      </c>
      <c r="Q1737" s="20">
        <v>-2.9752066115702469E-2</v>
      </c>
      <c r="R1737" s="25">
        <v>41984</v>
      </c>
      <c r="S1737" s="25">
        <f>IF(ISNUMBER(R1737),VLOOKUP(B1737,Index!$B$3:$AB$18,27,FALSE),"")</f>
        <v>41982</v>
      </c>
      <c r="T1737" s="25">
        <f>IF(ISNUMBER($R1737),VLOOKUP($B1737,Index!$B$21:$AB$36,27,FALSE),"")</f>
        <v>41982</v>
      </c>
      <c r="U1737" s="25">
        <f>IF(ISNUMBER($R1737),VLOOKUP($B1737,Index!$B$39:$AB$54,27,FALSE),"")</f>
        <v>41982</v>
      </c>
      <c r="W1737" s="18">
        <v>-0.17751479289941252</v>
      </c>
      <c r="X1737" s="19">
        <v>0.7</v>
      </c>
      <c r="Y1737" s="18">
        <v>0.19568039800528408</v>
      </c>
      <c r="Z1737" s="19">
        <f t="shared" si="365"/>
        <v>2</v>
      </c>
      <c r="AA1737" s="21" t="s">
        <v>25</v>
      </c>
      <c r="AB1737" s="3">
        <v>0</v>
      </c>
      <c r="AC1737" s="18">
        <v>3.1511501698121315E-2</v>
      </c>
      <c r="AD1737" s="19">
        <v>0.48999999999999994</v>
      </c>
      <c r="AE1737" s="18">
        <v>3.8290818163506386E-2</v>
      </c>
      <c r="AF1737" s="19">
        <f t="shared" si="366"/>
        <v>4</v>
      </c>
      <c r="AG1737" s="21" t="s">
        <v>25</v>
      </c>
      <c r="AH1737" s="3">
        <v>0</v>
      </c>
      <c r="AK1737" t="str">
        <f t="shared" si="367"/>
        <v/>
      </c>
      <c r="AL1737" t="str">
        <f t="shared" si="367"/>
        <v/>
      </c>
      <c r="AM1737" t="str">
        <f t="shared" si="367"/>
        <v/>
      </c>
      <c r="AN1737" t="str">
        <f t="shared" si="367"/>
        <v/>
      </c>
      <c r="AO1737" t="str">
        <f t="shared" si="367"/>
        <v/>
      </c>
      <c r="AP1737" t="str">
        <f t="shared" si="367"/>
        <v/>
      </c>
      <c r="AQ1737" t="str">
        <f t="shared" si="367"/>
        <v/>
      </c>
      <c r="AR1737" t="str">
        <f t="shared" si="367"/>
        <v/>
      </c>
      <c r="AS1737" t="str">
        <f t="shared" si="367"/>
        <v/>
      </c>
      <c r="AT1737" t="str">
        <f t="shared" si="367"/>
        <v/>
      </c>
      <c r="AU1737" t="str">
        <f t="shared" si="367"/>
        <v/>
      </c>
      <c r="AV1737" t="str">
        <f t="shared" si="367"/>
        <v/>
      </c>
      <c r="AW1737" t="str">
        <f t="shared" si="367"/>
        <v/>
      </c>
      <c r="AX1737" t="str">
        <f t="shared" si="367"/>
        <v/>
      </c>
      <c r="AZ1737" s="46">
        <f>IF(ISNUMBER(VLOOKUP($B1737,Stats!$A$2:$AA$19,2,FALSE))=FALSE,"",IF(ISNUMBER(W1737),(W1737-VLOOKUP($B1737,Stats!$A$2:$AA$19,2,FALSE))/VLOOKUP($B1737,Stats!$A$2:$AA$19,16,FALSE),""))</f>
        <v>-0.77812964023938724</v>
      </c>
      <c r="BA1737" s="46">
        <f>IF(ISNUMBER(VLOOKUP($B1737,Stats!$A$2:$AA$19,2,FALSE))=FALSE,"",IF(ISNUMBER(X1737),(X1737-VLOOKUP($B1737,Stats!$A$2:$AA$19,3,FALSE))/VLOOKUP($B1737,Stats!$A$2:$AA$19,17,FALSE),""))</f>
        <v>0.52844508262562895</v>
      </c>
      <c r="BB1737" s="46"/>
      <c r="BC1737" s="46"/>
      <c r="BD1737" s="44">
        <f t="shared" si="362"/>
        <v>-0.12484227880687915</v>
      </c>
      <c r="BE1737" s="46">
        <f>IF(ISNUMBER(VLOOKUP($B1737,Stats!$A$2:$AA$19,2,FALSE))=FALSE,"",IF(ISNUMBER(Y1737),(Y1737-VLOOKUP($B1737,Stats!$A$2:$AA$19,5,FALSE))/VLOOKUP($B1737,Stats!$A$2:$AA$19,19,FALSE),""))</f>
        <v>-0.60571163889634905</v>
      </c>
      <c r="BF1737" s="46"/>
      <c r="BG1737" s="46"/>
      <c r="BH1737" s="46">
        <f>IF(ISNUMBER(VLOOKUP($B1737,Stats!$A$2:$AA$19,2,FALSE))=FALSE,"",IF(ISNUMBER(Z1737),(Z1737-VLOOKUP($B1737,Stats!$A$2:$AA$19,8,FALSE))/VLOOKUP($B1737,Stats!$A$2:$AA$19,22,FALSE),""))</f>
        <v>1.3297919612160967</v>
      </c>
      <c r="BI1737" s="46" t="str">
        <f>IF(ISNUMBER(VLOOKUP($B1737,Stats!$A$2:$AA$19,2,FALSE))=FALSE,"",IF(ISNUMBER(#REF!),(#REF!-VLOOKUP($B1737,Stats!$A$2:$AA$19,9,FALSE))/VLOOKUP($B1737,Stats!$A$2:$AA$19,23,FALSE),""))</f>
        <v/>
      </c>
      <c r="BJ1737" s="46" t="str">
        <f>IF(ISNUMBER(VLOOKUP($B1737,Stats!$A$2:$AA$19,2,FALSE))=FALSE,"",IF(ISNUMBER(#REF!),(#REF!-VLOOKUP($B1737,Stats!$A$2:$AA$19,10,FALSE))/VLOOKUP($B1737,Stats!$A$2:$AA$19,24,FALSE),""))</f>
        <v/>
      </c>
      <c r="BK1737" s="44">
        <f t="shared" si="368"/>
        <v>0.82293573559227329</v>
      </c>
      <c r="BL1737" s="46" t="str">
        <f>IF(ISNUMBER(VLOOKUP($B1737,Stats!$A$2:$AA$19,2,FALSE))=FALSE,"",IF(ISNUMBER(#REF!),(#REF!-VLOOKUP($B1737,Stats!$A$2:$AA$19,11,FALSE))/VLOOKUP($B1737,Stats!$A$2:$AA$19,25,FALSE),""))</f>
        <v/>
      </c>
      <c r="BM1737" s="46" t="str">
        <f>IF(ISNUMBER(VLOOKUP($B1737,Stats!$A$2:$AA$19,2,FALSE))=FALSE,"",IF(ISNUMBER(AA1737),(AA1737-VLOOKUP($B1737,Stats!$A$2:$AA$19,12,FALSE))/VLOOKUP($B1737,Stats!$A$2:$AA$19,26,FALSE),""))</f>
        <v/>
      </c>
      <c r="BN1737" s="46" t="str">
        <f>IF(ISNUMBER(VLOOKUP($B1737,Stats!$A$2:$AA$19,2,FALSE))=FALSE,"",IF(ISNUMBER(#REF!),(#REF!-VLOOKUP($B1737,Stats!$A$2:$AA$19,13,FALSE))/VLOOKUP($B1737,Stats!$A$2:$AA$19,27,FALSE),""))</f>
        <v/>
      </c>
      <c r="BO1737" s="46" t="str">
        <f>IF(ISNUMBER(VLOOKUP($B1737,Stats!$A$2:$AA$19,2,FALSE))=FALSE,"",IF(ISNUMBER(#REF!),(#REF!-VLOOKUP($B1737,Stats!$A$2:$AA$19,14,FALSE))/VLOOKUP($B1737,Stats!$A$2:$AB$19,28,FALSE),""))</f>
        <v/>
      </c>
      <c r="BP1737" s="46"/>
      <c r="BQ1737" s="46">
        <f>IF(ISNUMBER(VLOOKUP($B1737,Stats!$A$2:$AA$19,2,FALSE))=FALSE,"",IF(ISNUMBER(BM1737),BM1737,(VLOOKUP($B1737,Stats!$A$2:$AT$19,46,FALSE)-VLOOKUP($B1737,Stats!$A$2:$AA$19,12,FALSE))/VLOOKUP($B1737,Stats!$A$2:$AA$19,26,FALSE)))</f>
        <v>-0.79776266374979832</v>
      </c>
      <c r="BR1737" s="51">
        <f t="shared" si="369"/>
        <v>-0.79776266374979832</v>
      </c>
      <c r="BS1737" s="32" t="str">
        <f t="shared" si="363"/>
        <v>13546_201425</v>
      </c>
      <c r="BT1737" s="53">
        <f t="shared" si="364"/>
        <v>0.3092404528440284</v>
      </c>
    </row>
    <row r="1738" spans="1:72" x14ac:dyDescent="0.15">
      <c r="A1738" s="16">
        <v>13546</v>
      </c>
      <c r="B1738" s="17">
        <v>201426</v>
      </c>
      <c r="C1738" s="3">
        <v>0</v>
      </c>
      <c r="D1738" s="23">
        <v>3.9965986394558062E-2</v>
      </c>
      <c r="E1738" s="18">
        <v>9.317235996954604E-3</v>
      </c>
      <c r="F1738" s="24">
        <v>6</v>
      </c>
      <c r="G1738" s="24">
        <v>4</v>
      </c>
      <c r="H1738" s="20">
        <v>1.0630800042967273E-2</v>
      </c>
      <c r="I1738" s="20">
        <v>-6.0326177605160569E-3</v>
      </c>
      <c r="J1738" s="24">
        <v>2</v>
      </c>
      <c r="K1738" s="24">
        <v>2</v>
      </c>
      <c r="L1738" s="20">
        <v>1.4937759336099532E-2</v>
      </c>
      <c r="M1738" s="20">
        <v>-8.3056478405315604E-3</v>
      </c>
      <c r="N1738" s="19">
        <v>1.2230000000000001</v>
      </c>
      <c r="O1738" s="19">
        <v>1.0435153583617749</v>
      </c>
      <c r="P1738" s="25">
        <v>41999</v>
      </c>
      <c r="Q1738" s="20">
        <v>-1.2386457473162804E-2</v>
      </c>
      <c r="R1738" s="25">
        <v>41997</v>
      </c>
      <c r="S1738" s="25">
        <f>IF(ISNUMBER(R1738),VLOOKUP(B1738,Index!$B$3:$AB$18,27,FALSE),"")</f>
        <v>41997</v>
      </c>
      <c r="T1738" s="25">
        <f>IF(ISNUMBER($R1738),VLOOKUP($B1738,Index!$B$21:$AB$36,27,FALSE),"")</f>
        <v>41996</v>
      </c>
      <c r="U1738" s="25">
        <f>IF(ISNUMBER($R1738),VLOOKUP($B1738,Index!$B$39:$AB$54,27,FALSE),"")</f>
        <v>41996</v>
      </c>
      <c r="W1738" s="18">
        <v>1.1989795918367419</v>
      </c>
      <c r="X1738" s="19">
        <v>0.6</v>
      </c>
      <c r="Y1738" s="18">
        <v>0.17678212348611722</v>
      </c>
      <c r="Z1738" s="19">
        <f t="shared" si="365"/>
        <v>0</v>
      </c>
      <c r="AA1738" s="21">
        <v>3.2265873015872875</v>
      </c>
      <c r="AB1738" s="3">
        <v>0</v>
      </c>
      <c r="AC1738" s="18">
        <v>1.437552061641</v>
      </c>
      <c r="AD1738" s="19">
        <v>0.36</v>
      </c>
      <c r="AE1738" s="18">
        <v>3.1251919184260797E-2</v>
      </c>
      <c r="AF1738" s="19">
        <f t="shared" si="366"/>
        <v>0</v>
      </c>
      <c r="AG1738" s="21">
        <v>10.410865614764333</v>
      </c>
      <c r="AH1738" s="3">
        <v>0</v>
      </c>
      <c r="AK1738" t="str">
        <f t="shared" si="367"/>
        <v/>
      </c>
      <c r="AL1738" t="str">
        <f t="shared" si="367"/>
        <v/>
      </c>
      <c r="AM1738" t="str">
        <f t="shared" si="367"/>
        <v/>
      </c>
      <c r="AN1738" t="str">
        <f t="shared" si="367"/>
        <v/>
      </c>
      <c r="AO1738" t="str">
        <f t="shared" si="367"/>
        <v/>
      </c>
      <c r="AP1738">
        <f t="shared" si="367"/>
        <v>3.2265873015872875</v>
      </c>
      <c r="AQ1738" t="str">
        <f t="shared" si="367"/>
        <v/>
      </c>
      <c r="AR1738" t="str">
        <f t="shared" si="367"/>
        <v/>
      </c>
      <c r="AS1738" t="str">
        <f t="shared" si="367"/>
        <v/>
      </c>
      <c r="AT1738" t="str">
        <f t="shared" si="367"/>
        <v/>
      </c>
      <c r="AU1738" t="str">
        <f t="shared" si="367"/>
        <v/>
      </c>
      <c r="AV1738" t="str">
        <f t="shared" si="367"/>
        <v/>
      </c>
      <c r="AW1738" t="str">
        <f t="shared" si="367"/>
        <v/>
      </c>
      <c r="AX1738" t="str">
        <f t="shared" si="367"/>
        <v/>
      </c>
      <c r="AZ1738" s="46">
        <f>IF(ISNUMBER(VLOOKUP($B1738,Stats!$A$2:$AA$19,2,FALSE))=FALSE,"",IF(ISNUMBER(W1738),(W1738-VLOOKUP($B1738,Stats!$A$2:$AA$19,2,FALSE))/VLOOKUP($B1738,Stats!$A$2:$AA$19,16,FALSE),""))</f>
        <v>0.24078614336616183</v>
      </c>
      <c r="BA1738" s="46">
        <f>IF(ISNUMBER(VLOOKUP($B1738,Stats!$A$2:$AA$19,2,FALSE))=FALSE,"",IF(ISNUMBER(X1738),(X1738-VLOOKUP($B1738,Stats!$A$2:$AA$19,3,FALSE))/VLOOKUP($B1738,Stats!$A$2:$AA$19,17,FALSE),""))</f>
        <v>0.11585391847087115</v>
      </c>
      <c r="BB1738" s="46"/>
      <c r="BC1738" s="46"/>
      <c r="BD1738" s="44">
        <f t="shared" si="362"/>
        <v>0.1783200309185165</v>
      </c>
      <c r="BE1738" s="46">
        <f>IF(ISNUMBER(VLOOKUP($B1738,Stats!$A$2:$AA$19,2,FALSE))=FALSE,"",IF(ISNUMBER(Y1738),(Y1738-VLOOKUP($B1738,Stats!$A$2:$AA$19,5,FALSE))/VLOOKUP($B1738,Stats!$A$2:$AA$19,19,FALSE),""))</f>
        <v>-0.41236744090187594</v>
      </c>
      <c r="BF1738" s="46"/>
      <c r="BG1738" s="46"/>
      <c r="BH1738" s="46">
        <f>IF(ISNUMBER(VLOOKUP($B1738,Stats!$A$2:$AA$19,2,FALSE))=FALSE,"",IF(ISNUMBER(Z1738),(Z1738-VLOOKUP($B1738,Stats!$A$2:$AA$19,8,FALSE))/VLOOKUP($B1738,Stats!$A$2:$AA$19,22,FALSE),""))</f>
        <v>-0.60316436580698729</v>
      </c>
      <c r="BI1738" s="46" t="str">
        <f>IF(ISNUMBER(VLOOKUP($B1738,Stats!$A$2:$AA$19,2,FALSE))=FALSE,"",IF(ISNUMBER(#REF!),(#REF!-VLOOKUP($B1738,Stats!$A$2:$AA$19,9,FALSE))/VLOOKUP($B1738,Stats!$A$2:$AA$19,23,FALSE),""))</f>
        <v/>
      </c>
      <c r="BJ1738" s="46" t="str">
        <f>IF(ISNUMBER(VLOOKUP($B1738,Stats!$A$2:$AA$19,2,FALSE))=FALSE,"",IF(ISNUMBER(#REF!),(#REF!-VLOOKUP($B1738,Stats!$A$2:$AA$19,10,FALSE))/VLOOKUP($B1738,Stats!$A$2:$AA$19,24,FALSE),""))</f>
        <v/>
      </c>
      <c r="BK1738" s="44">
        <f t="shared" si="368"/>
        <v>0.10770789888921692</v>
      </c>
      <c r="BL1738" s="46" t="str">
        <f>IF(ISNUMBER(VLOOKUP($B1738,Stats!$A$2:$AA$19,2,FALSE))=FALSE,"",IF(ISNUMBER(#REF!),(#REF!-VLOOKUP($B1738,Stats!$A$2:$AA$19,11,FALSE))/VLOOKUP($B1738,Stats!$A$2:$AA$19,25,FALSE),""))</f>
        <v/>
      </c>
      <c r="BM1738" s="46">
        <f>IF(ISNUMBER(VLOOKUP($B1738,Stats!$A$2:$AA$19,2,FALSE))=FALSE,"",IF(ISNUMBER(AA1738),(AA1738-VLOOKUP($B1738,Stats!$A$2:$AA$19,12,FALSE))/VLOOKUP($B1738,Stats!$A$2:$AA$19,26,FALSE),""))</f>
        <v>0.14501092643258345</v>
      </c>
      <c r="BN1738" s="46" t="str">
        <f>IF(ISNUMBER(VLOOKUP($B1738,Stats!$A$2:$AA$19,2,FALSE))=FALSE,"",IF(ISNUMBER(#REF!),(#REF!-VLOOKUP($B1738,Stats!$A$2:$AA$19,13,FALSE))/VLOOKUP($B1738,Stats!$A$2:$AA$19,27,FALSE),""))</f>
        <v/>
      </c>
      <c r="BO1738" s="46" t="str">
        <f>IF(ISNUMBER(VLOOKUP($B1738,Stats!$A$2:$AA$19,2,FALSE))=FALSE,"",IF(ISNUMBER(#REF!),(#REF!-VLOOKUP($B1738,Stats!$A$2:$AA$19,14,FALSE))/VLOOKUP($B1738,Stats!$A$2:$AB$19,28,FALSE),""))</f>
        <v/>
      </c>
      <c r="BP1738" s="46"/>
      <c r="BQ1738" s="46">
        <f>IF(ISNUMBER(VLOOKUP($B1738,Stats!$A$2:$AA$19,2,FALSE))=FALSE,"",IF(ISNUMBER(BM1738),BM1738,(VLOOKUP($B1738,Stats!$A$2:$AT$19,46,FALSE)-VLOOKUP($B1738,Stats!$A$2:$AA$19,12,FALSE))/VLOOKUP($B1738,Stats!$A$2:$AA$19,26,FALSE)))</f>
        <v>0.14501092643258345</v>
      </c>
      <c r="BR1738" s="51">
        <f t="shared" si="369"/>
        <v>0.14501092643258345</v>
      </c>
      <c r="BS1738" s="32" t="str">
        <f t="shared" si="363"/>
        <v>13546_201426</v>
      </c>
      <c r="BT1738" s="53">
        <f t="shared" si="364"/>
        <v>0.12929093080375015</v>
      </c>
    </row>
    <row r="1739" spans="1:72" x14ac:dyDescent="0.15">
      <c r="A1739" s="16">
        <v>13546</v>
      </c>
      <c r="B1739" s="17">
        <v>201427</v>
      </c>
      <c r="C1739" s="3">
        <v>0</v>
      </c>
      <c r="D1739" s="23">
        <v>2.2076860179885527E-2</v>
      </c>
      <c r="E1739" s="18">
        <v>3.5014668612627278E-3</v>
      </c>
      <c r="F1739" s="24">
        <v>3</v>
      </c>
      <c r="G1739" s="24">
        <v>0</v>
      </c>
      <c r="H1739" s="20">
        <v>7.3095057737138829E-3</v>
      </c>
      <c r="I1739" s="20" t="s">
        <v>25</v>
      </c>
      <c r="J1739" s="24">
        <v>3</v>
      </c>
      <c r="K1739" s="24">
        <v>0</v>
      </c>
      <c r="L1739" s="20">
        <v>1.1326860841423869E-2</v>
      </c>
      <c r="M1739" s="20">
        <v>4.9059689288635244E-3</v>
      </c>
      <c r="N1739" s="19">
        <v>1.25</v>
      </c>
      <c r="O1739" s="19">
        <v>1.017087062652563</v>
      </c>
      <c r="P1739" s="25">
        <v>42004</v>
      </c>
      <c r="Q1739" s="20">
        <v>0</v>
      </c>
      <c r="R1739" s="25">
        <v>42002</v>
      </c>
      <c r="S1739" s="25">
        <f>IF(ISNUMBER(R1739),VLOOKUP(B1739,Index!$B$3:$AB$18,27,FALSE),"")</f>
        <v>42002</v>
      </c>
      <c r="T1739" s="25">
        <f>IF(ISNUMBER($R1739),VLOOKUP($B1739,Index!$B$21:$AB$36,27,FALSE),"")</f>
        <v>42003</v>
      </c>
      <c r="U1739" s="25">
        <f>IF(ISNUMBER($R1739),VLOOKUP($B1739,Index!$B$39:$AB$54,27,FALSE),"")</f>
        <v>42003</v>
      </c>
      <c r="W1739" s="18">
        <v>2.6492232215862632</v>
      </c>
      <c r="X1739" s="19">
        <v>1</v>
      </c>
      <c r="Y1739" s="18">
        <v>6.6435662599146114E-2</v>
      </c>
      <c r="Z1739" s="19">
        <f t="shared" si="365"/>
        <v>0</v>
      </c>
      <c r="AA1739" s="21" t="s">
        <v>25</v>
      </c>
      <c r="AB1739" s="3">
        <v>0</v>
      </c>
      <c r="AC1739" s="18">
        <v>7.0183836777918991</v>
      </c>
      <c r="AD1739" s="19">
        <v>1</v>
      </c>
      <c r="AE1739" s="18">
        <v>4.4136972649875816E-3</v>
      </c>
      <c r="AF1739" s="19">
        <f t="shared" si="366"/>
        <v>0</v>
      </c>
      <c r="AG1739" s="21" t="s">
        <v>25</v>
      </c>
      <c r="AH1739" s="3">
        <v>0</v>
      </c>
      <c r="AK1739" t="str">
        <f t="shared" si="367"/>
        <v/>
      </c>
      <c r="AL1739" t="str">
        <f t="shared" si="367"/>
        <v/>
      </c>
      <c r="AM1739" t="str">
        <f t="shared" si="367"/>
        <v/>
      </c>
      <c r="AN1739" t="str">
        <f t="shared" si="367"/>
        <v/>
      </c>
      <c r="AO1739" t="str">
        <f t="shared" si="367"/>
        <v/>
      </c>
      <c r="AP1739" t="str">
        <f t="shared" si="367"/>
        <v/>
      </c>
      <c r="AQ1739" t="str">
        <f t="shared" si="367"/>
        <v/>
      </c>
      <c r="AR1739" t="str">
        <f t="shared" si="367"/>
        <v/>
      </c>
      <c r="AS1739" t="str">
        <f t="shared" si="367"/>
        <v/>
      </c>
      <c r="AT1739" t="str">
        <f t="shared" si="367"/>
        <v/>
      </c>
      <c r="AU1739" t="str">
        <f t="shared" si="367"/>
        <v/>
      </c>
      <c r="AV1739" t="str">
        <f t="shared" si="367"/>
        <v/>
      </c>
      <c r="AW1739" t="str">
        <f t="shared" si="367"/>
        <v/>
      </c>
      <c r="AX1739" t="str">
        <f t="shared" si="367"/>
        <v/>
      </c>
      <c r="AZ1739" s="46">
        <f>IF(ISNUMBER(VLOOKUP($B1739,Stats!$A$2:$AA$19,2,FALSE))=FALSE,"",IF(ISNUMBER(W1739),(W1739-VLOOKUP($B1739,Stats!$A$2:$AA$19,2,FALSE))/VLOOKUP($B1739,Stats!$A$2:$AA$19,16,FALSE),""))</f>
        <v>0.75598536105529612</v>
      </c>
      <c r="BA1739" s="46">
        <f>IF(ISNUMBER(VLOOKUP($B1739,Stats!$A$2:$AA$19,2,FALSE))=FALSE,"",IF(ISNUMBER(X1739),(X1739-VLOOKUP($B1739,Stats!$A$2:$AA$19,3,FALSE))/VLOOKUP($B1739,Stats!$A$2:$AA$19,17,FALSE),""))</f>
        <v>1.4327788106821593</v>
      </c>
      <c r="BB1739" s="46"/>
      <c r="BC1739" s="46"/>
      <c r="BD1739" s="44">
        <f t="shared" si="362"/>
        <v>1.0943820858687276</v>
      </c>
      <c r="BE1739" s="46">
        <f>IF(ISNUMBER(VLOOKUP($B1739,Stats!$A$2:$AA$19,2,FALSE))=FALSE,"",IF(ISNUMBER(Y1739),(Y1739-VLOOKUP($B1739,Stats!$A$2:$AA$19,5,FALSE))/VLOOKUP($B1739,Stats!$A$2:$AA$19,19,FALSE),""))</f>
        <v>-0.91139393521198553</v>
      </c>
      <c r="BF1739" s="46"/>
      <c r="BG1739" s="46"/>
      <c r="BH1739" s="46">
        <f>IF(ISNUMBER(VLOOKUP($B1739,Stats!$A$2:$AA$19,2,FALSE))=FALSE,"",IF(ISNUMBER(Z1739),(Z1739-VLOOKUP($B1739,Stats!$A$2:$AA$19,8,FALSE))/VLOOKUP($B1739,Stats!$A$2:$AA$19,22,FALSE),""))</f>
        <v>-1.3068976797370631</v>
      </c>
      <c r="BI1739" s="46" t="str">
        <f>IF(ISNUMBER(VLOOKUP($B1739,Stats!$A$2:$AA$19,2,FALSE))=FALSE,"",IF(ISNUMBER(#REF!),(#REF!-VLOOKUP($B1739,Stats!$A$2:$AA$19,9,FALSE))/VLOOKUP($B1739,Stats!$A$2:$AA$19,23,FALSE),""))</f>
        <v/>
      </c>
      <c r="BJ1739" s="46" t="str">
        <f>IF(ISNUMBER(VLOOKUP($B1739,Stats!$A$2:$AA$19,2,FALSE))=FALSE,"",IF(ISNUMBER(#REF!),(#REF!-VLOOKUP($B1739,Stats!$A$2:$AA$19,10,FALSE))/VLOOKUP($B1739,Stats!$A$2:$AA$19,24,FALSE),""))</f>
        <v/>
      </c>
      <c r="BK1739" s="44">
        <f t="shared" si="368"/>
        <v>0.24590645072727096</v>
      </c>
      <c r="BL1739" s="46" t="str">
        <f>IF(ISNUMBER(VLOOKUP($B1739,Stats!$A$2:$AA$19,2,FALSE))=FALSE,"",IF(ISNUMBER(#REF!),(#REF!-VLOOKUP($B1739,Stats!$A$2:$AA$19,11,FALSE))/VLOOKUP($B1739,Stats!$A$2:$AA$19,25,FALSE),""))</f>
        <v/>
      </c>
      <c r="BM1739" s="46" t="str">
        <f>IF(ISNUMBER(VLOOKUP($B1739,Stats!$A$2:$AA$19,2,FALSE))=FALSE,"",IF(ISNUMBER(AA1739),(AA1739-VLOOKUP($B1739,Stats!$A$2:$AA$19,12,FALSE))/VLOOKUP($B1739,Stats!$A$2:$AA$19,26,FALSE),""))</f>
        <v/>
      </c>
      <c r="BN1739" s="46" t="str">
        <f>IF(ISNUMBER(VLOOKUP($B1739,Stats!$A$2:$AA$19,2,FALSE))=FALSE,"",IF(ISNUMBER(#REF!),(#REF!-VLOOKUP($B1739,Stats!$A$2:$AA$19,13,FALSE))/VLOOKUP($B1739,Stats!$A$2:$AA$19,27,FALSE),""))</f>
        <v/>
      </c>
      <c r="BO1739" s="46" t="str">
        <f>IF(ISNUMBER(VLOOKUP($B1739,Stats!$A$2:$AA$19,2,FALSE))=FALSE,"",IF(ISNUMBER(#REF!),(#REF!-VLOOKUP($B1739,Stats!$A$2:$AA$19,14,FALSE))/VLOOKUP($B1739,Stats!$A$2:$AB$19,28,FALSE),""))</f>
        <v/>
      </c>
      <c r="BP1739" s="46"/>
      <c r="BQ1739" s="46">
        <f>IF(ISNUMBER(VLOOKUP($B1739,Stats!$A$2:$AA$19,2,FALSE))=FALSE,"",IF(ISNUMBER(BM1739),BM1739,(VLOOKUP($B1739,Stats!$A$2:$AT$19,46,FALSE)-VLOOKUP($B1739,Stats!$A$2:$AA$19,12,FALSE))/VLOOKUP($B1739,Stats!$A$2:$AA$19,26,FALSE)))</f>
        <v>-0.46642635650749076</v>
      </c>
      <c r="BR1739" s="51">
        <f t="shared" si="369"/>
        <v>-0.46642635650749076</v>
      </c>
      <c r="BS1739" s="32" t="str">
        <f t="shared" si="363"/>
        <v>13546_201427</v>
      </c>
      <c r="BT1739" s="53">
        <f t="shared" si="364"/>
        <v>0.27313501630860998</v>
      </c>
    </row>
    <row r="1740" spans="1:72" x14ac:dyDescent="0.15">
      <c r="A1740" s="16">
        <v>13546</v>
      </c>
      <c r="B1740" s="17">
        <v>201501</v>
      </c>
      <c r="C1740" s="3">
        <v>0</v>
      </c>
      <c r="D1740" s="23">
        <v>1.1200000000000099E-2</v>
      </c>
      <c r="E1740" s="18">
        <v>9.3249255073118986E-3</v>
      </c>
      <c r="F1740" s="24">
        <v>4</v>
      </c>
      <c r="G1740" s="24">
        <v>1</v>
      </c>
      <c r="H1740" s="20">
        <v>5.3838922180360349E-3</v>
      </c>
      <c r="I1740" s="20">
        <v>-1.021209740769824E-2</v>
      </c>
      <c r="J1740" s="24">
        <v>3</v>
      </c>
      <c r="K1740" s="24">
        <v>1</v>
      </c>
      <c r="L1740" s="20">
        <v>1.6000000000000014E-2</v>
      </c>
      <c r="M1740" s="20">
        <v>-1.021209740769824E-2</v>
      </c>
      <c r="N1740" s="19">
        <v>1.2729999999999999</v>
      </c>
      <c r="O1740" s="19">
        <v>1.0023622047244094</v>
      </c>
      <c r="P1740" s="25">
        <v>42011</v>
      </c>
      <c r="Q1740" s="20">
        <v>-1.021209740769824E-2</v>
      </c>
      <c r="R1740" s="25">
        <v>42012</v>
      </c>
      <c r="S1740" s="25">
        <f>IF(ISNUMBER(R1740),VLOOKUP(B1740,Index!$B$3:$AB$18,27,FALSE),"")</f>
        <v>42013</v>
      </c>
      <c r="T1740" s="25">
        <f>IF(ISNUMBER($R1740),VLOOKUP($B1740,Index!$B$21:$AB$36,27,FALSE),"")</f>
        <v>42013</v>
      </c>
      <c r="U1740" s="25">
        <f>IF(ISNUMBER($R1740),VLOOKUP($B1740,Index!$B$39:$AB$54,27,FALSE),"")</f>
        <v>42011</v>
      </c>
      <c r="W1740" s="18">
        <v>0.80640000000000711</v>
      </c>
      <c r="X1740" s="19">
        <v>0.8</v>
      </c>
      <c r="Y1740" s="18">
        <v>0.17692802168704025</v>
      </c>
      <c r="Z1740" s="19">
        <f t="shared" si="365"/>
        <v>1</v>
      </c>
      <c r="AA1740" s="21">
        <v>1.0967384615384832</v>
      </c>
      <c r="AB1740" s="3">
        <v>0</v>
      </c>
      <c r="AC1740" s="18">
        <v>0.65028096000001145</v>
      </c>
      <c r="AD1740" s="19">
        <v>0.64000000000000012</v>
      </c>
      <c r="AE1740" s="18">
        <v>3.1303524858089786E-2</v>
      </c>
      <c r="AF1740" s="19">
        <f t="shared" si="366"/>
        <v>1</v>
      </c>
      <c r="AG1740" s="21">
        <v>1.202835253017799</v>
      </c>
      <c r="AH1740" s="3">
        <v>0</v>
      </c>
      <c r="AK1740" t="str">
        <f t="shared" si="367"/>
        <v/>
      </c>
      <c r="AL1740" t="str">
        <f t="shared" si="367"/>
        <v/>
      </c>
      <c r="AM1740" t="str">
        <f t="shared" si="367"/>
        <v/>
      </c>
      <c r="AN1740" t="str">
        <f t="shared" si="367"/>
        <v/>
      </c>
      <c r="AO1740" t="str">
        <f t="shared" si="367"/>
        <v/>
      </c>
      <c r="AP1740" t="str">
        <f t="shared" si="367"/>
        <v/>
      </c>
      <c r="AQ1740" t="str">
        <f t="shared" si="367"/>
        <v/>
      </c>
      <c r="AR1740">
        <f t="shared" si="367"/>
        <v>1.0967384615384832</v>
      </c>
      <c r="AS1740" t="str">
        <f t="shared" si="367"/>
        <v/>
      </c>
      <c r="AT1740" t="str">
        <f t="shared" si="367"/>
        <v/>
      </c>
      <c r="AU1740" t="str">
        <f t="shared" si="367"/>
        <v/>
      </c>
      <c r="AV1740" t="str">
        <f t="shared" si="367"/>
        <v/>
      </c>
      <c r="AW1740" t="str">
        <f t="shared" si="367"/>
        <v/>
      </c>
      <c r="AX1740" t="str">
        <f t="shared" si="367"/>
        <v/>
      </c>
      <c r="AZ1740" s="46">
        <f>IF(ISNUMBER(VLOOKUP($B1740,Stats!$A$2:$AA$19,2,FALSE))=FALSE,"",IF(ISNUMBER(W1740),(W1740-VLOOKUP($B1740,Stats!$A$2:$AA$19,2,FALSE))/VLOOKUP($B1740,Stats!$A$2:$AA$19,16,FALSE),""))</f>
        <v>-0.23687684429613931</v>
      </c>
      <c r="BA1740" s="46">
        <f>IF(ISNUMBER(VLOOKUP($B1740,Stats!$A$2:$AA$19,2,FALSE))=FALSE,"",IF(ISNUMBER(X1740),(X1740-VLOOKUP($B1740,Stats!$A$2:$AA$19,3,FALSE))/VLOOKUP($B1740,Stats!$A$2:$AA$19,17,FALSE),""))</f>
        <v>1.3475254634508442</v>
      </c>
      <c r="BB1740" s="46"/>
      <c r="BC1740" s="46"/>
      <c r="BD1740" s="44">
        <f t="shared" si="362"/>
        <v>0.55532430957735246</v>
      </c>
      <c r="BE1740" s="46">
        <f>IF(ISNUMBER(VLOOKUP($B1740,Stats!$A$2:$AA$19,2,FALSE))=FALSE,"",IF(ISNUMBER(Y1740),(Y1740-VLOOKUP($B1740,Stats!$A$2:$AA$19,5,FALSE))/VLOOKUP($B1740,Stats!$A$2:$AA$19,19,FALSE),""))</f>
        <v>-0.37519383624019603</v>
      </c>
      <c r="BF1740" s="46"/>
      <c r="BG1740" s="46"/>
      <c r="BH1740" s="46">
        <f>IF(ISNUMBER(VLOOKUP($B1740,Stats!$A$2:$AA$19,2,FALSE))=FALSE,"",IF(ISNUMBER(Z1740),(Z1740-VLOOKUP($B1740,Stats!$A$2:$AA$19,8,FALSE))/VLOOKUP($B1740,Stats!$A$2:$AA$19,22,FALSE),""))</f>
        <v>0.57826828658858598</v>
      </c>
      <c r="BI1740" s="46" t="str">
        <f>IF(ISNUMBER(VLOOKUP($B1740,Stats!$A$2:$AA$19,2,FALSE))=FALSE,"",IF(ISNUMBER(#REF!),(#REF!-VLOOKUP($B1740,Stats!$A$2:$AA$19,9,FALSE))/VLOOKUP($B1740,Stats!$A$2:$AA$19,23,FALSE),""))</f>
        <v/>
      </c>
      <c r="BJ1740" s="46" t="str">
        <f>IF(ISNUMBER(VLOOKUP($B1740,Stats!$A$2:$AA$19,2,FALSE))=FALSE,"",IF(ISNUMBER(#REF!),(#REF!-VLOOKUP($B1740,Stats!$A$2:$AA$19,10,FALSE))/VLOOKUP($B1740,Stats!$A$2:$AA$19,24,FALSE),""))</f>
        <v/>
      </c>
      <c r="BK1740" s="44">
        <f t="shared" si="368"/>
        <v>0.43611617134471298</v>
      </c>
      <c r="BL1740" s="46" t="str">
        <f>IF(ISNUMBER(VLOOKUP($B1740,Stats!$A$2:$AA$19,2,FALSE))=FALSE,"",IF(ISNUMBER(#REF!),(#REF!-VLOOKUP($B1740,Stats!$A$2:$AA$19,11,FALSE))/VLOOKUP($B1740,Stats!$A$2:$AA$19,25,FALSE),""))</f>
        <v/>
      </c>
      <c r="BM1740" s="46">
        <f>IF(ISNUMBER(VLOOKUP($B1740,Stats!$A$2:$AA$19,2,FALSE))=FALSE,"",IF(ISNUMBER(AA1740),(AA1740-VLOOKUP($B1740,Stats!$A$2:$AA$19,12,FALSE))/VLOOKUP($B1740,Stats!$A$2:$AA$19,26,FALSE),""))</f>
        <v>-0.350574560282991</v>
      </c>
      <c r="BN1740" s="46" t="str">
        <f>IF(ISNUMBER(VLOOKUP($B1740,Stats!$A$2:$AA$19,2,FALSE))=FALSE,"",IF(ISNUMBER(#REF!),(#REF!-VLOOKUP($B1740,Stats!$A$2:$AA$19,13,FALSE))/VLOOKUP($B1740,Stats!$A$2:$AA$19,27,FALSE),""))</f>
        <v/>
      </c>
      <c r="BO1740" s="46" t="str">
        <f>IF(ISNUMBER(VLOOKUP($B1740,Stats!$A$2:$AA$19,2,FALSE))=FALSE,"",IF(ISNUMBER(#REF!),(#REF!-VLOOKUP($B1740,Stats!$A$2:$AA$19,14,FALSE))/VLOOKUP($B1740,Stats!$A$2:$AB$19,28,FALSE),""))</f>
        <v/>
      </c>
      <c r="BP1740" s="46"/>
      <c r="BQ1740" s="46">
        <f>IF(ISNUMBER(VLOOKUP($B1740,Stats!$A$2:$AA$19,2,FALSE))=FALSE,"",IF(ISNUMBER(BM1740),BM1740,(VLOOKUP($B1740,Stats!$A$2:$AT$19,46,FALSE)-VLOOKUP($B1740,Stats!$A$2:$AA$19,12,FALSE))/VLOOKUP($B1740,Stats!$A$2:$AA$19,26,FALSE)))</f>
        <v>-0.350574560282991</v>
      </c>
      <c r="BR1740" s="51">
        <f t="shared" si="369"/>
        <v>-0.350574560282991</v>
      </c>
      <c r="BS1740" s="32" t="str">
        <f t="shared" si="363"/>
        <v>13546_201501</v>
      </c>
      <c r="BT1740" s="53">
        <f t="shared" si="364"/>
        <v>0.30261965266570007</v>
      </c>
    </row>
    <row r="1741" spans="1:72" x14ac:dyDescent="0.15">
      <c r="A1741" s="16">
        <v>13546</v>
      </c>
      <c r="B1741" s="17">
        <v>201502</v>
      </c>
      <c r="C1741" s="3">
        <v>0</v>
      </c>
      <c r="D1741" s="23">
        <v>1.5031645569620222E-2</v>
      </c>
      <c r="E1741" s="18">
        <v>6.0531090858240684E-3</v>
      </c>
      <c r="F1741" s="24">
        <v>8</v>
      </c>
      <c r="G1741" s="24">
        <v>2</v>
      </c>
      <c r="H1741" s="20">
        <v>4.0464125143583329E-3</v>
      </c>
      <c r="I1741" s="20">
        <v>-8.6375319427112185E-3</v>
      </c>
      <c r="J1741" s="24">
        <v>4</v>
      </c>
      <c r="K1741" s="24">
        <v>1</v>
      </c>
      <c r="L1741" s="20">
        <v>8.6887835703000071E-3</v>
      </c>
      <c r="M1741" s="20">
        <v>-1.1737089201877993E-2</v>
      </c>
      <c r="N1741" s="19">
        <v>1.2829999999999999</v>
      </c>
      <c r="O1741" s="19">
        <v>1.020684168655529</v>
      </c>
      <c r="P1741" s="25">
        <v>42027</v>
      </c>
      <c r="Q1741" s="20">
        <v>-1.1737089201877993E-2</v>
      </c>
      <c r="R1741" s="25">
        <v>42023</v>
      </c>
      <c r="S1741" s="25">
        <f>IF(ISNUMBER(R1741),VLOOKUP(B1741,Index!$B$3:$AB$18,27,FALSE),"")</f>
        <v>42023</v>
      </c>
      <c r="T1741" s="25">
        <f>IF(ISNUMBER($R1741),VLOOKUP($B1741,Index!$B$21:$AB$36,27,FALSE),"")</f>
        <v>42023</v>
      </c>
      <c r="U1741" s="25">
        <f>IF(ISNUMBER($R1741),VLOOKUP($B1741,Index!$B$39:$AB$54,27,FALSE),"")</f>
        <v>42027</v>
      </c>
      <c r="W1741" s="18">
        <v>0.45094936708860667</v>
      </c>
      <c r="X1741" s="19">
        <v>0.8</v>
      </c>
      <c r="Y1741" s="18">
        <v>0.11484966981998215</v>
      </c>
      <c r="Z1741" s="19">
        <f t="shared" si="365"/>
        <v>0</v>
      </c>
      <c r="AA1741" s="21">
        <v>1.2806962025316366</v>
      </c>
      <c r="AB1741" s="3">
        <v>0</v>
      </c>
      <c r="AC1741" s="18">
        <v>0.20335533167761494</v>
      </c>
      <c r="AD1741" s="19">
        <v>0.64000000000000012</v>
      </c>
      <c r="AE1741" s="18">
        <v>1.319044665775892E-2</v>
      </c>
      <c r="AF1741" s="19">
        <f t="shared" si="366"/>
        <v>0</v>
      </c>
      <c r="AG1741" s="21">
        <v>1.6401827631789547</v>
      </c>
      <c r="AH1741" s="3">
        <v>0</v>
      </c>
      <c r="AK1741" t="str">
        <f t="shared" si="367"/>
        <v/>
      </c>
      <c r="AL1741" t="str">
        <f t="shared" si="367"/>
        <v/>
      </c>
      <c r="AM1741" t="str">
        <f t="shared" si="367"/>
        <v/>
      </c>
      <c r="AN1741" t="str">
        <f t="shared" si="367"/>
        <v/>
      </c>
      <c r="AO1741" t="str">
        <f t="shared" si="367"/>
        <v/>
      </c>
      <c r="AP1741" t="str">
        <f t="shared" si="367"/>
        <v/>
      </c>
      <c r="AQ1741" t="str">
        <f t="shared" si="367"/>
        <v/>
      </c>
      <c r="AR1741" t="str">
        <f t="shared" si="367"/>
        <v/>
      </c>
      <c r="AS1741">
        <f t="shared" si="367"/>
        <v>1.2806962025316366</v>
      </c>
      <c r="AT1741" t="str">
        <f t="shared" si="367"/>
        <v/>
      </c>
      <c r="AU1741" t="str">
        <f t="shared" si="367"/>
        <v/>
      </c>
      <c r="AV1741" t="str">
        <f t="shared" si="367"/>
        <v/>
      </c>
      <c r="AW1741" t="str">
        <f t="shared" si="367"/>
        <v/>
      </c>
      <c r="AX1741" t="str">
        <f t="shared" si="367"/>
        <v/>
      </c>
      <c r="AZ1741" s="46">
        <f>IF(ISNUMBER(VLOOKUP($B1741,Stats!$A$2:$AA$19,2,FALSE))=FALSE,"",IF(ISNUMBER(W1741),(W1741-VLOOKUP($B1741,Stats!$A$2:$AA$19,2,FALSE))/VLOOKUP($B1741,Stats!$A$2:$AA$19,16,FALSE),""))</f>
        <v>-0.36686785040921016</v>
      </c>
      <c r="BA1741" s="46">
        <f>IF(ISNUMBER(VLOOKUP($B1741,Stats!$A$2:$AA$19,2,FALSE))=FALSE,"",IF(ISNUMBER(X1741),(X1741-VLOOKUP($B1741,Stats!$A$2:$AA$19,3,FALSE))/VLOOKUP($B1741,Stats!$A$2:$AA$19,17,FALSE),""))</f>
        <v>1.2892765556780705</v>
      </c>
      <c r="BB1741" s="46"/>
      <c r="BC1741" s="46"/>
      <c r="BD1741" s="44">
        <f t="shared" si="362"/>
        <v>0.46120435263443016</v>
      </c>
      <c r="BE1741" s="46">
        <f>IF(ISNUMBER(VLOOKUP($B1741,Stats!$A$2:$AA$19,2,FALSE))=FALSE,"",IF(ISNUMBER(Y1741),(Y1741-VLOOKUP($B1741,Stats!$A$2:$AA$19,5,FALSE))/VLOOKUP($B1741,Stats!$A$2:$AA$19,19,FALSE),""))</f>
        <v>-0.92962715467585355</v>
      </c>
      <c r="BF1741" s="46"/>
      <c r="BG1741" s="46"/>
      <c r="BH1741" s="46">
        <f>IF(ISNUMBER(VLOOKUP($B1741,Stats!$A$2:$AA$19,2,FALSE))=FALSE,"",IF(ISNUMBER(Z1741),(Z1741-VLOOKUP($B1741,Stats!$A$2:$AA$19,8,FALSE))/VLOOKUP($B1741,Stats!$A$2:$AA$19,22,FALSE),""))</f>
        <v>-0.48836753916131515</v>
      </c>
      <c r="BI1741" s="46" t="str">
        <f>IF(ISNUMBER(VLOOKUP($B1741,Stats!$A$2:$AA$19,2,FALSE))=FALSE,"",IF(ISNUMBER(#REF!),(#REF!-VLOOKUP($B1741,Stats!$A$2:$AA$19,9,FALSE))/VLOOKUP($B1741,Stats!$A$2:$AA$19,23,FALSE),""))</f>
        <v/>
      </c>
      <c r="BJ1741" s="46" t="str">
        <f>IF(ISNUMBER(VLOOKUP($B1741,Stats!$A$2:$AA$19,2,FALSE))=FALSE,"",IF(ISNUMBER(#REF!),(#REF!-VLOOKUP($B1741,Stats!$A$2:$AA$19,10,FALSE))/VLOOKUP($B1741,Stats!$A$2:$AA$19,24,FALSE),""))</f>
        <v/>
      </c>
      <c r="BK1741" s="44">
        <f t="shared" si="368"/>
        <v>0.50422874652470295</v>
      </c>
      <c r="BL1741" s="46" t="str">
        <f>IF(ISNUMBER(VLOOKUP($B1741,Stats!$A$2:$AA$19,2,FALSE))=FALSE,"",IF(ISNUMBER(#REF!),(#REF!-VLOOKUP($B1741,Stats!$A$2:$AA$19,11,FALSE))/VLOOKUP($B1741,Stats!$A$2:$AA$19,25,FALSE),""))</f>
        <v/>
      </c>
      <c r="BM1741" s="46">
        <f>IF(ISNUMBER(VLOOKUP($B1741,Stats!$A$2:$AA$19,2,FALSE))=FALSE,"",IF(ISNUMBER(AA1741),(AA1741-VLOOKUP($B1741,Stats!$A$2:$AA$19,12,FALSE))/VLOOKUP($B1741,Stats!$A$2:$AA$19,26,FALSE),""))</f>
        <v>-0.19327536461615474</v>
      </c>
      <c r="BN1741" s="46" t="str">
        <f>IF(ISNUMBER(VLOOKUP($B1741,Stats!$A$2:$AA$19,2,FALSE))=FALSE,"",IF(ISNUMBER(#REF!),(#REF!-VLOOKUP($B1741,Stats!$A$2:$AA$19,13,FALSE))/VLOOKUP($B1741,Stats!$A$2:$AA$19,27,FALSE),""))</f>
        <v/>
      </c>
      <c r="BO1741" s="46" t="str">
        <f>IF(ISNUMBER(VLOOKUP($B1741,Stats!$A$2:$AA$19,2,FALSE))=FALSE,"",IF(ISNUMBER(#REF!),(#REF!-VLOOKUP($B1741,Stats!$A$2:$AA$19,14,FALSE))/VLOOKUP($B1741,Stats!$A$2:$AB$19,28,FALSE),""))</f>
        <v/>
      </c>
      <c r="BP1741" s="46"/>
      <c r="BQ1741" s="46">
        <f>IF(ISNUMBER(VLOOKUP($B1741,Stats!$A$2:$AA$19,2,FALSE))=FALSE,"",IF(ISNUMBER(BM1741),BM1741,(VLOOKUP($B1741,Stats!$A$2:$AT$19,46,FALSE)-VLOOKUP($B1741,Stats!$A$2:$AA$19,12,FALSE))/VLOOKUP($B1741,Stats!$A$2:$AA$19,26,FALSE)))</f>
        <v>-0.19327536461615474</v>
      </c>
      <c r="BR1741" s="51">
        <f t="shared" si="369"/>
        <v>-0.19327536461615474</v>
      </c>
      <c r="BS1741" s="32" t="str">
        <f t="shared" si="363"/>
        <v>13546_201502</v>
      </c>
      <c r="BT1741" s="53">
        <f t="shared" si="364"/>
        <v>0.3561230455184769</v>
      </c>
    </row>
    <row r="1742" spans="1:72" x14ac:dyDescent="0.15">
      <c r="A1742" s="16">
        <v>13546</v>
      </c>
      <c r="B1742" s="17">
        <v>201503</v>
      </c>
      <c r="C1742" s="3">
        <v>0</v>
      </c>
      <c r="D1742" s="23">
        <v>-1.9485580670303926E-2</v>
      </c>
      <c r="E1742" s="18">
        <v>2.6555314322940543E-3</v>
      </c>
      <c r="F1742" s="24">
        <v>2</v>
      </c>
      <c r="G1742" s="24">
        <v>8</v>
      </c>
      <c r="H1742" s="20">
        <v>1.5873015873015817E-3</v>
      </c>
      <c r="I1742" s="20">
        <v>-2.8501748574288055E-3</v>
      </c>
      <c r="J1742" s="24">
        <v>1</v>
      </c>
      <c r="K1742" s="24">
        <v>5</v>
      </c>
      <c r="L1742" s="20">
        <v>3.1746031746031633E-3</v>
      </c>
      <c r="M1742" s="20">
        <v>-6.2794348508634634E-3</v>
      </c>
      <c r="N1742" s="19">
        <v>1.2829999999999999</v>
      </c>
      <c r="O1742" s="19">
        <v>1</v>
      </c>
      <c r="P1742" s="25">
        <v>42030</v>
      </c>
      <c r="Q1742" s="20">
        <v>-1.9485580670303926E-2</v>
      </c>
      <c r="R1742" s="25">
        <v>42041</v>
      </c>
      <c r="S1742" s="25">
        <f>IF(ISNUMBER(R1742),VLOOKUP(B1742,Index!$B$3:$AB$18,27,FALSE),"")</f>
        <v>42041</v>
      </c>
      <c r="T1742" s="25">
        <f>IF(ISNUMBER($R1742),VLOOKUP($B1742,Index!$B$21:$AB$36,27,FALSE),"")</f>
        <v>42041</v>
      </c>
      <c r="U1742" s="25">
        <f>IF(ISNUMBER($R1742),VLOOKUP($B1742,Index!$B$39:$AB$54,27,FALSE),"")</f>
        <v>42034</v>
      </c>
      <c r="W1742" s="18">
        <v>-0.58456742010911777</v>
      </c>
      <c r="X1742" s="19">
        <v>0.2</v>
      </c>
      <c r="Y1742" s="18">
        <v>5.0385166345310567E-2</v>
      </c>
      <c r="Z1742" s="19">
        <f t="shared" si="365"/>
        <v>0</v>
      </c>
      <c r="AA1742" s="21" t="s">
        <v>25</v>
      </c>
      <c r="AB1742" s="3">
        <v>0</v>
      </c>
      <c r="AC1742" s="18">
        <v>0.34171906865302981</v>
      </c>
      <c r="AD1742" s="19">
        <v>4.0000000000000008E-2</v>
      </c>
      <c r="AE1742" s="18">
        <v>2.5386649876446166E-3</v>
      </c>
      <c r="AF1742" s="19">
        <f t="shared" si="366"/>
        <v>0</v>
      </c>
      <c r="AG1742" s="21" t="s">
        <v>25</v>
      </c>
      <c r="AH1742" s="3">
        <v>0</v>
      </c>
      <c r="AK1742" t="str">
        <f t="shared" si="367"/>
        <v/>
      </c>
      <c r="AL1742" t="str">
        <f t="shared" si="367"/>
        <v/>
      </c>
      <c r="AM1742" t="str">
        <f t="shared" si="367"/>
        <v/>
      </c>
      <c r="AN1742" t="str">
        <f t="shared" si="367"/>
        <v/>
      </c>
      <c r="AO1742" t="str">
        <f t="shared" si="367"/>
        <v/>
      </c>
      <c r="AP1742" t="str">
        <f t="shared" si="367"/>
        <v/>
      </c>
      <c r="AQ1742" t="str">
        <f t="shared" si="367"/>
        <v/>
      </c>
      <c r="AR1742" t="str">
        <f t="shared" si="367"/>
        <v/>
      </c>
      <c r="AS1742" t="str">
        <f t="shared" si="367"/>
        <v/>
      </c>
      <c r="AT1742" t="str">
        <f t="shared" si="367"/>
        <v/>
      </c>
      <c r="AU1742" t="str">
        <f t="shared" si="367"/>
        <v/>
      </c>
      <c r="AV1742" t="str">
        <f t="shared" si="367"/>
        <v/>
      </c>
      <c r="AW1742" t="str">
        <f t="shared" si="367"/>
        <v/>
      </c>
      <c r="AX1742" t="str">
        <f t="shared" si="367"/>
        <v/>
      </c>
      <c r="AZ1742" s="46">
        <f>IF(ISNUMBER(VLOOKUP($B1742,Stats!$A$2:$AA$19,2,FALSE))=FALSE,"",IF(ISNUMBER(W1742),(W1742-VLOOKUP($B1742,Stats!$A$2:$AA$19,2,FALSE))/VLOOKUP($B1742,Stats!$A$2:$AA$19,16,FALSE),""))</f>
        <v>7.0100985196907079E-2</v>
      </c>
      <c r="BA1742" s="46">
        <f>IF(ISNUMBER(VLOOKUP($B1742,Stats!$A$2:$AA$19,2,FALSE))=FALSE,"",IF(ISNUMBER(X1742),(X1742-VLOOKUP($B1742,Stats!$A$2:$AA$19,3,FALSE))/VLOOKUP($B1742,Stats!$A$2:$AA$19,17,FALSE),""))</f>
        <v>-1.0521141897083433</v>
      </c>
      <c r="BB1742" s="46"/>
      <c r="BC1742" s="46"/>
      <c r="BD1742" s="44">
        <f t="shared" si="362"/>
        <v>-0.49100660225571807</v>
      </c>
      <c r="BE1742" s="46">
        <f>IF(ISNUMBER(VLOOKUP($B1742,Stats!$A$2:$AA$19,2,FALSE))=FALSE,"",IF(ISNUMBER(Y1742),(Y1742-VLOOKUP($B1742,Stats!$A$2:$AA$19,5,FALSE))/VLOOKUP($B1742,Stats!$A$2:$AA$19,19,FALSE),""))</f>
        <v>-1.0928975102904936</v>
      </c>
      <c r="BF1742" s="46"/>
      <c r="BG1742" s="46"/>
      <c r="BH1742" s="46">
        <f>IF(ISNUMBER(VLOOKUP($B1742,Stats!$A$2:$AA$19,2,FALSE))=FALSE,"",IF(ISNUMBER(Z1742),(Z1742-VLOOKUP($B1742,Stats!$A$2:$AA$19,8,FALSE))/VLOOKUP($B1742,Stats!$A$2:$AA$19,22,FALSE),""))</f>
        <v>-0.64412337137479436</v>
      </c>
      <c r="BI1742" s="46" t="str">
        <f>IF(ISNUMBER(VLOOKUP($B1742,Stats!$A$2:$AA$19,2,FALSE))=FALSE,"",IF(ISNUMBER(#REF!),(#REF!-VLOOKUP($B1742,Stats!$A$2:$AA$19,9,FALSE))/VLOOKUP($B1742,Stats!$A$2:$AA$19,23,FALSE),""))</f>
        <v/>
      </c>
      <c r="BJ1742" s="46" t="str">
        <f>IF(ISNUMBER(VLOOKUP($B1742,Stats!$A$2:$AA$19,2,FALSE))=FALSE,"",IF(ISNUMBER(#REF!),(#REF!-VLOOKUP($B1742,Stats!$A$2:$AA$19,10,FALSE))/VLOOKUP($B1742,Stats!$A$2:$AA$19,24,FALSE),""))</f>
        <v/>
      </c>
      <c r="BK1742" s="44">
        <f t="shared" si="368"/>
        <v>0.57179124579090723</v>
      </c>
      <c r="BL1742" s="46" t="str">
        <f>IF(ISNUMBER(VLOOKUP($B1742,Stats!$A$2:$AA$19,2,FALSE))=FALSE,"",IF(ISNUMBER(#REF!),(#REF!-VLOOKUP($B1742,Stats!$A$2:$AA$19,11,FALSE))/VLOOKUP($B1742,Stats!$A$2:$AA$19,25,FALSE),""))</f>
        <v/>
      </c>
      <c r="BM1742" s="46" t="str">
        <f>IF(ISNUMBER(VLOOKUP($B1742,Stats!$A$2:$AA$19,2,FALSE))=FALSE,"",IF(ISNUMBER(AA1742),(AA1742-VLOOKUP($B1742,Stats!$A$2:$AA$19,12,FALSE))/VLOOKUP($B1742,Stats!$A$2:$AA$19,26,FALSE),""))</f>
        <v/>
      </c>
      <c r="BN1742" s="46" t="str">
        <f>IF(ISNUMBER(VLOOKUP($B1742,Stats!$A$2:$AA$19,2,FALSE))=FALSE,"",IF(ISNUMBER(#REF!),(#REF!-VLOOKUP($B1742,Stats!$A$2:$AA$19,13,FALSE))/VLOOKUP($B1742,Stats!$A$2:$AA$19,27,FALSE),""))</f>
        <v/>
      </c>
      <c r="BO1742" s="46" t="str">
        <f>IF(ISNUMBER(VLOOKUP($B1742,Stats!$A$2:$AA$19,2,FALSE))=FALSE,"",IF(ISNUMBER(#REF!),(#REF!-VLOOKUP($B1742,Stats!$A$2:$AA$19,14,FALSE))/VLOOKUP($B1742,Stats!$A$2:$AB$19,28,FALSE),""))</f>
        <v/>
      </c>
      <c r="BP1742" s="46"/>
      <c r="BQ1742" s="46">
        <f>IF(ISNUMBER(VLOOKUP($B1742,Stats!$A$2:$AA$19,2,FALSE))=FALSE,"",IF(ISNUMBER(BM1742),BM1742,(VLOOKUP($B1742,Stats!$A$2:$AT$19,46,FALSE)-VLOOKUP($B1742,Stats!$A$2:$AA$19,12,FALSE))/VLOOKUP($B1742,Stats!$A$2:$AA$19,26,FALSE)))</f>
        <v>-0.53964354662323732</v>
      </c>
      <c r="BR1742" s="51">
        <f t="shared" si="369"/>
        <v>-0.53964354662323732</v>
      </c>
      <c r="BS1742" s="32" t="str">
        <f t="shared" si="363"/>
        <v>13546_201503</v>
      </c>
      <c r="BT1742" s="53">
        <f t="shared" si="364"/>
        <v>0.13694471769875322</v>
      </c>
    </row>
    <row r="1743" spans="1:72" x14ac:dyDescent="0.15">
      <c r="A1743" s="16">
        <v>13546</v>
      </c>
      <c r="B1743" s="17">
        <v>201504</v>
      </c>
      <c r="C1743" s="3">
        <v>0</v>
      </c>
      <c r="D1743" s="23">
        <v>1.5898251192368873E-2</v>
      </c>
      <c r="E1743" s="18">
        <v>9.5675646250880525E-4</v>
      </c>
      <c r="F1743" s="24">
        <v>7</v>
      </c>
      <c r="G1743" s="24">
        <v>0</v>
      </c>
      <c r="H1743" s="20">
        <v>2.256245931045342E-3</v>
      </c>
      <c r="I1743" s="20" t="s">
        <v>25</v>
      </c>
      <c r="J1743" s="24">
        <v>7</v>
      </c>
      <c r="K1743" s="24">
        <v>0</v>
      </c>
      <c r="L1743" s="20">
        <v>3.9463299131807794E-3</v>
      </c>
      <c r="M1743" s="20">
        <v>7.9491255961827711E-4</v>
      </c>
      <c r="N1743" s="19">
        <v>1.278</v>
      </c>
      <c r="O1743" s="19">
        <v>1.0150913423351868</v>
      </c>
      <c r="P1743" s="25">
        <v>42052</v>
      </c>
      <c r="Q1743" s="20">
        <v>0</v>
      </c>
      <c r="R1743" s="25">
        <v>42044</v>
      </c>
      <c r="S1743" s="25">
        <f>IF(ISNUMBER(R1743),VLOOKUP(B1743,Index!$B$3:$AB$18,27,FALSE),"")</f>
        <v>42044</v>
      </c>
      <c r="T1743" s="25">
        <f>IF(ISNUMBER($R1743),VLOOKUP($B1743,Index!$B$21:$AB$36,27,FALSE),"")</f>
        <v>42044</v>
      </c>
      <c r="U1743" s="25">
        <f>IF(ISNUMBER($R1743),VLOOKUP($B1743,Index!$B$39:$AB$54,27,FALSE),"")</f>
        <v>42052</v>
      </c>
      <c r="W1743" s="18">
        <v>0.63593004769475492</v>
      </c>
      <c r="X1743" s="19">
        <v>1</v>
      </c>
      <c r="Y1743" s="18">
        <v>1.8153177525679923E-2</v>
      </c>
      <c r="Z1743" s="19">
        <f t="shared" si="365"/>
        <v>0</v>
      </c>
      <c r="AA1743" s="21" t="s">
        <v>25</v>
      </c>
      <c r="AB1743" s="3">
        <v>0</v>
      </c>
      <c r="AC1743" s="18">
        <v>0.40440702556105329</v>
      </c>
      <c r="AD1743" s="19">
        <v>1</v>
      </c>
      <c r="AE1743" s="18">
        <v>3.2953785427885065E-4</v>
      </c>
      <c r="AF1743" s="19">
        <f t="shared" si="366"/>
        <v>0</v>
      </c>
      <c r="AG1743" s="21" t="s">
        <v>25</v>
      </c>
      <c r="AH1743" s="3">
        <v>0</v>
      </c>
      <c r="AK1743" t="str">
        <f t="shared" ref="AK1743:AX1752" si="370">IF($B1743=AK$2,$AA1743,"")</f>
        <v/>
      </c>
      <c r="AL1743" t="str">
        <f t="shared" si="370"/>
        <v/>
      </c>
      <c r="AM1743" t="str">
        <f t="shared" si="370"/>
        <v/>
      </c>
      <c r="AN1743" t="str">
        <f t="shared" si="370"/>
        <v/>
      </c>
      <c r="AO1743" t="str">
        <f t="shared" si="370"/>
        <v/>
      </c>
      <c r="AP1743" t="str">
        <f t="shared" si="370"/>
        <v/>
      </c>
      <c r="AQ1743" t="str">
        <f t="shared" si="370"/>
        <v/>
      </c>
      <c r="AR1743" t="str">
        <f t="shared" si="370"/>
        <v/>
      </c>
      <c r="AS1743" t="str">
        <f t="shared" si="370"/>
        <v/>
      </c>
      <c r="AT1743" t="str">
        <f t="shared" si="370"/>
        <v/>
      </c>
      <c r="AU1743" t="str">
        <f t="shared" si="370"/>
        <v/>
      </c>
      <c r="AV1743" t="str">
        <f t="shared" si="370"/>
        <v/>
      </c>
      <c r="AW1743" t="str">
        <f t="shared" si="370"/>
        <v/>
      </c>
      <c r="AX1743" t="str">
        <f t="shared" si="370"/>
        <v/>
      </c>
      <c r="AZ1743" s="46">
        <f>IF(ISNUMBER(VLOOKUP($B1743,Stats!$A$2:$AA$19,2,FALSE))=FALSE,"",IF(ISNUMBER(W1743),(W1743-VLOOKUP($B1743,Stats!$A$2:$AA$19,2,FALSE))/VLOOKUP($B1743,Stats!$A$2:$AA$19,16,FALSE),""))</f>
        <v>-0.710404632448844</v>
      </c>
      <c r="BA1743" s="46">
        <f>IF(ISNUMBER(VLOOKUP($B1743,Stats!$A$2:$AA$19,2,FALSE))=FALSE,"",IF(ISNUMBER(X1743),(X1743-VLOOKUP($B1743,Stats!$A$2:$AA$19,3,FALSE))/VLOOKUP($B1743,Stats!$A$2:$AA$19,17,FALSE),""))</f>
        <v>0.93772145929647244</v>
      </c>
      <c r="BB1743" s="46"/>
      <c r="BC1743" s="46"/>
      <c r="BD1743" s="44">
        <f t="shared" si="362"/>
        <v>0.11365841342381422</v>
      </c>
      <c r="BE1743" s="46">
        <f>IF(ISNUMBER(VLOOKUP($B1743,Stats!$A$2:$AA$19,2,FALSE))=FALSE,"",IF(ISNUMBER(Y1743),(Y1743-VLOOKUP($B1743,Stats!$A$2:$AA$19,5,FALSE))/VLOOKUP($B1743,Stats!$A$2:$AA$19,19,FALSE),""))</f>
        <v>-0.88566873320566619</v>
      </c>
      <c r="BF1743" s="46"/>
      <c r="BG1743" s="46"/>
      <c r="BH1743" s="46">
        <f>IF(ISNUMBER(VLOOKUP($B1743,Stats!$A$2:$AA$19,2,FALSE))=FALSE,"",IF(ISNUMBER(Z1743),(Z1743-VLOOKUP($B1743,Stats!$A$2:$AA$19,8,FALSE))/VLOOKUP($B1743,Stats!$A$2:$AA$19,22,FALSE),""))</f>
        <v>-0.5145844845400992</v>
      </c>
      <c r="BI1743" s="46" t="str">
        <f>IF(ISNUMBER(VLOOKUP($B1743,Stats!$A$2:$AA$19,2,FALSE))=FALSE,"",IF(ISNUMBER(#REF!),(#REF!-VLOOKUP($B1743,Stats!$A$2:$AA$19,9,FALSE))/VLOOKUP($B1743,Stats!$A$2:$AA$19,23,FALSE),""))</f>
        <v/>
      </c>
      <c r="BJ1743" s="46" t="str">
        <f>IF(ISNUMBER(VLOOKUP($B1743,Stats!$A$2:$AA$19,2,FALSE))=FALSE,"",IF(ISNUMBER(#REF!),(#REF!-VLOOKUP($B1743,Stats!$A$2:$AA$19,10,FALSE))/VLOOKUP($B1743,Stats!$A$2:$AA$19,24,FALSE),""))</f>
        <v/>
      </c>
      <c r="BK1743" s="44">
        <f t="shared" si="368"/>
        <v>0.46559276788193649</v>
      </c>
      <c r="BL1743" s="46" t="str">
        <f>IF(ISNUMBER(VLOOKUP($B1743,Stats!$A$2:$AA$19,2,FALSE))=FALSE,"",IF(ISNUMBER(#REF!),(#REF!-VLOOKUP($B1743,Stats!$A$2:$AA$19,11,FALSE))/VLOOKUP($B1743,Stats!$A$2:$AA$19,25,FALSE),""))</f>
        <v/>
      </c>
      <c r="BM1743" s="46" t="str">
        <f>IF(ISNUMBER(VLOOKUP($B1743,Stats!$A$2:$AA$19,2,FALSE))=FALSE,"",IF(ISNUMBER(AA1743),(AA1743-VLOOKUP($B1743,Stats!$A$2:$AA$19,12,FALSE))/VLOOKUP($B1743,Stats!$A$2:$AA$19,26,FALSE),""))</f>
        <v/>
      </c>
      <c r="BN1743" s="46" t="str">
        <f>IF(ISNUMBER(VLOOKUP($B1743,Stats!$A$2:$AA$19,2,FALSE))=FALSE,"",IF(ISNUMBER(#REF!),(#REF!-VLOOKUP($B1743,Stats!$A$2:$AA$19,13,FALSE))/VLOOKUP($B1743,Stats!$A$2:$AA$19,27,FALSE),""))</f>
        <v/>
      </c>
      <c r="BO1743" s="46" t="str">
        <f>IF(ISNUMBER(VLOOKUP($B1743,Stats!$A$2:$AA$19,2,FALSE))=FALSE,"",IF(ISNUMBER(#REF!),(#REF!-VLOOKUP($B1743,Stats!$A$2:$AA$19,14,FALSE))/VLOOKUP($B1743,Stats!$A$2:$AB$19,28,FALSE),""))</f>
        <v/>
      </c>
      <c r="BP1743" s="46"/>
      <c r="BQ1743" s="46">
        <f>IF(ISNUMBER(VLOOKUP($B1743,Stats!$A$2:$AA$19,2,FALSE))=FALSE,"",IF(ISNUMBER(BM1743),BM1743,(VLOOKUP($B1743,Stats!$A$2:$AT$19,46,FALSE)-VLOOKUP($B1743,Stats!$A$2:$AA$19,12,FALSE))/VLOOKUP($B1743,Stats!$A$2:$AA$19,26,FALSE)))</f>
        <v>-0.64096278450557098</v>
      </c>
      <c r="BR1743" s="51">
        <f t="shared" si="369"/>
        <v>-0.64096278450557098</v>
      </c>
      <c r="BS1743" s="32" t="str">
        <f t="shared" si="363"/>
        <v>13546_201504</v>
      </c>
      <c r="BT1743" s="53">
        <f t="shared" si="364"/>
        <v>0.17389478651281054</v>
      </c>
    </row>
    <row r="1744" spans="1:72" x14ac:dyDescent="0.15">
      <c r="A1744" s="16">
        <v>13546</v>
      </c>
      <c r="B1744" s="17">
        <v>201505</v>
      </c>
      <c r="C1744" s="3">
        <v>0</v>
      </c>
      <c r="D1744" s="23">
        <v>-7.0422535211268622E-3</v>
      </c>
      <c r="E1744" s="18">
        <v>3.8145162529253681E-3</v>
      </c>
      <c r="F1744" s="24">
        <v>5</v>
      </c>
      <c r="G1744" s="24">
        <v>3</v>
      </c>
      <c r="H1744" s="20">
        <v>1.5665705714605239E-3</v>
      </c>
      <c r="I1744" s="20">
        <v>-4.9485970579953671E-3</v>
      </c>
      <c r="J1744" s="24">
        <v>3</v>
      </c>
      <c r="K1744" s="24">
        <v>2</v>
      </c>
      <c r="L1744" s="20">
        <v>2.3400936037440978E-3</v>
      </c>
      <c r="M1744" s="20">
        <v>-8.5803432137286917E-3</v>
      </c>
      <c r="N1744" s="19">
        <v>1.2849999999999999</v>
      </c>
      <c r="O1744" s="19">
        <v>1.00390625</v>
      </c>
      <c r="P1744" s="25">
        <v>42062</v>
      </c>
      <c r="Q1744" s="20">
        <v>-1.4007782101167376E-2</v>
      </c>
      <c r="R1744" s="25">
        <v>42068</v>
      </c>
      <c r="S1744" s="25">
        <f>IF(ISNUMBER(R1744),VLOOKUP(B1744,Index!$B$3:$AB$18,27,FALSE),"")</f>
        <v>42069</v>
      </c>
      <c r="T1744" s="25">
        <f>IF(ISNUMBER($R1744),VLOOKUP($B1744,Index!$B$21:$AB$36,27,FALSE),"")</f>
        <v>42069</v>
      </c>
      <c r="U1744" s="25">
        <f>IF(ISNUMBER($R1744),VLOOKUP($B1744,Index!$B$39:$AB$54,27,FALSE),"")</f>
        <v>42069</v>
      </c>
      <c r="W1744" s="18">
        <v>-0.25352112676056704</v>
      </c>
      <c r="X1744" s="19">
        <v>0.625</v>
      </c>
      <c r="Y1744" s="18">
        <v>7.2375357185850517E-2</v>
      </c>
      <c r="Z1744" s="19">
        <f t="shared" si="365"/>
        <v>1</v>
      </c>
      <c r="AA1744" s="21" t="s">
        <v>25</v>
      </c>
      <c r="AB1744" s="3">
        <v>0</v>
      </c>
      <c r="AC1744" s="18">
        <v>6.4272961713947502E-2</v>
      </c>
      <c r="AD1744" s="19">
        <v>0.390625</v>
      </c>
      <c r="AE1744" s="18">
        <v>5.2381923277794442E-3</v>
      </c>
      <c r="AF1744" s="19">
        <f t="shared" si="366"/>
        <v>1</v>
      </c>
      <c r="AG1744" s="21" t="s">
        <v>25</v>
      </c>
      <c r="AH1744" s="3">
        <v>0</v>
      </c>
      <c r="AK1744" t="str">
        <f t="shared" si="370"/>
        <v/>
      </c>
      <c r="AL1744" t="str">
        <f t="shared" si="370"/>
        <v/>
      </c>
      <c r="AM1744" t="str">
        <f t="shared" si="370"/>
        <v/>
      </c>
      <c r="AN1744" t="str">
        <f t="shared" si="370"/>
        <v/>
      </c>
      <c r="AO1744" t="str">
        <f t="shared" si="370"/>
        <v/>
      </c>
      <c r="AP1744" t="str">
        <f t="shared" si="370"/>
        <v/>
      </c>
      <c r="AQ1744" t="str">
        <f t="shared" si="370"/>
        <v/>
      </c>
      <c r="AR1744" t="str">
        <f t="shared" si="370"/>
        <v/>
      </c>
      <c r="AS1744" t="str">
        <f t="shared" si="370"/>
        <v/>
      </c>
      <c r="AT1744" t="str">
        <f t="shared" si="370"/>
        <v/>
      </c>
      <c r="AU1744" t="str">
        <f t="shared" si="370"/>
        <v/>
      </c>
      <c r="AV1744" t="str">
        <f t="shared" si="370"/>
        <v/>
      </c>
      <c r="AW1744" t="str">
        <f t="shared" si="370"/>
        <v/>
      </c>
      <c r="AX1744" t="str">
        <f t="shared" si="370"/>
        <v/>
      </c>
      <c r="AZ1744" s="46">
        <f>IF(ISNUMBER(VLOOKUP($B1744,Stats!$A$2:$AA$19,2,FALSE))=FALSE,"",IF(ISNUMBER(W1744),(W1744-VLOOKUP($B1744,Stats!$A$2:$AA$19,2,FALSE))/VLOOKUP($B1744,Stats!$A$2:$AA$19,16,FALSE),""))</f>
        <v>-0.57540732520438653</v>
      </c>
      <c r="BA1744" s="46">
        <f>IF(ISNUMBER(VLOOKUP($B1744,Stats!$A$2:$AA$19,2,FALSE))=FALSE,"",IF(ISNUMBER(X1744),(X1744-VLOOKUP($B1744,Stats!$A$2:$AA$19,3,FALSE))/VLOOKUP($B1744,Stats!$A$2:$AA$19,17,FALSE),""))</f>
        <v>0.35311991189560649</v>
      </c>
      <c r="BB1744" s="46"/>
      <c r="BC1744" s="46"/>
      <c r="BD1744" s="44">
        <f t="shared" si="362"/>
        <v>-0.11114370665439002</v>
      </c>
      <c r="BE1744" s="46">
        <f>IF(ISNUMBER(VLOOKUP($B1744,Stats!$A$2:$AA$19,2,FALSE))=FALSE,"",IF(ISNUMBER(Y1744),(Y1744-VLOOKUP($B1744,Stats!$A$2:$AA$19,5,FALSE))/VLOOKUP($B1744,Stats!$A$2:$AA$19,19,FALSE),""))</f>
        <v>-0.85893528583460399</v>
      </c>
      <c r="BF1744" s="46"/>
      <c r="BG1744" s="46"/>
      <c r="BH1744" s="46">
        <f>IF(ISNUMBER(VLOOKUP($B1744,Stats!$A$2:$AA$19,2,FALSE))=FALSE,"",IF(ISNUMBER(Z1744),(Z1744-VLOOKUP($B1744,Stats!$A$2:$AA$19,8,FALSE))/VLOOKUP($B1744,Stats!$A$2:$AA$19,22,FALSE),""))</f>
        <v>-0.17907426474004937</v>
      </c>
      <c r="BI1744" s="46" t="str">
        <f>IF(ISNUMBER(VLOOKUP($B1744,Stats!$A$2:$AA$19,2,FALSE))=FALSE,"",IF(ISNUMBER(#REF!),(#REF!-VLOOKUP($B1744,Stats!$A$2:$AA$19,9,FALSE))/VLOOKUP($B1744,Stats!$A$2:$AA$19,23,FALSE),""))</f>
        <v/>
      </c>
      <c r="BJ1744" s="46" t="str">
        <f>IF(ISNUMBER(VLOOKUP($B1744,Stats!$A$2:$AA$19,2,FALSE))=FALSE,"",IF(ISNUMBER(#REF!),(#REF!-VLOOKUP($B1744,Stats!$A$2:$AA$19,10,FALSE))/VLOOKUP($B1744,Stats!$A$2:$AA$19,24,FALSE),""))</f>
        <v/>
      </c>
      <c r="BK1744" s="44">
        <f t="shared" si="368"/>
        <v>0.54753242066220797</v>
      </c>
      <c r="BL1744" s="46" t="str">
        <f>IF(ISNUMBER(VLOOKUP($B1744,Stats!$A$2:$AA$19,2,FALSE))=FALSE,"",IF(ISNUMBER(#REF!),(#REF!-VLOOKUP($B1744,Stats!$A$2:$AA$19,11,FALSE))/VLOOKUP($B1744,Stats!$A$2:$AA$19,25,FALSE),""))</f>
        <v/>
      </c>
      <c r="BM1744" s="46" t="str">
        <f>IF(ISNUMBER(VLOOKUP($B1744,Stats!$A$2:$AA$19,2,FALSE))=FALSE,"",IF(ISNUMBER(AA1744),(AA1744-VLOOKUP($B1744,Stats!$A$2:$AA$19,12,FALSE))/VLOOKUP($B1744,Stats!$A$2:$AA$19,26,FALSE),""))</f>
        <v/>
      </c>
      <c r="BN1744" s="46" t="str">
        <f>IF(ISNUMBER(VLOOKUP($B1744,Stats!$A$2:$AA$19,2,FALSE))=FALSE,"",IF(ISNUMBER(#REF!),(#REF!-VLOOKUP($B1744,Stats!$A$2:$AA$19,13,FALSE))/VLOOKUP($B1744,Stats!$A$2:$AA$19,27,FALSE),""))</f>
        <v/>
      </c>
      <c r="BO1744" s="46" t="str">
        <f>IF(ISNUMBER(VLOOKUP($B1744,Stats!$A$2:$AA$19,2,FALSE))=FALSE,"",IF(ISNUMBER(#REF!),(#REF!-VLOOKUP($B1744,Stats!$A$2:$AA$19,14,FALSE))/VLOOKUP($B1744,Stats!$A$2:$AB$19,28,FALSE),""))</f>
        <v/>
      </c>
      <c r="BP1744" s="46"/>
      <c r="BQ1744" s="46">
        <f>IF(ISNUMBER(VLOOKUP($B1744,Stats!$A$2:$AA$19,2,FALSE))=FALSE,"",IF(ISNUMBER(BM1744),BM1744,(VLOOKUP($B1744,Stats!$A$2:$AT$19,46,FALSE)-VLOOKUP($B1744,Stats!$A$2:$AA$19,12,FALSE))/VLOOKUP($B1744,Stats!$A$2:$AA$19,26,FALSE)))</f>
        <v>-0.36655208107354165</v>
      </c>
      <c r="BR1744" s="51">
        <f t="shared" si="369"/>
        <v>-0.36655208107354165</v>
      </c>
      <c r="BS1744" s="32" t="str">
        <f t="shared" si="363"/>
        <v>13546_201505</v>
      </c>
      <c r="BT1744" s="53">
        <f t="shared" si="364"/>
        <v>0.23298029485173843</v>
      </c>
    </row>
    <row r="1745" spans="1:72" x14ac:dyDescent="0.15">
      <c r="A1745" s="16">
        <v>13546</v>
      </c>
      <c r="B1745" s="17">
        <v>201506</v>
      </c>
      <c r="C1745" s="3">
        <v>0</v>
      </c>
      <c r="D1745" s="23">
        <v>2.0488573680063071E-2</v>
      </c>
      <c r="E1745" s="18">
        <v>2.5589192185840135E-3</v>
      </c>
      <c r="F1745" s="24">
        <v>8</v>
      </c>
      <c r="G1745" s="24">
        <v>2</v>
      </c>
      <c r="H1745" s="20">
        <v>3.0287573585918715E-3</v>
      </c>
      <c r="I1745" s="20">
        <v>-1.9492681152831759E-3</v>
      </c>
      <c r="J1745" s="24">
        <v>6</v>
      </c>
      <c r="K1745" s="24">
        <v>1</v>
      </c>
      <c r="L1745" s="20">
        <v>4.7281323877068626E-3</v>
      </c>
      <c r="M1745" s="20">
        <v>-2.3529411764705577E-3</v>
      </c>
      <c r="N1745" s="19">
        <v>1.2949999999999999</v>
      </c>
      <c r="O1745" s="19">
        <v>1.0156862745098039</v>
      </c>
      <c r="P1745" s="25">
        <v>42083</v>
      </c>
      <c r="Q1745" s="20">
        <v>-2.3529411764705577E-3</v>
      </c>
      <c r="R1745" s="25">
        <v>42073</v>
      </c>
      <c r="S1745" s="25">
        <f>IF(ISNUMBER(R1745),VLOOKUP(B1745,Index!$B$3:$AB$18,27,FALSE),"")</f>
        <v>42073</v>
      </c>
      <c r="T1745" s="25">
        <f>IF(ISNUMBER($R1745),VLOOKUP($B1745,Index!$B$21:$AB$36,27,FALSE),"")</f>
        <v>42075</v>
      </c>
      <c r="U1745" s="25">
        <f>IF(ISNUMBER($R1745),VLOOKUP($B1745,Index!$B$39:$AB$54,27,FALSE),"")</f>
        <v>42075</v>
      </c>
      <c r="W1745" s="18">
        <v>0.61465721040189214</v>
      </c>
      <c r="X1745" s="19">
        <v>0.8</v>
      </c>
      <c r="Y1745" s="18">
        <v>4.8552078474622513E-2</v>
      </c>
      <c r="Z1745" s="19">
        <f t="shared" si="365"/>
        <v>0</v>
      </c>
      <c r="AA1745" s="21">
        <v>8.7076438140269179</v>
      </c>
      <c r="AB1745" s="3">
        <v>0</v>
      </c>
      <c r="AC1745" s="18">
        <v>0.37780348629903593</v>
      </c>
      <c r="AD1745" s="19">
        <v>0.64000000000000012</v>
      </c>
      <c r="AE1745" s="18">
        <v>2.3573043242059027E-3</v>
      </c>
      <c r="AF1745" s="19">
        <f t="shared" si="366"/>
        <v>0</v>
      </c>
      <c r="AG1745" s="21">
        <v>75.823060791961254</v>
      </c>
      <c r="AH1745" s="3">
        <v>0</v>
      </c>
      <c r="AK1745" t="str">
        <f t="shared" si="370"/>
        <v/>
      </c>
      <c r="AL1745" t="str">
        <f t="shared" si="370"/>
        <v/>
      </c>
      <c r="AM1745" t="str">
        <f t="shared" si="370"/>
        <v/>
      </c>
      <c r="AN1745" t="str">
        <f t="shared" si="370"/>
        <v/>
      </c>
      <c r="AO1745" t="str">
        <f t="shared" si="370"/>
        <v/>
      </c>
      <c r="AP1745" t="str">
        <f t="shared" si="370"/>
        <v/>
      </c>
      <c r="AQ1745" t="str">
        <f t="shared" si="370"/>
        <v/>
      </c>
      <c r="AR1745" t="str">
        <f t="shared" si="370"/>
        <v/>
      </c>
      <c r="AS1745" t="str">
        <f t="shared" si="370"/>
        <v/>
      </c>
      <c r="AT1745" t="str">
        <f t="shared" si="370"/>
        <v/>
      </c>
      <c r="AU1745" t="str">
        <f t="shared" si="370"/>
        <v/>
      </c>
      <c r="AV1745" t="str">
        <f t="shared" si="370"/>
        <v/>
      </c>
      <c r="AW1745">
        <f t="shared" si="370"/>
        <v>8.7076438140269179</v>
      </c>
      <c r="AX1745" t="str">
        <f t="shared" si="370"/>
        <v/>
      </c>
      <c r="AZ1745" s="46">
        <f>IF(ISNUMBER(VLOOKUP($B1745,Stats!$A$2:$AA$19,2,FALSE))=FALSE,"",IF(ISNUMBER(W1745),(W1745-VLOOKUP($B1745,Stats!$A$2:$AA$19,2,FALSE))/VLOOKUP($B1745,Stats!$A$2:$AA$19,16,FALSE),""))</f>
        <v>-1.0507781614935863</v>
      </c>
      <c r="BA1745" s="46">
        <f>IF(ISNUMBER(VLOOKUP($B1745,Stats!$A$2:$AA$19,2,FALSE))=FALSE,"",IF(ISNUMBER(X1745),(X1745-VLOOKUP($B1745,Stats!$A$2:$AA$19,3,FALSE))/VLOOKUP($B1745,Stats!$A$2:$AA$19,17,FALSE),""))</f>
        <v>-3.4963065069354378E-2</v>
      </c>
      <c r="BB1745" s="46"/>
      <c r="BC1745" s="46"/>
      <c r="BD1745" s="44">
        <f t="shared" si="362"/>
        <v>-0.54287061328147035</v>
      </c>
      <c r="BE1745" s="46">
        <f>IF(ISNUMBER(VLOOKUP($B1745,Stats!$A$2:$AA$19,2,FALSE))=FALSE,"",IF(ISNUMBER(Y1745),(Y1745-VLOOKUP($B1745,Stats!$A$2:$AA$19,5,FALSE))/VLOOKUP($B1745,Stats!$A$2:$AA$19,19,FALSE),""))</f>
        <v>-1.0045145538035556</v>
      </c>
      <c r="BF1745" s="46"/>
      <c r="BG1745" s="46"/>
      <c r="BH1745" s="46">
        <f>IF(ISNUMBER(VLOOKUP($B1745,Stats!$A$2:$AA$19,2,FALSE))=FALSE,"",IF(ISNUMBER(Z1745),(Z1745-VLOOKUP($B1745,Stats!$A$2:$AA$19,8,FALSE))/VLOOKUP($B1745,Stats!$A$2:$AA$19,22,FALSE),""))</f>
        <v>-1.0348379870961308</v>
      </c>
      <c r="BI1745" s="46" t="str">
        <f>IF(ISNUMBER(VLOOKUP($B1745,Stats!$A$2:$AA$19,2,FALSE))=FALSE,"",IF(ISNUMBER(#REF!),(#REF!-VLOOKUP($B1745,Stats!$A$2:$AA$19,9,FALSE))/VLOOKUP($B1745,Stats!$A$2:$AA$19,23,FALSE),""))</f>
        <v/>
      </c>
      <c r="BJ1745" s="46" t="str">
        <f>IF(ISNUMBER(VLOOKUP($B1745,Stats!$A$2:$AA$19,2,FALSE))=FALSE,"",IF(ISNUMBER(#REF!),(#REF!-VLOOKUP($B1745,Stats!$A$2:$AA$19,10,FALSE))/VLOOKUP($B1745,Stats!$A$2:$AA$19,24,FALSE),""))</f>
        <v/>
      </c>
      <c r="BK1745" s="44">
        <f t="shared" si="368"/>
        <v>0.39270879153364963</v>
      </c>
      <c r="BL1745" s="46" t="str">
        <f>IF(ISNUMBER(VLOOKUP($B1745,Stats!$A$2:$AA$19,2,FALSE))=FALSE,"",IF(ISNUMBER(#REF!),(#REF!-VLOOKUP($B1745,Stats!$A$2:$AA$19,11,FALSE))/VLOOKUP($B1745,Stats!$A$2:$AA$19,25,FALSE),""))</f>
        <v/>
      </c>
      <c r="BM1745" s="46">
        <f>IF(ISNUMBER(VLOOKUP($B1745,Stats!$A$2:$AA$19,2,FALSE))=FALSE,"",IF(ISNUMBER(AA1745),(AA1745-VLOOKUP($B1745,Stats!$A$2:$AA$19,12,FALSE))/VLOOKUP($B1745,Stats!$A$2:$AA$19,26,FALSE),""))</f>
        <v>-0.2271391322382908</v>
      </c>
      <c r="BN1745" s="46" t="str">
        <f>IF(ISNUMBER(VLOOKUP($B1745,Stats!$A$2:$AA$19,2,FALSE))=FALSE,"",IF(ISNUMBER(#REF!),(#REF!-VLOOKUP($B1745,Stats!$A$2:$AA$19,13,FALSE))/VLOOKUP($B1745,Stats!$A$2:$AA$19,27,FALSE),""))</f>
        <v/>
      </c>
      <c r="BO1745" s="46" t="str">
        <f>IF(ISNUMBER(VLOOKUP($B1745,Stats!$A$2:$AA$19,2,FALSE))=FALSE,"",IF(ISNUMBER(#REF!),(#REF!-VLOOKUP($B1745,Stats!$A$2:$AA$19,14,FALSE))/VLOOKUP($B1745,Stats!$A$2:$AB$19,28,FALSE),""))</f>
        <v/>
      </c>
      <c r="BP1745" s="46"/>
      <c r="BQ1745" s="46">
        <f>IF(ISNUMBER(VLOOKUP($B1745,Stats!$A$2:$AA$19,2,FALSE))=FALSE,"",IF(ISNUMBER(BM1745),BM1745,(VLOOKUP($B1745,Stats!$A$2:$AT$19,46,FALSE)-VLOOKUP($B1745,Stats!$A$2:$AA$19,12,FALSE))/VLOOKUP($B1745,Stats!$A$2:$AA$19,26,FALSE)))</f>
        <v>-0.2271391322382908</v>
      </c>
      <c r="BR1745" s="51">
        <f t="shared" si="369"/>
        <v>-0.2271391322382908</v>
      </c>
      <c r="BS1745" s="32" t="str">
        <f t="shared" si="363"/>
        <v>13546_201506</v>
      </c>
      <c r="BT1745" s="53">
        <f t="shared" si="364"/>
        <v>8.1623325816237519E-2</v>
      </c>
    </row>
    <row r="1746" spans="1:72" x14ac:dyDescent="0.15">
      <c r="A1746" s="16">
        <v>13546</v>
      </c>
      <c r="B1746" s="17">
        <v>201507</v>
      </c>
      <c r="C1746" s="3">
        <v>0</v>
      </c>
      <c r="D1746" s="23">
        <v>-5.4054054054053502E-3</v>
      </c>
      <c r="E1746" s="18">
        <v>8.8112541918469137E-4</v>
      </c>
      <c r="F1746" s="24">
        <v>1</v>
      </c>
      <c r="G1746" s="24">
        <v>4</v>
      </c>
      <c r="H1746" s="20">
        <v>0</v>
      </c>
      <c r="I1746" s="20">
        <v>-1.3538940369425267E-3</v>
      </c>
      <c r="J1746" s="24">
        <v>1</v>
      </c>
      <c r="K1746" s="24">
        <v>4</v>
      </c>
      <c r="L1746" s="20">
        <v>0</v>
      </c>
      <c r="M1746" s="20">
        <v>-2.3201856148491462E-3</v>
      </c>
      <c r="N1746" s="19">
        <v>1.2949999999999999</v>
      </c>
      <c r="O1746" s="19">
        <v>1</v>
      </c>
      <c r="P1746" s="25">
        <v>42086</v>
      </c>
      <c r="Q1746" s="20">
        <v>-5.4054054054053502E-3</v>
      </c>
      <c r="R1746" s="25">
        <v>42090</v>
      </c>
      <c r="S1746" s="25">
        <f>IF(ISNUMBER(R1746),VLOOKUP(B1746,Index!$B$3:$AB$18,27,FALSE),"")</f>
        <v>42088</v>
      </c>
      <c r="T1746" s="25">
        <f>IF(ISNUMBER($R1746),VLOOKUP($B1746,Index!$B$21:$AB$36,27,FALSE),"")</f>
        <v>42089</v>
      </c>
      <c r="U1746" s="25">
        <f>IF(ISNUMBER($R1746),VLOOKUP($B1746,Index!$B$39:$AB$54,27,FALSE),"")</f>
        <v>42089</v>
      </c>
      <c r="W1746" s="18">
        <v>-0.38918918918918521</v>
      </c>
      <c r="X1746" s="19">
        <v>0.2</v>
      </c>
      <c r="Y1746" s="18">
        <v>1.6718179373365491E-2</v>
      </c>
      <c r="Z1746" s="19">
        <f t="shared" si="365"/>
        <v>2</v>
      </c>
      <c r="AA1746" s="21" t="s">
        <v>25</v>
      </c>
      <c r="AB1746" s="3">
        <v>0</v>
      </c>
      <c r="AC1746" s="18">
        <v>0.1514682249817354</v>
      </c>
      <c r="AD1746" s="19">
        <v>4.0000000000000008E-2</v>
      </c>
      <c r="AE1746" s="18">
        <v>2.7949752156002338E-4</v>
      </c>
      <c r="AF1746" s="19">
        <f t="shared" si="366"/>
        <v>4</v>
      </c>
      <c r="AG1746" s="21" t="s">
        <v>25</v>
      </c>
      <c r="AH1746" s="3">
        <v>0</v>
      </c>
      <c r="AK1746" t="str">
        <f t="shared" si="370"/>
        <v/>
      </c>
      <c r="AL1746" t="str">
        <f t="shared" si="370"/>
        <v/>
      </c>
      <c r="AM1746" t="str">
        <f t="shared" si="370"/>
        <v/>
      </c>
      <c r="AN1746" t="str">
        <f t="shared" si="370"/>
        <v/>
      </c>
      <c r="AO1746" t="str">
        <f t="shared" si="370"/>
        <v/>
      </c>
      <c r="AP1746" t="str">
        <f t="shared" si="370"/>
        <v/>
      </c>
      <c r="AQ1746" t="str">
        <f t="shared" si="370"/>
        <v/>
      </c>
      <c r="AR1746" t="str">
        <f t="shared" si="370"/>
        <v/>
      </c>
      <c r="AS1746" t="str">
        <f t="shared" si="370"/>
        <v/>
      </c>
      <c r="AT1746" t="str">
        <f t="shared" si="370"/>
        <v/>
      </c>
      <c r="AU1746" t="str">
        <f t="shared" si="370"/>
        <v/>
      </c>
      <c r="AV1746" t="str">
        <f t="shared" si="370"/>
        <v/>
      </c>
      <c r="AW1746" t="str">
        <f t="shared" si="370"/>
        <v/>
      </c>
      <c r="AX1746" t="str">
        <f t="shared" si="370"/>
        <v/>
      </c>
      <c r="AZ1746" s="46">
        <f>IF(ISNUMBER(VLOOKUP($B1746,Stats!$A$2:$AA$19,2,FALSE))=FALSE,"",IF(ISNUMBER(W1746),(W1746-VLOOKUP($B1746,Stats!$A$2:$AA$19,2,FALSE))/VLOOKUP($B1746,Stats!$A$2:$AA$19,16,FALSE),""))</f>
        <v>-0.86701902200744851</v>
      </c>
      <c r="BA1746" s="46">
        <f>IF(ISNUMBER(VLOOKUP($B1746,Stats!$A$2:$AA$19,2,FALSE))=FALSE,"",IF(ISNUMBER(X1746),(X1746-VLOOKUP($B1746,Stats!$A$2:$AA$19,3,FALSE))/VLOOKUP($B1746,Stats!$A$2:$AA$19,17,FALSE),""))</f>
        <v>-2.376106364455377</v>
      </c>
      <c r="BB1746" s="46"/>
      <c r="BC1746" s="46"/>
      <c r="BD1746" s="44">
        <f t="shared" si="362"/>
        <v>-1.6215626932314127</v>
      </c>
      <c r="BE1746" s="46">
        <f>IF(ISNUMBER(VLOOKUP($B1746,Stats!$A$2:$AA$19,2,FALSE))=FALSE,"",IF(ISNUMBER(Y1746),(Y1746-VLOOKUP($B1746,Stats!$A$2:$AA$19,5,FALSE))/VLOOKUP($B1746,Stats!$A$2:$AA$19,19,FALSE),""))</f>
        <v>-1.131503524246174</v>
      </c>
      <c r="BF1746" s="46"/>
      <c r="BG1746" s="46"/>
      <c r="BH1746" s="46">
        <f>IF(ISNUMBER(VLOOKUP($B1746,Stats!$A$2:$AA$19,2,FALSE))=FALSE,"",IF(ISNUMBER(Z1746),(Z1746-VLOOKUP($B1746,Stats!$A$2:$AA$19,8,FALSE))/VLOOKUP($B1746,Stats!$A$2:$AA$19,22,FALSE),""))</f>
        <v>1.4378520910348771</v>
      </c>
      <c r="BI1746" s="46" t="str">
        <f>IF(ISNUMBER(VLOOKUP($B1746,Stats!$A$2:$AA$19,2,FALSE))=FALSE,"",IF(ISNUMBER(#REF!),(#REF!-VLOOKUP($B1746,Stats!$A$2:$AA$19,9,FALSE))/VLOOKUP($B1746,Stats!$A$2:$AA$19,23,FALSE),""))</f>
        <v/>
      </c>
      <c r="BJ1746" s="46" t="str">
        <f>IF(ISNUMBER(VLOOKUP($B1746,Stats!$A$2:$AA$19,2,FALSE))=FALSE,"",IF(ISNUMBER(#REF!),(#REF!-VLOOKUP($B1746,Stats!$A$2:$AA$19,10,FALSE))/VLOOKUP($B1746,Stats!$A$2:$AA$19,24,FALSE),""))</f>
        <v/>
      </c>
      <c r="BK1746" s="44">
        <f t="shared" si="368"/>
        <v>1.2234080942827847</v>
      </c>
      <c r="BL1746" s="46" t="str">
        <f>IF(ISNUMBER(VLOOKUP($B1746,Stats!$A$2:$AA$19,2,FALSE))=FALSE,"",IF(ISNUMBER(#REF!),(#REF!-VLOOKUP($B1746,Stats!$A$2:$AA$19,11,FALSE))/VLOOKUP($B1746,Stats!$A$2:$AA$19,25,FALSE),""))</f>
        <v/>
      </c>
      <c r="BM1746" s="46" t="str">
        <f>IF(ISNUMBER(VLOOKUP($B1746,Stats!$A$2:$AA$19,2,FALSE))=FALSE,"",IF(ISNUMBER(AA1746),(AA1746-VLOOKUP($B1746,Stats!$A$2:$AA$19,12,FALSE))/VLOOKUP($B1746,Stats!$A$2:$AA$19,26,FALSE),""))</f>
        <v/>
      </c>
      <c r="BN1746" s="46" t="str">
        <f>IF(ISNUMBER(VLOOKUP($B1746,Stats!$A$2:$AA$19,2,FALSE))=FALSE,"",IF(ISNUMBER(#REF!),(#REF!-VLOOKUP($B1746,Stats!$A$2:$AA$19,13,FALSE))/VLOOKUP($B1746,Stats!$A$2:$AA$19,27,FALSE),""))</f>
        <v/>
      </c>
      <c r="BO1746" s="46" t="str">
        <f>IF(ISNUMBER(VLOOKUP($B1746,Stats!$A$2:$AA$19,2,FALSE))=FALSE,"",IF(ISNUMBER(#REF!),(#REF!-VLOOKUP($B1746,Stats!$A$2:$AA$19,14,FALSE))/VLOOKUP($B1746,Stats!$A$2:$AB$19,28,FALSE),""))</f>
        <v/>
      </c>
      <c r="BP1746" s="46"/>
      <c r="BQ1746" s="46">
        <f>IF(ISNUMBER(VLOOKUP($B1746,Stats!$A$2:$AA$19,2,FALSE))=FALSE,"",IF(ISNUMBER(BM1746),BM1746,(VLOOKUP($B1746,Stats!$A$2:$AT$19,46,FALSE)-VLOOKUP($B1746,Stats!$A$2:$AA$19,12,FALSE))/VLOOKUP($B1746,Stats!$A$2:$AA$19,26,FALSE)))</f>
        <v>-0.49247029718328789</v>
      </c>
      <c r="BR1746" s="51">
        <f t="shared" si="369"/>
        <v>-0.49247029718328789</v>
      </c>
      <c r="BS1746" s="32" t="str">
        <f t="shared" si="363"/>
        <v>13546_201507</v>
      </c>
      <c r="BT1746" s="53">
        <f t="shared" si="364"/>
        <v>0.31123825848673065</v>
      </c>
    </row>
    <row r="1747" spans="1:72" x14ac:dyDescent="0.15">
      <c r="S1747" t="str">
        <f>IF(ISNUMBER(R1747),VLOOKUP(B1747,Index!$B$3:$AB$18,27,FALSE),"")</f>
        <v/>
      </c>
      <c r="T1747" t="str">
        <f>IF(ISNUMBER($R1747),VLOOKUP($B1747,Index!$B$21:$AB$36,27,FALSE),"")</f>
        <v/>
      </c>
      <c r="U1747" t="str">
        <f>IF(ISNUMBER($R1747),VLOOKUP($B1747,Index!$B$39:$AB$54,27,FALSE),"")</f>
        <v/>
      </c>
      <c r="Z1747" t="str">
        <f t="shared" si="365"/>
        <v/>
      </c>
      <c r="AA1747" t="s">
        <v>25</v>
      </c>
      <c r="AF1747" t="str">
        <f t="shared" si="366"/>
        <v/>
      </c>
      <c r="AG1747" t="s">
        <v>25</v>
      </c>
      <c r="AK1747" t="str">
        <f t="shared" si="370"/>
        <v/>
      </c>
      <c r="AL1747" t="str">
        <f t="shared" si="370"/>
        <v/>
      </c>
      <c r="AM1747" t="str">
        <f t="shared" si="370"/>
        <v/>
      </c>
      <c r="AN1747" t="str">
        <f t="shared" si="370"/>
        <v/>
      </c>
      <c r="AO1747" t="str">
        <f t="shared" si="370"/>
        <v/>
      </c>
      <c r="AP1747" t="str">
        <f t="shared" si="370"/>
        <v/>
      </c>
      <c r="AQ1747" t="str">
        <f t="shared" si="370"/>
        <v/>
      </c>
      <c r="AR1747" t="str">
        <f t="shared" si="370"/>
        <v/>
      </c>
      <c r="AS1747" t="str">
        <f t="shared" si="370"/>
        <v/>
      </c>
      <c r="AT1747" t="str">
        <f t="shared" si="370"/>
        <v/>
      </c>
      <c r="AU1747" t="str">
        <f t="shared" si="370"/>
        <v/>
      </c>
      <c r="AV1747" t="str">
        <f t="shared" si="370"/>
        <v/>
      </c>
      <c r="AW1747" t="str">
        <f t="shared" si="370"/>
        <v/>
      </c>
      <c r="AX1747" t="str">
        <f t="shared" si="370"/>
        <v/>
      </c>
      <c r="AZ1747" s="46" t="str">
        <f>IF(ISNUMBER(VLOOKUP($B1747,Stats!$A$2:$AA$19,2,FALSE))=FALSE,"",IF(ISNUMBER(W1747),(W1747-VLOOKUP($B1747,Stats!$A$2:$AA$19,2,FALSE))/VLOOKUP($B1747,Stats!$A$2:$AA$19,16,FALSE),""))</f>
        <v/>
      </c>
      <c r="BA1747" s="46" t="str">
        <f>IF(ISNUMBER(VLOOKUP($B1747,Stats!$A$2:$AA$19,2,FALSE))=FALSE,"",IF(ISNUMBER(X1747),(X1747-VLOOKUP($B1747,Stats!$A$2:$AA$19,3,FALSE))/VLOOKUP($B1747,Stats!$A$2:$AA$19,17,FALSE),""))</f>
        <v/>
      </c>
      <c r="BB1747" s="46"/>
      <c r="BC1747" s="46"/>
      <c r="BD1747" s="44" t="str">
        <f t="shared" si="362"/>
        <v/>
      </c>
      <c r="BE1747" s="46" t="str">
        <f>IF(ISNUMBER(VLOOKUP($B1747,Stats!$A$2:$AA$19,2,FALSE))=FALSE,"",IF(ISNUMBER(Y1747),(Y1747-VLOOKUP($B1747,Stats!$A$2:$AA$19,5,FALSE))/VLOOKUP($B1747,Stats!$A$2:$AA$19,19,FALSE),""))</f>
        <v/>
      </c>
      <c r="BF1747" s="46"/>
      <c r="BG1747" s="46"/>
      <c r="BH1747" s="46" t="str">
        <f>IF(ISNUMBER(VLOOKUP($B1747,Stats!$A$2:$AA$19,2,FALSE))=FALSE,"",IF(ISNUMBER(Z1747),(Z1747-VLOOKUP($B1747,Stats!$A$2:$AA$19,8,FALSE))/VLOOKUP($B1747,Stats!$A$2:$AA$19,22,FALSE),""))</f>
        <v/>
      </c>
      <c r="BI1747" s="46" t="str">
        <f>IF(ISNUMBER(VLOOKUP($B1747,Stats!$A$2:$AA$19,2,FALSE))=FALSE,"",IF(ISNUMBER(#REF!),(#REF!-VLOOKUP($B1747,Stats!$A$2:$AA$19,9,FALSE))/VLOOKUP($B1747,Stats!$A$2:$AA$19,23,FALSE),""))</f>
        <v/>
      </c>
      <c r="BJ1747" s="46" t="str">
        <f>IF(ISNUMBER(VLOOKUP($B1747,Stats!$A$2:$AA$19,2,FALSE))=FALSE,"",IF(ISNUMBER(#REF!),(#REF!-VLOOKUP($B1747,Stats!$A$2:$AA$19,10,FALSE))/VLOOKUP($B1747,Stats!$A$2:$AA$19,24,FALSE),""))</f>
        <v/>
      </c>
      <c r="BK1747" s="44" t="str">
        <f t="shared" si="368"/>
        <v/>
      </c>
      <c r="BL1747" s="46" t="str">
        <f>IF(ISNUMBER(VLOOKUP($B1747,Stats!$A$2:$AA$19,2,FALSE))=FALSE,"",IF(ISNUMBER(#REF!),(#REF!-VLOOKUP($B1747,Stats!$A$2:$AA$19,11,FALSE))/VLOOKUP($B1747,Stats!$A$2:$AA$19,25,FALSE),""))</f>
        <v/>
      </c>
      <c r="BM1747" s="46" t="str">
        <f>IF(ISNUMBER(VLOOKUP($B1747,Stats!$A$2:$AA$19,2,FALSE))=FALSE,"",IF(ISNUMBER(AA1747),(AA1747-VLOOKUP($B1747,Stats!$A$2:$AA$19,12,FALSE))/VLOOKUP($B1747,Stats!$A$2:$AA$19,26,FALSE),""))</f>
        <v/>
      </c>
      <c r="BN1747" s="46" t="str">
        <f>IF(ISNUMBER(VLOOKUP($B1747,Stats!$A$2:$AA$19,2,FALSE))=FALSE,"",IF(ISNUMBER(#REF!),(#REF!-VLOOKUP($B1747,Stats!$A$2:$AA$19,13,FALSE))/VLOOKUP($B1747,Stats!$A$2:$AA$19,27,FALSE),""))</f>
        <v/>
      </c>
      <c r="BO1747" s="46" t="str">
        <f>IF(ISNUMBER(VLOOKUP($B1747,Stats!$A$2:$AA$19,2,FALSE))=FALSE,"",IF(ISNUMBER(#REF!),(#REF!-VLOOKUP($B1747,Stats!$A$2:$AA$19,14,FALSE))/VLOOKUP($B1747,Stats!$A$2:$AB$19,28,FALSE),""))</f>
        <v/>
      </c>
      <c r="BP1747" s="46"/>
      <c r="BQ1747" s="46" t="str">
        <f>IF(ISNUMBER(VLOOKUP($B1747,Stats!$A$2:$AA$19,2,FALSE))=FALSE,"",IF(ISNUMBER(BM1747),BM1747,(VLOOKUP($B1747,Stats!$A$2:$AT$19,46,FALSE)-VLOOKUP($B1747,Stats!$A$2:$AA$19,12,FALSE))/VLOOKUP($B1747,Stats!$A$2:$AA$19,26,FALSE)))</f>
        <v/>
      </c>
      <c r="BR1747" s="51" t="str">
        <f t="shared" si="369"/>
        <v/>
      </c>
      <c r="BS1747" s="32" t="str">
        <f t="shared" si="363"/>
        <v/>
      </c>
      <c r="BT1747" s="53" t="str">
        <f t="shared" si="364"/>
        <v/>
      </c>
    </row>
    <row r="1748" spans="1:72" ht="40.5" x14ac:dyDescent="0.15">
      <c r="A1748" s="1" t="s">
        <v>54</v>
      </c>
      <c r="B1748" s="1" t="s">
        <v>0</v>
      </c>
      <c r="C1748" s="3"/>
      <c r="D1748" s="4" t="s">
        <v>10</v>
      </c>
      <c r="E1748" s="1" t="s">
        <v>11</v>
      </c>
      <c r="F1748" s="1" t="s">
        <v>12</v>
      </c>
      <c r="G1748" s="1" t="s">
        <v>13</v>
      </c>
      <c r="H1748" s="1" t="s">
        <v>14</v>
      </c>
      <c r="I1748" s="1" t="s">
        <v>15</v>
      </c>
      <c r="J1748" s="1" t="s">
        <v>16</v>
      </c>
      <c r="K1748" s="1" t="s">
        <v>17</v>
      </c>
      <c r="L1748" s="1" t="s">
        <v>18</v>
      </c>
      <c r="M1748" s="1" t="s">
        <v>19</v>
      </c>
      <c r="N1748" s="1" t="s">
        <v>20</v>
      </c>
      <c r="O1748" s="1" t="s">
        <v>21</v>
      </c>
      <c r="P1748" s="1" t="s">
        <v>22</v>
      </c>
      <c r="Q1748" s="1" t="s">
        <v>23</v>
      </c>
      <c r="R1748" s="1" t="s">
        <v>24</v>
      </c>
      <c r="S1748" s="1" t="str">
        <f>IF(ISNUMBER(R1748),VLOOKUP(B1748,Index!$B$3:$AB$18,27,FALSE),"")</f>
        <v/>
      </c>
      <c r="T1748" s="1" t="str">
        <f>IF(ISNUMBER($R1748),VLOOKUP($B1748,Index!$B$21:$AB$36,27,FALSE),"")</f>
        <v/>
      </c>
      <c r="U1748" s="1" t="str">
        <f>IF(ISNUMBER($R1748),VLOOKUP($B1748,Index!$B$39:$AB$54,27,FALSE),"")</f>
        <v/>
      </c>
      <c r="W1748" s="1" t="s">
        <v>1</v>
      </c>
      <c r="X1748" s="1" t="s">
        <v>2</v>
      </c>
      <c r="Y1748" s="1" t="s">
        <v>4</v>
      </c>
      <c r="Z1748" s="1" t="str">
        <f t="shared" si="365"/>
        <v/>
      </c>
      <c r="AA1748" s="1" t="s">
        <v>8</v>
      </c>
      <c r="AB1748" s="3"/>
      <c r="AC1748" s="1" t="s">
        <v>55</v>
      </c>
      <c r="AD1748" s="1" t="s">
        <v>56</v>
      </c>
      <c r="AE1748" s="1" t="s">
        <v>57</v>
      </c>
      <c r="AF1748" s="1" t="str">
        <f t="shared" si="366"/>
        <v/>
      </c>
      <c r="AG1748" s="1" t="s">
        <v>38</v>
      </c>
      <c r="AH1748" s="3"/>
      <c r="AK1748" t="str">
        <f t="shared" si="370"/>
        <v/>
      </c>
      <c r="AL1748" t="str">
        <f t="shared" si="370"/>
        <v/>
      </c>
      <c r="AM1748" t="str">
        <f t="shared" si="370"/>
        <v/>
      </c>
      <c r="AN1748" t="str">
        <f t="shared" si="370"/>
        <v/>
      </c>
      <c r="AO1748" t="str">
        <f t="shared" si="370"/>
        <v/>
      </c>
      <c r="AP1748" t="str">
        <f t="shared" si="370"/>
        <v/>
      </c>
      <c r="AQ1748" t="str">
        <f t="shared" si="370"/>
        <v/>
      </c>
      <c r="AR1748" t="str">
        <f t="shared" si="370"/>
        <v/>
      </c>
      <c r="AS1748" t="str">
        <f t="shared" si="370"/>
        <v/>
      </c>
      <c r="AT1748" t="str">
        <f t="shared" si="370"/>
        <v/>
      </c>
      <c r="AU1748" t="str">
        <f t="shared" si="370"/>
        <v/>
      </c>
      <c r="AV1748" t="str">
        <f t="shared" si="370"/>
        <v/>
      </c>
      <c r="AW1748" t="str">
        <f t="shared" si="370"/>
        <v/>
      </c>
      <c r="AX1748" t="str">
        <f t="shared" si="370"/>
        <v/>
      </c>
      <c r="AZ1748" s="46" t="str">
        <f>IF(ISNUMBER(VLOOKUP($B1748,Stats!$A$2:$AA$19,2,FALSE))=FALSE,"",IF(ISNUMBER(W1748),(W1748-VLOOKUP($B1748,Stats!$A$2:$AA$19,2,FALSE))/VLOOKUP($B1748,Stats!$A$2:$AA$19,16,FALSE),""))</f>
        <v/>
      </c>
      <c r="BA1748" s="46" t="str">
        <f>IF(ISNUMBER(VLOOKUP($B1748,Stats!$A$2:$AA$19,2,FALSE))=FALSE,"",IF(ISNUMBER(X1748),(X1748-VLOOKUP($B1748,Stats!$A$2:$AA$19,3,FALSE))/VLOOKUP($B1748,Stats!$A$2:$AA$19,17,FALSE),""))</f>
        <v/>
      </c>
      <c r="BB1748" s="46"/>
      <c r="BC1748" s="46"/>
      <c r="BD1748" s="44" t="str">
        <f t="shared" si="362"/>
        <v/>
      </c>
      <c r="BE1748" s="46" t="str">
        <f>IF(ISNUMBER(VLOOKUP($B1748,Stats!$A$2:$AA$19,2,FALSE))=FALSE,"",IF(ISNUMBER(Y1748),(Y1748-VLOOKUP($B1748,Stats!$A$2:$AA$19,5,FALSE))/VLOOKUP($B1748,Stats!$A$2:$AA$19,19,FALSE),""))</f>
        <v/>
      </c>
      <c r="BF1748" s="46"/>
      <c r="BG1748" s="46"/>
      <c r="BH1748" s="46" t="str">
        <f>IF(ISNUMBER(VLOOKUP($B1748,Stats!$A$2:$AA$19,2,FALSE))=FALSE,"",IF(ISNUMBER(Z1748),(Z1748-VLOOKUP($B1748,Stats!$A$2:$AA$19,8,FALSE))/VLOOKUP($B1748,Stats!$A$2:$AA$19,22,FALSE),""))</f>
        <v/>
      </c>
      <c r="BI1748" s="46" t="str">
        <f>IF(ISNUMBER(VLOOKUP($B1748,Stats!$A$2:$AA$19,2,FALSE))=FALSE,"",IF(ISNUMBER(#REF!),(#REF!-VLOOKUP($B1748,Stats!$A$2:$AA$19,9,FALSE))/VLOOKUP($B1748,Stats!$A$2:$AA$19,23,FALSE),""))</f>
        <v/>
      </c>
      <c r="BJ1748" s="46" t="str">
        <f>IF(ISNUMBER(VLOOKUP($B1748,Stats!$A$2:$AA$19,2,FALSE))=FALSE,"",IF(ISNUMBER(#REF!),(#REF!-VLOOKUP($B1748,Stats!$A$2:$AA$19,10,FALSE))/VLOOKUP($B1748,Stats!$A$2:$AA$19,24,FALSE),""))</f>
        <v/>
      </c>
      <c r="BK1748" s="44" t="str">
        <f t="shared" si="368"/>
        <v/>
      </c>
      <c r="BL1748" s="46" t="str">
        <f>IF(ISNUMBER(VLOOKUP($B1748,Stats!$A$2:$AA$19,2,FALSE))=FALSE,"",IF(ISNUMBER(#REF!),(#REF!-VLOOKUP($B1748,Stats!$A$2:$AA$19,11,FALSE))/VLOOKUP($B1748,Stats!$A$2:$AA$19,25,FALSE),""))</f>
        <v/>
      </c>
      <c r="BM1748" s="46" t="str">
        <f>IF(ISNUMBER(VLOOKUP($B1748,Stats!$A$2:$AA$19,2,FALSE))=FALSE,"",IF(ISNUMBER(AA1748),(AA1748-VLOOKUP($B1748,Stats!$A$2:$AA$19,12,FALSE))/VLOOKUP($B1748,Stats!$A$2:$AA$19,26,FALSE),""))</f>
        <v/>
      </c>
      <c r="BN1748" s="46" t="str">
        <f>IF(ISNUMBER(VLOOKUP($B1748,Stats!$A$2:$AA$19,2,FALSE))=FALSE,"",IF(ISNUMBER(#REF!),(#REF!-VLOOKUP($B1748,Stats!$A$2:$AA$19,13,FALSE))/VLOOKUP($B1748,Stats!$A$2:$AA$19,27,FALSE),""))</f>
        <v/>
      </c>
      <c r="BO1748" s="46" t="str">
        <f>IF(ISNUMBER(VLOOKUP($B1748,Stats!$A$2:$AA$19,2,FALSE))=FALSE,"",IF(ISNUMBER(#REF!),(#REF!-VLOOKUP($B1748,Stats!$A$2:$AA$19,14,FALSE))/VLOOKUP($B1748,Stats!$A$2:$AB$19,28,FALSE),""))</f>
        <v/>
      </c>
      <c r="BP1748" s="46"/>
      <c r="BQ1748" s="46" t="str">
        <f>IF(ISNUMBER(VLOOKUP($B1748,Stats!$A$2:$AA$19,2,FALSE))=FALSE,"",IF(ISNUMBER(BM1748),BM1748,(VLOOKUP($B1748,Stats!$A$2:$AT$19,46,FALSE)-VLOOKUP($B1748,Stats!$A$2:$AA$19,12,FALSE))/VLOOKUP($B1748,Stats!$A$2:$AA$19,26,FALSE)))</f>
        <v/>
      </c>
      <c r="BR1748" s="51" t="str">
        <f t="shared" si="369"/>
        <v/>
      </c>
      <c r="BS1748" s="32" t="str">
        <f t="shared" si="363"/>
        <v/>
      </c>
      <c r="BT1748" s="53" t="str">
        <f t="shared" si="364"/>
        <v/>
      </c>
    </row>
    <row r="1749" spans="1:72" x14ac:dyDescent="0.15">
      <c r="A1749" s="5">
        <v>13646</v>
      </c>
      <c r="B1749" s="5" t="s">
        <v>58</v>
      </c>
      <c r="C1749" s="3">
        <v>0</v>
      </c>
      <c r="D1749" s="11">
        <v>0.52044198895027605</v>
      </c>
      <c r="E1749" s="6">
        <v>1.2518093308005598E-2</v>
      </c>
      <c r="F1749" s="12">
        <v>70</v>
      </c>
      <c r="G1749" s="12">
        <v>43</v>
      </c>
      <c r="H1749" s="13">
        <v>1.0938352501132271E-2</v>
      </c>
      <c r="I1749" s="13">
        <v>-7.5498396126621806E-3</v>
      </c>
      <c r="J1749" s="12">
        <v>6</v>
      </c>
      <c r="K1749" s="12">
        <v>4</v>
      </c>
      <c r="L1749" s="13">
        <v>3.9594843462246621E-2</v>
      </c>
      <c r="M1749" s="13">
        <v>-3.8938053097344993E-2</v>
      </c>
      <c r="N1749" s="8" t="e">
        <v>#N/A</v>
      </c>
      <c r="O1749" s="8" t="e">
        <v>#N/A</v>
      </c>
      <c r="P1749" s="14" t="e">
        <v>#N/A</v>
      </c>
      <c r="Q1749" s="13">
        <v>-4.4500419815281078E-2</v>
      </c>
      <c r="R1749" s="14">
        <v>42044</v>
      </c>
      <c r="S1749" s="14">
        <f>IF(ISNUMBER(R1749),VLOOKUP(B1749,Index!$B$3:$AB$18,27,FALSE),"")</f>
        <v>42041</v>
      </c>
      <c r="T1749" s="14">
        <f>IF(ISNUMBER($R1749),VLOOKUP($B1749,Index!$B$21:$AB$36,27,FALSE),"")</f>
        <v>41996</v>
      </c>
      <c r="U1749" s="14">
        <f>IF(ISNUMBER($R1749),VLOOKUP($B1749,Index!$B$39:$AB$54,27,FALSE),"")</f>
        <v>42003</v>
      </c>
      <c r="W1749" s="6">
        <v>1.095667345158476</v>
      </c>
      <c r="X1749" s="7">
        <v>0.61946902654867253</v>
      </c>
      <c r="Y1749" s="6">
        <v>0.23751412089485632</v>
      </c>
      <c r="Z1749" s="8" t="str">
        <f t="shared" si="365"/>
        <v/>
      </c>
      <c r="AA1749" s="9">
        <v>11.695215261127954</v>
      </c>
      <c r="AB1749" s="3">
        <v>0</v>
      </c>
      <c r="AC1749" s="6">
        <v>1.2004869312466229</v>
      </c>
      <c r="AD1749" s="7">
        <v>0.38374187485315997</v>
      </c>
      <c r="AE1749" s="6">
        <v>5.6412957624456424E-2</v>
      </c>
      <c r="AF1749" s="8" t="str">
        <f t="shared" si="366"/>
        <v/>
      </c>
      <c r="AG1749" s="9">
        <v>136.77806000412019</v>
      </c>
      <c r="AH1749" s="3">
        <v>0</v>
      </c>
      <c r="AK1749" t="str">
        <f t="shared" si="370"/>
        <v/>
      </c>
      <c r="AL1749" t="str">
        <f t="shared" si="370"/>
        <v/>
      </c>
      <c r="AM1749" t="str">
        <f t="shared" si="370"/>
        <v/>
      </c>
      <c r="AN1749" t="str">
        <f t="shared" si="370"/>
        <v/>
      </c>
      <c r="AO1749" t="str">
        <f t="shared" si="370"/>
        <v/>
      </c>
      <c r="AP1749" t="str">
        <f t="shared" si="370"/>
        <v/>
      </c>
      <c r="AQ1749" t="str">
        <f t="shared" si="370"/>
        <v/>
      </c>
      <c r="AR1749" t="str">
        <f t="shared" si="370"/>
        <v/>
      </c>
      <c r="AS1749" t="str">
        <f t="shared" si="370"/>
        <v/>
      </c>
      <c r="AT1749" t="str">
        <f t="shared" si="370"/>
        <v/>
      </c>
      <c r="AU1749" t="str">
        <f t="shared" si="370"/>
        <v/>
      </c>
      <c r="AV1749" t="str">
        <f t="shared" si="370"/>
        <v/>
      </c>
      <c r="AW1749" t="str">
        <f t="shared" si="370"/>
        <v/>
      </c>
      <c r="AX1749" t="str">
        <f t="shared" si="370"/>
        <v/>
      </c>
      <c r="AZ1749" s="46" t="str">
        <f>IF(ISNUMBER(VLOOKUP($B1749,Stats!$A$2:$AA$19,2,FALSE))=FALSE,"",IF(ISNUMBER(W1749),(W1749-VLOOKUP($B1749,Stats!$A$2:$AA$19,2,FALSE))/VLOOKUP($B1749,Stats!$A$2:$AA$19,16,FALSE),""))</f>
        <v/>
      </c>
      <c r="BA1749" s="46" t="str">
        <f>IF(ISNUMBER(VLOOKUP($B1749,Stats!$A$2:$AA$19,2,FALSE))=FALSE,"",IF(ISNUMBER(X1749),(X1749-VLOOKUP($B1749,Stats!$A$2:$AA$19,3,FALSE))/VLOOKUP($B1749,Stats!$A$2:$AA$19,17,FALSE),""))</f>
        <v/>
      </c>
      <c r="BB1749" s="46"/>
      <c r="BC1749" s="46"/>
      <c r="BD1749" s="44" t="str">
        <f t="shared" si="362"/>
        <v/>
      </c>
      <c r="BE1749" s="46" t="str">
        <f>IF(ISNUMBER(VLOOKUP($B1749,Stats!$A$2:$AA$19,2,FALSE))=FALSE,"",IF(ISNUMBER(Y1749),(Y1749-VLOOKUP($B1749,Stats!$A$2:$AA$19,5,FALSE))/VLOOKUP($B1749,Stats!$A$2:$AA$19,19,FALSE),""))</f>
        <v/>
      </c>
      <c r="BF1749" s="46"/>
      <c r="BG1749" s="46"/>
      <c r="BH1749" s="46" t="str">
        <f>IF(ISNUMBER(VLOOKUP($B1749,Stats!$A$2:$AA$19,2,FALSE))=FALSE,"",IF(ISNUMBER(Z1749),(Z1749-VLOOKUP($B1749,Stats!$A$2:$AA$19,8,FALSE))/VLOOKUP($B1749,Stats!$A$2:$AA$19,22,FALSE),""))</f>
        <v/>
      </c>
      <c r="BI1749" s="46" t="str">
        <f>IF(ISNUMBER(VLOOKUP($B1749,Stats!$A$2:$AA$19,2,FALSE))=FALSE,"",IF(ISNUMBER(#REF!),(#REF!-VLOOKUP($B1749,Stats!$A$2:$AA$19,9,FALSE))/VLOOKUP($B1749,Stats!$A$2:$AA$19,23,FALSE),""))</f>
        <v/>
      </c>
      <c r="BJ1749" s="46" t="str">
        <f>IF(ISNUMBER(VLOOKUP($B1749,Stats!$A$2:$AA$19,2,FALSE))=FALSE,"",IF(ISNUMBER(#REF!),(#REF!-VLOOKUP($B1749,Stats!$A$2:$AA$19,10,FALSE))/VLOOKUP($B1749,Stats!$A$2:$AA$19,24,FALSE),""))</f>
        <v/>
      </c>
      <c r="BK1749" s="44" t="str">
        <f t="shared" si="368"/>
        <v/>
      </c>
      <c r="BL1749" s="46" t="str">
        <f>IF(ISNUMBER(VLOOKUP($B1749,Stats!$A$2:$AA$19,2,FALSE))=FALSE,"",IF(ISNUMBER(#REF!),(#REF!-VLOOKUP($B1749,Stats!$A$2:$AA$19,11,FALSE))/VLOOKUP($B1749,Stats!$A$2:$AA$19,25,FALSE),""))</f>
        <v/>
      </c>
      <c r="BM1749" s="46" t="str">
        <f>IF(ISNUMBER(VLOOKUP($B1749,Stats!$A$2:$AA$19,2,FALSE))=FALSE,"",IF(ISNUMBER(AA1749),(AA1749-VLOOKUP($B1749,Stats!$A$2:$AA$19,12,FALSE))/VLOOKUP($B1749,Stats!$A$2:$AA$19,26,FALSE),""))</f>
        <v/>
      </c>
      <c r="BN1749" s="46" t="str">
        <f>IF(ISNUMBER(VLOOKUP($B1749,Stats!$A$2:$AA$19,2,FALSE))=FALSE,"",IF(ISNUMBER(#REF!),(#REF!-VLOOKUP($B1749,Stats!$A$2:$AA$19,13,FALSE))/VLOOKUP($B1749,Stats!$A$2:$AA$19,27,FALSE),""))</f>
        <v/>
      </c>
      <c r="BO1749" s="46" t="str">
        <f>IF(ISNUMBER(VLOOKUP($B1749,Stats!$A$2:$AA$19,2,FALSE))=FALSE,"",IF(ISNUMBER(#REF!),(#REF!-VLOOKUP($B1749,Stats!$A$2:$AA$19,14,FALSE))/VLOOKUP($B1749,Stats!$A$2:$AB$19,28,FALSE),""))</f>
        <v/>
      </c>
      <c r="BP1749" s="46"/>
      <c r="BQ1749" s="46" t="str">
        <f>IF(ISNUMBER(VLOOKUP($B1749,Stats!$A$2:$AA$19,2,FALSE))=FALSE,"",IF(ISNUMBER(BM1749),BM1749,(VLOOKUP($B1749,Stats!$A$2:$AT$19,46,FALSE)-VLOOKUP($B1749,Stats!$A$2:$AA$19,12,FALSE))/VLOOKUP($B1749,Stats!$A$2:$AA$19,26,FALSE)))</f>
        <v/>
      </c>
      <c r="BR1749" s="51" t="str">
        <f t="shared" si="369"/>
        <v/>
      </c>
      <c r="BS1749" s="32" t="str">
        <f t="shared" si="363"/>
        <v/>
      </c>
      <c r="BT1749" s="53" t="str">
        <f t="shared" si="364"/>
        <v/>
      </c>
    </row>
    <row r="1750" spans="1:72" x14ac:dyDescent="0.15">
      <c r="A1750" s="5">
        <v>13646</v>
      </c>
      <c r="B1750" s="5" t="s">
        <v>59</v>
      </c>
      <c r="C1750" s="3">
        <v>0</v>
      </c>
      <c r="D1750" s="11">
        <v>3.1042538707129468E-2</v>
      </c>
      <c r="E1750" s="6">
        <v>1.0930286113470794E-2</v>
      </c>
      <c r="F1750" s="15">
        <v>5</v>
      </c>
      <c r="G1750" s="15">
        <v>3.0714285714285716</v>
      </c>
      <c r="H1750" s="13">
        <v>1.063447076931045E-2</v>
      </c>
      <c r="I1750" s="13">
        <v>-7.2910210645490406E-3</v>
      </c>
      <c r="J1750" s="12">
        <v>3.2142857142857144</v>
      </c>
      <c r="K1750" s="12">
        <v>1.7142857142857142</v>
      </c>
      <c r="L1750" s="13">
        <v>1.9588540978363076E-2</v>
      </c>
      <c r="M1750" s="13">
        <v>-1.2300273796305923E-2</v>
      </c>
      <c r="N1750" s="8">
        <v>1.0993571428571429</v>
      </c>
      <c r="O1750" s="8">
        <v>1.0324980543059405</v>
      </c>
      <c r="P1750" s="14"/>
      <c r="Q1750" s="13">
        <v>-1.8294741894641611E-2</v>
      </c>
      <c r="R1750" s="14"/>
      <c r="S1750" s="14" t="str">
        <f>IF(ISNUMBER(R1750),VLOOKUP(B1750,Index!$B$3:$AB$18,27,FALSE),"")</f>
        <v/>
      </c>
      <c r="T1750" s="14" t="str">
        <f>IF(ISNUMBER($R1750),VLOOKUP($B1750,Index!$B$21:$AB$36,27,FALSE),"")</f>
        <v/>
      </c>
      <c r="U1750" s="14" t="str">
        <f>IF(ISNUMBER($R1750),VLOOKUP($B1750,Index!$B$39:$AB$54,27,FALSE),"")</f>
        <v/>
      </c>
      <c r="W1750" s="6">
        <v>1.2246516497802966</v>
      </c>
      <c r="X1750" s="8">
        <v>0.60620748299319716</v>
      </c>
      <c r="Y1750" s="6">
        <v>0.20738759757526407</v>
      </c>
      <c r="Z1750" s="8" t="str">
        <f t="shared" si="365"/>
        <v/>
      </c>
      <c r="AA1750" s="9" t="s">
        <v>25</v>
      </c>
      <c r="AB1750" s="3">
        <v>0</v>
      </c>
      <c r="AC1750" s="6">
        <v>1.4997716633096023</v>
      </c>
      <c r="AD1750" s="8">
        <v>0.36748751243694744</v>
      </c>
      <c r="AE1750" s="6">
        <v>4.3009615628039677E-2</v>
      </c>
      <c r="AF1750" s="8" t="str">
        <f t="shared" si="366"/>
        <v/>
      </c>
      <c r="AG1750" s="9" t="s">
        <v>25</v>
      </c>
      <c r="AH1750" s="3">
        <v>0</v>
      </c>
      <c r="AK1750" t="str">
        <f t="shared" si="370"/>
        <v/>
      </c>
      <c r="AL1750" t="str">
        <f t="shared" si="370"/>
        <v/>
      </c>
      <c r="AM1750" t="str">
        <f t="shared" si="370"/>
        <v/>
      </c>
      <c r="AN1750" t="str">
        <f t="shared" si="370"/>
        <v/>
      </c>
      <c r="AO1750" t="str">
        <f t="shared" si="370"/>
        <v/>
      </c>
      <c r="AP1750" t="str">
        <f t="shared" si="370"/>
        <v/>
      </c>
      <c r="AQ1750" t="str">
        <f t="shared" si="370"/>
        <v/>
      </c>
      <c r="AR1750" t="str">
        <f t="shared" si="370"/>
        <v/>
      </c>
      <c r="AS1750" t="str">
        <f t="shared" si="370"/>
        <v/>
      </c>
      <c r="AT1750" t="str">
        <f t="shared" si="370"/>
        <v/>
      </c>
      <c r="AU1750" t="str">
        <f t="shared" si="370"/>
        <v/>
      </c>
      <c r="AV1750" t="str">
        <f t="shared" si="370"/>
        <v/>
      </c>
      <c r="AW1750" t="str">
        <f t="shared" si="370"/>
        <v/>
      </c>
      <c r="AX1750" t="str">
        <f t="shared" si="370"/>
        <v/>
      </c>
      <c r="AZ1750" s="46" t="str">
        <f>IF(ISNUMBER(VLOOKUP($B1750,Stats!$A$2:$AA$19,2,FALSE))=FALSE,"",IF(ISNUMBER(W1750),(W1750-VLOOKUP($B1750,Stats!$A$2:$AA$19,2,FALSE))/VLOOKUP($B1750,Stats!$A$2:$AA$19,16,FALSE),""))</f>
        <v/>
      </c>
      <c r="BA1750" s="46" t="str">
        <f>IF(ISNUMBER(VLOOKUP($B1750,Stats!$A$2:$AA$19,2,FALSE))=FALSE,"",IF(ISNUMBER(X1750),(X1750-VLOOKUP($B1750,Stats!$A$2:$AA$19,3,FALSE))/VLOOKUP($B1750,Stats!$A$2:$AA$19,17,FALSE),""))</f>
        <v/>
      </c>
      <c r="BB1750" s="46"/>
      <c r="BC1750" s="46"/>
      <c r="BD1750" s="44" t="str">
        <f t="shared" si="362"/>
        <v/>
      </c>
      <c r="BE1750" s="46" t="str">
        <f>IF(ISNUMBER(VLOOKUP($B1750,Stats!$A$2:$AA$19,2,FALSE))=FALSE,"",IF(ISNUMBER(Y1750),(Y1750-VLOOKUP($B1750,Stats!$A$2:$AA$19,5,FALSE))/VLOOKUP($B1750,Stats!$A$2:$AA$19,19,FALSE),""))</f>
        <v/>
      </c>
      <c r="BF1750" s="46"/>
      <c r="BG1750" s="46"/>
      <c r="BH1750" s="46" t="str">
        <f>IF(ISNUMBER(VLOOKUP($B1750,Stats!$A$2:$AA$19,2,FALSE))=FALSE,"",IF(ISNUMBER(Z1750),(Z1750-VLOOKUP($B1750,Stats!$A$2:$AA$19,8,FALSE))/VLOOKUP($B1750,Stats!$A$2:$AA$19,22,FALSE),""))</f>
        <v/>
      </c>
      <c r="BI1750" s="46" t="str">
        <f>IF(ISNUMBER(VLOOKUP($B1750,Stats!$A$2:$AA$19,2,FALSE))=FALSE,"",IF(ISNUMBER(#REF!),(#REF!-VLOOKUP($B1750,Stats!$A$2:$AA$19,9,FALSE))/VLOOKUP($B1750,Stats!$A$2:$AA$19,23,FALSE),""))</f>
        <v/>
      </c>
      <c r="BJ1750" s="46" t="str">
        <f>IF(ISNUMBER(VLOOKUP($B1750,Stats!$A$2:$AA$19,2,FALSE))=FALSE,"",IF(ISNUMBER(#REF!),(#REF!-VLOOKUP($B1750,Stats!$A$2:$AA$19,10,FALSE))/VLOOKUP($B1750,Stats!$A$2:$AA$19,24,FALSE),""))</f>
        <v/>
      </c>
      <c r="BK1750" s="44" t="str">
        <f t="shared" si="368"/>
        <v/>
      </c>
      <c r="BL1750" s="46" t="str">
        <f>IF(ISNUMBER(VLOOKUP($B1750,Stats!$A$2:$AA$19,2,FALSE))=FALSE,"",IF(ISNUMBER(#REF!),(#REF!-VLOOKUP($B1750,Stats!$A$2:$AA$19,11,FALSE))/VLOOKUP($B1750,Stats!$A$2:$AA$19,25,FALSE),""))</f>
        <v/>
      </c>
      <c r="BM1750" s="46" t="str">
        <f>IF(ISNUMBER(VLOOKUP($B1750,Stats!$A$2:$AA$19,2,FALSE))=FALSE,"",IF(ISNUMBER(AA1750),(AA1750-VLOOKUP($B1750,Stats!$A$2:$AA$19,12,FALSE))/VLOOKUP($B1750,Stats!$A$2:$AA$19,26,FALSE),""))</f>
        <v/>
      </c>
      <c r="BN1750" s="46" t="str">
        <f>IF(ISNUMBER(VLOOKUP($B1750,Stats!$A$2:$AA$19,2,FALSE))=FALSE,"",IF(ISNUMBER(#REF!),(#REF!-VLOOKUP($B1750,Stats!$A$2:$AA$19,13,FALSE))/VLOOKUP($B1750,Stats!$A$2:$AA$19,27,FALSE),""))</f>
        <v/>
      </c>
      <c r="BO1750" s="46" t="str">
        <f>IF(ISNUMBER(VLOOKUP($B1750,Stats!$A$2:$AA$19,2,FALSE))=FALSE,"",IF(ISNUMBER(#REF!),(#REF!-VLOOKUP($B1750,Stats!$A$2:$AA$19,14,FALSE))/VLOOKUP($B1750,Stats!$A$2:$AB$19,28,FALSE),""))</f>
        <v/>
      </c>
      <c r="BP1750" s="46"/>
      <c r="BQ1750" s="46" t="str">
        <f>IF(ISNUMBER(VLOOKUP($B1750,Stats!$A$2:$AA$19,2,FALSE))=FALSE,"",IF(ISNUMBER(BM1750),BM1750,(VLOOKUP($B1750,Stats!$A$2:$AT$19,46,FALSE)-VLOOKUP($B1750,Stats!$A$2:$AA$19,12,FALSE))/VLOOKUP($B1750,Stats!$A$2:$AA$19,26,FALSE)))</f>
        <v/>
      </c>
      <c r="BR1750" s="51" t="str">
        <f t="shared" si="369"/>
        <v/>
      </c>
      <c r="BS1750" s="32" t="str">
        <f t="shared" si="363"/>
        <v/>
      </c>
      <c r="BT1750" s="53" t="str">
        <f t="shared" si="364"/>
        <v/>
      </c>
    </row>
    <row r="1751" spans="1:72" x14ac:dyDescent="0.15">
      <c r="A1751" s="16">
        <v>13646</v>
      </c>
      <c r="B1751" s="17">
        <v>201421</v>
      </c>
      <c r="C1751" s="3">
        <v>0</v>
      </c>
      <c r="D1751" s="23">
        <v>-1.3259668508287303E-2</v>
      </c>
      <c r="E1751" s="18">
        <v>4.0959332865309946E-3</v>
      </c>
      <c r="F1751" s="24">
        <v>4</v>
      </c>
      <c r="G1751" s="24">
        <v>3</v>
      </c>
      <c r="H1751" s="20">
        <v>1.1077293628254936E-3</v>
      </c>
      <c r="I1751" s="20">
        <v>-5.9030509602691073E-3</v>
      </c>
      <c r="J1751" s="24">
        <v>3</v>
      </c>
      <c r="K1751" s="24">
        <v>2</v>
      </c>
      <c r="L1751" s="20">
        <v>1.1098779134295356E-3</v>
      </c>
      <c r="M1751" s="20">
        <v>-9.9557522123894238E-3</v>
      </c>
      <c r="N1751" s="19">
        <v>0.90600000000000003</v>
      </c>
      <c r="O1751" s="19">
        <v>1.0011049723756906</v>
      </c>
      <c r="P1751" s="25">
        <v>41921</v>
      </c>
      <c r="Q1751" s="20">
        <v>-1.4348785871964642E-2</v>
      </c>
      <c r="R1751" s="25">
        <v>41929</v>
      </c>
      <c r="S1751" s="25">
        <f>IF(ISNUMBER(R1751),VLOOKUP(B1751,Index!$B$3:$AB$18,27,FALSE),"")</f>
        <v>41929</v>
      </c>
      <c r="T1751" s="25">
        <f>IF(ISNUMBER($R1751),VLOOKUP($B1751,Index!$B$21:$AB$36,27,FALSE),"")</f>
        <v>41929</v>
      </c>
      <c r="U1751" s="25">
        <f>IF(ISNUMBER($R1751),VLOOKUP($B1751,Index!$B$39:$AB$54,27,FALSE),"")</f>
        <v>41929</v>
      </c>
      <c r="W1751" s="18">
        <v>-0.47734806629834298</v>
      </c>
      <c r="X1751" s="19">
        <v>0.5714285714285714</v>
      </c>
      <c r="Y1751" s="18">
        <v>7.7714869977222087E-2</v>
      </c>
      <c r="Z1751" s="19">
        <f t="shared" si="365"/>
        <v>0</v>
      </c>
      <c r="AA1751" s="21" t="s">
        <v>25</v>
      </c>
      <c r="AB1751" s="3">
        <v>0</v>
      </c>
      <c r="AC1751" s="18">
        <v>0.22786117639876724</v>
      </c>
      <c r="AD1751" s="19">
        <v>0.32653061224489793</v>
      </c>
      <c r="AE1751" s="18">
        <v>6.0396010155765352E-3</v>
      </c>
      <c r="AF1751" s="19">
        <f t="shared" si="366"/>
        <v>0</v>
      </c>
      <c r="AG1751" s="21" t="s">
        <v>25</v>
      </c>
      <c r="AH1751" s="3">
        <v>0</v>
      </c>
      <c r="AK1751" t="str">
        <f t="shared" si="370"/>
        <v/>
      </c>
      <c r="AL1751" t="str">
        <f t="shared" si="370"/>
        <v/>
      </c>
      <c r="AM1751" t="str">
        <f t="shared" si="370"/>
        <v/>
      </c>
      <c r="AN1751" t="str">
        <f t="shared" si="370"/>
        <v/>
      </c>
      <c r="AO1751" t="str">
        <f t="shared" si="370"/>
        <v/>
      </c>
      <c r="AP1751" t="str">
        <f t="shared" si="370"/>
        <v/>
      </c>
      <c r="AQ1751" t="str">
        <f t="shared" si="370"/>
        <v/>
      </c>
      <c r="AR1751" t="str">
        <f t="shared" si="370"/>
        <v/>
      </c>
      <c r="AS1751" t="str">
        <f t="shared" si="370"/>
        <v/>
      </c>
      <c r="AT1751" t="str">
        <f t="shared" si="370"/>
        <v/>
      </c>
      <c r="AU1751" t="str">
        <f t="shared" si="370"/>
        <v/>
      </c>
      <c r="AV1751" t="str">
        <f t="shared" si="370"/>
        <v/>
      </c>
      <c r="AW1751" t="str">
        <f t="shared" si="370"/>
        <v/>
      </c>
      <c r="AX1751" t="str">
        <f t="shared" si="370"/>
        <v/>
      </c>
      <c r="AZ1751" s="46">
        <f>IF(ISNUMBER(VLOOKUP($B1751,Stats!$A$2:$AA$19,2,FALSE))=FALSE,"",IF(ISNUMBER(W1751),(W1751-VLOOKUP($B1751,Stats!$A$2:$AA$19,2,FALSE))/VLOOKUP($B1751,Stats!$A$2:$AA$19,16,FALSE),""))</f>
        <v>-0.25883898257559729</v>
      </c>
      <c r="BA1751" s="46">
        <f>IF(ISNUMBER(VLOOKUP($B1751,Stats!$A$2:$AA$19,2,FALSE))=FALSE,"",IF(ISNUMBER(X1751),(X1751-VLOOKUP($B1751,Stats!$A$2:$AA$19,3,FALSE))/VLOOKUP($B1751,Stats!$A$2:$AA$19,17,FALSE),""))</f>
        <v>0.45952930473677361</v>
      </c>
      <c r="BB1751" s="46"/>
      <c r="BC1751" s="46"/>
      <c r="BD1751" s="44">
        <f t="shared" si="362"/>
        <v>0.10034516108058816</v>
      </c>
      <c r="BE1751" s="46">
        <f>IF(ISNUMBER(VLOOKUP($B1751,Stats!$A$2:$AA$19,2,FALSE))=FALSE,"",IF(ISNUMBER(Y1751),(Y1751-VLOOKUP($B1751,Stats!$A$2:$AA$19,5,FALSE))/VLOOKUP($B1751,Stats!$A$2:$AA$19,19,FALSE),""))</f>
        <v>-9.1604204885346693E-2</v>
      </c>
      <c r="BF1751" s="46"/>
      <c r="BG1751" s="46"/>
      <c r="BH1751" s="46">
        <f>IF(ISNUMBER(VLOOKUP($B1751,Stats!$A$2:$AA$19,2,FALSE))=FALSE,"",IF(ISNUMBER(Z1751),(Z1751-VLOOKUP($B1751,Stats!$A$2:$AA$19,8,FALSE))/VLOOKUP($B1751,Stats!$A$2:$AA$19,22,FALSE),""))</f>
        <v>-0.61753828864926419</v>
      </c>
      <c r="BI1751" s="46" t="str">
        <f>IF(ISNUMBER(VLOOKUP($B1751,Stats!$A$2:$AA$19,2,FALSE))=FALSE,"",IF(ISNUMBER(#REF!),(#REF!-VLOOKUP($B1751,Stats!$A$2:$AA$19,9,FALSE))/VLOOKUP($B1751,Stats!$A$2:$AA$19,23,FALSE),""))</f>
        <v/>
      </c>
      <c r="BJ1751" s="46" t="str">
        <f>IF(ISNUMBER(VLOOKUP($B1751,Stats!$A$2:$AA$19,2,FALSE))=FALSE,"",IF(ISNUMBER(#REF!),(#REF!-VLOOKUP($B1751,Stats!$A$2:$AA$19,10,FALSE))/VLOOKUP($B1751,Stats!$A$2:$AA$19,24,FALSE),""))</f>
        <v/>
      </c>
      <c r="BK1751" s="44">
        <f t="shared" si="368"/>
        <v>-0.12113854317503657</v>
      </c>
      <c r="BL1751" s="46" t="str">
        <f>IF(ISNUMBER(VLOOKUP($B1751,Stats!$A$2:$AA$19,2,FALSE))=FALSE,"",IF(ISNUMBER(#REF!),(#REF!-VLOOKUP($B1751,Stats!$A$2:$AA$19,11,FALSE))/VLOOKUP($B1751,Stats!$A$2:$AA$19,25,FALSE),""))</f>
        <v/>
      </c>
      <c r="BM1751" s="46" t="str">
        <f>IF(ISNUMBER(VLOOKUP($B1751,Stats!$A$2:$AA$19,2,FALSE))=FALSE,"",IF(ISNUMBER(AA1751),(AA1751-VLOOKUP($B1751,Stats!$A$2:$AA$19,12,FALSE))/VLOOKUP($B1751,Stats!$A$2:$AA$19,26,FALSE),""))</f>
        <v/>
      </c>
      <c r="BN1751" s="46" t="str">
        <f>IF(ISNUMBER(VLOOKUP($B1751,Stats!$A$2:$AA$19,2,FALSE))=FALSE,"",IF(ISNUMBER(#REF!),(#REF!-VLOOKUP($B1751,Stats!$A$2:$AA$19,13,FALSE))/VLOOKUP($B1751,Stats!$A$2:$AA$19,27,FALSE),""))</f>
        <v/>
      </c>
      <c r="BO1751" s="46" t="str">
        <f>IF(ISNUMBER(VLOOKUP($B1751,Stats!$A$2:$AA$19,2,FALSE))=FALSE,"",IF(ISNUMBER(#REF!),(#REF!-VLOOKUP($B1751,Stats!$A$2:$AA$19,14,FALSE))/VLOOKUP($B1751,Stats!$A$2:$AB$19,28,FALSE),""))</f>
        <v/>
      </c>
      <c r="BP1751" s="46"/>
      <c r="BQ1751" s="46">
        <f>IF(ISNUMBER(VLOOKUP($B1751,Stats!$A$2:$AA$19,2,FALSE))=FALSE,"",IF(ISNUMBER(BM1751),BM1751,(VLOOKUP($B1751,Stats!$A$2:$AT$19,46,FALSE)-VLOOKUP($B1751,Stats!$A$2:$AA$19,12,FALSE))/VLOOKUP($B1751,Stats!$A$2:$AA$19,26,FALSE)))</f>
        <v>-0.81319138310867711</v>
      </c>
      <c r="BR1751" s="51">
        <f t="shared" si="369"/>
        <v>-0.81319138310867711</v>
      </c>
      <c r="BS1751" s="32" t="str">
        <f t="shared" si="363"/>
        <v>13646_201421</v>
      </c>
      <c r="BT1751" s="53">
        <f t="shared" si="364"/>
        <v>-0.21525237031063973</v>
      </c>
    </row>
    <row r="1752" spans="1:72" x14ac:dyDescent="0.15">
      <c r="A1752" s="16">
        <v>13646</v>
      </c>
      <c r="B1752" s="17">
        <v>201422</v>
      </c>
      <c r="C1752" s="3">
        <v>0</v>
      </c>
      <c r="D1752" s="23">
        <v>1.0078387458006821E-2</v>
      </c>
      <c r="E1752" s="18">
        <v>8.5266307343310078E-3</v>
      </c>
      <c r="F1752" s="24">
        <v>4</v>
      </c>
      <c r="G1752" s="24">
        <v>4</v>
      </c>
      <c r="H1752" s="20">
        <v>1.0190515195187877E-2</v>
      </c>
      <c r="I1752" s="20">
        <v>-4.496089644590362E-3</v>
      </c>
      <c r="J1752" s="24">
        <v>2</v>
      </c>
      <c r="K1752" s="24">
        <v>2</v>
      </c>
      <c r="L1752" s="20">
        <v>1.6055045871559592E-2</v>
      </c>
      <c r="M1752" s="20">
        <v>-5.7012542759407037E-3</v>
      </c>
      <c r="N1752" s="19">
        <v>0.90200000000000002</v>
      </c>
      <c r="O1752" s="19">
        <v>1.0044543429844097</v>
      </c>
      <c r="P1752" s="25">
        <v>41943</v>
      </c>
      <c r="Q1752" s="20">
        <v>-2.8953229398663738E-2</v>
      </c>
      <c r="R1752" s="25">
        <v>41939</v>
      </c>
      <c r="S1752" s="25">
        <f>IF(ISNUMBER(R1752),VLOOKUP(B1752,Index!$B$3:$AB$18,27,FALSE),"")</f>
        <v>41939</v>
      </c>
      <c r="T1752" s="25">
        <f>IF(ISNUMBER($R1752),VLOOKUP($B1752,Index!$B$21:$AB$36,27,FALSE),"")</f>
        <v>41935</v>
      </c>
      <c r="U1752" s="25">
        <f>IF(ISNUMBER($R1752),VLOOKUP($B1752,Index!$B$39:$AB$54,27,FALSE),"")</f>
        <v>41936</v>
      </c>
      <c r="W1752" s="18">
        <v>0.30235162374020463</v>
      </c>
      <c r="X1752" s="19">
        <v>0.5</v>
      </c>
      <c r="Y1752" s="18">
        <v>0.1617814433260803</v>
      </c>
      <c r="Z1752" s="19">
        <f t="shared" si="365"/>
        <v>0</v>
      </c>
      <c r="AA1752" s="21">
        <v>0.34809199758808124</v>
      </c>
      <c r="AB1752" s="3">
        <v>0</v>
      </c>
      <c r="AC1752" s="18">
        <v>9.1416504378338273E-2</v>
      </c>
      <c r="AD1752" s="19">
        <v>0.25</v>
      </c>
      <c r="AE1752" s="18">
        <v>2.6173235404669731E-2</v>
      </c>
      <c r="AF1752" s="19">
        <f t="shared" si="366"/>
        <v>0</v>
      </c>
      <c r="AG1752" s="21">
        <v>0.12116803878486075</v>
      </c>
      <c r="AH1752" s="3">
        <v>0</v>
      </c>
      <c r="AK1752" t="str">
        <f t="shared" si="370"/>
        <v/>
      </c>
      <c r="AL1752">
        <f t="shared" si="370"/>
        <v>0.34809199758808124</v>
      </c>
      <c r="AM1752" t="str">
        <f t="shared" si="370"/>
        <v/>
      </c>
      <c r="AN1752" t="str">
        <f t="shared" si="370"/>
        <v/>
      </c>
      <c r="AO1752" t="str">
        <f t="shared" si="370"/>
        <v/>
      </c>
      <c r="AP1752" t="str">
        <f t="shared" si="370"/>
        <v/>
      </c>
      <c r="AQ1752" t="str">
        <f t="shared" si="370"/>
        <v/>
      </c>
      <c r="AR1752" t="str">
        <f t="shared" si="370"/>
        <v/>
      </c>
      <c r="AS1752" t="str">
        <f t="shared" si="370"/>
        <v/>
      </c>
      <c r="AT1752" t="str">
        <f t="shared" si="370"/>
        <v/>
      </c>
      <c r="AU1752" t="str">
        <f t="shared" si="370"/>
        <v/>
      </c>
      <c r="AV1752" t="str">
        <f t="shared" si="370"/>
        <v/>
      </c>
      <c r="AW1752" t="str">
        <f t="shared" si="370"/>
        <v/>
      </c>
      <c r="AX1752" t="str">
        <f t="shared" si="370"/>
        <v/>
      </c>
      <c r="AZ1752" s="46">
        <f>IF(ISNUMBER(VLOOKUP($B1752,Stats!$A$2:$AA$19,2,FALSE))=FALSE,"",IF(ISNUMBER(W1752),(W1752-VLOOKUP($B1752,Stats!$A$2:$AA$19,2,FALSE))/VLOOKUP($B1752,Stats!$A$2:$AA$19,16,FALSE),""))</f>
        <v>-0.36300940004695681</v>
      </c>
      <c r="BA1752" s="46">
        <f>IF(ISNUMBER(VLOOKUP($B1752,Stats!$A$2:$AA$19,2,FALSE))=FALSE,"",IF(ISNUMBER(X1752),(X1752-VLOOKUP($B1752,Stats!$A$2:$AA$19,3,FALSE))/VLOOKUP($B1752,Stats!$A$2:$AA$19,17,FALSE),""))</f>
        <v>-0.89478917776786471</v>
      </c>
      <c r="BB1752" s="46"/>
      <c r="BC1752" s="46"/>
      <c r="BD1752" s="44">
        <f t="shared" si="362"/>
        <v>-0.62889928890741076</v>
      </c>
      <c r="BE1752" s="46">
        <f>IF(ISNUMBER(VLOOKUP($B1752,Stats!$A$2:$AA$19,2,FALSE))=FALSE,"",IF(ISNUMBER(Y1752),(Y1752-VLOOKUP($B1752,Stats!$A$2:$AA$19,5,FALSE))/VLOOKUP($B1752,Stats!$A$2:$AA$19,19,FALSE),""))</f>
        <v>0.46136212679328137</v>
      </c>
      <c r="BF1752" s="46"/>
      <c r="BG1752" s="46"/>
      <c r="BH1752" s="46">
        <f>IF(ISNUMBER(VLOOKUP($B1752,Stats!$A$2:$AA$19,2,FALSE))=FALSE,"",IF(ISNUMBER(Z1752),(Z1752-VLOOKUP($B1752,Stats!$A$2:$AA$19,8,FALSE))/VLOOKUP($B1752,Stats!$A$2:$AA$19,22,FALSE),""))</f>
        <v>-1.3145151991428841</v>
      </c>
      <c r="BI1752" s="46" t="str">
        <f>IF(ISNUMBER(VLOOKUP($B1752,Stats!$A$2:$AA$19,2,FALSE))=FALSE,"",IF(ISNUMBER(#REF!),(#REF!-VLOOKUP($B1752,Stats!$A$2:$AA$19,9,FALSE))/VLOOKUP($B1752,Stats!$A$2:$AA$19,23,FALSE),""))</f>
        <v/>
      </c>
      <c r="BJ1752" s="46" t="str">
        <f>IF(ISNUMBER(VLOOKUP($B1752,Stats!$A$2:$AA$19,2,FALSE))=FALSE,"",IF(ISNUMBER(#REF!),(#REF!-VLOOKUP($B1752,Stats!$A$2:$AA$19,10,FALSE))/VLOOKUP($B1752,Stats!$A$2:$AA$19,24,FALSE),""))</f>
        <v/>
      </c>
      <c r="BK1752" s="44">
        <f t="shared" si="368"/>
        <v>-0.71730804849816221</v>
      </c>
      <c r="BL1752" s="46" t="str">
        <f>IF(ISNUMBER(VLOOKUP($B1752,Stats!$A$2:$AA$19,2,FALSE))=FALSE,"",IF(ISNUMBER(#REF!),(#REF!-VLOOKUP($B1752,Stats!$A$2:$AA$19,11,FALSE))/VLOOKUP($B1752,Stats!$A$2:$AA$19,25,FALSE),""))</f>
        <v/>
      </c>
      <c r="BM1752" s="46">
        <f>IF(ISNUMBER(VLOOKUP($B1752,Stats!$A$2:$AA$19,2,FALSE))=FALSE,"",IF(ISNUMBER(AA1752),(AA1752-VLOOKUP($B1752,Stats!$A$2:$AA$19,12,FALSE))/VLOOKUP($B1752,Stats!$A$2:$AA$19,26,FALSE),""))</f>
        <v>-0.36144270556630459</v>
      </c>
      <c r="BN1752" s="46" t="str">
        <f>IF(ISNUMBER(VLOOKUP($B1752,Stats!$A$2:$AA$19,2,FALSE))=FALSE,"",IF(ISNUMBER(#REF!),(#REF!-VLOOKUP($B1752,Stats!$A$2:$AA$19,13,FALSE))/VLOOKUP($B1752,Stats!$A$2:$AA$19,27,FALSE),""))</f>
        <v/>
      </c>
      <c r="BO1752" s="46" t="str">
        <f>IF(ISNUMBER(VLOOKUP($B1752,Stats!$A$2:$AA$19,2,FALSE))=FALSE,"",IF(ISNUMBER(#REF!),(#REF!-VLOOKUP($B1752,Stats!$A$2:$AA$19,14,FALSE))/VLOOKUP($B1752,Stats!$A$2:$AB$19,28,FALSE),""))</f>
        <v/>
      </c>
      <c r="BP1752" s="46"/>
      <c r="BQ1752" s="46">
        <f>IF(ISNUMBER(VLOOKUP($B1752,Stats!$A$2:$AA$19,2,FALSE))=FALSE,"",IF(ISNUMBER(BM1752),BM1752,(VLOOKUP($B1752,Stats!$A$2:$AT$19,46,FALSE)-VLOOKUP($B1752,Stats!$A$2:$AA$19,12,FALSE))/VLOOKUP($B1752,Stats!$A$2:$AA$19,26,FALSE)))</f>
        <v>-0.36144270556630459</v>
      </c>
      <c r="BR1752" s="51">
        <f t="shared" si="369"/>
        <v>-0.36144270556630459</v>
      </c>
      <c r="BS1752" s="32" t="str">
        <f t="shared" si="363"/>
        <v>13646_201422</v>
      </c>
      <c r="BT1752" s="53">
        <f t="shared" si="364"/>
        <v>-0.62845322799364034</v>
      </c>
    </row>
    <row r="1753" spans="1:72" x14ac:dyDescent="0.15">
      <c r="A1753" s="16">
        <v>13646</v>
      </c>
      <c r="B1753" s="17">
        <v>201423</v>
      </c>
      <c r="C1753" s="3">
        <v>0</v>
      </c>
      <c r="D1753" s="23">
        <v>-1.3303769401330379E-2</v>
      </c>
      <c r="E1753" s="18">
        <v>7.0264278257342926E-3</v>
      </c>
      <c r="F1753" s="24">
        <v>4</v>
      </c>
      <c r="G1753" s="24">
        <v>6</v>
      </c>
      <c r="H1753" s="20">
        <v>5.02606663470756E-3</v>
      </c>
      <c r="I1753" s="20">
        <v>-5.5443057843602333E-3</v>
      </c>
      <c r="J1753" s="24">
        <v>1</v>
      </c>
      <c r="K1753" s="24">
        <v>3</v>
      </c>
      <c r="L1753" s="20">
        <v>1.0044642857142794E-2</v>
      </c>
      <c r="M1753" s="20">
        <v>-1.2154696132596676E-2</v>
      </c>
      <c r="N1753" s="19">
        <v>0.90500000000000003</v>
      </c>
      <c r="O1753" s="19">
        <v>1.0044395116537181</v>
      </c>
      <c r="P1753" s="25">
        <v>41953</v>
      </c>
      <c r="Q1753" s="20">
        <v>-1.6574585635359185E-2</v>
      </c>
      <c r="R1753" s="25">
        <v>41956</v>
      </c>
      <c r="S1753" s="25">
        <f>IF(ISNUMBER(R1753),VLOOKUP(B1753,Index!$B$3:$AB$18,27,FALSE),"")</f>
        <v>41956</v>
      </c>
      <c r="T1753" s="25">
        <f>IF(ISNUMBER($R1753),VLOOKUP($B1753,Index!$B$21:$AB$36,27,FALSE),"")</f>
        <v>41954</v>
      </c>
      <c r="U1753" s="25">
        <f>IF(ISNUMBER($R1753),VLOOKUP($B1753,Index!$B$39:$AB$54,27,FALSE),"")</f>
        <v>41957</v>
      </c>
      <c r="W1753" s="18">
        <v>-0.39911308203991136</v>
      </c>
      <c r="X1753" s="19">
        <v>0.4</v>
      </c>
      <c r="Y1753" s="18">
        <v>0.13331709446463019</v>
      </c>
      <c r="Z1753" s="19">
        <f t="shared" si="365"/>
        <v>0</v>
      </c>
      <c r="AA1753" s="21" t="s">
        <v>25</v>
      </c>
      <c r="AB1753" s="3">
        <v>0</v>
      </c>
      <c r="AC1753" s="18">
        <v>0.159291252255397</v>
      </c>
      <c r="AD1753" s="19">
        <v>0.16000000000000003</v>
      </c>
      <c r="AE1753" s="18">
        <v>1.7773447676491132E-2</v>
      </c>
      <c r="AF1753" s="19">
        <f t="shared" si="366"/>
        <v>0</v>
      </c>
      <c r="AG1753" s="21" t="s">
        <v>25</v>
      </c>
      <c r="AH1753" s="3">
        <v>0</v>
      </c>
      <c r="AK1753" t="str">
        <f t="shared" ref="AK1753:AX1762" si="371">IF($B1753=AK$2,$AA1753,"")</f>
        <v/>
      </c>
      <c r="AL1753" t="str">
        <f t="shared" si="371"/>
        <v/>
      </c>
      <c r="AM1753" t="str">
        <f t="shared" si="371"/>
        <v/>
      </c>
      <c r="AN1753" t="str">
        <f t="shared" si="371"/>
        <v/>
      </c>
      <c r="AO1753" t="str">
        <f t="shared" si="371"/>
        <v/>
      </c>
      <c r="AP1753" t="str">
        <f t="shared" si="371"/>
        <v/>
      </c>
      <c r="AQ1753" t="str">
        <f t="shared" si="371"/>
        <v/>
      </c>
      <c r="AR1753" t="str">
        <f t="shared" si="371"/>
        <v/>
      </c>
      <c r="AS1753" t="str">
        <f t="shared" si="371"/>
        <v/>
      </c>
      <c r="AT1753" t="str">
        <f t="shared" si="371"/>
        <v/>
      </c>
      <c r="AU1753" t="str">
        <f t="shared" si="371"/>
        <v/>
      </c>
      <c r="AV1753" t="str">
        <f t="shared" si="371"/>
        <v/>
      </c>
      <c r="AW1753" t="str">
        <f t="shared" si="371"/>
        <v/>
      </c>
      <c r="AX1753" t="str">
        <f t="shared" si="371"/>
        <v/>
      </c>
      <c r="AZ1753" s="46">
        <f>IF(ISNUMBER(VLOOKUP($B1753,Stats!$A$2:$AA$19,2,FALSE))=FALSE,"",IF(ISNUMBER(W1753),(W1753-VLOOKUP($B1753,Stats!$A$2:$AA$19,2,FALSE))/VLOOKUP($B1753,Stats!$A$2:$AA$19,16,FALSE),""))</f>
        <v>-0.48375170828888175</v>
      </c>
      <c r="BA1753" s="46">
        <f>IF(ISNUMBER(VLOOKUP($B1753,Stats!$A$2:$AA$19,2,FALSE))=FALSE,"",IF(ISNUMBER(X1753),(X1753-VLOOKUP($B1753,Stats!$A$2:$AA$19,3,FALSE))/VLOOKUP($B1753,Stats!$A$2:$AA$19,17,FALSE),""))</f>
        <v>-0.66983579230430179</v>
      </c>
      <c r="BB1753" s="46"/>
      <c r="BC1753" s="46"/>
      <c r="BD1753" s="44">
        <f t="shared" si="362"/>
        <v>-0.57679375029659175</v>
      </c>
      <c r="BE1753" s="46">
        <f>IF(ISNUMBER(VLOOKUP($B1753,Stats!$A$2:$AA$19,2,FALSE))=FALSE,"",IF(ISNUMBER(Y1753),(Y1753-VLOOKUP($B1753,Stats!$A$2:$AA$19,5,FALSE))/VLOOKUP($B1753,Stats!$A$2:$AA$19,19,FALSE),""))</f>
        <v>-8.387622484745369E-2</v>
      </c>
      <c r="BF1753" s="46"/>
      <c r="BG1753" s="46"/>
      <c r="BH1753" s="46">
        <f>IF(ISNUMBER(VLOOKUP($B1753,Stats!$A$2:$AA$19,2,FALSE))=FALSE,"",IF(ISNUMBER(Z1753),(Z1753-VLOOKUP($B1753,Stats!$A$2:$AA$19,8,FALSE))/VLOOKUP($B1753,Stats!$A$2:$AA$19,22,FALSE),""))</f>
        <v>-0.83118031458533193</v>
      </c>
      <c r="BI1753" s="46" t="str">
        <f>IF(ISNUMBER(VLOOKUP($B1753,Stats!$A$2:$AA$19,2,FALSE))=FALSE,"",IF(ISNUMBER(#REF!),(#REF!-VLOOKUP($B1753,Stats!$A$2:$AA$19,9,FALSE))/VLOOKUP($B1753,Stats!$A$2:$AA$19,23,FALSE),""))</f>
        <v/>
      </c>
      <c r="BJ1753" s="46" t="str">
        <f>IF(ISNUMBER(VLOOKUP($B1753,Stats!$A$2:$AA$19,2,FALSE))=FALSE,"",IF(ISNUMBER(#REF!),(#REF!-VLOOKUP($B1753,Stats!$A$2:$AA$19,10,FALSE))/VLOOKUP($B1753,Stats!$A$2:$AA$19,24,FALSE),""))</f>
        <v/>
      </c>
      <c r="BK1753" s="44">
        <f t="shared" si="368"/>
        <v>-0.19064073698238199</v>
      </c>
      <c r="BL1753" s="46" t="str">
        <f>IF(ISNUMBER(VLOOKUP($B1753,Stats!$A$2:$AA$19,2,FALSE))=FALSE,"",IF(ISNUMBER(#REF!),(#REF!-VLOOKUP($B1753,Stats!$A$2:$AA$19,11,FALSE))/VLOOKUP($B1753,Stats!$A$2:$AA$19,25,FALSE),""))</f>
        <v/>
      </c>
      <c r="BM1753" s="46" t="str">
        <f>IF(ISNUMBER(VLOOKUP($B1753,Stats!$A$2:$AA$19,2,FALSE))=FALSE,"",IF(ISNUMBER(AA1753),(AA1753-VLOOKUP($B1753,Stats!$A$2:$AA$19,12,FALSE))/VLOOKUP($B1753,Stats!$A$2:$AA$19,26,FALSE),""))</f>
        <v/>
      </c>
      <c r="BN1753" s="46" t="str">
        <f>IF(ISNUMBER(VLOOKUP($B1753,Stats!$A$2:$AA$19,2,FALSE))=FALSE,"",IF(ISNUMBER(#REF!),(#REF!-VLOOKUP($B1753,Stats!$A$2:$AA$19,13,FALSE))/VLOOKUP($B1753,Stats!$A$2:$AA$19,27,FALSE),""))</f>
        <v/>
      </c>
      <c r="BO1753" s="46" t="str">
        <f>IF(ISNUMBER(VLOOKUP($B1753,Stats!$A$2:$AA$19,2,FALSE))=FALSE,"",IF(ISNUMBER(#REF!),(#REF!-VLOOKUP($B1753,Stats!$A$2:$AA$19,14,FALSE))/VLOOKUP($B1753,Stats!$A$2:$AB$19,28,FALSE),""))</f>
        <v/>
      </c>
      <c r="BP1753" s="46"/>
      <c r="BQ1753" s="46">
        <f>IF(ISNUMBER(VLOOKUP($B1753,Stats!$A$2:$AA$19,2,FALSE))=FALSE,"",IF(ISNUMBER(BM1753),BM1753,(VLOOKUP($B1753,Stats!$A$2:$AT$19,46,FALSE)-VLOOKUP($B1753,Stats!$A$2:$AA$19,12,FALSE))/VLOOKUP($B1753,Stats!$A$2:$AA$19,26,FALSE)))</f>
        <v>-0.71825946798524909</v>
      </c>
      <c r="BR1753" s="51">
        <f t="shared" si="369"/>
        <v>-0.71825946798524909</v>
      </c>
      <c r="BS1753" s="32" t="str">
        <f t="shared" si="363"/>
        <v>13646_201423</v>
      </c>
      <c r="BT1753" s="53">
        <f t="shared" si="364"/>
        <v>-0.37339508584579739</v>
      </c>
    </row>
    <row r="1754" spans="1:72" x14ac:dyDescent="0.15">
      <c r="A1754" s="16">
        <v>13646</v>
      </c>
      <c r="B1754" s="17">
        <v>201424</v>
      </c>
      <c r="C1754" s="3">
        <v>0</v>
      </c>
      <c r="D1754" s="23">
        <v>5.7303370786516705E-2</v>
      </c>
      <c r="E1754" s="18">
        <v>8.0121945406690966E-3</v>
      </c>
      <c r="F1754" s="24">
        <v>8</v>
      </c>
      <c r="G1754" s="24">
        <v>2</v>
      </c>
      <c r="H1754" s="20">
        <v>7.8631072447782335E-3</v>
      </c>
      <c r="I1754" s="20">
        <v>-3.3707950374616824E-3</v>
      </c>
      <c r="J1754" s="24">
        <v>6</v>
      </c>
      <c r="K1754" s="24">
        <v>1</v>
      </c>
      <c r="L1754" s="20">
        <v>2.24466891133559E-2</v>
      </c>
      <c r="M1754" s="20">
        <v>-4.4893378226711356E-3</v>
      </c>
      <c r="N1754" s="19">
        <v>0.94099999999999995</v>
      </c>
      <c r="O1754" s="19">
        <v>1.0561167227833894</v>
      </c>
      <c r="P1754" s="25">
        <v>41971</v>
      </c>
      <c r="Q1754" s="20">
        <v>-5.6116722783389195E-3</v>
      </c>
      <c r="R1754" s="25">
        <v>41963</v>
      </c>
      <c r="S1754" s="25">
        <f>IF(ISNUMBER(R1754),VLOOKUP(B1754,Index!$B$3:$AB$18,27,FALSE),"")</f>
        <v>41963</v>
      </c>
      <c r="T1754" s="25">
        <f>IF(ISNUMBER($R1754),VLOOKUP($B1754,Index!$B$21:$AB$36,27,FALSE),"")</f>
        <v>41963</v>
      </c>
      <c r="U1754" s="25">
        <f>IF(ISNUMBER($R1754),VLOOKUP($B1754,Index!$B$39:$AB$54,27,FALSE),"")</f>
        <v>41963</v>
      </c>
      <c r="W1754" s="18">
        <v>1.7191011235955012</v>
      </c>
      <c r="X1754" s="19">
        <v>0.8</v>
      </c>
      <c r="Y1754" s="18">
        <v>0.15202070282928559</v>
      </c>
      <c r="Z1754" s="19">
        <f t="shared" si="365"/>
        <v>0</v>
      </c>
      <c r="AA1754" s="21">
        <v>10.211460674157323</v>
      </c>
      <c r="AB1754" s="3">
        <v>0</v>
      </c>
      <c r="AC1754" s="18">
        <v>2.9553086731473144</v>
      </c>
      <c r="AD1754" s="19">
        <v>0.64000000000000012</v>
      </c>
      <c r="AE1754" s="18">
        <v>2.3110294088709959E-2</v>
      </c>
      <c r="AF1754" s="19">
        <f t="shared" si="366"/>
        <v>0</v>
      </c>
      <c r="AG1754" s="21">
        <v>104.27392909986152</v>
      </c>
      <c r="AH1754" s="3">
        <v>0</v>
      </c>
      <c r="AK1754" t="str">
        <f t="shared" si="371"/>
        <v/>
      </c>
      <c r="AL1754" t="str">
        <f t="shared" si="371"/>
        <v/>
      </c>
      <c r="AM1754" t="str">
        <f t="shared" si="371"/>
        <v/>
      </c>
      <c r="AN1754">
        <f t="shared" si="371"/>
        <v>10.211460674157323</v>
      </c>
      <c r="AO1754" t="str">
        <f t="shared" si="371"/>
        <v/>
      </c>
      <c r="AP1754" t="str">
        <f t="shared" si="371"/>
        <v/>
      </c>
      <c r="AQ1754" t="str">
        <f t="shared" si="371"/>
        <v/>
      </c>
      <c r="AR1754" t="str">
        <f t="shared" si="371"/>
        <v/>
      </c>
      <c r="AS1754" t="str">
        <f t="shared" si="371"/>
        <v/>
      </c>
      <c r="AT1754" t="str">
        <f t="shared" si="371"/>
        <v/>
      </c>
      <c r="AU1754" t="str">
        <f t="shared" si="371"/>
        <v/>
      </c>
      <c r="AV1754" t="str">
        <f t="shared" si="371"/>
        <v/>
      </c>
      <c r="AW1754" t="str">
        <f t="shared" si="371"/>
        <v/>
      </c>
      <c r="AX1754" t="str">
        <f t="shared" si="371"/>
        <v/>
      </c>
      <c r="AZ1754" s="46">
        <f>IF(ISNUMBER(VLOOKUP($B1754,Stats!$A$2:$AA$19,2,FALSE))=FALSE,"",IF(ISNUMBER(W1754),(W1754-VLOOKUP($B1754,Stats!$A$2:$AA$19,2,FALSE))/VLOOKUP($B1754,Stats!$A$2:$AA$19,16,FALSE),""))</f>
        <v>0.66797832076475228</v>
      </c>
      <c r="BA1754" s="46">
        <f>IF(ISNUMBER(VLOOKUP($B1754,Stats!$A$2:$AA$19,2,FALSE))=FALSE,"",IF(ISNUMBER(X1754),(X1754-VLOOKUP($B1754,Stats!$A$2:$AA$19,3,FALSE))/VLOOKUP($B1754,Stats!$A$2:$AA$19,17,FALSE),""))</f>
        <v>0.51367074063984464</v>
      </c>
      <c r="BB1754" s="46"/>
      <c r="BC1754" s="46"/>
      <c r="BD1754" s="44">
        <f t="shared" si="362"/>
        <v>0.59082453070229846</v>
      </c>
      <c r="BE1754" s="46">
        <f>IF(ISNUMBER(VLOOKUP($B1754,Stats!$A$2:$AA$19,2,FALSE))=FALSE,"",IF(ISNUMBER(Y1754),(Y1754-VLOOKUP($B1754,Stats!$A$2:$AA$19,5,FALSE))/VLOOKUP($B1754,Stats!$A$2:$AA$19,19,FALSE),""))</f>
        <v>0.37301160296259195</v>
      </c>
      <c r="BF1754" s="46"/>
      <c r="BG1754" s="46"/>
      <c r="BH1754" s="46">
        <f>IF(ISNUMBER(VLOOKUP($B1754,Stats!$A$2:$AA$19,2,FALSE))=FALSE,"",IF(ISNUMBER(Z1754),(Z1754-VLOOKUP($B1754,Stats!$A$2:$AA$19,8,FALSE))/VLOOKUP($B1754,Stats!$A$2:$AA$19,22,FALSE),""))</f>
        <v>-0.83432005029645806</v>
      </c>
      <c r="BI1754" s="46" t="str">
        <f>IF(ISNUMBER(VLOOKUP($B1754,Stats!$A$2:$AA$19,2,FALSE))=FALSE,"",IF(ISNUMBER(#REF!),(#REF!-VLOOKUP($B1754,Stats!$A$2:$AA$19,9,FALSE))/VLOOKUP($B1754,Stats!$A$2:$AA$19,23,FALSE),""))</f>
        <v/>
      </c>
      <c r="BJ1754" s="46" t="str">
        <f>IF(ISNUMBER(VLOOKUP($B1754,Stats!$A$2:$AA$19,2,FALSE))=FALSE,"",IF(ISNUMBER(#REF!),(#REF!-VLOOKUP($B1754,Stats!$A$2:$AA$19,10,FALSE))/VLOOKUP($B1754,Stats!$A$2:$AA$19,24,FALSE),""))</f>
        <v/>
      </c>
      <c r="BK1754" s="44">
        <f t="shared" si="368"/>
        <v>-0.51140413716275179</v>
      </c>
      <c r="BL1754" s="46" t="str">
        <f>IF(ISNUMBER(VLOOKUP($B1754,Stats!$A$2:$AA$19,2,FALSE))=FALSE,"",IF(ISNUMBER(#REF!),(#REF!-VLOOKUP($B1754,Stats!$A$2:$AA$19,11,FALSE))/VLOOKUP($B1754,Stats!$A$2:$AA$19,25,FALSE),""))</f>
        <v/>
      </c>
      <c r="BM1754" s="46">
        <f>IF(ISNUMBER(VLOOKUP($B1754,Stats!$A$2:$AA$19,2,FALSE))=FALSE,"",IF(ISNUMBER(AA1754),(AA1754-VLOOKUP($B1754,Stats!$A$2:$AA$19,12,FALSE))/VLOOKUP($B1754,Stats!$A$2:$AA$19,26,FALSE),""))</f>
        <v>-0.17225648975552432</v>
      </c>
      <c r="BN1754" s="46" t="str">
        <f>IF(ISNUMBER(VLOOKUP($B1754,Stats!$A$2:$AA$19,2,FALSE))=FALSE,"",IF(ISNUMBER(#REF!),(#REF!-VLOOKUP($B1754,Stats!$A$2:$AA$19,13,FALSE))/VLOOKUP($B1754,Stats!$A$2:$AA$19,27,FALSE),""))</f>
        <v/>
      </c>
      <c r="BO1754" s="46" t="str">
        <f>IF(ISNUMBER(VLOOKUP($B1754,Stats!$A$2:$AA$19,2,FALSE))=FALSE,"",IF(ISNUMBER(#REF!),(#REF!-VLOOKUP($B1754,Stats!$A$2:$AA$19,14,FALSE))/VLOOKUP($B1754,Stats!$A$2:$AB$19,28,FALSE),""))</f>
        <v/>
      </c>
      <c r="BP1754" s="46"/>
      <c r="BQ1754" s="46">
        <f>IF(ISNUMBER(VLOOKUP($B1754,Stats!$A$2:$AA$19,2,FALSE))=FALSE,"",IF(ISNUMBER(BM1754),BM1754,(VLOOKUP($B1754,Stats!$A$2:$AT$19,46,FALSE)-VLOOKUP($B1754,Stats!$A$2:$AA$19,12,FALSE))/VLOOKUP($B1754,Stats!$A$2:$AA$19,26,FALSE)))</f>
        <v>-0.17225648975552432</v>
      </c>
      <c r="BR1754" s="51">
        <f t="shared" si="369"/>
        <v>-0.17225648975552432</v>
      </c>
      <c r="BS1754" s="32" t="str">
        <f t="shared" si="363"/>
        <v>13646_201424</v>
      </c>
      <c r="BT1754" s="53">
        <f t="shared" si="364"/>
        <v>-0.22312887410829618</v>
      </c>
    </row>
    <row r="1755" spans="1:72" x14ac:dyDescent="0.15">
      <c r="A1755" s="16">
        <v>13646</v>
      </c>
      <c r="B1755" s="17">
        <v>201425</v>
      </c>
      <c r="C1755" s="3">
        <v>0</v>
      </c>
      <c r="D1755" s="23">
        <v>7.4388947927736426E-2</v>
      </c>
      <c r="E1755" s="18">
        <v>2.2090383652219284E-2</v>
      </c>
      <c r="F1755" s="24">
        <v>7</v>
      </c>
      <c r="G1755" s="24">
        <v>3</v>
      </c>
      <c r="H1755" s="20">
        <v>1.8435840109872727E-2</v>
      </c>
      <c r="I1755" s="20">
        <v>-1.827927292777598E-2</v>
      </c>
      <c r="J1755" s="24">
        <v>3</v>
      </c>
      <c r="K1755" s="24">
        <v>1</v>
      </c>
      <c r="L1755" s="20">
        <v>3.730569948186524E-2</v>
      </c>
      <c r="M1755" s="20">
        <v>-3.7886340977068667E-2</v>
      </c>
      <c r="N1755" s="19">
        <v>1.0109999999999999</v>
      </c>
      <c r="O1755" s="19">
        <v>1.0755319148936169</v>
      </c>
      <c r="P1755" s="25">
        <v>41985</v>
      </c>
      <c r="Q1755" s="20">
        <v>-4.1708043694140939E-2</v>
      </c>
      <c r="R1755" s="25">
        <v>41982</v>
      </c>
      <c r="S1755" s="25">
        <f>IF(ISNUMBER(R1755),VLOOKUP(B1755,Index!$B$3:$AB$18,27,FALSE),"")</f>
        <v>41982</v>
      </c>
      <c r="T1755" s="25">
        <f>IF(ISNUMBER($R1755),VLOOKUP($B1755,Index!$B$21:$AB$36,27,FALSE),"")</f>
        <v>41982</v>
      </c>
      <c r="U1755" s="25">
        <f>IF(ISNUMBER($R1755),VLOOKUP($B1755,Index!$B$39:$AB$54,27,FALSE),"")</f>
        <v>41982</v>
      </c>
      <c r="W1755" s="18">
        <v>2.2316684378320928</v>
      </c>
      <c r="X1755" s="19">
        <v>0.7</v>
      </c>
      <c r="Y1755" s="18">
        <v>0.41913556036777089</v>
      </c>
      <c r="Z1755" s="19">
        <f t="shared" si="365"/>
        <v>0</v>
      </c>
      <c r="AA1755" s="21">
        <v>1.7835635848388265</v>
      </c>
      <c r="AB1755" s="3">
        <v>0</v>
      </c>
      <c r="AC1755" s="18">
        <v>4.9803440164159332</v>
      </c>
      <c r="AD1755" s="19">
        <v>0.48999999999999994</v>
      </c>
      <c r="AE1755" s="18">
        <v>0.17567461796480532</v>
      </c>
      <c r="AF1755" s="19">
        <f t="shared" si="366"/>
        <v>0</v>
      </c>
      <c r="AG1755" s="21">
        <v>3.1810990611631258</v>
      </c>
      <c r="AH1755" s="3">
        <v>0</v>
      </c>
      <c r="AK1755" t="str">
        <f t="shared" si="371"/>
        <v/>
      </c>
      <c r="AL1755" t="str">
        <f t="shared" si="371"/>
        <v/>
      </c>
      <c r="AM1755" t="str">
        <f t="shared" si="371"/>
        <v/>
      </c>
      <c r="AN1755" t="str">
        <f t="shared" si="371"/>
        <v/>
      </c>
      <c r="AO1755">
        <f t="shared" si="371"/>
        <v>1.7835635848388265</v>
      </c>
      <c r="AP1755" t="str">
        <f t="shared" si="371"/>
        <v/>
      </c>
      <c r="AQ1755" t="str">
        <f t="shared" si="371"/>
        <v/>
      </c>
      <c r="AR1755" t="str">
        <f t="shared" si="371"/>
        <v/>
      </c>
      <c r="AS1755" t="str">
        <f t="shared" si="371"/>
        <v/>
      </c>
      <c r="AT1755" t="str">
        <f t="shared" si="371"/>
        <v/>
      </c>
      <c r="AU1755" t="str">
        <f t="shared" si="371"/>
        <v/>
      </c>
      <c r="AV1755" t="str">
        <f t="shared" si="371"/>
        <v/>
      </c>
      <c r="AW1755" t="str">
        <f t="shared" si="371"/>
        <v/>
      </c>
      <c r="AX1755" t="str">
        <f t="shared" si="371"/>
        <v/>
      </c>
      <c r="AZ1755" s="46">
        <f>IF(ISNUMBER(VLOOKUP($B1755,Stats!$A$2:$AA$19,2,FALSE))=FALSE,"",IF(ISNUMBER(W1755),(W1755-VLOOKUP($B1755,Stats!$A$2:$AA$19,2,FALSE))/VLOOKUP($B1755,Stats!$A$2:$AA$19,16,FALSE),""))</f>
        <v>0.90116176931276315</v>
      </c>
      <c r="BA1755" s="46">
        <f>IF(ISNUMBER(VLOOKUP($B1755,Stats!$A$2:$AA$19,2,FALSE))=FALSE,"",IF(ISNUMBER(X1755),(X1755-VLOOKUP($B1755,Stats!$A$2:$AA$19,3,FALSE))/VLOOKUP($B1755,Stats!$A$2:$AA$19,17,FALSE),""))</f>
        <v>0.52844508262562895</v>
      </c>
      <c r="BB1755" s="46"/>
      <c r="BC1755" s="46"/>
      <c r="BD1755" s="44">
        <f t="shared" si="362"/>
        <v>0.71480342596919599</v>
      </c>
      <c r="BE1755" s="46">
        <f>IF(ISNUMBER(VLOOKUP($B1755,Stats!$A$2:$AA$19,2,FALSE))=FALSE,"",IF(ISNUMBER(Y1755),(Y1755-VLOOKUP($B1755,Stats!$A$2:$AA$19,5,FALSE))/VLOOKUP($B1755,Stats!$A$2:$AA$19,19,FALSE),""))</f>
        <v>0.45775883496112385</v>
      </c>
      <c r="BF1755" s="46"/>
      <c r="BG1755" s="46"/>
      <c r="BH1755" s="46">
        <f>IF(ISNUMBER(VLOOKUP($B1755,Stats!$A$2:$AA$19,2,FALSE))=FALSE,"",IF(ISNUMBER(Z1755),(Z1755-VLOOKUP($B1755,Stats!$A$2:$AA$19,8,FALSE))/VLOOKUP($B1755,Stats!$A$2:$AA$19,22,FALSE),""))</f>
        <v>-0.38938659637819406</v>
      </c>
      <c r="BI1755" s="46" t="str">
        <f>IF(ISNUMBER(VLOOKUP($B1755,Stats!$A$2:$AA$19,2,FALSE))=FALSE,"",IF(ISNUMBER(#REF!),(#REF!-VLOOKUP($B1755,Stats!$A$2:$AA$19,9,FALSE))/VLOOKUP($B1755,Stats!$A$2:$AA$19,23,FALSE),""))</f>
        <v/>
      </c>
      <c r="BJ1755" s="46" t="str">
        <f>IF(ISNUMBER(VLOOKUP($B1755,Stats!$A$2:$AA$19,2,FALSE))=FALSE,"",IF(ISNUMBER(#REF!),(#REF!-VLOOKUP($B1755,Stats!$A$2:$AA$19,10,FALSE))/VLOOKUP($B1755,Stats!$A$2:$AA$19,24,FALSE),""))</f>
        <v/>
      </c>
      <c r="BK1755" s="44">
        <f t="shared" si="368"/>
        <v>-0.43724716338624492</v>
      </c>
      <c r="BL1755" s="46" t="str">
        <f>IF(ISNUMBER(VLOOKUP($B1755,Stats!$A$2:$AA$19,2,FALSE))=FALSE,"",IF(ISNUMBER(#REF!),(#REF!-VLOOKUP($B1755,Stats!$A$2:$AA$19,11,FALSE))/VLOOKUP($B1755,Stats!$A$2:$AA$19,25,FALSE),""))</f>
        <v/>
      </c>
      <c r="BM1755" s="46">
        <f>IF(ISNUMBER(VLOOKUP($B1755,Stats!$A$2:$AA$19,2,FALSE))=FALSE,"",IF(ISNUMBER(AA1755),(AA1755-VLOOKUP($B1755,Stats!$A$2:$AA$19,12,FALSE))/VLOOKUP($B1755,Stats!$A$2:$AA$19,26,FALSE),""))</f>
        <v>-0.14282344246653575</v>
      </c>
      <c r="BN1755" s="46" t="str">
        <f>IF(ISNUMBER(VLOOKUP($B1755,Stats!$A$2:$AA$19,2,FALSE))=FALSE,"",IF(ISNUMBER(#REF!),(#REF!-VLOOKUP($B1755,Stats!$A$2:$AA$19,13,FALSE))/VLOOKUP($B1755,Stats!$A$2:$AA$19,27,FALSE),""))</f>
        <v/>
      </c>
      <c r="BO1755" s="46" t="str">
        <f>IF(ISNUMBER(VLOOKUP($B1755,Stats!$A$2:$AA$19,2,FALSE))=FALSE,"",IF(ISNUMBER(#REF!),(#REF!-VLOOKUP($B1755,Stats!$A$2:$AA$19,14,FALSE))/VLOOKUP($B1755,Stats!$A$2:$AB$19,28,FALSE),""))</f>
        <v/>
      </c>
      <c r="BP1755" s="46"/>
      <c r="BQ1755" s="46">
        <f>IF(ISNUMBER(VLOOKUP($B1755,Stats!$A$2:$AA$19,2,FALSE))=FALSE,"",IF(ISNUMBER(BM1755),BM1755,(VLOOKUP($B1755,Stats!$A$2:$AT$19,46,FALSE)-VLOOKUP($B1755,Stats!$A$2:$AA$19,12,FALSE))/VLOOKUP($B1755,Stats!$A$2:$AA$19,26,FALSE)))</f>
        <v>-0.14282344246653575</v>
      </c>
      <c r="BR1755" s="51">
        <f t="shared" si="369"/>
        <v>-0.14282344246653575</v>
      </c>
      <c r="BS1755" s="32" t="str">
        <f t="shared" si="363"/>
        <v>13646_201425</v>
      </c>
      <c r="BT1755" s="53">
        <f t="shared" si="364"/>
        <v>-0.14795230133121487</v>
      </c>
    </row>
    <row r="1756" spans="1:72" x14ac:dyDescent="0.15">
      <c r="A1756" s="16">
        <v>13646</v>
      </c>
      <c r="B1756" s="17">
        <v>201426</v>
      </c>
      <c r="C1756" s="3">
        <v>0</v>
      </c>
      <c r="D1756" s="23">
        <v>1.7804154302670572E-2</v>
      </c>
      <c r="E1756" s="18">
        <v>1.0402314530515754E-2</v>
      </c>
      <c r="F1756" s="24">
        <v>6</v>
      </c>
      <c r="G1756" s="24">
        <v>4</v>
      </c>
      <c r="H1756" s="20">
        <v>7.9781090037647218E-3</v>
      </c>
      <c r="I1756" s="20">
        <v>-7.4301031113802596E-3</v>
      </c>
      <c r="J1756" s="24">
        <v>4</v>
      </c>
      <c r="K1756" s="24">
        <v>2</v>
      </c>
      <c r="L1756" s="20">
        <v>1.9133937562940684E-2</v>
      </c>
      <c r="M1756" s="20">
        <v>-1.3944223107569709E-2</v>
      </c>
      <c r="N1756" s="19">
        <v>1.0289999999999999</v>
      </c>
      <c r="O1756" s="19">
        <v>1.0127952755905512</v>
      </c>
      <c r="P1756" s="25">
        <v>41999</v>
      </c>
      <c r="Q1756" s="20">
        <v>-2.5590551181102428E-2</v>
      </c>
      <c r="R1756" s="25">
        <v>41995</v>
      </c>
      <c r="S1756" s="25">
        <f>IF(ISNUMBER(R1756),VLOOKUP(B1756,Index!$B$3:$AB$18,27,FALSE),"")</f>
        <v>41997</v>
      </c>
      <c r="T1756" s="25">
        <f>IF(ISNUMBER($R1756),VLOOKUP($B1756,Index!$B$21:$AB$36,27,FALSE),"")</f>
        <v>41996</v>
      </c>
      <c r="U1756" s="25">
        <f>IF(ISNUMBER($R1756),VLOOKUP($B1756,Index!$B$39:$AB$54,27,FALSE),"")</f>
        <v>41996</v>
      </c>
      <c r="W1756" s="18">
        <v>0.53412462908011715</v>
      </c>
      <c r="X1756" s="19">
        <v>0.6</v>
      </c>
      <c r="Y1756" s="18">
        <v>0.19737004112336934</v>
      </c>
      <c r="Z1756" s="19">
        <f t="shared" si="365"/>
        <v>2</v>
      </c>
      <c r="AA1756" s="21">
        <v>0.69573156813512516</v>
      </c>
      <c r="AB1756" s="3">
        <v>0</v>
      </c>
      <c r="AC1756" s="18">
        <v>0.28528911938997276</v>
      </c>
      <c r="AD1756" s="19">
        <v>0.36</v>
      </c>
      <c r="AE1756" s="18">
        <v>3.8954933133040506E-2</v>
      </c>
      <c r="AF1756" s="19">
        <f t="shared" si="366"/>
        <v>4</v>
      </c>
      <c r="AG1756" s="21">
        <v>0.4840424148997603</v>
      </c>
      <c r="AH1756" s="3">
        <v>0</v>
      </c>
      <c r="AK1756" t="str">
        <f t="shared" si="371"/>
        <v/>
      </c>
      <c r="AL1756" t="str">
        <f t="shared" si="371"/>
        <v/>
      </c>
      <c r="AM1756" t="str">
        <f t="shared" si="371"/>
        <v/>
      </c>
      <c r="AN1756" t="str">
        <f t="shared" si="371"/>
        <v/>
      </c>
      <c r="AO1756" t="str">
        <f t="shared" si="371"/>
        <v/>
      </c>
      <c r="AP1756">
        <f t="shared" si="371"/>
        <v>0.69573156813512516</v>
      </c>
      <c r="AQ1756" t="str">
        <f t="shared" si="371"/>
        <v/>
      </c>
      <c r="AR1756" t="str">
        <f t="shared" si="371"/>
        <v/>
      </c>
      <c r="AS1756" t="str">
        <f t="shared" si="371"/>
        <v/>
      </c>
      <c r="AT1756" t="str">
        <f t="shared" si="371"/>
        <v/>
      </c>
      <c r="AU1756" t="str">
        <f t="shared" si="371"/>
        <v/>
      </c>
      <c r="AV1756" t="str">
        <f t="shared" si="371"/>
        <v/>
      </c>
      <c r="AW1756" t="str">
        <f t="shared" si="371"/>
        <v/>
      </c>
      <c r="AX1756" t="str">
        <f t="shared" si="371"/>
        <v/>
      </c>
      <c r="AZ1756" s="46">
        <f>IF(ISNUMBER(VLOOKUP($B1756,Stats!$A$2:$AA$19,2,FALSE))=FALSE,"",IF(ISNUMBER(W1756),(W1756-VLOOKUP($B1756,Stats!$A$2:$AA$19,2,FALSE))/VLOOKUP($B1756,Stats!$A$2:$AA$19,16,FALSE),""))</f>
        <v>-0.1371688807586135</v>
      </c>
      <c r="BA1756" s="46">
        <f>IF(ISNUMBER(VLOOKUP($B1756,Stats!$A$2:$AA$19,2,FALSE))=FALSE,"",IF(ISNUMBER(X1756),(X1756-VLOOKUP($B1756,Stats!$A$2:$AA$19,3,FALSE))/VLOOKUP($B1756,Stats!$A$2:$AA$19,17,FALSE),""))</f>
        <v>0.11585391847087115</v>
      </c>
      <c r="BB1756" s="46"/>
      <c r="BC1756" s="46"/>
      <c r="BD1756" s="44">
        <f t="shared" si="362"/>
        <v>-1.0657481143871175E-2</v>
      </c>
      <c r="BE1756" s="46">
        <f>IF(ISNUMBER(VLOOKUP($B1756,Stats!$A$2:$AA$19,2,FALSE))=FALSE,"",IF(ISNUMBER(Y1756),(Y1756-VLOOKUP($B1756,Stats!$A$2:$AA$19,5,FALSE))/VLOOKUP($B1756,Stats!$A$2:$AA$19,19,FALSE),""))</f>
        <v>-0.28497735770920973</v>
      </c>
      <c r="BF1756" s="46"/>
      <c r="BG1756" s="46"/>
      <c r="BH1756" s="46">
        <f>IF(ISNUMBER(VLOOKUP($B1756,Stats!$A$2:$AA$19,2,FALSE))=FALSE,"",IF(ISNUMBER(Z1756),(Z1756-VLOOKUP($B1756,Stats!$A$2:$AA$19,8,FALSE))/VLOOKUP($B1756,Stats!$A$2:$AA$19,22,FALSE),""))</f>
        <v>0.39783181574503418</v>
      </c>
      <c r="BI1756" s="46" t="str">
        <f>IF(ISNUMBER(VLOOKUP($B1756,Stats!$A$2:$AA$19,2,FALSE))=FALSE,"",IF(ISNUMBER(#REF!),(#REF!-VLOOKUP($B1756,Stats!$A$2:$AA$19,9,FALSE))/VLOOKUP($B1756,Stats!$A$2:$AA$19,23,FALSE),""))</f>
        <v/>
      </c>
      <c r="BJ1756" s="46" t="str">
        <f>IF(ISNUMBER(VLOOKUP($B1756,Stats!$A$2:$AA$19,2,FALSE))=FALSE,"",IF(ISNUMBER(#REF!),(#REF!-VLOOKUP($B1756,Stats!$A$2:$AA$19,10,FALSE))/VLOOKUP($B1756,Stats!$A$2:$AA$19,24,FALSE),""))</f>
        <v/>
      </c>
      <c r="BK1756" s="44">
        <f t="shared" si="368"/>
        <v>0.31883369511995707</v>
      </c>
      <c r="BL1756" s="46" t="str">
        <f>IF(ISNUMBER(VLOOKUP($B1756,Stats!$A$2:$AA$19,2,FALSE))=FALSE,"",IF(ISNUMBER(#REF!),(#REF!-VLOOKUP($B1756,Stats!$A$2:$AA$19,11,FALSE))/VLOOKUP($B1756,Stats!$A$2:$AA$19,25,FALSE),""))</f>
        <v/>
      </c>
      <c r="BM1756" s="46">
        <f>IF(ISNUMBER(VLOOKUP($B1756,Stats!$A$2:$AA$19,2,FALSE))=FALSE,"",IF(ISNUMBER(AA1756),(AA1756-VLOOKUP($B1756,Stats!$A$2:$AA$19,12,FALSE))/VLOOKUP($B1756,Stats!$A$2:$AA$19,26,FALSE),""))</f>
        <v>-0.45289880651257242</v>
      </c>
      <c r="BN1756" s="46" t="str">
        <f>IF(ISNUMBER(VLOOKUP($B1756,Stats!$A$2:$AA$19,2,FALSE))=FALSE,"",IF(ISNUMBER(#REF!),(#REF!-VLOOKUP($B1756,Stats!$A$2:$AA$19,13,FALSE))/VLOOKUP($B1756,Stats!$A$2:$AA$19,27,FALSE),""))</f>
        <v/>
      </c>
      <c r="BO1756" s="46" t="str">
        <f>IF(ISNUMBER(VLOOKUP($B1756,Stats!$A$2:$AA$19,2,FALSE))=FALSE,"",IF(ISNUMBER(#REF!),(#REF!-VLOOKUP($B1756,Stats!$A$2:$AA$19,14,FALSE))/VLOOKUP($B1756,Stats!$A$2:$AB$19,28,FALSE),""))</f>
        <v/>
      </c>
      <c r="BP1756" s="46"/>
      <c r="BQ1756" s="46">
        <f>IF(ISNUMBER(VLOOKUP($B1756,Stats!$A$2:$AA$19,2,FALSE))=FALSE,"",IF(ISNUMBER(BM1756),BM1756,(VLOOKUP($B1756,Stats!$A$2:$AT$19,46,FALSE)-VLOOKUP($B1756,Stats!$A$2:$AA$19,12,FALSE))/VLOOKUP($B1756,Stats!$A$2:$AA$19,26,FALSE)))</f>
        <v>-0.45289880651257242</v>
      </c>
      <c r="BR1756" s="51">
        <f t="shared" si="369"/>
        <v>-0.45289880651257242</v>
      </c>
      <c r="BS1756" s="32" t="str">
        <f t="shared" si="363"/>
        <v>13646_201426</v>
      </c>
      <c r="BT1756" s="53">
        <f t="shared" si="364"/>
        <v>9.85889595406855E-2</v>
      </c>
    </row>
    <row r="1757" spans="1:72" x14ac:dyDescent="0.15">
      <c r="A1757" s="16">
        <v>13646</v>
      </c>
      <c r="B1757" s="17">
        <v>201427</v>
      </c>
      <c r="C1757" s="3">
        <v>0</v>
      </c>
      <c r="D1757" s="23">
        <v>7.7745383867833251E-3</v>
      </c>
      <c r="E1757" s="18">
        <v>7.9417101818396486E-3</v>
      </c>
      <c r="F1757" s="24">
        <v>1</v>
      </c>
      <c r="G1757" s="24">
        <v>2</v>
      </c>
      <c r="H1757" s="20">
        <v>1.1707317073170742E-2</v>
      </c>
      <c r="I1757" s="20">
        <v>-1.9450553822197292E-3</v>
      </c>
      <c r="J1757" s="24">
        <v>1</v>
      </c>
      <c r="K1757" s="24">
        <v>2</v>
      </c>
      <c r="L1757" s="20">
        <v>1.1707317073170742E-2</v>
      </c>
      <c r="M1757" s="20">
        <v>-2.9154518950436081E-3</v>
      </c>
      <c r="N1757" s="19">
        <v>1.0369999999999999</v>
      </c>
      <c r="O1757" s="19">
        <v>1.0107212475633527</v>
      </c>
      <c r="P1757" s="25">
        <v>42004</v>
      </c>
      <c r="Q1757" s="20">
        <v>-9.7465886939585022E-4</v>
      </c>
      <c r="R1757" s="25">
        <v>42003</v>
      </c>
      <c r="S1757" s="25">
        <f>IF(ISNUMBER(R1757),VLOOKUP(B1757,Index!$B$3:$AB$18,27,FALSE),"")</f>
        <v>42002</v>
      </c>
      <c r="T1757" s="25">
        <f>IF(ISNUMBER($R1757),VLOOKUP($B1757,Index!$B$21:$AB$36,27,FALSE),"")</f>
        <v>42003</v>
      </c>
      <c r="U1757" s="25">
        <f>IF(ISNUMBER($R1757),VLOOKUP($B1757,Index!$B$39:$AB$54,27,FALSE),"")</f>
        <v>42003</v>
      </c>
      <c r="W1757" s="18">
        <v>0.93294460641399901</v>
      </c>
      <c r="X1757" s="19">
        <v>0.33333333333333331</v>
      </c>
      <c r="Y1757" s="18">
        <v>0.15068335614937967</v>
      </c>
      <c r="Z1757" s="19">
        <f t="shared" si="365"/>
        <v>1</v>
      </c>
      <c r="AA1757" s="21">
        <v>7.976676384838556</v>
      </c>
      <c r="AB1757" s="3">
        <v>0</v>
      </c>
      <c r="AC1757" s="18">
        <v>0.87038563863697149</v>
      </c>
      <c r="AD1757" s="19">
        <v>0.1111111111111111</v>
      </c>
      <c r="AE1757" s="18">
        <v>2.2705473820440795E-2</v>
      </c>
      <c r="AF1757" s="19">
        <f t="shared" si="366"/>
        <v>1</v>
      </c>
      <c r="AG1757" s="21">
        <v>63.627366148441098</v>
      </c>
      <c r="AH1757" s="3">
        <v>0</v>
      </c>
      <c r="AK1757" t="str">
        <f t="shared" si="371"/>
        <v/>
      </c>
      <c r="AL1757" t="str">
        <f t="shared" si="371"/>
        <v/>
      </c>
      <c r="AM1757" t="str">
        <f t="shared" si="371"/>
        <v/>
      </c>
      <c r="AN1757" t="str">
        <f t="shared" si="371"/>
        <v/>
      </c>
      <c r="AO1757" t="str">
        <f t="shared" si="371"/>
        <v/>
      </c>
      <c r="AP1757" t="str">
        <f t="shared" si="371"/>
        <v/>
      </c>
      <c r="AQ1757">
        <f t="shared" si="371"/>
        <v>7.976676384838556</v>
      </c>
      <c r="AR1757" t="str">
        <f t="shared" si="371"/>
        <v/>
      </c>
      <c r="AS1757" t="str">
        <f t="shared" si="371"/>
        <v/>
      </c>
      <c r="AT1757" t="str">
        <f t="shared" si="371"/>
        <v/>
      </c>
      <c r="AU1757" t="str">
        <f t="shared" si="371"/>
        <v/>
      </c>
      <c r="AV1757" t="str">
        <f t="shared" si="371"/>
        <v/>
      </c>
      <c r="AW1757" t="str">
        <f t="shared" si="371"/>
        <v/>
      </c>
      <c r="AX1757" t="str">
        <f t="shared" si="371"/>
        <v/>
      </c>
      <c r="AZ1757" s="46">
        <f>IF(ISNUMBER(VLOOKUP($B1757,Stats!$A$2:$AA$19,2,FALSE))=FALSE,"",IF(ISNUMBER(W1757),(W1757-VLOOKUP($B1757,Stats!$A$2:$AA$19,2,FALSE))/VLOOKUP($B1757,Stats!$A$2:$AA$19,16,FALSE),""))</f>
        <v>2.7987460355769194E-2</v>
      </c>
      <c r="BA1757" s="46">
        <f>IF(ISNUMBER(VLOOKUP($B1757,Stats!$A$2:$AA$19,2,FALSE))=FALSE,"",IF(ISNUMBER(X1757),(X1757-VLOOKUP($B1757,Stats!$A$2:$AA$19,3,FALSE))/VLOOKUP($B1757,Stats!$A$2:$AA$19,17,FALSE),""))</f>
        <v>-1.0507044611669172</v>
      </c>
      <c r="BB1757" s="46"/>
      <c r="BC1757" s="46"/>
      <c r="BD1757" s="44">
        <f t="shared" si="362"/>
        <v>-0.51135850040557396</v>
      </c>
      <c r="BE1757" s="46">
        <f>IF(ISNUMBER(VLOOKUP($B1757,Stats!$A$2:$AA$19,2,FALSE))=FALSE,"",IF(ISNUMBER(Y1757),(Y1757-VLOOKUP($B1757,Stats!$A$2:$AA$19,5,FALSE))/VLOOKUP($B1757,Stats!$A$2:$AA$19,19,FALSE),""))</f>
        <v>-0.28512942592617563</v>
      </c>
      <c r="BF1757" s="46"/>
      <c r="BG1757" s="46"/>
      <c r="BH1757" s="46">
        <f>IF(ISNUMBER(VLOOKUP($B1757,Stats!$A$2:$AA$19,2,FALSE))=FALSE,"",IF(ISNUMBER(Z1757),(Z1757-VLOOKUP($B1757,Stats!$A$2:$AA$19,8,FALSE))/VLOOKUP($B1757,Stats!$A$2:$AA$19,22,FALSE),""))</f>
        <v>0.41115882059143566</v>
      </c>
      <c r="BI1757" s="46" t="str">
        <f>IF(ISNUMBER(VLOOKUP($B1757,Stats!$A$2:$AA$19,2,FALSE))=FALSE,"",IF(ISNUMBER(#REF!),(#REF!-VLOOKUP($B1757,Stats!$A$2:$AA$19,9,FALSE))/VLOOKUP($B1757,Stats!$A$2:$AA$19,23,FALSE),""))</f>
        <v/>
      </c>
      <c r="BJ1757" s="46" t="str">
        <f>IF(ISNUMBER(VLOOKUP($B1757,Stats!$A$2:$AA$19,2,FALSE))=FALSE,"",IF(ISNUMBER(#REF!),(#REF!-VLOOKUP($B1757,Stats!$A$2:$AA$19,10,FALSE))/VLOOKUP($B1757,Stats!$A$2:$AA$19,24,FALSE),""))</f>
        <v/>
      </c>
      <c r="BK1757" s="44">
        <f t="shared" si="368"/>
        <v>0.32293824432575358</v>
      </c>
      <c r="BL1757" s="46" t="str">
        <f>IF(ISNUMBER(VLOOKUP($B1757,Stats!$A$2:$AA$19,2,FALSE))=FALSE,"",IF(ISNUMBER(#REF!),(#REF!-VLOOKUP($B1757,Stats!$A$2:$AA$19,11,FALSE))/VLOOKUP($B1757,Stats!$A$2:$AA$19,25,FALSE),""))</f>
        <v/>
      </c>
      <c r="BM1757" s="46">
        <f>IF(ISNUMBER(VLOOKUP($B1757,Stats!$A$2:$AA$19,2,FALSE))=FALSE,"",IF(ISNUMBER(AA1757),(AA1757-VLOOKUP($B1757,Stats!$A$2:$AA$19,12,FALSE))/VLOOKUP($B1757,Stats!$A$2:$AA$19,26,FALSE),""))</f>
        <v>0.17770993761951034</v>
      </c>
      <c r="BN1757" s="46" t="str">
        <f>IF(ISNUMBER(VLOOKUP($B1757,Stats!$A$2:$AA$19,2,FALSE))=FALSE,"",IF(ISNUMBER(#REF!),(#REF!-VLOOKUP($B1757,Stats!$A$2:$AA$19,13,FALSE))/VLOOKUP($B1757,Stats!$A$2:$AA$19,27,FALSE),""))</f>
        <v/>
      </c>
      <c r="BO1757" s="46" t="str">
        <f>IF(ISNUMBER(VLOOKUP($B1757,Stats!$A$2:$AA$19,2,FALSE))=FALSE,"",IF(ISNUMBER(#REF!),(#REF!-VLOOKUP($B1757,Stats!$A$2:$AA$19,14,FALSE))/VLOOKUP($B1757,Stats!$A$2:$AB$19,28,FALSE),""))</f>
        <v/>
      </c>
      <c r="BP1757" s="46"/>
      <c r="BQ1757" s="46">
        <f>IF(ISNUMBER(VLOOKUP($B1757,Stats!$A$2:$AA$19,2,FALSE))=FALSE,"",IF(ISNUMBER(BM1757),BM1757,(VLOOKUP($B1757,Stats!$A$2:$AT$19,46,FALSE)-VLOOKUP($B1757,Stats!$A$2:$AA$19,12,FALSE))/VLOOKUP($B1757,Stats!$A$2:$AA$19,26,FALSE)))</f>
        <v>0.17770993761951034</v>
      </c>
      <c r="BR1757" s="51">
        <f t="shared" si="369"/>
        <v>0.17770993761951034</v>
      </c>
      <c r="BS1757" s="32" t="str">
        <f t="shared" si="363"/>
        <v>13646_201427</v>
      </c>
      <c r="BT1757" s="53">
        <f t="shared" si="364"/>
        <v>0.12703323403823941</v>
      </c>
    </row>
    <row r="1758" spans="1:72" x14ac:dyDescent="0.15">
      <c r="A1758" s="16">
        <v>13646</v>
      </c>
      <c r="B1758" s="17">
        <v>201501</v>
      </c>
      <c r="C1758" s="3">
        <v>0</v>
      </c>
      <c r="D1758" s="23">
        <v>4.0501446480231573E-2</v>
      </c>
      <c r="E1758" s="18">
        <v>1.7701518168140827E-2</v>
      </c>
      <c r="F1758" s="24">
        <v>3</v>
      </c>
      <c r="G1758" s="24">
        <v>2</v>
      </c>
      <c r="H1758" s="20">
        <v>1.7776145066405419E-2</v>
      </c>
      <c r="I1758" s="20">
        <v>-6.4246292915536851E-3</v>
      </c>
      <c r="J1758" s="24">
        <v>2</v>
      </c>
      <c r="K1758" s="24">
        <v>1</v>
      </c>
      <c r="L1758" s="20">
        <v>3.2786885245901676E-2</v>
      </c>
      <c r="M1758" s="20">
        <v>-7.3193046660566807E-3</v>
      </c>
      <c r="N1758" s="19">
        <v>1.093</v>
      </c>
      <c r="O1758" s="19">
        <v>1.0205415499533146</v>
      </c>
      <c r="P1758" s="25">
        <v>42010</v>
      </c>
      <c r="Q1758" s="20">
        <v>-1.2808783165599302E-2</v>
      </c>
      <c r="R1758" s="25">
        <v>42013</v>
      </c>
      <c r="S1758" s="25">
        <f>IF(ISNUMBER(R1758),VLOOKUP(B1758,Index!$B$3:$AB$18,27,FALSE),"")</f>
        <v>42013</v>
      </c>
      <c r="T1758" s="25">
        <f>IF(ISNUMBER($R1758),VLOOKUP($B1758,Index!$B$21:$AB$36,27,FALSE),"")</f>
        <v>42013</v>
      </c>
      <c r="U1758" s="25">
        <f>IF(ISNUMBER($R1758),VLOOKUP($B1758,Index!$B$39:$AB$54,27,FALSE),"")</f>
        <v>42011</v>
      </c>
      <c r="W1758" s="18">
        <v>2.9161041465766733</v>
      </c>
      <c r="X1758" s="19">
        <v>0.6</v>
      </c>
      <c r="Y1758" s="18">
        <v>0.33586269272505859</v>
      </c>
      <c r="Z1758" s="19">
        <f t="shared" si="365"/>
        <v>0</v>
      </c>
      <c r="AA1758" s="21">
        <v>3.1620057859209281</v>
      </c>
      <c r="AB1758" s="3">
        <v>0</v>
      </c>
      <c r="AC1758" s="18">
        <v>8.5036633936816681</v>
      </c>
      <c r="AD1758" s="19">
        <v>0.36</v>
      </c>
      <c r="AE1758" s="18">
        <v>0.11280374836452713</v>
      </c>
      <c r="AF1758" s="19">
        <f t="shared" si="366"/>
        <v>0</v>
      </c>
      <c r="AG1758" s="21">
        <v>9.9982805901974263</v>
      </c>
      <c r="AH1758" s="3">
        <v>0</v>
      </c>
      <c r="AK1758" t="str">
        <f t="shared" si="371"/>
        <v/>
      </c>
      <c r="AL1758" t="str">
        <f t="shared" si="371"/>
        <v/>
      </c>
      <c r="AM1758" t="str">
        <f t="shared" si="371"/>
        <v/>
      </c>
      <c r="AN1758" t="str">
        <f t="shared" si="371"/>
        <v/>
      </c>
      <c r="AO1758" t="str">
        <f t="shared" si="371"/>
        <v/>
      </c>
      <c r="AP1758" t="str">
        <f t="shared" si="371"/>
        <v/>
      </c>
      <c r="AQ1758" t="str">
        <f t="shared" si="371"/>
        <v/>
      </c>
      <c r="AR1758">
        <f t="shared" si="371"/>
        <v>3.1620057859209281</v>
      </c>
      <c r="AS1758" t="str">
        <f t="shared" si="371"/>
        <v/>
      </c>
      <c r="AT1758" t="str">
        <f t="shared" si="371"/>
        <v/>
      </c>
      <c r="AU1758" t="str">
        <f t="shared" si="371"/>
        <v/>
      </c>
      <c r="AV1758" t="str">
        <f t="shared" si="371"/>
        <v/>
      </c>
      <c r="AW1758" t="str">
        <f t="shared" si="371"/>
        <v/>
      </c>
      <c r="AX1758" t="str">
        <f t="shared" si="371"/>
        <v/>
      </c>
      <c r="AZ1758" s="46">
        <f>IF(ISNUMBER(VLOOKUP($B1758,Stats!$A$2:$AA$19,2,FALSE))=FALSE,"",IF(ISNUMBER(W1758),(W1758-VLOOKUP($B1758,Stats!$A$2:$AA$19,2,FALSE))/VLOOKUP($B1758,Stats!$A$2:$AA$19,16,FALSE),""))</f>
        <v>0.75598700589796131</v>
      </c>
      <c r="BA1758" s="46">
        <f>IF(ISNUMBER(VLOOKUP($B1758,Stats!$A$2:$AA$19,2,FALSE))=FALSE,"",IF(ISNUMBER(X1758),(X1758-VLOOKUP($B1758,Stats!$A$2:$AA$19,3,FALSE))/VLOOKUP($B1758,Stats!$A$2:$AA$19,17,FALSE),""))</f>
        <v>0.25266102439703397</v>
      </c>
      <c r="BB1758" s="46"/>
      <c r="BC1758" s="46"/>
      <c r="BD1758" s="44">
        <f t="shared" si="362"/>
        <v>0.5043240151474977</v>
      </c>
      <c r="BE1758" s="46">
        <f>IF(ISNUMBER(VLOOKUP($B1758,Stats!$A$2:$AA$19,2,FALSE))=FALSE,"",IF(ISNUMBER(Y1758),(Y1758-VLOOKUP($B1758,Stats!$A$2:$AA$19,5,FALSE))/VLOOKUP($B1758,Stats!$A$2:$AA$19,19,FALSE),""))</f>
        <v>0.58429292379678455</v>
      </c>
      <c r="BF1758" s="46"/>
      <c r="BG1758" s="46"/>
      <c r="BH1758" s="46">
        <f>IF(ISNUMBER(VLOOKUP($B1758,Stats!$A$2:$AA$19,2,FALSE))=FALSE,"",IF(ISNUMBER(Z1758),(Z1758-VLOOKUP($B1758,Stats!$A$2:$AA$19,8,FALSE))/VLOOKUP($B1758,Stats!$A$2:$AA$19,22,FALSE),""))</f>
        <v>-0.58823842946080296</v>
      </c>
      <c r="BI1758" s="46" t="str">
        <f>IF(ISNUMBER(VLOOKUP($B1758,Stats!$A$2:$AA$19,2,FALSE))=FALSE,"",IF(ISNUMBER(#REF!),(#REF!-VLOOKUP($B1758,Stats!$A$2:$AA$19,9,FALSE))/VLOOKUP($B1758,Stats!$A$2:$AA$19,23,FALSE),""))</f>
        <v/>
      </c>
      <c r="BJ1758" s="46" t="str">
        <f>IF(ISNUMBER(VLOOKUP($B1758,Stats!$A$2:$AA$19,2,FALSE))=FALSE,"",IF(ISNUMBER(#REF!),(#REF!-VLOOKUP($B1758,Stats!$A$2:$AA$19,10,FALSE))/VLOOKUP($B1758,Stats!$A$2:$AA$19,24,FALSE),""))</f>
        <v/>
      </c>
      <c r="BK1758" s="44">
        <f t="shared" si="368"/>
        <v>-0.58547657549599008</v>
      </c>
      <c r="BL1758" s="46" t="str">
        <f>IF(ISNUMBER(VLOOKUP($B1758,Stats!$A$2:$AA$19,2,FALSE))=FALSE,"",IF(ISNUMBER(#REF!),(#REF!-VLOOKUP($B1758,Stats!$A$2:$AA$19,11,FALSE))/VLOOKUP($B1758,Stats!$A$2:$AA$19,25,FALSE),""))</f>
        <v/>
      </c>
      <c r="BM1758" s="46">
        <f>IF(ISNUMBER(VLOOKUP($B1758,Stats!$A$2:$AA$19,2,FALSE))=FALSE,"",IF(ISNUMBER(AA1758),(AA1758-VLOOKUP($B1758,Stats!$A$2:$AA$19,12,FALSE))/VLOOKUP($B1758,Stats!$A$2:$AA$19,26,FALSE),""))</f>
        <v>-0.17270041314562731</v>
      </c>
      <c r="BN1758" s="46" t="str">
        <f>IF(ISNUMBER(VLOOKUP($B1758,Stats!$A$2:$AA$19,2,FALSE))=FALSE,"",IF(ISNUMBER(#REF!),(#REF!-VLOOKUP($B1758,Stats!$A$2:$AA$19,13,FALSE))/VLOOKUP($B1758,Stats!$A$2:$AA$19,27,FALSE),""))</f>
        <v/>
      </c>
      <c r="BO1758" s="46" t="str">
        <f>IF(ISNUMBER(VLOOKUP($B1758,Stats!$A$2:$AA$19,2,FALSE))=FALSE,"",IF(ISNUMBER(#REF!),(#REF!-VLOOKUP($B1758,Stats!$A$2:$AA$19,14,FALSE))/VLOOKUP($B1758,Stats!$A$2:$AB$19,28,FALSE),""))</f>
        <v/>
      </c>
      <c r="BP1758" s="46"/>
      <c r="BQ1758" s="46">
        <f>IF(ISNUMBER(VLOOKUP($B1758,Stats!$A$2:$AA$19,2,FALSE))=FALSE,"",IF(ISNUMBER(BM1758),BM1758,(VLOOKUP($B1758,Stats!$A$2:$AT$19,46,FALSE)-VLOOKUP($B1758,Stats!$A$2:$AA$19,12,FALSE))/VLOOKUP($B1758,Stats!$A$2:$AA$19,26,FALSE)))</f>
        <v>-0.17270041314562731</v>
      </c>
      <c r="BR1758" s="51">
        <f t="shared" si="369"/>
        <v>-0.17270041314562731</v>
      </c>
      <c r="BS1758" s="32" t="str">
        <f t="shared" si="363"/>
        <v>13646_201501</v>
      </c>
      <c r="BT1758" s="53">
        <f t="shared" si="364"/>
        <v>-0.28496122489721998</v>
      </c>
    </row>
    <row r="1759" spans="1:72" x14ac:dyDescent="0.15">
      <c r="A1759" s="16">
        <v>13646</v>
      </c>
      <c r="B1759" s="17">
        <v>201502</v>
      </c>
      <c r="C1759" s="3">
        <v>0</v>
      </c>
      <c r="D1759" s="23">
        <v>8.5264133456904645E-2</v>
      </c>
      <c r="E1759" s="18">
        <v>2.1154561020168151E-2</v>
      </c>
      <c r="F1759" s="24">
        <v>8</v>
      </c>
      <c r="G1759" s="24">
        <v>2</v>
      </c>
      <c r="H1759" s="20">
        <v>1.6238090599529909E-2</v>
      </c>
      <c r="I1759" s="20">
        <v>-2.2861732231454546E-2</v>
      </c>
      <c r="J1759" s="24">
        <v>5</v>
      </c>
      <c r="K1759" s="24">
        <v>1</v>
      </c>
      <c r="L1759" s="20">
        <v>3.9594843462246621E-2</v>
      </c>
      <c r="M1759" s="20">
        <v>-3.8938053097344993E-2</v>
      </c>
      <c r="N1759" s="19">
        <v>1.179</v>
      </c>
      <c r="O1759" s="19">
        <v>1.0776965265082266</v>
      </c>
      <c r="P1759" s="25">
        <v>42026</v>
      </c>
      <c r="Q1759" s="20">
        <v>-3.8938053097344993E-2</v>
      </c>
      <c r="R1759" s="25">
        <v>42023</v>
      </c>
      <c r="S1759" s="25">
        <f>IF(ISNUMBER(R1759),VLOOKUP(B1759,Index!$B$3:$AB$18,27,FALSE),"")</f>
        <v>42023</v>
      </c>
      <c r="T1759" s="25">
        <f>IF(ISNUMBER($R1759),VLOOKUP($B1759,Index!$B$21:$AB$36,27,FALSE),"")</f>
        <v>42023</v>
      </c>
      <c r="U1759" s="25">
        <f>IF(ISNUMBER($R1759),VLOOKUP($B1759,Index!$B$39:$AB$54,27,FALSE),"")</f>
        <v>42027</v>
      </c>
      <c r="W1759" s="18">
        <v>2.5579240037071393</v>
      </c>
      <c r="X1759" s="19">
        <v>0.8</v>
      </c>
      <c r="Y1759" s="18">
        <v>0.40137957434847926</v>
      </c>
      <c r="Z1759" s="19">
        <f t="shared" si="365"/>
        <v>0</v>
      </c>
      <c r="AA1759" s="21">
        <v>2.1897379728705135</v>
      </c>
      <c r="AB1759" s="3">
        <v>0</v>
      </c>
      <c r="AC1759" s="18">
        <v>6.5429752087411615</v>
      </c>
      <c r="AD1759" s="19">
        <v>0.64000000000000012</v>
      </c>
      <c r="AE1759" s="18">
        <v>0.1611055627041664</v>
      </c>
      <c r="AF1759" s="19">
        <f t="shared" si="366"/>
        <v>0</v>
      </c>
      <c r="AG1759" s="21">
        <v>4.7949523898310655</v>
      </c>
      <c r="AH1759" s="3">
        <v>0</v>
      </c>
      <c r="AK1759" t="str">
        <f t="shared" si="371"/>
        <v/>
      </c>
      <c r="AL1759" t="str">
        <f t="shared" si="371"/>
        <v/>
      </c>
      <c r="AM1759" t="str">
        <f t="shared" si="371"/>
        <v/>
      </c>
      <c r="AN1759" t="str">
        <f t="shared" si="371"/>
        <v/>
      </c>
      <c r="AO1759" t="str">
        <f t="shared" si="371"/>
        <v/>
      </c>
      <c r="AP1759" t="str">
        <f t="shared" si="371"/>
        <v/>
      </c>
      <c r="AQ1759" t="str">
        <f t="shared" si="371"/>
        <v/>
      </c>
      <c r="AR1759" t="str">
        <f t="shared" si="371"/>
        <v/>
      </c>
      <c r="AS1759">
        <f t="shared" si="371"/>
        <v>2.1897379728705135</v>
      </c>
      <c r="AT1759" t="str">
        <f t="shared" si="371"/>
        <v/>
      </c>
      <c r="AU1759" t="str">
        <f t="shared" si="371"/>
        <v/>
      </c>
      <c r="AV1759" t="str">
        <f t="shared" si="371"/>
        <v/>
      </c>
      <c r="AW1759" t="str">
        <f t="shared" si="371"/>
        <v/>
      </c>
      <c r="AX1759" t="str">
        <f t="shared" si="371"/>
        <v/>
      </c>
      <c r="AZ1759" s="46">
        <f>IF(ISNUMBER(VLOOKUP($B1759,Stats!$A$2:$AA$19,2,FALSE))=FALSE,"",IF(ISNUMBER(W1759),(W1759-VLOOKUP($B1759,Stats!$A$2:$AA$19,2,FALSE))/VLOOKUP($B1759,Stats!$A$2:$AA$19,16,FALSE),""))</f>
        <v>2.6422883775113233</v>
      </c>
      <c r="BA1759" s="46">
        <f>IF(ISNUMBER(VLOOKUP($B1759,Stats!$A$2:$AA$19,2,FALSE))=FALSE,"",IF(ISNUMBER(X1759),(X1759-VLOOKUP($B1759,Stats!$A$2:$AA$19,3,FALSE))/VLOOKUP($B1759,Stats!$A$2:$AA$19,17,FALSE),""))</f>
        <v>1.2892765556780705</v>
      </c>
      <c r="BB1759" s="46"/>
      <c r="BC1759" s="46"/>
      <c r="BD1759" s="44">
        <f t="shared" si="362"/>
        <v>1.965782466594697</v>
      </c>
      <c r="BE1759" s="46">
        <f>IF(ISNUMBER(VLOOKUP($B1759,Stats!$A$2:$AA$19,2,FALSE))=FALSE,"",IF(ISNUMBER(Y1759),(Y1759-VLOOKUP($B1759,Stats!$A$2:$AA$19,5,FALSE))/VLOOKUP($B1759,Stats!$A$2:$AA$19,19,FALSE),""))</f>
        <v>0.49760620157548063</v>
      </c>
      <c r="BF1759" s="46"/>
      <c r="BG1759" s="46"/>
      <c r="BH1759" s="46">
        <f>IF(ISNUMBER(VLOOKUP($B1759,Stats!$A$2:$AA$19,2,FALSE))=FALSE,"",IF(ISNUMBER(Z1759),(Z1759-VLOOKUP($B1759,Stats!$A$2:$AA$19,8,FALSE))/VLOOKUP($B1759,Stats!$A$2:$AA$19,22,FALSE),""))</f>
        <v>-0.48836753916131515</v>
      </c>
      <c r="BI1759" s="46" t="str">
        <f>IF(ISNUMBER(VLOOKUP($B1759,Stats!$A$2:$AA$19,2,FALSE))=FALSE,"",IF(ISNUMBER(#REF!),(#REF!-VLOOKUP($B1759,Stats!$A$2:$AA$19,9,FALSE))/VLOOKUP($B1759,Stats!$A$2:$AA$19,23,FALSE),""))</f>
        <v/>
      </c>
      <c r="BJ1759" s="46" t="str">
        <f>IF(ISNUMBER(VLOOKUP($B1759,Stats!$A$2:$AA$19,2,FALSE))=FALSE,"",IF(ISNUMBER(#REF!),(#REF!-VLOOKUP($B1759,Stats!$A$2:$AA$19,10,FALSE))/VLOOKUP($B1759,Stats!$A$2:$AA$19,24,FALSE),""))</f>
        <v/>
      </c>
      <c r="BK1759" s="44">
        <f t="shared" si="368"/>
        <v>-0.49483460285123099</v>
      </c>
      <c r="BL1759" s="46" t="str">
        <f>IF(ISNUMBER(VLOOKUP($B1759,Stats!$A$2:$AA$19,2,FALSE))=FALSE,"",IF(ISNUMBER(#REF!),(#REF!-VLOOKUP($B1759,Stats!$A$2:$AA$19,11,FALSE))/VLOOKUP($B1759,Stats!$A$2:$AA$19,25,FALSE),""))</f>
        <v/>
      </c>
      <c r="BM1759" s="46">
        <f>IF(ISNUMBER(VLOOKUP($B1759,Stats!$A$2:$AA$19,2,FALSE))=FALSE,"",IF(ISNUMBER(AA1759),(AA1759-VLOOKUP($B1759,Stats!$A$2:$AA$19,12,FALSE))/VLOOKUP($B1759,Stats!$A$2:$AA$19,26,FALSE),""))</f>
        <v>-5.9670531264227063E-2</v>
      </c>
      <c r="BN1759" s="46" t="str">
        <f>IF(ISNUMBER(VLOOKUP($B1759,Stats!$A$2:$AA$19,2,FALSE))=FALSE,"",IF(ISNUMBER(#REF!),(#REF!-VLOOKUP($B1759,Stats!$A$2:$AA$19,13,FALSE))/VLOOKUP($B1759,Stats!$A$2:$AA$19,27,FALSE),""))</f>
        <v/>
      </c>
      <c r="BO1759" s="46" t="str">
        <f>IF(ISNUMBER(VLOOKUP($B1759,Stats!$A$2:$AA$19,2,FALSE))=FALSE,"",IF(ISNUMBER(#REF!),(#REF!-VLOOKUP($B1759,Stats!$A$2:$AA$19,14,FALSE))/VLOOKUP($B1759,Stats!$A$2:$AB$19,28,FALSE),""))</f>
        <v/>
      </c>
      <c r="BP1759" s="46"/>
      <c r="BQ1759" s="46">
        <f>IF(ISNUMBER(VLOOKUP($B1759,Stats!$A$2:$AA$19,2,FALSE))=FALSE,"",IF(ISNUMBER(BM1759),BM1759,(VLOOKUP($B1759,Stats!$A$2:$AT$19,46,FALSE)-VLOOKUP($B1759,Stats!$A$2:$AA$19,12,FALSE))/VLOOKUP($B1759,Stats!$A$2:$AA$19,26,FALSE)))</f>
        <v>-5.9670531264227063E-2</v>
      </c>
      <c r="BR1759" s="51">
        <f t="shared" si="369"/>
        <v>-5.9670531264227063E-2</v>
      </c>
      <c r="BS1759" s="32" t="str">
        <f t="shared" si="363"/>
        <v>13646_201502</v>
      </c>
      <c r="BT1759" s="53">
        <f t="shared" si="364"/>
        <v>8.4321625355355423E-2</v>
      </c>
    </row>
    <row r="1760" spans="1:72" x14ac:dyDescent="0.15">
      <c r="A1760" s="16">
        <v>13646</v>
      </c>
      <c r="B1760" s="17">
        <v>201503</v>
      </c>
      <c r="C1760" s="3">
        <v>0</v>
      </c>
      <c r="D1760" s="23">
        <v>-2.7327070879590076E-2</v>
      </c>
      <c r="E1760" s="18">
        <v>9.0370974630071006E-3</v>
      </c>
      <c r="F1760" s="24">
        <v>3</v>
      </c>
      <c r="G1760" s="24">
        <v>7</v>
      </c>
      <c r="H1760" s="20">
        <v>9.4068937529066723E-3</v>
      </c>
      <c r="I1760" s="20">
        <v>-7.9317651365156915E-3</v>
      </c>
      <c r="J1760" s="24">
        <v>2</v>
      </c>
      <c r="K1760" s="24">
        <v>4</v>
      </c>
      <c r="L1760" s="20">
        <v>1.1206896551724244E-2</v>
      </c>
      <c r="M1760" s="20">
        <v>-1.4705882352941124E-2</v>
      </c>
      <c r="N1760" s="19">
        <v>1.1910000000000001</v>
      </c>
      <c r="O1760" s="19">
        <v>1.0059121621621623</v>
      </c>
      <c r="P1760" s="25">
        <v>42031</v>
      </c>
      <c r="Q1760" s="20">
        <v>-4.3660789252728871E-2</v>
      </c>
      <c r="R1760" s="25">
        <v>42041</v>
      </c>
      <c r="S1760" s="25">
        <f>IF(ISNUMBER(R1760),VLOOKUP(B1760,Index!$B$3:$AB$18,27,FALSE),"")</f>
        <v>42041</v>
      </c>
      <c r="T1760" s="25">
        <f>IF(ISNUMBER($R1760),VLOOKUP($B1760,Index!$B$21:$AB$36,27,FALSE),"")</f>
        <v>42041</v>
      </c>
      <c r="U1760" s="25">
        <f>IF(ISNUMBER($R1760),VLOOKUP($B1760,Index!$B$39:$AB$54,27,FALSE),"")</f>
        <v>42034</v>
      </c>
      <c r="W1760" s="18">
        <v>-0.81981212638770229</v>
      </c>
      <c r="X1760" s="19">
        <v>0.3</v>
      </c>
      <c r="Y1760" s="18">
        <v>0.17146686852019014</v>
      </c>
      <c r="Z1760" s="19">
        <f t="shared" si="365"/>
        <v>0</v>
      </c>
      <c r="AA1760" s="21" t="s">
        <v>25</v>
      </c>
      <c r="AB1760" s="3">
        <v>0</v>
      </c>
      <c r="AC1760" s="18">
        <v>0.67209192257232597</v>
      </c>
      <c r="AD1760" s="19">
        <v>0.09</v>
      </c>
      <c r="AE1760" s="18">
        <v>2.9400887000120172E-2</v>
      </c>
      <c r="AF1760" s="19">
        <f t="shared" si="366"/>
        <v>0</v>
      </c>
      <c r="AG1760" s="21" t="s">
        <v>25</v>
      </c>
      <c r="AH1760" s="3">
        <v>0</v>
      </c>
      <c r="AK1760" t="str">
        <f t="shared" si="371"/>
        <v/>
      </c>
      <c r="AL1760" t="str">
        <f t="shared" si="371"/>
        <v/>
      </c>
      <c r="AM1760" t="str">
        <f t="shared" si="371"/>
        <v/>
      </c>
      <c r="AN1760" t="str">
        <f t="shared" si="371"/>
        <v/>
      </c>
      <c r="AO1760" t="str">
        <f t="shared" si="371"/>
        <v/>
      </c>
      <c r="AP1760" t="str">
        <f t="shared" si="371"/>
        <v/>
      </c>
      <c r="AQ1760" t="str">
        <f t="shared" si="371"/>
        <v/>
      </c>
      <c r="AR1760" t="str">
        <f t="shared" si="371"/>
        <v/>
      </c>
      <c r="AS1760" t="str">
        <f t="shared" si="371"/>
        <v/>
      </c>
      <c r="AT1760" t="str">
        <f t="shared" si="371"/>
        <v/>
      </c>
      <c r="AU1760" t="str">
        <f t="shared" si="371"/>
        <v/>
      </c>
      <c r="AV1760" t="str">
        <f t="shared" si="371"/>
        <v/>
      </c>
      <c r="AW1760" t="str">
        <f t="shared" si="371"/>
        <v/>
      </c>
      <c r="AX1760" t="str">
        <f t="shared" si="371"/>
        <v/>
      </c>
      <c r="AZ1760" s="46">
        <f>IF(ISNUMBER(VLOOKUP($B1760,Stats!$A$2:$AA$19,2,FALSE))=FALSE,"",IF(ISNUMBER(W1760),(W1760-VLOOKUP($B1760,Stats!$A$2:$AA$19,2,FALSE))/VLOOKUP($B1760,Stats!$A$2:$AA$19,16,FALSE),""))</f>
        <v>-0.15967082179973094</v>
      </c>
      <c r="BA1760" s="46">
        <f>IF(ISNUMBER(VLOOKUP($B1760,Stats!$A$2:$AA$19,2,FALSE))=FALSE,"",IF(ISNUMBER(X1760),(X1760-VLOOKUP($B1760,Stats!$A$2:$AA$19,3,FALSE))/VLOOKUP($B1760,Stats!$A$2:$AA$19,17,FALSE),""))</f>
        <v>-0.45237065647630298</v>
      </c>
      <c r="BB1760" s="46"/>
      <c r="BC1760" s="46"/>
      <c r="BD1760" s="44">
        <f t="shared" si="362"/>
        <v>-0.30602073913801697</v>
      </c>
      <c r="BE1760" s="46">
        <f>IF(ISNUMBER(VLOOKUP($B1760,Stats!$A$2:$AA$19,2,FALSE))=FALSE,"",IF(ISNUMBER(Y1760),(Y1760-VLOOKUP($B1760,Stats!$A$2:$AA$19,5,FALSE))/VLOOKUP($B1760,Stats!$A$2:$AA$19,19,FALSE),""))</f>
        <v>0.14480553069796179</v>
      </c>
      <c r="BF1760" s="46"/>
      <c r="BG1760" s="46"/>
      <c r="BH1760" s="46">
        <f>IF(ISNUMBER(VLOOKUP($B1760,Stats!$A$2:$AA$19,2,FALSE))=FALSE,"",IF(ISNUMBER(Z1760),(Z1760-VLOOKUP($B1760,Stats!$A$2:$AA$19,8,FALSE))/VLOOKUP($B1760,Stats!$A$2:$AA$19,22,FALSE),""))</f>
        <v>-0.64412337137479436</v>
      </c>
      <c r="BI1760" s="46" t="str">
        <f>IF(ISNUMBER(VLOOKUP($B1760,Stats!$A$2:$AA$19,2,FALSE))=FALSE,"",IF(ISNUMBER(#REF!),(#REF!-VLOOKUP($B1760,Stats!$A$2:$AA$19,9,FALSE))/VLOOKUP($B1760,Stats!$A$2:$AA$19,23,FALSE),""))</f>
        <v/>
      </c>
      <c r="BJ1760" s="46" t="str">
        <f>IF(ISNUMBER(VLOOKUP($B1760,Stats!$A$2:$AA$19,2,FALSE))=FALSE,"",IF(ISNUMBER(#REF!),(#REF!-VLOOKUP($B1760,Stats!$A$2:$AA$19,10,FALSE))/VLOOKUP($B1760,Stats!$A$2:$AA$19,24,FALSE),""))</f>
        <v/>
      </c>
      <c r="BK1760" s="44">
        <f t="shared" si="368"/>
        <v>-0.29460088290101155</v>
      </c>
      <c r="BL1760" s="46" t="str">
        <f>IF(ISNUMBER(VLOOKUP($B1760,Stats!$A$2:$AA$19,2,FALSE))=FALSE,"",IF(ISNUMBER(#REF!),(#REF!-VLOOKUP($B1760,Stats!$A$2:$AA$19,11,FALSE))/VLOOKUP($B1760,Stats!$A$2:$AA$19,25,FALSE),""))</f>
        <v/>
      </c>
      <c r="BM1760" s="46" t="str">
        <f>IF(ISNUMBER(VLOOKUP($B1760,Stats!$A$2:$AA$19,2,FALSE))=FALSE,"",IF(ISNUMBER(AA1760),(AA1760-VLOOKUP($B1760,Stats!$A$2:$AA$19,12,FALSE))/VLOOKUP($B1760,Stats!$A$2:$AA$19,26,FALSE),""))</f>
        <v/>
      </c>
      <c r="BN1760" s="46" t="str">
        <f>IF(ISNUMBER(VLOOKUP($B1760,Stats!$A$2:$AA$19,2,FALSE))=FALSE,"",IF(ISNUMBER(#REF!),(#REF!-VLOOKUP($B1760,Stats!$A$2:$AA$19,13,FALSE))/VLOOKUP($B1760,Stats!$A$2:$AA$19,27,FALSE),""))</f>
        <v/>
      </c>
      <c r="BO1760" s="46" t="str">
        <f>IF(ISNUMBER(VLOOKUP($B1760,Stats!$A$2:$AA$19,2,FALSE))=FALSE,"",IF(ISNUMBER(#REF!),(#REF!-VLOOKUP($B1760,Stats!$A$2:$AA$19,14,FALSE))/VLOOKUP($B1760,Stats!$A$2:$AB$19,28,FALSE),""))</f>
        <v/>
      </c>
      <c r="BP1760" s="46"/>
      <c r="BQ1760" s="46">
        <f>IF(ISNUMBER(VLOOKUP($B1760,Stats!$A$2:$AA$19,2,FALSE))=FALSE,"",IF(ISNUMBER(BM1760),BM1760,(VLOOKUP($B1760,Stats!$A$2:$AT$19,46,FALSE)-VLOOKUP($B1760,Stats!$A$2:$AA$19,12,FALSE))/VLOOKUP($B1760,Stats!$A$2:$AA$19,26,FALSE)))</f>
        <v>-0.53964354662323732</v>
      </c>
      <c r="BR1760" s="51">
        <f t="shared" si="369"/>
        <v>-0.53964354662323732</v>
      </c>
      <c r="BS1760" s="32" t="str">
        <f t="shared" si="363"/>
        <v>13646_201503</v>
      </c>
      <c r="BT1760" s="53">
        <f t="shared" si="364"/>
        <v>-0.34589338689285781</v>
      </c>
    </row>
    <row r="1761" spans="1:72" x14ac:dyDescent="0.15">
      <c r="A1761" s="16">
        <v>13646</v>
      </c>
      <c r="B1761" s="17">
        <v>201504</v>
      </c>
      <c r="C1761" s="3">
        <v>0</v>
      </c>
      <c r="D1761" s="23">
        <v>7.0237050043898241E-2</v>
      </c>
      <c r="E1761" s="18">
        <v>6.2520831733541013E-3</v>
      </c>
      <c r="F1761" s="24">
        <v>6</v>
      </c>
      <c r="G1761" s="24">
        <v>1</v>
      </c>
      <c r="H1761" s="20">
        <v>1.1534125876535758E-2</v>
      </c>
      <c r="I1761" s="20">
        <v>-8.779631255487752E-4</v>
      </c>
      <c r="J1761" s="24">
        <v>6</v>
      </c>
      <c r="K1761" s="24">
        <v>1</v>
      </c>
      <c r="L1761" s="20">
        <v>1.5833333333333366E-2</v>
      </c>
      <c r="M1761" s="20">
        <v>-8.779631255487752E-4</v>
      </c>
      <c r="N1761" s="19">
        <v>1.2190000000000001</v>
      </c>
      <c r="O1761" s="19">
        <v>1.0711775043936733</v>
      </c>
      <c r="P1761" s="25">
        <v>42052</v>
      </c>
      <c r="Q1761" s="20">
        <v>0</v>
      </c>
      <c r="R1761" s="25">
        <v>42044</v>
      </c>
      <c r="S1761" s="25">
        <f>IF(ISNUMBER(R1761),VLOOKUP(B1761,Index!$B$3:$AB$18,27,FALSE),"")</f>
        <v>42044</v>
      </c>
      <c r="T1761" s="25">
        <f>IF(ISNUMBER($R1761),VLOOKUP($B1761,Index!$B$21:$AB$36,27,FALSE),"")</f>
        <v>42044</v>
      </c>
      <c r="U1761" s="25">
        <f>IF(ISNUMBER($R1761),VLOOKUP($B1761,Index!$B$39:$AB$54,27,FALSE),"")</f>
        <v>42052</v>
      </c>
      <c r="W1761" s="18">
        <v>2.8094820017559297</v>
      </c>
      <c r="X1761" s="19">
        <v>0.8571428571428571</v>
      </c>
      <c r="Y1761" s="18">
        <v>0.11862493769167383</v>
      </c>
      <c r="Z1761" s="19">
        <f t="shared" si="365"/>
        <v>0</v>
      </c>
      <c r="AA1761" s="21" t="s">
        <v>25</v>
      </c>
      <c r="AB1761" s="3">
        <v>0</v>
      </c>
      <c r="AC1761" s="18">
        <v>7.8931891181905058</v>
      </c>
      <c r="AD1761" s="19">
        <v>0.73469387755102034</v>
      </c>
      <c r="AE1761" s="18">
        <v>1.4071875842353499E-2</v>
      </c>
      <c r="AF1761" s="19">
        <f t="shared" si="366"/>
        <v>0</v>
      </c>
      <c r="AG1761" s="21" t="s">
        <v>25</v>
      </c>
      <c r="AH1761" s="3">
        <v>0</v>
      </c>
      <c r="AK1761" t="str">
        <f t="shared" si="371"/>
        <v/>
      </c>
      <c r="AL1761" t="str">
        <f t="shared" si="371"/>
        <v/>
      </c>
      <c r="AM1761" t="str">
        <f t="shared" si="371"/>
        <v/>
      </c>
      <c r="AN1761" t="str">
        <f t="shared" si="371"/>
        <v/>
      </c>
      <c r="AO1761" t="str">
        <f t="shared" si="371"/>
        <v/>
      </c>
      <c r="AP1761" t="str">
        <f t="shared" si="371"/>
        <v/>
      </c>
      <c r="AQ1761" t="str">
        <f t="shared" si="371"/>
        <v/>
      </c>
      <c r="AR1761" t="str">
        <f t="shared" si="371"/>
        <v/>
      </c>
      <c r="AS1761" t="str">
        <f t="shared" si="371"/>
        <v/>
      </c>
      <c r="AT1761" t="str">
        <f t="shared" si="371"/>
        <v/>
      </c>
      <c r="AU1761" t="str">
        <f t="shared" si="371"/>
        <v/>
      </c>
      <c r="AV1761" t="str">
        <f t="shared" si="371"/>
        <v/>
      </c>
      <c r="AW1761" t="str">
        <f t="shared" si="371"/>
        <v/>
      </c>
      <c r="AX1761" t="str">
        <f t="shared" si="371"/>
        <v/>
      </c>
      <c r="AZ1761" s="46">
        <f>IF(ISNUMBER(VLOOKUP($B1761,Stats!$A$2:$AA$19,2,FALSE))=FALSE,"",IF(ISNUMBER(W1761),(W1761-VLOOKUP($B1761,Stats!$A$2:$AA$19,2,FALSE))/VLOOKUP($B1761,Stats!$A$2:$AA$19,16,FALSE),""))</f>
        <v>0.69551980820431913</v>
      </c>
      <c r="BA1761" s="46">
        <f>IF(ISNUMBER(VLOOKUP($B1761,Stats!$A$2:$AA$19,2,FALSE))=FALSE,"",IF(ISNUMBER(X1761),(X1761-VLOOKUP($B1761,Stats!$A$2:$AA$19,3,FALSE))/VLOOKUP($B1761,Stats!$A$2:$AA$19,17,FALSE),""))</f>
        <v>-2.8916520771255196E-2</v>
      </c>
      <c r="BB1761" s="46"/>
      <c r="BC1761" s="46"/>
      <c r="BD1761" s="44">
        <f t="shared" si="362"/>
        <v>0.33330164371653198</v>
      </c>
      <c r="BE1761" s="46">
        <f>IF(ISNUMBER(VLOOKUP($B1761,Stats!$A$2:$AA$19,2,FALSE))=FALSE,"",IF(ISNUMBER(Y1761),(Y1761-VLOOKUP($B1761,Stats!$A$2:$AA$19,5,FALSE))/VLOOKUP($B1761,Stats!$A$2:$AA$19,19,FALSE),""))</f>
        <v>4.1999860670304839E-2</v>
      </c>
      <c r="BF1761" s="46"/>
      <c r="BG1761" s="46"/>
      <c r="BH1761" s="46">
        <f>IF(ISNUMBER(VLOOKUP($B1761,Stats!$A$2:$AA$19,2,FALSE))=FALSE,"",IF(ISNUMBER(Z1761),(Z1761-VLOOKUP($B1761,Stats!$A$2:$AA$19,8,FALSE))/VLOOKUP($B1761,Stats!$A$2:$AA$19,22,FALSE),""))</f>
        <v>-0.5145844845400992</v>
      </c>
      <c r="BI1761" s="46" t="str">
        <f>IF(ISNUMBER(VLOOKUP($B1761,Stats!$A$2:$AA$19,2,FALSE))=FALSE,"",IF(ISNUMBER(#REF!),(#REF!-VLOOKUP($B1761,Stats!$A$2:$AA$19,9,FALSE))/VLOOKUP($B1761,Stats!$A$2:$AA$19,23,FALSE),""))</f>
        <v/>
      </c>
      <c r="BJ1761" s="46" t="str">
        <f>IF(ISNUMBER(VLOOKUP($B1761,Stats!$A$2:$AA$19,2,FALSE))=FALSE,"",IF(ISNUMBER(#REF!),(#REF!-VLOOKUP($B1761,Stats!$A$2:$AA$19,10,FALSE))/VLOOKUP($B1761,Stats!$A$2:$AA$19,24,FALSE),""))</f>
        <v/>
      </c>
      <c r="BK1761" s="44">
        <f t="shared" si="368"/>
        <v>-0.18377524783124316</v>
      </c>
      <c r="BL1761" s="46" t="str">
        <f>IF(ISNUMBER(VLOOKUP($B1761,Stats!$A$2:$AA$19,2,FALSE))=FALSE,"",IF(ISNUMBER(#REF!),(#REF!-VLOOKUP($B1761,Stats!$A$2:$AA$19,11,FALSE))/VLOOKUP($B1761,Stats!$A$2:$AA$19,25,FALSE),""))</f>
        <v/>
      </c>
      <c r="BM1761" s="46" t="str">
        <f>IF(ISNUMBER(VLOOKUP($B1761,Stats!$A$2:$AA$19,2,FALSE))=FALSE,"",IF(ISNUMBER(AA1761),(AA1761-VLOOKUP($B1761,Stats!$A$2:$AA$19,12,FALSE))/VLOOKUP($B1761,Stats!$A$2:$AA$19,26,FALSE),""))</f>
        <v/>
      </c>
      <c r="BN1761" s="46" t="str">
        <f>IF(ISNUMBER(VLOOKUP($B1761,Stats!$A$2:$AA$19,2,FALSE))=FALSE,"",IF(ISNUMBER(#REF!),(#REF!-VLOOKUP($B1761,Stats!$A$2:$AA$19,13,FALSE))/VLOOKUP($B1761,Stats!$A$2:$AA$19,27,FALSE),""))</f>
        <v/>
      </c>
      <c r="BO1761" s="46" t="str">
        <f>IF(ISNUMBER(VLOOKUP($B1761,Stats!$A$2:$AA$19,2,FALSE))=FALSE,"",IF(ISNUMBER(#REF!),(#REF!-VLOOKUP($B1761,Stats!$A$2:$AA$19,14,FALSE))/VLOOKUP($B1761,Stats!$A$2:$AB$19,28,FALSE),""))</f>
        <v/>
      </c>
      <c r="BP1761" s="46"/>
      <c r="BQ1761" s="46">
        <f>IF(ISNUMBER(VLOOKUP($B1761,Stats!$A$2:$AA$19,2,FALSE))=FALSE,"",IF(ISNUMBER(BM1761),BM1761,(VLOOKUP($B1761,Stats!$A$2:$AT$19,46,FALSE)-VLOOKUP($B1761,Stats!$A$2:$AA$19,12,FALSE))/VLOOKUP($B1761,Stats!$A$2:$AA$19,26,FALSE)))</f>
        <v>-0.64096278450557098</v>
      </c>
      <c r="BR1761" s="51">
        <f t="shared" si="369"/>
        <v>-0.64096278450557098</v>
      </c>
      <c r="BS1761" s="32" t="str">
        <f t="shared" si="363"/>
        <v>13646_201504</v>
      </c>
      <c r="BT1761" s="53">
        <f t="shared" si="364"/>
        <v>-0.17179737685655369</v>
      </c>
    </row>
    <row r="1762" spans="1:72" x14ac:dyDescent="0.15">
      <c r="A1762" s="16">
        <v>13646</v>
      </c>
      <c r="B1762" s="17">
        <v>201505</v>
      </c>
      <c r="C1762" s="3">
        <v>0</v>
      </c>
      <c r="D1762" s="23">
        <v>1.3945857260049044E-2</v>
      </c>
      <c r="E1762" s="18">
        <v>1.2992602600127535E-2</v>
      </c>
      <c r="F1762" s="24">
        <v>5</v>
      </c>
      <c r="G1762" s="24">
        <v>3</v>
      </c>
      <c r="H1762" s="20">
        <v>9.791234319704056E-3</v>
      </c>
      <c r="I1762" s="20">
        <v>-1.1501718442643694E-2</v>
      </c>
      <c r="J1762" s="24">
        <v>3</v>
      </c>
      <c r="K1762" s="24">
        <v>1</v>
      </c>
      <c r="L1762" s="20">
        <v>2.1311475409836023E-2</v>
      </c>
      <c r="M1762" s="20">
        <v>-1.6706443914081048E-2</v>
      </c>
      <c r="N1762" s="19">
        <v>1.2569999999999999</v>
      </c>
      <c r="O1762" s="19">
        <v>1.0379851362510319</v>
      </c>
      <c r="P1762" s="25">
        <v>42068</v>
      </c>
      <c r="Q1762" s="20">
        <v>-1.6706443914081048E-2</v>
      </c>
      <c r="R1762" s="25">
        <v>42069</v>
      </c>
      <c r="S1762" s="25">
        <f>IF(ISNUMBER(R1762),VLOOKUP(B1762,Index!$B$3:$AB$18,27,FALSE),"")</f>
        <v>42069</v>
      </c>
      <c r="T1762" s="25">
        <f>IF(ISNUMBER($R1762),VLOOKUP($B1762,Index!$B$21:$AB$36,27,FALSE),"")</f>
        <v>42069</v>
      </c>
      <c r="U1762" s="25">
        <f>IF(ISNUMBER($R1762),VLOOKUP($B1762,Index!$B$39:$AB$54,27,FALSE),"")</f>
        <v>42069</v>
      </c>
      <c r="W1762" s="18">
        <v>0.50205086136176558</v>
      </c>
      <c r="X1762" s="19">
        <v>0.625</v>
      </c>
      <c r="Y1762" s="18">
        <v>0.24651730169897343</v>
      </c>
      <c r="Z1762" s="19">
        <f t="shared" si="365"/>
        <v>0</v>
      </c>
      <c r="AA1762" s="21">
        <v>0.83475917028008328</v>
      </c>
      <c r="AB1762" s="3">
        <v>0</v>
      </c>
      <c r="AC1762" s="18">
        <v>0.25205506739409078</v>
      </c>
      <c r="AD1762" s="19">
        <v>0.390625</v>
      </c>
      <c r="AE1762" s="18">
        <v>6.0770780036942688E-2</v>
      </c>
      <c r="AF1762" s="19">
        <f t="shared" si="366"/>
        <v>0</v>
      </c>
      <c r="AG1762" s="21">
        <v>0.69682287236669305</v>
      </c>
      <c r="AH1762" s="3">
        <v>0</v>
      </c>
      <c r="AK1762" t="str">
        <f t="shared" si="371"/>
        <v/>
      </c>
      <c r="AL1762" t="str">
        <f t="shared" si="371"/>
        <v/>
      </c>
      <c r="AM1762" t="str">
        <f t="shared" si="371"/>
        <v/>
      </c>
      <c r="AN1762" t="str">
        <f t="shared" si="371"/>
        <v/>
      </c>
      <c r="AO1762" t="str">
        <f t="shared" si="371"/>
        <v/>
      </c>
      <c r="AP1762" t="str">
        <f t="shared" si="371"/>
        <v/>
      </c>
      <c r="AQ1762" t="str">
        <f t="shared" si="371"/>
        <v/>
      </c>
      <c r="AR1762" t="str">
        <f t="shared" si="371"/>
        <v/>
      </c>
      <c r="AS1762" t="str">
        <f t="shared" si="371"/>
        <v/>
      </c>
      <c r="AT1762" t="str">
        <f t="shared" si="371"/>
        <v/>
      </c>
      <c r="AU1762" t="str">
        <f t="shared" si="371"/>
        <v/>
      </c>
      <c r="AV1762">
        <f t="shared" si="371"/>
        <v>0.83475917028008328</v>
      </c>
      <c r="AW1762" t="str">
        <f t="shared" si="371"/>
        <v/>
      </c>
      <c r="AX1762" t="str">
        <f t="shared" si="371"/>
        <v/>
      </c>
      <c r="AZ1762" s="46">
        <f>IF(ISNUMBER(VLOOKUP($B1762,Stats!$A$2:$AA$19,2,FALSE))=FALSE,"",IF(ISNUMBER(W1762),(W1762-VLOOKUP($B1762,Stats!$A$2:$AA$19,2,FALSE))/VLOOKUP($B1762,Stats!$A$2:$AA$19,16,FALSE),""))</f>
        <v>0.23311536736284574</v>
      </c>
      <c r="BA1762" s="46">
        <f>IF(ISNUMBER(VLOOKUP($B1762,Stats!$A$2:$AA$19,2,FALSE))=FALSE,"",IF(ISNUMBER(X1762),(X1762-VLOOKUP($B1762,Stats!$A$2:$AA$19,3,FALSE))/VLOOKUP($B1762,Stats!$A$2:$AA$19,17,FALSE),""))</f>
        <v>0.35311991189560649</v>
      </c>
      <c r="BB1762" s="46"/>
      <c r="BC1762" s="46"/>
      <c r="BD1762" s="44">
        <f t="shared" si="362"/>
        <v>0.2931176396292261</v>
      </c>
      <c r="BE1762" s="46">
        <f>IF(ISNUMBER(VLOOKUP($B1762,Stats!$A$2:$AA$19,2,FALSE))=FALSE,"",IF(ISNUMBER(Y1762),(Y1762-VLOOKUP($B1762,Stats!$A$2:$AA$19,5,FALSE))/VLOOKUP($B1762,Stats!$A$2:$AA$19,19,FALSE),""))</f>
        <v>0.67053709648855031</v>
      </c>
      <c r="BF1762" s="46"/>
      <c r="BG1762" s="46"/>
      <c r="BH1762" s="46">
        <f>IF(ISNUMBER(VLOOKUP($B1762,Stats!$A$2:$AA$19,2,FALSE))=FALSE,"",IF(ISNUMBER(Z1762),(Z1762-VLOOKUP($B1762,Stats!$A$2:$AA$19,8,FALSE))/VLOOKUP($B1762,Stats!$A$2:$AA$19,22,FALSE),""))</f>
        <v>-0.59810804423176478</v>
      </c>
      <c r="BI1762" s="46" t="str">
        <f>IF(ISNUMBER(VLOOKUP($B1762,Stats!$A$2:$AA$19,2,FALSE))=FALSE,"",IF(ISNUMBER(#REF!),(#REF!-VLOOKUP($B1762,Stats!$A$2:$AA$19,9,FALSE))/VLOOKUP($B1762,Stats!$A$2:$AA$19,23,FALSE),""))</f>
        <v/>
      </c>
      <c r="BJ1762" s="46" t="str">
        <f>IF(ISNUMBER(VLOOKUP($B1762,Stats!$A$2:$AA$19,2,FALSE))=FALSE,"",IF(ISNUMBER(#REF!),(#REF!-VLOOKUP($B1762,Stats!$A$2:$AA$19,10,FALSE))/VLOOKUP($B1762,Stats!$A$2:$AA$19,24,FALSE),""))</f>
        <v/>
      </c>
      <c r="BK1762" s="44">
        <f t="shared" si="368"/>
        <v>-0.6488083808115146</v>
      </c>
      <c r="BL1762" s="46" t="str">
        <f>IF(ISNUMBER(VLOOKUP($B1762,Stats!$A$2:$AA$19,2,FALSE))=FALSE,"",IF(ISNUMBER(#REF!),(#REF!-VLOOKUP($B1762,Stats!$A$2:$AA$19,11,FALSE))/VLOOKUP($B1762,Stats!$A$2:$AA$19,25,FALSE),""))</f>
        <v/>
      </c>
      <c r="BM1762" s="46">
        <f>IF(ISNUMBER(VLOOKUP($B1762,Stats!$A$2:$AA$19,2,FALSE))=FALSE,"",IF(ISNUMBER(AA1762),(AA1762-VLOOKUP($B1762,Stats!$A$2:$AA$19,12,FALSE))/VLOOKUP($B1762,Stats!$A$2:$AA$19,26,FALSE),""))</f>
        <v>-0.32081079634083987</v>
      </c>
      <c r="BN1762" s="46" t="str">
        <f>IF(ISNUMBER(VLOOKUP($B1762,Stats!$A$2:$AA$19,2,FALSE))=FALSE,"",IF(ISNUMBER(#REF!),(#REF!-VLOOKUP($B1762,Stats!$A$2:$AA$19,13,FALSE))/VLOOKUP($B1762,Stats!$A$2:$AA$19,27,FALSE),""))</f>
        <v/>
      </c>
      <c r="BO1762" s="46" t="str">
        <f>IF(ISNUMBER(VLOOKUP($B1762,Stats!$A$2:$AA$19,2,FALSE))=FALSE,"",IF(ISNUMBER(#REF!),(#REF!-VLOOKUP($B1762,Stats!$A$2:$AA$19,14,FALSE))/VLOOKUP($B1762,Stats!$A$2:$AB$19,28,FALSE),""))</f>
        <v/>
      </c>
      <c r="BP1762" s="46"/>
      <c r="BQ1762" s="46">
        <f>IF(ISNUMBER(VLOOKUP($B1762,Stats!$A$2:$AA$19,2,FALSE))=FALSE,"",IF(ISNUMBER(BM1762),BM1762,(VLOOKUP($B1762,Stats!$A$2:$AT$19,46,FALSE)-VLOOKUP($B1762,Stats!$A$2:$AA$19,12,FALSE))/VLOOKUP($B1762,Stats!$A$2:$AA$19,26,FALSE)))</f>
        <v>-0.32081079634083987</v>
      </c>
      <c r="BR1762" s="51">
        <f t="shared" si="369"/>
        <v>-0.32081079634083987</v>
      </c>
      <c r="BS1762" s="32" t="str">
        <f t="shared" si="363"/>
        <v>13646_201505</v>
      </c>
      <c r="BT1762" s="53">
        <f t="shared" si="364"/>
        <v>-0.39482365982923151</v>
      </c>
    </row>
    <row r="1763" spans="1:72" x14ac:dyDescent="0.15">
      <c r="A1763" s="16">
        <v>13646</v>
      </c>
      <c r="B1763" s="17">
        <v>201506</v>
      </c>
      <c r="C1763" s="3">
        <v>0</v>
      </c>
      <c r="D1763" s="23">
        <v>8.7378640776699212E-2</v>
      </c>
      <c r="E1763" s="18">
        <v>9.0785343307074103E-3</v>
      </c>
      <c r="F1763" s="24">
        <v>8</v>
      </c>
      <c r="G1763" s="24">
        <v>2</v>
      </c>
      <c r="H1763" s="20">
        <v>1.0751740556099898E-2</v>
      </c>
      <c r="I1763" s="20">
        <v>-7.629835186251932E-4</v>
      </c>
      <c r="J1763" s="24">
        <v>5</v>
      </c>
      <c r="K1763" s="24">
        <v>1</v>
      </c>
      <c r="L1763" s="20">
        <v>2.3938223938223979E-2</v>
      </c>
      <c r="M1763" s="20">
        <v>-7.8247261345865127E-4</v>
      </c>
      <c r="N1763" s="19">
        <v>1.345</v>
      </c>
      <c r="O1763" s="19">
        <v>1.0632411067193677</v>
      </c>
      <c r="P1763" s="25">
        <v>42081</v>
      </c>
      <c r="Q1763" s="20">
        <v>-7.8247261345865127E-4</v>
      </c>
      <c r="R1763" s="25">
        <v>42074</v>
      </c>
      <c r="S1763" s="25">
        <f>IF(ISNUMBER(R1763),VLOOKUP(B1763,Index!$B$3:$AB$18,27,FALSE),"")</f>
        <v>42073</v>
      </c>
      <c r="T1763" s="25">
        <f>IF(ISNUMBER($R1763),VLOOKUP($B1763,Index!$B$21:$AB$36,27,FALSE),"")</f>
        <v>42075</v>
      </c>
      <c r="U1763" s="25">
        <f>IF(ISNUMBER($R1763),VLOOKUP($B1763,Index!$B$39:$AB$54,27,FALSE),"")</f>
        <v>42075</v>
      </c>
      <c r="W1763" s="18">
        <v>2.6213592233009764</v>
      </c>
      <c r="X1763" s="19">
        <v>0.8</v>
      </c>
      <c r="Y1763" s="18">
        <v>0.17225307780640639</v>
      </c>
      <c r="Z1763" s="19">
        <f t="shared" si="365"/>
        <v>1</v>
      </c>
      <c r="AA1763" s="21">
        <v>111.66990291260414</v>
      </c>
      <c r="AB1763" s="3">
        <v>0</v>
      </c>
      <c r="AC1763" s="18">
        <v>6.8715241775850977</v>
      </c>
      <c r="AD1763" s="19">
        <v>0.64000000000000012</v>
      </c>
      <c r="AE1763" s="18">
        <v>2.9671122813779895E-2</v>
      </c>
      <c r="AF1763" s="19">
        <f t="shared" si="366"/>
        <v>1</v>
      </c>
      <c r="AG1763" s="21">
        <v>12470.167216510436</v>
      </c>
      <c r="AH1763" s="3">
        <v>0</v>
      </c>
      <c r="AK1763" t="str">
        <f t="shared" ref="AK1763:AX1772" si="372">IF($B1763=AK$2,$AA1763,"")</f>
        <v/>
      </c>
      <c r="AL1763" t="str">
        <f t="shared" si="372"/>
        <v/>
      </c>
      <c r="AM1763" t="str">
        <f t="shared" si="372"/>
        <v/>
      </c>
      <c r="AN1763" t="str">
        <f t="shared" si="372"/>
        <v/>
      </c>
      <c r="AO1763" t="str">
        <f t="shared" si="372"/>
        <v/>
      </c>
      <c r="AP1763" t="str">
        <f t="shared" si="372"/>
        <v/>
      </c>
      <c r="AQ1763" t="str">
        <f t="shared" si="372"/>
        <v/>
      </c>
      <c r="AR1763" t="str">
        <f t="shared" si="372"/>
        <v/>
      </c>
      <c r="AS1763" t="str">
        <f t="shared" si="372"/>
        <v/>
      </c>
      <c r="AT1763" t="str">
        <f t="shared" si="372"/>
        <v/>
      </c>
      <c r="AU1763" t="str">
        <f t="shared" si="372"/>
        <v/>
      </c>
      <c r="AV1763" t="str">
        <f t="shared" si="372"/>
        <v/>
      </c>
      <c r="AW1763">
        <f t="shared" si="372"/>
        <v>111.66990291260414</v>
      </c>
      <c r="AX1763" t="str">
        <f t="shared" si="372"/>
        <v/>
      </c>
      <c r="AZ1763" s="46">
        <f>IF(ISNUMBER(VLOOKUP($B1763,Stats!$A$2:$AA$19,2,FALSE))=FALSE,"",IF(ISNUMBER(W1763),(W1763-VLOOKUP($B1763,Stats!$A$2:$AA$19,2,FALSE))/VLOOKUP($B1763,Stats!$A$2:$AA$19,16,FALSE),""))</f>
        <v>0.5331389235701558</v>
      </c>
      <c r="BA1763" s="46">
        <f>IF(ISNUMBER(VLOOKUP($B1763,Stats!$A$2:$AA$19,2,FALSE))=FALSE,"",IF(ISNUMBER(X1763),(X1763-VLOOKUP($B1763,Stats!$A$2:$AA$19,3,FALSE))/VLOOKUP($B1763,Stats!$A$2:$AA$19,17,FALSE),""))</f>
        <v>-3.4963065069354378E-2</v>
      </c>
      <c r="BB1763" s="46"/>
      <c r="BC1763" s="46"/>
      <c r="BD1763" s="44">
        <f t="shared" si="362"/>
        <v>0.24908792925040071</v>
      </c>
      <c r="BE1763" s="46">
        <f>IF(ISNUMBER(VLOOKUP($B1763,Stats!$A$2:$AA$19,2,FALSE))=FALSE,"",IF(ISNUMBER(Y1763),(Y1763-VLOOKUP($B1763,Stats!$A$2:$AA$19,5,FALSE))/VLOOKUP($B1763,Stats!$A$2:$AA$19,19,FALSE),""))</f>
        <v>0.30367138122628135</v>
      </c>
      <c r="BF1763" s="46"/>
      <c r="BG1763" s="46"/>
      <c r="BH1763" s="46">
        <f>IF(ISNUMBER(VLOOKUP($B1763,Stats!$A$2:$AA$19,2,FALSE))=FALSE,"",IF(ISNUMBER(Z1763),(Z1763-VLOOKUP($B1763,Stats!$A$2:$AA$19,8,FALSE))/VLOOKUP($B1763,Stats!$A$2:$AA$19,22,FALSE),""))</f>
        <v>-0.73808297609062268</v>
      </c>
      <c r="BI1763" s="46" t="str">
        <f>IF(ISNUMBER(VLOOKUP($B1763,Stats!$A$2:$AA$19,2,FALSE))=FALSE,"",IF(ISNUMBER(#REF!),(#REF!-VLOOKUP($B1763,Stats!$A$2:$AA$19,9,FALSE))/VLOOKUP($B1763,Stats!$A$2:$AA$19,23,FALSE),""))</f>
        <v/>
      </c>
      <c r="BJ1763" s="46" t="str">
        <f>IF(ISNUMBER(VLOOKUP($B1763,Stats!$A$2:$AA$19,2,FALSE))=FALSE,"",IF(ISNUMBER(#REF!),(#REF!-VLOOKUP($B1763,Stats!$A$2:$AA$19,10,FALSE))/VLOOKUP($B1763,Stats!$A$2:$AA$19,24,FALSE),""))</f>
        <v/>
      </c>
      <c r="BK1763" s="44">
        <f t="shared" si="368"/>
        <v>-0.43399485968558371</v>
      </c>
      <c r="BL1763" s="46" t="str">
        <f>IF(ISNUMBER(VLOOKUP($B1763,Stats!$A$2:$AA$19,2,FALSE))=FALSE,"",IF(ISNUMBER(#REF!),(#REF!-VLOOKUP($B1763,Stats!$A$2:$AA$19,11,FALSE))/VLOOKUP($B1763,Stats!$A$2:$AA$19,25,FALSE),""))</f>
        <v/>
      </c>
      <c r="BM1763" s="46">
        <f>IF(ISNUMBER(VLOOKUP($B1763,Stats!$A$2:$AA$19,2,FALSE))=FALSE,"",IF(ISNUMBER(AA1763),(AA1763-VLOOKUP($B1763,Stats!$A$2:$AA$19,12,FALSE))/VLOOKUP($B1763,Stats!$A$2:$AA$19,26,FALSE),""))</f>
        <v>0.34875522954345817</v>
      </c>
      <c r="BN1763" s="46" t="str">
        <f>IF(ISNUMBER(VLOOKUP($B1763,Stats!$A$2:$AA$19,2,FALSE))=FALSE,"",IF(ISNUMBER(#REF!),(#REF!-VLOOKUP($B1763,Stats!$A$2:$AA$19,13,FALSE))/VLOOKUP($B1763,Stats!$A$2:$AA$19,27,FALSE),""))</f>
        <v/>
      </c>
      <c r="BO1763" s="46" t="str">
        <f>IF(ISNUMBER(VLOOKUP($B1763,Stats!$A$2:$AA$19,2,FALSE))=FALSE,"",IF(ISNUMBER(#REF!),(#REF!-VLOOKUP($B1763,Stats!$A$2:$AA$19,14,FALSE))/VLOOKUP($B1763,Stats!$A$2:$AB$19,28,FALSE),""))</f>
        <v/>
      </c>
      <c r="BP1763" s="46"/>
      <c r="BQ1763" s="46">
        <f>IF(ISNUMBER(VLOOKUP($B1763,Stats!$A$2:$AA$19,2,FALSE))=FALSE,"",IF(ISNUMBER(BM1763),BM1763,(VLOOKUP($B1763,Stats!$A$2:$AT$19,46,FALSE)-VLOOKUP($B1763,Stats!$A$2:$AA$19,12,FALSE))/VLOOKUP($B1763,Stats!$A$2:$AA$19,26,FALSE)))</f>
        <v>0.34875522954345817</v>
      </c>
      <c r="BR1763" s="51">
        <f t="shared" si="369"/>
        <v>0.34875522954345817</v>
      </c>
      <c r="BS1763" s="32" t="str">
        <f t="shared" si="363"/>
        <v>13646_201506</v>
      </c>
      <c r="BT1763" s="53">
        <f t="shared" si="364"/>
        <v>-0.14082828405257844</v>
      </c>
    </row>
    <row r="1764" spans="1:72" x14ac:dyDescent="0.15">
      <c r="A1764" s="16">
        <v>13646</v>
      </c>
      <c r="B1764" s="17">
        <v>201507</v>
      </c>
      <c r="C1764" s="3">
        <v>0</v>
      </c>
      <c r="D1764" s="23">
        <v>2.3809523809523725E-2</v>
      </c>
      <c r="E1764" s="18">
        <v>8.7120140812459116E-3</v>
      </c>
      <c r="F1764" s="24">
        <v>3</v>
      </c>
      <c r="G1764" s="24">
        <v>2</v>
      </c>
      <c r="H1764" s="20">
        <v>1.1075675974857221E-2</v>
      </c>
      <c r="I1764" s="20">
        <v>-4.7448303092876287E-3</v>
      </c>
      <c r="J1764" s="24">
        <v>2</v>
      </c>
      <c r="K1764" s="24">
        <v>2</v>
      </c>
      <c r="L1764" s="20">
        <v>1.1764705882352677E-2</v>
      </c>
      <c r="M1764" s="20">
        <v>-5.8266569555717185E-3</v>
      </c>
      <c r="N1764" s="19">
        <v>1.3759999999999999</v>
      </c>
      <c r="O1764" s="19">
        <v>1.0132547864506627</v>
      </c>
      <c r="P1764" s="25">
        <v>42090</v>
      </c>
      <c r="Q1764" s="20">
        <v>-9.4683175528039731E-3</v>
      </c>
      <c r="R1764" s="25">
        <v>42089</v>
      </c>
      <c r="S1764" s="25">
        <f>IF(ISNUMBER(R1764),VLOOKUP(B1764,Index!$B$3:$AB$18,27,FALSE),"")</f>
        <v>42088</v>
      </c>
      <c r="T1764" s="25">
        <f>IF(ISNUMBER($R1764),VLOOKUP($B1764,Index!$B$21:$AB$36,27,FALSE),"")</f>
        <v>42089</v>
      </c>
      <c r="U1764" s="25">
        <f>IF(ISNUMBER($R1764),VLOOKUP($B1764,Index!$B$39:$AB$54,27,FALSE),"")</f>
        <v>42089</v>
      </c>
      <c r="W1764" s="18">
        <v>1.7142857142857082</v>
      </c>
      <c r="X1764" s="19">
        <v>0.6</v>
      </c>
      <c r="Y1764" s="18">
        <v>0.16529884502517778</v>
      </c>
      <c r="Z1764" s="19">
        <f t="shared" si="365"/>
        <v>1</v>
      </c>
      <c r="AA1764" s="21">
        <v>2.5146520146520337</v>
      </c>
      <c r="AB1764" s="3">
        <v>0</v>
      </c>
      <c r="AC1764" s="18">
        <v>2.9387755102040609</v>
      </c>
      <c r="AD1764" s="19">
        <v>0.36</v>
      </c>
      <c r="AE1764" s="18">
        <v>2.7323708166657738E-2</v>
      </c>
      <c r="AF1764" s="19">
        <f t="shared" si="366"/>
        <v>1</v>
      </c>
      <c r="AG1764" s="21">
        <v>6.3234747547935317</v>
      </c>
      <c r="AH1764" s="3">
        <v>0</v>
      </c>
      <c r="AK1764" t="str">
        <f t="shared" si="372"/>
        <v/>
      </c>
      <c r="AL1764" t="str">
        <f t="shared" si="372"/>
        <v/>
      </c>
      <c r="AM1764" t="str">
        <f t="shared" si="372"/>
        <v/>
      </c>
      <c r="AN1764" t="str">
        <f t="shared" si="372"/>
        <v/>
      </c>
      <c r="AO1764" t="str">
        <f t="shared" si="372"/>
        <v/>
      </c>
      <c r="AP1764" t="str">
        <f t="shared" si="372"/>
        <v/>
      </c>
      <c r="AQ1764" t="str">
        <f t="shared" si="372"/>
        <v/>
      </c>
      <c r="AR1764" t="str">
        <f t="shared" si="372"/>
        <v/>
      </c>
      <c r="AS1764" t="str">
        <f t="shared" si="372"/>
        <v/>
      </c>
      <c r="AT1764" t="str">
        <f t="shared" si="372"/>
        <v/>
      </c>
      <c r="AU1764" t="str">
        <f t="shared" si="372"/>
        <v/>
      </c>
      <c r="AV1764" t="str">
        <f t="shared" si="372"/>
        <v/>
      </c>
      <c r="AW1764" t="str">
        <f t="shared" si="372"/>
        <v/>
      </c>
      <c r="AX1764">
        <f t="shared" si="372"/>
        <v>2.5146520146520337</v>
      </c>
      <c r="AZ1764" s="46">
        <f>IF(ISNUMBER(VLOOKUP($B1764,Stats!$A$2:$AA$19,2,FALSE))=FALSE,"",IF(ISNUMBER(W1764),(W1764-VLOOKUP($B1764,Stats!$A$2:$AA$19,2,FALSE))/VLOOKUP($B1764,Stats!$A$2:$AA$19,16,FALSE),""))</f>
        <v>0.2019107811904321</v>
      </c>
      <c r="BA1764" s="46">
        <f>IF(ISNUMBER(VLOOKUP($B1764,Stats!$A$2:$AA$19,2,FALSE))=FALSE,"",IF(ISNUMBER(X1764),(X1764-VLOOKUP($B1764,Stats!$A$2:$AA$19,3,FALSE))/VLOOKUP($B1764,Stats!$A$2:$AA$19,17,FALSE),""))</f>
        <v>-0.37879956534795695</v>
      </c>
      <c r="BB1764" s="46"/>
      <c r="BC1764" s="46"/>
      <c r="BD1764" s="44">
        <f t="shared" si="362"/>
        <v>-8.8444392078762424E-2</v>
      </c>
      <c r="BE1764" s="46">
        <f>IF(ISNUMBER(VLOOKUP($B1764,Stats!$A$2:$AA$19,2,FALSE))=FALSE,"",IF(ISNUMBER(Y1764),(Y1764-VLOOKUP($B1764,Stats!$A$2:$AA$19,5,FALSE))/VLOOKUP($B1764,Stats!$A$2:$AA$19,19,FALSE),""))</f>
        <v>-0.14564397435498522</v>
      </c>
      <c r="BF1764" s="46"/>
      <c r="BG1764" s="46"/>
      <c r="BH1764" s="46">
        <f>IF(ISNUMBER(VLOOKUP($B1764,Stats!$A$2:$AA$19,2,FALSE))=FALSE,"",IF(ISNUMBER(Z1764),(Z1764-VLOOKUP($B1764,Stats!$A$2:$AA$19,8,FALSE))/VLOOKUP($B1764,Stats!$A$2:$AA$19,22,FALSE),""))</f>
        <v>-0.22777854907483192</v>
      </c>
      <c r="BI1764" s="46" t="str">
        <f>IF(ISNUMBER(VLOOKUP($B1764,Stats!$A$2:$AA$19,2,FALSE))=FALSE,"",IF(ISNUMBER(#REF!),(#REF!-VLOOKUP($B1764,Stats!$A$2:$AA$19,9,FALSE))/VLOOKUP($B1764,Stats!$A$2:$AA$19,23,FALSE),""))</f>
        <v/>
      </c>
      <c r="BJ1764" s="46" t="str">
        <f>IF(ISNUMBER(VLOOKUP($B1764,Stats!$A$2:$AA$19,2,FALSE))=FALSE,"",IF(ISNUMBER(#REF!),(#REF!-VLOOKUP($B1764,Stats!$A$2:$AA$19,10,FALSE))/VLOOKUP($B1764,Stats!$A$2:$AA$19,24,FALSE),""))</f>
        <v/>
      </c>
      <c r="BK1764" s="44">
        <f t="shared" si="368"/>
        <v>3.3617217326040075E-2</v>
      </c>
      <c r="BL1764" s="46" t="str">
        <f>IF(ISNUMBER(VLOOKUP($B1764,Stats!$A$2:$AA$19,2,FALSE))=FALSE,"",IF(ISNUMBER(#REF!),(#REF!-VLOOKUP($B1764,Stats!$A$2:$AA$19,11,FALSE))/VLOOKUP($B1764,Stats!$A$2:$AA$19,25,FALSE),""))</f>
        <v/>
      </c>
      <c r="BM1764" s="46">
        <f>IF(ISNUMBER(VLOOKUP($B1764,Stats!$A$2:$AA$19,2,FALSE))=FALSE,"",IF(ISNUMBER(AA1764),(AA1764-VLOOKUP($B1764,Stats!$A$2:$AA$19,12,FALSE))/VLOOKUP($B1764,Stats!$A$2:$AA$19,26,FALSE),""))</f>
        <v>-0.24869605365100894</v>
      </c>
      <c r="BN1764" s="46" t="str">
        <f>IF(ISNUMBER(VLOOKUP($B1764,Stats!$A$2:$AA$19,2,FALSE))=FALSE,"",IF(ISNUMBER(#REF!),(#REF!-VLOOKUP($B1764,Stats!$A$2:$AA$19,13,FALSE))/VLOOKUP($B1764,Stats!$A$2:$AA$19,27,FALSE),""))</f>
        <v/>
      </c>
      <c r="BO1764" s="46" t="str">
        <f>IF(ISNUMBER(VLOOKUP($B1764,Stats!$A$2:$AA$19,2,FALSE))=FALSE,"",IF(ISNUMBER(#REF!),(#REF!-VLOOKUP($B1764,Stats!$A$2:$AA$19,14,FALSE))/VLOOKUP($B1764,Stats!$A$2:$AB$19,28,FALSE),""))</f>
        <v/>
      </c>
      <c r="BP1764" s="46"/>
      <c r="BQ1764" s="46">
        <f>IF(ISNUMBER(VLOOKUP($B1764,Stats!$A$2:$AA$19,2,FALSE))=FALSE,"",IF(ISNUMBER(BM1764),BM1764,(VLOOKUP($B1764,Stats!$A$2:$AT$19,46,FALSE)-VLOOKUP($B1764,Stats!$A$2:$AA$19,12,FALSE))/VLOOKUP($B1764,Stats!$A$2:$AA$19,26,FALSE)))</f>
        <v>-0.24869605365100894</v>
      </c>
      <c r="BR1764" s="51">
        <f t="shared" si="369"/>
        <v>-0.24869605365100894</v>
      </c>
      <c r="BS1764" s="32" t="str">
        <f t="shared" si="363"/>
        <v>13646_201507</v>
      </c>
      <c r="BT1764" s="53">
        <f t="shared" si="364"/>
        <v>-4.7257758750330239E-2</v>
      </c>
    </row>
    <row r="1765" spans="1:72" x14ac:dyDescent="0.15">
      <c r="S1765" t="str">
        <f>IF(ISNUMBER(R1765),VLOOKUP(B1765,Index!$B$3:$AB$18,27,FALSE),"")</f>
        <v/>
      </c>
      <c r="T1765" t="str">
        <f>IF(ISNUMBER($R1765),VLOOKUP($B1765,Index!$B$21:$AB$36,27,FALSE),"")</f>
        <v/>
      </c>
      <c r="U1765" t="str">
        <f>IF(ISNUMBER($R1765),VLOOKUP($B1765,Index!$B$39:$AB$54,27,FALSE),"")</f>
        <v/>
      </c>
      <c r="Z1765" t="str">
        <f t="shared" si="365"/>
        <v/>
      </c>
      <c r="AA1765" t="s">
        <v>25</v>
      </c>
      <c r="AF1765" t="str">
        <f t="shared" si="366"/>
        <v/>
      </c>
      <c r="AG1765" t="s">
        <v>25</v>
      </c>
      <c r="AK1765" t="str">
        <f t="shared" si="372"/>
        <v/>
      </c>
      <c r="AL1765" t="str">
        <f t="shared" si="372"/>
        <v/>
      </c>
      <c r="AM1765" t="str">
        <f t="shared" si="372"/>
        <v/>
      </c>
      <c r="AN1765" t="str">
        <f t="shared" si="372"/>
        <v/>
      </c>
      <c r="AO1765" t="str">
        <f t="shared" si="372"/>
        <v/>
      </c>
      <c r="AP1765" t="str">
        <f t="shared" si="372"/>
        <v/>
      </c>
      <c r="AQ1765" t="str">
        <f t="shared" si="372"/>
        <v/>
      </c>
      <c r="AR1765" t="str">
        <f t="shared" si="372"/>
        <v/>
      </c>
      <c r="AS1765" t="str">
        <f t="shared" si="372"/>
        <v/>
      </c>
      <c r="AT1765" t="str">
        <f t="shared" si="372"/>
        <v/>
      </c>
      <c r="AU1765" t="str">
        <f t="shared" si="372"/>
        <v/>
      </c>
      <c r="AV1765" t="str">
        <f t="shared" si="372"/>
        <v/>
      </c>
      <c r="AW1765" t="str">
        <f t="shared" si="372"/>
        <v/>
      </c>
      <c r="AX1765" t="str">
        <f t="shared" si="372"/>
        <v/>
      </c>
      <c r="AZ1765" s="46" t="str">
        <f>IF(ISNUMBER(VLOOKUP($B1765,Stats!$A$2:$AA$19,2,FALSE))=FALSE,"",IF(ISNUMBER(W1765),(W1765-VLOOKUP($B1765,Stats!$A$2:$AA$19,2,FALSE))/VLOOKUP($B1765,Stats!$A$2:$AA$19,16,FALSE),""))</f>
        <v/>
      </c>
      <c r="BA1765" s="46" t="str">
        <f>IF(ISNUMBER(VLOOKUP($B1765,Stats!$A$2:$AA$19,2,FALSE))=FALSE,"",IF(ISNUMBER(X1765),(X1765-VLOOKUP($B1765,Stats!$A$2:$AA$19,3,FALSE))/VLOOKUP($B1765,Stats!$A$2:$AA$19,17,FALSE),""))</f>
        <v/>
      </c>
      <c r="BB1765" s="46"/>
      <c r="BC1765" s="46"/>
      <c r="BD1765" s="44" t="str">
        <f t="shared" si="362"/>
        <v/>
      </c>
      <c r="BE1765" s="46" t="str">
        <f>IF(ISNUMBER(VLOOKUP($B1765,Stats!$A$2:$AA$19,2,FALSE))=FALSE,"",IF(ISNUMBER(Y1765),(Y1765-VLOOKUP($B1765,Stats!$A$2:$AA$19,5,FALSE))/VLOOKUP($B1765,Stats!$A$2:$AA$19,19,FALSE),""))</f>
        <v/>
      </c>
      <c r="BF1765" s="46"/>
      <c r="BG1765" s="46"/>
      <c r="BH1765" s="46" t="str">
        <f>IF(ISNUMBER(VLOOKUP($B1765,Stats!$A$2:$AA$19,2,FALSE))=FALSE,"",IF(ISNUMBER(Z1765),(Z1765-VLOOKUP($B1765,Stats!$A$2:$AA$19,8,FALSE))/VLOOKUP($B1765,Stats!$A$2:$AA$19,22,FALSE),""))</f>
        <v/>
      </c>
      <c r="BI1765" s="46" t="str">
        <f>IF(ISNUMBER(VLOOKUP($B1765,Stats!$A$2:$AA$19,2,FALSE))=FALSE,"",IF(ISNUMBER(#REF!),(#REF!-VLOOKUP($B1765,Stats!$A$2:$AA$19,9,FALSE))/VLOOKUP($B1765,Stats!$A$2:$AA$19,23,FALSE),""))</f>
        <v/>
      </c>
      <c r="BJ1765" s="46" t="str">
        <f>IF(ISNUMBER(VLOOKUP($B1765,Stats!$A$2:$AA$19,2,FALSE))=FALSE,"",IF(ISNUMBER(#REF!),(#REF!-VLOOKUP($B1765,Stats!$A$2:$AA$19,10,FALSE))/VLOOKUP($B1765,Stats!$A$2:$AA$19,24,FALSE),""))</f>
        <v/>
      </c>
      <c r="BK1765" s="44" t="str">
        <f t="shared" si="368"/>
        <v/>
      </c>
      <c r="BL1765" s="46" t="str">
        <f>IF(ISNUMBER(VLOOKUP($B1765,Stats!$A$2:$AA$19,2,FALSE))=FALSE,"",IF(ISNUMBER(#REF!),(#REF!-VLOOKUP($B1765,Stats!$A$2:$AA$19,11,FALSE))/VLOOKUP($B1765,Stats!$A$2:$AA$19,25,FALSE),""))</f>
        <v/>
      </c>
      <c r="BM1765" s="46" t="str">
        <f>IF(ISNUMBER(VLOOKUP($B1765,Stats!$A$2:$AA$19,2,FALSE))=FALSE,"",IF(ISNUMBER(AA1765),(AA1765-VLOOKUP($B1765,Stats!$A$2:$AA$19,12,FALSE))/VLOOKUP($B1765,Stats!$A$2:$AA$19,26,FALSE),""))</f>
        <v/>
      </c>
      <c r="BN1765" s="46" t="str">
        <f>IF(ISNUMBER(VLOOKUP($B1765,Stats!$A$2:$AA$19,2,FALSE))=FALSE,"",IF(ISNUMBER(#REF!),(#REF!-VLOOKUP($B1765,Stats!$A$2:$AA$19,13,FALSE))/VLOOKUP($B1765,Stats!$A$2:$AA$19,27,FALSE),""))</f>
        <v/>
      </c>
      <c r="BO1765" s="46" t="str">
        <f>IF(ISNUMBER(VLOOKUP($B1765,Stats!$A$2:$AA$19,2,FALSE))=FALSE,"",IF(ISNUMBER(#REF!),(#REF!-VLOOKUP($B1765,Stats!$A$2:$AA$19,14,FALSE))/VLOOKUP($B1765,Stats!$A$2:$AB$19,28,FALSE),""))</f>
        <v/>
      </c>
      <c r="BP1765" s="46"/>
      <c r="BQ1765" s="46" t="str">
        <f>IF(ISNUMBER(VLOOKUP($B1765,Stats!$A$2:$AA$19,2,FALSE))=FALSE,"",IF(ISNUMBER(BM1765),BM1765,(VLOOKUP($B1765,Stats!$A$2:$AT$19,46,FALSE)-VLOOKUP($B1765,Stats!$A$2:$AA$19,12,FALSE))/VLOOKUP($B1765,Stats!$A$2:$AA$19,26,FALSE)))</f>
        <v/>
      </c>
      <c r="BR1765" s="51" t="str">
        <f t="shared" si="369"/>
        <v/>
      </c>
      <c r="BS1765" s="32" t="str">
        <f t="shared" si="363"/>
        <v/>
      </c>
      <c r="BT1765" s="53" t="str">
        <f t="shared" si="364"/>
        <v/>
      </c>
    </row>
    <row r="1766" spans="1:72" ht="40.5" x14ac:dyDescent="0.15">
      <c r="A1766" s="1" t="s">
        <v>54</v>
      </c>
      <c r="B1766" s="1" t="s">
        <v>0</v>
      </c>
      <c r="C1766" s="3"/>
      <c r="D1766" s="4" t="s">
        <v>10</v>
      </c>
      <c r="E1766" s="1" t="s">
        <v>11</v>
      </c>
      <c r="F1766" s="1" t="s">
        <v>12</v>
      </c>
      <c r="G1766" s="1" t="s">
        <v>13</v>
      </c>
      <c r="H1766" s="1" t="s">
        <v>14</v>
      </c>
      <c r="I1766" s="1" t="s">
        <v>15</v>
      </c>
      <c r="J1766" s="1" t="s">
        <v>16</v>
      </c>
      <c r="K1766" s="1" t="s">
        <v>17</v>
      </c>
      <c r="L1766" s="1" t="s">
        <v>18</v>
      </c>
      <c r="M1766" s="1" t="s">
        <v>19</v>
      </c>
      <c r="N1766" s="1" t="s">
        <v>20</v>
      </c>
      <c r="O1766" s="1" t="s">
        <v>21</v>
      </c>
      <c r="P1766" s="1" t="s">
        <v>22</v>
      </c>
      <c r="Q1766" s="1" t="s">
        <v>23</v>
      </c>
      <c r="R1766" s="1" t="s">
        <v>24</v>
      </c>
      <c r="S1766" s="1" t="str">
        <f>IF(ISNUMBER(R1766),VLOOKUP(B1766,Index!$B$3:$AB$18,27,FALSE),"")</f>
        <v/>
      </c>
      <c r="T1766" s="1" t="str">
        <f>IF(ISNUMBER($R1766),VLOOKUP($B1766,Index!$B$21:$AB$36,27,FALSE),"")</f>
        <v/>
      </c>
      <c r="U1766" s="1" t="str">
        <f>IF(ISNUMBER($R1766),VLOOKUP($B1766,Index!$B$39:$AB$54,27,FALSE),"")</f>
        <v/>
      </c>
      <c r="W1766" s="1" t="s">
        <v>1</v>
      </c>
      <c r="X1766" s="1" t="s">
        <v>2</v>
      </c>
      <c r="Y1766" s="1" t="s">
        <v>4</v>
      </c>
      <c r="Z1766" s="1" t="str">
        <f t="shared" si="365"/>
        <v/>
      </c>
      <c r="AA1766" s="1" t="s">
        <v>8</v>
      </c>
      <c r="AB1766" s="3"/>
      <c r="AC1766" s="1" t="s">
        <v>55</v>
      </c>
      <c r="AD1766" s="1" t="s">
        <v>56</v>
      </c>
      <c r="AE1766" s="1" t="s">
        <v>57</v>
      </c>
      <c r="AF1766" s="1" t="str">
        <f t="shared" si="366"/>
        <v/>
      </c>
      <c r="AG1766" s="1" t="s">
        <v>38</v>
      </c>
      <c r="AH1766" s="3"/>
      <c r="AK1766" t="str">
        <f t="shared" si="372"/>
        <v/>
      </c>
      <c r="AL1766" t="str">
        <f t="shared" si="372"/>
        <v/>
      </c>
      <c r="AM1766" t="str">
        <f t="shared" si="372"/>
        <v/>
      </c>
      <c r="AN1766" t="str">
        <f t="shared" si="372"/>
        <v/>
      </c>
      <c r="AO1766" t="str">
        <f t="shared" si="372"/>
        <v/>
      </c>
      <c r="AP1766" t="str">
        <f t="shared" si="372"/>
        <v/>
      </c>
      <c r="AQ1766" t="str">
        <f t="shared" si="372"/>
        <v/>
      </c>
      <c r="AR1766" t="str">
        <f t="shared" si="372"/>
        <v/>
      </c>
      <c r="AS1766" t="str">
        <f t="shared" si="372"/>
        <v/>
      </c>
      <c r="AT1766" t="str">
        <f t="shared" si="372"/>
        <v/>
      </c>
      <c r="AU1766" t="str">
        <f t="shared" si="372"/>
        <v/>
      </c>
      <c r="AV1766" t="str">
        <f t="shared" si="372"/>
        <v/>
      </c>
      <c r="AW1766" t="str">
        <f t="shared" si="372"/>
        <v/>
      </c>
      <c r="AX1766" t="str">
        <f t="shared" si="372"/>
        <v/>
      </c>
      <c r="AZ1766" s="46" t="str">
        <f>IF(ISNUMBER(VLOOKUP($B1766,Stats!$A$2:$AA$19,2,FALSE))=FALSE,"",IF(ISNUMBER(W1766),(W1766-VLOOKUP($B1766,Stats!$A$2:$AA$19,2,FALSE))/VLOOKUP($B1766,Stats!$A$2:$AA$19,16,FALSE),""))</f>
        <v/>
      </c>
      <c r="BA1766" s="46" t="str">
        <f>IF(ISNUMBER(VLOOKUP($B1766,Stats!$A$2:$AA$19,2,FALSE))=FALSE,"",IF(ISNUMBER(X1766),(X1766-VLOOKUP($B1766,Stats!$A$2:$AA$19,3,FALSE))/VLOOKUP($B1766,Stats!$A$2:$AA$19,17,FALSE),""))</f>
        <v/>
      </c>
      <c r="BB1766" s="46"/>
      <c r="BC1766" s="46"/>
      <c r="BD1766" s="44" t="str">
        <f t="shared" si="362"/>
        <v/>
      </c>
      <c r="BE1766" s="46" t="str">
        <f>IF(ISNUMBER(VLOOKUP($B1766,Stats!$A$2:$AA$19,2,FALSE))=FALSE,"",IF(ISNUMBER(Y1766),(Y1766-VLOOKUP($B1766,Stats!$A$2:$AA$19,5,FALSE))/VLOOKUP($B1766,Stats!$A$2:$AA$19,19,FALSE),""))</f>
        <v/>
      </c>
      <c r="BF1766" s="46"/>
      <c r="BG1766" s="46"/>
      <c r="BH1766" s="46" t="str">
        <f>IF(ISNUMBER(VLOOKUP($B1766,Stats!$A$2:$AA$19,2,FALSE))=FALSE,"",IF(ISNUMBER(Z1766),(Z1766-VLOOKUP($B1766,Stats!$A$2:$AA$19,8,FALSE))/VLOOKUP($B1766,Stats!$A$2:$AA$19,22,FALSE),""))</f>
        <v/>
      </c>
      <c r="BI1766" s="46" t="str">
        <f>IF(ISNUMBER(VLOOKUP($B1766,Stats!$A$2:$AA$19,2,FALSE))=FALSE,"",IF(ISNUMBER(#REF!),(#REF!-VLOOKUP($B1766,Stats!$A$2:$AA$19,9,FALSE))/VLOOKUP($B1766,Stats!$A$2:$AA$19,23,FALSE),""))</f>
        <v/>
      </c>
      <c r="BJ1766" s="46" t="str">
        <f>IF(ISNUMBER(VLOOKUP($B1766,Stats!$A$2:$AA$19,2,FALSE))=FALSE,"",IF(ISNUMBER(#REF!),(#REF!-VLOOKUP($B1766,Stats!$A$2:$AA$19,10,FALSE))/VLOOKUP($B1766,Stats!$A$2:$AA$19,24,FALSE),""))</f>
        <v/>
      </c>
      <c r="BK1766" s="44" t="str">
        <f t="shared" si="368"/>
        <v/>
      </c>
      <c r="BL1766" s="46" t="str">
        <f>IF(ISNUMBER(VLOOKUP($B1766,Stats!$A$2:$AA$19,2,FALSE))=FALSE,"",IF(ISNUMBER(#REF!),(#REF!-VLOOKUP($B1766,Stats!$A$2:$AA$19,11,FALSE))/VLOOKUP($B1766,Stats!$A$2:$AA$19,25,FALSE),""))</f>
        <v/>
      </c>
      <c r="BM1766" s="46" t="str">
        <f>IF(ISNUMBER(VLOOKUP($B1766,Stats!$A$2:$AA$19,2,FALSE))=FALSE,"",IF(ISNUMBER(AA1766),(AA1766-VLOOKUP($B1766,Stats!$A$2:$AA$19,12,FALSE))/VLOOKUP($B1766,Stats!$A$2:$AA$19,26,FALSE),""))</f>
        <v/>
      </c>
      <c r="BN1766" s="46" t="str">
        <f>IF(ISNUMBER(VLOOKUP($B1766,Stats!$A$2:$AA$19,2,FALSE))=FALSE,"",IF(ISNUMBER(#REF!),(#REF!-VLOOKUP($B1766,Stats!$A$2:$AA$19,13,FALSE))/VLOOKUP($B1766,Stats!$A$2:$AA$19,27,FALSE),""))</f>
        <v/>
      </c>
      <c r="BO1766" s="46" t="str">
        <f>IF(ISNUMBER(VLOOKUP($B1766,Stats!$A$2:$AA$19,2,FALSE))=FALSE,"",IF(ISNUMBER(#REF!),(#REF!-VLOOKUP($B1766,Stats!$A$2:$AA$19,14,FALSE))/VLOOKUP($B1766,Stats!$A$2:$AB$19,28,FALSE),""))</f>
        <v/>
      </c>
      <c r="BP1766" s="46"/>
      <c r="BQ1766" s="46" t="str">
        <f>IF(ISNUMBER(VLOOKUP($B1766,Stats!$A$2:$AA$19,2,FALSE))=FALSE,"",IF(ISNUMBER(BM1766),BM1766,(VLOOKUP($B1766,Stats!$A$2:$AT$19,46,FALSE)-VLOOKUP($B1766,Stats!$A$2:$AA$19,12,FALSE))/VLOOKUP($B1766,Stats!$A$2:$AA$19,26,FALSE)))</f>
        <v/>
      </c>
      <c r="BR1766" s="51" t="str">
        <f t="shared" si="369"/>
        <v/>
      </c>
      <c r="BS1766" s="32" t="str">
        <f t="shared" si="363"/>
        <v/>
      </c>
      <c r="BT1766" s="53" t="str">
        <f t="shared" si="364"/>
        <v/>
      </c>
    </row>
    <row r="1767" spans="1:72" x14ac:dyDescent="0.15">
      <c r="A1767" s="5">
        <v>13649</v>
      </c>
      <c r="B1767" s="5" t="s">
        <v>58</v>
      </c>
      <c r="C1767" s="3">
        <v>0</v>
      </c>
      <c r="D1767" s="11">
        <v>0.15754437869822469</v>
      </c>
      <c r="E1767" s="6">
        <v>7.770673789082856E-3</v>
      </c>
      <c r="F1767" s="12">
        <v>68</v>
      </c>
      <c r="G1767" s="12">
        <v>47</v>
      </c>
      <c r="H1767" s="13">
        <v>5.7724640625239371E-3</v>
      </c>
      <c r="I1767" s="13">
        <v>-5.1635984964744207E-3</v>
      </c>
      <c r="J1767" s="12">
        <v>7</v>
      </c>
      <c r="K1767" s="12">
        <v>6</v>
      </c>
      <c r="L1767" s="13">
        <v>2.3449319213313169E-2</v>
      </c>
      <c r="M1767" s="13">
        <v>-2.8655400440852241E-2</v>
      </c>
      <c r="N1767" s="8">
        <v>1.571</v>
      </c>
      <c r="O1767" s="8">
        <v>1.1619822485207099</v>
      </c>
      <c r="P1767" s="14">
        <v>42086</v>
      </c>
      <c r="Q1767" s="13">
        <v>-6.1781609195402098E-2</v>
      </c>
      <c r="R1767" s="14">
        <v>41996</v>
      </c>
      <c r="S1767" s="14">
        <f>IF(ISNUMBER(R1767),VLOOKUP(B1767,Index!$B$3:$AB$18,27,FALSE),"")</f>
        <v>42041</v>
      </c>
      <c r="T1767" s="14">
        <f>IF(ISNUMBER($R1767),VLOOKUP($B1767,Index!$B$21:$AB$36,27,FALSE),"")</f>
        <v>41996</v>
      </c>
      <c r="U1767" s="14">
        <f>IF(ISNUMBER($R1767),VLOOKUP($B1767,Index!$B$39:$AB$54,27,FALSE),"")</f>
        <v>42003</v>
      </c>
      <c r="W1767" s="6">
        <v>0.3316723762067888</v>
      </c>
      <c r="X1767" s="7">
        <v>0.59130434782608698</v>
      </c>
      <c r="Y1767" s="6">
        <v>0.14743816876603613</v>
      </c>
      <c r="Z1767" s="8" t="str">
        <f t="shared" si="365"/>
        <v/>
      </c>
      <c r="AA1767" s="9">
        <v>2.5500206412549939</v>
      </c>
      <c r="AB1767" s="3">
        <v>0</v>
      </c>
      <c r="AC1767" s="6">
        <v>0.11000656513865764</v>
      </c>
      <c r="AD1767" s="7">
        <v>0.34964083175803407</v>
      </c>
      <c r="AE1767" s="6">
        <v>2.1738013609082153E-2</v>
      </c>
      <c r="AF1767" s="8" t="str">
        <f t="shared" si="366"/>
        <v/>
      </c>
      <c r="AG1767" s="9">
        <v>6.5026052708265309</v>
      </c>
      <c r="AH1767" s="3">
        <v>0</v>
      </c>
      <c r="AK1767" t="str">
        <f t="shared" si="372"/>
        <v/>
      </c>
      <c r="AL1767" t="str">
        <f t="shared" si="372"/>
        <v/>
      </c>
      <c r="AM1767" t="str">
        <f t="shared" si="372"/>
        <v/>
      </c>
      <c r="AN1767" t="str">
        <f t="shared" si="372"/>
        <v/>
      </c>
      <c r="AO1767" t="str">
        <f t="shared" si="372"/>
        <v/>
      </c>
      <c r="AP1767" t="str">
        <f t="shared" si="372"/>
        <v/>
      </c>
      <c r="AQ1767" t="str">
        <f t="shared" si="372"/>
        <v/>
      </c>
      <c r="AR1767" t="str">
        <f t="shared" si="372"/>
        <v/>
      </c>
      <c r="AS1767" t="str">
        <f t="shared" si="372"/>
        <v/>
      </c>
      <c r="AT1767" t="str">
        <f t="shared" si="372"/>
        <v/>
      </c>
      <c r="AU1767" t="str">
        <f t="shared" si="372"/>
        <v/>
      </c>
      <c r="AV1767" t="str">
        <f t="shared" si="372"/>
        <v/>
      </c>
      <c r="AW1767" t="str">
        <f t="shared" si="372"/>
        <v/>
      </c>
      <c r="AX1767" t="str">
        <f t="shared" si="372"/>
        <v/>
      </c>
      <c r="AZ1767" s="46" t="str">
        <f>IF(ISNUMBER(VLOOKUP($B1767,Stats!$A$2:$AA$19,2,FALSE))=FALSE,"",IF(ISNUMBER(W1767),(W1767-VLOOKUP($B1767,Stats!$A$2:$AA$19,2,FALSE))/VLOOKUP($B1767,Stats!$A$2:$AA$19,16,FALSE),""))</f>
        <v/>
      </c>
      <c r="BA1767" s="46" t="str">
        <f>IF(ISNUMBER(VLOOKUP($B1767,Stats!$A$2:$AA$19,2,FALSE))=FALSE,"",IF(ISNUMBER(X1767),(X1767-VLOOKUP($B1767,Stats!$A$2:$AA$19,3,FALSE))/VLOOKUP($B1767,Stats!$A$2:$AA$19,17,FALSE),""))</f>
        <v/>
      </c>
      <c r="BB1767" s="46"/>
      <c r="BC1767" s="46"/>
      <c r="BD1767" s="44" t="str">
        <f t="shared" si="362"/>
        <v/>
      </c>
      <c r="BE1767" s="46" t="str">
        <f>IF(ISNUMBER(VLOOKUP($B1767,Stats!$A$2:$AA$19,2,FALSE))=FALSE,"",IF(ISNUMBER(Y1767),(Y1767-VLOOKUP($B1767,Stats!$A$2:$AA$19,5,FALSE))/VLOOKUP($B1767,Stats!$A$2:$AA$19,19,FALSE),""))</f>
        <v/>
      </c>
      <c r="BF1767" s="46"/>
      <c r="BG1767" s="46"/>
      <c r="BH1767" s="46" t="str">
        <f>IF(ISNUMBER(VLOOKUP($B1767,Stats!$A$2:$AA$19,2,FALSE))=FALSE,"",IF(ISNUMBER(Z1767),(Z1767-VLOOKUP($B1767,Stats!$A$2:$AA$19,8,FALSE))/VLOOKUP($B1767,Stats!$A$2:$AA$19,22,FALSE),""))</f>
        <v/>
      </c>
      <c r="BI1767" s="46" t="str">
        <f>IF(ISNUMBER(VLOOKUP($B1767,Stats!$A$2:$AA$19,2,FALSE))=FALSE,"",IF(ISNUMBER(#REF!),(#REF!-VLOOKUP($B1767,Stats!$A$2:$AA$19,9,FALSE))/VLOOKUP($B1767,Stats!$A$2:$AA$19,23,FALSE),""))</f>
        <v/>
      </c>
      <c r="BJ1767" s="46" t="str">
        <f>IF(ISNUMBER(VLOOKUP($B1767,Stats!$A$2:$AA$19,2,FALSE))=FALSE,"",IF(ISNUMBER(#REF!),(#REF!-VLOOKUP($B1767,Stats!$A$2:$AA$19,10,FALSE))/VLOOKUP($B1767,Stats!$A$2:$AA$19,24,FALSE),""))</f>
        <v/>
      </c>
      <c r="BK1767" s="44" t="str">
        <f t="shared" si="368"/>
        <v/>
      </c>
      <c r="BL1767" s="46" t="str">
        <f>IF(ISNUMBER(VLOOKUP($B1767,Stats!$A$2:$AA$19,2,FALSE))=FALSE,"",IF(ISNUMBER(#REF!),(#REF!-VLOOKUP($B1767,Stats!$A$2:$AA$19,11,FALSE))/VLOOKUP($B1767,Stats!$A$2:$AA$19,25,FALSE),""))</f>
        <v/>
      </c>
      <c r="BM1767" s="46" t="str">
        <f>IF(ISNUMBER(VLOOKUP($B1767,Stats!$A$2:$AA$19,2,FALSE))=FALSE,"",IF(ISNUMBER(AA1767),(AA1767-VLOOKUP($B1767,Stats!$A$2:$AA$19,12,FALSE))/VLOOKUP($B1767,Stats!$A$2:$AA$19,26,FALSE),""))</f>
        <v/>
      </c>
      <c r="BN1767" s="46" t="str">
        <f>IF(ISNUMBER(VLOOKUP($B1767,Stats!$A$2:$AA$19,2,FALSE))=FALSE,"",IF(ISNUMBER(#REF!),(#REF!-VLOOKUP($B1767,Stats!$A$2:$AA$19,13,FALSE))/VLOOKUP($B1767,Stats!$A$2:$AA$19,27,FALSE),""))</f>
        <v/>
      </c>
      <c r="BO1767" s="46" t="str">
        <f>IF(ISNUMBER(VLOOKUP($B1767,Stats!$A$2:$AA$19,2,FALSE))=FALSE,"",IF(ISNUMBER(#REF!),(#REF!-VLOOKUP($B1767,Stats!$A$2:$AA$19,14,FALSE))/VLOOKUP($B1767,Stats!$A$2:$AB$19,28,FALSE),""))</f>
        <v/>
      </c>
      <c r="BP1767" s="46"/>
      <c r="BQ1767" s="46" t="str">
        <f>IF(ISNUMBER(VLOOKUP($B1767,Stats!$A$2:$AA$19,2,FALSE))=FALSE,"",IF(ISNUMBER(BM1767),BM1767,(VLOOKUP($B1767,Stats!$A$2:$AT$19,46,FALSE)-VLOOKUP($B1767,Stats!$A$2:$AA$19,12,FALSE))/VLOOKUP($B1767,Stats!$A$2:$AA$19,26,FALSE)))</f>
        <v/>
      </c>
      <c r="BR1767" s="51" t="str">
        <f t="shared" si="369"/>
        <v/>
      </c>
      <c r="BS1767" s="32" t="str">
        <f t="shared" si="363"/>
        <v/>
      </c>
      <c r="BT1767" s="53" t="str">
        <f t="shared" si="364"/>
        <v/>
      </c>
    </row>
    <row r="1768" spans="1:72" x14ac:dyDescent="0.15">
      <c r="A1768" s="5">
        <v>13649</v>
      </c>
      <c r="B1768" s="5" t="s">
        <v>59</v>
      </c>
      <c r="C1768" s="3">
        <v>0</v>
      </c>
      <c r="D1768" s="11">
        <v>1.080788196975103E-2</v>
      </c>
      <c r="E1768" s="6">
        <v>6.6225866463716452E-3</v>
      </c>
      <c r="F1768" s="15">
        <v>4.8571428571428568</v>
      </c>
      <c r="G1768" s="15">
        <v>3.3571428571428572</v>
      </c>
      <c r="H1768" s="13">
        <v>5.8706170841329782E-3</v>
      </c>
      <c r="I1768" s="13">
        <v>-4.5833342728225463E-3</v>
      </c>
      <c r="J1768" s="12">
        <v>3.0714285714285716</v>
      </c>
      <c r="K1768" s="12">
        <v>2.3571428571428572</v>
      </c>
      <c r="L1768" s="13">
        <v>1.1808345766633335E-2</v>
      </c>
      <c r="M1768" s="13">
        <v>-8.651693886513958E-3</v>
      </c>
      <c r="N1768" s="8">
        <v>1.4205714285714286</v>
      </c>
      <c r="O1768" s="8">
        <v>1.0165033070893601</v>
      </c>
      <c r="P1768" s="14"/>
      <c r="Q1768" s="13">
        <v>-1.3472068505012298E-2</v>
      </c>
      <c r="R1768" s="14"/>
      <c r="S1768" s="14" t="str">
        <f>IF(ISNUMBER(R1768),VLOOKUP(B1768,Index!$B$3:$AB$18,27,FALSE),"")</f>
        <v/>
      </c>
      <c r="T1768" s="14" t="str">
        <f>IF(ISNUMBER($R1768),VLOOKUP($B1768,Index!$B$21:$AB$36,27,FALSE),"")</f>
        <v/>
      </c>
      <c r="U1768" s="14" t="str">
        <f>IF(ISNUMBER($R1768),VLOOKUP($B1768,Index!$B$39:$AB$54,27,FALSE),"")</f>
        <v/>
      </c>
      <c r="W1768" s="6">
        <v>0.40415215949156291</v>
      </c>
      <c r="X1768" s="8">
        <v>0.578656462585034</v>
      </c>
      <c r="Y1768" s="6">
        <v>0.12565474682610292</v>
      </c>
      <c r="Z1768" s="8" t="str">
        <f t="shared" si="365"/>
        <v/>
      </c>
      <c r="AA1768" s="9" t="s">
        <v>25</v>
      </c>
      <c r="AB1768" s="3">
        <v>0</v>
      </c>
      <c r="AC1768" s="6">
        <v>0.1633389680216937</v>
      </c>
      <c r="AD1768" s="8">
        <v>0.33484330169142484</v>
      </c>
      <c r="AE1768" s="6">
        <v>1.5789115399932021E-2</v>
      </c>
      <c r="AF1768" s="8" t="str">
        <f t="shared" si="366"/>
        <v/>
      </c>
      <c r="AG1768" s="9" t="s">
        <v>25</v>
      </c>
      <c r="AH1768" s="3">
        <v>0</v>
      </c>
      <c r="AK1768" t="str">
        <f t="shared" si="372"/>
        <v/>
      </c>
      <c r="AL1768" t="str">
        <f t="shared" si="372"/>
        <v/>
      </c>
      <c r="AM1768" t="str">
        <f t="shared" si="372"/>
        <v/>
      </c>
      <c r="AN1768" t="str">
        <f t="shared" si="372"/>
        <v/>
      </c>
      <c r="AO1768" t="str">
        <f t="shared" si="372"/>
        <v/>
      </c>
      <c r="AP1768" t="str">
        <f t="shared" si="372"/>
        <v/>
      </c>
      <c r="AQ1768" t="str">
        <f t="shared" si="372"/>
        <v/>
      </c>
      <c r="AR1768" t="str">
        <f t="shared" si="372"/>
        <v/>
      </c>
      <c r="AS1768" t="str">
        <f t="shared" si="372"/>
        <v/>
      </c>
      <c r="AT1768" t="str">
        <f t="shared" si="372"/>
        <v/>
      </c>
      <c r="AU1768" t="str">
        <f t="shared" si="372"/>
        <v/>
      </c>
      <c r="AV1768" t="str">
        <f t="shared" si="372"/>
        <v/>
      </c>
      <c r="AW1768" t="str">
        <f t="shared" si="372"/>
        <v/>
      </c>
      <c r="AX1768" t="str">
        <f t="shared" si="372"/>
        <v/>
      </c>
      <c r="AZ1768" s="46" t="str">
        <f>IF(ISNUMBER(VLOOKUP($B1768,Stats!$A$2:$AA$19,2,FALSE))=FALSE,"",IF(ISNUMBER(W1768),(W1768-VLOOKUP($B1768,Stats!$A$2:$AA$19,2,FALSE))/VLOOKUP($B1768,Stats!$A$2:$AA$19,16,FALSE),""))</f>
        <v/>
      </c>
      <c r="BA1768" s="46" t="str">
        <f>IF(ISNUMBER(VLOOKUP($B1768,Stats!$A$2:$AA$19,2,FALSE))=FALSE,"",IF(ISNUMBER(X1768),(X1768-VLOOKUP($B1768,Stats!$A$2:$AA$19,3,FALSE))/VLOOKUP($B1768,Stats!$A$2:$AA$19,17,FALSE),""))</f>
        <v/>
      </c>
      <c r="BB1768" s="46"/>
      <c r="BC1768" s="46"/>
      <c r="BD1768" s="44" t="str">
        <f t="shared" si="362"/>
        <v/>
      </c>
      <c r="BE1768" s="46" t="str">
        <f>IF(ISNUMBER(VLOOKUP($B1768,Stats!$A$2:$AA$19,2,FALSE))=FALSE,"",IF(ISNUMBER(Y1768),(Y1768-VLOOKUP($B1768,Stats!$A$2:$AA$19,5,FALSE))/VLOOKUP($B1768,Stats!$A$2:$AA$19,19,FALSE),""))</f>
        <v/>
      </c>
      <c r="BF1768" s="46"/>
      <c r="BG1768" s="46"/>
      <c r="BH1768" s="46" t="str">
        <f>IF(ISNUMBER(VLOOKUP($B1768,Stats!$A$2:$AA$19,2,FALSE))=FALSE,"",IF(ISNUMBER(Z1768),(Z1768-VLOOKUP($B1768,Stats!$A$2:$AA$19,8,FALSE))/VLOOKUP($B1768,Stats!$A$2:$AA$19,22,FALSE),""))</f>
        <v/>
      </c>
      <c r="BI1768" s="46" t="str">
        <f>IF(ISNUMBER(VLOOKUP($B1768,Stats!$A$2:$AA$19,2,FALSE))=FALSE,"",IF(ISNUMBER(#REF!),(#REF!-VLOOKUP($B1768,Stats!$A$2:$AA$19,9,FALSE))/VLOOKUP($B1768,Stats!$A$2:$AA$19,23,FALSE),""))</f>
        <v/>
      </c>
      <c r="BJ1768" s="46" t="str">
        <f>IF(ISNUMBER(VLOOKUP($B1768,Stats!$A$2:$AA$19,2,FALSE))=FALSE,"",IF(ISNUMBER(#REF!),(#REF!-VLOOKUP($B1768,Stats!$A$2:$AA$19,10,FALSE))/VLOOKUP($B1768,Stats!$A$2:$AA$19,24,FALSE),""))</f>
        <v/>
      </c>
      <c r="BK1768" s="44" t="str">
        <f t="shared" si="368"/>
        <v/>
      </c>
      <c r="BL1768" s="46" t="str">
        <f>IF(ISNUMBER(VLOOKUP($B1768,Stats!$A$2:$AA$19,2,FALSE))=FALSE,"",IF(ISNUMBER(#REF!),(#REF!-VLOOKUP($B1768,Stats!$A$2:$AA$19,11,FALSE))/VLOOKUP($B1768,Stats!$A$2:$AA$19,25,FALSE),""))</f>
        <v/>
      </c>
      <c r="BM1768" s="46" t="str">
        <f>IF(ISNUMBER(VLOOKUP($B1768,Stats!$A$2:$AA$19,2,FALSE))=FALSE,"",IF(ISNUMBER(AA1768),(AA1768-VLOOKUP($B1768,Stats!$A$2:$AA$19,12,FALSE))/VLOOKUP($B1768,Stats!$A$2:$AA$19,26,FALSE),""))</f>
        <v/>
      </c>
      <c r="BN1768" s="46" t="str">
        <f>IF(ISNUMBER(VLOOKUP($B1768,Stats!$A$2:$AA$19,2,FALSE))=FALSE,"",IF(ISNUMBER(#REF!),(#REF!-VLOOKUP($B1768,Stats!$A$2:$AA$19,13,FALSE))/VLOOKUP($B1768,Stats!$A$2:$AA$19,27,FALSE),""))</f>
        <v/>
      </c>
      <c r="BO1768" s="46" t="str">
        <f>IF(ISNUMBER(VLOOKUP($B1768,Stats!$A$2:$AA$19,2,FALSE))=FALSE,"",IF(ISNUMBER(#REF!),(#REF!-VLOOKUP($B1768,Stats!$A$2:$AA$19,14,FALSE))/VLOOKUP($B1768,Stats!$A$2:$AB$19,28,FALSE),""))</f>
        <v/>
      </c>
      <c r="BP1768" s="46"/>
      <c r="BQ1768" s="46" t="str">
        <f>IF(ISNUMBER(VLOOKUP($B1768,Stats!$A$2:$AA$19,2,FALSE))=FALSE,"",IF(ISNUMBER(BM1768),BM1768,(VLOOKUP($B1768,Stats!$A$2:$AT$19,46,FALSE)-VLOOKUP($B1768,Stats!$A$2:$AA$19,12,FALSE))/VLOOKUP($B1768,Stats!$A$2:$AA$19,26,FALSE)))</f>
        <v/>
      </c>
      <c r="BR1768" s="51" t="str">
        <f t="shared" si="369"/>
        <v/>
      </c>
      <c r="BS1768" s="32" t="str">
        <f t="shared" si="363"/>
        <v/>
      </c>
      <c r="BT1768" s="53" t="str">
        <f t="shared" si="364"/>
        <v/>
      </c>
    </row>
    <row r="1769" spans="1:72" x14ac:dyDescent="0.15">
      <c r="A1769" s="16">
        <v>13649</v>
      </c>
      <c r="B1769" s="17">
        <v>201421</v>
      </c>
      <c r="C1769" s="3">
        <v>0</v>
      </c>
      <c r="D1769" s="23">
        <v>-4.4378698224851743E-3</v>
      </c>
      <c r="E1769" s="18">
        <v>2.1192381679744324E-3</v>
      </c>
      <c r="F1769" s="24">
        <v>1</v>
      </c>
      <c r="G1769" s="24">
        <v>6</v>
      </c>
      <c r="H1769" s="20">
        <v>4.4378698224851743E-3</v>
      </c>
      <c r="I1769" s="20">
        <v>-1.4781151786951903E-3</v>
      </c>
      <c r="J1769" s="24">
        <v>2</v>
      </c>
      <c r="K1769" s="24">
        <v>6</v>
      </c>
      <c r="L1769" s="20">
        <v>4.4378698224851743E-3</v>
      </c>
      <c r="M1769" s="20">
        <v>-2.2156573116691725E-3</v>
      </c>
      <c r="N1769" s="19">
        <v>1.3580000000000001</v>
      </c>
      <c r="O1769" s="19">
        <v>1.0044378698224852</v>
      </c>
      <c r="P1769" s="25">
        <v>41921</v>
      </c>
      <c r="Q1769" s="20">
        <v>-8.8365243004417948E-3</v>
      </c>
      <c r="R1769" s="25">
        <v>41929</v>
      </c>
      <c r="S1769" s="25">
        <f>IF(ISNUMBER(R1769),VLOOKUP(B1769,Index!$B$3:$AB$18,27,FALSE),"")</f>
        <v>41929</v>
      </c>
      <c r="T1769" s="25">
        <f>IF(ISNUMBER($R1769),VLOOKUP($B1769,Index!$B$21:$AB$36,27,FALSE),"")</f>
        <v>41929</v>
      </c>
      <c r="U1769" s="25">
        <f>IF(ISNUMBER($R1769),VLOOKUP($B1769,Index!$B$39:$AB$54,27,FALSE),"")</f>
        <v>41929</v>
      </c>
      <c r="W1769" s="18">
        <v>-0.15976331360946627</v>
      </c>
      <c r="X1769" s="19">
        <v>0.14285714285714285</v>
      </c>
      <c r="Y1769" s="18">
        <v>4.0209717090970265E-2</v>
      </c>
      <c r="Z1769" s="19">
        <f t="shared" si="365"/>
        <v>0</v>
      </c>
      <c r="AA1769" s="21" t="s">
        <v>25</v>
      </c>
      <c r="AB1769" s="3">
        <v>0</v>
      </c>
      <c r="AC1769" s="18">
        <v>2.5524316375476672E-2</v>
      </c>
      <c r="AD1769" s="19">
        <v>2.0408163265306121E-2</v>
      </c>
      <c r="AE1769" s="18">
        <v>1.6168213485358662E-3</v>
      </c>
      <c r="AF1769" s="19">
        <f t="shared" si="366"/>
        <v>0</v>
      </c>
      <c r="AG1769" s="21" t="s">
        <v>25</v>
      </c>
      <c r="AH1769" s="3">
        <v>0</v>
      </c>
      <c r="AK1769" t="str">
        <f t="shared" si="372"/>
        <v/>
      </c>
      <c r="AL1769" t="str">
        <f t="shared" si="372"/>
        <v/>
      </c>
      <c r="AM1769" t="str">
        <f t="shared" si="372"/>
        <v/>
      </c>
      <c r="AN1769" t="str">
        <f t="shared" si="372"/>
        <v/>
      </c>
      <c r="AO1769" t="str">
        <f t="shared" si="372"/>
        <v/>
      </c>
      <c r="AP1769" t="str">
        <f t="shared" si="372"/>
        <v/>
      </c>
      <c r="AQ1769" t="str">
        <f t="shared" si="372"/>
        <v/>
      </c>
      <c r="AR1769" t="str">
        <f t="shared" si="372"/>
        <v/>
      </c>
      <c r="AS1769" t="str">
        <f t="shared" si="372"/>
        <v/>
      </c>
      <c r="AT1769" t="str">
        <f t="shared" si="372"/>
        <v/>
      </c>
      <c r="AU1769" t="str">
        <f t="shared" si="372"/>
        <v/>
      </c>
      <c r="AV1769" t="str">
        <f t="shared" si="372"/>
        <v/>
      </c>
      <c r="AW1769" t="str">
        <f t="shared" si="372"/>
        <v/>
      </c>
      <c r="AX1769" t="str">
        <f t="shared" si="372"/>
        <v/>
      </c>
      <c r="AZ1769" s="46">
        <f>IF(ISNUMBER(VLOOKUP($B1769,Stats!$A$2:$AA$19,2,FALSE))=FALSE,"",IF(ISNUMBER(W1769),(W1769-VLOOKUP($B1769,Stats!$A$2:$AA$19,2,FALSE))/VLOOKUP($B1769,Stats!$A$2:$AA$19,16,FALSE),""))</f>
        <v>0.28387678329390503</v>
      </c>
      <c r="BA1769" s="46">
        <f>IF(ISNUMBER(VLOOKUP($B1769,Stats!$A$2:$AA$19,2,FALSE))=FALSE,"",IF(ISNUMBER(X1769),(X1769-VLOOKUP($B1769,Stats!$A$2:$AA$19,3,FALSE))/VLOOKUP($B1769,Stats!$A$2:$AA$19,17,FALSE),""))</f>
        <v>-1.2748232324955624</v>
      </c>
      <c r="BB1769" s="46"/>
      <c r="BC1769" s="46"/>
      <c r="BD1769" s="44">
        <f t="shared" si="362"/>
        <v>-0.49547322460082865</v>
      </c>
      <c r="BE1769" s="46">
        <f>IF(ISNUMBER(VLOOKUP($B1769,Stats!$A$2:$AA$19,2,FALSE))=FALSE,"",IF(ISNUMBER(Y1769),(Y1769-VLOOKUP($B1769,Stats!$A$2:$AA$19,5,FALSE))/VLOOKUP($B1769,Stats!$A$2:$AA$19,19,FALSE),""))</f>
        <v>-0.68092020651427188</v>
      </c>
      <c r="BF1769" s="46"/>
      <c r="BG1769" s="46"/>
      <c r="BH1769" s="46">
        <f>IF(ISNUMBER(VLOOKUP($B1769,Stats!$A$2:$AA$19,2,FALSE))=FALSE,"",IF(ISNUMBER(Z1769),(Z1769-VLOOKUP($B1769,Stats!$A$2:$AA$19,8,FALSE))/VLOOKUP($B1769,Stats!$A$2:$AA$19,22,FALSE),""))</f>
        <v>-0.61753828864926419</v>
      </c>
      <c r="BI1769" s="46" t="str">
        <f>IF(ISNUMBER(VLOOKUP($B1769,Stats!$A$2:$AA$19,2,FALSE))=FALSE,"",IF(ISNUMBER(#REF!),(#REF!-VLOOKUP($B1769,Stats!$A$2:$AA$19,9,FALSE))/VLOOKUP($B1769,Stats!$A$2:$AA$19,23,FALSE),""))</f>
        <v/>
      </c>
      <c r="BJ1769" s="46" t="str">
        <f>IF(ISNUMBER(VLOOKUP($B1769,Stats!$A$2:$AA$19,2,FALSE))=FALSE,"",IF(ISNUMBER(#REF!),(#REF!-VLOOKUP($B1769,Stats!$A$2:$AA$19,10,FALSE))/VLOOKUP($B1769,Stats!$A$2:$AA$19,24,FALSE),""))</f>
        <v/>
      </c>
      <c r="BK1769" s="44">
        <f t="shared" si="368"/>
        <v>0.29138265796521101</v>
      </c>
      <c r="BL1769" s="46" t="str">
        <f>IF(ISNUMBER(VLOOKUP($B1769,Stats!$A$2:$AA$19,2,FALSE))=FALSE,"",IF(ISNUMBER(#REF!),(#REF!-VLOOKUP($B1769,Stats!$A$2:$AA$19,11,FALSE))/VLOOKUP($B1769,Stats!$A$2:$AA$19,25,FALSE),""))</f>
        <v/>
      </c>
      <c r="BM1769" s="46" t="str">
        <f>IF(ISNUMBER(VLOOKUP($B1769,Stats!$A$2:$AA$19,2,FALSE))=FALSE,"",IF(ISNUMBER(AA1769),(AA1769-VLOOKUP($B1769,Stats!$A$2:$AA$19,12,FALSE))/VLOOKUP($B1769,Stats!$A$2:$AA$19,26,FALSE),""))</f>
        <v/>
      </c>
      <c r="BN1769" s="46" t="str">
        <f>IF(ISNUMBER(VLOOKUP($B1769,Stats!$A$2:$AA$19,2,FALSE))=FALSE,"",IF(ISNUMBER(#REF!),(#REF!-VLOOKUP($B1769,Stats!$A$2:$AA$19,13,FALSE))/VLOOKUP($B1769,Stats!$A$2:$AA$19,27,FALSE),""))</f>
        <v/>
      </c>
      <c r="BO1769" s="46" t="str">
        <f>IF(ISNUMBER(VLOOKUP($B1769,Stats!$A$2:$AA$19,2,FALSE))=FALSE,"",IF(ISNUMBER(#REF!),(#REF!-VLOOKUP($B1769,Stats!$A$2:$AA$19,14,FALSE))/VLOOKUP($B1769,Stats!$A$2:$AB$19,28,FALSE),""))</f>
        <v/>
      </c>
      <c r="BP1769" s="46"/>
      <c r="BQ1769" s="46">
        <f>IF(ISNUMBER(VLOOKUP($B1769,Stats!$A$2:$AA$19,2,FALSE))=FALSE,"",IF(ISNUMBER(BM1769),BM1769,(VLOOKUP($B1769,Stats!$A$2:$AT$19,46,FALSE)-VLOOKUP($B1769,Stats!$A$2:$AA$19,12,FALSE))/VLOOKUP($B1769,Stats!$A$2:$AA$19,26,FALSE)))</f>
        <v>-0.81319138310867711</v>
      </c>
      <c r="BR1769" s="51">
        <f t="shared" si="369"/>
        <v>-0.81319138310867711</v>
      </c>
      <c r="BS1769" s="32" t="str">
        <f t="shared" si="363"/>
        <v>13649_201421</v>
      </c>
      <c r="BT1769" s="53">
        <f t="shared" si="364"/>
        <v>-8.6903326762774569E-2</v>
      </c>
    </row>
    <row r="1770" spans="1:72" x14ac:dyDescent="0.15">
      <c r="A1770" s="16">
        <v>13649</v>
      </c>
      <c r="B1770" s="17">
        <v>201422</v>
      </c>
      <c r="C1770" s="3">
        <v>0</v>
      </c>
      <c r="D1770" s="23">
        <v>1.1887072808320909E-2</v>
      </c>
      <c r="E1770" s="18">
        <v>2.1579033712133735E-3</v>
      </c>
      <c r="F1770" s="24">
        <v>6</v>
      </c>
      <c r="G1770" s="24">
        <v>4</v>
      </c>
      <c r="H1770" s="20">
        <v>2.4676184664963463E-3</v>
      </c>
      <c r="I1770" s="20">
        <v>-7.4021200646670615E-4</v>
      </c>
      <c r="J1770" s="24">
        <v>5</v>
      </c>
      <c r="K1770" s="24">
        <v>3</v>
      </c>
      <c r="L1770" s="20">
        <v>5.9347181008901906E-3</v>
      </c>
      <c r="M1770" s="20">
        <v>-7.4294205052016782E-4</v>
      </c>
      <c r="N1770" s="19">
        <v>1.363</v>
      </c>
      <c r="O1770" s="19">
        <v>1.0111275964391691</v>
      </c>
      <c r="P1770" s="25">
        <v>41942</v>
      </c>
      <c r="Q1770" s="20">
        <v>-2.225519287833877E-3</v>
      </c>
      <c r="R1770" s="25">
        <v>41935</v>
      </c>
      <c r="S1770" s="25">
        <f>IF(ISNUMBER(R1770),VLOOKUP(B1770,Index!$B$3:$AB$18,27,FALSE),"")</f>
        <v>41939</v>
      </c>
      <c r="T1770" s="25">
        <f>IF(ISNUMBER($R1770),VLOOKUP($B1770,Index!$B$21:$AB$36,27,FALSE),"")</f>
        <v>41935</v>
      </c>
      <c r="U1770" s="25">
        <f>IF(ISNUMBER($R1770),VLOOKUP($B1770,Index!$B$39:$AB$54,27,FALSE),"")</f>
        <v>41936</v>
      </c>
      <c r="W1770" s="18">
        <v>0.35661218424962726</v>
      </c>
      <c r="X1770" s="19">
        <v>0.6</v>
      </c>
      <c r="Y1770" s="18">
        <v>4.0943337741540506E-2</v>
      </c>
      <c r="Z1770" s="19">
        <f t="shared" si="365"/>
        <v>4</v>
      </c>
      <c r="AA1770" s="21">
        <v>5.3412580485387435</v>
      </c>
      <c r="AB1770" s="3">
        <v>0</v>
      </c>
      <c r="AC1770" s="18">
        <v>0.12717224995529011</v>
      </c>
      <c r="AD1770" s="19">
        <v>0.36</v>
      </c>
      <c r="AE1770" s="18">
        <v>1.6763569054178552E-3</v>
      </c>
      <c r="AF1770" s="19">
        <f t="shared" si="366"/>
        <v>16</v>
      </c>
      <c r="AG1770" s="21">
        <v>28.529037541079905</v>
      </c>
      <c r="AH1770" s="3">
        <v>0</v>
      </c>
      <c r="AK1770" t="str">
        <f t="shared" si="372"/>
        <v/>
      </c>
      <c r="AL1770">
        <f t="shared" si="372"/>
        <v>5.3412580485387435</v>
      </c>
      <c r="AM1770" t="str">
        <f t="shared" si="372"/>
        <v/>
      </c>
      <c r="AN1770" t="str">
        <f t="shared" si="372"/>
        <v/>
      </c>
      <c r="AO1770" t="str">
        <f t="shared" si="372"/>
        <v/>
      </c>
      <c r="AP1770" t="str">
        <f t="shared" si="372"/>
        <v/>
      </c>
      <c r="AQ1770" t="str">
        <f t="shared" si="372"/>
        <v/>
      </c>
      <c r="AR1770" t="str">
        <f t="shared" si="372"/>
        <v/>
      </c>
      <c r="AS1770" t="str">
        <f t="shared" si="372"/>
        <v/>
      </c>
      <c r="AT1770" t="str">
        <f t="shared" si="372"/>
        <v/>
      </c>
      <c r="AU1770" t="str">
        <f t="shared" si="372"/>
        <v/>
      </c>
      <c r="AV1770" t="str">
        <f t="shared" si="372"/>
        <v/>
      </c>
      <c r="AW1770" t="str">
        <f t="shared" si="372"/>
        <v/>
      </c>
      <c r="AX1770" t="str">
        <f t="shared" si="372"/>
        <v/>
      </c>
      <c r="AZ1770" s="46">
        <f>IF(ISNUMBER(VLOOKUP($B1770,Stats!$A$2:$AA$19,2,FALSE))=FALSE,"",IF(ISNUMBER(W1770),(W1770-VLOOKUP($B1770,Stats!$A$2:$AA$19,2,FALSE))/VLOOKUP($B1770,Stats!$A$2:$AA$19,16,FALSE),""))</f>
        <v>-0.28964667266256194</v>
      </c>
      <c r="BA1770" s="46">
        <f>IF(ISNUMBER(VLOOKUP($B1770,Stats!$A$2:$AA$19,2,FALSE))=FALSE,"",IF(ISNUMBER(X1770),(X1770-VLOOKUP($B1770,Stats!$A$2:$AA$19,3,FALSE))/VLOOKUP($B1770,Stats!$A$2:$AA$19,17,FALSE),""))</f>
        <v>-0.20603698172286539</v>
      </c>
      <c r="BB1770" s="46"/>
      <c r="BC1770" s="46"/>
      <c r="BD1770" s="44">
        <f t="shared" si="362"/>
        <v>-0.24784182719271367</v>
      </c>
      <c r="BE1770" s="46">
        <f>IF(ISNUMBER(VLOOKUP($B1770,Stats!$A$2:$AA$19,2,FALSE))=FALSE,"",IF(ISNUMBER(Y1770),(Y1770-VLOOKUP($B1770,Stats!$A$2:$AA$19,5,FALSE))/VLOOKUP($B1770,Stats!$A$2:$AA$19,19,FALSE),""))</f>
        <v>-0.9485217588553102</v>
      </c>
      <c r="BF1770" s="46"/>
      <c r="BG1770" s="46"/>
      <c r="BH1770" s="46">
        <f>IF(ISNUMBER(VLOOKUP($B1770,Stats!$A$2:$AA$19,2,FALSE))=FALSE,"",IF(ISNUMBER(Z1770),(Z1770-VLOOKUP($B1770,Stats!$A$2:$AA$19,8,FALSE))/VLOOKUP($B1770,Stats!$A$2:$AA$19,22,FALSE),""))</f>
        <v>0.66359770503354598</v>
      </c>
      <c r="BI1770" s="46" t="str">
        <f>IF(ISNUMBER(VLOOKUP($B1770,Stats!$A$2:$AA$19,2,FALSE))=FALSE,"",IF(ISNUMBER(#REF!),(#REF!-VLOOKUP($B1770,Stats!$A$2:$AA$19,9,FALSE))/VLOOKUP($B1770,Stats!$A$2:$AA$19,23,FALSE),""))</f>
        <v/>
      </c>
      <c r="BJ1770" s="46" t="str">
        <f>IF(ISNUMBER(VLOOKUP($B1770,Stats!$A$2:$AA$19,2,FALSE))=FALSE,"",IF(ISNUMBER(#REF!),(#REF!-VLOOKUP($B1770,Stats!$A$2:$AA$19,10,FALSE))/VLOOKUP($B1770,Stats!$A$2:$AA$19,24,FALSE),""))</f>
        <v/>
      </c>
      <c r="BK1770" s="44">
        <f t="shared" si="368"/>
        <v>0.86304454270878084</v>
      </c>
      <c r="BL1770" s="46" t="str">
        <f>IF(ISNUMBER(VLOOKUP($B1770,Stats!$A$2:$AA$19,2,FALSE))=FALSE,"",IF(ISNUMBER(#REF!),(#REF!-VLOOKUP($B1770,Stats!$A$2:$AA$19,11,FALSE))/VLOOKUP($B1770,Stats!$A$2:$AA$19,25,FALSE),""))</f>
        <v/>
      </c>
      <c r="BM1770" s="46">
        <f>IF(ISNUMBER(VLOOKUP($B1770,Stats!$A$2:$AA$19,2,FALSE))=FALSE,"",IF(ISNUMBER(AA1770),(AA1770-VLOOKUP($B1770,Stats!$A$2:$AA$19,12,FALSE))/VLOOKUP($B1770,Stats!$A$2:$AA$19,26,FALSE),""))</f>
        <v>-3.6173667638990242E-2</v>
      </c>
      <c r="BN1770" s="46" t="str">
        <f>IF(ISNUMBER(VLOOKUP($B1770,Stats!$A$2:$AA$19,2,FALSE))=FALSE,"",IF(ISNUMBER(#REF!),(#REF!-VLOOKUP($B1770,Stats!$A$2:$AA$19,13,FALSE))/VLOOKUP($B1770,Stats!$A$2:$AA$19,27,FALSE),""))</f>
        <v/>
      </c>
      <c r="BO1770" s="46" t="str">
        <f>IF(ISNUMBER(VLOOKUP($B1770,Stats!$A$2:$AA$19,2,FALSE))=FALSE,"",IF(ISNUMBER(#REF!),(#REF!-VLOOKUP($B1770,Stats!$A$2:$AA$19,14,FALSE))/VLOOKUP($B1770,Stats!$A$2:$AB$19,28,FALSE),""))</f>
        <v/>
      </c>
      <c r="BP1770" s="46"/>
      <c r="BQ1770" s="46">
        <f>IF(ISNUMBER(VLOOKUP($B1770,Stats!$A$2:$AA$19,2,FALSE))=FALSE,"",IF(ISNUMBER(BM1770),BM1770,(VLOOKUP($B1770,Stats!$A$2:$AT$19,46,FALSE)-VLOOKUP($B1770,Stats!$A$2:$AA$19,12,FALSE))/VLOOKUP($B1770,Stats!$A$2:$AA$19,26,FALSE)))</f>
        <v>-3.6173667638990242E-2</v>
      </c>
      <c r="BR1770" s="51">
        <f t="shared" si="369"/>
        <v>-3.6173667638990242E-2</v>
      </c>
      <c r="BS1770" s="32" t="str">
        <f t="shared" si="363"/>
        <v>13649_201422</v>
      </c>
      <c r="BT1770" s="53">
        <f t="shared" si="364"/>
        <v>0.46102362665892771</v>
      </c>
    </row>
    <row r="1771" spans="1:72" x14ac:dyDescent="0.15">
      <c r="A1771" s="16">
        <v>13649</v>
      </c>
      <c r="B1771" s="17">
        <v>201423</v>
      </c>
      <c r="C1771" s="3">
        <v>0</v>
      </c>
      <c r="D1771" s="23">
        <v>-8.0763582966226766E-3</v>
      </c>
      <c r="E1771" s="18">
        <v>4.0376431582612796E-3</v>
      </c>
      <c r="F1771" s="24">
        <v>5</v>
      </c>
      <c r="G1771" s="24">
        <v>5</v>
      </c>
      <c r="H1771" s="20">
        <v>2.066420664206614E-3</v>
      </c>
      <c r="I1771" s="20">
        <v>-3.6729107434172238E-3</v>
      </c>
      <c r="J1771" s="24">
        <v>1</v>
      </c>
      <c r="K1771" s="24">
        <v>2</v>
      </c>
      <c r="L1771" s="20">
        <v>5.9040590405903259E-3</v>
      </c>
      <c r="M1771" s="20">
        <v>-7.3475385745774835E-3</v>
      </c>
      <c r="N1771" s="19">
        <v>1.363</v>
      </c>
      <c r="O1771" s="19">
        <v>1.000734214390602</v>
      </c>
      <c r="P1771" s="25">
        <v>41953</v>
      </c>
      <c r="Q1771" s="20">
        <v>-8.8041085840059319E-3</v>
      </c>
      <c r="R1771" s="25">
        <v>41956</v>
      </c>
      <c r="S1771" s="25">
        <f>IF(ISNUMBER(R1771),VLOOKUP(B1771,Index!$B$3:$AB$18,27,FALSE),"")</f>
        <v>41956</v>
      </c>
      <c r="T1771" s="25">
        <f>IF(ISNUMBER($R1771),VLOOKUP($B1771,Index!$B$21:$AB$36,27,FALSE),"")</f>
        <v>41954</v>
      </c>
      <c r="U1771" s="25">
        <f>IF(ISNUMBER($R1771),VLOOKUP($B1771,Index!$B$39:$AB$54,27,FALSE),"")</f>
        <v>41957</v>
      </c>
      <c r="W1771" s="18">
        <v>-0.2422907488986803</v>
      </c>
      <c r="X1771" s="19">
        <v>0.5</v>
      </c>
      <c r="Y1771" s="18">
        <v>7.6608892554608066E-2</v>
      </c>
      <c r="Z1771" s="19">
        <f t="shared" si="365"/>
        <v>0</v>
      </c>
      <c r="AA1771" s="21" t="s">
        <v>25</v>
      </c>
      <c r="AB1771" s="3">
        <v>0</v>
      </c>
      <c r="AC1771" s="18">
        <v>5.8704807001883345E-2</v>
      </c>
      <c r="AD1771" s="19">
        <v>0.25</v>
      </c>
      <c r="AE1771" s="18">
        <v>5.8689224184434834E-3</v>
      </c>
      <c r="AF1771" s="19">
        <f t="shared" si="366"/>
        <v>0</v>
      </c>
      <c r="AG1771" s="21" t="s">
        <v>25</v>
      </c>
      <c r="AH1771" s="3">
        <v>0</v>
      </c>
      <c r="AK1771" t="str">
        <f t="shared" si="372"/>
        <v/>
      </c>
      <c r="AL1771" t="str">
        <f t="shared" si="372"/>
        <v/>
      </c>
      <c r="AM1771" t="str">
        <f t="shared" si="372"/>
        <v/>
      </c>
      <c r="AN1771" t="str">
        <f t="shared" si="372"/>
        <v/>
      </c>
      <c r="AO1771" t="str">
        <f t="shared" si="372"/>
        <v/>
      </c>
      <c r="AP1771" t="str">
        <f t="shared" si="372"/>
        <v/>
      </c>
      <c r="AQ1771" t="str">
        <f t="shared" si="372"/>
        <v/>
      </c>
      <c r="AR1771" t="str">
        <f t="shared" si="372"/>
        <v/>
      </c>
      <c r="AS1771" t="str">
        <f t="shared" si="372"/>
        <v/>
      </c>
      <c r="AT1771" t="str">
        <f t="shared" si="372"/>
        <v/>
      </c>
      <c r="AU1771" t="str">
        <f t="shared" si="372"/>
        <v/>
      </c>
      <c r="AV1771" t="str">
        <f t="shared" si="372"/>
        <v/>
      </c>
      <c r="AW1771" t="str">
        <f t="shared" si="372"/>
        <v/>
      </c>
      <c r="AX1771" t="str">
        <f t="shared" si="372"/>
        <v/>
      </c>
      <c r="AZ1771" s="46">
        <f>IF(ISNUMBER(VLOOKUP($B1771,Stats!$A$2:$AA$19,2,FALSE))=FALSE,"",IF(ISNUMBER(W1771),(W1771-VLOOKUP($B1771,Stats!$A$2:$AA$19,2,FALSE))/VLOOKUP($B1771,Stats!$A$2:$AA$19,16,FALSE),""))</f>
        <v>-0.27834958204077037</v>
      </c>
      <c r="BA1771" s="46">
        <f>IF(ISNUMBER(VLOOKUP($B1771,Stats!$A$2:$AA$19,2,FALSE))=FALSE,"",IF(ISNUMBER(X1771),(X1771-VLOOKUP($B1771,Stats!$A$2:$AA$19,3,FALSE))/VLOOKUP($B1771,Stats!$A$2:$AA$19,17,FALSE),""))</f>
        <v>-7.6117703670941991E-2</v>
      </c>
      <c r="BB1771" s="46"/>
      <c r="BC1771" s="46"/>
      <c r="BD1771" s="44">
        <f t="shared" si="362"/>
        <v>-0.17723364285585619</v>
      </c>
      <c r="BE1771" s="46">
        <f>IF(ISNUMBER(VLOOKUP($B1771,Stats!$A$2:$AA$19,2,FALSE))=FALSE,"",IF(ISNUMBER(Y1771),(Y1771-VLOOKUP($B1771,Stats!$A$2:$AA$19,5,FALSE))/VLOOKUP($B1771,Stats!$A$2:$AA$19,19,FALSE),""))</f>
        <v>-0.64875573129171493</v>
      </c>
      <c r="BF1771" s="46"/>
      <c r="BG1771" s="46"/>
      <c r="BH1771" s="46">
        <f>IF(ISNUMBER(VLOOKUP($B1771,Stats!$A$2:$AA$19,2,FALSE))=FALSE,"",IF(ISNUMBER(Z1771),(Z1771-VLOOKUP($B1771,Stats!$A$2:$AA$19,8,FALSE))/VLOOKUP($B1771,Stats!$A$2:$AA$19,22,FALSE),""))</f>
        <v>-0.83118031458533193</v>
      </c>
      <c r="BI1771" s="46" t="str">
        <f>IF(ISNUMBER(VLOOKUP($B1771,Stats!$A$2:$AA$19,2,FALSE))=FALSE,"",IF(ISNUMBER(#REF!),(#REF!-VLOOKUP($B1771,Stats!$A$2:$AA$19,9,FALSE))/VLOOKUP($B1771,Stats!$A$2:$AA$19,23,FALSE),""))</f>
        <v/>
      </c>
      <c r="BJ1771" s="46" t="str">
        <f>IF(ISNUMBER(VLOOKUP($B1771,Stats!$A$2:$AA$19,2,FALSE))=FALSE,"",IF(ISNUMBER(#REF!),(#REF!-VLOOKUP($B1771,Stats!$A$2:$AA$19,10,FALSE))/VLOOKUP($B1771,Stats!$A$2:$AA$19,24,FALSE),""))</f>
        <v/>
      </c>
      <c r="BK1771" s="44">
        <f t="shared" si="368"/>
        <v>0.20477491752860083</v>
      </c>
      <c r="BL1771" s="46" t="str">
        <f>IF(ISNUMBER(VLOOKUP($B1771,Stats!$A$2:$AA$19,2,FALSE))=FALSE,"",IF(ISNUMBER(#REF!),(#REF!-VLOOKUP($B1771,Stats!$A$2:$AA$19,11,FALSE))/VLOOKUP($B1771,Stats!$A$2:$AA$19,25,FALSE),""))</f>
        <v/>
      </c>
      <c r="BM1771" s="46" t="str">
        <f>IF(ISNUMBER(VLOOKUP($B1771,Stats!$A$2:$AA$19,2,FALSE))=FALSE,"",IF(ISNUMBER(AA1771),(AA1771-VLOOKUP($B1771,Stats!$A$2:$AA$19,12,FALSE))/VLOOKUP($B1771,Stats!$A$2:$AA$19,26,FALSE),""))</f>
        <v/>
      </c>
      <c r="BN1771" s="46" t="str">
        <f>IF(ISNUMBER(VLOOKUP($B1771,Stats!$A$2:$AA$19,2,FALSE))=FALSE,"",IF(ISNUMBER(#REF!),(#REF!-VLOOKUP($B1771,Stats!$A$2:$AA$19,13,FALSE))/VLOOKUP($B1771,Stats!$A$2:$AA$19,27,FALSE),""))</f>
        <v/>
      </c>
      <c r="BO1771" s="46" t="str">
        <f>IF(ISNUMBER(VLOOKUP($B1771,Stats!$A$2:$AA$19,2,FALSE))=FALSE,"",IF(ISNUMBER(#REF!),(#REF!-VLOOKUP($B1771,Stats!$A$2:$AA$19,14,FALSE))/VLOOKUP($B1771,Stats!$A$2:$AB$19,28,FALSE),""))</f>
        <v/>
      </c>
      <c r="BP1771" s="46"/>
      <c r="BQ1771" s="46">
        <f>IF(ISNUMBER(VLOOKUP($B1771,Stats!$A$2:$AA$19,2,FALSE))=FALSE,"",IF(ISNUMBER(BM1771),BM1771,(VLOOKUP($B1771,Stats!$A$2:$AT$19,46,FALSE)-VLOOKUP($B1771,Stats!$A$2:$AA$19,12,FALSE))/VLOOKUP($B1771,Stats!$A$2:$AA$19,26,FALSE)))</f>
        <v>-0.71825946798524909</v>
      </c>
      <c r="BR1771" s="51">
        <f t="shared" si="369"/>
        <v>-0.71825946798524909</v>
      </c>
      <c r="BS1771" s="32" t="str">
        <f t="shared" si="363"/>
        <v>13649_201423</v>
      </c>
      <c r="BT1771" s="53">
        <f t="shared" si="364"/>
        <v>-5.6233671651060579E-2</v>
      </c>
    </row>
    <row r="1772" spans="1:72" x14ac:dyDescent="0.15">
      <c r="A1772" s="16">
        <v>13649</v>
      </c>
      <c r="B1772" s="17">
        <v>201424</v>
      </c>
      <c r="C1772" s="3">
        <v>0</v>
      </c>
      <c r="D1772" s="23">
        <v>3.0347890451517312E-2</v>
      </c>
      <c r="E1772" s="18">
        <v>2.7344376322195898E-3</v>
      </c>
      <c r="F1772" s="24">
        <v>9</v>
      </c>
      <c r="G1772" s="24">
        <v>1</v>
      </c>
      <c r="H1772" s="20">
        <v>3.5747324741514713E-3</v>
      </c>
      <c r="I1772" s="20">
        <v>-2.197802197802079E-3</v>
      </c>
      <c r="J1772" s="24">
        <v>6</v>
      </c>
      <c r="K1772" s="24">
        <v>1</v>
      </c>
      <c r="L1772" s="20">
        <v>8.0763582966225655E-3</v>
      </c>
      <c r="M1772" s="20">
        <v>-2.197802197802079E-3</v>
      </c>
      <c r="N1772" s="19">
        <v>1.3919999999999999</v>
      </c>
      <c r="O1772" s="19">
        <v>1.025792188651437</v>
      </c>
      <c r="P1772" s="25">
        <v>41971</v>
      </c>
      <c r="Q1772" s="20">
        <v>-2.197802197802079E-3</v>
      </c>
      <c r="R1772" s="25">
        <v>41963</v>
      </c>
      <c r="S1772" s="25">
        <f>IF(ISNUMBER(R1772),VLOOKUP(B1772,Index!$B$3:$AB$18,27,FALSE),"")</f>
        <v>41963</v>
      </c>
      <c r="T1772" s="25">
        <f>IF(ISNUMBER($R1772),VLOOKUP($B1772,Index!$B$21:$AB$36,27,FALSE),"")</f>
        <v>41963</v>
      </c>
      <c r="U1772" s="25">
        <f>IF(ISNUMBER($R1772),VLOOKUP($B1772,Index!$B$39:$AB$54,27,FALSE),"")</f>
        <v>41963</v>
      </c>
      <c r="W1772" s="18">
        <v>0.91043671354551936</v>
      </c>
      <c r="X1772" s="19">
        <v>0.9</v>
      </c>
      <c r="Y1772" s="18">
        <v>5.1882306224950367E-2</v>
      </c>
      <c r="Z1772" s="19">
        <f t="shared" si="365"/>
        <v>0</v>
      </c>
      <c r="AA1772" s="21">
        <v>13.808290155441124</v>
      </c>
      <c r="AB1772" s="3">
        <v>0</v>
      </c>
      <c r="AC1772" s="18">
        <v>0.82889500937156613</v>
      </c>
      <c r="AD1772" s="19">
        <v>0.81</v>
      </c>
      <c r="AE1772" s="18">
        <v>2.6917736992195236E-3</v>
      </c>
      <c r="AF1772" s="19">
        <f t="shared" si="366"/>
        <v>0</v>
      </c>
      <c r="AG1772" s="21">
        <v>190.66887701685226</v>
      </c>
      <c r="AH1772" s="3">
        <v>0</v>
      </c>
      <c r="AK1772" t="str">
        <f t="shared" si="372"/>
        <v/>
      </c>
      <c r="AL1772" t="str">
        <f t="shared" si="372"/>
        <v/>
      </c>
      <c r="AM1772" t="str">
        <f t="shared" si="372"/>
        <v/>
      </c>
      <c r="AN1772">
        <f t="shared" si="372"/>
        <v>13.808290155441124</v>
      </c>
      <c r="AO1772" t="str">
        <f t="shared" si="372"/>
        <v/>
      </c>
      <c r="AP1772" t="str">
        <f t="shared" si="372"/>
        <v/>
      </c>
      <c r="AQ1772" t="str">
        <f t="shared" si="372"/>
        <v/>
      </c>
      <c r="AR1772" t="str">
        <f t="shared" si="372"/>
        <v/>
      </c>
      <c r="AS1772" t="str">
        <f t="shared" si="372"/>
        <v/>
      </c>
      <c r="AT1772" t="str">
        <f t="shared" si="372"/>
        <v/>
      </c>
      <c r="AU1772" t="str">
        <f t="shared" si="372"/>
        <v/>
      </c>
      <c r="AV1772" t="str">
        <f t="shared" si="372"/>
        <v/>
      </c>
      <c r="AW1772" t="str">
        <f t="shared" si="372"/>
        <v/>
      </c>
      <c r="AX1772" t="str">
        <f t="shared" si="372"/>
        <v/>
      </c>
      <c r="AZ1772" s="46">
        <f>IF(ISNUMBER(VLOOKUP($B1772,Stats!$A$2:$AA$19,2,FALSE))=FALSE,"",IF(ISNUMBER(W1772),(W1772-VLOOKUP($B1772,Stats!$A$2:$AA$19,2,FALSE))/VLOOKUP($B1772,Stats!$A$2:$AA$19,16,FALSE),""))</f>
        <v>-0.23779839491367738</v>
      </c>
      <c r="BA1772" s="46">
        <f>IF(ISNUMBER(VLOOKUP($B1772,Stats!$A$2:$AA$19,2,FALSE))=FALSE,"",IF(ISNUMBER(X1772),(X1772-VLOOKUP($B1772,Stats!$A$2:$AA$19,3,FALSE))/VLOOKUP($B1772,Stats!$A$2:$AA$19,17,FALSE),""))</f>
        <v>1.2377608208189006</v>
      </c>
      <c r="BB1772" s="46"/>
      <c r="BC1772" s="46"/>
      <c r="BD1772" s="44">
        <f t="shared" si="362"/>
        <v>0.49998121295261161</v>
      </c>
      <c r="BE1772" s="46">
        <f>IF(ISNUMBER(VLOOKUP($B1772,Stats!$A$2:$AA$19,2,FALSE))=FALSE,"",IF(ISNUMBER(Y1772),(Y1772-VLOOKUP($B1772,Stats!$A$2:$AA$19,5,FALSE))/VLOOKUP($B1772,Stats!$A$2:$AA$19,19,FALSE),""))</f>
        <v>-0.76732836564800078</v>
      </c>
      <c r="BF1772" s="46"/>
      <c r="BG1772" s="46"/>
      <c r="BH1772" s="46">
        <f>IF(ISNUMBER(VLOOKUP($B1772,Stats!$A$2:$AA$19,2,FALSE))=FALSE,"",IF(ISNUMBER(Z1772),(Z1772-VLOOKUP($B1772,Stats!$A$2:$AA$19,8,FALSE))/VLOOKUP($B1772,Stats!$A$2:$AA$19,22,FALSE),""))</f>
        <v>-0.83432005029645806</v>
      </c>
      <c r="BI1772" s="46" t="str">
        <f>IF(ISNUMBER(VLOOKUP($B1772,Stats!$A$2:$AA$19,2,FALSE))=FALSE,"",IF(ISNUMBER(#REF!),(#REF!-VLOOKUP($B1772,Stats!$A$2:$AA$19,9,FALSE))/VLOOKUP($B1772,Stats!$A$2:$AA$19,23,FALSE),""))</f>
        <v/>
      </c>
      <c r="BJ1772" s="46" t="str">
        <f>IF(ISNUMBER(VLOOKUP($B1772,Stats!$A$2:$AA$19,2,FALSE))=FALSE,"",IF(ISNUMBER(#REF!),(#REF!-VLOOKUP($B1772,Stats!$A$2:$AA$19,10,FALSE))/VLOOKUP($B1772,Stats!$A$2:$AA$19,24,FALSE),""))</f>
        <v/>
      </c>
      <c r="BK1772" s="44">
        <f t="shared" si="368"/>
        <v>0.28683384086466313</v>
      </c>
      <c r="BL1772" s="46" t="str">
        <f>IF(ISNUMBER(VLOOKUP($B1772,Stats!$A$2:$AA$19,2,FALSE))=FALSE,"",IF(ISNUMBER(#REF!),(#REF!-VLOOKUP($B1772,Stats!$A$2:$AA$19,11,FALSE))/VLOOKUP($B1772,Stats!$A$2:$AA$19,25,FALSE),""))</f>
        <v/>
      </c>
      <c r="BM1772" s="46">
        <f>IF(ISNUMBER(VLOOKUP($B1772,Stats!$A$2:$AA$19,2,FALSE))=FALSE,"",IF(ISNUMBER(AA1772),(AA1772-VLOOKUP($B1772,Stats!$A$2:$AA$19,12,FALSE))/VLOOKUP($B1772,Stats!$A$2:$AA$19,26,FALSE),""))</f>
        <v>1.8284715185598273E-2</v>
      </c>
      <c r="BN1772" s="46" t="str">
        <f>IF(ISNUMBER(VLOOKUP($B1772,Stats!$A$2:$AA$19,2,FALSE))=FALSE,"",IF(ISNUMBER(#REF!),(#REF!-VLOOKUP($B1772,Stats!$A$2:$AA$19,13,FALSE))/VLOOKUP($B1772,Stats!$A$2:$AA$19,27,FALSE),""))</f>
        <v/>
      </c>
      <c r="BO1772" s="46" t="str">
        <f>IF(ISNUMBER(VLOOKUP($B1772,Stats!$A$2:$AA$19,2,FALSE))=FALSE,"",IF(ISNUMBER(#REF!),(#REF!-VLOOKUP($B1772,Stats!$A$2:$AA$19,14,FALSE))/VLOOKUP($B1772,Stats!$A$2:$AB$19,28,FALSE),""))</f>
        <v/>
      </c>
      <c r="BP1772" s="46"/>
      <c r="BQ1772" s="46">
        <f>IF(ISNUMBER(VLOOKUP($B1772,Stats!$A$2:$AA$19,2,FALSE))=FALSE,"",IF(ISNUMBER(BM1772),BM1772,(VLOOKUP($B1772,Stats!$A$2:$AT$19,46,FALSE)-VLOOKUP($B1772,Stats!$A$2:$AA$19,12,FALSE))/VLOOKUP($B1772,Stats!$A$2:$AA$19,26,FALSE)))</f>
        <v>1.8284715185598273E-2</v>
      </c>
      <c r="BR1772" s="51">
        <f t="shared" si="369"/>
        <v>1.8284715185598273E-2</v>
      </c>
      <c r="BS1772" s="32" t="str">
        <f t="shared" si="363"/>
        <v>13649_201424</v>
      </c>
      <c r="BT1772" s="53">
        <f t="shared" si="364"/>
        <v>0.27575349014643985</v>
      </c>
    </row>
    <row r="1773" spans="1:72" x14ac:dyDescent="0.15">
      <c r="A1773" s="16">
        <v>13649</v>
      </c>
      <c r="B1773" s="17">
        <v>201425</v>
      </c>
      <c r="C1773" s="3">
        <v>0</v>
      </c>
      <c r="D1773" s="23">
        <v>-1.6522988505747072E-2</v>
      </c>
      <c r="E1773" s="18">
        <v>1.3788283286218218E-2</v>
      </c>
      <c r="F1773" s="24">
        <v>6</v>
      </c>
      <c r="G1773" s="24">
        <v>4</v>
      </c>
      <c r="H1773" s="20">
        <v>6.83762860346752E-3</v>
      </c>
      <c r="I1773" s="20">
        <v>-1.4203553220281689E-2</v>
      </c>
      <c r="J1773" s="24">
        <v>3</v>
      </c>
      <c r="K1773" s="24">
        <v>3</v>
      </c>
      <c r="L1773" s="20">
        <v>2.3449319213313169E-2</v>
      </c>
      <c r="M1773" s="20">
        <v>-2.8655400440852241E-2</v>
      </c>
      <c r="N1773" s="19">
        <v>1.389</v>
      </c>
      <c r="O1773" s="19">
        <v>1.005792903692976</v>
      </c>
      <c r="P1773" s="25">
        <v>41977</v>
      </c>
      <c r="Q1773" s="20">
        <v>-4.8236141108711217E-2</v>
      </c>
      <c r="R1773" s="25">
        <v>41982</v>
      </c>
      <c r="S1773" s="25">
        <f>IF(ISNUMBER(R1773),VLOOKUP(B1773,Index!$B$3:$AB$18,27,FALSE),"")</f>
        <v>41982</v>
      </c>
      <c r="T1773" s="25">
        <f>IF(ISNUMBER($R1773),VLOOKUP($B1773,Index!$B$21:$AB$36,27,FALSE),"")</f>
        <v>41982</v>
      </c>
      <c r="U1773" s="25">
        <f>IF(ISNUMBER($R1773),VLOOKUP($B1773,Index!$B$39:$AB$54,27,FALSE),"")</f>
        <v>41982</v>
      </c>
      <c r="W1773" s="18">
        <v>-0.49568965517241215</v>
      </c>
      <c r="X1773" s="19">
        <v>0.6</v>
      </c>
      <c r="Y1773" s="18">
        <v>0.26161428124848551</v>
      </c>
      <c r="Z1773" s="19">
        <f t="shared" si="365"/>
        <v>0</v>
      </c>
      <c r="AA1773" s="21" t="s">
        <v>25</v>
      </c>
      <c r="AB1773" s="3">
        <v>0</v>
      </c>
      <c r="AC1773" s="18">
        <v>0.24570823424494487</v>
      </c>
      <c r="AD1773" s="19">
        <v>0.36</v>
      </c>
      <c r="AE1773" s="18">
        <v>6.8442032153161678E-2</v>
      </c>
      <c r="AF1773" s="19">
        <f t="shared" si="366"/>
        <v>0</v>
      </c>
      <c r="AG1773" s="21" t="s">
        <v>25</v>
      </c>
      <c r="AH1773" s="3">
        <v>0</v>
      </c>
      <c r="AK1773" t="str">
        <f t="shared" ref="AK1773:AX1782" si="373">IF($B1773=AK$2,$AA1773,"")</f>
        <v/>
      </c>
      <c r="AL1773" t="str">
        <f t="shared" si="373"/>
        <v/>
      </c>
      <c r="AM1773" t="str">
        <f t="shared" si="373"/>
        <v/>
      </c>
      <c r="AN1773" t="str">
        <f t="shared" si="373"/>
        <v/>
      </c>
      <c r="AO1773" t="str">
        <f t="shared" si="373"/>
        <v/>
      </c>
      <c r="AP1773" t="str">
        <f t="shared" si="373"/>
        <v/>
      </c>
      <c r="AQ1773" t="str">
        <f t="shared" si="373"/>
        <v/>
      </c>
      <c r="AR1773" t="str">
        <f t="shared" si="373"/>
        <v/>
      </c>
      <c r="AS1773" t="str">
        <f t="shared" si="373"/>
        <v/>
      </c>
      <c r="AT1773" t="str">
        <f t="shared" si="373"/>
        <v/>
      </c>
      <c r="AU1773" t="str">
        <f t="shared" si="373"/>
        <v/>
      </c>
      <c r="AV1773" t="str">
        <f t="shared" si="373"/>
        <v/>
      </c>
      <c r="AW1773" t="str">
        <f t="shared" si="373"/>
        <v/>
      </c>
      <c r="AX1773" t="str">
        <f t="shared" si="373"/>
        <v/>
      </c>
      <c r="AZ1773" s="46">
        <f>IF(ISNUMBER(VLOOKUP($B1773,Stats!$A$2:$AA$19,2,FALSE))=FALSE,"",IF(ISNUMBER(W1773),(W1773-VLOOKUP($B1773,Stats!$A$2:$AA$19,2,FALSE))/VLOOKUP($B1773,Stats!$A$2:$AA$19,16,FALSE),""))</f>
        <v>-0.99990949746853353</v>
      </c>
      <c r="BA1773" s="46">
        <f>IF(ISNUMBER(VLOOKUP($B1773,Stats!$A$2:$AA$19,2,FALSE))=FALSE,"",IF(ISNUMBER(X1773),(X1773-VLOOKUP($B1773,Stats!$A$2:$AA$19,3,FALSE))/VLOOKUP($B1773,Stats!$A$2:$AA$19,17,FALSE),""))</f>
        <v>-0.12237675597646717</v>
      </c>
      <c r="BB1773" s="46"/>
      <c r="BC1773" s="46"/>
      <c r="BD1773" s="44">
        <f t="shared" si="362"/>
        <v>-0.56114312672250033</v>
      </c>
      <c r="BE1773" s="46">
        <f>IF(ISNUMBER(VLOOKUP($B1773,Stats!$A$2:$AA$19,2,FALSE))=FALSE,"",IF(ISNUMBER(Y1773),(Y1773-VLOOKUP($B1773,Stats!$A$2:$AA$19,5,FALSE))/VLOOKUP($B1773,Stats!$A$2:$AA$19,19,FALSE),""))</f>
        <v>-0.29191831537417962</v>
      </c>
      <c r="BF1773" s="46"/>
      <c r="BG1773" s="46"/>
      <c r="BH1773" s="46">
        <f>IF(ISNUMBER(VLOOKUP($B1773,Stats!$A$2:$AA$19,2,FALSE))=FALSE,"",IF(ISNUMBER(Z1773),(Z1773-VLOOKUP($B1773,Stats!$A$2:$AA$19,8,FALSE))/VLOOKUP($B1773,Stats!$A$2:$AA$19,22,FALSE),""))</f>
        <v>-0.38938659637819406</v>
      </c>
      <c r="BI1773" s="46" t="str">
        <f>IF(ISNUMBER(VLOOKUP($B1773,Stats!$A$2:$AA$19,2,FALSE))=FALSE,"",IF(ISNUMBER(#REF!),(#REF!-VLOOKUP($B1773,Stats!$A$2:$AA$19,9,FALSE))/VLOOKUP($B1773,Stats!$A$2:$AA$19,23,FALSE),""))</f>
        <v/>
      </c>
      <c r="BJ1773" s="46" t="str">
        <f>IF(ISNUMBER(VLOOKUP($B1773,Stats!$A$2:$AA$19,2,FALSE))=FALSE,"",IF(ISNUMBER(#REF!),(#REF!-VLOOKUP($B1773,Stats!$A$2:$AA$19,10,FALSE))/VLOOKUP($B1773,Stats!$A$2:$AA$19,24,FALSE),""))</f>
        <v/>
      </c>
      <c r="BK1773" s="44">
        <f t="shared" si="368"/>
        <v>8.7526841848467513E-2</v>
      </c>
      <c r="BL1773" s="46" t="str">
        <f>IF(ISNUMBER(VLOOKUP($B1773,Stats!$A$2:$AA$19,2,FALSE))=FALSE,"",IF(ISNUMBER(#REF!),(#REF!-VLOOKUP($B1773,Stats!$A$2:$AA$19,11,FALSE))/VLOOKUP($B1773,Stats!$A$2:$AA$19,25,FALSE),""))</f>
        <v/>
      </c>
      <c r="BM1773" s="46" t="str">
        <f>IF(ISNUMBER(VLOOKUP($B1773,Stats!$A$2:$AA$19,2,FALSE))=FALSE,"",IF(ISNUMBER(AA1773),(AA1773-VLOOKUP($B1773,Stats!$A$2:$AA$19,12,FALSE))/VLOOKUP($B1773,Stats!$A$2:$AA$19,26,FALSE),""))</f>
        <v/>
      </c>
      <c r="BN1773" s="46" t="str">
        <f>IF(ISNUMBER(VLOOKUP($B1773,Stats!$A$2:$AA$19,2,FALSE))=FALSE,"",IF(ISNUMBER(#REF!),(#REF!-VLOOKUP($B1773,Stats!$A$2:$AA$19,13,FALSE))/VLOOKUP($B1773,Stats!$A$2:$AA$19,27,FALSE),""))</f>
        <v/>
      </c>
      <c r="BO1773" s="46" t="str">
        <f>IF(ISNUMBER(VLOOKUP($B1773,Stats!$A$2:$AA$19,2,FALSE))=FALSE,"",IF(ISNUMBER(#REF!),(#REF!-VLOOKUP($B1773,Stats!$A$2:$AA$19,14,FALSE))/VLOOKUP($B1773,Stats!$A$2:$AB$19,28,FALSE),""))</f>
        <v/>
      </c>
      <c r="BP1773" s="46"/>
      <c r="BQ1773" s="46">
        <f>IF(ISNUMBER(VLOOKUP($B1773,Stats!$A$2:$AA$19,2,FALSE))=FALSE,"",IF(ISNUMBER(BM1773),BM1773,(VLOOKUP($B1773,Stats!$A$2:$AT$19,46,FALSE)-VLOOKUP($B1773,Stats!$A$2:$AA$19,12,FALSE))/VLOOKUP($B1773,Stats!$A$2:$AA$19,26,FALSE)))</f>
        <v>-0.79776266374979832</v>
      </c>
      <c r="BR1773" s="51">
        <f t="shared" si="369"/>
        <v>-0.79776266374979832</v>
      </c>
      <c r="BS1773" s="32" t="str">
        <f t="shared" si="363"/>
        <v>13649_201425</v>
      </c>
      <c r="BT1773" s="53">
        <f t="shared" si="364"/>
        <v>-0.21926505298537924</v>
      </c>
    </row>
    <row r="1774" spans="1:72" x14ac:dyDescent="0.15">
      <c r="A1774" s="16">
        <v>13649</v>
      </c>
      <c r="B1774" s="17">
        <v>201426</v>
      </c>
      <c r="C1774" s="3">
        <v>0</v>
      </c>
      <c r="D1774" s="23">
        <v>-2.6296566837107349E-2</v>
      </c>
      <c r="E1774" s="18">
        <v>1.1009920482693992E-2</v>
      </c>
      <c r="F1774" s="24">
        <v>4</v>
      </c>
      <c r="G1774" s="24">
        <v>6</v>
      </c>
      <c r="H1774" s="20">
        <v>7.1476950003204198E-3</v>
      </c>
      <c r="I1774" s="20">
        <v>-9.108993331033044E-3</v>
      </c>
      <c r="J1774" s="24">
        <v>3</v>
      </c>
      <c r="K1774" s="24">
        <v>6</v>
      </c>
      <c r="L1774" s="20">
        <v>1.0719754977029039E-2</v>
      </c>
      <c r="M1774" s="20">
        <v>-2.5925925925926019E-2</v>
      </c>
      <c r="N1774" s="19">
        <v>1.38</v>
      </c>
      <c r="O1774" s="19">
        <v>1</v>
      </c>
      <c r="P1774" s="25">
        <v>41988</v>
      </c>
      <c r="Q1774" s="20">
        <v>-5.362318840579694E-2</v>
      </c>
      <c r="R1774" s="25">
        <v>41996</v>
      </c>
      <c r="S1774" s="25">
        <f>IF(ISNUMBER(R1774),VLOOKUP(B1774,Index!$B$3:$AB$18,27,FALSE),"")</f>
        <v>41997</v>
      </c>
      <c r="T1774" s="25">
        <f>IF(ISNUMBER($R1774),VLOOKUP($B1774,Index!$B$21:$AB$36,27,FALSE),"")</f>
        <v>41996</v>
      </c>
      <c r="U1774" s="25">
        <f>IF(ISNUMBER($R1774),VLOOKUP($B1774,Index!$B$39:$AB$54,27,FALSE),"")</f>
        <v>41996</v>
      </c>
      <c r="W1774" s="18">
        <v>-0.78889700511322047</v>
      </c>
      <c r="X1774" s="19">
        <v>0.4</v>
      </c>
      <c r="Y1774" s="18">
        <v>0.20889855349592082</v>
      </c>
      <c r="Z1774" s="19">
        <f t="shared" si="365"/>
        <v>1</v>
      </c>
      <c r="AA1774" s="21" t="s">
        <v>25</v>
      </c>
      <c r="AB1774" s="3">
        <v>0</v>
      </c>
      <c r="AC1774" s="18">
        <v>0.62235848467660859</v>
      </c>
      <c r="AD1774" s="19">
        <v>0.16000000000000003</v>
      </c>
      <c r="AE1774" s="18">
        <v>4.3638605652688095E-2</v>
      </c>
      <c r="AF1774" s="19">
        <f t="shared" si="366"/>
        <v>1</v>
      </c>
      <c r="AG1774" s="21" t="s">
        <v>25</v>
      </c>
      <c r="AH1774" s="3">
        <v>0</v>
      </c>
      <c r="AK1774" t="str">
        <f t="shared" si="373"/>
        <v/>
      </c>
      <c r="AL1774" t="str">
        <f t="shared" si="373"/>
        <v/>
      </c>
      <c r="AM1774" t="str">
        <f t="shared" si="373"/>
        <v/>
      </c>
      <c r="AN1774" t="str">
        <f t="shared" si="373"/>
        <v/>
      </c>
      <c r="AO1774" t="str">
        <f t="shared" si="373"/>
        <v/>
      </c>
      <c r="AP1774" t="str">
        <f t="shared" si="373"/>
        <v/>
      </c>
      <c r="AQ1774" t="str">
        <f t="shared" si="373"/>
        <v/>
      </c>
      <c r="AR1774" t="str">
        <f t="shared" si="373"/>
        <v/>
      </c>
      <c r="AS1774" t="str">
        <f t="shared" si="373"/>
        <v/>
      </c>
      <c r="AT1774" t="str">
        <f t="shared" si="373"/>
        <v/>
      </c>
      <c r="AU1774" t="str">
        <f t="shared" si="373"/>
        <v/>
      </c>
      <c r="AV1774" t="str">
        <f t="shared" si="373"/>
        <v/>
      </c>
      <c r="AW1774" t="str">
        <f t="shared" si="373"/>
        <v/>
      </c>
      <c r="AX1774" t="str">
        <f t="shared" si="373"/>
        <v/>
      </c>
      <c r="AZ1774" s="46">
        <f>IF(ISNUMBER(VLOOKUP($B1774,Stats!$A$2:$AA$19,2,FALSE))=FALSE,"",IF(ISNUMBER(W1774),(W1774-VLOOKUP($B1774,Stats!$A$2:$AA$19,2,FALSE))/VLOOKUP($B1774,Stats!$A$2:$AA$19,16,FALSE),""))</f>
        <v>-0.88927678651276987</v>
      </c>
      <c r="BA1774" s="46">
        <f>IF(ISNUMBER(VLOOKUP($B1774,Stats!$A$2:$AA$19,2,FALSE))=FALSE,"",IF(ISNUMBER(X1774),(X1774-VLOOKUP($B1774,Stats!$A$2:$AA$19,3,FALSE))/VLOOKUP($B1774,Stats!$A$2:$AA$19,17,FALSE),""))</f>
        <v>-1.3109785511177963</v>
      </c>
      <c r="BB1774" s="46"/>
      <c r="BC1774" s="46"/>
      <c r="BD1774" s="44">
        <f t="shared" si="362"/>
        <v>-1.100127668815283</v>
      </c>
      <c r="BE1774" s="46">
        <f>IF(ISNUMBER(VLOOKUP($B1774,Stats!$A$2:$AA$19,2,FALSE))=FALSE,"",IF(ISNUMBER(Y1774),(Y1774-VLOOKUP($B1774,Stats!$A$2:$AA$19,5,FALSE))/VLOOKUP($B1774,Stats!$A$2:$AA$19,19,FALSE),""))</f>
        <v>-0.21364337551133694</v>
      </c>
      <c r="BF1774" s="46"/>
      <c r="BG1774" s="46"/>
      <c r="BH1774" s="46">
        <f>IF(ISNUMBER(VLOOKUP($B1774,Stats!$A$2:$AA$19,2,FALSE))=FALSE,"",IF(ISNUMBER(Z1774),(Z1774-VLOOKUP($B1774,Stats!$A$2:$AA$19,8,FALSE))/VLOOKUP($B1774,Stats!$A$2:$AA$19,22,FALSE),""))</f>
        <v>-0.10266627503097653</v>
      </c>
      <c r="BI1774" s="46" t="str">
        <f>IF(ISNUMBER(VLOOKUP($B1774,Stats!$A$2:$AA$19,2,FALSE))=FALSE,"",IF(ISNUMBER(#REF!),(#REF!-VLOOKUP($B1774,Stats!$A$2:$AA$19,9,FALSE))/VLOOKUP($B1774,Stats!$A$2:$AA$19,23,FALSE),""))</f>
        <v/>
      </c>
      <c r="BJ1774" s="46" t="str">
        <f>IF(ISNUMBER(VLOOKUP($B1774,Stats!$A$2:$AA$19,2,FALSE))=FALSE,"",IF(ISNUMBER(#REF!),(#REF!-VLOOKUP($B1774,Stats!$A$2:$AA$19,10,FALSE))/VLOOKUP($B1774,Stats!$A$2:$AA$19,24,FALSE),""))</f>
        <v/>
      </c>
      <c r="BK1774" s="44">
        <f t="shared" si="368"/>
        <v>0.1187504803486429</v>
      </c>
      <c r="BL1774" s="46" t="str">
        <f>IF(ISNUMBER(VLOOKUP($B1774,Stats!$A$2:$AA$19,2,FALSE))=FALSE,"",IF(ISNUMBER(#REF!),(#REF!-VLOOKUP($B1774,Stats!$A$2:$AA$19,11,FALSE))/VLOOKUP($B1774,Stats!$A$2:$AA$19,25,FALSE),""))</f>
        <v/>
      </c>
      <c r="BM1774" s="46" t="str">
        <f>IF(ISNUMBER(VLOOKUP($B1774,Stats!$A$2:$AA$19,2,FALSE))=FALSE,"",IF(ISNUMBER(AA1774),(AA1774-VLOOKUP($B1774,Stats!$A$2:$AA$19,12,FALSE))/VLOOKUP($B1774,Stats!$A$2:$AA$19,26,FALSE),""))</f>
        <v/>
      </c>
      <c r="BN1774" s="46" t="str">
        <f>IF(ISNUMBER(VLOOKUP($B1774,Stats!$A$2:$AA$19,2,FALSE))=FALSE,"",IF(ISNUMBER(#REF!),(#REF!-VLOOKUP($B1774,Stats!$A$2:$AA$19,13,FALSE))/VLOOKUP($B1774,Stats!$A$2:$AA$19,27,FALSE),""))</f>
        <v/>
      </c>
      <c r="BO1774" s="46" t="str">
        <f>IF(ISNUMBER(VLOOKUP($B1774,Stats!$A$2:$AA$19,2,FALSE))=FALSE,"",IF(ISNUMBER(#REF!),(#REF!-VLOOKUP($B1774,Stats!$A$2:$AA$19,14,FALSE))/VLOOKUP($B1774,Stats!$A$2:$AB$19,28,FALSE),""))</f>
        <v/>
      </c>
      <c r="BP1774" s="46"/>
      <c r="BQ1774" s="46">
        <f>IF(ISNUMBER(VLOOKUP($B1774,Stats!$A$2:$AA$19,2,FALSE))=FALSE,"",IF(ISNUMBER(BM1774),BM1774,(VLOOKUP($B1774,Stats!$A$2:$AT$19,46,FALSE)-VLOOKUP($B1774,Stats!$A$2:$AA$19,12,FALSE))/VLOOKUP($B1774,Stats!$A$2:$AA$19,26,FALSE)))</f>
        <v>-0.61108963630174951</v>
      </c>
      <c r="BR1774" s="51">
        <f t="shared" si="369"/>
        <v>-0.61108963630174951</v>
      </c>
      <c r="BS1774" s="32" t="str">
        <f t="shared" si="363"/>
        <v>13649_201426</v>
      </c>
      <c r="BT1774" s="53">
        <f t="shared" si="364"/>
        <v>-0.27099317281422081</v>
      </c>
    </row>
    <row r="1775" spans="1:72" x14ac:dyDescent="0.15">
      <c r="A1775" s="16">
        <v>13649</v>
      </c>
      <c r="B1775" s="17">
        <v>201427</v>
      </c>
      <c r="C1775" s="3">
        <v>0</v>
      </c>
      <c r="D1775" s="23">
        <v>-1.3503375843960996E-2</v>
      </c>
      <c r="E1775" s="18">
        <v>8.5358118127364449E-3</v>
      </c>
      <c r="F1775" s="24">
        <v>1</v>
      </c>
      <c r="G1775" s="24">
        <v>2</v>
      </c>
      <c r="H1775" s="20">
        <v>5.3516819571863827E-3</v>
      </c>
      <c r="I1775" s="20">
        <v>-9.4216736002182278E-3</v>
      </c>
      <c r="J1775" s="24">
        <v>1</v>
      </c>
      <c r="K1775" s="24">
        <v>2</v>
      </c>
      <c r="L1775" s="20">
        <v>5.3516819571863827E-3</v>
      </c>
      <c r="M1775" s="20">
        <v>-9.7524381095273061E-3</v>
      </c>
      <c r="N1775" s="19">
        <v>1.32</v>
      </c>
      <c r="O1775" s="19">
        <v>1</v>
      </c>
      <c r="P1775" s="25">
        <v>42002</v>
      </c>
      <c r="Q1775" s="20">
        <v>-9.0909090909091494E-3</v>
      </c>
      <c r="R1775" s="25">
        <v>42003</v>
      </c>
      <c r="S1775" s="25">
        <f>IF(ISNUMBER(R1775),VLOOKUP(B1775,Index!$B$3:$AB$18,27,FALSE),"")</f>
        <v>42002</v>
      </c>
      <c r="T1775" s="25">
        <f>IF(ISNUMBER($R1775),VLOOKUP($B1775,Index!$B$21:$AB$36,27,FALSE),"")</f>
        <v>42003</v>
      </c>
      <c r="U1775" s="25">
        <f>IF(ISNUMBER($R1775),VLOOKUP($B1775,Index!$B$39:$AB$54,27,FALSE),"")</f>
        <v>42003</v>
      </c>
      <c r="W1775" s="18">
        <v>-1.6204051012753196</v>
      </c>
      <c r="X1775" s="19">
        <v>0.33333333333333331</v>
      </c>
      <c r="Y1775" s="18">
        <v>0.1619556420409069</v>
      </c>
      <c r="Z1775" s="19">
        <f t="shared" si="365"/>
        <v>1</v>
      </c>
      <c r="AA1775" s="21" t="s">
        <v>25</v>
      </c>
      <c r="AB1775" s="3">
        <v>0</v>
      </c>
      <c r="AC1775" s="18">
        <v>2.6257126922390785</v>
      </c>
      <c r="AD1775" s="19">
        <v>0.1111111111111111</v>
      </c>
      <c r="AE1775" s="18">
        <v>2.6229629988882369E-2</v>
      </c>
      <c r="AF1775" s="19">
        <f t="shared" si="366"/>
        <v>1</v>
      </c>
      <c r="AG1775" s="21" t="s">
        <v>25</v>
      </c>
      <c r="AH1775" s="3">
        <v>0</v>
      </c>
      <c r="AK1775" t="str">
        <f t="shared" si="373"/>
        <v/>
      </c>
      <c r="AL1775" t="str">
        <f t="shared" si="373"/>
        <v/>
      </c>
      <c r="AM1775" t="str">
        <f t="shared" si="373"/>
        <v/>
      </c>
      <c r="AN1775" t="str">
        <f t="shared" si="373"/>
        <v/>
      </c>
      <c r="AO1775" t="str">
        <f t="shared" si="373"/>
        <v/>
      </c>
      <c r="AP1775" t="str">
        <f t="shared" si="373"/>
        <v/>
      </c>
      <c r="AQ1775" t="str">
        <f t="shared" si="373"/>
        <v/>
      </c>
      <c r="AR1775" t="str">
        <f t="shared" si="373"/>
        <v/>
      </c>
      <c r="AS1775" t="str">
        <f t="shared" si="373"/>
        <v/>
      </c>
      <c r="AT1775" t="str">
        <f t="shared" si="373"/>
        <v/>
      </c>
      <c r="AU1775" t="str">
        <f t="shared" si="373"/>
        <v/>
      </c>
      <c r="AV1775" t="str">
        <f t="shared" si="373"/>
        <v/>
      </c>
      <c r="AW1775" t="str">
        <f t="shared" si="373"/>
        <v/>
      </c>
      <c r="AX1775" t="str">
        <f t="shared" si="373"/>
        <v/>
      </c>
      <c r="AZ1775" s="46">
        <f>IF(ISNUMBER(VLOOKUP($B1775,Stats!$A$2:$AA$19,2,FALSE))=FALSE,"",IF(ISNUMBER(W1775),(W1775-VLOOKUP($B1775,Stats!$A$2:$AA$19,2,FALSE))/VLOOKUP($B1775,Stats!$A$2:$AA$19,16,FALSE),""))</f>
        <v>-1.0550728367994233</v>
      </c>
      <c r="BA1775" s="46">
        <f>IF(ISNUMBER(VLOOKUP($B1775,Stats!$A$2:$AA$19,2,FALSE))=FALSE,"",IF(ISNUMBER(X1775),(X1775-VLOOKUP($B1775,Stats!$A$2:$AA$19,3,FALSE))/VLOOKUP($B1775,Stats!$A$2:$AA$19,17,FALSE),""))</f>
        <v>-1.0507044611669172</v>
      </c>
      <c r="BB1775" s="46"/>
      <c r="BC1775" s="46"/>
      <c r="BD1775" s="44">
        <f t="shared" si="362"/>
        <v>-1.0528886489831701</v>
      </c>
      <c r="BE1775" s="46">
        <f>IF(ISNUMBER(VLOOKUP($B1775,Stats!$A$2:$AA$19,2,FALSE))=FALSE,"",IF(ISNUMBER(Y1775),(Y1775-VLOOKUP($B1775,Stats!$A$2:$AA$19,5,FALSE))/VLOOKUP($B1775,Stats!$A$2:$AA$19,19,FALSE),""))</f>
        <v>-0.20133564718993754</v>
      </c>
      <c r="BF1775" s="46"/>
      <c r="BG1775" s="46"/>
      <c r="BH1775" s="46">
        <f>IF(ISNUMBER(VLOOKUP($B1775,Stats!$A$2:$AA$19,2,FALSE))=FALSE,"",IF(ISNUMBER(Z1775),(Z1775-VLOOKUP($B1775,Stats!$A$2:$AA$19,8,FALSE))/VLOOKUP($B1775,Stats!$A$2:$AA$19,22,FALSE),""))</f>
        <v>0.41115882059143566</v>
      </c>
      <c r="BI1775" s="46" t="str">
        <f>IF(ISNUMBER(VLOOKUP($B1775,Stats!$A$2:$AA$19,2,FALSE))=FALSE,"",IF(ISNUMBER(#REF!),(#REF!-VLOOKUP($B1775,Stats!$A$2:$AA$19,9,FALSE))/VLOOKUP($B1775,Stats!$A$2:$AA$19,23,FALSE),""))</f>
        <v/>
      </c>
      <c r="BJ1775" s="46" t="str">
        <f>IF(ISNUMBER(VLOOKUP($B1775,Stats!$A$2:$AA$19,2,FALSE))=FALSE,"",IF(ISNUMBER(#REF!),(#REF!-VLOOKUP($B1775,Stats!$A$2:$AA$19,10,FALSE))/VLOOKUP($B1775,Stats!$A$2:$AA$19,24,FALSE),""))</f>
        <v/>
      </c>
      <c r="BK1775" s="44">
        <f t="shared" si="368"/>
        <v>0.26428259921038699</v>
      </c>
      <c r="BL1775" s="46" t="str">
        <f>IF(ISNUMBER(VLOOKUP($B1775,Stats!$A$2:$AA$19,2,FALSE))=FALSE,"",IF(ISNUMBER(#REF!),(#REF!-VLOOKUP($B1775,Stats!$A$2:$AA$19,11,FALSE))/VLOOKUP($B1775,Stats!$A$2:$AA$19,25,FALSE),""))</f>
        <v/>
      </c>
      <c r="BM1775" s="46" t="str">
        <f>IF(ISNUMBER(VLOOKUP($B1775,Stats!$A$2:$AA$19,2,FALSE))=FALSE,"",IF(ISNUMBER(AA1775),(AA1775-VLOOKUP($B1775,Stats!$A$2:$AA$19,12,FALSE))/VLOOKUP($B1775,Stats!$A$2:$AA$19,26,FALSE),""))</f>
        <v/>
      </c>
      <c r="BN1775" s="46" t="str">
        <f>IF(ISNUMBER(VLOOKUP($B1775,Stats!$A$2:$AA$19,2,FALSE))=FALSE,"",IF(ISNUMBER(#REF!),(#REF!-VLOOKUP($B1775,Stats!$A$2:$AA$19,13,FALSE))/VLOOKUP($B1775,Stats!$A$2:$AA$19,27,FALSE),""))</f>
        <v/>
      </c>
      <c r="BO1775" s="46" t="str">
        <f>IF(ISNUMBER(VLOOKUP($B1775,Stats!$A$2:$AA$19,2,FALSE))=FALSE,"",IF(ISNUMBER(#REF!),(#REF!-VLOOKUP($B1775,Stats!$A$2:$AA$19,14,FALSE))/VLOOKUP($B1775,Stats!$A$2:$AB$19,28,FALSE),""))</f>
        <v/>
      </c>
      <c r="BP1775" s="46"/>
      <c r="BQ1775" s="46">
        <f>IF(ISNUMBER(VLOOKUP($B1775,Stats!$A$2:$AA$19,2,FALSE))=FALSE,"",IF(ISNUMBER(BM1775),BM1775,(VLOOKUP($B1775,Stats!$A$2:$AT$19,46,FALSE)-VLOOKUP($B1775,Stats!$A$2:$AA$19,12,FALSE))/VLOOKUP($B1775,Stats!$A$2:$AA$19,26,FALSE)))</f>
        <v>-0.46642635650749076</v>
      </c>
      <c r="BR1775" s="51">
        <f t="shared" si="369"/>
        <v>-0.46642635650749076</v>
      </c>
      <c r="BS1775" s="32" t="str">
        <f t="shared" si="363"/>
        <v>13649_201427</v>
      </c>
      <c r="BT1775" s="53">
        <f t="shared" si="364"/>
        <v>-0.14529344157189999</v>
      </c>
    </row>
    <row r="1776" spans="1:72" x14ac:dyDescent="0.15">
      <c r="A1776" s="16">
        <v>13649</v>
      </c>
      <c r="B1776" s="17">
        <v>201501</v>
      </c>
      <c r="C1776" s="3">
        <v>0</v>
      </c>
      <c r="D1776" s="23">
        <v>3.3460076045627396E-2</v>
      </c>
      <c r="E1776" s="18">
        <v>8.6140418235931132E-3</v>
      </c>
      <c r="F1776" s="24">
        <v>4</v>
      </c>
      <c r="G1776" s="24">
        <v>1</v>
      </c>
      <c r="H1776" s="20">
        <v>8.845508419153103E-3</v>
      </c>
      <c r="I1776" s="20">
        <v>-2.2140221402213722E-3</v>
      </c>
      <c r="J1776" s="24">
        <v>2</v>
      </c>
      <c r="K1776" s="24">
        <v>1</v>
      </c>
      <c r="L1776" s="20">
        <v>1.9563581640331007E-2</v>
      </c>
      <c r="M1776" s="20">
        <v>-2.2140221402213722E-3</v>
      </c>
      <c r="N1776" s="19">
        <v>1.359</v>
      </c>
      <c r="O1776" s="19">
        <v>1.0225733634311513</v>
      </c>
      <c r="P1776" s="25">
        <v>42013</v>
      </c>
      <c r="Q1776" s="20">
        <v>-2.2140221402213722E-3</v>
      </c>
      <c r="R1776" s="25">
        <v>42011</v>
      </c>
      <c r="S1776" s="25">
        <f>IF(ISNUMBER(R1776),VLOOKUP(B1776,Index!$B$3:$AB$18,27,FALSE),"")</f>
        <v>42013</v>
      </c>
      <c r="T1776" s="25">
        <f>IF(ISNUMBER($R1776),VLOOKUP($B1776,Index!$B$21:$AB$36,27,FALSE),"")</f>
        <v>42013</v>
      </c>
      <c r="U1776" s="25">
        <f>IF(ISNUMBER($R1776),VLOOKUP($B1776,Index!$B$39:$AB$54,27,FALSE),"")</f>
        <v>42011</v>
      </c>
      <c r="W1776" s="18">
        <v>2.4091254752851725</v>
      </c>
      <c r="X1776" s="19">
        <v>0.8</v>
      </c>
      <c r="Y1776" s="18">
        <v>0.16343995213502754</v>
      </c>
      <c r="Z1776" s="19">
        <f t="shared" si="365"/>
        <v>2</v>
      </c>
      <c r="AA1776" s="21">
        <v>15.112801013941912</v>
      </c>
      <c r="AB1776" s="3">
        <v>0</v>
      </c>
      <c r="AC1776" s="18">
        <v>5.8038855556680087</v>
      </c>
      <c r="AD1776" s="19">
        <v>0.64000000000000012</v>
      </c>
      <c r="AE1776" s="18">
        <v>2.6712617953900095E-2</v>
      </c>
      <c r="AF1776" s="19">
        <f t="shared" si="366"/>
        <v>4</v>
      </c>
      <c r="AG1776" s="21">
        <v>228.39675448700368</v>
      </c>
      <c r="AH1776" s="3">
        <v>0</v>
      </c>
      <c r="AK1776" t="str">
        <f t="shared" si="373"/>
        <v/>
      </c>
      <c r="AL1776" t="str">
        <f t="shared" si="373"/>
        <v/>
      </c>
      <c r="AM1776" t="str">
        <f t="shared" si="373"/>
        <v/>
      </c>
      <c r="AN1776" t="str">
        <f t="shared" si="373"/>
        <v/>
      </c>
      <c r="AO1776" t="str">
        <f t="shared" si="373"/>
        <v/>
      </c>
      <c r="AP1776" t="str">
        <f t="shared" si="373"/>
        <v/>
      </c>
      <c r="AQ1776" t="str">
        <f t="shared" si="373"/>
        <v/>
      </c>
      <c r="AR1776">
        <f t="shared" si="373"/>
        <v>15.112801013941912</v>
      </c>
      <c r="AS1776" t="str">
        <f t="shared" si="373"/>
        <v/>
      </c>
      <c r="AT1776" t="str">
        <f t="shared" si="373"/>
        <v/>
      </c>
      <c r="AU1776" t="str">
        <f t="shared" si="373"/>
        <v/>
      </c>
      <c r="AV1776" t="str">
        <f t="shared" si="373"/>
        <v/>
      </c>
      <c r="AW1776" t="str">
        <f t="shared" si="373"/>
        <v/>
      </c>
      <c r="AX1776" t="str">
        <f t="shared" si="373"/>
        <v/>
      </c>
      <c r="AZ1776" s="46">
        <f>IF(ISNUMBER(VLOOKUP($B1776,Stats!$A$2:$AA$19,2,FALSE))=FALSE,"",IF(ISNUMBER(W1776),(W1776-VLOOKUP($B1776,Stats!$A$2:$AA$19,2,FALSE))/VLOOKUP($B1776,Stats!$A$2:$AA$19,16,FALSE),""))</f>
        <v>0.51739393285425872</v>
      </c>
      <c r="BA1776" s="46">
        <f>IF(ISNUMBER(VLOOKUP($B1776,Stats!$A$2:$AA$19,2,FALSE))=FALSE,"",IF(ISNUMBER(X1776),(X1776-VLOOKUP($B1776,Stats!$A$2:$AA$19,3,FALSE))/VLOOKUP($B1776,Stats!$A$2:$AA$19,17,FALSE),""))</f>
        <v>1.3475254634508442</v>
      </c>
      <c r="BB1776" s="46"/>
      <c r="BC1776" s="46"/>
      <c r="BD1776" s="44">
        <f t="shared" si="362"/>
        <v>0.93245969815255147</v>
      </c>
      <c r="BE1776" s="46">
        <f>IF(ISNUMBER(VLOOKUP($B1776,Stats!$A$2:$AA$19,2,FALSE))=FALSE,"",IF(ISNUMBER(Y1776),(Y1776-VLOOKUP($B1776,Stats!$A$2:$AA$19,5,FALSE))/VLOOKUP($B1776,Stats!$A$2:$AA$19,19,FALSE),""))</f>
        <v>-0.45662115520773827</v>
      </c>
      <c r="BF1776" s="46"/>
      <c r="BG1776" s="46"/>
      <c r="BH1776" s="46">
        <f>IF(ISNUMBER(VLOOKUP($B1776,Stats!$A$2:$AA$19,2,FALSE))=FALSE,"",IF(ISNUMBER(Z1776),(Z1776-VLOOKUP($B1776,Stats!$A$2:$AA$19,8,FALSE))/VLOOKUP($B1776,Stats!$A$2:$AA$19,22,FALSE),""))</f>
        <v>1.7447750026379747</v>
      </c>
      <c r="BI1776" s="46" t="str">
        <f>IF(ISNUMBER(VLOOKUP($B1776,Stats!$A$2:$AA$19,2,FALSE))=FALSE,"",IF(ISNUMBER(#REF!),(#REF!-VLOOKUP($B1776,Stats!$A$2:$AA$19,9,FALSE))/VLOOKUP($B1776,Stats!$A$2:$AA$19,23,FALSE),""))</f>
        <v/>
      </c>
      <c r="BJ1776" s="46" t="str">
        <f>IF(ISNUMBER(VLOOKUP($B1776,Stats!$A$2:$AA$19,2,FALSE))=FALSE,"",IF(ISNUMBER(#REF!),(#REF!-VLOOKUP($B1776,Stats!$A$2:$AA$19,10,FALSE))/VLOOKUP($B1776,Stats!$A$2:$AA$19,24,FALSE),""))</f>
        <v/>
      </c>
      <c r="BK1776" s="44">
        <f t="shared" si="368"/>
        <v>0.84306730943680908</v>
      </c>
      <c r="BL1776" s="46" t="str">
        <f>IF(ISNUMBER(VLOOKUP($B1776,Stats!$A$2:$AA$19,2,FALSE))=FALSE,"",IF(ISNUMBER(#REF!),(#REF!-VLOOKUP($B1776,Stats!$A$2:$AA$19,11,FALSE))/VLOOKUP($B1776,Stats!$A$2:$AA$19,25,FALSE),""))</f>
        <v/>
      </c>
      <c r="BM1776" s="46">
        <f>IF(ISNUMBER(VLOOKUP($B1776,Stats!$A$2:$AA$19,2,FALSE))=FALSE,"",IF(ISNUMBER(AA1776),(AA1776-VLOOKUP($B1776,Stats!$A$2:$AA$19,12,FALSE))/VLOOKUP($B1776,Stats!$A$2:$AA$19,26,FALSE),""))</f>
        <v>0.85657917875085776</v>
      </c>
      <c r="BN1776" s="46" t="str">
        <f>IF(ISNUMBER(VLOOKUP($B1776,Stats!$A$2:$AA$19,2,FALSE))=FALSE,"",IF(ISNUMBER(#REF!),(#REF!-VLOOKUP($B1776,Stats!$A$2:$AA$19,13,FALSE))/VLOOKUP($B1776,Stats!$A$2:$AA$19,27,FALSE),""))</f>
        <v/>
      </c>
      <c r="BO1776" s="46" t="str">
        <f>IF(ISNUMBER(VLOOKUP($B1776,Stats!$A$2:$AA$19,2,FALSE))=FALSE,"",IF(ISNUMBER(#REF!),(#REF!-VLOOKUP($B1776,Stats!$A$2:$AA$19,14,FALSE))/VLOOKUP($B1776,Stats!$A$2:$AB$19,28,FALSE),""))</f>
        <v/>
      </c>
      <c r="BP1776" s="46"/>
      <c r="BQ1776" s="46">
        <f>IF(ISNUMBER(VLOOKUP($B1776,Stats!$A$2:$AA$19,2,FALSE))=FALSE,"",IF(ISNUMBER(BM1776),BM1776,(VLOOKUP($B1776,Stats!$A$2:$AT$19,46,FALSE)-VLOOKUP($B1776,Stats!$A$2:$AA$19,12,FALSE))/VLOOKUP($B1776,Stats!$A$2:$AA$19,26,FALSE)))</f>
        <v>0.85657917875085776</v>
      </c>
      <c r="BR1776" s="51">
        <f t="shared" si="369"/>
        <v>0.85657917875085776</v>
      </c>
      <c r="BS1776" s="32" t="str">
        <f t="shared" si="363"/>
        <v>13649_201501</v>
      </c>
      <c r="BT1776" s="53">
        <f t="shared" si="364"/>
        <v>0.86364816104276732</v>
      </c>
    </row>
    <row r="1777" spans="1:72" x14ac:dyDescent="0.15">
      <c r="A1777" s="16">
        <v>13649</v>
      </c>
      <c r="B1777" s="17">
        <v>201502</v>
      </c>
      <c r="C1777" s="3">
        <v>0</v>
      </c>
      <c r="D1777" s="23">
        <v>4.4150110375275942E-2</v>
      </c>
      <c r="E1777" s="18">
        <v>1.1581605795764081E-2</v>
      </c>
      <c r="F1777" s="24">
        <v>6</v>
      </c>
      <c r="G1777" s="24">
        <v>4</v>
      </c>
      <c r="H1777" s="20">
        <v>1.1392657327019476E-2</v>
      </c>
      <c r="I1777" s="20">
        <v>-6.1144606787968403E-3</v>
      </c>
      <c r="J1777" s="24">
        <v>3</v>
      </c>
      <c r="K1777" s="24">
        <v>1</v>
      </c>
      <c r="L1777" s="20">
        <v>2.2677395757132235E-2</v>
      </c>
      <c r="M1777" s="20">
        <v>-1.6546762589928043E-2</v>
      </c>
      <c r="N1777" s="19">
        <v>1.423</v>
      </c>
      <c r="O1777" s="19">
        <v>1.0486366985998528</v>
      </c>
      <c r="P1777" s="25">
        <v>42026</v>
      </c>
      <c r="Q1777" s="20">
        <v>-1.6546762589928043E-2</v>
      </c>
      <c r="R1777" s="25">
        <v>42023</v>
      </c>
      <c r="S1777" s="25">
        <f>IF(ISNUMBER(R1777),VLOOKUP(B1777,Index!$B$3:$AB$18,27,FALSE),"")</f>
        <v>42023</v>
      </c>
      <c r="T1777" s="25">
        <f>IF(ISNUMBER($R1777),VLOOKUP($B1777,Index!$B$21:$AB$36,27,FALSE),"")</f>
        <v>42023</v>
      </c>
      <c r="U1777" s="25">
        <f>IF(ISNUMBER($R1777),VLOOKUP($B1777,Index!$B$39:$AB$54,27,FALSE),"")</f>
        <v>42027</v>
      </c>
      <c r="W1777" s="18">
        <v>1.3245033112582782</v>
      </c>
      <c r="X1777" s="19">
        <v>0.6</v>
      </c>
      <c r="Y1777" s="18">
        <v>0.21974551966092828</v>
      </c>
      <c r="Z1777" s="19">
        <f t="shared" si="365"/>
        <v>0</v>
      </c>
      <c r="AA1777" s="21">
        <v>2.668202322679722</v>
      </c>
      <c r="AB1777" s="3">
        <v>0</v>
      </c>
      <c r="AC1777" s="18">
        <v>1.7543090215341435</v>
      </c>
      <c r="AD1777" s="19">
        <v>0.36</v>
      </c>
      <c r="AE1777" s="18">
        <v>4.8288093411051419E-2</v>
      </c>
      <c r="AF1777" s="19">
        <f t="shared" si="366"/>
        <v>0</v>
      </c>
      <c r="AG1777" s="21">
        <v>7.1193036347534635</v>
      </c>
      <c r="AH1777" s="3">
        <v>0</v>
      </c>
      <c r="AK1777" t="str">
        <f t="shared" si="373"/>
        <v/>
      </c>
      <c r="AL1777" t="str">
        <f t="shared" si="373"/>
        <v/>
      </c>
      <c r="AM1777" t="str">
        <f t="shared" si="373"/>
        <v/>
      </c>
      <c r="AN1777" t="str">
        <f t="shared" si="373"/>
        <v/>
      </c>
      <c r="AO1777" t="str">
        <f t="shared" si="373"/>
        <v/>
      </c>
      <c r="AP1777" t="str">
        <f t="shared" si="373"/>
        <v/>
      </c>
      <c r="AQ1777" t="str">
        <f t="shared" si="373"/>
        <v/>
      </c>
      <c r="AR1777" t="str">
        <f t="shared" si="373"/>
        <v/>
      </c>
      <c r="AS1777">
        <f t="shared" si="373"/>
        <v>2.668202322679722</v>
      </c>
      <c r="AT1777" t="str">
        <f t="shared" si="373"/>
        <v/>
      </c>
      <c r="AU1777" t="str">
        <f t="shared" si="373"/>
        <v/>
      </c>
      <c r="AV1777" t="str">
        <f t="shared" si="373"/>
        <v/>
      </c>
      <c r="AW1777" t="str">
        <f t="shared" si="373"/>
        <v/>
      </c>
      <c r="AX1777" t="str">
        <f t="shared" si="373"/>
        <v/>
      </c>
      <c r="AZ1777" s="46">
        <f>IF(ISNUMBER(VLOOKUP($B1777,Stats!$A$2:$AA$19,2,FALSE))=FALSE,"",IF(ISNUMBER(W1777),(W1777-VLOOKUP($B1777,Stats!$A$2:$AA$19,2,FALSE))/VLOOKUP($B1777,Stats!$A$2:$AA$19,16,FALSE),""))</f>
        <v>0.88073154914570329</v>
      </c>
      <c r="BA1777" s="46">
        <f>IF(ISNUMBER(VLOOKUP($B1777,Stats!$A$2:$AA$19,2,FALSE))=FALSE,"",IF(ISNUMBER(X1777),(X1777-VLOOKUP($B1777,Stats!$A$2:$AA$19,3,FALSE))/VLOOKUP($B1777,Stats!$A$2:$AA$19,17,FALSE),""))</f>
        <v>-0.52813738425366874</v>
      </c>
      <c r="BB1777" s="46"/>
      <c r="BC1777" s="46"/>
      <c r="BD1777" s="44">
        <f t="shared" si="362"/>
        <v>0.17629708244601727</v>
      </c>
      <c r="BE1777" s="46">
        <f>IF(ISNUMBER(VLOOKUP($B1777,Stats!$A$2:$AA$19,2,FALSE))=FALSE,"",IF(ISNUMBER(Y1777),(Y1777-VLOOKUP($B1777,Stats!$A$2:$AA$19,5,FALSE))/VLOOKUP($B1777,Stats!$A$2:$AA$19,19,FALSE),""))</f>
        <v>-0.40713071203860735</v>
      </c>
      <c r="BF1777" s="46"/>
      <c r="BG1777" s="46"/>
      <c r="BH1777" s="46">
        <f>IF(ISNUMBER(VLOOKUP($B1777,Stats!$A$2:$AA$19,2,FALSE))=FALSE,"",IF(ISNUMBER(Z1777),(Z1777-VLOOKUP($B1777,Stats!$A$2:$AA$19,8,FALSE))/VLOOKUP($B1777,Stats!$A$2:$AA$19,22,FALSE),""))</f>
        <v>-0.48836753916131515</v>
      </c>
      <c r="BI1777" s="46" t="str">
        <f>IF(ISNUMBER(VLOOKUP($B1777,Stats!$A$2:$AA$19,2,FALSE))=FALSE,"",IF(ISNUMBER(#REF!),(#REF!-VLOOKUP($B1777,Stats!$A$2:$AA$19,9,FALSE))/VLOOKUP($B1777,Stats!$A$2:$AA$19,23,FALSE),""))</f>
        <v/>
      </c>
      <c r="BJ1777" s="46" t="str">
        <f>IF(ISNUMBER(VLOOKUP($B1777,Stats!$A$2:$AA$19,2,FALSE))=FALSE,"",IF(ISNUMBER(#REF!),(#REF!-VLOOKUP($B1777,Stats!$A$2:$AA$19,10,FALSE))/VLOOKUP($B1777,Stats!$A$2:$AA$19,24,FALSE),""))</f>
        <v/>
      </c>
      <c r="BK1777" s="44">
        <f t="shared" si="368"/>
        <v>0.1384812366786306</v>
      </c>
      <c r="BL1777" s="46" t="str">
        <f>IF(ISNUMBER(VLOOKUP($B1777,Stats!$A$2:$AA$19,2,FALSE))=FALSE,"",IF(ISNUMBER(#REF!),(#REF!-VLOOKUP($B1777,Stats!$A$2:$AA$19,11,FALSE))/VLOOKUP($B1777,Stats!$A$2:$AA$19,25,FALSE),""))</f>
        <v/>
      </c>
      <c r="BM1777" s="46">
        <f>IF(ISNUMBER(VLOOKUP($B1777,Stats!$A$2:$AA$19,2,FALSE))=FALSE,"",IF(ISNUMBER(AA1777),(AA1777-VLOOKUP($B1777,Stats!$A$2:$AA$19,12,FALSE))/VLOOKUP($B1777,Stats!$A$2:$AA$19,26,FALSE),""))</f>
        <v>1.0650934488955448E-2</v>
      </c>
      <c r="BN1777" s="46" t="str">
        <f>IF(ISNUMBER(VLOOKUP($B1777,Stats!$A$2:$AA$19,2,FALSE))=FALSE,"",IF(ISNUMBER(#REF!),(#REF!-VLOOKUP($B1777,Stats!$A$2:$AA$19,13,FALSE))/VLOOKUP($B1777,Stats!$A$2:$AA$19,27,FALSE),""))</f>
        <v/>
      </c>
      <c r="BO1777" s="46" t="str">
        <f>IF(ISNUMBER(VLOOKUP($B1777,Stats!$A$2:$AA$19,2,FALSE))=FALSE,"",IF(ISNUMBER(#REF!),(#REF!-VLOOKUP($B1777,Stats!$A$2:$AA$19,14,FALSE))/VLOOKUP($B1777,Stats!$A$2:$AB$19,28,FALSE),""))</f>
        <v/>
      </c>
      <c r="BP1777" s="46"/>
      <c r="BQ1777" s="46">
        <f>IF(ISNUMBER(VLOOKUP($B1777,Stats!$A$2:$AA$19,2,FALSE))=FALSE,"",IF(ISNUMBER(BM1777),BM1777,(VLOOKUP($B1777,Stats!$A$2:$AT$19,46,FALSE)-VLOOKUP($B1777,Stats!$A$2:$AA$19,12,FALSE))/VLOOKUP($B1777,Stats!$A$2:$AA$19,26,FALSE)))</f>
        <v>1.0650934488955448E-2</v>
      </c>
      <c r="BR1777" s="51">
        <f t="shared" si="369"/>
        <v>1.0650934488955448E-2</v>
      </c>
      <c r="BS1777" s="32" t="str">
        <f t="shared" si="363"/>
        <v>13649_201502</v>
      </c>
      <c r="BT1777" s="53">
        <f t="shared" si="364"/>
        <v>0.1204783453941729</v>
      </c>
    </row>
    <row r="1778" spans="1:72" x14ac:dyDescent="0.15">
      <c r="A1778" s="16">
        <v>13649</v>
      </c>
      <c r="B1778" s="17">
        <v>201503</v>
      </c>
      <c r="C1778" s="3">
        <v>0</v>
      </c>
      <c r="D1778" s="23">
        <v>-1.1275546159267069E-2</v>
      </c>
      <c r="E1778" s="18">
        <v>4.09034121102533E-3</v>
      </c>
      <c r="F1778" s="24">
        <v>4</v>
      </c>
      <c r="G1778" s="24">
        <v>6</v>
      </c>
      <c r="H1778" s="20">
        <v>2.4703896229033018E-3</v>
      </c>
      <c r="I1778" s="20">
        <v>-3.5232079966377636E-3</v>
      </c>
      <c r="J1778" s="24">
        <v>2</v>
      </c>
      <c r="K1778" s="24">
        <v>3</v>
      </c>
      <c r="L1778" s="20">
        <v>5.6537102473497303E-3</v>
      </c>
      <c r="M1778" s="20">
        <v>-9.8800282286520824E-3</v>
      </c>
      <c r="N1778" s="19">
        <v>1.4239999999999999</v>
      </c>
      <c r="O1778" s="19">
        <v>1.0014064697609002</v>
      </c>
      <c r="P1778" s="25">
        <v>42031</v>
      </c>
      <c r="Q1778" s="20">
        <v>-1.4747191011235894E-2</v>
      </c>
      <c r="R1778" s="25">
        <v>42041</v>
      </c>
      <c r="S1778" s="25">
        <f>IF(ISNUMBER(R1778),VLOOKUP(B1778,Index!$B$3:$AB$18,27,FALSE),"")</f>
        <v>42041</v>
      </c>
      <c r="T1778" s="25">
        <f>IF(ISNUMBER($R1778),VLOOKUP($B1778,Index!$B$21:$AB$36,27,FALSE),"")</f>
        <v>42041</v>
      </c>
      <c r="U1778" s="25">
        <f>IF(ISNUMBER($R1778),VLOOKUP($B1778,Index!$B$39:$AB$54,27,FALSE),"")</f>
        <v>42034</v>
      </c>
      <c r="W1778" s="18">
        <v>-0.33826638477801207</v>
      </c>
      <c r="X1778" s="19">
        <v>0.4</v>
      </c>
      <c r="Y1778" s="18">
        <v>7.7608767804548853E-2</v>
      </c>
      <c r="Z1778" s="19">
        <f t="shared" si="365"/>
        <v>0</v>
      </c>
      <c r="AA1778" s="21" t="s">
        <v>25</v>
      </c>
      <c r="AB1778" s="3">
        <v>0</v>
      </c>
      <c r="AC1778" s="18">
        <v>0.11442414707078612</v>
      </c>
      <c r="AD1778" s="19">
        <v>0.16000000000000003</v>
      </c>
      <c r="AE1778" s="18">
        <v>6.023120840140379E-3</v>
      </c>
      <c r="AF1778" s="19">
        <f t="shared" si="366"/>
        <v>0</v>
      </c>
      <c r="AG1778" s="21" t="s">
        <v>25</v>
      </c>
      <c r="AH1778" s="3">
        <v>0</v>
      </c>
      <c r="AK1778" t="str">
        <f t="shared" si="373"/>
        <v/>
      </c>
      <c r="AL1778" t="str">
        <f t="shared" si="373"/>
        <v/>
      </c>
      <c r="AM1778" t="str">
        <f t="shared" si="373"/>
        <v/>
      </c>
      <c r="AN1778" t="str">
        <f t="shared" si="373"/>
        <v/>
      </c>
      <c r="AO1778" t="str">
        <f t="shared" si="373"/>
        <v/>
      </c>
      <c r="AP1778" t="str">
        <f t="shared" si="373"/>
        <v/>
      </c>
      <c r="AQ1778" t="str">
        <f t="shared" si="373"/>
        <v/>
      </c>
      <c r="AR1778" t="str">
        <f t="shared" si="373"/>
        <v/>
      </c>
      <c r="AS1778" t="str">
        <f t="shared" si="373"/>
        <v/>
      </c>
      <c r="AT1778" t="str">
        <f t="shared" si="373"/>
        <v/>
      </c>
      <c r="AU1778" t="str">
        <f t="shared" si="373"/>
        <v/>
      </c>
      <c r="AV1778" t="str">
        <f t="shared" si="373"/>
        <v/>
      </c>
      <c r="AW1778" t="str">
        <f t="shared" si="373"/>
        <v/>
      </c>
      <c r="AX1778" t="str">
        <f t="shared" si="373"/>
        <v/>
      </c>
      <c r="AZ1778" s="46">
        <f>IF(ISNUMBER(VLOOKUP($B1778,Stats!$A$2:$AA$19,2,FALSE))=FALSE,"",IF(ISNUMBER(W1778),(W1778-VLOOKUP($B1778,Stats!$A$2:$AA$19,2,FALSE))/VLOOKUP($B1778,Stats!$A$2:$AA$19,16,FALSE),""))</f>
        <v>0.31067189898466141</v>
      </c>
      <c r="BA1778" s="46">
        <f>IF(ISNUMBER(VLOOKUP($B1778,Stats!$A$2:$AA$19,2,FALSE))=FALSE,"",IF(ISNUMBER(X1778),(X1778-VLOOKUP($B1778,Stats!$A$2:$AA$19,3,FALSE))/VLOOKUP($B1778,Stats!$A$2:$AA$19,17,FALSE),""))</f>
        <v>0.14737287675573754</v>
      </c>
      <c r="BB1778" s="46"/>
      <c r="BC1778" s="46"/>
      <c r="BD1778" s="44">
        <f t="shared" si="362"/>
        <v>0.22902238787019946</v>
      </c>
      <c r="BE1778" s="46">
        <f>IF(ISNUMBER(VLOOKUP($B1778,Stats!$A$2:$AA$19,2,FALSE))=FALSE,"",IF(ISNUMBER(Y1778),(Y1778-VLOOKUP($B1778,Stats!$A$2:$AA$19,5,FALSE))/VLOOKUP($B1778,Stats!$A$2:$AA$19,19,FALSE),""))</f>
        <v>-0.81461653382972898</v>
      </c>
      <c r="BF1778" s="46"/>
      <c r="BG1778" s="46"/>
      <c r="BH1778" s="46">
        <f>IF(ISNUMBER(VLOOKUP($B1778,Stats!$A$2:$AA$19,2,FALSE))=FALSE,"",IF(ISNUMBER(Z1778),(Z1778-VLOOKUP($B1778,Stats!$A$2:$AA$19,8,FALSE))/VLOOKUP($B1778,Stats!$A$2:$AA$19,22,FALSE),""))</f>
        <v>-0.64412337137479436</v>
      </c>
      <c r="BI1778" s="46" t="str">
        <f>IF(ISNUMBER(VLOOKUP($B1778,Stats!$A$2:$AA$19,2,FALSE))=FALSE,"",IF(ISNUMBER(#REF!),(#REF!-VLOOKUP($B1778,Stats!$A$2:$AA$19,9,FALSE))/VLOOKUP($B1778,Stats!$A$2:$AA$19,23,FALSE),""))</f>
        <v/>
      </c>
      <c r="BJ1778" s="46" t="str">
        <f>IF(ISNUMBER(VLOOKUP($B1778,Stats!$A$2:$AA$19,2,FALSE))=FALSE,"",IF(ISNUMBER(#REF!),(#REF!-VLOOKUP($B1778,Stats!$A$2:$AA$19,10,FALSE))/VLOOKUP($B1778,Stats!$A$2:$AA$19,24,FALSE),""))</f>
        <v/>
      </c>
      <c r="BK1778" s="44">
        <f t="shared" si="368"/>
        <v>0.37699456226837191</v>
      </c>
      <c r="BL1778" s="46" t="str">
        <f>IF(ISNUMBER(VLOOKUP($B1778,Stats!$A$2:$AA$19,2,FALSE))=FALSE,"",IF(ISNUMBER(#REF!),(#REF!-VLOOKUP($B1778,Stats!$A$2:$AA$19,11,FALSE))/VLOOKUP($B1778,Stats!$A$2:$AA$19,25,FALSE),""))</f>
        <v/>
      </c>
      <c r="BM1778" s="46" t="str">
        <f>IF(ISNUMBER(VLOOKUP($B1778,Stats!$A$2:$AA$19,2,FALSE))=FALSE,"",IF(ISNUMBER(AA1778),(AA1778-VLOOKUP($B1778,Stats!$A$2:$AA$19,12,FALSE))/VLOOKUP($B1778,Stats!$A$2:$AA$19,26,FALSE),""))</f>
        <v/>
      </c>
      <c r="BN1778" s="46" t="str">
        <f>IF(ISNUMBER(VLOOKUP($B1778,Stats!$A$2:$AA$19,2,FALSE))=FALSE,"",IF(ISNUMBER(#REF!),(#REF!-VLOOKUP($B1778,Stats!$A$2:$AA$19,13,FALSE))/VLOOKUP($B1778,Stats!$A$2:$AA$19,27,FALSE),""))</f>
        <v/>
      </c>
      <c r="BO1778" s="46" t="str">
        <f>IF(ISNUMBER(VLOOKUP($B1778,Stats!$A$2:$AA$19,2,FALSE))=FALSE,"",IF(ISNUMBER(#REF!),(#REF!-VLOOKUP($B1778,Stats!$A$2:$AA$19,14,FALSE))/VLOOKUP($B1778,Stats!$A$2:$AB$19,28,FALSE),""))</f>
        <v/>
      </c>
      <c r="BP1778" s="46"/>
      <c r="BQ1778" s="46">
        <f>IF(ISNUMBER(VLOOKUP($B1778,Stats!$A$2:$AA$19,2,FALSE))=FALSE,"",IF(ISNUMBER(BM1778),BM1778,(VLOOKUP($B1778,Stats!$A$2:$AT$19,46,FALSE)-VLOOKUP($B1778,Stats!$A$2:$AA$19,12,FALSE))/VLOOKUP($B1778,Stats!$A$2:$AA$19,26,FALSE)))</f>
        <v>-0.53964354662323732</v>
      </c>
      <c r="BR1778" s="51">
        <f t="shared" si="369"/>
        <v>-0.53964354662323732</v>
      </c>
      <c r="BS1778" s="32" t="str">
        <f t="shared" si="363"/>
        <v>13649_201503</v>
      </c>
      <c r="BT1778" s="53">
        <f t="shared" si="364"/>
        <v>0.16407250561041553</v>
      </c>
    </row>
    <row r="1779" spans="1:72" x14ac:dyDescent="0.15">
      <c r="A1779" s="16">
        <v>13649</v>
      </c>
      <c r="B1779" s="17">
        <v>201504</v>
      </c>
      <c r="C1779" s="3">
        <v>0</v>
      </c>
      <c r="D1779" s="23">
        <v>5.7020669992872364E-2</v>
      </c>
      <c r="E1779" s="18">
        <v>5.733983422743779E-3</v>
      </c>
      <c r="F1779" s="24">
        <v>7</v>
      </c>
      <c r="G1779" s="24">
        <v>0</v>
      </c>
      <c r="H1779" s="20">
        <v>7.9674294148987124E-3</v>
      </c>
      <c r="I1779" s="20" t="s">
        <v>25</v>
      </c>
      <c r="J1779" s="24">
        <v>7</v>
      </c>
      <c r="K1779" s="24">
        <v>0</v>
      </c>
      <c r="L1779" s="20">
        <v>1.9350380096751829E-2</v>
      </c>
      <c r="M1779" s="20">
        <v>7.1275837491091565E-4</v>
      </c>
      <c r="N1779" s="19">
        <v>1.4830000000000001</v>
      </c>
      <c r="O1779" s="19">
        <v>1.0562678062678064</v>
      </c>
      <c r="P1779" s="25">
        <v>42052</v>
      </c>
      <c r="Q1779" s="20">
        <v>0</v>
      </c>
      <c r="R1779" s="25">
        <v>42044</v>
      </c>
      <c r="S1779" s="25">
        <f>IF(ISNUMBER(R1779),VLOOKUP(B1779,Index!$B$3:$AB$18,27,FALSE),"")</f>
        <v>42044</v>
      </c>
      <c r="T1779" s="25">
        <f>IF(ISNUMBER($R1779),VLOOKUP($B1779,Index!$B$21:$AB$36,27,FALSE),"")</f>
        <v>42044</v>
      </c>
      <c r="U1779" s="25">
        <f>IF(ISNUMBER($R1779),VLOOKUP($B1779,Index!$B$39:$AB$54,27,FALSE),"")</f>
        <v>42052</v>
      </c>
      <c r="W1779" s="18">
        <v>2.2808267997148945</v>
      </c>
      <c r="X1779" s="19">
        <v>1</v>
      </c>
      <c r="Y1779" s="18">
        <v>0.10879468608911083</v>
      </c>
      <c r="Z1779" s="19">
        <f t="shared" si="365"/>
        <v>0</v>
      </c>
      <c r="AA1779" s="21" t="s">
        <v>25</v>
      </c>
      <c r="AB1779" s="3">
        <v>0</v>
      </c>
      <c r="AC1779" s="18">
        <v>5.2021708902976878</v>
      </c>
      <c r="AD1779" s="19">
        <v>1</v>
      </c>
      <c r="AE1779" s="18">
        <v>1.1836283721228165E-2</v>
      </c>
      <c r="AF1779" s="19">
        <f t="shared" si="366"/>
        <v>0</v>
      </c>
      <c r="AG1779" s="21" t="s">
        <v>25</v>
      </c>
      <c r="AH1779" s="3">
        <v>0</v>
      </c>
      <c r="AK1779" t="str">
        <f t="shared" si="373"/>
        <v/>
      </c>
      <c r="AL1779" t="str">
        <f t="shared" si="373"/>
        <v/>
      </c>
      <c r="AM1779" t="str">
        <f t="shared" si="373"/>
        <v/>
      </c>
      <c r="AN1779" t="str">
        <f t="shared" si="373"/>
        <v/>
      </c>
      <c r="AO1779" t="str">
        <f t="shared" si="373"/>
        <v/>
      </c>
      <c r="AP1779" t="str">
        <f t="shared" si="373"/>
        <v/>
      </c>
      <c r="AQ1779" t="str">
        <f t="shared" si="373"/>
        <v/>
      </c>
      <c r="AR1779" t="str">
        <f t="shared" si="373"/>
        <v/>
      </c>
      <c r="AS1779" t="str">
        <f t="shared" si="373"/>
        <v/>
      </c>
      <c r="AT1779" t="str">
        <f t="shared" si="373"/>
        <v/>
      </c>
      <c r="AU1779" t="str">
        <f t="shared" si="373"/>
        <v/>
      </c>
      <c r="AV1779" t="str">
        <f t="shared" si="373"/>
        <v/>
      </c>
      <c r="AW1779" t="str">
        <f t="shared" si="373"/>
        <v/>
      </c>
      <c r="AX1779" t="str">
        <f t="shared" si="373"/>
        <v/>
      </c>
      <c r="AZ1779" s="46">
        <f>IF(ISNUMBER(VLOOKUP($B1779,Stats!$A$2:$AA$19,2,FALSE))=FALSE,"",IF(ISNUMBER(W1779),(W1779-VLOOKUP($B1779,Stats!$A$2:$AA$19,2,FALSE))/VLOOKUP($B1779,Stats!$A$2:$AA$19,16,FALSE),""))</f>
        <v>0.35356834583453195</v>
      </c>
      <c r="BA1779" s="46">
        <f>IF(ISNUMBER(VLOOKUP($B1779,Stats!$A$2:$AA$19,2,FALSE))=FALSE,"",IF(ISNUMBER(X1779),(X1779-VLOOKUP($B1779,Stats!$A$2:$AA$19,3,FALSE))/VLOOKUP($B1779,Stats!$A$2:$AA$19,17,FALSE),""))</f>
        <v>0.93772145929647244</v>
      </c>
      <c r="BB1779" s="46"/>
      <c r="BC1779" s="46"/>
      <c r="BD1779" s="44">
        <f t="shared" si="362"/>
        <v>0.64564490256550222</v>
      </c>
      <c r="BE1779" s="46">
        <f>IF(ISNUMBER(VLOOKUP($B1779,Stats!$A$2:$AA$19,2,FALSE))=FALSE,"",IF(ISNUMBER(Y1779),(Y1779-VLOOKUP($B1779,Stats!$A$2:$AA$19,5,FALSE))/VLOOKUP($B1779,Stats!$A$2:$AA$19,19,FALSE),""))</f>
        <v>-4.8764107896886198E-2</v>
      </c>
      <c r="BF1779" s="46"/>
      <c r="BG1779" s="46"/>
      <c r="BH1779" s="46">
        <f>IF(ISNUMBER(VLOOKUP($B1779,Stats!$A$2:$AA$19,2,FALSE))=FALSE,"",IF(ISNUMBER(Z1779),(Z1779-VLOOKUP($B1779,Stats!$A$2:$AA$19,8,FALSE))/VLOOKUP($B1779,Stats!$A$2:$AA$19,22,FALSE),""))</f>
        <v>-0.5145844845400992</v>
      </c>
      <c r="BI1779" s="46" t="str">
        <f>IF(ISNUMBER(VLOOKUP($B1779,Stats!$A$2:$AA$19,2,FALSE))=FALSE,"",IF(ISNUMBER(#REF!),(#REF!-VLOOKUP($B1779,Stats!$A$2:$AA$19,9,FALSE))/VLOOKUP($B1779,Stats!$A$2:$AA$19,23,FALSE),""))</f>
        <v/>
      </c>
      <c r="BJ1779" s="46" t="str">
        <f>IF(ISNUMBER(VLOOKUP($B1779,Stats!$A$2:$AA$19,2,FALSE))=FALSE,"",IF(ISNUMBER(#REF!),(#REF!-VLOOKUP($B1779,Stats!$A$2:$AA$19,10,FALSE))/VLOOKUP($B1779,Stats!$A$2:$AA$19,24,FALSE),""))</f>
        <v/>
      </c>
      <c r="BK1779" s="44">
        <f t="shared" si="368"/>
        <v>-0.12024046983420943</v>
      </c>
      <c r="BL1779" s="46" t="str">
        <f>IF(ISNUMBER(VLOOKUP($B1779,Stats!$A$2:$AA$19,2,FALSE))=FALSE,"",IF(ISNUMBER(#REF!),(#REF!-VLOOKUP($B1779,Stats!$A$2:$AA$19,11,FALSE))/VLOOKUP($B1779,Stats!$A$2:$AA$19,25,FALSE),""))</f>
        <v/>
      </c>
      <c r="BM1779" s="46" t="str">
        <f>IF(ISNUMBER(VLOOKUP($B1779,Stats!$A$2:$AA$19,2,FALSE))=FALSE,"",IF(ISNUMBER(AA1779),(AA1779-VLOOKUP($B1779,Stats!$A$2:$AA$19,12,FALSE))/VLOOKUP($B1779,Stats!$A$2:$AA$19,26,FALSE),""))</f>
        <v/>
      </c>
      <c r="BN1779" s="46" t="str">
        <f>IF(ISNUMBER(VLOOKUP($B1779,Stats!$A$2:$AA$19,2,FALSE))=FALSE,"",IF(ISNUMBER(#REF!),(#REF!-VLOOKUP($B1779,Stats!$A$2:$AA$19,13,FALSE))/VLOOKUP($B1779,Stats!$A$2:$AA$19,27,FALSE),""))</f>
        <v/>
      </c>
      <c r="BO1779" s="46" t="str">
        <f>IF(ISNUMBER(VLOOKUP($B1779,Stats!$A$2:$AA$19,2,FALSE))=FALSE,"",IF(ISNUMBER(#REF!),(#REF!-VLOOKUP($B1779,Stats!$A$2:$AA$19,14,FALSE))/VLOOKUP($B1779,Stats!$A$2:$AB$19,28,FALSE),""))</f>
        <v/>
      </c>
      <c r="BP1779" s="46"/>
      <c r="BQ1779" s="46">
        <f>IF(ISNUMBER(VLOOKUP($B1779,Stats!$A$2:$AA$19,2,FALSE))=FALSE,"",IF(ISNUMBER(BM1779),BM1779,(VLOOKUP($B1779,Stats!$A$2:$AT$19,46,FALSE)-VLOOKUP($B1779,Stats!$A$2:$AA$19,12,FALSE))/VLOOKUP($B1779,Stats!$A$2:$AA$19,26,FALSE)))</f>
        <v>-0.64096278450557098</v>
      </c>
      <c r="BR1779" s="51">
        <f t="shared" si="369"/>
        <v>-0.64096278450557098</v>
      </c>
      <c r="BS1779" s="32" t="str">
        <f t="shared" si="363"/>
        <v>13649_201504</v>
      </c>
      <c r="BT1779" s="53">
        <f t="shared" si="364"/>
        <v>-7.12078582885394E-2</v>
      </c>
    </row>
    <row r="1780" spans="1:72" x14ac:dyDescent="0.15">
      <c r="A1780" s="16">
        <v>13649</v>
      </c>
      <c r="B1780" s="17">
        <v>201505</v>
      </c>
      <c r="C1780" s="3">
        <v>0</v>
      </c>
      <c r="D1780" s="23">
        <v>1.011463250168565E-2</v>
      </c>
      <c r="E1780" s="18">
        <v>6.6725667987978608E-3</v>
      </c>
      <c r="F1780" s="24">
        <v>5</v>
      </c>
      <c r="G1780" s="24">
        <v>3</v>
      </c>
      <c r="H1780" s="20">
        <v>5.5161800470864275E-3</v>
      </c>
      <c r="I1780" s="20">
        <v>-5.784999425097026E-3</v>
      </c>
      <c r="J1780" s="24">
        <v>3</v>
      </c>
      <c r="K1780" s="24">
        <v>1</v>
      </c>
      <c r="L1780" s="20">
        <v>9.4149293880294582E-3</v>
      </c>
      <c r="M1780" s="20">
        <v>-7.9470198675496428E-3</v>
      </c>
      <c r="N1780" s="19">
        <v>1.51</v>
      </c>
      <c r="O1780" s="19">
        <v>1.0251188051595383</v>
      </c>
      <c r="P1780" s="25">
        <v>42067</v>
      </c>
      <c r="Q1780" s="20">
        <v>-7.9470198675496428E-3</v>
      </c>
      <c r="R1780" s="25">
        <v>42069</v>
      </c>
      <c r="S1780" s="25">
        <f>IF(ISNUMBER(R1780),VLOOKUP(B1780,Index!$B$3:$AB$18,27,FALSE),"")</f>
        <v>42069</v>
      </c>
      <c r="T1780" s="25">
        <f>IF(ISNUMBER($R1780),VLOOKUP($B1780,Index!$B$21:$AB$36,27,FALSE),"")</f>
        <v>42069</v>
      </c>
      <c r="U1780" s="25">
        <f>IF(ISNUMBER($R1780),VLOOKUP($B1780,Index!$B$39:$AB$54,27,FALSE),"")</f>
        <v>42069</v>
      </c>
      <c r="W1780" s="18">
        <v>0.36412677006068334</v>
      </c>
      <c r="X1780" s="19">
        <v>0.625</v>
      </c>
      <c r="Y1780" s="18">
        <v>0.12660305354291829</v>
      </c>
      <c r="Z1780" s="19">
        <f t="shared" si="365"/>
        <v>0</v>
      </c>
      <c r="AA1780" s="21">
        <v>1.2727579231287818</v>
      </c>
      <c r="AB1780" s="3">
        <v>0</v>
      </c>
      <c r="AC1780" s="18">
        <v>0.13258830467482574</v>
      </c>
      <c r="AD1780" s="19">
        <v>0.390625</v>
      </c>
      <c r="AE1780" s="18">
        <v>1.6028333166391035E-2</v>
      </c>
      <c r="AF1780" s="19">
        <f t="shared" si="366"/>
        <v>0</v>
      </c>
      <c r="AG1780" s="21">
        <v>1.61991273088709</v>
      </c>
      <c r="AH1780" s="3">
        <v>0</v>
      </c>
      <c r="AK1780" t="str">
        <f t="shared" si="373"/>
        <v/>
      </c>
      <c r="AL1780" t="str">
        <f t="shared" si="373"/>
        <v/>
      </c>
      <c r="AM1780" t="str">
        <f t="shared" si="373"/>
        <v/>
      </c>
      <c r="AN1780" t="str">
        <f t="shared" si="373"/>
        <v/>
      </c>
      <c r="AO1780" t="str">
        <f t="shared" si="373"/>
        <v/>
      </c>
      <c r="AP1780" t="str">
        <f t="shared" si="373"/>
        <v/>
      </c>
      <c r="AQ1780" t="str">
        <f t="shared" si="373"/>
        <v/>
      </c>
      <c r="AR1780" t="str">
        <f t="shared" si="373"/>
        <v/>
      </c>
      <c r="AS1780" t="str">
        <f t="shared" si="373"/>
        <v/>
      </c>
      <c r="AT1780" t="str">
        <f t="shared" si="373"/>
        <v/>
      </c>
      <c r="AU1780" t="str">
        <f t="shared" si="373"/>
        <v/>
      </c>
      <c r="AV1780">
        <f t="shared" si="373"/>
        <v>1.2727579231287818</v>
      </c>
      <c r="AW1780" t="str">
        <f t="shared" si="373"/>
        <v/>
      </c>
      <c r="AX1780" t="str">
        <f t="shared" si="373"/>
        <v/>
      </c>
      <c r="AZ1780" s="46">
        <f>IF(ISNUMBER(VLOOKUP($B1780,Stats!$A$2:$AA$19,2,FALSE))=FALSE,"",IF(ISNUMBER(W1780),(W1780-VLOOKUP($B1780,Stats!$A$2:$AA$19,2,FALSE))/VLOOKUP($B1780,Stats!$A$2:$AA$19,16,FALSE),""))</f>
        <v>8.5525515672122743E-2</v>
      </c>
      <c r="BA1780" s="46">
        <f>IF(ISNUMBER(VLOOKUP($B1780,Stats!$A$2:$AA$19,2,FALSE))=FALSE,"",IF(ISNUMBER(X1780),(X1780-VLOOKUP($B1780,Stats!$A$2:$AA$19,3,FALSE))/VLOOKUP($B1780,Stats!$A$2:$AA$19,17,FALSE),""))</f>
        <v>0.35311991189560649</v>
      </c>
      <c r="BB1780" s="46"/>
      <c r="BC1780" s="46"/>
      <c r="BD1780" s="44">
        <f t="shared" si="362"/>
        <v>0.21932271378386461</v>
      </c>
      <c r="BE1780" s="46">
        <f>IF(ISNUMBER(VLOOKUP($B1780,Stats!$A$2:$AA$19,2,FALSE))=FALSE,"",IF(ISNUMBER(Y1780),(Y1780-VLOOKUP($B1780,Stats!$A$2:$AA$19,5,FALSE))/VLOOKUP($B1780,Stats!$A$2:$AA$19,19,FALSE),""))</f>
        <v>-0.38265850962753145</v>
      </c>
      <c r="BF1780" s="46"/>
      <c r="BG1780" s="46"/>
      <c r="BH1780" s="46">
        <f>IF(ISNUMBER(VLOOKUP($B1780,Stats!$A$2:$AA$19,2,FALSE))=FALSE,"",IF(ISNUMBER(Z1780),(Z1780-VLOOKUP($B1780,Stats!$A$2:$AA$19,8,FALSE))/VLOOKUP($B1780,Stats!$A$2:$AA$19,22,FALSE),""))</f>
        <v>-0.59810804423176478</v>
      </c>
      <c r="BI1780" s="46" t="str">
        <f>IF(ISNUMBER(VLOOKUP($B1780,Stats!$A$2:$AA$19,2,FALSE))=FALSE,"",IF(ISNUMBER(#REF!),(#REF!-VLOOKUP($B1780,Stats!$A$2:$AA$19,9,FALSE))/VLOOKUP($B1780,Stats!$A$2:$AA$19,23,FALSE),""))</f>
        <v/>
      </c>
      <c r="BJ1780" s="46" t="str">
        <f>IF(ISNUMBER(VLOOKUP($B1780,Stats!$A$2:$AA$19,2,FALSE))=FALSE,"",IF(ISNUMBER(#REF!),(#REF!-VLOOKUP($B1780,Stats!$A$2:$AA$19,10,FALSE))/VLOOKUP($B1780,Stats!$A$2:$AA$19,24,FALSE),""))</f>
        <v/>
      </c>
      <c r="BK1780" s="44">
        <f t="shared" si="368"/>
        <v>8.8428543469742577E-2</v>
      </c>
      <c r="BL1780" s="46" t="str">
        <f>IF(ISNUMBER(VLOOKUP($B1780,Stats!$A$2:$AA$19,2,FALSE))=FALSE,"",IF(ISNUMBER(#REF!),(#REF!-VLOOKUP($B1780,Stats!$A$2:$AA$19,11,FALSE))/VLOOKUP($B1780,Stats!$A$2:$AA$19,25,FALSE),""))</f>
        <v/>
      </c>
      <c r="BM1780" s="46">
        <f>IF(ISNUMBER(VLOOKUP($B1780,Stats!$A$2:$AA$19,2,FALSE))=FALSE,"",IF(ISNUMBER(AA1780),(AA1780-VLOOKUP($B1780,Stats!$A$2:$AA$19,12,FALSE))/VLOOKUP($B1780,Stats!$A$2:$AA$19,26,FALSE),""))</f>
        <v>-0.29365791711482442</v>
      </c>
      <c r="BN1780" s="46" t="str">
        <f>IF(ISNUMBER(VLOOKUP($B1780,Stats!$A$2:$AA$19,2,FALSE))=FALSE,"",IF(ISNUMBER(#REF!),(#REF!-VLOOKUP($B1780,Stats!$A$2:$AA$19,13,FALSE))/VLOOKUP($B1780,Stats!$A$2:$AA$19,27,FALSE),""))</f>
        <v/>
      </c>
      <c r="BO1780" s="46" t="str">
        <f>IF(ISNUMBER(VLOOKUP($B1780,Stats!$A$2:$AA$19,2,FALSE))=FALSE,"",IF(ISNUMBER(#REF!),(#REF!-VLOOKUP($B1780,Stats!$A$2:$AA$19,14,FALSE))/VLOOKUP($B1780,Stats!$A$2:$AB$19,28,FALSE),""))</f>
        <v/>
      </c>
      <c r="BP1780" s="46"/>
      <c r="BQ1780" s="46">
        <f>IF(ISNUMBER(VLOOKUP($B1780,Stats!$A$2:$AA$19,2,FALSE))=FALSE,"",IF(ISNUMBER(BM1780),BM1780,(VLOOKUP($B1780,Stats!$A$2:$AT$19,46,FALSE)-VLOOKUP($B1780,Stats!$A$2:$AA$19,12,FALSE))/VLOOKUP($B1780,Stats!$A$2:$AA$19,26,FALSE)))</f>
        <v>-0.29365791711482442</v>
      </c>
      <c r="BR1780" s="51">
        <f t="shared" si="369"/>
        <v>-0.29365791711482442</v>
      </c>
      <c r="BS1780" s="32" t="str">
        <f t="shared" si="363"/>
        <v>13649_201505</v>
      </c>
      <c r="BT1780" s="53">
        <f t="shared" si="364"/>
        <v>3.819008541565358E-2</v>
      </c>
    </row>
    <row r="1781" spans="1:72" x14ac:dyDescent="0.15">
      <c r="A1781" s="16">
        <v>13649</v>
      </c>
      <c r="B1781" s="17">
        <v>201506</v>
      </c>
      <c r="C1781" s="3">
        <v>0</v>
      </c>
      <c r="D1781" s="23">
        <v>3.6715620827770357E-2</v>
      </c>
      <c r="E1781" s="18">
        <v>4.5660866003491589E-3</v>
      </c>
      <c r="F1781" s="24">
        <v>8</v>
      </c>
      <c r="G1781" s="24">
        <v>2</v>
      </c>
      <c r="H1781" s="20">
        <v>5.1021582459093162E-3</v>
      </c>
      <c r="I1781" s="20">
        <v>-2.3005847594617101E-3</v>
      </c>
      <c r="J1781" s="24">
        <v>4</v>
      </c>
      <c r="K1781" s="24">
        <v>1</v>
      </c>
      <c r="L1781" s="20">
        <v>1.3192612137203241E-2</v>
      </c>
      <c r="M1781" s="20">
        <v>-3.9551746868820015E-3</v>
      </c>
      <c r="N1781" s="19">
        <v>1.5529999999999999</v>
      </c>
      <c r="O1781" s="19">
        <v>1.0291583830351225</v>
      </c>
      <c r="P1781" s="25">
        <v>42083</v>
      </c>
      <c r="Q1781" s="20">
        <v>-3.9551746868820015E-3</v>
      </c>
      <c r="R1781" s="25">
        <v>42075</v>
      </c>
      <c r="S1781" s="25">
        <f>IF(ISNUMBER(R1781),VLOOKUP(B1781,Index!$B$3:$AB$18,27,FALSE),"")</f>
        <v>42073</v>
      </c>
      <c r="T1781" s="25">
        <f>IF(ISNUMBER($R1781),VLOOKUP($B1781,Index!$B$21:$AB$36,27,FALSE),"")</f>
        <v>42075</v>
      </c>
      <c r="U1781" s="25">
        <f>IF(ISNUMBER($R1781),VLOOKUP($B1781,Index!$B$39:$AB$54,27,FALSE),"")</f>
        <v>42075</v>
      </c>
      <c r="W1781" s="18">
        <v>1.1014686248331107</v>
      </c>
      <c r="X1781" s="19">
        <v>0.8</v>
      </c>
      <c r="Y1781" s="18">
        <v>8.6635401904069972E-2</v>
      </c>
      <c r="Z1781" s="19">
        <f t="shared" si="365"/>
        <v>2</v>
      </c>
      <c r="AA1781" s="21">
        <v>9.2829327992879449</v>
      </c>
      <c r="AB1781" s="3">
        <v>0</v>
      </c>
      <c r="AC1781" s="18">
        <v>1.2132331314917439</v>
      </c>
      <c r="AD1781" s="19">
        <v>0.64000000000000012</v>
      </c>
      <c r="AE1781" s="18">
        <v>7.5056928630797314E-3</v>
      </c>
      <c r="AF1781" s="19">
        <f t="shared" si="366"/>
        <v>4</v>
      </c>
      <c r="AG1781" s="21">
        <v>86.172841356095915</v>
      </c>
      <c r="AH1781" s="3">
        <v>0</v>
      </c>
      <c r="AK1781" t="str">
        <f t="shared" si="373"/>
        <v/>
      </c>
      <c r="AL1781" t="str">
        <f t="shared" si="373"/>
        <v/>
      </c>
      <c r="AM1781" t="str">
        <f t="shared" si="373"/>
        <v/>
      </c>
      <c r="AN1781" t="str">
        <f t="shared" si="373"/>
        <v/>
      </c>
      <c r="AO1781" t="str">
        <f t="shared" si="373"/>
        <v/>
      </c>
      <c r="AP1781" t="str">
        <f t="shared" si="373"/>
        <v/>
      </c>
      <c r="AQ1781" t="str">
        <f t="shared" si="373"/>
        <v/>
      </c>
      <c r="AR1781" t="str">
        <f t="shared" si="373"/>
        <v/>
      </c>
      <c r="AS1781" t="str">
        <f t="shared" si="373"/>
        <v/>
      </c>
      <c r="AT1781" t="str">
        <f t="shared" si="373"/>
        <v/>
      </c>
      <c r="AU1781" t="str">
        <f t="shared" si="373"/>
        <v/>
      </c>
      <c r="AV1781" t="str">
        <f t="shared" si="373"/>
        <v/>
      </c>
      <c r="AW1781">
        <f t="shared" si="373"/>
        <v>9.2829327992879449</v>
      </c>
      <c r="AX1781" t="str">
        <f t="shared" si="373"/>
        <v/>
      </c>
      <c r="AZ1781" s="46">
        <f>IF(ISNUMBER(VLOOKUP($B1781,Stats!$A$2:$AA$19,2,FALSE))=FALSE,"",IF(ISNUMBER(W1781),(W1781-VLOOKUP($B1781,Stats!$A$2:$AA$19,2,FALSE))/VLOOKUP($B1781,Stats!$A$2:$AA$19,16,FALSE),""))</f>
        <v>-0.66653131688725176</v>
      </c>
      <c r="BA1781" s="46">
        <f>IF(ISNUMBER(VLOOKUP($B1781,Stats!$A$2:$AA$19,2,FALSE))=FALSE,"",IF(ISNUMBER(X1781),(X1781-VLOOKUP($B1781,Stats!$A$2:$AA$19,3,FALSE))/VLOOKUP($B1781,Stats!$A$2:$AA$19,17,FALSE),""))</f>
        <v>-3.4963065069354378E-2</v>
      </c>
      <c r="BB1781" s="46"/>
      <c r="BC1781" s="46"/>
      <c r="BD1781" s="44">
        <f t="shared" si="362"/>
        <v>-0.35074719097830309</v>
      </c>
      <c r="BE1781" s="46">
        <f>IF(ISNUMBER(VLOOKUP($B1781,Stats!$A$2:$AA$19,2,FALSE))=FALSE,"",IF(ISNUMBER(Y1781),(Y1781-VLOOKUP($B1781,Stats!$A$2:$AA$19,5,FALSE))/VLOOKUP($B1781,Stats!$A$2:$AA$19,19,FALSE),""))</f>
        <v>-0.60176867188896543</v>
      </c>
      <c r="BF1781" s="46"/>
      <c r="BG1781" s="46"/>
      <c r="BH1781" s="46">
        <f>IF(ISNUMBER(VLOOKUP($B1781,Stats!$A$2:$AA$19,2,FALSE))=FALSE,"",IF(ISNUMBER(Z1781),(Z1781-VLOOKUP($B1781,Stats!$A$2:$AA$19,8,FALSE))/VLOOKUP($B1781,Stats!$A$2:$AA$19,22,FALSE),""))</f>
        <v>-0.44132796508511463</v>
      </c>
      <c r="BI1781" s="46" t="str">
        <f>IF(ISNUMBER(VLOOKUP($B1781,Stats!$A$2:$AA$19,2,FALSE))=FALSE,"",IF(ISNUMBER(#REF!),(#REF!-VLOOKUP($B1781,Stats!$A$2:$AA$19,9,FALSE))/VLOOKUP($B1781,Stats!$A$2:$AA$19,23,FALSE),""))</f>
        <v/>
      </c>
      <c r="BJ1781" s="46" t="str">
        <f>IF(ISNUMBER(VLOOKUP($B1781,Stats!$A$2:$AA$19,2,FALSE))=FALSE,"",IF(ISNUMBER(#REF!),(#REF!-VLOOKUP($B1781,Stats!$A$2:$AA$19,10,FALSE))/VLOOKUP($B1781,Stats!$A$2:$AA$19,24,FALSE),""))</f>
        <v/>
      </c>
      <c r="BK1781" s="44">
        <f t="shared" si="368"/>
        <v>0.28883968079674138</v>
      </c>
      <c r="BL1781" s="46" t="str">
        <f>IF(ISNUMBER(VLOOKUP($B1781,Stats!$A$2:$AA$19,2,FALSE))=FALSE,"",IF(ISNUMBER(#REF!),(#REF!-VLOOKUP($B1781,Stats!$A$2:$AA$19,11,FALSE))/VLOOKUP($B1781,Stats!$A$2:$AA$19,25,FALSE),""))</f>
        <v/>
      </c>
      <c r="BM1781" s="46">
        <f>IF(ISNUMBER(VLOOKUP($B1781,Stats!$A$2:$AA$19,2,FALSE))=FALSE,"",IF(ISNUMBER(AA1781),(AA1781-VLOOKUP($B1781,Stats!$A$2:$AA$19,12,FALSE))/VLOOKUP($B1781,Stats!$A$2:$AA$19,26,FALSE),""))</f>
        <v>-0.22392139317635182</v>
      </c>
      <c r="BN1781" s="46" t="str">
        <f>IF(ISNUMBER(VLOOKUP($B1781,Stats!$A$2:$AA$19,2,FALSE))=FALSE,"",IF(ISNUMBER(#REF!),(#REF!-VLOOKUP($B1781,Stats!$A$2:$AA$19,13,FALSE))/VLOOKUP($B1781,Stats!$A$2:$AA$19,27,FALSE),""))</f>
        <v/>
      </c>
      <c r="BO1781" s="46" t="str">
        <f>IF(ISNUMBER(VLOOKUP($B1781,Stats!$A$2:$AA$19,2,FALSE))=FALSE,"",IF(ISNUMBER(#REF!),(#REF!-VLOOKUP($B1781,Stats!$A$2:$AA$19,14,FALSE))/VLOOKUP($B1781,Stats!$A$2:$AB$19,28,FALSE),""))</f>
        <v/>
      </c>
      <c r="BP1781" s="46"/>
      <c r="BQ1781" s="46">
        <f>IF(ISNUMBER(VLOOKUP($B1781,Stats!$A$2:$AA$19,2,FALSE))=FALSE,"",IF(ISNUMBER(BM1781),BM1781,(VLOOKUP($B1781,Stats!$A$2:$AT$19,46,FALSE)-VLOOKUP($B1781,Stats!$A$2:$AA$19,12,FALSE))/VLOOKUP($B1781,Stats!$A$2:$AA$19,26,FALSE)))</f>
        <v>-0.22392139317635182</v>
      </c>
      <c r="BR1781" s="51">
        <f t="shared" si="369"/>
        <v>-0.22392139317635182</v>
      </c>
      <c r="BS1781" s="32" t="str">
        <f t="shared" si="363"/>
        <v>13649_201506</v>
      </c>
      <c r="BT1781" s="53">
        <f t="shared" si="364"/>
        <v>5.8370091647113841E-2</v>
      </c>
    </row>
    <row r="1782" spans="1:72" x14ac:dyDescent="0.15">
      <c r="A1782" s="16">
        <v>13649</v>
      </c>
      <c r="B1782" s="17">
        <v>201507</v>
      </c>
      <c r="C1782" s="3">
        <v>0</v>
      </c>
      <c r="D1782" s="23">
        <v>7.726980038634812E-3</v>
      </c>
      <c r="E1782" s="18">
        <v>7.0743494856123756E-3</v>
      </c>
      <c r="F1782" s="24">
        <v>2</v>
      </c>
      <c r="G1782" s="24">
        <v>3</v>
      </c>
      <c r="H1782" s="20">
        <v>9.0106691125774185E-3</v>
      </c>
      <c r="I1782" s="20">
        <v>-3.4061445413867686E-3</v>
      </c>
      <c r="J1782" s="24">
        <v>1</v>
      </c>
      <c r="K1782" s="24">
        <v>3</v>
      </c>
      <c r="L1782" s="20">
        <v>1.1590470057952329E-2</v>
      </c>
      <c r="M1782" s="20">
        <v>-4.4557606619987089E-3</v>
      </c>
      <c r="N1782" s="19">
        <v>1.571</v>
      </c>
      <c r="O1782" s="19">
        <v>1</v>
      </c>
      <c r="P1782" s="25">
        <v>42086</v>
      </c>
      <c r="Q1782" s="20">
        <v>-1.0184595798854224E-2</v>
      </c>
      <c r="R1782" s="25">
        <v>42089</v>
      </c>
      <c r="S1782" s="25">
        <f>IF(ISNUMBER(R1782),VLOOKUP(B1782,Index!$B$3:$AB$18,27,FALSE),"")</f>
        <v>42088</v>
      </c>
      <c r="T1782" s="25">
        <f>IF(ISNUMBER($R1782),VLOOKUP($B1782,Index!$B$21:$AB$36,27,FALSE),"")</f>
        <v>42089</v>
      </c>
      <c r="U1782" s="25">
        <f>IF(ISNUMBER($R1782),VLOOKUP($B1782,Index!$B$39:$AB$54,27,FALSE),"")</f>
        <v>42089</v>
      </c>
      <c r="W1782" s="18">
        <v>0.55634256278170646</v>
      </c>
      <c r="X1782" s="19">
        <v>0.4</v>
      </c>
      <c r="Y1782" s="18">
        <v>0.13422634403145409</v>
      </c>
      <c r="Z1782" s="19">
        <f t="shared" si="365"/>
        <v>1</v>
      </c>
      <c r="AA1782" s="21">
        <v>0.75869285254345631</v>
      </c>
      <c r="AB1782" s="3">
        <v>0</v>
      </c>
      <c r="AC1782" s="18">
        <v>0.30951704716251699</v>
      </c>
      <c r="AD1782" s="19">
        <v>0.16000000000000003</v>
      </c>
      <c r="AE1782" s="18">
        <v>1.8016711432050272E-2</v>
      </c>
      <c r="AF1782" s="19">
        <f t="shared" si="366"/>
        <v>1</v>
      </c>
      <c r="AG1782" s="21">
        <v>0.57561484450052669</v>
      </c>
      <c r="AH1782" s="3">
        <v>0</v>
      </c>
      <c r="AK1782" t="str">
        <f t="shared" si="373"/>
        <v/>
      </c>
      <c r="AL1782" t="str">
        <f t="shared" si="373"/>
        <v/>
      </c>
      <c r="AM1782" t="str">
        <f t="shared" si="373"/>
        <v/>
      </c>
      <c r="AN1782" t="str">
        <f t="shared" si="373"/>
        <v/>
      </c>
      <c r="AO1782" t="str">
        <f t="shared" si="373"/>
        <v/>
      </c>
      <c r="AP1782" t="str">
        <f t="shared" si="373"/>
        <v/>
      </c>
      <c r="AQ1782" t="str">
        <f t="shared" si="373"/>
        <v/>
      </c>
      <c r="AR1782" t="str">
        <f t="shared" si="373"/>
        <v/>
      </c>
      <c r="AS1782" t="str">
        <f t="shared" si="373"/>
        <v/>
      </c>
      <c r="AT1782" t="str">
        <f t="shared" si="373"/>
        <v/>
      </c>
      <c r="AU1782" t="str">
        <f t="shared" si="373"/>
        <v/>
      </c>
      <c r="AV1782" t="str">
        <f t="shared" si="373"/>
        <v/>
      </c>
      <c r="AW1782" t="str">
        <f t="shared" si="373"/>
        <v/>
      </c>
      <c r="AX1782">
        <f t="shared" si="373"/>
        <v>0.75869285254345631</v>
      </c>
      <c r="AZ1782" s="46">
        <f>IF(ISNUMBER(VLOOKUP($B1782,Stats!$A$2:$AA$19,2,FALSE))=FALSE,"",IF(ISNUMBER(W1782),(W1782-VLOOKUP($B1782,Stats!$A$2:$AA$19,2,FALSE))/VLOOKUP($B1782,Stats!$A$2:$AA$19,16,FALSE),""))</f>
        <v>-0.3865250223491084</v>
      </c>
      <c r="BA1782" s="46">
        <f>IF(ISNUMBER(VLOOKUP($B1782,Stats!$A$2:$AA$19,2,FALSE))=FALSE,"",IF(ISNUMBER(X1782),(X1782-VLOOKUP($B1782,Stats!$A$2:$AA$19,3,FALSE))/VLOOKUP($B1782,Stats!$A$2:$AA$19,17,FALSE),""))</f>
        <v>-1.3774529649016667</v>
      </c>
      <c r="BB1782" s="46"/>
      <c r="BC1782" s="46"/>
      <c r="BD1782" s="44">
        <f t="shared" si="362"/>
        <v>-0.88198899362538752</v>
      </c>
      <c r="BE1782" s="46">
        <f>IF(ISNUMBER(VLOOKUP($B1782,Stats!$A$2:$AA$19,2,FALSE))=FALSE,"",IF(ISNUMBER(Y1782),(Y1782-VLOOKUP($B1782,Stats!$A$2:$AA$19,5,FALSE))/VLOOKUP($B1782,Stats!$A$2:$AA$19,19,FALSE),""))</f>
        <v>-0.35181563006322114</v>
      </c>
      <c r="BF1782" s="46"/>
      <c r="BG1782" s="46"/>
      <c r="BH1782" s="46">
        <f>IF(ISNUMBER(VLOOKUP($B1782,Stats!$A$2:$AA$19,2,FALSE))=FALSE,"",IF(ISNUMBER(Z1782),(Z1782-VLOOKUP($B1782,Stats!$A$2:$AA$19,8,FALSE))/VLOOKUP($B1782,Stats!$A$2:$AA$19,22,FALSE),""))</f>
        <v>-0.22777854907483192</v>
      </c>
      <c r="BI1782" s="46" t="str">
        <f>IF(ISNUMBER(VLOOKUP($B1782,Stats!$A$2:$AA$19,2,FALSE))=FALSE,"",IF(ISNUMBER(#REF!),(#REF!-VLOOKUP($B1782,Stats!$A$2:$AA$19,9,FALSE))/VLOOKUP($B1782,Stats!$A$2:$AA$19,23,FALSE),""))</f>
        <v/>
      </c>
      <c r="BJ1782" s="46" t="str">
        <f>IF(ISNUMBER(VLOOKUP($B1782,Stats!$A$2:$AA$19,2,FALSE))=FALSE,"",IF(ISNUMBER(#REF!),(#REF!-VLOOKUP($B1782,Stats!$A$2:$AA$19,10,FALSE))/VLOOKUP($B1782,Stats!$A$2:$AA$19,24,FALSE),""))</f>
        <v/>
      </c>
      <c r="BK1782" s="44">
        <f t="shared" si="368"/>
        <v>0.17793737632180523</v>
      </c>
      <c r="BL1782" s="46" t="str">
        <f>IF(ISNUMBER(VLOOKUP($B1782,Stats!$A$2:$AA$19,2,FALSE))=FALSE,"",IF(ISNUMBER(#REF!),(#REF!-VLOOKUP($B1782,Stats!$A$2:$AA$19,11,FALSE))/VLOOKUP($B1782,Stats!$A$2:$AA$19,25,FALSE),""))</f>
        <v/>
      </c>
      <c r="BM1782" s="46">
        <f>IF(ISNUMBER(VLOOKUP($B1782,Stats!$A$2:$AA$19,2,FALSE))=FALSE,"",IF(ISNUMBER(AA1782),(AA1782-VLOOKUP($B1782,Stats!$A$2:$AA$19,12,FALSE))/VLOOKUP($B1782,Stats!$A$2:$AA$19,26,FALSE),""))</f>
        <v>-0.42850370266498128</v>
      </c>
      <c r="BN1782" s="46" t="str">
        <f>IF(ISNUMBER(VLOOKUP($B1782,Stats!$A$2:$AA$19,2,FALSE))=FALSE,"",IF(ISNUMBER(#REF!),(#REF!-VLOOKUP($B1782,Stats!$A$2:$AA$19,13,FALSE))/VLOOKUP($B1782,Stats!$A$2:$AA$19,27,FALSE),""))</f>
        <v/>
      </c>
      <c r="BO1782" s="46" t="str">
        <f>IF(ISNUMBER(VLOOKUP($B1782,Stats!$A$2:$AA$19,2,FALSE))=FALSE,"",IF(ISNUMBER(#REF!),(#REF!-VLOOKUP($B1782,Stats!$A$2:$AA$19,14,FALSE))/VLOOKUP($B1782,Stats!$A$2:$AB$19,28,FALSE),""))</f>
        <v/>
      </c>
      <c r="BP1782" s="46"/>
      <c r="BQ1782" s="46">
        <f>IF(ISNUMBER(VLOOKUP($B1782,Stats!$A$2:$AA$19,2,FALSE))=FALSE,"",IF(ISNUMBER(BM1782),BM1782,(VLOOKUP($B1782,Stats!$A$2:$AT$19,46,FALSE)-VLOOKUP($B1782,Stats!$A$2:$AA$19,12,FALSE))/VLOOKUP($B1782,Stats!$A$2:$AA$19,26,FALSE)))</f>
        <v>-0.42850370266498128</v>
      </c>
      <c r="BR1782" s="51">
        <f t="shared" si="369"/>
        <v>-0.42850370266498128</v>
      </c>
      <c r="BS1782" s="32" t="str">
        <f t="shared" si="363"/>
        <v>13649_201507</v>
      </c>
      <c r="BT1782" s="53">
        <f t="shared" si="364"/>
        <v>-0.15533611346499065</v>
      </c>
    </row>
    <row r="1783" spans="1:72" x14ac:dyDescent="0.15">
      <c r="S1783" t="str">
        <f>IF(ISNUMBER(R1783),VLOOKUP(B1783,Index!$B$3:$AB$18,27,FALSE),"")</f>
        <v/>
      </c>
      <c r="T1783" t="str">
        <f>IF(ISNUMBER($R1783),VLOOKUP($B1783,Index!$B$21:$AB$36,27,FALSE),"")</f>
        <v/>
      </c>
      <c r="U1783" t="str">
        <f>IF(ISNUMBER($R1783),VLOOKUP($B1783,Index!$B$39:$AB$54,27,FALSE),"")</f>
        <v/>
      </c>
      <c r="Z1783" t="str">
        <f t="shared" si="365"/>
        <v/>
      </c>
      <c r="AA1783" t="s">
        <v>25</v>
      </c>
      <c r="AF1783" t="str">
        <f t="shared" si="366"/>
        <v/>
      </c>
      <c r="AG1783" t="s">
        <v>25</v>
      </c>
      <c r="AK1783" t="str">
        <f t="shared" ref="AK1783:AX1792" si="374">IF($B1783=AK$2,$AA1783,"")</f>
        <v/>
      </c>
      <c r="AL1783" t="str">
        <f t="shared" si="374"/>
        <v/>
      </c>
      <c r="AM1783" t="str">
        <f t="shared" si="374"/>
        <v/>
      </c>
      <c r="AN1783" t="str">
        <f t="shared" si="374"/>
        <v/>
      </c>
      <c r="AO1783" t="str">
        <f t="shared" si="374"/>
        <v/>
      </c>
      <c r="AP1783" t="str">
        <f t="shared" si="374"/>
        <v/>
      </c>
      <c r="AQ1783" t="str">
        <f t="shared" si="374"/>
        <v/>
      </c>
      <c r="AR1783" t="str">
        <f t="shared" si="374"/>
        <v/>
      </c>
      <c r="AS1783" t="str">
        <f t="shared" si="374"/>
        <v/>
      </c>
      <c r="AT1783" t="str">
        <f t="shared" si="374"/>
        <v/>
      </c>
      <c r="AU1783" t="str">
        <f t="shared" si="374"/>
        <v/>
      </c>
      <c r="AV1783" t="str">
        <f t="shared" si="374"/>
        <v/>
      </c>
      <c r="AW1783" t="str">
        <f t="shared" si="374"/>
        <v/>
      </c>
      <c r="AX1783" t="str">
        <f t="shared" si="374"/>
        <v/>
      </c>
      <c r="AZ1783" s="46" t="str">
        <f>IF(ISNUMBER(VLOOKUP($B1783,Stats!$A$2:$AA$19,2,FALSE))=FALSE,"",IF(ISNUMBER(W1783),(W1783-VLOOKUP($B1783,Stats!$A$2:$AA$19,2,FALSE))/VLOOKUP($B1783,Stats!$A$2:$AA$19,16,FALSE),""))</f>
        <v/>
      </c>
      <c r="BA1783" s="46" t="str">
        <f>IF(ISNUMBER(VLOOKUP($B1783,Stats!$A$2:$AA$19,2,FALSE))=FALSE,"",IF(ISNUMBER(X1783),(X1783-VLOOKUP($B1783,Stats!$A$2:$AA$19,3,FALSE))/VLOOKUP($B1783,Stats!$A$2:$AA$19,17,FALSE),""))</f>
        <v/>
      </c>
      <c r="BB1783" s="46"/>
      <c r="BC1783" s="46"/>
      <c r="BD1783" s="44" t="str">
        <f t="shared" si="362"/>
        <v/>
      </c>
      <c r="BE1783" s="46" t="str">
        <f>IF(ISNUMBER(VLOOKUP($B1783,Stats!$A$2:$AA$19,2,FALSE))=FALSE,"",IF(ISNUMBER(Y1783),(Y1783-VLOOKUP($B1783,Stats!$A$2:$AA$19,5,FALSE))/VLOOKUP($B1783,Stats!$A$2:$AA$19,19,FALSE),""))</f>
        <v/>
      </c>
      <c r="BF1783" s="46"/>
      <c r="BG1783" s="46"/>
      <c r="BH1783" s="46" t="str">
        <f>IF(ISNUMBER(VLOOKUP($B1783,Stats!$A$2:$AA$19,2,FALSE))=FALSE,"",IF(ISNUMBER(Z1783),(Z1783-VLOOKUP($B1783,Stats!$A$2:$AA$19,8,FALSE))/VLOOKUP($B1783,Stats!$A$2:$AA$19,22,FALSE),""))</f>
        <v/>
      </c>
      <c r="BI1783" s="46" t="str">
        <f>IF(ISNUMBER(VLOOKUP($B1783,Stats!$A$2:$AA$19,2,FALSE))=FALSE,"",IF(ISNUMBER(#REF!),(#REF!-VLOOKUP($B1783,Stats!$A$2:$AA$19,9,FALSE))/VLOOKUP($B1783,Stats!$A$2:$AA$19,23,FALSE),""))</f>
        <v/>
      </c>
      <c r="BJ1783" s="46" t="str">
        <f>IF(ISNUMBER(VLOOKUP($B1783,Stats!$A$2:$AA$19,2,FALSE))=FALSE,"",IF(ISNUMBER(#REF!),(#REF!-VLOOKUP($B1783,Stats!$A$2:$AA$19,10,FALSE))/VLOOKUP($B1783,Stats!$A$2:$AA$19,24,FALSE),""))</f>
        <v/>
      </c>
      <c r="BK1783" s="44" t="str">
        <f t="shared" si="368"/>
        <v/>
      </c>
      <c r="BL1783" s="46" t="str">
        <f>IF(ISNUMBER(VLOOKUP($B1783,Stats!$A$2:$AA$19,2,FALSE))=FALSE,"",IF(ISNUMBER(#REF!),(#REF!-VLOOKUP($B1783,Stats!$A$2:$AA$19,11,FALSE))/VLOOKUP($B1783,Stats!$A$2:$AA$19,25,FALSE),""))</f>
        <v/>
      </c>
      <c r="BM1783" s="46" t="str">
        <f>IF(ISNUMBER(VLOOKUP($B1783,Stats!$A$2:$AA$19,2,FALSE))=FALSE,"",IF(ISNUMBER(AA1783),(AA1783-VLOOKUP($B1783,Stats!$A$2:$AA$19,12,FALSE))/VLOOKUP($B1783,Stats!$A$2:$AA$19,26,FALSE),""))</f>
        <v/>
      </c>
      <c r="BN1783" s="46" t="str">
        <f>IF(ISNUMBER(VLOOKUP($B1783,Stats!$A$2:$AA$19,2,FALSE))=FALSE,"",IF(ISNUMBER(#REF!),(#REF!-VLOOKUP($B1783,Stats!$A$2:$AA$19,13,FALSE))/VLOOKUP($B1783,Stats!$A$2:$AA$19,27,FALSE),""))</f>
        <v/>
      </c>
      <c r="BO1783" s="46" t="str">
        <f>IF(ISNUMBER(VLOOKUP($B1783,Stats!$A$2:$AA$19,2,FALSE))=FALSE,"",IF(ISNUMBER(#REF!),(#REF!-VLOOKUP($B1783,Stats!$A$2:$AA$19,14,FALSE))/VLOOKUP($B1783,Stats!$A$2:$AB$19,28,FALSE),""))</f>
        <v/>
      </c>
      <c r="BP1783" s="46"/>
      <c r="BQ1783" s="46" t="str">
        <f>IF(ISNUMBER(VLOOKUP($B1783,Stats!$A$2:$AA$19,2,FALSE))=FALSE,"",IF(ISNUMBER(BM1783),BM1783,(VLOOKUP($B1783,Stats!$A$2:$AT$19,46,FALSE)-VLOOKUP($B1783,Stats!$A$2:$AA$19,12,FALSE))/VLOOKUP($B1783,Stats!$A$2:$AA$19,26,FALSE)))</f>
        <v/>
      </c>
      <c r="BR1783" s="51" t="str">
        <f t="shared" si="369"/>
        <v/>
      </c>
      <c r="BS1783" s="32" t="str">
        <f t="shared" si="363"/>
        <v/>
      </c>
      <c r="BT1783" s="53" t="str">
        <f t="shared" si="364"/>
        <v/>
      </c>
    </row>
    <row r="1784" spans="1:72" ht="40.5" x14ac:dyDescent="0.15">
      <c r="A1784" s="1" t="s">
        <v>60</v>
      </c>
      <c r="B1784" s="1" t="s">
        <v>0</v>
      </c>
      <c r="C1784" s="3"/>
      <c r="D1784" s="4" t="s">
        <v>10</v>
      </c>
      <c r="E1784" s="1" t="s">
        <v>11</v>
      </c>
      <c r="F1784" s="1" t="s">
        <v>12</v>
      </c>
      <c r="G1784" s="1" t="s">
        <v>13</v>
      </c>
      <c r="H1784" s="1" t="s">
        <v>14</v>
      </c>
      <c r="I1784" s="1" t="s">
        <v>15</v>
      </c>
      <c r="J1784" s="1" t="s">
        <v>16</v>
      </c>
      <c r="K1784" s="1" t="s">
        <v>17</v>
      </c>
      <c r="L1784" s="1" t="s">
        <v>18</v>
      </c>
      <c r="M1784" s="1" t="s">
        <v>19</v>
      </c>
      <c r="N1784" s="1" t="s">
        <v>20</v>
      </c>
      <c r="O1784" s="1" t="s">
        <v>21</v>
      </c>
      <c r="P1784" s="1" t="s">
        <v>22</v>
      </c>
      <c r="Q1784" s="1" t="s">
        <v>23</v>
      </c>
      <c r="R1784" s="1" t="s">
        <v>24</v>
      </c>
      <c r="S1784" s="1" t="str">
        <f>IF(ISNUMBER(R1784),VLOOKUP(B1784,Index!$B$3:$AB$18,27,FALSE),"")</f>
        <v/>
      </c>
      <c r="T1784" s="1" t="str">
        <f>IF(ISNUMBER($R1784),VLOOKUP($B1784,Index!$B$21:$AB$36,27,FALSE),"")</f>
        <v/>
      </c>
      <c r="U1784" s="1" t="str">
        <f>IF(ISNUMBER($R1784),VLOOKUP($B1784,Index!$B$39:$AB$54,27,FALSE),"")</f>
        <v/>
      </c>
      <c r="W1784" s="1" t="s">
        <v>1</v>
      </c>
      <c r="X1784" s="1" t="s">
        <v>2</v>
      </c>
      <c r="Y1784" s="1" t="s">
        <v>4</v>
      </c>
      <c r="Z1784" s="1" t="str">
        <f t="shared" si="365"/>
        <v/>
      </c>
      <c r="AA1784" s="1" t="s">
        <v>8</v>
      </c>
      <c r="AB1784" s="3"/>
      <c r="AC1784" s="1" t="s">
        <v>61</v>
      </c>
      <c r="AD1784" s="1" t="s">
        <v>62</v>
      </c>
      <c r="AE1784" s="1" t="s">
        <v>63</v>
      </c>
      <c r="AF1784" s="1" t="str">
        <f t="shared" si="366"/>
        <v/>
      </c>
      <c r="AG1784" s="1" t="s">
        <v>38</v>
      </c>
      <c r="AH1784" s="3"/>
      <c r="AK1784" t="str">
        <f t="shared" si="374"/>
        <v/>
      </c>
      <c r="AL1784" t="str">
        <f t="shared" si="374"/>
        <v/>
      </c>
      <c r="AM1784" t="str">
        <f t="shared" si="374"/>
        <v/>
      </c>
      <c r="AN1784" t="str">
        <f t="shared" si="374"/>
        <v/>
      </c>
      <c r="AO1784" t="str">
        <f t="shared" si="374"/>
        <v/>
      </c>
      <c r="AP1784" t="str">
        <f t="shared" si="374"/>
        <v/>
      </c>
      <c r="AQ1784" t="str">
        <f t="shared" si="374"/>
        <v/>
      </c>
      <c r="AR1784" t="str">
        <f t="shared" si="374"/>
        <v/>
      </c>
      <c r="AS1784" t="str">
        <f t="shared" si="374"/>
        <v/>
      </c>
      <c r="AT1784" t="str">
        <f t="shared" si="374"/>
        <v/>
      </c>
      <c r="AU1784" t="str">
        <f t="shared" si="374"/>
        <v/>
      </c>
      <c r="AV1784" t="str">
        <f t="shared" si="374"/>
        <v/>
      </c>
      <c r="AW1784" t="str">
        <f t="shared" si="374"/>
        <v/>
      </c>
      <c r="AX1784" t="str">
        <f t="shared" si="374"/>
        <v/>
      </c>
      <c r="AZ1784" s="46" t="str">
        <f>IF(ISNUMBER(VLOOKUP($B1784,Stats!$A$2:$AA$19,2,FALSE))=FALSE,"",IF(ISNUMBER(W1784),(W1784-VLOOKUP($B1784,Stats!$A$2:$AA$19,2,FALSE))/VLOOKUP($B1784,Stats!$A$2:$AA$19,16,FALSE),""))</f>
        <v/>
      </c>
      <c r="BA1784" s="46" t="str">
        <f>IF(ISNUMBER(VLOOKUP($B1784,Stats!$A$2:$AA$19,2,FALSE))=FALSE,"",IF(ISNUMBER(X1784),(X1784-VLOOKUP($B1784,Stats!$A$2:$AA$19,3,FALSE))/VLOOKUP($B1784,Stats!$A$2:$AA$19,17,FALSE),""))</f>
        <v/>
      </c>
      <c r="BB1784" s="46"/>
      <c r="BC1784" s="46"/>
      <c r="BD1784" s="44" t="str">
        <f t="shared" si="362"/>
        <v/>
      </c>
      <c r="BE1784" s="46" t="str">
        <f>IF(ISNUMBER(VLOOKUP($B1784,Stats!$A$2:$AA$19,2,FALSE))=FALSE,"",IF(ISNUMBER(Y1784),(Y1784-VLOOKUP($B1784,Stats!$A$2:$AA$19,5,FALSE))/VLOOKUP($B1784,Stats!$A$2:$AA$19,19,FALSE),""))</f>
        <v/>
      </c>
      <c r="BF1784" s="46"/>
      <c r="BG1784" s="46"/>
      <c r="BH1784" s="46" t="str">
        <f>IF(ISNUMBER(VLOOKUP($B1784,Stats!$A$2:$AA$19,2,FALSE))=FALSE,"",IF(ISNUMBER(Z1784),(Z1784-VLOOKUP($B1784,Stats!$A$2:$AA$19,8,FALSE))/VLOOKUP($B1784,Stats!$A$2:$AA$19,22,FALSE),""))</f>
        <v/>
      </c>
      <c r="BI1784" s="46" t="str">
        <f>IF(ISNUMBER(VLOOKUP($B1784,Stats!$A$2:$AA$19,2,FALSE))=FALSE,"",IF(ISNUMBER(#REF!),(#REF!-VLOOKUP($B1784,Stats!$A$2:$AA$19,9,FALSE))/VLOOKUP($B1784,Stats!$A$2:$AA$19,23,FALSE),""))</f>
        <v/>
      </c>
      <c r="BJ1784" s="46" t="str">
        <f>IF(ISNUMBER(VLOOKUP($B1784,Stats!$A$2:$AA$19,2,FALSE))=FALSE,"",IF(ISNUMBER(#REF!),(#REF!-VLOOKUP($B1784,Stats!$A$2:$AA$19,10,FALSE))/VLOOKUP($B1784,Stats!$A$2:$AA$19,24,FALSE),""))</f>
        <v/>
      </c>
      <c r="BK1784" s="44" t="str">
        <f t="shared" si="368"/>
        <v/>
      </c>
      <c r="BL1784" s="46" t="str">
        <f>IF(ISNUMBER(VLOOKUP($B1784,Stats!$A$2:$AA$19,2,FALSE))=FALSE,"",IF(ISNUMBER(#REF!),(#REF!-VLOOKUP($B1784,Stats!$A$2:$AA$19,11,FALSE))/VLOOKUP($B1784,Stats!$A$2:$AA$19,25,FALSE),""))</f>
        <v/>
      </c>
      <c r="BM1784" s="46" t="str">
        <f>IF(ISNUMBER(VLOOKUP($B1784,Stats!$A$2:$AA$19,2,FALSE))=FALSE,"",IF(ISNUMBER(AA1784),(AA1784-VLOOKUP($B1784,Stats!$A$2:$AA$19,12,FALSE))/VLOOKUP($B1784,Stats!$A$2:$AA$19,26,FALSE),""))</f>
        <v/>
      </c>
      <c r="BN1784" s="46" t="str">
        <f>IF(ISNUMBER(VLOOKUP($B1784,Stats!$A$2:$AA$19,2,FALSE))=FALSE,"",IF(ISNUMBER(#REF!),(#REF!-VLOOKUP($B1784,Stats!$A$2:$AA$19,13,FALSE))/VLOOKUP($B1784,Stats!$A$2:$AA$19,27,FALSE),""))</f>
        <v/>
      </c>
      <c r="BO1784" s="46" t="str">
        <f>IF(ISNUMBER(VLOOKUP($B1784,Stats!$A$2:$AA$19,2,FALSE))=FALSE,"",IF(ISNUMBER(#REF!),(#REF!-VLOOKUP($B1784,Stats!$A$2:$AA$19,14,FALSE))/VLOOKUP($B1784,Stats!$A$2:$AB$19,28,FALSE),""))</f>
        <v/>
      </c>
      <c r="BP1784" s="46"/>
      <c r="BQ1784" s="46" t="str">
        <f>IF(ISNUMBER(VLOOKUP($B1784,Stats!$A$2:$AA$19,2,FALSE))=FALSE,"",IF(ISNUMBER(BM1784),BM1784,(VLOOKUP($B1784,Stats!$A$2:$AT$19,46,FALSE)-VLOOKUP($B1784,Stats!$A$2:$AA$19,12,FALSE))/VLOOKUP($B1784,Stats!$A$2:$AA$19,26,FALSE)))</f>
        <v/>
      </c>
      <c r="BR1784" s="51" t="str">
        <f t="shared" si="369"/>
        <v/>
      </c>
      <c r="BS1784" s="32" t="str">
        <f t="shared" si="363"/>
        <v/>
      </c>
      <c r="BT1784" s="53" t="str">
        <f t="shared" si="364"/>
        <v/>
      </c>
    </row>
    <row r="1785" spans="1:72" x14ac:dyDescent="0.15">
      <c r="A1785" s="5">
        <v>13662</v>
      </c>
      <c r="B1785" s="5" t="s">
        <v>64</v>
      </c>
      <c r="C1785" s="3">
        <v>0</v>
      </c>
      <c r="D1785" s="11">
        <v>0.31955484896661357</v>
      </c>
      <c r="E1785" s="6">
        <v>1.4045698400679159E-2</v>
      </c>
      <c r="F1785" s="12">
        <v>67</v>
      </c>
      <c r="G1785" s="12">
        <v>48</v>
      </c>
      <c r="H1785" s="13">
        <v>1.0434258152173586E-2</v>
      </c>
      <c r="I1785" s="13">
        <v>-8.5447843053894999E-3</v>
      </c>
      <c r="J1785" s="12">
        <v>10</v>
      </c>
      <c r="K1785" s="12">
        <v>5</v>
      </c>
      <c r="L1785" s="13">
        <v>4.4685172647257909E-2</v>
      </c>
      <c r="M1785" s="13">
        <v>-6.5244667503136844E-2</v>
      </c>
      <c r="N1785" s="8">
        <v>1.67</v>
      </c>
      <c r="O1785" s="8">
        <v>1.3275039745627981</v>
      </c>
      <c r="P1785" s="14">
        <v>42086</v>
      </c>
      <c r="Q1785" s="13">
        <v>-6.7035245335176352E-2</v>
      </c>
      <c r="R1785" s="14">
        <v>41982</v>
      </c>
      <c r="S1785" s="14">
        <f>IF(ISNUMBER(R1785),VLOOKUP(B1785,Index!$B$3:$AB$18,27,FALSE),"")</f>
        <v>42041</v>
      </c>
      <c r="T1785" s="14">
        <f>IF(ISNUMBER($R1785),VLOOKUP($B1785,Index!$B$21:$AB$36,27,FALSE),"")</f>
        <v>41996</v>
      </c>
      <c r="U1785" s="14">
        <f>IF(ISNUMBER($R1785),VLOOKUP($B1785,Index!$B$39:$AB$54,27,FALSE),"")</f>
        <v>42003</v>
      </c>
      <c r="W1785" s="6">
        <v>0.67274705045602856</v>
      </c>
      <c r="X1785" s="7">
        <v>0.58260869565217388</v>
      </c>
      <c r="Y1785" s="6">
        <v>0.26649838964358263</v>
      </c>
      <c r="Z1785" s="8" t="str">
        <f t="shared" si="365"/>
        <v/>
      </c>
      <c r="AA1785" s="9">
        <v>4.7669676954091642</v>
      </c>
      <c r="AB1785" s="3">
        <v>0</v>
      </c>
      <c r="AC1785" s="6">
        <v>0.45258859389728623</v>
      </c>
      <c r="AD1785" s="7">
        <v>0.33943289224952738</v>
      </c>
      <c r="AE1785" s="6">
        <v>7.1021391682622795E-2</v>
      </c>
      <c r="AF1785" s="8" t="str">
        <f t="shared" si="366"/>
        <v/>
      </c>
      <c r="AG1785" s="9">
        <v>22.723981009074556</v>
      </c>
      <c r="AH1785" s="3">
        <v>0</v>
      </c>
      <c r="AK1785" t="str">
        <f t="shared" si="374"/>
        <v/>
      </c>
      <c r="AL1785" t="str">
        <f t="shared" si="374"/>
        <v/>
      </c>
      <c r="AM1785" t="str">
        <f t="shared" si="374"/>
        <v/>
      </c>
      <c r="AN1785" t="str">
        <f t="shared" si="374"/>
        <v/>
      </c>
      <c r="AO1785" t="str">
        <f t="shared" si="374"/>
        <v/>
      </c>
      <c r="AP1785" t="str">
        <f t="shared" si="374"/>
        <v/>
      </c>
      <c r="AQ1785" t="str">
        <f t="shared" si="374"/>
        <v/>
      </c>
      <c r="AR1785" t="str">
        <f t="shared" si="374"/>
        <v/>
      </c>
      <c r="AS1785" t="str">
        <f t="shared" si="374"/>
        <v/>
      </c>
      <c r="AT1785" t="str">
        <f t="shared" si="374"/>
        <v/>
      </c>
      <c r="AU1785" t="str">
        <f t="shared" si="374"/>
        <v/>
      </c>
      <c r="AV1785" t="str">
        <f t="shared" si="374"/>
        <v/>
      </c>
      <c r="AW1785" t="str">
        <f t="shared" si="374"/>
        <v/>
      </c>
      <c r="AX1785" t="str">
        <f t="shared" si="374"/>
        <v/>
      </c>
      <c r="AZ1785" s="46" t="str">
        <f>IF(ISNUMBER(VLOOKUP($B1785,Stats!$A$2:$AA$19,2,FALSE))=FALSE,"",IF(ISNUMBER(W1785),(W1785-VLOOKUP($B1785,Stats!$A$2:$AA$19,2,FALSE))/VLOOKUP($B1785,Stats!$A$2:$AA$19,16,FALSE),""))</f>
        <v/>
      </c>
      <c r="BA1785" s="46" t="str">
        <f>IF(ISNUMBER(VLOOKUP($B1785,Stats!$A$2:$AA$19,2,FALSE))=FALSE,"",IF(ISNUMBER(X1785),(X1785-VLOOKUP($B1785,Stats!$A$2:$AA$19,3,FALSE))/VLOOKUP($B1785,Stats!$A$2:$AA$19,17,FALSE),""))</f>
        <v/>
      </c>
      <c r="BB1785" s="46"/>
      <c r="BC1785" s="46"/>
      <c r="BD1785" s="44" t="str">
        <f t="shared" si="362"/>
        <v/>
      </c>
      <c r="BE1785" s="46" t="str">
        <f>IF(ISNUMBER(VLOOKUP($B1785,Stats!$A$2:$AA$19,2,FALSE))=FALSE,"",IF(ISNUMBER(Y1785),(Y1785-VLOOKUP($B1785,Stats!$A$2:$AA$19,5,FALSE))/VLOOKUP($B1785,Stats!$A$2:$AA$19,19,FALSE),""))</f>
        <v/>
      </c>
      <c r="BF1785" s="46"/>
      <c r="BG1785" s="46"/>
      <c r="BH1785" s="46" t="str">
        <f>IF(ISNUMBER(VLOOKUP($B1785,Stats!$A$2:$AA$19,2,FALSE))=FALSE,"",IF(ISNUMBER(Z1785),(Z1785-VLOOKUP($B1785,Stats!$A$2:$AA$19,8,FALSE))/VLOOKUP($B1785,Stats!$A$2:$AA$19,22,FALSE),""))</f>
        <v/>
      </c>
      <c r="BI1785" s="46" t="str">
        <f>IF(ISNUMBER(VLOOKUP($B1785,Stats!$A$2:$AA$19,2,FALSE))=FALSE,"",IF(ISNUMBER(#REF!),(#REF!-VLOOKUP($B1785,Stats!$A$2:$AA$19,9,FALSE))/VLOOKUP($B1785,Stats!$A$2:$AA$19,23,FALSE),""))</f>
        <v/>
      </c>
      <c r="BJ1785" s="46" t="str">
        <f>IF(ISNUMBER(VLOOKUP($B1785,Stats!$A$2:$AA$19,2,FALSE))=FALSE,"",IF(ISNUMBER(#REF!),(#REF!-VLOOKUP($B1785,Stats!$A$2:$AA$19,10,FALSE))/VLOOKUP($B1785,Stats!$A$2:$AA$19,24,FALSE),""))</f>
        <v/>
      </c>
      <c r="BK1785" s="44" t="str">
        <f t="shared" si="368"/>
        <v/>
      </c>
      <c r="BL1785" s="46" t="str">
        <f>IF(ISNUMBER(VLOOKUP($B1785,Stats!$A$2:$AA$19,2,FALSE))=FALSE,"",IF(ISNUMBER(#REF!),(#REF!-VLOOKUP($B1785,Stats!$A$2:$AA$19,11,FALSE))/VLOOKUP($B1785,Stats!$A$2:$AA$19,25,FALSE),""))</f>
        <v/>
      </c>
      <c r="BM1785" s="46" t="str">
        <f>IF(ISNUMBER(VLOOKUP($B1785,Stats!$A$2:$AA$19,2,FALSE))=FALSE,"",IF(ISNUMBER(AA1785),(AA1785-VLOOKUP($B1785,Stats!$A$2:$AA$19,12,FALSE))/VLOOKUP($B1785,Stats!$A$2:$AA$19,26,FALSE),""))</f>
        <v/>
      </c>
      <c r="BN1785" s="46" t="str">
        <f>IF(ISNUMBER(VLOOKUP($B1785,Stats!$A$2:$AA$19,2,FALSE))=FALSE,"",IF(ISNUMBER(#REF!),(#REF!-VLOOKUP($B1785,Stats!$A$2:$AA$19,13,FALSE))/VLOOKUP($B1785,Stats!$A$2:$AA$19,27,FALSE),""))</f>
        <v/>
      </c>
      <c r="BO1785" s="46" t="str">
        <f>IF(ISNUMBER(VLOOKUP($B1785,Stats!$A$2:$AA$19,2,FALSE))=FALSE,"",IF(ISNUMBER(#REF!),(#REF!-VLOOKUP($B1785,Stats!$A$2:$AA$19,14,FALSE))/VLOOKUP($B1785,Stats!$A$2:$AB$19,28,FALSE),""))</f>
        <v/>
      </c>
      <c r="BP1785" s="46"/>
      <c r="BQ1785" s="46" t="str">
        <f>IF(ISNUMBER(VLOOKUP($B1785,Stats!$A$2:$AA$19,2,FALSE))=FALSE,"",IF(ISNUMBER(BM1785),BM1785,(VLOOKUP($B1785,Stats!$A$2:$AT$19,46,FALSE)-VLOOKUP($B1785,Stats!$A$2:$AA$19,12,FALSE))/VLOOKUP($B1785,Stats!$A$2:$AA$19,26,FALSE)))</f>
        <v/>
      </c>
      <c r="BR1785" s="51" t="str">
        <f t="shared" si="369"/>
        <v/>
      </c>
      <c r="BS1785" s="32" t="str">
        <f t="shared" si="363"/>
        <v/>
      </c>
      <c r="BT1785" s="53" t="str">
        <f t="shared" si="364"/>
        <v/>
      </c>
    </row>
    <row r="1786" spans="1:72" x14ac:dyDescent="0.15">
      <c r="A1786" s="5">
        <v>13662</v>
      </c>
      <c r="B1786" s="5" t="s">
        <v>65</v>
      </c>
      <c r="C1786" s="3">
        <v>0</v>
      </c>
      <c r="D1786" s="11">
        <v>2.0301045905548036E-2</v>
      </c>
      <c r="E1786" s="6">
        <v>1.2268311018965611E-2</v>
      </c>
      <c r="F1786" s="15">
        <v>4.7857142857142856</v>
      </c>
      <c r="G1786" s="15">
        <v>3.4285714285714284</v>
      </c>
      <c r="H1786" s="13">
        <v>1.0555071423285194E-2</v>
      </c>
      <c r="I1786" s="13">
        <v>-8.4072648172714547E-3</v>
      </c>
      <c r="J1786" s="12">
        <v>2.8571428571428572</v>
      </c>
      <c r="K1786" s="12">
        <v>2.0714285714285716</v>
      </c>
      <c r="L1786" s="13">
        <v>2.0202200516498618E-2</v>
      </c>
      <c r="M1786" s="13">
        <v>-1.6114595464832508E-2</v>
      </c>
      <c r="N1786" s="8">
        <v>1.4940714285714287</v>
      </c>
      <c r="O1786" s="8">
        <v>1.0239272085338076</v>
      </c>
      <c r="P1786" s="14"/>
      <c r="Q1786" s="13">
        <v>-2.3068665388471663E-2</v>
      </c>
      <c r="R1786" s="14"/>
      <c r="S1786" s="14" t="str">
        <f>IF(ISNUMBER(R1786),VLOOKUP(B1786,Index!$B$3:$AB$18,27,FALSE),"")</f>
        <v/>
      </c>
      <c r="T1786" s="14" t="str">
        <f>IF(ISNUMBER($R1786),VLOOKUP($B1786,Index!$B$21:$AB$36,27,FALSE),"")</f>
        <v/>
      </c>
      <c r="U1786" s="14" t="str">
        <f>IF(ISNUMBER($R1786),VLOOKUP($B1786,Index!$B$39:$AB$54,27,FALSE),"")</f>
        <v/>
      </c>
      <c r="W1786" s="6">
        <v>0.92326151044185367</v>
      </c>
      <c r="X1786" s="8">
        <v>0.58894557823129257</v>
      </c>
      <c r="Y1786" s="6">
        <v>0.23277483517963504</v>
      </c>
      <c r="Z1786" s="8" t="str">
        <f t="shared" si="365"/>
        <v/>
      </c>
      <c r="AA1786" s="9" t="s">
        <v>25</v>
      </c>
      <c r="AB1786" s="3">
        <v>0</v>
      </c>
      <c r="AC1786" s="6">
        <v>0.85241181666337307</v>
      </c>
      <c r="AD1786" s="8">
        <v>0.34685689411819154</v>
      </c>
      <c r="AE1786" s="6">
        <v>5.4184123892906257E-2</v>
      </c>
      <c r="AF1786" s="8" t="str">
        <f t="shared" si="366"/>
        <v/>
      </c>
      <c r="AG1786" s="9" t="s">
        <v>25</v>
      </c>
      <c r="AH1786" s="3">
        <v>0</v>
      </c>
      <c r="AK1786" t="str">
        <f t="shared" si="374"/>
        <v/>
      </c>
      <c r="AL1786" t="str">
        <f t="shared" si="374"/>
        <v/>
      </c>
      <c r="AM1786" t="str">
        <f t="shared" si="374"/>
        <v/>
      </c>
      <c r="AN1786" t="str">
        <f t="shared" si="374"/>
        <v/>
      </c>
      <c r="AO1786" t="str">
        <f t="shared" si="374"/>
        <v/>
      </c>
      <c r="AP1786" t="str">
        <f t="shared" si="374"/>
        <v/>
      </c>
      <c r="AQ1786" t="str">
        <f t="shared" si="374"/>
        <v/>
      </c>
      <c r="AR1786" t="str">
        <f t="shared" si="374"/>
        <v/>
      </c>
      <c r="AS1786" t="str">
        <f t="shared" si="374"/>
        <v/>
      </c>
      <c r="AT1786" t="str">
        <f t="shared" si="374"/>
        <v/>
      </c>
      <c r="AU1786" t="str">
        <f t="shared" si="374"/>
        <v/>
      </c>
      <c r="AV1786" t="str">
        <f t="shared" si="374"/>
        <v/>
      </c>
      <c r="AW1786" t="str">
        <f t="shared" si="374"/>
        <v/>
      </c>
      <c r="AX1786" t="str">
        <f t="shared" si="374"/>
        <v/>
      </c>
      <c r="AZ1786" s="46" t="str">
        <f>IF(ISNUMBER(VLOOKUP($B1786,Stats!$A$2:$AA$19,2,FALSE))=FALSE,"",IF(ISNUMBER(W1786),(W1786-VLOOKUP($B1786,Stats!$A$2:$AA$19,2,FALSE))/VLOOKUP($B1786,Stats!$A$2:$AA$19,16,FALSE),""))</f>
        <v/>
      </c>
      <c r="BA1786" s="46" t="str">
        <f>IF(ISNUMBER(VLOOKUP($B1786,Stats!$A$2:$AA$19,2,FALSE))=FALSE,"",IF(ISNUMBER(X1786),(X1786-VLOOKUP($B1786,Stats!$A$2:$AA$19,3,FALSE))/VLOOKUP($B1786,Stats!$A$2:$AA$19,17,FALSE),""))</f>
        <v/>
      </c>
      <c r="BB1786" s="46"/>
      <c r="BC1786" s="46"/>
      <c r="BD1786" s="44" t="str">
        <f t="shared" si="362"/>
        <v/>
      </c>
      <c r="BE1786" s="46" t="str">
        <f>IF(ISNUMBER(VLOOKUP($B1786,Stats!$A$2:$AA$19,2,FALSE))=FALSE,"",IF(ISNUMBER(Y1786),(Y1786-VLOOKUP($B1786,Stats!$A$2:$AA$19,5,FALSE))/VLOOKUP($B1786,Stats!$A$2:$AA$19,19,FALSE),""))</f>
        <v/>
      </c>
      <c r="BF1786" s="46"/>
      <c r="BG1786" s="46"/>
      <c r="BH1786" s="46" t="str">
        <f>IF(ISNUMBER(VLOOKUP($B1786,Stats!$A$2:$AA$19,2,FALSE))=FALSE,"",IF(ISNUMBER(Z1786),(Z1786-VLOOKUP($B1786,Stats!$A$2:$AA$19,8,FALSE))/VLOOKUP($B1786,Stats!$A$2:$AA$19,22,FALSE),""))</f>
        <v/>
      </c>
      <c r="BI1786" s="46" t="str">
        <f>IF(ISNUMBER(VLOOKUP($B1786,Stats!$A$2:$AA$19,2,FALSE))=FALSE,"",IF(ISNUMBER(#REF!),(#REF!-VLOOKUP($B1786,Stats!$A$2:$AA$19,9,FALSE))/VLOOKUP($B1786,Stats!$A$2:$AA$19,23,FALSE),""))</f>
        <v/>
      </c>
      <c r="BJ1786" s="46" t="str">
        <f>IF(ISNUMBER(VLOOKUP($B1786,Stats!$A$2:$AA$19,2,FALSE))=FALSE,"",IF(ISNUMBER(#REF!),(#REF!-VLOOKUP($B1786,Stats!$A$2:$AA$19,10,FALSE))/VLOOKUP($B1786,Stats!$A$2:$AA$19,24,FALSE),""))</f>
        <v/>
      </c>
      <c r="BK1786" s="44" t="str">
        <f t="shared" si="368"/>
        <v/>
      </c>
      <c r="BL1786" s="46" t="str">
        <f>IF(ISNUMBER(VLOOKUP($B1786,Stats!$A$2:$AA$19,2,FALSE))=FALSE,"",IF(ISNUMBER(#REF!),(#REF!-VLOOKUP($B1786,Stats!$A$2:$AA$19,11,FALSE))/VLOOKUP($B1786,Stats!$A$2:$AA$19,25,FALSE),""))</f>
        <v/>
      </c>
      <c r="BM1786" s="46" t="str">
        <f>IF(ISNUMBER(VLOOKUP($B1786,Stats!$A$2:$AA$19,2,FALSE))=FALSE,"",IF(ISNUMBER(AA1786),(AA1786-VLOOKUP($B1786,Stats!$A$2:$AA$19,12,FALSE))/VLOOKUP($B1786,Stats!$A$2:$AA$19,26,FALSE),""))</f>
        <v/>
      </c>
      <c r="BN1786" s="46" t="str">
        <f>IF(ISNUMBER(VLOOKUP($B1786,Stats!$A$2:$AA$19,2,FALSE))=FALSE,"",IF(ISNUMBER(#REF!),(#REF!-VLOOKUP($B1786,Stats!$A$2:$AA$19,13,FALSE))/VLOOKUP($B1786,Stats!$A$2:$AA$19,27,FALSE),""))</f>
        <v/>
      </c>
      <c r="BO1786" s="46" t="str">
        <f>IF(ISNUMBER(VLOOKUP($B1786,Stats!$A$2:$AA$19,2,FALSE))=FALSE,"",IF(ISNUMBER(#REF!),(#REF!-VLOOKUP($B1786,Stats!$A$2:$AA$19,14,FALSE))/VLOOKUP($B1786,Stats!$A$2:$AB$19,28,FALSE),""))</f>
        <v/>
      </c>
      <c r="BP1786" s="46"/>
      <c r="BQ1786" s="46" t="str">
        <f>IF(ISNUMBER(VLOOKUP($B1786,Stats!$A$2:$AA$19,2,FALSE))=FALSE,"",IF(ISNUMBER(BM1786),BM1786,(VLOOKUP($B1786,Stats!$A$2:$AT$19,46,FALSE)-VLOOKUP($B1786,Stats!$A$2:$AA$19,12,FALSE))/VLOOKUP($B1786,Stats!$A$2:$AA$19,26,FALSE)))</f>
        <v/>
      </c>
      <c r="BR1786" s="51" t="str">
        <f t="shared" si="369"/>
        <v/>
      </c>
      <c r="BS1786" s="32" t="str">
        <f t="shared" si="363"/>
        <v/>
      </c>
      <c r="BT1786" s="53" t="str">
        <f t="shared" si="364"/>
        <v/>
      </c>
    </row>
    <row r="1787" spans="1:72" x14ac:dyDescent="0.15">
      <c r="A1787" s="16">
        <v>13662</v>
      </c>
      <c r="B1787" s="17">
        <v>201421</v>
      </c>
      <c r="C1787" s="3">
        <v>0</v>
      </c>
      <c r="D1787" s="23">
        <v>-2.3847376788553865E-3</v>
      </c>
      <c r="E1787" s="18">
        <v>4.2830131180377883E-3</v>
      </c>
      <c r="F1787" s="24">
        <v>4</v>
      </c>
      <c r="G1787" s="24">
        <v>3</v>
      </c>
      <c r="H1787" s="20">
        <v>3.1672452393533557E-3</v>
      </c>
      <c r="I1787" s="20">
        <v>-4.997292005166039E-3</v>
      </c>
      <c r="J1787" s="24">
        <v>4</v>
      </c>
      <c r="K1787" s="24">
        <v>2</v>
      </c>
      <c r="L1787" s="20">
        <v>3.9745627980920517E-3</v>
      </c>
      <c r="M1787" s="20">
        <v>-7.8740157480314821E-3</v>
      </c>
      <c r="N1787" s="19">
        <v>1.27</v>
      </c>
      <c r="O1787" s="19">
        <v>1.0095389507154213</v>
      </c>
      <c r="P1787" s="25">
        <v>41925</v>
      </c>
      <c r="Q1787" s="20">
        <v>-1.1811023622047334E-2</v>
      </c>
      <c r="R1787" s="25">
        <v>41929</v>
      </c>
      <c r="S1787" s="25">
        <f>IF(ISNUMBER(R1787),VLOOKUP(B1787,Index!$B$3:$AB$18,27,FALSE),"")</f>
        <v>41929</v>
      </c>
      <c r="T1787" s="25">
        <f>IF(ISNUMBER($R1787),VLOOKUP($B1787,Index!$B$21:$AB$36,27,FALSE),"")</f>
        <v>41929</v>
      </c>
      <c r="U1787" s="25">
        <f>IF(ISNUMBER($R1787),VLOOKUP($B1787,Index!$B$39:$AB$54,27,FALSE),"")</f>
        <v>41929</v>
      </c>
      <c r="W1787" s="18">
        <v>-8.5850556438793912E-2</v>
      </c>
      <c r="X1787" s="19">
        <v>0.5714285714285714</v>
      </c>
      <c r="Y1787" s="18">
        <v>8.1264460208274075E-2</v>
      </c>
      <c r="Z1787" s="19">
        <f t="shared" si="365"/>
        <v>0</v>
      </c>
      <c r="AA1787" s="21" t="s">
        <v>25</v>
      </c>
      <c r="AB1787" s="3">
        <v>0</v>
      </c>
      <c r="AC1787" s="18">
        <v>7.3703180408505389E-3</v>
      </c>
      <c r="AD1787" s="19">
        <v>0.32653061224489793</v>
      </c>
      <c r="AE1787" s="18">
        <v>6.6039124929421602E-3</v>
      </c>
      <c r="AF1787" s="19">
        <f t="shared" si="366"/>
        <v>0</v>
      </c>
      <c r="AG1787" s="21" t="s">
        <v>25</v>
      </c>
      <c r="AH1787" s="3">
        <v>0</v>
      </c>
      <c r="AK1787" t="str">
        <f t="shared" si="374"/>
        <v/>
      </c>
      <c r="AL1787" t="str">
        <f t="shared" si="374"/>
        <v/>
      </c>
      <c r="AM1787" t="str">
        <f t="shared" si="374"/>
        <v/>
      </c>
      <c r="AN1787" t="str">
        <f t="shared" si="374"/>
        <v/>
      </c>
      <c r="AO1787" t="str">
        <f t="shared" si="374"/>
        <v/>
      </c>
      <c r="AP1787" t="str">
        <f t="shared" si="374"/>
        <v/>
      </c>
      <c r="AQ1787" t="str">
        <f t="shared" si="374"/>
        <v/>
      </c>
      <c r="AR1787" t="str">
        <f t="shared" si="374"/>
        <v/>
      </c>
      <c r="AS1787" t="str">
        <f t="shared" si="374"/>
        <v/>
      </c>
      <c r="AT1787" t="str">
        <f t="shared" si="374"/>
        <v/>
      </c>
      <c r="AU1787" t="str">
        <f t="shared" si="374"/>
        <v/>
      </c>
      <c r="AV1787" t="str">
        <f t="shared" si="374"/>
        <v/>
      </c>
      <c r="AW1787" t="str">
        <f t="shared" si="374"/>
        <v/>
      </c>
      <c r="AX1787" t="str">
        <f t="shared" si="374"/>
        <v/>
      </c>
      <c r="AZ1787" s="46">
        <f>IF(ISNUMBER(VLOOKUP($B1787,Stats!$A$2:$AA$19,2,FALSE))=FALSE,"",IF(ISNUMBER(W1787),(W1787-VLOOKUP($B1787,Stats!$A$2:$AA$19,2,FALSE))/VLOOKUP($B1787,Stats!$A$2:$AA$19,16,FALSE),""))</f>
        <v>0.41018517271052629</v>
      </c>
      <c r="BA1787" s="46">
        <f>IF(ISNUMBER(VLOOKUP($B1787,Stats!$A$2:$AA$19,2,FALSE))=FALSE,"",IF(ISNUMBER(X1787),(X1787-VLOOKUP($B1787,Stats!$A$2:$AA$19,3,FALSE))/VLOOKUP($B1787,Stats!$A$2:$AA$19,17,FALSE),""))</f>
        <v>0.45952930473677361</v>
      </c>
      <c r="BB1787" s="46"/>
      <c r="BC1787" s="46"/>
      <c r="BD1787" s="44">
        <f t="shared" si="362"/>
        <v>0.43485723872364995</v>
      </c>
      <c r="BE1787" s="46">
        <f>IF(ISNUMBER(VLOOKUP($B1787,Stats!$A$2:$AA$19,2,FALSE))=FALSE,"",IF(ISNUMBER(Y1787),(Y1787-VLOOKUP($B1787,Stats!$A$2:$AA$19,5,FALSE))/VLOOKUP($B1787,Stats!$A$2:$AA$19,19,FALSE),""))</f>
        <v>-3.582972694283848E-2</v>
      </c>
      <c r="BF1787" s="46"/>
      <c r="BG1787" s="46"/>
      <c r="BH1787" s="46">
        <f>IF(ISNUMBER(VLOOKUP($B1787,Stats!$A$2:$AA$19,2,FALSE))=FALSE,"",IF(ISNUMBER(Z1787),(Z1787-VLOOKUP($B1787,Stats!$A$2:$AA$19,8,FALSE))/VLOOKUP($B1787,Stats!$A$2:$AA$19,22,FALSE),""))</f>
        <v>-0.61753828864926419</v>
      </c>
      <c r="BI1787" s="46" t="str">
        <f>IF(ISNUMBER(VLOOKUP($B1787,Stats!$A$2:$AA$19,2,FALSE))=FALSE,"",IF(ISNUMBER(#REF!),(#REF!-VLOOKUP($B1787,Stats!$A$2:$AA$19,9,FALSE))/VLOOKUP($B1787,Stats!$A$2:$AA$19,23,FALSE),""))</f>
        <v/>
      </c>
      <c r="BJ1787" s="46" t="str">
        <f>IF(ISNUMBER(VLOOKUP($B1787,Stats!$A$2:$AA$19,2,FALSE))=FALSE,"",IF(ISNUMBER(#REF!),(#REF!-VLOOKUP($B1787,Stats!$A$2:$AA$19,10,FALSE))/VLOOKUP($B1787,Stats!$A$2:$AA$19,24,FALSE),""))</f>
        <v/>
      </c>
      <c r="BK1787" s="44">
        <f t="shared" si="368"/>
        <v>-0.16018067773479233</v>
      </c>
      <c r="BL1787" s="46" t="str">
        <f>IF(ISNUMBER(VLOOKUP($B1787,Stats!$A$2:$AA$19,2,FALSE))=FALSE,"",IF(ISNUMBER(#REF!),(#REF!-VLOOKUP($B1787,Stats!$A$2:$AA$19,11,FALSE))/VLOOKUP($B1787,Stats!$A$2:$AA$19,25,FALSE),""))</f>
        <v/>
      </c>
      <c r="BM1787" s="46" t="str">
        <f>IF(ISNUMBER(VLOOKUP($B1787,Stats!$A$2:$AA$19,2,FALSE))=FALSE,"",IF(ISNUMBER(AA1787),(AA1787-VLOOKUP($B1787,Stats!$A$2:$AA$19,12,FALSE))/VLOOKUP($B1787,Stats!$A$2:$AA$19,26,FALSE),""))</f>
        <v/>
      </c>
      <c r="BN1787" s="46" t="str">
        <f>IF(ISNUMBER(VLOOKUP($B1787,Stats!$A$2:$AA$19,2,FALSE))=FALSE,"",IF(ISNUMBER(#REF!),(#REF!-VLOOKUP($B1787,Stats!$A$2:$AA$19,13,FALSE))/VLOOKUP($B1787,Stats!$A$2:$AA$19,27,FALSE),""))</f>
        <v/>
      </c>
      <c r="BO1787" s="46" t="str">
        <f>IF(ISNUMBER(VLOOKUP($B1787,Stats!$A$2:$AA$19,2,FALSE))=FALSE,"",IF(ISNUMBER(#REF!),(#REF!-VLOOKUP($B1787,Stats!$A$2:$AA$19,14,FALSE))/VLOOKUP($B1787,Stats!$A$2:$AB$19,28,FALSE),""))</f>
        <v/>
      </c>
      <c r="BP1787" s="46"/>
      <c r="BQ1787" s="46">
        <f>IF(ISNUMBER(VLOOKUP($B1787,Stats!$A$2:$AA$19,2,FALSE))=FALSE,"",IF(ISNUMBER(BM1787),BM1787,(VLOOKUP($B1787,Stats!$A$2:$AT$19,46,FALSE)-VLOOKUP($B1787,Stats!$A$2:$AA$19,12,FALSE))/VLOOKUP($B1787,Stats!$A$2:$AA$19,26,FALSE)))</f>
        <v>-0.81319138310867711</v>
      </c>
      <c r="BR1787" s="51">
        <f t="shared" si="369"/>
        <v>-0.81319138310867711</v>
      </c>
      <c r="BS1787" s="32" t="str">
        <f t="shared" si="363"/>
        <v>13662_201421</v>
      </c>
      <c r="BT1787" s="53">
        <f t="shared" si="364"/>
        <v>-0.17177523551788085</v>
      </c>
    </row>
    <row r="1788" spans="1:72" x14ac:dyDescent="0.15">
      <c r="A1788" s="16">
        <v>13662</v>
      </c>
      <c r="B1788" s="17">
        <v>201422</v>
      </c>
      <c r="C1788" s="3">
        <v>0</v>
      </c>
      <c r="D1788" s="23">
        <v>2.788844621513964E-2</v>
      </c>
      <c r="E1788" s="18">
        <v>7.6718184640821811E-3</v>
      </c>
      <c r="F1788" s="24">
        <v>6</v>
      </c>
      <c r="G1788" s="24">
        <v>4</v>
      </c>
      <c r="H1788" s="20">
        <v>7.6685802851905365E-3</v>
      </c>
      <c r="I1788" s="20">
        <v>-4.5507780624650107E-3</v>
      </c>
      <c r="J1788" s="24">
        <v>4</v>
      </c>
      <c r="K1788" s="24">
        <v>3</v>
      </c>
      <c r="L1788" s="20">
        <v>1.2810248198558583E-2</v>
      </c>
      <c r="M1788" s="20">
        <v>-6.3391442155309452E-3</v>
      </c>
      <c r="N1788" s="19">
        <v>1.29</v>
      </c>
      <c r="O1788" s="19">
        <v>1.0173501577287067</v>
      </c>
      <c r="P1788" s="25">
        <v>41943</v>
      </c>
      <c r="Q1788" s="20">
        <v>-1.5772870662460581E-2</v>
      </c>
      <c r="R1788" s="25">
        <v>41935</v>
      </c>
      <c r="S1788" s="25">
        <f>IF(ISNUMBER(R1788),VLOOKUP(B1788,Index!$B$3:$AB$18,27,FALSE),"")</f>
        <v>41939</v>
      </c>
      <c r="T1788" s="25">
        <f>IF(ISNUMBER($R1788),VLOOKUP($B1788,Index!$B$21:$AB$36,27,FALSE),"")</f>
        <v>41935</v>
      </c>
      <c r="U1788" s="25">
        <f>IF(ISNUMBER($R1788),VLOOKUP($B1788,Index!$B$39:$AB$54,27,FALSE),"")</f>
        <v>41936</v>
      </c>
      <c r="W1788" s="18">
        <v>0.83665338645418919</v>
      </c>
      <c r="X1788" s="19">
        <v>0.6</v>
      </c>
      <c r="Y1788" s="18">
        <v>0.14556252085100621</v>
      </c>
      <c r="Z1788" s="19">
        <f t="shared" si="365"/>
        <v>4</v>
      </c>
      <c r="AA1788" s="21">
        <v>1.7681274900398516</v>
      </c>
      <c r="AB1788" s="3">
        <v>0</v>
      </c>
      <c r="AC1788" s="18">
        <v>0.6999888890652628</v>
      </c>
      <c r="AD1788" s="19">
        <v>0.36</v>
      </c>
      <c r="AE1788" s="18">
        <v>2.1188447476499617E-2</v>
      </c>
      <c r="AF1788" s="19">
        <f t="shared" si="366"/>
        <v>16</v>
      </c>
      <c r="AG1788" s="21">
        <v>3.1262748210346256</v>
      </c>
      <c r="AH1788" s="3">
        <v>0</v>
      </c>
      <c r="AK1788" t="str">
        <f t="shared" si="374"/>
        <v/>
      </c>
      <c r="AL1788">
        <f t="shared" si="374"/>
        <v>1.7681274900398516</v>
      </c>
      <c r="AM1788" t="str">
        <f t="shared" si="374"/>
        <v/>
      </c>
      <c r="AN1788" t="str">
        <f t="shared" si="374"/>
        <v/>
      </c>
      <c r="AO1788" t="str">
        <f t="shared" si="374"/>
        <v/>
      </c>
      <c r="AP1788" t="str">
        <f t="shared" si="374"/>
        <v/>
      </c>
      <c r="AQ1788" t="str">
        <f t="shared" si="374"/>
        <v/>
      </c>
      <c r="AR1788" t="str">
        <f t="shared" si="374"/>
        <v/>
      </c>
      <c r="AS1788" t="str">
        <f t="shared" si="374"/>
        <v/>
      </c>
      <c r="AT1788" t="str">
        <f t="shared" si="374"/>
        <v/>
      </c>
      <c r="AU1788" t="str">
        <f t="shared" si="374"/>
        <v/>
      </c>
      <c r="AV1788" t="str">
        <f t="shared" si="374"/>
        <v/>
      </c>
      <c r="AW1788" t="str">
        <f t="shared" si="374"/>
        <v/>
      </c>
      <c r="AX1788" t="str">
        <f t="shared" si="374"/>
        <v/>
      </c>
      <c r="AZ1788" s="46">
        <f>IF(ISNUMBER(VLOOKUP($B1788,Stats!$A$2:$AA$19,2,FALSE))=FALSE,"",IF(ISNUMBER(W1788),(W1788-VLOOKUP($B1788,Stats!$A$2:$AA$19,2,FALSE))/VLOOKUP($B1788,Stats!$A$2:$AA$19,16,FALSE),""))</f>
        <v>0.35939070402459561</v>
      </c>
      <c r="BA1788" s="46">
        <f>IF(ISNUMBER(VLOOKUP($B1788,Stats!$A$2:$AA$19,2,FALSE))=FALSE,"",IF(ISNUMBER(X1788),(X1788-VLOOKUP($B1788,Stats!$A$2:$AA$19,3,FALSE))/VLOOKUP($B1788,Stats!$A$2:$AA$19,17,FALSE),""))</f>
        <v>-0.20603698172286539</v>
      </c>
      <c r="BB1788" s="46"/>
      <c r="BC1788" s="46"/>
      <c r="BD1788" s="44">
        <f t="shared" si="362"/>
        <v>7.6676861150865111E-2</v>
      </c>
      <c r="BE1788" s="46">
        <f>IF(ISNUMBER(VLOOKUP($B1788,Stats!$A$2:$AA$19,2,FALSE))=FALSE,"",IF(ISNUMBER(Y1788),(Y1788-VLOOKUP($B1788,Stats!$A$2:$AA$19,5,FALSE))/VLOOKUP($B1788,Stats!$A$2:$AA$19,19,FALSE),""))</f>
        <v>0.27212713895914287</v>
      </c>
      <c r="BF1788" s="46"/>
      <c r="BG1788" s="46"/>
      <c r="BH1788" s="46">
        <f>IF(ISNUMBER(VLOOKUP($B1788,Stats!$A$2:$AA$19,2,FALSE))=FALSE,"",IF(ISNUMBER(Z1788),(Z1788-VLOOKUP($B1788,Stats!$A$2:$AA$19,8,FALSE))/VLOOKUP($B1788,Stats!$A$2:$AA$19,22,FALSE),""))</f>
        <v>0.66359770503354598</v>
      </c>
      <c r="BI1788" s="46" t="str">
        <f>IF(ISNUMBER(VLOOKUP($B1788,Stats!$A$2:$AA$19,2,FALSE))=FALSE,"",IF(ISNUMBER(#REF!),(#REF!-VLOOKUP($B1788,Stats!$A$2:$AA$19,9,FALSE))/VLOOKUP($B1788,Stats!$A$2:$AA$19,23,FALSE),""))</f>
        <v/>
      </c>
      <c r="BJ1788" s="46" t="str">
        <f>IF(ISNUMBER(VLOOKUP($B1788,Stats!$A$2:$AA$19,2,FALSE))=FALSE,"",IF(ISNUMBER(#REF!),(#REF!-VLOOKUP($B1788,Stats!$A$2:$AA$19,10,FALSE))/VLOOKUP($B1788,Stats!$A$2:$AA$19,24,FALSE),""))</f>
        <v/>
      </c>
      <c r="BK1788" s="44">
        <f t="shared" si="368"/>
        <v>8.590314238663771E-3</v>
      </c>
      <c r="BL1788" s="46" t="str">
        <f>IF(ISNUMBER(VLOOKUP($B1788,Stats!$A$2:$AA$19,2,FALSE))=FALSE,"",IF(ISNUMBER(#REF!),(#REF!-VLOOKUP($B1788,Stats!$A$2:$AA$19,11,FALSE))/VLOOKUP($B1788,Stats!$A$2:$AA$19,25,FALSE),""))</f>
        <v/>
      </c>
      <c r="BM1788" s="46">
        <f>IF(ISNUMBER(VLOOKUP($B1788,Stats!$A$2:$AA$19,2,FALSE))=FALSE,"",IF(ISNUMBER(AA1788),(AA1788-VLOOKUP($B1788,Stats!$A$2:$AA$19,12,FALSE))/VLOOKUP($B1788,Stats!$A$2:$AA$19,26,FALSE),""))</f>
        <v>-0.2689375547783619</v>
      </c>
      <c r="BN1788" s="46" t="str">
        <f>IF(ISNUMBER(VLOOKUP($B1788,Stats!$A$2:$AA$19,2,FALSE))=FALSE,"",IF(ISNUMBER(#REF!),(#REF!-VLOOKUP($B1788,Stats!$A$2:$AA$19,13,FALSE))/VLOOKUP($B1788,Stats!$A$2:$AA$19,27,FALSE),""))</f>
        <v/>
      </c>
      <c r="BO1788" s="46" t="str">
        <f>IF(ISNUMBER(VLOOKUP($B1788,Stats!$A$2:$AA$19,2,FALSE))=FALSE,"",IF(ISNUMBER(#REF!),(#REF!-VLOOKUP($B1788,Stats!$A$2:$AA$19,14,FALSE))/VLOOKUP($B1788,Stats!$A$2:$AB$19,28,FALSE),""))</f>
        <v/>
      </c>
      <c r="BP1788" s="46"/>
      <c r="BQ1788" s="46">
        <f>IF(ISNUMBER(VLOOKUP($B1788,Stats!$A$2:$AA$19,2,FALSE))=FALSE,"",IF(ISNUMBER(BM1788),BM1788,(VLOOKUP($B1788,Stats!$A$2:$AT$19,46,FALSE)-VLOOKUP($B1788,Stats!$A$2:$AA$19,12,FALSE))/VLOOKUP($B1788,Stats!$A$2:$AA$19,26,FALSE)))</f>
        <v>-0.2689375547783619</v>
      </c>
      <c r="BR1788" s="51">
        <f t="shared" si="369"/>
        <v>-0.2689375547783619</v>
      </c>
      <c r="BS1788" s="32" t="str">
        <f t="shared" si="363"/>
        <v>13662_201422</v>
      </c>
      <c r="BT1788" s="53">
        <f t="shared" si="364"/>
        <v>-3.3297950182301098E-2</v>
      </c>
    </row>
    <row r="1789" spans="1:72" x14ac:dyDescent="0.15">
      <c r="A1789" s="16">
        <v>13662</v>
      </c>
      <c r="B1789" s="17">
        <v>201423</v>
      </c>
      <c r="C1789" s="3">
        <v>0</v>
      </c>
      <c r="D1789" s="23">
        <v>1.0852713178294504E-2</v>
      </c>
      <c r="E1789" s="18">
        <v>8.199682369700742E-3</v>
      </c>
      <c r="F1789" s="24">
        <v>4</v>
      </c>
      <c r="G1789" s="24">
        <v>6</v>
      </c>
      <c r="H1789" s="20">
        <v>9.1003426512343277E-3</v>
      </c>
      <c r="I1789" s="20">
        <v>-4.2166986292261899E-3</v>
      </c>
      <c r="J1789" s="24">
        <v>1</v>
      </c>
      <c r="K1789" s="24">
        <v>2</v>
      </c>
      <c r="L1789" s="20">
        <v>1.5564202334630295E-2</v>
      </c>
      <c r="M1789" s="20">
        <v>-9.1116173120728838E-3</v>
      </c>
      <c r="N1789" s="19">
        <v>1.3169999999999999</v>
      </c>
      <c r="O1789" s="19">
        <v>1.0162037037037037</v>
      </c>
      <c r="P1789" s="25">
        <v>41955</v>
      </c>
      <c r="Q1789" s="20">
        <v>-9.8709187547455501E-3</v>
      </c>
      <c r="R1789" s="25">
        <v>41957</v>
      </c>
      <c r="S1789" s="25">
        <f>IF(ISNUMBER(R1789),VLOOKUP(B1789,Index!$B$3:$AB$18,27,FALSE),"")</f>
        <v>41956</v>
      </c>
      <c r="T1789" s="25">
        <f>IF(ISNUMBER($R1789),VLOOKUP($B1789,Index!$B$21:$AB$36,27,FALSE),"")</f>
        <v>41954</v>
      </c>
      <c r="U1789" s="25">
        <f>IF(ISNUMBER($R1789),VLOOKUP($B1789,Index!$B$39:$AB$54,27,FALSE),"")</f>
        <v>41957</v>
      </c>
      <c r="W1789" s="18">
        <v>0.32558139534883512</v>
      </c>
      <c r="X1789" s="19">
        <v>0.4</v>
      </c>
      <c r="Y1789" s="18">
        <v>0.15557803426908706</v>
      </c>
      <c r="Z1789" s="19">
        <f t="shared" si="365"/>
        <v>1</v>
      </c>
      <c r="AA1789" s="21">
        <v>1.0994633273703065</v>
      </c>
      <c r="AB1789" s="3">
        <v>0</v>
      </c>
      <c r="AC1789" s="18">
        <v>0.10600324499729448</v>
      </c>
      <c r="AD1789" s="19">
        <v>0.16000000000000003</v>
      </c>
      <c r="AE1789" s="18">
        <v>2.4204524747033229E-2</v>
      </c>
      <c r="AF1789" s="19">
        <f t="shared" si="366"/>
        <v>1</v>
      </c>
      <c r="AG1789" s="21">
        <v>1.2088196082321858</v>
      </c>
      <c r="AH1789" s="3">
        <v>0</v>
      </c>
      <c r="AK1789" t="str">
        <f t="shared" si="374"/>
        <v/>
      </c>
      <c r="AL1789" t="str">
        <f t="shared" si="374"/>
        <v/>
      </c>
      <c r="AM1789">
        <f t="shared" si="374"/>
        <v>1.0994633273703065</v>
      </c>
      <c r="AN1789" t="str">
        <f t="shared" si="374"/>
        <v/>
      </c>
      <c r="AO1789" t="str">
        <f t="shared" si="374"/>
        <v/>
      </c>
      <c r="AP1789" t="str">
        <f t="shared" si="374"/>
        <v/>
      </c>
      <c r="AQ1789" t="str">
        <f t="shared" si="374"/>
        <v/>
      </c>
      <c r="AR1789" t="str">
        <f t="shared" si="374"/>
        <v/>
      </c>
      <c r="AS1789" t="str">
        <f t="shared" si="374"/>
        <v/>
      </c>
      <c r="AT1789" t="str">
        <f t="shared" si="374"/>
        <v/>
      </c>
      <c r="AU1789" t="str">
        <f t="shared" si="374"/>
        <v/>
      </c>
      <c r="AV1789" t="str">
        <f t="shared" si="374"/>
        <v/>
      </c>
      <c r="AW1789" t="str">
        <f t="shared" si="374"/>
        <v/>
      </c>
      <c r="AX1789" t="str">
        <f t="shared" si="374"/>
        <v/>
      </c>
      <c r="AZ1789" s="46">
        <f>IF(ISNUMBER(VLOOKUP($B1789,Stats!$A$2:$AA$19,2,FALSE))=FALSE,"",IF(ISNUMBER(W1789),(W1789-VLOOKUP($B1789,Stats!$A$2:$AA$19,2,FALSE))/VLOOKUP($B1789,Stats!$A$2:$AA$19,16,FALSE),""))</f>
        <v>0.4654357164502827</v>
      </c>
      <c r="BA1789" s="46">
        <f>IF(ISNUMBER(VLOOKUP($B1789,Stats!$A$2:$AA$19,2,FALSE))=FALSE,"",IF(ISNUMBER(X1789),(X1789-VLOOKUP($B1789,Stats!$A$2:$AA$19,3,FALSE))/VLOOKUP($B1789,Stats!$A$2:$AA$19,17,FALSE),""))</f>
        <v>-0.66983579230430179</v>
      </c>
      <c r="BB1789" s="46"/>
      <c r="BC1789" s="46"/>
      <c r="BD1789" s="44">
        <f t="shared" si="362"/>
        <v>-0.10220003792700955</v>
      </c>
      <c r="BE1789" s="46">
        <f>IF(ISNUMBER(VLOOKUP($B1789,Stats!$A$2:$AA$19,2,FALSE))=FALSE,"",IF(ISNUMBER(Y1789),(Y1789-VLOOKUP($B1789,Stats!$A$2:$AA$19,5,FALSE))/VLOOKUP($B1789,Stats!$A$2:$AA$19,19,FALSE),""))</f>
        <v>0.1378685716050794</v>
      </c>
      <c r="BF1789" s="46"/>
      <c r="BG1789" s="46"/>
      <c r="BH1789" s="46">
        <f>IF(ISNUMBER(VLOOKUP($B1789,Stats!$A$2:$AA$19,2,FALSE))=FALSE,"",IF(ISNUMBER(Z1789),(Z1789-VLOOKUP($B1789,Stats!$A$2:$AA$19,8,FALSE))/VLOOKUP($B1789,Stats!$A$2:$AA$19,22,FALSE),""))</f>
        <v>-0.39509019437688425</v>
      </c>
      <c r="BI1789" s="46" t="str">
        <f>IF(ISNUMBER(VLOOKUP($B1789,Stats!$A$2:$AA$19,2,FALSE))=FALSE,"",IF(ISNUMBER(#REF!),(#REF!-VLOOKUP($B1789,Stats!$A$2:$AA$19,9,FALSE))/VLOOKUP($B1789,Stats!$A$2:$AA$19,23,FALSE),""))</f>
        <v/>
      </c>
      <c r="BJ1789" s="46" t="str">
        <f>IF(ISNUMBER(VLOOKUP($B1789,Stats!$A$2:$AA$19,2,FALSE))=FALSE,"",IF(ISNUMBER(#REF!),(#REF!-VLOOKUP($B1789,Stats!$A$2:$AA$19,10,FALSE))/VLOOKUP($B1789,Stats!$A$2:$AA$19,24,FALSE),""))</f>
        <v/>
      </c>
      <c r="BK1789" s="44">
        <f t="shared" si="368"/>
        <v>-0.21503505843662085</v>
      </c>
      <c r="BL1789" s="46" t="str">
        <f>IF(ISNUMBER(VLOOKUP($B1789,Stats!$A$2:$AA$19,2,FALSE))=FALSE,"",IF(ISNUMBER(#REF!),(#REF!-VLOOKUP($B1789,Stats!$A$2:$AA$19,11,FALSE))/VLOOKUP($B1789,Stats!$A$2:$AA$19,25,FALSE),""))</f>
        <v/>
      </c>
      <c r="BM1789" s="46">
        <f>IF(ISNUMBER(VLOOKUP($B1789,Stats!$A$2:$AA$19,2,FALSE))=FALSE,"",IF(ISNUMBER(AA1789),(AA1789-VLOOKUP($B1789,Stats!$A$2:$AA$19,12,FALSE))/VLOOKUP($B1789,Stats!$A$2:$AA$19,26,FALSE),""))</f>
        <v>-0.53503743039260365</v>
      </c>
      <c r="BN1789" s="46" t="str">
        <f>IF(ISNUMBER(VLOOKUP($B1789,Stats!$A$2:$AA$19,2,FALSE))=FALSE,"",IF(ISNUMBER(#REF!),(#REF!-VLOOKUP($B1789,Stats!$A$2:$AA$19,13,FALSE))/VLOOKUP($B1789,Stats!$A$2:$AA$19,27,FALSE),""))</f>
        <v/>
      </c>
      <c r="BO1789" s="46" t="str">
        <f>IF(ISNUMBER(VLOOKUP($B1789,Stats!$A$2:$AA$19,2,FALSE))=FALSE,"",IF(ISNUMBER(#REF!),(#REF!-VLOOKUP($B1789,Stats!$A$2:$AA$19,14,FALSE))/VLOOKUP($B1789,Stats!$A$2:$AB$19,28,FALSE),""))</f>
        <v/>
      </c>
      <c r="BP1789" s="46"/>
      <c r="BQ1789" s="46">
        <f>IF(ISNUMBER(VLOOKUP($B1789,Stats!$A$2:$AA$19,2,FALSE))=FALSE,"",IF(ISNUMBER(BM1789),BM1789,(VLOOKUP($B1789,Stats!$A$2:$AT$19,46,FALSE)-VLOOKUP($B1789,Stats!$A$2:$AA$19,12,FALSE))/VLOOKUP($B1789,Stats!$A$2:$AA$19,26,FALSE)))</f>
        <v>-0.53503743039260365</v>
      </c>
      <c r="BR1789" s="51">
        <f t="shared" si="369"/>
        <v>-0.53503743039260365</v>
      </c>
      <c r="BS1789" s="32" t="str">
        <f t="shared" si="363"/>
        <v>13662_201423</v>
      </c>
      <c r="BT1789" s="53">
        <f t="shared" si="364"/>
        <v>-0.25646852872589515</v>
      </c>
    </row>
    <row r="1790" spans="1:72" x14ac:dyDescent="0.15">
      <c r="A1790" s="16">
        <v>13662</v>
      </c>
      <c r="B1790" s="17">
        <v>201424</v>
      </c>
      <c r="C1790" s="3">
        <v>0</v>
      </c>
      <c r="D1790" s="23">
        <v>5.0613496932515378E-2</v>
      </c>
      <c r="E1790" s="18">
        <v>7.7158021314640704E-3</v>
      </c>
      <c r="F1790" s="24">
        <v>8</v>
      </c>
      <c r="G1790" s="24">
        <v>2</v>
      </c>
      <c r="H1790" s="20">
        <v>7.7532015406073795E-3</v>
      </c>
      <c r="I1790" s="20">
        <v>-6.1311870990524708E-3</v>
      </c>
      <c r="J1790" s="24">
        <v>6</v>
      </c>
      <c r="K1790" s="24">
        <v>1</v>
      </c>
      <c r="L1790" s="20">
        <v>1.6616314199395799E-2</v>
      </c>
      <c r="M1790" s="20">
        <v>-8.4162203519509982E-3</v>
      </c>
      <c r="N1790" s="19">
        <v>1.37</v>
      </c>
      <c r="O1790" s="19">
        <v>1.0482019892884469</v>
      </c>
      <c r="P1790" s="25">
        <v>41971</v>
      </c>
      <c r="Q1790" s="20">
        <v>-9.1813312930375535E-3</v>
      </c>
      <c r="R1790" s="25">
        <v>41963</v>
      </c>
      <c r="S1790" s="25">
        <f>IF(ISNUMBER(R1790),VLOOKUP(B1790,Index!$B$3:$AB$18,27,FALSE),"")</f>
        <v>41963</v>
      </c>
      <c r="T1790" s="25">
        <f>IF(ISNUMBER($R1790),VLOOKUP($B1790,Index!$B$21:$AB$36,27,FALSE),"")</f>
        <v>41963</v>
      </c>
      <c r="U1790" s="25">
        <f>IF(ISNUMBER($R1790),VLOOKUP($B1790,Index!$B$39:$AB$54,27,FALSE),"")</f>
        <v>41963</v>
      </c>
      <c r="W1790" s="18">
        <v>1.5184049079754613</v>
      </c>
      <c r="X1790" s="19">
        <v>0.8</v>
      </c>
      <c r="Y1790" s="18">
        <v>0.14639705226365038</v>
      </c>
      <c r="Z1790" s="19">
        <f t="shared" si="365"/>
        <v>0</v>
      </c>
      <c r="AA1790" s="21">
        <v>5.5126533742330954</v>
      </c>
      <c r="AB1790" s="3">
        <v>0</v>
      </c>
      <c r="AC1790" s="18">
        <v>2.3055534645639693</v>
      </c>
      <c r="AD1790" s="19">
        <v>0.64000000000000012</v>
      </c>
      <c r="AE1790" s="18">
        <v>2.1432096911485982E-2</v>
      </c>
      <c r="AF1790" s="19">
        <f t="shared" si="366"/>
        <v>0</v>
      </c>
      <c r="AG1790" s="21">
        <v>30.389347224443533</v>
      </c>
      <c r="AH1790" s="3">
        <v>0</v>
      </c>
      <c r="AK1790" t="str">
        <f t="shared" si="374"/>
        <v/>
      </c>
      <c r="AL1790" t="str">
        <f t="shared" si="374"/>
        <v/>
      </c>
      <c r="AM1790" t="str">
        <f t="shared" si="374"/>
        <v/>
      </c>
      <c r="AN1790">
        <f t="shared" si="374"/>
        <v>5.5126533742330954</v>
      </c>
      <c r="AO1790" t="str">
        <f t="shared" si="374"/>
        <v/>
      </c>
      <c r="AP1790" t="str">
        <f t="shared" si="374"/>
        <v/>
      </c>
      <c r="AQ1790" t="str">
        <f t="shared" si="374"/>
        <v/>
      </c>
      <c r="AR1790" t="str">
        <f t="shared" si="374"/>
        <v/>
      </c>
      <c r="AS1790" t="str">
        <f t="shared" si="374"/>
        <v/>
      </c>
      <c r="AT1790" t="str">
        <f t="shared" si="374"/>
        <v/>
      </c>
      <c r="AU1790" t="str">
        <f t="shared" si="374"/>
        <v/>
      </c>
      <c r="AV1790" t="str">
        <f t="shared" si="374"/>
        <v/>
      </c>
      <c r="AW1790" t="str">
        <f t="shared" si="374"/>
        <v/>
      </c>
      <c r="AX1790" t="str">
        <f t="shared" si="374"/>
        <v/>
      </c>
      <c r="AZ1790" s="46">
        <f>IF(ISNUMBER(VLOOKUP($B1790,Stats!$A$2:$AA$19,2,FALSE))=FALSE,"",IF(ISNUMBER(W1790),(W1790-VLOOKUP($B1790,Stats!$A$2:$AA$19,2,FALSE))/VLOOKUP($B1790,Stats!$A$2:$AA$19,16,FALSE),""))</f>
        <v>0.44318054708484733</v>
      </c>
      <c r="BA1790" s="46">
        <f>IF(ISNUMBER(VLOOKUP($B1790,Stats!$A$2:$AA$19,2,FALSE))=FALSE,"",IF(ISNUMBER(X1790),(X1790-VLOOKUP($B1790,Stats!$A$2:$AA$19,3,FALSE))/VLOOKUP($B1790,Stats!$A$2:$AA$19,17,FALSE),""))</f>
        <v>0.51367074063984464</v>
      </c>
      <c r="BB1790" s="46"/>
      <c r="BC1790" s="46"/>
      <c r="BD1790" s="44">
        <f t="shared" si="362"/>
        <v>0.47842564386234598</v>
      </c>
      <c r="BE1790" s="46">
        <f>IF(ISNUMBER(VLOOKUP($B1790,Stats!$A$2:$AA$19,2,FALSE))=FALSE,"",IF(ISNUMBER(Y1790),(Y1790-VLOOKUP($B1790,Stats!$A$2:$AA$19,5,FALSE))/VLOOKUP($B1790,Stats!$A$2:$AA$19,19,FALSE),""))</f>
        <v>0.30897149719944683</v>
      </c>
      <c r="BF1790" s="46"/>
      <c r="BG1790" s="46"/>
      <c r="BH1790" s="46">
        <f>IF(ISNUMBER(VLOOKUP($B1790,Stats!$A$2:$AA$19,2,FALSE))=FALSE,"",IF(ISNUMBER(Z1790),(Z1790-VLOOKUP($B1790,Stats!$A$2:$AA$19,8,FALSE))/VLOOKUP($B1790,Stats!$A$2:$AA$19,22,FALSE),""))</f>
        <v>-0.83432005029645806</v>
      </c>
      <c r="BI1790" s="46" t="str">
        <f>IF(ISNUMBER(VLOOKUP($B1790,Stats!$A$2:$AA$19,2,FALSE))=FALSE,"",IF(ISNUMBER(#REF!),(#REF!-VLOOKUP($B1790,Stats!$A$2:$AA$19,9,FALSE))/VLOOKUP($B1790,Stats!$A$2:$AA$19,23,FALSE),""))</f>
        <v/>
      </c>
      <c r="BJ1790" s="46" t="str">
        <f>IF(ISNUMBER(VLOOKUP($B1790,Stats!$A$2:$AA$19,2,FALSE))=FALSE,"",IF(ISNUMBER(#REF!),(#REF!-VLOOKUP($B1790,Stats!$A$2:$AA$19,10,FALSE))/VLOOKUP($B1790,Stats!$A$2:$AA$19,24,FALSE),""))</f>
        <v/>
      </c>
      <c r="BK1790" s="44">
        <f t="shared" si="368"/>
        <v>-0.46657606312855016</v>
      </c>
      <c r="BL1790" s="46" t="str">
        <f>IF(ISNUMBER(VLOOKUP($B1790,Stats!$A$2:$AA$19,2,FALSE))=FALSE,"",IF(ISNUMBER(#REF!),(#REF!-VLOOKUP($B1790,Stats!$A$2:$AA$19,11,FALSE))/VLOOKUP($B1790,Stats!$A$2:$AA$19,25,FALSE),""))</f>
        <v/>
      </c>
      <c r="BM1790" s="46">
        <f>IF(ISNUMBER(VLOOKUP($B1790,Stats!$A$2:$AA$19,2,FALSE))=FALSE,"",IF(ISNUMBER(AA1790),(AA1790-VLOOKUP($B1790,Stats!$A$2:$AA$19,12,FALSE))/VLOOKUP($B1790,Stats!$A$2:$AA$19,26,FALSE),""))</f>
        <v>-0.42117471325555617</v>
      </c>
      <c r="BN1790" s="46" t="str">
        <f>IF(ISNUMBER(VLOOKUP($B1790,Stats!$A$2:$AA$19,2,FALSE))=FALSE,"",IF(ISNUMBER(#REF!),(#REF!-VLOOKUP($B1790,Stats!$A$2:$AA$19,13,FALSE))/VLOOKUP($B1790,Stats!$A$2:$AA$19,27,FALSE),""))</f>
        <v/>
      </c>
      <c r="BO1790" s="46" t="str">
        <f>IF(ISNUMBER(VLOOKUP($B1790,Stats!$A$2:$AA$19,2,FALSE))=FALSE,"",IF(ISNUMBER(#REF!),(#REF!-VLOOKUP($B1790,Stats!$A$2:$AA$19,14,FALSE))/VLOOKUP($B1790,Stats!$A$2:$AB$19,28,FALSE),""))</f>
        <v/>
      </c>
      <c r="BP1790" s="46"/>
      <c r="BQ1790" s="46">
        <f>IF(ISNUMBER(VLOOKUP($B1790,Stats!$A$2:$AA$19,2,FALSE))=FALSE,"",IF(ISNUMBER(BM1790),BM1790,(VLOOKUP($B1790,Stats!$A$2:$AT$19,46,FALSE)-VLOOKUP($B1790,Stats!$A$2:$AA$19,12,FALSE))/VLOOKUP($B1790,Stats!$A$2:$AA$19,26,FALSE)))</f>
        <v>-0.42117471325555617</v>
      </c>
      <c r="BR1790" s="51">
        <f t="shared" si="369"/>
        <v>-0.42117471325555617</v>
      </c>
      <c r="BS1790" s="32" t="str">
        <f t="shared" si="363"/>
        <v>13662_201424</v>
      </c>
      <c r="BT1790" s="53">
        <f t="shared" si="364"/>
        <v>-0.26849545175577211</v>
      </c>
    </row>
    <row r="1791" spans="1:72" x14ac:dyDescent="0.15">
      <c r="A1791" s="16">
        <v>13662</v>
      </c>
      <c r="B1791" s="17">
        <v>201425</v>
      </c>
      <c r="C1791" s="3">
        <v>0</v>
      </c>
      <c r="D1791" s="23">
        <v>1.1678832116788218E-2</v>
      </c>
      <c r="E1791" s="18">
        <v>2.5137786930302181E-2</v>
      </c>
      <c r="F1791" s="24">
        <v>7</v>
      </c>
      <c r="G1791" s="24">
        <v>3</v>
      </c>
      <c r="H1791" s="20">
        <v>1.3594003916165529E-2</v>
      </c>
      <c r="I1791" s="20">
        <v>-2.6889741530415678E-2</v>
      </c>
      <c r="J1791" s="24">
        <v>4</v>
      </c>
      <c r="K1791" s="24">
        <v>1</v>
      </c>
      <c r="L1791" s="20">
        <v>3.9259259259259105E-2</v>
      </c>
      <c r="M1791" s="20">
        <v>-5.1966292134831393E-2</v>
      </c>
      <c r="N1791" s="19">
        <v>1.4470000000000001</v>
      </c>
      <c r="O1791" s="19">
        <v>1.0523636363636364</v>
      </c>
      <c r="P1791" s="25">
        <v>41977</v>
      </c>
      <c r="Q1791" s="20">
        <v>-6.7035245335176241E-2</v>
      </c>
      <c r="R1791" s="25">
        <v>41982</v>
      </c>
      <c r="S1791" s="25">
        <f>IF(ISNUMBER(R1791),VLOOKUP(B1791,Index!$B$3:$AB$18,27,FALSE),"")</f>
        <v>41982</v>
      </c>
      <c r="T1791" s="25">
        <f>IF(ISNUMBER($R1791),VLOOKUP($B1791,Index!$B$21:$AB$36,27,FALSE),"")</f>
        <v>41982</v>
      </c>
      <c r="U1791" s="25">
        <f>IF(ISNUMBER($R1791),VLOOKUP($B1791,Index!$B$39:$AB$54,27,FALSE),"")</f>
        <v>41982</v>
      </c>
      <c r="W1791" s="18">
        <v>0.35036496350364654</v>
      </c>
      <c r="X1791" s="19">
        <v>0.7</v>
      </c>
      <c r="Y1791" s="18">
        <v>0.47695597221460351</v>
      </c>
      <c r="Z1791" s="19">
        <f t="shared" si="365"/>
        <v>0</v>
      </c>
      <c r="AA1791" s="21">
        <v>0.17421927910301596</v>
      </c>
      <c r="AB1791" s="3">
        <v>0</v>
      </c>
      <c r="AC1791" s="18">
        <v>0.12275560765091158</v>
      </c>
      <c r="AD1791" s="19">
        <v>0.48999999999999994</v>
      </c>
      <c r="AE1791" s="18">
        <v>0.22748699943117764</v>
      </c>
      <c r="AF1791" s="19">
        <f t="shared" si="366"/>
        <v>0</v>
      </c>
      <c r="AG1791" s="21">
        <v>3.0352357211174574E-2</v>
      </c>
      <c r="AH1791" s="3">
        <v>0</v>
      </c>
      <c r="AK1791" t="str">
        <f t="shared" si="374"/>
        <v/>
      </c>
      <c r="AL1791" t="str">
        <f t="shared" si="374"/>
        <v/>
      </c>
      <c r="AM1791" t="str">
        <f t="shared" si="374"/>
        <v/>
      </c>
      <c r="AN1791" t="str">
        <f t="shared" si="374"/>
        <v/>
      </c>
      <c r="AO1791">
        <f t="shared" si="374"/>
        <v>0.17421927910301596</v>
      </c>
      <c r="AP1791" t="str">
        <f t="shared" si="374"/>
        <v/>
      </c>
      <c r="AQ1791" t="str">
        <f t="shared" si="374"/>
        <v/>
      </c>
      <c r="AR1791" t="str">
        <f t="shared" si="374"/>
        <v/>
      </c>
      <c r="AS1791" t="str">
        <f t="shared" si="374"/>
        <v/>
      </c>
      <c r="AT1791" t="str">
        <f t="shared" si="374"/>
        <v/>
      </c>
      <c r="AU1791" t="str">
        <f t="shared" si="374"/>
        <v/>
      </c>
      <c r="AV1791" t="str">
        <f t="shared" si="374"/>
        <v/>
      </c>
      <c r="AW1791" t="str">
        <f t="shared" si="374"/>
        <v/>
      </c>
      <c r="AX1791" t="str">
        <f t="shared" si="374"/>
        <v/>
      </c>
      <c r="AZ1791" s="46">
        <f>IF(ISNUMBER(VLOOKUP($B1791,Stats!$A$2:$AA$19,2,FALSE))=FALSE,"",IF(ISNUMBER(W1791),(W1791-VLOOKUP($B1791,Stats!$A$2:$AA$19,2,FALSE))/VLOOKUP($B1791,Stats!$A$2:$AA$19,16,FALSE),""))</f>
        <v>-0.41017757711010006</v>
      </c>
      <c r="BA1791" s="46">
        <f>IF(ISNUMBER(VLOOKUP($B1791,Stats!$A$2:$AA$19,2,FALSE))=FALSE,"",IF(ISNUMBER(X1791),(X1791-VLOOKUP($B1791,Stats!$A$2:$AA$19,3,FALSE))/VLOOKUP($B1791,Stats!$A$2:$AA$19,17,FALSE),""))</f>
        <v>0.52844508262562895</v>
      </c>
      <c r="BB1791" s="46"/>
      <c r="BC1791" s="46"/>
      <c r="BD1791" s="44">
        <f t="shared" si="362"/>
        <v>5.9133752757764446E-2</v>
      </c>
      <c r="BE1791" s="46">
        <f>IF(ISNUMBER(VLOOKUP($B1791,Stats!$A$2:$AA$19,2,FALSE))=FALSE,"",IF(ISNUMBER(Y1791),(Y1791-VLOOKUP($B1791,Stats!$A$2:$AA$19,5,FALSE))/VLOOKUP($B1791,Stats!$A$2:$AA$19,19,FALSE),""))</f>
        <v>0.73293842864460457</v>
      </c>
      <c r="BF1791" s="46"/>
      <c r="BG1791" s="46"/>
      <c r="BH1791" s="46">
        <f>IF(ISNUMBER(VLOOKUP($B1791,Stats!$A$2:$AA$19,2,FALSE))=FALSE,"",IF(ISNUMBER(Z1791),(Z1791-VLOOKUP($B1791,Stats!$A$2:$AA$19,8,FALSE))/VLOOKUP($B1791,Stats!$A$2:$AA$19,22,FALSE),""))</f>
        <v>-0.38938659637819406</v>
      </c>
      <c r="BI1791" s="46" t="str">
        <f>IF(ISNUMBER(VLOOKUP($B1791,Stats!$A$2:$AA$19,2,FALSE))=FALSE,"",IF(ISNUMBER(#REF!),(#REF!-VLOOKUP($B1791,Stats!$A$2:$AA$19,9,FALSE))/VLOOKUP($B1791,Stats!$A$2:$AA$19,23,FALSE),""))</f>
        <v/>
      </c>
      <c r="BJ1791" s="46" t="str">
        <f>IF(ISNUMBER(VLOOKUP($B1791,Stats!$A$2:$AA$19,2,FALSE))=FALSE,"",IF(ISNUMBER(#REF!),(#REF!-VLOOKUP($B1791,Stats!$A$2:$AA$19,10,FALSE))/VLOOKUP($B1791,Stats!$A$2:$AA$19,24,FALSE),""))</f>
        <v/>
      </c>
      <c r="BK1791" s="44">
        <f t="shared" si="368"/>
        <v>-0.62987287896468136</v>
      </c>
      <c r="BL1791" s="46" t="str">
        <f>IF(ISNUMBER(VLOOKUP($B1791,Stats!$A$2:$AA$19,2,FALSE))=FALSE,"",IF(ISNUMBER(#REF!),(#REF!-VLOOKUP($B1791,Stats!$A$2:$AA$19,11,FALSE))/VLOOKUP($B1791,Stats!$A$2:$AA$19,25,FALSE),""))</f>
        <v/>
      </c>
      <c r="BM1791" s="46">
        <f>IF(ISNUMBER(VLOOKUP($B1791,Stats!$A$2:$AA$19,2,FALSE))=FALSE,"",IF(ISNUMBER(AA1791),(AA1791-VLOOKUP($B1791,Stats!$A$2:$AA$19,12,FALSE))/VLOOKUP($B1791,Stats!$A$2:$AA$19,26,FALSE),""))</f>
        <v>-0.74423849878818171</v>
      </c>
      <c r="BN1791" s="46" t="str">
        <f>IF(ISNUMBER(VLOOKUP($B1791,Stats!$A$2:$AA$19,2,FALSE))=FALSE,"",IF(ISNUMBER(#REF!),(#REF!-VLOOKUP($B1791,Stats!$A$2:$AA$19,13,FALSE))/VLOOKUP($B1791,Stats!$A$2:$AA$19,27,FALSE),""))</f>
        <v/>
      </c>
      <c r="BO1791" s="46" t="str">
        <f>IF(ISNUMBER(VLOOKUP($B1791,Stats!$A$2:$AA$19,2,FALSE))=FALSE,"",IF(ISNUMBER(#REF!),(#REF!-VLOOKUP($B1791,Stats!$A$2:$AA$19,14,FALSE))/VLOOKUP($B1791,Stats!$A$2:$AB$19,28,FALSE),""))</f>
        <v/>
      </c>
      <c r="BP1791" s="46"/>
      <c r="BQ1791" s="46">
        <f>IF(ISNUMBER(VLOOKUP($B1791,Stats!$A$2:$AA$19,2,FALSE))=FALSE,"",IF(ISNUMBER(BM1791),BM1791,(VLOOKUP($B1791,Stats!$A$2:$AT$19,46,FALSE)-VLOOKUP($B1791,Stats!$A$2:$AA$19,12,FALSE))/VLOOKUP($B1791,Stats!$A$2:$AA$19,26,FALSE)))</f>
        <v>-0.74423849878818171</v>
      </c>
      <c r="BR1791" s="51">
        <f t="shared" si="369"/>
        <v>-0.74423849878818171</v>
      </c>
      <c r="BS1791" s="32" t="str">
        <f t="shared" si="363"/>
        <v>13662_201425</v>
      </c>
      <c r="BT1791" s="53">
        <f t="shared" si="364"/>
        <v>-0.51494467658489218</v>
      </c>
    </row>
    <row r="1792" spans="1:72" x14ac:dyDescent="0.15">
      <c r="A1792" s="16">
        <v>13662</v>
      </c>
      <c r="B1792" s="17">
        <v>201426</v>
      </c>
      <c r="C1792" s="3">
        <v>0</v>
      </c>
      <c r="D1792" s="23">
        <v>3.8239538239538406E-2</v>
      </c>
      <c r="E1792" s="18">
        <v>1.6296236349104178E-2</v>
      </c>
      <c r="F1792" s="24">
        <v>5</v>
      </c>
      <c r="G1792" s="24">
        <v>5</v>
      </c>
      <c r="H1792" s="20">
        <v>1.6849240658715337E-2</v>
      </c>
      <c r="I1792" s="20">
        <v>-9.091752015758247E-3</v>
      </c>
      <c r="J1792" s="24">
        <v>3</v>
      </c>
      <c r="K1792" s="24">
        <v>5</v>
      </c>
      <c r="L1792" s="20">
        <v>2.7857142857143025E-2</v>
      </c>
      <c r="M1792" s="20">
        <v>-2.430307362401718E-2</v>
      </c>
      <c r="N1792" s="19">
        <v>1.4390000000000001</v>
      </c>
      <c r="O1792" s="19">
        <v>1.0293276108726754</v>
      </c>
      <c r="P1792" s="25">
        <v>41999</v>
      </c>
      <c r="Q1792" s="20">
        <v>-4.4786564030790843E-2</v>
      </c>
      <c r="R1792" s="25">
        <v>41997</v>
      </c>
      <c r="S1792" s="25">
        <f>IF(ISNUMBER(R1792),VLOOKUP(B1792,Index!$B$3:$AB$18,27,FALSE),"")</f>
        <v>41997</v>
      </c>
      <c r="T1792" s="25">
        <f>IF(ISNUMBER($R1792),VLOOKUP($B1792,Index!$B$21:$AB$36,27,FALSE),"")</f>
        <v>41996</v>
      </c>
      <c r="U1792" s="25">
        <f>IF(ISNUMBER($R1792),VLOOKUP($B1792,Index!$B$39:$AB$54,27,FALSE),"")</f>
        <v>41996</v>
      </c>
      <c r="W1792" s="18">
        <v>1.1471861471861522</v>
      </c>
      <c r="X1792" s="19">
        <v>0.5</v>
      </c>
      <c r="Y1792" s="18">
        <v>0.30919934490957635</v>
      </c>
      <c r="Z1792" s="19">
        <f t="shared" si="365"/>
        <v>0</v>
      </c>
      <c r="AA1792" s="21">
        <v>0.85381718975469201</v>
      </c>
      <c r="AB1792" s="3">
        <v>0</v>
      </c>
      <c r="AC1792" s="18">
        <v>1.316036056295808</v>
      </c>
      <c r="AD1792" s="19">
        <v>0.25</v>
      </c>
      <c r="AE1792" s="18">
        <v>9.5604234892511158E-2</v>
      </c>
      <c r="AF1792" s="19">
        <f t="shared" si="366"/>
        <v>0</v>
      </c>
      <c r="AG1792" s="21">
        <v>0.72900379352059974</v>
      </c>
      <c r="AH1792" s="3">
        <v>0</v>
      </c>
      <c r="AK1792" t="str">
        <f t="shared" si="374"/>
        <v/>
      </c>
      <c r="AL1792" t="str">
        <f t="shared" si="374"/>
        <v/>
      </c>
      <c r="AM1792" t="str">
        <f t="shared" si="374"/>
        <v/>
      </c>
      <c r="AN1792" t="str">
        <f t="shared" si="374"/>
        <v/>
      </c>
      <c r="AO1792" t="str">
        <f t="shared" si="374"/>
        <v/>
      </c>
      <c r="AP1792">
        <f t="shared" si="374"/>
        <v>0.85381718975469201</v>
      </c>
      <c r="AQ1792" t="str">
        <f t="shared" si="374"/>
        <v/>
      </c>
      <c r="AR1792" t="str">
        <f t="shared" si="374"/>
        <v/>
      </c>
      <c r="AS1792" t="str">
        <f t="shared" si="374"/>
        <v/>
      </c>
      <c r="AT1792" t="str">
        <f t="shared" si="374"/>
        <v/>
      </c>
      <c r="AU1792" t="str">
        <f t="shared" si="374"/>
        <v/>
      </c>
      <c r="AV1792" t="str">
        <f t="shared" si="374"/>
        <v/>
      </c>
      <c r="AW1792" t="str">
        <f t="shared" si="374"/>
        <v/>
      </c>
      <c r="AX1792" t="str">
        <f t="shared" si="374"/>
        <v/>
      </c>
      <c r="AZ1792" s="46">
        <f>IF(ISNUMBER(VLOOKUP($B1792,Stats!$A$2:$AA$19,2,FALSE))=FALSE,"",IF(ISNUMBER(W1792),(W1792-VLOOKUP($B1792,Stats!$A$2:$AA$19,2,FALSE))/VLOOKUP($B1792,Stats!$A$2:$AA$19,16,FALSE),""))</f>
        <v>0.21134274033995229</v>
      </c>
      <c r="BA1792" s="46">
        <f>IF(ISNUMBER(VLOOKUP($B1792,Stats!$A$2:$AA$19,2,FALSE))=FALSE,"",IF(ISNUMBER(X1792),(X1792-VLOOKUP($B1792,Stats!$A$2:$AA$19,3,FALSE))/VLOOKUP($B1792,Stats!$A$2:$AA$19,17,FALSE),""))</f>
        <v>-0.59756231632346257</v>
      </c>
      <c r="BB1792" s="46"/>
      <c r="BC1792" s="46"/>
      <c r="BD1792" s="44">
        <f t="shared" si="362"/>
        <v>-0.19310978799175516</v>
      </c>
      <c r="BE1792" s="46">
        <f>IF(ISNUMBER(VLOOKUP($B1792,Stats!$A$2:$AA$19,2,FALSE))=FALSE,"",IF(ISNUMBER(Y1792),(Y1792-VLOOKUP($B1792,Stats!$A$2:$AA$19,5,FALSE))/VLOOKUP($B1792,Stats!$A$2:$AA$19,19,FALSE),""))</f>
        <v>0.40697918513832915</v>
      </c>
      <c r="BF1792" s="46"/>
      <c r="BG1792" s="46"/>
      <c r="BH1792" s="46">
        <f>IF(ISNUMBER(VLOOKUP($B1792,Stats!$A$2:$AA$19,2,FALSE))=FALSE,"",IF(ISNUMBER(Z1792),(Z1792-VLOOKUP($B1792,Stats!$A$2:$AA$19,8,FALSE))/VLOOKUP($B1792,Stats!$A$2:$AA$19,22,FALSE),""))</f>
        <v>-0.60316436580698729</v>
      </c>
      <c r="BI1792" s="46" t="str">
        <f>IF(ISNUMBER(VLOOKUP($B1792,Stats!$A$2:$AA$19,2,FALSE))=FALSE,"",IF(ISNUMBER(#REF!),(#REF!-VLOOKUP($B1792,Stats!$A$2:$AA$19,9,FALSE))/VLOOKUP($B1792,Stats!$A$2:$AA$19,23,FALSE),""))</f>
        <v/>
      </c>
      <c r="BJ1792" s="46" t="str">
        <f>IF(ISNUMBER(VLOOKUP($B1792,Stats!$A$2:$AA$19,2,FALSE))=FALSE,"",IF(ISNUMBER(#REF!),(#REF!-VLOOKUP($B1792,Stats!$A$2:$AA$19,10,FALSE))/VLOOKUP($B1792,Stats!$A$2:$AA$19,24,FALSE),""))</f>
        <v/>
      </c>
      <c r="BK1792" s="44">
        <f t="shared" si="368"/>
        <v>-0.46583473933892661</v>
      </c>
      <c r="BL1792" s="46" t="str">
        <f>IF(ISNUMBER(VLOOKUP($B1792,Stats!$A$2:$AA$19,2,FALSE))=FALSE,"",IF(ISNUMBER(#REF!),(#REF!-VLOOKUP($B1792,Stats!$A$2:$AA$19,11,FALSE))/VLOOKUP($B1792,Stats!$A$2:$AA$19,25,FALSE),""))</f>
        <v/>
      </c>
      <c r="BM1792" s="46">
        <f>IF(ISNUMBER(VLOOKUP($B1792,Stats!$A$2:$AA$19,2,FALSE))=FALSE,"",IF(ISNUMBER(AA1792),(AA1792-VLOOKUP($B1792,Stats!$A$2:$AA$19,12,FALSE))/VLOOKUP($B1792,Stats!$A$2:$AA$19,26,FALSE),""))</f>
        <v>-0.41555138660409158</v>
      </c>
      <c r="BN1792" s="46" t="str">
        <f>IF(ISNUMBER(VLOOKUP($B1792,Stats!$A$2:$AA$19,2,FALSE))=FALSE,"",IF(ISNUMBER(#REF!),(#REF!-VLOOKUP($B1792,Stats!$A$2:$AA$19,13,FALSE))/VLOOKUP($B1792,Stats!$A$2:$AA$19,27,FALSE),""))</f>
        <v/>
      </c>
      <c r="BO1792" s="46" t="str">
        <f>IF(ISNUMBER(VLOOKUP($B1792,Stats!$A$2:$AA$19,2,FALSE))=FALSE,"",IF(ISNUMBER(#REF!),(#REF!-VLOOKUP($B1792,Stats!$A$2:$AA$19,14,FALSE))/VLOOKUP($B1792,Stats!$A$2:$AB$19,28,FALSE),""))</f>
        <v/>
      </c>
      <c r="BP1792" s="46"/>
      <c r="BQ1792" s="46">
        <f>IF(ISNUMBER(VLOOKUP($B1792,Stats!$A$2:$AA$19,2,FALSE))=FALSE,"",IF(ISNUMBER(BM1792),BM1792,(VLOOKUP($B1792,Stats!$A$2:$AT$19,46,FALSE)-VLOOKUP($B1792,Stats!$A$2:$AA$19,12,FALSE))/VLOOKUP($B1792,Stats!$A$2:$AA$19,26,FALSE)))</f>
        <v>-0.41555138660409158</v>
      </c>
      <c r="BR1792" s="51">
        <f t="shared" si="369"/>
        <v>-0.41555138660409158</v>
      </c>
      <c r="BS1792" s="32" t="str">
        <f t="shared" si="363"/>
        <v>13662_201426</v>
      </c>
      <c r="BT1792" s="53">
        <f t="shared" si="364"/>
        <v>-0.40123307852252532</v>
      </c>
    </row>
    <row r="1793" spans="1:72" x14ac:dyDescent="0.15">
      <c r="A1793" s="16">
        <v>13662</v>
      </c>
      <c r="B1793" s="17">
        <v>201427</v>
      </c>
      <c r="C1793" s="3">
        <v>0</v>
      </c>
      <c r="D1793" s="23">
        <v>2.6407227241139752E-2</v>
      </c>
      <c r="E1793" s="18">
        <v>2.0059903417374514E-2</v>
      </c>
      <c r="F1793" s="24">
        <v>2</v>
      </c>
      <c r="G1793" s="24">
        <v>1</v>
      </c>
      <c r="H1793" s="20">
        <v>1.6761975597265E-2</v>
      </c>
      <c r="I1793" s="20">
        <v>-6.9492703266157418E-3</v>
      </c>
      <c r="J1793" s="24">
        <v>2</v>
      </c>
      <c r="K1793" s="24">
        <v>1</v>
      </c>
      <c r="L1793" s="20">
        <v>3.1424581005586649E-2</v>
      </c>
      <c r="M1793" s="20">
        <v>-6.9492703266157418E-3</v>
      </c>
      <c r="N1793" s="19">
        <v>1.4770000000000001</v>
      </c>
      <c r="O1793" s="19">
        <v>1.0335899230230932</v>
      </c>
      <c r="P1793" s="25">
        <v>42004</v>
      </c>
      <c r="Q1793" s="20">
        <v>0</v>
      </c>
      <c r="R1793" s="25">
        <v>42002</v>
      </c>
      <c r="S1793" s="25">
        <f>IF(ISNUMBER(R1793),VLOOKUP(B1793,Index!$B$3:$AB$18,27,FALSE),"")</f>
        <v>42002</v>
      </c>
      <c r="T1793" s="25">
        <f>IF(ISNUMBER($R1793),VLOOKUP($B1793,Index!$B$21:$AB$36,27,FALSE),"")</f>
        <v>42003</v>
      </c>
      <c r="U1793" s="25">
        <f>IF(ISNUMBER($R1793),VLOOKUP($B1793,Index!$B$39:$AB$54,27,FALSE),"")</f>
        <v>42003</v>
      </c>
      <c r="W1793" s="18">
        <v>3.1688672689367703</v>
      </c>
      <c r="X1793" s="19">
        <v>0.66666666666666663</v>
      </c>
      <c r="Y1793" s="18">
        <v>0.38060990665139255</v>
      </c>
      <c r="Z1793" s="19">
        <f t="shared" si="365"/>
        <v>0</v>
      </c>
      <c r="AA1793" s="21" t="s">
        <v>25</v>
      </c>
      <c r="AB1793" s="3">
        <v>0</v>
      </c>
      <c r="AC1793" s="18">
        <v>10.041719768138785</v>
      </c>
      <c r="AD1793" s="19">
        <v>0.44444444444444442</v>
      </c>
      <c r="AE1793" s="18">
        <v>0.14486390104118174</v>
      </c>
      <c r="AF1793" s="19">
        <f t="shared" si="366"/>
        <v>0</v>
      </c>
      <c r="AG1793" s="21" t="s">
        <v>25</v>
      </c>
      <c r="AH1793" s="3">
        <v>0</v>
      </c>
      <c r="AK1793" t="str">
        <f t="shared" ref="AK1793:AX1802" si="375">IF($B1793=AK$2,$AA1793,"")</f>
        <v/>
      </c>
      <c r="AL1793" t="str">
        <f t="shared" si="375"/>
        <v/>
      </c>
      <c r="AM1793" t="str">
        <f t="shared" si="375"/>
        <v/>
      </c>
      <c r="AN1793" t="str">
        <f t="shared" si="375"/>
        <v/>
      </c>
      <c r="AO1793" t="str">
        <f t="shared" si="375"/>
        <v/>
      </c>
      <c r="AP1793" t="str">
        <f t="shared" si="375"/>
        <v/>
      </c>
      <c r="AQ1793" t="str">
        <f t="shared" si="375"/>
        <v/>
      </c>
      <c r="AR1793" t="str">
        <f t="shared" si="375"/>
        <v/>
      </c>
      <c r="AS1793" t="str">
        <f t="shared" si="375"/>
        <v/>
      </c>
      <c r="AT1793" t="str">
        <f t="shared" si="375"/>
        <v/>
      </c>
      <c r="AU1793" t="str">
        <f t="shared" si="375"/>
        <v/>
      </c>
      <c r="AV1793" t="str">
        <f t="shared" si="375"/>
        <v/>
      </c>
      <c r="AW1793" t="str">
        <f t="shared" si="375"/>
        <v/>
      </c>
      <c r="AX1793" t="str">
        <f t="shared" si="375"/>
        <v/>
      </c>
      <c r="AZ1793" s="46">
        <f>IF(ISNUMBER(VLOOKUP($B1793,Stats!$A$2:$AA$19,2,FALSE))=FALSE,"",IF(ISNUMBER(W1793),(W1793-VLOOKUP($B1793,Stats!$A$2:$AA$19,2,FALSE))/VLOOKUP($B1793,Stats!$A$2:$AA$19,16,FALSE),""))</f>
        <v>0.97640398786677363</v>
      </c>
      <c r="BA1793" s="46">
        <f>IF(ISNUMBER(VLOOKUP($B1793,Stats!$A$2:$AA$19,2,FALSE))=FALSE,"",IF(ISNUMBER(X1793),(X1793-VLOOKUP($B1793,Stats!$A$2:$AA$19,3,FALSE))/VLOOKUP($B1793,Stats!$A$2:$AA$19,17,FALSE),""))</f>
        <v>0.191037174757621</v>
      </c>
      <c r="BB1793" s="46"/>
      <c r="BC1793" s="46"/>
      <c r="BD1793" s="44">
        <f t="shared" si="362"/>
        <v>0.58372058131219728</v>
      </c>
      <c r="BE1793" s="46">
        <f>IF(ISNUMBER(VLOOKUP($B1793,Stats!$A$2:$AA$19,2,FALSE))=FALSE,"",IF(ISNUMBER(Y1793),(Y1793-VLOOKUP($B1793,Stats!$A$2:$AA$19,5,FALSE))/VLOOKUP($B1793,Stats!$A$2:$AA$19,19,FALSE),""))</f>
        <v>1.4240549119935761</v>
      </c>
      <c r="BF1793" s="46"/>
      <c r="BG1793" s="46"/>
      <c r="BH1793" s="46">
        <f>IF(ISNUMBER(VLOOKUP($B1793,Stats!$A$2:$AA$19,2,FALSE))=FALSE,"",IF(ISNUMBER(Z1793),(Z1793-VLOOKUP($B1793,Stats!$A$2:$AA$19,8,FALSE))/VLOOKUP($B1793,Stats!$A$2:$AA$19,22,FALSE),""))</f>
        <v>-1.3068976797370631</v>
      </c>
      <c r="BI1793" s="46" t="str">
        <f>IF(ISNUMBER(VLOOKUP($B1793,Stats!$A$2:$AA$19,2,FALSE))=FALSE,"",IF(ISNUMBER(#REF!),(#REF!-VLOOKUP($B1793,Stats!$A$2:$AA$19,9,FALSE))/VLOOKUP($B1793,Stats!$A$2:$AA$19,23,FALSE),""))</f>
        <v/>
      </c>
      <c r="BJ1793" s="46" t="str">
        <f>IF(ISNUMBER(VLOOKUP($B1793,Stats!$A$2:$AA$19,2,FALSE))=FALSE,"",IF(ISNUMBER(#REF!),(#REF!-VLOOKUP($B1793,Stats!$A$2:$AA$19,10,FALSE))/VLOOKUP($B1793,Stats!$A$2:$AA$19,24,FALSE),""))</f>
        <v/>
      </c>
      <c r="BK1793" s="44">
        <f t="shared" si="368"/>
        <v>-1.3889077423166221</v>
      </c>
      <c r="BL1793" s="46" t="str">
        <f>IF(ISNUMBER(VLOOKUP($B1793,Stats!$A$2:$AA$19,2,FALSE))=FALSE,"",IF(ISNUMBER(#REF!),(#REF!-VLOOKUP($B1793,Stats!$A$2:$AA$19,11,FALSE))/VLOOKUP($B1793,Stats!$A$2:$AA$19,25,FALSE),""))</f>
        <v/>
      </c>
      <c r="BM1793" s="46" t="str">
        <f>IF(ISNUMBER(VLOOKUP($B1793,Stats!$A$2:$AA$19,2,FALSE))=FALSE,"",IF(ISNUMBER(AA1793),(AA1793-VLOOKUP($B1793,Stats!$A$2:$AA$19,12,FALSE))/VLOOKUP($B1793,Stats!$A$2:$AA$19,26,FALSE),""))</f>
        <v/>
      </c>
      <c r="BN1793" s="46" t="str">
        <f>IF(ISNUMBER(VLOOKUP($B1793,Stats!$A$2:$AA$19,2,FALSE))=FALSE,"",IF(ISNUMBER(#REF!),(#REF!-VLOOKUP($B1793,Stats!$A$2:$AA$19,13,FALSE))/VLOOKUP($B1793,Stats!$A$2:$AA$19,27,FALSE),""))</f>
        <v/>
      </c>
      <c r="BO1793" s="46" t="str">
        <f>IF(ISNUMBER(VLOOKUP($B1793,Stats!$A$2:$AA$19,2,FALSE))=FALSE,"",IF(ISNUMBER(#REF!),(#REF!-VLOOKUP($B1793,Stats!$A$2:$AA$19,14,FALSE))/VLOOKUP($B1793,Stats!$A$2:$AB$19,28,FALSE),""))</f>
        <v/>
      </c>
      <c r="BP1793" s="46"/>
      <c r="BQ1793" s="46">
        <f>IF(ISNUMBER(VLOOKUP($B1793,Stats!$A$2:$AA$19,2,FALSE))=FALSE,"",IF(ISNUMBER(BM1793),BM1793,(VLOOKUP($B1793,Stats!$A$2:$AT$19,46,FALSE)-VLOOKUP($B1793,Stats!$A$2:$AA$19,12,FALSE))/VLOOKUP($B1793,Stats!$A$2:$AA$19,26,FALSE)))</f>
        <v>-0.46642635650749076</v>
      </c>
      <c r="BR1793" s="51">
        <f t="shared" si="369"/>
        <v>-0.46642635650749076</v>
      </c>
      <c r="BS1793" s="32" t="str">
        <f t="shared" si="363"/>
        <v>13662_201427</v>
      </c>
      <c r="BT1793" s="53">
        <f t="shared" si="364"/>
        <v>-0.80988580042903191</v>
      </c>
    </row>
    <row r="1794" spans="1:72" x14ac:dyDescent="0.15">
      <c r="A1794" s="16">
        <v>13662</v>
      </c>
      <c r="B1794" s="17">
        <v>201501</v>
      </c>
      <c r="C1794" s="3">
        <v>0</v>
      </c>
      <c r="D1794" s="23">
        <v>3.5206499661475821E-2</v>
      </c>
      <c r="E1794" s="18">
        <v>2.1349059215603264E-2</v>
      </c>
      <c r="F1794" s="24">
        <v>3</v>
      </c>
      <c r="G1794" s="24">
        <v>2</v>
      </c>
      <c r="H1794" s="20">
        <v>1.5761295776333045E-2</v>
      </c>
      <c r="I1794" s="20">
        <v>-5.836595487307028E-3</v>
      </c>
      <c r="J1794" s="24">
        <v>2</v>
      </c>
      <c r="K1794" s="24">
        <v>2</v>
      </c>
      <c r="L1794" s="20">
        <v>4.4685172647257909E-2</v>
      </c>
      <c r="M1794" s="20">
        <v>-7.7922077922077948E-3</v>
      </c>
      <c r="N1794" s="19">
        <v>1.546</v>
      </c>
      <c r="O1794" s="19">
        <v>1.0019442644199612</v>
      </c>
      <c r="P1794" s="25">
        <v>42010</v>
      </c>
      <c r="Q1794" s="20">
        <v>-1.1642949547218673E-2</v>
      </c>
      <c r="R1794" s="25">
        <v>42012</v>
      </c>
      <c r="S1794" s="25">
        <f>IF(ISNUMBER(R1794),VLOOKUP(B1794,Index!$B$3:$AB$18,27,FALSE),"")</f>
        <v>42013</v>
      </c>
      <c r="T1794" s="25">
        <f>IF(ISNUMBER($R1794),VLOOKUP($B1794,Index!$B$21:$AB$36,27,FALSE),"")</f>
        <v>42013</v>
      </c>
      <c r="U1794" s="25">
        <f>IF(ISNUMBER($R1794),VLOOKUP($B1794,Index!$B$39:$AB$54,27,FALSE),"")</f>
        <v>42011</v>
      </c>
      <c r="W1794" s="18">
        <v>2.5348679756262591</v>
      </c>
      <c r="X1794" s="19">
        <v>0.6</v>
      </c>
      <c r="Y1794" s="18">
        <v>0.40506991813868443</v>
      </c>
      <c r="Z1794" s="19">
        <f t="shared" si="365"/>
        <v>1</v>
      </c>
      <c r="AA1794" s="21">
        <v>3.0238471375911895</v>
      </c>
      <c r="AB1794" s="3">
        <v>0</v>
      </c>
      <c r="AC1794" s="18">
        <v>6.4255556538555689</v>
      </c>
      <c r="AD1794" s="19">
        <v>0.36</v>
      </c>
      <c r="AE1794" s="18">
        <v>0.16408163858088051</v>
      </c>
      <c r="AF1794" s="19">
        <f t="shared" si="366"/>
        <v>1</v>
      </c>
      <c r="AG1794" s="21">
        <v>9.1436515115184296</v>
      </c>
      <c r="AH1794" s="3">
        <v>0</v>
      </c>
      <c r="AK1794" t="str">
        <f t="shared" si="375"/>
        <v/>
      </c>
      <c r="AL1794" t="str">
        <f t="shared" si="375"/>
        <v/>
      </c>
      <c r="AM1794" t="str">
        <f t="shared" si="375"/>
        <v/>
      </c>
      <c r="AN1794" t="str">
        <f t="shared" si="375"/>
        <v/>
      </c>
      <c r="AO1794" t="str">
        <f t="shared" si="375"/>
        <v/>
      </c>
      <c r="AP1794" t="str">
        <f t="shared" si="375"/>
        <v/>
      </c>
      <c r="AQ1794" t="str">
        <f t="shared" si="375"/>
        <v/>
      </c>
      <c r="AR1794">
        <f t="shared" si="375"/>
        <v>3.0238471375911895</v>
      </c>
      <c r="AS1794" t="str">
        <f t="shared" si="375"/>
        <v/>
      </c>
      <c r="AT1794" t="str">
        <f t="shared" si="375"/>
        <v/>
      </c>
      <c r="AU1794" t="str">
        <f t="shared" si="375"/>
        <v/>
      </c>
      <c r="AV1794" t="str">
        <f t="shared" si="375"/>
        <v/>
      </c>
      <c r="AW1794" t="str">
        <f t="shared" si="375"/>
        <v/>
      </c>
      <c r="AX1794" t="str">
        <f t="shared" si="375"/>
        <v/>
      </c>
      <c r="AZ1794" s="46">
        <f>IF(ISNUMBER(VLOOKUP($B1794,Stats!$A$2:$AA$19,2,FALSE))=FALSE,"",IF(ISNUMBER(W1794),(W1794-VLOOKUP($B1794,Stats!$A$2:$AA$19,2,FALSE))/VLOOKUP($B1794,Stats!$A$2:$AA$19,16,FALSE),""))</f>
        <v>0.57657056348479785</v>
      </c>
      <c r="BA1794" s="46">
        <f>IF(ISNUMBER(VLOOKUP($B1794,Stats!$A$2:$AA$19,2,FALSE))=FALSE,"",IF(ISNUMBER(X1794),(X1794-VLOOKUP($B1794,Stats!$A$2:$AA$19,3,FALSE))/VLOOKUP($B1794,Stats!$A$2:$AA$19,17,FALSE),""))</f>
        <v>0.25266102439703397</v>
      </c>
      <c r="BB1794" s="46"/>
      <c r="BC1794" s="46"/>
      <c r="BD1794" s="44">
        <f t="shared" si="362"/>
        <v>0.41461579394091591</v>
      </c>
      <c r="BE1794" s="46">
        <f>IF(ISNUMBER(VLOOKUP($B1794,Stats!$A$2:$AA$19,2,FALSE))=FALSE,"",IF(ISNUMBER(Y1794),(Y1794-VLOOKUP($B1794,Stats!$A$2:$AA$19,5,FALSE))/VLOOKUP($B1794,Stats!$A$2:$AA$19,19,FALSE),""))</f>
        <v>1.0020961384734908</v>
      </c>
      <c r="BF1794" s="46"/>
      <c r="BG1794" s="46"/>
      <c r="BH1794" s="46">
        <f>IF(ISNUMBER(VLOOKUP($B1794,Stats!$A$2:$AA$19,2,FALSE))=FALSE,"",IF(ISNUMBER(Z1794),(Z1794-VLOOKUP($B1794,Stats!$A$2:$AA$19,8,FALSE))/VLOOKUP($B1794,Stats!$A$2:$AA$19,22,FALSE),""))</f>
        <v>0.57826828658858598</v>
      </c>
      <c r="BI1794" s="46" t="str">
        <f>IF(ISNUMBER(VLOOKUP($B1794,Stats!$A$2:$AA$19,2,FALSE))=FALSE,"",IF(ISNUMBER(#REF!),(#REF!-VLOOKUP($B1794,Stats!$A$2:$AA$19,9,FALSE))/VLOOKUP($B1794,Stats!$A$2:$AA$19,23,FALSE),""))</f>
        <v/>
      </c>
      <c r="BJ1794" s="46" t="str">
        <f>IF(ISNUMBER(VLOOKUP($B1794,Stats!$A$2:$AA$19,2,FALSE))=FALSE,"",IF(ISNUMBER(#REF!),(#REF!-VLOOKUP($B1794,Stats!$A$2:$AA$19,10,FALSE))/VLOOKUP($B1794,Stats!$A$2:$AA$19,24,FALSE),""))</f>
        <v/>
      </c>
      <c r="BK1794" s="44">
        <f t="shared" si="368"/>
        <v>-0.52798681095486777</v>
      </c>
      <c r="BL1794" s="46" t="str">
        <f>IF(ISNUMBER(VLOOKUP($B1794,Stats!$A$2:$AA$19,2,FALSE))=FALSE,"",IF(ISNUMBER(#REF!),(#REF!-VLOOKUP($B1794,Stats!$A$2:$AA$19,11,FALSE))/VLOOKUP($B1794,Stats!$A$2:$AA$19,25,FALSE),""))</f>
        <v/>
      </c>
      <c r="BM1794" s="46">
        <f>IF(ISNUMBER(VLOOKUP($B1794,Stats!$A$2:$AA$19,2,FALSE))=FALSE,"",IF(ISNUMBER(AA1794),(AA1794-VLOOKUP($B1794,Stats!$A$2:$AA$19,12,FALSE))/VLOOKUP($B1794,Stats!$A$2:$AA$19,26,FALSE),""))</f>
        <v>-0.18459952734318116</v>
      </c>
      <c r="BN1794" s="46" t="str">
        <f>IF(ISNUMBER(VLOOKUP($B1794,Stats!$A$2:$AA$19,2,FALSE))=FALSE,"",IF(ISNUMBER(#REF!),(#REF!-VLOOKUP($B1794,Stats!$A$2:$AA$19,13,FALSE))/VLOOKUP($B1794,Stats!$A$2:$AA$19,27,FALSE),""))</f>
        <v/>
      </c>
      <c r="BO1794" s="46" t="str">
        <f>IF(ISNUMBER(VLOOKUP($B1794,Stats!$A$2:$AA$19,2,FALSE))=FALSE,"",IF(ISNUMBER(#REF!),(#REF!-VLOOKUP($B1794,Stats!$A$2:$AA$19,14,FALSE))/VLOOKUP($B1794,Stats!$A$2:$AB$19,28,FALSE),""))</f>
        <v/>
      </c>
      <c r="BP1794" s="46"/>
      <c r="BQ1794" s="46">
        <f>IF(ISNUMBER(VLOOKUP($B1794,Stats!$A$2:$AA$19,2,FALSE))=FALSE,"",IF(ISNUMBER(BM1794),BM1794,(VLOOKUP($B1794,Stats!$A$2:$AT$19,46,FALSE)-VLOOKUP($B1794,Stats!$A$2:$AA$19,12,FALSE))/VLOOKUP($B1794,Stats!$A$2:$AA$19,26,FALSE)))</f>
        <v>-0.18459952734318116</v>
      </c>
      <c r="BR1794" s="51">
        <f t="shared" si="369"/>
        <v>-0.18459952734318116</v>
      </c>
      <c r="BS1794" s="32" t="str">
        <f t="shared" si="363"/>
        <v>13662_201501</v>
      </c>
      <c r="BT1794" s="53">
        <f t="shared" si="364"/>
        <v>-0.27078883325337366</v>
      </c>
    </row>
    <row r="1795" spans="1:72" x14ac:dyDescent="0.15">
      <c r="A1795" s="16">
        <v>13662</v>
      </c>
      <c r="B1795" s="17">
        <v>201502</v>
      </c>
      <c r="C1795" s="3">
        <v>0</v>
      </c>
      <c r="D1795" s="23">
        <v>3.6625245258338879E-2</v>
      </c>
      <c r="E1795" s="18">
        <v>2.785777792022508E-2</v>
      </c>
      <c r="F1795" s="24">
        <v>7</v>
      </c>
      <c r="G1795" s="24">
        <v>3</v>
      </c>
      <c r="H1795" s="20">
        <v>1.7514172004569537E-2</v>
      </c>
      <c r="I1795" s="20">
        <v>-2.7660969815897718E-2</v>
      </c>
      <c r="J1795" s="24">
        <v>3</v>
      </c>
      <c r="K1795" s="24">
        <v>1</v>
      </c>
      <c r="L1795" s="20">
        <v>3.2047089601046519E-2</v>
      </c>
      <c r="M1795" s="20">
        <v>-6.5244667503136844E-2</v>
      </c>
      <c r="N1795" s="19">
        <v>1.5980000000000001</v>
      </c>
      <c r="O1795" s="19">
        <v>1.0316333118140737</v>
      </c>
      <c r="P1795" s="25">
        <v>42026</v>
      </c>
      <c r="Q1795" s="20">
        <v>-6.5244667503136844E-2</v>
      </c>
      <c r="R1795" s="25">
        <v>42023</v>
      </c>
      <c r="S1795" s="25">
        <f>IF(ISNUMBER(R1795),VLOOKUP(B1795,Index!$B$3:$AB$18,27,FALSE),"")</f>
        <v>42023</v>
      </c>
      <c r="T1795" s="25">
        <f>IF(ISNUMBER($R1795),VLOOKUP($B1795,Index!$B$21:$AB$36,27,FALSE),"")</f>
        <v>42023</v>
      </c>
      <c r="U1795" s="25">
        <f>IF(ISNUMBER($R1795),VLOOKUP($B1795,Index!$B$39:$AB$54,27,FALSE),"")</f>
        <v>42027</v>
      </c>
      <c r="W1795" s="18">
        <v>1.0987573577501664</v>
      </c>
      <c r="X1795" s="19">
        <v>0.7</v>
      </c>
      <c r="Y1795" s="18">
        <v>0.52856417267435829</v>
      </c>
      <c r="Z1795" s="19">
        <f t="shared" si="365"/>
        <v>0</v>
      </c>
      <c r="AA1795" s="21">
        <v>0.56135231674800101</v>
      </c>
      <c r="AB1795" s="3">
        <v>0</v>
      </c>
      <c r="AC1795" s="18">
        <v>1.207267731210127</v>
      </c>
      <c r="AD1795" s="19">
        <v>0.48999999999999994</v>
      </c>
      <c r="AE1795" s="18">
        <v>0.27938008463492886</v>
      </c>
      <c r="AF1795" s="19">
        <f t="shared" si="366"/>
        <v>0</v>
      </c>
      <c r="AG1795" s="21">
        <v>0.31511642351834807</v>
      </c>
      <c r="AH1795" s="3">
        <v>0</v>
      </c>
      <c r="AK1795" t="str">
        <f t="shared" si="375"/>
        <v/>
      </c>
      <c r="AL1795" t="str">
        <f t="shared" si="375"/>
        <v/>
      </c>
      <c r="AM1795" t="str">
        <f t="shared" si="375"/>
        <v/>
      </c>
      <c r="AN1795" t="str">
        <f t="shared" si="375"/>
        <v/>
      </c>
      <c r="AO1795" t="str">
        <f t="shared" si="375"/>
        <v/>
      </c>
      <c r="AP1795" t="str">
        <f t="shared" si="375"/>
        <v/>
      </c>
      <c r="AQ1795" t="str">
        <f t="shared" si="375"/>
        <v/>
      </c>
      <c r="AR1795" t="str">
        <f t="shared" si="375"/>
        <v/>
      </c>
      <c r="AS1795">
        <f t="shared" si="375"/>
        <v>0.56135231674800101</v>
      </c>
      <c r="AT1795" t="str">
        <f t="shared" si="375"/>
        <v/>
      </c>
      <c r="AU1795" t="str">
        <f t="shared" si="375"/>
        <v/>
      </c>
      <c r="AV1795" t="str">
        <f t="shared" si="375"/>
        <v/>
      </c>
      <c r="AW1795" t="str">
        <f t="shared" si="375"/>
        <v/>
      </c>
      <c r="AX1795" t="str">
        <f t="shared" si="375"/>
        <v/>
      </c>
      <c r="AZ1795" s="46">
        <f>IF(ISNUMBER(VLOOKUP($B1795,Stats!$A$2:$AA$19,2,FALSE))=FALSE,"",IF(ISNUMBER(W1795),(W1795-VLOOKUP($B1795,Stats!$A$2:$AA$19,2,FALSE))/VLOOKUP($B1795,Stats!$A$2:$AA$19,16,FALSE),""))</f>
        <v>0.55832385134018758</v>
      </c>
      <c r="BA1795" s="46">
        <f>IF(ISNUMBER(VLOOKUP($B1795,Stats!$A$2:$AA$19,2,FALSE))=FALSE,"",IF(ISNUMBER(X1795),(X1795-VLOOKUP($B1795,Stats!$A$2:$AA$19,3,FALSE))/VLOOKUP($B1795,Stats!$A$2:$AA$19,17,FALSE),""))</f>
        <v>0.38056958571220034</v>
      </c>
      <c r="BB1795" s="46"/>
      <c r="BC1795" s="46"/>
      <c r="BD1795" s="44">
        <f t="shared" ref="BD1795:BD1858" si="376">IF(ISNUMBER(AZ1795),MAX(-3,MIN(3,SUM(0,AZ1795)))*$AZ$1+MAX(-3,MIN(3,SUM(0,BA1795)))*$BA$1+$BB$1*MAX(-3,MIN(3,SUM(0,BC1795))),"")</f>
        <v>0.46944671852619396</v>
      </c>
      <c r="BE1795" s="46">
        <f>IF(ISNUMBER(VLOOKUP($B1795,Stats!$A$2:$AA$19,2,FALSE))=FALSE,"",IF(ISNUMBER(Y1795),(Y1795-VLOOKUP($B1795,Stats!$A$2:$AA$19,5,FALSE))/VLOOKUP($B1795,Stats!$A$2:$AA$19,19,FALSE),""))</f>
        <v>1.1311250708566054</v>
      </c>
      <c r="BF1795" s="46"/>
      <c r="BG1795" s="46"/>
      <c r="BH1795" s="46">
        <f>IF(ISNUMBER(VLOOKUP($B1795,Stats!$A$2:$AA$19,2,FALSE))=FALSE,"",IF(ISNUMBER(Z1795),(Z1795-VLOOKUP($B1795,Stats!$A$2:$AA$19,8,FALSE))/VLOOKUP($B1795,Stats!$A$2:$AA$19,22,FALSE),""))</f>
        <v>-0.48836753916131515</v>
      </c>
      <c r="BI1795" s="46" t="str">
        <f>IF(ISNUMBER(VLOOKUP($B1795,Stats!$A$2:$AA$19,2,FALSE))=FALSE,"",IF(ISNUMBER(#REF!),(#REF!-VLOOKUP($B1795,Stats!$A$2:$AA$19,9,FALSE))/VLOOKUP($B1795,Stats!$A$2:$AA$19,23,FALSE),""))</f>
        <v/>
      </c>
      <c r="BJ1795" s="46" t="str">
        <f>IF(ISNUMBER(VLOOKUP($B1795,Stats!$A$2:$AA$19,2,FALSE))=FALSE,"",IF(ISNUMBER(#REF!),(#REF!-VLOOKUP($B1795,Stats!$A$2:$AA$19,10,FALSE))/VLOOKUP($B1795,Stats!$A$2:$AA$19,24,FALSE),""))</f>
        <v/>
      </c>
      <c r="BK1795" s="44">
        <f t="shared" si="368"/>
        <v>-0.93829781134801826</v>
      </c>
      <c r="BL1795" s="46" t="str">
        <f>IF(ISNUMBER(VLOOKUP($B1795,Stats!$A$2:$AA$19,2,FALSE))=FALSE,"",IF(ISNUMBER(#REF!),(#REF!-VLOOKUP($B1795,Stats!$A$2:$AA$19,11,FALSE))/VLOOKUP($B1795,Stats!$A$2:$AA$19,25,FALSE),""))</f>
        <v/>
      </c>
      <c r="BM1795" s="46">
        <f>IF(ISNUMBER(VLOOKUP($B1795,Stats!$A$2:$AA$19,2,FALSE))=FALSE,"",IF(ISNUMBER(AA1795),(AA1795-VLOOKUP($B1795,Stats!$A$2:$AA$19,12,FALSE))/VLOOKUP($B1795,Stats!$A$2:$AA$19,26,FALSE),""))</f>
        <v>-0.2989996812743686</v>
      </c>
      <c r="BN1795" s="46" t="str">
        <f>IF(ISNUMBER(VLOOKUP($B1795,Stats!$A$2:$AA$19,2,FALSE))=FALSE,"",IF(ISNUMBER(#REF!),(#REF!-VLOOKUP($B1795,Stats!$A$2:$AA$19,13,FALSE))/VLOOKUP($B1795,Stats!$A$2:$AA$19,27,FALSE),""))</f>
        <v/>
      </c>
      <c r="BO1795" s="46" t="str">
        <f>IF(ISNUMBER(VLOOKUP($B1795,Stats!$A$2:$AA$19,2,FALSE))=FALSE,"",IF(ISNUMBER(#REF!),(#REF!-VLOOKUP($B1795,Stats!$A$2:$AA$19,14,FALSE))/VLOOKUP($B1795,Stats!$A$2:$AB$19,28,FALSE),""))</f>
        <v/>
      </c>
      <c r="BP1795" s="46"/>
      <c r="BQ1795" s="46">
        <f>IF(ISNUMBER(VLOOKUP($B1795,Stats!$A$2:$AA$19,2,FALSE))=FALSE,"",IF(ISNUMBER(BM1795),BM1795,(VLOOKUP($B1795,Stats!$A$2:$AT$19,46,FALSE)-VLOOKUP($B1795,Stats!$A$2:$AA$19,12,FALSE))/VLOOKUP($B1795,Stats!$A$2:$AA$19,26,FALSE)))</f>
        <v>-0.2989996812743686</v>
      </c>
      <c r="BR1795" s="51">
        <f t="shared" si="369"/>
        <v>-0.2989996812743686</v>
      </c>
      <c r="BS1795" s="32" t="str">
        <f t="shared" ref="BS1795:BS1858" si="377">IF(ISNUMBER(AZ1795),CONCATENATE(A1795,"_",B1795),"")</f>
        <v>13662_201502</v>
      </c>
      <c r="BT1795" s="53">
        <f t="shared" ref="BT1795:BT1858" si="378">IF(ISNUMBER(AZ1795),BD1795*$BD$1+BK1795*$BK$1+$BR$1*BR1795,"")</f>
        <v>-0.52888927935844576</v>
      </c>
    </row>
    <row r="1796" spans="1:72" x14ac:dyDescent="0.15">
      <c r="A1796" s="16">
        <v>13662</v>
      </c>
      <c r="B1796" s="17">
        <v>201503</v>
      </c>
      <c r="C1796" s="3">
        <v>0</v>
      </c>
      <c r="D1796" s="23">
        <v>-3.9116719242902276E-2</v>
      </c>
      <c r="E1796" s="18">
        <v>1.0002730895419896E-2</v>
      </c>
      <c r="F1796" s="24">
        <v>3</v>
      </c>
      <c r="G1796" s="24">
        <v>7</v>
      </c>
      <c r="H1796" s="20">
        <v>9.2838396822828937E-3</v>
      </c>
      <c r="I1796" s="20">
        <v>-9.6034460095041664E-3</v>
      </c>
      <c r="J1796" s="24">
        <v>2</v>
      </c>
      <c r="K1796" s="24">
        <v>4</v>
      </c>
      <c r="L1796" s="20">
        <v>1.3880126182965302E-2</v>
      </c>
      <c r="M1796" s="20">
        <v>-1.4239482200647302E-2</v>
      </c>
      <c r="N1796" s="19">
        <v>1.6160000000000001</v>
      </c>
      <c r="O1796" s="19">
        <v>1.0056004978220288</v>
      </c>
      <c r="P1796" s="25">
        <v>42031</v>
      </c>
      <c r="Q1796" s="20">
        <v>-5.7549504950495156E-2</v>
      </c>
      <c r="R1796" s="25">
        <v>42041</v>
      </c>
      <c r="S1796" s="25">
        <f>IF(ISNUMBER(R1796),VLOOKUP(B1796,Index!$B$3:$AB$18,27,FALSE),"")</f>
        <v>42041</v>
      </c>
      <c r="T1796" s="25">
        <f>IF(ISNUMBER($R1796),VLOOKUP($B1796,Index!$B$21:$AB$36,27,FALSE),"")</f>
        <v>42041</v>
      </c>
      <c r="U1796" s="25">
        <f>IF(ISNUMBER($R1796),VLOOKUP($B1796,Index!$B$39:$AB$54,27,FALSE),"")</f>
        <v>42034</v>
      </c>
      <c r="W1796" s="18">
        <v>-1.1735015772870683</v>
      </c>
      <c r="X1796" s="19">
        <v>0.3</v>
      </c>
      <c r="Y1796" s="18">
        <v>0.18978847470757432</v>
      </c>
      <c r="Z1796" s="19">
        <f t="shared" ref="Z1796:Z1859" si="379">IF(ISNUMBER(B1796),ABS(R1796-S1796),"")</f>
        <v>0</v>
      </c>
      <c r="AA1796" s="21" t="s">
        <v>25</v>
      </c>
      <c r="AB1796" s="3">
        <v>0</v>
      </c>
      <c r="AC1796" s="18">
        <v>1.3771059518952371</v>
      </c>
      <c r="AD1796" s="19">
        <v>0.09</v>
      </c>
      <c r="AE1796" s="18">
        <v>3.6019665131827576E-2</v>
      </c>
      <c r="AF1796" s="19">
        <f t="shared" ref="AF1796:AF1859" si="380">IF(ISNUMBER(B1796),(ABS(R1796-S1796))^2,"")</f>
        <v>0</v>
      </c>
      <c r="AG1796" s="21" t="s">
        <v>25</v>
      </c>
      <c r="AH1796" s="3">
        <v>0</v>
      </c>
      <c r="AK1796" t="str">
        <f t="shared" si="375"/>
        <v/>
      </c>
      <c r="AL1796" t="str">
        <f t="shared" si="375"/>
        <v/>
      </c>
      <c r="AM1796" t="str">
        <f t="shared" si="375"/>
        <v/>
      </c>
      <c r="AN1796" t="str">
        <f t="shared" si="375"/>
        <v/>
      </c>
      <c r="AO1796" t="str">
        <f t="shared" si="375"/>
        <v/>
      </c>
      <c r="AP1796" t="str">
        <f t="shared" si="375"/>
        <v/>
      </c>
      <c r="AQ1796" t="str">
        <f t="shared" si="375"/>
        <v/>
      </c>
      <c r="AR1796" t="str">
        <f t="shared" si="375"/>
        <v/>
      </c>
      <c r="AS1796" t="str">
        <f t="shared" si="375"/>
        <v/>
      </c>
      <c r="AT1796" t="str">
        <f t="shared" si="375"/>
        <v/>
      </c>
      <c r="AU1796" t="str">
        <f t="shared" si="375"/>
        <v/>
      </c>
      <c r="AV1796" t="str">
        <f t="shared" si="375"/>
        <v/>
      </c>
      <c r="AW1796" t="str">
        <f t="shared" si="375"/>
        <v/>
      </c>
      <c r="AX1796" t="str">
        <f t="shared" si="375"/>
        <v/>
      </c>
      <c r="AZ1796" s="46">
        <f>IF(ISNUMBER(VLOOKUP($B1796,Stats!$A$2:$AA$19,2,FALSE))=FALSE,"",IF(ISNUMBER(W1796),(W1796-VLOOKUP($B1796,Stats!$A$2:$AA$19,2,FALSE))/VLOOKUP($B1796,Stats!$A$2:$AA$19,16,FALSE),""))</f>
        <v>-0.50513179107891182</v>
      </c>
      <c r="BA1796" s="46">
        <f>IF(ISNUMBER(VLOOKUP($B1796,Stats!$A$2:$AA$19,2,FALSE))=FALSE,"",IF(ISNUMBER(X1796),(X1796-VLOOKUP($B1796,Stats!$A$2:$AA$19,3,FALSE))/VLOOKUP($B1796,Stats!$A$2:$AA$19,17,FALSE),""))</f>
        <v>-0.45237065647630298</v>
      </c>
      <c r="BB1796" s="46"/>
      <c r="BC1796" s="46"/>
      <c r="BD1796" s="44">
        <f t="shared" si="376"/>
        <v>-0.47875122377760737</v>
      </c>
      <c r="BE1796" s="46">
        <f>IF(ISNUMBER(VLOOKUP($B1796,Stats!$A$2:$AA$19,2,FALSE))=FALSE,"",IF(ISNUMBER(Y1796),(Y1796-VLOOKUP($B1796,Stats!$A$2:$AA$19,5,FALSE))/VLOOKUP($B1796,Stats!$A$2:$AA$19,19,FALSE),""))</f>
        <v>0.33208987908915055</v>
      </c>
      <c r="BF1796" s="46"/>
      <c r="BG1796" s="46"/>
      <c r="BH1796" s="46">
        <f>IF(ISNUMBER(VLOOKUP($B1796,Stats!$A$2:$AA$19,2,FALSE))=FALSE,"",IF(ISNUMBER(Z1796),(Z1796-VLOOKUP($B1796,Stats!$A$2:$AA$19,8,FALSE))/VLOOKUP($B1796,Stats!$A$2:$AA$19,22,FALSE),""))</f>
        <v>-0.64412337137479436</v>
      </c>
      <c r="BI1796" s="46" t="str">
        <f>IF(ISNUMBER(VLOOKUP($B1796,Stats!$A$2:$AA$19,2,FALSE))=FALSE,"",IF(ISNUMBER(#REF!),(#REF!-VLOOKUP($B1796,Stats!$A$2:$AA$19,9,FALSE))/VLOOKUP($B1796,Stats!$A$2:$AA$19,23,FALSE),""))</f>
        <v/>
      </c>
      <c r="BJ1796" s="46" t="str">
        <f>IF(ISNUMBER(VLOOKUP($B1796,Stats!$A$2:$AA$19,2,FALSE))=FALSE,"",IF(ISNUMBER(#REF!),(#REF!-VLOOKUP($B1796,Stats!$A$2:$AA$19,10,FALSE))/VLOOKUP($B1796,Stats!$A$2:$AA$19,24,FALSE),""))</f>
        <v/>
      </c>
      <c r="BK1796" s="44">
        <f t="shared" si="368"/>
        <v>-0.4256999267748437</v>
      </c>
      <c r="BL1796" s="46" t="str">
        <f>IF(ISNUMBER(VLOOKUP($B1796,Stats!$A$2:$AA$19,2,FALSE))=FALSE,"",IF(ISNUMBER(#REF!),(#REF!-VLOOKUP($B1796,Stats!$A$2:$AA$19,11,FALSE))/VLOOKUP($B1796,Stats!$A$2:$AA$19,25,FALSE),""))</f>
        <v/>
      </c>
      <c r="BM1796" s="46" t="str">
        <f>IF(ISNUMBER(VLOOKUP($B1796,Stats!$A$2:$AA$19,2,FALSE))=FALSE,"",IF(ISNUMBER(AA1796),(AA1796-VLOOKUP($B1796,Stats!$A$2:$AA$19,12,FALSE))/VLOOKUP($B1796,Stats!$A$2:$AA$19,26,FALSE),""))</f>
        <v/>
      </c>
      <c r="BN1796" s="46" t="str">
        <f>IF(ISNUMBER(VLOOKUP($B1796,Stats!$A$2:$AA$19,2,FALSE))=FALSE,"",IF(ISNUMBER(#REF!),(#REF!-VLOOKUP($B1796,Stats!$A$2:$AA$19,13,FALSE))/VLOOKUP($B1796,Stats!$A$2:$AA$19,27,FALSE),""))</f>
        <v/>
      </c>
      <c r="BO1796" s="46" t="str">
        <f>IF(ISNUMBER(VLOOKUP($B1796,Stats!$A$2:$AA$19,2,FALSE))=FALSE,"",IF(ISNUMBER(#REF!),(#REF!-VLOOKUP($B1796,Stats!$A$2:$AA$19,14,FALSE))/VLOOKUP($B1796,Stats!$A$2:$AB$19,28,FALSE),""))</f>
        <v/>
      </c>
      <c r="BP1796" s="46"/>
      <c r="BQ1796" s="46">
        <f>IF(ISNUMBER(VLOOKUP($B1796,Stats!$A$2:$AA$19,2,FALSE))=FALSE,"",IF(ISNUMBER(BM1796),BM1796,(VLOOKUP($B1796,Stats!$A$2:$AT$19,46,FALSE)-VLOOKUP($B1796,Stats!$A$2:$AA$19,12,FALSE))/VLOOKUP($B1796,Stats!$A$2:$AA$19,26,FALSE)))</f>
        <v>-0.53964354662323732</v>
      </c>
      <c r="BR1796" s="51">
        <f t="shared" si="369"/>
        <v>-0.53964354662323732</v>
      </c>
      <c r="BS1796" s="32" t="str">
        <f t="shared" si="377"/>
        <v>13662_201503</v>
      </c>
      <c r="BT1796" s="53">
        <f t="shared" si="378"/>
        <v>-0.45909891014507515</v>
      </c>
    </row>
    <row r="1797" spans="1:72" x14ac:dyDescent="0.15">
      <c r="A1797" s="16">
        <v>13662</v>
      </c>
      <c r="B1797" s="17">
        <v>201504</v>
      </c>
      <c r="C1797" s="3">
        <v>0</v>
      </c>
      <c r="D1797" s="23">
        <v>5.1214707813525884E-2</v>
      </c>
      <c r="E1797" s="18">
        <v>3.7326499469565642E-3</v>
      </c>
      <c r="F1797" s="24">
        <v>6</v>
      </c>
      <c r="G1797" s="24">
        <v>1</v>
      </c>
      <c r="H1797" s="20">
        <v>8.467666312758082E-3</v>
      </c>
      <c r="I1797" s="20">
        <v>-6.3938618925840629E-4</v>
      </c>
      <c r="J1797" s="24">
        <v>3</v>
      </c>
      <c r="K1797" s="24">
        <v>1</v>
      </c>
      <c r="L1797" s="20">
        <v>1.0094637223974745E-2</v>
      </c>
      <c r="M1797" s="20">
        <v>-6.3938618925840629E-4</v>
      </c>
      <c r="N1797" s="19">
        <v>1.601</v>
      </c>
      <c r="O1797" s="19">
        <v>1.0436766623207301</v>
      </c>
      <c r="P1797" s="25">
        <v>42052</v>
      </c>
      <c r="Q1797" s="20">
        <v>-6.3938618925840629E-4</v>
      </c>
      <c r="R1797" s="25">
        <v>42047</v>
      </c>
      <c r="S1797" s="25">
        <f>IF(ISNUMBER(R1797),VLOOKUP(B1797,Index!$B$3:$AB$18,27,FALSE),"")</f>
        <v>42044</v>
      </c>
      <c r="T1797" s="25">
        <f>IF(ISNUMBER($R1797),VLOOKUP($B1797,Index!$B$21:$AB$36,27,FALSE),"")</f>
        <v>42044</v>
      </c>
      <c r="U1797" s="25">
        <f>IF(ISNUMBER($R1797),VLOOKUP($B1797,Index!$B$39:$AB$54,27,FALSE),"")</f>
        <v>42052</v>
      </c>
      <c r="W1797" s="18">
        <v>2.0485883125410354</v>
      </c>
      <c r="X1797" s="19">
        <v>0.8571428571428571</v>
      </c>
      <c r="Y1797" s="18">
        <v>7.082205324293657E-2</v>
      </c>
      <c r="Z1797" s="19">
        <f t="shared" si="379"/>
        <v>3</v>
      </c>
      <c r="AA1797" s="21">
        <v>80.099803020342677</v>
      </c>
      <c r="AB1797" s="3">
        <v>0</v>
      </c>
      <c r="AC1797" s="18">
        <v>4.1967140742797264</v>
      </c>
      <c r="AD1797" s="19">
        <v>0.73469387755102034</v>
      </c>
      <c r="AE1797" s="18">
        <v>5.0157632255453423E-3</v>
      </c>
      <c r="AF1797" s="19">
        <f t="shared" si="380"/>
        <v>9</v>
      </c>
      <c r="AG1797" s="21">
        <v>6415.9784438976976</v>
      </c>
      <c r="AH1797" s="3">
        <v>0</v>
      </c>
      <c r="AK1797" t="str">
        <f t="shared" si="375"/>
        <v/>
      </c>
      <c r="AL1797" t="str">
        <f t="shared" si="375"/>
        <v/>
      </c>
      <c r="AM1797" t="str">
        <f t="shared" si="375"/>
        <v/>
      </c>
      <c r="AN1797" t="str">
        <f t="shared" si="375"/>
        <v/>
      </c>
      <c r="AO1797" t="str">
        <f t="shared" si="375"/>
        <v/>
      </c>
      <c r="AP1797" t="str">
        <f t="shared" si="375"/>
        <v/>
      </c>
      <c r="AQ1797" t="str">
        <f t="shared" si="375"/>
        <v/>
      </c>
      <c r="AR1797" t="str">
        <f t="shared" si="375"/>
        <v/>
      </c>
      <c r="AS1797" t="str">
        <f t="shared" si="375"/>
        <v/>
      </c>
      <c r="AT1797" t="str">
        <f t="shared" si="375"/>
        <v/>
      </c>
      <c r="AU1797">
        <f t="shared" si="375"/>
        <v>80.099803020342677</v>
      </c>
      <c r="AV1797" t="str">
        <f t="shared" si="375"/>
        <v/>
      </c>
      <c r="AW1797" t="str">
        <f t="shared" si="375"/>
        <v/>
      </c>
      <c r="AX1797" t="str">
        <f t="shared" si="375"/>
        <v/>
      </c>
      <c r="AZ1797" s="46">
        <f>IF(ISNUMBER(VLOOKUP($B1797,Stats!$A$2:$AA$19,2,FALSE))=FALSE,"",IF(ISNUMBER(W1797),(W1797-VLOOKUP($B1797,Stats!$A$2:$AA$19,2,FALSE))/VLOOKUP($B1797,Stats!$A$2:$AA$19,16,FALSE),""))</f>
        <v>0.20334890223302182</v>
      </c>
      <c r="BA1797" s="46">
        <f>IF(ISNUMBER(VLOOKUP($B1797,Stats!$A$2:$AA$19,2,FALSE))=FALSE,"",IF(ISNUMBER(X1797),(X1797-VLOOKUP($B1797,Stats!$A$2:$AA$19,3,FALSE))/VLOOKUP($B1797,Stats!$A$2:$AA$19,17,FALSE),""))</f>
        <v>-2.8916520771255196E-2</v>
      </c>
      <c r="BB1797" s="46"/>
      <c r="BC1797" s="46"/>
      <c r="BD1797" s="44">
        <f t="shared" si="376"/>
        <v>8.7216190730883311E-2</v>
      </c>
      <c r="BE1797" s="46">
        <f>IF(ISNUMBER(VLOOKUP($B1797,Stats!$A$2:$AA$19,2,FALSE))=FALSE,"",IF(ISNUMBER(Y1797),(Y1797-VLOOKUP($B1797,Stats!$A$2:$AA$19,5,FALSE))/VLOOKUP($B1797,Stats!$A$2:$AA$19,19,FALSE),""))</f>
        <v>-0.39937027683411297</v>
      </c>
      <c r="BF1797" s="46"/>
      <c r="BG1797" s="46"/>
      <c r="BH1797" s="46">
        <f>IF(ISNUMBER(VLOOKUP($B1797,Stats!$A$2:$AA$19,2,FALSE))=FALSE,"",IF(ISNUMBER(Z1797),(Z1797-VLOOKUP($B1797,Stats!$A$2:$AA$19,8,FALSE))/VLOOKUP($B1797,Stats!$A$2:$AA$19,22,FALSE),""))</f>
        <v>0.82333517526415878</v>
      </c>
      <c r="BI1797" s="46" t="str">
        <f>IF(ISNUMBER(VLOOKUP($B1797,Stats!$A$2:$AA$19,2,FALSE))=FALSE,"",IF(ISNUMBER(#REF!),(#REF!-VLOOKUP($B1797,Stats!$A$2:$AA$19,9,FALSE))/VLOOKUP($B1797,Stats!$A$2:$AA$19,23,FALSE),""))</f>
        <v/>
      </c>
      <c r="BJ1797" s="46" t="str">
        <f>IF(ISNUMBER(VLOOKUP($B1797,Stats!$A$2:$AA$19,2,FALSE))=FALSE,"",IF(ISNUMBER(#REF!),(#REF!-VLOOKUP($B1797,Stats!$A$2:$AA$19,10,FALSE))/VLOOKUP($B1797,Stats!$A$2:$AA$19,24,FALSE),""))</f>
        <v/>
      </c>
      <c r="BK1797" s="44">
        <f t="shared" ref="BK1797:BK1860" si="381">IF(ISNUMBER(AZ1797),(MAX(-3,MIN(3,SUM(0,-BE1797)))*$BE$1+MAX(-3,MIN(3,SUM(0,-BF1797)))*$BF$1+$BG$1*MAX(-3,MIN(3,SUM(0,-BG1797)))+$BH$1*MAX(-3,MIN(3,SUM(0,BH1797)))+$BI$1*MAX(-3,MIN(3,SUM(0,BI1797)))+$BJ$1*MAX(-3,MIN(3,SUM(0,BJ1797)))),"")</f>
        <v>0.52655974636312664</v>
      </c>
      <c r="BL1797" s="46" t="str">
        <f>IF(ISNUMBER(VLOOKUP($B1797,Stats!$A$2:$AA$19,2,FALSE))=FALSE,"",IF(ISNUMBER(#REF!),(#REF!-VLOOKUP($B1797,Stats!$A$2:$AA$19,11,FALSE))/VLOOKUP($B1797,Stats!$A$2:$AA$19,25,FALSE),""))</f>
        <v/>
      </c>
      <c r="BM1797" s="46">
        <f>IF(ISNUMBER(VLOOKUP($B1797,Stats!$A$2:$AA$19,2,FALSE))=FALSE,"",IF(ISNUMBER(AA1797),(AA1797-VLOOKUP($B1797,Stats!$A$2:$AA$19,12,FALSE))/VLOOKUP($B1797,Stats!$A$2:$AA$19,26,FALSE),""))</f>
        <v>0.28118508841191603</v>
      </c>
      <c r="BN1797" s="46" t="str">
        <f>IF(ISNUMBER(VLOOKUP($B1797,Stats!$A$2:$AA$19,2,FALSE))=FALSE,"",IF(ISNUMBER(#REF!),(#REF!-VLOOKUP($B1797,Stats!$A$2:$AA$19,13,FALSE))/VLOOKUP($B1797,Stats!$A$2:$AA$19,27,FALSE),""))</f>
        <v/>
      </c>
      <c r="BO1797" s="46" t="str">
        <f>IF(ISNUMBER(VLOOKUP($B1797,Stats!$A$2:$AA$19,2,FALSE))=FALSE,"",IF(ISNUMBER(#REF!),(#REF!-VLOOKUP($B1797,Stats!$A$2:$AA$19,14,FALSE))/VLOOKUP($B1797,Stats!$A$2:$AB$19,28,FALSE),""))</f>
        <v/>
      </c>
      <c r="BP1797" s="46"/>
      <c r="BQ1797" s="46">
        <f>IF(ISNUMBER(VLOOKUP($B1797,Stats!$A$2:$AA$19,2,FALSE))=FALSE,"",IF(ISNUMBER(BM1797),BM1797,(VLOOKUP($B1797,Stats!$A$2:$AT$19,46,FALSE)-VLOOKUP($B1797,Stats!$A$2:$AA$19,12,FALSE))/VLOOKUP($B1797,Stats!$A$2:$AA$19,26,FALSE)))</f>
        <v>0.28118508841191603</v>
      </c>
      <c r="BR1797" s="51">
        <f t="shared" si="369"/>
        <v>0.28118508841191603</v>
      </c>
      <c r="BS1797" s="32" t="str">
        <f t="shared" si="377"/>
        <v>13662_201504</v>
      </c>
      <c r="BT1797" s="53">
        <f t="shared" si="378"/>
        <v>0.38961610364643584</v>
      </c>
    </row>
    <row r="1798" spans="1:72" x14ac:dyDescent="0.15">
      <c r="A1798" s="16">
        <v>13662</v>
      </c>
      <c r="B1798" s="17">
        <v>201505</v>
      </c>
      <c r="C1798" s="3">
        <v>0</v>
      </c>
      <c r="D1798" s="23">
        <v>-4.9968769519050937E-3</v>
      </c>
      <c r="E1798" s="18">
        <v>8.5297109342121289E-3</v>
      </c>
      <c r="F1798" s="24">
        <v>2</v>
      </c>
      <c r="G1798" s="24">
        <v>6</v>
      </c>
      <c r="H1798" s="20">
        <v>1.1910658075552694E-2</v>
      </c>
      <c r="I1798" s="20">
        <v>-4.7625479533500159E-3</v>
      </c>
      <c r="J1798" s="24">
        <v>1</v>
      </c>
      <c r="K1798" s="24">
        <v>3</v>
      </c>
      <c r="L1798" s="20">
        <v>1.4411027568922208E-2</v>
      </c>
      <c r="M1798" s="20">
        <v>-1.0559006211180222E-2</v>
      </c>
      <c r="N1798" s="19">
        <v>1.619</v>
      </c>
      <c r="O1798" s="19">
        <v>1.0125078173858661</v>
      </c>
      <c r="P1798" s="25">
        <v>42067</v>
      </c>
      <c r="Q1798" s="20">
        <v>-1.6059295861643008E-2</v>
      </c>
      <c r="R1798" s="25">
        <v>42069</v>
      </c>
      <c r="S1798" s="25">
        <f>IF(ISNUMBER(R1798),VLOOKUP(B1798,Index!$B$3:$AB$18,27,FALSE),"")</f>
        <v>42069</v>
      </c>
      <c r="T1798" s="25">
        <f>IF(ISNUMBER($R1798),VLOOKUP($B1798,Index!$B$21:$AB$36,27,FALSE),"")</f>
        <v>42069</v>
      </c>
      <c r="U1798" s="25">
        <f>IF(ISNUMBER($R1798),VLOOKUP($B1798,Index!$B$39:$AB$54,27,FALSE),"")</f>
        <v>42069</v>
      </c>
      <c r="W1798" s="18">
        <v>-0.17988757026858337</v>
      </c>
      <c r="X1798" s="19">
        <v>0.25</v>
      </c>
      <c r="Y1798" s="18">
        <v>0.16183988600971783</v>
      </c>
      <c r="Z1798" s="19">
        <f t="shared" si="379"/>
        <v>0</v>
      </c>
      <c r="AA1798" s="21" t="s">
        <v>25</v>
      </c>
      <c r="AB1798" s="3">
        <v>0</v>
      </c>
      <c r="AC1798" s="18">
        <v>3.2359537937134523E-2</v>
      </c>
      <c r="AD1798" s="19">
        <v>6.25E-2</v>
      </c>
      <c r="AE1798" s="18">
        <v>2.6192148703638458E-2</v>
      </c>
      <c r="AF1798" s="19">
        <f t="shared" si="380"/>
        <v>0</v>
      </c>
      <c r="AG1798" s="21" t="s">
        <v>25</v>
      </c>
      <c r="AH1798" s="3">
        <v>0</v>
      </c>
      <c r="AK1798" t="str">
        <f t="shared" si="375"/>
        <v/>
      </c>
      <c r="AL1798" t="str">
        <f t="shared" si="375"/>
        <v/>
      </c>
      <c r="AM1798" t="str">
        <f t="shared" si="375"/>
        <v/>
      </c>
      <c r="AN1798" t="str">
        <f t="shared" si="375"/>
        <v/>
      </c>
      <c r="AO1798" t="str">
        <f t="shared" si="375"/>
        <v/>
      </c>
      <c r="AP1798" t="str">
        <f t="shared" si="375"/>
        <v/>
      </c>
      <c r="AQ1798" t="str">
        <f t="shared" si="375"/>
        <v/>
      </c>
      <c r="AR1798" t="str">
        <f t="shared" si="375"/>
        <v/>
      </c>
      <c r="AS1798" t="str">
        <f t="shared" si="375"/>
        <v/>
      </c>
      <c r="AT1798" t="str">
        <f t="shared" si="375"/>
        <v/>
      </c>
      <c r="AU1798" t="str">
        <f t="shared" si="375"/>
        <v/>
      </c>
      <c r="AV1798" t="str">
        <f t="shared" si="375"/>
        <v/>
      </c>
      <c r="AW1798" t="str">
        <f t="shared" si="375"/>
        <v/>
      </c>
      <c r="AX1798" t="str">
        <f t="shared" si="375"/>
        <v/>
      </c>
      <c r="AZ1798" s="46">
        <f>IF(ISNUMBER(VLOOKUP($B1798,Stats!$A$2:$AA$19,2,FALSE))=FALSE,"",IF(ISNUMBER(W1798),(W1798-VLOOKUP($B1798,Stats!$A$2:$AA$19,2,FALSE))/VLOOKUP($B1798,Stats!$A$2:$AA$19,16,FALSE),""))</f>
        <v>-0.4966135076805942</v>
      </c>
      <c r="BA1798" s="46">
        <f>IF(ISNUMBER(VLOOKUP($B1798,Stats!$A$2:$AA$19,2,FALSE))=FALSE,"",IF(ISNUMBER(X1798),(X1798-VLOOKUP($B1798,Stats!$A$2:$AA$19,3,FALSE))/VLOOKUP($B1798,Stats!$A$2:$AA$19,17,FALSE),""))</f>
        <v>-2.2840096428992398</v>
      </c>
      <c r="BB1798" s="46"/>
      <c r="BC1798" s="46"/>
      <c r="BD1798" s="44">
        <f t="shared" si="376"/>
        <v>-1.3903115752899171</v>
      </c>
      <c r="BE1798" s="46">
        <f>IF(ISNUMBER(VLOOKUP($B1798,Stats!$A$2:$AA$19,2,FALSE))=FALSE,"",IF(ISNUMBER(Y1798),(Y1798-VLOOKUP($B1798,Stats!$A$2:$AA$19,5,FALSE))/VLOOKUP($B1798,Stats!$A$2:$AA$19,19,FALSE),""))</f>
        <v>-7.3176711608120601E-2</v>
      </c>
      <c r="BF1798" s="46"/>
      <c r="BG1798" s="46"/>
      <c r="BH1798" s="46">
        <f>IF(ISNUMBER(VLOOKUP($B1798,Stats!$A$2:$AA$19,2,FALSE))=FALSE,"",IF(ISNUMBER(Z1798),(Z1798-VLOOKUP($B1798,Stats!$A$2:$AA$19,8,FALSE))/VLOOKUP($B1798,Stats!$A$2:$AA$19,22,FALSE),""))</f>
        <v>-0.59810804423176478</v>
      </c>
      <c r="BI1798" s="46" t="str">
        <f>IF(ISNUMBER(VLOOKUP($B1798,Stats!$A$2:$AA$19,2,FALSE))=FALSE,"",IF(ISNUMBER(#REF!),(#REF!-VLOOKUP($B1798,Stats!$A$2:$AA$19,9,FALSE))/VLOOKUP($B1798,Stats!$A$2:$AA$19,23,FALSE),""))</f>
        <v/>
      </c>
      <c r="BJ1798" s="46" t="str">
        <f>IF(ISNUMBER(VLOOKUP($B1798,Stats!$A$2:$AA$19,2,FALSE))=FALSE,"",IF(ISNUMBER(#REF!),(#REF!-VLOOKUP($B1798,Stats!$A$2:$AA$19,10,FALSE))/VLOOKUP($B1798,Stats!$A$2:$AA$19,24,FALSE),""))</f>
        <v/>
      </c>
      <c r="BK1798" s="44">
        <f t="shared" si="381"/>
        <v>-0.12820871514384502</v>
      </c>
      <c r="BL1798" s="46" t="str">
        <f>IF(ISNUMBER(VLOOKUP($B1798,Stats!$A$2:$AA$19,2,FALSE))=FALSE,"",IF(ISNUMBER(#REF!),(#REF!-VLOOKUP($B1798,Stats!$A$2:$AA$19,11,FALSE))/VLOOKUP($B1798,Stats!$A$2:$AA$19,25,FALSE),""))</f>
        <v/>
      </c>
      <c r="BM1798" s="46" t="str">
        <f>IF(ISNUMBER(VLOOKUP($B1798,Stats!$A$2:$AA$19,2,FALSE))=FALSE,"",IF(ISNUMBER(AA1798),(AA1798-VLOOKUP($B1798,Stats!$A$2:$AA$19,12,FALSE))/VLOOKUP($B1798,Stats!$A$2:$AA$19,26,FALSE),""))</f>
        <v/>
      </c>
      <c r="BN1798" s="46" t="str">
        <f>IF(ISNUMBER(VLOOKUP($B1798,Stats!$A$2:$AA$19,2,FALSE))=FALSE,"",IF(ISNUMBER(#REF!),(#REF!-VLOOKUP($B1798,Stats!$A$2:$AA$19,13,FALSE))/VLOOKUP($B1798,Stats!$A$2:$AA$19,27,FALSE),""))</f>
        <v/>
      </c>
      <c r="BO1798" s="46" t="str">
        <f>IF(ISNUMBER(VLOOKUP($B1798,Stats!$A$2:$AA$19,2,FALSE))=FALSE,"",IF(ISNUMBER(#REF!),(#REF!-VLOOKUP($B1798,Stats!$A$2:$AA$19,14,FALSE))/VLOOKUP($B1798,Stats!$A$2:$AB$19,28,FALSE),""))</f>
        <v/>
      </c>
      <c r="BP1798" s="46"/>
      <c r="BQ1798" s="46">
        <f>IF(ISNUMBER(VLOOKUP($B1798,Stats!$A$2:$AA$19,2,FALSE))=FALSE,"",IF(ISNUMBER(BM1798),BM1798,(VLOOKUP($B1798,Stats!$A$2:$AT$19,46,FALSE)-VLOOKUP($B1798,Stats!$A$2:$AA$19,12,FALSE))/VLOOKUP($B1798,Stats!$A$2:$AA$19,26,FALSE)))</f>
        <v>-0.36655208107354165</v>
      </c>
      <c r="BR1798" s="51">
        <f t="shared" ref="BR1798:BR1861" si="382">IF(ISNUMBER(AZ1798),MAX(-3,MIN(3,SUM(0,BQ1798)))*$BM$1+$BN$1*MAX(-3,MIN(3,SUM(0,BN1798)))+$BO$1*MAX(-3,MIN(3,SUM(0,BO1798))),"")</f>
        <v>-0.36655208107354165</v>
      </c>
      <c r="BS1798" s="32" t="str">
        <f t="shared" si="377"/>
        <v>13662_201505</v>
      </c>
      <c r="BT1798" s="53">
        <f t="shared" si="378"/>
        <v>-0.42829796035899881</v>
      </c>
    </row>
    <row r="1799" spans="1:72" x14ac:dyDescent="0.15">
      <c r="A1799" s="16">
        <v>13662</v>
      </c>
      <c r="B1799" s="17">
        <v>201506</v>
      </c>
      <c r="C1799" s="3">
        <v>0</v>
      </c>
      <c r="D1799" s="23">
        <v>4.0175768989328287E-2</v>
      </c>
      <c r="E1799" s="18">
        <v>5.735646546706461E-3</v>
      </c>
      <c r="F1799" s="24">
        <v>7</v>
      </c>
      <c r="G1799" s="24">
        <v>3</v>
      </c>
      <c r="H1799" s="20">
        <v>6.7203524256571291E-3</v>
      </c>
      <c r="I1799" s="20">
        <v>-2.4758563894595373E-3</v>
      </c>
      <c r="J1799" s="24">
        <v>3</v>
      </c>
      <c r="K1799" s="24">
        <v>1</v>
      </c>
      <c r="L1799" s="20">
        <v>1.23609394313966E-2</v>
      </c>
      <c r="M1799" s="20">
        <v>-5.5831265508685668E-3</v>
      </c>
      <c r="N1799" s="19">
        <v>1.657</v>
      </c>
      <c r="O1799" s="19">
        <v>1.0330423940149625</v>
      </c>
      <c r="P1799" s="25">
        <v>42083</v>
      </c>
      <c r="Q1799" s="20">
        <v>-5.5831265508685668E-3</v>
      </c>
      <c r="R1799" s="25">
        <v>42075</v>
      </c>
      <c r="S1799" s="25">
        <f>IF(ISNUMBER(R1799),VLOOKUP(B1799,Index!$B$3:$AB$18,27,FALSE),"")</f>
        <v>42073</v>
      </c>
      <c r="T1799" s="25">
        <f>IF(ISNUMBER($R1799),VLOOKUP($B1799,Index!$B$21:$AB$36,27,FALSE),"")</f>
        <v>42075</v>
      </c>
      <c r="U1799" s="25">
        <f>IF(ISNUMBER($R1799),VLOOKUP($B1799,Index!$B$39:$AB$54,27,FALSE),"")</f>
        <v>42075</v>
      </c>
      <c r="W1799" s="18">
        <v>1.2052730696798486</v>
      </c>
      <c r="X1799" s="19">
        <v>0.7</v>
      </c>
      <c r="Y1799" s="18">
        <v>0.10882624164763052</v>
      </c>
      <c r="Z1799" s="19">
        <f t="shared" si="379"/>
        <v>2</v>
      </c>
      <c r="AA1799" s="21">
        <v>7.1959266234218076</v>
      </c>
      <c r="AB1799" s="3">
        <v>0</v>
      </c>
      <c r="AC1799" s="18">
        <v>1.4526831724954852</v>
      </c>
      <c r="AD1799" s="19">
        <v>0.48999999999999994</v>
      </c>
      <c r="AE1799" s="18">
        <v>1.1843150871148471E-2</v>
      </c>
      <c r="AF1799" s="19">
        <f t="shared" si="380"/>
        <v>4</v>
      </c>
      <c r="AG1799" s="21">
        <v>51.781359969670774</v>
      </c>
      <c r="AH1799" s="3">
        <v>0</v>
      </c>
      <c r="AK1799" t="str">
        <f t="shared" si="375"/>
        <v/>
      </c>
      <c r="AL1799" t="str">
        <f t="shared" si="375"/>
        <v/>
      </c>
      <c r="AM1799" t="str">
        <f t="shared" si="375"/>
        <v/>
      </c>
      <c r="AN1799" t="str">
        <f t="shared" si="375"/>
        <v/>
      </c>
      <c r="AO1799" t="str">
        <f t="shared" si="375"/>
        <v/>
      </c>
      <c r="AP1799" t="str">
        <f t="shared" si="375"/>
        <v/>
      </c>
      <c r="AQ1799" t="str">
        <f t="shared" si="375"/>
        <v/>
      </c>
      <c r="AR1799" t="str">
        <f t="shared" si="375"/>
        <v/>
      </c>
      <c r="AS1799" t="str">
        <f t="shared" si="375"/>
        <v/>
      </c>
      <c r="AT1799" t="str">
        <f t="shared" si="375"/>
        <v/>
      </c>
      <c r="AU1799" t="str">
        <f t="shared" si="375"/>
        <v/>
      </c>
      <c r="AV1799" t="str">
        <f t="shared" si="375"/>
        <v/>
      </c>
      <c r="AW1799">
        <f t="shared" si="375"/>
        <v>7.1959266234218076</v>
      </c>
      <c r="AX1799" t="str">
        <f t="shared" si="375"/>
        <v/>
      </c>
      <c r="AZ1799" s="46">
        <f>IF(ISNUMBER(VLOOKUP($B1799,Stats!$A$2:$AA$19,2,FALSE))=FALSE,"",IF(ISNUMBER(W1799),(W1799-VLOOKUP($B1799,Stats!$A$2:$AA$19,2,FALSE))/VLOOKUP($B1799,Stats!$A$2:$AA$19,16,FALSE),""))</f>
        <v>-0.58459706225381436</v>
      </c>
      <c r="BA1799" s="46">
        <f>IF(ISNUMBER(VLOOKUP($B1799,Stats!$A$2:$AA$19,2,FALSE))=FALSE,"",IF(ISNUMBER(X1799),(X1799-VLOOKUP($B1799,Stats!$A$2:$AA$19,3,FALSE))/VLOOKUP($B1799,Stats!$A$2:$AA$19,17,FALSE),""))</f>
        <v>-0.84610617467844285</v>
      </c>
      <c r="BB1799" s="46"/>
      <c r="BC1799" s="46"/>
      <c r="BD1799" s="44">
        <f t="shared" si="376"/>
        <v>-0.7153516184661286</v>
      </c>
      <c r="BE1799" s="46">
        <f>IF(ISNUMBER(VLOOKUP($B1799,Stats!$A$2:$AA$19,2,FALSE))=FALSE,"",IF(ISNUMBER(Y1799),(Y1799-VLOOKUP($B1799,Stats!$A$2:$AA$19,5,FALSE))/VLOOKUP($B1799,Stats!$A$2:$AA$19,19,FALSE),""))</f>
        <v>-0.36709195467696393</v>
      </c>
      <c r="BF1799" s="46"/>
      <c r="BG1799" s="46"/>
      <c r="BH1799" s="46">
        <f>IF(ISNUMBER(VLOOKUP($B1799,Stats!$A$2:$AA$19,2,FALSE))=FALSE,"",IF(ISNUMBER(Z1799),(Z1799-VLOOKUP($B1799,Stats!$A$2:$AA$19,8,FALSE))/VLOOKUP($B1799,Stats!$A$2:$AA$19,22,FALSE),""))</f>
        <v>-0.44132796508511463</v>
      </c>
      <c r="BI1799" s="46" t="str">
        <f>IF(ISNUMBER(VLOOKUP($B1799,Stats!$A$2:$AA$19,2,FALSE))=FALSE,"",IF(ISNUMBER(#REF!),(#REF!-VLOOKUP($B1799,Stats!$A$2:$AA$19,9,FALSE))/VLOOKUP($B1799,Stats!$A$2:$AA$19,23,FALSE),""))</f>
        <v/>
      </c>
      <c r="BJ1799" s="46" t="str">
        <f>IF(ISNUMBER(VLOOKUP($B1799,Stats!$A$2:$AA$19,2,FALSE))=FALSE,"",IF(ISNUMBER(#REF!),(#REF!-VLOOKUP($B1799,Stats!$A$2:$AA$19,10,FALSE))/VLOOKUP($B1799,Stats!$A$2:$AA$19,24,FALSE),""))</f>
        <v/>
      </c>
      <c r="BK1799" s="44">
        <f t="shared" si="381"/>
        <v>0.12456597874834038</v>
      </c>
      <c r="BL1799" s="46" t="str">
        <f>IF(ISNUMBER(VLOOKUP($B1799,Stats!$A$2:$AA$19,2,FALSE))=FALSE,"",IF(ISNUMBER(#REF!),(#REF!-VLOOKUP($B1799,Stats!$A$2:$AA$19,11,FALSE))/VLOOKUP($B1799,Stats!$A$2:$AA$19,25,FALSE),""))</f>
        <v/>
      </c>
      <c r="BM1799" s="46">
        <f>IF(ISNUMBER(VLOOKUP($B1799,Stats!$A$2:$AA$19,2,FALSE))=FALSE,"",IF(ISNUMBER(AA1799),(AA1799-VLOOKUP($B1799,Stats!$A$2:$AA$19,12,FALSE))/VLOOKUP($B1799,Stats!$A$2:$AA$19,26,FALSE),""))</f>
        <v>-0.23559455478146282</v>
      </c>
      <c r="BN1799" s="46" t="str">
        <f>IF(ISNUMBER(VLOOKUP($B1799,Stats!$A$2:$AA$19,2,FALSE))=FALSE,"",IF(ISNUMBER(#REF!),(#REF!-VLOOKUP($B1799,Stats!$A$2:$AA$19,13,FALSE))/VLOOKUP($B1799,Stats!$A$2:$AA$19,27,FALSE),""))</f>
        <v/>
      </c>
      <c r="BO1799" s="46" t="str">
        <f>IF(ISNUMBER(VLOOKUP($B1799,Stats!$A$2:$AA$19,2,FALSE))=FALSE,"",IF(ISNUMBER(#REF!),(#REF!-VLOOKUP($B1799,Stats!$A$2:$AA$19,14,FALSE))/VLOOKUP($B1799,Stats!$A$2:$AB$19,28,FALSE),""))</f>
        <v/>
      </c>
      <c r="BP1799" s="46"/>
      <c r="BQ1799" s="46">
        <f>IF(ISNUMBER(VLOOKUP($B1799,Stats!$A$2:$AA$19,2,FALSE))=FALSE,"",IF(ISNUMBER(BM1799),BM1799,(VLOOKUP($B1799,Stats!$A$2:$AT$19,46,FALSE)-VLOOKUP($B1799,Stats!$A$2:$AA$19,12,FALSE))/VLOOKUP($B1799,Stats!$A$2:$AA$19,26,FALSE)))</f>
        <v>-0.23559455478146282</v>
      </c>
      <c r="BR1799" s="51">
        <f t="shared" si="382"/>
        <v>-0.23559455478146282</v>
      </c>
      <c r="BS1799" s="32" t="str">
        <f t="shared" si="377"/>
        <v>13662_201506</v>
      </c>
      <c r="BT1799" s="53">
        <f t="shared" si="378"/>
        <v>-0.11544964740051405</v>
      </c>
    </row>
    <row r="1800" spans="1:72" x14ac:dyDescent="0.15">
      <c r="A1800" s="16">
        <v>13662</v>
      </c>
      <c r="B1800" s="17">
        <v>201507</v>
      </c>
      <c r="C1800" s="3">
        <v>0</v>
      </c>
      <c r="D1800" s="23">
        <v>1.8105009052504784E-3</v>
      </c>
      <c r="E1800" s="18">
        <v>5.1845360263294725E-3</v>
      </c>
      <c r="F1800" s="24">
        <v>3</v>
      </c>
      <c r="G1800" s="24">
        <v>2</v>
      </c>
      <c r="H1800" s="20">
        <v>3.2184257603078414E-3</v>
      </c>
      <c r="I1800" s="20">
        <v>-3.8961859283241362E-3</v>
      </c>
      <c r="J1800" s="24">
        <v>2</v>
      </c>
      <c r="K1800" s="24">
        <v>2</v>
      </c>
      <c r="L1800" s="20">
        <v>7.8455039227518508E-3</v>
      </c>
      <c r="M1800" s="20">
        <v>-6.5868263473053412E-3</v>
      </c>
      <c r="N1800" s="19">
        <v>1.67</v>
      </c>
      <c r="O1800" s="19">
        <v>1</v>
      </c>
      <c r="P1800" s="25">
        <v>42086</v>
      </c>
      <c r="Q1800" s="20">
        <v>-7.7844311377245345E-3</v>
      </c>
      <c r="R1800" s="25">
        <v>42088</v>
      </c>
      <c r="S1800" s="25">
        <f>IF(ISNUMBER(R1800),VLOOKUP(B1800,Index!$B$3:$AB$18,27,FALSE),"")</f>
        <v>42088</v>
      </c>
      <c r="T1800" s="25">
        <f>IF(ISNUMBER($R1800),VLOOKUP($B1800,Index!$B$21:$AB$36,27,FALSE),"")</f>
        <v>42089</v>
      </c>
      <c r="U1800" s="25">
        <f>IF(ISNUMBER($R1800),VLOOKUP($B1800,Index!$B$39:$AB$54,27,FALSE),"")</f>
        <v>42089</v>
      </c>
      <c r="W1800" s="18">
        <v>0.13035606517803444</v>
      </c>
      <c r="X1800" s="19">
        <v>0.6</v>
      </c>
      <c r="Y1800" s="18">
        <v>9.8369654726398983E-2</v>
      </c>
      <c r="Z1800" s="19">
        <f t="shared" si="379"/>
        <v>0</v>
      </c>
      <c r="AA1800" s="21">
        <v>0.23257973167448501</v>
      </c>
      <c r="AB1800" s="3">
        <v>0</v>
      </c>
      <c r="AC1800" s="18">
        <v>1.6992703728699963E-2</v>
      </c>
      <c r="AD1800" s="19">
        <v>0.36</v>
      </c>
      <c r="AE1800" s="18">
        <v>9.6765889709909507E-3</v>
      </c>
      <c r="AF1800" s="19">
        <f t="shared" si="380"/>
        <v>0</v>
      </c>
      <c r="AG1800" s="21">
        <v>5.4093331585775443E-2</v>
      </c>
      <c r="AH1800" s="3">
        <v>0</v>
      </c>
      <c r="AK1800" t="str">
        <f t="shared" si="375"/>
        <v/>
      </c>
      <c r="AL1800" t="str">
        <f t="shared" si="375"/>
        <v/>
      </c>
      <c r="AM1800" t="str">
        <f t="shared" si="375"/>
        <v/>
      </c>
      <c r="AN1800" t="str">
        <f t="shared" si="375"/>
        <v/>
      </c>
      <c r="AO1800" t="str">
        <f t="shared" si="375"/>
        <v/>
      </c>
      <c r="AP1800" t="str">
        <f t="shared" si="375"/>
        <v/>
      </c>
      <c r="AQ1800" t="str">
        <f t="shared" si="375"/>
        <v/>
      </c>
      <c r="AR1800" t="str">
        <f t="shared" si="375"/>
        <v/>
      </c>
      <c r="AS1800" t="str">
        <f t="shared" si="375"/>
        <v/>
      </c>
      <c r="AT1800" t="str">
        <f t="shared" si="375"/>
        <v/>
      </c>
      <c r="AU1800" t="str">
        <f t="shared" si="375"/>
        <v/>
      </c>
      <c r="AV1800" t="str">
        <f t="shared" si="375"/>
        <v/>
      </c>
      <c r="AW1800" t="str">
        <f t="shared" si="375"/>
        <v/>
      </c>
      <c r="AX1800">
        <f t="shared" si="375"/>
        <v>0.23257973167448501</v>
      </c>
      <c r="AZ1800" s="46">
        <f>IF(ISNUMBER(VLOOKUP($B1800,Stats!$A$2:$AA$19,2,FALSE))=FALSE,"",IF(ISNUMBER(W1800),(W1800-VLOOKUP($B1800,Stats!$A$2:$AA$19,2,FALSE))/VLOOKUP($B1800,Stats!$A$2:$AA$19,16,FALSE),""))</f>
        <v>-0.60299999064857335</v>
      </c>
      <c r="BA1800" s="46">
        <f>IF(ISNUMBER(VLOOKUP($B1800,Stats!$A$2:$AA$19,2,FALSE))=FALSE,"",IF(ISNUMBER(X1800),(X1800-VLOOKUP($B1800,Stats!$A$2:$AA$19,3,FALSE))/VLOOKUP($B1800,Stats!$A$2:$AA$19,17,FALSE),""))</f>
        <v>-0.37879956534795695</v>
      </c>
      <c r="BB1800" s="46"/>
      <c r="BC1800" s="46"/>
      <c r="BD1800" s="44">
        <f t="shared" si="376"/>
        <v>-0.49089977799826512</v>
      </c>
      <c r="BE1800" s="46">
        <f>IF(ISNUMBER(VLOOKUP($B1800,Stats!$A$2:$AA$19,2,FALSE))=FALSE,"",IF(ISNUMBER(Y1800),(Y1800-VLOOKUP($B1800,Stats!$A$2:$AA$19,5,FALSE))/VLOOKUP($B1800,Stats!$A$2:$AA$19,19,FALSE),""))</f>
        <v>-0.58973123922941728</v>
      </c>
      <c r="BF1800" s="46"/>
      <c r="BG1800" s="46"/>
      <c r="BH1800" s="46">
        <f>IF(ISNUMBER(VLOOKUP($B1800,Stats!$A$2:$AA$19,2,FALSE))=FALSE,"",IF(ISNUMBER(Z1800),(Z1800-VLOOKUP($B1800,Stats!$A$2:$AA$19,8,FALSE))/VLOOKUP($B1800,Stats!$A$2:$AA$19,22,FALSE),""))</f>
        <v>-1.8934091891845408</v>
      </c>
      <c r="BI1800" s="46" t="str">
        <f>IF(ISNUMBER(VLOOKUP($B1800,Stats!$A$2:$AA$19,2,FALSE))=FALSE,"",IF(ISNUMBER(#REF!),(#REF!-VLOOKUP($B1800,Stats!$A$2:$AA$19,9,FALSE))/VLOOKUP($B1800,Stats!$A$2:$AA$19,23,FALSE),""))</f>
        <v/>
      </c>
      <c r="BJ1800" s="46" t="str">
        <f>IF(ISNUMBER(VLOOKUP($B1800,Stats!$A$2:$AA$19,2,FALSE))=FALSE,"",IF(ISNUMBER(#REF!),(#REF!-VLOOKUP($B1800,Stats!$A$2:$AA$19,10,FALSE))/VLOOKUP($B1800,Stats!$A$2:$AA$19,24,FALSE),""))</f>
        <v/>
      </c>
      <c r="BK1800" s="44">
        <f t="shared" si="381"/>
        <v>-0.15521088929477012</v>
      </c>
      <c r="BL1800" s="46" t="str">
        <f>IF(ISNUMBER(VLOOKUP($B1800,Stats!$A$2:$AA$19,2,FALSE))=FALSE,"",IF(ISNUMBER(#REF!),(#REF!-VLOOKUP($B1800,Stats!$A$2:$AA$19,11,FALSE))/VLOOKUP($B1800,Stats!$A$2:$AA$19,25,FALSE),""))</f>
        <v/>
      </c>
      <c r="BM1800" s="46">
        <f>IF(ISNUMBER(VLOOKUP($B1800,Stats!$A$2:$AA$19,2,FALSE))=FALSE,"",IF(ISNUMBER(AA1800),(AA1800-VLOOKUP($B1800,Stats!$A$2:$AA$19,12,FALSE))/VLOOKUP($B1800,Stats!$A$2:$AA$19,26,FALSE),""))</f>
        <v>-0.48237691647324421</v>
      </c>
      <c r="BN1800" s="46" t="str">
        <f>IF(ISNUMBER(VLOOKUP($B1800,Stats!$A$2:$AA$19,2,FALSE))=FALSE,"",IF(ISNUMBER(#REF!),(#REF!-VLOOKUP($B1800,Stats!$A$2:$AA$19,13,FALSE))/VLOOKUP($B1800,Stats!$A$2:$AA$19,27,FALSE),""))</f>
        <v/>
      </c>
      <c r="BO1800" s="46" t="str">
        <f>IF(ISNUMBER(VLOOKUP($B1800,Stats!$A$2:$AA$19,2,FALSE))=FALSE,"",IF(ISNUMBER(#REF!),(#REF!-VLOOKUP($B1800,Stats!$A$2:$AA$19,14,FALSE))/VLOOKUP($B1800,Stats!$A$2:$AB$19,28,FALSE),""))</f>
        <v/>
      </c>
      <c r="BP1800" s="46"/>
      <c r="BQ1800" s="46">
        <f>IF(ISNUMBER(VLOOKUP($B1800,Stats!$A$2:$AA$19,2,FALSE))=FALSE,"",IF(ISNUMBER(BM1800),BM1800,(VLOOKUP($B1800,Stats!$A$2:$AT$19,46,FALSE)-VLOOKUP($B1800,Stats!$A$2:$AA$19,12,FALSE))/VLOOKUP($B1800,Stats!$A$2:$AA$19,26,FALSE)))</f>
        <v>-0.48237691647324421</v>
      </c>
      <c r="BR1800" s="51">
        <f t="shared" si="382"/>
        <v>-0.48237691647324421</v>
      </c>
      <c r="BS1800" s="32" t="str">
        <f t="shared" si="377"/>
        <v>13662_201507</v>
      </c>
      <c r="BT1800" s="53">
        <f t="shared" si="378"/>
        <v>-0.28778187247116394</v>
      </c>
    </row>
    <row r="1801" spans="1:72" x14ac:dyDescent="0.15">
      <c r="S1801" t="str">
        <f>IF(ISNUMBER(R1801),VLOOKUP(B1801,Index!$B$3:$AB$18,27,FALSE),"")</f>
        <v/>
      </c>
      <c r="T1801" t="str">
        <f>IF(ISNUMBER($R1801),VLOOKUP($B1801,Index!$B$21:$AB$36,27,FALSE),"")</f>
        <v/>
      </c>
      <c r="U1801" t="str">
        <f>IF(ISNUMBER($R1801),VLOOKUP($B1801,Index!$B$39:$AB$54,27,FALSE),"")</f>
        <v/>
      </c>
      <c r="Z1801" t="str">
        <f t="shared" si="379"/>
        <v/>
      </c>
      <c r="AA1801" t="s">
        <v>25</v>
      </c>
      <c r="AF1801" t="str">
        <f t="shared" si="380"/>
        <v/>
      </c>
      <c r="AG1801" t="s">
        <v>25</v>
      </c>
      <c r="AK1801" t="str">
        <f t="shared" si="375"/>
        <v/>
      </c>
      <c r="AL1801" t="str">
        <f t="shared" si="375"/>
        <v/>
      </c>
      <c r="AM1801" t="str">
        <f t="shared" si="375"/>
        <v/>
      </c>
      <c r="AN1801" t="str">
        <f t="shared" si="375"/>
        <v/>
      </c>
      <c r="AO1801" t="str">
        <f t="shared" si="375"/>
        <v/>
      </c>
      <c r="AP1801" t="str">
        <f t="shared" si="375"/>
        <v/>
      </c>
      <c r="AQ1801" t="str">
        <f t="shared" si="375"/>
        <v/>
      </c>
      <c r="AR1801" t="str">
        <f t="shared" si="375"/>
        <v/>
      </c>
      <c r="AS1801" t="str">
        <f t="shared" si="375"/>
        <v/>
      </c>
      <c r="AT1801" t="str">
        <f t="shared" si="375"/>
        <v/>
      </c>
      <c r="AU1801" t="str">
        <f t="shared" si="375"/>
        <v/>
      </c>
      <c r="AV1801" t="str">
        <f t="shared" si="375"/>
        <v/>
      </c>
      <c r="AW1801" t="str">
        <f t="shared" si="375"/>
        <v/>
      </c>
      <c r="AX1801" t="str">
        <f t="shared" si="375"/>
        <v/>
      </c>
      <c r="AZ1801" s="46" t="str">
        <f>IF(ISNUMBER(VLOOKUP($B1801,Stats!$A$2:$AA$19,2,FALSE))=FALSE,"",IF(ISNUMBER(W1801),(W1801-VLOOKUP($B1801,Stats!$A$2:$AA$19,2,FALSE))/VLOOKUP($B1801,Stats!$A$2:$AA$19,16,FALSE),""))</f>
        <v/>
      </c>
      <c r="BA1801" s="46" t="str">
        <f>IF(ISNUMBER(VLOOKUP($B1801,Stats!$A$2:$AA$19,2,FALSE))=FALSE,"",IF(ISNUMBER(X1801),(X1801-VLOOKUP($B1801,Stats!$A$2:$AA$19,3,FALSE))/VLOOKUP($B1801,Stats!$A$2:$AA$19,17,FALSE),""))</f>
        <v/>
      </c>
      <c r="BB1801" s="46"/>
      <c r="BC1801" s="46"/>
      <c r="BD1801" s="44" t="str">
        <f t="shared" si="376"/>
        <v/>
      </c>
      <c r="BE1801" s="46" t="str">
        <f>IF(ISNUMBER(VLOOKUP($B1801,Stats!$A$2:$AA$19,2,FALSE))=FALSE,"",IF(ISNUMBER(Y1801),(Y1801-VLOOKUP($B1801,Stats!$A$2:$AA$19,5,FALSE))/VLOOKUP($B1801,Stats!$A$2:$AA$19,19,FALSE),""))</f>
        <v/>
      </c>
      <c r="BF1801" s="46"/>
      <c r="BG1801" s="46"/>
      <c r="BH1801" s="46" t="str">
        <f>IF(ISNUMBER(VLOOKUP($B1801,Stats!$A$2:$AA$19,2,FALSE))=FALSE,"",IF(ISNUMBER(Z1801),(Z1801-VLOOKUP($B1801,Stats!$A$2:$AA$19,8,FALSE))/VLOOKUP($B1801,Stats!$A$2:$AA$19,22,FALSE),""))</f>
        <v/>
      </c>
      <c r="BI1801" s="46" t="str">
        <f>IF(ISNUMBER(VLOOKUP($B1801,Stats!$A$2:$AA$19,2,FALSE))=FALSE,"",IF(ISNUMBER(#REF!),(#REF!-VLOOKUP($B1801,Stats!$A$2:$AA$19,9,FALSE))/VLOOKUP($B1801,Stats!$A$2:$AA$19,23,FALSE),""))</f>
        <v/>
      </c>
      <c r="BJ1801" s="46" t="str">
        <f>IF(ISNUMBER(VLOOKUP($B1801,Stats!$A$2:$AA$19,2,FALSE))=FALSE,"",IF(ISNUMBER(#REF!),(#REF!-VLOOKUP($B1801,Stats!$A$2:$AA$19,10,FALSE))/VLOOKUP($B1801,Stats!$A$2:$AA$19,24,FALSE),""))</f>
        <v/>
      </c>
      <c r="BK1801" s="44" t="str">
        <f t="shared" si="381"/>
        <v/>
      </c>
      <c r="BL1801" s="46" t="str">
        <f>IF(ISNUMBER(VLOOKUP($B1801,Stats!$A$2:$AA$19,2,FALSE))=FALSE,"",IF(ISNUMBER(#REF!),(#REF!-VLOOKUP($B1801,Stats!$A$2:$AA$19,11,FALSE))/VLOOKUP($B1801,Stats!$A$2:$AA$19,25,FALSE),""))</f>
        <v/>
      </c>
      <c r="BM1801" s="46" t="str">
        <f>IF(ISNUMBER(VLOOKUP($B1801,Stats!$A$2:$AA$19,2,FALSE))=FALSE,"",IF(ISNUMBER(AA1801),(AA1801-VLOOKUP($B1801,Stats!$A$2:$AA$19,12,FALSE))/VLOOKUP($B1801,Stats!$A$2:$AA$19,26,FALSE),""))</f>
        <v/>
      </c>
      <c r="BN1801" s="46" t="str">
        <f>IF(ISNUMBER(VLOOKUP($B1801,Stats!$A$2:$AA$19,2,FALSE))=FALSE,"",IF(ISNUMBER(#REF!),(#REF!-VLOOKUP($B1801,Stats!$A$2:$AA$19,13,FALSE))/VLOOKUP($B1801,Stats!$A$2:$AA$19,27,FALSE),""))</f>
        <v/>
      </c>
      <c r="BO1801" s="46" t="str">
        <f>IF(ISNUMBER(VLOOKUP($B1801,Stats!$A$2:$AA$19,2,FALSE))=FALSE,"",IF(ISNUMBER(#REF!),(#REF!-VLOOKUP($B1801,Stats!$A$2:$AA$19,14,FALSE))/VLOOKUP($B1801,Stats!$A$2:$AB$19,28,FALSE),""))</f>
        <v/>
      </c>
      <c r="BP1801" s="46"/>
      <c r="BQ1801" s="46" t="str">
        <f>IF(ISNUMBER(VLOOKUP($B1801,Stats!$A$2:$AA$19,2,FALSE))=FALSE,"",IF(ISNUMBER(BM1801),BM1801,(VLOOKUP($B1801,Stats!$A$2:$AT$19,46,FALSE)-VLOOKUP($B1801,Stats!$A$2:$AA$19,12,FALSE))/VLOOKUP($B1801,Stats!$A$2:$AA$19,26,FALSE)))</f>
        <v/>
      </c>
      <c r="BR1801" s="51" t="str">
        <f t="shared" si="382"/>
        <v/>
      </c>
      <c r="BS1801" s="32" t="str">
        <f t="shared" si="377"/>
        <v/>
      </c>
      <c r="BT1801" s="53" t="str">
        <f t="shared" si="378"/>
        <v/>
      </c>
    </row>
    <row r="1802" spans="1:72" ht="40.5" x14ac:dyDescent="0.15">
      <c r="A1802" s="1" t="s">
        <v>54</v>
      </c>
      <c r="B1802" s="1" t="s">
        <v>0</v>
      </c>
      <c r="C1802" s="3"/>
      <c r="D1802" s="4" t="s">
        <v>10</v>
      </c>
      <c r="E1802" s="1" t="s">
        <v>11</v>
      </c>
      <c r="F1802" s="1" t="s">
        <v>12</v>
      </c>
      <c r="G1802" s="1" t="s">
        <v>13</v>
      </c>
      <c r="H1802" s="1" t="s">
        <v>14</v>
      </c>
      <c r="I1802" s="1" t="s">
        <v>15</v>
      </c>
      <c r="J1802" s="1" t="s">
        <v>16</v>
      </c>
      <c r="K1802" s="1" t="s">
        <v>17</v>
      </c>
      <c r="L1802" s="1" t="s">
        <v>18</v>
      </c>
      <c r="M1802" s="1" t="s">
        <v>19</v>
      </c>
      <c r="N1802" s="1" t="s">
        <v>20</v>
      </c>
      <c r="O1802" s="1" t="s">
        <v>21</v>
      </c>
      <c r="P1802" s="1" t="s">
        <v>22</v>
      </c>
      <c r="Q1802" s="1" t="s">
        <v>23</v>
      </c>
      <c r="R1802" s="1" t="s">
        <v>24</v>
      </c>
      <c r="S1802" s="1" t="str">
        <f>IF(ISNUMBER(R1802),VLOOKUP(B1802,Index!$B$3:$AB$18,27,FALSE),"")</f>
        <v/>
      </c>
      <c r="T1802" s="1" t="str">
        <f>IF(ISNUMBER($R1802),VLOOKUP($B1802,Index!$B$21:$AB$36,27,FALSE),"")</f>
        <v/>
      </c>
      <c r="U1802" s="1" t="str">
        <f>IF(ISNUMBER($R1802),VLOOKUP($B1802,Index!$B$39:$AB$54,27,FALSE),"")</f>
        <v/>
      </c>
      <c r="W1802" s="1" t="s">
        <v>1</v>
      </c>
      <c r="X1802" s="1" t="s">
        <v>2</v>
      </c>
      <c r="Y1802" s="1" t="s">
        <v>4</v>
      </c>
      <c r="Z1802" s="1" t="str">
        <f t="shared" si="379"/>
        <v/>
      </c>
      <c r="AA1802" s="1" t="s">
        <v>8</v>
      </c>
      <c r="AB1802" s="3"/>
      <c r="AC1802" s="1" t="s">
        <v>55</v>
      </c>
      <c r="AD1802" s="1" t="s">
        <v>56</v>
      </c>
      <c r="AE1802" s="1" t="s">
        <v>57</v>
      </c>
      <c r="AF1802" s="1" t="str">
        <f t="shared" si="380"/>
        <v/>
      </c>
      <c r="AG1802" s="1" t="s">
        <v>38</v>
      </c>
      <c r="AH1802" s="3"/>
      <c r="AK1802" t="str">
        <f t="shared" si="375"/>
        <v/>
      </c>
      <c r="AL1802" t="str">
        <f t="shared" si="375"/>
        <v/>
      </c>
      <c r="AM1802" t="str">
        <f t="shared" si="375"/>
        <v/>
      </c>
      <c r="AN1802" t="str">
        <f t="shared" si="375"/>
        <v/>
      </c>
      <c r="AO1802" t="str">
        <f t="shared" si="375"/>
        <v/>
      </c>
      <c r="AP1802" t="str">
        <f t="shared" si="375"/>
        <v/>
      </c>
      <c r="AQ1802" t="str">
        <f t="shared" si="375"/>
        <v/>
      </c>
      <c r="AR1802" t="str">
        <f t="shared" si="375"/>
        <v/>
      </c>
      <c r="AS1802" t="str">
        <f t="shared" si="375"/>
        <v/>
      </c>
      <c r="AT1802" t="str">
        <f t="shared" si="375"/>
        <v/>
      </c>
      <c r="AU1802" t="str">
        <f t="shared" si="375"/>
        <v/>
      </c>
      <c r="AV1802" t="str">
        <f t="shared" si="375"/>
        <v/>
      </c>
      <c r="AW1802" t="str">
        <f t="shared" si="375"/>
        <v/>
      </c>
      <c r="AX1802" t="str">
        <f t="shared" si="375"/>
        <v/>
      </c>
      <c r="AZ1802" s="46" t="str">
        <f>IF(ISNUMBER(VLOOKUP($B1802,Stats!$A$2:$AA$19,2,FALSE))=FALSE,"",IF(ISNUMBER(W1802),(W1802-VLOOKUP($B1802,Stats!$A$2:$AA$19,2,FALSE))/VLOOKUP($B1802,Stats!$A$2:$AA$19,16,FALSE),""))</f>
        <v/>
      </c>
      <c r="BA1802" s="46" t="str">
        <f>IF(ISNUMBER(VLOOKUP($B1802,Stats!$A$2:$AA$19,2,FALSE))=FALSE,"",IF(ISNUMBER(X1802),(X1802-VLOOKUP($B1802,Stats!$A$2:$AA$19,3,FALSE))/VLOOKUP($B1802,Stats!$A$2:$AA$19,17,FALSE),""))</f>
        <v/>
      </c>
      <c r="BB1802" s="46"/>
      <c r="BC1802" s="46"/>
      <c r="BD1802" s="44" t="str">
        <f t="shared" si="376"/>
        <v/>
      </c>
      <c r="BE1802" s="46" t="str">
        <f>IF(ISNUMBER(VLOOKUP($B1802,Stats!$A$2:$AA$19,2,FALSE))=FALSE,"",IF(ISNUMBER(Y1802),(Y1802-VLOOKUP($B1802,Stats!$A$2:$AA$19,5,FALSE))/VLOOKUP($B1802,Stats!$A$2:$AA$19,19,FALSE),""))</f>
        <v/>
      </c>
      <c r="BF1802" s="46"/>
      <c r="BG1802" s="46"/>
      <c r="BH1802" s="46" t="str">
        <f>IF(ISNUMBER(VLOOKUP($B1802,Stats!$A$2:$AA$19,2,FALSE))=FALSE,"",IF(ISNUMBER(Z1802),(Z1802-VLOOKUP($B1802,Stats!$A$2:$AA$19,8,FALSE))/VLOOKUP($B1802,Stats!$A$2:$AA$19,22,FALSE),""))</f>
        <v/>
      </c>
      <c r="BI1802" s="46" t="str">
        <f>IF(ISNUMBER(VLOOKUP($B1802,Stats!$A$2:$AA$19,2,FALSE))=FALSE,"",IF(ISNUMBER(#REF!),(#REF!-VLOOKUP($B1802,Stats!$A$2:$AA$19,9,FALSE))/VLOOKUP($B1802,Stats!$A$2:$AA$19,23,FALSE),""))</f>
        <v/>
      </c>
      <c r="BJ1802" s="46" t="str">
        <f>IF(ISNUMBER(VLOOKUP($B1802,Stats!$A$2:$AA$19,2,FALSE))=FALSE,"",IF(ISNUMBER(#REF!),(#REF!-VLOOKUP($B1802,Stats!$A$2:$AA$19,10,FALSE))/VLOOKUP($B1802,Stats!$A$2:$AA$19,24,FALSE),""))</f>
        <v/>
      </c>
      <c r="BK1802" s="44" t="str">
        <f t="shared" si="381"/>
        <v/>
      </c>
      <c r="BL1802" s="46" t="str">
        <f>IF(ISNUMBER(VLOOKUP($B1802,Stats!$A$2:$AA$19,2,FALSE))=FALSE,"",IF(ISNUMBER(#REF!),(#REF!-VLOOKUP($B1802,Stats!$A$2:$AA$19,11,FALSE))/VLOOKUP($B1802,Stats!$A$2:$AA$19,25,FALSE),""))</f>
        <v/>
      </c>
      <c r="BM1802" s="46" t="str">
        <f>IF(ISNUMBER(VLOOKUP($B1802,Stats!$A$2:$AA$19,2,FALSE))=FALSE,"",IF(ISNUMBER(AA1802),(AA1802-VLOOKUP($B1802,Stats!$A$2:$AA$19,12,FALSE))/VLOOKUP($B1802,Stats!$A$2:$AA$19,26,FALSE),""))</f>
        <v/>
      </c>
      <c r="BN1802" s="46" t="str">
        <f>IF(ISNUMBER(VLOOKUP($B1802,Stats!$A$2:$AA$19,2,FALSE))=FALSE,"",IF(ISNUMBER(#REF!),(#REF!-VLOOKUP($B1802,Stats!$A$2:$AA$19,13,FALSE))/VLOOKUP($B1802,Stats!$A$2:$AA$19,27,FALSE),""))</f>
        <v/>
      </c>
      <c r="BO1802" s="46" t="str">
        <f>IF(ISNUMBER(VLOOKUP($B1802,Stats!$A$2:$AA$19,2,FALSE))=FALSE,"",IF(ISNUMBER(#REF!),(#REF!-VLOOKUP($B1802,Stats!$A$2:$AA$19,14,FALSE))/VLOOKUP($B1802,Stats!$A$2:$AB$19,28,FALSE),""))</f>
        <v/>
      </c>
      <c r="BP1802" s="46"/>
      <c r="BQ1802" s="46" t="str">
        <f>IF(ISNUMBER(VLOOKUP($B1802,Stats!$A$2:$AA$19,2,FALSE))=FALSE,"",IF(ISNUMBER(BM1802),BM1802,(VLOOKUP($B1802,Stats!$A$2:$AT$19,46,FALSE)-VLOOKUP($B1802,Stats!$A$2:$AA$19,12,FALSE))/VLOOKUP($B1802,Stats!$A$2:$AA$19,26,FALSE)))</f>
        <v/>
      </c>
      <c r="BR1802" s="51" t="str">
        <f t="shared" si="382"/>
        <v/>
      </c>
      <c r="BS1802" s="32" t="str">
        <f t="shared" si="377"/>
        <v/>
      </c>
      <c r="BT1802" s="53" t="str">
        <f t="shared" si="378"/>
        <v/>
      </c>
    </row>
    <row r="1803" spans="1:72" x14ac:dyDescent="0.15">
      <c r="A1803" s="5">
        <v>13990</v>
      </c>
      <c r="B1803" s="5" t="s">
        <v>58</v>
      </c>
      <c r="C1803" s="3">
        <v>0</v>
      </c>
      <c r="D1803" s="11">
        <v>0.35619106989791938</v>
      </c>
      <c r="E1803" s="6">
        <v>1.2606617443942874E-2</v>
      </c>
      <c r="F1803" s="12">
        <v>69</v>
      </c>
      <c r="G1803" s="12">
        <v>46</v>
      </c>
      <c r="H1803" s="13">
        <v>1.0650043143436547E-2</v>
      </c>
      <c r="I1803" s="13">
        <v>-9.1459788411064561E-3</v>
      </c>
      <c r="J1803" s="12">
        <v>7</v>
      </c>
      <c r="K1803" s="12">
        <v>4</v>
      </c>
      <c r="L1803" s="13">
        <v>4.1945560017849104E-2</v>
      </c>
      <c r="M1803" s="13">
        <v>-4.4501442770118693E-2</v>
      </c>
      <c r="N1803" s="8">
        <v>1.7643</v>
      </c>
      <c r="O1803" s="8">
        <v>1.3748149302579287</v>
      </c>
      <c r="P1803" s="14">
        <v>42088</v>
      </c>
      <c r="Q1803" s="13">
        <v>-6.007580543272284E-2</v>
      </c>
      <c r="R1803" s="14">
        <v>42044</v>
      </c>
      <c r="S1803" s="14">
        <f>IF(ISNUMBER(R1803),VLOOKUP(B1803,Index!$B$3:$AB$18,27,FALSE),"")</f>
        <v>42041</v>
      </c>
      <c r="T1803" s="14">
        <f>IF(ISNUMBER($R1803),VLOOKUP($B1803,Index!$B$21:$AB$36,27,FALSE),"")</f>
        <v>41996</v>
      </c>
      <c r="U1803" s="14">
        <f>IF(ISNUMBER($R1803),VLOOKUP($B1803,Index!$B$39:$AB$54,27,FALSE),"")</f>
        <v>42003</v>
      </c>
      <c r="W1803" s="6">
        <v>0.74987593662719876</v>
      </c>
      <c r="X1803" s="7">
        <v>0.6</v>
      </c>
      <c r="Y1803" s="6">
        <v>0.23919374827961729</v>
      </c>
      <c r="Z1803" s="8" t="str">
        <f t="shared" si="379"/>
        <v/>
      </c>
      <c r="AA1803" s="9">
        <v>5.9290269573964762</v>
      </c>
      <c r="AB1803" s="3">
        <v>0</v>
      </c>
      <c r="AC1803" s="6">
        <v>0.56231392033251859</v>
      </c>
      <c r="AD1803" s="7">
        <v>0.36</v>
      </c>
      <c r="AE1803" s="6">
        <v>5.7213649216052917E-2</v>
      </c>
      <c r="AF1803" s="8" t="str">
        <f t="shared" si="380"/>
        <v/>
      </c>
      <c r="AG1803" s="9">
        <v>35.153360661534116</v>
      </c>
      <c r="AH1803" s="3">
        <v>0</v>
      </c>
      <c r="AK1803" t="str">
        <f t="shared" ref="AK1803:AX1812" si="383">IF($B1803=AK$2,$AA1803,"")</f>
        <v/>
      </c>
      <c r="AL1803" t="str">
        <f t="shared" si="383"/>
        <v/>
      </c>
      <c r="AM1803" t="str">
        <f t="shared" si="383"/>
        <v/>
      </c>
      <c r="AN1803" t="str">
        <f t="shared" si="383"/>
        <v/>
      </c>
      <c r="AO1803" t="str">
        <f t="shared" si="383"/>
        <v/>
      </c>
      <c r="AP1803" t="str">
        <f t="shared" si="383"/>
        <v/>
      </c>
      <c r="AQ1803" t="str">
        <f t="shared" si="383"/>
        <v/>
      </c>
      <c r="AR1803" t="str">
        <f t="shared" si="383"/>
        <v/>
      </c>
      <c r="AS1803" t="str">
        <f t="shared" si="383"/>
        <v/>
      </c>
      <c r="AT1803" t="str">
        <f t="shared" si="383"/>
        <v/>
      </c>
      <c r="AU1803" t="str">
        <f t="shared" si="383"/>
        <v/>
      </c>
      <c r="AV1803" t="str">
        <f t="shared" si="383"/>
        <v/>
      </c>
      <c r="AW1803" t="str">
        <f t="shared" si="383"/>
        <v/>
      </c>
      <c r="AX1803" t="str">
        <f t="shared" si="383"/>
        <v/>
      </c>
      <c r="AZ1803" s="46" t="str">
        <f>IF(ISNUMBER(VLOOKUP($B1803,Stats!$A$2:$AA$19,2,FALSE))=FALSE,"",IF(ISNUMBER(W1803),(W1803-VLOOKUP($B1803,Stats!$A$2:$AA$19,2,FALSE))/VLOOKUP($B1803,Stats!$A$2:$AA$19,16,FALSE),""))</f>
        <v/>
      </c>
      <c r="BA1803" s="46" t="str">
        <f>IF(ISNUMBER(VLOOKUP($B1803,Stats!$A$2:$AA$19,2,FALSE))=FALSE,"",IF(ISNUMBER(X1803),(X1803-VLOOKUP($B1803,Stats!$A$2:$AA$19,3,FALSE))/VLOOKUP($B1803,Stats!$A$2:$AA$19,17,FALSE),""))</f>
        <v/>
      </c>
      <c r="BB1803" s="46"/>
      <c r="BC1803" s="46"/>
      <c r="BD1803" s="44" t="str">
        <f t="shared" si="376"/>
        <v/>
      </c>
      <c r="BE1803" s="46" t="str">
        <f>IF(ISNUMBER(VLOOKUP($B1803,Stats!$A$2:$AA$19,2,FALSE))=FALSE,"",IF(ISNUMBER(Y1803),(Y1803-VLOOKUP($B1803,Stats!$A$2:$AA$19,5,FALSE))/VLOOKUP($B1803,Stats!$A$2:$AA$19,19,FALSE),""))</f>
        <v/>
      </c>
      <c r="BF1803" s="46"/>
      <c r="BG1803" s="46"/>
      <c r="BH1803" s="46" t="str">
        <f>IF(ISNUMBER(VLOOKUP($B1803,Stats!$A$2:$AA$19,2,FALSE))=FALSE,"",IF(ISNUMBER(Z1803),(Z1803-VLOOKUP($B1803,Stats!$A$2:$AA$19,8,FALSE))/VLOOKUP($B1803,Stats!$A$2:$AA$19,22,FALSE),""))</f>
        <v/>
      </c>
      <c r="BI1803" s="46" t="str">
        <f>IF(ISNUMBER(VLOOKUP($B1803,Stats!$A$2:$AA$19,2,FALSE))=FALSE,"",IF(ISNUMBER(#REF!),(#REF!-VLOOKUP($B1803,Stats!$A$2:$AA$19,9,FALSE))/VLOOKUP($B1803,Stats!$A$2:$AA$19,23,FALSE),""))</f>
        <v/>
      </c>
      <c r="BJ1803" s="46" t="str">
        <f>IF(ISNUMBER(VLOOKUP($B1803,Stats!$A$2:$AA$19,2,FALSE))=FALSE,"",IF(ISNUMBER(#REF!),(#REF!-VLOOKUP($B1803,Stats!$A$2:$AA$19,10,FALSE))/VLOOKUP($B1803,Stats!$A$2:$AA$19,24,FALSE),""))</f>
        <v/>
      </c>
      <c r="BK1803" s="44" t="str">
        <f t="shared" si="381"/>
        <v/>
      </c>
      <c r="BL1803" s="46" t="str">
        <f>IF(ISNUMBER(VLOOKUP($B1803,Stats!$A$2:$AA$19,2,FALSE))=FALSE,"",IF(ISNUMBER(#REF!),(#REF!-VLOOKUP($B1803,Stats!$A$2:$AA$19,11,FALSE))/VLOOKUP($B1803,Stats!$A$2:$AA$19,25,FALSE),""))</f>
        <v/>
      </c>
      <c r="BM1803" s="46" t="str">
        <f>IF(ISNUMBER(VLOOKUP($B1803,Stats!$A$2:$AA$19,2,FALSE))=FALSE,"",IF(ISNUMBER(AA1803),(AA1803-VLOOKUP($B1803,Stats!$A$2:$AA$19,12,FALSE))/VLOOKUP($B1803,Stats!$A$2:$AA$19,26,FALSE),""))</f>
        <v/>
      </c>
      <c r="BN1803" s="46" t="str">
        <f>IF(ISNUMBER(VLOOKUP($B1803,Stats!$A$2:$AA$19,2,FALSE))=FALSE,"",IF(ISNUMBER(#REF!),(#REF!-VLOOKUP($B1803,Stats!$A$2:$AA$19,13,FALSE))/VLOOKUP($B1803,Stats!$A$2:$AA$19,27,FALSE),""))</f>
        <v/>
      </c>
      <c r="BO1803" s="46" t="str">
        <f>IF(ISNUMBER(VLOOKUP($B1803,Stats!$A$2:$AA$19,2,FALSE))=FALSE,"",IF(ISNUMBER(#REF!),(#REF!-VLOOKUP($B1803,Stats!$A$2:$AA$19,14,FALSE))/VLOOKUP($B1803,Stats!$A$2:$AB$19,28,FALSE),""))</f>
        <v/>
      </c>
      <c r="BP1803" s="46"/>
      <c r="BQ1803" s="46" t="str">
        <f>IF(ISNUMBER(VLOOKUP($B1803,Stats!$A$2:$AA$19,2,FALSE))=FALSE,"",IF(ISNUMBER(BM1803),BM1803,(VLOOKUP($B1803,Stats!$A$2:$AT$19,46,FALSE)-VLOOKUP($B1803,Stats!$A$2:$AA$19,12,FALSE))/VLOOKUP($B1803,Stats!$A$2:$AA$19,26,FALSE)))</f>
        <v/>
      </c>
      <c r="BR1803" s="51" t="str">
        <f t="shared" si="382"/>
        <v/>
      </c>
      <c r="BS1803" s="32" t="str">
        <f t="shared" si="377"/>
        <v/>
      </c>
      <c r="BT1803" s="53" t="str">
        <f t="shared" si="378"/>
        <v/>
      </c>
    </row>
    <row r="1804" spans="1:72" x14ac:dyDescent="0.15">
      <c r="A1804" s="5">
        <v>13990</v>
      </c>
      <c r="B1804" s="5" t="s">
        <v>59</v>
      </c>
      <c r="C1804" s="3">
        <v>0</v>
      </c>
      <c r="D1804" s="11">
        <v>2.2480872030246919E-2</v>
      </c>
      <c r="E1804" s="6">
        <v>1.1930846505962609E-2</v>
      </c>
      <c r="F1804" s="15">
        <v>4.9285714285714288</v>
      </c>
      <c r="G1804" s="15">
        <v>3.2857142857142856</v>
      </c>
      <c r="H1804" s="13">
        <v>1.066316512184359E-2</v>
      </c>
      <c r="I1804" s="13">
        <v>-9.1951432918880305E-3</v>
      </c>
      <c r="J1804" s="12">
        <v>3.2142857142857144</v>
      </c>
      <c r="K1804" s="12">
        <v>1.7857142857142858</v>
      </c>
      <c r="L1804" s="13">
        <v>1.9602565123662003E-2</v>
      </c>
      <c r="M1804" s="13">
        <v>-1.5706589748476201E-2</v>
      </c>
      <c r="N1804" s="8">
        <v>1.4847285714285714</v>
      </c>
      <c r="O1804" s="8">
        <v>1.0283264228026916</v>
      </c>
      <c r="P1804" s="14"/>
      <c r="Q1804" s="13">
        <v>-2.1217445918090598E-2</v>
      </c>
      <c r="R1804" s="14"/>
      <c r="S1804" s="14" t="str">
        <f>IF(ISNUMBER(R1804),VLOOKUP(B1804,Index!$B$3:$AB$18,27,FALSE),"")</f>
        <v/>
      </c>
      <c r="T1804" s="14" t="str">
        <f>IF(ISNUMBER($R1804),VLOOKUP($B1804,Index!$B$21:$AB$36,27,FALSE),"")</f>
        <v/>
      </c>
      <c r="U1804" s="14" t="str">
        <f>IF(ISNUMBER($R1804),VLOOKUP($B1804,Index!$B$39:$AB$54,27,FALSE),"")</f>
        <v/>
      </c>
      <c r="W1804" s="6">
        <v>0.95754666420446166</v>
      </c>
      <c r="X1804" s="8">
        <v>0.61190476190476184</v>
      </c>
      <c r="Y1804" s="6">
        <v>0.22637189623622109</v>
      </c>
      <c r="Z1804" s="8" t="str">
        <f t="shared" si="379"/>
        <v/>
      </c>
      <c r="AA1804" s="9" t="s">
        <v>25</v>
      </c>
      <c r="AB1804" s="3">
        <v>0</v>
      </c>
      <c r="AC1804" s="6">
        <v>0.91689561412909204</v>
      </c>
      <c r="AD1804" s="8">
        <v>0.37442743764172326</v>
      </c>
      <c r="AE1804" s="6">
        <v>5.1244235405582449E-2</v>
      </c>
      <c r="AF1804" s="8" t="str">
        <f t="shared" si="380"/>
        <v/>
      </c>
      <c r="AG1804" s="9" t="s">
        <v>25</v>
      </c>
      <c r="AH1804" s="3">
        <v>0</v>
      </c>
      <c r="AK1804" t="str">
        <f t="shared" si="383"/>
        <v/>
      </c>
      <c r="AL1804" t="str">
        <f t="shared" si="383"/>
        <v/>
      </c>
      <c r="AM1804" t="str">
        <f t="shared" si="383"/>
        <v/>
      </c>
      <c r="AN1804" t="str">
        <f t="shared" si="383"/>
        <v/>
      </c>
      <c r="AO1804" t="str">
        <f t="shared" si="383"/>
        <v/>
      </c>
      <c r="AP1804" t="str">
        <f t="shared" si="383"/>
        <v/>
      </c>
      <c r="AQ1804" t="str">
        <f t="shared" si="383"/>
        <v/>
      </c>
      <c r="AR1804" t="str">
        <f t="shared" si="383"/>
        <v/>
      </c>
      <c r="AS1804" t="str">
        <f t="shared" si="383"/>
        <v/>
      </c>
      <c r="AT1804" t="str">
        <f t="shared" si="383"/>
        <v/>
      </c>
      <c r="AU1804" t="str">
        <f t="shared" si="383"/>
        <v/>
      </c>
      <c r="AV1804" t="str">
        <f t="shared" si="383"/>
        <v/>
      </c>
      <c r="AW1804" t="str">
        <f t="shared" si="383"/>
        <v/>
      </c>
      <c r="AX1804" t="str">
        <f t="shared" si="383"/>
        <v/>
      </c>
      <c r="AZ1804" s="46" t="str">
        <f>IF(ISNUMBER(VLOOKUP($B1804,Stats!$A$2:$AA$19,2,FALSE))=FALSE,"",IF(ISNUMBER(W1804),(W1804-VLOOKUP($B1804,Stats!$A$2:$AA$19,2,FALSE))/VLOOKUP($B1804,Stats!$A$2:$AA$19,16,FALSE),""))</f>
        <v/>
      </c>
      <c r="BA1804" s="46" t="str">
        <f>IF(ISNUMBER(VLOOKUP($B1804,Stats!$A$2:$AA$19,2,FALSE))=FALSE,"",IF(ISNUMBER(X1804),(X1804-VLOOKUP($B1804,Stats!$A$2:$AA$19,3,FALSE))/VLOOKUP($B1804,Stats!$A$2:$AA$19,17,FALSE),""))</f>
        <v/>
      </c>
      <c r="BB1804" s="46"/>
      <c r="BC1804" s="46"/>
      <c r="BD1804" s="44" t="str">
        <f t="shared" si="376"/>
        <v/>
      </c>
      <c r="BE1804" s="46" t="str">
        <f>IF(ISNUMBER(VLOOKUP($B1804,Stats!$A$2:$AA$19,2,FALSE))=FALSE,"",IF(ISNUMBER(Y1804),(Y1804-VLOOKUP($B1804,Stats!$A$2:$AA$19,5,FALSE))/VLOOKUP($B1804,Stats!$A$2:$AA$19,19,FALSE),""))</f>
        <v/>
      </c>
      <c r="BF1804" s="46"/>
      <c r="BG1804" s="46"/>
      <c r="BH1804" s="46" t="str">
        <f>IF(ISNUMBER(VLOOKUP($B1804,Stats!$A$2:$AA$19,2,FALSE))=FALSE,"",IF(ISNUMBER(Z1804),(Z1804-VLOOKUP($B1804,Stats!$A$2:$AA$19,8,FALSE))/VLOOKUP($B1804,Stats!$A$2:$AA$19,22,FALSE),""))</f>
        <v/>
      </c>
      <c r="BI1804" s="46" t="str">
        <f>IF(ISNUMBER(VLOOKUP($B1804,Stats!$A$2:$AA$19,2,FALSE))=FALSE,"",IF(ISNUMBER(#REF!),(#REF!-VLOOKUP($B1804,Stats!$A$2:$AA$19,9,FALSE))/VLOOKUP($B1804,Stats!$A$2:$AA$19,23,FALSE),""))</f>
        <v/>
      </c>
      <c r="BJ1804" s="46" t="str">
        <f>IF(ISNUMBER(VLOOKUP($B1804,Stats!$A$2:$AA$19,2,FALSE))=FALSE,"",IF(ISNUMBER(#REF!),(#REF!-VLOOKUP($B1804,Stats!$A$2:$AA$19,10,FALSE))/VLOOKUP($B1804,Stats!$A$2:$AA$19,24,FALSE),""))</f>
        <v/>
      </c>
      <c r="BK1804" s="44" t="str">
        <f t="shared" si="381"/>
        <v/>
      </c>
      <c r="BL1804" s="46" t="str">
        <f>IF(ISNUMBER(VLOOKUP($B1804,Stats!$A$2:$AA$19,2,FALSE))=FALSE,"",IF(ISNUMBER(#REF!),(#REF!-VLOOKUP($B1804,Stats!$A$2:$AA$19,11,FALSE))/VLOOKUP($B1804,Stats!$A$2:$AA$19,25,FALSE),""))</f>
        <v/>
      </c>
      <c r="BM1804" s="46" t="str">
        <f>IF(ISNUMBER(VLOOKUP($B1804,Stats!$A$2:$AA$19,2,FALSE))=FALSE,"",IF(ISNUMBER(AA1804),(AA1804-VLOOKUP($B1804,Stats!$A$2:$AA$19,12,FALSE))/VLOOKUP($B1804,Stats!$A$2:$AA$19,26,FALSE),""))</f>
        <v/>
      </c>
      <c r="BN1804" s="46" t="str">
        <f>IF(ISNUMBER(VLOOKUP($B1804,Stats!$A$2:$AA$19,2,FALSE))=FALSE,"",IF(ISNUMBER(#REF!),(#REF!-VLOOKUP($B1804,Stats!$A$2:$AA$19,13,FALSE))/VLOOKUP($B1804,Stats!$A$2:$AA$19,27,FALSE),""))</f>
        <v/>
      </c>
      <c r="BO1804" s="46" t="str">
        <f>IF(ISNUMBER(VLOOKUP($B1804,Stats!$A$2:$AA$19,2,FALSE))=FALSE,"",IF(ISNUMBER(#REF!),(#REF!-VLOOKUP($B1804,Stats!$A$2:$AA$19,14,FALSE))/VLOOKUP($B1804,Stats!$A$2:$AB$19,28,FALSE),""))</f>
        <v/>
      </c>
      <c r="BP1804" s="46"/>
      <c r="BQ1804" s="46" t="str">
        <f>IF(ISNUMBER(VLOOKUP($B1804,Stats!$A$2:$AA$19,2,FALSE))=FALSE,"",IF(ISNUMBER(BM1804),BM1804,(VLOOKUP($B1804,Stats!$A$2:$AT$19,46,FALSE)-VLOOKUP($B1804,Stats!$A$2:$AA$19,12,FALSE))/VLOOKUP($B1804,Stats!$A$2:$AA$19,26,FALSE)))</f>
        <v/>
      </c>
      <c r="BR1804" s="51" t="str">
        <f t="shared" si="382"/>
        <v/>
      </c>
      <c r="BS1804" s="32" t="str">
        <f t="shared" si="377"/>
        <v/>
      </c>
      <c r="BT1804" s="53" t="str">
        <f t="shared" si="378"/>
        <v/>
      </c>
    </row>
    <row r="1805" spans="1:72" x14ac:dyDescent="0.15">
      <c r="A1805" s="16">
        <v>13990</v>
      </c>
      <c r="B1805" s="17">
        <v>201421</v>
      </c>
      <c r="C1805" s="3">
        <v>0</v>
      </c>
      <c r="D1805" s="23">
        <v>-2.2909685965869286E-2</v>
      </c>
      <c r="E1805" s="18">
        <v>7.050224717531809E-3</v>
      </c>
      <c r="F1805" s="24">
        <v>2</v>
      </c>
      <c r="G1805" s="24">
        <v>5</v>
      </c>
      <c r="H1805" s="20">
        <v>4.8689369199955701E-3</v>
      </c>
      <c r="I1805" s="20">
        <v>-6.5412255491474891E-3</v>
      </c>
      <c r="J1805" s="24">
        <v>2</v>
      </c>
      <c r="K1805" s="24">
        <v>3</v>
      </c>
      <c r="L1805" s="20">
        <v>9.114481024593335E-3</v>
      </c>
      <c r="M1805" s="20">
        <v>-1.2847465545433256E-2</v>
      </c>
      <c r="N1805" s="19">
        <v>1.2843</v>
      </c>
      <c r="O1805" s="19">
        <v>1.0007792410192471</v>
      </c>
      <c r="P1805" s="25">
        <v>41927</v>
      </c>
      <c r="Q1805" s="20">
        <v>-2.367048197461652E-2</v>
      </c>
      <c r="R1805" s="25">
        <v>41929</v>
      </c>
      <c r="S1805" s="25">
        <f>IF(ISNUMBER(R1805),VLOOKUP(B1805,Index!$B$3:$AB$18,27,FALSE),"")</f>
        <v>41929</v>
      </c>
      <c r="T1805" s="25">
        <f>IF(ISNUMBER($R1805),VLOOKUP($B1805,Index!$B$21:$AB$36,27,FALSE),"")</f>
        <v>41929</v>
      </c>
      <c r="U1805" s="25">
        <f>IF(ISNUMBER($R1805),VLOOKUP($B1805,Index!$B$39:$AB$54,27,FALSE),"")</f>
        <v>41929</v>
      </c>
      <c r="W1805" s="18">
        <v>-0.82474869477129431</v>
      </c>
      <c r="X1805" s="19">
        <v>0.2857142857142857</v>
      </c>
      <c r="Y1805" s="18">
        <v>0.13376860874050658</v>
      </c>
      <c r="Z1805" s="19">
        <f t="shared" si="379"/>
        <v>0</v>
      </c>
      <c r="AA1805" s="21" t="s">
        <v>25</v>
      </c>
      <c r="AB1805" s="3">
        <v>0</v>
      </c>
      <c r="AC1805" s="18">
        <v>0.68021040952695355</v>
      </c>
      <c r="AD1805" s="19">
        <v>8.1632653061224483E-2</v>
      </c>
      <c r="AE1805" s="18">
        <v>1.7894040684370734E-2</v>
      </c>
      <c r="AF1805" s="19">
        <f t="shared" si="380"/>
        <v>0</v>
      </c>
      <c r="AG1805" s="21" t="s">
        <v>25</v>
      </c>
      <c r="AH1805" s="3">
        <v>0</v>
      </c>
      <c r="AK1805" t="str">
        <f t="shared" si="383"/>
        <v/>
      </c>
      <c r="AL1805" t="str">
        <f t="shared" si="383"/>
        <v/>
      </c>
      <c r="AM1805" t="str">
        <f t="shared" si="383"/>
        <v/>
      </c>
      <c r="AN1805" t="str">
        <f t="shared" si="383"/>
        <v/>
      </c>
      <c r="AO1805" t="str">
        <f t="shared" si="383"/>
        <v/>
      </c>
      <c r="AP1805" t="str">
        <f t="shared" si="383"/>
        <v/>
      </c>
      <c r="AQ1805" t="str">
        <f t="shared" si="383"/>
        <v/>
      </c>
      <c r="AR1805" t="str">
        <f t="shared" si="383"/>
        <v/>
      </c>
      <c r="AS1805" t="str">
        <f t="shared" si="383"/>
        <v/>
      </c>
      <c r="AT1805" t="str">
        <f t="shared" si="383"/>
        <v/>
      </c>
      <c r="AU1805" t="str">
        <f t="shared" si="383"/>
        <v/>
      </c>
      <c r="AV1805" t="str">
        <f t="shared" si="383"/>
        <v/>
      </c>
      <c r="AW1805" t="str">
        <f t="shared" si="383"/>
        <v/>
      </c>
      <c r="AX1805" t="str">
        <f t="shared" si="383"/>
        <v/>
      </c>
      <c r="AZ1805" s="46">
        <f>IF(ISNUMBER(VLOOKUP($B1805,Stats!$A$2:$AA$19,2,FALSE))=FALSE,"",IF(ISNUMBER(W1805),(W1805-VLOOKUP($B1805,Stats!$A$2:$AA$19,2,FALSE))/VLOOKUP($B1805,Stats!$A$2:$AA$19,16,FALSE),""))</f>
        <v>-0.85250664624315398</v>
      </c>
      <c r="BA1805" s="46">
        <f>IF(ISNUMBER(VLOOKUP($B1805,Stats!$A$2:$AA$19,2,FALSE))=FALSE,"",IF(ISNUMBER(X1805),(X1805-VLOOKUP($B1805,Stats!$A$2:$AA$19,3,FALSE))/VLOOKUP($B1805,Stats!$A$2:$AA$19,17,FALSE),""))</f>
        <v>-0.6967057200847836</v>
      </c>
      <c r="BB1805" s="46"/>
      <c r="BC1805" s="46"/>
      <c r="BD1805" s="44">
        <f t="shared" si="376"/>
        <v>-0.77460618316396879</v>
      </c>
      <c r="BE1805" s="46">
        <f>IF(ISNUMBER(VLOOKUP($B1805,Stats!$A$2:$AA$19,2,FALSE))=FALSE,"",IF(ISNUMBER(Y1805),(Y1805-VLOOKUP($B1805,Stats!$A$2:$AA$19,5,FALSE))/VLOOKUP($B1805,Stats!$A$2:$AA$19,19,FALSE),""))</f>
        <v>0.78916450720381481</v>
      </c>
      <c r="BF1805" s="46"/>
      <c r="BG1805" s="46"/>
      <c r="BH1805" s="46">
        <f>IF(ISNUMBER(VLOOKUP($B1805,Stats!$A$2:$AA$19,2,FALSE))=FALSE,"",IF(ISNUMBER(Z1805),(Z1805-VLOOKUP($B1805,Stats!$A$2:$AA$19,8,FALSE))/VLOOKUP($B1805,Stats!$A$2:$AA$19,22,FALSE),""))</f>
        <v>-0.61753828864926419</v>
      </c>
      <c r="BI1805" s="46" t="str">
        <f>IF(ISNUMBER(VLOOKUP($B1805,Stats!$A$2:$AA$19,2,FALSE))=FALSE,"",IF(ISNUMBER(#REF!),(#REF!-VLOOKUP($B1805,Stats!$A$2:$AA$19,9,FALSE))/VLOOKUP($B1805,Stats!$A$2:$AA$19,23,FALSE),""))</f>
        <v/>
      </c>
      <c r="BJ1805" s="46" t="str">
        <f>IF(ISNUMBER(VLOOKUP($B1805,Stats!$A$2:$AA$19,2,FALSE))=FALSE,"",IF(ISNUMBER(#REF!),(#REF!-VLOOKUP($B1805,Stats!$A$2:$AA$19,10,FALSE))/VLOOKUP($B1805,Stats!$A$2:$AA$19,24,FALSE),""))</f>
        <v/>
      </c>
      <c r="BK1805" s="44">
        <f t="shared" si="381"/>
        <v>-0.73767664163744961</v>
      </c>
      <c r="BL1805" s="46" t="str">
        <f>IF(ISNUMBER(VLOOKUP($B1805,Stats!$A$2:$AA$19,2,FALSE))=FALSE,"",IF(ISNUMBER(#REF!),(#REF!-VLOOKUP($B1805,Stats!$A$2:$AA$19,11,FALSE))/VLOOKUP($B1805,Stats!$A$2:$AA$19,25,FALSE),""))</f>
        <v/>
      </c>
      <c r="BM1805" s="46" t="str">
        <f>IF(ISNUMBER(VLOOKUP($B1805,Stats!$A$2:$AA$19,2,FALSE))=FALSE,"",IF(ISNUMBER(AA1805),(AA1805-VLOOKUP($B1805,Stats!$A$2:$AA$19,12,FALSE))/VLOOKUP($B1805,Stats!$A$2:$AA$19,26,FALSE),""))</f>
        <v/>
      </c>
      <c r="BN1805" s="46" t="str">
        <f>IF(ISNUMBER(VLOOKUP($B1805,Stats!$A$2:$AA$19,2,FALSE))=FALSE,"",IF(ISNUMBER(#REF!),(#REF!-VLOOKUP($B1805,Stats!$A$2:$AA$19,13,FALSE))/VLOOKUP($B1805,Stats!$A$2:$AA$19,27,FALSE),""))</f>
        <v/>
      </c>
      <c r="BO1805" s="46" t="str">
        <f>IF(ISNUMBER(VLOOKUP($B1805,Stats!$A$2:$AA$19,2,FALSE))=FALSE,"",IF(ISNUMBER(#REF!),(#REF!-VLOOKUP($B1805,Stats!$A$2:$AA$19,14,FALSE))/VLOOKUP($B1805,Stats!$A$2:$AB$19,28,FALSE),""))</f>
        <v/>
      </c>
      <c r="BP1805" s="46"/>
      <c r="BQ1805" s="46">
        <f>IF(ISNUMBER(VLOOKUP($B1805,Stats!$A$2:$AA$19,2,FALSE))=FALSE,"",IF(ISNUMBER(BM1805),BM1805,(VLOOKUP($B1805,Stats!$A$2:$AT$19,46,FALSE)-VLOOKUP($B1805,Stats!$A$2:$AA$19,12,FALSE))/VLOOKUP($B1805,Stats!$A$2:$AA$19,26,FALSE)))</f>
        <v>-0.81319138310867711</v>
      </c>
      <c r="BR1805" s="51">
        <f t="shared" si="382"/>
        <v>-0.81319138310867711</v>
      </c>
      <c r="BS1805" s="32" t="str">
        <f t="shared" si="377"/>
        <v>13990_201421</v>
      </c>
      <c r="BT1805" s="53">
        <f t="shared" si="378"/>
        <v>-0.76016549823699908</v>
      </c>
    </row>
    <row r="1806" spans="1:72" x14ac:dyDescent="0.15">
      <c r="A1806" s="16">
        <v>13990</v>
      </c>
      <c r="B1806" s="17">
        <v>201422</v>
      </c>
      <c r="C1806" s="3">
        <v>0</v>
      </c>
      <c r="D1806" s="23">
        <v>1.6827498205598479E-2</v>
      </c>
      <c r="E1806" s="18">
        <v>7.9461556674338251E-3</v>
      </c>
      <c r="F1806" s="24">
        <v>6</v>
      </c>
      <c r="G1806" s="24">
        <v>4</v>
      </c>
      <c r="H1806" s="20">
        <v>6.6394425663769034E-3</v>
      </c>
      <c r="I1806" s="20">
        <v>-5.7129993560390557E-3</v>
      </c>
      <c r="J1806" s="24">
        <v>4</v>
      </c>
      <c r="K1806" s="24">
        <v>3</v>
      </c>
      <c r="L1806" s="20">
        <v>1.4915849086703403E-2</v>
      </c>
      <c r="M1806" s="20">
        <v>-8.1508710244525551E-3</v>
      </c>
      <c r="N1806" s="19">
        <v>1.2757000000000001</v>
      </c>
      <c r="O1806" s="19">
        <v>1.0052797478329394</v>
      </c>
      <c r="P1806" s="25">
        <v>41941</v>
      </c>
      <c r="Q1806" s="20">
        <v>-2.1907013396374908E-2</v>
      </c>
      <c r="R1806" s="25">
        <v>41935</v>
      </c>
      <c r="S1806" s="25">
        <f>IF(ISNUMBER(R1806),VLOOKUP(B1806,Index!$B$3:$AB$18,27,FALSE),"")</f>
        <v>41939</v>
      </c>
      <c r="T1806" s="25">
        <f>IF(ISNUMBER($R1806),VLOOKUP($B1806,Index!$B$21:$AB$36,27,FALSE),"")</f>
        <v>41935</v>
      </c>
      <c r="U1806" s="25">
        <f>IF(ISNUMBER($R1806),VLOOKUP($B1806,Index!$B$39:$AB$54,27,FALSE),"")</f>
        <v>41936</v>
      </c>
      <c r="W1806" s="18">
        <v>0.50482494616795437</v>
      </c>
      <c r="X1806" s="19">
        <v>0.6</v>
      </c>
      <c r="Y1806" s="18">
        <v>0.15076770330807807</v>
      </c>
      <c r="Z1806" s="19">
        <f t="shared" si="379"/>
        <v>4</v>
      </c>
      <c r="AA1806" s="21">
        <v>0.76813292168721781</v>
      </c>
      <c r="AB1806" s="3">
        <v>0</v>
      </c>
      <c r="AC1806" s="18">
        <v>0.25484822627347803</v>
      </c>
      <c r="AD1806" s="19">
        <v>0.36</v>
      </c>
      <c r="AE1806" s="18">
        <v>2.2730900360792654E-2</v>
      </c>
      <c r="AF1806" s="19">
        <f t="shared" si="380"/>
        <v>16</v>
      </c>
      <c r="AG1806" s="21">
        <v>0.59002818537974144</v>
      </c>
      <c r="AH1806" s="3">
        <v>0</v>
      </c>
      <c r="AK1806" t="str">
        <f t="shared" si="383"/>
        <v/>
      </c>
      <c r="AL1806">
        <f t="shared" si="383"/>
        <v>0.76813292168721781</v>
      </c>
      <c r="AM1806" t="str">
        <f t="shared" si="383"/>
        <v/>
      </c>
      <c r="AN1806" t="str">
        <f t="shared" si="383"/>
        <v/>
      </c>
      <c r="AO1806" t="str">
        <f t="shared" si="383"/>
        <v/>
      </c>
      <c r="AP1806" t="str">
        <f t="shared" si="383"/>
        <v/>
      </c>
      <c r="AQ1806" t="str">
        <f t="shared" si="383"/>
        <v/>
      </c>
      <c r="AR1806" t="str">
        <f t="shared" si="383"/>
        <v/>
      </c>
      <c r="AS1806" t="str">
        <f t="shared" si="383"/>
        <v/>
      </c>
      <c r="AT1806" t="str">
        <f t="shared" si="383"/>
        <v/>
      </c>
      <c r="AU1806" t="str">
        <f t="shared" si="383"/>
        <v/>
      </c>
      <c r="AV1806" t="str">
        <f t="shared" si="383"/>
        <v/>
      </c>
      <c r="AW1806" t="str">
        <f t="shared" si="383"/>
        <v/>
      </c>
      <c r="AX1806" t="str">
        <f t="shared" si="383"/>
        <v/>
      </c>
      <c r="AZ1806" s="46">
        <f>IF(ISNUMBER(VLOOKUP($B1806,Stats!$A$2:$AA$19,2,FALSE))=FALSE,"",IF(ISNUMBER(W1806),(W1806-VLOOKUP($B1806,Stats!$A$2:$AA$19,2,FALSE))/VLOOKUP($B1806,Stats!$A$2:$AA$19,16,FALSE),""))</f>
        <v>-8.9256327531235011E-2</v>
      </c>
      <c r="BA1806" s="46">
        <f>IF(ISNUMBER(VLOOKUP($B1806,Stats!$A$2:$AA$19,2,FALSE))=FALSE,"",IF(ISNUMBER(X1806),(X1806-VLOOKUP($B1806,Stats!$A$2:$AA$19,3,FALSE))/VLOOKUP($B1806,Stats!$A$2:$AA$19,17,FALSE),""))</f>
        <v>-0.20603698172286539</v>
      </c>
      <c r="BB1806" s="46"/>
      <c r="BC1806" s="46"/>
      <c r="BD1806" s="44">
        <f t="shared" si="376"/>
        <v>-0.14764665462705021</v>
      </c>
      <c r="BE1806" s="46">
        <f>IF(ISNUMBER(VLOOKUP($B1806,Stats!$A$2:$AA$19,2,FALSE))=FALSE,"",IF(ISNUMBER(Y1806),(Y1806-VLOOKUP($B1806,Stats!$A$2:$AA$19,5,FALSE))/VLOOKUP($B1806,Stats!$A$2:$AA$19,19,FALSE),""))</f>
        <v>0.33285883309309394</v>
      </c>
      <c r="BF1806" s="46"/>
      <c r="BG1806" s="46"/>
      <c r="BH1806" s="46">
        <f>IF(ISNUMBER(VLOOKUP($B1806,Stats!$A$2:$AA$19,2,FALSE))=FALSE,"",IF(ISNUMBER(Z1806),(Z1806-VLOOKUP($B1806,Stats!$A$2:$AA$19,8,FALSE))/VLOOKUP($B1806,Stats!$A$2:$AA$19,22,FALSE),""))</f>
        <v>0.66359770503354598</v>
      </c>
      <c r="BI1806" s="46" t="str">
        <f>IF(ISNUMBER(VLOOKUP($B1806,Stats!$A$2:$AA$19,2,FALSE))=FALSE,"",IF(ISNUMBER(#REF!),(#REF!-VLOOKUP($B1806,Stats!$A$2:$AA$19,9,FALSE))/VLOOKUP($B1806,Stats!$A$2:$AA$19,23,FALSE),""))</f>
        <v/>
      </c>
      <c r="BJ1806" s="46" t="str">
        <f>IF(ISNUMBER(VLOOKUP($B1806,Stats!$A$2:$AA$19,2,FALSE))=FALSE,"",IF(ISNUMBER(#REF!),(#REF!-VLOOKUP($B1806,Stats!$A$2:$AA$19,10,FALSE))/VLOOKUP($B1806,Stats!$A$2:$AA$19,24,FALSE),""))</f>
        <v/>
      </c>
      <c r="BK1806" s="44">
        <f t="shared" si="381"/>
        <v>-3.3921871655101965E-2</v>
      </c>
      <c r="BL1806" s="46" t="str">
        <f>IF(ISNUMBER(VLOOKUP($B1806,Stats!$A$2:$AA$19,2,FALSE))=FALSE,"",IF(ISNUMBER(#REF!),(#REF!-VLOOKUP($B1806,Stats!$A$2:$AA$19,11,FALSE))/VLOOKUP($B1806,Stats!$A$2:$AA$19,25,FALSE),""))</f>
        <v/>
      </c>
      <c r="BM1806" s="46">
        <f>IF(ISNUMBER(VLOOKUP($B1806,Stats!$A$2:$AA$19,2,FALSE))=FALSE,"",IF(ISNUMBER(AA1806),(AA1806-VLOOKUP($B1806,Stats!$A$2:$AA$19,12,FALSE))/VLOOKUP($B1806,Stats!$A$2:$AA$19,26,FALSE),""))</f>
        <v>-0.33408004510645195</v>
      </c>
      <c r="BN1806" s="46" t="str">
        <f>IF(ISNUMBER(VLOOKUP($B1806,Stats!$A$2:$AA$19,2,FALSE))=FALSE,"",IF(ISNUMBER(#REF!),(#REF!-VLOOKUP($B1806,Stats!$A$2:$AA$19,13,FALSE))/VLOOKUP($B1806,Stats!$A$2:$AA$19,27,FALSE),""))</f>
        <v/>
      </c>
      <c r="BO1806" s="46" t="str">
        <f>IF(ISNUMBER(VLOOKUP($B1806,Stats!$A$2:$AA$19,2,FALSE))=FALSE,"",IF(ISNUMBER(#REF!),(#REF!-VLOOKUP($B1806,Stats!$A$2:$AA$19,14,FALSE))/VLOOKUP($B1806,Stats!$A$2:$AB$19,28,FALSE),""))</f>
        <v/>
      </c>
      <c r="BP1806" s="46"/>
      <c r="BQ1806" s="46">
        <f>IF(ISNUMBER(VLOOKUP($B1806,Stats!$A$2:$AA$19,2,FALSE))=FALSE,"",IF(ISNUMBER(BM1806),BM1806,(VLOOKUP($B1806,Stats!$A$2:$AT$19,46,FALSE)-VLOOKUP($B1806,Stats!$A$2:$AA$19,12,FALSE))/VLOOKUP($B1806,Stats!$A$2:$AA$19,26,FALSE)))</f>
        <v>-0.33408004510645195</v>
      </c>
      <c r="BR1806" s="51">
        <f t="shared" si="382"/>
        <v>-0.33408004510645195</v>
      </c>
      <c r="BS1806" s="32" t="str">
        <f t="shared" si="377"/>
        <v>13990_201422</v>
      </c>
      <c r="BT1806" s="53">
        <f t="shared" si="378"/>
        <v>-0.11669846293976162</v>
      </c>
    </row>
    <row r="1807" spans="1:72" x14ac:dyDescent="0.15">
      <c r="A1807" s="16">
        <v>13990</v>
      </c>
      <c r="B1807" s="17">
        <v>201423</v>
      </c>
      <c r="C1807" s="3">
        <v>0</v>
      </c>
      <c r="D1807" s="23">
        <v>-2.7058823529411802E-2</v>
      </c>
      <c r="E1807" s="18">
        <v>1.1076547397804878E-2</v>
      </c>
      <c r="F1807" s="24">
        <v>5</v>
      </c>
      <c r="G1807" s="24">
        <v>5</v>
      </c>
      <c r="H1807" s="20">
        <v>6.5662455699547094E-3</v>
      </c>
      <c r="I1807" s="20">
        <v>-1.1934104512235999E-2</v>
      </c>
      <c r="J1807" s="24">
        <v>1</v>
      </c>
      <c r="K1807" s="24">
        <v>2</v>
      </c>
      <c r="L1807" s="20">
        <v>1.181672025723457E-2</v>
      </c>
      <c r="M1807" s="20">
        <v>-2.1858782827488654E-2</v>
      </c>
      <c r="N1807" s="19">
        <v>1.284</v>
      </c>
      <c r="O1807" s="19">
        <v>1</v>
      </c>
      <c r="P1807" s="25">
        <v>41946</v>
      </c>
      <c r="Q1807" s="20">
        <v>-3.4267912772585674E-2</v>
      </c>
      <c r="R1807" s="25">
        <v>41956</v>
      </c>
      <c r="S1807" s="25">
        <f>IF(ISNUMBER(R1807),VLOOKUP(B1807,Index!$B$3:$AB$18,27,FALSE),"")</f>
        <v>41956</v>
      </c>
      <c r="T1807" s="25">
        <f>IF(ISNUMBER($R1807),VLOOKUP($B1807,Index!$B$21:$AB$36,27,FALSE),"")</f>
        <v>41954</v>
      </c>
      <c r="U1807" s="25">
        <f>IF(ISNUMBER($R1807),VLOOKUP($B1807,Index!$B$39:$AB$54,27,FALSE),"")</f>
        <v>41957</v>
      </c>
      <c r="W1807" s="18">
        <v>-0.81176470588235405</v>
      </c>
      <c r="X1807" s="19">
        <v>0.5</v>
      </c>
      <c r="Y1807" s="18">
        <v>0.21016271032724737</v>
      </c>
      <c r="Z1807" s="19">
        <f t="shared" si="379"/>
        <v>0</v>
      </c>
      <c r="AA1807" s="21" t="s">
        <v>25</v>
      </c>
      <c r="AB1807" s="3">
        <v>0</v>
      </c>
      <c r="AC1807" s="18">
        <v>0.65896193771626477</v>
      </c>
      <c r="AD1807" s="19">
        <v>0.25</v>
      </c>
      <c r="AE1807" s="18">
        <v>4.4168364812094491E-2</v>
      </c>
      <c r="AF1807" s="19">
        <f t="shared" si="380"/>
        <v>0</v>
      </c>
      <c r="AG1807" s="21" t="s">
        <v>25</v>
      </c>
      <c r="AH1807" s="3">
        <v>0</v>
      </c>
      <c r="AK1807" t="str">
        <f t="shared" si="383"/>
        <v/>
      </c>
      <c r="AL1807" t="str">
        <f t="shared" si="383"/>
        <v/>
      </c>
      <c r="AM1807" t="str">
        <f t="shared" si="383"/>
        <v/>
      </c>
      <c r="AN1807" t="str">
        <f t="shared" si="383"/>
        <v/>
      </c>
      <c r="AO1807" t="str">
        <f t="shared" si="383"/>
        <v/>
      </c>
      <c r="AP1807" t="str">
        <f t="shared" si="383"/>
        <v/>
      </c>
      <c r="AQ1807" t="str">
        <f t="shared" si="383"/>
        <v/>
      </c>
      <c r="AR1807" t="str">
        <f t="shared" si="383"/>
        <v/>
      </c>
      <c r="AS1807" t="str">
        <f t="shared" si="383"/>
        <v/>
      </c>
      <c r="AT1807" t="str">
        <f t="shared" si="383"/>
        <v/>
      </c>
      <c r="AU1807" t="str">
        <f t="shared" si="383"/>
        <v/>
      </c>
      <c r="AV1807" t="str">
        <f t="shared" si="383"/>
        <v/>
      </c>
      <c r="AW1807" t="str">
        <f t="shared" si="383"/>
        <v/>
      </c>
      <c r="AX1807" t="str">
        <f t="shared" si="383"/>
        <v/>
      </c>
      <c r="AZ1807" s="46">
        <f>IF(ISNUMBER(VLOOKUP($B1807,Stats!$A$2:$AA$19,2,FALSE))=FALSE,"",IF(ISNUMBER(W1807),(W1807-VLOOKUP($B1807,Stats!$A$2:$AA$19,2,FALSE))/VLOOKUP($B1807,Stats!$A$2:$AA$19,16,FALSE),""))</f>
        <v>-1.0242328963900744</v>
      </c>
      <c r="BA1807" s="46">
        <f>IF(ISNUMBER(VLOOKUP($B1807,Stats!$A$2:$AA$19,2,FALSE))=FALSE,"",IF(ISNUMBER(X1807),(X1807-VLOOKUP($B1807,Stats!$A$2:$AA$19,3,FALSE))/VLOOKUP($B1807,Stats!$A$2:$AA$19,17,FALSE),""))</f>
        <v>-7.6117703670941991E-2</v>
      </c>
      <c r="BB1807" s="46"/>
      <c r="BC1807" s="46"/>
      <c r="BD1807" s="44">
        <f t="shared" si="376"/>
        <v>-0.55017530003050819</v>
      </c>
      <c r="BE1807" s="46">
        <f>IF(ISNUMBER(VLOOKUP($B1807,Stats!$A$2:$AA$19,2,FALSE))=FALSE,"",IF(ISNUMBER(Y1807),(Y1807-VLOOKUP($B1807,Stats!$A$2:$AA$19,5,FALSE))/VLOOKUP($B1807,Stats!$A$2:$AA$19,19,FALSE),""))</f>
        <v>0.68159529600513802</v>
      </c>
      <c r="BF1807" s="46"/>
      <c r="BG1807" s="46"/>
      <c r="BH1807" s="46">
        <f>IF(ISNUMBER(VLOOKUP($B1807,Stats!$A$2:$AA$19,2,FALSE))=FALSE,"",IF(ISNUMBER(Z1807),(Z1807-VLOOKUP($B1807,Stats!$A$2:$AA$19,8,FALSE))/VLOOKUP($B1807,Stats!$A$2:$AA$19,22,FALSE),""))</f>
        <v>-0.83118031458533193</v>
      </c>
      <c r="BI1807" s="46" t="str">
        <f>IF(ISNUMBER(VLOOKUP($B1807,Stats!$A$2:$AA$19,2,FALSE))=FALSE,"",IF(ISNUMBER(#REF!),(#REF!-VLOOKUP($B1807,Stats!$A$2:$AA$19,9,FALSE))/VLOOKUP($B1807,Stats!$A$2:$AA$19,23,FALSE),""))</f>
        <v/>
      </c>
      <c r="BJ1807" s="46" t="str">
        <f>IF(ISNUMBER(VLOOKUP($B1807,Stats!$A$2:$AA$19,2,FALSE))=FALSE,"",IF(ISNUMBER(#REF!),(#REF!-VLOOKUP($B1807,Stats!$A$2:$AA$19,10,FALSE))/VLOOKUP($B1807,Stats!$A$2:$AA$19,24,FALSE),""))</f>
        <v/>
      </c>
      <c r="BK1807" s="44">
        <f t="shared" si="381"/>
        <v>-0.72647080157919608</v>
      </c>
      <c r="BL1807" s="46" t="str">
        <f>IF(ISNUMBER(VLOOKUP($B1807,Stats!$A$2:$AA$19,2,FALSE))=FALSE,"",IF(ISNUMBER(#REF!),(#REF!-VLOOKUP($B1807,Stats!$A$2:$AA$19,11,FALSE))/VLOOKUP($B1807,Stats!$A$2:$AA$19,25,FALSE),""))</f>
        <v/>
      </c>
      <c r="BM1807" s="46" t="str">
        <f>IF(ISNUMBER(VLOOKUP($B1807,Stats!$A$2:$AA$19,2,FALSE))=FALSE,"",IF(ISNUMBER(AA1807),(AA1807-VLOOKUP($B1807,Stats!$A$2:$AA$19,12,FALSE))/VLOOKUP($B1807,Stats!$A$2:$AA$19,26,FALSE),""))</f>
        <v/>
      </c>
      <c r="BN1807" s="46" t="str">
        <f>IF(ISNUMBER(VLOOKUP($B1807,Stats!$A$2:$AA$19,2,FALSE))=FALSE,"",IF(ISNUMBER(#REF!),(#REF!-VLOOKUP($B1807,Stats!$A$2:$AA$19,13,FALSE))/VLOOKUP($B1807,Stats!$A$2:$AA$19,27,FALSE),""))</f>
        <v/>
      </c>
      <c r="BO1807" s="46" t="str">
        <f>IF(ISNUMBER(VLOOKUP($B1807,Stats!$A$2:$AA$19,2,FALSE))=FALSE,"",IF(ISNUMBER(#REF!),(#REF!-VLOOKUP($B1807,Stats!$A$2:$AA$19,14,FALSE))/VLOOKUP($B1807,Stats!$A$2:$AB$19,28,FALSE),""))</f>
        <v/>
      </c>
      <c r="BP1807" s="46"/>
      <c r="BQ1807" s="46">
        <f>IF(ISNUMBER(VLOOKUP($B1807,Stats!$A$2:$AA$19,2,FALSE))=FALSE,"",IF(ISNUMBER(BM1807),BM1807,(VLOOKUP($B1807,Stats!$A$2:$AT$19,46,FALSE)-VLOOKUP($B1807,Stats!$A$2:$AA$19,12,FALSE))/VLOOKUP($B1807,Stats!$A$2:$AA$19,26,FALSE)))</f>
        <v>-0.71825946798524909</v>
      </c>
      <c r="BR1807" s="51">
        <f t="shared" si="382"/>
        <v>-0.71825946798524909</v>
      </c>
      <c r="BS1807" s="32" t="str">
        <f t="shared" si="377"/>
        <v>13990_201423</v>
      </c>
      <c r="BT1807" s="53">
        <f t="shared" si="378"/>
        <v>-0.6895694345506691</v>
      </c>
    </row>
    <row r="1808" spans="1:72" x14ac:dyDescent="0.15">
      <c r="A1808" s="16">
        <v>13990</v>
      </c>
      <c r="B1808" s="17">
        <v>201424</v>
      </c>
      <c r="C1808" s="3">
        <v>0</v>
      </c>
      <c r="D1808" s="23">
        <v>4.9012494961709008E-2</v>
      </c>
      <c r="E1808" s="18">
        <v>5.7983661149841985E-3</v>
      </c>
      <c r="F1808" s="24">
        <v>8</v>
      </c>
      <c r="G1808" s="24">
        <v>2</v>
      </c>
      <c r="H1808" s="20">
        <v>6.3753202199041403E-3</v>
      </c>
      <c r="I1808" s="20">
        <v>-1.4441731904904498E-3</v>
      </c>
      <c r="J1808" s="24">
        <v>7</v>
      </c>
      <c r="K1808" s="24">
        <v>1</v>
      </c>
      <c r="L1808" s="20">
        <v>1.3599420616399849E-2</v>
      </c>
      <c r="M1808" s="20">
        <v>-2.6578608247422864E-3</v>
      </c>
      <c r="N1808" s="19">
        <v>1.3016000000000001</v>
      </c>
      <c r="O1808" s="19">
        <v>1.0483247422680413</v>
      </c>
      <c r="P1808" s="25">
        <v>41970</v>
      </c>
      <c r="Q1808" s="20">
        <v>-2.6578608247422864E-3</v>
      </c>
      <c r="R1808" s="25">
        <v>41961</v>
      </c>
      <c r="S1808" s="25">
        <f>IF(ISNUMBER(R1808),VLOOKUP(B1808,Index!$B$3:$AB$18,27,FALSE),"")</f>
        <v>41963</v>
      </c>
      <c r="T1808" s="25">
        <f>IF(ISNUMBER($R1808),VLOOKUP($B1808,Index!$B$21:$AB$36,27,FALSE),"")</f>
        <v>41963</v>
      </c>
      <c r="U1808" s="25">
        <f>IF(ISNUMBER($R1808),VLOOKUP($B1808,Index!$B$39:$AB$54,27,FALSE),"")</f>
        <v>41963</v>
      </c>
      <c r="W1808" s="18">
        <v>1.4703748488512702</v>
      </c>
      <c r="X1808" s="19">
        <v>0.8</v>
      </c>
      <c r="Y1808" s="18">
        <v>0.11001626178535108</v>
      </c>
      <c r="Z1808" s="19">
        <f t="shared" si="379"/>
        <v>2</v>
      </c>
      <c r="AA1808" s="21">
        <v>18.440579922562875</v>
      </c>
      <c r="AB1808" s="3">
        <v>0</v>
      </c>
      <c r="AC1808" s="18">
        <v>2.1620021961343956</v>
      </c>
      <c r="AD1808" s="19">
        <v>0.64000000000000012</v>
      </c>
      <c r="AE1808" s="18">
        <v>1.2103577857222901E-2</v>
      </c>
      <c r="AF1808" s="19">
        <f t="shared" si="380"/>
        <v>4</v>
      </c>
      <c r="AG1808" s="21">
        <v>340.05498788042905</v>
      </c>
      <c r="AH1808" s="3">
        <v>0</v>
      </c>
      <c r="AK1808" t="str">
        <f t="shared" si="383"/>
        <v/>
      </c>
      <c r="AL1808" t="str">
        <f t="shared" si="383"/>
        <v/>
      </c>
      <c r="AM1808" t="str">
        <f t="shared" si="383"/>
        <v/>
      </c>
      <c r="AN1808">
        <f t="shared" si="383"/>
        <v>18.440579922562875</v>
      </c>
      <c r="AO1808" t="str">
        <f t="shared" si="383"/>
        <v/>
      </c>
      <c r="AP1808" t="str">
        <f t="shared" si="383"/>
        <v/>
      </c>
      <c r="AQ1808" t="str">
        <f t="shared" si="383"/>
        <v/>
      </c>
      <c r="AR1808" t="str">
        <f t="shared" si="383"/>
        <v/>
      </c>
      <c r="AS1808" t="str">
        <f t="shared" si="383"/>
        <v/>
      </c>
      <c r="AT1808" t="str">
        <f t="shared" si="383"/>
        <v/>
      </c>
      <c r="AU1808" t="str">
        <f t="shared" si="383"/>
        <v/>
      </c>
      <c r="AV1808" t="str">
        <f t="shared" si="383"/>
        <v/>
      </c>
      <c r="AW1808" t="str">
        <f t="shared" si="383"/>
        <v/>
      </c>
      <c r="AX1808" t="str">
        <f t="shared" si="383"/>
        <v/>
      </c>
      <c r="AZ1808" s="46">
        <f>IF(ISNUMBER(VLOOKUP($B1808,Stats!$A$2:$AA$19,2,FALSE))=FALSE,"",IF(ISNUMBER(W1808),(W1808-VLOOKUP($B1808,Stats!$A$2:$AA$19,2,FALSE))/VLOOKUP($B1808,Stats!$A$2:$AA$19,16,FALSE),""))</f>
        <v>0.38938257023971612</v>
      </c>
      <c r="BA1808" s="46">
        <f>IF(ISNUMBER(VLOOKUP($B1808,Stats!$A$2:$AA$19,2,FALSE))=FALSE,"",IF(ISNUMBER(X1808),(X1808-VLOOKUP($B1808,Stats!$A$2:$AA$19,3,FALSE))/VLOOKUP($B1808,Stats!$A$2:$AA$19,17,FALSE),""))</f>
        <v>0.51367074063984464</v>
      </c>
      <c r="BB1808" s="46"/>
      <c r="BC1808" s="46"/>
      <c r="BD1808" s="44">
        <f t="shared" si="376"/>
        <v>0.45152665543978038</v>
      </c>
      <c r="BE1808" s="46">
        <f>IF(ISNUMBER(VLOOKUP($B1808,Stats!$A$2:$AA$19,2,FALSE))=FALSE,"",IF(ISNUMBER(Y1808),(Y1808-VLOOKUP($B1808,Stats!$A$2:$AA$19,5,FALSE))/VLOOKUP($B1808,Stats!$A$2:$AA$19,19,FALSE),""))</f>
        <v>-0.10531983238887142</v>
      </c>
      <c r="BF1808" s="46"/>
      <c r="BG1808" s="46"/>
      <c r="BH1808" s="46">
        <f>IF(ISNUMBER(VLOOKUP($B1808,Stats!$A$2:$AA$19,2,FALSE))=FALSE,"",IF(ISNUMBER(Z1808),(Z1808-VLOOKUP($B1808,Stats!$A$2:$AA$19,8,FALSE))/VLOOKUP($B1808,Stats!$A$2:$AA$19,22,FALSE),""))</f>
        <v>-0.12438953477147197</v>
      </c>
      <c r="BI1808" s="46" t="str">
        <f>IF(ISNUMBER(VLOOKUP($B1808,Stats!$A$2:$AA$19,2,FALSE))=FALSE,"",IF(ISNUMBER(#REF!),(#REF!-VLOOKUP($B1808,Stats!$A$2:$AA$19,9,FALSE))/VLOOKUP($B1808,Stats!$A$2:$AA$19,23,FALSE),""))</f>
        <v/>
      </c>
      <c r="BJ1808" s="46" t="str">
        <f>IF(ISNUMBER(VLOOKUP($B1808,Stats!$A$2:$AA$19,2,FALSE))=FALSE,"",IF(ISNUMBER(#REF!),(#REF!-VLOOKUP($B1808,Stats!$A$2:$AA$19,10,FALSE))/VLOOKUP($B1808,Stats!$A$2:$AA$19,24,FALSE),""))</f>
        <v/>
      </c>
      <c r="BK1808" s="44">
        <f t="shared" si="381"/>
        <v>3.6407022240768395E-2</v>
      </c>
      <c r="BL1808" s="46" t="str">
        <f>IF(ISNUMBER(VLOOKUP($B1808,Stats!$A$2:$AA$19,2,FALSE))=FALSE,"",IF(ISNUMBER(#REF!),(#REF!-VLOOKUP($B1808,Stats!$A$2:$AA$19,11,FALSE))/VLOOKUP($B1808,Stats!$A$2:$AA$19,25,FALSE),""))</f>
        <v/>
      </c>
      <c r="BM1808" s="46">
        <f>IF(ISNUMBER(VLOOKUP($B1808,Stats!$A$2:$AA$19,2,FALSE))=FALSE,"",IF(ISNUMBER(AA1808),(AA1808-VLOOKUP($B1808,Stats!$A$2:$AA$19,12,FALSE))/VLOOKUP($B1808,Stats!$A$2:$AA$19,26,FALSE),""))</f>
        <v>0.26367918786123168</v>
      </c>
      <c r="BN1808" s="46" t="str">
        <f>IF(ISNUMBER(VLOOKUP($B1808,Stats!$A$2:$AA$19,2,FALSE))=FALSE,"",IF(ISNUMBER(#REF!),(#REF!-VLOOKUP($B1808,Stats!$A$2:$AA$19,13,FALSE))/VLOOKUP($B1808,Stats!$A$2:$AA$19,27,FALSE),""))</f>
        <v/>
      </c>
      <c r="BO1808" s="46" t="str">
        <f>IF(ISNUMBER(VLOOKUP($B1808,Stats!$A$2:$AA$19,2,FALSE))=FALSE,"",IF(ISNUMBER(#REF!),(#REF!-VLOOKUP($B1808,Stats!$A$2:$AA$19,14,FALSE))/VLOOKUP($B1808,Stats!$A$2:$AB$19,28,FALSE),""))</f>
        <v/>
      </c>
      <c r="BP1808" s="46"/>
      <c r="BQ1808" s="46">
        <f>IF(ISNUMBER(VLOOKUP($B1808,Stats!$A$2:$AA$19,2,FALSE))=FALSE,"",IF(ISNUMBER(BM1808),BM1808,(VLOOKUP($B1808,Stats!$A$2:$AT$19,46,FALSE)-VLOOKUP($B1808,Stats!$A$2:$AA$19,12,FALSE))/VLOOKUP($B1808,Stats!$A$2:$AA$19,26,FALSE)))</f>
        <v>0.26367918786123168</v>
      </c>
      <c r="BR1808" s="51">
        <f t="shared" si="382"/>
        <v>0.26367918786123168</v>
      </c>
      <c r="BS1808" s="32" t="str">
        <f t="shared" si="377"/>
        <v>13990_201424</v>
      </c>
      <c r="BT1808" s="53">
        <f t="shared" si="378"/>
        <v>0.16488538200466346</v>
      </c>
    </row>
    <row r="1809" spans="1:72" x14ac:dyDescent="0.15">
      <c r="A1809" s="16">
        <v>13990</v>
      </c>
      <c r="B1809" s="17">
        <v>201425</v>
      </c>
      <c r="C1809" s="3">
        <v>0</v>
      </c>
      <c r="D1809" s="23">
        <v>6.9392146315223169E-2</v>
      </c>
      <c r="E1809" s="18">
        <v>1.9971780468092708E-2</v>
      </c>
      <c r="F1809" s="24">
        <v>5</v>
      </c>
      <c r="G1809" s="24">
        <v>5</v>
      </c>
      <c r="H1809" s="20">
        <v>2.2449500045028169E-2</v>
      </c>
      <c r="I1809" s="20">
        <v>-8.6308679373758405E-3</v>
      </c>
      <c r="J1809" s="24">
        <v>3</v>
      </c>
      <c r="K1809" s="24">
        <v>2</v>
      </c>
      <c r="L1809" s="20">
        <v>4.1945560017849104E-2</v>
      </c>
      <c r="M1809" s="20">
        <v>-2.4308830999201891E-2</v>
      </c>
      <c r="N1809" s="19">
        <v>1.401</v>
      </c>
      <c r="O1809" s="19">
        <v>1.0774436668461125</v>
      </c>
      <c r="P1809" s="25">
        <v>41983</v>
      </c>
      <c r="Q1809" s="20">
        <v>-2.4308830999201891E-2</v>
      </c>
      <c r="R1809" s="25">
        <v>41982</v>
      </c>
      <c r="S1809" s="25">
        <f>IF(ISNUMBER(R1809),VLOOKUP(B1809,Index!$B$3:$AB$18,27,FALSE),"")</f>
        <v>41982</v>
      </c>
      <c r="T1809" s="25">
        <f>IF(ISNUMBER($R1809),VLOOKUP($B1809,Index!$B$21:$AB$36,27,FALSE),"")</f>
        <v>41982</v>
      </c>
      <c r="U1809" s="25">
        <f>IF(ISNUMBER($R1809),VLOOKUP($B1809,Index!$B$39:$AB$54,27,FALSE),"")</f>
        <v>41982</v>
      </c>
      <c r="W1809" s="18">
        <v>2.0817643894566951</v>
      </c>
      <c r="X1809" s="19">
        <v>0.5</v>
      </c>
      <c r="Y1809" s="18">
        <v>0.37893789124822053</v>
      </c>
      <c r="Z1809" s="19">
        <f t="shared" si="379"/>
        <v>0</v>
      </c>
      <c r="AA1809" s="21">
        <v>2.8546064727465281</v>
      </c>
      <c r="AB1809" s="3">
        <v>0</v>
      </c>
      <c r="AC1809" s="18">
        <v>4.3337429732100068</v>
      </c>
      <c r="AD1809" s="19">
        <v>0.25</v>
      </c>
      <c r="AE1809" s="18">
        <v>0.14359392542364821</v>
      </c>
      <c r="AF1809" s="19">
        <f t="shared" si="380"/>
        <v>0</v>
      </c>
      <c r="AG1809" s="21">
        <v>8.1487781142463742</v>
      </c>
      <c r="AH1809" s="3">
        <v>0</v>
      </c>
      <c r="AK1809" t="str">
        <f t="shared" si="383"/>
        <v/>
      </c>
      <c r="AL1809" t="str">
        <f t="shared" si="383"/>
        <v/>
      </c>
      <c r="AM1809" t="str">
        <f t="shared" si="383"/>
        <v/>
      </c>
      <c r="AN1809" t="str">
        <f t="shared" si="383"/>
        <v/>
      </c>
      <c r="AO1809">
        <f t="shared" si="383"/>
        <v>2.8546064727465281</v>
      </c>
      <c r="AP1809" t="str">
        <f t="shared" si="383"/>
        <v/>
      </c>
      <c r="AQ1809" t="str">
        <f t="shared" si="383"/>
        <v/>
      </c>
      <c r="AR1809" t="str">
        <f t="shared" si="383"/>
        <v/>
      </c>
      <c r="AS1809" t="str">
        <f t="shared" si="383"/>
        <v/>
      </c>
      <c r="AT1809" t="str">
        <f t="shared" si="383"/>
        <v/>
      </c>
      <c r="AU1809" t="str">
        <f t="shared" si="383"/>
        <v/>
      </c>
      <c r="AV1809" t="str">
        <f t="shared" si="383"/>
        <v/>
      </c>
      <c r="AW1809" t="str">
        <f t="shared" si="383"/>
        <v/>
      </c>
      <c r="AX1809" t="str">
        <f t="shared" si="383"/>
        <v/>
      </c>
      <c r="AZ1809" s="46">
        <f>IF(ISNUMBER(VLOOKUP($B1809,Stats!$A$2:$AA$19,2,FALSE))=FALSE,"",IF(ISNUMBER(W1809),(W1809-VLOOKUP($B1809,Stats!$A$2:$AA$19,2,FALSE))/VLOOKUP($B1809,Stats!$A$2:$AA$19,16,FALSE),""))</f>
        <v>0.79667300420648213</v>
      </c>
      <c r="BA1809" s="46">
        <f>IF(ISNUMBER(VLOOKUP($B1809,Stats!$A$2:$AA$19,2,FALSE))=FALSE,"",IF(ISNUMBER(X1809),(X1809-VLOOKUP($B1809,Stats!$A$2:$AA$19,3,FALSE))/VLOOKUP($B1809,Stats!$A$2:$AA$19,17,FALSE),""))</f>
        <v>-0.77319859457856333</v>
      </c>
      <c r="BB1809" s="46"/>
      <c r="BC1809" s="46"/>
      <c r="BD1809" s="44">
        <f t="shared" si="376"/>
        <v>1.1737204813959401E-2</v>
      </c>
      <c r="BE1809" s="46">
        <f>IF(ISNUMBER(VLOOKUP($B1809,Stats!$A$2:$AA$19,2,FALSE))=FALSE,"",IF(ISNUMBER(Y1809),(Y1809-VLOOKUP($B1809,Stats!$A$2:$AA$19,5,FALSE))/VLOOKUP($B1809,Stats!$A$2:$AA$19,19,FALSE),""))</f>
        <v>0.26644960865116257</v>
      </c>
      <c r="BF1809" s="46"/>
      <c r="BG1809" s="46"/>
      <c r="BH1809" s="46">
        <f>IF(ISNUMBER(VLOOKUP($B1809,Stats!$A$2:$AA$19,2,FALSE))=FALSE,"",IF(ISNUMBER(Z1809),(Z1809-VLOOKUP($B1809,Stats!$A$2:$AA$19,8,FALSE))/VLOOKUP($B1809,Stats!$A$2:$AA$19,22,FALSE),""))</f>
        <v>-0.38938659637819406</v>
      </c>
      <c r="BI1809" s="46" t="str">
        <f>IF(ISNUMBER(VLOOKUP($B1809,Stats!$A$2:$AA$19,2,FALSE))=FALSE,"",IF(ISNUMBER(#REF!),(#REF!-VLOOKUP($B1809,Stats!$A$2:$AA$19,9,FALSE))/VLOOKUP($B1809,Stats!$A$2:$AA$19,23,FALSE),""))</f>
        <v/>
      </c>
      <c r="BJ1809" s="46" t="str">
        <f>IF(ISNUMBER(VLOOKUP($B1809,Stats!$A$2:$AA$19,2,FALSE))=FALSE,"",IF(ISNUMBER(#REF!),(#REF!-VLOOKUP($B1809,Stats!$A$2:$AA$19,10,FALSE))/VLOOKUP($B1809,Stats!$A$2:$AA$19,24,FALSE),""))</f>
        <v/>
      </c>
      <c r="BK1809" s="44">
        <f t="shared" si="381"/>
        <v>-0.303330704969272</v>
      </c>
      <c r="BL1809" s="46" t="str">
        <f>IF(ISNUMBER(VLOOKUP($B1809,Stats!$A$2:$AA$19,2,FALSE))=FALSE,"",IF(ISNUMBER(#REF!),(#REF!-VLOOKUP($B1809,Stats!$A$2:$AA$19,11,FALSE))/VLOOKUP($B1809,Stats!$A$2:$AA$19,25,FALSE),""))</f>
        <v/>
      </c>
      <c r="BM1809" s="46">
        <f>IF(ISNUMBER(VLOOKUP($B1809,Stats!$A$2:$AA$19,2,FALSE))=FALSE,"",IF(ISNUMBER(AA1809),(AA1809-VLOOKUP($B1809,Stats!$A$2:$AA$19,12,FALSE))/VLOOKUP($B1809,Stats!$A$2:$AA$19,26,FALSE),""))</f>
        <v>0.2574273406990964</v>
      </c>
      <c r="BN1809" s="46" t="str">
        <f>IF(ISNUMBER(VLOOKUP($B1809,Stats!$A$2:$AA$19,2,FALSE))=FALSE,"",IF(ISNUMBER(#REF!),(#REF!-VLOOKUP($B1809,Stats!$A$2:$AA$19,13,FALSE))/VLOOKUP($B1809,Stats!$A$2:$AA$19,27,FALSE),""))</f>
        <v/>
      </c>
      <c r="BO1809" s="46" t="str">
        <f>IF(ISNUMBER(VLOOKUP($B1809,Stats!$A$2:$AA$19,2,FALSE))=FALSE,"",IF(ISNUMBER(#REF!),(#REF!-VLOOKUP($B1809,Stats!$A$2:$AA$19,14,FALSE))/VLOOKUP($B1809,Stats!$A$2:$AB$19,28,FALSE),""))</f>
        <v/>
      </c>
      <c r="BP1809" s="46"/>
      <c r="BQ1809" s="46">
        <f>IF(ISNUMBER(VLOOKUP($B1809,Stats!$A$2:$AA$19,2,FALSE))=FALSE,"",IF(ISNUMBER(BM1809),BM1809,(VLOOKUP($B1809,Stats!$A$2:$AT$19,46,FALSE)-VLOOKUP($B1809,Stats!$A$2:$AA$19,12,FALSE))/VLOOKUP($B1809,Stats!$A$2:$AA$19,26,FALSE)))</f>
        <v>0.2574273406990964</v>
      </c>
      <c r="BR1809" s="51">
        <f t="shared" si="382"/>
        <v>0.2574273406990964</v>
      </c>
      <c r="BS1809" s="32" t="str">
        <f t="shared" si="377"/>
        <v>13990_201425</v>
      </c>
      <c r="BT1809" s="53">
        <f t="shared" si="378"/>
        <v>-0.12816551387895203</v>
      </c>
    </row>
    <row r="1810" spans="1:72" x14ac:dyDescent="0.15">
      <c r="A1810" s="16">
        <v>13990</v>
      </c>
      <c r="B1810" s="17">
        <v>201426</v>
      </c>
      <c r="C1810" s="3">
        <v>0</v>
      </c>
      <c r="D1810" s="23">
        <v>3.2696177062374376E-2</v>
      </c>
      <c r="E1810" s="18">
        <v>1.370808652514835E-2</v>
      </c>
      <c r="F1810" s="24">
        <v>7</v>
      </c>
      <c r="G1810" s="24">
        <v>3</v>
      </c>
      <c r="H1810" s="20">
        <v>1.0566020096180002E-2</v>
      </c>
      <c r="I1810" s="20">
        <v>-1.3629982327471887E-2</v>
      </c>
      <c r="J1810" s="24">
        <v>3</v>
      </c>
      <c r="K1810" s="24">
        <v>2</v>
      </c>
      <c r="L1810" s="20">
        <v>2.1030720643123724E-2</v>
      </c>
      <c r="M1810" s="20">
        <v>-2.3025851108913642E-2</v>
      </c>
      <c r="N1810" s="19">
        <v>1.4371</v>
      </c>
      <c r="O1810" s="19">
        <v>1.0131838691483361</v>
      </c>
      <c r="P1810" s="25">
        <v>41999</v>
      </c>
      <c r="Q1810" s="20">
        <v>-3.6097560975609788E-2</v>
      </c>
      <c r="R1810" s="25">
        <v>41996</v>
      </c>
      <c r="S1810" s="25">
        <f>IF(ISNUMBER(R1810),VLOOKUP(B1810,Index!$B$3:$AB$18,27,FALSE),"")</f>
        <v>41997</v>
      </c>
      <c r="T1810" s="25">
        <f>IF(ISNUMBER($R1810),VLOOKUP($B1810,Index!$B$21:$AB$36,27,FALSE),"")</f>
        <v>41996</v>
      </c>
      <c r="U1810" s="25">
        <f>IF(ISNUMBER($R1810),VLOOKUP($B1810,Index!$B$39:$AB$54,27,FALSE),"")</f>
        <v>41996</v>
      </c>
      <c r="W1810" s="18">
        <v>0.98088531187123129</v>
      </c>
      <c r="X1810" s="19">
        <v>0.7</v>
      </c>
      <c r="Y1810" s="18">
        <v>0.26009265469279086</v>
      </c>
      <c r="Z1810" s="19">
        <f t="shared" si="379"/>
        <v>1</v>
      </c>
      <c r="AA1810" s="21">
        <v>0.90577247267388394</v>
      </c>
      <c r="AB1810" s="3">
        <v>0</v>
      </c>
      <c r="AC1810" s="18">
        <v>0.96213599504472269</v>
      </c>
      <c r="AD1810" s="19">
        <v>0.48999999999999994</v>
      </c>
      <c r="AE1810" s="18">
        <v>6.7648189025143343E-2</v>
      </c>
      <c r="AF1810" s="19">
        <f t="shared" si="380"/>
        <v>1</v>
      </c>
      <c r="AG1810" s="21">
        <v>0.82042377225376184</v>
      </c>
      <c r="AH1810" s="3">
        <v>0</v>
      </c>
      <c r="AK1810" t="str">
        <f t="shared" si="383"/>
        <v/>
      </c>
      <c r="AL1810" t="str">
        <f t="shared" si="383"/>
        <v/>
      </c>
      <c r="AM1810" t="str">
        <f t="shared" si="383"/>
        <v/>
      </c>
      <c r="AN1810" t="str">
        <f t="shared" si="383"/>
        <v/>
      </c>
      <c r="AO1810" t="str">
        <f t="shared" si="383"/>
        <v/>
      </c>
      <c r="AP1810">
        <f t="shared" si="383"/>
        <v>0.90577247267388394</v>
      </c>
      <c r="AQ1810" t="str">
        <f t="shared" si="383"/>
        <v/>
      </c>
      <c r="AR1810" t="str">
        <f t="shared" si="383"/>
        <v/>
      </c>
      <c r="AS1810" t="str">
        <f t="shared" si="383"/>
        <v/>
      </c>
      <c r="AT1810" t="str">
        <f t="shared" si="383"/>
        <v/>
      </c>
      <c r="AU1810" t="str">
        <f t="shared" si="383"/>
        <v/>
      </c>
      <c r="AV1810" t="str">
        <f t="shared" si="383"/>
        <v/>
      </c>
      <c r="AW1810" t="str">
        <f t="shared" si="383"/>
        <v/>
      </c>
      <c r="AX1810" t="str">
        <f t="shared" si="383"/>
        <v/>
      </c>
      <c r="AZ1810" s="46">
        <f>IF(ISNUMBER(VLOOKUP($B1810,Stats!$A$2:$AA$19,2,FALSE))=FALSE,"",IF(ISNUMBER(W1810),(W1810-VLOOKUP($B1810,Stats!$A$2:$AA$19,2,FALSE))/VLOOKUP($B1810,Stats!$A$2:$AA$19,16,FALSE),""))</f>
        <v>0.11680447298188867</v>
      </c>
      <c r="BA1810" s="46">
        <f>IF(ISNUMBER(VLOOKUP($B1810,Stats!$A$2:$AA$19,2,FALSE))=FALSE,"",IF(ISNUMBER(X1810),(X1810-VLOOKUP($B1810,Stats!$A$2:$AA$19,3,FALSE))/VLOOKUP($B1810,Stats!$A$2:$AA$19,17,FALSE),""))</f>
        <v>0.82927015326520481</v>
      </c>
      <c r="BB1810" s="46"/>
      <c r="BC1810" s="46"/>
      <c r="BD1810" s="44">
        <f t="shared" si="376"/>
        <v>0.47303731312354674</v>
      </c>
      <c r="BE1810" s="46">
        <f>IF(ISNUMBER(VLOOKUP($B1810,Stats!$A$2:$AA$19,2,FALSE))=FALSE,"",IF(ISNUMBER(Y1810),(Y1810-VLOOKUP($B1810,Stats!$A$2:$AA$19,5,FALSE))/VLOOKUP($B1810,Stats!$A$2:$AA$19,19,FALSE),""))</f>
        <v>0.10312595130210998</v>
      </c>
      <c r="BF1810" s="46"/>
      <c r="BG1810" s="46"/>
      <c r="BH1810" s="46">
        <f>IF(ISNUMBER(VLOOKUP($B1810,Stats!$A$2:$AA$19,2,FALSE))=FALSE,"",IF(ISNUMBER(Z1810),(Z1810-VLOOKUP($B1810,Stats!$A$2:$AA$19,8,FALSE))/VLOOKUP($B1810,Stats!$A$2:$AA$19,22,FALSE),""))</f>
        <v>-0.10266627503097653</v>
      </c>
      <c r="BI1810" s="46" t="str">
        <f>IF(ISNUMBER(VLOOKUP($B1810,Stats!$A$2:$AA$19,2,FALSE))=FALSE,"",IF(ISNUMBER(#REF!),(#REF!-VLOOKUP($B1810,Stats!$A$2:$AA$19,9,FALSE))/VLOOKUP($B1810,Stats!$A$2:$AA$19,23,FALSE),""))</f>
        <v/>
      </c>
      <c r="BJ1810" s="46" t="str">
        <f>IF(ISNUMBER(VLOOKUP($B1810,Stats!$A$2:$AA$19,2,FALSE))=FALSE,"",IF(ISNUMBER(#REF!),(#REF!-VLOOKUP($B1810,Stats!$A$2:$AA$19,10,FALSE))/VLOOKUP($B1810,Stats!$A$2:$AA$19,24,FALSE),""))</f>
        <v/>
      </c>
      <c r="BK1810" s="44">
        <f t="shared" si="381"/>
        <v>-0.10298804842076995</v>
      </c>
      <c r="BL1810" s="46" t="str">
        <f>IF(ISNUMBER(VLOOKUP($B1810,Stats!$A$2:$AA$19,2,FALSE))=FALSE,"",IF(ISNUMBER(#REF!),(#REF!-VLOOKUP($B1810,Stats!$A$2:$AA$19,11,FALSE))/VLOOKUP($B1810,Stats!$A$2:$AA$19,25,FALSE),""))</f>
        <v/>
      </c>
      <c r="BM1810" s="46">
        <f>IF(ISNUMBER(VLOOKUP($B1810,Stats!$A$2:$AA$19,2,FALSE))=FALSE,"",IF(ISNUMBER(AA1810),(AA1810-VLOOKUP($B1810,Stats!$A$2:$AA$19,12,FALSE))/VLOOKUP($B1810,Stats!$A$2:$AA$19,26,FALSE),""))</f>
        <v>-0.40327705230494487</v>
      </c>
      <c r="BN1810" s="46" t="str">
        <f>IF(ISNUMBER(VLOOKUP($B1810,Stats!$A$2:$AA$19,2,FALSE))=FALSE,"",IF(ISNUMBER(#REF!),(#REF!-VLOOKUP($B1810,Stats!$A$2:$AA$19,13,FALSE))/VLOOKUP($B1810,Stats!$A$2:$AA$19,27,FALSE),""))</f>
        <v/>
      </c>
      <c r="BO1810" s="46" t="str">
        <f>IF(ISNUMBER(VLOOKUP($B1810,Stats!$A$2:$AA$19,2,FALSE))=FALSE,"",IF(ISNUMBER(#REF!),(#REF!-VLOOKUP($B1810,Stats!$A$2:$AA$19,14,FALSE))/VLOOKUP($B1810,Stats!$A$2:$AB$19,28,FALSE),""))</f>
        <v/>
      </c>
      <c r="BP1810" s="46"/>
      <c r="BQ1810" s="46">
        <f>IF(ISNUMBER(VLOOKUP($B1810,Stats!$A$2:$AA$19,2,FALSE))=FALSE,"",IF(ISNUMBER(BM1810),BM1810,(VLOOKUP($B1810,Stats!$A$2:$AT$19,46,FALSE)-VLOOKUP($B1810,Stats!$A$2:$AA$19,12,FALSE))/VLOOKUP($B1810,Stats!$A$2:$AA$19,26,FALSE)))</f>
        <v>-0.40327705230494487</v>
      </c>
      <c r="BR1810" s="51">
        <f t="shared" si="382"/>
        <v>-0.40327705230494487</v>
      </c>
      <c r="BS1810" s="32" t="str">
        <f t="shared" si="377"/>
        <v>13990_201426</v>
      </c>
      <c r="BT1810" s="53">
        <f t="shared" si="378"/>
        <v>-4.7840776888741589E-2</v>
      </c>
    </row>
    <row r="1811" spans="1:72" x14ac:dyDescent="0.15">
      <c r="A1811" s="16">
        <v>13990</v>
      </c>
      <c r="B1811" s="17">
        <v>201427</v>
      </c>
      <c r="C1811" s="3">
        <v>0</v>
      </c>
      <c r="D1811" s="23">
        <v>6.5409505253635203E-3</v>
      </c>
      <c r="E1811" s="18">
        <v>1.7242406995851164E-2</v>
      </c>
      <c r="F1811" s="24">
        <v>2</v>
      </c>
      <c r="G1811" s="24">
        <v>1</v>
      </c>
      <c r="H1811" s="20">
        <v>1.074054231545063E-2</v>
      </c>
      <c r="I1811" s="20">
        <v>-1.4657867315039819E-2</v>
      </c>
      <c r="J1811" s="24">
        <v>1</v>
      </c>
      <c r="K1811" s="24">
        <v>1</v>
      </c>
      <c r="L1811" s="20">
        <v>1.9811054709531817E-2</v>
      </c>
      <c r="M1811" s="20">
        <v>-1.4657867315039819E-2</v>
      </c>
      <c r="N1811" s="19">
        <v>1.4464999999999999</v>
      </c>
      <c r="O1811" s="19">
        <v>1.0048627995831885</v>
      </c>
      <c r="P1811" s="25">
        <v>42004</v>
      </c>
      <c r="Q1811" s="20">
        <v>-1.4657867315039819E-2</v>
      </c>
      <c r="R1811" s="25">
        <v>42003</v>
      </c>
      <c r="S1811" s="25">
        <f>IF(ISNUMBER(R1811),VLOOKUP(B1811,Index!$B$3:$AB$18,27,FALSE),"")</f>
        <v>42002</v>
      </c>
      <c r="T1811" s="25">
        <f>IF(ISNUMBER($R1811),VLOOKUP($B1811,Index!$B$21:$AB$36,27,FALSE),"")</f>
        <v>42003</v>
      </c>
      <c r="U1811" s="25">
        <f>IF(ISNUMBER($R1811),VLOOKUP($B1811,Index!$B$39:$AB$54,27,FALSE),"")</f>
        <v>42003</v>
      </c>
      <c r="W1811" s="18">
        <v>0.78491406304362243</v>
      </c>
      <c r="X1811" s="19">
        <v>0.66666666666666663</v>
      </c>
      <c r="Y1811" s="18">
        <v>0.32715167070306667</v>
      </c>
      <c r="Z1811" s="19">
        <f t="shared" si="379"/>
        <v>1</v>
      </c>
      <c r="AA1811" s="21">
        <v>0.44624162470430656</v>
      </c>
      <c r="AB1811" s="3">
        <v>0</v>
      </c>
      <c r="AC1811" s="18">
        <v>0.6160900863636477</v>
      </c>
      <c r="AD1811" s="19">
        <v>0.44444444444444442</v>
      </c>
      <c r="AE1811" s="18">
        <v>0.10702821564380777</v>
      </c>
      <c r="AF1811" s="19">
        <f t="shared" si="380"/>
        <v>1</v>
      </c>
      <c r="AG1811" s="21">
        <v>0.19913158761873917</v>
      </c>
      <c r="AH1811" s="3">
        <v>0</v>
      </c>
      <c r="AK1811" t="str">
        <f t="shared" si="383"/>
        <v/>
      </c>
      <c r="AL1811" t="str">
        <f t="shared" si="383"/>
        <v/>
      </c>
      <c r="AM1811" t="str">
        <f t="shared" si="383"/>
        <v/>
      </c>
      <c r="AN1811" t="str">
        <f t="shared" si="383"/>
        <v/>
      </c>
      <c r="AO1811" t="str">
        <f t="shared" si="383"/>
        <v/>
      </c>
      <c r="AP1811" t="str">
        <f t="shared" si="383"/>
        <v/>
      </c>
      <c r="AQ1811">
        <f t="shared" si="383"/>
        <v>0.44624162470430656</v>
      </c>
      <c r="AR1811" t="str">
        <f t="shared" si="383"/>
        <v/>
      </c>
      <c r="AS1811" t="str">
        <f t="shared" si="383"/>
        <v/>
      </c>
      <c r="AT1811" t="str">
        <f t="shared" si="383"/>
        <v/>
      </c>
      <c r="AU1811" t="str">
        <f t="shared" si="383"/>
        <v/>
      </c>
      <c r="AV1811" t="str">
        <f t="shared" si="383"/>
        <v/>
      </c>
      <c r="AW1811" t="str">
        <f t="shared" si="383"/>
        <v/>
      </c>
      <c r="AX1811" t="str">
        <f t="shared" si="383"/>
        <v/>
      </c>
      <c r="AZ1811" s="46">
        <f>IF(ISNUMBER(VLOOKUP($B1811,Stats!$A$2:$AA$19,2,FALSE))=FALSE,"",IF(ISNUMBER(W1811),(W1811-VLOOKUP($B1811,Stats!$A$2:$AA$19,2,FALSE))/VLOOKUP($B1811,Stats!$A$2:$AA$19,16,FALSE),""))</f>
        <v>-3.4803000272459209E-2</v>
      </c>
      <c r="BA1811" s="46">
        <f>IF(ISNUMBER(VLOOKUP($B1811,Stats!$A$2:$AA$19,2,FALSE))=FALSE,"",IF(ISNUMBER(X1811),(X1811-VLOOKUP($B1811,Stats!$A$2:$AA$19,3,FALSE))/VLOOKUP($B1811,Stats!$A$2:$AA$19,17,FALSE),""))</f>
        <v>0.191037174757621</v>
      </c>
      <c r="BB1811" s="46"/>
      <c r="BC1811" s="46"/>
      <c r="BD1811" s="44">
        <f t="shared" si="376"/>
        <v>7.8117087242580902E-2</v>
      </c>
      <c r="BE1811" s="46">
        <f>IF(ISNUMBER(VLOOKUP($B1811,Stats!$A$2:$AA$19,2,FALSE))=FALSE,"",IF(ISNUMBER(Y1811),(Y1811-VLOOKUP($B1811,Stats!$A$2:$AA$19,5,FALSE))/VLOOKUP($B1811,Stats!$A$2:$AA$19,19,FALSE),""))</f>
        <v>1.0266672270298192</v>
      </c>
      <c r="BF1811" s="46"/>
      <c r="BG1811" s="46"/>
      <c r="BH1811" s="46">
        <f>IF(ISNUMBER(VLOOKUP($B1811,Stats!$A$2:$AA$19,2,FALSE))=FALSE,"",IF(ISNUMBER(Z1811),(Z1811-VLOOKUP($B1811,Stats!$A$2:$AA$19,8,FALSE))/VLOOKUP($B1811,Stats!$A$2:$AA$19,22,FALSE),""))</f>
        <v>0.41115882059143566</v>
      </c>
      <c r="BI1811" s="46" t="str">
        <f>IF(ISNUMBER(VLOOKUP($B1811,Stats!$A$2:$AA$19,2,FALSE))=FALSE,"",IF(ISNUMBER(#REF!),(#REF!-VLOOKUP($B1811,Stats!$A$2:$AA$19,9,FALSE))/VLOOKUP($B1811,Stats!$A$2:$AA$19,23,FALSE),""))</f>
        <v/>
      </c>
      <c r="BJ1811" s="46" t="str">
        <f>IF(ISNUMBER(VLOOKUP($B1811,Stats!$A$2:$AA$19,2,FALSE))=FALSE,"",IF(ISNUMBER(#REF!),(#REF!-VLOOKUP($B1811,Stats!$A$2:$AA$19,10,FALSE))/VLOOKUP($B1811,Stats!$A$2:$AA$19,24,FALSE),""))</f>
        <v/>
      </c>
      <c r="BK1811" s="44">
        <f t="shared" si="381"/>
        <v>-0.59531941274344269</v>
      </c>
      <c r="BL1811" s="46" t="str">
        <f>IF(ISNUMBER(VLOOKUP($B1811,Stats!$A$2:$AA$19,2,FALSE))=FALSE,"",IF(ISNUMBER(#REF!),(#REF!-VLOOKUP($B1811,Stats!$A$2:$AA$19,11,FALSE))/VLOOKUP($B1811,Stats!$A$2:$AA$19,25,FALSE),""))</f>
        <v/>
      </c>
      <c r="BM1811" s="46">
        <f>IF(ISNUMBER(VLOOKUP($B1811,Stats!$A$2:$AA$19,2,FALSE))=FALSE,"",IF(ISNUMBER(AA1811),(AA1811-VLOOKUP($B1811,Stats!$A$2:$AA$19,12,FALSE))/VLOOKUP($B1811,Stats!$A$2:$AA$19,26,FALSE),""))</f>
        <v>-0.43564934980999326</v>
      </c>
      <c r="BN1811" s="46" t="str">
        <f>IF(ISNUMBER(VLOOKUP($B1811,Stats!$A$2:$AA$19,2,FALSE))=FALSE,"",IF(ISNUMBER(#REF!),(#REF!-VLOOKUP($B1811,Stats!$A$2:$AA$19,13,FALSE))/VLOOKUP($B1811,Stats!$A$2:$AA$19,27,FALSE),""))</f>
        <v/>
      </c>
      <c r="BO1811" s="46" t="str">
        <f>IF(ISNUMBER(VLOOKUP($B1811,Stats!$A$2:$AA$19,2,FALSE))=FALSE,"",IF(ISNUMBER(#REF!),(#REF!-VLOOKUP($B1811,Stats!$A$2:$AA$19,14,FALSE))/VLOOKUP($B1811,Stats!$A$2:$AB$19,28,FALSE),""))</f>
        <v/>
      </c>
      <c r="BP1811" s="46"/>
      <c r="BQ1811" s="46">
        <f>IF(ISNUMBER(VLOOKUP($B1811,Stats!$A$2:$AA$19,2,FALSE))=FALSE,"",IF(ISNUMBER(BM1811),BM1811,(VLOOKUP($B1811,Stats!$A$2:$AT$19,46,FALSE)-VLOOKUP($B1811,Stats!$A$2:$AA$19,12,FALSE))/VLOOKUP($B1811,Stats!$A$2:$AA$19,26,FALSE)))</f>
        <v>-0.43564934980999326</v>
      </c>
      <c r="BR1811" s="51">
        <f t="shared" si="382"/>
        <v>-0.43564934980999326</v>
      </c>
      <c r="BS1811" s="32" t="str">
        <f t="shared" si="377"/>
        <v>13990_201427</v>
      </c>
      <c r="BT1811" s="53">
        <f t="shared" si="378"/>
        <v>-0.42869810015954807</v>
      </c>
    </row>
    <row r="1812" spans="1:72" x14ac:dyDescent="0.15">
      <c r="A1812" s="16">
        <v>13990</v>
      </c>
      <c r="B1812" s="17">
        <v>201501</v>
      </c>
      <c r="C1812" s="3">
        <v>0</v>
      </c>
      <c r="D1812" s="23">
        <v>5.3508468717594182E-2</v>
      </c>
      <c r="E1812" s="18">
        <v>8.6997052388783393E-3</v>
      </c>
      <c r="F1812" s="24">
        <v>4</v>
      </c>
      <c r="G1812" s="24">
        <v>1</v>
      </c>
      <c r="H1812" s="20">
        <v>1.341573537658497E-2</v>
      </c>
      <c r="I1812" s="20">
        <v>-1.1143156790771602E-3</v>
      </c>
      <c r="J1812" s="24">
        <v>4</v>
      </c>
      <c r="K1812" s="24">
        <v>1</v>
      </c>
      <c r="L1812" s="20">
        <v>1.9771863117870936E-2</v>
      </c>
      <c r="M1812" s="20">
        <v>-1.1143156790771602E-3</v>
      </c>
      <c r="N1812" s="19">
        <v>1.5256000000000001</v>
      </c>
      <c r="O1812" s="19">
        <v>1.0342349671208733</v>
      </c>
      <c r="P1812" s="25">
        <v>42012</v>
      </c>
      <c r="Q1812" s="20">
        <v>-1.1143156790771602E-3</v>
      </c>
      <c r="R1812" s="25">
        <v>42013</v>
      </c>
      <c r="S1812" s="25">
        <f>IF(ISNUMBER(R1812),VLOOKUP(B1812,Index!$B$3:$AB$18,27,FALSE),"")</f>
        <v>42013</v>
      </c>
      <c r="T1812" s="25">
        <f>IF(ISNUMBER($R1812),VLOOKUP($B1812,Index!$B$21:$AB$36,27,FALSE),"")</f>
        <v>42013</v>
      </c>
      <c r="U1812" s="25">
        <f>IF(ISNUMBER($R1812),VLOOKUP($B1812,Index!$B$39:$AB$54,27,FALSE),"")</f>
        <v>42011</v>
      </c>
      <c r="W1812" s="18">
        <v>3.8526097476667811</v>
      </c>
      <c r="X1812" s="19">
        <v>0.8</v>
      </c>
      <c r="Y1812" s="18">
        <v>0.16506530116172871</v>
      </c>
      <c r="Z1812" s="19">
        <f t="shared" si="379"/>
        <v>0</v>
      </c>
      <c r="AA1812" s="21">
        <v>48.019129338562429</v>
      </c>
      <c r="AB1812" s="3">
        <v>0</v>
      </c>
      <c r="AC1812" s="18">
        <v>14.842601867817098</v>
      </c>
      <c r="AD1812" s="19">
        <v>0.64000000000000012</v>
      </c>
      <c r="AE1812" s="18">
        <v>2.7246553647612196E-2</v>
      </c>
      <c r="AF1812" s="19">
        <f t="shared" si="380"/>
        <v>0</v>
      </c>
      <c r="AG1812" s="21">
        <v>2305.8367824335869</v>
      </c>
      <c r="AH1812" s="3">
        <v>0</v>
      </c>
      <c r="AK1812" t="str">
        <f t="shared" si="383"/>
        <v/>
      </c>
      <c r="AL1812" t="str">
        <f t="shared" si="383"/>
        <v/>
      </c>
      <c r="AM1812" t="str">
        <f t="shared" si="383"/>
        <v/>
      </c>
      <c r="AN1812" t="str">
        <f t="shared" si="383"/>
        <v/>
      </c>
      <c r="AO1812" t="str">
        <f t="shared" si="383"/>
        <v/>
      </c>
      <c r="AP1812" t="str">
        <f t="shared" si="383"/>
        <v/>
      </c>
      <c r="AQ1812" t="str">
        <f t="shared" si="383"/>
        <v/>
      </c>
      <c r="AR1812">
        <f t="shared" si="383"/>
        <v>48.019129338562429</v>
      </c>
      <c r="AS1812" t="str">
        <f t="shared" si="383"/>
        <v/>
      </c>
      <c r="AT1812" t="str">
        <f t="shared" si="383"/>
        <v/>
      </c>
      <c r="AU1812" t="str">
        <f t="shared" si="383"/>
        <v/>
      </c>
      <c r="AV1812" t="str">
        <f t="shared" si="383"/>
        <v/>
      </c>
      <c r="AW1812" t="str">
        <f t="shared" si="383"/>
        <v/>
      </c>
      <c r="AX1812" t="str">
        <f t="shared" si="383"/>
        <v/>
      </c>
      <c r="AZ1812" s="46">
        <f>IF(ISNUMBER(VLOOKUP($B1812,Stats!$A$2:$AA$19,2,FALSE))=FALSE,"",IF(ISNUMBER(W1812),(W1812-VLOOKUP($B1812,Stats!$A$2:$AA$19,2,FALSE))/VLOOKUP($B1812,Stats!$A$2:$AA$19,16,FALSE),""))</f>
        <v>1.1967230011963785</v>
      </c>
      <c r="BA1812" s="46">
        <f>IF(ISNUMBER(VLOOKUP($B1812,Stats!$A$2:$AA$19,2,FALSE))=FALSE,"",IF(ISNUMBER(X1812),(X1812-VLOOKUP($B1812,Stats!$A$2:$AA$19,3,FALSE))/VLOOKUP($B1812,Stats!$A$2:$AA$19,17,FALSE),""))</f>
        <v>1.3475254634508442</v>
      </c>
      <c r="BB1812" s="46"/>
      <c r="BC1812" s="46"/>
      <c r="BD1812" s="44">
        <f t="shared" si="376"/>
        <v>1.2721242323236113</v>
      </c>
      <c r="BE1812" s="46">
        <f>IF(ISNUMBER(VLOOKUP($B1812,Stats!$A$2:$AA$19,2,FALSE))=FALSE,"",IF(ISNUMBER(Y1812),(Y1812-VLOOKUP($B1812,Stats!$A$2:$AA$19,5,FALSE))/VLOOKUP($B1812,Stats!$A$2:$AA$19,19,FALSE),""))</f>
        <v>-0.44680894204258365</v>
      </c>
      <c r="BF1812" s="46"/>
      <c r="BG1812" s="46"/>
      <c r="BH1812" s="46">
        <f>IF(ISNUMBER(VLOOKUP($B1812,Stats!$A$2:$AA$19,2,FALSE))=FALSE,"",IF(ISNUMBER(Z1812),(Z1812-VLOOKUP($B1812,Stats!$A$2:$AA$19,8,FALSE))/VLOOKUP($B1812,Stats!$A$2:$AA$19,22,FALSE),""))</f>
        <v>-0.58823842946080296</v>
      </c>
      <c r="BI1812" s="46" t="str">
        <f>IF(ISNUMBER(VLOOKUP($B1812,Stats!$A$2:$AA$19,2,FALSE))=FALSE,"",IF(ISNUMBER(#REF!),(#REF!-VLOOKUP($B1812,Stats!$A$2:$AA$19,9,FALSE))/VLOOKUP($B1812,Stats!$A$2:$AA$19,23,FALSE),""))</f>
        <v/>
      </c>
      <c r="BJ1812" s="46" t="str">
        <f>IF(ISNUMBER(VLOOKUP($B1812,Stats!$A$2:$AA$19,2,FALSE))=FALSE,"",IF(ISNUMBER(#REF!),(#REF!-VLOOKUP($B1812,Stats!$A$2:$AA$19,10,FALSE))/VLOOKUP($B1812,Stats!$A$2:$AA$19,24,FALSE),""))</f>
        <v/>
      </c>
      <c r="BK1812" s="44">
        <f t="shared" si="381"/>
        <v>0.13629473059156763</v>
      </c>
      <c r="BL1812" s="46" t="str">
        <f>IF(ISNUMBER(VLOOKUP($B1812,Stats!$A$2:$AA$19,2,FALSE))=FALSE,"",IF(ISNUMBER(#REF!),(#REF!-VLOOKUP($B1812,Stats!$A$2:$AA$19,11,FALSE))/VLOOKUP($B1812,Stats!$A$2:$AA$19,25,FALSE),""))</f>
        <v/>
      </c>
      <c r="BM1812" s="46">
        <f>IF(ISNUMBER(VLOOKUP($B1812,Stats!$A$2:$AA$19,2,FALSE))=FALSE,"",IF(ISNUMBER(AA1812),(AA1812-VLOOKUP($B1812,Stats!$A$2:$AA$19,12,FALSE))/VLOOKUP($B1812,Stats!$A$2:$AA$19,26,FALSE),""))</f>
        <v>3.6906844866020649</v>
      </c>
      <c r="BN1812" s="46" t="str">
        <f>IF(ISNUMBER(VLOOKUP($B1812,Stats!$A$2:$AA$19,2,FALSE))=FALSE,"",IF(ISNUMBER(#REF!),(#REF!-VLOOKUP($B1812,Stats!$A$2:$AA$19,13,FALSE))/VLOOKUP($B1812,Stats!$A$2:$AA$19,27,FALSE),""))</f>
        <v/>
      </c>
      <c r="BO1812" s="46" t="str">
        <f>IF(ISNUMBER(VLOOKUP($B1812,Stats!$A$2:$AA$19,2,FALSE))=FALSE,"",IF(ISNUMBER(#REF!),(#REF!-VLOOKUP($B1812,Stats!$A$2:$AA$19,14,FALSE))/VLOOKUP($B1812,Stats!$A$2:$AB$19,28,FALSE),""))</f>
        <v/>
      </c>
      <c r="BP1812" s="46"/>
      <c r="BQ1812" s="46">
        <f>IF(ISNUMBER(VLOOKUP($B1812,Stats!$A$2:$AA$19,2,FALSE))=FALSE,"",IF(ISNUMBER(BM1812),BM1812,(VLOOKUP($B1812,Stats!$A$2:$AT$19,46,FALSE)-VLOOKUP($B1812,Stats!$A$2:$AA$19,12,FALSE))/VLOOKUP($B1812,Stats!$A$2:$AA$19,26,FALSE)))</f>
        <v>3.6906844866020649</v>
      </c>
      <c r="BR1812" s="51">
        <f t="shared" si="382"/>
        <v>3</v>
      </c>
      <c r="BS1812" s="32" t="str">
        <f t="shared" si="377"/>
        <v>13990_201501</v>
      </c>
      <c r="BT1812" s="53">
        <f t="shared" si="378"/>
        <v>0.93620168481966293</v>
      </c>
    </row>
    <row r="1813" spans="1:72" x14ac:dyDescent="0.15">
      <c r="A1813" s="16">
        <v>13990</v>
      </c>
      <c r="B1813" s="17">
        <v>201502</v>
      </c>
      <c r="C1813" s="3">
        <v>0</v>
      </c>
      <c r="D1813" s="23">
        <v>1.5289717173042838E-2</v>
      </c>
      <c r="E1813" s="18">
        <v>2.1147015852325216E-2</v>
      </c>
      <c r="F1813" s="24">
        <v>6</v>
      </c>
      <c r="G1813" s="24">
        <v>4</v>
      </c>
      <c r="H1813" s="20">
        <v>1.4857984881484376E-2</v>
      </c>
      <c r="I1813" s="20">
        <v>-1.7982245926781604E-2</v>
      </c>
      <c r="J1813" s="24">
        <v>3</v>
      </c>
      <c r="K1813" s="24">
        <v>1</v>
      </c>
      <c r="L1813" s="20">
        <v>3.1138849741628061E-2</v>
      </c>
      <c r="M1813" s="20">
        <v>-4.4501442770118693E-2</v>
      </c>
      <c r="N1813" s="19">
        <v>1.5631999999999999</v>
      </c>
      <c r="O1813" s="19">
        <v>1.0388781816973482</v>
      </c>
      <c r="P1813" s="25">
        <v>42026</v>
      </c>
      <c r="Q1813" s="20">
        <v>-4.4501442770118693E-2</v>
      </c>
      <c r="R1813" s="25">
        <v>42023</v>
      </c>
      <c r="S1813" s="25">
        <f>IF(ISNUMBER(R1813),VLOOKUP(B1813,Index!$B$3:$AB$18,27,FALSE),"")</f>
        <v>42023</v>
      </c>
      <c r="T1813" s="25">
        <f>IF(ISNUMBER($R1813),VLOOKUP($B1813,Index!$B$21:$AB$36,27,FALSE),"")</f>
        <v>42023</v>
      </c>
      <c r="U1813" s="25">
        <f>IF(ISNUMBER($R1813),VLOOKUP($B1813,Index!$B$39:$AB$54,27,FALSE),"")</f>
        <v>42027</v>
      </c>
      <c r="W1813" s="18">
        <v>0.45869151519128515</v>
      </c>
      <c r="X1813" s="19">
        <v>0.6</v>
      </c>
      <c r="Y1813" s="18">
        <v>0.40123641485420763</v>
      </c>
      <c r="Z1813" s="19">
        <f t="shared" si="379"/>
        <v>0</v>
      </c>
      <c r="AA1813" s="21">
        <v>0.34357801053833242</v>
      </c>
      <c r="AB1813" s="3">
        <v>0</v>
      </c>
      <c r="AC1813" s="18">
        <v>0.21039790610847697</v>
      </c>
      <c r="AD1813" s="19">
        <v>0.36</v>
      </c>
      <c r="AE1813" s="18">
        <v>0.16099066060505782</v>
      </c>
      <c r="AF1813" s="19">
        <f t="shared" si="380"/>
        <v>0</v>
      </c>
      <c r="AG1813" s="21">
        <v>0.11804584932547847</v>
      </c>
      <c r="AH1813" s="3">
        <v>0</v>
      </c>
      <c r="AK1813" t="str">
        <f t="shared" ref="AK1813:AX1822" si="384">IF($B1813=AK$2,$AA1813,"")</f>
        <v/>
      </c>
      <c r="AL1813" t="str">
        <f t="shared" si="384"/>
        <v/>
      </c>
      <c r="AM1813" t="str">
        <f t="shared" si="384"/>
        <v/>
      </c>
      <c r="AN1813" t="str">
        <f t="shared" si="384"/>
        <v/>
      </c>
      <c r="AO1813" t="str">
        <f t="shared" si="384"/>
        <v/>
      </c>
      <c r="AP1813" t="str">
        <f t="shared" si="384"/>
        <v/>
      </c>
      <c r="AQ1813" t="str">
        <f t="shared" si="384"/>
        <v/>
      </c>
      <c r="AR1813" t="str">
        <f t="shared" si="384"/>
        <v/>
      </c>
      <c r="AS1813">
        <f t="shared" si="384"/>
        <v>0.34357801053833242</v>
      </c>
      <c r="AT1813" t="str">
        <f t="shared" si="384"/>
        <v/>
      </c>
      <c r="AU1813" t="str">
        <f t="shared" si="384"/>
        <v/>
      </c>
      <c r="AV1813" t="str">
        <f t="shared" si="384"/>
        <v/>
      </c>
      <c r="AW1813" t="str">
        <f t="shared" si="384"/>
        <v/>
      </c>
      <c r="AX1813" t="str">
        <f t="shared" si="384"/>
        <v/>
      </c>
      <c r="AZ1813" s="46">
        <f>IF(ISNUMBER(VLOOKUP($B1813,Stats!$A$2:$AA$19,2,FALSE))=FALSE,"",IF(ISNUMBER(W1813),(W1813-VLOOKUP($B1813,Stats!$A$2:$AA$19,2,FALSE))/VLOOKUP($B1813,Stats!$A$2:$AA$19,16,FALSE),""))</f>
        <v>-0.3558106061615775</v>
      </c>
      <c r="BA1813" s="46">
        <f>IF(ISNUMBER(VLOOKUP($B1813,Stats!$A$2:$AA$19,2,FALSE))=FALSE,"",IF(ISNUMBER(X1813),(X1813-VLOOKUP($B1813,Stats!$A$2:$AA$19,3,FALSE))/VLOOKUP($B1813,Stats!$A$2:$AA$19,17,FALSE),""))</f>
        <v>-0.52813738425366874</v>
      </c>
      <c r="BB1813" s="46"/>
      <c r="BC1813" s="46"/>
      <c r="BD1813" s="44">
        <f t="shared" si="376"/>
        <v>-0.44197399520762315</v>
      </c>
      <c r="BE1813" s="46">
        <f>IF(ISNUMBER(VLOOKUP($B1813,Stats!$A$2:$AA$19,2,FALSE))=FALSE,"",IF(ISNUMBER(Y1813),(Y1813-VLOOKUP($B1813,Stats!$A$2:$AA$19,5,FALSE))/VLOOKUP($B1813,Stats!$A$2:$AA$19,19,FALSE),""))</f>
        <v>0.49689311019388555</v>
      </c>
      <c r="BF1813" s="46"/>
      <c r="BG1813" s="46"/>
      <c r="BH1813" s="46">
        <f>IF(ISNUMBER(VLOOKUP($B1813,Stats!$A$2:$AA$19,2,FALSE))=FALSE,"",IF(ISNUMBER(Z1813),(Z1813-VLOOKUP($B1813,Stats!$A$2:$AA$19,8,FALSE))/VLOOKUP($B1813,Stats!$A$2:$AA$19,22,FALSE),""))</f>
        <v>-0.48836753916131515</v>
      </c>
      <c r="BI1813" s="46" t="str">
        <f>IF(ISNUMBER(VLOOKUP($B1813,Stats!$A$2:$AA$19,2,FALSE))=FALSE,"",IF(ISNUMBER(#REF!),(#REF!-VLOOKUP($B1813,Stats!$A$2:$AA$19,9,FALSE))/VLOOKUP($B1813,Stats!$A$2:$AA$19,23,FALSE),""))</f>
        <v/>
      </c>
      <c r="BJ1813" s="46" t="str">
        <f>IF(ISNUMBER(VLOOKUP($B1813,Stats!$A$2:$AA$19,2,FALSE))=FALSE,"",IF(ISNUMBER(#REF!),(#REF!-VLOOKUP($B1813,Stats!$A$2:$AA$19,10,FALSE))/VLOOKUP($B1813,Stats!$A$2:$AA$19,24,FALSE),""))</f>
        <v/>
      </c>
      <c r="BK1813" s="44">
        <f t="shared" si="381"/>
        <v>-0.49433543888411441</v>
      </c>
      <c r="BL1813" s="46" t="str">
        <f>IF(ISNUMBER(VLOOKUP($B1813,Stats!$A$2:$AA$19,2,FALSE))=FALSE,"",IF(ISNUMBER(#REF!),(#REF!-VLOOKUP($B1813,Stats!$A$2:$AA$19,11,FALSE))/VLOOKUP($B1813,Stats!$A$2:$AA$19,25,FALSE),""))</f>
        <v/>
      </c>
      <c r="BM1813" s="46">
        <f>IF(ISNUMBER(VLOOKUP($B1813,Stats!$A$2:$AA$19,2,FALSE))=FALSE,"",IF(ISNUMBER(AA1813),(AA1813-VLOOKUP($B1813,Stats!$A$2:$AA$19,12,FALSE))/VLOOKUP($B1813,Stats!$A$2:$AA$19,26,FALSE),""))</f>
        <v>-0.33100668121522725</v>
      </c>
      <c r="BN1813" s="46" t="str">
        <f>IF(ISNUMBER(VLOOKUP($B1813,Stats!$A$2:$AA$19,2,FALSE))=FALSE,"",IF(ISNUMBER(#REF!),(#REF!-VLOOKUP($B1813,Stats!$A$2:$AA$19,13,FALSE))/VLOOKUP($B1813,Stats!$A$2:$AA$19,27,FALSE),""))</f>
        <v/>
      </c>
      <c r="BO1813" s="46" t="str">
        <f>IF(ISNUMBER(VLOOKUP($B1813,Stats!$A$2:$AA$19,2,FALSE))=FALSE,"",IF(ISNUMBER(#REF!),(#REF!-VLOOKUP($B1813,Stats!$A$2:$AA$19,14,FALSE))/VLOOKUP($B1813,Stats!$A$2:$AB$19,28,FALSE),""))</f>
        <v/>
      </c>
      <c r="BP1813" s="46"/>
      <c r="BQ1813" s="46">
        <f>IF(ISNUMBER(VLOOKUP($B1813,Stats!$A$2:$AA$19,2,FALSE))=FALSE,"",IF(ISNUMBER(BM1813),BM1813,(VLOOKUP($B1813,Stats!$A$2:$AT$19,46,FALSE)-VLOOKUP($B1813,Stats!$A$2:$AA$19,12,FALSE))/VLOOKUP($B1813,Stats!$A$2:$AA$19,26,FALSE)))</f>
        <v>-0.33100668121522725</v>
      </c>
      <c r="BR1813" s="51">
        <f t="shared" si="382"/>
        <v>-0.33100668121522725</v>
      </c>
      <c r="BS1813" s="32" t="str">
        <f t="shared" si="377"/>
        <v>13990_201502</v>
      </c>
      <c r="BT1813" s="53">
        <f t="shared" si="378"/>
        <v>-0.45119739861503877</v>
      </c>
    </row>
    <row r="1814" spans="1:72" x14ac:dyDescent="0.15">
      <c r="A1814" s="16">
        <v>13990</v>
      </c>
      <c r="B1814" s="17">
        <v>201503</v>
      </c>
      <c r="C1814" s="3">
        <v>0</v>
      </c>
      <c r="D1814" s="23">
        <v>-2.7210444674250156E-2</v>
      </c>
      <c r="E1814" s="18">
        <v>9.3942772916354531E-3</v>
      </c>
      <c r="F1814" s="24">
        <v>3</v>
      </c>
      <c r="G1814" s="24">
        <v>7</v>
      </c>
      <c r="H1814" s="20">
        <v>1.0497041939559063E-2</v>
      </c>
      <c r="I1814" s="20">
        <v>-8.3777569501691154E-3</v>
      </c>
      <c r="J1814" s="24">
        <v>2</v>
      </c>
      <c r="K1814" s="24">
        <v>4</v>
      </c>
      <c r="L1814" s="20">
        <v>1.3702171664943252E-2</v>
      </c>
      <c r="M1814" s="20">
        <v>-1.1754987927309779E-2</v>
      </c>
      <c r="N1814" s="19">
        <v>1.583</v>
      </c>
      <c r="O1814" s="19">
        <v>1.0093088497832186</v>
      </c>
      <c r="P1814" s="25">
        <v>42031</v>
      </c>
      <c r="Q1814" s="20">
        <v>-4.9210360075805371E-2</v>
      </c>
      <c r="R1814" s="25">
        <v>42041</v>
      </c>
      <c r="S1814" s="25">
        <f>IF(ISNUMBER(R1814),VLOOKUP(B1814,Index!$B$3:$AB$18,27,FALSE),"")</f>
        <v>42041</v>
      </c>
      <c r="T1814" s="25">
        <f>IF(ISNUMBER($R1814),VLOOKUP($B1814,Index!$B$21:$AB$36,27,FALSE),"")</f>
        <v>42041</v>
      </c>
      <c r="U1814" s="25">
        <f>IF(ISNUMBER($R1814),VLOOKUP($B1814,Index!$B$39:$AB$54,27,FALSE),"")</f>
        <v>42034</v>
      </c>
      <c r="W1814" s="18">
        <v>-0.81631334022750468</v>
      </c>
      <c r="X1814" s="19">
        <v>0.3</v>
      </c>
      <c r="Y1814" s="18">
        <v>0.17824387927659541</v>
      </c>
      <c r="Z1814" s="19">
        <f t="shared" si="379"/>
        <v>0</v>
      </c>
      <c r="AA1814" s="21" t="s">
        <v>25</v>
      </c>
      <c r="AB1814" s="3">
        <v>0</v>
      </c>
      <c r="AC1814" s="18">
        <v>0.66636746943338576</v>
      </c>
      <c r="AD1814" s="19">
        <v>0.09</v>
      </c>
      <c r="AE1814" s="18">
        <v>3.1770880499569519E-2</v>
      </c>
      <c r="AF1814" s="19">
        <f t="shared" si="380"/>
        <v>0</v>
      </c>
      <c r="AG1814" s="21" t="s">
        <v>25</v>
      </c>
      <c r="AH1814" s="3">
        <v>0</v>
      </c>
      <c r="AK1814" t="str">
        <f t="shared" si="384"/>
        <v/>
      </c>
      <c r="AL1814" t="str">
        <f t="shared" si="384"/>
        <v/>
      </c>
      <c r="AM1814" t="str">
        <f t="shared" si="384"/>
        <v/>
      </c>
      <c r="AN1814" t="str">
        <f t="shared" si="384"/>
        <v/>
      </c>
      <c r="AO1814" t="str">
        <f t="shared" si="384"/>
        <v/>
      </c>
      <c r="AP1814" t="str">
        <f t="shared" si="384"/>
        <v/>
      </c>
      <c r="AQ1814" t="str">
        <f t="shared" si="384"/>
        <v/>
      </c>
      <c r="AR1814" t="str">
        <f t="shared" si="384"/>
        <v/>
      </c>
      <c r="AS1814" t="str">
        <f t="shared" si="384"/>
        <v/>
      </c>
      <c r="AT1814" t="str">
        <f t="shared" si="384"/>
        <v/>
      </c>
      <c r="AU1814" t="str">
        <f t="shared" si="384"/>
        <v/>
      </c>
      <c r="AV1814" t="str">
        <f t="shared" si="384"/>
        <v/>
      </c>
      <c r="AW1814" t="str">
        <f t="shared" si="384"/>
        <v/>
      </c>
      <c r="AX1814" t="str">
        <f t="shared" si="384"/>
        <v/>
      </c>
      <c r="AZ1814" s="46">
        <f>IF(ISNUMBER(VLOOKUP($B1814,Stats!$A$2:$AA$19,2,FALSE))=FALSE,"",IF(ISNUMBER(W1814),(W1814-VLOOKUP($B1814,Stats!$A$2:$AA$19,2,FALSE))/VLOOKUP($B1814,Stats!$A$2:$AA$19,16,FALSE),""))</f>
        <v>-0.15625343387614724</v>
      </c>
      <c r="BA1814" s="46">
        <f>IF(ISNUMBER(VLOOKUP($B1814,Stats!$A$2:$AA$19,2,FALSE))=FALSE,"",IF(ISNUMBER(X1814),(X1814-VLOOKUP($B1814,Stats!$A$2:$AA$19,3,FALSE))/VLOOKUP($B1814,Stats!$A$2:$AA$19,17,FALSE),""))</f>
        <v>-0.45237065647630298</v>
      </c>
      <c r="BB1814" s="46"/>
      <c r="BC1814" s="46"/>
      <c r="BD1814" s="44">
        <f t="shared" si="376"/>
        <v>-0.30431204517622512</v>
      </c>
      <c r="BE1814" s="46">
        <f>IF(ISNUMBER(VLOOKUP($B1814,Stats!$A$2:$AA$19,2,FALSE))=FALSE,"",IF(ISNUMBER(Y1814),(Y1814-VLOOKUP($B1814,Stats!$A$2:$AA$19,5,FALSE))/VLOOKUP($B1814,Stats!$A$2:$AA$19,19,FALSE),""))</f>
        <v>0.21408046383277604</v>
      </c>
      <c r="BF1814" s="46"/>
      <c r="BG1814" s="46"/>
      <c r="BH1814" s="46">
        <f>IF(ISNUMBER(VLOOKUP($B1814,Stats!$A$2:$AA$19,2,FALSE))=FALSE,"",IF(ISNUMBER(Z1814),(Z1814-VLOOKUP($B1814,Stats!$A$2:$AA$19,8,FALSE))/VLOOKUP($B1814,Stats!$A$2:$AA$19,22,FALSE),""))</f>
        <v>-0.64412337137479436</v>
      </c>
      <c r="BI1814" s="46" t="str">
        <f>IF(ISNUMBER(VLOOKUP($B1814,Stats!$A$2:$AA$19,2,FALSE))=FALSE,"",IF(ISNUMBER(#REF!),(#REF!-VLOOKUP($B1814,Stats!$A$2:$AA$19,9,FALSE))/VLOOKUP($B1814,Stats!$A$2:$AA$19,23,FALSE),""))</f>
        <v/>
      </c>
      <c r="BJ1814" s="46" t="str">
        <f>IF(ISNUMBER(VLOOKUP($B1814,Stats!$A$2:$AA$19,2,FALSE))=FALSE,"",IF(ISNUMBER(#REF!),(#REF!-VLOOKUP($B1814,Stats!$A$2:$AA$19,10,FALSE))/VLOOKUP($B1814,Stats!$A$2:$AA$19,24,FALSE),""))</f>
        <v/>
      </c>
      <c r="BK1814" s="44">
        <f t="shared" si="381"/>
        <v>-0.34309333609538151</v>
      </c>
      <c r="BL1814" s="46" t="str">
        <f>IF(ISNUMBER(VLOOKUP($B1814,Stats!$A$2:$AA$19,2,FALSE))=FALSE,"",IF(ISNUMBER(#REF!),(#REF!-VLOOKUP($B1814,Stats!$A$2:$AA$19,11,FALSE))/VLOOKUP($B1814,Stats!$A$2:$AA$19,25,FALSE),""))</f>
        <v/>
      </c>
      <c r="BM1814" s="46" t="str">
        <f>IF(ISNUMBER(VLOOKUP($B1814,Stats!$A$2:$AA$19,2,FALSE))=FALSE,"",IF(ISNUMBER(AA1814),(AA1814-VLOOKUP($B1814,Stats!$A$2:$AA$19,12,FALSE))/VLOOKUP($B1814,Stats!$A$2:$AA$19,26,FALSE),""))</f>
        <v/>
      </c>
      <c r="BN1814" s="46" t="str">
        <f>IF(ISNUMBER(VLOOKUP($B1814,Stats!$A$2:$AA$19,2,FALSE))=FALSE,"",IF(ISNUMBER(#REF!),(#REF!-VLOOKUP($B1814,Stats!$A$2:$AA$19,13,FALSE))/VLOOKUP($B1814,Stats!$A$2:$AA$19,27,FALSE),""))</f>
        <v/>
      </c>
      <c r="BO1814" s="46" t="str">
        <f>IF(ISNUMBER(VLOOKUP($B1814,Stats!$A$2:$AA$19,2,FALSE))=FALSE,"",IF(ISNUMBER(#REF!),(#REF!-VLOOKUP($B1814,Stats!$A$2:$AA$19,14,FALSE))/VLOOKUP($B1814,Stats!$A$2:$AB$19,28,FALSE),""))</f>
        <v/>
      </c>
      <c r="BP1814" s="46"/>
      <c r="BQ1814" s="46">
        <f>IF(ISNUMBER(VLOOKUP($B1814,Stats!$A$2:$AA$19,2,FALSE))=FALSE,"",IF(ISNUMBER(BM1814),BM1814,(VLOOKUP($B1814,Stats!$A$2:$AT$19,46,FALSE)-VLOOKUP($B1814,Stats!$A$2:$AA$19,12,FALSE))/VLOOKUP($B1814,Stats!$A$2:$AA$19,26,FALSE)))</f>
        <v>-0.53964354662323732</v>
      </c>
      <c r="BR1814" s="51">
        <f t="shared" si="382"/>
        <v>-0.53964354662323732</v>
      </c>
      <c r="BS1814" s="32" t="str">
        <f t="shared" si="377"/>
        <v>13990_201503</v>
      </c>
      <c r="BT1814" s="53">
        <f t="shared" si="378"/>
        <v>-0.37464712001712142</v>
      </c>
    </row>
    <row r="1815" spans="1:72" x14ac:dyDescent="0.15">
      <c r="A1815" s="16">
        <v>13990</v>
      </c>
      <c r="B1815" s="17">
        <v>201504</v>
      </c>
      <c r="C1815" s="3">
        <v>0</v>
      </c>
      <c r="D1815" s="23">
        <v>3.9266493920669721E-2</v>
      </c>
      <c r="E1815" s="18">
        <v>9.1667684229834595E-3</v>
      </c>
      <c r="F1815" s="24">
        <v>5</v>
      </c>
      <c r="G1815" s="24">
        <v>2</v>
      </c>
      <c r="H1815" s="20">
        <v>1.0200741618356712E-2</v>
      </c>
      <c r="I1815" s="20">
        <v>-6.0652763970969192E-3</v>
      </c>
      <c r="J1815" s="24">
        <v>5</v>
      </c>
      <c r="K1815" s="24">
        <v>1</v>
      </c>
      <c r="L1815" s="20">
        <v>1.7287320465327882E-2</v>
      </c>
      <c r="M1815" s="20">
        <v>-1.1427812105508028E-2</v>
      </c>
      <c r="N1815" s="19">
        <v>1.5652999999999999</v>
      </c>
      <c r="O1815" s="19">
        <v>1.0520196249747966</v>
      </c>
      <c r="P1815" s="25">
        <v>42051</v>
      </c>
      <c r="Q1815" s="20">
        <v>-7.0274068868581008E-4</v>
      </c>
      <c r="R1815" s="25">
        <v>42052</v>
      </c>
      <c r="S1815" s="25">
        <f>IF(ISNUMBER(R1815),VLOOKUP(B1815,Index!$B$3:$AB$18,27,FALSE),"")</f>
        <v>42044</v>
      </c>
      <c r="T1815" s="25">
        <f>IF(ISNUMBER($R1815),VLOOKUP($B1815,Index!$B$21:$AB$36,27,FALSE),"")</f>
        <v>42044</v>
      </c>
      <c r="U1815" s="25">
        <f>IF(ISNUMBER($R1815),VLOOKUP($B1815,Index!$B$39:$AB$54,27,FALSE),"")</f>
        <v>42052</v>
      </c>
      <c r="W1815" s="18">
        <v>1.5706597568267888</v>
      </c>
      <c r="X1815" s="19">
        <v>0.7142857142857143</v>
      </c>
      <c r="Y1815" s="18">
        <v>0.17392720199962511</v>
      </c>
      <c r="Z1815" s="19">
        <f t="shared" si="379"/>
        <v>8</v>
      </c>
      <c r="AA1815" s="21">
        <v>55.87622084911817</v>
      </c>
      <c r="AB1815" s="3">
        <v>0</v>
      </c>
      <c r="AC1815" s="18">
        <v>2.4669720717151873</v>
      </c>
      <c r="AD1815" s="19">
        <v>0.51020408163265307</v>
      </c>
      <c r="AE1815" s="18">
        <v>3.0250671595418395E-2</v>
      </c>
      <c r="AF1815" s="19">
        <f t="shared" si="380"/>
        <v>64</v>
      </c>
      <c r="AG1815" s="21">
        <v>3122.1520563794279</v>
      </c>
      <c r="AH1815" s="3">
        <v>0</v>
      </c>
      <c r="AK1815" t="str">
        <f t="shared" si="384"/>
        <v/>
      </c>
      <c r="AL1815" t="str">
        <f t="shared" si="384"/>
        <v/>
      </c>
      <c r="AM1815" t="str">
        <f t="shared" si="384"/>
        <v/>
      </c>
      <c r="AN1815" t="str">
        <f t="shared" si="384"/>
        <v/>
      </c>
      <c r="AO1815" t="str">
        <f t="shared" si="384"/>
        <v/>
      </c>
      <c r="AP1815" t="str">
        <f t="shared" si="384"/>
        <v/>
      </c>
      <c r="AQ1815" t="str">
        <f t="shared" si="384"/>
        <v/>
      </c>
      <c r="AR1815" t="str">
        <f t="shared" si="384"/>
        <v/>
      </c>
      <c r="AS1815" t="str">
        <f t="shared" si="384"/>
        <v/>
      </c>
      <c r="AT1815" t="str">
        <f t="shared" si="384"/>
        <v/>
      </c>
      <c r="AU1815">
        <f t="shared" si="384"/>
        <v>55.87622084911817</v>
      </c>
      <c r="AV1815" t="str">
        <f t="shared" si="384"/>
        <v/>
      </c>
      <c r="AW1815" t="str">
        <f t="shared" si="384"/>
        <v/>
      </c>
      <c r="AX1815" t="str">
        <f t="shared" si="384"/>
        <v/>
      </c>
      <c r="AZ1815" s="46">
        <f>IF(ISNUMBER(VLOOKUP($B1815,Stats!$A$2:$AA$19,2,FALSE))=FALSE,"",IF(ISNUMBER(W1815),(W1815-VLOOKUP($B1815,Stats!$A$2:$AA$19,2,FALSE))/VLOOKUP($B1815,Stats!$A$2:$AA$19,16,FALSE),""))</f>
        <v>-0.10579090742703963</v>
      </c>
      <c r="BA1815" s="46">
        <f>IF(ISNUMBER(VLOOKUP($B1815,Stats!$A$2:$AA$19,2,FALSE))=FALSE,"",IF(ISNUMBER(X1815),(X1815-VLOOKUP($B1815,Stats!$A$2:$AA$19,3,FALSE))/VLOOKUP($B1815,Stats!$A$2:$AA$19,17,FALSE),""))</f>
        <v>-0.99555450083898211</v>
      </c>
      <c r="BB1815" s="46"/>
      <c r="BC1815" s="46"/>
      <c r="BD1815" s="44">
        <f t="shared" si="376"/>
        <v>-0.55067270413301084</v>
      </c>
      <c r="BE1815" s="46">
        <f>IF(ISNUMBER(VLOOKUP($B1815,Stats!$A$2:$AA$19,2,FALSE))=FALSE,"",IF(ISNUMBER(Y1815),(Y1815-VLOOKUP($B1815,Stats!$A$2:$AA$19,5,FALSE))/VLOOKUP($B1815,Stats!$A$2:$AA$19,19,FALSE),""))</f>
        <v>0.55261273023639823</v>
      </c>
      <c r="BF1815" s="46"/>
      <c r="BG1815" s="46"/>
      <c r="BH1815" s="46">
        <f>IF(ISNUMBER(VLOOKUP($B1815,Stats!$A$2:$AA$19,2,FALSE))=FALSE,"",IF(ISNUMBER(Z1815),(Z1815-VLOOKUP($B1815,Stats!$A$2:$AA$19,8,FALSE))/VLOOKUP($B1815,Stats!$A$2:$AA$19,22,FALSE),""))</f>
        <v>3.0532012749379223</v>
      </c>
      <c r="BI1815" s="46" t="str">
        <f>IF(ISNUMBER(VLOOKUP($B1815,Stats!$A$2:$AA$19,2,FALSE))=FALSE,"",IF(ISNUMBER(#REF!),(#REF!-VLOOKUP($B1815,Stats!$A$2:$AA$19,9,FALSE))/VLOOKUP($B1815,Stats!$A$2:$AA$19,23,FALSE),""))</f>
        <v/>
      </c>
      <c r="BJ1815" s="46" t="str">
        <f>IF(ISNUMBER(VLOOKUP($B1815,Stats!$A$2:$AA$19,2,FALSE))=FALSE,"",IF(ISNUMBER(#REF!),(#REF!-VLOOKUP($B1815,Stats!$A$2:$AA$19,10,FALSE))/VLOOKUP($B1815,Stats!$A$2:$AA$19,24,FALSE),""))</f>
        <v/>
      </c>
      <c r="BK1815" s="44">
        <f t="shared" si="381"/>
        <v>0.51317108883452112</v>
      </c>
      <c r="BL1815" s="46" t="str">
        <f>IF(ISNUMBER(VLOOKUP($B1815,Stats!$A$2:$AA$19,2,FALSE))=FALSE,"",IF(ISNUMBER(#REF!),(#REF!-VLOOKUP($B1815,Stats!$A$2:$AA$19,11,FALSE))/VLOOKUP($B1815,Stats!$A$2:$AA$19,25,FALSE),""))</f>
        <v/>
      </c>
      <c r="BM1815" s="46">
        <f>IF(ISNUMBER(VLOOKUP($B1815,Stats!$A$2:$AA$19,2,FALSE))=FALSE,"",IF(ISNUMBER(AA1815),(AA1815-VLOOKUP($B1815,Stats!$A$2:$AA$19,12,FALSE))/VLOOKUP($B1815,Stats!$A$2:$AA$19,26,FALSE),""))</f>
        <v>-1.0162042266485918E-3</v>
      </c>
      <c r="BN1815" s="46" t="str">
        <f>IF(ISNUMBER(VLOOKUP($B1815,Stats!$A$2:$AA$19,2,FALSE))=FALSE,"",IF(ISNUMBER(#REF!),(#REF!-VLOOKUP($B1815,Stats!$A$2:$AA$19,13,FALSE))/VLOOKUP($B1815,Stats!$A$2:$AA$19,27,FALSE),""))</f>
        <v/>
      </c>
      <c r="BO1815" s="46" t="str">
        <f>IF(ISNUMBER(VLOOKUP($B1815,Stats!$A$2:$AA$19,2,FALSE))=FALSE,"",IF(ISNUMBER(#REF!),(#REF!-VLOOKUP($B1815,Stats!$A$2:$AA$19,14,FALSE))/VLOOKUP($B1815,Stats!$A$2:$AB$19,28,FALSE),""))</f>
        <v/>
      </c>
      <c r="BP1815" s="46"/>
      <c r="BQ1815" s="46">
        <f>IF(ISNUMBER(VLOOKUP($B1815,Stats!$A$2:$AA$19,2,FALSE))=FALSE,"",IF(ISNUMBER(BM1815),BM1815,(VLOOKUP($B1815,Stats!$A$2:$AT$19,46,FALSE)-VLOOKUP($B1815,Stats!$A$2:$AA$19,12,FALSE))/VLOOKUP($B1815,Stats!$A$2:$AA$19,26,FALSE)))</f>
        <v>-1.0162042266485918E-3</v>
      </c>
      <c r="BR1815" s="51">
        <f t="shared" si="382"/>
        <v>-1.0162042266485918E-3</v>
      </c>
      <c r="BS1815" s="32" t="str">
        <f t="shared" si="377"/>
        <v>13990_201504</v>
      </c>
      <c r="BT1815" s="53">
        <f t="shared" si="378"/>
        <v>0.19756487162878075</v>
      </c>
    </row>
    <row r="1816" spans="1:72" x14ac:dyDescent="0.15">
      <c r="A1816" s="16">
        <v>13990</v>
      </c>
      <c r="B1816" s="17">
        <v>201505</v>
      </c>
      <c r="C1816" s="3">
        <v>0</v>
      </c>
      <c r="D1816" s="23">
        <v>2.4293568597365978E-2</v>
      </c>
      <c r="E1816" s="18">
        <v>1.3204880353593443E-2</v>
      </c>
      <c r="F1816" s="24">
        <v>4</v>
      </c>
      <c r="G1816" s="24">
        <v>4</v>
      </c>
      <c r="H1816" s="20">
        <v>1.2996621642716422E-2</v>
      </c>
      <c r="I1816" s="20">
        <v>-6.8348434851824291E-3</v>
      </c>
      <c r="J1816" s="24">
        <v>2</v>
      </c>
      <c r="K1816" s="24">
        <v>2</v>
      </c>
      <c r="L1816" s="20">
        <v>2.4374921472546829E-2</v>
      </c>
      <c r="M1816" s="20">
        <v>-1.7055214723926237E-2</v>
      </c>
      <c r="N1816" s="19">
        <v>1.6306</v>
      </c>
      <c r="O1816" s="19">
        <v>1.0380036921509963</v>
      </c>
      <c r="P1816" s="25">
        <v>42067</v>
      </c>
      <c r="Q1816" s="20">
        <v>-1.7416901753955605E-2</v>
      </c>
      <c r="R1816" s="25">
        <v>42069</v>
      </c>
      <c r="S1816" s="25">
        <f>IF(ISNUMBER(R1816),VLOOKUP(B1816,Index!$B$3:$AB$18,27,FALSE),"")</f>
        <v>42069</v>
      </c>
      <c r="T1816" s="25">
        <f>IF(ISNUMBER($R1816),VLOOKUP($B1816,Index!$B$21:$AB$36,27,FALSE),"")</f>
        <v>42069</v>
      </c>
      <c r="U1816" s="25">
        <f>IF(ISNUMBER($R1816),VLOOKUP($B1816,Index!$B$39:$AB$54,27,FALSE),"")</f>
        <v>42069</v>
      </c>
      <c r="W1816" s="18">
        <v>0.87456846950517508</v>
      </c>
      <c r="X1816" s="19">
        <v>0.5</v>
      </c>
      <c r="Y1816" s="18">
        <v>0.25054498888418925</v>
      </c>
      <c r="Z1816" s="19">
        <f t="shared" si="379"/>
        <v>0</v>
      </c>
      <c r="AA1816" s="21">
        <v>1.3948272167205968</v>
      </c>
      <c r="AB1816" s="3">
        <v>0</v>
      </c>
      <c r="AC1816" s="18">
        <v>0.76487000785262438</v>
      </c>
      <c r="AD1816" s="19">
        <v>0.25</v>
      </c>
      <c r="AE1816" s="18">
        <v>6.2772791454978508E-2</v>
      </c>
      <c r="AF1816" s="19">
        <f t="shared" si="380"/>
        <v>0</v>
      </c>
      <c r="AG1816" s="21">
        <v>1.9455429645045268</v>
      </c>
      <c r="AH1816" s="3">
        <v>0</v>
      </c>
      <c r="AK1816" t="str">
        <f t="shared" si="384"/>
        <v/>
      </c>
      <c r="AL1816" t="str">
        <f t="shared" si="384"/>
        <v/>
      </c>
      <c r="AM1816" t="str">
        <f t="shared" si="384"/>
        <v/>
      </c>
      <c r="AN1816" t="str">
        <f t="shared" si="384"/>
        <v/>
      </c>
      <c r="AO1816" t="str">
        <f t="shared" si="384"/>
        <v/>
      </c>
      <c r="AP1816" t="str">
        <f t="shared" si="384"/>
        <v/>
      </c>
      <c r="AQ1816" t="str">
        <f t="shared" si="384"/>
        <v/>
      </c>
      <c r="AR1816" t="str">
        <f t="shared" si="384"/>
        <v/>
      </c>
      <c r="AS1816" t="str">
        <f t="shared" si="384"/>
        <v/>
      </c>
      <c r="AT1816" t="str">
        <f t="shared" si="384"/>
        <v/>
      </c>
      <c r="AU1816" t="str">
        <f t="shared" si="384"/>
        <v/>
      </c>
      <c r="AV1816">
        <f t="shared" si="384"/>
        <v>1.3948272167205968</v>
      </c>
      <c r="AW1816" t="str">
        <f t="shared" si="384"/>
        <v/>
      </c>
      <c r="AX1816" t="str">
        <f t="shared" si="384"/>
        <v/>
      </c>
      <c r="AZ1816" s="46">
        <f>IF(ISNUMBER(VLOOKUP($B1816,Stats!$A$2:$AA$19,2,FALSE))=FALSE,"",IF(ISNUMBER(W1816),(W1816-VLOOKUP($B1816,Stats!$A$2:$AA$19,2,FALSE))/VLOOKUP($B1816,Stats!$A$2:$AA$19,16,FALSE),""))</f>
        <v>0.63173911771295788</v>
      </c>
      <c r="BA1816" s="46">
        <f>IF(ISNUMBER(VLOOKUP($B1816,Stats!$A$2:$AA$19,2,FALSE))=FALSE,"",IF(ISNUMBER(X1816),(X1816-VLOOKUP($B1816,Stats!$A$2:$AA$19,3,FALSE))/VLOOKUP($B1816,Stats!$A$2:$AA$19,17,FALSE),""))</f>
        <v>-0.52592327303600894</v>
      </c>
      <c r="BB1816" s="46"/>
      <c r="BC1816" s="46"/>
      <c r="BD1816" s="44">
        <f t="shared" si="376"/>
        <v>5.2907922338474467E-2</v>
      </c>
      <c r="BE1816" s="46">
        <f>IF(ISNUMBER(VLOOKUP($B1816,Stats!$A$2:$AA$19,2,FALSE))=FALSE,"",IF(ISNUMBER(Y1816),(Y1816-VLOOKUP($B1816,Stats!$A$2:$AA$19,5,FALSE))/VLOOKUP($B1816,Stats!$A$2:$AA$19,19,FALSE),""))</f>
        <v>0.7059118956596957</v>
      </c>
      <c r="BF1816" s="46"/>
      <c r="BG1816" s="46"/>
      <c r="BH1816" s="46">
        <f>IF(ISNUMBER(VLOOKUP($B1816,Stats!$A$2:$AA$19,2,FALSE))=FALSE,"",IF(ISNUMBER(Z1816),(Z1816-VLOOKUP($B1816,Stats!$A$2:$AA$19,8,FALSE))/VLOOKUP($B1816,Stats!$A$2:$AA$19,22,FALSE),""))</f>
        <v>-0.59810804423176478</v>
      </c>
      <c r="BI1816" s="46" t="str">
        <f>IF(ISNUMBER(VLOOKUP($B1816,Stats!$A$2:$AA$19,2,FALSE))=FALSE,"",IF(ISNUMBER(#REF!),(#REF!-VLOOKUP($B1816,Stats!$A$2:$AA$19,9,FALSE))/VLOOKUP($B1816,Stats!$A$2:$AA$19,23,FALSE),""))</f>
        <v/>
      </c>
      <c r="BJ1816" s="46" t="str">
        <f>IF(ISNUMBER(VLOOKUP($B1816,Stats!$A$2:$AA$19,2,FALSE))=FALSE,"",IF(ISNUMBER(#REF!),(#REF!-VLOOKUP($B1816,Stats!$A$2:$AA$19,10,FALSE))/VLOOKUP($B1816,Stats!$A$2:$AA$19,24,FALSE),""))</f>
        <v/>
      </c>
      <c r="BK1816" s="44">
        <f t="shared" si="381"/>
        <v>-0.67357074023131636</v>
      </c>
      <c r="BL1816" s="46" t="str">
        <f>IF(ISNUMBER(VLOOKUP($B1816,Stats!$A$2:$AA$19,2,FALSE))=FALSE,"",IF(ISNUMBER(#REF!),(#REF!-VLOOKUP($B1816,Stats!$A$2:$AA$19,11,FALSE))/VLOOKUP($B1816,Stats!$A$2:$AA$19,25,FALSE),""))</f>
        <v/>
      </c>
      <c r="BM1816" s="46">
        <f>IF(ISNUMBER(VLOOKUP($B1816,Stats!$A$2:$AA$19,2,FALSE))=FALSE,"",IF(ISNUMBER(AA1816),(AA1816-VLOOKUP($B1816,Stats!$A$2:$AA$19,12,FALSE))/VLOOKUP($B1816,Stats!$A$2:$AA$19,26,FALSE),""))</f>
        <v>-0.28609046911515268</v>
      </c>
      <c r="BN1816" s="46" t="str">
        <f>IF(ISNUMBER(VLOOKUP($B1816,Stats!$A$2:$AA$19,2,FALSE))=FALSE,"",IF(ISNUMBER(#REF!),(#REF!-VLOOKUP($B1816,Stats!$A$2:$AA$19,13,FALSE))/VLOOKUP($B1816,Stats!$A$2:$AA$19,27,FALSE),""))</f>
        <v/>
      </c>
      <c r="BO1816" s="46" t="str">
        <f>IF(ISNUMBER(VLOOKUP($B1816,Stats!$A$2:$AA$19,2,FALSE))=FALSE,"",IF(ISNUMBER(#REF!),(#REF!-VLOOKUP($B1816,Stats!$A$2:$AA$19,14,FALSE))/VLOOKUP($B1816,Stats!$A$2:$AB$19,28,FALSE),""))</f>
        <v/>
      </c>
      <c r="BP1816" s="46"/>
      <c r="BQ1816" s="46">
        <f>IF(ISNUMBER(VLOOKUP($B1816,Stats!$A$2:$AA$19,2,FALSE))=FALSE,"",IF(ISNUMBER(BM1816),BM1816,(VLOOKUP($B1816,Stats!$A$2:$AT$19,46,FALSE)-VLOOKUP($B1816,Stats!$A$2:$AA$19,12,FALSE))/VLOOKUP($B1816,Stats!$A$2:$AA$19,26,FALSE)))</f>
        <v>-0.28609046911515268</v>
      </c>
      <c r="BR1816" s="51">
        <f t="shared" si="382"/>
        <v>-0.28609046911515268</v>
      </c>
      <c r="BS1816" s="32" t="str">
        <f t="shared" si="377"/>
        <v>13990_201505</v>
      </c>
      <c r="BT1816" s="53">
        <f t="shared" si="378"/>
        <v>-0.45077895349412545</v>
      </c>
    </row>
    <row r="1817" spans="1:72" x14ac:dyDescent="0.15">
      <c r="A1817" s="16">
        <v>13990</v>
      </c>
      <c r="B1817" s="17">
        <v>201506</v>
      </c>
      <c r="C1817" s="3">
        <v>0</v>
      </c>
      <c r="D1817" s="23">
        <v>6.7781800024965699E-2</v>
      </c>
      <c r="E1817" s="18">
        <v>9.2038699971042793E-3</v>
      </c>
      <c r="F1817" s="24">
        <v>8</v>
      </c>
      <c r="G1817" s="24">
        <v>2</v>
      </c>
      <c r="H1817" s="20">
        <v>1.0005261796778353E-2</v>
      </c>
      <c r="I1817" s="20">
        <v>-6.9320063618721339E-3</v>
      </c>
      <c r="J1817" s="24">
        <v>5</v>
      </c>
      <c r="K1817" s="24">
        <v>1</v>
      </c>
      <c r="L1817" s="20">
        <v>1.9852627732781292E-2</v>
      </c>
      <c r="M1817" s="20">
        <v>-7.6566125290022935E-3</v>
      </c>
      <c r="N1817" s="19">
        <v>1.724</v>
      </c>
      <c r="O1817" s="19">
        <v>1.0592933947772658</v>
      </c>
      <c r="P1817" s="25">
        <v>42082</v>
      </c>
      <c r="Q1817" s="20">
        <v>-7.6566125290022935E-3</v>
      </c>
      <c r="R1817" s="25">
        <v>42083</v>
      </c>
      <c r="S1817" s="25">
        <f>IF(ISNUMBER(R1817),VLOOKUP(B1817,Index!$B$3:$AB$18,27,FALSE),"")</f>
        <v>42073</v>
      </c>
      <c r="T1817" s="25">
        <f>IF(ISNUMBER($R1817),VLOOKUP($B1817,Index!$B$21:$AB$36,27,FALSE),"")</f>
        <v>42075</v>
      </c>
      <c r="U1817" s="25">
        <f>IF(ISNUMBER($R1817),VLOOKUP($B1817,Index!$B$39:$AB$54,27,FALSE),"")</f>
        <v>42075</v>
      </c>
      <c r="W1817" s="18">
        <v>2.033454000748971</v>
      </c>
      <c r="X1817" s="19">
        <v>0.8</v>
      </c>
      <c r="Y1817" s="18">
        <v>0.17463115487362121</v>
      </c>
      <c r="Z1817" s="19">
        <f t="shared" si="379"/>
        <v>10</v>
      </c>
      <c r="AA1817" s="21">
        <v>8.8527138820485813</v>
      </c>
      <c r="AB1817" s="3">
        <v>0</v>
      </c>
      <c r="AC1817" s="18">
        <v>4.1349351731619963</v>
      </c>
      <c r="AD1817" s="19">
        <v>0.64000000000000012</v>
      </c>
      <c r="AE1817" s="18">
        <v>3.0496040252494677E-2</v>
      </c>
      <c r="AF1817" s="19">
        <f t="shared" si="380"/>
        <v>100</v>
      </c>
      <c r="AG1817" s="21">
        <v>78.370543077415661</v>
      </c>
      <c r="AH1817" s="3">
        <v>0</v>
      </c>
      <c r="AK1817" t="str">
        <f t="shared" si="384"/>
        <v/>
      </c>
      <c r="AL1817" t="str">
        <f t="shared" si="384"/>
        <v/>
      </c>
      <c r="AM1817" t="str">
        <f t="shared" si="384"/>
        <v/>
      </c>
      <c r="AN1817" t="str">
        <f t="shared" si="384"/>
        <v/>
      </c>
      <c r="AO1817" t="str">
        <f t="shared" si="384"/>
        <v/>
      </c>
      <c r="AP1817" t="str">
        <f t="shared" si="384"/>
        <v/>
      </c>
      <c r="AQ1817" t="str">
        <f t="shared" si="384"/>
        <v/>
      </c>
      <c r="AR1817" t="str">
        <f t="shared" si="384"/>
        <v/>
      </c>
      <c r="AS1817" t="str">
        <f t="shared" si="384"/>
        <v/>
      </c>
      <c r="AT1817" t="str">
        <f t="shared" si="384"/>
        <v/>
      </c>
      <c r="AU1817" t="str">
        <f t="shared" si="384"/>
        <v/>
      </c>
      <c r="AV1817" t="str">
        <f t="shared" si="384"/>
        <v/>
      </c>
      <c r="AW1817">
        <f t="shared" si="384"/>
        <v>8.8527138820485813</v>
      </c>
      <c r="AX1817" t="str">
        <f t="shared" si="384"/>
        <v/>
      </c>
      <c r="AZ1817" s="46">
        <f>IF(ISNUMBER(VLOOKUP($B1817,Stats!$A$2:$AA$19,2,FALSE))=FALSE,"",IF(ISNUMBER(W1817),(W1817-VLOOKUP($B1817,Stats!$A$2:$AA$19,2,FALSE))/VLOOKUP($B1817,Stats!$A$2:$AA$19,16,FALSE),""))</f>
        <v>6.9097366621185929E-2</v>
      </c>
      <c r="BA1817" s="46">
        <f>IF(ISNUMBER(VLOOKUP($B1817,Stats!$A$2:$AA$19,2,FALSE))=FALSE,"",IF(ISNUMBER(X1817),(X1817-VLOOKUP($B1817,Stats!$A$2:$AA$19,3,FALSE))/VLOOKUP($B1817,Stats!$A$2:$AA$19,17,FALSE),""))</f>
        <v>-3.4963065069354378E-2</v>
      </c>
      <c r="BB1817" s="46"/>
      <c r="BC1817" s="46"/>
      <c r="BD1817" s="44">
        <f t="shared" si="376"/>
        <v>1.7067150775915776E-2</v>
      </c>
      <c r="BE1817" s="46">
        <f>IF(ISNUMBER(VLOOKUP($B1817,Stats!$A$2:$AA$19,2,FALSE))=FALSE,"",IF(ISNUMBER(Y1817),(Y1817-VLOOKUP($B1817,Stats!$A$2:$AA$19,5,FALSE))/VLOOKUP($B1817,Stats!$A$2:$AA$19,19,FALSE),""))</f>
        <v>0.32882046642811852</v>
      </c>
      <c r="BF1817" s="46"/>
      <c r="BG1817" s="46"/>
      <c r="BH1817" s="46">
        <f>IF(ISNUMBER(VLOOKUP($B1817,Stats!$A$2:$AA$19,2,FALSE))=FALSE,"",IF(ISNUMBER(Z1817),(Z1817-VLOOKUP($B1817,Stats!$A$2:$AA$19,8,FALSE))/VLOOKUP($B1817,Stats!$A$2:$AA$19,22,FALSE),""))</f>
        <v>1.9327121229589501</v>
      </c>
      <c r="BI1817" s="46" t="str">
        <f>IF(ISNUMBER(VLOOKUP($B1817,Stats!$A$2:$AA$19,2,FALSE))=FALSE,"",IF(ISNUMBER(#REF!),(#REF!-VLOOKUP($B1817,Stats!$A$2:$AA$19,9,FALSE))/VLOOKUP($B1817,Stats!$A$2:$AA$19,23,FALSE),""))</f>
        <v/>
      </c>
      <c r="BJ1817" s="46" t="str">
        <f>IF(ISNUMBER(VLOOKUP($B1817,Stats!$A$2:$AA$19,2,FALSE))=FALSE,"",IF(ISNUMBER(#REF!),(#REF!-VLOOKUP($B1817,Stats!$A$2:$AA$19,10,FALSE))/VLOOKUP($B1817,Stats!$A$2:$AA$19,24,FALSE),""))</f>
        <v/>
      </c>
      <c r="BK1817" s="44">
        <f t="shared" si="381"/>
        <v>0.34963931038800211</v>
      </c>
      <c r="BL1817" s="46" t="str">
        <f>IF(ISNUMBER(VLOOKUP($B1817,Stats!$A$2:$AA$19,2,FALSE))=FALSE,"",IF(ISNUMBER(#REF!),(#REF!-VLOOKUP($B1817,Stats!$A$2:$AA$19,11,FALSE))/VLOOKUP($B1817,Stats!$A$2:$AA$19,25,FALSE),""))</f>
        <v/>
      </c>
      <c r="BM1817" s="46">
        <f>IF(ISNUMBER(VLOOKUP($B1817,Stats!$A$2:$AA$19,2,FALSE))=FALSE,"",IF(ISNUMBER(AA1817),(AA1817-VLOOKUP($B1817,Stats!$A$2:$AA$19,12,FALSE))/VLOOKUP($B1817,Stats!$A$2:$AA$19,26,FALSE),""))</f>
        <v>-0.22632771808548957</v>
      </c>
      <c r="BN1817" s="46" t="str">
        <f>IF(ISNUMBER(VLOOKUP($B1817,Stats!$A$2:$AA$19,2,FALSE))=FALSE,"",IF(ISNUMBER(#REF!),(#REF!-VLOOKUP($B1817,Stats!$A$2:$AA$19,13,FALSE))/VLOOKUP($B1817,Stats!$A$2:$AA$19,27,FALSE),""))</f>
        <v/>
      </c>
      <c r="BO1817" s="46" t="str">
        <f>IF(ISNUMBER(VLOOKUP($B1817,Stats!$A$2:$AA$19,2,FALSE))=FALSE,"",IF(ISNUMBER(#REF!),(#REF!-VLOOKUP($B1817,Stats!$A$2:$AA$19,14,FALSE))/VLOOKUP($B1817,Stats!$A$2:$AB$19,28,FALSE),""))</f>
        <v/>
      </c>
      <c r="BP1817" s="46"/>
      <c r="BQ1817" s="46">
        <f>IF(ISNUMBER(VLOOKUP($B1817,Stats!$A$2:$AA$19,2,FALSE))=FALSE,"",IF(ISNUMBER(BM1817),BM1817,(VLOOKUP($B1817,Stats!$A$2:$AT$19,46,FALSE)-VLOOKUP($B1817,Stats!$A$2:$AA$19,12,FALSE))/VLOOKUP($B1817,Stats!$A$2:$AA$19,26,FALSE)))</f>
        <v>-0.22632771808548957</v>
      </c>
      <c r="BR1817" s="51">
        <f t="shared" si="382"/>
        <v>-0.22632771808548957</v>
      </c>
      <c r="BS1817" s="32" t="str">
        <f t="shared" si="377"/>
        <v>13990_201506</v>
      </c>
      <c r="BT1817" s="53">
        <f t="shared" si="378"/>
        <v>0.16793147277088652</v>
      </c>
    </row>
    <row r="1818" spans="1:72" x14ac:dyDescent="0.15">
      <c r="A1818" s="16">
        <v>13990</v>
      </c>
      <c r="B1818" s="17">
        <v>201507</v>
      </c>
      <c r="C1818" s="3">
        <v>0</v>
      </c>
      <c r="D1818" s="23">
        <v>1.7301847089081113E-2</v>
      </c>
      <c r="E1818" s="18">
        <v>1.342176604010936E-2</v>
      </c>
      <c r="F1818" s="24">
        <v>4</v>
      </c>
      <c r="G1818" s="24">
        <v>1</v>
      </c>
      <c r="H1818" s="20">
        <v>9.1049167174402368E-3</v>
      </c>
      <c r="I1818" s="20">
        <v>-1.8874341098452541E-2</v>
      </c>
      <c r="J1818" s="24">
        <v>3</v>
      </c>
      <c r="K1818" s="24">
        <v>1</v>
      </c>
      <c r="L1818" s="20">
        <v>1.607435118073397E-2</v>
      </c>
      <c r="M1818" s="20">
        <v>-1.8874341098452541E-2</v>
      </c>
      <c r="N1818" s="19">
        <v>1.7643</v>
      </c>
      <c r="O1818" s="19">
        <v>1.0149571420353218</v>
      </c>
      <c r="P1818" s="25">
        <v>42088</v>
      </c>
      <c r="Q1818" s="20">
        <v>-1.8874341098452541E-2</v>
      </c>
      <c r="R1818" s="25">
        <v>42089</v>
      </c>
      <c r="S1818" s="25">
        <f>IF(ISNUMBER(R1818),VLOOKUP(B1818,Index!$B$3:$AB$18,27,FALSE),"")</f>
        <v>42088</v>
      </c>
      <c r="T1818" s="25">
        <f>IF(ISNUMBER($R1818),VLOOKUP($B1818,Index!$B$21:$AB$36,27,FALSE),"")</f>
        <v>42089</v>
      </c>
      <c r="U1818" s="25">
        <f>IF(ISNUMBER($R1818),VLOOKUP($B1818,Index!$B$39:$AB$54,27,FALSE),"")</f>
        <v>42089</v>
      </c>
      <c r="W1818" s="18">
        <v>1.2457329904138401</v>
      </c>
      <c r="X1818" s="19">
        <v>0.8</v>
      </c>
      <c r="Y1818" s="18">
        <v>0.25466010545186668</v>
      </c>
      <c r="Z1818" s="19">
        <f t="shared" si="379"/>
        <v>1</v>
      </c>
      <c r="AA1818" s="21">
        <v>0.91668615072870796</v>
      </c>
      <c r="AB1818" s="3">
        <v>0</v>
      </c>
      <c r="AC1818" s="18">
        <v>1.5518506834054087</v>
      </c>
      <c r="AD1818" s="19">
        <v>0.64000000000000012</v>
      </c>
      <c r="AE1818" s="18">
        <v>6.4851769308755858E-2</v>
      </c>
      <c r="AF1818" s="19">
        <f t="shared" si="380"/>
        <v>1</v>
      </c>
      <c r="AG1818" s="21">
        <v>0.84031349893781548</v>
      </c>
      <c r="AH1818" s="3">
        <v>0</v>
      </c>
      <c r="AK1818" t="str">
        <f t="shared" si="384"/>
        <v/>
      </c>
      <c r="AL1818" t="str">
        <f t="shared" si="384"/>
        <v/>
      </c>
      <c r="AM1818" t="str">
        <f t="shared" si="384"/>
        <v/>
      </c>
      <c r="AN1818" t="str">
        <f t="shared" si="384"/>
        <v/>
      </c>
      <c r="AO1818" t="str">
        <f t="shared" si="384"/>
        <v/>
      </c>
      <c r="AP1818" t="str">
        <f t="shared" si="384"/>
        <v/>
      </c>
      <c r="AQ1818" t="str">
        <f t="shared" si="384"/>
        <v/>
      </c>
      <c r="AR1818" t="str">
        <f t="shared" si="384"/>
        <v/>
      </c>
      <c r="AS1818" t="str">
        <f t="shared" si="384"/>
        <v/>
      </c>
      <c r="AT1818" t="str">
        <f t="shared" si="384"/>
        <v/>
      </c>
      <c r="AU1818" t="str">
        <f t="shared" si="384"/>
        <v/>
      </c>
      <c r="AV1818" t="str">
        <f t="shared" si="384"/>
        <v/>
      </c>
      <c r="AW1818" t="str">
        <f t="shared" si="384"/>
        <v/>
      </c>
      <c r="AX1818">
        <f t="shared" si="384"/>
        <v>0.91668615072870796</v>
      </c>
      <c r="AZ1818" s="46">
        <f>IF(ISNUMBER(VLOOKUP($B1818,Stats!$A$2:$AA$19,2,FALSE))=FALSE,"",IF(ISNUMBER(W1818),(W1818-VLOOKUP($B1818,Stats!$A$2:$AA$19,2,FALSE))/VLOOKUP($B1818,Stats!$A$2:$AA$19,16,FALSE),""))</f>
        <v>-3.6195207185656407E-2</v>
      </c>
      <c r="BA1818" s="46">
        <f>IF(ISNUMBER(VLOOKUP($B1818,Stats!$A$2:$AA$19,2,FALSE))=FALSE,"",IF(ISNUMBER(X1818),(X1818-VLOOKUP($B1818,Stats!$A$2:$AA$19,3,FALSE))/VLOOKUP($B1818,Stats!$A$2:$AA$19,17,FALSE),""))</f>
        <v>0.61985383420575335</v>
      </c>
      <c r="BB1818" s="46"/>
      <c r="BC1818" s="46"/>
      <c r="BD1818" s="44">
        <f t="shared" si="376"/>
        <v>0.29182931351004848</v>
      </c>
      <c r="BE1818" s="46">
        <f>IF(ISNUMBER(VLOOKUP($B1818,Stats!$A$2:$AA$19,2,FALSE))=FALSE,"",IF(ISNUMBER(Y1818),(Y1818-VLOOKUP($B1818,Stats!$A$2:$AA$19,5,FALSE))/VLOOKUP($B1818,Stats!$A$2:$AA$19,19,FALSE),""))</f>
        <v>0.44728412699310754</v>
      </c>
      <c r="BF1818" s="46"/>
      <c r="BG1818" s="46"/>
      <c r="BH1818" s="46">
        <f>IF(ISNUMBER(VLOOKUP($B1818,Stats!$A$2:$AA$19,2,FALSE))=FALSE,"",IF(ISNUMBER(Z1818),(Z1818-VLOOKUP($B1818,Stats!$A$2:$AA$19,8,FALSE))/VLOOKUP($B1818,Stats!$A$2:$AA$19,22,FALSE),""))</f>
        <v>-0.22777854907483192</v>
      </c>
      <c r="BI1818" s="46" t="str">
        <f>IF(ISNUMBER(VLOOKUP($B1818,Stats!$A$2:$AA$19,2,FALSE))=FALSE,"",IF(ISNUMBER(#REF!),(#REF!-VLOOKUP($B1818,Stats!$A$2:$AA$19,9,FALSE))/VLOOKUP($B1818,Stats!$A$2:$AA$19,23,FALSE),""))</f>
        <v/>
      </c>
      <c r="BJ1818" s="46" t="str">
        <f>IF(ISNUMBER(VLOOKUP($B1818,Stats!$A$2:$AA$19,2,FALSE))=FALSE,"",IF(ISNUMBER(#REF!),(#REF!-VLOOKUP($B1818,Stats!$A$2:$AA$19,10,FALSE))/VLOOKUP($B1818,Stats!$A$2:$AA$19,24,FALSE),""))</f>
        <v/>
      </c>
      <c r="BK1818" s="44">
        <f t="shared" si="381"/>
        <v>-0.38143245361762484</v>
      </c>
      <c r="BL1818" s="46" t="str">
        <f>IF(ISNUMBER(VLOOKUP($B1818,Stats!$A$2:$AA$19,2,FALSE))=FALSE,"",IF(ISNUMBER(#REF!),(#REF!-VLOOKUP($B1818,Stats!$A$2:$AA$19,11,FALSE))/VLOOKUP($B1818,Stats!$A$2:$AA$19,25,FALSE),""))</f>
        <v/>
      </c>
      <c r="BM1818" s="46">
        <f>IF(ISNUMBER(VLOOKUP($B1818,Stats!$A$2:$AA$19,2,FALSE))=FALSE,"",IF(ISNUMBER(AA1818),(AA1818-VLOOKUP($B1818,Stats!$A$2:$AA$19,12,FALSE))/VLOOKUP($B1818,Stats!$A$2:$AA$19,26,FALSE),""))</f>
        <v>-0.41232542009459366</v>
      </c>
      <c r="BN1818" s="46" t="str">
        <f>IF(ISNUMBER(VLOOKUP($B1818,Stats!$A$2:$AA$19,2,FALSE))=FALSE,"",IF(ISNUMBER(#REF!),(#REF!-VLOOKUP($B1818,Stats!$A$2:$AA$19,13,FALSE))/VLOOKUP($B1818,Stats!$A$2:$AA$19,27,FALSE),""))</f>
        <v/>
      </c>
      <c r="BO1818" s="46" t="str">
        <f>IF(ISNUMBER(VLOOKUP($B1818,Stats!$A$2:$AA$19,2,FALSE))=FALSE,"",IF(ISNUMBER(#REF!),(#REF!-VLOOKUP($B1818,Stats!$A$2:$AA$19,14,FALSE))/VLOOKUP($B1818,Stats!$A$2:$AB$19,28,FALSE),""))</f>
        <v/>
      </c>
      <c r="BP1818" s="46"/>
      <c r="BQ1818" s="46">
        <f>IF(ISNUMBER(VLOOKUP($B1818,Stats!$A$2:$AA$19,2,FALSE))=FALSE,"",IF(ISNUMBER(BM1818),BM1818,(VLOOKUP($B1818,Stats!$A$2:$AT$19,46,FALSE)-VLOOKUP($B1818,Stats!$A$2:$AA$19,12,FALSE))/VLOOKUP($B1818,Stats!$A$2:$AA$19,26,FALSE)))</f>
        <v>-0.41232542009459366</v>
      </c>
      <c r="BR1818" s="51">
        <f t="shared" si="382"/>
        <v>-0.41232542009459366</v>
      </c>
      <c r="BS1818" s="32" t="str">
        <f t="shared" si="377"/>
        <v>13990_201507</v>
      </c>
      <c r="BT1818" s="53">
        <f t="shared" si="378"/>
        <v>-0.25295869348748395</v>
      </c>
    </row>
    <row r="1819" spans="1:72" x14ac:dyDescent="0.15">
      <c r="S1819" t="str">
        <f>IF(ISNUMBER(R1819),VLOOKUP(B1819,Index!$B$3:$AB$18,27,FALSE),"")</f>
        <v/>
      </c>
      <c r="T1819" t="str">
        <f>IF(ISNUMBER($R1819),VLOOKUP($B1819,Index!$B$21:$AB$36,27,FALSE),"")</f>
        <v/>
      </c>
      <c r="U1819" t="str">
        <f>IF(ISNUMBER($R1819),VLOOKUP($B1819,Index!$B$39:$AB$54,27,FALSE),"")</f>
        <v/>
      </c>
      <c r="Z1819" t="str">
        <f t="shared" si="379"/>
        <v/>
      </c>
      <c r="AA1819" t="s">
        <v>25</v>
      </c>
      <c r="AF1819" t="str">
        <f t="shared" si="380"/>
        <v/>
      </c>
      <c r="AG1819" t="s">
        <v>25</v>
      </c>
      <c r="AK1819" t="str">
        <f t="shared" si="384"/>
        <v/>
      </c>
      <c r="AL1819" t="str">
        <f t="shared" si="384"/>
        <v/>
      </c>
      <c r="AM1819" t="str">
        <f t="shared" si="384"/>
        <v/>
      </c>
      <c r="AN1819" t="str">
        <f t="shared" si="384"/>
        <v/>
      </c>
      <c r="AO1819" t="str">
        <f t="shared" si="384"/>
        <v/>
      </c>
      <c r="AP1819" t="str">
        <f t="shared" si="384"/>
        <v/>
      </c>
      <c r="AQ1819" t="str">
        <f t="shared" si="384"/>
        <v/>
      </c>
      <c r="AR1819" t="str">
        <f t="shared" si="384"/>
        <v/>
      </c>
      <c r="AS1819" t="str">
        <f t="shared" si="384"/>
        <v/>
      </c>
      <c r="AT1819" t="str">
        <f t="shared" si="384"/>
        <v/>
      </c>
      <c r="AU1819" t="str">
        <f t="shared" si="384"/>
        <v/>
      </c>
      <c r="AV1819" t="str">
        <f t="shared" si="384"/>
        <v/>
      </c>
      <c r="AW1819" t="str">
        <f t="shared" si="384"/>
        <v/>
      </c>
      <c r="AX1819" t="str">
        <f t="shared" si="384"/>
        <v/>
      </c>
      <c r="AZ1819" s="46" t="str">
        <f>IF(ISNUMBER(VLOOKUP($B1819,Stats!$A$2:$AA$19,2,FALSE))=FALSE,"",IF(ISNUMBER(W1819),(W1819-VLOOKUP($B1819,Stats!$A$2:$AA$19,2,FALSE))/VLOOKUP($B1819,Stats!$A$2:$AA$19,16,FALSE),""))</f>
        <v/>
      </c>
      <c r="BA1819" s="46" t="str">
        <f>IF(ISNUMBER(VLOOKUP($B1819,Stats!$A$2:$AA$19,2,FALSE))=FALSE,"",IF(ISNUMBER(X1819),(X1819-VLOOKUP($B1819,Stats!$A$2:$AA$19,3,FALSE))/VLOOKUP($B1819,Stats!$A$2:$AA$19,17,FALSE),""))</f>
        <v/>
      </c>
      <c r="BB1819" s="46"/>
      <c r="BC1819" s="46"/>
      <c r="BD1819" s="44" t="str">
        <f t="shared" si="376"/>
        <v/>
      </c>
      <c r="BE1819" s="46" t="str">
        <f>IF(ISNUMBER(VLOOKUP($B1819,Stats!$A$2:$AA$19,2,FALSE))=FALSE,"",IF(ISNUMBER(Y1819),(Y1819-VLOOKUP($B1819,Stats!$A$2:$AA$19,5,FALSE))/VLOOKUP($B1819,Stats!$A$2:$AA$19,19,FALSE),""))</f>
        <v/>
      </c>
      <c r="BF1819" s="46"/>
      <c r="BG1819" s="46"/>
      <c r="BH1819" s="46" t="str">
        <f>IF(ISNUMBER(VLOOKUP($B1819,Stats!$A$2:$AA$19,2,FALSE))=FALSE,"",IF(ISNUMBER(Z1819),(Z1819-VLOOKUP($B1819,Stats!$A$2:$AA$19,8,FALSE))/VLOOKUP($B1819,Stats!$A$2:$AA$19,22,FALSE),""))</f>
        <v/>
      </c>
      <c r="BI1819" s="46" t="str">
        <f>IF(ISNUMBER(VLOOKUP($B1819,Stats!$A$2:$AA$19,2,FALSE))=FALSE,"",IF(ISNUMBER(#REF!),(#REF!-VLOOKUP($B1819,Stats!$A$2:$AA$19,9,FALSE))/VLOOKUP($B1819,Stats!$A$2:$AA$19,23,FALSE),""))</f>
        <v/>
      </c>
      <c r="BJ1819" s="46" t="str">
        <f>IF(ISNUMBER(VLOOKUP($B1819,Stats!$A$2:$AA$19,2,FALSE))=FALSE,"",IF(ISNUMBER(#REF!),(#REF!-VLOOKUP($B1819,Stats!$A$2:$AA$19,10,FALSE))/VLOOKUP($B1819,Stats!$A$2:$AA$19,24,FALSE),""))</f>
        <v/>
      </c>
      <c r="BK1819" s="44" t="str">
        <f t="shared" si="381"/>
        <v/>
      </c>
      <c r="BL1819" s="46" t="str">
        <f>IF(ISNUMBER(VLOOKUP($B1819,Stats!$A$2:$AA$19,2,FALSE))=FALSE,"",IF(ISNUMBER(#REF!),(#REF!-VLOOKUP($B1819,Stats!$A$2:$AA$19,11,FALSE))/VLOOKUP($B1819,Stats!$A$2:$AA$19,25,FALSE),""))</f>
        <v/>
      </c>
      <c r="BM1819" s="46" t="str">
        <f>IF(ISNUMBER(VLOOKUP($B1819,Stats!$A$2:$AA$19,2,FALSE))=FALSE,"",IF(ISNUMBER(AA1819),(AA1819-VLOOKUP($B1819,Stats!$A$2:$AA$19,12,FALSE))/VLOOKUP($B1819,Stats!$A$2:$AA$19,26,FALSE),""))</f>
        <v/>
      </c>
      <c r="BN1819" s="46" t="str">
        <f>IF(ISNUMBER(VLOOKUP($B1819,Stats!$A$2:$AA$19,2,FALSE))=FALSE,"",IF(ISNUMBER(#REF!),(#REF!-VLOOKUP($B1819,Stats!$A$2:$AA$19,13,FALSE))/VLOOKUP($B1819,Stats!$A$2:$AA$19,27,FALSE),""))</f>
        <v/>
      </c>
      <c r="BO1819" s="46" t="str">
        <f>IF(ISNUMBER(VLOOKUP($B1819,Stats!$A$2:$AA$19,2,FALSE))=FALSE,"",IF(ISNUMBER(#REF!),(#REF!-VLOOKUP($B1819,Stats!$A$2:$AA$19,14,FALSE))/VLOOKUP($B1819,Stats!$A$2:$AB$19,28,FALSE),""))</f>
        <v/>
      </c>
      <c r="BP1819" s="46"/>
      <c r="BQ1819" s="46" t="str">
        <f>IF(ISNUMBER(VLOOKUP($B1819,Stats!$A$2:$AA$19,2,FALSE))=FALSE,"",IF(ISNUMBER(BM1819),BM1819,(VLOOKUP($B1819,Stats!$A$2:$AT$19,46,FALSE)-VLOOKUP($B1819,Stats!$A$2:$AA$19,12,FALSE))/VLOOKUP($B1819,Stats!$A$2:$AA$19,26,FALSE)))</f>
        <v/>
      </c>
      <c r="BR1819" s="51" t="str">
        <f t="shared" si="382"/>
        <v/>
      </c>
      <c r="BS1819" s="32" t="str">
        <f t="shared" si="377"/>
        <v/>
      </c>
      <c r="BT1819" s="53" t="str">
        <f t="shared" si="378"/>
        <v/>
      </c>
    </row>
    <row r="1820" spans="1:72" ht="40.5" x14ac:dyDescent="0.15">
      <c r="A1820" s="1" t="s">
        <v>54</v>
      </c>
      <c r="B1820" s="1" t="s">
        <v>0</v>
      </c>
      <c r="C1820" s="3"/>
      <c r="D1820" s="4" t="s">
        <v>10</v>
      </c>
      <c r="E1820" s="1" t="s">
        <v>11</v>
      </c>
      <c r="F1820" s="1" t="s">
        <v>12</v>
      </c>
      <c r="G1820" s="1" t="s">
        <v>13</v>
      </c>
      <c r="H1820" s="1" t="s">
        <v>14</v>
      </c>
      <c r="I1820" s="1" t="s">
        <v>15</v>
      </c>
      <c r="J1820" s="1" t="s">
        <v>16</v>
      </c>
      <c r="K1820" s="1" t="s">
        <v>17</v>
      </c>
      <c r="L1820" s="1" t="s">
        <v>18</v>
      </c>
      <c r="M1820" s="1" t="s">
        <v>19</v>
      </c>
      <c r="N1820" s="1" t="s">
        <v>20</v>
      </c>
      <c r="O1820" s="1" t="s">
        <v>21</v>
      </c>
      <c r="P1820" s="1" t="s">
        <v>22</v>
      </c>
      <c r="Q1820" s="1" t="s">
        <v>23</v>
      </c>
      <c r="R1820" s="1" t="s">
        <v>24</v>
      </c>
      <c r="S1820" s="1" t="str">
        <f>IF(ISNUMBER(R1820),VLOOKUP(B1820,Index!$B$3:$AB$18,27,FALSE),"")</f>
        <v/>
      </c>
      <c r="T1820" s="1" t="str">
        <f>IF(ISNUMBER($R1820),VLOOKUP($B1820,Index!$B$21:$AB$36,27,FALSE),"")</f>
        <v/>
      </c>
      <c r="U1820" s="1" t="str">
        <f>IF(ISNUMBER($R1820),VLOOKUP($B1820,Index!$B$39:$AB$54,27,FALSE),"")</f>
        <v/>
      </c>
      <c r="W1820" s="1" t="s">
        <v>1</v>
      </c>
      <c r="X1820" s="1" t="s">
        <v>2</v>
      </c>
      <c r="Y1820" s="1" t="s">
        <v>4</v>
      </c>
      <c r="Z1820" s="1" t="str">
        <f t="shared" si="379"/>
        <v/>
      </c>
      <c r="AA1820" s="1" t="s">
        <v>8</v>
      </c>
      <c r="AB1820" s="3"/>
      <c r="AC1820" s="1" t="s">
        <v>55</v>
      </c>
      <c r="AD1820" s="1" t="s">
        <v>56</v>
      </c>
      <c r="AE1820" s="1" t="s">
        <v>57</v>
      </c>
      <c r="AF1820" s="1" t="str">
        <f t="shared" si="380"/>
        <v/>
      </c>
      <c r="AG1820" s="1" t="s">
        <v>38</v>
      </c>
      <c r="AH1820" s="3"/>
      <c r="AK1820" t="str">
        <f t="shared" si="384"/>
        <v/>
      </c>
      <c r="AL1820" t="str">
        <f t="shared" si="384"/>
        <v/>
      </c>
      <c r="AM1820" t="str">
        <f t="shared" si="384"/>
        <v/>
      </c>
      <c r="AN1820" t="str">
        <f t="shared" si="384"/>
        <v/>
      </c>
      <c r="AO1820" t="str">
        <f t="shared" si="384"/>
        <v/>
      </c>
      <c r="AP1820" t="str">
        <f t="shared" si="384"/>
        <v/>
      </c>
      <c r="AQ1820" t="str">
        <f t="shared" si="384"/>
        <v/>
      </c>
      <c r="AR1820" t="str">
        <f t="shared" si="384"/>
        <v/>
      </c>
      <c r="AS1820" t="str">
        <f t="shared" si="384"/>
        <v/>
      </c>
      <c r="AT1820" t="str">
        <f t="shared" si="384"/>
        <v/>
      </c>
      <c r="AU1820" t="str">
        <f t="shared" si="384"/>
        <v/>
      </c>
      <c r="AV1820" t="str">
        <f t="shared" si="384"/>
        <v/>
      </c>
      <c r="AW1820" t="str">
        <f t="shared" si="384"/>
        <v/>
      </c>
      <c r="AX1820" t="str">
        <f t="shared" si="384"/>
        <v/>
      </c>
      <c r="AZ1820" s="46" t="str">
        <f>IF(ISNUMBER(VLOOKUP($B1820,Stats!$A$2:$AA$19,2,FALSE))=FALSE,"",IF(ISNUMBER(W1820),(W1820-VLOOKUP($B1820,Stats!$A$2:$AA$19,2,FALSE))/VLOOKUP($B1820,Stats!$A$2:$AA$19,16,FALSE),""))</f>
        <v/>
      </c>
      <c r="BA1820" s="46" t="str">
        <f>IF(ISNUMBER(VLOOKUP($B1820,Stats!$A$2:$AA$19,2,FALSE))=FALSE,"",IF(ISNUMBER(X1820),(X1820-VLOOKUP($B1820,Stats!$A$2:$AA$19,3,FALSE))/VLOOKUP($B1820,Stats!$A$2:$AA$19,17,FALSE),""))</f>
        <v/>
      </c>
      <c r="BB1820" s="46"/>
      <c r="BC1820" s="46"/>
      <c r="BD1820" s="44" t="str">
        <f t="shared" si="376"/>
        <v/>
      </c>
      <c r="BE1820" s="46" t="str">
        <f>IF(ISNUMBER(VLOOKUP($B1820,Stats!$A$2:$AA$19,2,FALSE))=FALSE,"",IF(ISNUMBER(Y1820),(Y1820-VLOOKUP($B1820,Stats!$A$2:$AA$19,5,FALSE))/VLOOKUP($B1820,Stats!$A$2:$AA$19,19,FALSE),""))</f>
        <v/>
      </c>
      <c r="BF1820" s="46"/>
      <c r="BG1820" s="46"/>
      <c r="BH1820" s="46" t="str">
        <f>IF(ISNUMBER(VLOOKUP($B1820,Stats!$A$2:$AA$19,2,FALSE))=FALSE,"",IF(ISNUMBER(Z1820),(Z1820-VLOOKUP($B1820,Stats!$A$2:$AA$19,8,FALSE))/VLOOKUP($B1820,Stats!$A$2:$AA$19,22,FALSE),""))</f>
        <v/>
      </c>
      <c r="BI1820" s="46" t="str">
        <f>IF(ISNUMBER(VLOOKUP($B1820,Stats!$A$2:$AA$19,2,FALSE))=FALSE,"",IF(ISNUMBER(#REF!),(#REF!-VLOOKUP($B1820,Stats!$A$2:$AA$19,9,FALSE))/VLOOKUP($B1820,Stats!$A$2:$AA$19,23,FALSE),""))</f>
        <v/>
      </c>
      <c r="BJ1820" s="46" t="str">
        <f>IF(ISNUMBER(VLOOKUP($B1820,Stats!$A$2:$AA$19,2,FALSE))=FALSE,"",IF(ISNUMBER(#REF!),(#REF!-VLOOKUP($B1820,Stats!$A$2:$AA$19,10,FALSE))/VLOOKUP($B1820,Stats!$A$2:$AA$19,24,FALSE),""))</f>
        <v/>
      </c>
      <c r="BK1820" s="44" t="str">
        <f t="shared" si="381"/>
        <v/>
      </c>
      <c r="BL1820" s="46" t="str">
        <f>IF(ISNUMBER(VLOOKUP($B1820,Stats!$A$2:$AA$19,2,FALSE))=FALSE,"",IF(ISNUMBER(#REF!),(#REF!-VLOOKUP($B1820,Stats!$A$2:$AA$19,11,FALSE))/VLOOKUP($B1820,Stats!$A$2:$AA$19,25,FALSE),""))</f>
        <v/>
      </c>
      <c r="BM1820" s="46" t="str">
        <f>IF(ISNUMBER(VLOOKUP($B1820,Stats!$A$2:$AA$19,2,FALSE))=FALSE,"",IF(ISNUMBER(AA1820),(AA1820-VLOOKUP($B1820,Stats!$A$2:$AA$19,12,FALSE))/VLOOKUP($B1820,Stats!$A$2:$AA$19,26,FALSE),""))</f>
        <v/>
      </c>
      <c r="BN1820" s="46" t="str">
        <f>IF(ISNUMBER(VLOOKUP($B1820,Stats!$A$2:$AA$19,2,FALSE))=FALSE,"",IF(ISNUMBER(#REF!),(#REF!-VLOOKUP($B1820,Stats!$A$2:$AA$19,13,FALSE))/VLOOKUP($B1820,Stats!$A$2:$AA$19,27,FALSE),""))</f>
        <v/>
      </c>
      <c r="BO1820" s="46" t="str">
        <f>IF(ISNUMBER(VLOOKUP($B1820,Stats!$A$2:$AA$19,2,FALSE))=FALSE,"",IF(ISNUMBER(#REF!),(#REF!-VLOOKUP($B1820,Stats!$A$2:$AA$19,14,FALSE))/VLOOKUP($B1820,Stats!$A$2:$AB$19,28,FALSE),""))</f>
        <v/>
      </c>
      <c r="BP1820" s="46"/>
      <c r="BQ1820" s="46" t="str">
        <f>IF(ISNUMBER(VLOOKUP($B1820,Stats!$A$2:$AA$19,2,FALSE))=FALSE,"",IF(ISNUMBER(BM1820),BM1820,(VLOOKUP($B1820,Stats!$A$2:$AT$19,46,FALSE)-VLOOKUP($B1820,Stats!$A$2:$AA$19,12,FALSE))/VLOOKUP($B1820,Stats!$A$2:$AA$19,26,FALSE)))</f>
        <v/>
      </c>
      <c r="BR1820" s="51" t="str">
        <f t="shared" si="382"/>
        <v/>
      </c>
      <c r="BS1820" s="32" t="str">
        <f t="shared" si="377"/>
        <v/>
      </c>
      <c r="BT1820" s="53" t="str">
        <f t="shared" si="378"/>
        <v/>
      </c>
    </row>
    <row r="1821" spans="1:72" x14ac:dyDescent="0.15">
      <c r="A1821" s="5">
        <v>14051</v>
      </c>
      <c r="B1821" s="5" t="s">
        <v>58</v>
      </c>
      <c r="C1821" s="3">
        <v>0</v>
      </c>
      <c r="D1821" s="11">
        <v>0.14096026171461573</v>
      </c>
      <c r="E1821" s="6">
        <v>3.1006620539850566E-3</v>
      </c>
      <c r="F1821" s="12">
        <v>77</v>
      </c>
      <c r="G1821" s="12">
        <v>38</v>
      </c>
      <c r="H1821" s="13">
        <v>2.5259553874796346E-3</v>
      </c>
      <c r="I1821" s="13">
        <v>-1.6317360923996207E-3</v>
      </c>
      <c r="J1821" s="12">
        <v>13</v>
      </c>
      <c r="K1821" s="12">
        <v>5</v>
      </c>
      <c r="L1821" s="13">
        <v>1.2358482412928806E-2</v>
      </c>
      <c r="M1821" s="13">
        <v>-8.3956926446432378E-3</v>
      </c>
      <c r="N1821" s="8">
        <v>1.1901999999999999</v>
      </c>
      <c r="O1821" s="8">
        <v>1.1451938804964881</v>
      </c>
      <c r="P1821" s="14">
        <v>42081</v>
      </c>
      <c r="Q1821" s="13">
        <v>-1.6988219224859491E-2</v>
      </c>
      <c r="R1821" s="14">
        <v>42017</v>
      </c>
      <c r="S1821" s="14">
        <f>IF(ISNUMBER(R1821),VLOOKUP(B1821,Index!$B$3:$AB$18,27,FALSE),"")</f>
        <v>42041</v>
      </c>
      <c r="T1821" s="14">
        <f>IF(ISNUMBER($R1821),VLOOKUP($B1821,Index!$B$21:$AB$36,27,FALSE),"")</f>
        <v>41996</v>
      </c>
      <c r="U1821" s="14">
        <f>IF(ISNUMBER($R1821),VLOOKUP($B1821,Index!$B$39:$AB$54,27,FALSE),"")</f>
        <v>42003</v>
      </c>
      <c r="W1821" s="6">
        <v>0.2967584457149805</v>
      </c>
      <c r="X1821" s="7">
        <v>0.66956521739130437</v>
      </c>
      <c r="Y1821" s="6">
        <v>5.8830926070292472E-2</v>
      </c>
      <c r="Z1821" s="8" t="str">
        <f t="shared" si="379"/>
        <v/>
      </c>
      <c r="AA1821" s="9">
        <v>8.2975301795224858</v>
      </c>
      <c r="AB1821" s="3">
        <v>0</v>
      </c>
      <c r="AC1821" s="6">
        <v>8.8065575103171034E-2</v>
      </c>
      <c r="AD1821" s="7">
        <v>0.4483175803402647</v>
      </c>
      <c r="AE1821" s="6">
        <v>3.4610778622882186E-3</v>
      </c>
      <c r="AF1821" s="8" t="str">
        <f t="shared" si="380"/>
        <v/>
      </c>
      <c r="AG1821" s="9">
        <v>68.849007080086452</v>
      </c>
      <c r="AH1821" s="3">
        <v>0</v>
      </c>
      <c r="AK1821" t="str">
        <f t="shared" si="384"/>
        <v/>
      </c>
      <c r="AL1821" t="str">
        <f t="shared" si="384"/>
        <v/>
      </c>
      <c r="AM1821" t="str">
        <f t="shared" si="384"/>
        <v/>
      </c>
      <c r="AN1821" t="str">
        <f t="shared" si="384"/>
        <v/>
      </c>
      <c r="AO1821" t="str">
        <f t="shared" si="384"/>
        <v/>
      </c>
      <c r="AP1821" t="str">
        <f t="shared" si="384"/>
        <v/>
      </c>
      <c r="AQ1821" t="str">
        <f t="shared" si="384"/>
        <v/>
      </c>
      <c r="AR1821" t="str">
        <f t="shared" si="384"/>
        <v/>
      </c>
      <c r="AS1821" t="str">
        <f t="shared" si="384"/>
        <v/>
      </c>
      <c r="AT1821" t="str">
        <f t="shared" si="384"/>
        <v/>
      </c>
      <c r="AU1821" t="str">
        <f t="shared" si="384"/>
        <v/>
      </c>
      <c r="AV1821" t="str">
        <f t="shared" si="384"/>
        <v/>
      </c>
      <c r="AW1821" t="str">
        <f t="shared" si="384"/>
        <v/>
      </c>
      <c r="AX1821" t="str">
        <f t="shared" si="384"/>
        <v/>
      </c>
      <c r="AZ1821" s="46" t="str">
        <f>IF(ISNUMBER(VLOOKUP($B1821,Stats!$A$2:$AA$19,2,FALSE))=FALSE,"",IF(ISNUMBER(W1821),(W1821-VLOOKUP($B1821,Stats!$A$2:$AA$19,2,FALSE))/VLOOKUP($B1821,Stats!$A$2:$AA$19,16,FALSE),""))</f>
        <v/>
      </c>
      <c r="BA1821" s="46" t="str">
        <f>IF(ISNUMBER(VLOOKUP($B1821,Stats!$A$2:$AA$19,2,FALSE))=FALSE,"",IF(ISNUMBER(X1821),(X1821-VLOOKUP($B1821,Stats!$A$2:$AA$19,3,FALSE))/VLOOKUP($B1821,Stats!$A$2:$AA$19,17,FALSE),""))</f>
        <v/>
      </c>
      <c r="BB1821" s="46"/>
      <c r="BC1821" s="46"/>
      <c r="BD1821" s="44" t="str">
        <f t="shared" si="376"/>
        <v/>
      </c>
      <c r="BE1821" s="46" t="str">
        <f>IF(ISNUMBER(VLOOKUP($B1821,Stats!$A$2:$AA$19,2,FALSE))=FALSE,"",IF(ISNUMBER(Y1821),(Y1821-VLOOKUP($B1821,Stats!$A$2:$AA$19,5,FALSE))/VLOOKUP($B1821,Stats!$A$2:$AA$19,19,FALSE),""))</f>
        <v/>
      </c>
      <c r="BF1821" s="46"/>
      <c r="BG1821" s="46"/>
      <c r="BH1821" s="46" t="str">
        <f>IF(ISNUMBER(VLOOKUP($B1821,Stats!$A$2:$AA$19,2,FALSE))=FALSE,"",IF(ISNUMBER(Z1821),(Z1821-VLOOKUP($B1821,Stats!$A$2:$AA$19,8,FALSE))/VLOOKUP($B1821,Stats!$A$2:$AA$19,22,FALSE),""))</f>
        <v/>
      </c>
      <c r="BI1821" s="46" t="str">
        <f>IF(ISNUMBER(VLOOKUP($B1821,Stats!$A$2:$AA$19,2,FALSE))=FALSE,"",IF(ISNUMBER(#REF!),(#REF!-VLOOKUP($B1821,Stats!$A$2:$AA$19,9,FALSE))/VLOOKUP($B1821,Stats!$A$2:$AA$19,23,FALSE),""))</f>
        <v/>
      </c>
      <c r="BJ1821" s="46" t="str">
        <f>IF(ISNUMBER(VLOOKUP($B1821,Stats!$A$2:$AA$19,2,FALSE))=FALSE,"",IF(ISNUMBER(#REF!),(#REF!-VLOOKUP($B1821,Stats!$A$2:$AA$19,10,FALSE))/VLOOKUP($B1821,Stats!$A$2:$AA$19,24,FALSE),""))</f>
        <v/>
      </c>
      <c r="BK1821" s="44" t="str">
        <f t="shared" si="381"/>
        <v/>
      </c>
      <c r="BL1821" s="46" t="str">
        <f>IF(ISNUMBER(VLOOKUP($B1821,Stats!$A$2:$AA$19,2,FALSE))=FALSE,"",IF(ISNUMBER(#REF!),(#REF!-VLOOKUP($B1821,Stats!$A$2:$AA$19,11,FALSE))/VLOOKUP($B1821,Stats!$A$2:$AA$19,25,FALSE),""))</f>
        <v/>
      </c>
      <c r="BM1821" s="46" t="str">
        <f>IF(ISNUMBER(VLOOKUP($B1821,Stats!$A$2:$AA$19,2,FALSE))=FALSE,"",IF(ISNUMBER(AA1821),(AA1821-VLOOKUP($B1821,Stats!$A$2:$AA$19,12,FALSE))/VLOOKUP($B1821,Stats!$A$2:$AA$19,26,FALSE),""))</f>
        <v/>
      </c>
      <c r="BN1821" s="46" t="str">
        <f>IF(ISNUMBER(VLOOKUP($B1821,Stats!$A$2:$AA$19,2,FALSE))=FALSE,"",IF(ISNUMBER(#REF!),(#REF!-VLOOKUP($B1821,Stats!$A$2:$AA$19,13,FALSE))/VLOOKUP($B1821,Stats!$A$2:$AA$19,27,FALSE),""))</f>
        <v/>
      </c>
      <c r="BO1821" s="46" t="str">
        <f>IF(ISNUMBER(VLOOKUP($B1821,Stats!$A$2:$AA$19,2,FALSE))=FALSE,"",IF(ISNUMBER(#REF!),(#REF!-VLOOKUP($B1821,Stats!$A$2:$AA$19,14,FALSE))/VLOOKUP($B1821,Stats!$A$2:$AB$19,28,FALSE),""))</f>
        <v/>
      </c>
      <c r="BP1821" s="46"/>
      <c r="BQ1821" s="46" t="str">
        <f>IF(ISNUMBER(VLOOKUP($B1821,Stats!$A$2:$AA$19,2,FALSE))=FALSE,"",IF(ISNUMBER(BM1821),BM1821,(VLOOKUP($B1821,Stats!$A$2:$AT$19,46,FALSE)-VLOOKUP($B1821,Stats!$A$2:$AA$19,12,FALSE))/VLOOKUP($B1821,Stats!$A$2:$AA$19,26,FALSE)))</f>
        <v/>
      </c>
      <c r="BR1821" s="51" t="str">
        <f t="shared" si="382"/>
        <v/>
      </c>
      <c r="BS1821" s="32" t="str">
        <f t="shared" si="377"/>
        <v/>
      </c>
      <c r="BT1821" s="53" t="str">
        <f t="shared" si="378"/>
        <v/>
      </c>
    </row>
    <row r="1822" spans="1:72" x14ac:dyDescent="0.15">
      <c r="A1822" s="5">
        <v>14051</v>
      </c>
      <c r="B1822" s="5" t="s">
        <v>59</v>
      </c>
      <c r="C1822" s="3">
        <v>0</v>
      </c>
      <c r="D1822" s="11">
        <v>9.5165070405206741E-3</v>
      </c>
      <c r="E1822" s="6">
        <v>2.5968740381354079E-3</v>
      </c>
      <c r="F1822" s="15">
        <v>5.5</v>
      </c>
      <c r="G1822" s="15">
        <v>2.7142857142857144</v>
      </c>
      <c r="H1822" s="13">
        <v>2.5971186615349794E-3</v>
      </c>
      <c r="I1822" s="13">
        <v>-1.6708812999456271E-3</v>
      </c>
      <c r="J1822" s="12">
        <v>4.2142857142857144</v>
      </c>
      <c r="K1822" s="12">
        <v>2.0714285714285716</v>
      </c>
      <c r="L1822" s="13">
        <v>4.8317765900161803E-3</v>
      </c>
      <c r="M1822" s="13">
        <v>-2.1425425034206874E-3</v>
      </c>
      <c r="N1822" s="8">
        <v>1.1362357142857145</v>
      </c>
      <c r="O1822" s="8">
        <v>1.0107155946478019</v>
      </c>
      <c r="P1822" s="14"/>
      <c r="Q1822" s="13">
        <v>-3.6340003808610832E-3</v>
      </c>
      <c r="R1822" s="14"/>
      <c r="S1822" s="14" t="str">
        <f>IF(ISNUMBER(R1822),VLOOKUP(B1822,Index!$B$3:$AB$18,27,FALSE),"")</f>
        <v/>
      </c>
      <c r="T1822" s="14" t="str">
        <f>IF(ISNUMBER($R1822),VLOOKUP($B1822,Index!$B$21:$AB$36,27,FALSE),"")</f>
        <v/>
      </c>
      <c r="U1822" s="14" t="str">
        <f>IF(ISNUMBER($R1822),VLOOKUP($B1822,Index!$B$39:$AB$54,27,FALSE),"")</f>
        <v/>
      </c>
      <c r="W1822" s="6">
        <v>0.37806711830661494</v>
      </c>
      <c r="X1822" s="8">
        <v>0.65884353741496582</v>
      </c>
      <c r="Y1822" s="6">
        <v>4.9272220542401095E-2</v>
      </c>
      <c r="Z1822" s="8" t="str">
        <f t="shared" si="379"/>
        <v/>
      </c>
      <c r="AA1822" s="9" t="s">
        <v>25</v>
      </c>
      <c r="AB1822" s="3">
        <v>0</v>
      </c>
      <c r="AC1822" s="6">
        <v>0.14293474594466798</v>
      </c>
      <c r="AD1822" s="8">
        <v>0.43407480679346544</v>
      </c>
      <c r="AE1822" s="6">
        <v>2.4277517171790125E-3</v>
      </c>
      <c r="AF1822" s="8" t="str">
        <f t="shared" si="380"/>
        <v/>
      </c>
      <c r="AG1822" s="9" t="s">
        <v>25</v>
      </c>
      <c r="AH1822" s="3">
        <v>0</v>
      </c>
      <c r="AK1822" t="str">
        <f t="shared" si="384"/>
        <v/>
      </c>
      <c r="AL1822" t="str">
        <f t="shared" si="384"/>
        <v/>
      </c>
      <c r="AM1822" t="str">
        <f t="shared" si="384"/>
        <v/>
      </c>
      <c r="AN1822" t="str">
        <f t="shared" si="384"/>
        <v/>
      </c>
      <c r="AO1822" t="str">
        <f t="shared" si="384"/>
        <v/>
      </c>
      <c r="AP1822" t="str">
        <f t="shared" si="384"/>
        <v/>
      </c>
      <c r="AQ1822" t="str">
        <f t="shared" si="384"/>
        <v/>
      </c>
      <c r="AR1822" t="str">
        <f t="shared" si="384"/>
        <v/>
      </c>
      <c r="AS1822" t="str">
        <f t="shared" si="384"/>
        <v/>
      </c>
      <c r="AT1822" t="str">
        <f t="shared" si="384"/>
        <v/>
      </c>
      <c r="AU1822" t="str">
        <f t="shared" si="384"/>
        <v/>
      </c>
      <c r="AV1822" t="str">
        <f t="shared" si="384"/>
        <v/>
      </c>
      <c r="AW1822" t="str">
        <f t="shared" si="384"/>
        <v/>
      </c>
      <c r="AX1822" t="str">
        <f t="shared" si="384"/>
        <v/>
      </c>
      <c r="AZ1822" s="46" t="str">
        <f>IF(ISNUMBER(VLOOKUP($B1822,Stats!$A$2:$AA$19,2,FALSE))=FALSE,"",IF(ISNUMBER(W1822),(W1822-VLOOKUP($B1822,Stats!$A$2:$AA$19,2,FALSE))/VLOOKUP($B1822,Stats!$A$2:$AA$19,16,FALSE),""))</f>
        <v/>
      </c>
      <c r="BA1822" s="46" t="str">
        <f>IF(ISNUMBER(VLOOKUP($B1822,Stats!$A$2:$AA$19,2,FALSE))=FALSE,"",IF(ISNUMBER(X1822),(X1822-VLOOKUP($B1822,Stats!$A$2:$AA$19,3,FALSE))/VLOOKUP($B1822,Stats!$A$2:$AA$19,17,FALSE),""))</f>
        <v/>
      </c>
      <c r="BB1822" s="46"/>
      <c r="BC1822" s="46"/>
      <c r="BD1822" s="44" t="str">
        <f t="shared" si="376"/>
        <v/>
      </c>
      <c r="BE1822" s="46" t="str">
        <f>IF(ISNUMBER(VLOOKUP($B1822,Stats!$A$2:$AA$19,2,FALSE))=FALSE,"",IF(ISNUMBER(Y1822),(Y1822-VLOOKUP($B1822,Stats!$A$2:$AA$19,5,FALSE))/VLOOKUP($B1822,Stats!$A$2:$AA$19,19,FALSE),""))</f>
        <v/>
      </c>
      <c r="BF1822" s="46"/>
      <c r="BG1822" s="46"/>
      <c r="BH1822" s="46" t="str">
        <f>IF(ISNUMBER(VLOOKUP($B1822,Stats!$A$2:$AA$19,2,FALSE))=FALSE,"",IF(ISNUMBER(Z1822),(Z1822-VLOOKUP($B1822,Stats!$A$2:$AA$19,8,FALSE))/VLOOKUP($B1822,Stats!$A$2:$AA$19,22,FALSE),""))</f>
        <v/>
      </c>
      <c r="BI1822" s="46" t="str">
        <f>IF(ISNUMBER(VLOOKUP($B1822,Stats!$A$2:$AA$19,2,FALSE))=FALSE,"",IF(ISNUMBER(#REF!),(#REF!-VLOOKUP($B1822,Stats!$A$2:$AA$19,9,FALSE))/VLOOKUP($B1822,Stats!$A$2:$AA$19,23,FALSE),""))</f>
        <v/>
      </c>
      <c r="BJ1822" s="46" t="str">
        <f>IF(ISNUMBER(VLOOKUP($B1822,Stats!$A$2:$AA$19,2,FALSE))=FALSE,"",IF(ISNUMBER(#REF!),(#REF!-VLOOKUP($B1822,Stats!$A$2:$AA$19,10,FALSE))/VLOOKUP($B1822,Stats!$A$2:$AA$19,24,FALSE),""))</f>
        <v/>
      </c>
      <c r="BK1822" s="44" t="str">
        <f t="shared" si="381"/>
        <v/>
      </c>
      <c r="BL1822" s="46" t="str">
        <f>IF(ISNUMBER(VLOOKUP($B1822,Stats!$A$2:$AA$19,2,FALSE))=FALSE,"",IF(ISNUMBER(#REF!),(#REF!-VLOOKUP($B1822,Stats!$A$2:$AA$19,11,FALSE))/VLOOKUP($B1822,Stats!$A$2:$AA$19,25,FALSE),""))</f>
        <v/>
      </c>
      <c r="BM1822" s="46" t="str">
        <f>IF(ISNUMBER(VLOOKUP($B1822,Stats!$A$2:$AA$19,2,FALSE))=FALSE,"",IF(ISNUMBER(AA1822),(AA1822-VLOOKUP($B1822,Stats!$A$2:$AA$19,12,FALSE))/VLOOKUP($B1822,Stats!$A$2:$AA$19,26,FALSE),""))</f>
        <v/>
      </c>
      <c r="BN1822" s="46" t="str">
        <f>IF(ISNUMBER(VLOOKUP($B1822,Stats!$A$2:$AA$19,2,FALSE))=FALSE,"",IF(ISNUMBER(#REF!),(#REF!-VLOOKUP($B1822,Stats!$A$2:$AA$19,13,FALSE))/VLOOKUP($B1822,Stats!$A$2:$AA$19,27,FALSE),""))</f>
        <v/>
      </c>
      <c r="BO1822" s="46" t="str">
        <f>IF(ISNUMBER(VLOOKUP($B1822,Stats!$A$2:$AA$19,2,FALSE))=FALSE,"",IF(ISNUMBER(#REF!),(#REF!-VLOOKUP($B1822,Stats!$A$2:$AA$19,14,FALSE))/VLOOKUP($B1822,Stats!$A$2:$AB$19,28,FALSE),""))</f>
        <v/>
      </c>
      <c r="BP1822" s="46"/>
      <c r="BQ1822" s="46" t="str">
        <f>IF(ISNUMBER(VLOOKUP($B1822,Stats!$A$2:$AA$19,2,FALSE))=FALSE,"",IF(ISNUMBER(BM1822),BM1822,(VLOOKUP($B1822,Stats!$A$2:$AT$19,46,FALSE)-VLOOKUP($B1822,Stats!$A$2:$AA$19,12,FALSE))/VLOOKUP($B1822,Stats!$A$2:$AA$19,26,FALSE)))</f>
        <v/>
      </c>
      <c r="BR1822" s="51" t="str">
        <f t="shared" si="382"/>
        <v/>
      </c>
      <c r="BS1822" s="32" t="str">
        <f t="shared" si="377"/>
        <v/>
      </c>
      <c r="BT1822" s="53" t="str">
        <f t="shared" si="378"/>
        <v/>
      </c>
    </row>
    <row r="1823" spans="1:72" x14ac:dyDescent="0.15">
      <c r="A1823" s="16">
        <v>14051</v>
      </c>
      <c r="B1823" s="17">
        <v>201421</v>
      </c>
      <c r="C1823" s="3">
        <v>0</v>
      </c>
      <c r="D1823" s="23">
        <v>3.0789954777254991E-3</v>
      </c>
      <c r="E1823" s="18">
        <v>6.7195996765002561E-4</v>
      </c>
      <c r="F1823" s="24">
        <v>6</v>
      </c>
      <c r="G1823" s="24">
        <v>1</v>
      </c>
      <c r="H1823" s="20">
        <v>6.2486483615549948E-4</v>
      </c>
      <c r="I1823" s="20">
        <v>-6.7275348390194445E-4</v>
      </c>
      <c r="J1823" s="24">
        <v>4</v>
      </c>
      <c r="K1823" s="24">
        <v>1</v>
      </c>
      <c r="L1823" s="20">
        <v>1.4416146083613413E-3</v>
      </c>
      <c r="M1823" s="20">
        <v>-6.7275348390194445E-4</v>
      </c>
      <c r="N1823" s="19">
        <v>1.0425</v>
      </c>
      <c r="O1823" s="19">
        <v>1.0030789954777255</v>
      </c>
      <c r="P1823" s="25">
        <v>41929</v>
      </c>
      <c r="Q1823" s="20">
        <v>-6.7275348390194445E-4</v>
      </c>
      <c r="R1823" s="25">
        <v>41925</v>
      </c>
      <c r="S1823" s="25">
        <f>IF(ISNUMBER(R1823),VLOOKUP(B1823,Index!$B$3:$AB$18,27,FALSE),"")</f>
        <v>41929</v>
      </c>
      <c r="T1823" s="25">
        <f>IF(ISNUMBER($R1823),VLOOKUP($B1823,Index!$B$21:$AB$36,27,FALSE),"")</f>
        <v>41929</v>
      </c>
      <c r="U1823" s="25">
        <f>IF(ISNUMBER($R1823),VLOOKUP($B1823,Index!$B$39:$AB$54,27,FALSE),"")</f>
        <v>41929</v>
      </c>
      <c r="W1823" s="18">
        <v>0.11084383719811797</v>
      </c>
      <c r="X1823" s="19">
        <v>0.8571428571428571</v>
      </c>
      <c r="Y1823" s="18">
        <v>1.2749543965362858E-2</v>
      </c>
      <c r="Z1823" s="19">
        <f t="shared" si="379"/>
        <v>4</v>
      </c>
      <c r="AA1823" s="21">
        <v>4.576706849390721</v>
      </c>
      <c r="AB1823" s="3">
        <v>0</v>
      </c>
      <c r="AC1823" s="18">
        <v>1.2286356244802881E-2</v>
      </c>
      <c r="AD1823" s="19">
        <v>0.73469387755102034</v>
      </c>
      <c r="AE1823" s="18">
        <v>1.6255087132472046E-4</v>
      </c>
      <c r="AF1823" s="19">
        <f t="shared" si="380"/>
        <v>16</v>
      </c>
      <c r="AG1823" s="21">
        <v>20.946245585259941</v>
      </c>
      <c r="AH1823" s="3">
        <v>0</v>
      </c>
      <c r="AK1823">
        <f t="shared" ref="AK1823:AX1832" si="385">IF($B1823=AK$2,$AA1823,"")</f>
        <v>4.576706849390721</v>
      </c>
      <c r="AL1823" t="str">
        <f t="shared" si="385"/>
        <v/>
      </c>
      <c r="AM1823" t="str">
        <f t="shared" si="385"/>
        <v/>
      </c>
      <c r="AN1823" t="str">
        <f t="shared" si="385"/>
        <v/>
      </c>
      <c r="AO1823" t="str">
        <f t="shared" si="385"/>
        <v/>
      </c>
      <c r="AP1823" t="str">
        <f t="shared" si="385"/>
        <v/>
      </c>
      <c r="AQ1823" t="str">
        <f t="shared" si="385"/>
        <v/>
      </c>
      <c r="AR1823" t="str">
        <f t="shared" si="385"/>
        <v/>
      </c>
      <c r="AS1823" t="str">
        <f t="shared" si="385"/>
        <v/>
      </c>
      <c r="AT1823" t="str">
        <f t="shared" si="385"/>
        <v/>
      </c>
      <c r="AU1823" t="str">
        <f t="shared" si="385"/>
        <v/>
      </c>
      <c r="AV1823" t="str">
        <f t="shared" si="385"/>
        <v/>
      </c>
      <c r="AW1823" t="str">
        <f t="shared" si="385"/>
        <v/>
      </c>
      <c r="AX1823" t="str">
        <f t="shared" si="385"/>
        <v/>
      </c>
      <c r="AZ1823" s="46">
        <f>IF(ISNUMBER(VLOOKUP($B1823,Stats!$A$2:$AA$19,2,FALSE))=FALSE,"",IF(ISNUMBER(W1823),(W1823-VLOOKUP($B1823,Stats!$A$2:$AA$19,2,FALSE))/VLOOKUP($B1823,Stats!$A$2:$AA$19,16,FALSE),""))</f>
        <v>0.74631323799416183</v>
      </c>
      <c r="BA1823" s="46">
        <f>IF(ISNUMBER(VLOOKUP($B1823,Stats!$A$2:$AA$19,2,FALSE))=FALSE,"",IF(ISNUMBER(X1823),(X1823-VLOOKUP($B1823,Stats!$A$2:$AA$19,3,FALSE))/VLOOKUP($B1823,Stats!$A$2:$AA$19,17,FALSE),""))</f>
        <v>1.6157643295583308</v>
      </c>
      <c r="BB1823" s="46"/>
      <c r="BC1823" s="46"/>
      <c r="BD1823" s="44">
        <f t="shared" si="376"/>
        <v>1.1810387837762464</v>
      </c>
      <c r="BE1823" s="46">
        <f>IF(ISNUMBER(VLOOKUP($B1823,Stats!$A$2:$AA$19,2,FALSE))=FALSE,"",IF(ISNUMBER(Y1823),(Y1823-VLOOKUP($B1823,Stats!$A$2:$AA$19,5,FALSE))/VLOOKUP($B1823,Stats!$A$2:$AA$19,19,FALSE),""))</f>
        <v>-1.1124001015436582</v>
      </c>
      <c r="BF1823" s="46"/>
      <c r="BG1823" s="46"/>
      <c r="BH1823" s="46">
        <f>IF(ISNUMBER(VLOOKUP($B1823,Stats!$A$2:$AA$19,2,FALSE))=FALSE,"",IF(ISNUMBER(Z1823),(Z1823-VLOOKUP($B1823,Stats!$A$2:$AA$19,8,FALSE))/VLOOKUP($B1823,Stats!$A$2:$AA$19,22,FALSE),""))</f>
        <v>1.3894611494608444</v>
      </c>
      <c r="BI1823" s="46" t="str">
        <f>IF(ISNUMBER(VLOOKUP($B1823,Stats!$A$2:$AA$19,2,FALSE))=FALSE,"",IF(ISNUMBER(#REF!),(#REF!-VLOOKUP($B1823,Stats!$A$2:$AA$19,9,FALSE))/VLOOKUP($B1823,Stats!$A$2:$AA$19,23,FALSE),""))</f>
        <v/>
      </c>
      <c r="BJ1823" s="46" t="str">
        <f>IF(ISNUMBER(VLOOKUP($B1823,Stats!$A$2:$AA$19,2,FALSE))=FALSE,"",IF(ISNUMBER(#REF!),(#REF!-VLOOKUP($B1823,Stats!$A$2:$AA$19,10,FALSE))/VLOOKUP($B1823,Stats!$A$2:$AA$19,24,FALSE),""))</f>
        <v/>
      </c>
      <c r="BK1823" s="44">
        <f t="shared" si="381"/>
        <v>1.1955184159188139</v>
      </c>
      <c r="BL1823" s="46" t="str">
        <f>IF(ISNUMBER(VLOOKUP($B1823,Stats!$A$2:$AA$19,2,FALSE))=FALSE,"",IF(ISNUMBER(#REF!),(#REF!-VLOOKUP($B1823,Stats!$A$2:$AA$19,11,FALSE))/VLOOKUP($B1823,Stats!$A$2:$AA$19,25,FALSE),""))</f>
        <v/>
      </c>
      <c r="BM1823" s="46">
        <f>IF(ISNUMBER(VLOOKUP($B1823,Stats!$A$2:$AA$19,2,FALSE))=FALSE,"",IF(ISNUMBER(AA1823),(AA1823-VLOOKUP($B1823,Stats!$A$2:$AA$19,12,FALSE))/VLOOKUP($B1823,Stats!$A$2:$AA$19,26,FALSE),""))</f>
        <v>-0.16518587243195632</v>
      </c>
      <c r="BN1823" s="46" t="str">
        <f>IF(ISNUMBER(VLOOKUP($B1823,Stats!$A$2:$AA$19,2,FALSE))=FALSE,"",IF(ISNUMBER(#REF!),(#REF!-VLOOKUP($B1823,Stats!$A$2:$AA$19,13,FALSE))/VLOOKUP($B1823,Stats!$A$2:$AA$19,27,FALSE),""))</f>
        <v/>
      </c>
      <c r="BO1823" s="46" t="str">
        <f>IF(ISNUMBER(VLOOKUP($B1823,Stats!$A$2:$AA$19,2,FALSE))=FALSE,"",IF(ISNUMBER(#REF!),(#REF!-VLOOKUP($B1823,Stats!$A$2:$AA$19,14,FALSE))/VLOOKUP($B1823,Stats!$A$2:$AB$19,28,FALSE),""))</f>
        <v/>
      </c>
      <c r="BP1823" s="46"/>
      <c r="BQ1823" s="46">
        <f>IF(ISNUMBER(VLOOKUP($B1823,Stats!$A$2:$AA$19,2,FALSE))=FALSE,"",IF(ISNUMBER(BM1823),BM1823,(VLOOKUP($B1823,Stats!$A$2:$AT$19,46,FALSE)-VLOOKUP($B1823,Stats!$A$2:$AA$19,12,FALSE))/VLOOKUP($B1823,Stats!$A$2:$AA$19,26,FALSE)))</f>
        <v>-0.16518587243195632</v>
      </c>
      <c r="BR1823" s="51">
        <f t="shared" si="382"/>
        <v>-0.16518587243195632</v>
      </c>
      <c r="BS1823" s="32" t="str">
        <f t="shared" si="377"/>
        <v>14051_201421</v>
      </c>
      <c r="BT1823" s="53">
        <f t="shared" si="378"/>
        <v>0.92048163182014631</v>
      </c>
    </row>
    <row r="1824" spans="1:72" x14ac:dyDescent="0.15">
      <c r="A1824" s="16">
        <v>14051</v>
      </c>
      <c r="B1824" s="17">
        <v>201422</v>
      </c>
      <c r="C1824" s="3">
        <v>0</v>
      </c>
      <c r="D1824" s="23">
        <v>1.6882494004796245E-2</v>
      </c>
      <c r="E1824" s="18">
        <v>1.9812273132061692E-3</v>
      </c>
      <c r="F1824" s="24">
        <v>8</v>
      </c>
      <c r="G1824" s="24">
        <v>2</v>
      </c>
      <c r="H1824" s="20">
        <v>2.1922708471987518E-3</v>
      </c>
      <c r="I1824" s="20">
        <v>-3.824823346872952E-4</v>
      </c>
      <c r="J1824" s="24">
        <v>4</v>
      </c>
      <c r="K1824" s="24">
        <v>1</v>
      </c>
      <c r="L1824" s="20">
        <v>6.0171919770772853E-3</v>
      </c>
      <c r="M1824" s="20">
        <v>-6.6928004589361656E-4</v>
      </c>
      <c r="N1824" s="19">
        <v>1.0601</v>
      </c>
      <c r="O1824" s="19">
        <v>1.0157133275845549</v>
      </c>
      <c r="P1824" s="25">
        <v>41943</v>
      </c>
      <c r="Q1824" s="20">
        <v>-6.6928004589361656E-4</v>
      </c>
      <c r="R1824" s="25">
        <v>41939</v>
      </c>
      <c r="S1824" s="25">
        <f>IF(ISNUMBER(R1824),VLOOKUP(B1824,Index!$B$3:$AB$18,27,FALSE),"")</f>
        <v>41939</v>
      </c>
      <c r="T1824" s="25">
        <f>IF(ISNUMBER($R1824),VLOOKUP($B1824,Index!$B$21:$AB$36,27,FALSE),"")</f>
        <v>41935</v>
      </c>
      <c r="U1824" s="25">
        <f>IF(ISNUMBER($R1824),VLOOKUP($B1824,Index!$B$39:$AB$54,27,FALSE),"")</f>
        <v>41936</v>
      </c>
      <c r="W1824" s="18">
        <v>0.50647482014388734</v>
      </c>
      <c r="X1824" s="19">
        <v>0.8</v>
      </c>
      <c r="Y1824" s="18">
        <v>3.759114523360374E-2</v>
      </c>
      <c r="Z1824" s="19">
        <f t="shared" si="379"/>
        <v>0</v>
      </c>
      <c r="AA1824" s="21">
        <v>25.224857828018603</v>
      </c>
      <c r="AB1824" s="3">
        <v>0</v>
      </c>
      <c r="AC1824" s="18">
        <v>0.25651674343978303</v>
      </c>
      <c r="AD1824" s="19">
        <v>0.64000000000000012</v>
      </c>
      <c r="AE1824" s="18">
        <v>1.4130941999738892E-3</v>
      </c>
      <c r="AF1824" s="19">
        <f t="shared" si="380"/>
        <v>0</v>
      </c>
      <c r="AG1824" s="21">
        <v>636.29345244375145</v>
      </c>
      <c r="AH1824" s="3">
        <v>0</v>
      </c>
      <c r="AK1824" t="str">
        <f t="shared" si="385"/>
        <v/>
      </c>
      <c r="AL1824">
        <f t="shared" si="385"/>
        <v>25.224857828018603</v>
      </c>
      <c r="AM1824" t="str">
        <f t="shared" si="385"/>
        <v/>
      </c>
      <c r="AN1824" t="str">
        <f t="shared" si="385"/>
        <v/>
      </c>
      <c r="AO1824" t="str">
        <f t="shared" si="385"/>
        <v/>
      </c>
      <c r="AP1824" t="str">
        <f t="shared" si="385"/>
        <v/>
      </c>
      <c r="AQ1824" t="str">
        <f t="shared" si="385"/>
        <v/>
      </c>
      <c r="AR1824" t="str">
        <f t="shared" si="385"/>
        <v/>
      </c>
      <c r="AS1824" t="str">
        <f t="shared" si="385"/>
        <v/>
      </c>
      <c r="AT1824" t="str">
        <f t="shared" si="385"/>
        <v/>
      </c>
      <c r="AU1824" t="str">
        <f t="shared" si="385"/>
        <v/>
      </c>
      <c r="AV1824" t="str">
        <f t="shared" si="385"/>
        <v/>
      </c>
      <c r="AW1824" t="str">
        <f t="shared" si="385"/>
        <v/>
      </c>
      <c r="AX1824" t="str">
        <f t="shared" si="385"/>
        <v/>
      </c>
      <c r="AZ1824" s="46">
        <f>IF(ISNUMBER(VLOOKUP($B1824,Stats!$A$2:$AA$19,2,FALSE))=FALSE,"",IF(ISNUMBER(W1824),(W1824-VLOOKUP($B1824,Stats!$A$2:$AA$19,2,FALSE))/VLOOKUP($B1824,Stats!$A$2:$AA$19,16,FALSE),""))</f>
        <v>-8.7025623432740506E-2</v>
      </c>
      <c r="BA1824" s="46">
        <f>IF(ISNUMBER(VLOOKUP($B1824,Stats!$A$2:$AA$19,2,FALSE))=FALSE,"",IF(ISNUMBER(X1824),(X1824-VLOOKUP($B1824,Stats!$A$2:$AA$19,3,FALSE))/VLOOKUP($B1824,Stats!$A$2:$AA$19,17,FALSE),""))</f>
        <v>1.1714674103671339</v>
      </c>
      <c r="BB1824" s="46"/>
      <c r="BC1824" s="46"/>
      <c r="BD1824" s="44">
        <f t="shared" si="376"/>
        <v>0.54222089346719671</v>
      </c>
      <c r="BE1824" s="46">
        <f>IF(ISNUMBER(VLOOKUP($B1824,Stats!$A$2:$AA$19,2,FALSE))=FALSE,"",IF(ISNUMBER(Y1824),(Y1824-VLOOKUP($B1824,Stats!$A$2:$AA$19,5,FALSE))/VLOOKUP($B1824,Stats!$A$2:$AA$19,19,FALSE),""))</f>
        <v>-0.98763361165761576</v>
      </c>
      <c r="BF1824" s="46"/>
      <c r="BG1824" s="46"/>
      <c r="BH1824" s="46">
        <f>IF(ISNUMBER(VLOOKUP($B1824,Stats!$A$2:$AA$19,2,FALSE))=FALSE,"",IF(ISNUMBER(Z1824),(Z1824-VLOOKUP($B1824,Stats!$A$2:$AA$19,8,FALSE))/VLOOKUP($B1824,Stats!$A$2:$AA$19,22,FALSE),""))</f>
        <v>-1.3145151991428841</v>
      </c>
      <c r="BI1824" s="46" t="str">
        <f>IF(ISNUMBER(VLOOKUP($B1824,Stats!$A$2:$AA$19,2,FALSE))=FALSE,"",IF(ISNUMBER(#REF!),(#REF!-VLOOKUP($B1824,Stats!$A$2:$AA$19,9,FALSE))/VLOOKUP($B1824,Stats!$A$2:$AA$19,23,FALSE),""))</f>
        <v/>
      </c>
      <c r="BJ1824" s="46" t="str">
        <f>IF(ISNUMBER(VLOOKUP($B1824,Stats!$A$2:$AA$19,2,FALSE))=FALSE,"",IF(ISNUMBER(#REF!),(#REF!-VLOOKUP($B1824,Stats!$A$2:$AA$19,10,FALSE))/VLOOKUP($B1824,Stats!$A$2:$AA$19,24,FALSE),""))</f>
        <v/>
      </c>
      <c r="BK1824" s="44">
        <f t="shared" si="381"/>
        <v>0.29698896841746575</v>
      </c>
      <c r="BL1824" s="46" t="str">
        <f>IF(ISNUMBER(VLOOKUP($B1824,Stats!$A$2:$AA$19,2,FALSE))=FALSE,"",IF(ISNUMBER(#REF!),(#REF!-VLOOKUP($B1824,Stats!$A$2:$AA$19,11,FALSE))/VLOOKUP($B1824,Stats!$A$2:$AA$19,25,FALSE),""))</f>
        <v/>
      </c>
      <c r="BM1824" s="46">
        <f>IF(ISNUMBER(VLOOKUP($B1824,Stats!$A$2:$AA$19,2,FALSE))=FALSE,"",IF(ISNUMBER(AA1824),(AA1824-VLOOKUP($B1824,Stats!$A$2:$AA$19,12,FALSE))/VLOOKUP($B1824,Stats!$A$2:$AA$19,26,FALSE),""))</f>
        <v>1.2591005741563144</v>
      </c>
      <c r="BN1824" s="46" t="str">
        <f>IF(ISNUMBER(VLOOKUP($B1824,Stats!$A$2:$AA$19,2,FALSE))=FALSE,"",IF(ISNUMBER(#REF!),(#REF!-VLOOKUP($B1824,Stats!$A$2:$AA$19,13,FALSE))/VLOOKUP($B1824,Stats!$A$2:$AA$19,27,FALSE),""))</f>
        <v/>
      </c>
      <c r="BO1824" s="46" t="str">
        <f>IF(ISNUMBER(VLOOKUP($B1824,Stats!$A$2:$AA$19,2,FALSE))=FALSE,"",IF(ISNUMBER(#REF!),(#REF!-VLOOKUP($B1824,Stats!$A$2:$AA$19,14,FALSE))/VLOOKUP($B1824,Stats!$A$2:$AB$19,28,FALSE),""))</f>
        <v/>
      </c>
      <c r="BP1824" s="46"/>
      <c r="BQ1824" s="46">
        <f>IF(ISNUMBER(VLOOKUP($B1824,Stats!$A$2:$AA$19,2,FALSE))=FALSE,"",IF(ISNUMBER(BM1824),BM1824,(VLOOKUP($B1824,Stats!$A$2:$AT$19,46,FALSE)-VLOOKUP($B1824,Stats!$A$2:$AA$19,12,FALSE))/VLOOKUP($B1824,Stats!$A$2:$AA$19,26,FALSE)))</f>
        <v>1.2591005741563144</v>
      </c>
      <c r="BR1824" s="51">
        <f t="shared" si="382"/>
        <v>1.2591005741563144</v>
      </c>
      <c r="BS1824" s="32" t="str">
        <f t="shared" si="377"/>
        <v>14051_201422</v>
      </c>
      <c r="BT1824" s="53">
        <f t="shared" si="378"/>
        <v>0.53845767457518168</v>
      </c>
    </row>
    <row r="1825" spans="1:72" x14ac:dyDescent="0.15">
      <c r="A1825" s="16">
        <v>14051</v>
      </c>
      <c r="B1825" s="17">
        <v>201423</v>
      </c>
      <c r="C1825" s="3">
        <v>0</v>
      </c>
      <c r="D1825" s="23">
        <v>1.9903782662012981E-2</v>
      </c>
      <c r="E1825" s="18">
        <v>2.2729133894544562E-3</v>
      </c>
      <c r="F1825" s="24">
        <v>7</v>
      </c>
      <c r="G1825" s="24">
        <v>3</v>
      </c>
      <c r="H1825" s="20">
        <v>3.0460320958929366E-3</v>
      </c>
      <c r="I1825" s="20">
        <v>-5.2377283268811858E-4</v>
      </c>
      <c r="J1825" s="24">
        <v>6</v>
      </c>
      <c r="K1825" s="24">
        <v>2</v>
      </c>
      <c r="L1825" s="20">
        <v>6.7026624464716633E-3</v>
      </c>
      <c r="M1825" s="20">
        <v>-5.546311702718798E-4</v>
      </c>
      <c r="N1825" s="19">
        <v>1.0824</v>
      </c>
      <c r="O1825" s="19">
        <v>1.0178672183562161</v>
      </c>
      <c r="P1825" s="25">
        <v>41955</v>
      </c>
      <c r="Q1825" s="20">
        <v>-1.1086474501109667E-3</v>
      </c>
      <c r="R1825" s="25">
        <v>41957</v>
      </c>
      <c r="S1825" s="25">
        <f>IF(ISNUMBER(R1825),VLOOKUP(B1825,Index!$B$3:$AB$18,27,FALSE),"")</f>
        <v>41956</v>
      </c>
      <c r="T1825" s="25">
        <f>IF(ISNUMBER($R1825),VLOOKUP($B1825,Index!$B$21:$AB$36,27,FALSE),"")</f>
        <v>41954</v>
      </c>
      <c r="U1825" s="25">
        <f>IF(ISNUMBER($R1825),VLOOKUP($B1825,Index!$B$39:$AB$54,27,FALSE),"")</f>
        <v>41957</v>
      </c>
      <c r="W1825" s="18">
        <v>0.59711347986038943</v>
      </c>
      <c r="X1825" s="19">
        <v>0.7</v>
      </c>
      <c r="Y1825" s="18">
        <v>4.3125499409816512E-2</v>
      </c>
      <c r="Z1825" s="19">
        <f t="shared" si="379"/>
        <v>1</v>
      </c>
      <c r="AA1825" s="21">
        <v>17.953211961134059</v>
      </c>
      <c r="AB1825" s="3">
        <v>0</v>
      </c>
      <c r="AC1825" s="18">
        <v>0.35654450783098368</v>
      </c>
      <c r="AD1825" s="19">
        <v>0.48999999999999994</v>
      </c>
      <c r="AE1825" s="18">
        <v>1.8598086993460842E-3</v>
      </c>
      <c r="AF1825" s="19">
        <f t="shared" si="380"/>
        <v>1</v>
      </c>
      <c r="AG1825" s="21">
        <v>322.31781972140703</v>
      </c>
      <c r="AH1825" s="3">
        <v>0</v>
      </c>
      <c r="AK1825" t="str">
        <f t="shared" si="385"/>
        <v/>
      </c>
      <c r="AL1825" t="str">
        <f t="shared" si="385"/>
        <v/>
      </c>
      <c r="AM1825">
        <f t="shared" si="385"/>
        <v>17.953211961134059</v>
      </c>
      <c r="AN1825" t="str">
        <f t="shared" si="385"/>
        <v/>
      </c>
      <c r="AO1825" t="str">
        <f t="shared" si="385"/>
        <v/>
      </c>
      <c r="AP1825" t="str">
        <f t="shared" si="385"/>
        <v/>
      </c>
      <c r="AQ1825" t="str">
        <f t="shared" si="385"/>
        <v/>
      </c>
      <c r="AR1825" t="str">
        <f t="shared" si="385"/>
        <v/>
      </c>
      <c r="AS1825" t="str">
        <f t="shared" si="385"/>
        <v/>
      </c>
      <c r="AT1825" t="str">
        <f t="shared" si="385"/>
        <v/>
      </c>
      <c r="AU1825" t="str">
        <f t="shared" si="385"/>
        <v/>
      </c>
      <c r="AV1825" t="str">
        <f t="shared" si="385"/>
        <v/>
      </c>
      <c r="AW1825" t="str">
        <f t="shared" si="385"/>
        <v/>
      </c>
      <c r="AX1825" t="str">
        <f t="shared" si="385"/>
        <v/>
      </c>
      <c r="AZ1825" s="46">
        <f>IF(ISNUMBER(VLOOKUP($B1825,Stats!$A$2:$AA$19,2,FALSE))=FALSE,"",IF(ISNUMBER(W1825),(W1825-VLOOKUP($B1825,Stats!$A$2:$AA$19,2,FALSE))/VLOOKUP($B1825,Stats!$A$2:$AA$19,16,FALSE),""))</f>
        <v>0.82108192057241391</v>
      </c>
      <c r="BA1825" s="46">
        <f>IF(ISNUMBER(VLOOKUP($B1825,Stats!$A$2:$AA$19,2,FALSE))=FALSE,"",IF(ISNUMBER(X1825),(X1825-VLOOKUP($B1825,Stats!$A$2:$AA$19,3,FALSE))/VLOOKUP($B1825,Stats!$A$2:$AA$19,17,FALSE),""))</f>
        <v>1.1113184735957777</v>
      </c>
      <c r="BB1825" s="46"/>
      <c r="BC1825" s="46"/>
      <c r="BD1825" s="44">
        <f t="shared" si="376"/>
        <v>0.96620019708409588</v>
      </c>
      <c r="BE1825" s="46">
        <f>IF(ISNUMBER(VLOOKUP($B1825,Stats!$A$2:$AA$19,2,FALSE))=FALSE,"",IF(ISNUMBER(Y1825),(Y1825-VLOOKUP($B1825,Stats!$A$2:$AA$19,5,FALSE))/VLOOKUP($B1825,Stats!$A$2:$AA$19,19,FALSE),""))</f>
        <v>-0.98228918776983853</v>
      </c>
      <c r="BF1825" s="46"/>
      <c r="BG1825" s="46"/>
      <c r="BH1825" s="46">
        <f>IF(ISNUMBER(VLOOKUP($B1825,Stats!$A$2:$AA$19,2,FALSE))=FALSE,"",IF(ISNUMBER(Z1825),(Z1825-VLOOKUP($B1825,Stats!$A$2:$AA$19,8,FALSE))/VLOOKUP($B1825,Stats!$A$2:$AA$19,22,FALSE),""))</f>
        <v>-0.39509019437688425</v>
      </c>
      <c r="BI1825" s="46" t="str">
        <f>IF(ISNUMBER(VLOOKUP($B1825,Stats!$A$2:$AA$19,2,FALSE))=FALSE,"",IF(ISNUMBER(#REF!),(#REF!-VLOOKUP($B1825,Stats!$A$2:$AA$19,9,FALSE))/VLOOKUP($B1825,Stats!$A$2:$AA$19,23,FALSE),""))</f>
        <v/>
      </c>
      <c r="BJ1825" s="46" t="str">
        <f>IF(ISNUMBER(VLOOKUP($B1825,Stats!$A$2:$AA$19,2,FALSE))=FALSE,"",IF(ISNUMBER(#REF!),(#REF!-VLOOKUP($B1825,Stats!$A$2:$AA$19,10,FALSE))/VLOOKUP($B1825,Stats!$A$2:$AA$19,24,FALSE),""))</f>
        <v/>
      </c>
      <c r="BK1825" s="44">
        <f t="shared" si="381"/>
        <v>0.56907537312582157</v>
      </c>
      <c r="BL1825" s="46" t="str">
        <f>IF(ISNUMBER(VLOOKUP($B1825,Stats!$A$2:$AA$19,2,FALSE))=FALSE,"",IF(ISNUMBER(#REF!),(#REF!-VLOOKUP($B1825,Stats!$A$2:$AA$19,11,FALSE))/VLOOKUP($B1825,Stats!$A$2:$AA$19,25,FALSE),""))</f>
        <v/>
      </c>
      <c r="BM1825" s="46">
        <f>IF(ISNUMBER(VLOOKUP($B1825,Stats!$A$2:$AA$19,2,FALSE))=FALSE,"",IF(ISNUMBER(AA1825),(AA1825-VLOOKUP($B1825,Stats!$A$2:$AA$19,12,FALSE))/VLOOKUP($B1825,Stats!$A$2:$AA$19,26,FALSE),""))</f>
        <v>2.5620436832564115</v>
      </c>
      <c r="BN1825" s="46" t="str">
        <f>IF(ISNUMBER(VLOOKUP($B1825,Stats!$A$2:$AA$19,2,FALSE))=FALSE,"",IF(ISNUMBER(#REF!),(#REF!-VLOOKUP($B1825,Stats!$A$2:$AA$19,13,FALSE))/VLOOKUP($B1825,Stats!$A$2:$AA$19,27,FALSE),""))</f>
        <v/>
      </c>
      <c r="BO1825" s="46" t="str">
        <f>IF(ISNUMBER(VLOOKUP($B1825,Stats!$A$2:$AA$19,2,FALSE))=FALSE,"",IF(ISNUMBER(#REF!),(#REF!-VLOOKUP($B1825,Stats!$A$2:$AA$19,14,FALSE))/VLOOKUP($B1825,Stats!$A$2:$AB$19,28,FALSE),""))</f>
        <v/>
      </c>
      <c r="BP1825" s="46"/>
      <c r="BQ1825" s="46">
        <f>IF(ISNUMBER(VLOOKUP($B1825,Stats!$A$2:$AA$19,2,FALSE))=FALSE,"",IF(ISNUMBER(BM1825),BM1825,(VLOOKUP($B1825,Stats!$A$2:$AT$19,46,FALSE)-VLOOKUP($B1825,Stats!$A$2:$AA$19,12,FALSE))/VLOOKUP($B1825,Stats!$A$2:$AA$19,26,FALSE)))</f>
        <v>2.5620436832564115</v>
      </c>
      <c r="BR1825" s="51">
        <f t="shared" si="382"/>
        <v>2.5620436832564115</v>
      </c>
      <c r="BS1825" s="32" t="str">
        <f t="shared" si="377"/>
        <v>14051_201423</v>
      </c>
      <c r="BT1825" s="53">
        <f t="shared" si="378"/>
        <v>1.0470939999435944</v>
      </c>
    </row>
    <row r="1826" spans="1:72" x14ac:dyDescent="0.15">
      <c r="A1826" s="16">
        <v>14051</v>
      </c>
      <c r="B1826" s="17">
        <v>201424</v>
      </c>
      <c r="C1826" s="3">
        <v>0</v>
      </c>
      <c r="D1826" s="23">
        <v>9.6189419163892342E-3</v>
      </c>
      <c r="E1826" s="18">
        <v>2.1229669088196081E-3</v>
      </c>
      <c r="F1826" s="24">
        <v>7</v>
      </c>
      <c r="G1826" s="24">
        <v>3</v>
      </c>
      <c r="H1826" s="20">
        <v>2.1252510120461604E-3</v>
      </c>
      <c r="I1826" s="20">
        <v>-1.7596380901366466E-3</v>
      </c>
      <c r="J1826" s="24">
        <v>7</v>
      </c>
      <c r="K1826" s="24">
        <v>3</v>
      </c>
      <c r="L1826" s="20">
        <v>3.4262431706637564E-3</v>
      </c>
      <c r="M1826" s="20">
        <v>-3.0521642619311118E-3</v>
      </c>
      <c r="N1826" s="19">
        <v>1.0915999999999999</v>
      </c>
      <c r="O1826" s="19">
        <v>1.0127098988774468</v>
      </c>
      <c r="P1826" s="25">
        <v>41971</v>
      </c>
      <c r="Q1826" s="20">
        <v>-2.2265516281660958E-3</v>
      </c>
      <c r="R1826" s="25">
        <v>41962</v>
      </c>
      <c r="S1826" s="25">
        <f>IF(ISNUMBER(R1826),VLOOKUP(B1826,Index!$B$3:$AB$18,27,FALSE),"")</f>
        <v>41963</v>
      </c>
      <c r="T1826" s="25">
        <f>IF(ISNUMBER($R1826),VLOOKUP($B1826,Index!$B$21:$AB$36,27,FALSE),"")</f>
        <v>41963</v>
      </c>
      <c r="U1826" s="25">
        <f>IF(ISNUMBER($R1826),VLOOKUP($B1826,Index!$B$39:$AB$54,27,FALSE),"")</f>
        <v>41963</v>
      </c>
      <c r="W1826" s="18">
        <v>0.28856825749167703</v>
      </c>
      <c r="X1826" s="19">
        <v>0.7</v>
      </c>
      <c r="Y1826" s="18">
        <v>4.0280464974221802E-2</v>
      </c>
      <c r="Z1826" s="19">
        <f t="shared" si="379"/>
        <v>1</v>
      </c>
      <c r="AA1826" s="21">
        <v>4.3201072881978924</v>
      </c>
      <c r="AB1826" s="3">
        <v>0</v>
      </c>
      <c r="AC1826" s="18">
        <v>8.327163923178281E-2</v>
      </c>
      <c r="AD1826" s="19">
        <v>0.48999999999999994</v>
      </c>
      <c r="AE1826" s="18">
        <v>1.6225158585395094E-3</v>
      </c>
      <c r="AF1826" s="19">
        <f t="shared" si="380"/>
        <v>1</v>
      </c>
      <c r="AG1826" s="21">
        <v>18.663326981540546</v>
      </c>
      <c r="AH1826" s="3">
        <v>0</v>
      </c>
      <c r="AK1826" t="str">
        <f t="shared" si="385"/>
        <v/>
      </c>
      <c r="AL1826" t="str">
        <f t="shared" si="385"/>
        <v/>
      </c>
      <c r="AM1826" t="str">
        <f t="shared" si="385"/>
        <v/>
      </c>
      <c r="AN1826">
        <f t="shared" si="385"/>
        <v>4.3201072881978924</v>
      </c>
      <c r="AO1826" t="str">
        <f t="shared" si="385"/>
        <v/>
      </c>
      <c r="AP1826" t="str">
        <f t="shared" si="385"/>
        <v/>
      </c>
      <c r="AQ1826" t="str">
        <f t="shared" si="385"/>
        <v/>
      </c>
      <c r="AR1826" t="str">
        <f t="shared" si="385"/>
        <v/>
      </c>
      <c r="AS1826" t="str">
        <f t="shared" si="385"/>
        <v/>
      </c>
      <c r="AT1826" t="str">
        <f t="shared" si="385"/>
        <v/>
      </c>
      <c r="AU1826" t="str">
        <f t="shared" si="385"/>
        <v/>
      </c>
      <c r="AV1826" t="str">
        <f t="shared" si="385"/>
        <v/>
      </c>
      <c r="AW1826" t="str">
        <f t="shared" si="385"/>
        <v/>
      </c>
      <c r="AX1826" t="str">
        <f t="shared" si="385"/>
        <v/>
      </c>
      <c r="AZ1826" s="46">
        <f>IF(ISNUMBER(VLOOKUP($B1826,Stats!$A$2:$AA$19,2,FALSE))=FALSE,"",IF(ISNUMBER(W1826),(W1826-VLOOKUP($B1826,Stats!$A$2:$AA$19,2,FALSE))/VLOOKUP($B1826,Stats!$A$2:$AA$19,16,FALSE),""))</f>
        <v>-0.93434687745868072</v>
      </c>
      <c r="BA1826" s="46">
        <f>IF(ISNUMBER(VLOOKUP($B1826,Stats!$A$2:$AA$19,2,FALSE))=FALSE,"",IF(ISNUMBER(X1826),(X1826-VLOOKUP($B1826,Stats!$A$2:$AA$19,3,FALSE))/VLOOKUP($B1826,Stats!$A$2:$AA$19,17,FALSE),""))</f>
        <v>-0.21041933953921216</v>
      </c>
      <c r="BB1826" s="46"/>
      <c r="BC1826" s="46"/>
      <c r="BD1826" s="44">
        <f t="shared" si="376"/>
        <v>-0.57238310849894647</v>
      </c>
      <c r="BE1826" s="46">
        <f>IF(ISNUMBER(VLOOKUP($B1826,Stats!$A$2:$AA$19,2,FALSE))=FALSE,"",IF(ISNUMBER(Y1826),(Y1826-VLOOKUP($B1826,Stats!$A$2:$AA$19,5,FALSE))/VLOOKUP($B1826,Stats!$A$2:$AA$19,19,FALSE),""))</f>
        <v>-0.89944595227119351</v>
      </c>
      <c r="BF1826" s="46"/>
      <c r="BG1826" s="46"/>
      <c r="BH1826" s="46">
        <f>IF(ISNUMBER(VLOOKUP($B1826,Stats!$A$2:$AA$19,2,FALSE))=FALSE,"",IF(ISNUMBER(Z1826),(Z1826-VLOOKUP($B1826,Stats!$A$2:$AA$19,8,FALSE))/VLOOKUP($B1826,Stats!$A$2:$AA$19,22,FALSE),""))</f>
        <v>-0.47935479253396501</v>
      </c>
      <c r="BI1826" s="46" t="str">
        <f>IF(ISNUMBER(VLOOKUP($B1826,Stats!$A$2:$AA$19,2,FALSE))=FALSE,"",IF(ISNUMBER(#REF!),(#REF!-VLOOKUP($B1826,Stats!$A$2:$AA$19,9,FALSE))/VLOOKUP($B1826,Stats!$A$2:$AA$19,23,FALSE),""))</f>
        <v/>
      </c>
      <c r="BJ1826" s="46" t="str">
        <f>IF(ISNUMBER(VLOOKUP($B1826,Stats!$A$2:$AA$19,2,FALSE))=FALSE,"",IF(ISNUMBER(#REF!),(#REF!-VLOOKUP($B1826,Stats!$A$2:$AA$19,10,FALSE))/VLOOKUP($B1826,Stats!$A$2:$AA$19,24,FALSE),""))</f>
        <v/>
      </c>
      <c r="BK1826" s="44">
        <f t="shared" si="381"/>
        <v>0.4858057288296459</v>
      </c>
      <c r="BL1826" s="46" t="str">
        <f>IF(ISNUMBER(VLOOKUP($B1826,Stats!$A$2:$AA$19,2,FALSE))=FALSE,"",IF(ISNUMBER(#REF!),(#REF!-VLOOKUP($B1826,Stats!$A$2:$AA$19,11,FALSE))/VLOOKUP($B1826,Stats!$A$2:$AA$19,25,FALSE),""))</f>
        <v/>
      </c>
      <c r="BM1826" s="46">
        <f>IF(ISNUMBER(VLOOKUP($B1826,Stats!$A$2:$AA$19,2,FALSE))=FALSE,"",IF(ISNUMBER(AA1826),(AA1826-VLOOKUP($B1826,Stats!$A$2:$AA$19,12,FALSE))/VLOOKUP($B1826,Stats!$A$2:$AA$19,26,FALSE),""))</f>
        <v>-0.48434956470830376</v>
      </c>
      <c r="BN1826" s="46" t="str">
        <f>IF(ISNUMBER(VLOOKUP($B1826,Stats!$A$2:$AA$19,2,FALSE))=FALSE,"",IF(ISNUMBER(#REF!),(#REF!-VLOOKUP($B1826,Stats!$A$2:$AA$19,13,FALSE))/VLOOKUP($B1826,Stats!$A$2:$AA$19,27,FALSE),""))</f>
        <v/>
      </c>
      <c r="BO1826" s="46" t="str">
        <f>IF(ISNUMBER(VLOOKUP($B1826,Stats!$A$2:$AA$19,2,FALSE))=FALSE,"",IF(ISNUMBER(#REF!),(#REF!-VLOOKUP($B1826,Stats!$A$2:$AA$19,14,FALSE))/VLOOKUP($B1826,Stats!$A$2:$AB$19,28,FALSE),""))</f>
        <v/>
      </c>
      <c r="BP1826" s="46"/>
      <c r="BQ1826" s="46">
        <f>IF(ISNUMBER(VLOOKUP($B1826,Stats!$A$2:$AA$19,2,FALSE))=FALSE,"",IF(ISNUMBER(BM1826),BM1826,(VLOOKUP($B1826,Stats!$A$2:$AT$19,46,FALSE)-VLOOKUP($B1826,Stats!$A$2:$AA$19,12,FALSE))/VLOOKUP($B1826,Stats!$A$2:$AA$19,26,FALSE)))</f>
        <v>-0.48434956470830376</v>
      </c>
      <c r="BR1826" s="51">
        <f t="shared" si="382"/>
        <v>-0.48434956470830376</v>
      </c>
      <c r="BS1826" s="32" t="str">
        <f t="shared" si="377"/>
        <v>14051_201424</v>
      </c>
      <c r="BT1826" s="53">
        <f t="shared" si="378"/>
        <v>8.0136902656337494E-2</v>
      </c>
    </row>
    <row r="1827" spans="1:72" x14ac:dyDescent="0.15">
      <c r="A1827" s="16">
        <v>14051</v>
      </c>
      <c r="B1827" s="17">
        <v>201425</v>
      </c>
      <c r="C1827" s="3">
        <v>0</v>
      </c>
      <c r="D1827" s="23">
        <v>4.5804323928200219E-4</v>
      </c>
      <c r="E1827" s="18">
        <v>4.2847899574467475E-3</v>
      </c>
      <c r="F1827" s="24">
        <v>8</v>
      </c>
      <c r="G1827" s="24">
        <v>2</v>
      </c>
      <c r="H1827" s="20">
        <v>1.9217556421448345E-3</v>
      </c>
      <c r="I1827" s="20">
        <v>-7.4166331570300614E-3</v>
      </c>
      <c r="J1827" s="24">
        <v>6</v>
      </c>
      <c r="K1827" s="24">
        <v>2</v>
      </c>
      <c r="L1827" s="20">
        <v>5.4699607986141707E-3</v>
      </c>
      <c r="M1827" s="20">
        <v>-8.3956926446432378E-3</v>
      </c>
      <c r="N1827" s="19">
        <v>1.1029</v>
      </c>
      <c r="O1827" s="19">
        <v>1.0086884946039876</v>
      </c>
      <c r="P1827" s="25">
        <v>41981</v>
      </c>
      <c r="Q1827" s="20">
        <v>-1.4779218424154528E-2</v>
      </c>
      <c r="R1827" s="25">
        <v>41983</v>
      </c>
      <c r="S1827" s="25">
        <f>IF(ISNUMBER(R1827),VLOOKUP(B1827,Index!$B$3:$AB$18,27,FALSE),"")</f>
        <v>41982</v>
      </c>
      <c r="T1827" s="25">
        <f>IF(ISNUMBER($R1827),VLOOKUP($B1827,Index!$B$21:$AB$36,27,FALSE),"")</f>
        <v>41982</v>
      </c>
      <c r="U1827" s="25">
        <f>IF(ISNUMBER($R1827),VLOOKUP($B1827,Index!$B$39:$AB$54,27,FALSE),"")</f>
        <v>41982</v>
      </c>
      <c r="W1827" s="18">
        <v>1.3741297178460066E-2</v>
      </c>
      <c r="X1827" s="19">
        <v>0.8</v>
      </c>
      <c r="Y1827" s="18">
        <v>8.1298173365686024E-2</v>
      </c>
      <c r="Z1827" s="19">
        <f t="shared" si="379"/>
        <v>1</v>
      </c>
      <c r="AA1827" s="21">
        <v>3.0992385803933702E-2</v>
      </c>
      <c r="AB1827" s="3">
        <v>0</v>
      </c>
      <c r="AC1827" s="18">
        <v>1.8882324814675457E-4</v>
      </c>
      <c r="AD1827" s="19">
        <v>0.64000000000000012</v>
      </c>
      <c r="AE1827" s="18">
        <v>6.6093929925971403E-3</v>
      </c>
      <c r="AF1827" s="19">
        <f t="shared" si="380"/>
        <v>1</v>
      </c>
      <c r="AG1827" s="21">
        <v>9.6052797781987127E-4</v>
      </c>
      <c r="AH1827" s="3">
        <v>0</v>
      </c>
      <c r="AK1827" t="str">
        <f t="shared" si="385"/>
        <v/>
      </c>
      <c r="AL1827" t="str">
        <f t="shared" si="385"/>
        <v/>
      </c>
      <c r="AM1827" t="str">
        <f t="shared" si="385"/>
        <v/>
      </c>
      <c r="AN1827" t="str">
        <f t="shared" si="385"/>
        <v/>
      </c>
      <c r="AO1827">
        <f t="shared" si="385"/>
        <v>3.0992385803933702E-2</v>
      </c>
      <c r="AP1827" t="str">
        <f t="shared" si="385"/>
        <v/>
      </c>
      <c r="AQ1827" t="str">
        <f t="shared" si="385"/>
        <v/>
      </c>
      <c r="AR1827" t="str">
        <f t="shared" si="385"/>
        <v/>
      </c>
      <c r="AS1827" t="str">
        <f t="shared" si="385"/>
        <v/>
      </c>
      <c r="AT1827" t="str">
        <f t="shared" si="385"/>
        <v/>
      </c>
      <c r="AU1827" t="str">
        <f t="shared" si="385"/>
        <v/>
      </c>
      <c r="AV1827" t="str">
        <f t="shared" si="385"/>
        <v/>
      </c>
      <c r="AW1827" t="str">
        <f t="shared" si="385"/>
        <v/>
      </c>
      <c r="AX1827" t="str">
        <f t="shared" si="385"/>
        <v/>
      </c>
      <c r="AZ1827" s="46">
        <f>IF(ISNUMBER(VLOOKUP($B1827,Stats!$A$2:$AA$19,2,FALSE))=FALSE,"",IF(ISNUMBER(W1827),(W1827-VLOOKUP($B1827,Stats!$A$2:$AA$19,2,FALSE))/VLOOKUP($B1827,Stats!$A$2:$AA$19,16,FALSE),""))</f>
        <v>-0.64481694529970635</v>
      </c>
      <c r="BA1827" s="46">
        <f>IF(ISNUMBER(VLOOKUP($B1827,Stats!$A$2:$AA$19,2,FALSE))=FALSE,"",IF(ISNUMBER(X1827),(X1827-VLOOKUP($B1827,Stats!$A$2:$AA$19,3,FALSE))/VLOOKUP($B1827,Stats!$A$2:$AA$19,17,FALSE),""))</f>
        <v>1.1792669212277258</v>
      </c>
      <c r="BB1827" s="46"/>
      <c r="BC1827" s="46"/>
      <c r="BD1827" s="44">
        <f t="shared" si="376"/>
        <v>0.26722498796400973</v>
      </c>
      <c r="BE1827" s="46">
        <f>IF(ISNUMBER(VLOOKUP($B1827,Stats!$A$2:$AA$19,2,FALSE))=FALSE,"",IF(ISNUMBER(Y1827),(Y1827-VLOOKUP($B1827,Stats!$A$2:$AA$19,5,FALSE))/VLOOKUP($B1827,Stats!$A$2:$AA$19,19,FALSE),""))</f>
        <v>-1.1500808866339269</v>
      </c>
      <c r="BF1827" s="46"/>
      <c r="BG1827" s="46"/>
      <c r="BH1827" s="46">
        <f>IF(ISNUMBER(VLOOKUP($B1827,Stats!$A$2:$AA$19,2,FALSE))=FALSE,"",IF(ISNUMBER(Z1827),(Z1827-VLOOKUP($B1827,Stats!$A$2:$AA$19,8,FALSE))/VLOOKUP($B1827,Stats!$A$2:$AA$19,22,FALSE),""))</f>
        <v>0.47020268241895136</v>
      </c>
      <c r="BI1827" s="46" t="str">
        <f>IF(ISNUMBER(VLOOKUP($B1827,Stats!$A$2:$AA$19,2,FALSE))=FALSE,"",IF(ISNUMBER(#REF!),(#REF!-VLOOKUP($B1827,Stats!$A$2:$AA$19,9,FALSE))/VLOOKUP($B1827,Stats!$A$2:$AA$19,23,FALSE),""))</f>
        <v/>
      </c>
      <c r="BJ1827" s="46" t="str">
        <f>IF(ISNUMBER(VLOOKUP($B1827,Stats!$A$2:$AA$19,2,FALSE))=FALSE,"",IF(ISNUMBER(#REF!),(#REF!-VLOOKUP($B1827,Stats!$A$2:$AA$19,10,FALSE))/VLOOKUP($B1827,Stats!$A$2:$AA$19,24,FALSE),""))</f>
        <v/>
      </c>
      <c r="BK1827" s="44">
        <f t="shared" si="381"/>
        <v>0.94611742536943422</v>
      </c>
      <c r="BL1827" s="46" t="str">
        <f>IF(ISNUMBER(VLOOKUP($B1827,Stats!$A$2:$AA$19,2,FALSE))=FALSE,"",IF(ISNUMBER(#REF!),(#REF!-VLOOKUP($B1827,Stats!$A$2:$AA$19,11,FALSE))/VLOOKUP($B1827,Stats!$A$2:$AA$19,25,FALSE),""))</f>
        <v/>
      </c>
      <c r="BM1827" s="46">
        <f>IF(ISNUMBER(VLOOKUP($B1827,Stats!$A$2:$AA$19,2,FALSE))=FALSE,"",IF(ISNUMBER(AA1827),(AA1827-VLOOKUP($B1827,Stats!$A$2:$AA$19,12,FALSE))/VLOOKUP($B1827,Stats!$A$2:$AA$19,26,FALSE),""))</f>
        <v>-0.79776266374979832</v>
      </c>
      <c r="BN1827" s="46" t="str">
        <f>IF(ISNUMBER(VLOOKUP($B1827,Stats!$A$2:$AA$19,2,FALSE))=FALSE,"",IF(ISNUMBER(#REF!),(#REF!-VLOOKUP($B1827,Stats!$A$2:$AA$19,13,FALSE))/VLOOKUP($B1827,Stats!$A$2:$AA$19,27,FALSE),""))</f>
        <v/>
      </c>
      <c r="BO1827" s="46" t="str">
        <f>IF(ISNUMBER(VLOOKUP($B1827,Stats!$A$2:$AA$19,2,FALSE))=FALSE,"",IF(ISNUMBER(#REF!),(#REF!-VLOOKUP($B1827,Stats!$A$2:$AA$19,14,FALSE))/VLOOKUP($B1827,Stats!$A$2:$AB$19,28,FALSE),""))</f>
        <v/>
      </c>
      <c r="BP1827" s="46"/>
      <c r="BQ1827" s="46">
        <f>IF(ISNUMBER(VLOOKUP($B1827,Stats!$A$2:$AA$19,2,FALSE))=FALSE,"",IF(ISNUMBER(BM1827),BM1827,(VLOOKUP($B1827,Stats!$A$2:$AT$19,46,FALSE)-VLOOKUP($B1827,Stats!$A$2:$AA$19,12,FALSE))/VLOOKUP($B1827,Stats!$A$2:$AA$19,26,FALSE)))</f>
        <v>-0.79776266374979832</v>
      </c>
      <c r="BR1827" s="51">
        <f t="shared" si="382"/>
        <v>-0.79776266374979832</v>
      </c>
      <c r="BS1827" s="32" t="str">
        <f t="shared" si="377"/>
        <v>14051_201425</v>
      </c>
      <c r="BT1827" s="53">
        <f t="shared" si="378"/>
        <v>0.46156292006450278</v>
      </c>
    </row>
    <row r="1828" spans="1:72" x14ac:dyDescent="0.15">
      <c r="A1828" s="16">
        <v>14051</v>
      </c>
      <c r="B1828" s="17">
        <v>201426</v>
      </c>
      <c r="C1828" s="3">
        <v>0</v>
      </c>
      <c r="D1828" s="23">
        <v>3.589414888746445E-2</v>
      </c>
      <c r="E1828" s="18">
        <v>3.803635685546558E-3</v>
      </c>
      <c r="F1828" s="24">
        <v>8</v>
      </c>
      <c r="G1828" s="24">
        <v>2</v>
      </c>
      <c r="H1828" s="20">
        <v>4.6249575476770832E-3</v>
      </c>
      <c r="I1828" s="20">
        <v>-8.0381873601553799E-4</v>
      </c>
      <c r="J1828" s="24">
        <v>6</v>
      </c>
      <c r="K1828" s="24">
        <v>2</v>
      </c>
      <c r="L1828" s="20">
        <v>1.0303638187289188E-2</v>
      </c>
      <c r="M1828" s="20">
        <v>-8.9341552756172504E-4</v>
      </c>
      <c r="N1828" s="19">
        <v>1.1313</v>
      </c>
      <c r="O1828" s="19">
        <v>1.0354200988467874</v>
      </c>
      <c r="P1828" s="25">
        <v>41999</v>
      </c>
      <c r="Q1828" s="20">
        <v>-1.6069993750558176E-3</v>
      </c>
      <c r="R1828" s="25">
        <v>41997</v>
      </c>
      <c r="S1828" s="25">
        <f>IF(ISNUMBER(R1828),VLOOKUP(B1828,Index!$B$3:$AB$18,27,FALSE),"")</f>
        <v>41997</v>
      </c>
      <c r="T1828" s="25">
        <f>IF(ISNUMBER($R1828),VLOOKUP($B1828,Index!$B$21:$AB$36,27,FALSE),"")</f>
        <v>41996</v>
      </c>
      <c r="U1828" s="25">
        <f>IF(ISNUMBER($R1828),VLOOKUP($B1828,Index!$B$39:$AB$54,27,FALSE),"")</f>
        <v>41996</v>
      </c>
      <c r="W1828" s="18">
        <v>1.0768244666239335</v>
      </c>
      <c r="X1828" s="19">
        <v>0.8</v>
      </c>
      <c r="Y1828" s="18">
        <v>7.2168912934938712E-2</v>
      </c>
      <c r="Z1828" s="19">
        <f t="shared" si="379"/>
        <v>0</v>
      </c>
      <c r="AA1828" s="21">
        <v>22.336131204915809</v>
      </c>
      <c r="AB1828" s="3">
        <v>0</v>
      </c>
      <c r="AC1828" s="18">
        <v>1.1595509319199189</v>
      </c>
      <c r="AD1828" s="19">
        <v>0.64000000000000012</v>
      </c>
      <c r="AE1828" s="18">
        <v>5.208351994210764E-3</v>
      </c>
      <c r="AF1828" s="19">
        <f t="shared" si="380"/>
        <v>0</v>
      </c>
      <c r="AG1828" s="21">
        <v>498.90275720321375</v>
      </c>
      <c r="AH1828" s="3">
        <v>0</v>
      </c>
      <c r="AK1828" t="str">
        <f t="shared" si="385"/>
        <v/>
      </c>
      <c r="AL1828" t="str">
        <f t="shared" si="385"/>
        <v/>
      </c>
      <c r="AM1828" t="str">
        <f t="shared" si="385"/>
        <v/>
      </c>
      <c r="AN1828" t="str">
        <f t="shared" si="385"/>
        <v/>
      </c>
      <c r="AO1828" t="str">
        <f t="shared" si="385"/>
        <v/>
      </c>
      <c r="AP1828">
        <f t="shared" si="385"/>
        <v>22.336131204915809</v>
      </c>
      <c r="AQ1828" t="str">
        <f t="shared" si="385"/>
        <v/>
      </c>
      <c r="AR1828" t="str">
        <f t="shared" si="385"/>
        <v/>
      </c>
      <c r="AS1828" t="str">
        <f t="shared" si="385"/>
        <v/>
      </c>
      <c r="AT1828" t="str">
        <f t="shared" si="385"/>
        <v/>
      </c>
      <c r="AU1828" t="str">
        <f t="shared" si="385"/>
        <v/>
      </c>
      <c r="AV1828" t="str">
        <f t="shared" si="385"/>
        <v/>
      </c>
      <c r="AW1828" t="str">
        <f t="shared" si="385"/>
        <v/>
      </c>
      <c r="AX1828" t="str">
        <f t="shared" si="385"/>
        <v/>
      </c>
      <c r="AZ1828" s="46">
        <f>IF(ISNUMBER(VLOOKUP($B1828,Stats!$A$2:$AA$19,2,FALSE))=FALSE,"",IF(ISNUMBER(W1828),(W1828-VLOOKUP($B1828,Stats!$A$2:$AA$19,2,FALSE))/VLOOKUP($B1828,Stats!$A$2:$AA$19,16,FALSE),""))</f>
        <v>0.17134371474181162</v>
      </c>
      <c r="BA1828" s="46">
        <f>IF(ISNUMBER(VLOOKUP($B1828,Stats!$A$2:$AA$19,2,FALSE))=FALSE,"",IF(ISNUMBER(X1828),(X1828-VLOOKUP($B1828,Stats!$A$2:$AA$19,3,FALSE))/VLOOKUP($B1828,Stats!$A$2:$AA$19,17,FALSE),""))</f>
        <v>1.5426863880595392</v>
      </c>
      <c r="BB1828" s="46"/>
      <c r="BC1828" s="46"/>
      <c r="BD1828" s="44">
        <f t="shared" si="376"/>
        <v>0.85701505140067535</v>
      </c>
      <c r="BE1828" s="46">
        <f>IF(ISNUMBER(VLOOKUP($B1828,Stats!$A$2:$AA$19,2,FALSE))=FALSE,"",IF(ISNUMBER(Y1828),(Y1828-VLOOKUP($B1828,Stats!$A$2:$AA$19,5,FALSE))/VLOOKUP($B1828,Stats!$A$2:$AA$19,19,FALSE),""))</f>
        <v>-1.0596735856988129</v>
      </c>
      <c r="BF1828" s="46"/>
      <c r="BG1828" s="46"/>
      <c r="BH1828" s="46">
        <f>IF(ISNUMBER(VLOOKUP($B1828,Stats!$A$2:$AA$19,2,FALSE))=FALSE,"",IF(ISNUMBER(Z1828),(Z1828-VLOOKUP($B1828,Stats!$A$2:$AA$19,8,FALSE))/VLOOKUP($B1828,Stats!$A$2:$AA$19,22,FALSE),""))</f>
        <v>-0.60316436580698729</v>
      </c>
      <c r="BI1828" s="46" t="str">
        <f>IF(ISNUMBER(VLOOKUP($B1828,Stats!$A$2:$AA$19,2,FALSE))=FALSE,"",IF(ISNUMBER(#REF!),(#REF!-VLOOKUP($B1828,Stats!$A$2:$AA$19,9,FALSE))/VLOOKUP($B1828,Stats!$A$2:$AA$19,23,FALSE),""))</f>
        <v/>
      </c>
      <c r="BJ1828" s="46" t="str">
        <f>IF(ISNUMBER(VLOOKUP($B1828,Stats!$A$2:$AA$19,2,FALSE))=FALSE,"",IF(ISNUMBER(#REF!),(#REF!-VLOOKUP($B1828,Stats!$A$2:$AA$19,10,FALSE))/VLOOKUP($B1828,Stats!$A$2:$AA$19,24,FALSE),""))</f>
        <v/>
      </c>
      <c r="BK1828" s="44">
        <f t="shared" si="381"/>
        <v>0.56082220024707274</v>
      </c>
      <c r="BL1828" s="46" t="str">
        <f>IF(ISNUMBER(VLOOKUP($B1828,Stats!$A$2:$AA$19,2,FALSE))=FALSE,"",IF(ISNUMBER(#REF!),(#REF!-VLOOKUP($B1828,Stats!$A$2:$AA$19,11,FALSE))/VLOOKUP($B1828,Stats!$A$2:$AA$19,25,FALSE),""))</f>
        <v/>
      </c>
      <c r="BM1828" s="46">
        <f>IF(ISNUMBER(VLOOKUP($B1828,Stats!$A$2:$AA$19,2,FALSE))=FALSE,"",IF(ISNUMBER(AA1828),(AA1828-VLOOKUP($B1828,Stats!$A$2:$AA$19,12,FALSE))/VLOOKUP($B1828,Stats!$A$2:$AA$19,26,FALSE),""))</f>
        <v>4.6596034181815229</v>
      </c>
      <c r="BN1828" s="46" t="str">
        <f>IF(ISNUMBER(VLOOKUP($B1828,Stats!$A$2:$AA$19,2,FALSE))=FALSE,"",IF(ISNUMBER(#REF!),(#REF!-VLOOKUP($B1828,Stats!$A$2:$AA$19,13,FALSE))/VLOOKUP($B1828,Stats!$A$2:$AA$19,27,FALSE),""))</f>
        <v/>
      </c>
      <c r="BO1828" s="46" t="str">
        <f>IF(ISNUMBER(VLOOKUP($B1828,Stats!$A$2:$AA$19,2,FALSE))=FALSE,"",IF(ISNUMBER(#REF!),(#REF!-VLOOKUP($B1828,Stats!$A$2:$AA$19,14,FALSE))/VLOOKUP($B1828,Stats!$A$2:$AB$19,28,FALSE),""))</f>
        <v/>
      </c>
      <c r="BP1828" s="46"/>
      <c r="BQ1828" s="46">
        <f>IF(ISNUMBER(VLOOKUP($B1828,Stats!$A$2:$AA$19,2,FALSE))=FALSE,"",IF(ISNUMBER(BM1828),BM1828,(VLOOKUP($B1828,Stats!$A$2:$AT$19,46,FALSE)-VLOOKUP($B1828,Stats!$A$2:$AA$19,12,FALSE))/VLOOKUP($B1828,Stats!$A$2:$AA$19,26,FALSE)))</f>
        <v>4.6596034181815229</v>
      </c>
      <c r="BR1828" s="51">
        <f t="shared" si="382"/>
        <v>3</v>
      </c>
      <c r="BS1828" s="32" t="str">
        <f t="shared" si="377"/>
        <v>14051_201426</v>
      </c>
      <c r="BT1828" s="53">
        <f t="shared" si="378"/>
        <v>1.1078963304283787</v>
      </c>
    </row>
    <row r="1829" spans="1:72" x14ac:dyDescent="0.15">
      <c r="A1829" s="16">
        <v>14051</v>
      </c>
      <c r="B1829" s="17">
        <v>201427</v>
      </c>
      <c r="C1829" s="3">
        <v>0</v>
      </c>
      <c r="D1829" s="23">
        <v>7.6018739503225241E-3</v>
      </c>
      <c r="E1829" s="18">
        <v>3.4336662694213977E-3</v>
      </c>
      <c r="F1829" s="24">
        <v>2</v>
      </c>
      <c r="G1829" s="24">
        <v>1</v>
      </c>
      <c r="H1829" s="20">
        <v>3.9289729753758662E-3</v>
      </c>
      <c r="I1829" s="20">
        <v>-2.6350461133062275E-4</v>
      </c>
      <c r="J1829" s="24">
        <v>1</v>
      </c>
      <c r="K1829" s="24">
        <v>1</v>
      </c>
      <c r="L1829" s="20">
        <v>6.364359586316759E-3</v>
      </c>
      <c r="M1829" s="20">
        <v>-2.6350461133062275E-4</v>
      </c>
      <c r="N1829" s="19">
        <v>1.1398999999999999</v>
      </c>
      <c r="O1829" s="19">
        <v>1.0012296881862097</v>
      </c>
      <c r="P1829" s="25">
        <v>42004</v>
      </c>
      <c r="Q1829" s="20">
        <v>-2.6350461133062275E-4</v>
      </c>
      <c r="R1829" s="25">
        <v>42003</v>
      </c>
      <c r="S1829" s="25">
        <f>IF(ISNUMBER(R1829),VLOOKUP(B1829,Index!$B$3:$AB$18,27,FALSE),"")</f>
        <v>42002</v>
      </c>
      <c r="T1829" s="25">
        <f>IF(ISNUMBER($R1829),VLOOKUP($B1829,Index!$B$21:$AB$36,27,FALSE),"")</f>
        <v>42003</v>
      </c>
      <c r="U1829" s="25">
        <f>IF(ISNUMBER($R1829),VLOOKUP($B1829,Index!$B$39:$AB$54,27,FALSE),"")</f>
        <v>42003</v>
      </c>
      <c r="W1829" s="18">
        <v>0.91222487403870289</v>
      </c>
      <c r="X1829" s="19">
        <v>0.66666666666666663</v>
      </c>
      <c r="Y1829" s="18">
        <v>6.5149236817589912E-2</v>
      </c>
      <c r="Z1829" s="19">
        <f t="shared" si="379"/>
        <v>1</v>
      </c>
      <c r="AA1829" s="21">
        <v>28.849111641482249</v>
      </c>
      <c r="AB1829" s="3">
        <v>0</v>
      </c>
      <c r="AC1829" s="18">
        <v>0.8321542208149274</v>
      </c>
      <c r="AD1829" s="19">
        <v>0.44444444444444442</v>
      </c>
      <c r="AE1829" s="18">
        <v>4.2444230579144126E-3</v>
      </c>
      <c r="AF1829" s="19">
        <f t="shared" si="380"/>
        <v>1</v>
      </c>
      <c r="AG1829" s="21">
        <v>832.27124250270663</v>
      </c>
      <c r="AH1829" s="3">
        <v>0</v>
      </c>
      <c r="AK1829" t="str">
        <f t="shared" si="385"/>
        <v/>
      </c>
      <c r="AL1829" t="str">
        <f t="shared" si="385"/>
        <v/>
      </c>
      <c r="AM1829" t="str">
        <f t="shared" si="385"/>
        <v/>
      </c>
      <c r="AN1829" t="str">
        <f t="shared" si="385"/>
        <v/>
      </c>
      <c r="AO1829" t="str">
        <f t="shared" si="385"/>
        <v/>
      </c>
      <c r="AP1829" t="str">
        <f t="shared" si="385"/>
        <v/>
      </c>
      <c r="AQ1829">
        <f t="shared" si="385"/>
        <v>28.849111641482249</v>
      </c>
      <c r="AR1829" t="str">
        <f t="shared" si="385"/>
        <v/>
      </c>
      <c r="AS1829" t="str">
        <f t="shared" si="385"/>
        <v/>
      </c>
      <c r="AT1829" t="str">
        <f t="shared" si="385"/>
        <v/>
      </c>
      <c r="AU1829" t="str">
        <f t="shared" si="385"/>
        <v/>
      </c>
      <c r="AV1829" t="str">
        <f t="shared" si="385"/>
        <v/>
      </c>
      <c r="AW1829" t="str">
        <f t="shared" si="385"/>
        <v/>
      </c>
      <c r="AX1829" t="str">
        <f t="shared" si="385"/>
        <v/>
      </c>
      <c r="AZ1829" s="46">
        <f>IF(ISNUMBER(VLOOKUP($B1829,Stats!$A$2:$AA$19,2,FALSE))=FALSE,"",IF(ISNUMBER(W1829),(W1829-VLOOKUP($B1829,Stats!$A$2:$AA$19,2,FALSE))/VLOOKUP($B1829,Stats!$A$2:$AA$19,16,FALSE),""))</f>
        <v>1.919872317817661E-2</v>
      </c>
      <c r="BA1829" s="46">
        <f>IF(ISNUMBER(VLOOKUP($B1829,Stats!$A$2:$AA$19,2,FALSE))=FALSE,"",IF(ISNUMBER(X1829),(X1829-VLOOKUP($B1829,Stats!$A$2:$AA$19,3,FALSE))/VLOOKUP($B1829,Stats!$A$2:$AA$19,17,FALSE),""))</f>
        <v>0.191037174757621</v>
      </c>
      <c r="BB1829" s="46"/>
      <c r="BC1829" s="46"/>
      <c r="BD1829" s="44">
        <f t="shared" si="376"/>
        <v>0.10511794896789881</v>
      </c>
      <c r="BE1829" s="46">
        <f>IF(ISNUMBER(VLOOKUP($B1829,Stats!$A$2:$AA$19,2,FALSE))=FALSE,"",IF(ISNUMBER(Y1829),(Y1829-VLOOKUP($B1829,Stats!$A$2:$AA$19,5,FALSE))/VLOOKUP($B1829,Stats!$A$2:$AA$19,19,FALSE),""))</f>
        <v>-0.92095672294977127</v>
      </c>
      <c r="BF1829" s="46"/>
      <c r="BG1829" s="46"/>
      <c r="BH1829" s="46">
        <f>IF(ISNUMBER(VLOOKUP($B1829,Stats!$A$2:$AA$19,2,FALSE))=FALSE,"",IF(ISNUMBER(Z1829),(Z1829-VLOOKUP($B1829,Stats!$A$2:$AA$19,8,FALSE))/VLOOKUP($B1829,Stats!$A$2:$AA$19,22,FALSE),""))</f>
        <v>0.41115882059143566</v>
      </c>
      <c r="BI1829" s="46" t="str">
        <f>IF(ISNUMBER(VLOOKUP($B1829,Stats!$A$2:$AA$19,2,FALSE))=FALSE,"",IF(ISNUMBER(#REF!),(#REF!-VLOOKUP($B1829,Stats!$A$2:$AA$19,9,FALSE))/VLOOKUP($B1829,Stats!$A$2:$AA$19,23,FALSE),""))</f>
        <v/>
      </c>
      <c r="BJ1829" s="46" t="str">
        <f>IF(ISNUMBER(VLOOKUP($B1829,Stats!$A$2:$AA$19,2,FALSE))=FALSE,"",IF(ISNUMBER(#REF!),(#REF!-VLOOKUP($B1829,Stats!$A$2:$AA$19,10,FALSE))/VLOOKUP($B1829,Stats!$A$2:$AA$19,24,FALSE),""))</f>
        <v/>
      </c>
      <c r="BK1829" s="44">
        <f t="shared" si="381"/>
        <v>0.76801735224227052</v>
      </c>
      <c r="BL1829" s="46" t="str">
        <f>IF(ISNUMBER(VLOOKUP($B1829,Stats!$A$2:$AA$19,2,FALSE))=FALSE,"",IF(ISNUMBER(#REF!),(#REF!-VLOOKUP($B1829,Stats!$A$2:$AA$19,11,FALSE))/VLOOKUP($B1829,Stats!$A$2:$AA$19,25,FALSE),""))</f>
        <v/>
      </c>
      <c r="BM1829" s="46">
        <f>IF(ISNUMBER(VLOOKUP($B1829,Stats!$A$2:$AA$19,2,FALSE))=FALSE,"",IF(ISNUMBER(AA1829),(AA1829-VLOOKUP($B1829,Stats!$A$2:$AA$19,12,FALSE))/VLOOKUP($B1829,Stats!$A$2:$AA$19,26,FALSE),""))</f>
        <v>1.8777846907676525</v>
      </c>
      <c r="BN1829" s="46" t="str">
        <f>IF(ISNUMBER(VLOOKUP($B1829,Stats!$A$2:$AA$19,2,FALSE))=FALSE,"",IF(ISNUMBER(#REF!),(#REF!-VLOOKUP($B1829,Stats!$A$2:$AA$19,13,FALSE))/VLOOKUP($B1829,Stats!$A$2:$AA$19,27,FALSE),""))</f>
        <v/>
      </c>
      <c r="BO1829" s="46" t="str">
        <f>IF(ISNUMBER(VLOOKUP($B1829,Stats!$A$2:$AA$19,2,FALSE))=FALSE,"",IF(ISNUMBER(#REF!),(#REF!-VLOOKUP($B1829,Stats!$A$2:$AA$19,14,FALSE))/VLOOKUP($B1829,Stats!$A$2:$AB$19,28,FALSE),""))</f>
        <v/>
      </c>
      <c r="BP1829" s="46"/>
      <c r="BQ1829" s="46">
        <f>IF(ISNUMBER(VLOOKUP($B1829,Stats!$A$2:$AA$19,2,FALSE))=FALSE,"",IF(ISNUMBER(BM1829),BM1829,(VLOOKUP($B1829,Stats!$A$2:$AT$19,46,FALSE)-VLOOKUP($B1829,Stats!$A$2:$AA$19,12,FALSE))/VLOOKUP($B1829,Stats!$A$2:$AA$19,26,FALSE)))</f>
        <v>1.8777846907676525</v>
      </c>
      <c r="BR1829" s="51">
        <f t="shared" si="382"/>
        <v>1.8777846907676525</v>
      </c>
      <c r="BS1829" s="32" t="str">
        <f t="shared" si="377"/>
        <v>14051_201427</v>
      </c>
      <c r="BT1829" s="53">
        <f t="shared" si="378"/>
        <v>0.85739093929247256</v>
      </c>
    </row>
    <row r="1830" spans="1:72" x14ac:dyDescent="0.15">
      <c r="A1830" s="16">
        <v>14051</v>
      </c>
      <c r="B1830" s="17">
        <v>201501</v>
      </c>
      <c r="C1830" s="3">
        <v>0</v>
      </c>
      <c r="D1830" s="23">
        <v>1.5703131853671337E-2</v>
      </c>
      <c r="E1830" s="18">
        <v>8.7542098966328225E-3</v>
      </c>
      <c r="F1830" s="24">
        <v>3</v>
      </c>
      <c r="G1830" s="24">
        <v>2</v>
      </c>
      <c r="H1830" s="20">
        <v>9.1340704995143494E-3</v>
      </c>
      <c r="I1830" s="20">
        <v>-5.8219671417159002E-3</v>
      </c>
      <c r="J1830" s="24">
        <v>3</v>
      </c>
      <c r="K1830" s="24">
        <v>2</v>
      </c>
      <c r="L1830" s="20">
        <v>1.2358482412928806E-2</v>
      </c>
      <c r="M1830" s="20">
        <v>-5.8389146488065924E-3</v>
      </c>
      <c r="N1830" s="19">
        <v>1.1714</v>
      </c>
      <c r="O1830" s="19">
        <v>1.0165755445630478</v>
      </c>
      <c r="P1830" s="25">
        <v>42011</v>
      </c>
      <c r="Q1830" s="20">
        <v>-1.1610039269250527E-2</v>
      </c>
      <c r="R1830" s="25">
        <v>42013</v>
      </c>
      <c r="S1830" s="25">
        <f>IF(ISNUMBER(R1830),VLOOKUP(B1830,Index!$B$3:$AB$18,27,FALSE),"")</f>
        <v>42013</v>
      </c>
      <c r="T1830" s="25">
        <f>IF(ISNUMBER($R1830),VLOOKUP($B1830,Index!$B$21:$AB$36,27,FALSE),"")</f>
        <v>42013</v>
      </c>
      <c r="U1830" s="25">
        <f>IF(ISNUMBER($R1830),VLOOKUP($B1830,Index!$B$39:$AB$54,27,FALSE),"")</f>
        <v>42011</v>
      </c>
      <c r="W1830" s="18">
        <v>1.1306254934643363</v>
      </c>
      <c r="X1830" s="19">
        <v>0.6</v>
      </c>
      <c r="Y1830" s="18">
        <v>0.16609945433128148</v>
      </c>
      <c r="Z1830" s="19">
        <f t="shared" si="379"/>
        <v>0</v>
      </c>
      <c r="AA1830" s="21">
        <v>1.3525476951022437</v>
      </c>
      <c r="AB1830" s="3">
        <v>0</v>
      </c>
      <c r="AC1830" s="18">
        <v>1.278314006471474</v>
      </c>
      <c r="AD1830" s="19">
        <v>0.36</v>
      </c>
      <c r="AE1830" s="18">
        <v>2.7589028729149461E-2</v>
      </c>
      <c r="AF1830" s="19">
        <f t="shared" si="380"/>
        <v>0</v>
      </c>
      <c r="AG1830" s="21">
        <v>1.829385267526392</v>
      </c>
      <c r="AH1830" s="3">
        <v>0</v>
      </c>
      <c r="AK1830" t="str">
        <f t="shared" si="385"/>
        <v/>
      </c>
      <c r="AL1830" t="str">
        <f t="shared" si="385"/>
        <v/>
      </c>
      <c r="AM1830" t="str">
        <f t="shared" si="385"/>
        <v/>
      </c>
      <c r="AN1830" t="str">
        <f t="shared" si="385"/>
        <v/>
      </c>
      <c r="AO1830" t="str">
        <f t="shared" si="385"/>
        <v/>
      </c>
      <c r="AP1830" t="str">
        <f t="shared" si="385"/>
        <v/>
      </c>
      <c r="AQ1830" t="str">
        <f t="shared" si="385"/>
        <v/>
      </c>
      <c r="AR1830">
        <f t="shared" si="385"/>
        <v>1.3525476951022437</v>
      </c>
      <c r="AS1830" t="str">
        <f t="shared" si="385"/>
        <v/>
      </c>
      <c r="AT1830" t="str">
        <f t="shared" si="385"/>
        <v/>
      </c>
      <c r="AU1830" t="str">
        <f t="shared" si="385"/>
        <v/>
      </c>
      <c r="AV1830" t="str">
        <f t="shared" si="385"/>
        <v/>
      </c>
      <c r="AW1830" t="str">
        <f t="shared" si="385"/>
        <v/>
      </c>
      <c r="AX1830" t="str">
        <f t="shared" si="385"/>
        <v/>
      </c>
      <c r="AZ1830" s="46">
        <f>IF(ISNUMBER(VLOOKUP($B1830,Stats!$A$2:$AA$19,2,FALSE))=FALSE,"",IF(ISNUMBER(W1830),(W1830-VLOOKUP($B1830,Stats!$A$2:$AA$19,2,FALSE))/VLOOKUP($B1830,Stats!$A$2:$AA$19,16,FALSE),""))</f>
        <v>-8.429062869125005E-2</v>
      </c>
      <c r="BA1830" s="46">
        <f>IF(ISNUMBER(VLOOKUP($B1830,Stats!$A$2:$AA$19,2,FALSE))=FALSE,"",IF(ISNUMBER(X1830),(X1830-VLOOKUP($B1830,Stats!$A$2:$AA$19,3,FALSE))/VLOOKUP($B1830,Stats!$A$2:$AA$19,17,FALSE),""))</f>
        <v>0.25266102439703397</v>
      </c>
      <c r="BB1830" s="46"/>
      <c r="BC1830" s="46"/>
      <c r="BD1830" s="44">
        <f t="shared" si="376"/>
        <v>8.4185197852891969E-2</v>
      </c>
      <c r="BE1830" s="46">
        <f>IF(ISNUMBER(VLOOKUP($B1830,Stats!$A$2:$AA$19,2,FALSE))=FALSE,"",IF(ISNUMBER(Y1830),(Y1830-VLOOKUP($B1830,Stats!$A$2:$AA$19,5,FALSE))/VLOOKUP($B1830,Stats!$A$2:$AA$19,19,FALSE),""))</f>
        <v>-0.44056577138915959</v>
      </c>
      <c r="BF1830" s="46"/>
      <c r="BG1830" s="46"/>
      <c r="BH1830" s="46">
        <f>IF(ISNUMBER(VLOOKUP($B1830,Stats!$A$2:$AA$19,2,FALSE))=FALSE,"",IF(ISNUMBER(Z1830),(Z1830-VLOOKUP($B1830,Stats!$A$2:$AA$19,8,FALSE))/VLOOKUP($B1830,Stats!$A$2:$AA$19,22,FALSE),""))</f>
        <v>-0.58823842946080296</v>
      </c>
      <c r="BI1830" s="46" t="str">
        <f>IF(ISNUMBER(VLOOKUP($B1830,Stats!$A$2:$AA$19,2,FALSE))=FALSE,"",IF(ISNUMBER(#REF!),(#REF!-VLOOKUP($B1830,Stats!$A$2:$AA$19,9,FALSE))/VLOOKUP($B1830,Stats!$A$2:$AA$19,23,FALSE),""))</f>
        <v/>
      </c>
      <c r="BJ1830" s="46" t="str">
        <f>IF(ISNUMBER(VLOOKUP($B1830,Stats!$A$2:$AA$19,2,FALSE))=FALSE,"",IF(ISNUMBER(#REF!),(#REF!-VLOOKUP($B1830,Stats!$A$2:$AA$19,10,FALSE))/VLOOKUP($B1830,Stats!$A$2:$AA$19,24,FALSE),""))</f>
        <v/>
      </c>
      <c r="BK1830" s="44">
        <f t="shared" si="381"/>
        <v>0.13192451113417084</v>
      </c>
      <c r="BL1830" s="46" t="str">
        <f>IF(ISNUMBER(VLOOKUP($B1830,Stats!$A$2:$AA$19,2,FALSE))=FALSE,"",IF(ISNUMBER(#REF!),(#REF!-VLOOKUP($B1830,Stats!$A$2:$AA$19,11,FALSE))/VLOOKUP($B1830,Stats!$A$2:$AA$19,25,FALSE),""))</f>
        <v/>
      </c>
      <c r="BM1830" s="46">
        <f>IF(ISNUMBER(VLOOKUP($B1830,Stats!$A$2:$AA$19,2,FALSE))=FALSE,"",IF(ISNUMBER(AA1830),(AA1830-VLOOKUP($B1830,Stats!$A$2:$AA$19,12,FALSE))/VLOOKUP($B1830,Stats!$A$2:$AA$19,26,FALSE),""))</f>
        <v>-0.32854261860027323</v>
      </c>
      <c r="BN1830" s="46" t="str">
        <f>IF(ISNUMBER(VLOOKUP($B1830,Stats!$A$2:$AA$19,2,FALSE))=FALSE,"",IF(ISNUMBER(#REF!),(#REF!-VLOOKUP($B1830,Stats!$A$2:$AA$19,13,FALSE))/VLOOKUP($B1830,Stats!$A$2:$AA$19,27,FALSE),""))</f>
        <v/>
      </c>
      <c r="BO1830" s="46" t="str">
        <f>IF(ISNUMBER(VLOOKUP($B1830,Stats!$A$2:$AA$19,2,FALSE))=FALSE,"",IF(ISNUMBER(#REF!),(#REF!-VLOOKUP($B1830,Stats!$A$2:$AA$19,14,FALSE))/VLOOKUP($B1830,Stats!$A$2:$AB$19,28,FALSE),""))</f>
        <v/>
      </c>
      <c r="BP1830" s="46"/>
      <c r="BQ1830" s="46">
        <f>IF(ISNUMBER(VLOOKUP($B1830,Stats!$A$2:$AA$19,2,FALSE))=FALSE,"",IF(ISNUMBER(BM1830),BM1830,(VLOOKUP($B1830,Stats!$A$2:$AT$19,46,FALSE)-VLOOKUP($B1830,Stats!$A$2:$AA$19,12,FALSE))/VLOOKUP($B1830,Stats!$A$2:$AA$19,26,FALSE)))</f>
        <v>-0.32854261860027323</v>
      </c>
      <c r="BR1830" s="51">
        <f t="shared" si="382"/>
        <v>-0.32854261860027323</v>
      </c>
      <c r="BS1830" s="32" t="str">
        <f t="shared" si="377"/>
        <v>14051_201501</v>
      </c>
      <c r="BT1830" s="53">
        <f t="shared" si="378"/>
        <v>3.0283222531026249E-2</v>
      </c>
    </row>
    <row r="1831" spans="1:72" x14ac:dyDescent="0.15">
      <c r="A1831" s="16">
        <v>14051</v>
      </c>
      <c r="B1831" s="17">
        <v>201502</v>
      </c>
      <c r="C1831" s="3">
        <v>0</v>
      </c>
      <c r="D1831" s="23">
        <v>1.3473829676973637E-2</v>
      </c>
      <c r="E1831" s="18">
        <v>3.9111993806638023E-3</v>
      </c>
      <c r="F1831" s="24">
        <v>6</v>
      </c>
      <c r="G1831" s="24">
        <v>4</v>
      </c>
      <c r="H1831" s="20">
        <v>4.0254270267466126E-3</v>
      </c>
      <c r="I1831" s="20">
        <v>-2.6727464643989673E-3</v>
      </c>
      <c r="J1831" s="24">
        <v>3</v>
      </c>
      <c r="K1831" s="24">
        <v>2</v>
      </c>
      <c r="L1831" s="20">
        <v>6.4817215452424026E-3</v>
      </c>
      <c r="M1831" s="20">
        <v>-3.8866816375885405E-3</v>
      </c>
      <c r="N1831" s="19">
        <v>1.1734</v>
      </c>
      <c r="O1831" s="19">
        <v>1.0174282493713691</v>
      </c>
      <c r="P1831" s="25">
        <v>42027</v>
      </c>
      <c r="Q1831" s="20">
        <v>-5.2378499055469874E-3</v>
      </c>
      <c r="R1831" s="25">
        <v>42024</v>
      </c>
      <c r="S1831" s="25">
        <f>IF(ISNUMBER(R1831),VLOOKUP(B1831,Index!$B$3:$AB$18,27,FALSE),"")</f>
        <v>42023</v>
      </c>
      <c r="T1831" s="25">
        <f>IF(ISNUMBER($R1831),VLOOKUP($B1831,Index!$B$21:$AB$36,27,FALSE),"")</f>
        <v>42023</v>
      </c>
      <c r="U1831" s="25">
        <f>IF(ISNUMBER($R1831),VLOOKUP($B1831,Index!$B$39:$AB$54,27,FALSE),"")</f>
        <v>42027</v>
      </c>
      <c r="W1831" s="18">
        <v>0.4042148903092091</v>
      </c>
      <c r="X1831" s="19">
        <v>0.6</v>
      </c>
      <c r="Y1831" s="18">
        <v>7.4209790555625266E-2</v>
      </c>
      <c r="Z1831" s="19">
        <f t="shared" si="379"/>
        <v>1</v>
      </c>
      <c r="AA1831" s="21">
        <v>2.5723970560333513</v>
      </c>
      <c r="AB1831" s="3">
        <v>0</v>
      </c>
      <c r="AC1831" s="18">
        <v>0.16338967754768594</v>
      </c>
      <c r="AD1831" s="19">
        <v>0.36</v>
      </c>
      <c r="AE1831" s="18">
        <v>5.5070930143097689E-3</v>
      </c>
      <c r="AF1831" s="19">
        <f t="shared" si="380"/>
        <v>1</v>
      </c>
      <c r="AG1831" s="21">
        <v>6.617226613889053</v>
      </c>
      <c r="AH1831" s="3">
        <v>0</v>
      </c>
      <c r="AK1831" t="str">
        <f t="shared" si="385"/>
        <v/>
      </c>
      <c r="AL1831" t="str">
        <f t="shared" si="385"/>
        <v/>
      </c>
      <c r="AM1831" t="str">
        <f t="shared" si="385"/>
        <v/>
      </c>
      <c r="AN1831" t="str">
        <f t="shared" si="385"/>
        <v/>
      </c>
      <c r="AO1831" t="str">
        <f t="shared" si="385"/>
        <v/>
      </c>
      <c r="AP1831" t="str">
        <f t="shared" si="385"/>
        <v/>
      </c>
      <c r="AQ1831" t="str">
        <f t="shared" si="385"/>
        <v/>
      </c>
      <c r="AR1831" t="str">
        <f t="shared" si="385"/>
        <v/>
      </c>
      <c r="AS1831">
        <f t="shared" si="385"/>
        <v>2.5723970560333513</v>
      </c>
      <c r="AT1831" t="str">
        <f t="shared" si="385"/>
        <v/>
      </c>
      <c r="AU1831" t="str">
        <f t="shared" si="385"/>
        <v/>
      </c>
      <c r="AV1831" t="str">
        <f t="shared" si="385"/>
        <v/>
      </c>
      <c r="AW1831" t="str">
        <f t="shared" si="385"/>
        <v/>
      </c>
      <c r="AX1831" t="str">
        <f t="shared" si="385"/>
        <v/>
      </c>
      <c r="AZ1831" s="46">
        <f>IF(ISNUMBER(VLOOKUP($B1831,Stats!$A$2:$AA$19,2,FALSE))=FALSE,"",IF(ISNUMBER(W1831),(W1831-VLOOKUP($B1831,Stats!$A$2:$AA$19,2,FALSE))/VLOOKUP($B1831,Stats!$A$2:$AA$19,16,FALSE),""))</f>
        <v>-0.43361347677566225</v>
      </c>
      <c r="BA1831" s="46">
        <f>IF(ISNUMBER(VLOOKUP($B1831,Stats!$A$2:$AA$19,2,FALSE))=FALSE,"",IF(ISNUMBER(X1831),(X1831-VLOOKUP($B1831,Stats!$A$2:$AA$19,3,FALSE))/VLOOKUP($B1831,Stats!$A$2:$AA$19,17,FALSE),""))</f>
        <v>-0.52813738425366874</v>
      </c>
      <c r="BB1831" s="46"/>
      <c r="BC1831" s="46"/>
      <c r="BD1831" s="44">
        <f t="shared" si="376"/>
        <v>-0.48087543051466553</v>
      </c>
      <c r="BE1831" s="46">
        <f>IF(ISNUMBER(VLOOKUP($B1831,Stats!$A$2:$AA$19,2,FALSE))=FALSE,"",IF(ISNUMBER(Y1831),(Y1831-VLOOKUP($B1831,Stats!$A$2:$AA$19,5,FALSE))/VLOOKUP($B1831,Stats!$A$2:$AA$19,19,FALSE),""))</f>
        <v>-1.1320583507339543</v>
      </c>
      <c r="BF1831" s="46"/>
      <c r="BG1831" s="46"/>
      <c r="BH1831" s="46">
        <f>IF(ISNUMBER(VLOOKUP($B1831,Stats!$A$2:$AA$19,2,FALSE))=FALSE,"",IF(ISNUMBER(Z1831),(Z1831-VLOOKUP($B1831,Stats!$A$2:$AA$19,8,FALSE))/VLOOKUP($B1831,Stats!$A$2:$AA$19,22,FALSE),""))</f>
        <v>0.13953358261751861</v>
      </c>
      <c r="BI1831" s="46" t="str">
        <f>IF(ISNUMBER(VLOOKUP($B1831,Stats!$A$2:$AA$19,2,FALSE))=FALSE,"",IF(ISNUMBER(#REF!),(#REF!-VLOOKUP($B1831,Stats!$A$2:$AA$19,9,FALSE))/VLOOKUP($B1831,Stats!$A$2:$AA$19,23,FALSE),""))</f>
        <v/>
      </c>
      <c r="BJ1831" s="46" t="str">
        <f>IF(ISNUMBER(VLOOKUP($B1831,Stats!$A$2:$AA$19,2,FALSE))=FALSE,"",IF(ISNUMBER(#REF!),(#REF!-VLOOKUP($B1831,Stats!$A$2:$AA$19,10,FALSE))/VLOOKUP($B1831,Stats!$A$2:$AA$19,24,FALSE),""))</f>
        <v/>
      </c>
      <c r="BK1831" s="44">
        <f t="shared" si="381"/>
        <v>0.83430092029902359</v>
      </c>
      <c r="BL1831" s="46" t="str">
        <f>IF(ISNUMBER(VLOOKUP($B1831,Stats!$A$2:$AA$19,2,FALSE))=FALSE,"",IF(ISNUMBER(#REF!),(#REF!-VLOOKUP($B1831,Stats!$A$2:$AA$19,11,FALSE))/VLOOKUP($B1831,Stats!$A$2:$AA$19,25,FALSE),""))</f>
        <v/>
      </c>
      <c r="BM1831" s="46">
        <f>IF(ISNUMBER(VLOOKUP($B1831,Stats!$A$2:$AA$19,2,FALSE))=FALSE,"",IF(ISNUMBER(AA1831),(AA1831-VLOOKUP($B1831,Stats!$A$2:$AA$19,12,FALSE))/VLOOKUP($B1831,Stats!$A$2:$AA$19,26,FALSE),""))</f>
        <v>-3.4298779689293959E-3</v>
      </c>
      <c r="BN1831" s="46" t="str">
        <f>IF(ISNUMBER(VLOOKUP($B1831,Stats!$A$2:$AA$19,2,FALSE))=FALSE,"",IF(ISNUMBER(#REF!),(#REF!-VLOOKUP($B1831,Stats!$A$2:$AA$19,13,FALSE))/VLOOKUP($B1831,Stats!$A$2:$AA$19,27,FALSE),""))</f>
        <v/>
      </c>
      <c r="BO1831" s="46" t="str">
        <f>IF(ISNUMBER(VLOOKUP($B1831,Stats!$A$2:$AA$19,2,FALSE))=FALSE,"",IF(ISNUMBER(#REF!),(#REF!-VLOOKUP($B1831,Stats!$A$2:$AA$19,14,FALSE))/VLOOKUP($B1831,Stats!$A$2:$AB$19,28,FALSE),""))</f>
        <v/>
      </c>
      <c r="BP1831" s="46"/>
      <c r="BQ1831" s="46">
        <f>IF(ISNUMBER(VLOOKUP($B1831,Stats!$A$2:$AA$19,2,FALSE))=FALSE,"",IF(ISNUMBER(BM1831),BM1831,(VLOOKUP($B1831,Stats!$A$2:$AT$19,46,FALSE)-VLOOKUP($B1831,Stats!$A$2:$AA$19,12,FALSE))/VLOOKUP($B1831,Stats!$A$2:$AA$19,26,FALSE)))</f>
        <v>-3.4298779689293959E-3</v>
      </c>
      <c r="BR1831" s="51">
        <f t="shared" si="382"/>
        <v>-3.4298779689293959E-3</v>
      </c>
      <c r="BS1831" s="32" t="str">
        <f t="shared" si="377"/>
        <v>14051_201502</v>
      </c>
      <c r="BT1831" s="53">
        <f t="shared" si="378"/>
        <v>0.40371949048269512</v>
      </c>
    </row>
    <row r="1832" spans="1:72" x14ac:dyDescent="0.15">
      <c r="A1832" s="16">
        <v>14051</v>
      </c>
      <c r="B1832" s="17">
        <v>201503</v>
      </c>
      <c r="C1832" s="3">
        <v>0</v>
      </c>
      <c r="D1832" s="23">
        <v>-3.4941196522925155E-3</v>
      </c>
      <c r="E1832" s="18">
        <v>1.1104869736684379E-3</v>
      </c>
      <c r="F1832" s="24">
        <v>3</v>
      </c>
      <c r="G1832" s="24">
        <v>7</v>
      </c>
      <c r="H1832" s="20">
        <v>1.0801256801782344E-3</v>
      </c>
      <c r="I1832" s="20">
        <v>-9.6206472044949433E-4</v>
      </c>
      <c r="J1832" s="24">
        <v>2</v>
      </c>
      <c r="K1832" s="24">
        <v>5</v>
      </c>
      <c r="L1832" s="20">
        <v>1.4487813192431975E-3</v>
      </c>
      <c r="M1832" s="20">
        <v>-1.7032873445750329E-3</v>
      </c>
      <c r="N1832" s="19">
        <v>1.1761999999999999</v>
      </c>
      <c r="O1832" s="19">
        <v>1.0009360905454854</v>
      </c>
      <c r="P1832" s="25">
        <v>42031</v>
      </c>
      <c r="Q1832" s="20">
        <v>-6.2064274783198981E-3</v>
      </c>
      <c r="R1832" s="25">
        <v>42038</v>
      </c>
      <c r="S1832" s="25">
        <f>IF(ISNUMBER(R1832),VLOOKUP(B1832,Index!$B$3:$AB$18,27,FALSE),"")</f>
        <v>42041</v>
      </c>
      <c r="T1832" s="25">
        <f>IF(ISNUMBER($R1832),VLOOKUP($B1832,Index!$B$21:$AB$36,27,FALSE),"")</f>
        <v>42041</v>
      </c>
      <c r="U1832" s="25">
        <f>IF(ISNUMBER($R1832),VLOOKUP($B1832,Index!$B$39:$AB$54,27,FALSE),"")</f>
        <v>42034</v>
      </c>
      <c r="W1832" s="18">
        <v>-0.10482358956877547</v>
      </c>
      <c r="X1832" s="19">
        <v>0.3</v>
      </c>
      <c r="Y1832" s="18">
        <v>2.1070008892438156E-2</v>
      </c>
      <c r="Z1832" s="19">
        <f t="shared" si="379"/>
        <v>3</v>
      </c>
      <c r="AA1832" s="21" t="s">
        <v>25</v>
      </c>
      <c r="AB1832" s="3">
        <v>0</v>
      </c>
      <c r="AC1832" s="18">
        <v>1.0987984930083093E-2</v>
      </c>
      <c r="AD1832" s="19">
        <v>0.09</v>
      </c>
      <c r="AE1832" s="18">
        <v>4.4394527472742295E-4</v>
      </c>
      <c r="AF1832" s="19">
        <f t="shared" si="380"/>
        <v>9</v>
      </c>
      <c r="AG1832" s="21" t="s">
        <v>25</v>
      </c>
      <c r="AH1832" s="3">
        <v>0</v>
      </c>
      <c r="AK1832" t="str">
        <f t="shared" si="385"/>
        <v/>
      </c>
      <c r="AL1832" t="str">
        <f t="shared" si="385"/>
        <v/>
      </c>
      <c r="AM1832" t="str">
        <f t="shared" si="385"/>
        <v/>
      </c>
      <c r="AN1832" t="str">
        <f t="shared" si="385"/>
        <v/>
      </c>
      <c r="AO1832" t="str">
        <f t="shared" si="385"/>
        <v/>
      </c>
      <c r="AP1832" t="str">
        <f t="shared" si="385"/>
        <v/>
      </c>
      <c r="AQ1832" t="str">
        <f t="shared" si="385"/>
        <v/>
      </c>
      <c r="AR1832" t="str">
        <f t="shared" si="385"/>
        <v/>
      </c>
      <c r="AS1832" t="str">
        <f t="shared" si="385"/>
        <v/>
      </c>
      <c r="AT1832" t="str">
        <f t="shared" si="385"/>
        <v/>
      </c>
      <c r="AU1832" t="str">
        <f t="shared" si="385"/>
        <v/>
      </c>
      <c r="AV1832" t="str">
        <f t="shared" si="385"/>
        <v/>
      </c>
      <c r="AW1832" t="str">
        <f t="shared" si="385"/>
        <v/>
      </c>
      <c r="AX1832" t="str">
        <f t="shared" si="385"/>
        <v/>
      </c>
      <c r="AZ1832" s="46">
        <f>IF(ISNUMBER(VLOOKUP($B1832,Stats!$A$2:$AA$19,2,FALSE))=FALSE,"",IF(ISNUMBER(W1832),(W1832-VLOOKUP($B1832,Stats!$A$2:$AA$19,2,FALSE))/VLOOKUP($B1832,Stats!$A$2:$AA$19,16,FALSE),""))</f>
        <v>0.53868371584591668</v>
      </c>
      <c r="BA1832" s="46">
        <f>IF(ISNUMBER(VLOOKUP($B1832,Stats!$A$2:$AA$19,2,FALSE))=FALSE,"",IF(ISNUMBER(X1832),(X1832-VLOOKUP($B1832,Stats!$A$2:$AA$19,3,FALSE))/VLOOKUP($B1832,Stats!$A$2:$AA$19,17,FALSE),""))</f>
        <v>-0.45237065647630298</v>
      </c>
      <c r="BB1832" s="46"/>
      <c r="BC1832" s="46"/>
      <c r="BD1832" s="44">
        <f t="shared" si="376"/>
        <v>4.3156529684806849E-2</v>
      </c>
      <c r="BE1832" s="46">
        <f>IF(ISNUMBER(VLOOKUP($B1832,Stats!$A$2:$AA$19,2,FALSE))=FALSE,"",IF(ISNUMBER(Y1832),(Y1832-VLOOKUP($B1832,Stats!$A$2:$AA$19,5,FALSE))/VLOOKUP($B1832,Stats!$A$2:$AA$19,19,FALSE),""))</f>
        <v>-1.3925584737122911</v>
      </c>
      <c r="BF1832" s="46"/>
      <c r="BG1832" s="46"/>
      <c r="BH1832" s="46">
        <f>IF(ISNUMBER(VLOOKUP($B1832,Stats!$A$2:$AA$19,2,FALSE))=FALSE,"",IF(ISNUMBER(Z1832),(Z1832-VLOOKUP($B1832,Stats!$A$2:$AA$19,8,FALSE))/VLOOKUP($B1832,Stats!$A$2:$AA$19,22,FALSE),""))</f>
        <v>0.5334146669197517</v>
      </c>
      <c r="BI1832" s="46" t="str">
        <f>IF(ISNUMBER(VLOOKUP($B1832,Stats!$A$2:$AA$19,2,FALSE))=FALSE,"",IF(ISNUMBER(#REF!),(#REF!-VLOOKUP($B1832,Stats!$A$2:$AA$19,9,FALSE))/VLOOKUP($B1832,Stats!$A$2:$AA$19,23,FALSE),""))</f>
        <v/>
      </c>
      <c r="BJ1832" s="46" t="str">
        <f>IF(ISNUMBER(VLOOKUP($B1832,Stats!$A$2:$AA$19,2,FALSE))=FALSE,"",IF(ISNUMBER(#REF!),(#REF!-VLOOKUP($B1832,Stats!$A$2:$AA$19,10,FALSE))/VLOOKUP($B1832,Stats!$A$2:$AA$19,24,FALSE),""))</f>
        <v/>
      </c>
      <c r="BK1832" s="44">
        <f t="shared" si="381"/>
        <v>1.1348153316745293</v>
      </c>
      <c r="BL1832" s="46" t="str">
        <f>IF(ISNUMBER(VLOOKUP($B1832,Stats!$A$2:$AA$19,2,FALSE))=FALSE,"",IF(ISNUMBER(#REF!),(#REF!-VLOOKUP($B1832,Stats!$A$2:$AA$19,11,FALSE))/VLOOKUP($B1832,Stats!$A$2:$AA$19,25,FALSE),""))</f>
        <v/>
      </c>
      <c r="BM1832" s="46" t="str">
        <f>IF(ISNUMBER(VLOOKUP($B1832,Stats!$A$2:$AA$19,2,FALSE))=FALSE,"",IF(ISNUMBER(AA1832),(AA1832-VLOOKUP($B1832,Stats!$A$2:$AA$19,12,FALSE))/VLOOKUP($B1832,Stats!$A$2:$AA$19,26,FALSE),""))</f>
        <v/>
      </c>
      <c r="BN1832" s="46" t="str">
        <f>IF(ISNUMBER(VLOOKUP($B1832,Stats!$A$2:$AA$19,2,FALSE))=FALSE,"",IF(ISNUMBER(#REF!),(#REF!-VLOOKUP($B1832,Stats!$A$2:$AA$19,13,FALSE))/VLOOKUP($B1832,Stats!$A$2:$AA$19,27,FALSE),""))</f>
        <v/>
      </c>
      <c r="BO1832" s="46" t="str">
        <f>IF(ISNUMBER(VLOOKUP($B1832,Stats!$A$2:$AA$19,2,FALSE))=FALSE,"",IF(ISNUMBER(#REF!),(#REF!-VLOOKUP($B1832,Stats!$A$2:$AA$19,14,FALSE))/VLOOKUP($B1832,Stats!$A$2:$AB$19,28,FALSE),""))</f>
        <v/>
      </c>
      <c r="BP1832" s="46"/>
      <c r="BQ1832" s="46">
        <f>IF(ISNUMBER(VLOOKUP($B1832,Stats!$A$2:$AA$19,2,FALSE))=FALSE,"",IF(ISNUMBER(BM1832),BM1832,(VLOOKUP($B1832,Stats!$A$2:$AT$19,46,FALSE)-VLOOKUP($B1832,Stats!$A$2:$AA$19,12,FALSE))/VLOOKUP($B1832,Stats!$A$2:$AA$19,26,FALSE)))</f>
        <v>-0.53964354662323732</v>
      </c>
      <c r="BR1832" s="51">
        <f t="shared" si="382"/>
        <v>-0.53964354662323732</v>
      </c>
      <c r="BS1832" s="32" t="str">
        <f t="shared" si="377"/>
        <v>14051_201503</v>
      </c>
      <c r="BT1832" s="53">
        <f t="shared" si="378"/>
        <v>0.58159179561703145</v>
      </c>
    </row>
    <row r="1833" spans="1:72" x14ac:dyDescent="0.15">
      <c r="A1833" s="16">
        <v>14051</v>
      </c>
      <c r="B1833" s="17">
        <v>201504</v>
      </c>
      <c r="C1833" s="3">
        <v>0</v>
      </c>
      <c r="D1833" s="23">
        <v>7.0127426665527182E-3</v>
      </c>
      <c r="E1833" s="18">
        <v>7.7580787908946929E-4</v>
      </c>
      <c r="F1833" s="24">
        <v>7</v>
      </c>
      <c r="G1833" s="24">
        <v>0</v>
      </c>
      <c r="H1833" s="20">
        <v>9.9908001976053594E-4</v>
      </c>
      <c r="I1833" s="20" t="s">
        <v>25</v>
      </c>
      <c r="J1833" s="24">
        <v>7</v>
      </c>
      <c r="K1833" s="24">
        <v>0</v>
      </c>
      <c r="L1833" s="20">
        <v>2.3888746693969676E-3</v>
      </c>
      <c r="M1833" s="20">
        <v>4.2556813345817623E-4</v>
      </c>
      <c r="N1833" s="19">
        <v>1.1775</v>
      </c>
      <c r="O1833" s="19">
        <v>1.0064962817334815</v>
      </c>
      <c r="P1833" s="25">
        <v>42052</v>
      </c>
      <c r="Q1833" s="20">
        <v>0</v>
      </c>
      <c r="R1833" s="25">
        <v>42044</v>
      </c>
      <c r="S1833" s="25">
        <f>IF(ISNUMBER(R1833),VLOOKUP(B1833,Index!$B$3:$AB$18,27,FALSE),"")</f>
        <v>42044</v>
      </c>
      <c r="T1833" s="25">
        <f>IF(ISNUMBER($R1833),VLOOKUP($B1833,Index!$B$21:$AB$36,27,FALSE),"")</f>
        <v>42044</v>
      </c>
      <c r="U1833" s="25">
        <f>IF(ISNUMBER($R1833),VLOOKUP($B1833,Index!$B$39:$AB$54,27,FALSE),"")</f>
        <v>42052</v>
      </c>
      <c r="W1833" s="18">
        <v>0.28050970666210873</v>
      </c>
      <c r="X1833" s="19">
        <v>1</v>
      </c>
      <c r="Y1833" s="18">
        <v>1.471991954776344E-2</v>
      </c>
      <c r="Z1833" s="19">
        <f t="shared" si="379"/>
        <v>0</v>
      </c>
      <c r="AA1833" s="21" t="s">
        <v>25</v>
      </c>
      <c r="AB1833" s="3">
        <v>0</v>
      </c>
      <c r="AC1833" s="18">
        <v>7.8685695531662284E-2</v>
      </c>
      <c r="AD1833" s="19">
        <v>1</v>
      </c>
      <c r="AE1833" s="18">
        <v>2.1667603149262823E-4</v>
      </c>
      <c r="AF1833" s="19">
        <f t="shared" si="380"/>
        <v>0</v>
      </c>
      <c r="AG1833" s="21" t="s">
        <v>25</v>
      </c>
      <c r="AH1833" s="3">
        <v>0</v>
      </c>
      <c r="AK1833" t="str">
        <f t="shared" ref="AK1833:AX1842" si="386">IF($B1833=AK$2,$AA1833,"")</f>
        <v/>
      </c>
      <c r="AL1833" t="str">
        <f t="shared" si="386"/>
        <v/>
      </c>
      <c r="AM1833" t="str">
        <f t="shared" si="386"/>
        <v/>
      </c>
      <c r="AN1833" t="str">
        <f t="shared" si="386"/>
        <v/>
      </c>
      <c r="AO1833" t="str">
        <f t="shared" si="386"/>
        <v/>
      </c>
      <c r="AP1833" t="str">
        <f t="shared" si="386"/>
        <v/>
      </c>
      <c r="AQ1833" t="str">
        <f t="shared" si="386"/>
        <v/>
      </c>
      <c r="AR1833" t="str">
        <f t="shared" si="386"/>
        <v/>
      </c>
      <c r="AS1833" t="str">
        <f t="shared" si="386"/>
        <v/>
      </c>
      <c r="AT1833" t="str">
        <f t="shared" si="386"/>
        <v/>
      </c>
      <c r="AU1833" t="str">
        <f t="shared" si="386"/>
        <v/>
      </c>
      <c r="AV1833" t="str">
        <f t="shared" si="386"/>
        <v/>
      </c>
      <c r="AW1833" t="str">
        <f t="shared" si="386"/>
        <v/>
      </c>
      <c r="AX1833" t="str">
        <f t="shared" si="386"/>
        <v/>
      </c>
      <c r="AZ1833" s="46">
        <f>IF(ISNUMBER(VLOOKUP($B1833,Stats!$A$2:$AA$19,2,FALSE))=FALSE,"",IF(ISNUMBER(W1833),(W1833-VLOOKUP($B1833,Stats!$A$2:$AA$19,2,FALSE))/VLOOKUP($B1833,Stats!$A$2:$AA$19,16,FALSE),""))</f>
        <v>-0.9403021249975847</v>
      </c>
      <c r="BA1833" s="46">
        <f>IF(ISNUMBER(VLOOKUP($B1833,Stats!$A$2:$AA$19,2,FALSE))=FALSE,"",IF(ISNUMBER(X1833),(X1833-VLOOKUP($B1833,Stats!$A$2:$AA$19,3,FALSE))/VLOOKUP($B1833,Stats!$A$2:$AA$19,17,FALSE),""))</f>
        <v>0.93772145929647244</v>
      </c>
      <c r="BB1833" s="46"/>
      <c r="BC1833" s="46"/>
      <c r="BD1833" s="44">
        <f t="shared" si="376"/>
        <v>-1.2903328505561307E-3</v>
      </c>
      <c r="BE1833" s="46">
        <f>IF(ISNUMBER(VLOOKUP($B1833,Stats!$A$2:$AA$19,2,FALSE))=FALSE,"",IF(ISNUMBER(Y1833),(Y1833-VLOOKUP($B1833,Stats!$A$2:$AA$19,5,FALSE))/VLOOKUP($B1833,Stats!$A$2:$AA$19,19,FALSE),""))</f>
        <v>-0.9173684426118246</v>
      </c>
      <c r="BF1833" s="46"/>
      <c r="BG1833" s="46"/>
      <c r="BH1833" s="46">
        <f>IF(ISNUMBER(VLOOKUP($B1833,Stats!$A$2:$AA$19,2,FALSE))=FALSE,"",IF(ISNUMBER(Z1833),(Z1833-VLOOKUP($B1833,Stats!$A$2:$AA$19,8,FALSE))/VLOOKUP($B1833,Stats!$A$2:$AA$19,22,FALSE),""))</f>
        <v>-0.5145844845400992</v>
      </c>
      <c r="BI1833" s="46" t="str">
        <f>IF(ISNUMBER(VLOOKUP($B1833,Stats!$A$2:$AA$19,2,FALSE))=FALSE,"",IF(ISNUMBER(#REF!),(#REF!-VLOOKUP($B1833,Stats!$A$2:$AA$19,9,FALSE))/VLOOKUP($B1833,Stats!$A$2:$AA$19,23,FALSE),""))</f>
        <v/>
      </c>
      <c r="BJ1833" s="46" t="str">
        <f>IF(ISNUMBER(VLOOKUP($B1833,Stats!$A$2:$AA$19,2,FALSE))=FALSE,"",IF(ISNUMBER(#REF!),(#REF!-VLOOKUP($B1833,Stats!$A$2:$AA$19,10,FALSE))/VLOOKUP($B1833,Stats!$A$2:$AA$19,24,FALSE),""))</f>
        <v/>
      </c>
      <c r="BK1833" s="44">
        <f t="shared" si="381"/>
        <v>0.48778256446624735</v>
      </c>
      <c r="BL1833" s="46" t="str">
        <f>IF(ISNUMBER(VLOOKUP($B1833,Stats!$A$2:$AA$19,2,FALSE))=FALSE,"",IF(ISNUMBER(#REF!),(#REF!-VLOOKUP($B1833,Stats!$A$2:$AA$19,11,FALSE))/VLOOKUP($B1833,Stats!$A$2:$AA$19,25,FALSE),""))</f>
        <v/>
      </c>
      <c r="BM1833" s="46" t="str">
        <f>IF(ISNUMBER(VLOOKUP($B1833,Stats!$A$2:$AA$19,2,FALSE))=FALSE,"",IF(ISNUMBER(AA1833),(AA1833-VLOOKUP($B1833,Stats!$A$2:$AA$19,12,FALSE))/VLOOKUP($B1833,Stats!$A$2:$AA$19,26,FALSE),""))</f>
        <v/>
      </c>
      <c r="BN1833" s="46" t="str">
        <f>IF(ISNUMBER(VLOOKUP($B1833,Stats!$A$2:$AA$19,2,FALSE))=FALSE,"",IF(ISNUMBER(#REF!),(#REF!-VLOOKUP($B1833,Stats!$A$2:$AA$19,13,FALSE))/VLOOKUP($B1833,Stats!$A$2:$AA$19,27,FALSE),""))</f>
        <v/>
      </c>
      <c r="BO1833" s="46" t="str">
        <f>IF(ISNUMBER(VLOOKUP($B1833,Stats!$A$2:$AA$19,2,FALSE))=FALSE,"",IF(ISNUMBER(#REF!),(#REF!-VLOOKUP($B1833,Stats!$A$2:$AA$19,14,FALSE))/VLOOKUP($B1833,Stats!$A$2:$AB$19,28,FALSE),""))</f>
        <v/>
      </c>
      <c r="BP1833" s="46"/>
      <c r="BQ1833" s="46">
        <f>IF(ISNUMBER(VLOOKUP($B1833,Stats!$A$2:$AA$19,2,FALSE))=FALSE,"",IF(ISNUMBER(BM1833),BM1833,(VLOOKUP($B1833,Stats!$A$2:$AT$19,46,FALSE)-VLOOKUP($B1833,Stats!$A$2:$AA$19,12,FALSE))/VLOOKUP($B1833,Stats!$A$2:$AA$19,26,FALSE)))</f>
        <v>-0.64096278450557098</v>
      </c>
      <c r="BR1833" s="51">
        <f t="shared" si="382"/>
        <v>-0.64096278450557098</v>
      </c>
      <c r="BS1833" s="32" t="str">
        <f t="shared" si="377"/>
        <v>14051_201504</v>
      </c>
      <c r="BT1833" s="53">
        <f t="shared" si="378"/>
        <v>0.16421891520852294</v>
      </c>
    </row>
    <row r="1834" spans="1:72" x14ac:dyDescent="0.15">
      <c r="A1834" s="16">
        <v>14051</v>
      </c>
      <c r="B1834" s="17">
        <v>201505</v>
      </c>
      <c r="C1834" s="3">
        <v>0</v>
      </c>
      <c r="D1834" s="23">
        <v>-1.5286624203821875E-3</v>
      </c>
      <c r="E1834" s="18">
        <v>9.5714831158750699E-4</v>
      </c>
      <c r="F1834" s="24">
        <v>4</v>
      </c>
      <c r="G1834" s="24">
        <v>4</v>
      </c>
      <c r="H1834" s="20">
        <v>3.6127547723935338E-4</v>
      </c>
      <c r="I1834" s="20">
        <v>-7.4289439065874929E-4</v>
      </c>
      <c r="J1834" s="24">
        <v>2</v>
      </c>
      <c r="K1834" s="24">
        <v>2</v>
      </c>
      <c r="L1834" s="20">
        <v>8.4968986319977624E-4</v>
      </c>
      <c r="M1834" s="20">
        <v>-2.3769100169778179E-3</v>
      </c>
      <c r="N1834" s="19">
        <v>1.1779999999999999</v>
      </c>
      <c r="O1834" s="19">
        <v>1.0006795786612299</v>
      </c>
      <c r="P1834" s="25">
        <v>42065</v>
      </c>
      <c r="Q1834" s="20">
        <v>-2.3769100169778179E-3</v>
      </c>
      <c r="R1834" s="25">
        <v>42066</v>
      </c>
      <c r="S1834" s="25">
        <f>IF(ISNUMBER(R1834),VLOOKUP(B1834,Index!$B$3:$AB$18,27,FALSE),"")</f>
        <v>42069</v>
      </c>
      <c r="T1834" s="25">
        <f>IF(ISNUMBER($R1834),VLOOKUP($B1834,Index!$B$21:$AB$36,27,FALSE),"")</f>
        <v>42069</v>
      </c>
      <c r="U1834" s="25">
        <f>IF(ISNUMBER($R1834),VLOOKUP($B1834,Index!$B$39:$AB$54,27,FALSE),"")</f>
        <v>42069</v>
      </c>
      <c r="W1834" s="18">
        <v>-5.5031847133758749E-2</v>
      </c>
      <c r="X1834" s="19">
        <v>0.5</v>
      </c>
      <c r="Y1834" s="18">
        <v>1.816061233920634E-2</v>
      </c>
      <c r="Z1834" s="19">
        <f t="shared" si="379"/>
        <v>3</v>
      </c>
      <c r="AA1834" s="21" t="s">
        <v>25</v>
      </c>
      <c r="AB1834" s="3">
        <v>0</v>
      </c>
      <c r="AC1834" s="18">
        <v>3.0285041989533911E-3</v>
      </c>
      <c r="AD1834" s="19">
        <v>0.25</v>
      </c>
      <c r="AE1834" s="18">
        <v>3.2980784053493359E-4</v>
      </c>
      <c r="AF1834" s="19">
        <f t="shared" si="380"/>
        <v>9</v>
      </c>
      <c r="AG1834" s="21" t="s">
        <v>25</v>
      </c>
      <c r="AH1834" s="3">
        <v>0</v>
      </c>
      <c r="AK1834" t="str">
        <f t="shared" si="386"/>
        <v/>
      </c>
      <c r="AL1834" t="str">
        <f t="shared" si="386"/>
        <v/>
      </c>
      <c r="AM1834" t="str">
        <f t="shared" si="386"/>
        <v/>
      </c>
      <c r="AN1834" t="str">
        <f t="shared" si="386"/>
        <v/>
      </c>
      <c r="AO1834" t="str">
        <f t="shared" si="386"/>
        <v/>
      </c>
      <c r="AP1834" t="str">
        <f t="shared" si="386"/>
        <v/>
      </c>
      <c r="AQ1834" t="str">
        <f t="shared" si="386"/>
        <v/>
      </c>
      <c r="AR1834" t="str">
        <f t="shared" si="386"/>
        <v/>
      </c>
      <c r="AS1834" t="str">
        <f t="shared" si="386"/>
        <v/>
      </c>
      <c r="AT1834" t="str">
        <f t="shared" si="386"/>
        <v/>
      </c>
      <c r="AU1834" t="str">
        <f t="shared" si="386"/>
        <v/>
      </c>
      <c r="AV1834" t="str">
        <f t="shared" si="386"/>
        <v/>
      </c>
      <c r="AW1834" t="str">
        <f t="shared" si="386"/>
        <v/>
      </c>
      <c r="AX1834" t="str">
        <f t="shared" si="386"/>
        <v/>
      </c>
      <c r="AZ1834" s="46">
        <f>IF(ISNUMBER(VLOOKUP($B1834,Stats!$A$2:$AA$19,2,FALSE))=FALSE,"",IF(ISNUMBER(W1834),(W1834-VLOOKUP($B1834,Stats!$A$2:$AA$19,2,FALSE))/VLOOKUP($B1834,Stats!$A$2:$AA$19,16,FALSE),""))</f>
        <v>-0.3630078591939897</v>
      </c>
      <c r="BA1834" s="46">
        <f>IF(ISNUMBER(VLOOKUP($B1834,Stats!$A$2:$AA$19,2,FALSE))=FALSE,"",IF(ISNUMBER(X1834),(X1834-VLOOKUP($B1834,Stats!$A$2:$AA$19,3,FALSE))/VLOOKUP($B1834,Stats!$A$2:$AA$19,17,FALSE),""))</f>
        <v>-0.52592327303600894</v>
      </c>
      <c r="BB1834" s="46"/>
      <c r="BC1834" s="46"/>
      <c r="BD1834" s="44">
        <f t="shared" si="376"/>
        <v>-0.44446556611499932</v>
      </c>
      <c r="BE1834" s="46">
        <f>IF(ISNUMBER(VLOOKUP($B1834,Stats!$A$2:$AA$19,2,FALSE))=FALSE,"",IF(ISNUMBER(Y1834),(Y1834-VLOOKUP($B1834,Stats!$A$2:$AA$19,5,FALSE))/VLOOKUP($B1834,Stats!$A$2:$AA$19,19,FALSE),""))</f>
        <v>-1.3350983101391256</v>
      </c>
      <c r="BF1834" s="46"/>
      <c r="BG1834" s="46"/>
      <c r="BH1834" s="46">
        <f>IF(ISNUMBER(VLOOKUP($B1834,Stats!$A$2:$AA$19,2,FALSE))=FALSE,"",IF(ISNUMBER(Z1834),(Z1834-VLOOKUP($B1834,Stats!$A$2:$AA$19,8,FALSE))/VLOOKUP($B1834,Stats!$A$2:$AA$19,22,FALSE),""))</f>
        <v>0.6589932942433816</v>
      </c>
      <c r="BI1834" s="46" t="str">
        <f>IF(ISNUMBER(VLOOKUP($B1834,Stats!$A$2:$AA$19,2,FALSE))=FALSE,"",IF(ISNUMBER(#REF!),(#REF!-VLOOKUP($B1834,Stats!$A$2:$AA$19,9,FALSE))/VLOOKUP($B1834,Stats!$A$2:$AA$19,23,FALSE),""))</f>
        <v/>
      </c>
      <c r="BJ1834" s="46" t="str">
        <f>IF(ISNUMBER(VLOOKUP($B1834,Stats!$A$2:$AA$19,2,FALSE))=FALSE,"",IF(ISNUMBER(#REF!),(#REF!-VLOOKUP($B1834,Stats!$A$2:$AA$19,10,FALSE))/VLOOKUP($B1834,Stats!$A$2:$AA$19,24,FALSE),""))</f>
        <v/>
      </c>
      <c r="BK1834" s="44">
        <f t="shared" si="381"/>
        <v>1.1322668053704024</v>
      </c>
      <c r="BL1834" s="46" t="str">
        <f>IF(ISNUMBER(VLOOKUP($B1834,Stats!$A$2:$AA$19,2,FALSE))=FALSE,"",IF(ISNUMBER(#REF!),(#REF!-VLOOKUP($B1834,Stats!$A$2:$AA$19,11,FALSE))/VLOOKUP($B1834,Stats!$A$2:$AA$19,25,FALSE),""))</f>
        <v/>
      </c>
      <c r="BM1834" s="46" t="str">
        <f>IF(ISNUMBER(VLOOKUP($B1834,Stats!$A$2:$AA$19,2,FALSE))=FALSE,"",IF(ISNUMBER(AA1834),(AA1834-VLOOKUP($B1834,Stats!$A$2:$AA$19,12,FALSE))/VLOOKUP($B1834,Stats!$A$2:$AA$19,26,FALSE),""))</f>
        <v/>
      </c>
      <c r="BN1834" s="46" t="str">
        <f>IF(ISNUMBER(VLOOKUP($B1834,Stats!$A$2:$AA$19,2,FALSE))=FALSE,"",IF(ISNUMBER(#REF!),(#REF!-VLOOKUP($B1834,Stats!$A$2:$AA$19,13,FALSE))/VLOOKUP($B1834,Stats!$A$2:$AA$19,27,FALSE),""))</f>
        <v/>
      </c>
      <c r="BO1834" s="46" t="str">
        <f>IF(ISNUMBER(VLOOKUP($B1834,Stats!$A$2:$AA$19,2,FALSE))=FALSE,"",IF(ISNUMBER(#REF!),(#REF!-VLOOKUP($B1834,Stats!$A$2:$AA$19,14,FALSE))/VLOOKUP($B1834,Stats!$A$2:$AB$19,28,FALSE),""))</f>
        <v/>
      </c>
      <c r="BP1834" s="46"/>
      <c r="BQ1834" s="46">
        <f>IF(ISNUMBER(VLOOKUP($B1834,Stats!$A$2:$AA$19,2,FALSE))=FALSE,"",IF(ISNUMBER(BM1834),BM1834,(VLOOKUP($B1834,Stats!$A$2:$AT$19,46,FALSE)-VLOOKUP($B1834,Stats!$A$2:$AA$19,12,FALSE))/VLOOKUP($B1834,Stats!$A$2:$AA$19,26,FALSE)))</f>
        <v>-0.36655208107354165</v>
      </c>
      <c r="BR1834" s="51">
        <f t="shared" si="382"/>
        <v>-0.36655208107354165</v>
      </c>
      <c r="BS1834" s="32" t="str">
        <f t="shared" si="377"/>
        <v>14051_201505</v>
      </c>
      <c r="BT1834" s="53">
        <f t="shared" si="378"/>
        <v>0.51715655378453318</v>
      </c>
    </row>
    <row r="1835" spans="1:72" x14ac:dyDescent="0.15">
      <c r="A1835" s="16">
        <v>14051</v>
      </c>
      <c r="B1835" s="17">
        <v>201506</v>
      </c>
      <c r="C1835" s="3">
        <v>0</v>
      </c>
      <c r="D1835" s="23">
        <v>1.165263247427073E-2</v>
      </c>
      <c r="E1835" s="18">
        <v>1.6098627686483937E-3</v>
      </c>
      <c r="F1835" s="24">
        <v>7</v>
      </c>
      <c r="G1835" s="24">
        <v>3</v>
      </c>
      <c r="H1835" s="20">
        <v>1.8751975780183347E-3</v>
      </c>
      <c r="I1835" s="20">
        <v>-5.0758749969796269E-4</v>
      </c>
      <c r="J1835" s="24">
        <v>7</v>
      </c>
      <c r="K1835" s="24">
        <v>2</v>
      </c>
      <c r="L1835" s="20">
        <v>3.9712716518800484E-3</v>
      </c>
      <c r="M1835" s="20">
        <v>-8.5055711491022201E-4</v>
      </c>
      <c r="N1835" s="19">
        <v>1.1901999999999999</v>
      </c>
      <c r="O1835" s="19">
        <v>1.0131948582616837</v>
      </c>
      <c r="P1835" s="25">
        <v>42081</v>
      </c>
      <c r="Q1835" s="20">
        <v>-6.7215594017799862E-4</v>
      </c>
      <c r="R1835" s="25">
        <v>42083</v>
      </c>
      <c r="S1835" s="25">
        <f>IF(ISNUMBER(R1835),VLOOKUP(B1835,Index!$B$3:$AB$18,27,FALSE),"")</f>
        <v>42073</v>
      </c>
      <c r="T1835" s="25">
        <f>IF(ISNUMBER($R1835),VLOOKUP($B1835,Index!$B$21:$AB$36,27,FALSE),"")</f>
        <v>42075</v>
      </c>
      <c r="U1835" s="25">
        <f>IF(ISNUMBER($R1835),VLOOKUP($B1835,Index!$B$39:$AB$54,27,FALSE),"")</f>
        <v>42075</v>
      </c>
      <c r="W1835" s="18">
        <v>0.3495789742281219</v>
      </c>
      <c r="X1835" s="19">
        <v>0.7</v>
      </c>
      <c r="Y1835" s="18">
        <v>3.054499841540179E-2</v>
      </c>
      <c r="Z1835" s="19">
        <f t="shared" si="379"/>
        <v>10</v>
      </c>
      <c r="AA1835" s="21">
        <v>17.336203963599441</v>
      </c>
      <c r="AB1835" s="3">
        <v>0</v>
      </c>
      <c r="AC1835" s="18">
        <v>0.12220545922238592</v>
      </c>
      <c r="AD1835" s="19">
        <v>0.48999999999999994</v>
      </c>
      <c r="AE1835" s="18">
        <v>9.3299692819689788E-4</v>
      </c>
      <c r="AF1835" s="19">
        <f t="shared" si="380"/>
        <v>100</v>
      </c>
      <c r="AG1835" s="21">
        <v>300.54396786752096</v>
      </c>
      <c r="AH1835" s="3">
        <v>0</v>
      </c>
      <c r="AK1835" t="str">
        <f t="shared" si="386"/>
        <v/>
      </c>
      <c r="AL1835" t="str">
        <f t="shared" si="386"/>
        <v/>
      </c>
      <c r="AM1835" t="str">
        <f t="shared" si="386"/>
        <v/>
      </c>
      <c r="AN1835" t="str">
        <f t="shared" si="386"/>
        <v/>
      </c>
      <c r="AO1835" t="str">
        <f t="shared" si="386"/>
        <v/>
      </c>
      <c r="AP1835" t="str">
        <f t="shared" si="386"/>
        <v/>
      </c>
      <c r="AQ1835" t="str">
        <f t="shared" si="386"/>
        <v/>
      </c>
      <c r="AR1835" t="str">
        <f t="shared" si="386"/>
        <v/>
      </c>
      <c r="AS1835" t="str">
        <f t="shared" si="386"/>
        <v/>
      </c>
      <c r="AT1835" t="str">
        <f t="shared" si="386"/>
        <v/>
      </c>
      <c r="AU1835" t="str">
        <f t="shared" si="386"/>
        <v/>
      </c>
      <c r="AV1835" t="str">
        <f t="shared" si="386"/>
        <v/>
      </c>
      <c r="AW1835">
        <f t="shared" si="386"/>
        <v>17.336203963599441</v>
      </c>
      <c r="AX1835" t="str">
        <f t="shared" si="386"/>
        <v/>
      </c>
      <c r="AZ1835" s="46">
        <f>IF(ISNUMBER(VLOOKUP($B1835,Stats!$A$2:$AA$19,2,FALSE))=FALSE,"",IF(ISNUMBER(W1835),(W1835-VLOOKUP($B1835,Stats!$A$2:$AA$19,2,FALSE))/VLOOKUP($B1835,Stats!$A$2:$AA$19,16,FALSE),""))</f>
        <v>-1.2600080045172752</v>
      </c>
      <c r="BA1835" s="46">
        <f>IF(ISNUMBER(VLOOKUP($B1835,Stats!$A$2:$AA$19,2,FALSE))=FALSE,"",IF(ISNUMBER(X1835),(X1835-VLOOKUP($B1835,Stats!$A$2:$AA$19,3,FALSE))/VLOOKUP($B1835,Stats!$A$2:$AA$19,17,FALSE),""))</f>
        <v>-0.84610617467844285</v>
      </c>
      <c r="BB1835" s="46"/>
      <c r="BC1835" s="46"/>
      <c r="BD1835" s="44">
        <f t="shared" si="376"/>
        <v>-1.053057089597859</v>
      </c>
      <c r="BE1835" s="46">
        <f>IF(ISNUMBER(VLOOKUP($B1835,Stats!$A$2:$AA$19,2,FALSE))=FALSE,"",IF(ISNUMBER(Y1835),(Y1835-VLOOKUP($B1835,Stats!$A$2:$AA$19,5,FALSE))/VLOOKUP($B1835,Stats!$A$2:$AA$19,19,FALSE),""))</f>
        <v>-1.1949463934142168</v>
      </c>
      <c r="BF1835" s="46"/>
      <c r="BG1835" s="46"/>
      <c r="BH1835" s="46">
        <f>IF(ISNUMBER(VLOOKUP($B1835,Stats!$A$2:$AA$19,2,FALSE))=FALSE,"",IF(ISNUMBER(Z1835),(Z1835-VLOOKUP($B1835,Stats!$A$2:$AA$19,8,FALSE))/VLOOKUP($B1835,Stats!$A$2:$AA$19,22,FALSE),""))</f>
        <v>1.9327121229589501</v>
      </c>
      <c r="BI1835" s="46" t="str">
        <f>IF(ISNUMBER(VLOOKUP($B1835,Stats!$A$2:$AA$19,2,FALSE))=FALSE,"",IF(ISNUMBER(#REF!),(#REF!-VLOOKUP($B1835,Stats!$A$2:$AA$19,9,FALSE))/VLOOKUP($B1835,Stats!$A$2:$AA$19,23,FALSE),""))</f>
        <v/>
      </c>
      <c r="BJ1835" s="46" t="str">
        <f>IF(ISNUMBER(VLOOKUP($B1835,Stats!$A$2:$AA$19,2,FALSE))=FALSE,"",IF(ISNUMBER(#REF!),(#REF!-VLOOKUP($B1835,Stats!$A$2:$AA$19,10,FALSE))/VLOOKUP($B1835,Stats!$A$2:$AA$19,24,FALSE),""))</f>
        <v/>
      </c>
      <c r="BK1835" s="44">
        <f t="shared" si="381"/>
        <v>1.4162761122776368</v>
      </c>
      <c r="BL1835" s="46" t="str">
        <f>IF(ISNUMBER(VLOOKUP($B1835,Stats!$A$2:$AA$19,2,FALSE))=FALSE,"",IF(ISNUMBER(#REF!),(#REF!-VLOOKUP($B1835,Stats!$A$2:$AA$19,11,FALSE))/VLOOKUP($B1835,Stats!$A$2:$AA$19,25,FALSE),""))</f>
        <v/>
      </c>
      <c r="BM1835" s="46">
        <f>IF(ISNUMBER(VLOOKUP($B1835,Stats!$A$2:$AA$19,2,FALSE))=FALSE,"",IF(ISNUMBER(AA1835),(AA1835-VLOOKUP($B1835,Stats!$A$2:$AA$19,12,FALSE))/VLOOKUP($B1835,Stats!$A$2:$AA$19,26,FALSE),""))</f>
        <v>-0.17887737901009101</v>
      </c>
      <c r="BN1835" s="46" t="str">
        <f>IF(ISNUMBER(VLOOKUP($B1835,Stats!$A$2:$AA$19,2,FALSE))=FALSE,"",IF(ISNUMBER(#REF!),(#REF!-VLOOKUP($B1835,Stats!$A$2:$AA$19,13,FALSE))/VLOOKUP($B1835,Stats!$A$2:$AA$19,27,FALSE),""))</f>
        <v/>
      </c>
      <c r="BO1835" s="46" t="str">
        <f>IF(ISNUMBER(VLOOKUP($B1835,Stats!$A$2:$AA$19,2,FALSE))=FALSE,"",IF(ISNUMBER(#REF!),(#REF!-VLOOKUP($B1835,Stats!$A$2:$AA$19,14,FALSE))/VLOOKUP($B1835,Stats!$A$2:$AB$19,28,FALSE),""))</f>
        <v/>
      </c>
      <c r="BP1835" s="46"/>
      <c r="BQ1835" s="46">
        <f>IF(ISNUMBER(VLOOKUP($B1835,Stats!$A$2:$AA$19,2,FALSE))=FALSE,"",IF(ISNUMBER(BM1835),BM1835,(VLOOKUP($B1835,Stats!$A$2:$AT$19,46,FALSE)-VLOOKUP($B1835,Stats!$A$2:$AA$19,12,FALSE))/VLOOKUP($B1835,Stats!$A$2:$AA$19,26,FALSE)))</f>
        <v>-0.17887737901009101</v>
      </c>
      <c r="BR1835" s="51">
        <f t="shared" si="382"/>
        <v>-0.17887737901009101</v>
      </c>
      <c r="BS1835" s="32" t="str">
        <f t="shared" si="377"/>
        <v>14051_201506</v>
      </c>
      <c r="BT1835" s="53">
        <f t="shared" si="378"/>
        <v>0.60337877364499204</v>
      </c>
    </row>
    <row r="1836" spans="1:72" x14ac:dyDescent="0.15">
      <c r="A1836" s="16">
        <v>14051</v>
      </c>
      <c r="B1836" s="17">
        <v>201507</v>
      </c>
      <c r="C1836" s="3">
        <v>0</v>
      </c>
      <c r="D1836" s="23">
        <v>-3.0267361694972239E-3</v>
      </c>
      <c r="E1836" s="18">
        <v>6.6636183206032372E-4</v>
      </c>
      <c r="F1836" s="24">
        <v>1</v>
      </c>
      <c r="G1836" s="24">
        <v>4</v>
      </c>
      <c r="H1836" s="20">
        <v>4.2038002354116699E-4</v>
      </c>
      <c r="I1836" s="20">
        <v>-8.6247473652747986E-4</v>
      </c>
      <c r="J1836" s="24">
        <v>1</v>
      </c>
      <c r="K1836" s="24">
        <v>4</v>
      </c>
      <c r="L1836" s="20">
        <v>4.2038002354116699E-4</v>
      </c>
      <c r="M1836" s="20">
        <v>-1.263370672955455E-3</v>
      </c>
      <c r="N1836" s="19">
        <v>1.1899</v>
      </c>
      <c r="O1836" s="19">
        <v>1</v>
      </c>
      <c r="P1836" s="25">
        <v>42086</v>
      </c>
      <c r="Q1836" s="20">
        <v>-3.4456677031683425E-3</v>
      </c>
      <c r="R1836" s="25">
        <v>42090</v>
      </c>
      <c r="S1836" s="25">
        <f>IF(ISNUMBER(R1836),VLOOKUP(B1836,Index!$B$3:$AB$18,27,FALSE),"")</f>
        <v>42088</v>
      </c>
      <c r="T1836" s="25">
        <f>IF(ISNUMBER($R1836),VLOOKUP($B1836,Index!$B$21:$AB$36,27,FALSE),"")</f>
        <v>42089</v>
      </c>
      <c r="U1836" s="25">
        <f>IF(ISNUMBER($R1836),VLOOKUP($B1836,Index!$B$39:$AB$54,27,FALSE),"")</f>
        <v>42089</v>
      </c>
      <c r="W1836" s="18">
        <v>-0.21792500420380009</v>
      </c>
      <c r="X1836" s="19">
        <v>0.2</v>
      </c>
      <c r="Y1836" s="18">
        <v>1.2643326810679411E-2</v>
      </c>
      <c r="Z1836" s="19">
        <f t="shared" si="379"/>
        <v>2</v>
      </c>
      <c r="AA1836" s="21" t="s">
        <v>25</v>
      </c>
      <c r="AB1836" s="3">
        <v>0</v>
      </c>
      <c r="AC1836" s="18">
        <v>4.7491307457226288E-2</v>
      </c>
      <c r="AD1836" s="19">
        <v>4.0000000000000008E-2</v>
      </c>
      <c r="AE1836" s="18">
        <v>1.5985371284164479E-4</v>
      </c>
      <c r="AF1836" s="19">
        <f t="shared" si="380"/>
        <v>4</v>
      </c>
      <c r="AG1836" s="21" t="s">
        <v>25</v>
      </c>
      <c r="AH1836" s="3">
        <v>0</v>
      </c>
      <c r="AK1836" t="str">
        <f t="shared" si="386"/>
        <v/>
      </c>
      <c r="AL1836" t="str">
        <f t="shared" si="386"/>
        <v/>
      </c>
      <c r="AM1836" t="str">
        <f t="shared" si="386"/>
        <v/>
      </c>
      <c r="AN1836" t="str">
        <f t="shared" si="386"/>
        <v/>
      </c>
      <c r="AO1836" t="str">
        <f t="shared" si="386"/>
        <v/>
      </c>
      <c r="AP1836" t="str">
        <f t="shared" si="386"/>
        <v/>
      </c>
      <c r="AQ1836" t="str">
        <f t="shared" si="386"/>
        <v/>
      </c>
      <c r="AR1836" t="str">
        <f t="shared" si="386"/>
        <v/>
      </c>
      <c r="AS1836" t="str">
        <f t="shared" si="386"/>
        <v/>
      </c>
      <c r="AT1836" t="str">
        <f t="shared" si="386"/>
        <v/>
      </c>
      <c r="AU1836" t="str">
        <f t="shared" si="386"/>
        <v/>
      </c>
      <c r="AV1836" t="str">
        <f t="shared" si="386"/>
        <v/>
      </c>
      <c r="AW1836" t="str">
        <f t="shared" si="386"/>
        <v/>
      </c>
      <c r="AX1836" t="str">
        <f t="shared" si="386"/>
        <v/>
      </c>
      <c r="AZ1836" s="46">
        <f>IF(ISNUMBER(VLOOKUP($B1836,Stats!$A$2:$AA$19,2,FALSE))=FALSE,"",IF(ISNUMBER(W1836),(W1836-VLOOKUP($B1836,Stats!$A$2:$AA$19,2,FALSE))/VLOOKUP($B1836,Stats!$A$2:$AA$19,16,FALSE),""))</f>
        <v>-0.77998713432062783</v>
      </c>
      <c r="BA1836" s="46">
        <f>IF(ISNUMBER(VLOOKUP($B1836,Stats!$A$2:$AA$19,2,FALSE))=FALSE,"",IF(ISNUMBER(X1836),(X1836-VLOOKUP($B1836,Stats!$A$2:$AA$19,3,FALSE))/VLOOKUP($B1836,Stats!$A$2:$AA$19,17,FALSE),""))</f>
        <v>-2.376106364455377</v>
      </c>
      <c r="BB1836" s="46"/>
      <c r="BC1836" s="46"/>
      <c r="BD1836" s="44">
        <f t="shared" si="376"/>
        <v>-1.5780467493880024</v>
      </c>
      <c r="BE1836" s="46">
        <f>IF(ISNUMBER(VLOOKUP($B1836,Stats!$A$2:$AA$19,2,FALSE))=FALSE,"",IF(ISNUMBER(Y1836),(Y1836-VLOOKUP($B1836,Stats!$A$2:$AA$19,5,FALSE))/VLOOKUP($B1836,Stats!$A$2:$AA$19,19,FALSE),""))</f>
        <v>-1.1585409069076351</v>
      </c>
      <c r="BF1836" s="46"/>
      <c r="BG1836" s="46"/>
      <c r="BH1836" s="46">
        <f>IF(ISNUMBER(VLOOKUP($B1836,Stats!$A$2:$AA$19,2,FALSE))=FALSE,"",IF(ISNUMBER(Z1836),(Z1836-VLOOKUP($B1836,Stats!$A$2:$AA$19,8,FALSE))/VLOOKUP($B1836,Stats!$A$2:$AA$19,22,FALSE),""))</f>
        <v>1.4378520910348771</v>
      </c>
      <c r="BI1836" s="46" t="str">
        <f>IF(ISNUMBER(VLOOKUP($B1836,Stats!$A$2:$AA$19,2,FALSE))=FALSE,"",IF(ISNUMBER(#REF!),(#REF!-VLOOKUP($B1836,Stats!$A$2:$AA$19,9,FALSE))/VLOOKUP($B1836,Stats!$A$2:$AA$19,23,FALSE),""))</f>
        <v/>
      </c>
      <c r="BJ1836" s="46" t="str">
        <f>IF(ISNUMBER(VLOOKUP($B1836,Stats!$A$2:$AA$19,2,FALSE))=FALSE,"",IF(ISNUMBER(#REF!),(#REF!-VLOOKUP($B1836,Stats!$A$2:$AA$19,10,FALSE))/VLOOKUP($B1836,Stats!$A$2:$AA$19,24,FALSE),""))</f>
        <v/>
      </c>
      <c r="BK1836" s="44">
        <f t="shared" si="381"/>
        <v>1.2423342621458076</v>
      </c>
      <c r="BL1836" s="46" t="str">
        <f>IF(ISNUMBER(VLOOKUP($B1836,Stats!$A$2:$AA$19,2,FALSE))=FALSE,"",IF(ISNUMBER(#REF!),(#REF!-VLOOKUP($B1836,Stats!$A$2:$AA$19,11,FALSE))/VLOOKUP($B1836,Stats!$A$2:$AA$19,25,FALSE),""))</f>
        <v/>
      </c>
      <c r="BM1836" s="46" t="str">
        <f>IF(ISNUMBER(VLOOKUP($B1836,Stats!$A$2:$AA$19,2,FALSE))=FALSE,"",IF(ISNUMBER(AA1836),(AA1836-VLOOKUP($B1836,Stats!$A$2:$AA$19,12,FALSE))/VLOOKUP($B1836,Stats!$A$2:$AA$19,26,FALSE),""))</f>
        <v/>
      </c>
      <c r="BN1836" s="46" t="str">
        <f>IF(ISNUMBER(VLOOKUP($B1836,Stats!$A$2:$AA$19,2,FALSE))=FALSE,"",IF(ISNUMBER(#REF!),(#REF!-VLOOKUP($B1836,Stats!$A$2:$AA$19,13,FALSE))/VLOOKUP($B1836,Stats!$A$2:$AA$19,27,FALSE),""))</f>
        <v/>
      </c>
      <c r="BO1836" s="46" t="str">
        <f>IF(ISNUMBER(VLOOKUP($B1836,Stats!$A$2:$AA$19,2,FALSE))=FALSE,"",IF(ISNUMBER(#REF!),(#REF!-VLOOKUP($B1836,Stats!$A$2:$AA$19,14,FALSE))/VLOOKUP($B1836,Stats!$A$2:$AB$19,28,FALSE),""))</f>
        <v/>
      </c>
      <c r="BP1836" s="46"/>
      <c r="BQ1836" s="46">
        <f>IF(ISNUMBER(VLOOKUP($B1836,Stats!$A$2:$AA$19,2,FALSE))=FALSE,"",IF(ISNUMBER(BM1836),BM1836,(VLOOKUP($B1836,Stats!$A$2:$AT$19,46,FALSE)-VLOOKUP($B1836,Stats!$A$2:$AA$19,12,FALSE))/VLOOKUP($B1836,Stats!$A$2:$AA$19,26,FALSE)))</f>
        <v>-0.49247029718328789</v>
      </c>
      <c r="BR1836" s="51">
        <f t="shared" si="382"/>
        <v>-0.49247029718328789</v>
      </c>
      <c r="BS1836" s="32" t="str">
        <f t="shared" si="377"/>
        <v>14051_201507</v>
      </c>
      <c r="BT1836" s="53">
        <f t="shared" si="378"/>
        <v>0.33129714797322651</v>
      </c>
    </row>
    <row r="1837" spans="1:72" x14ac:dyDescent="0.15">
      <c r="S1837" t="str">
        <f>IF(ISNUMBER(R1837),VLOOKUP(B1837,Index!$B$3:$AB$18,27,FALSE),"")</f>
        <v/>
      </c>
      <c r="T1837" t="str">
        <f>IF(ISNUMBER($R1837),VLOOKUP($B1837,Index!$B$21:$AB$36,27,FALSE),"")</f>
        <v/>
      </c>
      <c r="U1837" t="str">
        <f>IF(ISNUMBER($R1837),VLOOKUP($B1837,Index!$B$39:$AB$54,27,FALSE),"")</f>
        <v/>
      </c>
      <c r="Z1837" t="str">
        <f t="shared" si="379"/>
        <v/>
      </c>
      <c r="AA1837" t="s">
        <v>25</v>
      </c>
      <c r="AF1837" t="str">
        <f t="shared" si="380"/>
        <v/>
      </c>
      <c r="AG1837" t="s">
        <v>25</v>
      </c>
      <c r="AK1837" t="str">
        <f t="shared" si="386"/>
        <v/>
      </c>
      <c r="AL1837" t="str">
        <f t="shared" si="386"/>
        <v/>
      </c>
      <c r="AM1837" t="str">
        <f t="shared" si="386"/>
        <v/>
      </c>
      <c r="AN1837" t="str">
        <f t="shared" si="386"/>
        <v/>
      </c>
      <c r="AO1837" t="str">
        <f t="shared" si="386"/>
        <v/>
      </c>
      <c r="AP1837" t="str">
        <f t="shared" si="386"/>
        <v/>
      </c>
      <c r="AQ1837" t="str">
        <f t="shared" si="386"/>
        <v/>
      </c>
      <c r="AR1837" t="str">
        <f t="shared" si="386"/>
        <v/>
      </c>
      <c r="AS1837" t="str">
        <f t="shared" si="386"/>
        <v/>
      </c>
      <c r="AT1837" t="str">
        <f t="shared" si="386"/>
        <v/>
      </c>
      <c r="AU1837" t="str">
        <f t="shared" si="386"/>
        <v/>
      </c>
      <c r="AV1837" t="str">
        <f t="shared" si="386"/>
        <v/>
      </c>
      <c r="AW1837" t="str">
        <f t="shared" si="386"/>
        <v/>
      </c>
      <c r="AX1837" t="str">
        <f t="shared" si="386"/>
        <v/>
      </c>
      <c r="AZ1837" s="46" t="str">
        <f>IF(ISNUMBER(VLOOKUP($B1837,Stats!$A$2:$AA$19,2,FALSE))=FALSE,"",IF(ISNUMBER(W1837),(W1837-VLOOKUP($B1837,Stats!$A$2:$AA$19,2,FALSE))/VLOOKUP($B1837,Stats!$A$2:$AA$19,16,FALSE),""))</f>
        <v/>
      </c>
      <c r="BA1837" s="46" t="str">
        <f>IF(ISNUMBER(VLOOKUP($B1837,Stats!$A$2:$AA$19,2,FALSE))=FALSE,"",IF(ISNUMBER(X1837),(X1837-VLOOKUP($B1837,Stats!$A$2:$AA$19,3,FALSE))/VLOOKUP($B1837,Stats!$A$2:$AA$19,17,FALSE),""))</f>
        <v/>
      </c>
      <c r="BB1837" s="46"/>
      <c r="BC1837" s="46"/>
      <c r="BD1837" s="44" t="str">
        <f t="shared" si="376"/>
        <v/>
      </c>
      <c r="BE1837" s="46" t="str">
        <f>IF(ISNUMBER(VLOOKUP($B1837,Stats!$A$2:$AA$19,2,FALSE))=FALSE,"",IF(ISNUMBER(Y1837),(Y1837-VLOOKUP($B1837,Stats!$A$2:$AA$19,5,FALSE))/VLOOKUP($B1837,Stats!$A$2:$AA$19,19,FALSE),""))</f>
        <v/>
      </c>
      <c r="BF1837" s="46"/>
      <c r="BG1837" s="46"/>
      <c r="BH1837" s="46" t="str">
        <f>IF(ISNUMBER(VLOOKUP($B1837,Stats!$A$2:$AA$19,2,FALSE))=FALSE,"",IF(ISNUMBER(Z1837),(Z1837-VLOOKUP($B1837,Stats!$A$2:$AA$19,8,FALSE))/VLOOKUP($B1837,Stats!$A$2:$AA$19,22,FALSE),""))</f>
        <v/>
      </c>
      <c r="BI1837" s="46" t="str">
        <f>IF(ISNUMBER(VLOOKUP($B1837,Stats!$A$2:$AA$19,2,FALSE))=FALSE,"",IF(ISNUMBER(#REF!),(#REF!-VLOOKUP($B1837,Stats!$A$2:$AA$19,9,FALSE))/VLOOKUP($B1837,Stats!$A$2:$AA$19,23,FALSE),""))</f>
        <v/>
      </c>
      <c r="BJ1837" s="46" t="str">
        <f>IF(ISNUMBER(VLOOKUP($B1837,Stats!$A$2:$AA$19,2,FALSE))=FALSE,"",IF(ISNUMBER(#REF!),(#REF!-VLOOKUP($B1837,Stats!$A$2:$AA$19,10,FALSE))/VLOOKUP($B1837,Stats!$A$2:$AA$19,24,FALSE),""))</f>
        <v/>
      </c>
      <c r="BK1837" s="44" t="str">
        <f t="shared" si="381"/>
        <v/>
      </c>
      <c r="BL1837" s="46" t="str">
        <f>IF(ISNUMBER(VLOOKUP($B1837,Stats!$A$2:$AA$19,2,FALSE))=FALSE,"",IF(ISNUMBER(#REF!),(#REF!-VLOOKUP($B1837,Stats!$A$2:$AA$19,11,FALSE))/VLOOKUP($B1837,Stats!$A$2:$AA$19,25,FALSE),""))</f>
        <v/>
      </c>
      <c r="BM1837" s="46" t="str">
        <f>IF(ISNUMBER(VLOOKUP($B1837,Stats!$A$2:$AA$19,2,FALSE))=FALSE,"",IF(ISNUMBER(AA1837),(AA1837-VLOOKUP($B1837,Stats!$A$2:$AA$19,12,FALSE))/VLOOKUP($B1837,Stats!$A$2:$AA$19,26,FALSE),""))</f>
        <v/>
      </c>
      <c r="BN1837" s="46" t="str">
        <f>IF(ISNUMBER(VLOOKUP($B1837,Stats!$A$2:$AA$19,2,FALSE))=FALSE,"",IF(ISNUMBER(#REF!),(#REF!-VLOOKUP($B1837,Stats!$A$2:$AA$19,13,FALSE))/VLOOKUP($B1837,Stats!$A$2:$AA$19,27,FALSE),""))</f>
        <v/>
      </c>
      <c r="BO1837" s="46" t="str">
        <f>IF(ISNUMBER(VLOOKUP($B1837,Stats!$A$2:$AA$19,2,FALSE))=FALSE,"",IF(ISNUMBER(#REF!),(#REF!-VLOOKUP($B1837,Stats!$A$2:$AA$19,14,FALSE))/VLOOKUP($B1837,Stats!$A$2:$AB$19,28,FALSE),""))</f>
        <v/>
      </c>
      <c r="BP1837" s="46"/>
      <c r="BQ1837" s="46" t="str">
        <f>IF(ISNUMBER(VLOOKUP($B1837,Stats!$A$2:$AA$19,2,FALSE))=FALSE,"",IF(ISNUMBER(BM1837),BM1837,(VLOOKUP($B1837,Stats!$A$2:$AT$19,46,FALSE)-VLOOKUP($B1837,Stats!$A$2:$AA$19,12,FALSE))/VLOOKUP($B1837,Stats!$A$2:$AA$19,26,FALSE)))</f>
        <v/>
      </c>
      <c r="BR1837" s="51" t="str">
        <f t="shared" si="382"/>
        <v/>
      </c>
      <c r="BS1837" s="32" t="str">
        <f t="shared" si="377"/>
        <v/>
      </c>
      <c r="BT1837" s="53" t="str">
        <f t="shared" si="378"/>
        <v/>
      </c>
    </row>
    <row r="1838" spans="1:72" ht="40.5" x14ac:dyDescent="0.15">
      <c r="A1838" s="1" t="s">
        <v>60</v>
      </c>
      <c r="B1838" s="1" t="s">
        <v>0</v>
      </c>
      <c r="C1838" s="3"/>
      <c r="D1838" s="4" t="s">
        <v>10</v>
      </c>
      <c r="E1838" s="1" t="s">
        <v>11</v>
      </c>
      <c r="F1838" s="1" t="s">
        <v>12</v>
      </c>
      <c r="G1838" s="1" t="s">
        <v>13</v>
      </c>
      <c r="H1838" s="1" t="s">
        <v>14</v>
      </c>
      <c r="I1838" s="1" t="s">
        <v>15</v>
      </c>
      <c r="J1838" s="1" t="s">
        <v>16</v>
      </c>
      <c r="K1838" s="1" t="s">
        <v>17</v>
      </c>
      <c r="L1838" s="1" t="s">
        <v>18</v>
      </c>
      <c r="M1838" s="1" t="s">
        <v>19</v>
      </c>
      <c r="N1838" s="1" t="s">
        <v>20</v>
      </c>
      <c r="O1838" s="1" t="s">
        <v>21</v>
      </c>
      <c r="P1838" s="1" t="s">
        <v>22</v>
      </c>
      <c r="Q1838" s="1" t="s">
        <v>23</v>
      </c>
      <c r="R1838" s="1" t="s">
        <v>24</v>
      </c>
      <c r="S1838" s="1" t="str">
        <f>IF(ISNUMBER(R1838),VLOOKUP(B1838,Index!$B$3:$AB$18,27,FALSE),"")</f>
        <v/>
      </c>
      <c r="T1838" s="1" t="str">
        <f>IF(ISNUMBER($R1838),VLOOKUP($B1838,Index!$B$21:$AB$36,27,FALSE),"")</f>
        <v/>
      </c>
      <c r="U1838" s="1" t="str">
        <f>IF(ISNUMBER($R1838),VLOOKUP($B1838,Index!$B$39:$AB$54,27,FALSE),"")</f>
        <v/>
      </c>
      <c r="W1838" s="1" t="s">
        <v>1</v>
      </c>
      <c r="X1838" s="1" t="s">
        <v>2</v>
      </c>
      <c r="Y1838" s="1" t="s">
        <v>4</v>
      </c>
      <c r="Z1838" s="1" t="str">
        <f t="shared" si="379"/>
        <v/>
      </c>
      <c r="AA1838" s="1" t="s">
        <v>8</v>
      </c>
      <c r="AB1838" s="3"/>
      <c r="AC1838" s="1" t="s">
        <v>61</v>
      </c>
      <c r="AD1838" s="1" t="s">
        <v>62</v>
      </c>
      <c r="AE1838" s="1" t="s">
        <v>63</v>
      </c>
      <c r="AF1838" s="1" t="str">
        <f t="shared" si="380"/>
        <v/>
      </c>
      <c r="AG1838" s="1" t="s">
        <v>38</v>
      </c>
      <c r="AH1838" s="3"/>
      <c r="AK1838" t="str">
        <f t="shared" si="386"/>
        <v/>
      </c>
      <c r="AL1838" t="str">
        <f t="shared" si="386"/>
        <v/>
      </c>
      <c r="AM1838" t="str">
        <f t="shared" si="386"/>
        <v/>
      </c>
      <c r="AN1838" t="str">
        <f t="shared" si="386"/>
        <v/>
      </c>
      <c r="AO1838" t="str">
        <f t="shared" si="386"/>
        <v/>
      </c>
      <c r="AP1838" t="str">
        <f t="shared" si="386"/>
        <v/>
      </c>
      <c r="AQ1838" t="str">
        <f t="shared" si="386"/>
        <v/>
      </c>
      <c r="AR1838" t="str">
        <f t="shared" si="386"/>
        <v/>
      </c>
      <c r="AS1838" t="str">
        <f t="shared" si="386"/>
        <v/>
      </c>
      <c r="AT1838" t="str">
        <f t="shared" si="386"/>
        <v/>
      </c>
      <c r="AU1838" t="str">
        <f t="shared" si="386"/>
        <v/>
      </c>
      <c r="AV1838" t="str">
        <f t="shared" si="386"/>
        <v/>
      </c>
      <c r="AW1838" t="str">
        <f t="shared" si="386"/>
        <v/>
      </c>
      <c r="AX1838" t="str">
        <f t="shared" si="386"/>
        <v/>
      </c>
      <c r="AZ1838" s="46" t="str">
        <f>IF(ISNUMBER(VLOOKUP($B1838,Stats!$A$2:$AA$19,2,FALSE))=FALSE,"",IF(ISNUMBER(W1838),(W1838-VLOOKUP($B1838,Stats!$A$2:$AA$19,2,FALSE))/VLOOKUP($B1838,Stats!$A$2:$AA$19,16,FALSE),""))</f>
        <v/>
      </c>
      <c r="BA1838" s="46" t="str">
        <f>IF(ISNUMBER(VLOOKUP($B1838,Stats!$A$2:$AA$19,2,FALSE))=FALSE,"",IF(ISNUMBER(X1838),(X1838-VLOOKUP($B1838,Stats!$A$2:$AA$19,3,FALSE))/VLOOKUP($B1838,Stats!$A$2:$AA$19,17,FALSE),""))</f>
        <v/>
      </c>
      <c r="BB1838" s="46"/>
      <c r="BC1838" s="46"/>
      <c r="BD1838" s="44" t="str">
        <f t="shared" si="376"/>
        <v/>
      </c>
      <c r="BE1838" s="46" t="str">
        <f>IF(ISNUMBER(VLOOKUP($B1838,Stats!$A$2:$AA$19,2,FALSE))=FALSE,"",IF(ISNUMBER(Y1838),(Y1838-VLOOKUP($B1838,Stats!$A$2:$AA$19,5,FALSE))/VLOOKUP($B1838,Stats!$A$2:$AA$19,19,FALSE),""))</f>
        <v/>
      </c>
      <c r="BF1838" s="46"/>
      <c r="BG1838" s="46"/>
      <c r="BH1838" s="46" t="str">
        <f>IF(ISNUMBER(VLOOKUP($B1838,Stats!$A$2:$AA$19,2,FALSE))=FALSE,"",IF(ISNUMBER(Z1838),(Z1838-VLOOKUP($B1838,Stats!$A$2:$AA$19,8,FALSE))/VLOOKUP($B1838,Stats!$A$2:$AA$19,22,FALSE),""))</f>
        <v/>
      </c>
      <c r="BI1838" s="46" t="str">
        <f>IF(ISNUMBER(VLOOKUP($B1838,Stats!$A$2:$AA$19,2,FALSE))=FALSE,"",IF(ISNUMBER(#REF!),(#REF!-VLOOKUP($B1838,Stats!$A$2:$AA$19,9,FALSE))/VLOOKUP($B1838,Stats!$A$2:$AA$19,23,FALSE),""))</f>
        <v/>
      </c>
      <c r="BJ1838" s="46" t="str">
        <f>IF(ISNUMBER(VLOOKUP($B1838,Stats!$A$2:$AA$19,2,FALSE))=FALSE,"",IF(ISNUMBER(#REF!),(#REF!-VLOOKUP($B1838,Stats!$A$2:$AA$19,10,FALSE))/VLOOKUP($B1838,Stats!$A$2:$AA$19,24,FALSE),""))</f>
        <v/>
      </c>
      <c r="BK1838" s="44" t="str">
        <f t="shared" si="381"/>
        <v/>
      </c>
      <c r="BL1838" s="46" t="str">
        <f>IF(ISNUMBER(VLOOKUP($B1838,Stats!$A$2:$AA$19,2,FALSE))=FALSE,"",IF(ISNUMBER(#REF!),(#REF!-VLOOKUP($B1838,Stats!$A$2:$AA$19,11,FALSE))/VLOOKUP($B1838,Stats!$A$2:$AA$19,25,FALSE),""))</f>
        <v/>
      </c>
      <c r="BM1838" s="46" t="str">
        <f>IF(ISNUMBER(VLOOKUP($B1838,Stats!$A$2:$AA$19,2,FALSE))=FALSE,"",IF(ISNUMBER(AA1838),(AA1838-VLOOKUP($B1838,Stats!$A$2:$AA$19,12,FALSE))/VLOOKUP($B1838,Stats!$A$2:$AA$19,26,FALSE),""))</f>
        <v/>
      </c>
      <c r="BN1838" s="46" t="str">
        <f>IF(ISNUMBER(VLOOKUP($B1838,Stats!$A$2:$AA$19,2,FALSE))=FALSE,"",IF(ISNUMBER(#REF!),(#REF!-VLOOKUP($B1838,Stats!$A$2:$AA$19,13,FALSE))/VLOOKUP($B1838,Stats!$A$2:$AA$19,27,FALSE),""))</f>
        <v/>
      </c>
      <c r="BO1838" s="46" t="str">
        <f>IF(ISNUMBER(VLOOKUP($B1838,Stats!$A$2:$AA$19,2,FALSE))=FALSE,"",IF(ISNUMBER(#REF!),(#REF!-VLOOKUP($B1838,Stats!$A$2:$AA$19,14,FALSE))/VLOOKUP($B1838,Stats!$A$2:$AB$19,28,FALSE),""))</f>
        <v/>
      </c>
      <c r="BP1838" s="46"/>
      <c r="BQ1838" s="46" t="str">
        <f>IF(ISNUMBER(VLOOKUP($B1838,Stats!$A$2:$AA$19,2,FALSE))=FALSE,"",IF(ISNUMBER(BM1838),BM1838,(VLOOKUP($B1838,Stats!$A$2:$AT$19,46,FALSE)-VLOOKUP($B1838,Stats!$A$2:$AA$19,12,FALSE))/VLOOKUP($B1838,Stats!$A$2:$AA$19,26,FALSE)))</f>
        <v/>
      </c>
      <c r="BR1838" s="51" t="str">
        <f t="shared" si="382"/>
        <v/>
      </c>
      <c r="BS1838" s="32" t="str">
        <f t="shared" si="377"/>
        <v/>
      </c>
      <c r="BT1838" s="53" t="str">
        <f t="shared" si="378"/>
        <v/>
      </c>
    </row>
    <row r="1839" spans="1:72" x14ac:dyDescent="0.15">
      <c r="A1839" s="5">
        <v>14053</v>
      </c>
      <c r="B1839" s="5" t="s">
        <v>64</v>
      </c>
      <c r="C1839" s="3">
        <v>0</v>
      </c>
      <c r="D1839" s="11">
        <v>0.12804878048780477</v>
      </c>
      <c r="E1839" s="6">
        <v>4.2349437726669509E-3</v>
      </c>
      <c r="F1839" s="12">
        <v>79</v>
      </c>
      <c r="G1839" s="12">
        <v>36</v>
      </c>
      <c r="H1839" s="13">
        <v>2.6434009878073344E-3</v>
      </c>
      <c r="I1839" s="13">
        <v>-2.4238208657038291E-3</v>
      </c>
      <c r="J1839" s="12">
        <v>9</v>
      </c>
      <c r="K1839" s="12">
        <v>6</v>
      </c>
      <c r="L1839" s="13">
        <v>2.5772200772200771E-2</v>
      </c>
      <c r="M1839" s="13">
        <v>-1.5676959619952413E-2</v>
      </c>
      <c r="N1839" s="8">
        <v>1.1906000000000001</v>
      </c>
      <c r="O1839" s="8">
        <v>1.1343368902439024</v>
      </c>
      <c r="P1839" s="14">
        <v>42087</v>
      </c>
      <c r="Q1839" s="13">
        <v>-1.5676959619952413E-2</v>
      </c>
      <c r="R1839" s="14">
        <v>41932</v>
      </c>
      <c r="S1839" s="14">
        <f>IF(ISNUMBER(R1839),VLOOKUP(B1839,Index!$B$3:$AB$18,27,FALSE),"")</f>
        <v>42041</v>
      </c>
      <c r="T1839" s="14">
        <f>IF(ISNUMBER($R1839),VLOOKUP($B1839,Index!$B$21:$AB$36,27,FALSE),"")</f>
        <v>41996</v>
      </c>
      <c r="U1839" s="14">
        <f>IF(ISNUMBER($R1839),VLOOKUP($B1839,Index!$B$39:$AB$54,27,FALSE),"")</f>
        <v>42003</v>
      </c>
      <c r="W1839" s="6">
        <v>0.26957637997432582</v>
      </c>
      <c r="X1839" s="7">
        <v>0.68695652173913047</v>
      </c>
      <c r="Y1839" s="6">
        <v>8.0352408506243367E-2</v>
      </c>
      <c r="Z1839" s="8" t="str">
        <f t="shared" si="379"/>
        <v/>
      </c>
      <c r="AA1839" s="9">
        <v>8.1679600886918315</v>
      </c>
      <c r="AB1839" s="3">
        <v>0</v>
      </c>
      <c r="AC1839" s="6">
        <v>7.2671424640062099E-2</v>
      </c>
      <c r="AD1839" s="7">
        <v>0.47190926275992445</v>
      </c>
      <c r="AE1839" s="6">
        <v>6.4565095527542114E-3</v>
      </c>
      <c r="AF1839" s="8" t="str">
        <f t="shared" si="380"/>
        <v/>
      </c>
      <c r="AG1839" s="9">
        <v>66.715572010462679</v>
      </c>
      <c r="AH1839" s="3">
        <v>0</v>
      </c>
      <c r="AK1839" t="str">
        <f t="shared" si="386"/>
        <v/>
      </c>
      <c r="AL1839" t="str">
        <f t="shared" si="386"/>
        <v/>
      </c>
      <c r="AM1839" t="str">
        <f t="shared" si="386"/>
        <v/>
      </c>
      <c r="AN1839" t="str">
        <f t="shared" si="386"/>
        <v/>
      </c>
      <c r="AO1839" t="str">
        <f t="shared" si="386"/>
        <v/>
      </c>
      <c r="AP1839" t="str">
        <f t="shared" si="386"/>
        <v/>
      </c>
      <c r="AQ1839" t="str">
        <f t="shared" si="386"/>
        <v/>
      </c>
      <c r="AR1839" t="str">
        <f t="shared" si="386"/>
        <v/>
      </c>
      <c r="AS1839" t="str">
        <f t="shared" si="386"/>
        <v/>
      </c>
      <c r="AT1839" t="str">
        <f t="shared" si="386"/>
        <v/>
      </c>
      <c r="AU1839" t="str">
        <f t="shared" si="386"/>
        <v/>
      </c>
      <c r="AV1839" t="str">
        <f t="shared" si="386"/>
        <v/>
      </c>
      <c r="AW1839" t="str">
        <f t="shared" si="386"/>
        <v/>
      </c>
      <c r="AX1839" t="str">
        <f t="shared" si="386"/>
        <v/>
      </c>
      <c r="AZ1839" s="46" t="str">
        <f>IF(ISNUMBER(VLOOKUP($B1839,Stats!$A$2:$AA$19,2,FALSE))=FALSE,"",IF(ISNUMBER(W1839),(W1839-VLOOKUP($B1839,Stats!$A$2:$AA$19,2,FALSE))/VLOOKUP($B1839,Stats!$A$2:$AA$19,16,FALSE),""))</f>
        <v/>
      </c>
      <c r="BA1839" s="46" t="str">
        <f>IF(ISNUMBER(VLOOKUP($B1839,Stats!$A$2:$AA$19,2,FALSE))=FALSE,"",IF(ISNUMBER(X1839),(X1839-VLOOKUP($B1839,Stats!$A$2:$AA$19,3,FALSE))/VLOOKUP($B1839,Stats!$A$2:$AA$19,17,FALSE),""))</f>
        <v/>
      </c>
      <c r="BB1839" s="46"/>
      <c r="BC1839" s="46"/>
      <c r="BD1839" s="44" t="str">
        <f t="shared" si="376"/>
        <v/>
      </c>
      <c r="BE1839" s="46" t="str">
        <f>IF(ISNUMBER(VLOOKUP($B1839,Stats!$A$2:$AA$19,2,FALSE))=FALSE,"",IF(ISNUMBER(Y1839),(Y1839-VLOOKUP($B1839,Stats!$A$2:$AA$19,5,FALSE))/VLOOKUP($B1839,Stats!$A$2:$AA$19,19,FALSE),""))</f>
        <v/>
      </c>
      <c r="BF1839" s="46"/>
      <c r="BG1839" s="46"/>
      <c r="BH1839" s="46" t="str">
        <f>IF(ISNUMBER(VLOOKUP($B1839,Stats!$A$2:$AA$19,2,FALSE))=FALSE,"",IF(ISNUMBER(Z1839),(Z1839-VLOOKUP($B1839,Stats!$A$2:$AA$19,8,FALSE))/VLOOKUP($B1839,Stats!$A$2:$AA$19,22,FALSE),""))</f>
        <v/>
      </c>
      <c r="BI1839" s="46" t="str">
        <f>IF(ISNUMBER(VLOOKUP($B1839,Stats!$A$2:$AA$19,2,FALSE))=FALSE,"",IF(ISNUMBER(#REF!),(#REF!-VLOOKUP($B1839,Stats!$A$2:$AA$19,9,FALSE))/VLOOKUP($B1839,Stats!$A$2:$AA$19,23,FALSE),""))</f>
        <v/>
      </c>
      <c r="BJ1839" s="46" t="str">
        <f>IF(ISNUMBER(VLOOKUP($B1839,Stats!$A$2:$AA$19,2,FALSE))=FALSE,"",IF(ISNUMBER(#REF!),(#REF!-VLOOKUP($B1839,Stats!$A$2:$AA$19,10,FALSE))/VLOOKUP($B1839,Stats!$A$2:$AA$19,24,FALSE),""))</f>
        <v/>
      </c>
      <c r="BK1839" s="44" t="str">
        <f t="shared" si="381"/>
        <v/>
      </c>
      <c r="BL1839" s="46" t="str">
        <f>IF(ISNUMBER(VLOOKUP($B1839,Stats!$A$2:$AA$19,2,FALSE))=FALSE,"",IF(ISNUMBER(#REF!),(#REF!-VLOOKUP($B1839,Stats!$A$2:$AA$19,11,FALSE))/VLOOKUP($B1839,Stats!$A$2:$AA$19,25,FALSE),""))</f>
        <v/>
      </c>
      <c r="BM1839" s="46" t="str">
        <f>IF(ISNUMBER(VLOOKUP($B1839,Stats!$A$2:$AA$19,2,FALSE))=FALSE,"",IF(ISNUMBER(AA1839),(AA1839-VLOOKUP($B1839,Stats!$A$2:$AA$19,12,FALSE))/VLOOKUP($B1839,Stats!$A$2:$AA$19,26,FALSE),""))</f>
        <v/>
      </c>
      <c r="BN1839" s="46" t="str">
        <f>IF(ISNUMBER(VLOOKUP($B1839,Stats!$A$2:$AA$19,2,FALSE))=FALSE,"",IF(ISNUMBER(#REF!),(#REF!-VLOOKUP($B1839,Stats!$A$2:$AA$19,13,FALSE))/VLOOKUP($B1839,Stats!$A$2:$AA$19,27,FALSE),""))</f>
        <v/>
      </c>
      <c r="BO1839" s="46" t="str">
        <f>IF(ISNUMBER(VLOOKUP($B1839,Stats!$A$2:$AA$19,2,FALSE))=FALSE,"",IF(ISNUMBER(#REF!),(#REF!-VLOOKUP($B1839,Stats!$A$2:$AA$19,14,FALSE))/VLOOKUP($B1839,Stats!$A$2:$AB$19,28,FALSE),""))</f>
        <v/>
      </c>
      <c r="BP1839" s="46"/>
      <c r="BQ1839" s="46" t="str">
        <f>IF(ISNUMBER(VLOOKUP($B1839,Stats!$A$2:$AA$19,2,FALSE))=FALSE,"",IF(ISNUMBER(BM1839),BM1839,(VLOOKUP($B1839,Stats!$A$2:$AT$19,46,FALSE)-VLOOKUP($B1839,Stats!$A$2:$AA$19,12,FALSE))/VLOOKUP($B1839,Stats!$A$2:$AA$19,26,FALSE)))</f>
        <v/>
      </c>
      <c r="BR1839" s="51" t="str">
        <f t="shared" si="382"/>
        <v/>
      </c>
      <c r="BS1839" s="32" t="str">
        <f t="shared" si="377"/>
        <v/>
      </c>
      <c r="BT1839" s="53" t="str">
        <f t="shared" si="378"/>
        <v/>
      </c>
    </row>
    <row r="1840" spans="1:72" x14ac:dyDescent="0.15">
      <c r="A1840" s="5">
        <v>14053</v>
      </c>
      <c r="B1840" s="5" t="s">
        <v>65</v>
      </c>
      <c r="C1840" s="3">
        <v>0</v>
      </c>
      <c r="D1840" s="11">
        <v>8.6776181616444893E-3</v>
      </c>
      <c r="E1840" s="6">
        <v>3.1896215169357595E-3</v>
      </c>
      <c r="F1840" s="15">
        <v>5.6428571428571432</v>
      </c>
      <c r="G1840" s="15">
        <v>2.5714285714285716</v>
      </c>
      <c r="H1840" s="13">
        <v>2.5507479485012349E-3</v>
      </c>
      <c r="I1840" s="13">
        <v>-2.2086475824959232E-3</v>
      </c>
      <c r="J1840" s="12">
        <v>4.2142857142857144</v>
      </c>
      <c r="K1840" s="12">
        <v>1.7857142857142858</v>
      </c>
      <c r="L1840" s="13">
        <v>5.9938722412318556E-3</v>
      </c>
      <c r="M1840" s="13">
        <v>-4.2408375890172689E-3</v>
      </c>
      <c r="N1840" s="8">
        <v>1.1348857142857143</v>
      </c>
      <c r="O1840" s="8">
        <v>1.0105053817602603</v>
      </c>
      <c r="P1840" s="14"/>
      <c r="Q1840" s="13">
        <v>-3.9684165615561252E-3</v>
      </c>
      <c r="R1840" s="14"/>
      <c r="S1840" s="14" t="str">
        <f>IF(ISNUMBER(R1840),VLOOKUP(B1840,Index!$B$3:$AB$18,27,FALSE),"")</f>
        <v/>
      </c>
      <c r="T1840" s="14" t="str">
        <f>IF(ISNUMBER($R1840),VLOOKUP($B1840,Index!$B$21:$AB$36,27,FALSE),"")</f>
        <v/>
      </c>
      <c r="U1840" s="14" t="str">
        <f>IF(ISNUMBER($R1840),VLOOKUP($B1840,Index!$B$39:$AB$54,27,FALSE),"")</f>
        <v/>
      </c>
      <c r="W1840" s="6">
        <v>0.36678588314903626</v>
      </c>
      <c r="X1840" s="8">
        <v>0.70280612244897966</v>
      </c>
      <c r="Y1840" s="6">
        <v>6.0518813204389996E-2</v>
      </c>
      <c r="Z1840" s="8" t="str">
        <f t="shared" si="379"/>
        <v/>
      </c>
      <c r="AA1840" s="9" t="s">
        <v>25</v>
      </c>
      <c r="AB1840" s="3">
        <v>0</v>
      </c>
      <c r="AC1840" s="6">
        <v>0.13453188407741848</v>
      </c>
      <c r="AD1840" s="8">
        <v>0.4939364457517702</v>
      </c>
      <c r="AE1840" s="6">
        <v>3.6625267516678488E-3</v>
      </c>
      <c r="AF1840" s="8" t="str">
        <f t="shared" si="380"/>
        <v/>
      </c>
      <c r="AG1840" s="9" t="s">
        <v>25</v>
      </c>
      <c r="AH1840" s="3">
        <v>0</v>
      </c>
      <c r="AK1840" t="str">
        <f t="shared" si="386"/>
        <v/>
      </c>
      <c r="AL1840" t="str">
        <f t="shared" si="386"/>
        <v/>
      </c>
      <c r="AM1840" t="str">
        <f t="shared" si="386"/>
        <v/>
      </c>
      <c r="AN1840" t="str">
        <f t="shared" si="386"/>
        <v/>
      </c>
      <c r="AO1840" t="str">
        <f t="shared" si="386"/>
        <v/>
      </c>
      <c r="AP1840" t="str">
        <f t="shared" si="386"/>
        <v/>
      </c>
      <c r="AQ1840" t="str">
        <f t="shared" si="386"/>
        <v/>
      </c>
      <c r="AR1840" t="str">
        <f t="shared" si="386"/>
        <v/>
      </c>
      <c r="AS1840" t="str">
        <f t="shared" si="386"/>
        <v/>
      </c>
      <c r="AT1840" t="str">
        <f t="shared" si="386"/>
        <v/>
      </c>
      <c r="AU1840" t="str">
        <f t="shared" si="386"/>
        <v/>
      </c>
      <c r="AV1840" t="str">
        <f t="shared" si="386"/>
        <v/>
      </c>
      <c r="AW1840" t="str">
        <f t="shared" si="386"/>
        <v/>
      </c>
      <c r="AX1840" t="str">
        <f t="shared" si="386"/>
        <v/>
      </c>
      <c r="AZ1840" s="46" t="str">
        <f>IF(ISNUMBER(VLOOKUP($B1840,Stats!$A$2:$AA$19,2,FALSE))=FALSE,"",IF(ISNUMBER(W1840),(W1840-VLOOKUP($B1840,Stats!$A$2:$AA$19,2,FALSE))/VLOOKUP($B1840,Stats!$A$2:$AA$19,16,FALSE),""))</f>
        <v/>
      </c>
      <c r="BA1840" s="46" t="str">
        <f>IF(ISNUMBER(VLOOKUP($B1840,Stats!$A$2:$AA$19,2,FALSE))=FALSE,"",IF(ISNUMBER(X1840),(X1840-VLOOKUP($B1840,Stats!$A$2:$AA$19,3,FALSE))/VLOOKUP($B1840,Stats!$A$2:$AA$19,17,FALSE),""))</f>
        <v/>
      </c>
      <c r="BB1840" s="46"/>
      <c r="BC1840" s="46"/>
      <c r="BD1840" s="44" t="str">
        <f t="shared" si="376"/>
        <v/>
      </c>
      <c r="BE1840" s="46" t="str">
        <f>IF(ISNUMBER(VLOOKUP($B1840,Stats!$A$2:$AA$19,2,FALSE))=FALSE,"",IF(ISNUMBER(Y1840),(Y1840-VLOOKUP($B1840,Stats!$A$2:$AA$19,5,FALSE))/VLOOKUP($B1840,Stats!$A$2:$AA$19,19,FALSE),""))</f>
        <v/>
      </c>
      <c r="BF1840" s="46"/>
      <c r="BG1840" s="46"/>
      <c r="BH1840" s="46" t="str">
        <f>IF(ISNUMBER(VLOOKUP($B1840,Stats!$A$2:$AA$19,2,FALSE))=FALSE,"",IF(ISNUMBER(Z1840),(Z1840-VLOOKUP($B1840,Stats!$A$2:$AA$19,8,FALSE))/VLOOKUP($B1840,Stats!$A$2:$AA$19,22,FALSE),""))</f>
        <v/>
      </c>
      <c r="BI1840" s="46" t="str">
        <f>IF(ISNUMBER(VLOOKUP($B1840,Stats!$A$2:$AA$19,2,FALSE))=FALSE,"",IF(ISNUMBER(#REF!),(#REF!-VLOOKUP($B1840,Stats!$A$2:$AA$19,9,FALSE))/VLOOKUP($B1840,Stats!$A$2:$AA$19,23,FALSE),""))</f>
        <v/>
      </c>
      <c r="BJ1840" s="46" t="str">
        <f>IF(ISNUMBER(VLOOKUP($B1840,Stats!$A$2:$AA$19,2,FALSE))=FALSE,"",IF(ISNUMBER(#REF!),(#REF!-VLOOKUP($B1840,Stats!$A$2:$AA$19,10,FALSE))/VLOOKUP($B1840,Stats!$A$2:$AA$19,24,FALSE),""))</f>
        <v/>
      </c>
      <c r="BK1840" s="44" t="str">
        <f t="shared" si="381"/>
        <v/>
      </c>
      <c r="BL1840" s="46" t="str">
        <f>IF(ISNUMBER(VLOOKUP($B1840,Stats!$A$2:$AA$19,2,FALSE))=FALSE,"",IF(ISNUMBER(#REF!),(#REF!-VLOOKUP($B1840,Stats!$A$2:$AA$19,11,FALSE))/VLOOKUP($B1840,Stats!$A$2:$AA$19,25,FALSE),""))</f>
        <v/>
      </c>
      <c r="BM1840" s="46" t="str">
        <f>IF(ISNUMBER(VLOOKUP($B1840,Stats!$A$2:$AA$19,2,FALSE))=FALSE,"",IF(ISNUMBER(AA1840),(AA1840-VLOOKUP($B1840,Stats!$A$2:$AA$19,12,FALSE))/VLOOKUP($B1840,Stats!$A$2:$AA$19,26,FALSE),""))</f>
        <v/>
      </c>
      <c r="BN1840" s="46" t="str">
        <f>IF(ISNUMBER(VLOOKUP($B1840,Stats!$A$2:$AA$19,2,FALSE))=FALSE,"",IF(ISNUMBER(#REF!),(#REF!-VLOOKUP($B1840,Stats!$A$2:$AA$19,13,FALSE))/VLOOKUP($B1840,Stats!$A$2:$AA$19,27,FALSE),""))</f>
        <v/>
      </c>
      <c r="BO1840" s="46" t="str">
        <f>IF(ISNUMBER(VLOOKUP($B1840,Stats!$A$2:$AA$19,2,FALSE))=FALSE,"",IF(ISNUMBER(#REF!),(#REF!-VLOOKUP($B1840,Stats!$A$2:$AA$19,14,FALSE))/VLOOKUP($B1840,Stats!$A$2:$AB$19,28,FALSE),""))</f>
        <v/>
      </c>
      <c r="BP1840" s="46"/>
      <c r="BQ1840" s="46" t="str">
        <f>IF(ISNUMBER(VLOOKUP($B1840,Stats!$A$2:$AA$19,2,FALSE))=FALSE,"",IF(ISNUMBER(BM1840),BM1840,(VLOOKUP($B1840,Stats!$A$2:$AT$19,46,FALSE)-VLOOKUP($B1840,Stats!$A$2:$AA$19,12,FALSE))/VLOOKUP($B1840,Stats!$A$2:$AA$19,26,FALSE)))</f>
        <v/>
      </c>
      <c r="BR1840" s="51" t="str">
        <f t="shared" si="382"/>
        <v/>
      </c>
      <c r="BS1840" s="32" t="str">
        <f t="shared" si="377"/>
        <v/>
      </c>
      <c r="BT1840" s="53" t="str">
        <f t="shared" si="378"/>
        <v/>
      </c>
    </row>
    <row r="1841" spans="1:72" x14ac:dyDescent="0.15">
      <c r="A1841" s="16">
        <v>14053</v>
      </c>
      <c r="B1841" s="17">
        <v>201421</v>
      </c>
      <c r="C1841" s="3">
        <v>0</v>
      </c>
      <c r="D1841" s="23">
        <v>2.7629573170731003E-3</v>
      </c>
      <c r="E1841" s="18">
        <v>5.009258233597011E-4</v>
      </c>
      <c r="F1841" s="24">
        <v>6</v>
      </c>
      <c r="G1841" s="24">
        <v>1</v>
      </c>
      <c r="H1841" s="20">
        <v>5.394032829610188E-4</v>
      </c>
      <c r="I1841" s="20">
        <v>-4.7591852274886381E-4</v>
      </c>
      <c r="J1841" s="24">
        <v>4</v>
      </c>
      <c r="K1841" s="24">
        <v>1</v>
      </c>
      <c r="L1841" s="20">
        <v>1.1419870574800317E-3</v>
      </c>
      <c r="M1841" s="20">
        <v>-4.7591852274886381E-4</v>
      </c>
      <c r="N1841" s="19">
        <v>1.0525</v>
      </c>
      <c r="O1841" s="19">
        <v>1.0027629573170731</v>
      </c>
      <c r="P1841" s="25">
        <v>41929</v>
      </c>
      <c r="Q1841" s="20">
        <v>-4.7591852274886381E-4</v>
      </c>
      <c r="R1841" s="25">
        <v>41925</v>
      </c>
      <c r="S1841" s="25">
        <f>IF(ISNUMBER(R1841),VLOOKUP(B1841,Index!$B$3:$AB$18,27,FALSE),"")</f>
        <v>41929</v>
      </c>
      <c r="T1841" s="25">
        <f>IF(ISNUMBER($R1841),VLOOKUP($B1841,Index!$B$21:$AB$36,27,FALSE),"")</f>
        <v>41929</v>
      </c>
      <c r="U1841" s="25">
        <f>IF(ISNUMBER($R1841),VLOOKUP($B1841,Index!$B$39:$AB$54,27,FALSE),"")</f>
        <v>41929</v>
      </c>
      <c r="W1841" s="18">
        <v>9.9466463414631626E-2</v>
      </c>
      <c r="X1841" s="19">
        <v>0.8571428571428571</v>
      </c>
      <c r="Y1841" s="18">
        <v>9.5043992436710072E-3</v>
      </c>
      <c r="Z1841" s="19">
        <f t="shared" si="379"/>
        <v>4</v>
      </c>
      <c r="AA1841" s="21">
        <v>5.8055259146345053</v>
      </c>
      <c r="AB1841" s="3">
        <v>0</v>
      </c>
      <c r="AC1841" s="18">
        <v>9.8935773442142515E-3</v>
      </c>
      <c r="AD1841" s="19">
        <v>0.73469387755102034</v>
      </c>
      <c r="AE1841" s="18">
        <v>9.0333604983094007E-5</v>
      </c>
      <c r="AF1841" s="19">
        <f t="shared" si="380"/>
        <v>16</v>
      </c>
      <c r="AG1841" s="21">
        <v>33.704131145492809</v>
      </c>
      <c r="AH1841" s="3">
        <v>0</v>
      </c>
      <c r="AK1841">
        <f t="shared" si="386"/>
        <v>5.8055259146345053</v>
      </c>
      <c r="AL1841" t="str">
        <f t="shared" si="386"/>
        <v/>
      </c>
      <c r="AM1841" t="str">
        <f t="shared" si="386"/>
        <v/>
      </c>
      <c r="AN1841" t="str">
        <f t="shared" si="386"/>
        <v/>
      </c>
      <c r="AO1841" t="str">
        <f t="shared" si="386"/>
        <v/>
      </c>
      <c r="AP1841" t="str">
        <f t="shared" si="386"/>
        <v/>
      </c>
      <c r="AQ1841" t="str">
        <f t="shared" si="386"/>
        <v/>
      </c>
      <c r="AR1841" t="str">
        <f t="shared" si="386"/>
        <v/>
      </c>
      <c r="AS1841" t="str">
        <f t="shared" si="386"/>
        <v/>
      </c>
      <c r="AT1841" t="str">
        <f t="shared" si="386"/>
        <v/>
      </c>
      <c r="AU1841" t="str">
        <f t="shared" si="386"/>
        <v/>
      </c>
      <c r="AV1841" t="str">
        <f t="shared" si="386"/>
        <v/>
      </c>
      <c r="AW1841" t="str">
        <f t="shared" si="386"/>
        <v/>
      </c>
      <c r="AX1841" t="str">
        <f t="shared" si="386"/>
        <v/>
      </c>
      <c r="AZ1841" s="46">
        <f>IF(ISNUMBER(VLOOKUP($B1841,Stats!$A$2:$AA$19,2,FALSE))=FALSE,"",IF(ISNUMBER(W1841),(W1841-VLOOKUP($B1841,Stats!$A$2:$AA$19,2,FALSE))/VLOOKUP($B1841,Stats!$A$2:$AA$19,16,FALSE),""))</f>
        <v>0.72687061653891383</v>
      </c>
      <c r="BA1841" s="46">
        <f>IF(ISNUMBER(VLOOKUP($B1841,Stats!$A$2:$AA$19,2,FALSE))=FALSE,"",IF(ISNUMBER(X1841),(X1841-VLOOKUP($B1841,Stats!$A$2:$AA$19,3,FALSE))/VLOOKUP($B1841,Stats!$A$2:$AA$19,17,FALSE),""))</f>
        <v>1.6157643295583308</v>
      </c>
      <c r="BB1841" s="46"/>
      <c r="BC1841" s="46"/>
      <c r="BD1841" s="44">
        <f t="shared" si="376"/>
        <v>1.1713174730486222</v>
      </c>
      <c r="BE1841" s="46">
        <f>IF(ISNUMBER(VLOOKUP($B1841,Stats!$A$2:$AA$19,2,FALSE))=FALSE,"",IF(ISNUMBER(Y1841),(Y1841-VLOOKUP($B1841,Stats!$A$2:$AA$19,5,FALSE))/VLOOKUP($B1841,Stats!$A$2:$AA$19,19,FALSE),""))</f>
        <v>-1.1633908472125203</v>
      </c>
      <c r="BF1841" s="46"/>
      <c r="BG1841" s="46"/>
      <c r="BH1841" s="46">
        <f>IF(ISNUMBER(VLOOKUP($B1841,Stats!$A$2:$AA$19,2,FALSE))=FALSE,"",IF(ISNUMBER(Z1841),(Z1841-VLOOKUP($B1841,Stats!$A$2:$AA$19,8,FALSE))/VLOOKUP($B1841,Stats!$A$2:$AA$19,22,FALSE),""))</f>
        <v>1.3894611494608444</v>
      </c>
      <c r="BI1841" s="46" t="str">
        <f>IF(ISNUMBER(VLOOKUP($B1841,Stats!$A$2:$AA$19,2,FALSE))=FALSE,"",IF(ISNUMBER(#REF!),(#REF!-VLOOKUP($B1841,Stats!$A$2:$AA$19,9,FALSE))/VLOOKUP($B1841,Stats!$A$2:$AA$19,23,FALSE),""))</f>
        <v/>
      </c>
      <c r="BJ1841" s="46" t="str">
        <f>IF(ISNUMBER(VLOOKUP($B1841,Stats!$A$2:$AA$19,2,FALSE))=FALSE,"",IF(ISNUMBER(#REF!),(#REF!-VLOOKUP($B1841,Stats!$A$2:$AA$19,10,FALSE))/VLOOKUP($B1841,Stats!$A$2:$AA$19,24,FALSE),""))</f>
        <v/>
      </c>
      <c r="BK1841" s="44">
        <f t="shared" si="381"/>
        <v>1.2312119378870174</v>
      </c>
      <c r="BL1841" s="46" t="str">
        <f>IF(ISNUMBER(VLOOKUP($B1841,Stats!$A$2:$AA$19,2,FALSE))=FALSE,"",IF(ISNUMBER(#REF!),(#REF!-VLOOKUP($B1841,Stats!$A$2:$AA$19,11,FALSE))/VLOOKUP($B1841,Stats!$A$2:$AA$19,25,FALSE),""))</f>
        <v/>
      </c>
      <c r="BM1841" s="46">
        <f>IF(ISNUMBER(VLOOKUP($B1841,Stats!$A$2:$AA$19,2,FALSE))=FALSE,"",IF(ISNUMBER(AA1841),(AA1841-VLOOKUP($B1841,Stats!$A$2:$AA$19,12,FALSE))/VLOOKUP($B1841,Stats!$A$2:$AA$19,26,FALSE),""))</f>
        <v>1.5138002473464449E-2</v>
      </c>
      <c r="BN1841" s="46" t="str">
        <f>IF(ISNUMBER(VLOOKUP($B1841,Stats!$A$2:$AA$19,2,FALSE))=FALSE,"",IF(ISNUMBER(#REF!),(#REF!-VLOOKUP($B1841,Stats!$A$2:$AA$19,13,FALSE))/VLOOKUP($B1841,Stats!$A$2:$AA$19,27,FALSE),""))</f>
        <v/>
      </c>
      <c r="BO1841" s="46" t="str">
        <f>IF(ISNUMBER(VLOOKUP($B1841,Stats!$A$2:$AA$19,2,FALSE))=FALSE,"",IF(ISNUMBER(#REF!),(#REF!-VLOOKUP($B1841,Stats!$A$2:$AA$19,14,FALSE))/VLOOKUP($B1841,Stats!$A$2:$AB$19,28,FALSE),""))</f>
        <v/>
      </c>
      <c r="BP1841" s="46"/>
      <c r="BQ1841" s="46">
        <f>IF(ISNUMBER(VLOOKUP($B1841,Stats!$A$2:$AA$19,2,FALSE))=FALSE,"",IF(ISNUMBER(BM1841),BM1841,(VLOOKUP($B1841,Stats!$A$2:$AT$19,46,FALSE)-VLOOKUP($B1841,Stats!$A$2:$AA$19,12,FALSE))/VLOOKUP($B1841,Stats!$A$2:$AA$19,26,FALSE)))</f>
        <v>1.5138002473464449E-2</v>
      </c>
      <c r="BR1841" s="51">
        <f t="shared" si="382"/>
        <v>1.5138002473464449E-2</v>
      </c>
      <c r="BS1841" s="32" t="str">
        <f t="shared" si="377"/>
        <v>14053_201421</v>
      </c>
      <c r="BT1841" s="53">
        <f t="shared" si="378"/>
        <v>0.97601825783662777</v>
      </c>
    </row>
    <row r="1842" spans="1:72" x14ac:dyDescent="0.15">
      <c r="A1842" s="16">
        <v>14053</v>
      </c>
      <c r="B1842" s="17">
        <v>201422</v>
      </c>
      <c r="C1842" s="3">
        <v>0</v>
      </c>
      <c r="D1842" s="23">
        <v>1.9952494061757697E-2</v>
      </c>
      <c r="E1842" s="18">
        <v>9.9629716419626282E-3</v>
      </c>
      <c r="F1842" s="24">
        <v>7</v>
      </c>
      <c r="G1842" s="24">
        <v>3</v>
      </c>
      <c r="H1842" s="20">
        <v>5.1816437940732018E-3</v>
      </c>
      <c r="I1842" s="20">
        <v>-5.350887046882173E-3</v>
      </c>
      <c r="J1842" s="24">
        <v>4</v>
      </c>
      <c r="K1842" s="24">
        <v>1</v>
      </c>
      <c r="L1842" s="20">
        <v>2.5772200772200771E-2</v>
      </c>
      <c r="M1842" s="20">
        <v>-1.5676959619952413E-2</v>
      </c>
      <c r="N1842" s="19">
        <v>1.0734999999999999</v>
      </c>
      <c r="O1842" s="19">
        <v>1.0361969111969112</v>
      </c>
      <c r="P1842" s="25">
        <v>41943</v>
      </c>
      <c r="Q1842" s="20">
        <v>-2.817430503380125E-4</v>
      </c>
      <c r="R1842" s="25">
        <v>41939</v>
      </c>
      <c r="S1842" s="25">
        <f>IF(ISNUMBER(R1842),VLOOKUP(B1842,Index!$B$3:$AB$18,27,FALSE),"")</f>
        <v>41939</v>
      </c>
      <c r="T1842" s="25">
        <f>IF(ISNUMBER($R1842),VLOOKUP($B1842,Index!$B$21:$AB$36,27,FALSE),"")</f>
        <v>41935</v>
      </c>
      <c r="U1842" s="25">
        <f>IF(ISNUMBER($R1842),VLOOKUP($B1842,Index!$B$39:$AB$54,27,FALSE),"")</f>
        <v>41936</v>
      </c>
      <c r="W1842" s="18">
        <v>0.59857482185273092</v>
      </c>
      <c r="X1842" s="19">
        <v>0.7</v>
      </c>
      <c r="Y1842" s="18">
        <v>0.18903409591361697</v>
      </c>
      <c r="Z1842" s="19">
        <f t="shared" si="379"/>
        <v>0</v>
      </c>
      <c r="AA1842" s="21">
        <v>70.81805225655188</v>
      </c>
      <c r="AB1842" s="3">
        <v>0</v>
      </c>
      <c r="AC1842" s="18">
        <v>0.35829181735602855</v>
      </c>
      <c r="AD1842" s="19">
        <v>0.48999999999999994</v>
      </c>
      <c r="AE1842" s="18">
        <v>3.5733889417878542E-2</v>
      </c>
      <c r="AF1842" s="19">
        <f t="shared" si="380"/>
        <v>0</v>
      </c>
      <c r="AG1842" s="21">
        <v>5015.1965254117131</v>
      </c>
      <c r="AH1842" s="3">
        <v>0</v>
      </c>
      <c r="AK1842" t="str">
        <f t="shared" si="386"/>
        <v/>
      </c>
      <c r="AL1842">
        <f t="shared" si="386"/>
        <v>70.81805225655188</v>
      </c>
      <c r="AM1842" t="str">
        <f t="shared" si="386"/>
        <v/>
      </c>
      <c r="AN1842" t="str">
        <f t="shared" si="386"/>
        <v/>
      </c>
      <c r="AO1842" t="str">
        <f t="shared" si="386"/>
        <v/>
      </c>
      <c r="AP1842" t="str">
        <f t="shared" si="386"/>
        <v/>
      </c>
      <c r="AQ1842" t="str">
        <f t="shared" si="386"/>
        <v/>
      </c>
      <c r="AR1842" t="str">
        <f t="shared" si="386"/>
        <v/>
      </c>
      <c r="AS1842" t="str">
        <f t="shared" si="386"/>
        <v/>
      </c>
      <c r="AT1842" t="str">
        <f t="shared" si="386"/>
        <v/>
      </c>
      <c r="AU1842" t="str">
        <f t="shared" si="386"/>
        <v/>
      </c>
      <c r="AV1842" t="str">
        <f t="shared" si="386"/>
        <v/>
      </c>
      <c r="AW1842" t="str">
        <f t="shared" si="386"/>
        <v/>
      </c>
      <c r="AX1842" t="str">
        <f t="shared" si="386"/>
        <v/>
      </c>
      <c r="AZ1842" s="46">
        <f>IF(ISNUMBER(VLOOKUP($B1842,Stats!$A$2:$AA$19,2,FALSE))=FALSE,"",IF(ISNUMBER(W1842),(W1842-VLOOKUP($B1842,Stats!$A$2:$AA$19,2,FALSE))/VLOOKUP($B1842,Stats!$A$2:$AA$19,16,FALSE),""))</f>
        <v>3.7497736702746018E-2</v>
      </c>
      <c r="BA1842" s="46">
        <f>IF(ISNUMBER(VLOOKUP($B1842,Stats!$A$2:$AA$19,2,FALSE))=FALSE,"",IF(ISNUMBER(X1842),(X1842-VLOOKUP($B1842,Stats!$A$2:$AA$19,3,FALSE))/VLOOKUP($B1842,Stats!$A$2:$AA$19,17,FALSE),""))</f>
        <v>0.48271521432213388</v>
      </c>
      <c r="BB1842" s="46"/>
      <c r="BC1842" s="46"/>
      <c r="BD1842" s="44">
        <f t="shared" si="376"/>
        <v>0.26010647551243993</v>
      </c>
      <c r="BE1842" s="46">
        <f>IF(ISNUMBER(VLOOKUP($B1842,Stats!$A$2:$AA$19,2,FALSE))=FALSE,"",IF(ISNUMBER(Y1842),(Y1842-VLOOKUP($B1842,Stats!$A$2:$AA$19,5,FALSE))/VLOOKUP($B1842,Stats!$A$2:$AA$19,19,FALSE),""))</f>
        <v>0.77933364362963309</v>
      </c>
      <c r="BF1842" s="46"/>
      <c r="BG1842" s="46"/>
      <c r="BH1842" s="46">
        <f>IF(ISNUMBER(VLOOKUP($B1842,Stats!$A$2:$AA$19,2,FALSE))=FALSE,"",IF(ISNUMBER(Z1842),(Z1842-VLOOKUP($B1842,Stats!$A$2:$AA$19,8,FALSE))/VLOOKUP($B1842,Stats!$A$2:$AA$19,22,FALSE),""))</f>
        <v>-1.3145151991428841</v>
      </c>
      <c r="BI1842" s="46" t="str">
        <f>IF(ISNUMBER(VLOOKUP($B1842,Stats!$A$2:$AA$19,2,FALSE))=FALSE,"",IF(ISNUMBER(#REF!),(#REF!-VLOOKUP($B1842,Stats!$A$2:$AA$19,9,FALSE))/VLOOKUP($B1842,Stats!$A$2:$AA$19,23,FALSE),""))</f>
        <v/>
      </c>
      <c r="BJ1842" s="46" t="str">
        <f>IF(ISNUMBER(VLOOKUP($B1842,Stats!$A$2:$AA$19,2,FALSE))=FALSE,"",IF(ISNUMBER(#REF!),(#REF!-VLOOKUP($B1842,Stats!$A$2:$AA$19,10,FALSE))/VLOOKUP($B1842,Stats!$A$2:$AA$19,24,FALSE),""))</f>
        <v/>
      </c>
      <c r="BK1842" s="44">
        <f t="shared" si="381"/>
        <v>-0.9398881102836083</v>
      </c>
      <c r="BL1842" s="46" t="str">
        <f>IF(ISNUMBER(VLOOKUP($B1842,Stats!$A$2:$AA$19,2,FALSE))=FALSE,"",IF(ISNUMBER(#REF!),(#REF!-VLOOKUP($B1842,Stats!$A$2:$AA$19,11,FALSE))/VLOOKUP($B1842,Stats!$A$2:$AA$19,25,FALSE),""))</f>
        <v/>
      </c>
      <c r="BM1842" s="46">
        <f>IF(ISNUMBER(VLOOKUP($B1842,Stats!$A$2:$AA$19,2,FALSE))=FALSE,"",IF(ISNUMBER(AA1842),(AA1842-VLOOKUP($B1842,Stats!$A$2:$AA$19,12,FALSE))/VLOOKUP($B1842,Stats!$A$2:$AA$19,26,FALSE),""))</f>
        <v>4.2291709336186178</v>
      </c>
      <c r="BN1842" s="46" t="str">
        <f>IF(ISNUMBER(VLOOKUP($B1842,Stats!$A$2:$AA$19,2,FALSE))=FALSE,"",IF(ISNUMBER(#REF!),(#REF!-VLOOKUP($B1842,Stats!$A$2:$AA$19,13,FALSE))/VLOOKUP($B1842,Stats!$A$2:$AA$19,27,FALSE),""))</f>
        <v/>
      </c>
      <c r="BO1842" s="46" t="str">
        <f>IF(ISNUMBER(VLOOKUP($B1842,Stats!$A$2:$AA$19,2,FALSE))=FALSE,"",IF(ISNUMBER(#REF!),(#REF!-VLOOKUP($B1842,Stats!$A$2:$AA$19,14,FALSE))/VLOOKUP($B1842,Stats!$A$2:$AB$19,28,FALSE),""))</f>
        <v/>
      </c>
      <c r="BP1842" s="46"/>
      <c r="BQ1842" s="46">
        <f>IF(ISNUMBER(VLOOKUP($B1842,Stats!$A$2:$AA$19,2,FALSE))=FALSE,"",IF(ISNUMBER(BM1842),BM1842,(VLOOKUP($B1842,Stats!$A$2:$AT$19,46,FALSE)-VLOOKUP($B1842,Stats!$A$2:$AA$19,12,FALSE))/VLOOKUP($B1842,Stats!$A$2:$AA$19,26,FALSE)))</f>
        <v>4.2291709336186178</v>
      </c>
      <c r="BR1842" s="51">
        <f t="shared" si="382"/>
        <v>3</v>
      </c>
      <c r="BS1842" s="32" t="str">
        <f t="shared" si="377"/>
        <v>14053_201422</v>
      </c>
      <c r="BT1842" s="53">
        <f t="shared" si="378"/>
        <v>8.808842893232316E-2</v>
      </c>
    </row>
    <row r="1843" spans="1:72" x14ac:dyDescent="0.15">
      <c r="A1843" s="16">
        <v>14053</v>
      </c>
      <c r="B1843" s="17">
        <v>201423</v>
      </c>
      <c r="C1843" s="3">
        <v>0</v>
      </c>
      <c r="D1843" s="23">
        <v>8.8495575221239076E-3</v>
      </c>
      <c r="E1843" s="18">
        <v>1.8392433139261305E-3</v>
      </c>
      <c r="F1843" s="24">
        <v>7</v>
      </c>
      <c r="G1843" s="24">
        <v>3</v>
      </c>
      <c r="H1843" s="20">
        <v>1.9339281927470697E-3</v>
      </c>
      <c r="I1843" s="20">
        <v>-1.5692543566921586E-3</v>
      </c>
      <c r="J1843" s="24">
        <v>5</v>
      </c>
      <c r="K1843" s="24">
        <v>1</v>
      </c>
      <c r="L1843" s="20">
        <v>2.8666543369706421E-3</v>
      </c>
      <c r="M1843" s="20">
        <v>-2.4930747922436991E-3</v>
      </c>
      <c r="N1843" s="19">
        <v>1.0845</v>
      </c>
      <c r="O1843" s="19">
        <v>1.007805965988291</v>
      </c>
      <c r="P1843" s="25">
        <v>41956</v>
      </c>
      <c r="Q1843" s="20">
        <v>-2.4930747922436991E-3</v>
      </c>
      <c r="R1843" s="25">
        <v>41953</v>
      </c>
      <c r="S1843" s="25">
        <f>IF(ISNUMBER(R1843),VLOOKUP(B1843,Index!$B$3:$AB$18,27,FALSE),"")</f>
        <v>41956</v>
      </c>
      <c r="T1843" s="25">
        <f>IF(ISNUMBER($R1843),VLOOKUP($B1843,Index!$B$21:$AB$36,27,FALSE),"")</f>
        <v>41954</v>
      </c>
      <c r="U1843" s="25">
        <f>IF(ISNUMBER($R1843),VLOOKUP($B1843,Index!$B$39:$AB$54,27,FALSE),"")</f>
        <v>41957</v>
      </c>
      <c r="W1843" s="18">
        <v>0.26548672566371723</v>
      </c>
      <c r="X1843" s="19">
        <v>0.7</v>
      </c>
      <c r="Y1843" s="18">
        <v>3.4897188259455959E-2</v>
      </c>
      <c r="Z1843" s="19">
        <f t="shared" si="379"/>
        <v>3</v>
      </c>
      <c r="AA1843" s="21">
        <v>3.5496558505409088</v>
      </c>
      <c r="AB1843" s="3">
        <v>0</v>
      </c>
      <c r="AC1843" s="18">
        <v>7.0483201503641846E-2</v>
      </c>
      <c r="AD1843" s="19">
        <v>0.48999999999999994</v>
      </c>
      <c r="AE1843" s="18">
        <v>1.2178137484159109E-3</v>
      </c>
      <c r="AF1843" s="19">
        <f t="shared" si="380"/>
        <v>9</v>
      </c>
      <c r="AG1843" s="21">
        <v>12.600056657279303</v>
      </c>
      <c r="AH1843" s="3">
        <v>0</v>
      </c>
      <c r="AK1843" t="str">
        <f t="shared" ref="AK1843:AX1852" si="387">IF($B1843=AK$2,$AA1843,"")</f>
        <v/>
      </c>
      <c r="AL1843" t="str">
        <f t="shared" si="387"/>
        <v/>
      </c>
      <c r="AM1843">
        <f t="shared" si="387"/>
        <v>3.5496558505409088</v>
      </c>
      <c r="AN1843" t="str">
        <f t="shared" si="387"/>
        <v/>
      </c>
      <c r="AO1843" t="str">
        <f t="shared" si="387"/>
        <v/>
      </c>
      <c r="AP1843" t="str">
        <f t="shared" si="387"/>
        <v/>
      </c>
      <c r="AQ1843" t="str">
        <f t="shared" si="387"/>
        <v/>
      </c>
      <c r="AR1843" t="str">
        <f t="shared" si="387"/>
        <v/>
      </c>
      <c r="AS1843" t="str">
        <f t="shared" si="387"/>
        <v/>
      </c>
      <c r="AT1843" t="str">
        <f t="shared" si="387"/>
        <v/>
      </c>
      <c r="AU1843" t="str">
        <f t="shared" si="387"/>
        <v/>
      </c>
      <c r="AV1843" t="str">
        <f t="shared" si="387"/>
        <v/>
      </c>
      <c r="AW1843" t="str">
        <f t="shared" si="387"/>
        <v/>
      </c>
      <c r="AX1843" t="str">
        <f t="shared" si="387"/>
        <v/>
      </c>
      <c r="AZ1843" s="46">
        <f>IF(ISNUMBER(VLOOKUP($B1843,Stats!$A$2:$AA$19,2,FALSE))=FALSE,"",IF(ISNUMBER(W1843),(W1843-VLOOKUP($B1843,Stats!$A$2:$AA$19,2,FALSE))/VLOOKUP($B1843,Stats!$A$2:$AA$19,16,FALSE),""))</f>
        <v>0.38672516112150329</v>
      </c>
      <c r="BA1843" s="46">
        <f>IF(ISNUMBER(VLOOKUP($B1843,Stats!$A$2:$AA$19,2,FALSE))=FALSE,"",IF(ISNUMBER(X1843),(X1843-VLOOKUP($B1843,Stats!$A$2:$AA$19,3,FALSE))/VLOOKUP($B1843,Stats!$A$2:$AA$19,17,FALSE),""))</f>
        <v>1.1113184735957777</v>
      </c>
      <c r="BB1843" s="46"/>
      <c r="BC1843" s="46"/>
      <c r="BD1843" s="44">
        <f t="shared" si="376"/>
        <v>0.74902181735864048</v>
      </c>
      <c r="BE1843" s="46">
        <f>IF(ISNUMBER(VLOOKUP($B1843,Stats!$A$2:$AA$19,2,FALSE))=FALSE,"",IF(ISNUMBER(Y1843),(Y1843-VLOOKUP($B1843,Stats!$A$2:$AA$19,5,FALSE))/VLOOKUP($B1843,Stats!$A$2:$AA$19,19,FALSE),""))</f>
        <v>-1.0642527165881281</v>
      </c>
      <c r="BF1843" s="46"/>
      <c r="BG1843" s="46"/>
      <c r="BH1843" s="46">
        <f>IF(ISNUMBER(VLOOKUP($B1843,Stats!$A$2:$AA$19,2,FALSE))=FALSE,"",IF(ISNUMBER(Z1843),(Z1843-VLOOKUP($B1843,Stats!$A$2:$AA$19,8,FALSE))/VLOOKUP($B1843,Stats!$A$2:$AA$19,22,FALSE),""))</f>
        <v>0.47709004604001126</v>
      </c>
      <c r="BI1843" s="46" t="str">
        <f>IF(ISNUMBER(VLOOKUP($B1843,Stats!$A$2:$AA$19,2,FALSE))=FALSE,"",IF(ISNUMBER(#REF!),(#REF!-VLOOKUP($B1843,Stats!$A$2:$AA$19,9,FALSE))/VLOOKUP($B1843,Stats!$A$2:$AA$19,23,FALSE),""))</f>
        <v/>
      </c>
      <c r="BJ1843" s="46" t="str">
        <f>IF(ISNUMBER(VLOOKUP($B1843,Stats!$A$2:$AA$19,2,FALSE))=FALSE,"",IF(ISNUMBER(#REF!),(#REF!-VLOOKUP($B1843,Stats!$A$2:$AA$19,10,FALSE))/VLOOKUP($B1843,Stats!$A$2:$AA$19,24,FALSE),""))</f>
        <v/>
      </c>
      <c r="BK1843" s="44">
        <f t="shared" si="381"/>
        <v>0.88810391542369294</v>
      </c>
      <c r="BL1843" s="46" t="str">
        <f>IF(ISNUMBER(VLOOKUP($B1843,Stats!$A$2:$AA$19,2,FALSE))=FALSE,"",IF(ISNUMBER(#REF!),(#REF!-VLOOKUP($B1843,Stats!$A$2:$AA$19,11,FALSE))/VLOOKUP($B1843,Stats!$A$2:$AA$19,25,FALSE),""))</f>
        <v/>
      </c>
      <c r="BM1843" s="46">
        <f>IF(ISNUMBER(VLOOKUP($B1843,Stats!$A$2:$AA$19,2,FALSE))=FALSE,"",IF(ISNUMBER(AA1843),(AA1843-VLOOKUP($B1843,Stats!$A$2:$AA$19,12,FALSE))/VLOOKUP($B1843,Stats!$A$2:$AA$19,26,FALSE),""))</f>
        <v>-8.4784780183173022E-2</v>
      </c>
      <c r="BN1843" s="46" t="str">
        <f>IF(ISNUMBER(VLOOKUP($B1843,Stats!$A$2:$AA$19,2,FALSE))=FALSE,"",IF(ISNUMBER(#REF!),(#REF!-VLOOKUP($B1843,Stats!$A$2:$AA$19,13,FALSE))/VLOOKUP($B1843,Stats!$A$2:$AA$19,27,FALSE),""))</f>
        <v/>
      </c>
      <c r="BO1843" s="46" t="str">
        <f>IF(ISNUMBER(VLOOKUP($B1843,Stats!$A$2:$AA$19,2,FALSE))=FALSE,"",IF(ISNUMBER(#REF!),(#REF!-VLOOKUP($B1843,Stats!$A$2:$AA$19,14,FALSE))/VLOOKUP($B1843,Stats!$A$2:$AB$19,28,FALSE),""))</f>
        <v/>
      </c>
      <c r="BP1843" s="46"/>
      <c r="BQ1843" s="46">
        <f>IF(ISNUMBER(VLOOKUP($B1843,Stats!$A$2:$AA$19,2,FALSE))=FALSE,"",IF(ISNUMBER(BM1843),BM1843,(VLOOKUP($B1843,Stats!$A$2:$AT$19,46,FALSE)-VLOOKUP($B1843,Stats!$A$2:$AA$19,12,FALSE))/VLOOKUP($B1843,Stats!$A$2:$AA$19,26,FALSE)))</f>
        <v>-8.4784780183173022E-2</v>
      </c>
      <c r="BR1843" s="51">
        <f t="shared" si="382"/>
        <v>-8.4784780183173022E-2</v>
      </c>
      <c r="BS1843" s="32" t="str">
        <f t="shared" si="377"/>
        <v>14053_201423</v>
      </c>
      <c r="BT1843" s="53">
        <f t="shared" si="378"/>
        <v>0.66570975668930921</v>
      </c>
    </row>
    <row r="1844" spans="1:72" x14ac:dyDescent="0.15">
      <c r="A1844" s="16">
        <v>14053</v>
      </c>
      <c r="B1844" s="17">
        <v>201424</v>
      </c>
      <c r="C1844" s="3">
        <v>0</v>
      </c>
      <c r="D1844" s="23">
        <v>5.4478301015696839E-3</v>
      </c>
      <c r="E1844" s="18">
        <v>3.1156001343786723E-3</v>
      </c>
      <c r="F1844" s="24">
        <v>7</v>
      </c>
      <c r="G1844" s="24">
        <v>3</v>
      </c>
      <c r="H1844" s="20">
        <v>2.3712059751576564E-3</v>
      </c>
      <c r="I1844" s="20">
        <v>-3.7067343040601366E-3</v>
      </c>
      <c r="J1844" s="24">
        <v>7</v>
      </c>
      <c r="K1844" s="24">
        <v>3</v>
      </c>
      <c r="L1844" s="20">
        <v>3.7195462153616354E-3</v>
      </c>
      <c r="M1844" s="20">
        <v>-4.9861495844876202E-3</v>
      </c>
      <c r="N1844" s="19">
        <v>1.0889</v>
      </c>
      <c r="O1844" s="19">
        <v>1.0104862657757983</v>
      </c>
      <c r="P1844" s="25">
        <v>41971</v>
      </c>
      <c r="Q1844" s="20">
        <v>-6.1247216035633656E-3</v>
      </c>
      <c r="R1844" s="25">
        <v>41962</v>
      </c>
      <c r="S1844" s="25">
        <f>IF(ISNUMBER(R1844),VLOOKUP(B1844,Index!$B$3:$AB$18,27,FALSE),"")</f>
        <v>41963</v>
      </c>
      <c r="T1844" s="25">
        <f>IF(ISNUMBER($R1844),VLOOKUP($B1844,Index!$B$21:$AB$36,27,FALSE),"")</f>
        <v>41963</v>
      </c>
      <c r="U1844" s="25">
        <f>IF(ISNUMBER($R1844),VLOOKUP($B1844,Index!$B$39:$AB$54,27,FALSE),"")</f>
        <v>41963</v>
      </c>
      <c r="W1844" s="18">
        <v>0.16343490304709052</v>
      </c>
      <c r="X1844" s="19">
        <v>0.7</v>
      </c>
      <c r="Y1844" s="18">
        <v>5.9114356217779655E-2</v>
      </c>
      <c r="Z1844" s="19">
        <f t="shared" si="379"/>
        <v>1</v>
      </c>
      <c r="AA1844" s="21">
        <v>0.88948207840175697</v>
      </c>
      <c r="AB1844" s="3">
        <v>0</v>
      </c>
      <c r="AC1844" s="18">
        <v>2.6710967534011879E-2</v>
      </c>
      <c r="AD1844" s="19">
        <v>0.48999999999999994</v>
      </c>
      <c r="AE1844" s="18">
        <v>3.4945071110425441E-3</v>
      </c>
      <c r="AF1844" s="19">
        <f t="shared" si="380"/>
        <v>1</v>
      </c>
      <c r="AG1844" s="21">
        <v>0.79117836779790929</v>
      </c>
      <c r="AH1844" s="3">
        <v>0</v>
      </c>
      <c r="AK1844" t="str">
        <f t="shared" si="387"/>
        <v/>
      </c>
      <c r="AL1844" t="str">
        <f t="shared" si="387"/>
        <v/>
      </c>
      <c r="AM1844" t="str">
        <f t="shared" si="387"/>
        <v/>
      </c>
      <c r="AN1844">
        <f t="shared" si="387"/>
        <v>0.88948207840175697</v>
      </c>
      <c r="AO1844" t="str">
        <f t="shared" si="387"/>
        <v/>
      </c>
      <c r="AP1844" t="str">
        <f t="shared" si="387"/>
        <v/>
      </c>
      <c r="AQ1844" t="str">
        <f t="shared" si="387"/>
        <v/>
      </c>
      <c r="AR1844" t="str">
        <f t="shared" si="387"/>
        <v/>
      </c>
      <c r="AS1844" t="str">
        <f t="shared" si="387"/>
        <v/>
      </c>
      <c r="AT1844" t="str">
        <f t="shared" si="387"/>
        <v/>
      </c>
      <c r="AU1844" t="str">
        <f t="shared" si="387"/>
        <v/>
      </c>
      <c r="AV1844" t="str">
        <f t="shared" si="387"/>
        <v/>
      </c>
      <c r="AW1844" t="str">
        <f t="shared" si="387"/>
        <v/>
      </c>
      <c r="AX1844" t="str">
        <f t="shared" si="387"/>
        <v/>
      </c>
      <c r="AZ1844" s="46">
        <f>IF(ISNUMBER(VLOOKUP($B1844,Stats!$A$2:$AA$19,2,FALSE))=FALSE,"",IF(ISNUMBER(W1844),(W1844-VLOOKUP($B1844,Stats!$A$2:$AA$19,2,FALSE))/VLOOKUP($B1844,Stats!$A$2:$AA$19,16,FALSE),""))</f>
        <v>-1.0745074649681976</v>
      </c>
      <c r="BA1844" s="46">
        <f>IF(ISNUMBER(VLOOKUP($B1844,Stats!$A$2:$AA$19,2,FALSE))=FALSE,"",IF(ISNUMBER(X1844),(X1844-VLOOKUP($B1844,Stats!$A$2:$AA$19,3,FALSE))/VLOOKUP($B1844,Stats!$A$2:$AA$19,17,FALSE),""))</f>
        <v>-0.21041933953921216</v>
      </c>
      <c r="BB1844" s="46"/>
      <c r="BC1844" s="46"/>
      <c r="BD1844" s="44">
        <f t="shared" si="376"/>
        <v>-0.64246340225370491</v>
      </c>
      <c r="BE1844" s="46">
        <f>IF(ISNUMBER(VLOOKUP($B1844,Stats!$A$2:$AA$19,2,FALSE))=FALSE,"",IF(ISNUMBER(Y1844),(Y1844-VLOOKUP($B1844,Stats!$A$2:$AA$19,5,FALSE))/VLOOKUP($B1844,Stats!$A$2:$AA$19,19,FALSE),""))</f>
        <v>-0.68497238690791218</v>
      </c>
      <c r="BF1844" s="46"/>
      <c r="BG1844" s="46"/>
      <c r="BH1844" s="46">
        <f>IF(ISNUMBER(VLOOKUP($B1844,Stats!$A$2:$AA$19,2,FALSE))=FALSE,"",IF(ISNUMBER(Z1844),(Z1844-VLOOKUP($B1844,Stats!$A$2:$AA$19,8,FALSE))/VLOOKUP($B1844,Stats!$A$2:$AA$19,22,FALSE),""))</f>
        <v>-0.47935479253396501</v>
      </c>
      <c r="BI1844" s="46" t="str">
        <f>IF(ISNUMBER(VLOOKUP($B1844,Stats!$A$2:$AA$19,2,FALSE))=FALSE,"",IF(ISNUMBER(#REF!),(#REF!-VLOOKUP($B1844,Stats!$A$2:$AA$19,9,FALSE))/VLOOKUP($B1844,Stats!$A$2:$AA$19,23,FALSE),""))</f>
        <v/>
      </c>
      <c r="BJ1844" s="46" t="str">
        <f>IF(ISNUMBER(VLOOKUP($B1844,Stats!$A$2:$AA$19,2,FALSE))=FALSE,"",IF(ISNUMBER(#REF!),(#REF!-VLOOKUP($B1844,Stats!$A$2:$AA$19,10,FALSE))/VLOOKUP($B1844,Stats!$A$2:$AA$19,24,FALSE),""))</f>
        <v/>
      </c>
      <c r="BK1844" s="44">
        <f t="shared" si="381"/>
        <v>0.33567423307534894</v>
      </c>
      <c r="BL1844" s="46" t="str">
        <f>IF(ISNUMBER(VLOOKUP($B1844,Stats!$A$2:$AA$19,2,FALSE))=FALSE,"",IF(ISNUMBER(#REF!),(#REF!-VLOOKUP($B1844,Stats!$A$2:$AA$19,11,FALSE))/VLOOKUP($B1844,Stats!$A$2:$AA$19,25,FALSE),""))</f>
        <v/>
      </c>
      <c r="BM1844" s="46">
        <f>IF(ISNUMBER(VLOOKUP($B1844,Stats!$A$2:$AA$19,2,FALSE))=FALSE,"",IF(ISNUMBER(AA1844),(AA1844-VLOOKUP($B1844,Stats!$A$2:$AA$19,12,FALSE))/VLOOKUP($B1844,Stats!$A$2:$AA$19,26,FALSE),""))</f>
        <v>-0.66608613703606212</v>
      </c>
      <c r="BN1844" s="46" t="str">
        <f>IF(ISNUMBER(VLOOKUP($B1844,Stats!$A$2:$AA$19,2,FALSE))=FALSE,"",IF(ISNUMBER(#REF!),(#REF!-VLOOKUP($B1844,Stats!$A$2:$AA$19,13,FALSE))/VLOOKUP($B1844,Stats!$A$2:$AA$19,27,FALSE),""))</f>
        <v/>
      </c>
      <c r="BO1844" s="46" t="str">
        <f>IF(ISNUMBER(VLOOKUP($B1844,Stats!$A$2:$AA$19,2,FALSE))=FALSE,"",IF(ISNUMBER(#REF!),(#REF!-VLOOKUP($B1844,Stats!$A$2:$AA$19,14,FALSE))/VLOOKUP($B1844,Stats!$A$2:$AB$19,28,FALSE),""))</f>
        <v/>
      </c>
      <c r="BP1844" s="46"/>
      <c r="BQ1844" s="46">
        <f>IF(ISNUMBER(VLOOKUP($B1844,Stats!$A$2:$AA$19,2,FALSE))=FALSE,"",IF(ISNUMBER(BM1844),BM1844,(VLOOKUP($B1844,Stats!$A$2:$AT$19,46,FALSE)-VLOOKUP($B1844,Stats!$A$2:$AA$19,12,FALSE))/VLOOKUP($B1844,Stats!$A$2:$AA$19,26,FALSE)))</f>
        <v>-0.66608613703606212</v>
      </c>
      <c r="BR1844" s="51">
        <f t="shared" si="382"/>
        <v>-0.66608613703606212</v>
      </c>
      <c r="BS1844" s="32" t="str">
        <f t="shared" si="377"/>
        <v>14053_201424</v>
      </c>
      <c r="BT1844" s="53">
        <f t="shared" si="378"/>
        <v>-6.0305368012744054E-2</v>
      </c>
    </row>
    <row r="1845" spans="1:72" x14ac:dyDescent="0.15">
      <c r="A1845" s="16">
        <v>14053</v>
      </c>
      <c r="B1845" s="17">
        <v>201425</v>
      </c>
      <c r="C1845" s="3">
        <v>0</v>
      </c>
      <c r="D1845" s="23">
        <v>8.0815501882633978E-3</v>
      </c>
      <c r="E1845" s="18">
        <v>5.8594554311288205E-3</v>
      </c>
      <c r="F1845" s="24">
        <v>7</v>
      </c>
      <c r="G1845" s="24">
        <v>3</v>
      </c>
      <c r="H1845" s="20">
        <v>3.3587768692768488E-3</v>
      </c>
      <c r="I1845" s="20">
        <v>-5.1012396632276929E-3</v>
      </c>
      <c r="J1845" s="24">
        <v>3</v>
      </c>
      <c r="K1845" s="24">
        <v>1</v>
      </c>
      <c r="L1845" s="20">
        <v>6.517348999449446E-3</v>
      </c>
      <c r="M1845" s="20">
        <v>-1.4296055012667397E-2</v>
      </c>
      <c r="N1845" s="19">
        <v>1.1052</v>
      </c>
      <c r="O1845" s="19">
        <v>1.0133871263524665</v>
      </c>
      <c r="P1845" s="25">
        <v>41982</v>
      </c>
      <c r="Q1845" s="20">
        <v>-1.4296055012667397E-2</v>
      </c>
      <c r="R1845" s="25">
        <v>41983</v>
      </c>
      <c r="S1845" s="25">
        <f>IF(ISNUMBER(R1845),VLOOKUP(B1845,Index!$B$3:$AB$18,27,FALSE),"")</f>
        <v>41982</v>
      </c>
      <c r="T1845" s="25">
        <f>IF(ISNUMBER($R1845),VLOOKUP($B1845,Index!$B$21:$AB$36,27,FALSE),"")</f>
        <v>41982</v>
      </c>
      <c r="U1845" s="25">
        <f>IF(ISNUMBER($R1845),VLOOKUP($B1845,Index!$B$39:$AB$54,27,FALSE),"")</f>
        <v>41982</v>
      </c>
      <c r="W1845" s="18">
        <v>0.24244650564790193</v>
      </c>
      <c r="X1845" s="19">
        <v>0.7</v>
      </c>
      <c r="Y1845" s="18">
        <v>0.11117535006366569</v>
      </c>
      <c r="Z1845" s="19">
        <f t="shared" si="379"/>
        <v>1</v>
      </c>
      <c r="AA1845" s="21">
        <v>0.56529932076384193</v>
      </c>
      <c r="AB1845" s="3">
        <v>0</v>
      </c>
      <c r="AC1845" s="18">
        <v>5.8780308100878143E-2</v>
      </c>
      <c r="AD1845" s="19">
        <v>0.48999999999999994</v>
      </c>
      <c r="AE1845" s="18">
        <v>1.2359958461778611E-2</v>
      </c>
      <c r="AF1845" s="19">
        <f t="shared" si="380"/>
        <v>1</v>
      </c>
      <c r="AG1845" s="21">
        <v>0.31956332205606103</v>
      </c>
      <c r="AH1845" s="3">
        <v>0</v>
      </c>
      <c r="AK1845" t="str">
        <f t="shared" si="387"/>
        <v/>
      </c>
      <c r="AL1845" t="str">
        <f t="shared" si="387"/>
        <v/>
      </c>
      <c r="AM1845" t="str">
        <f t="shared" si="387"/>
        <v/>
      </c>
      <c r="AN1845" t="str">
        <f t="shared" si="387"/>
        <v/>
      </c>
      <c r="AO1845">
        <f t="shared" si="387"/>
        <v>0.56529932076384193</v>
      </c>
      <c r="AP1845" t="str">
        <f t="shared" si="387"/>
        <v/>
      </c>
      <c r="AQ1845" t="str">
        <f t="shared" si="387"/>
        <v/>
      </c>
      <c r="AR1845" t="str">
        <f t="shared" si="387"/>
        <v/>
      </c>
      <c r="AS1845" t="str">
        <f t="shared" si="387"/>
        <v/>
      </c>
      <c r="AT1845" t="str">
        <f t="shared" si="387"/>
        <v/>
      </c>
      <c r="AU1845" t="str">
        <f t="shared" si="387"/>
        <v/>
      </c>
      <c r="AV1845" t="str">
        <f t="shared" si="387"/>
        <v/>
      </c>
      <c r="AW1845" t="str">
        <f t="shared" si="387"/>
        <v/>
      </c>
      <c r="AX1845" t="str">
        <f t="shared" si="387"/>
        <v/>
      </c>
      <c r="AZ1845" s="46">
        <f>IF(ISNUMBER(VLOOKUP($B1845,Stats!$A$2:$AA$19,2,FALSE))=FALSE,"",IF(ISNUMBER(W1845),(W1845-VLOOKUP($B1845,Stats!$A$2:$AA$19,2,FALSE))/VLOOKUP($B1845,Stats!$A$2:$AA$19,16,FALSE),""))</f>
        <v>-0.48540080500640309</v>
      </c>
      <c r="BA1845" s="46">
        <f>IF(ISNUMBER(VLOOKUP($B1845,Stats!$A$2:$AA$19,2,FALSE))=FALSE,"",IF(ISNUMBER(X1845),(X1845-VLOOKUP($B1845,Stats!$A$2:$AA$19,3,FALSE))/VLOOKUP($B1845,Stats!$A$2:$AA$19,17,FALSE),""))</f>
        <v>0.52844508262562895</v>
      </c>
      <c r="BB1845" s="46"/>
      <c r="BC1845" s="46"/>
      <c r="BD1845" s="44">
        <f t="shared" si="376"/>
        <v>2.1522138809612928E-2</v>
      </c>
      <c r="BE1845" s="46">
        <f>IF(ISNUMBER(VLOOKUP($B1845,Stats!$A$2:$AA$19,2,FALSE))=FALSE,"",IF(ISNUMBER(Y1845),(Y1845-VLOOKUP($B1845,Stats!$A$2:$AA$19,5,FALSE))/VLOOKUP($B1845,Stats!$A$2:$AA$19,19,FALSE),""))</f>
        <v>-1.0078890709488579</v>
      </c>
      <c r="BF1845" s="46"/>
      <c r="BG1845" s="46"/>
      <c r="BH1845" s="46">
        <f>IF(ISNUMBER(VLOOKUP($B1845,Stats!$A$2:$AA$19,2,FALSE))=FALSE,"",IF(ISNUMBER(Z1845),(Z1845-VLOOKUP($B1845,Stats!$A$2:$AA$19,8,FALSE))/VLOOKUP($B1845,Stats!$A$2:$AA$19,22,FALSE),""))</f>
        <v>0.47020268241895136</v>
      </c>
      <c r="BI1845" s="46" t="str">
        <f>IF(ISNUMBER(VLOOKUP($B1845,Stats!$A$2:$AA$19,2,FALSE))=FALSE,"",IF(ISNUMBER(#REF!),(#REF!-VLOOKUP($B1845,Stats!$A$2:$AA$19,9,FALSE))/VLOOKUP($B1845,Stats!$A$2:$AA$19,23,FALSE),""))</f>
        <v/>
      </c>
      <c r="BJ1845" s="46" t="str">
        <f>IF(ISNUMBER(VLOOKUP($B1845,Stats!$A$2:$AA$19,2,FALSE))=FALSE,"",IF(ISNUMBER(#REF!),(#REF!-VLOOKUP($B1845,Stats!$A$2:$AA$19,10,FALSE))/VLOOKUP($B1845,Stats!$A$2:$AA$19,24,FALSE),""))</f>
        <v/>
      </c>
      <c r="BK1845" s="44">
        <f t="shared" si="381"/>
        <v>0.84658315438988585</v>
      </c>
      <c r="BL1845" s="46" t="str">
        <f>IF(ISNUMBER(VLOOKUP($B1845,Stats!$A$2:$AA$19,2,FALSE))=FALSE,"",IF(ISNUMBER(#REF!),(#REF!-VLOOKUP($B1845,Stats!$A$2:$AA$19,11,FALSE))/VLOOKUP($B1845,Stats!$A$2:$AA$19,25,FALSE),""))</f>
        <v/>
      </c>
      <c r="BM1845" s="46">
        <f>IF(ISNUMBER(VLOOKUP($B1845,Stats!$A$2:$AA$19,2,FALSE))=FALSE,"",IF(ISNUMBER(AA1845),(AA1845-VLOOKUP($B1845,Stats!$A$2:$AA$19,12,FALSE))/VLOOKUP($B1845,Stats!$A$2:$AA$19,26,FALSE),""))</f>
        <v>-0.59809113650936807</v>
      </c>
      <c r="BN1845" s="46" t="str">
        <f>IF(ISNUMBER(VLOOKUP($B1845,Stats!$A$2:$AA$19,2,FALSE))=FALSE,"",IF(ISNUMBER(#REF!),(#REF!-VLOOKUP($B1845,Stats!$A$2:$AA$19,13,FALSE))/VLOOKUP($B1845,Stats!$A$2:$AA$19,27,FALSE),""))</f>
        <v/>
      </c>
      <c r="BO1845" s="46" t="str">
        <f>IF(ISNUMBER(VLOOKUP($B1845,Stats!$A$2:$AA$19,2,FALSE))=FALSE,"",IF(ISNUMBER(#REF!),(#REF!-VLOOKUP($B1845,Stats!$A$2:$AA$19,14,FALSE))/VLOOKUP($B1845,Stats!$A$2:$AB$19,28,FALSE),""))</f>
        <v/>
      </c>
      <c r="BP1845" s="46"/>
      <c r="BQ1845" s="46">
        <f>IF(ISNUMBER(VLOOKUP($B1845,Stats!$A$2:$AA$19,2,FALSE))=FALSE,"",IF(ISNUMBER(BM1845),BM1845,(VLOOKUP($B1845,Stats!$A$2:$AT$19,46,FALSE)-VLOOKUP($B1845,Stats!$A$2:$AA$19,12,FALSE))/VLOOKUP($B1845,Stats!$A$2:$AA$19,26,FALSE)))</f>
        <v>-0.59809113650936807</v>
      </c>
      <c r="BR1845" s="51">
        <f t="shared" si="382"/>
        <v>-0.59809113650936807</v>
      </c>
      <c r="BS1845" s="32" t="str">
        <f t="shared" si="377"/>
        <v>14053_201425</v>
      </c>
      <c r="BT1845" s="53">
        <f t="shared" si="378"/>
        <v>0.39263609309398056</v>
      </c>
    </row>
    <row r="1846" spans="1:72" x14ac:dyDescent="0.15">
      <c r="A1846" s="16">
        <v>14053</v>
      </c>
      <c r="B1846" s="17">
        <v>201426</v>
      </c>
      <c r="C1846" s="3">
        <v>0</v>
      </c>
      <c r="D1846" s="23">
        <v>2.341258996082729E-2</v>
      </c>
      <c r="E1846" s="18">
        <v>4.1379258175690816E-3</v>
      </c>
      <c r="F1846" s="24">
        <v>7</v>
      </c>
      <c r="G1846" s="24">
        <v>3</v>
      </c>
      <c r="H1846" s="20">
        <v>4.0760939375420312E-3</v>
      </c>
      <c r="I1846" s="20">
        <v>-1.7621208843775122E-3</v>
      </c>
      <c r="J1846" s="24">
        <v>5</v>
      </c>
      <c r="K1846" s="24">
        <v>3</v>
      </c>
      <c r="L1846" s="20">
        <v>9.7210865812664693E-3</v>
      </c>
      <c r="M1846" s="20">
        <v>-3.220900062628429E-3</v>
      </c>
      <c r="N1846" s="19">
        <v>1.1234</v>
      </c>
      <c r="O1846" s="19">
        <v>1.0234125899608273</v>
      </c>
      <c r="P1846" s="25">
        <v>41999</v>
      </c>
      <c r="Q1846" s="20">
        <v>-5.2786973248635238E-3</v>
      </c>
      <c r="R1846" s="25">
        <v>41997</v>
      </c>
      <c r="S1846" s="25">
        <f>IF(ISNUMBER(R1846),VLOOKUP(B1846,Index!$B$3:$AB$18,27,FALSE),"")</f>
        <v>41997</v>
      </c>
      <c r="T1846" s="25">
        <f>IF(ISNUMBER($R1846),VLOOKUP($B1846,Index!$B$21:$AB$36,27,FALSE),"")</f>
        <v>41996</v>
      </c>
      <c r="U1846" s="25">
        <f>IF(ISNUMBER($R1846),VLOOKUP($B1846,Index!$B$39:$AB$54,27,FALSE),"")</f>
        <v>41996</v>
      </c>
      <c r="W1846" s="18">
        <v>0.70237769882481871</v>
      </c>
      <c r="X1846" s="19">
        <v>0.7</v>
      </c>
      <c r="Y1846" s="18">
        <v>7.8511622233996103E-2</v>
      </c>
      <c r="Z1846" s="19">
        <f t="shared" si="379"/>
        <v>0</v>
      </c>
      <c r="AA1846" s="21">
        <v>4.4352969151214978</v>
      </c>
      <c r="AB1846" s="3">
        <v>0</v>
      </c>
      <c r="AC1846" s="18">
        <v>0.49333443180644776</v>
      </c>
      <c r="AD1846" s="19">
        <v>0.48999999999999994</v>
      </c>
      <c r="AE1846" s="18">
        <v>6.1640748258137111E-3</v>
      </c>
      <c r="AF1846" s="19">
        <f t="shared" si="380"/>
        <v>0</v>
      </c>
      <c r="AG1846" s="21">
        <v>19.671858725286274</v>
      </c>
      <c r="AH1846" s="3">
        <v>0</v>
      </c>
      <c r="AK1846" t="str">
        <f t="shared" si="387"/>
        <v/>
      </c>
      <c r="AL1846" t="str">
        <f t="shared" si="387"/>
        <v/>
      </c>
      <c r="AM1846" t="str">
        <f t="shared" si="387"/>
        <v/>
      </c>
      <c r="AN1846" t="str">
        <f t="shared" si="387"/>
        <v/>
      </c>
      <c r="AO1846" t="str">
        <f t="shared" si="387"/>
        <v/>
      </c>
      <c r="AP1846">
        <f t="shared" si="387"/>
        <v>4.4352969151214978</v>
      </c>
      <c r="AQ1846" t="str">
        <f t="shared" si="387"/>
        <v/>
      </c>
      <c r="AR1846" t="str">
        <f t="shared" si="387"/>
        <v/>
      </c>
      <c r="AS1846" t="str">
        <f t="shared" si="387"/>
        <v/>
      </c>
      <c r="AT1846" t="str">
        <f t="shared" si="387"/>
        <v/>
      </c>
      <c r="AU1846" t="str">
        <f t="shared" si="387"/>
        <v/>
      </c>
      <c r="AV1846" t="str">
        <f t="shared" si="387"/>
        <v/>
      </c>
      <c r="AW1846" t="str">
        <f t="shared" si="387"/>
        <v/>
      </c>
      <c r="AX1846" t="str">
        <f t="shared" si="387"/>
        <v/>
      </c>
      <c r="AZ1846" s="46">
        <f>IF(ISNUMBER(VLOOKUP($B1846,Stats!$A$2:$AA$19,2,FALSE))=FALSE,"",IF(ISNUMBER(W1846),(W1846-VLOOKUP($B1846,Stats!$A$2:$AA$19,2,FALSE))/VLOOKUP($B1846,Stats!$A$2:$AA$19,16,FALSE),""))</f>
        <v>-4.152081223738241E-2</v>
      </c>
      <c r="BA1846" s="46">
        <f>IF(ISNUMBER(VLOOKUP($B1846,Stats!$A$2:$AA$19,2,FALSE))=FALSE,"",IF(ISNUMBER(X1846),(X1846-VLOOKUP($B1846,Stats!$A$2:$AA$19,3,FALSE))/VLOOKUP($B1846,Stats!$A$2:$AA$19,17,FALSE),""))</f>
        <v>0.82927015326520481</v>
      </c>
      <c r="BB1846" s="46"/>
      <c r="BC1846" s="46"/>
      <c r="BD1846" s="44">
        <f t="shared" si="376"/>
        <v>0.39387467051391123</v>
      </c>
      <c r="BE1846" s="46">
        <f>IF(ISNUMBER(VLOOKUP($B1846,Stats!$A$2:$AA$19,2,FALSE))=FALSE,"",IF(ISNUMBER(Y1846),(Y1846-VLOOKUP($B1846,Stats!$A$2:$AA$19,5,FALSE))/VLOOKUP($B1846,Stats!$A$2:$AA$19,19,FALSE),""))</f>
        <v>-1.0204273501391847</v>
      </c>
      <c r="BF1846" s="46"/>
      <c r="BG1846" s="46"/>
      <c r="BH1846" s="46">
        <f>IF(ISNUMBER(VLOOKUP($B1846,Stats!$A$2:$AA$19,2,FALSE))=FALSE,"",IF(ISNUMBER(Z1846),(Z1846-VLOOKUP($B1846,Stats!$A$2:$AA$19,8,FALSE))/VLOOKUP($B1846,Stats!$A$2:$AA$19,22,FALSE),""))</f>
        <v>-0.60316436580698729</v>
      </c>
      <c r="BI1846" s="46" t="str">
        <f>IF(ISNUMBER(VLOOKUP($B1846,Stats!$A$2:$AA$19,2,FALSE))=FALSE,"",IF(ISNUMBER(#REF!),(#REF!-VLOOKUP($B1846,Stats!$A$2:$AA$19,9,FALSE))/VLOOKUP($B1846,Stats!$A$2:$AA$19,23,FALSE),""))</f>
        <v/>
      </c>
      <c r="BJ1846" s="46" t="str">
        <f>IF(ISNUMBER(VLOOKUP($B1846,Stats!$A$2:$AA$19,2,FALSE))=FALSE,"",IF(ISNUMBER(#REF!),(#REF!-VLOOKUP($B1846,Stats!$A$2:$AA$19,10,FALSE))/VLOOKUP($B1846,Stats!$A$2:$AA$19,24,FALSE),""))</f>
        <v/>
      </c>
      <c r="BK1846" s="44">
        <f t="shared" si="381"/>
        <v>0.53334983535533309</v>
      </c>
      <c r="BL1846" s="46" t="str">
        <f>IF(ISNUMBER(VLOOKUP($B1846,Stats!$A$2:$AA$19,2,FALSE))=FALSE,"",IF(ISNUMBER(#REF!),(#REF!-VLOOKUP($B1846,Stats!$A$2:$AA$19,11,FALSE))/VLOOKUP($B1846,Stats!$A$2:$AA$19,25,FALSE),""))</f>
        <v/>
      </c>
      <c r="BM1846" s="46">
        <f>IF(ISNUMBER(VLOOKUP($B1846,Stats!$A$2:$AA$19,2,FALSE))=FALSE,"",IF(ISNUMBER(AA1846),(AA1846-VLOOKUP($B1846,Stats!$A$2:$AA$19,12,FALSE))/VLOOKUP($B1846,Stats!$A$2:$AA$19,26,FALSE),""))</f>
        <v>0.43056621616484292</v>
      </c>
      <c r="BN1846" s="46" t="str">
        <f>IF(ISNUMBER(VLOOKUP($B1846,Stats!$A$2:$AA$19,2,FALSE))=FALSE,"",IF(ISNUMBER(#REF!),(#REF!-VLOOKUP($B1846,Stats!$A$2:$AA$19,13,FALSE))/VLOOKUP($B1846,Stats!$A$2:$AA$19,27,FALSE),""))</f>
        <v/>
      </c>
      <c r="BO1846" s="46" t="str">
        <f>IF(ISNUMBER(VLOOKUP($B1846,Stats!$A$2:$AA$19,2,FALSE))=FALSE,"",IF(ISNUMBER(#REF!),(#REF!-VLOOKUP($B1846,Stats!$A$2:$AA$19,14,FALSE))/VLOOKUP($B1846,Stats!$A$2:$AB$19,28,FALSE),""))</f>
        <v/>
      </c>
      <c r="BP1846" s="46"/>
      <c r="BQ1846" s="46">
        <f>IF(ISNUMBER(VLOOKUP($B1846,Stats!$A$2:$AA$19,2,FALSE))=FALSE,"",IF(ISNUMBER(BM1846),BM1846,(VLOOKUP($B1846,Stats!$A$2:$AT$19,46,FALSE)-VLOOKUP($B1846,Stats!$A$2:$AA$19,12,FALSE))/VLOOKUP($B1846,Stats!$A$2:$AA$19,26,FALSE)))</f>
        <v>0.43056621616484292</v>
      </c>
      <c r="BR1846" s="51">
        <f t="shared" si="382"/>
        <v>0.43056621616484292</v>
      </c>
      <c r="BS1846" s="32" t="str">
        <f t="shared" si="377"/>
        <v>14053_201426</v>
      </c>
      <c r="BT1846" s="53">
        <f t="shared" si="378"/>
        <v>0.48489807854895067</v>
      </c>
    </row>
    <row r="1847" spans="1:72" x14ac:dyDescent="0.15">
      <c r="A1847" s="16">
        <v>14053</v>
      </c>
      <c r="B1847" s="17">
        <v>201427</v>
      </c>
      <c r="C1847" s="3">
        <v>0</v>
      </c>
      <c r="D1847" s="23">
        <v>7.0322236069075839E-3</v>
      </c>
      <c r="E1847" s="18">
        <v>2.3934762899240564E-3</v>
      </c>
      <c r="F1847" s="24">
        <v>3</v>
      </c>
      <c r="G1847" s="24">
        <v>0</v>
      </c>
      <c r="H1847" s="20">
        <v>2.340504757254299E-3</v>
      </c>
      <c r="I1847" s="20" t="s">
        <v>25</v>
      </c>
      <c r="J1847" s="24">
        <v>3</v>
      </c>
      <c r="K1847" s="24">
        <v>0</v>
      </c>
      <c r="L1847" s="20">
        <v>5.0738828556169402E-3</v>
      </c>
      <c r="M1847" s="20">
        <v>6.1996280223186595E-4</v>
      </c>
      <c r="N1847" s="19">
        <v>1.1313</v>
      </c>
      <c r="O1847" s="19">
        <v>1.0019484545213002</v>
      </c>
      <c r="P1847" s="25">
        <v>42004</v>
      </c>
      <c r="Q1847" s="20">
        <v>0</v>
      </c>
      <c r="R1847" s="25">
        <v>42002</v>
      </c>
      <c r="S1847" s="25">
        <f>IF(ISNUMBER(R1847),VLOOKUP(B1847,Index!$B$3:$AB$18,27,FALSE),"")</f>
        <v>42002</v>
      </c>
      <c r="T1847" s="25">
        <f>IF(ISNUMBER($R1847),VLOOKUP($B1847,Index!$B$21:$AB$36,27,FALSE),"")</f>
        <v>42003</v>
      </c>
      <c r="U1847" s="25">
        <f>IF(ISNUMBER($R1847),VLOOKUP($B1847,Index!$B$39:$AB$54,27,FALSE),"")</f>
        <v>42003</v>
      </c>
      <c r="W1847" s="18">
        <v>0.84386683282891006</v>
      </c>
      <c r="X1847" s="19">
        <v>1</v>
      </c>
      <c r="Y1847" s="18">
        <v>4.5413019610617229E-2</v>
      </c>
      <c r="Z1847" s="19">
        <f t="shared" si="379"/>
        <v>0</v>
      </c>
      <c r="AA1847" s="21" t="s">
        <v>25</v>
      </c>
      <c r="AB1847" s="3">
        <v>0</v>
      </c>
      <c r="AC1847" s="18">
        <v>0.7121112315486956</v>
      </c>
      <c r="AD1847" s="19">
        <v>1</v>
      </c>
      <c r="AE1847" s="18">
        <v>2.0623423501543049E-3</v>
      </c>
      <c r="AF1847" s="19">
        <f t="shared" si="380"/>
        <v>0</v>
      </c>
      <c r="AG1847" s="21" t="s">
        <v>25</v>
      </c>
      <c r="AH1847" s="3">
        <v>0</v>
      </c>
      <c r="AK1847" t="str">
        <f t="shared" si="387"/>
        <v/>
      </c>
      <c r="AL1847" t="str">
        <f t="shared" si="387"/>
        <v/>
      </c>
      <c r="AM1847" t="str">
        <f t="shared" si="387"/>
        <v/>
      </c>
      <c r="AN1847" t="str">
        <f t="shared" si="387"/>
        <v/>
      </c>
      <c r="AO1847" t="str">
        <f t="shared" si="387"/>
        <v/>
      </c>
      <c r="AP1847" t="str">
        <f t="shared" si="387"/>
        <v/>
      </c>
      <c r="AQ1847" t="str">
        <f t="shared" si="387"/>
        <v/>
      </c>
      <c r="AR1847" t="str">
        <f t="shared" si="387"/>
        <v/>
      </c>
      <c r="AS1847" t="str">
        <f t="shared" si="387"/>
        <v/>
      </c>
      <c r="AT1847" t="str">
        <f t="shared" si="387"/>
        <v/>
      </c>
      <c r="AU1847" t="str">
        <f t="shared" si="387"/>
        <v/>
      </c>
      <c r="AV1847" t="str">
        <f t="shared" si="387"/>
        <v/>
      </c>
      <c r="AW1847" t="str">
        <f t="shared" si="387"/>
        <v/>
      </c>
      <c r="AX1847" t="str">
        <f t="shared" si="387"/>
        <v/>
      </c>
      <c r="AZ1847" s="46">
        <f>IF(ISNUMBER(VLOOKUP($B1847,Stats!$A$2:$AA$19,2,FALSE))=FALSE,"",IF(ISNUMBER(W1847),(W1847-VLOOKUP($B1847,Stats!$A$2:$AA$19,2,FALSE))/VLOOKUP($B1847,Stats!$A$2:$AA$19,16,FALSE),""))</f>
        <v>-9.7968664986580172E-3</v>
      </c>
      <c r="BA1847" s="46">
        <f>IF(ISNUMBER(VLOOKUP($B1847,Stats!$A$2:$AA$19,2,FALSE))=FALSE,"",IF(ISNUMBER(X1847),(X1847-VLOOKUP($B1847,Stats!$A$2:$AA$19,3,FALSE))/VLOOKUP($B1847,Stats!$A$2:$AA$19,17,FALSE),""))</f>
        <v>1.4327788106821593</v>
      </c>
      <c r="BB1847" s="46"/>
      <c r="BC1847" s="46"/>
      <c r="BD1847" s="44">
        <f t="shared" si="376"/>
        <v>0.71149097209175061</v>
      </c>
      <c r="BE1847" s="46">
        <f>IF(ISNUMBER(VLOOKUP($B1847,Stats!$A$2:$AA$19,2,FALSE))=FALSE,"",IF(ISNUMBER(Y1847),(Y1847-VLOOKUP($B1847,Stats!$A$2:$AA$19,5,FALSE))/VLOOKUP($B1847,Stats!$A$2:$AA$19,19,FALSE),""))</f>
        <v>-1.0676680673607974</v>
      </c>
      <c r="BF1847" s="46"/>
      <c r="BG1847" s="46"/>
      <c r="BH1847" s="46">
        <f>IF(ISNUMBER(VLOOKUP($B1847,Stats!$A$2:$AA$19,2,FALSE))=FALSE,"",IF(ISNUMBER(Z1847),(Z1847-VLOOKUP($B1847,Stats!$A$2:$AA$19,8,FALSE))/VLOOKUP($B1847,Stats!$A$2:$AA$19,22,FALSE),""))</f>
        <v>-1.3068976797370631</v>
      </c>
      <c r="BI1847" s="46" t="str">
        <f>IF(ISNUMBER(VLOOKUP($B1847,Stats!$A$2:$AA$19,2,FALSE))=FALSE,"",IF(ISNUMBER(#REF!),(#REF!-VLOOKUP($B1847,Stats!$A$2:$AA$19,9,FALSE))/VLOOKUP($B1847,Stats!$A$2:$AA$19,23,FALSE),""))</f>
        <v/>
      </c>
      <c r="BJ1847" s="46" t="str">
        <f>IF(ISNUMBER(VLOOKUP($B1847,Stats!$A$2:$AA$19,2,FALSE))=FALSE,"",IF(ISNUMBER(#REF!),(#REF!-VLOOKUP($B1847,Stats!$A$2:$AA$19,10,FALSE))/VLOOKUP($B1847,Stats!$A$2:$AA$19,24,FALSE),""))</f>
        <v/>
      </c>
      <c r="BK1847" s="44">
        <f t="shared" si="381"/>
        <v>0.35529834323143933</v>
      </c>
      <c r="BL1847" s="46" t="str">
        <f>IF(ISNUMBER(VLOOKUP($B1847,Stats!$A$2:$AA$19,2,FALSE))=FALSE,"",IF(ISNUMBER(#REF!),(#REF!-VLOOKUP($B1847,Stats!$A$2:$AA$19,11,FALSE))/VLOOKUP($B1847,Stats!$A$2:$AA$19,25,FALSE),""))</f>
        <v/>
      </c>
      <c r="BM1847" s="46" t="str">
        <f>IF(ISNUMBER(VLOOKUP($B1847,Stats!$A$2:$AA$19,2,FALSE))=FALSE,"",IF(ISNUMBER(AA1847),(AA1847-VLOOKUP($B1847,Stats!$A$2:$AA$19,12,FALSE))/VLOOKUP($B1847,Stats!$A$2:$AA$19,26,FALSE),""))</f>
        <v/>
      </c>
      <c r="BN1847" s="46" t="str">
        <f>IF(ISNUMBER(VLOOKUP($B1847,Stats!$A$2:$AA$19,2,FALSE))=FALSE,"",IF(ISNUMBER(#REF!),(#REF!-VLOOKUP($B1847,Stats!$A$2:$AA$19,13,FALSE))/VLOOKUP($B1847,Stats!$A$2:$AA$19,27,FALSE),""))</f>
        <v/>
      </c>
      <c r="BO1847" s="46" t="str">
        <f>IF(ISNUMBER(VLOOKUP($B1847,Stats!$A$2:$AA$19,2,FALSE))=FALSE,"",IF(ISNUMBER(#REF!),(#REF!-VLOOKUP($B1847,Stats!$A$2:$AA$19,14,FALSE))/VLOOKUP($B1847,Stats!$A$2:$AB$19,28,FALSE),""))</f>
        <v/>
      </c>
      <c r="BP1847" s="46"/>
      <c r="BQ1847" s="46">
        <f>IF(ISNUMBER(VLOOKUP($B1847,Stats!$A$2:$AA$19,2,FALSE))=FALSE,"",IF(ISNUMBER(BM1847),BM1847,(VLOOKUP($B1847,Stats!$A$2:$AT$19,46,FALSE)-VLOOKUP($B1847,Stats!$A$2:$AA$19,12,FALSE))/VLOOKUP($B1847,Stats!$A$2:$AA$19,26,FALSE)))</f>
        <v>-0.46642635650749076</v>
      </c>
      <c r="BR1847" s="51">
        <f t="shared" si="382"/>
        <v>-0.46642635650749076</v>
      </c>
      <c r="BS1847" s="32" t="str">
        <f t="shared" si="377"/>
        <v>14053_201427</v>
      </c>
      <c r="BT1847" s="53">
        <f t="shared" si="378"/>
        <v>0.26219192905571559</v>
      </c>
    </row>
    <row r="1848" spans="1:72" x14ac:dyDescent="0.15">
      <c r="A1848" s="16">
        <v>14053</v>
      </c>
      <c r="B1848" s="17">
        <v>201501</v>
      </c>
      <c r="C1848" s="3">
        <v>0</v>
      </c>
      <c r="D1848" s="23">
        <v>2.192168301953501E-2</v>
      </c>
      <c r="E1848" s="18">
        <v>5.4710689630047141E-3</v>
      </c>
      <c r="F1848" s="24">
        <v>4</v>
      </c>
      <c r="G1848" s="24">
        <v>1</v>
      </c>
      <c r="H1848" s="20">
        <v>6.3528498458431115E-3</v>
      </c>
      <c r="I1848" s="20">
        <v>-3.6197535120229274E-3</v>
      </c>
      <c r="J1848" s="24">
        <v>4</v>
      </c>
      <c r="K1848" s="24">
        <v>1</v>
      </c>
      <c r="L1848" s="20">
        <v>9.5013947001394428E-3</v>
      </c>
      <c r="M1848" s="20">
        <v>-3.6197535120229274E-3</v>
      </c>
      <c r="N1848" s="19">
        <v>1.1603000000000001</v>
      </c>
      <c r="O1848" s="19">
        <v>1.0162914951388282</v>
      </c>
      <c r="P1848" s="25">
        <v>42012</v>
      </c>
      <c r="Q1848" s="20">
        <v>-3.6197535120229274E-3</v>
      </c>
      <c r="R1848" s="25">
        <v>42013</v>
      </c>
      <c r="S1848" s="25">
        <f>IF(ISNUMBER(R1848),VLOOKUP(B1848,Index!$B$3:$AB$18,27,FALSE),"")</f>
        <v>42013</v>
      </c>
      <c r="T1848" s="25">
        <f>IF(ISNUMBER($R1848),VLOOKUP($B1848,Index!$B$21:$AB$36,27,FALSE),"")</f>
        <v>42013</v>
      </c>
      <c r="U1848" s="25">
        <f>IF(ISNUMBER($R1848),VLOOKUP($B1848,Index!$B$39:$AB$54,27,FALSE),"")</f>
        <v>42011</v>
      </c>
      <c r="W1848" s="18">
        <v>1.5783611774065205</v>
      </c>
      <c r="X1848" s="19">
        <v>0.8</v>
      </c>
      <c r="Y1848" s="18">
        <v>0.10380623495370234</v>
      </c>
      <c r="Z1848" s="19">
        <f t="shared" si="379"/>
        <v>0</v>
      </c>
      <c r="AA1848" s="21">
        <v>6.0561259065631532</v>
      </c>
      <c r="AB1848" s="3">
        <v>0</v>
      </c>
      <c r="AC1848" s="18">
        <v>2.4912240063440976</v>
      </c>
      <c r="AD1848" s="19">
        <v>0.64000000000000012</v>
      </c>
      <c r="AE1848" s="18">
        <v>1.0775734415263253E-2</v>
      </c>
      <c r="AF1848" s="19">
        <f t="shared" si="380"/>
        <v>0</v>
      </c>
      <c r="AG1848" s="21">
        <v>36.676660996145372</v>
      </c>
      <c r="AH1848" s="3">
        <v>0</v>
      </c>
      <c r="AK1848" t="str">
        <f t="shared" si="387"/>
        <v/>
      </c>
      <c r="AL1848" t="str">
        <f t="shared" si="387"/>
        <v/>
      </c>
      <c r="AM1848" t="str">
        <f t="shared" si="387"/>
        <v/>
      </c>
      <c r="AN1848" t="str">
        <f t="shared" si="387"/>
        <v/>
      </c>
      <c r="AO1848" t="str">
        <f t="shared" si="387"/>
        <v/>
      </c>
      <c r="AP1848" t="str">
        <f t="shared" si="387"/>
        <v/>
      </c>
      <c r="AQ1848" t="str">
        <f t="shared" si="387"/>
        <v/>
      </c>
      <c r="AR1848">
        <f t="shared" si="387"/>
        <v>6.0561259065631532</v>
      </c>
      <c r="AS1848" t="str">
        <f t="shared" si="387"/>
        <v/>
      </c>
      <c r="AT1848" t="str">
        <f t="shared" si="387"/>
        <v/>
      </c>
      <c r="AU1848" t="str">
        <f t="shared" si="387"/>
        <v/>
      </c>
      <c r="AV1848" t="str">
        <f t="shared" si="387"/>
        <v/>
      </c>
      <c r="AW1848" t="str">
        <f t="shared" si="387"/>
        <v/>
      </c>
      <c r="AX1848" t="str">
        <f t="shared" si="387"/>
        <v/>
      </c>
      <c r="AZ1848" s="46">
        <f>IF(ISNUMBER(VLOOKUP($B1848,Stats!$A$2:$AA$19,2,FALSE))=FALSE,"",IF(ISNUMBER(W1848),(W1848-VLOOKUP($B1848,Stats!$A$2:$AA$19,2,FALSE))/VLOOKUP($B1848,Stats!$A$2:$AA$19,16,FALSE),""))</f>
        <v>0.12642165328888658</v>
      </c>
      <c r="BA1848" s="46">
        <f>IF(ISNUMBER(VLOOKUP($B1848,Stats!$A$2:$AA$19,2,FALSE))=FALSE,"",IF(ISNUMBER(X1848),(X1848-VLOOKUP($B1848,Stats!$A$2:$AA$19,3,FALSE))/VLOOKUP($B1848,Stats!$A$2:$AA$19,17,FALSE),""))</f>
        <v>1.3475254634508442</v>
      </c>
      <c r="BB1848" s="46"/>
      <c r="BC1848" s="46"/>
      <c r="BD1848" s="44">
        <f t="shared" si="376"/>
        <v>0.73697355836986544</v>
      </c>
      <c r="BE1848" s="46">
        <f>IF(ISNUMBER(VLOOKUP($B1848,Stats!$A$2:$AA$19,2,FALSE))=FALSE,"",IF(ISNUMBER(Y1848),(Y1848-VLOOKUP($B1848,Stats!$A$2:$AA$19,5,FALSE))/VLOOKUP($B1848,Stats!$A$2:$AA$19,19,FALSE),""))</f>
        <v>-0.81662921206264849</v>
      </c>
      <c r="BF1848" s="46"/>
      <c r="BG1848" s="46"/>
      <c r="BH1848" s="46">
        <f>IF(ISNUMBER(VLOOKUP($B1848,Stats!$A$2:$AA$19,2,FALSE))=FALSE,"",IF(ISNUMBER(Z1848),(Z1848-VLOOKUP($B1848,Stats!$A$2:$AA$19,8,FALSE))/VLOOKUP($B1848,Stats!$A$2:$AA$19,22,FALSE),""))</f>
        <v>-0.58823842946080296</v>
      </c>
      <c r="BI1848" s="46" t="str">
        <f>IF(ISNUMBER(VLOOKUP($B1848,Stats!$A$2:$AA$19,2,FALSE))=FALSE,"",IF(ISNUMBER(#REF!),(#REF!-VLOOKUP($B1848,Stats!$A$2:$AA$19,9,FALSE))/VLOOKUP($B1848,Stats!$A$2:$AA$19,23,FALSE),""))</f>
        <v/>
      </c>
      <c r="BJ1848" s="46" t="str">
        <f>IF(ISNUMBER(VLOOKUP($B1848,Stats!$A$2:$AA$19,2,FALSE))=FALSE,"",IF(ISNUMBER(#REF!),(#REF!-VLOOKUP($B1848,Stats!$A$2:$AA$19,10,FALSE))/VLOOKUP($B1848,Stats!$A$2:$AA$19,24,FALSE),""))</f>
        <v/>
      </c>
      <c r="BK1848" s="44">
        <f t="shared" si="381"/>
        <v>0.39516891960561296</v>
      </c>
      <c r="BL1848" s="46" t="str">
        <f>IF(ISNUMBER(VLOOKUP($B1848,Stats!$A$2:$AA$19,2,FALSE))=FALSE,"",IF(ISNUMBER(#REF!),(#REF!-VLOOKUP($B1848,Stats!$A$2:$AA$19,11,FALSE))/VLOOKUP($B1848,Stats!$A$2:$AA$19,25,FALSE),""))</f>
        <v/>
      </c>
      <c r="BM1848" s="46">
        <f>IF(ISNUMBER(VLOOKUP($B1848,Stats!$A$2:$AA$19,2,FALSE))=FALSE,"",IF(ISNUMBER(AA1848),(AA1848-VLOOKUP($B1848,Stats!$A$2:$AA$19,12,FALSE))/VLOOKUP($B1848,Stats!$A$2:$AA$19,26,FALSE),""))</f>
        <v>7.6559884586653845E-2</v>
      </c>
      <c r="BN1848" s="46" t="str">
        <f>IF(ISNUMBER(VLOOKUP($B1848,Stats!$A$2:$AA$19,2,FALSE))=FALSE,"",IF(ISNUMBER(#REF!),(#REF!-VLOOKUP($B1848,Stats!$A$2:$AA$19,13,FALSE))/VLOOKUP($B1848,Stats!$A$2:$AA$19,27,FALSE),""))</f>
        <v/>
      </c>
      <c r="BO1848" s="46" t="str">
        <f>IF(ISNUMBER(VLOOKUP($B1848,Stats!$A$2:$AA$19,2,FALSE))=FALSE,"",IF(ISNUMBER(#REF!),(#REF!-VLOOKUP($B1848,Stats!$A$2:$AA$19,14,FALSE))/VLOOKUP($B1848,Stats!$A$2:$AB$19,28,FALSE),""))</f>
        <v/>
      </c>
      <c r="BP1848" s="46"/>
      <c r="BQ1848" s="46">
        <f>IF(ISNUMBER(VLOOKUP($B1848,Stats!$A$2:$AA$19,2,FALSE))=FALSE,"",IF(ISNUMBER(BM1848),BM1848,(VLOOKUP($B1848,Stats!$A$2:$AT$19,46,FALSE)-VLOOKUP($B1848,Stats!$A$2:$AA$19,12,FALSE))/VLOOKUP($B1848,Stats!$A$2:$AA$19,26,FALSE)))</f>
        <v>7.6559884586653845E-2</v>
      </c>
      <c r="BR1848" s="51">
        <f t="shared" si="382"/>
        <v>7.6559884586653845E-2</v>
      </c>
      <c r="BS1848" s="32" t="str">
        <f t="shared" si="377"/>
        <v>14053_201501</v>
      </c>
      <c r="BT1848" s="53">
        <f t="shared" si="378"/>
        <v>0.39980804035467166</v>
      </c>
    </row>
    <row r="1849" spans="1:72" x14ac:dyDescent="0.15">
      <c r="A1849" s="16">
        <v>14053</v>
      </c>
      <c r="B1849" s="17">
        <v>201502</v>
      </c>
      <c r="C1849" s="3">
        <v>0</v>
      </c>
      <c r="D1849" s="23">
        <v>1.3234149295043851E-2</v>
      </c>
      <c r="E1849" s="18">
        <v>5.2089263741720432E-3</v>
      </c>
      <c r="F1849" s="24">
        <v>7</v>
      </c>
      <c r="G1849" s="24">
        <v>3</v>
      </c>
      <c r="H1849" s="20">
        <v>3.9148696483502898E-3</v>
      </c>
      <c r="I1849" s="20">
        <v>-4.7086520346853638E-3</v>
      </c>
      <c r="J1849" s="24">
        <v>4</v>
      </c>
      <c r="K1849" s="24">
        <v>2</v>
      </c>
      <c r="L1849" s="20">
        <v>8.5521769177610008E-3</v>
      </c>
      <c r="M1849" s="20">
        <v>-9.0167453842852074E-3</v>
      </c>
      <c r="N1849" s="19">
        <v>1.1714</v>
      </c>
      <c r="O1849" s="19">
        <v>1.0149900355255177</v>
      </c>
      <c r="P1849" s="25">
        <v>42027</v>
      </c>
      <c r="Q1849" s="20">
        <v>-9.0167453842852074E-3</v>
      </c>
      <c r="R1849" s="25">
        <v>42024</v>
      </c>
      <c r="S1849" s="25">
        <f>IF(ISNUMBER(R1849),VLOOKUP(B1849,Index!$B$3:$AB$18,27,FALSE),"")</f>
        <v>42023</v>
      </c>
      <c r="T1849" s="25">
        <f>IF(ISNUMBER($R1849),VLOOKUP($B1849,Index!$B$21:$AB$36,27,FALSE),"")</f>
        <v>42023</v>
      </c>
      <c r="U1849" s="25">
        <f>IF(ISNUMBER($R1849),VLOOKUP($B1849,Index!$B$39:$AB$54,27,FALSE),"")</f>
        <v>42027</v>
      </c>
      <c r="W1849" s="18">
        <v>0.39702447885131553</v>
      </c>
      <c r="X1849" s="19">
        <v>0.7</v>
      </c>
      <c r="Y1849" s="18">
        <v>9.8832429039036773E-2</v>
      </c>
      <c r="Z1849" s="19">
        <f t="shared" si="379"/>
        <v>1</v>
      </c>
      <c r="AA1849" s="21">
        <v>1.4677301765788935</v>
      </c>
      <c r="AB1849" s="3">
        <v>0</v>
      </c>
      <c r="AC1849" s="18">
        <v>0.15762843680715868</v>
      </c>
      <c r="AD1849" s="19">
        <v>0.48999999999999994</v>
      </c>
      <c r="AE1849" s="18">
        <v>9.7678490297562395E-3</v>
      </c>
      <c r="AF1849" s="19">
        <f t="shared" si="380"/>
        <v>1</v>
      </c>
      <c r="AG1849" s="21">
        <v>2.1542318712403099</v>
      </c>
      <c r="AH1849" s="3">
        <v>0</v>
      </c>
      <c r="AK1849" t="str">
        <f t="shared" si="387"/>
        <v/>
      </c>
      <c r="AL1849" t="str">
        <f t="shared" si="387"/>
        <v/>
      </c>
      <c r="AM1849" t="str">
        <f t="shared" si="387"/>
        <v/>
      </c>
      <c r="AN1849" t="str">
        <f t="shared" si="387"/>
        <v/>
      </c>
      <c r="AO1849" t="str">
        <f t="shared" si="387"/>
        <v/>
      </c>
      <c r="AP1849" t="str">
        <f t="shared" si="387"/>
        <v/>
      </c>
      <c r="AQ1849" t="str">
        <f t="shared" si="387"/>
        <v/>
      </c>
      <c r="AR1849" t="str">
        <f t="shared" si="387"/>
        <v/>
      </c>
      <c r="AS1849">
        <f t="shared" si="387"/>
        <v>1.4677301765788935</v>
      </c>
      <c r="AT1849" t="str">
        <f t="shared" si="387"/>
        <v/>
      </c>
      <c r="AU1849" t="str">
        <f t="shared" si="387"/>
        <v/>
      </c>
      <c r="AV1849" t="str">
        <f t="shared" si="387"/>
        <v/>
      </c>
      <c r="AW1849" t="str">
        <f t="shared" si="387"/>
        <v/>
      </c>
      <c r="AX1849" t="str">
        <f t="shared" si="387"/>
        <v/>
      </c>
      <c r="AZ1849" s="46">
        <f>IF(ISNUMBER(VLOOKUP($B1849,Stats!$A$2:$AA$19,2,FALSE))=FALSE,"",IF(ISNUMBER(W1849),(W1849-VLOOKUP($B1849,Stats!$A$2:$AA$19,2,FALSE))/VLOOKUP($B1849,Stats!$A$2:$AA$19,16,FALSE),""))</f>
        <v>-0.44388273728017252</v>
      </c>
      <c r="BA1849" s="46">
        <f>IF(ISNUMBER(VLOOKUP($B1849,Stats!$A$2:$AA$19,2,FALSE))=FALSE,"",IF(ISNUMBER(X1849),(X1849-VLOOKUP($B1849,Stats!$A$2:$AA$19,3,FALSE))/VLOOKUP($B1849,Stats!$A$2:$AA$19,17,FALSE),""))</f>
        <v>0.38056958571220034</v>
      </c>
      <c r="BB1849" s="46"/>
      <c r="BC1849" s="46"/>
      <c r="BD1849" s="44">
        <f t="shared" si="376"/>
        <v>-3.1656575783986091E-2</v>
      </c>
      <c r="BE1849" s="46">
        <f>IF(ISNUMBER(VLOOKUP($B1849,Stats!$A$2:$AA$19,2,FALSE))=FALSE,"",IF(ISNUMBER(Y1849),(Y1849-VLOOKUP($B1849,Stats!$A$2:$AA$19,5,FALSE))/VLOOKUP($B1849,Stats!$A$2:$AA$19,19,FALSE),""))</f>
        <v>-1.0094105907374142</v>
      </c>
      <c r="BF1849" s="46"/>
      <c r="BG1849" s="46"/>
      <c r="BH1849" s="46">
        <f>IF(ISNUMBER(VLOOKUP($B1849,Stats!$A$2:$AA$19,2,FALSE))=FALSE,"",IF(ISNUMBER(Z1849),(Z1849-VLOOKUP($B1849,Stats!$A$2:$AA$19,8,FALSE))/VLOOKUP($B1849,Stats!$A$2:$AA$19,22,FALSE),""))</f>
        <v>0.13953358261751861</v>
      </c>
      <c r="BI1849" s="46" t="str">
        <f>IF(ISNUMBER(VLOOKUP($B1849,Stats!$A$2:$AA$19,2,FALSE))=FALSE,"",IF(ISNUMBER(#REF!),(#REF!-VLOOKUP($B1849,Stats!$A$2:$AA$19,9,FALSE))/VLOOKUP($B1849,Stats!$A$2:$AA$19,23,FALSE),""))</f>
        <v/>
      </c>
      <c r="BJ1849" s="46" t="str">
        <f>IF(ISNUMBER(VLOOKUP($B1849,Stats!$A$2:$AA$19,2,FALSE))=FALSE,"",IF(ISNUMBER(#REF!),(#REF!-VLOOKUP($B1849,Stats!$A$2:$AA$19,10,FALSE))/VLOOKUP($B1849,Stats!$A$2:$AA$19,24,FALSE),""))</f>
        <v/>
      </c>
      <c r="BK1849" s="44">
        <f t="shared" si="381"/>
        <v>0.74844748830144547</v>
      </c>
      <c r="BL1849" s="46" t="str">
        <f>IF(ISNUMBER(VLOOKUP($B1849,Stats!$A$2:$AA$19,2,FALSE))=FALSE,"",IF(ISNUMBER(#REF!),(#REF!-VLOOKUP($B1849,Stats!$A$2:$AA$19,11,FALSE))/VLOOKUP($B1849,Stats!$A$2:$AA$19,25,FALSE),""))</f>
        <v/>
      </c>
      <c r="BM1849" s="46">
        <f>IF(ISNUMBER(VLOOKUP($B1849,Stats!$A$2:$AA$19,2,FALSE))=FALSE,"",IF(ISNUMBER(AA1849),(AA1849-VLOOKUP($B1849,Stats!$A$2:$AA$19,12,FALSE))/VLOOKUP($B1849,Stats!$A$2:$AA$19,26,FALSE),""))</f>
        <v>-0.16578637153675299</v>
      </c>
      <c r="BN1849" s="46" t="str">
        <f>IF(ISNUMBER(VLOOKUP($B1849,Stats!$A$2:$AA$19,2,FALSE))=FALSE,"",IF(ISNUMBER(#REF!),(#REF!-VLOOKUP($B1849,Stats!$A$2:$AA$19,13,FALSE))/VLOOKUP($B1849,Stats!$A$2:$AA$19,27,FALSE),""))</f>
        <v/>
      </c>
      <c r="BO1849" s="46" t="str">
        <f>IF(ISNUMBER(VLOOKUP($B1849,Stats!$A$2:$AA$19,2,FALSE))=FALSE,"",IF(ISNUMBER(#REF!),(#REF!-VLOOKUP($B1849,Stats!$A$2:$AA$19,14,FALSE))/VLOOKUP($B1849,Stats!$A$2:$AB$19,28,FALSE),""))</f>
        <v/>
      </c>
      <c r="BP1849" s="46"/>
      <c r="BQ1849" s="46">
        <f>IF(ISNUMBER(VLOOKUP($B1849,Stats!$A$2:$AA$19,2,FALSE))=FALSE,"",IF(ISNUMBER(BM1849),BM1849,(VLOOKUP($B1849,Stats!$A$2:$AT$19,46,FALSE)-VLOOKUP($B1849,Stats!$A$2:$AA$19,12,FALSE))/VLOOKUP($B1849,Stats!$A$2:$AA$19,26,FALSE)))</f>
        <v>-0.16578637153675299</v>
      </c>
      <c r="BR1849" s="51">
        <f t="shared" si="382"/>
        <v>-0.16578637153675299</v>
      </c>
      <c r="BS1849" s="32" t="str">
        <f t="shared" si="377"/>
        <v>14053_201502</v>
      </c>
      <c r="BT1849" s="53">
        <f t="shared" si="378"/>
        <v>0.40957990351671947</v>
      </c>
    </row>
    <row r="1850" spans="1:72" x14ac:dyDescent="0.15">
      <c r="A1850" s="16">
        <v>14053</v>
      </c>
      <c r="B1850" s="17">
        <v>201503</v>
      </c>
      <c r="C1850" s="3">
        <v>0</v>
      </c>
      <c r="D1850" s="23">
        <v>-3.5854533037390501E-3</v>
      </c>
      <c r="E1850" s="18">
        <v>1.384221933010446E-3</v>
      </c>
      <c r="F1850" s="24">
        <v>3</v>
      </c>
      <c r="G1850" s="24">
        <v>7</v>
      </c>
      <c r="H1850" s="20">
        <v>1.3687386246254984E-3</v>
      </c>
      <c r="I1850" s="20">
        <v>-1.0984069745124669E-3</v>
      </c>
      <c r="J1850" s="24">
        <v>1</v>
      </c>
      <c r="K1850" s="24">
        <v>6</v>
      </c>
      <c r="L1850" s="20">
        <v>2.3903022024927001E-3</v>
      </c>
      <c r="M1850" s="20">
        <v>-1.9696839941765187E-3</v>
      </c>
      <c r="N1850" s="19">
        <v>1.1741999999999999</v>
      </c>
      <c r="O1850" s="19">
        <v>1</v>
      </c>
      <c r="P1850" s="25">
        <v>42030</v>
      </c>
      <c r="Q1850" s="20">
        <v>-7.4944643161301006E-3</v>
      </c>
      <c r="R1850" s="25">
        <v>42038</v>
      </c>
      <c r="S1850" s="25">
        <f>IF(ISNUMBER(R1850),VLOOKUP(B1850,Index!$B$3:$AB$18,27,FALSE),"")</f>
        <v>42041</v>
      </c>
      <c r="T1850" s="25">
        <f>IF(ISNUMBER($R1850),VLOOKUP($B1850,Index!$B$21:$AB$36,27,FALSE),"")</f>
        <v>42041</v>
      </c>
      <c r="U1850" s="25">
        <f>IF(ISNUMBER($R1850),VLOOKUP($B1850,Index!$B$39:$AB$54,27,FALSE),"")</f>
        <v>42034</v>
      </c>
      <c r="W1850" s="18">
        <v>-0.1075635991121715</v>
      </c>
      <c r="X1850" s="19">
        <v>0.3</v>
      </c>
      <c r="Y1850" s="18">
        <v>2.6263764572844146E-2</v>
      </c>
      <c r="Z1850" s="19">
        <f t="shared" si="379"/>
        <v>3</v>
      </c>
      <c r="AA1850" s="21" t="s">
        <v>25</v>
      </c>
      <c r="AB1850" s="3">
        <v>0</v>
      </c>
      <c r="AC1850" s="18">
        <v>1.1569927853963942E-2</v>
      </c>
      <c r="AD1850" s="19">
        <v>0.09</v>
      </c>
      <c r="AE1850" s="18">
        <v>6.8978532953778318E-4</v>
      </c>
      <c r="AF1850" s="19">
        <f t="shared" si="380"/>
        <v>9</v>
      </c>
      <c r="AG1850" s="21" t="s">
        <v>25</v>
      </c>
      <c r="AH1850" s="3">
        <v>0</v>
      </c>
      <c r="AK1850" t="str">
        <f t="shared" si="387"/>
        <v/>
      </c>
      <c r="AL1850" t="str">
        <f t="shared" si="387"/>
        <v/>
      </c>
      <c r="AM1850" t="str">
        <f t="shared" si="387"/>
        <v/>
      </c>
      <c r="AN1850" t="str">
        <f t="shared" si="387"/>
        <v/>
      </c>
      <c r="AO1850" t="str">
        <f t="shared" si="387"/>
        <v/>
      </c>
      <c r="AP1850" t="str">
        <f t="shared" si="387"/>
        <v/>
      </c>
      <c r="AQ1850" t="str">
        <f t="shared" si="387"/>
        <v/>
      </c>
      <c r="AR1850" t="str">
        <f t="shared" si="387"/>
        <v/>
      </c>
      <c r="AS1850" t="str">
        <f t="shared" si="387"/>
        <v/>
      </c>
      <c r="AT1850" t="str">
        <f t="shared" si="387"/>
        <v/>
      </c>
      <c r="AU1850" t="str">
        <f t="shared" si="387"/>
        <v/>
      </c>
      <c r="AV1850" t="str">
        <f t="shared" si="387"/>
        <v/>
      </c>
      <c r="AW1850" t="str">
        <f t="shared" si="387"/>
        <v/>
      </c>
      <c r="AX1850" t="str">
        <f t="shared" si="387"/>
        <v/>
      </c>
      <c r="AZ1850" s="46">
        <f>IF(ISNUMBER(VLOOKUP($B1850,Stats!$A$2:$AA$19,2,FALSE))=FALSE,"",IF(ISNUMBER(W1850),(W1850-VLOOKUP($B1850,Stats!$A$2:$AA$19,2,FALSE))/VLOOKUP($B1850,Stats!$A$2:$AA$19,16,FALSE),""))</f>
        <v>0.53600745182308862</v>
      </c>
      <c r="BA1850" s="46">
        <f>IF(ISNUMBER(VLOOKUP($B1850,Stats!$A$2:$AA$19,2,FALSE))=FALSE,"",IF(ISNUMBER(X1850),(X1850-VLOOKUP($B1850,Stats!$A$2:$AA$19,3,FALSE))/VLOOKUP($B1850,Stats!$A$2:$AA$19,17,FALSE),""))</f>
        <v>-0.45237065647630298</v>
      </c>
      <c r="BB1850" s="46"/>
      <c r="BC1850" s="46"/>
      <c r="BD1850" s="44">
        <f t="shared" si="376"/>
        <v>4.1818397673392821E-2</v>
      </c>
      <c r="BE1850" s="46">
        <f>IF(ISNUMBER(VLOOKUP($B1850,Stats!$A$2:$AA$19,2,FALSE))=FALSE,"",IF(ISNUMBER(Y1850),(Y1850-VLOOKUP($B1850,Stats!$A$2:$AA$19,5,FALSE))/VLOOKUP($B1850,Stats!$A$2:$AA$19,19,FALSE),""))</f>
        <v>-1.3394676508685135</v>
      </c>
      <c r="BF1850" s="46"/>
      <c r="BG1850" s="46"/>
      <c r="BH1850" s="46">
        <f>IF(ISNUMBER(VLOOKUP($B1850,Stats!$A$2:$AA$19,2,FALSE))=FALSE,"",IF(ISNUMBER(Z1850),(Z1850-VLOOKUP($B1850,Stats!$A$2:$AA$19,8,FALSE))/VLOOKUP($B1850,Stats!$A$2:$AA$19,22,FALSE),""))</f>
        <v>0.5334146669197517</v>
      </c>
      <c r="BI1850" s="46" t="str">
        <f>IF(ISNUMBER(VLOOKUP($B1850,Stats!$A$2:$AA$19,2,FALSE))=FALSE,"",IF(ISNUMBER(#REF!),(#REF!-VLOOKUP($B1850,Stats!$A$2:$AA$19,9,FALSE))/VLOOKUP($B1850,Stats!$A$2:$AA$19,23,FALSE),""))</f>
        <v/>
      </c>
      <c r="BJ1850" s="46" t="str">
        <f>IF(ISNUMBER(VLOOKUP($B1850,Stats!$A$2:$AA$19,2,FALSE))=FALSE,"",IF(ISNUMBER(#REF!),(#REF!-VLOOKUP($B1850,Stats!$A$2:$AA$19,10,FALSE))/VLOOKUP($B1850,Stats!$A$2:$AA$19,24,FALSE),""))</f>
        <v/>
      </c>
      <c r="BK1850" s="44">
        <f t="shared" si="381"/>
        <v>1.097651755683885</v>
      </c>
      <c r="BL1850" s="46" t="str">
        <f>IF(ISNUMBER(VLOOKUP($B1850,Stats!$A$2:$AA$19,2,FALSE))=FALSE,"",IF(ISNUMBER(#REF!),(#REF!-VLOOKUP($B1850,Stats!$A$2:$AA$19,11,FALSE))/VLOOKUP($B1850,Stats!$A$2:$AA$19,25,FALSE),""))</f>
        <v/>
      </c>
      <c r="BM1850" s="46" t="str">
        <f>IF(ISNUMBER(VLOOKUP($B1850,Stats!$A$2:$AA$19,2,FALSE))=FALSE,"",IF(ISNUMBER(AA1850),(AA1850-VLOOKUP($B1850,Stats!$A$2:$AA$19,12,FALSE))/VLOOKUP($B1850,Stats!$A$2:$AA$19,26,FALSE),""))</f>
        <v/>
      </c>
      <c r="BN1850" s="46" t="str">
        <f>IF(ISNUMBER(VLOOKUP($B1850,Stats!$A$2:$AA$19,2,FALSE))=FALSE,"",IF(ISNUMBER(#REF!),(#REF!-VLOOKUP($B1850,Stats!$A$2:$AA$19,13,FALSE))/VLOOKUP($B1850,Stats!$A$2:$AA$19,27,FALSE),""))</f>
        <v/>
      </c>
      <c r="BO1850" s="46" t="str">
        <f>IF(ISNUMBER(VLOOKUP($B1850,Stats!$A$2:$AA$19,2,FALSE))=FALSE,"",IF(ISNUMBER(#REF!),(#REF!-VLOOKUP($B1850,Stats!$A$2:$AA$19,14,FALSE))/VLOOKUP($B1850,Stats!$A$2:$AB$19,28,FALSE),""))</f>
        <v/>
      </c>
      <c r="BP1850" s="46"/>
      <c r="BQ1850" s="46">
        <f>IF(ISNUMBER(VLOOKUP($B1850,Stats!$A$2:$AA$19,2,FALSE))=FALSE,"",IF(ISNUMBER(BM1850),BM1850,(VLOOKUP($B1850,Stats!$A$2:$AT$19,46,FALSE)-VLOOKUP($B1850,Stats!$A$2:$AA$19,12,FALSE))/VLOOKUP($B1850,Stats!$A$2:$AA$19,26,FALSE)))</f>
        <v>-0.53964354662323732</v>
      </c>
      <c r="BR1850" s="51">
        <f t="shared" si="382"/>
        <v>-0.53964354662323732</v>
      </c>
      <c r="BS1850" s="32" t="str">
        <f t="shared" si="377"/>
        <v>14053_201503</v>
      </c>
      <c r="BT1850" s="53">
        <f t="shared" si="378"/>
        <v>0.55902602362036202</v>
      </c>
    </row>
    <row r="1851" spans="1:72" x14ac:dyDescent="0.15">
      <c r="A1851" s="16">
        <v>14053</v>
      </c>
      <c r="B1851" s="17">
        <v>201504</v>
      </c>
      <c r="C1851" s="3">
        <v>0</v>
      </c>
      <c r="D1851" s="23">
        <v>3.4270047978066653E-3</v>
      </c>
      <c r="E1851" s="18">
        <v>7.5851585167825242E-4</v>
      </c>
      <c r="F1851" s="24">
        <v>6</v>
      </c>
      <c r="G1851" s="24">
        <v>1</v>
      </c>
      <c r="H1851" s="20">
        <v>6.5629292271666506E-4</v>
      </c>
      <c r="I1851" s="20">
        <v>-5.1405071967092208E-4</v>
      </c>
      <c r="J1851" s="24">
        <v>6</v>
      </c>
      <c r="K1851" s="24">
        <v>1</v>
      </c>
      <c r="L1851" s="20">
        <v>1.8819503849443198E-3</v>
      </c>
      <c r="M1851" s="20">
        <v>-5.1405071967092208E-4</v>
      </c>
      <c r="N1851" s="19">
        <v>1.1712</v>
      </c>
      <c r="O1851" s="19">
        <v>1.0039430824618549</v>
      </c>
      <c r="P1851" s="25">
        <v>42052</v>
      </c>
      <c r="Q1851" s="20">
        <v>0</v>
      </c>
      <c r="R1851" s="25">
        <v>42044</v>
      </c>
      <c r="S1851" s="25">
        <f>IF(ISNUMBER(R1851),VLOOKUP(B1851,Index!$B$3:$AB$18,27,FALSE),"")</f>
        <v>42044</v>
      </c>
      <c r="T1851" s="25">
        <f>IF(ISNUMBER($R1851),VLOOKUP($B1851,Index!$B$21:$AB$36,27,FALSE),"")</f>
        <v>42044</v>
      </c>
      <c r="U1851" s="25">
        <f>IF(ISNUMBER($R1851),VLOOKUP($B1851,Index!$B$39:$AB$54,27,FALSE),"")</f>
        <v>42052</v>
      </c>
      <c r="W1851" s="18">
        <v>0.13708019191226661</v>
      </c>
      <c r="X1851" s="19">
        <v>0.8571428571428571</v>
      </c>
      <c r="Y1851" s="18">
        <v>1.4391826395874377E-2</v>
      </c>
      <c r="Z1851" s="19">
        <f t="shared" si="379"/>
        <v>0</v>
      </c>
      <c r="AA1851" s="21" t="s">
        <v>25</v>
      </c>
      <c r="AB1851" s="3">
        <v>0</v>
      </c>
      <c r="AC1851" s="18">
        <v>1.8790979014703845E-2</v>
      </c>
      <c r="AD1851" s="19">
        <v>0.73469387755102034</v>
      </c>
      <c r="AE1851" s="18">
        <v>2.0712466700898645E-4</v>
      </c>
      <c r="AF1851" s="19">
        <f t="shared" si="380"/>
        <v>0</v>
      </c>
      <c r="AG1851" s="21" t="s">
        <v>25</v>
      </c>
      <c r="AH1851" s="3">
        <v>0</v>
      </c>
      <c r="AK1851" t="str">
        <f t="shared" si="387"/>
        <v/>
      </c>
      <c r="AL1851" t="str">
        <f t="shared" si="387"/>
        <v/>
      </c>
      <c r="AM1851" t="str">
        <f t="shared" si="387"/>
        <v/>
      </c>
      <c r="AN1851" t="str">
        <f t="shared" si="387"/>
        <v/>
      </c>
      <c r="AO1851" t="str">
        <f t="shared" si="387"/>
        <v/>
      </c>
      <c r="AP1851" t="str">
        <f t="shared" si="387"/>
        <v/>
      </c>
      <c r="AQ1851" t="str">
        <f t="shared" si="387"/>
        <v/>
      </c>
      <c r="AR1851" t="str">
        <f t="shared" si="387"/>
        <v/>
      </c>
      <c r="AS1851" t="str">
        <f t="shared" si="387"/>
        <v/>
      </c>
      <c r="AT1851" t="str">
        <f t="shared" si="387"/>
        <v/>
      </c>
      <c r="AU1851" t="str">
        <f t="shared" si="387"/>
        <v/>
      </c>
      <c r="AV1851" t="str">
        <f t="shared" si="387"/>
        <v/>
      </c>
      <c r="AW1851" t="str">
        <f t="shared" si="387"/>
        <v/>
      </c>
      <c r="AX1851" t="str">
        <f t="shared" si="387"/>
        <v/>
      </c>
      <c r="AZ1851" s="46">
        <f>IF(ISNUMBER(VLOOKUP($B1851,Stats!$A$2:$AA$19,2,FALSE))=FALSE,"",IF(ISNUMBER(W1851),(W1851-VLOOKUP($B1851,Stats!$A$2:$AA$19,2,FALSE))/VLOOKUP($B1851,Stats!$A$2:$AA$19,16,FALSE),""))</f>
        <v>-1.0330770227501096</v>
      </c>
      <c r="BA1851" s="46">
        <f>IF(ISNUMBER(VLOOKUP($B1851,Stats!$A$2:$AA$19,2,FALSE))=FALSE,"",IF(ISNUMBER(X1851),(X1851-VLOOKUP($B1851,Stats!$A$2:$AA$19,3,FALSE))/VLOOKUP($B1851,Stats!$A$2:$AA$19,17,FALSE),""))</f>
        <v>-2.8916520771255196E-2</v>
      </c>
      <c r="BB1851" s="46"/>
      <c r="BC1851" s="46"/>
      <c r="BD1851" s="44">
        <f t="shared" si="376"/>
        <v>-0.53099677176068238</v>
      </c>
      <c r="BE1851" s="46">
        <f>IF(ISNUMBER(VLOOKUP($B1851,Stats!$A$2:$AA$19,2,FALSE))=FALSE,"",IF(ISNUMBER(Y1851),(Y1851-VLOOKUP($B1851,Stats!$A$2:$AA$19,5,FALSE))/VLOOKUP($B1851,Stats!$A$2:$AA$19,19,FALSE),""))</f>
        <v>-0.92039776858730682</v>
      </c>
      <c r="BF1851" s="46"/>
      <c r="BG1851" s="46"/>
      <c r="BH1851" s="46">
        <f>IF(ISNUMBER(VLOOKUP($B1851,Stats!$A$2:$AA$19,2,FALSE))=FALSE,"",IF(ISNUMBER(Z1851),(Z1851-VLOOKUP($B1851,Stats!$A$2:$AA$19,8,FALSE))/VLOOKUP($B1851,Stats!$A$2:$AA$19,22,FALSE),""))</f>
        <v>-0.5145844845400992</v>
      </c>
      <c r="BI1851" s="46" t="str">
        <f>IF(ISNUMBER(VLOOKUP($B1851,Stats!$A$2:$AA$19,2,FALSE))=FALSE,"",IF(ISNUMBER(#REF!),(#REF!-VLOOKUP($B1851,Stats!$A$2:$AA$19,9,FALSE))/VLOOKUP($B1851,Stats!$A$2:$AA$19,23,FALSE),""))</f>
        <v/>
      </c>
      <c r="BJ1851" s="46" t="str">
        <f>IF(ISNUMBER(VLOOKUP($B1851,Stats!$A$2:$AA$19,2,FALSE))=FALSE,"",IF(ISNUMBER(#REF!),(#REF!-VLOOKUP($B1851,Stats!$A$2:$AA$19,10,FALSE))/VLOOKUP($B1851,Stats!$A$2:$AA$19,24,FALSE),""))</f>
        <v/>
      </c>
      <c r="BK1851" s="44">
        <f t="shared" si="381"/>
        <v>0.48990309264908494</v>
      </c>
      <c r="BL1851" s="46" t="str">
        <f>IF(ISNUMBER(VLOOKUP($B1851,Stats!$A$2:$AA$19,2,FALSE))=FALSE,"",IF(ISNUMBER(#REF!),(#REF!-VLOOKUP($B1851,Stats!$A$2:$AA$19,11,FALSE))/VLOOKUP($B1851,Stats!$A$2:$AA$19,25,FALSE),""))</f>
        <v/>
      </c>
      <c r="BM1851" s="46" t="str">
        <f>IF(ISNUMBER(VLOOKUP($B1851,Stats!$A$2:$AA$19,2,FALSE))=FALSE,"",IF(ISNUMBER(AA1851),(AA1851-VLOOKUP($B1851,Stats!$A$2:$AA$19,12,FALSE))/VLOOKUP($B1851,Stats!$A$2:$AA$19,26,FALSE),""))</f>
        <v/>
      </c>
      <c r="BN1851" s="46" t="str">
        <f>IF(ISNUMBER(VLOOKUP($B1851,Stats!$A$2:$AA$19,2,FALSE))=FALSE,"",IF(ISNUMBER(#REF!),(#REF!-VLOOKUP($B1851,Stats!$A$2:$AA$19,13,FALSE))/VLOOKUP($B1851,Stats!$A$2:$AA$19,27,FALSE),""))</f>
        <v/>
      </c>
      <c r="BO1851" s="46" t="str">
        <f>IF(ISNUMBER(VLOOKUP($B1851,Stats!$A$2:$AA$19,2,FALSE))=FALSE,"",IF(ISNUMBER(#REF!),(#REF!-VLOOKUP($B1851,Stats!$A$2:$AA$19,14,FALSE))/VLOOKUP($B1851,Stats!$A$2:$AB$19,28,FALSE),""))</f>
        <v/>
      </c>
      <c r="BP1851" s="46"/>
      <c r="BQ1851" s="46">
        <f>IF(ISNUMBER(VLOOKUP($B1851,Stats!$A$2:$AA$19,2,FALSE))=FALSE,"",IF(ISNUMBER(BM1851),BM1851,(VLOOKUP($B1851,Stats!$A$2:$AT$19,46,FALSE)-VLOOKUP($B1851,Stats!$A$2:$AA$19,12,FALSE))/VLOOKUP($B1851,Stats!$A$2:$AA$19,26,FALSE)))</f>
        <v>-0.64096278450557098</v>
      </c>
      <c r="BR1851" s="51">
        <f t="shared" si="382"/>
        <v>-0.64096278450557098</v>
      </c>
      <c r="BS1851" s="32" t="str">
        <f t="shared" si="377"/>
        <v>14053_201504</v>
      </c>
      <c r="BT1851" s="53">
        <f t="shared" si="378"/>
        <v>5.9549944336200283E-2</v>
      </c>
    </row>
    <row r="1852" spans="1:72" x14ac:dyDescent="0.15">
      <c r="A1852" s="16">
        <v>14053</v>
      </c>
      <c r="B1852" s="17">
        <v>201505</v>
      </c>
      <c r="C1852" s="3">
        <v>0</v>
      </c>
      <c r="D1852" s="23">
        <v>1.6222677595627566E-3</v>
      </c>
      <c r="E1852" s="18">
        <v>6.7011364089896526E-4</v>
      </c>
      <c r="F1852" s="24">
        <v>5</v>
      </c>
      <c r="G1852" s="24">
        <v>3</v>
      </c>
      <c r="H1852" s="20">
        <v>6.14347811038618E-4</v>
      </c>
      <c r="I1852" s="20">
        <v>-4.8301676327074566E-4</v>
      </c>
      <c r="J1852" s="24">
        <v>3</v>
      </c>
      <c r="K1852" s="24">
        <v>1</v>
      </c>
      <c r="L1852" s="20">
        <v>1.1953551912569083E-3</v>
      </c>
      <c r="M1852" s="20">
        <v>-5.9650617809958728E-4</v>
      </c>
      <c r="N1852" s="19">
        <v>1.1735</v>
      </c>
      <c r="O1852" s="19">
        <v>1.000767525157769</v>
      </c>
      <c r="P1852" s="25">
        <v>42066</v>
      </c>
      <c r="Q1852" s="20">
        <v>-5.9650617809958728E-4</v>
      </c>
      <c r="R1852" s="25">
        <v>42067</v>
      </c>
      <c r="S1852" s="25">
        <f>IF(ISNUMBER(R1852),VLOOKUP(B1852,Index!$B$3:$AB$18,27,FALSE),"")</f>
        <v>42069</v>
      </c>
      <c r="T1852" s="25">
        <f>IF(ISNUMBER($R1852),VLOOKUP($B1852,Index!$B$21:$AB$36,27,FALSE),"")</f>
        <v>42069</v>
      </c>
      <c r="U1852" s="25">
        <f>IF(ISNUMBER($R1852),VLOOKUP($B1852,Index!$B$39:$AB$54,27,FALSE),"")</f>
        <v>42069</v>
      </c>
      <c r="W1852" s="18">
        <v>5.840163934425923E-2</v>
      </c>
      <c r="X1852" s="19">
        <v>0.625</v>
      </c>
      <c r="Y1852" s="18">
        <v>1.271451237833336E-2</v>
      </c>
      <c r="Z1852" s="19">
        <f t="shared" si="379"/>
        <v>2</v>
      </c>
      <c r="AA1852" s="21">
        <v>2.719616022638943</v>
      </c>
      <c r="AB1852" s="3">
        <v>0</v>
      </c>
      <c r="AC1852" s="18">
        <v>3.4107514780969276E-3</v>
      </c>
      <c r="AD1852" s="19">
        <v>0.390625</v>
      </c>
      <c r="AE1852" s="18">
        <v>1.6165882501879223E-4</v>
      </c>
      <c r="AF1852" s="19">
        <f t="shared" si="380"/>
        <v>4</v>
      </c>
      <c r="AG1852" s="21">
        <v>7.3963113105944638</v>
      </c>
      <c r="AH1852" s="3">
        <v>0</v>
      </c>
      <c r="AK1852" t="str">
        <f t="shared" si="387"/>
        <v/>
      </c>
      <c r="AL1852" t="str">
        <f t="shared" si="387"/>
        <v/>
      </c>
      <c r="AM1852" t="str">
        <f t="shared" si="387"/>
        <v/>
      </c>
      <c r="AN1852" t="str">
        <f t="shared" si="387"/>
        <v/>
      </c>
      <c r="AO1852" t="str">
        <f t="shared" si="387"/>
        <v/>
      </c>
      <c r="AP1852" t="str">
        <f t="shared" si="387"/>
        <v/>
      </c>
      <c r="AQ1852" t="str">
        <f t="shared" si="387"/>
        <v/>
      </c>
      <c r="AR1852" t="str">
        <f t="shared" si="387"/>
        <v/>
      </c>
      <c r="AS1852" t="str">
        <f t="shared" si="387"/>
        <v/>
      </c>
      <c r="AT1852" t="str">
        <f t="shared" si="387"/>
        <v/>
      </c>
      <c r="AU1852" t="str">
        <f t="shared" si="387"/>
        <v/>
      </c>
      <c r="AV1852">
        <f t="shared" si="387"/>
        <v>2.719616022638943</v>
      </c>
      <c r="AW1852" t="str">
        <f t="shared" si="387"/>
        <v/>
      </c>
      <c r="AX1852" t="str">
        <f t="shared" si="387"/>
        <v/>
      </c>
      <c r="AZ1852" s="46">
        <f>IF(ISNUMBER(VLOOKUP($B1852,Stats!$A$2:$AA$19,2,FALSE))=FALSE,"",IF(ISNUMBER(W1852),(W1852-VLOOKUP($B1852,Stats!$A$2:$AA$19,2,FALSE))/VLOOKUP($B1852,Stats!$A$2:$AA$19,16,FALSE),""))</f>
        <v>-0.24162492102761773</v>
      </c>
      <c r="BA1852" s="46">
        <f>IF(ISNUMBER(VLOOKUP($B1852,Stats!$A$2:$AA$19,2,FALSE))=FALSE,"",IF(ISNUMBER(X1852),(X1852-VLOOKUP($B1852,Stats!$A$2:$AA$19,3,FALSE))/VLOOKUP($B1852,Stats!$A$2:$AA$19,17,FALSE),""))</f>
        <v>0.35311991189560649</v>
      </c>
      <c r="BB1852" s="46"/>
      <c r="BC1852" s="46"/>
      <c r="BD1852" s="44">
        <f t="shared" si="376"/>
        <v>5.5747495433994376E-2</v>
      </c>
      <c r="BE1852" s="46">
        <f>IF(ISNUMBER(VLOOKUP($B1852,Stats!$A$2:$AA$19,2,FALSE))=FALSE,"",IF(ISNUMBER(Y1852),(Y1852-VLOOKUP($B1852,Stats!$A$2:$AA$19,5,FALSE))/VLOOKUP($B1852,Stats!$A$2:$AA$19,19,FALSE),""))</f>
        <v>-1.3829308958198188</v>
      </c>
      <c r="BF1852" s="46"/>
      <c r="BG1852" s="46"/>
      <c r="BH1852" s="46">
        <f>IF(ISNUMBER(VLOOKUP($B1852,Stats!$A$2:$AA$19,2,FALSE))=FALSE,"",IF(ISNUMBER(Z1852),(Z1852-VLOOKUP($B1852,Stats!$A$2:$AA$19,8,FALSE))/VLOOKUP($B1852,Stats!$A$2:$AA$19,22,FALSE),""))</f>
        <v>0.2399595147516661</v>
      </c>
      <c r="BI1852" s="46" t="str">
        <f>IF(ISNUMBER(VLOOKUP($B1852,Stats!$A$2:$AA$19,2,FALSE))=FALSE,"",IF(ISNUMBER(#REF!),(#REF!-VLOOKUP($B1852,Stats!$A$2:$AA$19,9,FALSE))/VLOOKUP($B1852,Stats!$A$2:$AA$19,23,FALSE),""))</f>
        <v/>
      </c>
      <c r="BJ1852" s="46" t="str">
        <f>IF(ISNUMBER(VLOOKUP($B1852,Stats!$A$2:$AA$19,2,FALSE))=FALSE,"",IF(ISNUMBER(#REF!),(#REF!-VLOOKUP($B1852,Stats!$A$2:$AA$19,10,FALSE))/VLOOKUP($B1852,Stats!$A$2:$AA$19,24,FALSE),""))</f>
        <v/>
      </c>
      <c r="BK1852" s="44">
        <f t="shared" si="381"/>
        <v>1.040039481499373</v>
      </c>
      <c r="BL1852" s="46" t="str">
        <f>IF(ISNUMBER(VLOOKUP($B1852,Stats!$A$2:$AA$19,2,FALSE))=FALSE,"",IF(ISNUMBER(#REF!),(#REF!-VLOOKUP($B1852,Stats!$A$2:$AA$19,11,FALSE))/VLOOKUP($B1852,Stats!$A$2:$AA$19,25,FALSE),""))</f>
        <v/>
      </c>
      <c r="BM1852" s="46">
        <f>IF(ISNUMBER(VLOOKUP($B1852,Stats!$A$2:$AA$19,2,FALSE))=FALSE,"",IF(ISNUMBER(AA1852),(AA1852-VLOOKUP($B1852,Stats!$A$2:$AA$19,12,FALSE))/VLOOKUP($B1852,Stats!$A$2:$AA$19,26,FALSE),""))</f>
        <v>-0.20396276849244316</v>
      </c>
      <c r="BN1852" s="46" t="str">
        <f>IF(ISNUMBER(VLOOKUP($B1852,Stats!$A$2:$AA$19,2,FALSE))=FALSE,"",IF(ISNUMBER(#REF!),(#REF!-VLOOKUP($B1852,Stats!$A$2:$AA$19,13,FALSE))/VLOOKUP($B1852,Stats!$A$2:$AA$19,27,FALSE),""))</f>
        <v/>
      </c>
      <c r="BO1852" s="46" t="str">
        <f>IF(ISNUMBER(VLOOKUP($B1852,Stats!$A$2:$AA$19,2,FALSE))=FALSE,"",IF(ISNUMBER(#REF!),(#REF!-VLOOKUP($B1852,Stats!$A$2:$AA$19,14,FALSE))/VLOOKUP($B1852,Stats!$A$2:$AB$19,28,FALSE),""))</f>
        <v/>
      </c>
      <c r="BP1852" s="46"/>
      <c r="BQ1852" s="46">
        <f>IF(ISNUMBER(VLOOKUP($B1852,Stats!$A$2:$AA$19,2,FALSE))=FALSE,"",IF(ISNUMBER(BM1852),BM1852,(VLOOKUP($B1852,Stats!$A$2:$AT$19,46,FALSE)-VLOOKUP($B1852,Stats!$A$2:$AA$19,12,FALSE))/VLOOKUP($B1852,Stats!$A$2:$AA$19,26,FALSE)))</f>
        <v>-0.20396276849244316</v>
      </c>
      <c r="BR1852" s="51">
        <f t="shared" si="382"/>
        <v>-0.20396276849244316</v>
      </c>
      <c r="BS1852" s="32" t="str">
        <f t="shared" si="377"/>
        <v>14053_201505</v>
      </c>
      <c r="BT1852" s="53">
        <f t="shared" si="378"/>
        <v>0.59438063428793397</v>
      </c>
    </row>
    <row r="1853" spans="1:72" x14ac:dyDescent="0.15">
      <c r="A1853" s="16">
        <v>14053</v>
      </c>
      <c r="B1853" s="17">
        <v>201506</v>
      </c>
      <c r="C1853" s="3">
        <v>0</v>
      </c>
      <c r="D1853" s="23">
        <v>1.2275168357343658E-2</v>
      </c>
      <c r="E1853" s="18">
        <v>1.608176914521503E-3</v>
      </c>
      <c r="F1853" s="24">
        <v>8</v>
      </c>
      <c r="G1853" s="24">
        <v>2</v>
      </c>
      <c r="H1853" s="20">
        <v>1.69739534393612E-3</v>
      </c>
      <c r="I1853" s="20">
        <v>-6.7982968865537563E-4</v>
      </c>
      <c r="J1853" s="24">
        <v>8</v>
      </c>
      <c r="K1853" s="24">
        <v>1</v>
      </c>
      <c r="L1853" s="20">
        <v>4.1504319837371018E-3</v>
      </c>
      <c r="M1853" s="20">
        <v>-1.0229306964454343E-3</v>
      </c>
      <c r="N1853" s="19">
        <v>1.1879</v>
      </c>
      <c r="O1853" s="19">
        <v>1.013653042068436</v>
      </c>
      <c r="P1853" s="25">
        <v>42082</v>
      </c>
      <c r="Q1853" s="20">
        <v>-3.3672868086531693E-4</v>
      </c>
      <c r="R1853" s="25">
        <v>42083</v>
      </c>
      <c r="S1853" s="25">
        <f>IF(ISNUMBER(R1853),VLOOKUP(B1853,Index!$B$3:$AB$18,27,FALSE),"")</f>
        <v>42073</v>
      </c>
      <c r="T1853" s="25">
        <f>IF(ISNUMBER($R1853),VLOOKUP($B1853,Index!$B$21:$AB$36,27,FALSE),"")</f>
        <v>42075</v>
      </c>
      <c r="U1853" s="25">
        <f>IF(ISNUMBER($R1853),VLOOKUP($B1853,Index!$B$39:$AB$54,27,FALSE),"")</f>
        <v>42075</v>
      </c>
      <c r="W1853" s="18">
        <v>0.36825505072030973</v>
      </c>
      <c r="X1853" s="19">
        <v>0.8</v>
      </c>
      <c r="Y1853" s="18">
        <v>3.0513011582339173E-2</v>
      </c>
      <c r="Z1853" s="19">
        <f t="shared" si="379"/>
        <v>10</v>
      </c>
      <c r="AA1853" s="21">
        <v>36.454181229229533</v>
      </c>
      <c r="AB1853" s="3">
        <v>0</v>
      </c>
      <c r="AC1853" s="18">
        <v>0.1356117823810179</v>
      </c>
      <c r="AD1853" s="19">
        <v>0.64000000000000012</v>
      </c>
      <c r="AE1853" s="18">
        <v>9.3104387582396456E-4</v>
      </c>
      <c r="AF1853" s="19">
        <f t="shared" si="380"/>
        <v>100</v>
      </c>
      <c r="AG1853" s="21">
        <v>1328.907329093511</v>
      </c>
      <c r="AH1853" s="3">
        <v>0</v>
      </c>
      <c r="AK1853" t="str">
        <f t="shared" ref="AK1853:AX1862" si="388">IF($B1853=AK$2,$AA1853,"")</f>
        <v/>
      </c>
      <c r="AL1853" t="str">
        <f t="shared" si="388"/>
        <v/>
      </c>
      <c r="AM1853" t="str">
        <f t="shared" si="388"/>
        <v/>
      </c>
      <c r="AN1853" t="str">
        <f t="shared" si="388"/>
        <v/>
      </c>
      <c r="AO1853" t="str">
        <f t="shared" si="388"/>
        <v/>
      </c>
      <c r="AP1853" t="str">
        <f t="shared" si="388"/>
        <v/>
      </c>
      <c r="AQ1853" t="str">
        <f t="shared" si="388"/>
        <v/>
      </c>
      <c r="AR1853" t="str">
        <f t="shared" si="388"/>
        <v/>
      </c>
      <c r="AS1853" t="str">
        <f t="shared" si="388"/>
        <v/>
      </c>
      <c r="AT1853" t="str">
        <f t="shared" si="388"/>
        <v/>
      </c>
      <c r="AU1853" t="str">
        <f t="shared" si="388"/>
        <v/>
      </c>
      <c r="AV1853" t="str">
        <f t="shared" si="388"/>
        <v/>
      </c>
      <c r="AW1853">
        <f t="shared" si="388"/>
        <v>36.454181229229533</v>
      </c>
      <c r="AX1853" t="str">
        <f t="shared" si="388"/>
        <v/>
      </c>
      <c r="AZ1853" s="46">
        <f>IF(ISNUMBER(VLOOKUP($B1853,Stats!$A$2:$AA$19,2,FALSE))=FALSE,"",IF(ISNUMBER(W1853),(W1853-VLOOKUP($B1853,Stats!$A$2:$AA$19,2,FALSE))/VLOOKUP($B1853,Stats!$A$2:$AA$19,16,FALSE),""))</f>
        <v>-1.2452667243233131</v>
      </c>
      <c r="BA1853" s="46">
        <f>IF(ISNUMBER(VLOOKUP($B1853,Stats!$A$2:$AA$19,2,FALSE))=FALSE,"",IF(ISNUMBER(X1853),(X1853-VLOOKUP($B1853,Stats!$A$2:$AA$19,3,FALSE))/VLOOKUP($B1853,Stats!$A$2:$AA$19,17,FALSE),""))</f>
        <v>-3.4963065069354378E-2</v>
      </c>
      <c r="BB1853" s="46"/>
      <c r="BC1853" s="46"/>
      <c r="BD1853" s="44">
        <f t="shared" si="376"/>
        <v>-0.64011489469633376</v>
      </c>
      <c r="BE1853" s="46">
        <f>IF(ISNUMBER(VLOOKUP($B1853,Stats!$A$2:$AA$19,2,FALSE))=FALSE,"",IF(ISNUMBER(Y1853),(Y1853-VLOOKUP($B1853,Stats!$A$2:$AA$19,5,FALSE))/VLOOKUP($B1853,Stats!$A$2:$AA$19,19,FALSE),""))</f>
        <v>-1.1952846665514163</v>
      </c>
      <c r="BF1853" s="46"/>
      <c r="BG1853" s="46"/>
      <c r="BH1853" s="46">
        <f>IF(ISNUMBER(VLOOKUP($B1853,Stats!$A$2:$AA$19,2,FALSE))=FALSE,"",IF(ISNUMBER(Z1853),(Z1853-VLOOKUP($B1853,Stats!$A$2:$AA$19,8,FALSE))/VLOOKUP($B1853,Stats!$A$2:$AA$19,22,FALSE),""))</f>
        <v>1.9327121229589501</v>
      </c>
      <c r="BI1853" s="46" t="str">
        <f>IF(ISNUMBER(VLOOKUP($B1853,Stats!$A$2:$AA$19,2,FALSE))=FALSE,"",IF(ISNUMBER(#REF!),(#REF!-VLOOKUP($B1853,Stats!$A$2:$AA$19,9,FALSE))/VLOOKUP($B1853,Stats!$A$2:$AA$19,23,FALSE),""))</f>
        <v/>
      </c>
      <c r="BJ1853" s="46" t="str">
        <f>IF(ISNUMBER(VLOOKUP($B1853,Stats!$A$2:$AA$19,2,FALSE))=FALSE,"",IF(ISNUMBER(#REF!),(#REF!-VLOOKUP($B1853,Stats!$A$2:$AA$19,10,FALSE))/VLOOKUP($B1853,Stats!$A$2:$AA$19,24,FALSE),""))</f>
        <v/>
      </c>
      <c r="BK1853" s="44">
        <f t="shared" si="381"/>
        <v>1.4165129034736763</v>
      </c>
      <c r="BL1853" s="46" t="str">
        <f>IF(ISNUMBER(VLOOKUP($B1853,Stats!$A$2:$AA$19,2,FALSE))=FALSE,"",IF(ISNUMBER(#REF!),(#REF!-VLOOKUP($B1853,Stats!$A$2:$AA$19,11,FALSE))/VLOOKUP($B1853,Stats!$A$2:$AA$19,25,FALSE),""))</f>
        <v/>
      </c>
      <c r="BM1853" s="46">
        <f>IF(ISNUMBER(VLOOKUP($B1853,Stats!$A$2:$AA$19,2,FALSE))=FALSE,"",IF(ISNUMBER(AA1853),(AA1853-VLOOKUP($B1853,Stats!$A$2:$AA$19,12,FALSE))/VLOOKUP($B1853,Stats!$A$2:$AA$19,26,FALSE),""))</f>
        <v>-7.1945621564802331E-2</v>
      </c>
      <c r="BN1853" s="46" t="str">
        <f>IF(ISNUMBER(VLOOKUP($B1853,Stats!$A$2:$AA$19,2,FALSE))=FALSE,"",IF(ISNUMBER(#REF!),(#REF!-VLOOKUP($B1853,Stats!$A$2:$AA$19,13,FALSE))/VLOOKUP($B1853,Stats!$A$2:$AA$19,27,FALSE),""))</f>
        <v/>
      </c>
      <c r="BO1853" s="46" t="str">
        <f>IF(ISNUMBER(VLOOKUP($B1853,Stats!$A$2:$AA$19,2,FALSE))=FALSE,"",IF(ISNUMBER(#REF!),(#REF!-VLOOKUP($B1853,Stats!$A$2:$AA$19,14,FALSE))/VLOOKUP($B1853,Stats!$A$2:$AB$19,28,FALSE),""))</f>
        <v/>
      </c>
      <c r="BP1853" s="46"/>
      <c r="BQ1853" s="46">
        <f>IF(ISNUMBER(VLOOKUP($B1853,Stats!$A$2:$AA$19,2,FALSE))=FALSE,"",IF(ISNUMBER(BM1853),BM1853,(VLOOKUP($B1853,Stats!$A$2:$AT$19,46,FALSE)-VLOOKUP($B1853,Stats!$A$2:$AA$19,12,FALSE))/VLOOKUP($B1853,Stats!$A$2:$AA$19,26,FALSE)))</f>
        <v>-7.1945621564802331E-2</v>
      </c>
      <c r="BR1853" s="51">
        <f t="shared" si="382"/>
        <v>-7.1945621564802331E-2</v>
      </c>
      <c r="BS1853" s="32" t="str">
        <f t="shared" si="377"/>
        <v>14053_201506</v>
      </c>
      <c r="BT1853" s="53">
        <f t="shared" si="378"/>
        <v>0.70749563883197852</v>
      </c>
    </row>
    <row r="1854" spans="1:72" x14ac:dyDescent="0.15">
      <c r="A1854" s="16">
        <v>14053</v>
      </c>
      <c r="B1854" s="17">
        <v>201507</v>
      </c>
      <c r="C1854" s="3">
        <v>0</v>
      </c>
      <c r="D1854" s="23">
        <v>-2.9473684210526985E-3</v>
      </c>
      <c r="E1854" s="18">
        <v>1.7440791075656271E-3</v>
      </c>
      <c r="F1854" s="24">
        <v>2</v>
      </c>
      <c r="G1854" s="24">
        <v>3</v>
      </c>
      <c r="H1854" s="20">
        <v>1.3044202734948662E-3</v>
      </c>
      <c r="I1854" s="20">
        <v>-1.8512016841365868E-3</v>
      </c>
      <c r="J1854" s="24">
        <v>2</v>
      </c>
      <c r="K1854" s="24">
        <v>3</v>
      </c>
      <c r="L1854" s="20">
        <v>1.4298931785685642E-3</v>
      </c>
      <c r="M1854" s="20">
        <v>-2.1029609690446094E-3</v>
      </c>
      <c r="N1854" s="19">
        <v>1.1906000000000001</v>
      </c>
      <c r="O1854" s="19">
        <v>1.0014298931785686</v>
      </c>
      <c r="P1854" s="25">
        <v>42087</v>
      </c>
      <c r="Q1854" s="20">
        <v>-5.5434234839577545E-3</v>
      </c>
      <c r="R1854" s="25">
        <v>42090</v>
      </c>
      <c r="S1854" s="25">
        <f>IF(ISNUMBER(R1854),VLOOKUP(B1854,Index!$B$3:$AB$18,27,FALSE),"")</f>
        <v>42088</v>
      </c>
      <c r="T1854" s="25">
        <f>IF(ISNUMBER($R1854),VLOOKUP($B1854,Index!$B$21:$AB$36,27,FALSE),"")</f>
        <v>42089</v>
      </c>
      <c r="U1854" s="25">
        <f>IF(ISNUMBER($R1854),VLOOKUP($B1854,Index!$B$39:$AB$54,27,FALSE),"")</f>
        <v>42089</v>
      </c>
      <c r="W1854" s="18">
        <v>-0.21221052631579426</v>
      </c>
      <c r="X1854" s="19">
        <v>0.4</v>
      </c>
      <c r="Y1854" s="18">
        <v>3.3091574396527122E-2</v>
      </c>
      <c r="Z1854" s="19">
        <f t="shared" si="379"/>
        <v>2</v>
      </c>
      <c r="AA1854" s="21" t="s">
        <v>25</v>
      </c>
      <c r="AB1854" s="3">
        <v>0</v>
      </c>
      <c r="AC1854" s="18">
        <v>4.503330747922641E-2</v>
      </c>
      <c r="AD1854" s="19">
        <v>0.16000000000000003</v>
      </c>
      <c r="AE1854" s="18">
        <v>1.0950522960408893E-3</v>
      </c>
      <c r="AF1854" s="19">
        <f t="shared" si="380"/>
        <v>4</v>
      </c>
      <c r="AG1854" s="21" t="s">
        <v>25</v>
      </c>
      <c r="AH1854" s="3">
        <v>0</v>
      </c>
      <c r="AK1854" t="str">
        <f t="shared" si="388"/>
        <v/>
      </c>
      <c r="AL1854" t="str">
        <f t="shared" si="388"/>
        <v/>
      </c>
      <c r="AM1854" t="str">
        <f t="shared" si="388"/>
        <v/>
      </c>
      <c r="AN1854" t="str">
        <f t="shared" si="388"/>
        <v/>
      </c>
      <c r="AO1854" t="str">
        <f t="shared" si="388"/>
        <v/>
      </c>
      <c r="AP1854" t="str">
        <f t="shared" si="388"/>
        <v/>
      </c>
      <c r="AQ1854" t="str">
        <f t="shared" si="388"/>
        <v/>
      </c>
      <c r="AR1854" t="str">
        <f t="shared" si="388"/>
        <v/>
      </c>
      <c r="AS1854" t="str">
        <f t="shared" si="388"/>
        <v/>
      </c>
      <c r="AT1854" t="str">
        <f t="shared" si="388"/>
        <v/>
      </c>
      <c r="AU1854" t="str">
        <f t="shared" si="388"/>
        <v/>
      </c>
      <c r="AV1854" t="str">
        <f t="shared" si="388"/>
        <v/>
      </c>
      <c r="AW1854" t="str">
        <f t="shared" si="388"/>
        <v/>
      </c>
      <c r="AX1854" t="str">
        <f t="shared" si="388"/>
        <v/>
      </c>
      <c r="AZ1854" s="46">
        <f>IF(ISNUMBER(VLOOKUP($B1854,Stats!$A$2:$AA$19,2,FALSE))=FALSE,"",IF(ISNUMBER(W1854),(W1854-VLOOKUP($B1854,Stats!$A$2:$AA$19,2,FALSE))/VLOOKUP($B1854,Stats!$A$2:$AA$19,16,FALSE),""))</f>
        <v>-0.77708318918008257</v>
      </c>
      <c r="BA1854" s="46">
        <f>IF(ISNUMBER(VLOOKUP($B1854,Stats!$A$2:$AA$19,2,FALSE))=FALSE,"",IF(ISNUMBER(X1854),(X1854-VLOOKUP($B1854,Stats!$A$2:$AA$19,3,FALSE))/VLOOKUP($B1854,Stats!$A$2:$AA$19,17,FALSE),""))</f>
        <v>-1.3774529649016667</v>
      </c>
      <c r="BB1854" s="46"/>
      <c r="BC1854" s="46"/>
      <c r="BD1854" s="44">
        <f t="shared" si="376"/>
        <v>-1.0772680770408747</v>
      </c>
      <c r="BE1854" s="46">
        <f>IF(ISNUMBER(VLOOKUP($B1854,Stats!$A$2:$AA$19,2,FALSE))=FALSE,"",IF(ISNUMBER(Y1854),(Y1854-VLOOKUP($B1854,Stats!$A$2:$AA$19,5,FALSE))/VLOOKUP($B1854,Stats!$A$2:$AA$19,19,FALSE),""))</f>
        <v>-1.0228630912738785</v>
      </c>
      <c r="BF1854" s="46"/>
      <c r="BG1854" s="46"/>
      <c r="BH1854" s="46">
        <f>IF(ISNUMBER(VLOOKUP($B1854,Stats!$A$2:$AA$19,2,FALSE))=FALSE,"",IF(ISNUMBER(Z1854),(Z1854-VLOOKUP($B1854,Stats!$A$2:$AA$19,8,FALSE))/VLOOKUP($B1854,Stats!$A$2:$AA$19,22,FALSE),""))</f>
        <v>1.4378520910348771</v>
      </c>
      <c r="BI1854" s="46" t="str">
        <f>IF(ISNUMBER(VLOOKUP($B1854,Stats!$A$2:$AA$19,2,FALSE))=FALSE,"",IF(ISNUMBER(#REF!),(#REF!-VLOOKUP($B1854,Stats!$A$2:$AA$19,9,FALSE))/VLOOKUP($B1854,Stats!$A$2:$AA$19,23,FALSE),""))</f>
        <v/>
      </c>
      <c r="BJ1854" s="46" t="str">
        <f>IF(ISNUMBER(VLOOKUP($B1854,Stats!$A$2:$AA$19,2,FALSE))=FALSE,"",IF(ISNUMBER(#REF!),(#REF!-VLOOKUP($B1854,Stats!$A$2:$AA$19,10,FALSE))/VLOOKUP($B1854,Stats!$A$2:$AA$19,24,FALSE),""))</f>
        <v/>
      </c>
      <c r="BK1854" s="44">
        <f t="shared" si="381"/>
        <v>1.147359791202178</v>
      </c>
      <c r="BL1854" s="46" t="str">
        <f>IF(ISNUMBER(VLOOKUP($B1854,Stats!$A$2:$AA$19,2,FALSE))=FALSE,"",IF(ISNUMBER(#REF!),(#REF!-VLOOKUP($B1854,Stats!$A$2:$AA$19,11,FALSE))/VLOOKUP($B1854,Stats!$A$2:$AA$19,25,FALSE),""))</f>
        <v/>
      </c>
      <c r="BM1854" s="46" t="str">
        <f>IF(ISNUMBER(VLOOKUP($B1854,Stats!$A$2:$AA$19,2,FALSE))=FALSE,"",IF(ISNUMBER(AA1854),(AA1854-VLOOKUP($B1854,Stats!$A$2:$AA$19,12,FALSE))/VLOOKUP($B1854,Stats!$A$2:$AA$19,26,FALSE),""))</f>
        <v/>
      </c>
      <c r="BN1854" s="46" t="str">
        <f>IF(ISNUMBER(VLOOKUP($B1854,Stats!$A$2:$AA$19,2,FALSE))=FALSE,"",IF(ISNUMBER(#REF!),(#REF!-VLOOKUP($B1854,Stats!$A$2:$AA$19,13,FALSE))/VLOOKUP($B1854,Stats!$A$2:$AA$19,27,FALSE),""))</f>
        <v/>
      </c>
      <c r="BO1854" s="46" t="str">
        <f>IF(ISNUMBER(VLOOKUP($B1854,Stats!$A$2:$AA$19,2,FALSE))=FALSE,"",IF(ISNUMBER(#REF!),(#REF!-VLOOKUP($B1854,Stats!$A$2:$AA$19,14,FALSE))/VLOOKUP($B1854,Stats!$A$2:$AB$19,28,FALSE),""))</f>
        <v/>
      </c>
      <c r="BP1854" s="46"/>
      <c r="BQ1854" s="46">
        <f>IF(ISNUMBER(VLOOKUP($B1854,Stats!$A$2:$AA$19,2,FALSE))=FALSE,"",IF(ISNUMBER(BM1854),BM1854,(VLOOKUP($B1854,Stats!$A$2:$AT$19,46,FALSE)-VLOOKUP($B1854,Stats!$A$2:$AA$19,12,FALSE))/VLOOKUP($B1854,Stats!$A$2:$AA$19,26,FALSE)))</f>
        <v>-0.49247029718328789</v>
      </c>
      <c r="BR1854" s="51">
        <f t="shared" si="382"/>
        <v>-0.49247029718328789</v>
      </c>
      <c r="BS1854" s="32" t="str">
        <f t="shared" si="377"/>
        <v>14053_201507</v>
      </c>
      <c r="BT1854" s="53">
        <f t="shared" si="378"/>
        <v>0.37446819987647428</v>
      </c>
    </row>
    <row r="1855" spans="1:72" x14ac:dyDescent="0.15">
      <c r="S1855" t="str">
        <f>IF(ISNUMBER(R1855),VLOOKUP(B1855,Index!$B$3:$AB$18,27,FALSE),"")</f>
        <v/>
      </c>
      <c r="T1855" t="str">
        <f>IF(ISNUMBER($R1855),VLOOKUP($B1855,Index!$B$21:$AB$36,27,FALSE),"")</f>
        <v/>
      </c>
      <c r="U1855" t="str">
        <f>IF(ISNUMBER($R1855),VLOOKUP($B1855,Index!$B$39:$AB$54,27,FALSE),"")</f>
        <v/>
      </c>
      <c r="Z1855" t="str">
        <f t="shared" si="379"/>
        <v/>
      </c>
      <c r="AA1855" t="s">
        <v>25</v>
      </c>
      <c r="AF1855" t="str">
        <f t="shared" si="380"/>
        <v/>
      </c>
      <c r="AG1855" t="s">
        <v>25</v>
      </c>
      <c r="AK1855" t="str">
        <f t="shared" si="388"/>
        <v/>
      </c>
      <c r="AL1855" t="str">
        <f t="shared" si="388"/>
        <v/>
      </c>
      <c r="AM1855" t="str">
        <f t="shared" si="388"/>
        <v/>
      </c>
      <c r="AN1855" t="str">
        <f t="shared" si="388"/>
        <v/>
      </c>
      <c r="AO1855" t="str">
        <f t="shared" si="388"/>
        <v/>
      </c>
      <c r="AP1855" t="str">
        <f t="shared" si="388"/>
        <v/>
      </c>
      <c r="AQ1855" t="str">
        <f t="shared" si="388"/>
        <v/>
      </c>
      <c r="AR1855" t="str">
        <f t="shared" si="388"/>
        <v/>
      </c>
      <c r="AS1855" t="str">
        <f t="shared" si="388"/>
        <v/>
      </c>
      <c r="AT1855" t="str">
        <f t="shared" si="388"/>
        <v/>
      </c>
      <c r="AU1855" t="str">
        <f t="shared" si="388"/>
        <v/>
      </c>
      <c r="AV1855" t="str">
        <f t="shared" si="388"/>
        <v/>
      </c>
      <c r="AW1855" t="str">
        <f t="shared" si="388"/>
        <v/>
      </c>
      <c r="AX1855" t="str">
        <f t="shared" si="388"/>
        <v/>
      </c>
      <c r="AZ1855" s="46" t="str">
        <f>IF(ISNUMBER(VLOOKUP($B1855,Stats!$A$2:$AA$19,2,FALSE))=FALSE,"",IF(ISNUMBER(W1855),(W1855-VLOOKUP($B1855,Stats!$A$2:$AA$19,2,FALSE))/VLOOKUP($B1855,Stats!$A$2:$AA$19,16,FALSE),""))</f>
        <v/>
      </c>
      <c r="BA1855" s="46" t="str">
        <f>IF(ISNUMBER(VLOOKUP($B1855,Stats!$A$2:$AA$19,2,FALSE))=FALSE,"",IF(ISNUMBER(X1855),(X1855-VLOOKUP($B1855,Stats!$A$2:$AA$19,3,FALSE))/VLOOKUP($B1855,Stats!$A$2:$AA$19,17,FALSE),""))</f>
        <v/>
      </c>
      <c r="BB1855" s="46"/>
      <c r="BC1855" s="46"/>
      <c r="BD1855" s="44" t="str">
        <f t="shared" si="376"/>
        <v/>
      </c>
      <c r="BE1855" s="46" t="str">
        <f>IF(ISNUMBER(VLOOKUP($B1855,Stats!$A$2:$AA$19,2,FALSE))=FALSE,"",IF(ISNUMBER(Y1855),(Y1855-VLOOKUP($B1855,Stats!$A$2:$AA$19,5,FALSE))/VLOOKUP($B1855,Stats!$A$2:$AA$19,19,FALSE),""))</f>
        <v/>
      </c>
      <c r="BF1855" s="46"/>
      <c r="BG1855" s="46"/>
      <c r="BH1855" s="46" t="str">
        <f>IF(ISNUMBER(VLOOKUP($B1855,Stats!$A$2:$AA$19,2,FALSE))=FALSE,"",IF(ISNUMBER(Z1855),(Z1855-VLOOKUP($B1855,Stats!$A$2:$AA$19,8,FALSE))/VLOOKUP($B1855,Stats!$A$2:$AA$19,22,FALSE),""))</f>
        <v/>
      </c>
      <c r="BI1855" s="46" t="str">
        <f>IF(ISNUMBER(VLOOKUP($B1855,Stats!$A$2:$AA$19,2,FALSE))=FALSE,"",IF(ISNUMBER(#REF!),(#REF!-VLOOKUP($B1855,Stats!$A$2:$AA$19,9,FALSE))/VLOOKUP($B1855,Stats!$A$2:$AA$19,23,FALSE),""))</f>
        <v/>
      </c>
      <c r="BJ1855" s="46" t="str">
        <f>IF(ISNUMBER(VLOOKUP($B1855,Stats!$A$2:$AA$19,2,FALSE))=FALSE,"",IF(ISNUMBER(#REF!),(#REF!-VLOOKUP($B1855,Stats!$A$2:$AA$19,10,FALSE))/VLOOKUP($B1855,Stats!$A$2:$AA$19,24,FALSE),""))</f>
        <v/>
      </c>
      <c r="BK1855" s="44" t="str">
        <f t="shared" si="381"/>
        <v/>
      </c>
      <c r="BL1855" s="46" t="str">
        <f>IF(ISNUMBER(VLOOKUP($B1855,Stats!$A$2:$AA$19,2,FALSE))=FALSE,"",IF(ISNUMBER(#REF!),(#REF!-VLOOKUP($B1855,Stats!$A$2:$AA$19,11,FALSE))/VLOOKUP($B1855,Stats!$A$2:$AA$19,25,FALSE),""))</f>
        <v/>
      </c>
      <c r="BM1855" s="46" t="str">
        <f>IF(ISNUMBER(VLOOKUP($B1855,Stats!$A$2:$AA$19,2,FALSE))=FALSE,"",IF(ISNUMBER(AA1855),(AA1855-VLOOKUP($B1855,Stats!$A$2:$AA$19,12,FALSE))/VLOOKUP($B1855,Stats!$A$2:$AA$19,26,FALSE),""))</f>
        <v/>
      </c>
      <c r="BN1855" s="46" t="str">
        <f>IF(ISNUMBER(VLOOKUP($B1855,Stats!$A$2:$AA$19,2,FALSE))=FALSE,"",IF(ISNUMBER(#REF!),(#REF!-VLOOKUP($B1855,Stats!$A$2:$AA$19,13,FALSE))/VLOOKUP($B1855,Stats!$A$2:$AA$19,27,FALSE),""))</f>
        <v/>
      </c>
      <c r="BO1855" s="46" t="str">
        <f>IF(ISNUMBER(VLOOKUP($B1855,Stats!$A$2:$AA$19,2,FALSE))=FALSE,"",IF(ISNUMBER(#REF!),(#REF!-VLOOKUP($B1855,Stats!$A$2:$AA$19,14,FALSE))/VLOOKUP($B1855,Stats!$A$2:$AB$19,28,FALSE),""))</f>
        <v/>
      </c>
      <c r="BP1855" s="46"/>
      <c r="BQ1855" s="46" t="str">
        <f>IF(ISNUMBER(VLOOKUP($B1855,Stats!$A$2:$AA$19,2,FALSE))=FALSE,"",IF(ISNUMBER(BM1855),BM1855,(VLOOKUP($B1855,Stats!$A$2:$AT$19,46,FALSE)-VLOOKUP($B1855,Stats!$A$2:$AA$19,12,FALSE))/VLOOKUP($B1855,Stats!$A$2:$AA$19,26,FALSE)))</f>
        <v/>
      </c>
      <c r="BR1855" s="51" t="str">
        <f t="shared" si="382"/>
        <v/>
      </c>
      <c r="BS1855" s="32" t="str">
        <f t="shared" si="377"/>
        <v/>
      </c>
      <c r="BT1855" s="53" t="str">
        <f t="shared" si="378"/>
        <v/>
      </c>
    </row>
    <row r="1856" spans="1:72" ht="40.5" x14ac:dyDescent="0.15">
      <c r="A1856" s="1" t="s">
        <v>54</v>
      </c>
      <c r="B1856" s="1" t="s">
        <v>0</v>
      </c>
      <c r="C1856" s="3"/>
      <c r="D1856" s="4" t="s">
        <v>10</v>
      </c>
      <c r="E1856" s="1" t="s">
        <v>11</v>
      </c>
      <c r="F1856" s="1" t="s">
        <v>12</v>
      </c>
      <c r="G1856" s="1" t="s">
        <v>13</v>
      </c>
      <c r="H1856" s="1" t="s">
        <v>14</v>
      </c>
      <c r="I1856" s="1" t="s">
        <v>15</v>
      </c>
      <c r="J1856" s="1" t="s">
        <v>16</v>
      </c>
      <c r="K1856" s="1" t="s">
        <v>17</v>
      </c>
      <c r="L1856" s="1" t="s">
        <v>18</v>
      </c>
      <c r="M1856" s="1" t="s">
        <v>19</v>
      </c>
      <c r="N1856" s="1" t="s">
        <v>20</v>
      </c>
      <c r="O1856" s="1" t="s">
        <v>21</v>
      </c>
      <c r="P1856" s="1" t="s">
        <v>22</v>
      </c>
      <c r="Q1856" s="1" t="s">
        <v>23</v>
      </c>
      <c r="R1856" s="1" t="s">
        <v>24</v>
      </c>
      <c r="S1856" s="1" t="str">
        <f>IF(ISNUMBER(R1856),VLOOKUP(B1856,Index!$B$3:$AB$18,27,FALSE),"")</f>
        <v/>
      </c>
      <c r="T1856" s="1" t="str">
        <f>IF(ISNUMBER($R1856),VLOOKUP($B1856,Index!$B$21:$AB$36,27,FALSE),"")</f>
        <v/>
      </c>
      <c r="U1856" s="1" t="str">
        <f>IF(ISNUMBER($R1856),VLOOKUP($B1856,Index!$B$39:$AB$54,27,FALSE),"")</f>
        <v/>
      </c>
      <c r="W1856" s="1" t="s">
        <v>1</v>
      </c>
      <c r="X1856" s="1" t="s">
        <v>2</v>
      </c>
      <c r="Y1856" s="1" t="s">
        <v>4</v>
      </c>
      <c r="Z1856" s="1" t="str">
        <f t="shared" si="379"/>
        <v/>
      </c>
      <c r="AA1856" s="1" t="s">
        <v>8</v>
      </c>
      <c r="AB1856" s="3"/>
      <c r="AC1856" s="1" t="s">
        <v>55</v>
      </c>
      <c r="AD1856" s="1" t="s">
        <v>56</v>
      </c>
      <c r="AE1856" s="1" t="s">
        <v>57</v>
      </c>
      <c r="AF1856" s="1" t="str">
        <f t="shared" si="380"/>
        <v/>
      </c>
      <c r="AG1856" s="1" t="s">
        <v>38</v>
      </c>
      <c r="AH1856" s="3"/>
      <c r="AK1856" t="str">
        <f t="shared" si="388"/>
        <v/>
      </c>
      <c r="AL1856" t="str">
        <f t="shared" si="388"/>
        <v/>
      </c>
      <c r="AM1856" t="str">
        <f t="shared" si="388"/>
        <v/>
      </c>
      <c r="AN1856" t="str">
        <f t="shared" si="388"/>
        <v/>
      </c>
      <c r="AO1856" t="str">
        <f t="shared" si="388"/>
        <v/>
      </c>
      <c r="AP1856" t="str">
        <f t="shared" si="388"/>
        <v/>
      </c>
      <c r="AQ1856" t="str">
        <f t="shared" si="388"/>
        <v/>
      </c>
      <c r="AR1856" t="str">
        <f t="shared" si="388"/>
        <v/>
      </c>
      <c r="AS1856" t="str">
        <f t="shared" si="388"/>
        <v/>
      </c>
      <c r="AT1856" t="str">
        <f t="shared" si="388"/>
        <v/>
      </c>
      <c r="AU1856" t="str">
        <f t="shared" si="388"/>
        <v/>
      </c>
      <c r="AV1856" t="str">
        <f t="shared" si="388"/>
        <v/>
      </c>
      <c r="AW1856" t="str">
        <f t="shared" si="388"/>
        <v/>
      </c>
      <c r="AX1856" t="str">
        <f t="shared" si="388"/>
        <v/>
      </c>
      <c r="AZ1856" s="46" t="str">
        <f>IF(ISNUMBER(VLOOKUP($B1856,Stats!$A$2:$AA$19,2,FALSE))=FALSE,"",IF(ISNUMBER(W1856),(W1856-VLOOKUP($B1856,Stats!$A$2:$AA$19,2,FALSE))/VLOOKUP($B1856,Stats!$A$2:$AA$19,16,FALSE),""))</f>
        <v/>
      </c>
      <c r="BA1856" s="46" t="str">
        <f>IF(ISNUMBER(VLOOKUP($B1856,Stats!$A$2:$AA$19,2,FALSE))=FALSE,"",IF(ISNUMBER(X1856),(X1856-VLOOKUP($B1856,Stats!$A$2:$AA$19,3,FALSE))/VLOOKUP($B1856,Stats!$A$2:$AA$19,17,FALSE),""))</f>
        <v/>
      </c>
      <c r="BB1856" s="46"/>
      <c r="BC1856" s="46"/>
      <c r="BD1856" s="44" t="str">
        <f t="shared" si="376"/>
        <v/>
      </c>
      <c r="BE1856" s="46" t="str">
        <f>IF(ISNUMBER(VLOOKUP($B1856,Stats!$A$2:$AA$19,2,FALSE))=FALSE,"",IF(ISNUMBER(Y1856),(Y1856-VLOOKUP($B1856,Stats!$A$2:$AA$19,5,FALSE))/VLOOKUP($B1856,Stats!$A$2:$AA$19,19,FALSE),""))</f>
        <v/>
      </c>
      <c r="BF1856" s="46"/>
      <c r="BG1856" s="46"/>
      <c r="BH1856" s="46" t="str">
        <f>IF(ISNUMBER(VLOOKUP($B1856,Stats!$A$2:$AA$19,2,FALSE))=FALSE,"",IF(ISNUMBER(Z1856),(Z1856-VLOOKUP($B1856,Stats!$A$2:$AA$19,8,FALSE))/VLOOKUP($B1856,Stats!$A$2:$AA$19,22,FALSE),""))</f>
        <v/>
      </c>
      <c r="BI1856" s="46" t="str">
        <f>IF(ISNUMBER(VLOOKUP($B1856,Stats!$A$2:$AA$19,2,FALSE))=FALSE,"",IF(ISNUMBER(#REF!),(#REF!-VLOOKUP($B1856,Stats!$A$2:$AA$19,9,FALSE))/VLOOKUP($B1856,Stats!$A$2:$AA$19,23,FALSE),""))</f>
        <v/>
      </c>
      <c r="BJ1856" s="46" t="str">
        <f>IF(ISNUMBER(VLOOKUP($B1856,Stats!$A$2:$AA$19,2,FALSE))=FALSE,"",IF(ISNUMBER(#REF!),(#REF!-VLOOKUP($B1856,Stats!$A$2:$AA$19,10,FALSE))/VLOOKUP($B1856,Stats!$A$2:$AA$19,24,FALSE),""))</f>
        <v/>
      </c>
      <c r="BK1856" s="44" t="str">
        <f t="shared" si="381"/>
        <v/>
      </c>
      <c r="BL1856" s="46" t="str">
        <f>IF(ISNUMBER(VLOOKUP($B1856,Stats!$A$2:$AA$19,2,FALSE))=FALSE,"",IF(ISNUMBER(#REF!),(#REF!-VLOOKUP($B1856,Stats!$A$2:$AA$19,11,FALSE))/VLOOKUP($B1856,Stats!$A$2:$AA$19,25,FALSE),""))</f>
        <v/>
      </c>
      <c r="BM1856" s="46" t="str">
        <f>IF(ISNUMBER(VLOOKUP($B1856,Stats!$A$2:$AA$19,2,FALSE))=FALSE,"",IF(ISNUMBER(AA1856),(AA1856-VLOOKUP($B1856,Stats!$A$2:$AA$19,12,FALSE))/VLOOKUP($B1856,Stats!$A$2:$AA$19,26,FALSE),""))</f>
        <v/>
      </c>
      <c r="BN1856" s="46" t="str">
        <f>IF(ISNUMBER(VLOOKUP($B1856,Stats!$A$2:$AA$19,2,FALSE))=FALSE,"",IF(ISNUMBER(#REF!),(#REF!-VLOOKUP($B1856,Stats!$A$2:$AA$19,13,FALSE))/VLOOKUP($B1856,Stats!$A$2:$AA$19,27,FALSE),""))</f>
        <v/>
      </c>
      <c r="BO1856" s="46" t="str">
        <f>IF(ISNUMBER(VLOOKUP($B1856,Stats!$A$2:$AA$19,2,FALSE))=FALSE,"",IF(ISNUMBER(#REF!),(#REF!-VLOOKUP($B1856,Stats!$A$2:$AA$19,14,FALSE))/VLOOKUP($B1856,Stats!$A$2:$AB$19,28,FALSE),""))</f>
        <v/>
      </c>
      <c r="BP1856" s="46"/>
      <c r="BQ1856" s="46" t="str">
        <f>IF(ISNUMBER(VLOOKUP($B1856,Stats!$A$2:$AA$19,2,FALSE))=FALSE,"",IF(ISNUMBER(BM1856),BM1856,(VLOOKUP($B1856,Stats!$A$2:$AT$19,46,FALSE)-VLOOKUP($B1856,Stats!$A$2:$AA$19,12,FALSE))/VLOOKUP($B1856,Stats!$A$2:$AA$19,26,FALSE)))</f>
        <v/>
      </c>
      <c r="BR1856" s="51" t="str">
        <f t="shared" si="382"/>
        <v/>
      </c>
      <c r="BS1856" s="32" t="str">
        <f t="shared" si="377"/>
        <v/>
      </c>
      <c r="BT1856" s="53" t="str">
        <f t="shared" si="378"/>
        <v/>
      </c>
    </row>
    <row r="1857" spans="1:72" x14ac:dyDescent="0.15">
      <c r="A1857" s="5">
        <v>14054</v>
      </c>
      <c r="B1857" s="5" t="s">
        <v>58</v>
      </c>
      <c r="C1857" s="3">
        <v>0</v>
      </c>
      <c r="D1857" s="11">
        <v>0.21015228426395938</v>
      </c>
      <c r="E1857" s="6">
        <v>4.5793144098919929E-3</v>
      </c>
      <c r="F1857" s="12">
        <v>81</v>
      </c>
      <c r="G1857" s="12">
        <v>34</v>
      </c>
      <c r="H1857" s="13">
        <v>3.5353563216309965E-3</v>
      </c>
      <c r="I1857" s="13">
        <v>-2.7725661638163192E-3</v>
      </c>
      <c r="J1857" s="12">
        <v>13</v>
      </c>
      <c r="K1857" s="12">
        <v>5</v>
      </c>
      <c r="L1857" s="13">
        <v>1.9002789400278886E-2</v>
      </c>
      <c r="M1857" s="13">
        <v>-1.689306861720663E-2</v>
      </c>
      <c r="N1857" s="8">
        <v>1.3191999999999999</v>
      </c>
      <c r="O1857" s="8">
        <v>1.2175357637286572</v>
      </c>
      <c r="P1857" s="14">
        <v>42082</v>
      </c>
      <c r="Q1857" s="13">
        <v>-2.4116172530037283E-2</v>
      </c>
      <c r="R1857" s="14">
        <v>41983</v>
      </c>
      <c r="S1857" s="14">
        <f>IF(ISNUMBER(R1857),VLOOKUP(B1857,Index!$B$3:$AB$18,27,FALSE),"")</f>
        <v>42041</v>
      </c>
      <c r="T1857" s="14">
        <f>IF(ISNUMBER($R1857),VLOOKUP($B1857,Index!$B$21:$AB$36,27,FALSE),"")</f>
        <v>41996</v>
      </c>
      <c r="U1857" s="14">
        <f>IF(ISNUMBER($R1857),VLOOKUP($B1857,Index!$B$39:$AB$54,27,FALSE),"")</f>
        <v>42003</v>
      </c>
      <c r="W1857" s="6">
        <v>0.44242586160833547</v>
      </c>
      <c r="X1857" s="7">
        <v>0.70434782608695656</v>
      </c>
      <c r="Y1857" s="6">
        <v>8.6886381943731564E-2</v>
      </c>
      <c r="Z1857" s="8" t="str">
        <f t="shared" si="379"/>
        <v/>
      </c>
      <c r="AA1857" s="9">
        <v>8.7141640740133859</v>
      </c>
      <c r="AB1857" s="3">
        <v>0</v>
      </c>
      <c r="AC1857" s="6">
        <v>0.19574064301987801</v>
      </c>
      <c r="AD1857" s="7">
        <v>0.49610586011342162</v>
      </c>
      <c r="AE1857" s="6">
        <v>7.5492433672720025E-3</v>
      </c>
      <c r="AF1857" s="8" t="str">
        <f t="shared" si="380"/>
        <v/>
      </c>
      <c r="AG1857" s="9">
        <v>75.936655508825567</v>
      </c>
      <c r="AH1857" s="3">
        <v>0</v>
      </c>
      <c r="AK1857" t="str">
        <f t="shared" si="388"/>
        <v/>
      </c>
      <c r="AL1857" t="str">
        <f t="shared" si="388"/>
        <v/>
      </c>
      <c r="AM1857" t="str">
        <f t="shared" si="388"/>
        <v/>
      </c>
      <c r="AN1857" t="str">
        <f t="shared" si="388"/>
        <v/>
      </c>
      <c r="AO1857" t="str">
        <f t="shared" si="388"/>
        <v/>
      </c>
      <c r="AP1857" t="str">
        <f t="shared" si="388"/>
        <v/>
      </c>
      <c r="AQ1857" t="str">
        <f t="shared" si="388"/>
        <v/>
      </c>
      <c r="AR1857" t="str">
        <f t="shared" si="388"/>
        <v/>
      </c>
      <c r="AS1857" t="str">
        <f t="shared" si="388"/>
        <v/>
      </c>
      <c r="AT1857" t="str">
        <f t="shared" si="388"/>
        <v/>
      </c>
      <c r="AU1857" t="str">
        <f t="shared" si="388"/>
        <v/>
      </c>
      <c r="AV1857" t="str">
        <f t="shared" si="388"/>
        <v/>
      </c>
      <c r="AW1857" t="str">
        <f t="shared" si="388"/>
        <v/>
      </c>
      <c r="AX1857" t="str">
        <f t="shared" si="388"/>
        <v/>
      </c>
      <c r="AZ1857" s="46" t="str">
        <f>IF(ISNUMBER(VLOOKUP($B1857,Stats!$A$2:$AA$19,2,FALSE))=FALSE,"",IF(ISNUMBER(W1857),(W1857-VLOOKUP($B1857,Stats!$A$2:$AA$19,2,FALSE))/VLOOKUP($B1857,Stats!$A$2:$AA$19,16,FALSE),""))</f>
        <v/>
      </c>
      <c r="BA1857" s="46" t="str">
        <f>IF(ISNUMBER(VLOOKUP($B1857,Stats!$A$2:$AA$19,2,FALSE))=FALSE,"",IF(ISNUMBER(X1857),(X1857-VLOOKUP($B1857,Stats!$A$2:$AA$19,3,FALSE))/VLOOKUP($B1857,Stats!$A$2:$AA$19,17,FALSE),""))</f>
        <v/>
      </c>
      <c r="BB1857" s="46"/>
      <c r="BC1857" s="46"/>
      <c r="BD1857" s="44" t="str">
        <f t="shared" si="376"/>
        <v/>
      </c>
      <c r="BE1857" s="46" t="str">
        <f>IF(ISNUMBER(VLOOKUP($B1857,Stats!$A$2:$AA$19,2,FALSE))=FALSE,"",IF(ISNUMBER(Y1857),(Y1857-VLOOKUP($B1857,Stats!$A$2:$AA$19,5,FALSE))/VLOOKUP($B1857,Stats!$A$2:$AA$19,19,FALSE),""))</f>
        <v/>
      </c>
      <c r="BF1857" s="46"/>
      <c r="BG1857" s="46"/>
      <c r="BH1857" s="46" t="str">
        <f>IF(ISNUMBER(VLOOKUP($B1857,Stats!$A$2:$AA$19,2,FALSE))=FALSE,"",IF(ISNUMBER(Z1857),(Z1857-VLOOKUP($B1857,Stats!$A$2:$AA$19,8,FALSE))/VLOOKUP($B1857,Stats!$A$2:$AA$19,22,FALSE),""))</f>
        <v/>
      </c>
      <c r="BI1857" s="46" t="str">
        <f>IF(ISNUMBER(VLOOKUP($B1857,Stats!$A$2:$AA$19,2,FALSE))=FALSE,"",IF(ISNUMBER(#REF!),(#REF!-VLOOKUP($B1857,Stats!$A$2:$AA$19,9,FALSE))/VLOOKUP($B1857,Stats!$A$2:$AA$19,23,FALSE),""))</f>
        <v/>
      </c>
      <c r="BJ1857" s="46" t="str">
        <f>IF(ISNUMBER(VLOOKUP($B1857,Stats!$A$2:$AA$19,2,FALSE))=FALSE,"",IF(ISNUMBER(#REF!),(#REF!-VLOOKUP($B1857,Stats!$A$2:$AA$19,10,FALSE))/VLOOKUP($B1857,Stats!$A$2:$AA$19,24,FALSE),""))</f>
        <v/>
      </c>
      <c r="BK1857" s="44" t="str">
        <f t="shared" si="381"/>
        <v/>
      </c>
      <c r="BL1857" s="46" t="str">
        <f>IF(ISNUMBER(VLOOKUP($B1857,Stats!$A$2:$AA$19,2,FALSE))=FALSE,"",IF(ISNUMBER(#REF!),(#REF!-VLOOKUP($B1857,Stats!$A$2:$AA$19,11,FALSE))/VLOOKUP($B1857,Stats!$A$2:$AA$19,25,FALSE),""))</f>
        <v/>
      </c>
      <c r="BM1857" s="46" t="str">
        <f>IF(ISNUMBER(VLOOKUP($B1857,Stats!$A$2:$AA$19,2,FALSE))=FALSE,"",IF(ISNUMBER(AA1857),(AA1857-VLOOKUP($B1857,Stats!$A$2:$AA$19,12,FALSE))/VLOOKUP($B1857,Stats!$A$2:$AA$19,26,FALSE),""))</f>
        <v/>
      </c>
      <c r="BN1857" s="46" t="str">
        <f>IF(ISNUMBER(VLOOKUP($B1857,Stats!$A$2:$AA$19,2,FALSE))=FALSE,"",IF(ISNUMBER(#REF!),(#REF!-VLOOKUP($B1857,Stats!$A$2:$AA$19,13,FALSE))/VLOOKUP($B1857,Stats!$A$2:$AA$19,27,FALSE),""))</f>
        <v/>
      </c>
      <c r="BO1857" s="46" t="str">
        <f>IF(ISNUMBER(VLOOKUP($B1857,Stats!$A$2:$AA$19,2,FALSE))=FALSE,"",IF(ISNUMBER(#REF!),(#REF!-VLOOKUP($B1857,Stats!$A$2:$AA$19,14,FALSE))/VLOOKUP($B1857,Stats!$A$2:$AB$19,28,FALSE),""))</f>
        <v/>
      </c>
      <c r="BP1857" s="46"/>
      <c r="BQ1857" s="46" t="str">
        <f>IF(ISNUMBER(VLOOKUP($B1857,Stats!$A$2:$AA$19,2,FALSE))=FALSE,"",IF(ISNUMBER(BM1857),BM1857,(VLOOKUP($B1857,Stats!$A$2:$AT$19,46,FALSE)-VLOOKUP($B1857,Stats!$A$2:$AA$19,12,FALSE))/VLOOKUP($B1857,Stats!$A$2:$AA$19,26,FALSE)))</f>
        <v/>
      </c>
      <c r="BR1857" s="51" t="str">
        <f t="shared" si="382"/>
        <v/>
      </c>
      <c r="BS1857" s="32" t="str">
        <f t="shared" si="377"/>
        <v/>
      </c>
      <c r="BT1857" s="53" t="str">
        <f t="shared" si="378"/>
        <v/>
      </c>
    </row>
    <row r="1858" spans="1:72" x14ac:dyDescent="0.15">
      <c r="A1858" s="5">
        <v>14054</v>
      </c>
      <c r="B1858" s="5" t="s">
        <v>59</v>
      </c>
      <c r="C1858" s="3">
        <v>0</v>
      </c>
      <c r="D1858" s="11">
        <v>1.3849124801840298E-2</v>
      </c>
      <c r="E1858" s="6">
        <v>3.7198334755123076E-3</v>
      </c>
      <c r="F1858" s="15">
        <v>5.7857142857142856</v>
      </c>
      <c r="G1858" s="15">
        <v>2.4285714285714284</v>
      </c>
      <c r="H1858" s="13">
        <v>3.7778887926232436E-3</v>
      </c>
      <c r="I1858" s="13">
        <v>-2.1138064370882247E-3</v>
      </c>
      <c r="J1858" s="12">
        <v>4.3571428571428568</v>
      </c>
      <c r="K1858" s="12">
        <v>1.7857142857142858</v>
      </c>
      <c r="L1858" s="13">
        <v>7.1407801685527484E-3</v>
      </c>
      <c r="M1858" s="13">
        <v>-3.6498675837283406E-3</v>
      </c>
      <c r="N1858" s="8">
        <v>1.2212428571428571</v>
      </c>
      <c r="O1858" s="8">
        <v>1.0142835494805578</v>
      </c>
      <c r="P1858" s="14"/>
      <c r="Q1858" s="13">
        <v>-5.0889970607675339E-3</v>
      </c>
      <c r="R1858" s="14"/>
      <c r="S1858" s="14" t="str">
        <f>IF(ISNUMBER(R1858),VLOOKUP(B1858,Index!$B$3:$AB$18,27,FALSE),"")</f>
        <v/>
      </c>
      <c r="T1858" s="14" t="str">
        <f>IF(ISNUMBER($R1858),VLOOKUP($B1858,Index!$B$21:$AB$36,27,FALSE),"")</f>
        <v/>
      </c>
      <c r="U1858" s="14" t="str">
        <f>IF(ISNUMBER($R1858),VLOOKUP($B1858,Index!$B$39:$AB$54,27,FALSE),"")</f>
        <v/>
      </c>
      <c r="W1858" s="6">
        <v>0.59248888691758828</v>
      </c>
      <c r="X1858" s="8">
        <v>0.70994897959183678</v>
      </c>
      <c r="Y1858" s="6">
        <v>7.057887779495442E-2</v>
      </c>
      <c r="Z1858" s="8" t="str">
        <f t="shared" si="379"/>
        <v/>
      </c>
      <c r="AA1858" s="9" t="s">
        <v>25</v>
      </c>
      <c r="AB1858" s="3">
        <v>0</v>
      </c>
      <c r="AC1858" s="6">
        <v>0.3510430811208427</v>
      </c>
      <c r="AD1858" s="8">
        <v>0.50402755362349028</v>
      </c>
      <c r="AE1858" s="6">
        <v>4.9813779907951104E-3</v>
      </c>
      <c r="AF1858" s="8" t="str">
        <f t="shared" si="380"/>
        <v/>
      </c>
      <c r="AG1858" s="9" t="s">
        <v>25</v>
      </c>
      <c r="AH1858" s="3">
        <v>0</v>
      </c>
      <c r="AK1858" t="str">
        <f t="shared" si="388"/>
        <v/>
      </c>
      <c r="AL1858" t="str">
        <f t="shared" si="388"/>
        <v/>
      </c>
      <c r="AM1858" t="str">
        <f t="shared" si="388"/>
        <v/>
      </c>
      <c r="AN1858" t="str">
        <f t="shared" si="388"/>
        <v/>
      </c>
      <c r="AO1858" t="str">
        <f t="shared" si="388"/>
        <v/>
      </c>
      <c r="AP1858" t="str">
        <f t="shared" si="388"/>
        <v/>
      </c>
      <c r="AQ1858" t="str">
        <f t="shared" si="388"/>
        <v/>
      </c>
      <c r="AR1858" t="str">
        <f t="shared" si="388"/>
        <v/>
      </c>
      <c r="AS1858" t="str">
        <f t="shared" si="388"/>
        <v/>
      </c>
      <c r="AT1858" t="str">
        <f t="shared" si="388"/>
        <v/>
      </c>
      <c r="AU1858" t="str">
        <f t="shared" si="388"/>
        <v/>
      </c>
      <c r="AV1858" t="str">
        <f t="shared" si="388"/>
        <v/>
      </c>
      <c r="AW1858" t="str">
        <f t="shared" si="388"/>
        <v/>
      </c>
      <c r="AX1858" t="str">
        <f t="shared" si="388"/>
        <v/>
      </c>
      <c r="AZ1858" s="46" t="str">
        <f>IF(ISNUMBER(VLOOKUP($B1858,Stats!$A$2:$AA$19,2,FALSE))=FALSE,"",IF(ISNUMBER(W1858),(W1858-VLOOKUP($B1858,Stats!$A$2:$AA$19,2,FALSE))/VLOOKUP($B1858,Stats!$A$2:$AA$19,16,FALSE),""))</f>
        <v/>
      </c>
      <c r="BA1858" s="46" t="str">
        <f>IF(ISNUMBER(VLOOKUP($B1858,Stats!$A$2:$AA$19,2,FALSE))=FALSE,"",IF(ISNUMBER(X1858),(X1858-VLOOKUP($B1858,Stats!$A$2:$AA$19,3,FALSE))/VLOOKUP($B1858,Stats!$A$2:$AA$19,17,FALSE),""))</f>
        <v/>
      </c>
      <c r="BB1858" s="46"/>
      <c r="BC1858" s="46"/>
      <c r="BD1858" s="44" t="str">
        <f t="shared" si="376"/>
        <v/>
      </c>
      <c r="BE1858" s="46" t="str">
        <f>IF(ISNUMBER(VLOOKUP($B1858,Stats!$A$2:$AA$19,2,FALSE))=FALSE,"",IF(ISNUMBER(Y1858),(Y1858-VLOOKUP($B1858,Stats!$A$2:$AA$19,5,FALSE))/VLOOKUP($B1858,Stats!$A$2:$AA$19,19,FALSE),""))</f>
        <v/>
      </c>
      <c r="BF1858" s="46"/>
      <c r="BG1858" s="46"/>
      <c r="BH1858" s="46" t="str">
        <f>IF(ISNUMBER(VLOOKUP($B1858,Stats!$A$2:$AA$19,2,FALSE))=FALSE,"",IF(ISNUMBER(Z1858),(Z1858-VLOOKUP($B1858,Stats!$A$2:$AA$19,8,FALSE))/VLOOKUP($B1858,Stats!$A$2:$AA$19,22,FALSE),""))</f>
        <v/>
      </c>
      <c r="BI1858" s="46" t="str">
        <f>IF(ISNUMBER(VLOOKUP($B1858,Stats!$A$2:$AA$19,2,FALSE))=FALSE,"",IF(ISNUMBER(#REF!),(#REF!-VLOOKUP($B1858,Stats!$A$2:$AA$19,9,FALSE))/VLOOKUP($B1858,Stats!$A$2:$AA$19,23,FALSE),""))</f>
        <v/>
      </c>
      <c r="BJ1858" s="46" t="str">
        <f>IF(ISNUMBER(VLOOKUP($B1858,Stats!$A$2:$AA$19,2,FALSE))=FALSE,"",IF(ISNUMBER(#REF!),(#REF!-VLOOKUP($B1858,Stats!$A$2:$AA$19,10,FALSE))/VLOOKUP($B1858,Stats!$A$2:$AA$19,24,FALSE),""))</f>
        <v/>
      </c>
      <c r="BK1858" s="44" t="str">
        <f t="shared" si="381"/>
        <v/>
      </c>
      <c r="BL1858" s="46" t="str">
        <f>IF(ISNUMBER(VLOOKUP($B1858,Stats!$A$2:$AA$19,2,FALSE))=FALSE,"",IF(ISNUMBER(#REF!),(#REF!-VLOOKUP($B1858,Stats!$A$2:$AA$19,11,FALSE))/VLOOKUP($B1858,Stats!$A$2:$AA$19,25,FALSE),""))</f>
        <v/>
      </c>
      <c r="BM1858" s="46" t="str">
        <f>IF(ISNUMBER(VLOOKUP($B1858,Stats!$A$2:$AA$19,2,FALSE))=FALSE,"",IF(ISNUMBER(AA1858),(AA1858-VLOOKUP($B1858,Stats!$A$2:$AA$19,12,FALSE))/VLOOKUP($B1858,Stats!$A$2:$AA$19,26,FALSE),""))</f>
        <v/>
      </c>
      <c r="BN1858" s="46" t="str">
        <f>IF(ISNUMBER(VLOOKUP($B1858,Stats!$A$2:$AA$19,2,FALSE))=FALSE,"",IF(ISNUMBER(#REF!),(#REF!-VLOOKUP($B1858,Stats!$A$2:$AA$19,13,FALSE))/VLOOKUP($B1858,Stats!$A$2:$AA$19,27,FALSE),""))</f>
        <v/>
      </c>
      <c r="BO1858" s="46" t="str">
        <f>IF(ISNUMBER(VLOOKUP($B1858,Stats!$A$2:$AA$19,2,FALSE))=FALSE,"",IF(ISNUMBER(#REF!),(#REF!-VLOOKUP($B1858,Stats!$A$2:$AA$19,14,FALSE))/VLOOKUP($B1858,Stats!$A$2:$AB$19,28,FALSE),""))</f>
        <v/>
      </c>
      <c r="BP1858" s="46"/>
      <c r="BQ1858" s="46" t="str">
        <f>IF(ISNUMBER(VLOOKUP($B1858,Stats!$A$2:$AA$19,2,FALSE))=FALSE,"",IF(ISNUMBER(BM1858),BM1858,(VLOOKUP($B1858,Stats!$A$2:$AT$19,46,FALSE)-VLOOKUP($B1858,Stats!$A$2:$AA$19,12,FALSE))/VLOOKUP($B1858,Stats!$A$2:$AA$19,26,FALSE)))</f>
        <v/>
      </c>
      <c r="BR1858" s="51" t="str">
        <f t="shared" si="382"/>
        <v/>
      </c>
      <c r="BS1858" s="32" t="str">
        <f t="shared" si="377"/>
        <v/>
      </c>
      <c r="BT1858" s="53" t="str">
        <f t="shared" si="378"/>
        <v/>
      </c>
    </row>
    <row r="1859" spans="1:72" x14ac:dyDescent="0.15">
      <c r="A1859" s="16">
        <v>14054</v>
      </c>
      <c r="B1859" s="17">
        <v>201421</v>
      </c>
      <c r="C1859" s="3">
        <v>0</v>
      </c>
      <c r="D1859" s="23">
        <v>6.6451315182280979E-3</v>
      </c>
      <c r="E1859" s="18">
        <v>1.2070799262972674E-3</v>
      </c>
      <c r="F1859" s="24">
        <v>5</v>
      </c>
      <c r="G1859" s="24">
        <v>2</v>
      </c>
      <c r="H1859" s="20">
        <v>1.4737783618336664E-3</v>
      </c>
      <c r="I1859" s="20">
        <v>-3.6895263805947209E-4</v>
      </c>
      <c r="J1859" s="24">
        <v>4</v>
      </c>
      <c r="K1859" s="24">
        <v>2</v>
      </c>
      <c r="L1859" s="20">
        <v>2.4864167971268003E-3</v>
      </c>
      <c r="M1859" s="20">
        <v>-5.534544783692974E-4</v>
      </c>
      <c r="N1859" s="19">
        <v>1.0907</v>
      </c>
      <c r="O1859" s="19">
        <v>1.0066451315182281</v>
      </c>
      <c r="P1859" s="25">
        <v>41929</v>
      </c>
      <c r="Q1859" s="20">
        <v>-7.3780319099892022E-4</v>
      </c>
      <c r="R1859" s="25">
        <v>41925</v>
      </c>
      <c r="S1859" s="25">
        <f>IF(ISNUMBER(R1859),VLOOKUP(B1859,Index!$B$3:$AB$18,27,FALSE),"")</f>
        <v>41929</v>
      </c>
      <c r="T1859" s="25">
        <f>IF(ISNUMBER($R1859),VLOOKUP($B1859,Index!$B$21:$AB$36,27,FALSE),"")</f>
        <v>41929</v>
      </c>
      <c r="U1859" s="25">
        <f>IF(ISNUMBER($R1859),VLOOKUP($B1859,Index!$B$39:$AB$54,27,FALSE),"")</f>
        <v>41929</v>
      </c>
      <c r="W1859" s="18">
        <v>0.23922473465621152</v>
      </c>
      <c r="X1859" s="19">
        <v>0.7142857142857143</v>
      </c>
      <c r="Y1859" s="18">
        <v>2.2902731309805257E-2</v>
      </c>
      <c r="Z1859" s="19">
        <f t="shared" si="379"/>
        <v>4</v>
      </c>
      <c r="AA1859" s="21">
        <v>9.0066451315169545</v>
      </c>
      <c r="AB1859" s="3">
        <v>0</v>
      </c>
      <c r="AC1859" s="18">
        <v>5.7228473671334809E-2</v>
      </c>
      <c r="AD1859" s="19">
        <v>0.51020408163265307</v>
      </c>
      <c r="AE1859" s="18">
        <v>5.2453510144913405E-4</v>
      </c>
      <c r="AF1859" s="19">
        <f t="shared" si="380"/>
        <v>16</v>
      </c>
      <c r="AG1859" s="21">
        <v>81.119656525078057</v>
      </c>
      <c r="AH1859" s="3">
        <v>0</v>
      </c>
      <c r="AK1859">
        <f t="shared" si="388"/>
        <v>9.0066451315169545</v>
      </c>
      <c r="AL1859" t="str">
        <f t="shared" si="388"/>
        <v/>
      </c>
      <c r="AM1859" t="str">
        <f t="shared" si="388"/>
        <v/>
      </c>
      <c r="AN1859" t="str">
        <f t="shared" si="388"/>
        <v/>
      </c>
      <c r="AO1859" t="str">
        <f t="shared" si="388"/>
        <v/>
      </c>
      <c r="AP1859" t="str">
        <f t="shared" si="388"/>
        <v/>
      </c>
      <c r="AQ1859" t="str">
        <f t="shared" si="388"/>
        <v/>
      </c>
      <c r="AR1859" t="str">
        <f t="shared" si="388"/>
        <v/>
      </c>
      <c r="AS1859" t="str">
        <f t="shared" si="388"/>
        <v/>
      </c>
      <c r="AT1859" t="str">
        <f t="shared" si="388"/>
        <v/>
      </c>
      <c r="AU1859" t="str">
        <f t="shared" si="388"/>
        <v/>
      </c>
      <c r="AV1859" t="str">
        <f t="shared" si="388"/>
        <v/>
      </c>
      <c r="AW1859" t="str">
        <f t="shared" si="388"/>
        <v/>
      </c>
      <c r="AX1859" t="str">
        <f t="shared" si="388"/>
        <v/>
      </c>
      <c r="AZ1859" s="46">
        <f>IF(ISNUMBER(VLOOKUP($B1859,Stats!$A$2:$AA$19,2,FALSE))=FALSE,"",IF(ISNUMBER(W1859),(W1859-VLOOKUP($B1859,Stats!$A$2:$AA$19,2,FALSE))/VLOOKUP($B1859,Stats!$A$2:$AA$19,16,FALSE),""))</f>
        <v>0.96570140602513799</v>
      </c>
      <c r="BA1859" s="46">
        <f>IF(ISNUMBER(VLOOKUP($B1859,Stats!$A$2:$AA$19,2,FALSE))=FALSE,"",IF(ISNUMBER(X1859),(X1859-VLOOKUP($B1859,Stats!$A$2:$AA$19,3,FALSE))/VLOOKUP($B1859,Stats!$A$2:$AA$19,17,FALSE),""))</f>
        <v>1.0376468171475526</v>
      </c>
      <c r="BB1859" s="46"/>
      <c r="BC1859" s="46"/>
      <c r="BD1859" s="44">
        <f t="shared" ref="BD1859:BD1922" si="389">IF(ISNUMBER(AZ1859),MAX(-3,MIN(3,SUM(0,AZ1859)))*$AZ$1+MAX(-3,MIN(3,SUM(0,BA1859)))*$BA$1+$BB$1*MAX(-3,MIN(3,SUM(0,BC1859))),"")</f>
        <v>1.0016741115863452</v>
      </c>
      <c r="BE1859" s="46">
        <f>IF(ISNUMBER(VLOOKUP($B1859,Stats!$A$2:$AA$19,2,FALSE))=FALSE,"",IF(ISNUMBER(Y1859),(Y1859-VLOOKUP($B1859,Stats!$A$2:$AA$19,5,FALSE))/VLOOKUP($B1859,Stats!$A$2:$AA$19,19,FALSE),""))</f>
        <v>-0.95286373629371057</v>
      </c>
      <c r="BF1859" s="46"/>
      <c r="BG1859" s="46"/>
      <c r="BH1859" s="46">
        <f>IF(ISNUMBER(VLOOKUP($B1859,Stats!$A$2:$AA$19,2,FALSE))=FALSE,"",IF(ISNUMBER(Z1859),(Z1859-VLOOKUP($B1859,Stats!$A$2:$AA$19,8,FALSE))/VLOOKUP($B1859,Stats!$A$2:$AA$19,22,FALSE),""))</f>
        <v>1.3894611494608444</v>
      </c>
      <c r="BI1859" s="46" t="str">
        <f>IF(ISNUMBER(VLOOKUP($B1859,Stats!$A$2:$AA$19,2,FALSE))=FALSE,"",IF(ISNUMBER(#REF!),(#REF!-VLOOKUP($B1859,Stats!$A$2:$AA$19,9,FALSE))/VLOOKUP($B1859,Stats!$A$2:$AA$19,23,FALSE),""))</f>
        <v/>
      </c>
      <c r="BJ1859" s="46" t="str">
        <f>IF(ISNUMBER(VLOOKUP($B1859,Stats!$A$2:$AA$19,2,FALSE))=FALSE,"",IF(ISNUMBER(#REF!),(#REF!-VLOOKUP($B1859,Stats!$A$2:$AA$19,10,FALSE))/VLOOKUP($B1859,Stats!$A$2:$AA$19,24,FALSE),""))</f>
        <v/>
      </c>
      <c r="BK1859" s="44">
        <f t="shared" si="381"/>
        <v>1.0838429602438509</v>
      </c>
      <c r="BL1859" s="46" t="str">
        <f>IF(ISNUMBER(VLOOKUP($B1859,Stats!$A$2:$AA$19,2,FALSE))=FALSE,"",IF(ISNUMBER(#REF!),(#REF!-VLOOKUP($B1859,Stats!$A$2:$AA$19,11,FALSE))/VLOOKUP($B1859,Stats!$A$2:$AA$19,25,FALSE),""))</f>
        <v/>
      </c>
      <c r="BM1859" s="46">
        <f>IF(ISNUMBER(VLOOKUP($B1859,Stats!$A$2:$AA$19,2,FALSE))=FALSE,"",IF(ISNUMBER(AA1859),(AA1859-VLOOKUP($B1859,Stats!$A$2:$AA$19,12,FALSE))/VLOOKUP($B1859,Stats!$A$2:$AA$19,26,FALSE),""))</f>
        <v>0.4848883811493776</v>
      </c>
      <c r="BN1859" s="46" t="str">
        <f>IF(ISNUMBER(VLOOKUP($B1859,Stats!$A$2:$AA$19,2,FALSE))=FALSE,"",IF(ISNUMBER(#REF!),(#REF!-VLOOKUP($B1859,Stats!$A$2:$AA$19,13,FALSE))/VLOOKUP($B1859,Stats!$A$2:$AA$19,27,FALSE),""))</f>
        <v/>
      </c>
      <c r="BO1859" s="46" t="str">
        <f>IF(ISNUMBER(VLOOKUP($B1859,Stats!$A$2:$AA$19,2,FALSE))=FALSE,"",IF(ISNUMBER(#REF!),(#REF!-VLOOKUP($B1859,Stats!$A$2:$AA$19,14,FALSE))/VLOOKUP($B1859,Stats!$A$2:$AB$19,28,FALSE),""))</f>
        <v/>
      </c>
      <c r="BP1859" s="46"/>
      <c r="BQ1859" s="46">
        <f>IF(ISNUMBER(VLOOKUP($B1859,Stats!$A$2:$AA$19,2,FALSE))=FALSE,"",IF(ISNUMBER(BM1859),BM1859,(VLOOKUP($B1859,Stats!$A$2:$AT$19,46,FALSE)-VLOOKUP($B1859,Stats!$A$2:$AA$19,12,FALSE))/VLOOKUP($B1859,Stats!$A$2:$AA$19,26,FALSE)))</f>
        <v>0.4848883811493776</v>
      </c>
      <c r="BR1859" s="51">
        <f t="shared" si="382"/>
        <v>0.4848883811493776</v>
      </c>
      <c r="BS1859" s="32" t="str">
        <f t="shared" ref="BS1859:BS1922" si="390">IF(ISNUMBER(AZ1859),CONCATENATE(A1859,"_",B1859),"")</f>
        <v>14054_201421</v>
      </c>
      <c r="BT1859" s="53">
        <f t="shared" ref="BT1859:BT1922" si="391">IF(ISNUMBER(AZ1859),BD1859*$BD$1+BK1859*$BK$1+$BR$1*BR1859,"")</f>
        <v>0.94761827469345505</v>
      </c>
    </row>
    <row r="1860" spans="1:72" x14ac:dyDescent="0.15">
      <c r="A1860" s="16">
        <v>14054</v>
      </c>
      <c r="B1860" s="17">
        <v>201422</v>
      </c>
      <c r="C1860" s="3">
        <v>0</v>
      </c>
      <c r="D1860" s="23">
        <v>2.2646007151370551E-2</v>
      </c>
      <c r="E1860" s="18">
        <v>1.9131686002138218E-3</v>
      </c>
      <c r="F1860" s="24">
        <v>8</v>
      </c>
      <c r="G1860" s="24">
        <v>2</v>
      </c>
      <c r="H1860" s="20">
        <v>2.8271311011525968E-3</v>
      </c>
      <c r="I1860" s="20">
        <v>-9.1070534317505558E-5</v>
      </c>
      <c r="J1860" s="24">
        <v>4</v>
      </c>
      <c r="K1860" s="24">
        <v>2</v>
      </c>
      <c r="L1860" s="20">
        <v>5.544950459049236E-3</v>
      </c>
      <c r="M1860" s="20">
        <v>-9.1074681238589861E-5</v>
      </c>
      <c r="N1860" s="19">
        <v>1.1153999999999999</v>
      </c>
      <c r="O1860" s="19">
        <v>1.0205874279440021</v>
      </c>
      <c r="P1860" s="25">
        <v>41943</v>
      </c>
      <c r="Q1860" s="20">
        <v>-1.8213277479284251E-4</v>
      </c>
      <c r="R1860" s="25">
        <v>41939</v>
      </c>
      <c r="S1860" s="25">
        <f>IF(ISNUMBER(R1860),VLOOKUP(B1860,Index!$B$3:$AB$18,27,FALSE),"")</f>
        <v>41939</v>
      </c>
      <c r="T1860" s="25">
        <f>IF(ISNUMBER($R1860),VLOOKUP($B1860,Index!$B$21:$AB$36,27,FALSE),"")</f>
        <v>41935</v>
      </c>
      <c r="U1860" s="25">
        <f>IF(ISNUMBER($R1860),VLOOKUP($B1860,Index!$B$39:$AB$54,27,FALSE),"")</f>
        <v>41936</v>
      </c>
      <c r="W1860" s="18">
        <v>0.67938021454111652</v>
      </c>
      <c r="X1860" s="19">
        <v>0.8</v>
      </c>
      <c r="Y1860" s="18">
        <v>3.6299821947550666E-2</v>
      </c>
      <c r="Z1860" s="19">
        <f t="shared" ref="Z1860:Z1923" si="392">IF(ISNUMBER(B1860),ABS(R1860-S1860),"")</f>
        <v>0</v>
      </c>
      <c r="AA1860" s="21">
        <v>124.33790226458736</v>
      </c>
      <c r="AB1860" s="3">
        <v>0</v>
      </c>
      <c r="AC1860" s="18">
        <v>0.46155747590993351</v>
      </c>
      <c r="AD1860" s="19">
        <v>0.64000000000000012</v>
      </c>
      <c r="AE1860" s="18">
        <v>1.3176770734238811E-3</v>
      </c>
      <c r="AF1860" s="19">
        <f t="shared" ref="AF1860:AF1923" si="393">IF(ISNUMBER(B1860),(ABS(R1860-S1860))^2,"")</f>
        <v>0</v>
      </c>
      <c r="AG1860" s="21">
        <v>15459.913939558077</v>
      </c>
      <c r="AH1860" s="3">
        <v>0</v>
      </c>
      <c r="AK1860" t="str">
        <f t="shared" si="388"/>
        <v/>
      </c>
      <c r="AL1860">
        <f t="shared" si="388"/>
        <v>124.33790226458736</v>
      </c>
      <c r="AM1860" t="str">
        <f t="shared" si="388"/>
        <v/>
      </c>
      <c r="AN1860" t="str">
        <f t="shared" si="388"/>
        <v/>
      </c>
      <c r="AO1860" t="str">
        <f t="shared" si="388"/>
        <v/>
      </c>
      <c r="AP1860" t="str">
        <f t="shared" si="388"/>
        <v/>
      </c>
      <c r="AQ1860" t="str">
        <f t="shared" si="388"/>
        <v/>
      </c>
      <c r="AR1860" t="str">
        <f t="shared" si="388"/>
        <v/>
      </c>
      <c r="AS1860" t="str">
        <f t="shared" si="388"/>
        <v/>
      </c>
      <c r="AT1860" t="str">
        <f t="shared" si="388"/>
        <v/>
      </c>
      <c r="AU1860" t="str">
        <f t="shared" si="388"/>
        <v/>
      </c>
      <c r="AV1860" t="str">
        <f t="shared" si="388"/>
        <v/>
      </c>
      <c r="AW1860" t="str">
        <f t="shared" si="388"/>
        <v/>
      </c>
      <c r="AX1860" t="str">
        <f t="shared" si="388"/>
        <v/>
      </c>
      <c r="AZ1860" s="46">
        <f>IF(ISNUMBER(VLOOKUP($B1860,Stats!$A$2:$AA$19,2,FALSE))=FALSE,"",IF(ISNUMBER(W1860),(W1860-VLOOKUP($B1860,Stats!$A$2:$AA$19,2,FALSE))/VLOOKUP($B1860,Stats!$A$2:$AA$19,16,FALSE),""))</f>
        <v>0.14675027555106035</v>
      </c>
      <c r="BA1860" s="46">
        <f>IF(ISNUMBER(VLOOKUP($B1860,Stats!$A$2:$AA$19,2,FALSE))=FALSE,"",IF(ISNUMBER(X1860),(X1860-VLOOKUP($B1860,Stats!$A$2:$AA$19,3,FALSE))/VLOOKUP($B1860,Stats!$A$2:$AA$19,17,FALSE),""))</f>
        <v>1.1714674103671339</v>
      </c>
      <c r="BB1860" s="46"/>
      <c r="BC1860" s="46"/>
      <c r="BD1860" s="44">
        <f t="shared" si="389"/>
        <v>0.65910884295909711</v>
      </c>
      <c r="BE1860" s="46">
        <f>IF(ISNUMBER(VLOOKUP($B1860,Stats!$A$2:$AA$19,2,FALSE))=FALSE,"",IF(ISNUMBER(Y1860),(Y1860-VLOOKUP($B1860,Stats!$A$2:$AA$19,5,FALSE))/VLOOKUP($B1860,Stats!$A$2:$AA$19,19,FALSE),""))</f>
        <v>-1.002700182615196</v>
      </c>
      <c r="BF1860" s="46"/>
      <c r="BG1860" s="46"/>
      <c r="BH1860" s="46">
        <f>IF(ISNUMBER(VLOOKUP($B1860,Stats!$A$2:$AA$19,2,FALSE))=FALSE,"",IF(ISNUMBER(Z1860),(Z1860-VLOOKUP($B1860,Stats!$A$2:$AA$19,8,FALSE))/VLOOKUP($B1860,Stats!$A$2:$AA$19,22,FALSE),""))</f>
        <v>-1.3145151991428841</v>
      </c>
      <c r="BI1860" s="46" t="str">
        <f>IF(ISNUMBER(VLOOKUP($B1860,Stats!$A$2:$AA$19,2,FALSE))=FALSE,"",IF(ISNUMBER(#REF!),(#REF!-VLOOKUP($B1860,Stats!$A$2:$AA$19,9,FALSE))/VLOOKUP($B1860,Stats!$A$2:$AA$19,23,FALSE),""))</f>
        <v/>
      </c>
      <c r="BJ1860" s="46" t="str">
        <f>IF(ISNUMBER(VLOOKUP($B1860,Stats!$A$2:$AA$19,2,FALSE))=FALSE,"",IF(ISNUMBER(#REF!),(#REF!-VLOOKUP($B1860,Stats!$A$2:$AA$19,10,FALSE))/VLOOKUP($B1860,Stats!$A$2:$AA$19,24,FALSE),""))</f>
        <v/>
      </c>
      <c r="BK1860" s="44">
        <f t="shared" si="381"/>
        <v>0.30753556808777199</v>
      </c>
      <c r="BL1860" s="46" t="str">
        <f>IF(ISNUMBER(VLOOKUP($B1860,Stats!$A$2:$AA$19,2,FALSE))=FALSE,"",IF(ISNUMBER(#REF!),(#REF!-VLOOKUP($B1860,Stats!$A$2:$AA$19,11,FALSE))/VLOOKUP($B1860,Stats!$A$2:$AA$19,25,FALSE),""))</f>
        <v/>
      </c>
      <c r="BM1860" s="46">
        <f>IF(ISNUMBER(VLOOKUP($B1860,Stats!$A$2:$AA$19,2,FALSE))=FALSE,"",IF(ISNUMBER(AA1860),(AA1860-VLOOKUP($B1860,Stats!$A$2:$AA$19,12,FALSE))/VLOOKUP($B1860,Stats!$A$2:$AA$19,26,FALSE),""))</f>
        <v>7.7156061822147359</v>
      </c>
      <c r="BN1860" s="46" t="str">
        <f>IF(ISNUMBER(VLOOKUP($B1860,Stats!$A$2:$AA$19,2,FALSE))=FALSE,"",IF(ISNUMBER(#REF!),(#REF!-VLOOKUP($B1860,Stats!$A$2:$AA$19,13,FALSE))/VLOOKUP($B1860,Stats!$A$2:$AA$19,27,FALSE),""))</f>
        <v/>
      </c>
      <c r="BO1860" s="46" t="str">
        <f>IF(ISNUMBER(VLOOKUP($B1860,Stats!$A$2:$AA$19,2,FALSE))=FALSE,"",IF(ISNUMBER(#REF!),(#REF!-VLOOKUP($B1860,Stats!$A$2:$AA$19,14,FALSE))/VLOOKUP($B1860,Stats!$A$2:$AB$19,28,FALSE),""))</f>
        <v/>
      </c>
      <c r="BP1860" s="46"/>
      <c r="BQ1860" s="46">
        <f>IF(ISNUMBER(VLOOKUP($B1860,Stats!$A$2:$AA$19,2,FALSE))=FALSE,"",IF(ISNUMBER(BM1860),BM1860,(VLOOKUP($B1860,Stats!$A$2:$AT$19,46,FALSE)-VLOOKUP($B1860,Stats!$A$2:$AA$19,12,FALSE))/VLOOKUP($B1860,Stats!$A$2:$AA$19,26,FALSE)))</f>
        <v>7.7156061822147359</v>
      </c>
      <c r="BR1860" s="51">
        <f t="shared" si="382"/>
        <v>3</v>
      </c>
      <c r="BS1860" s="32" t="str">
        <f t="shared" si="390"/>
        <v>14054_201422</v>
      </c>
      <c r="BT1860" s="53">
        <f t="shared" si="391"/>
        <v>0.91634310944448272</v>
      </c>
    </row>
    <row r="1861" spans="1:72" x14ac:dyDescent="0.15">
      <c r="A1861" s="16">
        <v>14054</v>
      </c>
      <c r="B1861" s="17">
        <v>201423</v>
      </c>
      <c r="C1861" s="3">
        <v>0</v>
      </c>
      <c r="D1861" s="23">
        <v>2.2861753630984527E-2</v>
      </c>
      <c r="E1861" s="18">
        <v>2.4017825673841313E-3</v>
      </c>
      <c r="F1861" s="24">
        <v>9</v>
      </c>
      <c r="G1861" s="24">
        <v>1</v>
      </c>
      <c r="H1861" s="20">
        <v>2.7311553004070919E-3</v>
      </c>
      <c r="I1861" s="20">
        <v>-1.9245910244073405E-3</v>
      </c>
      <c r="J1861" s="24">
        <v>9</v>
      </c>
      <c r="K1861" s="24">
        <v>1</v>
      </c>
      <c r="L1861" s="20">
        <v>6.4396612561750111E-3</v>
      </c>
      <c r="M1861" s="20">
        <v>-1.9245910244073405E-3</v>
      </c>
      <c r="N1861" s="19">
        <v>1.1431</v>
      </c>
      <c r="O1861" s="19">
        <v>1.0207161353692296</v>
      </c>
      <c r="P1861" s="25">
        <v>41956</v>
      </c>
      <c r="Q1861" s="20">
        <v>-1.9245910244073405E-3</v>
      </c>
      <c r="R1861" s="25">
        <v>41957</v>
      </c>
      <c r="S1861" s="25">
        <f>IF(ISNUMBER(R1861),VLOOKUP(B1861,Index!$B$3:$AB$18,27,FALSE),"")</f>
        <v>41956</v>
      </c>
      <c r="T1861" s="25">
        <f>IF(ISNUMBER($R1861),VLOOKUP($B1861,Index!$B$21:$AB$36,27,FALSE),"")</f>
        <v>41954</v>
      </c>
      <c r="U1861" s="25">
        <f>IF(ISNUMBER($R1861),VLOOKUP($B1861,Index!$B$39:$AB$54,27,FALSE),"")</f>
        <v>41957</v>
      </c>
      <c r="W1861" s="18">
        <v>0.68585260892953581</v>
      </c>
      <c r="X1861" s="19">
        <v>0.9</v>
      </c>
      <c r="Y1861" s="18">
        <v>4.5570620144524163E-2</v>
      </c>
      <c r="Z1861" s="19">
        <f t="shared" si="392"/>
        <v>1</v>
      </c>
      <c r="AA1861" s="21">
        <v>11.878759352535475</v>
      </c>
      <c r="AB1861" s="3">
        <v>0</v>
      </c>
      <c r="AC1861" s="18">
        <v>0.47039380117545077</v>
      </c>
      <c r="AD1861" s="19">
        <v>0.81</v>
      </c>
      <c r="AE1861" s="18">
        <v>2.0766814203565112E-3</v>
      </c>
      <c r="AF1861" s="19">
        <f t="shared" si="393"/>
        <v>1</v>
      </c>
      <c r="AG1861" s="21">
        <v>141.10492375544902</v>
      </c>
      <c r="AH1861" s="3">
        <v>0</v>
      </c>
      <c r="AK1861" t="str">
        <f t="shared" si="388"/>
        <v/>
      </c>
      <c r="AL1861" t="str">
        <f t="shared" si="388"/>
        <v/>
      </c>
      <c r="AM1861">
        <f t="shared" si="388"/>
        <v>11.878759352535475</v>
      </c>
      <c r="AN1861" t="str">
        <f t="shared" si="388"/>
        <v/>
      </c>
      <c r="AO1861" t="str">
        <f t="shared" si="388"/>
        <v/>
      </c>
      <c r="AP1861" t="str">
        <f t="shared" si="388"/>
        <v/>
      </c>
      <c r="AQ1861" t="str">
        <f t="shared" si="388"/>
        <v/>
      </c>
      <c r="AR1861" t="str">
        <f t="shared" si="388"/>
        <v/>
      </c>
      <c r="AS1861" t="str">
        <f t="shared" si="388"/>
        <v/>
      </c>
      <c r="AT1861" t="str">
        <f t="shared" si="388"/>
        <v/>
      </c>
      <c r="AU1861" t="str">
        <f t="shared" si="388"/>
        <v/>
      </c>
      <c r="AV1861" t="str">
        <f t="shared" si="388"/>
        <v/>
      </c>
      <c r="AW1861" t="str">
        <f t="shared" si="388"/>
        <v/>
      </c>
      <c r="AX1861" t="str">
        <f t="shared" si="388"/>
        <v/>
      </c>
      <c r="AZ1861" s="46">
        <f>IF(ISNUMBER(VLOOKUP($B1861,Stats!$A$2:$AA$19,2,FALSE))=FALSE,"",IF(ISNUMBER(W1861),(W1861-VLOOKUP($B1861,Stats!$A$2:$AA$19,2,FALSE))/VLOOKUP($B1861,Stats!$A$2:$AA$19,16,FALSE),""))</f>
        <v>0.93731030097658252</v>
      </c>
      <c r="BA1861" s="46">
        <f>IF(ISNUMBER(VLOOKUP($B1861,Stats!$A$2:$AA$19,2,FALSE))=FALSE,"",IF(ISNUMBER(X1861),(X1861-VLOOKUP($B1861,Stats!$A$2:$AA$19,3,FALSE))/VLOOKUP($B1861,Stats!$A$2:$AA$19,17,FALSE),""))</f>
        <v>2.2987546508624979</v>
      </c>
      <c r="BB1861" s="46"/>
      <c r="BC1861" s="46"/>
      <c r="BD1861" s="44">
        <f t="shared" si="389"/>
        <v>1.6180324759195401</v>
      </c>
      <c r="BE1861" s="46">
        <f>IF(ISNUMBER(VLOOKUP($B1861,Stats!$A$2:$AA$19,2,FALSE))=FALSE,"",IF(ISNUMBER(Y1861),(Y1861-VLOOKUP($B1861,Stats!$A$2:$AA$19,5,FALSE))/VLOOKUP($B1861,Stats!$A$2:$AA$19,19,FALSE),""))</f>
        <v>-0.95793294745014346</v>
      </c>
      <c r="BF1861" s="46"/>
      <c r="BG1861" s="46"/>
      <c r="BH1861" s="46">
        <f>IF(ISNUMBER(VLOOKUP($B1861,Stats!$A$2:$AA$19,2,FALSE))=FALSE,"",IF(ISNUMBER(Z1861),(Z1861-VLOOKUP($B1861,Stats!$A$2:$AA$19,8,FALSE))/VLOOKUP($B1861,Stats!$A$2:$AA$19,22,FALSE),""))</f>
        <v>-0.39509019437688425</v>
      </c>
      <c r="BI1861" s="46" t="str">
        <f>IF(ISNUMBER(VLOOKUP($B1861,Stats!$A$2:$AA$19,2,FALSE))=FALSE,"",IF(ISNUMBER(#REF!),(#REF!-VLOOKUP($B1861,Stats!$A$2:$AA$19,9,FALSE))/VLOOKUP($B1861,Stats!$A$2:$AA$19,23,FALSE),""))</f>
        <v/>
      </c>
      <c r="BJ1861" s="46" t="str">
        <f>IF(ISNUMBER(VLOOKUP($B1861,Stats!$A$2:$AA$19,2,FALSE))=FALSE,"",IF(ISNUMBER(#REF!),(#REF!-VLOOKUP($B1861,Stats!$A$2:$AA$19,10,FALSE))/VLOOKUP($B1861,Stats!$A$2:$AA$19,24,FALSE),""))</f>
        <v/>
      </c>
      <c r="BK1861" s="44">
        <f t="shared" ref="BK1861:BK1924" si="394">IF(ISNUMBER(AZ1861),(MAX(-3,MIN(3,SUM(0,-BE1861)))*$BE$1+MAX(-3,MIN(3,SUM(0,-BF1861)))*$BF$1+$BG$1*MAX(-3,MIN(3,SUM(0,-BG1861)))+$BH$1*MAX(-3,MIN(3,SUM(0,BH1861)))+$BI$1*MAX(-3,MIN(3,SUM(0,BI1861)))+$BJ$1*MAX(-3,MIN(3,SUM(0,BJ1861)))),"")</f>
        <v>0.55202600490203502</v>
      </c>
      <c r="BL1861" s="46" t="str">
        <f>IF(ISNUMBER(VLOOKUP($B1861,Stats!$A$2:$AA$19,2,FALSE))=FALSE,"",IF(ISNUMBER(#REF!),(#REF!-VLOOKUP($B1861,Stats!$A$2:$AA$19,11,FALSE))/VLOOKUP($B1861,Stats!$A$2:$AA$19,25,FALSE),""))</f>
        <v/>
      </c>
      <c r="BM1861" s="46">
        <f>IF(ISNUMBER(VLOOKUP($B1861,Stats!$A$2:$AA$19,2,FALSE))=FALSE,"",IF(ISNUMBER(AA1861),(AA1861-VLOOKUP($B1861,Stats!$A$2:$AA$19,12,FALSE))/VLOOKUP($B1861,Stats!$A$2:$AA$19,26,FALSE),""))</f>
        <v>1.4457892013212932</v>
      </c>
      <c r="BN1861" s="46" t="str">
        <f>IF(ISNUMBER(VLOOKUP($B1861,Stats!$A$2:$AA$19,2,FALSE))=FALSE,"",IF(ISNUMBER(#REF!),(#REF!-VLOOKUP($B1861,Stats!$A$2:$AA$19,13,FALSE))/VLOOKUP($B1861,Stats!$A$2:$AA$19,27,FALSE),""))</f>
        <v/>
      </c>
      <c r="BO1861" s="46" t="str">
        <f>IF(ISNUMBER(VLOOKUP($B1861,Stats!$A$2:$AA$19,2,FALSE))=FALSE,"",IF(ISNUMBER(#REF!),(#REF!-VLOOKUP($B1861,Stats!$A$2:$AA$19,14,FALSE))/VLOOKUP($B1861,Stats!$A$2:$AB$19,28,FALSE),""))</f>
        <v/>
      </c>
      <c r="BP1861" s="46"/>
      <c r="BQ1861" s="46">
        <f>IF(ISNUMBER(VLOOKUP($B1861,Stats!$A$2:$AA$19,2,FALSE))=FALSE,"",IF(ISNUMBER(BM1861),BM1861,(VLOOKUP($B1861,Stats!$A$2:$AT$19,46,FALSE)-VLOOKUP($B1861,Stats!$A$2:$AA$19,12,FALSE))/VLOOKUP($B1861,Stats!$A$2:$AA$19,26,FALSE)))</f>
        <v>1.4457892013212932</v>
      </c>
      <c r="BR1861" s="51">
        <f t="shared" si="382"/>
        <v>1.4457892013212932</v>
      </c>
      <c r="BS1861" s="32" t="str">
        <f t="shared" si="390"/>
        <v>14054_201423</v>
      </c>
      <c r="BT1861" s="53">
        <f t="shared" si="391"/>
        <v>0.94397993838938765</v>
      </c>
    </row>
    <row r="1862" spans="1:72" x14ac:dyDescent="0.15">
      <c r="A1862" s="16">
        <v>14054</v>
      </c>
      <c r="B1862" s="17">
        <v>201424</v>
      </c>
      <c r="C1862" s="3">
        <v>0</v>
      </c>
      <c r="D1862" s="23">
        <v>5.6096064510473553E-3</v>
      </c>
      <c r="E1862" s="18">
        <v>2.7826259567808689E-3</v>
      </c>
      <c r="F1862" s="24">
        <v>7</v>
      </c>
      <c r="G1862" s="24">
        <v>3</v>
      </c>
      <c r="H1862" s="20">
        <v>2.0725623020946432E-3</v>
      </c>
      <c r="I1862" s="20">
        <v>-2.9592006129707618E-3</v>
      </c>
      <c r="J1862" s="24">
        <v>7</v>
      </c>
      <c r="K1862" s="24">
        <v>3</v>
      </c>
      <c r="L1862" s="20">
        <v>5.2761167780512874E-3</v>
      </c>
      <c r="M1862" s="20">
        <v>-4.0443115878318059E-3</v>
      </c>
      <c r="N1862" s="19">
        <v>1.1473</v>
      </c>
      <c r="O1862" s="19">
        <v>1.0087040618955512</v>
      </c>
      <c r="P1862" s="25">
        <v>41971</v>
      </c>
      <c r="Q1862" s="20">
        <v>-5.8027079303674123E-3</v>
      </c>
      <c r="R1862" s="25">
        <v>41962</v>
      </c>
      <c r="S1862" s="25">
        <f>IF(ISNUMBER(R1862),VLOOKUP(B1862,Index!$B$3:$AB$18,27,FALSE),"")</f>
        <v>41963</v>
      </c>
      <c r="T1862" s="25">
        <f>IF(ISNUMBER($R1862),VLOOKUP($B1862,Index!$B$21:$AB$36,27,FALSE),"")</f>
        <v>41963</v>
      </c>
      <c r="U1862" s="25">
        <f>IF(ISNUMBER($R1862),VLOOKUP($B1862,Index!$B$39:$AB$54,27,FALSE),"")</f>
        <v>41963</v>
      </c>
      <c r="W1862" s="18">
        <v>0.16828819353142066</v>
      </c>
      <c r="X1862" s="19">
        <v>0.7</v>
      </c>
      <c r="Y1862" s="18">
        <v>5.2796615398396821E-2</v>
      </c>
      <c r="Z1862" s="19">
        <f t="shared" si="392"/>
        <v>1</v>
      </c>
      <c r="AA1862" s="21">
        <v>0.96672217839717633</v>
      </c>
      <c r="AB1862" s="3">
        <v>0</v>
      </c>
      <c r="AC1862" s="18">
        <v>2.8320916082068895E-2</v>
      </c>
      <c r="AD1862" s="19">
        <v>0.48999999999999994</v>
      </c>
      <c r="AE1862" s="18">
        <v>2.7874825975262325E-3</v>
      </c>
      <c r="AF1862" s="19">
        <f t="shared" si="393"/>
        <v>1</v>
      </c>
      <c r="AG1862" s="21">
        <v>0.93455177020498204</v>
      </c>
      <c r="AH1862" s="3">
        <v>0</v>
      </c>
      <c r="AK1862" t="str">
        <f t="shared" si="388"/>
        <v/>
      </c>
      <c r="AL1862" t="str">
        <f t="shared" si="388"/>
        <v/>
      </c>
      <c r="AM1862" t="str">
        <f t="shared" si="388"/>
        <v/>
      </c>
      <c r="AN1862">
        <f t="shared" si="388"/>
        <v>0.96672217839717633</v>
      </c>
      <c r="AO1862" t="str">
        <f t="shared" si="388"/>
        <v/>
      </c>
      <c r="AP1862" t="str">
        <f t="shared" si="388"/>
        <v/>
      </c>
      <c r="AQ1862" t="str">
        <f t="shared" si="388"/>
        <v/>
      </c>
      <c r="AR1862" t="str">
        <f t="shared" si="388"/>
        <v/>
      </c>
      <c r="AS1862" t="str">
        <f t="shared" si="388"/>
        <v/>
      </c>
      <c r="AT1862" t="str">
        <f t="shared" si="388"/>
        <v/>
      </c>
      <c r="AU1862" t="str">
        <f t="shared" si="388"/>
        <v/>
      </c>
      <c r="AV1862" t="str">
        <f t="shared" si="388"/>
        <v/>
      </c>
      <c r="AW1862" t="str">
        <f t="shared" si="388"/>
        <v/>
      </c>
      <c r="AX1862" t="str">
        <f t="shared" si="388"/>
        <v/>
      </c>
      <c r="AZ1862" s="46">
        <f>IF(ISNUMBER(VLOOKUP($B1862,Stats!$A$2:$AA$19,2,FALSE))=FALSE,"",IF(ISNUMBER(W1862),(W1862-VLOOKUP($B1862,Stats!$A$2:$AA$19,2,FALSE))/VLOOKUP($B1862,Stats!$A$2:$AA$19,16,FALSE),""))</f>
        <v>-1.0690713440501791</v>
      </c>
      <c r="BA1862" s="46">
        <f>IF(ISNUMBER(VLOOKUP($B1862,Stats!$A$2:$AA$19,2,FALSE))=FALSE,"",IF(ISNUMBER(X1862),(X1862-VLOOKUP($B1862,Stats!$A$2:$AA$19,3,FALSE))/VLOOKUP($B1862,Stats!$A$2:$AA$19,17,FALSE),""))</f>
        <v>-0.21041933953921216</v>
      </c>
      <c r="BB1862" s="46"/>
      <c r="BC1862" s="46"/>
      <c r="BD1862" s="44">
        <f t="shared" si="389"/>
        <v>-0.63974534179469567</v>
      </c>
      <c r="BE1862" s="46">
        <f>IF(ISNUMBER(VLOOKUP($B1862,Stats!$A$2:$AA$19,2,FALSE))=FALSE,"",IF(ISNUMBER(Y1862),(Y1862-VLOOKUP($B1862,Stats!$A$2:$AA$19,5,FALSE))/VLOOKUP($B1862,Stats!$A$2:$AA$19,19,FALSE),""))</f>
        <v>-0.75691654231645789</v>
      </c>
      <c r="BF1862" s="46"/>
      <c r="BG1862" s="46"/>
      <c r="BH1862" s="46">
        <f>IF(ISNUMBER(VLOOKUP($B1862,Stats!$A$2:$AA$19,2,FALSE))=FALSE,"",IF(ISNUMBER(Z1862),(Z1862-VLOOKUP($B1862,Stats!$A$2:$AA$19,8,FALSE))/VLOOKUP($B1862,Stats!$A$2:$AA$19,22,FALSE),""))</f>
        <v>-0.47935479253396501</v>
      </c>
      <c r="BI1862" s="46" t="str">
        <f>IF(ISNUMBER(VLOOKUP($B1862,Stats!$A$2:$AA$19,2,FALSE))=FALSE,"",IF(ISNUMBER(#REF!),(#REF!-VLOOKUP($B1862,Stats!$A$2:$AA$19,9,FALSE))/VLOOKUP($B1862,Stats!$A$2:$AA$19,23,FALSE),""))</f>
        <v/>
      </c>
      <c r="BJ1862" s="46" t="str">
        <f>IF(ISNUMBER(VLOOKUP($B1862,Stats!$A$2:$AA$19,2,FALSE))=FALSE,"",IF(ISNUMBER(#REF!),(#REF!-VLOOKUP($B1862,Stats!$A$2:$AA$19,10,FALSE))/VLOOKUP($B1862,Stats!$A$2:$AA$19,24,FALSE),""))</f>
        <v/>
      </c>
      <c r="BK1862" s="44">
        <f t="shared" si="394"/>
        <v>0.38603514186133092</v>
      </c>
      <c r="BL1862" s="46" t="str">
        <f>IF(ISNUMBER(VLOOKUP($B1862,Stats!$A$2:$AA$19,2,FALSE))=FALSE,"",IF(ISNUMBER(#REF!),(#REF!-VLOOKUP($B1862,Stats!$A$2:$AA$19,11,FALSE))/VLOOKUP($B1862,Stats!$A$2:$AA$19,25,FALSE),""))</f>
        <v/>
      </c>
      <c r="BM1862" s="46">
        <f>IF(ISNUMBER(VLOOKUP($B1862,Stats!$A$2:$AA$19,2,FALSE))=FALSE,"",IF(ISNUMBER(AA1862),(AA1862-VLOOKUP($B1862,Stats!$A$2:$AA$19,12,FALSE))/VLOOKUP($B1862,Stats!$A$2:$AA$19,26,FALSE),""))</f>
        <v>-0.66199436070930473</v>
      </c>
      <c r="BN1862" s="46" t="str">
        <f>IF(ISNUMBER(VLOOKUP($B1862,Stats!$A$2:$AA$19,2,FALSE))=FALSE,"",IF(ISNUMBER(#REF!),(#REF!-VLOOKUP($B1862,Stats!$A$2:$AA$19,13,FALSE))/VLOOKUP($B1862,Stats!$A$2:$AA$19,27,FALSE),""))</f>
        <v/>
      </c>
      <c r="BO1862" s="46" t="str">
        <f>IF(ISNUMBER(VLOOKUP($B1862,Stats!$A$2:$AA$19,2,FALSE))=FALSE,"",IF(ISNUMBER(#REF!),(#REF!-VLOOKUP($B1862,Stats!$A$2:$AA$19,14,FALSE))/VLOOKUP($B1862,Stats!$A$2:$AB$19,28,FALSE),""))</f>
        <v/>
      </c>
      <c r="BP1862" s="46"/>
      <c r="BQ1862" s="46">
        <f>IF(ISNUMBER(VLOOKUP($B1862,Stats!$A$2:$AA$19,2,FALSE))=FALSE,"",IF(ISNUMBER(BM1862),BM1862,(VLOOKUP($B1862,Stats!$A$2:$AT$19,46,FALSE)-VLOOKUP($B1862,Stats!$A$2:$AA$19,12,FALSE))/VLOOKUP($B1862,Stats!$A$2:$AA$19,26,FALSE)))</f>
        <v>-0.66199436070930473</v>
      </c>
      <c r="BR1862" s="51">
        <f t="shared" ref="BR1862:BR1925" si="395">IF(ISNUMBER(AZ1862),MAX(-3,MIN(3,SUM(0,BQ1862)))*$BM$1+$BN$1*MAX(-3,MIN(3,SUM(0,BN1862)))+$BO$1*MAX(-3,MIN(3,SUM(0,BO1862))),"")</f>
        <v>-0.66199436070930473</v>
      </c>
      <c r="BS1862" s="32" t="str">
        <f t="shared" si="390"/>
        <v>14054_201424</v>
      </c>
      <c r="BT1862" s="53">
        <f t="shared" si="391"/>
        <v>-2.8726855384001521E-2</v>
      </c>
    </row>
    <row r="1863" spans="1:72" x14ac:dyDescent="0.15">
      <c r="A1863" s="16">
        <v>14054</v>
      </c>
      <c r="B1863" s="17">
        <v>201425</v>
      </c>
      <c r="C1863" s="3">
        <v>0</v>
      </c>
      <c r="D1863" s="23">
        <v>-6.5370870739999143E-3</v>
      </c>
      <c r="E1863" s="18">
        <v>6.9994505664993526E-3</v>
      </c>
      <c r="F1863" s="24">
        <v>5</v>
      </c>
      <c r="G1863" s="24">
        <v>5</v>
      </c>
      <c r="H1863" s="20">
        <v>4.2586513501291275E-3</v>
      </c>
      <c r="I1863" s="20">
        <v>-5.5255565663131943E-3</v>
      </c>
      <c r="J1863" s="24">
        <v>2</v>
      </c>
      <c r="K1863" s="24">
        <v>3</v>
      </c>
      <c r="L1863" s="20">
        <v>6.2887511071745283E-3</v>
      </c>
      <c r="M1863" s="20">
        <v>-1.689306861720663E-2</v>
      </c>
      <c r="N1863" s="19">
        <v>1.1569</v>
      </c>
      <c r="O1863" s="19">
        <v>1.0066127207865658</v>
      </c>
      <c r="P1863" s="25">
        <v>41978</v>
      </c>
      <c r="Q1863" s="20">
        <v>-2.4116172530037172E-2</v>
      </c>
      <c r="R1863" s="25">
        <v>41983</v>
      </c>
      <c r="S1863" s="25">
        <f>IF(ISNUMBER(R1863),VLOOKUP(B1863,Index!$B$3:$AB$18,27,FALSE),"")</f>
        <v>41982</v>
      </c>
      <c r="T1863" s="25">
        <f>IF(ISNUMBER($R1863),VLOOKUP($B1863,Index!$B$21:$AB$36,27,FALSE),"")</f>
        <v>41982</v>
      </c>
      <c r="U1863" s="25">
        <f>IF(ISNUMBER($R1863),VLOOKUP($B1863,Index!$B$39:$AB$54,27,FALSE),"")</f>
        <v>41982</v>
      </c>
      <c r="W1863" s="18">
        <v>-0.19611261221999743</v>
      </c>
      <c r="X1863" s="19">
        <v>0.5</v>
      </c>
      <c r="Y1863" s="18">
        <v>0.13280523695936286</v>
      </c>
      <c r="Z1863" s="19">
        <f t="shared" si="392"/>
        <v>1</v>
      </c>
      <c r="AA1863" s="21" t="s">
        <v>25</v>
      </c>
      <c r="AB1863" s="3">
        <v>0</v>
      </c>
      <c r="AC1863" s="18">
        <v>3.8460156671751088E-2</v>
      </c>
      <c r="AD1863" s="19">
        <v>0.25</v>
      </c>
      <c r="AE1863" s="18">
        <v>1.7637230963832518E-2</v>
      </c>
      <c r="AF1863" s="19">
        <f t="shared" si="393"/>
        <v>1</v>
      </c>
      <c r="AG1863" s="21" t="s">
        <v>25</v>
      </c>
      <c r="AH1863" s="3">
        <v>0</v>
      </c>
      <c r="AK1863" t="str">
        <f t="shared" ref="AK1863:AX1872" si="396">IF($B1863=AK$2,$AA1863,"")</f>
        <v/>
      </c>
      <c r="AL1863" t="str">
        <f t="shared" si="396"/>
        <v/>
      </c>
      <c r="AM1863" t="str">
        <f t="shared" si="396"/>
        <v/>
      </c>
      <c r="AN1863" t="str">
        <f t="shared" si="396"/>
        <v/>
      </c>
      <c r="AO1863" t="str">
        <f t="shared" si="396"/>
        <v/>
      </c>
      <c r="AP1863" t="str">
        <f t="shared" si="396"/>
        <v/>
      </c>
      <c r="AQ1863" t="str">
        <f t="shared" si="396"/>
        <v/>
      </c>
      <c r="AR1863" t="str">
        <f t="shared" si="396"/>
        <v/>
      </c>
      <c r="AS1863" t="str">
        <f t="shared" si="396"/>
        <v/>
      </c>
      <c r="AT1863" t="str">
        <f t="shared" si="396"/>
        <v/>
      </c>
      <c r="AU1863" t="str">
        <f t="shared" si="396"/>
        <v/>
      </c>
      <c r="AV1863" t="str">
        <f t="shared" si="396"/>
        <v/>
      </c>
      <c r="AW1863" t="str">
        <f t="shared" si="396"/>
        <v/>
      </c>
      <c r="AX1863" t="str">
        <f t="shared" si="396"/>
        <v/>
      </c>
      <c r="AZ1863" s="46">
        <f>IF(ISNUMBER(VLOOKUP($B1863,Stats!$A$2:$AA$19,2,FALSE))=FALSE,"",IF(ISNUMBER(W1863),(W1863-VLOOKUP($B1863,Stats!$A$2:$AA$19,2,FALSE))/VLOOKUP($B1863,Stats!$A$2:$AA$19,16,FALSE),""))</f>
        <v>-0.7910930204518497</v>
      </c>
      <c r="BA1863" s="46">
        <f>IF(ISNUMBER(VLOOKUP($B1863,Stats!$A$2:$AA$19,2,FALSE))=FALSE,"",IF(ISNUMBER(X1863),(X1863-VLOOKUP($B1863,Stats!$A$2:$AA$19,3,FALSE))/VLOOKUP($B1863,Stats!$A$2:$AA$19,17,FALSE),""))</f>
        <v>-0.77319859457856333</v>
      </c>
      <c r="BB1863" s="46"/>
      <c r="BC1863" s="46"/>
      <c r="BD1863" s="44">
        <f t="shared" si="389"/>
        <v>-0.78214580751520657</v>
      </c>
      <c r="BE1863" s="46">
        <f>IF(ISNUMBER(VLOOKUP($B1863,Stats!$A$2:$AA$19,2,FALSE))=FALSE,"",IF(ISNUMBER(Y1863),(Y1863-VLOOKUP($B1863,Stats!$A$2:$AA$19,5,FALSE))/VLOOKUP($B1863,Stats!$A$2:$AA$19,19,FALSE),""))</f>
        <v>-0.90494785525594945</v>
      </c>
      <c r="BF1863" s="46"/>
      <c r="BG1863" s="46"/>
      <c r="BH1863" s="46">
        <f>IF(ISNUMBER(VLOOKUP($B1863,Stats!$A$2:$AA$19,2,FALSE))=FALSE,"",IF(ISNUMBER(Z1863),(Z1863-VLOOKUP($B1863,Stats!$A$2:$AA$19,8,FALSE))/VLOOKUP($B1863,Stats!$A$2:$AA$19,22,FALSE),""))</f>
        <v>0.47020268241895136</v>
      </c>
      <c r="BI1863" s="46" t="str">
        <f>IF(ISNUMBER(VLOOKUP($B1863,Stats!$A$2:$AA$19,2,FALSE))=FALSE,"",IF(ISNUMBER(#REF!),(#REF!-VLOOKUP($B1863,Stats!$A$2:$AA$19,9,FALSE))/VLOOKUP($B1863,Stats!$A$2:$AA$19,23,FALSE),""))</f>
        <v/>
      </c>
      <c r="BJ1863" s="46" t="str">
        <f>IF(ISNUMBER(VLOOKUP($B1863,Stats!$A$2:$AA$19,2,FALSE))=FALSE,"",IF(ISNUMBER(#REF!),(#REF!-VLOOKUP($B1863,Stats!$A$2:$AA$19,10,FALSE))/VLOOKUP($B1863,Stats!$A$2:$AA$19,24,FALSE),""))</f>
        <v/>
      </c>
      <c r="BK1863" s="44">
        <f t="shared" si="394"/>
        <v>0.77452430340485001</v>
      </c>
      <c r="BL1863" s="46" t="str">
        <f>IF(ISNUMBER(VLOOKUP($B1863,Stats!$A$2:$AA$19,2,FALSE))=FALSE,"",IF(ISNUMBER(#REF!),(#REF!-VLOOKUP($B1863,Stats!$A$2:$AA$19,11,FALSE))/VLOOKUP($B1863,Stats!$A$2:$AA$19,25,FALSE),""))</f>
        <v/>
      </c>
      <c r="BM1863" s="46" t="str">
        <f>IF(ISNUMBER(VLOOKUP($B1863,Stats!$A$2:$AA$19,2,FALSE))=FALSE,"",IF(ISNUMBER(AA1863),(AA1863-VLOOKUP($B1863,Stats!$A$2:$AA$19,12,FALSE))/VLOOKUP($B1863,Stats!$A$2:$AA$19,26,FALSE),""))</f>
        <v/>
      </c>
      <c r="BN1863" s="46" t="str">
        <f>IF(ISNUMBER(VLOOKUP($B1863,Stats!$A$2:$AA$19,2,FALSE))=FALSE,"",IF(ISNUMBER(#REF!),(#REF!-VLOOKUP($B1863,Stats!$A$2:$AA$19,13,FALSE))/VLOOKUP($B1863,Stats!$A$2:$AA$19,27,FALSE),""))</f>
        <v/>
      </c>
      <c r="BO1863" s="46" t="str">
        <f>IF(ISNUMBER(VLOOKUP($B1863,Stats!$A$2:$AA$19,2,FALSE))=FALSE,"",IF(ISNUMBER(#REF!),(#REF!-VLOOKUP($B1863,Stats!$A$2:$AA$19,14,FALSE))/VLOOKUP($B1863,Stats!$A$2:$AB$19,28,FALSE),""))</f>
        <v/>
      </c>
      <c r="BP1863" s="46"/>
      <c r="BQ1863" s="46">
        <f>IF(ISNUMBER(VLOOKUP($B1863,Stats!$A$2:$AA$19,2,FALSE))=FALSE,"",IF(ISNUMBER(BM1863),BM1863,(VLOOKUP($B1863,Stats!$A$2:$AT$19,46,FALSE)-VLOOKUP($B1863,Stats!$A$2:$AA$19,12,FALSE))/VLOOKUP($B1863,Stats!$A$2:$AA$19,26,FALSE)))</f>
        <v>-0.79776266374979832</v>
      </c>
      <c r="BR1863" s="51">
        <f t="shared" si="395"/>
        <v>-0.79776266374979832</v>
      </c>
      <c r="BS1863" s="32" t="str">
        <f t="shared" si="390"/>
        <v>14054_201425</v>
      </c>
      <c r="BT1863" s="53">
        <f t="shared" si="391"/>
        <v>0.14873288778990901</v>
      </c>
    </row>
    <row r="1864" spans="1:72" x14ac:dyDescent="0.15">
      <c r="A1864" s="16">
        <v>14054</v>
      </c>
      <c r="B1864" s="17">
        <v>201426</v>
      </c>
      <c r="C1864" s="3">
        <v>0</v>
      </c>
      <c r="D1864" s="23">
        <v>5.5097385506229113E-2</v>
      </c>
      <c r="E1864" s="18">
        <v>7.2337377750566981E-3</v>
      </c>
      <c r="F1864" s="24">
        <v>8</v>
      </c>
      <c r="G1864" s="24">
        <v>2</v>
      </c>
      <c r="H1864" s="20">
        <v>7.5953723032248788E-3</v>
      </c>
      <c r="I1864" s="20">
        <v>-3.3759622163471725E-3</v>
      </c>
      <c r="J1864" s="24">
        <v>3</v>
      </c>
      <c r="K1864" s="24">
        <v>1</v>
      </c>
      <c r="L1864" s="20">
        <v>1.9002789400278886E-2</v>
      </c>
      <c r="M1864" s="20">
        <v>-6.244653550042889E-3</v>
      </c>
      <c r="N1864" s="19">
        <v>1.2025999999999999</v>
      </c>
      <c r="O1864" s="19">
        <v>1.0542649250460243</v>
      </c>
      <c r="P1864" s="25">
        <v>41999</v>
      </c>
      <c r="Q1864" s="20">
        <v>-6.244653550042889E-3</v>
      </c>
      <c r="R1864" s="25">
        <v>41991</v>
      </c>
      <c r="S1864" s="25">
        <f>IF(ISNUMBER(R1864),VLOOKUP(B1864,Index!$B$3:$AB$18,27,FALSE),"")</f>
        <v>41997</v>
      </c>
      <c r="T1864" s="25">
        <f>IF(ISNUMBER($R1864),VLOOKUP($B1864,Index!$B$21:$AB$36,27,FALSE),"")</f>
        <v>41996</v>
      </c>
      <c r="U1864" s="25">
        <f>IF(ISNUMBER($R1864),VLOOKUP($B1864,Index!$B$39:$AB$54,27,FALSE),"")</f>
        <v>41996</v>
      </c>
      <c r="W1864" s="18">
        <v>1.6529215651868734</v>
      </c>
      <c r="X1864" s="19">
        <v>0.8</v>
      </c>
      <c r="Y1864" s="18">
        <v>0.13725052419346748</v>
      </c>
      <c r="Z1864" s="19">
        <f t="shared" si="392"/>
        <v>6</v>
      </c>
      <c r="AA1864" s="21">
        <v>8.8231292680521403</v>
      </c>
      <c r="AB1864" s="3">
        <v>0</v>
      </c>
      <c r="AC1864" s="18">
        <v>2.7321497006598232</v>
      </c>
      <c r="AD1864" s="19">
        <v>0.64000000000000012</v>
      </c>
      <c r="AE1864" s="18">
        <v>1.88377063913816E-2</v>
      </c>
      <c r="AF1864" s="19">
        <f t="shared" si="393"/>
        <v>36</v>
      </c>
      <c r="AG1864" s="21">
        <v>77.847610080758301</v>
      </c>
      <c r="AH1864" s="3">
        <v>0</v>
      </c>
      <c r="AK1864" t="str">
        <f t="shared" si="396"/>
        <v/>
      </c>
      <c r="AL1864" t="str">
        <f t="shared" si="396"/>
        <v/>
      </c>
      <c r="AM1864" t="str">
        <f t="shared" si="396"/>
        <v/>
      </c>
      <c r="AN1864" t="str">
        <f t="shared" si="396"/>
        <v/>
      </c>
      <c r="AO1864" t="str">
        <f t="shared" si="396"/>
        <v/>
      </c>
      <c r="AP1864">
        <f t="shared" si="396"/>
        <v>8.8231292680521403</v>
      </c>
      <c r="AQ1864" t="str">
        <f t="shared" si="396"/>
        <v/>
      </c>
      <c r="AR1864" t="str">
        <f t="shared" si="396"/>
        <v/>
      </c>
      <c r="AS1864" t="str">
        <f t="shared" si="396"/>
        <v/>
      </c>
      <c r="AT1864" t="str">
        <f t="shared" si="396"/>
        <v/>
      </c>
      <c r="AU1864" t="str">
        <f t="shared" si="396"/>
        <v/>
      </c>
      <c r="AV1864" t="str">
        <f t="shared" si="396"/>
        <v/>
      </c>
      <c r="AW1864" t="str">
        <f t="shared" si="396"/>
        <v/>
      </c>
      <c r="AX1864" t="str">
        <f t="shared" si="396"/>
        <v/>
      </c>
      <c r="AZ1864" s="46">
        <f>IF(ISNUMBER(VLOOKUP($B1864,Stats!$A$2:$AA$19,2,FALSE))=FALSE,"",IF(ISNUMBER(W1864),(W1864-VLOOKUP($B1864,Stats!$A$2:$AA$19,2,FALSE))/VLOOKUP($B1864,Stats!$A$2:$AA$19,16,FALSE),""))</f>
        <v>0.49884189853031707</v>
      </c>
      <c r="BA1864" s="46">
        <f>IF(ISNUMBER(VLOOKUP($B1864,Stats!$A$2:$AA$19,2,FALSE))=FALSE,"",IF(ISNUMBER(X1864),(X1864-VLOOKUP($B1864,Stats!$A$2:$AA$19,3,FALSE))/VLOOKUP($B1864,Stats!$A$2:$AA$19,17,FALSE),""))</f>
        <v>1.5426863880595392</v>
      </c>
      <c r="BB1864" s="46"/>
      <c r="BC1864" s="46"/>
      <c r="BD1864" s="44">
        <f t="shared" si="389"/>
        <v>1.0207641432949282</v>
      </c>
      <c r="BE1864" s="46">
        <f>IF(ISNUMBER(VLOOKUP($B1864,Stats!$A$2:$AA$19,2,FALSE))=FALSE,"",IF(ISNUMBER(Y1864),(Y1864-VLOOKUP($B1864,Stats!$A$2:$AA$19,5,FALSE))/VLOOKUP($B1864,Stats!$A$2:$AA$19,19,FALSE),""))</f>
        <v>-0.65697371004284488</v>
      </c>
      <c r="BF1864" s="46"/>
      <c r="BG1864" s="46"/>
      <c r="BH1864" s="46">
        <f>IF(ISNUMBER(VLOOKUP($B1864,Stats!$A$2:$AA$19,2,FALSE))=FALSE,"",IF(ISNUMBER(Z1864),(Z1864-VLOOKUP($B1864,Stats!$A$2:$AA$19,8,FALSE))/VLOOKUP($B1864,Stats!$A$2:$AA$19,22,FALSE),""))</f>
        <v>2.3998241788490771</v>
      </c>
      <c r="BI1864" s="46" t="str">
        <f>IF(ISNUMBER(VLOOKUP($B1864,Stats!$A$2:$AA$19,2,FALSE))=FALSE,"",IF(ISNUMBER(#REF!),(#REF!-VLOOKUP($B1864,Stats!$A$2:$AA$19,9,FALSE))/VLOOKUP($B1864,Stats!$A$2:$AA$19,23,FALSE),""))</f>
        <v/>
      </c>
      <c r="BJ1864" s="46" t="str">
        <f>IF(ISNUMBER(VLOOKUP($B1864,Stats!$A$2:$AA$19,2,FALSE))=FALSE,"",IF(ISNUMBER(#REF!),(#REF!-VLOOKUP($B1864,Stats!$A$2:$AA$19,10,FALSE))/VLOOKUP($B1864,Stats!$A$2:$AA$19,24,FALSE),""))</f>
        <v/>
      </c>
      <c r="BK1864" s="44">
        <f t="shared" si="394"/>
        <v>1.1798288506847145</v>
      </c>
      <c r="BL1864" s="46" t="str">
        <f>IF(ISNUMBER(VLOOKUP($B1864,Stats!$A$2:$AA$19,2,FALSE))=FALSE,"",IF(ISNUMBER(#REF!),(#REF!-VLOOKUP($B1864,Stats!$A$2:$AA$19,11,FALSE))/VLOOKUP($B1864,Stats!$A$2:$AA$19,25,FALSE),""))</f>
        <v/>
      </c>
      <c r="BM1864" s="46">
        <f>IF(ISNUMBER(VLOOKUP($B1864,Stats!$A$2:$AA$19,2,FALSE))=FALSE,"",IF(ISNUMBER(AA1864),(AA1864-VLOOKUP($B1864,Stats!$A$2:$AA$19,12,FALSE))/VLOOKUP($B1864,Stats!$A$2:$AA$19,26,FALSE),""))</f>
        <v>1.4671830551540435</v>
      </c>
      <c r="BN1864" s="46" t="str">
        <f>IF(ISNUMBER(VLOOKUP($B1864,Stats!$A$2:$AA$19,2,FALSE))=FALSE,"",IF(ISNUMBER(#REF!),(#REF!-VLOOKUP($B1864,Stats!$A$2:$AA$19,13,FALSE))/VLOOKUP($B1864,Stats!$A$2:$AA$19,27,FALSE),""))</f>
        <v/>
      </c>
      <c r="BO1864" s="46" t="str">
        <f>IF(ISNUMBER(VLOOKUP($B1864,Stats!$A$2:$AA$19,2,FALSE))=FALSE,"",IF(ISNUMBER(#REF!),(#REF!-VLOOKUP($B1864,Stats!$A$2:$AA$19,14,FALSE))/VLOOKUP($B1864,Stats!$A$2:$AB$19,28,FALSE),""))</f>
        <v/>
      </c>
      <c r="BP1864" s="46"/>
      <c r="BQ1864" s="46">
        <f>IF(ISNUMBER(VLOOKUP($B1864,Stats!$A$2:$AA$19,2,FALSE))=FALSE,"",IF(ISNUMBER(BM1864),BM1864,(VLOOKUP($B1864,Stats!$A$2:$AT$19,46,FALSE)-VLOOKUP($B1864,Stats!$A$2:$AA$19,12,FALSE))/VLOOKUP($B1864,Stats!$A$2:$AA$19,26,FALSE)))</f>
        <v>1.4671830551540435</v>
      </c>
      <c r="BR1864" s="51">
        <f t="shared" si="395"/>
        <v>1.4671830551540435</v>
      </c>
      <c r="BS1864" s="32" t="str">
        <f t="shared" si="390"/>
        <v>14054_201426</v>
      </c>
      <c r="BT1864" s="53">
        <f t="shared" si="391"/>
        <v>1.205486750100623</v>
      </c>
    </row>
    <row r="1865" spans="1:72" x14ac:dyDescent="0.15">
      <c r="A1865" s="16">
        <v>14054</v>
      </c>
      <c r="B1865" s="17">
        <v>201427</v>
      </c>
      <c r="C1865" s="3">
        <v>0</v>
      </c>
      <c r="D1865" s="23">
        <v>1.205720937967758E-2</v>
      </c>
      <c r="E1865" s="18">
        <v>3.7326620515230335E-3</v>
      </c>
      <c r="F1865" s="24">
        <v>3</v>
      </c>
      <c r="G1865" s="24">
        <v>0</v>
      </c>
      <c r="H1865" s="20">
        <v>4.0076433613688662E-3</v>
      </c>
      <c r="I1865" s="20" t="s">
        <v>25</v>
      </c>
      <c r="J1865" s="24">
        <v>3</v>
      </c>
      <c r="K1865" s="24">
        <v>0</v>
      </c>
      <c r="L1865" s="20">
        <v>8.3153168135705613E-3</v>
      </c>
      <c r="M1865" s="20">
        <v>1.7283950617283939E-3</v>
      </c>
      <c r="N1865" s="19">
        <v>1.2171000000000001</v>
      </c>
      <c r="O1865" s="19">
        <v>1.0037110341415143</v>
      </c>
      <c r="P1865" s="25">
        <v>42004</v>
      </c>
      <c r="Q1865" s="20">
        <v>0</v>
      </c>
      <c r="R1865" s="25">
        <v>42002</v>
      </c>
      <c r="S1865" s="25">
        <f>IF(ISNUMBER(R1865),VLOOKUP(B1865,Index!$B$3:$AB$18,27,FALSE),"")</f>
        <v>42002</v>
      </c>
      <c r="T1865" s="25">
        <f>IF(ISNUMBER($R1865),VLOOKUP($B1865,Index!$B$21:$AB$36,27,FALSE),"")</f>
        <v>42003</v>
      </c>
      <c r="U1865" s="25">
        <f>IF(ISNUMBER($R1865),VLOOKUP($B1865,Index!$B$39:$AB$54,27,FALSE),"")</f>
        <v>42003</v>
      </c>
      <c r="W1865" s="18">
        <v>1.4468651255613096</v>
      </c>
      <c r="X1865" s="19">
        <v>1</v>
      </c>
      <c r="Y1865" s="18">
        <v>7.0822282910937367E-2</v>
      </c>
      <c r="Z1865" s="19">
        <f t="shared" si="392"/>
        <v>0</v>
      </c>
      <c r="AA1865" s="21" t="s">
        <v>25</v>
      </c>
      <c r="AB1865" s="3">
        <v>0</v>
      </c>
      <c r="AC1865" s="18">
        <v>2.0934186915655442</v>
      </c>
      <c r="AD1865" s="19">
        <v>1</v>
      </c>
      <c r="AE1865" s="18">
        <v>5.0157957567168515E-3</v>
      </c>
      <c r="AF1865" s="19">
        <f t="shared" si="393"/>
        <v>0</v>
      </c>
      <c r="AG1865" s="21" t="s">
        <v>25</v>
      </c>
      <c r="AH1865" s="3">
        <v>0</v>
      </c>
      <c r="AK1865" t="str">
        <f t="shared" si="396"/>
        <v/>
      </c>
      <c r="AL1865" t="str">
        <f t="shared" si="396"/>
        <v/>
      </c>
      <c r="AM1865" t="str">
        <f t="shared" si="396"/>
        <v/>
      </c>
      <c r="AN1865" t="str">
        <f t="shared" si="396"/>
        <v/>
      </c>
      <c r="AO1865" t="str">
        <f t="shared" si="396"/>
        <v/>
      </c>
      <c r="AP1865" t="str">
        <f t="shared" si="396"/>
        <v/>
      </c>
      <c r="AQ1865" t="str">
        <f t="shared" si="396"/>
        <v/>
      </c>
      <c r="AR1865" t="str">
        <f t="shared" si="396"/>
        <v/>
      </c>
      <c r="AS1865" t="str">
        <f t="shared" si="396"/>
        <v/>
      </c>
      <c r="AT1865" t="str">
        <f t="shared" si="396"/>
        <v/>
      </c>
      <c r="AU1865" t="str">
        <f t="shared" si="396"/>
        <v/>
      </c>
      <c r="AV1865" t="str">
        <f t="shared" si="396"/>
        <v/>
      </c>
      <c r="AW1865" t="str">
        <f t="shared" si="396"/>
        <v/>
      </c>
      <c r="AX1865" t="str">
        <f t="shared" si="396"/>
        <v/>
      </c>
      <c r="AZ1865" s="46">
        <f>IF(ISNUMBER(VLOOKUP($B1865,Stats!$A$2:$AA$19,2,FALSE))=FALSE,"",IF(ISNUMBER(W1865),(W1865-VLOOKUP($B1865,Stats!$A$2:$AA$19,2,FALSE))/VLOOKUP($B1865,Stats!$A$2:$AA$19,16,FALSE),""))</f>
        <v>0.24597832486823132</v>
      </c>
      <c r="BA1865" s="46">
        <f>IF(ISNUMBER(VLOOKUP($B1865,Stats!$A$2:$AA$19,2,FALSE))=FALSE,"",IF(ISNUMBER(X1865),(X1865-VLOOKUP($B1865,Stats!$A$2:$AA$19,3,FALSE))/VLOOKUP($B1865,Stats!$A$2:$AA$19,17,FALSE),""))</f>
        <v>1.4327788106821593</v>
      </c>
      <c r="BB1865" s="46"/>
      <c r="BC1865" s="46"/>
      <c r="BD1865" s="44">
        <f t="shared" si="389"/>
        <v>0.83937856777519526</v>
      </c>
      <c r="BE1865" s="46">
        <f>IF(ISNUMBER(VLOOKUP($B1865,Stats!$A$2:$AA$19,2,FALSE))=FALSE,"",IF(ISNUMBER(Y1865),(Y1865-VLOOKUP($B1865,Stats!$A$2:$AA$19,5,FALSE))/VLOOKUP($B1865,Stats!$A$2:$AA$19,19,FALSE),""))</f>
        <v>-0.87878550996947036</v>
      </c>
      <c r="BF1865" s="46"/>
      <c r="BG1865" s="46"/>
      <c r="BH1865" s="46">
        <f>IF(ISNUMBER(VLOOKUP($B1865,Stats!$A$2:$AA$19,2,FALSE))=FALSE,"",IF(ISNUMBER(Z1865),(Z1865-VLOOKUP($B1865,Stats!$A$2:$AA$19,8,FALSE))/VLOOKUP($B1865,Stats!$A$2:$AA$19,22,FALSE),""))</f>
        <v>-1.3068976797370631</v>
      </c>
      <c r="BI1865" s="46" t="str">
        <f>IF(ISNUMBER(VLOOKUP($B1865,Stats!$A$2:$AA$19,2,FALSE))=FALSE,"",IF(ISNUMBER(#REF!),(#REF!-VLOOKUP($B1865,Stats!$A$2:$AA$19,9,FALSE))/VLOOKUP($B1865,Stats!$A$2:$AA$19,23,FALSE),""))</f>
        <v/>
      </c>
      <c r="BJ1865" s="46" t="str">
        <f>IF(ISNUMBER(VLOOKUP($B1865,Stats!$A$2:$AA$19,2,FALSE))=FALSE,"",IF(ISNUMBER(#REF!),(#REF!-VLOOKUP($B1865,Stats!$A$2:$AA$19,10,FALSE))/VLOOKUP($B1865,Stats!$A$2:$AA$19,24,FALSE),""))</f>
        <v/>
      </c>
      <c r="BK1865" s="44">
        <f t="shared" si="394"/>
        <v>0.22308055305751034</v>
      </c>
      <c r="BL1865" s="46" t="str">
        <f>IF(ISNUMBER(VLOOKUP($B1865,Stats!$A$2:$AA$19,2,FALSE))=FALSE,"",IF(ISNUMBER(#REF!),(#REF!-VLOOKUP($B1865,Stats!$A$2:$AA$19,11,FALSE))/VLOOKUP($B1865,Stats!$A$2:$AA$19,25,FALSE),""))</f>
        <v/>
      </c>
      <c r="BM1865" s="46" t="str">
        <f>IF(ISNUMBER(VLOOKUP($B1865,Stats!$A$2:$AA$19,2,FALSE))=FALSE,"",IF(ISNUMBER(AA1865),(AA1865-VLOOKUP($B1865,Stats!$A$2:$AA$19,12,FALSE))/VLOOKUP($B1865,Stats!$A$2:$AA$19,26,FALSE),""))</f>
        <v/>
      </c>
      <c r="BN1865" s="46" t="str">
        <f>IF(ISNUMBER(VLOOKUP($B1865,Stats!$A$2:$AA$19,2,FALSE))=FALSE,"",IF(ISNUMBER(#REF!),(#REF!-VLOOKUP($B1865,Stats!$A$2:$AA$19,13,FALSE))/VLOOKUP($B1865,Stats!$A$2:$AA$19,27,FALSE),""))</f>
        <v/>
      </c>
      <c r="BO1865" s="46" t="str">
        <f>IF(ISNUMBER(VLOOKUP($B1865,Stats!$A$2:$AA$19,2,FALSE))=FALSE,"",IF(ISNUMBER(#REF!),(#REF!-VLOOKUP($B1865,Stats!$A$2:$AA$19,14,FALSE))/VLOOKUP($B1865,Stats!$A$2:$AB$19,28,FALSE),""))</f>
        <v/>
      </c>
      <c r="BP1865" s="46"/>
      <c r="BQ1865" s="46">
        <f>IF(ISNUMBER(VLOOKUP($B1865,Stats!$A$2:$AA$19,2,FALSE))=FALSE,"",IF(ISNUMBER(BM1865),BM1865,(VLOOKUP($B1865,Stats!$A$2:$AT$19,46,FALSE)-VLOOKUP($B1865,Stats!$A$2:$AA$19,12,FALSE))/VLOOKUP($B1865,Stats!$A$2:$AA$19,26,FALSE)))</f>
        <v>-0.46642635650749076</v>
      </c>
      <c r="BR1865" s="51">
        <f t="shared" si="395"/>
        <v>-0.46642635650749076</v>
      </c>
      <c r="BS1865" s="32" t="str">
        <f t="shared" si="390"/>
        <v>14054_201427</v>
      </c>
      <c r="BT1865" s="53">
        <f t="shared" si="391"/>
        <v>0.20843877408804706</v>
      </c>
    </row>
    <row r="1866" spans="1:72" x14ac:dyDescent="0.15">
      <c r="A1866" s="16">
        <v>14054</v>
      </c>
      <c r="B1866" s="17">
        <v>201501</v>
      </c>
      <c r="C1866" s="3">
        <v>0</v>
      </c>
      <c r="D1866" s="23">
        <v>3.3768794675868907E-2</v>
      </c>
      <c r="E1866" s="18">
        <v>9.412883457506049E-3</v>
      </c>
      <c r="F1866" s="24">
        <v>3</v>
      </c>
      <c r="G1866" s="24">
        <v>2</v>
      </c>
      <c r="H1866" s="20">
        <v>1.2696468503556213E-2</v>
      </c>
      <c r="I1866" s="20">
        <v>-2.2959231615801157E-3</v>
      </c>
      <c r="J1866" s="24">
        <v>3</v>
      </c>
      <c r="K1866" s="24">
        <v>2</v>
      </c>
      <c r="L1866" s="20">
        <v>1.8897379015692994E-2</v>
      </c>
      <c r="M1866" s="20">
        <v>-3.7215931586032092E-3</v>
      </c>
      <c r="N1866" s="19">
        <v>1.264</v>
      </c>
      <c r="O1866" s="19">
        <v>1.019272639303282</v>
      </c>
      <c r="P1866" s="25">
        <v>42011</v>
      </c>
      <c r="Q1866" s="20">
        <v>-4.5886075949367333E-3</v>
      </c>
      <c r="R1866" s="25">
        <v>42013</v>
      </c>
      <c r="S1866" s="25">
        <f>IF(ISNUMBER(R1866),VLOOKUP(B1866,Index!$B$3:$AB$18,27,FALSE),"")</f>
        <v>42013</v>
      </c>
      <c r="T1866" s="25">
        <f>IF(ISNUMBER($R1866),VLOOKUP($B1866,Index!$B$21:$AB$36,27,FALSE),"")</f>
        <v>42013</v>
      </c>
      <c r="U1866" s="25">
        <f>IF(ISNUMBER($R1866),VLOOKUP($B1866,Index!$B$39:$AB$54,27,FALSE),"")</f>
        <v>42011</v>
      </c>
      <c r="W1866" s="18">
        <v>2.4313532166625613</v>
      </c>
      <c r="X1866" s="19">
        <v>0.6</v>
      </c>
      <c r="Y1866" s="18">
        <v>0.17859690645263923</v>
      </c>
      <c r="Z1866" s="19">
        <f t="shared" si="392"/>
        <v>0</v>
      </c>
      <c r="AA1866" s="21">
        <v>7.3592683569479433</v>
      </c>
      <c r="AB1866" s="3">
        <v>0</v>
      </c>
      <c r="AC1866" s="18">
        <v>5.9114784641753841</v>
      </c>
      <c r="AD1866" s="19">
        <v>0.36</v>
      </c>
      <c r="AE1866" s="18">
        <v>3.1896854994452765E-2</v>
      </c>
      <c r="AF1866" s="19">
        <f t="shared" si="393"/>
        <v>0</v>
      </c>
      <c r="AG1866" s="21">
        <v>54.15883074957528</v>
      </c>
      <c r="AH1866" s="3">
        <v>0</v>
      </c>
      <c r="AK1866" t="str">
        <f t="shared" si="396"/>
        <v/>
      </c>
      <c r="AL1866" t="str">
        <f t="shared" si="396"/>
        <v/>
      </c>
      <c r="AM1866" t="str">
        <f t="shared" si="396"/>
        <v/>
      </c>
      <c r="AN1866" t="str">
        <f t="shared" si="396"/>
        <v/>
      </c>
      <c r="AO1866" t="str">
        <f t="shared" si="396"/>
        <v/>
      </c>
      <c r="AP1866" t="str">
        <f t="shared" si="396"/>
        <v/>
      </c>
      <c r="AQ1866" t="str">
        <f t="shared" si="396"/>
        <v/>
      </c>
      <c r="AR1866">
        <f t="shared" si="396"/>
        <v>7.3592683569479433</v>
      </c>
      <c r="AS1866" t="str">
        <f t="shared" si="396"/>
        <v/>
      </c>
      <c r="AT1866" t="str">
        <f t="shared" si="396"/>
        <v/>
      </c>
      <c r="AU1866" t="str">
        <f t="shared" si="396"/>
        <v/>
      </c>
      <c r="AV1866" t="str">
        <f t="shared" si="396"/>
        <v/>
      </c>
      <c r="AW1866" t="str">
        <f t="shared" si="396"/>
        <v/>
      </c>
      <c r="AX1866" t="str">
        <f t="shared" si="396"/>
        <v/>
      </c>
      <c r="AZ1866" s="46">
        <f>IF(ISNUMBER(VLOOKUP($B1866,Stats!$A$2:$AA$19,2,FALSE))=FALSE,"",IF(ISNUMBER(W1866),(W1866-VLOOKUP($B1866,Stats!$A$2:$AA$19,2,FALSE))/VLOOKUP($B1866,Stats!$A$2:$AA$19,16,FALSE),""))</f>
        <v>0.52785469860706991</v>
      </c>
      <c r="BA1866" s="46">
        <f>IF(ISNUMBER(VLOOKUP($B1866,Stats!$A$2:$AA$19,2,FALSE))=FALSE,"",IF(ISNUMBER(X1866),(X1866-VLOOKUP($B1866,Stats!$A$2:$AA$19,3,FALSE))/VLOOKUP($B1866,Stats!$A$2:$AA$19,17,FALSE),""))</f>
        <v>0.25266102439703397</v>
      </c>
      <c r="BB1866" s="46"/>
      <c r="BC1866" s="46"/>
      <c r="BD1866" s="44">
        <f t="shared" si="389"/>
        <v>0.39025786150205194</v>
      </c>
      <c r="BE1866" s="46">
        <f>IF(ISNUMBER(VLOOKUP($B1866,Stats!$A$2:$AA$19,2,FALSE))=FALSE,"",IF(ISNUMBER(Y1866),(Y1866-VLOOKUP($B1866,Stats!$A$2:$AA$19,5,FALSE))/VLOOKUP($B1866,Stats!$A$2:$AA$19,19,FALSE),""))</f>
        <v>-0.36511879832580285</v>
      </c>
      <c r="BF1866" s="46"/>
      <c r="BG1866" s="46"/>
      <c r="BH1866" s="46">
        <f>IF(ISNUMBER(VLOOKUP($B1866,Stats!$A$2:$AA$19,2,FALSE))=FALSE,"",IF(ISNUMBER(Z1866),(Z1866-VLOOKUP($B1866,Stats!$A$2:$AA$19,8,FALSE))/VLOOKUP($B1866,Stats!$A$2:$AA$19,22,FALSE),""))</f>
        <v>-0.58823842946080296</v>
      </c>
      <c r="BI1866" s="46" t="str">
        <f>IF(ISNUMBER(VLOOKUP($B1866,Stats!$A$2:$AA$19,2,FALSE))=FALSE,"",IF(ISNUMBER(#REF!),(#REF!-VLOOKUP($B1866,Stats!$A$2:$AA$19,9,FALSE))/VLOOKUP($B1866,Stats!$A$2:$AA$19,23,FALSE),""))</f>
        <v/>
      </c>
      <c r="BJ1866" s="46" t="str">
        <f>IF(ISNUMBER(VLOOKUP($B1866,Stats!$A$2:$AA$19,2,FALSE))=FALSE,"",IF(ISNUMBER(#REF!),(#REF!-VLOOKUP($B1866,Stats!$A$2:$AA$19,10,FALSE))/VLOOKUP($B1866,Stats!$A$2:$AA$19,24,FALSE),""))</f>
        <v/>
      </c>
      <c r="BK1866" s="44">
        <f t="shared" si="394"/>
        <v>7.9111629989821103E-2</v>
      </c>
      <c r="BL1866" s="46" t="str">
        <f>IF(ISNUMBER(VLOOKUP($B1866,Stats!$A$2:$AA$19,2,FALSE))=FALSE,"",IF(ISNUMBER(#REF!),(#REF!-VLOOKUP($B1866,Stats!$A$2:$AA$19,11,FALSE))/VLOOKUP($B1866,Stats!$A$2:$AA$19,25,FALSE),""))</f>
        <v/>
      </c>
      <c r="BM1866" s="46">
        <f>IF(ISNUMBER(VLOOKUP($B1866,Stats!$A$2:$AA$19,2,FALSE))=FALSE,"",IF(ISNUMBER(AA1866),(AA1866-VLOOKUP($B1866,Stats!$A$2:$AA$19,12,FALSE))/VLOOKUP($B1866,Stats!$A$2:$AA$19,26,FALSE),""))</f>
        <v>0.18879492032470299</v>
      </c>
      <c r="BN1866" s="46" t="str">
        <f>IF(ISNUMBER(VLOOKUP($B1866,Stats!$A$2:$AA$19,2,FALSE))=FALSE,"",IF(ISNUMBER(#REF!),(#REF!-VLOOKUP($B1866,Stats!$A$2:$AA$19,13,FALSE))/VLOOKUP($B1866,Stats!$A$2:$AA$19,27,FALSE),""))</f>
        <v/>
      </c>
      <c r="BO1866" s="46" t="str">
        <f>IF(ISNUMBER(VLOOKUP($B1866,Stats!$A$2:$AA$19,2,FALSE))=FALSE,"",IF(ISNUMBER(#REF!),(#REF!-VLOOKUP($B1866,Stats!$A$2:$AA$19,14,FALSE))/VLOOKUP($B1866,Stats!$A$2:$AB$19,28,FALSE),""))</f>
        <v/>
      </c>
      <c r="BP1866" s="46"/>
      <c r="BQ1866" s="46">
        <f>IF(ISNUMBER(VLOOKUP($B1866,Stats!$A$2:$AA$19,2,FALSE))=FALSE,"",IF(ISNUMBER(BM1866),BM1866,(VLOOKUP($B1866,Stats!$A$2:$AT$19,46,FALSE)-VLOOKUP($B1866,Stats!$A$2:$AA$19,12,FALSE))/VLOOKUP($B1866,Stats!$A$2:$AA$19,26,FALSE)))</f>
        <v>0.18879492032470299</v>
      </c>
      <c r="BR1866" s="51">
        <f t="shared" si="395"/>
        <v>0.18879492032470299</v>
      </c>
      <c r="BS1866" s="32" t="str">
        <f t="shared" si="390"/>
        <v>14054_201501</v>
      </c>
      <c r="BT1866" s="53">
        <f t="shared" si="391"/>
        <v>0.16327753435924366</v>
      </c>
    </row>
    <row r="1867" spans="1:72" x14ac:dyDescent="0.15">
      <c r="A1867" s="16">
        <v>14054</v>
      </c>
      <c r="B1867" s="17">
        <v>201502</v>
      </c>
      <c r="C1867" s="3">
        <v>0</v>
      </c>
      <c r="D1867" s="23">
        <v>1.0729613733905685E-2</v>
      </c>
      <c r="E1867" s="18">
        <v>5.272199136820175E-3</v>
      </c>
      <c r="F1867" s="24">
        <v>7</v>
      </c>
      <c r="G1867" s="24">
        <v>3</v>
      </c>
      <c r="H1867" s="20">
        <v>4.1130446203209003E-3</v>
      </c>
      <c r="I1867" s="20">
        <v>-5.9959560372089644E-3</v>
      </c>
      <c r="J1867" s="24">
        <v>4</v>
      </c>
      <c r="K1867" s="24">
        <v>2</v>
      </c>
      <c r="L1867" s="20">
        <v>7.65123137004875E-3</v>
      </c>
      <c r="M1867" s="20">
        <v>-8.4318360914105162E-3</v>
      </c>
      <c r="N1867" s="19">
        <v>1.2717000000000001</v>
      </c>
      <c r="O1867" s="19">
        <v>1.0176856594110115</v>
      </c>
      <c r="P1867" s="25">
        <v>42027</v>
      </c>
      <c r="Q1867" s="20">
        <v>-8.4318360914105162E-3</v>
      </c>
      <c r="R1867" s="25">
        <v>42024</v>
      </c>
      <c r="S1867" s="25">
        <f>IF(ISNUMBER(R1867),VLOOKUP(B1867,Index!$B$3:$AB$18,27,FALSE),"")</f>
        <v>42023</v>
      </c>
      <c r="T1867" s="25">
        <f>IF(ISNUMBER($R1867),VLOOKUP($B1867,Index!$B$21:$AB$36,27,FALSE),"")</f>
        <v>42023</v>
      </c>
      <c r="U1867" s="25">
        <f>IF(ISNUMBER($R1867),VLOOKUP($B1867,Index!$B$39:$AB$54,27,FALSE),"")</f>
        <v>42027</v>
      </c>
      <c r="W1867" s="18">
        <v>0.32188841201717056</v>
      </c>
      <c r="X1867" s="19">
        <v>0.7</v>
      </c>
      <c r="Y1867" s="18">
        <v>0.10003294530195271</v>
      </c>
      <c r="Z1867" s="19">
        <f t="shared" si="392"/>
        <v>1</v>
      </c>
      <c r="AA1867" s="21">
        <v>1.2725121334884471</v>
      </c>
      <c r="AB1867" s="3">
        <v>0</v>
      </c>
      <c r="AC1867" s="18">
        <v>0.10361214979093575</v>
      </c>
      <c r="AD1867" s="19">
        <v>0.48999999999999994</v>
      </c>
      <c r="AE1867" s="18">
        <v>1.0006590145783463E-2</v>
      </c>
      <c r="AF1867" s="19">
        <f t="shared" si="393"/>
        <v>1</v>
      </c>
      <c r="AG1867" s="21">
        <v>1.6192871298753193</v>
      </c>
      <c r="AH1867" s="3">
        <v>0</v>
      </c>
      <c r="AK1867" t="str">
        <f t="shared" si="396"/>
        <v/>
      </c>
      <c r="AL1867" t="str">
        <f t="shared" si="396"/>
        <v/>
      </c>
      <c r="AM1867" t="str">
        <f t="shared" si="396"/>
        <v/>
      </c>
      <c r="AN1867" t="str">
        <f t="shared" si="396"/>
        <v/>
      </c>
      <c r="AO1867" t="str">
        <f t="shared" si="396"/>
        <v/>
      </c>
      <c r="AP1867" t="str">
        <f t="shared" si="396"/>
        <v/>
      </c>
      <c r="AQ1867" t="str">
        <f t="shared" si="396"/>
        <v/>
      </c>
      <c r="AR1867" t="str">
        <f t="shared" si="396"/>
        <v/>
      </c>
      <c r="AS1867">
        <f t="shared" si="396"/>
        <v>1.2725121334884471</v>
      </c>
      <c r="AT1867" t="str">
        <f t="shared" si="396"/>
        <v/>
      </c>
      <c r="AU1867" t="str">
        <f t="shared" si="396"/>
        <v/>
      </c>
      <c r="AV1867" t="str">
        <f t="shared" si="396"/>
        <v/>
      </c>
      <c r="AW1867" t="str">
        <f t="shared" si="396"/>
        <v/>
      </c>
      <c r="AX1867" t="str">
        <f t="shared" si="396"/>
        <v/>
      </c>
      <c r="AZ1867" s="46">
        <f>IF(ISNUMBER(VLOOKUP($B1867,Stats!$A$2:$AA$19,2,FALSE))=FALSE,"",IF(ISNUMBER(W1867),(W1867-VLOOKUP($B1867,Stats!$A$2:$AA$19,2,FALSE))/VLOOKUP($B1867,Stats!$A$2:$AA$19,16,FALSE),""))</f>
        <v>-0.55119117826752151</v>
      </c>
      <c r="BA1867" s="46">
        <f>IF(ISNUMBER(VLOOKUP($B1867,Stats!$A$2:$AA$19,2,FALSE))=FALSE,"",IF(ISNUMBER(X1867),(X1867-VLOOKUP($B1867,Stats!$A$2:$AA$19,3,FALSE))/VLOOKUP($B1867,Stats!$A$2:$AA$19,17,FALSE),""))</f>
        <v>0.38056958571220034</v>
      </c>
      <c r="BB1867" s="46"/>
      <c r="BC1867" s="46"/>
      <c r="BD1867" s="44">
        <f t="shared" si="389"/>
        <v>-8.5310796277660583E-2</v>
      </c>
      <c r="BE1867" s="46">
        <f>IF(ISNUMBER(VLOOKUP($B1867,Stats!$A$2:$AA$19,2,FALSE))=FALSE,"",IF(ISNUMBER(Y1867),(Y1867-VLOOKUP($B1867,Stats!$A$2:$AA$19,5,FALSE))/VLOOKUP($B1867,Stats!$A$2:$AA$19,19,FALSE),""))</f>
        <v>-1.0034307023275975</v>
      </c>
      <c r="BF1867" s="46"/>
      <c r="BG1867" s="46"/>
      <c r="BH1867" s="46">
        <f>IF(ISNUMBER(VLOOKUP($B1867,Stats!$A$2:$AA$19,2,FALSE))=FALSE,"",IF(ISNUMBER(Z1867),(Z1867-VLOOKUP($B1867,Stats!$A$2:$AA$19,8,FALSE))/VLOOKUP($B1867,Stats!$A$2:$AA$19,22,FALSE),""))</f>
        <v>0.13953358261751861</v>
      </c>
      <c r="BI1867" s="46" t="str">
        <f>IF(ISNUMBER(VLOOKUP($B1867,Stats!$A$2:$AA$19,2,FALSE))=FALSE,"",IF(ISNUMBER(#REF!),(#REF!-VLOOKUP($B1867,Stats!$A$2:$AA$19,9,FALSE))/VLOOKUP($B1867,Stats!$A$2:$AA$19,23,FALSE),""))</f>
        <v/>
      </c>
      <c r="BJ1867" s="46" t="str">
        <f>IF(ISNUMBER(VLOOKUP($B1867,Stats!$A$2:$AA$19,2,FALSE))=FALSE,"",IF(ISNUMBER(#REF!),(#REF!-VLOOKUP($B1867,Stats!$A$2:$AA$19,10,FALSE))/VLOOKUP($B1867,Stats!$A$2:$AA$19,24,FALSE),""))</f>
        <v/>
      </c>
      <c r="BK1867" s="44">
        <f t="shared" si="394"/>
        <v>0.74426156641457375</v>
      </c>
      <c r="BL1867" s="46" t="str">
        <f>IF(ISNUMBER(VLOOKUP($B1867,Stats!$A$2:$AA$19,2,FALSE))=FALSE,"",IF(ISNUMBER(#REF!),(#REF!-VLOOKUP($B1867,Stats!$A$2:$AA$19,11,FALSE))/VLOOKUP($B1867,Stats!$A$2:$AA$19,25,FALSE),""))</f>
        <v/>
      </c>
      <c r="BM1867" s="46">
        <f>IF(ISNUMBER(VLOOKUP($B1867,Stats!$A$2:$AA$19,2,FALSE))=FALSE,"",IF(ISNUMBER(AA1867),(AA1867-VLOOKUP($B1867,Stats!$A$2:$AA$19,12,FALSE))/VLOOKUP($B1867,Stats!$A$2:$AA$19,26,FALSE),""))</f>
        <v>-0.1944782039315015</v>
      </c>
      <c r="BN1867" s="46" t="str">
        <f>IF(ISNUMBER(VLOOKUP($B1867,Stats!$A$2:$AA$19,2,FALSE))=FALSE,"",IF(ISNUMBER(#REF!),(#REF!-VLOOKUP($B1867,Stats!$A$2:$AA$19,13,FALSE))/VLOOKUP($B1867,Stats!$A$2:$AA$19,27,FALSE),""))</f>
        <v/>
      </c>
      <c r="BO1867" s="46" t="str">
        <f>IF(ISNUMBER(VLOOKUP($B1867,Stats!$A$2:$AA$19,2,FALSE))=FALSE,"",IF(ISNUMBER(#REF!),(#REF!-VLOOKUP($B1867,Stats!$A$2:$AA$19,14,FALSE))/VLOOKUP($B1867,Stats!$A$2:$AB$19,28,FALSE),""))</f>
        <v/>
      </c>
      <c r="BP1867" s="46"/>
      <c r="BQ1867" s="46">
        <f>IF(ISNUMBER(VLOOKUP($B1867,Stats!$A$2:$AA$19,2,FALSE))=FALSE,"",IF(ISNUMBER(BM1867),BM1867,(VLOOKUP($B1867,Stats!$A$2:$AT$19,46,FALSE)-VLOOKUP($B1867,Stats!$A$2:$AA$19,12,FALSE))/VLOOKUP($B1867,Stats!$A$2:$AA$19,26,FALSE)))</f>
        <v>-0.1944782039315015</v>
      </c>
      <c r="BR1867" s="51">
        <f t="shared" si="395"/>
        <v>-0.1944782039315015</v>
      </c>
      <c r="BS1867" s="32" t="str">
        <f t="shared" si="390"/>
        <v>14054_201502</v>
      </c>
      <c r="BT1867" s="53">
        <f t="shared" si="391"/>
        <v>0.3905991398069118</v>
      </c>
    </row>
    <row r="1868" spans="1:72" x14ac:dyDescent="0.15">
      <c r="A1868" s="16">
        <v>14054</v>
      </c>
      <c r="B1868" s="17">
        <v>201503</v>
      </c>
      <c r="C1868" s="3">
        <v>0</v>
      </c>
      <c r="D1868" s="23">
        <v>-4.4035542973972497E-3</v>
      </c>
      <c r="E1868" s="18">
        <v>1.8442525424909762E-3</v>
      </c>
      <c r="F1868" s="24">
        <v>4</v>
      </c>
      <c r="G1868" s="24">
        <v>6</v>
      </c>
      <c r="H1868" s="20">
        <v>1.3585284528142005E-3</v>
      </c>
      <c r="I1868" s="20">
        <v>-1.6385173605735215E-3</v>
      </c>
      <c r="J1868" s="24">
        <v>2</v>
      </c>
      <c r="K1868" s="24">
        <v>5</v>
      </c>
      <c r="L1868" s="20">
        <v>2.1231422505307851E-3</v>
      </c>
      <c r="M1868" s="20">
        <v>-3.4678436317779893E-3</v>
      </c>
      <c r="N1868" s="19">
        <v>1.2761</v>
      </c>
      <c r="O1868" s="19">
        <v>1.0013339610797238</v>
      </c>
      <c r="P1868" s="25">
        <v>42031</v>
      </c>
      <c r="Q1868" s="20">
        <v>-9.3252879868348515E-3</v>
      </c>
      <c r="R1868" s="25">
        <v>42038</v>
      </c>
      <c r="S1868" s="25">
        <f>IF(ISNUMBER(R1868),VLOOKUP(B1868,Index!$B$3:$AB$18,27,FALSE),"")</f>
        <v>42041</v>
      </c>
      <c r="T1868" s="25">
        <f>IF(ISNUMBER($R1868),VLOOKUP($B1868,Index!$B$21:$AB$36,27,FALSE),"")</f>
        <v>42041</v>
      </c>
      <c r="U1868" s="25">
        <f>IF(ISNUMBER($R1868),VLOOKUP($B1868,Index!$B$39:$AB$54,27,FALSE),"")</f>
        <v>42034</v>
      </c>
      <c r="W1868" s="18">
        <v>-0.13210662892191749</v>
      </c>
      <c r="X1868" s="19">
        <v>0.4</v>
      </c>
      <c r="Y1868" s="18">
        <v>3.4992231688967694E-2</v>
      </c>
      <c r="Z1868" s="19">
        <f t="shared" si="392"/>
        <v>3</v>
      </c>
      <c r="AA1868" s="21" t="s">
        <v>25</v>
      </c>
      <c r="AB1868" s="3">
        <v>0</v>
      </c>
      <c r="AC1868" s="18">
        <v>1.7452161405113208E-2</v>
      </c>
      <c r="AD1868" s="19">
        <v>0.16000000000000003</v>
      </c>
      <c r="AE1868" s="18">
        <v>1.224456278574395E-3</v>
      </c>
      <c r="AF1868" s="19">
        <f t="shared" si="393"/>
        <v>9</v>
      </c>
      <c r="AG1868" s="21" t="s">
        <v>25</v>
      </c>
      <c r="AH1868" s="3">
        <v>0</v>
      </c>
      <c r="AK1868" t="str">
        <f t="shared" si="396"/>
        <v/>
      </c>
      <c r="AL1868" t="str">
        <f t="shared" si="396"/>
        <v/>
      </c>
      <c r="AM1868" t="str">
        <f t="shared" si="396"/>
        <v/>
      </c>
      <c r="AN1868" t="str">
        <f t="shared" si="396"/>
        <v/>
      </c>
      <c r="AO1868" t="str">
        <f t="shared" si="396"/>
        <v/>
      </c>
      <c r="AP1868" t="str">
        <f t="shared" si="396"/>
        <v/>
      </c>
      <c r="AQ1868" t="str">
        <f t="shared" si="396"/>
        <v/>
      </c>
      <c r="AR1868" t="str">
        <f t="shared" si="396"/>
        <v/>
      </c>
      <c r="AS1868" t="str">
        <f t="shared" si="396"/>
        <v/>
      </c>
      <c r="AT1868" t="str">
        <f t="shared" si="396"/>
        <v/>
      </c>
      <c r="AU1868" t="str">
        <f t="shared" si="396"/>
        <v/>
      </c>
      <c r="AV1868" t="str">
        <f t="shared" si="396"/>
        <v/>
      </c>
      <c r="AW1868" t="str">
        <f t="shared" si="396"/>
        <v/>
      </c>
      <c r="AX1868" t="str">
        <f t="shared" si="396"/>
        <v/>
      </c>
      <c r="AZ1868" s="46">
        <f>IF(ISNUMBER(VLOOKUP($B1868,Stats!$A$2:$AA$19,2,FALSE))=FALSE,"",IF(ISNUMBER(W1868),(W1868-VLOOKUP($B1868,Stats!$A$2:$AA$19,2,FALSE))/VLOOKUP($B1868,Stats!$A$2:$AA$19,16,FALSE),""))</f>
        <v>0.51203540842297302</v>
      </c>
      <c r="BA1868" s="46">
        <f>IF(ISNUMBER(VLOOKUP($B1868,Stats!$A$2:$AA$19,2,FALSE))=FALSE,"",IF(ISNUMBER(X1868),(X1868-VLOOKUP($B1868,Stats!$A$2:$AA$19,3,FALSE))/VLOOKUP($B1868,Stats!$A$2:$AA$19,17,FALSE),""))</f>
        <v>0.14737287675573754</v>
      </c>
      <c r="BB1868" s="46"/>
      <c r="BC1868" s="46"/>
      <c r="BD1868" s="44">
        <f t="shared" si="389"/>
        <v>0.32970414258935526</v>
      </c>
      <c r="BE1868" s="46">
        <f>IF(ISNUMBER(VLOOKUP($B1868,Stats!$A$2:$AA$19,2,FALSE))=FALSE,"",IF(ISNUMBER(Y1868),(Y1868-VLOOKUP($B1868,Stats!$A$2:$AA$19,5,FALSE))/VLOOKUP($B1868,Stats!$A$2:$AA$19,19,FALSE),""))</f>
        <v>-1.2502448360356777</v>
      </c>
      <c r="BF1868" s="46"/>
      <c r="BG1868" s="46"/>
      <c r="BH1868" s="46">
        <f>IF(ISNUMBER(VLOOKUP($B1868,Stats!$A$2:$AA$19,2,FALSE))=FALSE,"",IF(ISNUMBER(Z1868),(Z1868-VLOOKUP($B1868,Stats!$A$2:$AA$19,8,FALSE))/VLOOKUP($B1868,Stats!$A$2:$AA$19,22,FALSE),""))</f>
        <v>0.5334146669197517</v>
      </c>
      <c r="BI1868" s="46" t="str">
        <f>IF(ISNUMBER(VLOOKUP($B1868,Stats!$A$2:$AA$19,2,FALSE))=FALSE,"",IF(ISNUMBER(#REF!),(#REF!-VLOOKUP($B1868,Stats!$A$2:$AA$19,9,FALSE))/VLOOKUP($B1868,Stats!$A$2:$AA$19,23,FALSE),""))</f>
        <v/>
      </c>
      <c r="BJ1868" s="46" t="str">
        <f>IF(ISNUMBER(VLOOKUP($B1868,Stats!$A$2:$AA$19,2,FALSE))=FALSE,"",IF(ISNUMBER(#REF!),(#REF!-VLOOKUP($B1868,Stats!$A$2:$AA$19,10,FALSE))/VLOOKUP($B1868,Stats!$A$2:$AA$19,24,FALSE),""))</f>
        <v/>
      </c>
      <c r="BK1868" s="44">
        <f t="shared" si="394"/>
        <v>1.0351957853008997</v>
      </c>
      <c r="BL1868" s="46" t="str">
        <f>IF(ISNUMBER(VLOOKUP($B1868,Stats!$A$2:$AA$19,2,FALSE))=FALSE,"",IF(ISNUMBER(#REF!),(#REF!-VLOOKUP($B1868,Stats!$A$2:$AA$19,11,FALSE))/VLOOKUP($B1868,Stats!$A$2:$AA$19,25,FALSE),""))</f>
        <v/>
      </c>
      <c r="BM1868" s="46" t="str">
        <f>IF(ISNUMBER(VLOOKUP($B1868,Stats!$A$2:$AA$19,2,FALSE))=FALSE,"",IF(ISNUMBER(AA1868),(AA1868-VLOOKUP($B1868,Stats!$A$2:$AA$19,12,FALSE))/VLOOKUP($B1868,Stats!$A$2:$AA$19,26,FALSE),""))</f>
        <v/>
      </c>
      <c r="BN1868" s="46" t="str">
        <f>IF(ISNUMBER(VLOOKUP($B1868,Stats!$A$2:$AA$19,2,FALSE))=FALSE,"",IF(ISNUMBER(#REF!),(#REF!-VLOOKUP($B1868,Stats!$A$2:$AA$19,13,FALSE))/VLOOKUP($B1868,Stats!$A$2:$AA$19,27,FALSE),""))</f>
        <v/>
      </c>
      <c r="BO1868" s="46" t="str">
        <f>IF(ISNUMBER(VLOOKUP($B1868,Stats!$A$2:$AA$19,2,FALSE))=FALSE,"",IF(ISNUMBER(#REF!),(#REF!-VLOOKUP($B1868,Stats!$A$2:$AA$19,14,FALSE))/VLOOKUP($B1868,Stats!$A$2:$AB$19,28,FALSE),""))</f>
        <v/>
      </c>
      <c r="BP1868" s="46"/>
      <c r="BQ1868" s="46">
        <f>IF(ISNUMBER(VLOOKUP($B1868,Stats!$A$2:$AA$19,2,FALSE))=FALSE,"",IF(ISNUMBER(BM1868),BM1868,(VLOOKUP($B1868,Stats!$A$2:$AT$19,46,FALSE)-VLOOKUP($B1868,Stats!$A$2:$AA$19,12,FALSE))/VLOOKUP($B1868,Stats!$A$2:$AA$19,26,FALSE)))</f>
        <v>-0.53964354662323732</v>
      </c>
      <c r="BR1868" s="51">
        <f t="shared" si="395"/>
        <v>-0.53964354662323732</v>
      </c>
      <c r="BS1868" s="32" t="str">
        <f t="shared" si="390"/>
        <v>14054_201503</v>
      </c>
      <c r="BT1868" s="53">
        <f t="shared" si="391"/>
        <v>0.57912959037376344</v>
      </c>
    </row>
    <row r="1869" spans="1:72" x14ac:dyDescent="0.15">
      <c r="A1869" s="16">
        <v>14054</v>
      </c>
      <c r="B1869" s="17">
        <v>201504</v>
      </c>
      <c r="C1869" s="3">
        <v>0</v>
      </c>
      <c r="D1869" s="23">
        <v>1.5717557854829867E-2</v>
      </c>
      <c r="E1869" s="18">
        <v>4.268326766538074E-4</v>
      </c>
      <c r="F1869" s="24">
        <v>7</v>
      </c>
      <c r="G1869" s="24">
        <v>0</v>
      </c>
      <c r="H1869" s="20">
        <v>2.230463824268693E-3</v>
      </c>
      <c r="I1869" s="20" t="s">
        <v>25</v>
      </c>
      <c r="J1869" s="24">
        <v>7</v>
      </c>
      <c r="K1869" s="24">
        <v>0</v>
      </c>
      <c r="L1869" s="20">
        <v>3.066761028544418E-3</v>
      </c>
      <c r="M1869" s="20">
        <v>1.8955848669142128E-3</v>
      </c>
      <c r="N1869" s="19">
        <v>1.286</v>
      </c>
      <c r="O1869" s="19">
        <v>1.0137958218368153</v>
      </c>
      <c r="P1869" s="25">
        <v>42052</v>
      </c>
      <c r="Q1869" s="20">
        <v>0</v>
      </c>
      <c r="R1869" s="25">
        <v>42044</v>
      </c>
      <c r="S1869" s="25">
        <f>IF(ISNUMBER(R1869),VLOOKUP(B1869,Index!$B$3:$AB$18,27,FALSE),"")</f>
        <v>42044</v>
      </c>
      <c r="T1869" s="25">
        <f>IF(ISNUMBER($R1869),VLOOKUP($B1869,Index!$B$21:$AB$36,27,FALSE),"")</f>
        <v>42044</v>
      </c>
      <c r="U1869" s="25">
        <f>IF(ISNUMBER($R1869),VLOOKUP($B1869,Index!$B$39:$AB$54,27,FALSE),"")</f>
        <v>42052</v>
      </c>
      <c r="W1869" s="18">
        <v>0.62870231419319467</v>
      </c>
      <c r="X1869" s="19">
        <v>1</v>
      </c>
      <c r="Y1869" s="18">
        <v>8.0985806280732507E-3</v>
      </c>
      <c r="Z1869" s="19">
        <f t="shared" si="392"/>
        <v>0</v>
      </c>
      <c r="AA1869" s="21" t="s">
        <v>25</v>
      </c>
      <c r="AB1869" s="3">
        <v>0</v>
      </c>
      <c r="AC1869" s="18">
        <v>0.39526659987187845</v>
      </c>
      <c r="AD1869" s="19">
        <v>1</v>
      </c>
      <c r="AE1869" s="18">
        <v>6.5587008189403332E-5</v>
      </c>
      <c r="AF1869" s="19">
        <f t="shared" si="393"/>
        <v>0</v>
      </c>
      <c r="AG1869" s="21" t="s">
        <v>25</v>
      </c>
      <c r="AH1869" s="3">
        <v>0</v>
      </c>
      <c r="AK1869" t="str">
        <f t="shared" si="396"/>
        <v/>
      </c>
      <c r="AL1869" t="str">
        <f t="shared" si="396"/>
        <v/>
      </c>
      <c r="AM1869" t="str">
        <f t="shared" si="396"/>
        <v/>
      </c>
      <c r="AN1869" t="str">
        <f t="shared" si="396"/>
        <v/>
      </c>
      <c r="AO1869" t="str">
        <f t="shared" si="396"/>
        <v/>
      </c>
      <c r="AP1869" t="str">
        <f t="shared" si="396"/>
        <v/>
      </c>
      <c r="AQ1869" t="str">
        <f t="shared" si="396"/>
        <v/>
      </c>
      <c r="AR1869" t="str">
        <f t="shared" si="396"/>
        <v/>
      </c>
      <c r="AS1869" t="str">
        <f t="shared" si="396"/>
        <v/>
      </c>
      <c r="AT1869" t="str">
        <f t="shared" si="396"/>
        <v/>
      </c>
      <c r="AU1869" t="str">
        <f t="shared" si="396"/>
        <v/>
      </c>
      <c r="AV1869" t="str">
        <f t="shared" si="396"/>
        <v/>
      </c>
      <c r="AW1869" t="str">
        <f t="shared" si="396"/>
        <v/>
      </c>
      <c r="AX1869" t="str">
        <f t="shared" si="396"/>
        <v/>
      </c>
      <c r="AZ1869" s="46">
        <f>IF(ISNUMBER(VLOOKUP($B1869,Stats!$A$2:$AA$19,2,FALSE))=FALSE,"",IF(ISNUMBER(W1869),(W1869-VLOOKUP($B1869,Stats!$A$2:$AA$19,2,FALSE))/VLOOKUP($B1869,Stats!$A$2:$AA$19,16,FALSE),""))</f>
        <v>-0.71507976669690498</v>
      </c>
      <c r="BA1869" s="46">
        <f>IF(ISNUMBER(VLOOKUP($B1869,Stats!$A$2:$AA$19,2,FALSE))=FALSE,"",IF(ISNUMBER(X1869),(X1869-VLOOKUP($B1869,Stats!$A$2:$AA$19,3,FALSE))/VLOOKUP($B1869,Stats!$A$2:$AA$19,17,FALSE),""))</f>
        <v>0.93772145929647244</v>
      </c>
      <c r="BB1869" s="46"/>
      <c r="BC1869" s="46"/>
      <c r="BD1869" s="44">
        <f t="shared" si="389"/>
        <v>0.11132084629978373</v>
      </c>
      <c r="BE1869" s="46">
        <f>IF(ISNUMBER(VLOOKUP($B1869,Stats!$A$2:$AA$19,2,FALSE))=FALSE,"",IF(ISNUMBER(Y1869),(Y1869-VLOOKUP($B1869,Stats!$A$2:$AA$19,5,FALSE))/VLOOKUP($B1869,Stats!$A$2:$AA$19,19,FALSE),""))</f>
        <v>-0.97850411053539921</v>
      </c>
      <c r="BF1869" s="46"/>
      <c r="BG1869" s="46"/>
      <c r="BH1869" s="46">
        <f>IF(ISNUMBER(VLOOKUP($B1869,Stats!$A$2:$AA$19,2,FALSE))=FALSE,"",IF(ISNUMBER(Z1869),(Z1869-VLOOKUP($B1869,Stats!$A$2:$AA$19,8,FALSE))/VLOOKUP($B1869,Stats!$A$2:$AA$19,22,FALSE),""))</f>
        <v>-0.5145844845400992</v>
      </c>
      <c r="BI1869" s="46" t="str">
        <f>IF(ISNUMBER(VLOOKUP($B1869,Stats!$A$2:$AA$19,2,FALSE))=FALSE,"",IF(ISNUMBER(#REF!),(#REF!-VLOOKUP($B1869,Stats!$A$2:$AA$19,9,FALSE))/VLOOKUP($B1869,Stats!$A$2:$AA$19,23,FALSE),""))</f>
        <v/>
      </c>
      <c r="BJ1869" s="46" t="str">
        <f>IF(ISNUMBER(VLOOKUP($B1869,Stats!$A$2:$AA$19,2,FALSE))=FALSE,"",IF(ISNUMBER(#REF!),(#REF!-VLOOKUP($B1869,Stats!$A$2:$AA$19,10,FALSE))/VLOOKUP($B1869,Stats!$A$2:$AA$19,24,FALSE),""))</f>
        <v/>
      </c>
      <c r="BK1869" s="44">
        <f t="shared" si="394"/>
        <v>0.5305775320127496</v>
      </c>
      <c r="BL1869" s="46" t="str">
        <f>IF(ISNUMBER(VLOOKUP($B1869,Stats!$A$2:$AA$19,2,FALSE))=FALSE,"",IF(ISNUMBER(#REF!),(#REF!-VLOOKUP($B1869,Stats!$A$2:$AA$19,11,FALSE))/VLOOKUP($B1869,Stats!$A$2:$AA$19,25,FALSE),""))</f>
        <v/>
      </c>
      <c r="BM1869" s="46" t="str">
        <f>IF(ISNUMBER(VLOOKUP($B1869,Stats!$A$2:$AA$19,2,FALSE))=FALSE,"",IF(ISNUMBER(AA1869),(AA1869-VLOOKUP($B1869,Stats!$A$2:$AA$19,12,FALSE))/VLOOKUP($B1869,Stats!$A$2:$AA$19,26,FALSE),""))</f>
        <v/>
      </c>
      <c r="BN1869" s="46" t="str">
        <f>IF(ISNUMBER(VLOOKUP($B1869,Stats!$A$2:$AA$19,2,FALSE))=FALSE,"",IF(ISNUMBER(#REF!),(#REF!-VLOOKUP($B1869,Stats!$A$2:$AA$19,13,FALSE))/VLOOKUP($B1869,Stats!$A$2:$AA$19,27,FALSE),""))</f>
        <v/>
      </c>
      <c r="BO1869" s="46" t="str">
        <f>IF(ISNUMBER(VLOOKUP($B1869,Stats!$A$2:$AA$19,2,FALSE))=FALSE,"",IF(ISNUMBER(#REF!),(#REF!-VLOOKUP($B1869,Stats!$A$2:$AA$19,14,FALSE))/VLOOKUP($B1869,Stats!$A$2:$AB$19,28,FALSE),""))</f>
        <v/>
      </c>
      <c r="BP1869" s="46"/>
      <c r="BQ1869" s="46">
        <f>IF(ISNUMBER(VLOOKUP($B1869,Stats!$A$2:$AA$19,2,FALSE))=FALSE,"",IF(ISNUMBER(BM1869),BM1869,(VLOOKUP($B1869,Stats!$A$2:$AT$19,46,FALSE)-VLOOKUP($B1869,Stats!$A$2:$AA$19,12,FALSE))/VLOOKUP($B1869,Stats!$A$2:$AA$19,26,FALSE)))</f>
        <v>-0.64096278450557098</v>
      </c>
      <c r="BR1869" s="51">
        <f t="shared" si="395"/>
        <v>-0.64096278450557098</v>
      </c>
      <c r="BS1869" s="32" t="str">
        <f t="shared" si="390"/>
        <v>14054_201504</v>
      </c>
      <c r="BT1869" s="53">
        <f t="shared" si="391"/>
        <v>0.21241813156649225</v>
      </c>
    </row>
    <row r="1870" spans="1:72" x14ac:dyDescent="0.15">
      <c r="A1870" s="16">
        <v>14054</v>
      </c>
      <c r="B1870" s="17">
        <v>201505</v>
      </c>
      <c r="C1870" s="3">
        <v>0</v>
      </c>
      <c r="D1870" s="23">
        <v>1.7107309486781297E-3</v>
      </c>
      <c r="E1870" s="18">
        <v>8.3624145942764864E-4</v>
      </c>
      <c r="F1870" s="24">
        <v>5</v>
      </c>
      <c r="G1870" s="24">
        <v>3</v>
      </c>
      <c r="H1870" s="20">
        <v>6.6822924944758282E-4</v>
      </c>
      <c r="I1870" s="20">
        <v>-5.4308275917384441E-4</v>
      </c>
      <c r="J1870" s="24">
        <v>3</v>
      </c>
      <c r="K1870" s="24">
        <v>1</v>
      </c>
      <c r="L1870" s="20">
        <v>1.8648018648019793E-3</v>
      </c>
      <c r="M1870" s="20">
        <v>-7.7597578955523883E-4</v>
      </c>
      <c r="N1870" s="19">
        <v>1.2894000000000001</v>
      </c>
      <c r="O1870" s="19">
        <v>1.0020983912333878</v>
      </c>
      <c r="P1870" s="25">
        <v>42062</v>
      </c>
      <c r="Q1870" s="20">
        <v>-1.3184426865209264E-3</v>
      </c>
      <c r="R1870" s="25">
        <v>42067</v>
      </c>
      <c r="S1870" s="25">
        <f>IF(ISNUMBER(R1870),VLOOKUP(B1870,Index!$B$3:$AB$18,27,FALSE),"")</f>
        <v>42069</v>
      </c>
      <c r="T1870" s="25">
        <f>IF(ISNUMBER($R1870),VLOOKUP($B1870,Index!$B$21:$AB$36,27,FALSE),"")</f>
        <v>42069</v>
      </c>
      <c r="U1870" s="25">
        <f>IF(ISNUMBER($R1870),VLOOKUP($B1870,Index!$B$39:$AB$54,27,FALSE),"")</f>
        <v>42069</v>
      </c>
      <c r="W1870" s="18">
        <v>6.1586314152412676E-2</v>
      </c>
      <c r="X1870" s="19">
        <v>0.625</v>
      </c>
      <c r="Y1870" s="18">
        <v>1.5866566113927932E-2</v>
      </c>
      <c r="Z1870" s="19">
        <f t="shared" si="392"/>
        <v>2</v>
      </c>
      <c r="AA1870" s="21">
        <v>1.2975391089561608</v>
      </c>
      <c r="AB1870" s="3">
        <v>0</v>
      </c>
      <c r="AC1870" s="18">
        <v>3.7928740908796657E-3</v>
      </c>
      <c r="AD1870" s="19">
        <v>0.390625</v>
      </c>
      <c r="AE1870" s="18">
        <v>2.5174792024764613E-4</v>
      </c>
      <c r="AF1870" s="19">
        <f t="shared" si="393"/>
        <v>4</v>
      </c>
      <c r="AG1870" s="21">
        <v>1.6836077392707476</v>
      </c>
      <c r="AH1870" s="3">
        <v>0</v>
      </c>
      <c r="AK1870" t="str">
        <f t="shared" si="396"/>
        <v/>
      </c>
      <c r="AL1870" t="str">
        <f t="shared" si="396"/>
        <v/>
      </c>
      <c r="AM1870" t="str">
        <f t="shared" si="396"/>
        <v/>
      </c>
      <c r="AN1870" t="str">
        <f t="shared" si="396"/>
        <v/>
      </c>
      <c r="AO1870" t="str">
        <f t="shared" si="396"/>
        <v/>
      </c>
      <c r="AP1870" t="str">
        <f t="shared" si="396"/>
        <v/>
      </c>
      <c r="AQ1870" t="str">
        <f t="shared" si="396"/>
        <v/>
      </c>
      <c r="AR1870" t="str">
        <f t="shared" si="396"/>
        <v/>
      </c>
      <c r="AS1870" t="str">
        <f t="shared" si="396"/>
        <v/>
      </c>
      <c r="AT1870" t="str">
        <f t="shared" si="396"/>
        <v/>
      </c>
      <c r="AU1870" t="str">
        <f t="shared" si="396"/>
        <v/>
      </c>
      <c r="AV1870">
        <f t="shared" si="396"/>
        <v>1.2975391089561608</v>
      </c>
      <c r="AW1870" t="str">
        <f t="shared" si="396"/>
        <v/>
      </c>
      <c r="AX1870" t="str">
        <f t="shared" si="396"/>
        <v/>
      </c>
      <c r="AZ1870" s="46">
        <f>IF(ISNUMBER(VLOOKUP($B1870,Stats!$A$2:$AA$19,2,FALSE))=FALSE,"",IF(ISNUMBER(W1870),(W1870-VLOOKUP($B1870,Stats!$A$2:$AA$19,2,FALSE))/VLOOKUP($B1870,Stats!$A$2:$AA$19,16,FALSE),""))</f>
        <v>-0.23821706328366132</v>
      </c>
      <c r="BA1870" s="46">
        <f>IF(ISNUMBER(VLOOKUP($B1870,Stats!$A$2:$AA$19,2,FALSE))=FALSE,"",IF(ISNUMBER(X1870),(X1870-VLOOKUP($B1870,Stats!$A$2:$AA$19,3,FALSE))/VLOOKUP($B1870,Stats!$A$2:$AA$19,17,FALSE),""))</f>
        <v>0.35311991189560649</v>
      </c>
      <c r="BB1870" s="46"/>
      <c r="BC1870" s="46"/>
      <c r="BD1870" s="44">
        <f t="shared" si="389"/>
        <v>5.7451424305972582E-2</v>
      </c>
      <c r="BE1870" s="46">
        <f>IF(ISNUMBER(VLOOKUP($B1870,Stats!$A$2:$AA$19,2,FALSE))=FALSE,"",IF(ISNUMBER(Y1870),(Y1870-VLOOKUP($B1870,Stats!$A$2:$AA$19,5,FALSE))/VLOOKUP($B1870,Stats!$A$2:$AA$19,19,FALSE),""))</f>
        <v>-1.355246703193687</v>
      </c>
      <c r="BF1870" s="46"/>
      <c r="BG1870" s="46"/>
      <c r="BH1870" s="46">
        <f>IF(ISNUMBER(VLOOKUP($B1870,Stats!$A$2:$AA$19,2,FALSE))=FALSE,"",IF(ISNUMBER(Z1870),(Z1870-VLOOKUP($B1870,Stats!$A$2:$AA$19,8,FALSE))/VLOOKUP($B1870,Stats!$A$2:$AA$19,22,FALSE),""))</f>
        <v>0.2399595147516661</v>
      </c>
      <c r="BI1870" s="46" t="str">
        <f>IF(ISNUMBER(VLOOKUP($B1870,Stats!$A$2:$AA$19,2,FALSE))=FALSE,"",IF(ISNUMBER(#REF!),(#REF!-VLOOKUP($B1870,Stats!$A$2:$AA$19,9,FALSE))/VLOOKUP($B1870,Stats!$A$2:$AA$19,23,FALSE),""))</f>
        <v/>
      </c>
      <c r="BJ1870" s="46" t="str">
        <f>IF(ISNUMBER(VLOOKUP($B1870,Stats!$A$2:$AA$19,2,FALSE))=FALSE,"",IF(ISNUMBER(#REF!),(#REF!-VLOOKUP($B1870,Stats!$A$2:$AA$19,10,FALSE))/VLOOKUP($B1870,Stats!$A$2:$AA$19,24,FALSE),""))</f>
        <v/>
      </c>
      <c r="BK1870" s="44">
        <f t="shared" si="394"/>
        <v>1.0206605466610807</v>
      </c>
      <c r="BL1870" s="46" t="str">
        <f>IF(ISNUMBER(VLOOKUP($B1870,Stats!$A$2:$AA$19,2,FALSE))=FALSE,"",IF(ISNUMBER(#REF!),(#REF!-VLOOKUP($B1870,Stats!$A$2:$AA$19,11,FALSE))/VLOOKUP($B1870,Stats!$A$2:$AA$19,25,FALSE),""))</f>
        <v/>
      </c>
      <c r="BM1870" s="46">
        <f>IF(ISNUMBER(VLOOKUP($B1870,Stats!$A$2:$AA$19,2,FALSE))=FALSE,"",IF(ISNUMBER(AA1870),(AA1870-VLOOKUP($B1870,Stats!$A$2:$AA$19,12,FALSE))/VLOOKUP($B1870,Stats!$A$2:$AA$19,26,FALSE),""))</f>
        <v>-0.29212165578651711</v>
      </c>
      <c r="BN1870" s="46" t="str">
        <f>IF(ISNUMBER(VLOOKUP($B1870,Stats!$A$2:$AA$19,2,FALSE))=FALSE,"",IF(ISNUMBER(#REF!),(#REF!-VLOOKUP($B1870,Stats!$A$2:$AA$19,13,FALSE))/VLOOKUP($B1870,Stats!$A$2:$AA$19,27,FALSE),""))</f>
        <v/>
      </c>
      <c r="BO1870" s="46" t="str">
        <f>IF(ISNUMBER(VLOOKUP($B1870,Stats!$A$2:$AA$19,2,FALSE))=FALSE,"",IF(ISNUMBER(#REF!),(#REF!-VLOOKUP($B1870,Stats!$A$2:$AA$19,14,FALSE))/VLOOKUP($B1870,Stats!$A$2:$AB$19,28,FALSE),""))</f>
        <v/>
      </c>
      <c r="BP1870" s="46"/>
      <c r="BQ1870" s="46">
        <f>IF(ISNUMBER(VLOOKUP($B1870,Stats!$A$2:$AA$19,2,FALSE))=FALSE,"",IF(ISNUMBER(BM1870),BM1870,(VLOOKUP($B1870,Stats!$A$2:$AT$19,46,FALSE)-VLOOKUP($B1870,Stats!$A$2:$AA$19,12,FALSE))/VLOOKUP($B1870,Stats!$A$2:$AA$19,26,FALSE)))</f>
        <v>-0.29212165578651711</v>
      </c>
      <c r="BR1870" s="51">
        <f t="shared" si="395"/>
        <v>-0.29212165578651711</v>
      </c>
      <c r="BS1870" s="32" t="str">
        <f t="shared" si="390"/>
        <v>14054_201505</v>
      </c>
      <c r="BT1870" s="53">
        <f t="shared" si="391"/>
        <v>0.56546228170053958</v>
      </c>
    </row>
    <row r="1871" spans="1:72" x14ac:dyDescent="0.15">
      <c r="A1871" s="16">
        <v>14054</v>
      </c>
      <c r="B1871" s="17">
        <v>201506</v>
      </c>
      <c r="C1871" s="3">
        <v>0</v>
      </c>
      <c r="D1871" s="23">
        <v>2.3521192361434462E-2</v>
      </c>
      <c r="E1871" s="18">
        <v>2.5669890679364811E-3</v>
      </c>
      <c r="F1871" s="24">
        <v>8</v>
      </c>
      <c r="G1871" s="24">
        <v>2</v>
      </c>
      <c r="H1871" s="20">
        <v>3.037728156889935E-3</v>
      </c>
      <c r="I1871" s="20">
        <v>-4.9819540317858069E-4</v>
      </c>
      <c r="J1871" s="24">
        <v>8</v>
      </c>
      <c r="K1871" s="24">
        <v>1</v>
      </c>
      <c r="L1871" s="20">
        <v>7.0471083875909279E-3</v>
      </c>
      <c r="M1871" s="20">
        <v>-5.3062462098230068E-4</v>
      </c>
      <c r="N1871" s="19">
        <v>1.3191999999999999</v>
      </c>
      <c r="O1871" s="19">
        <v>1.0245417831624728</v>
      </c>
      <c r="P1871" s="25">
        <v>42082</v>
      </c>
      <c r="Q1871" s="20">
        <v>-5.3062462098230068E-4</v>
      </c>
      <c r="R1871" s="25">
        <v>42083</v>
      </c>
      <c r="S1871" s="25">
        <f>IF(ISNUMBER(R1871),VLOOKUP(B1871,Index!$B$3:$AB$18,27,FALSE),"")</f>
        <v>42073</v>
      </c>
      <c r="T1871" s="25">
        <f>IF(ISNUMBER($R1871),VLOOKUP($B1871,Index!$B$21:$AB$36,27,FALSE),"")</f>
        <v>42075</v>
      </c>
      <c r="U1871" s="25">
        <f>IF(ISNUMBER($R1871),VLOOKUP($B1871,Index!$B$39:$AB$54,27,FALSE),"")</f>
        <v>42075</v>
      </c>
      <c r="W1871" s="18">
        <v>0.70563577084303386</v>
      </c>
      <c r="X1871" s="19">
        <v>0.8</v>
      </c>
      <c r="Y1871" s="18">
        <v>4.8705193100591904E-2</v>
      </c>
      <c r="Z1871" s="19">
        <f t="shared" si="392"/>
        <v>10</v>
      </c>
      <c r="AA1871" s="21">
        <v>44.327367090301351</v>
      </c>
      <c r="AB1871" s="3">
        <v>0</v>
      </c>
      <c r="AC1871" s="18">
        <v>0.49792184109324261</v>
      </c>
      <c r="AD1871" s="19">
        <v>0.64000000000000012</v>
      </c>
      <c r="AE1871" s="18">
        <v>2.372195834965945E-3</v>
      </c>
      <c r="AF1871" s="19">
        <f t="shared" si="393"/>
        <v>100</v>
      </c>
      <c r="AG1871" s="21">
        <v>1964.9154731583312</v>
      </c>
      <c r="AH1871" s="3">
        <v>0</v>
      </c>
      <c r="AK1871" t="str">
        <f t="shared" si="396"/>
        <v/>
      </c>
      <c r="AL1871" t="str">
        <f t="shared" si="396"/>
        <v/>
      </c>
      <c r="AM1871" t="str">
        <f t="shared" si="396"/>
        <v/>
      </c>
      <c r="AN1871" t="str">
        <f t="shared" si="396"/>
        <v/>
      </c>
      <c r="AO1871" t="str">
        <f t="shared" si="396"/>
        <v/>
      </c>
      <c r="AP1871" t="str">
        <f t="shared" si="396"/>
        <v/>
      </c>
      <c r="AQ1871" t="str">
        <f t="shared" si="396"/>
        <v/>
      </c>
      <c r="AR1871" t="str">
        <f t="shared" si="396"/>
        <v/>
      </c>
      <c r="AS1871" t="str">
        <f t="shared" si="396"/>
        <v/>
      </c>
      <c r="AT1871" t="str">
        <f t="shared" si="396"/>
        <v/>
      </c>
      <c r="AU1871" t="str">
        <f t="shared" si="396"/>
        <v/>
      </c>
      <c r="AV1871" t="str">
        <f t="shared" si="396"/>
        <v/>
      </c>
      <c r="AW1871">
        <f t="shared" si="396"/>
        <v>44.327367090301351</v>
      </c>
      <c r="AX1871" t="str">
        <f t="shared" si="396"/>
        <v/>
      </c>
      <c r="AZ1871" s="46">
        <f>IF(ISNUMBER(VLOOKUP($B1871,Stats!$A$2:$AA$19,2,FALSE))=FALSE,"",IF(ISNUMBER(W1871),(W1871-VLOOKUP($B1871,Stats!$A$2:$AA$19,2,FALSE))/VLOOKUP($B1871,Stats!$A$2:$AA$19,16,FALSE),""))</f>
        <v>-0.97896755118326728</v>
      </c>
      <c r="BA1871" s="46">
        <f>IF(ISNUMBER(VLOOKUP($B1871,Stats!$A$2:$AA$19,2,FALSE))=FALSE,"",IF(ISNUMBER(X1871),(X1871-VLOOKUP($B1871,Stats!$A$2:$AA$19,3,FALSE))/VLOOKUP($B1871,Stats!$A$2:$AA$19,17,FALSE),""))</f>
        <v>-3.4963065069354378E-2</v>
      </c>
      <c r="BB1871" s="46"/>
      <c r="BC1871" s="46"/>
      <c r="BD1871" s="44">
        <f t="shared" si="389"/>
        <v>-0.5069653081263108</v>
      </c>
      <c r="BE1871" s="46">
        <f>IF(ISNUMBER(VLOOKUP($B1871,Stats!$A$2:$AA$19,2,FALSE))=FALSE,"",IF(ISNUMBER(Y1871),(Y1871-VLOOKUP($B1871,Stats!$A$2:$AA$19,5,FALSE))/VLOOKUP($B1871,Stats!$A$2:$AA$19,19,FALSE),""))</f>
        <v>-1.0028953073849936</v>
      </c>
      <c r="BF1871" s="46"/>
      <c r="BG1871" s="46"/>
      <c r="BH1871" s="46">
        <f>IF(ISNUMBER(VLOOKUP($B1871,Stats!$A$2:$AA$19,2,FALSE))=FALSE,"",IF(ISNUMBER(Z1871),(Z1871-VLOOKUP($B1871,Stats!$A$2:$AA$19,8,FALSE))/VLOOKUP($B1871,Stats!$A$2:$AA$19,22,FALSE),""))</f>
        <v>1.9327121229589501</v>
      </c>
      <c r="BI1871" s="46" t="str">
        <f>IF(ISNUMBER(VLOOKUP($B1871,Stats!$A$2:$AA$19,2,FALSE))=FALSE,"",IF(ISNUMBER(#REF!),(#REF!-VLOOKUP($B1871,Stats!$A$2:$AA$19,9,FALSE))/VLOOKUP($B1871,Stats!$A$2:$AA$19,23,FALSE),""))</f>
        <v/>
      </c>
      <c r="BJ1871" s="46" t="str">
        <f>IF(ISNUMBER(VLOOKUP($B1871,Stats!$A$2:$AA$19,2,FALSE))=FALSE,"",IF(ISNUMBER(#REF!),(#REF!-VLOOKUP($B1871,Stats!$A$2:$AA$19,10,FALSE))/VLOOKUP($B1871,Stats!$A$2:$AA$19,24,FALSE),""))</f>
        <v/>
      </c>
      <c r="BK1871" s="44">
        <f t="shared" si="394"/>
        <v>1.2818403520571806</v>
      </c>
      <c r="BL1871" s="46" t="str">
        <f>IF(ISNUMBER(VLOOKUP($B1871,Stats!$A$2:$AA$19,2,FALSE))=FALSE,"",IF(ISNUMBER(#REF!),(#REF!-VLOOKUP($B1871,Stats!$A$2:$AA$19,11,FALSE))/VLOOKUP($B1871,Stats!$A$2:$AA$19,25,FALSE),""))</f>
        <v/>
      </c>
      <c r="BM1871" s="46">
        <f>IF(ISNUMBER(VLOOKUP($B1871,Stats!$A$2:$AA$19,2,FALSE))=FALSE,"",IF(ISNUMBER(AA1871),(AA1871-VLOOKUP($B1871,Stats!$A$2:$AA$19,12,FALSE))/VLOOKUP($B1871,Stats!$A$2:$AA$19,26,FALSE),""))</f>
        <v>-2.7908870755847925E-2</v>
      </c>
      <c r="BN1871" s="46" t="str">
        <f>IF(ISNUMBER(VLOOKUP($B1871,Stats!$A$2:$AA$19,2,FALSE))=FALSE,"",IF(ISNUMBER(#REF!),(#REF!-VLOOKUP($B1871,Stats!$A$2:$AA$19,13,FALSE))/VLOOKUP($B1871,Stats!$A$2:$AA$19,27,FALSE),""))</f>
        <v/>
      </c>
      <c r="BO1871" s="46" t="str">
        <f>IF(ISNUMBER(VLOOKUP($B1871,Stats!$A$2:$AA$19,2,FALSE))=FALSE,"",IF(ISNUMBER(#REF!),(#REF!-VLOOKUP($B1871,Stats!$A$2:$AA$19,14,FALSE))/VLOOKUP($B1871,Stats!$A$2:$AB$19,28,FALSE),""))</f>
        <v/>
      </c>
      <c r="BP1871" s="46"/>
      <c r="BQ1871" s="46">
        <f>IF(ISNUMBER(VLOOKUP($B1871,Stats!$A$2:$AA$19,2,FALSE))=FALSE,"",IF(ISNUMBER(BM1871),BM1871,(VLOOKUP($B1871,Stats!$A$2:$AT$19,46,FALSE)-VLOOKUP($B1871,Stats!$A$2:$AA$19,12,FALSE))/VLOOKUP($B1871,Stats!$A$2:$AA$19,26,FALSE)))</f>
        <v>-2.7908870755847925E-2</v>
      </c>
      <c r="BR1871" s="51">
        <f t="shared" si="395"/>
        <v>-2.7908870755847925E-2</v>
      </c>
      <c r="BS1871" s="32" t="str">
        <f t="shared" si="390"/>
        <v>14054_201506</v>
      </c>
      <c r="BT1871" s="53">
        <f t="shared" si="391"/>
        <v>0.66212937545787665</v>
      </c>
    </row>
    <row r="1872" spans="1:72" x14ac:dyDescent="0.15">
      <c r="A1872" s="16">
        <v>14054</v>
      </c>
      <c r="B1872" s="17">
        <v>201507</v>
      </c>
      <c r="C1872" s="3">
        <v>0</v>
      </c>
      <c r="D1872" s="23">
        <v>-5.5365946150929268E-3</v>
      </c>
      <c r="E1872" s="18">
        <v>5.4477628725819955E-3</v>
      </c>
      <c r="F1872" s="24">
        <v>2</v>
      </c>
      <c r="G1872" s="24">
        <v>3</v>
      </c>
      <c r="H1872" s="20">
        <v>3.8196862092170214E-3</v>
      </c>
      <c r="I1872" s="20">
        <v>-4.3762818051046688E-3</v>
      </c>
      <c r="J1872" s="24">
        <v>2</v>
      </c>
      <c r="K1872" s="24">
        <v>2</v>
      </c>
      <c r="L1872" s="20">
        <v>5.9664958311023142E-3</v>
      </c>
      <c r="M1872" s="20">
        <v>-8.0430988694135674E-3</v>
      </c>
      <c r="N1872" s="19">
        <v>1.3179000000000001</v>
      </c>
      <c r="O1872" s="19">
        <v>1</v>
      </c>
      <c r="P1872" s="25">
        <v>42086</v>
      </c>
      <c r="Q1872" s="20">
        <v>-8.0430988694135674E-3</v>
      </c>
      <c r="R1872" s="25">
        <v>42087</v>
      </c>
      <c r="S1872" s="25">
        <f>IF(ISNUMBER(R1872),VLOOKUP(B1872,Index!$B$3:$AB$18,27,FALSE),"")</f>
        <v>42088</v>
      </c>
      <c r="T1872" s="25">
        <f>IF(ISNUMBER($R1872),VLOOKUP($B1872,Index!$B$21:$AB$36,27,FALSE),"")</f>
        <v>42089</v>
      </c>
      <c r="U1872" s="25">
        <f>IF(ISNUMBER($R1872),VLOOKUP($B1872,Index!$B$39:$AB$54,27,FALSE),"")</f>
        <v>42089</v>
      </c>
      <c r="W1872" s="18">
        <v>-0.39863481228669073</v>
      </c>
      <c r="X1872" s="19">
        <v>0.4</v>
      </c>
      <c r="Y1872" s="18">
        <v>0.10336403297916456</v>
      </c>
      <c r="Z1872" s="19">
        <f t="shared" si="392"/>
        <v>1</v>
      </c>
      <c r="AA1872" s="21" t="s">
        <v>25</v>
      </c>
      <c r="AB1872" s="3">
        <v>0</v>
      </c>
      <c r="AC1872" s="18">
        <v>0.15890971356684516</v>
      </c>
      <c r="AD1872" s="19">
        <v>0.16000000000000003</v>
      </c>
      <c r="AE1872" s="18">
        <v>1.0684123313717819E-2</v>
      </c>
      <c r="AF1872" s="19">
        <f t="shared" si="393"/>
        <v>1</v>
      </c>
      <c r="AG1872" s="21" t="s">
        <v>25</v>
      </c>
      <c r="AH1872" s="3">
        <v>0</v>
      </c>
      <c r="AK1872" t="str">
        <f t="shared" si="396"/>
        <v/>
      </c>
      <c r="AL1872" t="str">
        <f t="shared" si="396"/>
        <v/>
      </c>
      <c r="AM1872" t="str">
        <f t="shared" si="396"/>
        <v/>
      </c>
      <c r="AN1872" t="str">
        <f t="shared" si="396"/>
        <v/>
      </c>
      <c r="AO1872" t="str">
        <f t="shared" si="396"/>
        <v/>
      </c>
      <c r="AP1872" t="str">
        <f t="shared" si="396"/>
        <v/>
      </c>
      <c r="AQ1872" t="str">
        <f t="shared" si="396"/>
        <v/>
      </c>
      <c r="AR1872" t="str">
        <f t="shared" si="396"/>
        <v/>
      </c>
      <c r="AS1872" t="str">
        <f t="shared" si="396"/>
        <v/>
      </c>
      <c r="AT1872" t="str">
        <f t="shared" si="396"/>
        <v/>
      </c>
      <c r="AU1872" t="str">
        <f t="shared" si="396"/>
        <v/>
      </c>
      <c r="AV1872" t="str">
        <f t="shared" si="396"/>
        <v/>
      </c>
      <c r="AW1872" t="str">
        <f t="shared" si="396"/>
        <v/>
      </c>
      <c r="AX1872" t="str">
        <f t="shared" si="396"/>
        <v/>
      </c>
      <c r="AZ1872" s="46">
        <f>IF(ISNUMBER(VLOOKUP($B1872,Stats!$A$2:$AA$19,2,FALSE))=FALSE,"",IF(ISNUMBER(W1872),(W1872-VLOOKUP($B1872,Stats!$A$2:$AA$19,2,FALSE))/VLOOKUP($B1872,Stats!$A$2:$AA$19,16,FALSE),""))</f>
        <v>-0.87181903555741691</v>
      </c>
      <c r="BA1872" s="46">
        <f>IF(ISNUMBER(VLOOKUP($B1872,Stats!$A$2:$AA$19,2,FALSE))=FALSE,"",IF(ISNUMBER(X1872),(X1872-VLOOKUP($B1872,Stats!$A$2:$AA$19,3,FALSE))/VLOOKUP($B1872,Stats!$A$2:$AA$19,17,FALSE),""))</f>
        <v>-1.3774529649016667</v>
      </c>
      <c r="BB1872" s="46"/>
      <c r="BC1872" s="46"/>
      <c r="BD1872" s="44">
        <f t="shared" si="389"/>
        <v>-1.1246360002295419</v>
      </c>
      <c r="BE1872" s="46">
        <f>IF(ISNUMBER(VLOOKUP($B1872,Stats!$A$2:$AA$19,2,FALSE))=FALSE,"",IF(ISNUMBER(Y1872),(Y1872-VLOOKUP($B1872,Stats!$A$2:$AA$19,5,FALSE))/VLOOKUP($B1872,Stats!$A$2:$AA$19,19,FALSE),""))</f>
        <v>-0.556592637550271</v>
      </c>
      <c r="BF1872" s="46"/>
      <c r="BG1872" s="46"/>
      <c r="BH1872" s="46">
        <f>IF(ISNUMBER(VLOOKUP($B1872,Stats!$A$2:$AA$19,2,FALSE))=FALSE,"",IF(ISNUMBER(Z1872),(Z1872-VLOOKUP($B1872,Stats!$A$2:$AA$19,8,FALSE))/VLOOKUP($B1872,Stats!$A$2:$AA$19,22,FALSE),""))</f>
        <v>-0.22777854907483192</v>
      </c>
      <c r="BI1872" s="46" t="str">
        <f>IF(ISNUMBER(VLOOKUP($B1872,Stats!$A$2:$AA$19,2,FALSE))=FALSE,"",IF(ISNUMBER(#REF!),(#REF!-VLOOKUP($B1872,Stats!$A$2:$AA$19,9,FALSE))/VLOOKUP($B1872,Stats!$A$2:$AA$19,23,FALSE),""))</f>
        <v/>
      </c>
      <c r="BJ1872" s="46" t="str">
        <f>IF(ISNUMBER(VLOOKUP($B1872,Stats!$A$2:$AA$19,2,FALSE))=FALSE,"",IF(ISNUMBER(#REF!),(#REF!-VLOOKUP($B1872,Stats!$A$2:$AA$19,10,FALSE))/VLOOKUP($B1872,Stats!$A$2:$AA$19,24,FALSE),""))</f>
        <v/>
      </c>
      <c r="BK1872" s="44">
        <f t="shared" si="394"/>
        <v>0.32128128156274011</v>
      </c>
      <c r="BL1872" s="46" t="str">
        <f>IF(ISNUMBER(VLOOKUP($B1872,Stats!$A$2:$AA$19,2,FALSE))=FALSE,"",IF(ISNUMBER(#REF!),(#REF!-VLOOKUP($B1872,Stats!$A$2:$AA$19,11,FALSE))/VLOOKUP($B1872,Stats!$A$2:$AA$19,25,FALSE),""))</f>
        <v/>
      </c>
      <c r="BM1872" s="46" t="str">
        <f>IF(ISNUMBER(VLOOKUP($B1872,Stats!$A$2:$AA$19,2,FALSE))=FALSE,"",IF(ISNUMBER(AA1872),(AA1872-VLOOKUP($B1872,Stats!$A$2:$AA$19,12,FALSE))/VLOOKUP($B1872,Stats!$A$2:$AA$19,26,FALSE),""))</f>
        <v/>
      </c>
      <c r="BN1872" s="46" t="str">
        <f>IF(ISNUMBER(VLOOKUP($B1872,Stats!$A$2:$AA$19,2,FALSE))=FALSE,"",IF(ISNUMBER(#REF!),(#REF!-VLOOKUP($B1872,Stats!$A$2:$AA$19,13,FALSE))/VLOOKUP($B1872,Stats!$A$2:$AA$19,27,FALSE),""))</f>
        <v/>
      </c>
      <c r="BO1872" s="46" t="str">
        <f>IF(ISNUMBER(VLOOKUP($B1872,Stats!$A$2:$AA$19,2,FALSE))=FALSE,"",IF(ISNUMBER(#REF!),(#REF!-VLOOKUP($B1872,Stats!$A$2:$AA$19,14,FALSE))/VLOOKUP($B1872,Stats!$A$2:$AB$19,28,FALSE),""))</f>
        <v/>
      </c>
      <c r="BP1872" s="46"/>
      <c r="BQ1872" s="46">
        <f>IF(ISNUMBER(VLOOKUP($B1872,Stats!$A$2:$AA$19,2,FALSE))=FALSE,"",IF(ISNUMBER(BM1872),BM1872,(VLOOKUP($B1872,Stats!$A$2:$AT$19,46,FALSE)-VLOOKUP($B1872,Stats!$A$2:$AA$19,12,FALSE))/VLOOKUP($B1872,Stats!$A$2:$AA$19,26,FALSE)))</f>
        <v>-0.49247029718328789</v>
      </c>
      <c r="BR1872" s="51">
        <f t="shared" si="395"/>
        <v>-0.49247029718328789</v>
      </c>
      <c r="BS1872" s="32" t="str">
        <f t="shared" si="390"/>
        <v>14054_201507</v>
      </c>
      <c r="BT1872" s="53">
        <f t="shared" si="391"/>
        <v>-0.1306524905449219</v>
      </c>
    </row>
    <row r="1873" spans="1:72" x14ac:dyDescent="0.15">
      <c r="S1873" t="str">
        <f>IF(ISNUMBER(R1873),VLOOKUP(B1873,Index!$B$3:$AB$18,27,FALSE),"")</f>
        <v/>
      </c>
      <c r="T1873" t="str">
        <f>IF(ISNUMBER($R1873),VLOOKUP($B1873,Index!$B$21:$AB$36,27,FALSE),"")</f>
        <v/>
      </c>
      <c r="U1873" t="str">
        <f>IF(ISNUMBER($R1873),VLOOKUP($B1873,Index!$B$39:$AB$54,27,FALSE),"")</f>
        <v/>
      </c>
      <c r="Z1873" t="str">
        <f t="shared" si="392"/>
        <v/>
      </c>
      <c r="AA1873" t="s">
        <v>25</v>
      </c>
      <c r="AF1873" t="str">
        <f t="shared" si="393"/>
        <v/>
      </c>
      <c r="AG1873" t="s">
        <v>25</v>
      </c>
      <c r="AK1873" t="str">
        <f t="shared" ref="AK1873:AX1882" si="397">IF($B1873=AK$2,$AA1873,"")</f>
        <v/>
      </c>
      <c r="AL1873" t="str">
        <f t="shared" si="397"/>
        <v/>
      </c>
      <c r="AM1873" t="str">
        <f t="shared" si="397"/>
        <v/>
      </c>
      <c r="AN1873" t="str">
        <f t="shared" si="397"/>
        <v/>
      </c>
      <c r="AO1873" t="str">
        <f t="shared" si="397"/>
        <v/>
      </c>
      <c r="AP1873" t="str">
        <f t="shared" si="397"/>
        <v/>
      </c>
      <c r="AQ1873" t="str">
        <f t="shared" si="397"/>
        <v/>
      </c>
      <c r="AR1873" t="str">
        <f t="shared" si="397"/>
        <v/>
      </c>
      <c r="AS1873" t="str">
        <f t="shared" si="397"/>
        <v/>
      </c>
      <c r="AT1873" t="str">
        <f t="shared" si="397"/>
        <v/>
      </c>
      <c r="AU1873" t="str">
        <f t="shared" si="397"/>
        <v/>
      </c>
      <c r="AV1873" t="str">
        <f t="shared" si="397"/>
        <v/>
      </c>
      <c r="AW1873" t="str">
        <f t="shared" si="397"/>
        <v/>
      </c>
      <c r="AX1873" t="str">
        <f t="shared" si="397"/>
        <v/>
      </c>
      <c r="AZ1873" s="46" t="str">
        <f>IF(ISNUMBER(VLOOKUP($B1873,Stats!$A$2:$AA$19,2,FALSE))=FALSE,"",IF(ISNUMBER(W1873),(W1873-VLOOKUP($B1873,Stats!$A$2:$AA$19,2,FALSE))/VLOOKUP($B1873,Stats!$A$2:$AA$19,16,FALSE),""))</f>
        <v/>
      </c>
      <c r="BA1873" s="46" t="str">
        <f>IF(ISNUMBER(VLOOKUP($B1873,Stats!$A$2:$AA$19,2,FALSE))=FALSE,"",IF(ISNUMBER(X1873),(X1873-VLOOKUP($B1873,Stats!$A$2:$AA$19,3,FALSE))/VLOOKUP($B1873,Stats!$A$2:$AA$19,17,FALSE),""))</f>
        <v/>
      </c>
      <c r="BB1873" s="46"/>
      <c r="BC1873" s="46"/>
      <c r="BD1873" s="44" t="str">
        <f t="shared" si="389"/>
        <v/>
      </c>
      <c r="BE1873" s="46" t="str">
        <f>IF(ISNUMBER(VLOOKUP($B1873,Stats!$A$2:$AA$19,2,FALSE))=FALSE,"",IF(ISNUMBER(Y1873),(Y1873-VLOOKUP($B1873,Stats!$A$2:$AA$19,5,FALSE))/VLOOKUP($B1873,Stats!$A$2:$AA$19,19,FALSE),""))</f>
        <v/>
      </c>
      <c r="BF1873" s="46"/>
      <c r="BG1873" s="46"/>
      <c r="BH1873" s="46" t="str">
        <f>IF(ISNUMBER(VLOOKUP($B1873,Stats!$A$2:$AA$19,2,FALSE))=FALSE,"",IF(ISNUMBER(Z1873),(Z1873-VLOOKUP($B1873,Stats!$A$2:$AA$19,8,FALSE))/VLOOKUP($B1873,Stats!$A$2:$AA$19,22,FALSE),""))</f>
        <v/>
      </c>
      <c r="BI1873" s="46" t="str">
        <f>IF(ISNUMBER(VLOOKUP($B1873,Stats!$A$2:$AA$19,2,FALSE))=FALSE,"",IF(ISNUMBER(#REF!),(#REF!-VLOOKUP($B1873,Stats!$A$2:$AA$19,9,FALSE))/VLOOKUP($B1873,Stats!$A$2:$AA$19,23,FALSE),""))</f>
        <v/>
      </c>
      <c r="BJ1873" s="46" t="str">
        <f>IF(ISNUMBER(VLOOKUP($B1873,Stats!$A$2:$AA$19,2,FALSE))=FALSE,"",IF(ISNUMBER(#REF!),(#REF!-VLOOKUP($B1873,Stats!$A$2:$AA$19,10,FALSE))/VLOOKUP($B1873,Stats!$A$2:$AA$19,24,FALSE),""))</f>
        <v/>
      </c>
      <c r="BK1873" s="44" t="str">
        <f t="shared" si="394"/>
        <v/>
      </c>
      <c r="BL1873" s="46" t="str">
        <f>IF(ISNUMBER(VLOOKUP($B1873,Stats!$A$2:$AA$19,2,FALSE))=FALSE,"",IF(ISNUMBER(#REF!),(#REF!-VLOOKUP($B1873,Stats!$A$2:$AA$19,11,FALSE))/VLOOKUP($B1873,Stats!$A$2:$AA$19,25,FALSE),""))</f>
        <v/>
      </c>
      <c r="BM1873" s="46" t="str">
        <f>IF(ISNUMBER(VLOOKUP($B1873,Stats!$A$2:$AA$19,2,FALSE))=FALSE,"",IF(ISNUMBER(AA1873),(AA1873-VLOOKUP($B1873,Stats!$A$2:$AA$19,12,FALSE))/VLOOKUP($B1873,Stats!$A$2:$AA$19,26,FALSE),""))</f>
        <v/>
      </c>
      <c r="BN1873" s="46" t="str">
        <f>IF(ISNUMBER(VLOOKUP($B1873,Stats!$A$2:$AA$19,2,FALSE))=FALSE,"",IF(ISNUMBER(#REF!),(#REF!-VLOOKUP($B1873,Stats!$A$2:$AA$19,13,FALSE))/VLOOKUP($B1873,Stats!$A$2:$AA$19,27,FALSE),""))</f>
        <v/>
      </c>
      <c r="BO1873" s="46" t="str">
        <f>IF(ISNUMBER(VLOOKUP($B1873,Stats!$A$2:$AA$19,2,FALSE))=FALSE,"",IF(ISNUMBER(#REF!),(#REF!-VLOOKUP($B1873,Stats!$A$2:$AA$19,14,FALSE))/VLOOKUP($B1873,Stats!$A$2:$AB$19,28,FALSE),""))</f>
        <v/>
      </c>
      <c r="BP1873" s="46"/>
      <c r="BQ1873" s="46" t="str">
        <f>IF(ISNUMBER(VLOOKUP($B1873,Stats!$A$2:$AA$19,2,FALSE))=FALSE,"",IF(ISNUMBER(BM1873),BM1873,(VLOOKUP($B1873,Stats!$A$2:$AT$19,46,FALSE)-VLOOKUP($B1873,Stats!$A$2:$AA$19,12,FALSE))/VLOOKUP($B1873,Stats!$A$2:$AA$19,26,FALSE)))</f>
        <v/>
      </c>
      <c r="BR1873" s="51" t="str">
        <f t="shared" si="395"/>
        <v/>
      </c>
      <c r="BS1873" s="32" t="str">
        <f t="shared" si="390"/>
        <v/>
      </c>
      <c r="BT1873" s="53" t="str">
        <f t="shared" si="391"/>
        <v/>
      </c>
    </row>
    <row r="1874" spans="1:72" ht="40.5" x14ac:dyDescent="0.15">
      <c r="A1874" s="1" t="s">
        <v>54</v>
      </c>
      <c r="B1874" s="1" t="s">
        <v>0</v>
      </c>
      <c r="C1874" s="3"/>
      <c r="D1874" s="4" t="s">
        <v>10</v>
      </c>
      <c r="E1874" s="1" t="s">
        <v>11</v>
      </c>
      <c r="F1874" s="1" t="s">
        <v>12</v>
      </c>
      <c r="G1874" s="1" t="s">
        <v>13</v>
      </c>
      <c r="H1874" s="1" t="s">
        <v>14</v>
      </c>
      <c r="I1874" s="1" t="s">
        <v>15</v>
      </c>
      <c r="J1874" s="1" t="s">
        <v>16</v>
      </c>
      <c r="K1874" s="1" t="s">
        <v>17</v>
      </c>
      <c r="L1874" s="1" t="s">
        <v>18</v>
      </c>
      <c r="M1874" s="1" t="s">
        <v>19</v>
      </c>
      <c r="N1874" s="1" t="s">
        <v>20</v>
      </c>
      <c r="O1874" s="1" t="s">
        <v>21</v>
      </c>
      <c r="P1874" s="1" t="s">
        <v>22</v>
      </c>
      <c r="Q1874" s="1" t="s">
        <v>23</v>
      </c>
      <c r="R1874" s="1" t="s">
        <v>24</v>
      </c>
      <c r="S1874" s="1" t="str">
        <f>IF(ISNUMBER(R1874),VLOOKUP(B1874,Index!$B$3:$AB$18,27,FALSE),"")</f>
        <v/>
      </c>
      <c r="T1874" s="1" t="str">
        <f>IF(ISNUMBER($R1874),VLOOKUP($B1874,Index!$B$21:$AB$36,27,FALSE),"")</f>
        <v/>
      </c>
      <c r="U1874" s="1" t="str">
        <f>IF(ISNUMBER($R1874),VLOOKUP($B1874,Index!$B$39:$AB$54,27,FALSE),"")</f>
        <v/>
      </c>
      <c r="W1874" s="1" t="s">
        <v>1</v>
      </c>
      <c r="X1874" s="1" t="s">
        <v>2</v>
      </c>
      <c r="Y1874" s="1" t="s">
        <v>4</v>
      </c>
      <c r="Z1874" s="1" t="str">
        <f t="shared" si="392"/>
        <v/>
      </c>
      <c r="AA1874" s="1" t="s">
        <v>8</v>
      </c>
      <c r="AB1874" s="3"/>
      <c r="AC1874" s="1" t="s">
        <v>55</v>
      </c>
      <c r="AD1874" s="1" t="s">
        <v>56</v>
      </c>
      <c r="AE1874" s="1" t="s">
        <v>57</v>
      </c>
      <c r="AF1874" s="1" t="str">
        <f t="shared" si="393"/>
        <v/>
      </c>
      <c r="AG1874" s="1" t="s">
        <v>38</v>
      </c>
      <c r="AH1874" s="3"/>
      <c r="AK1874" t="str">
        <f t="shared" si="397"/>
        <v/>
      </c>
      <c r="AL1874" t="str">
        <f t="shared" si="397"/>
        <v/>
      </c>
      <c r="AM1874" t="str">
        <f t="shared" si="397"/>
        <v/>
      </c>
      <c r="AN1874" t="str">
        <f t="shared" si="397"/>
        <v/>
      </c>
      <c r="AO1874" t="str">
        <f t="shared" si="397"/>
        <v/>
      </c>
      <c r="AP1874" t="str">
        <f t="shared" si="397"/>
        <v/>
      </c>
      <c r="AQ1874" t="str">
        <f t="shared" si="397"/>
        <v/>
      </c>
      <c r="AR1874" t="str">
        <f t="shared" si="397"/>
        <v/>
      </c>
      <c r="AS1874" t="str">
        <f t="shared" si="397"/>
        <v/>
      </c>
      <c r="AT1874" t="str">
        <f t="shared" si="397"/>
        <v/>
      </c>
      <c r="AU1874" t="str">
        <f t="shared" si="397"/>
        <v/>
      </c>
      <c r="AV1874" t="str">
        <f t="shared" si="397"/>
        <v/>
      </c>
      <c r="AW1874" t="str">
        <f t="shared" si="397"/>
        <v/>
      </c>
      <c r="AX1874" t="str">
        <f t="shared" si="397"/>
        <v/>
      </c>
      <c r="AZ1874" s="46" t="str">
        <f>IF(ISNUMBER(VLOOKUP($B1874,Stats!$A$2:$AA$19,2,FALSE))=FALSE,"",IF(ISNUMBER(W1874),(W1874-VLOOKUP($B1874,Stats!$A$2:$AA$19,2,FALSE))/VLOOKUP($B1874,Stats!$A$2:$AA$19,16,FALSE),""))</f>
        <v/>
      </c>
      <c r="BA1874" s="46" t="str">
        <f>IF(ISNUMBER(VLOOKUP($B1874,Stats!$A$2:$AA$19,2,FALSE))=FALSE,"",IF(ISNUMBER(X1874),(X1874-VLOOKUP($B1874,Stats!$A$2:$AA$19,3,FALSE))/VLOOKUP($B1874,Stats!$A$2:$AA$19,17,FALSE),""))</f>
        <v/>
      </c>
      <c r="BB1874" s="46"/>
      <c r="BC1874" s="46"/>
      <c r="BD1874" s="44" t="str">
        <f t="shared" si="389"/>
        <v/>
      </c>
      <c r="BE1874" s="46" t="str">
        <f>IF(ISNUMBER(VLOOKUP($B1874,Stats!$A$2:$AA$19,2,FALSE))=FALSE,"",IF(ISNUMBER(Y1874),(Y1874-VLOOKUP($B1874,Stats!$A$2:$AA$19,5,FALSE))/VLOOKUP($B1874,Stats!$A$2:$AA$19,19,FALSE),""))</f>
        <v/>
      </c>
      <c r="BF1874" s="46"/>
      <c r="BG1874" s="46"/>
      <c r="BH1874" s="46" t="str">
        <f>IF(ISNUMBER(VLOOKUP($B1874,Stats!$A$2:$AA$19,2,FALSE))=FALSE,"",IF(ISNUMBER(Z1874),(Z1874-VLOOKUP($B1874,Stats!$A$2:$AA$19,8,FALSE))/VLOOKUP($B1874,Stats!$A$2:$AA$19,22,FALSE),""))</f>
        <v/>
      </c>
      <c r="BI1874" s="46" t="str">
        <f>IF(ISNUMBER(VLOOKUP($B1874,Stats!$A$2:$AA$19,2,FALSE))=FALSE,"",IF(ISNUMBER(#REF!),(#REF!-VLOOKUP($B1874,Stats!$A$2:$AA$19,9,FALSE))/VLOOKUP($B1874,Stats!$A$2:$AA$19,23,FALSE),""))</f>
        <v/>
      </c>
      <c r="BJ1874" s="46" t="str">
        <f>IF(ISNUMBER(VLOOKUP($B1874,Stats!$A$2:$AA$19,2,FALSE))=FALSE,"",IF(ISNUMBER(#REF!),(#REF!-VLOOKUP($B1874,Stats!$A$2:$AA$19,10,FALSE))/VLOOKUP($B1874,Stats!$A$2:$AA$19,24,FALSE),""))</f>
        <v/>
      </c>
      <c r="BK1874" s="44" t="str">
        <f t="shared" si="394"/>
        <v/>
      </c>
      <c r="BL1874" s="46" t="str">
        <f>IF(ISNUMBER(VLOOKUP($B1874,Stats!$A$2:$AA$19,2,FALSE))=FALSE,"",IF(ISNUMBER(#REF!),(#REF!-VLOOKUP($B1874,Stats!$A$2:$AA$19,11,FALSE))/VLOOKUP($B1874,Stats!$A$2:$AA$19,25,FALSE),""))</f>
        <v/>
      </c>
      <c r="BM1874" s="46" t="str">
        <f>IF(ISNUMBER(VLOOKUP($B1874,Stats!$A$2:$AA$19,2,FALSE))=FALSE,"",IF(ISNUMBER(AA1874),(AA1874-VLOOKUP($B1874,Stats!$A$2:$AA$19,12,FALSE))/VLOOKUP($B1874,Stats!$A$2:$AA$19,26,FALSE),""))</f>
        <v/>
      </c>
      <c r="BN1874" s="46" t="str">
        <f>IF(ISNUMBER(VLOOKUP($B1874,Stats!$A$2:$AA$19,2,FALSE))=FALSE,"",IF(ISNUMBER(#REF!),(#REF!-VLOOKUP($B1874,Stats!$A$2:$AA$19,13,FALSE))/VLOOKUP($B1874,Stats!$A$2:$AA$19,27,FALSE),""))</f>
        <v/>
      </c>
      <c r="BO1874" s="46" t="str">
        <f>IF(ISNUMBER(VLOOKUP($B1874,Stats!$A$2:$AA$19,2,FALSE))=FALSE,"",IF(ISNUMBER(#REF!),(#REF!-VLOOKUP($B1874,Stats!$A$2:$AA$19,14,FALSE))/VLOOKUP($B1874,Stats!$A$2:$AB$19,28,FALSE),""))</f>
        <v/>
      </c>
      <c r="BP1874" s="46"/>
      <c r="BQ1874" s="46" t="str">
        <f>IF(ISNUMBER(VLOOKUP($B1874,Stats!$A$2:$AA$19,2,FALSE))=FALSE,"",IF(ISNUMBER(BM1874),BM1874,(VLOOKUP($B1874,Stats!$A$2:$AT$19,46,FALSE)-VLOOKUP($B1874,Stats!$A$2:$AA$19,12,FALSE))/VLOOKUP($B1874,Stats!$A$2:$AA$19,26,FALSE)))</f>
        <v/>
      </c>
      <c r="BR1874" s="51" t="str">
        <f t="shared" si="395"/>
        <v/>
      </c>
      <c r="BS1874" s="32" t="str">
        <f t="shared" si="390"/>
        <v/>
      </c>
      <c r="BT1874" s="53" t="str">
        <f t="shared" si="391"/>
        <v/>
      </c>
    </row>
    <row r="1875" spans="1:72" x14ac:dyDescent="0.15">
      <c r="A1875" s="5">
        <v>14078</v>
      </c>
      <c r="B1875" s="5" t="s">
        <v>58</v>
      </c>
      <c r="C1875" s="3">
        <v>0</v>
      </c>
      <c r="D1875" s="11">
        <v>1.3446327683615817</v>
      </c>
      <c r="E1875" s="6">
        <v>2.9927981498034009E-2</v>
      </c>
      <c r="F1875" s="12">
        <v>75</v>
      </c>
      <c r="G1875" s="12">
        <v>40</v>
      </c>
      <c r="H1875" s="13">
        <v>2.0868308810315546E-2</v>
      </c>
      <c r="I1875" s="13">
        <v>-1.6452201250474537E-2</v>
      </c>
      <c r="J1875" s="12">
        <v>11</v>
      </c>
      <c r="K1875" s="12">
        <v>6</v>
      </c>
      <c r="L1875" s="13">
        <v>0.11239449133718349</v>
      </c>
      <c r="M1875" s="13">
        <v>-0.16025170424750923</v>
      </c>
      <c r="N1875" s="8">
        <v>1.6022000000000001</v>
      </c>
      <c r="O1875" s="8">
        <v>2.4464803786837686</v>
      </c>
      <c r="P1875" s="14">
        <v>42087</v>
      </c>
      <c r="Q1875" s="13">
        <v>-0.16025170424750923</v>
      </c>
      <c r="R1875" s="14">
        <v>41983</v>
      </c>
      <c r="S1875" s="14">
        <f>IF(ISNUMBER(R1875),VLOOKUP(B1875,Index!$B$3:$AB$18,27,FALSE),"")</f>
        <v>42041</v>
      </c>
      <c r="T1875" s="14">
        <f>IF(ISNUMBER($R1875),VLOOKUP($B1875,Index!$B$21:$AB$36,27,FALSE),"")</f>
        <v>41996</v>
      </c>
      <c r="U1875" s="14">
        <f>IF(ISNUMBER($R1875),VLOOKUP($B1875,Index!$B$39:$AB$54,27,FALSE),"")</f>
        <v>42003</v>
      </c>
      <c r="W1875" s="6">
        <v>2.8308058281296455</v>
      </c>
      <c r="X1875" s="7">
        <v>0.65217391304347827</v>
      </c>
      <c r="Y1875" s="6">
        <v>0.56784352383099324</v>
      </c>
      <c r="Z1875" s="8" t="str">
        <f t="shared" si="392"/>
        <v/>
      </c>
      <c r="AA1875" s="9">
        <v>8.3907548732510975</v>
      </c>
      <c r="AB1875" s="3">
        <v>0</v>
      </c>
      <c r="AC1875" s="6">
        <v>8.0134616365727691</v>
      </c>
      <c r="AD1875" s="7">
        <v>0.42533081285444235</v>
      </c>
      <c r="AE1875" s="6">
        <v>0.32244626755679978</v>
      </c>
      <c r="AF1875" s="8" t="str">
        <f t="shared" si="393"/>
        <v/>
      </c>
      <c r="AG1875" s="9">
        <v>70.404767342987043</v>
      </c>
      <c r="AH1875" s="3">
        <v>0</v>
      </c>
      <c r="AK1875" t="str">
        <f t="shared" si="397"/>
        <v/>
      </c>
      <c r="AL1875" t="str">
        <f t="shared" si="397"/>
        <v/>
      </c>
      <c r="AM1875" t="str">
        <f t="shared" si="397"/>
        <v/>
      </c>
      <c r="AN1875" t="str">
        <f t="shared" si="397"/>
        <v/>
      </c>
      <c r="AO1875" t="str">
        <f t="shared" si="397"/>
        <v/>
      </c>
      <c r="AP1875" t="str">
        <f t="shared" si="397"/>
        <v/>
      </c>
      <c r="AQ1875" t="str">
        <f t="shared" si="397"/>
        <v/>
      </c>
      <c r="AR1875" t="str">
        <f t="shared" si="397"/>
        <v/>
      </c>
      <c r="AS1875" t="str">
        <f t="shared" si="397"/>
        <v/>
      </c>
      <c r="AT1875" t="str">
        <f t="shared" si="397"/>
        <v/>
      </c>
      <c r="AU1875" t="str">
        <f t="shared" si="397"/>
        <v/>
      </c>
      <c r="AV1875" t="str">
        <f t="shared" si="397"/>
        <v/>
      </c>
      <c r="AW1875" t="str">
        <f t="shared" si="397"/>
        <v/>
      </c>
      <c r="AX1875" t="str">
        <f t="shared" si="397"/>
        <v/>
      </c>
      <c r="AZ1875" s="46" t="str">
        <f>IF(ISNUMBER(VLOOKUP($B1875,Stats!$A$2:$AA$19,2,FALSE))=FALSE,"",IF(ISNUMBER(W1875),(W1875-VLOOKUP($B1875,Stats!$A$2:$AA$19,2,FALSE))/VLOOKUP($B1875,Stats!$A$2:$AA$19,16,FALSE),""))</f>
        <v/>
      </c>
      <c r="BA1875" s="46" t="str">
        <f>IF(ISNUMBER(VLOOKUP($B1875,Stats!$A$2:$AA$19,2,FALSE))=FALSE,"",IF(ISNUMBER(X1875),(X1875-VLOOKUP($B1875,Stats!$A$2:$AA$19,3,FALSE))/VLOOKUP($B1875,Stats!$A$2:$AA$19,17,FALSE),""))</f>
        <v/>
      </c>
      <c r="BB1875" s="46"/>
      <c r="BC1875" s="46"/>
      <c r="BD1875" s="44" t="str">
        <f t="shared" si="389"/>
        <v/>
      </c>
      <c r="BE1875" s="46" t="str">
        <f>IF(ISNUMBER(VLOOKUP($B1875,Stats!$A$2:$AA$19,2,FALSE))=FALSE,"",IF(ISNUMBER(Y1875),(Y1875-VLOOKUP($B1875,Stats!$A$2:$AA$19,5,FALSE))/VLOOKUP($B1875,Stats!$A$2:$AA$19,19,FALSE),""))</f>
        <v/>
      </c>
      <c r="BF1875" s="46"/>
      <c r="BG1875" s="46"/>
      <c r="BH1875" s="46" t="str">
        <f>IF(ISNUMBER(VLOOKUP($B1875,Stats!$A$2:$AA$19,2,FALSE))=FALSE,"",IF(ISNUMBER(Z1875),(Z1875-VLOOKUP($B1875,Stats!$A$2:$AA$19,8,FALSE))/VLOOKUP($B1875,Stats!$A$2:$AA$19,22,FALSE),""))</f>
        <v/>
      </c>
      <c r="BI1875" s="46" t="str">
        <f>IF(ISNUMBER(VLOOKUP($B1875,Stats!$A$2:$AA$19,2,FALSE))=FALSE,"",IF(ISNUMBER(#REF!),(#REF!-VLOOKUP($B1875,Stats!$A$2:$AA$19,9,FALSE))/VLOOKUP($B1875,Stats!$A$2:$AA$19,23,FALSE),""))</f>
        <v/>
      </c>
      <c r="BJ1875" s="46" t="str">
        <f>IF(ISNUMBER(VLOOKUP($B1875,Stats!$A$2:$AA$19,2,FALSE))=FALSE,"",IF(ISNUMBER(#REF!),(#REF!-VLOOKUP($B1875,Stats!$A$2:$AA$19,10,FALSE))/VLOOKUP($B1875,Stats!$A$2:$AA$19,24,FALSE),""))</f>
        <v/>
      </c>
      <c r="BK1875" s="44" t="str">
        <f t="shared" si="394"/>
        <v/>
      </c>
      <c r="BL1875" s="46" t="str">
        <f>IF(ISNUMBER(VLOOKUP($B1875,Stats!$A$2:$AA$19,2,FALSE))=FALSE,"",IF(ISNUMBER(#REF!),(#REF!-VLOOKUP($B1875,Stats!$A$2:$AA$19,11,FALSE))/VLOOKUP($B1875,Stats!$A$2:$AA$19,25,FALSE),""))</f>
        <v/>
      </c>
      <c r="BM1875" s="46" t="str">
        <f>IF(ISNUMBER(VLOOKUP($B1875,Stats!$A$2:$AA$19,2,FALSE))=FALSE,"",IF(ISNUMBER(AA1875),(AA1875-VLOOKUP($B1875,Stats!$A$2:$AA$19,12,FALSE))/VLOOKUP($B1875,Stats!$A$2:$AA$19,26,FALSE),""))</f>
        <v/>
      </c>
      <c r="BN1875" s="46" t="str">
        <f>IF(ISNUMBER(VLOOKUP($B1875,Stats!$A$2:$AA$19,2,FALSE))=FALSE,"",IF(ISNUMBER(#REF!),(#REF!-VLOOKUP($B1875,Stats!$A$2:$AA$19,13,FALSE))/VLOOKUP($B1875,Stats!$A$2:$AA$19,27,FALSE),""))</f>
        <v/>
      </c>
      <c r="BO1875" s="46" t="str">
        <f>IF(ISNUMBER(VLOOKUP($B1875,Stats!$A$2:$AA$19,2,FALSE))=FALSE,"",IF(ISNUMBER(#REF!),(#REF!-VLOOKUP($B1875,Stats!$A$2:$AA$19,14,FALSE))/VLOOKUP($B1875,Stats!$A$2:$AB$19,28,FALSE),""))</f>
        <v/>
      </c>
      <c r="BP1875" s="46"/>
      <c r="BQ1875" s="46" t="str">
        <f>IF(ISNUMBER(VLOOKUP($B1875,Stats!$A$2:$AA$19,2,FALSE))=FALSE,"",IF(ISNUMBER(BM1875),BM1875,(VLOOKUP($B1875,Stats!$A$2:$AT$19,46,FALSE)-VLOOKUP($B1875,Stats!$A$2:$AA$19,12,FALSE))/VLOOKUP($B1875,Stats!$A$2:$AA$19,26,FALSE)))</f>
        <v/>
      </c>
      <c r="BR1875" s="51" t="str">
        <f t="shared" si="395"/>
        <v/>
      </c>
      <c r="BS1875" s="32" t="str">
        <f t="shared" si="390"/>
        <v/>
      </c>
      <c r="BT1875" s="53" t="str">
        <f t="shared" si="391"/>
        <v/>
      </c>
    </row>
    <row r="1876" spans="1:72" x14ac:dyDescent="0.15">
      <c r="A1876" s="5">
        <v>14078</v>
      </c>
      <c r="B1876" s="5" t="s">
        <v>59</v>
      </c>
      <c r="C1876" s="3">
        <v>0</v>
      </c>
      <c r="D1876" s="11">
        <v>6.5689397249529755E-2</v>
      </c>
      <c r="E1876" s="6">
        <v>2.2807301864844285E-2</v>
      </c>
      <c r="F1876" s="15">
        <v>5.3571428571428568</v>
      </c>
      <c r="G1876" s="15">
        <v>2.8571428571428572</v>
      </c>
      <c r="H1876" s="13">
        <v>2.0584862426062066E-2</v>
      </c>
      <c r="I1876" s="13">
        <v>-1.554157894238227E-2</v>
      </c>
      <c r="J1876" s="12">
        <v>3.6428571428571428</v>
      </c>
      <c r="K1876" s="12">
        <v>1.8571428571428572</v>
      </c>
      <c r="L1876" s="13">
        <v>4.0582837375126059E-2</v>
      </c>
      <c r="M1876" s="13">
        <v>-2.9469626147188146E-2</v>
      </c>
      <c r="N1876" s="8">
        <v>1.2094285714285715</v>
      </c>
      <c r="O1876" s="8">
        <v>1.0750739949096906</v>
      </c>
      <c r="P1876" s="14"/>
      <c r="Q1876" s="13">
        <v>-3.6493853869318006E-2</v>
      </c>
      <c r="R1876" s="14"/>
      <c r="S1876" s="14" t="str">
        <f>IF(ISNUMBER(R1876),VLOOKUP(B1876,Index!$B$3:$AB$18,27,FALSE),"")</f>
        <v/>
      </c>
      <c r="T1876" s="14" t="str">
        <f>IF(ISNUMBER($R1876),VLOOKUP($B1876,Index!$B$21:$AB$36,27,FALSE),"")</f>
        <v/>
      </c>
      <c r="U1876" s="14" t="str">
        <f>IF(ISNUMBER($R1876),VLOOKUP($B1876,Index!$B$39:$AB$54,27,FALSE),"")</f>
        <v/>
      </c>
      <c r="W1876" s="6">
        <v>2.8771203923653239</v>
      </c>
      <c r="X1876" s="8">
        <v>0.66632653061224489</v>
      </c>
      <c r="Y1876" s="6">
        <v>0.43273812705548215</v>
      </c>
      <c r="Z1876" s="8" t="str">
        <f t="shared" si="392"/>
        <v/>
      </c>
      <c r="AA1876" s="9" t="s">
        <v>25</v>
      </c>
      <c r="AB1876" s="3">
        <v>0</v>
      </c>
      <c r="AC1876" s="6">
        <v>8.277821752164396</v>
      </c>
      <c r="AD1876" s="8">
        <v>0.44399104539775092</v>
      </c>
      <c r="AE1876" s="6">
        <v>0.18726228660748662</v>
      </c>
      <c r="AF1876" s="8" t="str">
        <f t="shared" si="393"/>
        <v/>
      </c>
      <c r="AG1876" s="9" t="s">
        <v>25</v>
      </c>
      <c r="AH1876" s="3">
        <v>0</v>
      </c>
      <c r="AK1876" t="str">
        <f t="shared" si="397"/>
        <v/>
      </c>
      <c r="AL1876" t="str">
        <f t="shared" si="397"/>
        <v/>
      </c>
      <c r="AM1876" t="str">
        <f t="shared" si="397"/>
        <v/>
      </c>
      <c r="AN1876" t="str">
        <f t="shared" si="397"/>
        <v/>
      </c>
      <c r="AO1876" t="str">
        <f t="shared" si="397"/>
        <v/>
      </c>
      <c r="AP1876" t="str">
        <f t="shared" si="397"/>
        <v/>
      </c>
      <c r="AQ1876" t="str">
        <f t="shared" si="397"/>
        <v/>
      </c>
      <c r="AR1876" t="str">
        <f t="shared" si="397"/>
        <v/>
      </c>
      <c r="AS1876" t="str">
        <f t="shared" si="397"/>
        <v/>
      </c>
      <c r="AT1876" t="str">
        <f t="shared" si="397"/>
        <v/>
      </c>
      <c r="AU1876" t="str">
        <f t="shared" si="397"/>
        <v/>
      </c>
      <c r="AV1876" t="str">
        <f t="shared" si="397"/>
        <v/>
      </c>
      <c r="AW1876" t="str">
        <f t="shared" si="397"/>
        <v/>
      </c>
      <c r="AX1876" t="str">
        <f t="shared" si="397"/>
        <v/>
      </c>
      <c r="AZ1876" s="46" t="str">
        <f>IF(ISNUMBER(VLOOKUP($B1876,Stats!$A$2:$AA$19,2,FALSE))=FALSE,"",IF(ISNUMBER(W1876),(W1876-VLOOKUP($B1876,Stats!$A$2:$AA$19,2,FALSE))/VLOOKUP($B1876,Stats!$A$2:$AA$19,16,FALSE),""))</f>
        <v/>
      </c>
      <c r="BA1876" s="46" t="str">
        <f>IF(ISNUMBER(VLOOKUP($B1876,Stats!$A$2:$AA$19,2,FALSE))=FALSE,"",IF(ISNUMBER(X1876),(X1876-VLOOKUP($B1876,Stats!$A$2:$AA$19,3,FALSE))/VLOOKUP($B1876,Stats!$A$2:$AA$19,17,FALSE),""))</f>
        <v/>
      </c>
      <c r="BB1876" s="46"/>
      <c r="BC1876" s="46"/>
      <c r="BD1876" s="44" t="str">
        <f t="shared" si="389"/>
        <v/>
      </c>
      <c r="BE1876" s="46" t="str">
        <f>IF(ISNUMBER(VLOOKUP($B1876,Stats!$A$2:$AA$19,2,FALSE))=FALSE,"",IF(ISNUMBER(Y1876),(Y1876-VLOOKUP($B1876,Stats!$A$2:$AA$19,5,FALSE))/VLOOKUP($B1876,Stats!$A$2:$AA$19,19,FALSE),""))</f>
        <v/>
      </c>
      <c r="BF1876" s="46"/>
      <c r="BG1876" s="46"/>
      <c r="BH1876" s="46" t="str">
        <f>IF(ISNUMBER(VLOOKUP($B1876,Stats!$A$2:$AA$19,2,FALSE))=FALSE,"",IF(ISNUMBER(Z1876),(Z1876-VLOOKUP($B1876,Stats!$A$2:$AA$19,8,FALSE))/VLOOKUP($B1876,Stats!$A$2:$AA$19,22,FALSE),""))</f>
        <v/>
      </c>
      <c r="BI1876" s="46" t="str">
        <f>IF(ISNUMBER(VLOOKUP($B1876,Stats!$A$2:$AA$19,2,FALSE))=FALSE,"",IF(ISNUMBER(#REF!),(#REF!-VLOOKUP($B1876,Stats!$A$2:$AA$19,9,FALSE))/VLOOKUP($B1876,Stats!$A$2:$AA$19,23,FALSE),""))</f>
        <v/>
      </c>
      <c r="BJ1876" s="46" t="str">
        <f>IF(ISNUMBER(VLOOKUP($B1876,Stats!$A$2:$AA$19,2,FALSE))=FALSE,"",IF(ISNUMBER(#REF!),(#REF!-VLOOKUP($B1876,Stats!$A$2:$AA$19,10,FALSE))/VLOOKUP($B1876,Stats!$A$2:$AA$19,24,FALSE),""))</f>
        <v/>
      </c>
      <c r="BK1876" s="44" t="str">
        <f t="shared" si="394"/>
        <v/>
      </c>
      <c r="BL1876" s="46" t="str">
        <f>IF(ISNUMBER(VLOOKUP($B1876,Stats!$A$2:$AA$19,2,FALSE))=FALSE,"",IF(ISNUMBER(#REF!),(#REF!-VLOOKUP($B1876,Stats!$A$2:$AA$19,11,FALSE))/VLOOKUP($B1876,Stats!$A$2:$AA$19,25,FALSE),""))</f>
        <v/>
      </c>
      <c r="BM1876" s="46" t="str">
        <f>IF(ISNUMBER(VLOOKUP($B1876,Stats!$A$2:$AA$19,2,FALSE))=FALSE,"",IF(ISNUMBER(AA1876),(AA1876-VLOOKUP($B1876,Stats!$A$2:$AA$19,12,FALSE))/VLOOKUP($B1876,Stats!$A$2:$AA$19,26,FALSE),""))</f>
        <v/>
      </c>
      <c r="BN1876" s="46" t="str">
        <f>IF(ISNUMBER(VLOOKUP($B1876,Stats!$A$2:$AA$19,2,FALSE))=FALSE,"",IF(ISNUMBER(#REF!),(#REF!-VLOOKUP($B1876,Stats!$A$2:$AA$19,13,FALSE))/VLOOKUP($B1876,Stats!$A$2:$AA$19,27,FALSE),""))</f>
        <v/>
      </c>
      <c r="BO1876" s="46" t="str">
        <f>IF(ISNUMBER(VLOOKUP($B1876,Stats!$A$2:$AA$19,2,FALSE))=FALSE,"",IF(ISNUMBER(#REF!),(#REF!-VLOOKUP($B1876,Stats!$A$2:$AA$19,14,FALSE))/VLOOKUP($B1876,Stats!$A$2:$AB$19,28,FALSE),""))</f>
        <v/>
      </c>
      <c r="BP1876" s="46"/>
      <c r="BQ1876" s="46" t="str">
        <f>IF(ISNUMBER(VLOOKUP($B1876,Stats!$A$2:$AA$19,2,FALSE))=FALSE,"",IF(ISNUMBER(BM1876),BM1876,(VLOOKUP($B1876,Stats!$A$2:$AT$19,46,FALSE)-VLOOKUP($B1876,Stats!$A$2:$AA$19,12,FALSE))/VLOOKUP($B1876,Stats!$A$2:$AA$19,26,FALSE)))</f>
        <v/>
      </c>
      <c r="BR1876" s="51" t="str">
        <f t="shared" si="395"/>
        <v/>
      </c>
      <c r="BS1876" s="32" t="str">
        <f t="shared" si="390"/>
        <v/>
      </c>
      <c r="BT1876" s="53" t="str">
        <f t="shared" si="391"/>
        <v/>
      </c>
    </row>
    <row r="1877" spans="1:72" x14ac:dyDescent="0.15">
      <c r="A1877" s="16">
        <v>14078</v>
      </c>
      <c r="B1877" s="17">
        <v>201421</v>
      </c>
      <c r="C1877" s="3">
        <v>0</v>
      </c>
      <c r="D1877" s="23">
        <v>1.8628798289815229E-2</v>
      </c>
      <c r="E1877" s="18">
        <v>6.8522414896331294E-3</v>
      </c>
      <c r="F1877" s="24">
        <v>5</v>
      </c>
      <c r="G1877" s="24">
        <v>2</v>
      </c>
      <c r="H1877" s="20">
        <v>5.9406890090291766E-3</v>
      </c>
      <c r="I1877" s="20">
        <v>-5.5302244810819245E-3</v>
      </c>
      <c r="J1877" s="24">
        <v>3</v>
      </c>
      <c r="K1877" s="24">
        <v>2</v>
      </c>
      <c r="L1877" s="20">
        <v>1.2499999999999956E-2</v>
      </c>
      <c r="M1877" s="20">
        <v>-1.0601241859760746E-2</v>
      </c>
      <c r="N1877" s="19">
        <v>0.66710000000000003</v>
      </c>
      <c r="O1877" s="19">
        <v>1.0186287982898152</v>
      </c>
      <c r="P1877" s="25">
        <v>41929</v>
      </c>
      <c r="Q1877" s="20">
        <v>-1.1055580796607511E-2</v>
      </c>
      <c r="R1877" s="25">
        <v>41926</v>
      </c>
      <c r="S1877" s="25">
        <f>IF(ISNUMBER(R1877),VLOOKUP(B1877,Index!$B$3:$AB$18,27,FALSE),"")</f>
        <v>41929</v>
      </c>
      <c r="T1877" s="25">
        <f>IF(ISNUMBER($R1877),VLOOKUP($B1877,Index!$B$21:$AB$36,27,FALSE),"")</f>
        <v>41929</v>
      </c>
      <c r="U1877" s="25">
        <f>IF(ISNUMBER($R1877),VLOOKUP($B1877,Index!$B$39:$AB$54,27,FALSE),"")</f>
        <v>41929</v>
      </c>
      <c r="W1877" s="18">
        <v>0.67063673843334826</v>
      </c>
      <c r="X1877" s="19">
        <v>0.7142857142857143</v>
      </c>
      <c r="Y1877" s="18">
        <v>0.13001214110847445</v>
      </c>
      <c r="Z1877" s="19">
        <f t="shared" si="392"/>
        <v>3</v>
      </c>
      <c r="AA1877" s="21">
        <v>1.6850130836664516</v>
      </c>
      <c r="AB1877" s="3">
        <v>0</v>
      </c>
      <c r="AC1877" s="18">
        <v>0.44975363493651915</v>
      </c>
      <c r="AD1877" s="19">
        <v>0.51020408163265307</v>
      </c>
      <c r="AE1877" s="18">
        <v>1.6903156835609872E-2</v>
      </c>
      <c r="AF1877" s="19">
        <f t="shared" si="393"/>
        <v>9</v>
      </c>
      <c r="AG1877" s="21">
        <v>2.8392690921271244</v>
      </c>
      <c r="AH1877" s="3">
        <v>0</v>
      </c>
      <c r="AK1877">
        <f t="shared" si="397"/>
        <v>1.6850130836664516</v>
      </c>
      <c r="AL1877" t="str">
        <f t="shared" si="397"/>
        <v/>
      </c>
      <c r="AM1877" t="str">
        <f t="shared" si="397"/>
        <v/>
      </c>
      <c r="AN1877" t="str">
        <f t="shared" si="397"/>
        <v/>
      </c>
      <c r="AO1877" t="str">
        <f t="shared" si="397"/>
        <v/>
      </c>
      <c r="AP1877" t="str">
        <f t="shared" si="397"/>
        <v/>
      </c>
      <c r="AQ1877" t="str">
        <f t="shared" si="397"/>
        <v/>
      </c>
      <c r="AR1877" t="str">
        <f t="shared" si="397"/>
        <v/>
      </c>
      <c r="AS1877" t="str">
        <f t="shared" si="397"/>
        <v/>
      </c>
      <c r="AT1877" t="str">
        <f t="shared" si="397"/>
        <v/>
      </c>
      <c r="AU1877" t="str">
        <f t="shared" si="397"/>
        <v/>
      </c>
      <c r="AV1877" t="str">
        <f t="shared" si="397"/>
        <v/>
      </c>
      <c r="AW1877" t="str">
        <f t="shared" si="397"/>
        <v/>
      </c>
      <c r="AX1877" t="str">
        <f t="shared" si="397"/>
        <v/>
      </c>
      <c r="AZ1877" s="46">
        <f>IF(ISNUMBER(VLOOKUP($B1877,Stats!$A$2:$AA$19,2,FALSE))=FALSE,"",IF(ISNUMBER(W1877),(W1877-VLOOKUP($B1877,Stats!$A$2:$AA$19,2,FALSE))/VLOOKUP($B1877,Stats!$A$2:$AA$19,16,FALSE),""))</f>
        <v>1.7029348344340134</v>
      </c>
      <c r="BA1877" s="46">
        <f>IF(ISNUMBER(VLOOKUP($B1877,Stats!$A$2:$AA$19,2,FALSE))=FALSE,"",IF(ISNUMBER(X1877),(X1877-VLOOKUP($B1877,Stats!$A$2:$AA$19,3,FALSE))/VLOOKUP($B1877,Stats!$A$2:$AA$19,17,FALSE),""))</f>
        <v>1.0376468171475526</v>
      </c>
      <c r="BB1877" s="46"/>
      <c r="BC1877" s="46"/>
      <c r="BD1877" s="44">
        <f t="shared" si="389"/>
        <v>1.3702908257907831</v>
      </c>
      <c r="BE1877" s="46">
        <f>IF(ISNUMBER(VLOOKUP($B1877,Stats!$A$2:$AA$19,2,FALSE))=FALSE,"",IF(ISNUMBER(Y1877),(Y1877-VLOOKUP($B1877,Stats!$A$2:$AA$19,5,FALSE))/VLOOKUP($B1877,Stats!$A$2:$AA$19,19,FALSE),""))</f>
        <v>0.73013937826028918</v>
      </c>
      <c r="BF1877" s="46"/>
      <c r="BG1877" s="46"/>
      <c r="BH1877" s="46">
        <f>IF(ISNUMBER(VLOOKUP($B1877,Stats!$A$2:$AA$19,2,FALSE))=FALSE,"",IF(ISNUMBER(Z1877),(Z1877-VLOOKUP($B1877,Stats!$A$2:$AA$19,8,FALSE))/VLOOKUP($B1877,Stats!$A$2:$AA$19,22,FALSE),""))</f>
        <v>0.88771128993331716</v>
      </c>
      <c r="BI1877" s="46" t="str">
        <f>IF(ISNUMBER(VLOOKUP($B1877,Stats!$A$2:$AA$19,2,FALSE))=FALSE,"",IF(ISNUMBER(#REF!),(#REF!-VLOOKUP($B1877,Stats!$A$2:$AA$19,9,FALSE))/VLOOKUP($B1877,Stats!$A$2:$AA$19,23,FALSE),""))</f>
        <v/>
      </c>
      <c r="BJ1877" s="46" t="str">
        <f>IF(ISNUMBER(VLOOKUP($B1877,Stats!$A$2:$AA$19,2,FALSE))=FALSE,"",IF(ISNUMBER(#REF!),(#REF!-VLOOKUP($B1877,Stats!$A$2:$AA$19,10,FALSE))/VLOOKUP($B1877,Stats!$A$2:$AA$19,24,FALSE),""))</f>
        <v/>
      </c>
      <c r="BK1877" s="44">
        <f t="shared" si="394"/>
        <v>-0.24478417780220724</v>
      </c>
      <c r="BL1877" s="46" t="str">
        <f>IF(ISNUMBER(VLOOKUP($B1877,Stats!$A$2:$AA$19,2,FALSE))=FALSE,"",IF(ISNUMBER(#REF!),(#REF!-VLOOKUP($B1877,Stats!$A$2:$AA$19,11,FALSE))/VLOOKUP($B1877,Stats!$A$2:$AA$19,25,FALSE),""))</f>
        <v/>
      </c>
      <c r="BM1877" s="46">
        <f>IF(ISNUMBER(VLOOKUP($B1877,Stats!$A$2:$AA$19,2,FALSE))=FALSE,"",IF(ISNUMBER(AA1877),(AA1877-VLOOKUP($B1877,Stats!$A$2:$AA$19,12,FALSE))/VLOOKUP($B1877,Stats!$A$2:$AA$19,26,FALSE),""))</f>
        <v>-0.58952940649960195</v>
      </c>
      <c r="BN1877" s="46" t="str">
        <f>IF(ISNUMBER(VLOOKUP($B1877,Stats!$A$2:$AA$19,2,FALSE))=FALSE,"",IF(ISNUMBER(#REF!),(#REF!-VLOOKUP($B1877,Stats!$A$2:$AA$19,13,FALSE))/VLOOKUP($B1877,Stats!$A$2:$AA$19,27,FALSE),""))</f>
        <v/>
      </c>
      <c r="BO1877" s="46" t="str">
        <f>IF(ISNUMBER(VLOOKUP($B1877,Stats!$A$2:$AA$19,2,FALSE))=FALSE,"",IF(ISNUMBER(#REF!),(#REF!-VLOOKUP($B1877,Stats!$A$2:$AA$19,14,FALSE))/VLOOKUP($B1877,Stats!$A$2:$AB$19,28,FALSE),""))</f>
        <v/>
      </c>
      <c r="BP1877" s="46"/>
      <c r="BQ1877" s="46">
        <f>IF(ISNUMBER(VLOOKUP($B1877,Stats!$A$2:$AA$19,2,FALSE))=FALSE,"",IF(ISNUMBER(BM1877),BM1877,(VLOOKUP($B1877,Stats!$A$2:$AT$19,46,FALSE)-VLOOKUP($B1877,Stats!$A$2:$AA$19,12,FALSE))/VLOOKUP($B1877,Stats!$A$2:$AA$19,26,FALSE)))</f>
        <v>-0.58952940649960195</v>
      </c>
      <c r="BR1877" s="51">
        <f t="shared" si="395"/>
        <v>-0.58952940649960195</v>
      </c>
      <c r="BS1877" s="32" t="str">
        <f t="shared" si="390"/>
        <v>14078_201421</v>
      </c>
      <c r="BT1877" s="53">
        <f t="shared" si="391"/>
        <v>9.281777176911879E-3</v>
      </c>
    </row>
    <row r="1878" spans="1:72" x14ac:dyDescent="0.15">
      <c r="A1878" s="16">
        <v>14078</v>
      </c>
      <c r="B1878" s="17">
        <v>201422</v>
      </c>
      <c r="C1878" s="3">
        <v>0</v>
      </c>
      <c r="D1878" s="23">
        <v>0.10223354819367403</v>
      </c>
      <c r="E1878" s="18">
        <v>1.1398866346203558E-2</v>
      </c>
      <c r="F1878" s="24">
        <v>8</v>
      </c>
      <c r="G1878" s="24">
        <v>2</v>
      </c>
      <c r="H1878" s="20">
        <v>1.3373631432472388E-2</v>
      </c>
      <c r="I1878" s="20">
        <v>-4.2990940704922265E-3</v>
      </c>
      <c r="J1878" s="24">
        <v>4</v>
      </c>
      <c r="K1878" s="24">
        <v>1</v>
      </c>
      <c r="L1878" s="20">
        <v>3.2192279679533975E-2</v>
      </c>
      <c r="M1878" s="20">
        <v>-6.5549890750181694E-3</v>
      </c>
      <c r="N1878" s="19">
        <v>0.73529999999999995</v>
      </c>
      <c r="O1878" s="19">
        <v>1.0896561944279786</v>
      </c>
      <c r="P1878" s="25">
        <v>41943</v>
      </c>
      <c r="Q1878" s="20">
        <v>-6.5549890750181694E-3</v>
      </c>
      <c r="R1878" s="25">
        <v>41939</v>
      </c>
      <c r="S1878" s="25">
        <f>IF(ISNUMBER(R1878),VLOOKUP(B1878,Index!$B$3:$AB$18,27,FALSE),"")</f>
        <v>41939</v>
      </c>
      <c r="T1878" s="25">
        <f>IF(ISNUMBER($R1878),VLOOKUP($B1878,Index!$B$21:$AB$36,27,FALSE),"")</f>
        <v>41935</v>
      </c>
      <c r="U1878" s="25">
        <f>IF(ISNUMBER($R1878),VLOOKUP($B1878,Index!$B$39:$AB$54,27,FALSE),"")</f>
        <v>41936</v>
      </c>
      <c r="W1878" s="18">
        <v>3.0670064458102209</v>
      </c>
      <c r="X1878" s="19">
        <v>0.8</v>
      </c>
      <c r="Y1878" s="18">
        <v>0.21627828238706803</v>
      </c>
      <c r="Z1878" s="19">
        <f t="shared" si="392"/>
        <v>0</v>
      </c>
      <c r="AA1878" s="21">
        <v>15.596295741101697</v>
      </c>
      <c r="AB1878" s="3">
        <v>0</v>
      </c>
      <c r="AC1878" s="18">
        <v>9.4065285386414441</v>
      </c>
      <c r="AD1878" s="19">
        <v>0.64000000000000012</v>
      </c>
      <c r="AE1878" s="18">
        <v>4.6776295432300344E-2</v>
      </c>
      <c r="AF1878" s="19">
        <f t="shared" si="393"/>
        <v>0</v>
      </c>
      <c r="AG1878" s="21">
        <v>243.24444084390694</v>
      </c>
      <c r="AH1878" s="3">
        <v>0</v>
      </c>
      <c r="AK1878" t="str">
        <f t="shared" si="397"/>
        <v/>
      </c>
      <c r="AL1878">
        <f t="shared" si="397"/>
        <v>15.596295741101697</v>
      </c>
      <c r="AM1878" t="str">
        <f t="shared" si="397"/>
        <v/>
      </c>
      <c r="AN1878" t="str">
        <f t="shared" si="397"/>
        <v/>
      </c>
      <c r="AO1878" t="str">
        <f t="shared" si="397"/>
        <v/>
      </c>
      <c r="AP1878" t="str">
        <f t="shared" si="397"/>
        <v/>
      </c>
      <c r="AQ1878" t="str">
        <f t="shared" si="397"/>
        <v/>
      </c>
      <c r="AR1878" t="str">
        <f t="shared" si="397"/>
        <v/>
      </c>
      <c r="AS1878" t="str">
        <f t="shared" si="397"/>
        <v/>
      </c>
      <c r="AT1878" t="str">
        <f t="shared" si="397"/>
        <v/>
      </c>
      <c r="AU1878" t="str">
        <f t="shared" si="397"/>
        <v/>
      </c>
      <c r="AV1878" t="str">
        <f t="shared" si="397"/>
        <v/>
      </c>
      <c r="AW1878" t="str">
        <f t="shared" si="397"/>
        <v/>
      </c>
      <c r="AX1878" t="str">
        <f t="shared" si="397"/>
        <v/>
      </c>
      <c r="AZ1878" s="46">
        <f>IF(ISNUMBER(VLOOKUP($B1878,Stats!$A$2:$AA$19,2,FALSE))=FALSE,"",IF(ISNUMBER(W1878),(W1878-VLOOKUP($B1878,Stats!$A$2:$AA$19,2,FALSE))/VLOOKUP($B1878,Stats!$A$2:$AA$19,16,FALSE),""))</f>
        <v>3.3749287288497039</v>
      </c>
      <c r="BA1878" s="46">
        <f>IF(ISNUMBER(VLOOKUP($B1878,Stats!$A$2:$AA$19,2,FALSE))=FALSE,"",IF(ISNUMBER(X1878),(X1878-VLOOKUP($B1878,Stats!$A$2:$AA$19,3,FALSE))/VLOOKUP($B1878,Stats!$A$2:$AA$19,17,FALSE),""))</f>
        <v>1.1714674103671339</v>
      </c>
      <c r="BB1878" s="46"/>
      <c r="BC1878" s="46"/>
      <c r="BD1878" s="44">
        <f t="shared" si="389"/>
        <v>2.0857337051835669</v>
      </c>
      <c r="BE1878" s="46">
        <f>IF(ISNUMBER(VLOOKUP($B1878,Stats!$A$2:$AA$19,2,FALSE))=FALSE,"",IF(ISNUMBER(Y1878),(Y1878-VLOOKUP($B1878,Stats!$A$2:$AA$19,5,FALSE))/VLOOKUP($B1878,Stats!$A$2:$AA$19,19,FALSE),""))</f>
        <v>1.0972063817093531</v>
      </c>
      <c r="BF1878" s="46"/>
      <c r="BG1878" s="46"/>
      <c r="BH1878" s="46">
        <f>IF(ISNUMBER(VLOOKUP($B1878,Stats!$A$2:$AA$19,2,FALSE))=FALSE,"",IF(ISNUMBER(Z1878),(Z1878-VLOOKUP($B1878,Stats!$A$2:$AA$19,8,FALSE))/VLOOKUP($B1878,Stats!$A$2:$AA$19,22,FALSE),""))</f>
        <v>-1.3145151991428841</v>
      </c>
      <c r="BI1878" s="46" t="str">
        <f>IF(ISNUMBER(VLOOKUP($B1878,Stats!$A$2:$AA$19,2,FALSE))=FALSE,"",IF(ISNUMBER(#REF!),(#REF!-VLOOKUP($B1878,Stats!$A$2:$AA$19,9,FALSE))/VLOOKUP($B1878,Stats!$A$2:$AA$19,23,FALSE),""))</f>
        <v/>
      </c>
      <c r="BJ1878" s="46" t="str">
        <f>IF(ISNUMBER(VLOOKUP($B1878,Stats!$A$2:$AA$19,2,FALSE))=FALSE,"",IF(ISNUMBER(#REF!),(#REF!-VLOOKUP($B1878,Stats!$A$2:$AA$19,10,FALSE))/VLOOKUP($B1878,Stats!$A$2:$AA$19,24,FALSE),""))</f>
        <v/>
      </c>
      <c r="BK1878" s="44">
        <f t="shared" si="394"/>
        <v>-1.1623990269394124</v>
      </c>
      <c r="BL1878" s="46" t="str">
        <f>IF(ISNUMBER(VLOOKUP($B1878,Stats!$A$2:$AA$19,2,FALSE))=FALSE,"",IF(ISNUMBER(#REF!),(#REF!-VLOOKUP($B1878,Stats!$A$2:$AA$19,11,FALSE))/VLOOKUP($B1878,Stats!$A$2:$AA$19,25,FALSE),""))</f>
        <v/>
      </c>
      <c r="BM1878" s="46">
        <f>IF(ISNUMBER(VLOOKUP($B1878,Stats!$A$2:$AA$19,2,FALSE))=FALSE,"",IF(ISNUMBER(AA1878),(AA1878-VLOOKUP($B1878,Stats!$A$2:$AA$19,12,FALSE))/VLOOKUP($B1878,Stats!$A$2:$AA$19,26,FALSE),""))</f>
        <v>0.63186865463331121</v>
      </c>
      <c r="BN1878" s="46" t="str">
        <f>IF(ISNUMBER(VLOOKUP($B1878,Stats!$A$2:$AA$19,2,FALSE))=FALSE,"",IF(ISNUMBER(#REF!),(#REF!-VLOOKUP($B1878,Stats!$A$2:$AA$19,13,FALSE))/VLOOKUP($B1878,Stats!$A$2:$AA$19,27,FALSE),""))</f>
        <v/>
      </c>
      <c r="BO1878" s="46" t="str">
        <f>IF(ISNUMBER(VLOOKUP($B1878,Stats!$A$2:$AA$19,2,FALSE))=FALSE,"",IF(ISNUMBER(#REF!),(#REF!-VLOOKUP($B1878,Stats!$A$2:$AA$19,14,FALSE))/VLOOKUP($B1878,Stats!$A$2:$AB$19,28,FALSE),""))</f>
        <v/>
      </c>
      <c r="BP1878" s="46"/>
      <c r="BQ1878" s="46">
        <f>IF(ISNUMBER(VLOOKUP($B1878,Stats!$A$2:$AA$19,2,FALSE))=FALSE,"",IF(ISNUMBER(BM1878),BM1878,(VLOOKUP($B1878,Stats!$A$2:$AT$19,46,FALSE)-VLOOKUP($B1878,Stats!$A$2:$AA$19,12,FALSE))/VLOOKUP($B1878,Stats!$A$2:$AA$19,26,FALSE)))</f>
        <v>0.63186865463331121</v>
      </c>
      <c r="BR1878" s="51">
        <f t="shared" si="395"/>
        <v>0.63186865463331121</v>
      </c>
      <c r="BS1878" s="32" t="str">
        <f t="shared" si="390"/>
        <v>14078_201422</v>
      </c>
      <c r="BT1878" s="53">
        <f t="shared" si="391"/>
        <v>-0.15391894420027183</v>
      </c>
    </row>
    <row r="1879" spans="1:72" x14ac:dyDescent="0.15">
      <c r="A1879" s="16">
        <v>14078</v>
      </c>
      <c r="B1879" s="17">
        <v>201423</v>
      </c>
      <c r="C1879" s="3">
        <v>0</v>
      </c>
      <c r="D1879" s="23">
        <v>0.13395892832857337</v>
      </c>
      <c r="E1879" s="18">
        <v>1.51739296835355E-2</v>
      </c>
      <c r="F1879" s="24">
        <v>8</v>
      </c>
      <c r="G1879" s="24">
        <v>2</v>
      </c>
      <c r="H1879" s="20">
        <v>1.848831682844973E-2</v>
      </c>
      <c r="I1879" s="20">
        <v>-1.018672920346414E-2</v>
      </c>
      <c r="J1879" s="24">
        <v>7</v>
      </c>
      <c r="K1879" s="24">
        <v>1</v>
      </c>
      <c r="L1879" s="20">
        <v>3.9939140357550418E-2</v>
      </c>
      <c r="M1879" s="20">
        <v>-1.2202345693638206E-2</v>
      </c>
      <c r="N1879" s="19">
        <v>0.84409999999999996</v>
      </c>
      <c r="O1879" s="19">
        <v>1.1260672358591248</v>
      </c>
      <c r="P1879" s="25">
        <v>41956</v>
      </c>
      <c r="Q1879" s="20">
        <v>-1.2202345693638206E-2</v>
      </c>
      <c r="R1879" s="25">
        <v>41957</v>
      </c>
      <c r="S1879" s="25">
        <f>IF(ISNUMBER(R1879),VLOOKUP(B1879,Index!$B$3:$AB$18,27,FALSE),"")</f>
        <v>41956</v>
      </c>
      <c r="T1879" s="25">
        <f>IF(ISNUMBER($R1879),VLOOKUP($B1879,Index!$B$21:$AB$36,27,FALSE),"")</f>
        <v>41954</v>
      </c>
      <c r="U1879" s="25">
        <f>IF(ISNUMBER($R1879),VLOOKUP($B1879,Index!$B$39:$AB$54,27,FALSE),"")</f>
        <v>41957</v>
      </c>
      <c r="W1879" s="18">
        <v>4.018767849857201</v>
      </c>
      <c r="X1879" s="19">
        <v>0.8</v>
      </c>
      <c r="Y1879" s="18">
        <v>0.28790507313126096</v>
      </c>
      <c r="Z1879" s="19">
        <f t="shared" si="392"/>
        <v>1</v>
      </c>
      <c r="AA1879" s="21">
        <v>10.978129262344531</v>
      </c>
      <c r="AB1879" s="3">
        <v>0</v>
      </c>
      <c r="AC1879" s="18">
        <v>16.150495031045871</v>
      </c>
      <c r="AD1879" s="19">
        <v>0.64000000000000012</v>
      </c>
      <c r="AE1879" s="18">
        <v>8.2889331134716721E-2</v>
      </c>
      <c r="AF1879" s="19">
        <f t="shared" si="393"/>
        <v>1</v>
      </c>
      <c r="AG1879" s="21">
        <v>120.51932210074527</v>
      </c>
      <c r="AH1879" s="3">
        <v>0</v>
      </c>
      <c r="AK1879" t="str">
        <f t="shared" si="397"/>
        <v/>
      </c>
      <c r="AL1879" t="str">
        <f t="shared" si="397"/>
        <v/>
      </c>
      <c r="AM1879">
        <f t="shared" si="397"/>
        <v>10.978129262344531</v>
      </c>
      <c r="AN1879" t="str">
        <f t="shared" si="397"/>
        <v/>
      </c>
      <c r="AO1879" t="str">
        <f t="shared" si="397"/>
        <v/>
      </c>
      <c r="AP1879" t="str">
        <f t="shared" si="397"/>
        <v/>
      </c>
      <c r="AQ1879" t="str">
        <f t="shared" si="397"/>
        <v/>
      </c>
      <c r="AR1879" t="str">
        <f t="shared" si="397"/>
        <v/>
      </c>
      <c r="AS1879" t="str">
        <f t="shared" si="397"/>
        <v/>
      </c>
      <c r="AT1879" t="str">
        <f t="shared" si="397"/>
        <v/>
      </c>
      <c r="AU1879" t="str">
        <f t="shared" si="397"/>
        <v/>
      </c>
      <c r="AV1879" t="str">
        <f t="shared" si="397"/>
        <v/>
      </c>
      <c r="AW1879" t="str">
        <f t="shared" si="397"/>
        <v/>
      </c>
      <c r="AX1879" t="str">
        <f t="shared" si="397"/>
        <v/>
      </c>
      <c r="AZ1879" s="46">
        <f>IF(ISNUMBER(VLOOKUP($B1879,Stats!$A$2:$AA$19,2,FALSE))=FALSE,"",IF(ISNUMBER(W1879),(W1879-VLOOKUP($B1879,Stats!$A$2:$AA$19,2,FALSE))/VLOOKUP($B1879,Stats!$A$2:$AA$19,16,FALSE),""))</f>
        <v>5.3026826518314376</v>
      </c>
      <c r="BA1879" s="46">
        <f>IF(ISNUMBER(VLOOKUP($B1879,Stats!$A$2:$AA$19,2,FALSE))=FALSE,"",IF(ISNUMBER(X1879),(X1879-VLOOKUP($B1879,Stats!$A$2:$AA$19,3,FALSE))/VLOOKUP($B1879,Stats!$A$2:$AA$19,17,FALSE),""))</f>
        <v>1.7050365622291381</v>
      </c>
      <c r="BB1879" s="46"/>
      <c r="BC1879" s="46"/>
      <c r="BD1879" s="44">
        <f t="shared" si="389"/>
        <v>2.3525182811145688</v>
      </c>
      <c r="BE1879" s="46">
        <f>IF(ISNUMBER(VLOOKUP($B1879,Stats!$A$2:$AA$19,2,FALSE))=FALSE,"",IF(ISNUMBER(Y1879),(Y1879-VLOOKUP($B1879,Stats!$A$2:$AA$19,5,FALSE))/VLOOKUP($B1879,Stats!$A$2:$AA$19,19,FALSE),""))</f>
        <v>1.455999457156661</v>
      </c>
      <c r="BF1879" s="46"/>
      <c r="BG1879" s="46"/>
      <c r="BH1879" s="46">
        <f>IF(ISNUMBER(VLOOKUP($B1879,Stats!$A$2:$AA$19,2,FALSE))=FALSE,"",IF(ISNUMBER(Z1879),(Z1879-VLOOKUP($B1879,Stats!$A$2:$AA$19,8,FALSE))/VLOOKUP($B1879,Stats!$A$2:$AA$19,22,FALSE),""))</f>
        <v>-0.39509019437688425</v>
      </c>
      <c r="BI1879" s="46" t="str">
        <f>IF(ISNUMBER(VLOOKUP($B1879,Stats!$A$2:$AA$19,2,FALSE))=FALSE,"",IF(ISNUMBER(#REF!),(#REF!-VLOOKUP($B1879,Stats!$A$2:$AA$19,9,FALSE))/VLOOKUP($B1879,Stats!$A$2:$AA$19,23,FALSE),""))</f>
        <v/>
      </c>
      <c r="BJ1879" s="46" t="str">
        <f>IF(ISNUMBER(VLOOKUP($B1879,Stats!$A$2:$AA$19,2,FALSE))=FALSE,"",IF(ISNUMBER(#REF!),(#REF!-VLOOKUP($B1879,Stats!$A$2:$AA$19,10,FALSE))/VLOOKUP($B1879,Stats!$A$2:$AA$19,24,FALSE),""))</f>
        <v/>
      </c>
      <c r="BK1879" s="44">
        <f t="shared" si="394"/>
        <v>-1.137726678322728</v>
      </c>
      <c r="BL1879" s="46" t="str">
        <f>IF(ISNUMBER(VLOOKUP($B1879,Stats!$A$2:$AA$19,2,FALSE))=FALSE,"",IF(ISNUMBER(#REF!),(#REF!-VLOOKUP($B1879,Stats!$A$2:$AA$19,11,FALSE))/VLOOKUP($B1879,Stats!$A$2:$AA$19,25,FALSE),""))</f>
        <v/>
      </c>
      <c r="BM1879" s="46">
        <f>IF(ISNUMBER(VLOOKUP($B1879,Stats!$A$2:$AA$19,2,FALSE))=FALSE,"",IF(ISNUMBER(AA1879),(AA1879-VLOOKUP($B1879,Stats!$A$2:$AA$19,12,FALSE))/VLOOKUP($B1879,Stats!$A$2:$AA$19,26,FALSE),""))</f>
        <v>1.2802874780354467</v>
      </c>
      <c r="BN1879" s="46" t="str">
        <f>IF(ISNUMBER(VLOOKUP($B1879,Stats!$A$2:$AA$19,2,FALSE))=FALSE,"",IF(ISNUMBER(#REF!),(#REF!-VLOOKUP($B1879,Stats!$A$2:$AA$19,13,FALSE))/VLOOKUP($B1879,Stats!$A$2:$AA$19,27,FALSE),""))</f>
        <v/>
      </c>
      <c r="BO1879" s="46" t="str">
        <f>IF(ISNUMBER(VLOOKUP($B1879,Stats!$A$2:$AA$19,2,FALSE))=FALSE,"",IF(ISNUMBER(#REF!),(#REF!-VLOOKUP($B1879,Stats!$A$2:$AA$19,14,FALSE))/VLOOKUP($B1879,Stats!$A$2:$AB$19,28,FALSE),""))</f>
        <v/>
      </c>
      <c r="BP1879" s="46"/>
      <c r="BQ1879" s="46">
        <f>IF(ISNUMBER(VLOOKUP($B1879,Stats!$A$2:$AA$19,2,FALSE))=FALSE,"",IF(ISNUMBER(BM1879),BM1879,(VLOOKUP($B1879,Stats!$A$2:$AT$19,46,FALSE)-VLOOKUP($B1879,Stats!$A$2:$AA$19,12,FALSE))/VLOOKUP($B1879,Stats!$A$2:$AA$19,26,FALSE)))</f>
        <v>1.2802874780354467</v>
      </c>
      <c r="BR1879" s="51">
        <f t="shared" si="395"/>
        <v>1.2802874780354467</v>
      </c>
      <c r="BS1879" s="32" t="str">
        <f t="shared" si="390"/>
        <v>14078_201423</v>
      </c>
      <c r="BT1879" s="53">
        <f t="shared" si="391"/>
        <v>4.3925144836366337E-2</v>
      </c>
    </row>
    <row r="1880" spans="1:72" x14ac:dyDescent="0.15">
      <c r="A1880" s="16">
        <v>14078</v>
      </c>
      <c r="B1880" s="17">
        <v>201424</v>
      </c>
      <c r="C1880" s="3">
        <v>0</v>
      </c>
      <c r="D1880" s="23">
        <v>2.8304149676181334E-2</v>
      </c>
      <c r="E1880" s="18">
        <v>2.6454850243637064E-2</v>
      </c>
      <c r="F1880" s="24">
        <v>7</v>
      </c>
      <c r="G1880" s="24">
        <v>3</v>
      </c>
      <c r="H1880" s="20">
        <v>1.862093902715678E-2</v>
      </c>
      <c r="I1880" s="20">
        <v>-3.3072572081095375E-2</v>
      </c>
      <c r="J1880" s="24">
        <v>7</v>
      </c>
      <c r="K1880" s="24">
        <v>3</v>
      </c>
      <c r="L1880" s="20">
        <v>3.0442919525888845E-2</v>
      </c>
      <c r="M1880" s="20">
        <v>-4.4135284240825023E-2</v>
      </c>
      <c r="N1880" s="19">
        <v>0.85740000000000005</v>
      </c>
      <c r="O1880" s="19">
        <v>1.0757841907151819</v>
      </c>
      <c r="P1880" s="25">
        <v>41971</v>
      </c>
      <c r="Q1880" s="20">
        <v>-5.4328732747804254E-2</v>
      </c>
      <c r="R1880" s="25">
        <v>41962</v>
      </c>
      <c r="S1880" s="25">
        <f>IF(ISNUMBER(R1880),VLOOKUP(B1880,Index!$B$3:$AB$18,27,FALSE),"")</f>
        <v>41963</v>
      </c>
      <c r="T1880" s="25">
        <f>IF(ISNUMBER($R1880),VLOOKUP($B1880,Index!$B$21:$AB$36,27,FALSE),"")</f>
        <v>41963</v>
      </c>
      <c r="U1880" s="25">
        <f>IF(ISNUMBER($R1880),VLOOKUP($B1880,Index!$B$39:$AB$54,27,FALSE),"")</f>
        <v>41963</v>
      </c>
      <c r="W1880" s="18">
        <v>0.84912449028544001</v>
      </c>
      <c r="X1880" s="19">
        <v>0.7</v>
      </c>
      <c r="Y1880" s="18">
        <v>0.50194549157132096</v>
      </c>
      <c r="Z1880" s="19">
        <f t="shared" si="392"/>
        <v>1</v>
      </c>
      <c r="AA1880" s="21">
        <v>0.52097938318513926</v>
      </c>
      <c r="AB1880" s="3">
        <v>0</v>
      </c>
      <c r="AC1880" s="18">
        <v>0.72101240000250832</v>
      </c>
      <c r="AD1880" s="19">
        <v>0.48999999999999994</v>
      </c>
      <c r="AE1880" s="18">
        <v>0.25194927650877502</v>
      </c>
      <c r="AF1880" s="19">
        <f t="shared" si="393"/>
        <v>1</v>
      </c>
      <c r="AG1880" s="21">
        <v>0.27141951770396816</v>
      </c>
      <c r="AH1880" s="3">
        <v>0</v>
      </c>
      <c r="AK1880" t="str">
        <f t="shared" si="397"/>
        <v/>
      </c>
      <c r="AL1880" t="str">
        <f t="shared" si="397"/>
        <v/>
      </c>
      <c r="AM1880" t="str">
        <f t="shared" si="397"/>
        <v/>
      </c>
      <c r="AN1880">
        <f t="shared" si="397"/>
        <v>0.52097938318513926</v>
      </c>
      <c r="AO1880" t="str">
        <f t="shared" si="397"/>
        <v/>
      </c>
      <c r="AP1880" t="str">
        <f t="shared" si="397"/>
        <v/>
      </c>
      <c r="AQ1880" t="str">
        <f t="shared" si="397"/>
        <v/>
      </c>
      <c r="AR1880" t="str">
        <f t="shared" si="397"/>
        <v/>
      </c>
      <c r="AS1880" t="str">
        <f t="shared" si="397"/>
        <v/>
      </c>
      <c r="AT1880" t="str">
        <f t="shared" si="397"/>
        <v/>
      </c>
      <c r="AU1880" t="str">
        <f t="shared" si="397"/>
        <v/>
      </c>
      <c r="AV1880" t="str">
        <f t="shared" si="397"/>
        <v/>
      </c>
      <c r="AW1880" t="str">
        <f t="shared" si="397"/>
        <v/>
      </c>
      <c r="AX1880" t="str">
        <f t="shared" si="397"/>
        <v/>
      </c>
      <c r="AZ1880" s="46">
        <f>IF(ISNUMBER(VLOOKUP($B1880,Stats!$A$2:$AA$19,2,FALSE))=FALSE,"",IF(ISNUMBER(W1880),(W1880-VLOOKUP($B1880,Stats!$A$2:$AA$19,2,FALSE))/VLOOKUP($B1880,Stats!$A$2:$AA$19,16,FALSE),""))</f>
        <v>-0.30647358764538768</v>
      </c>
      <c r="BA1880" s="46">
        <f>IF(ISNUMBER(VLOOKUP($B1880,Stats!$A$2:$AA$19,2,FALSE))=FALSE,"",IF(ISNUMBER(X1880),(X1880-VLOOKUP($B1880,Stats!$A$2:$AA$19,3,FALSE))/VLOOKUP($B1880,Stats!$A$2:$AA$19,17,FALSE),""))</f>
        <v>-0.21041933953921216</v>
      </c>
      <c r="BB1880" s="46"/>
      <c r="BC1880" s="46"/>
      <c r="BD1880" s="44">
        <f t="shared" si="389"/>
        <v>-0.25844646359229995</v>
      </c>
      <c r="BE1880" s="46">
        <f>IF(ISNUMBER(VLOOKUP($B1880,Stats!$A$2:$AA$19,2,FALSE))=FALSE,"",IF(ISNUMBER(Y1880),(Y1880-VLOOKUP($B1880,Stats!$A$2:$AA$19,5,FALSE))/VLOOKUP($B1880,Stats!$A$2:$AA$19,19,FALSE),""))</f>
        <v>4.3578289771293939</v>
      </c>
      <c r="BF1880" s="46"/>
      <c r="BG1880" s="46"/>
      <c r="BH1880" s="46">
        <f>IF(ISNUMBER(VLOOKUP($B1880,Stats!$A$2:$AA$19,2,FALSE))=FALSE,"",IF(ISNUMBER(Z1880),(Z1880-VLOOKUP($B1880,Stats!$A$2:$AA$19,8,FALSE))/VLOOKUP($B1880,Stats!$A$2:$AA$19,22,FALSE),""))</f>
        <v>-0.47935479253396501</v>
      </c>
      <c r="BI1880" s="46" t="str">
        <f>IF(ISNUMBER(VLOOKUP($B1880,Stats!$A$2:$AA$19,2,FALSE))=FALSE,"",IF(ISNUMBER(#REF!),(#REF!-VLOOKUP($B1880,Stats!$A$2:$AA$19,9,FALSE))/VLOOKUP($B1880,Stats!$A$2:$AA$19,23,FALSE),""))</f>
        <v/>
      </c>
      <c r="BJ1880" s="46" t="str">
        <f>IF(ISNUMBER(VLOOKUP($B1880,Stats!$A$2:$AA$19,2,FALSE))=FALSE,"",IF(ISNUMBER(#REF!),(#REF!-VLOOKUP($B1880,Stats!$A$2:$AA$19,10,FALSE))/VLOOKUP($B1880,Stats!$A$2:$AA$19,24,FALSE),""))</f>
        <v/>
      </c>
      <c r="BK1880" s="44">
        <f t="shared" si="394"/>
        <v>-2.2438064377601892</v>
      </c>
      <c r="BL1880" s="46" t="str">
        <f>IF(ISNUMBER(VLOOKUP($B1880,Stats!$A$2:$AA$19,2,FALSE))=FALSE,"",IF(ISNUMBER(#REF!),(#REF!-VLOOKUP($B1880,Stats!$A$2:$AA$19,11,FALSE))/VLOOKUP($B1880,Stats!$A$2:$AA$19,25,FALSE),""))</f>
        <v/>
      </c>
      <c r="BM1880" s="46">
        <f>IF(ISNUMBER(VLOOKUP($B1880,Stats!$A$2:$AA$19,2,FALSE))=FALSE,"",IF(ISNUMBER(AA1880),(AA1880-VLOOKUP($B1880,Stats!$A$2:$AA$19,12,FALSE))/VLOOKUP($B1880,Stats!$A$2:$AA$19,26,FALSE),""))</f>
        <v>-0.68560748158019214</v>
      </c>
      <c r="BN1880" s="46" t="str">
        <f>IF(ISNUMBER(VLOOKUP($B1880,Stats!$A$2:$AA$19,2,FALSE))=FALSE,"",IF(ISNUMBER(#REF!),(#REF!-VLOOKUP($B1880,Stats!$A$2:$AA$19,13,FALSE))/VLOOKUP($B1880,Stats!$A$2:$AA$19,27,FALSE),""))</f>
        <v/>
      </c>
      <c r="BO1880" s="46" t="str">
        <f>IF(ISNUMBER(VLOOKUP($B1880,Stats!$A$2:$AA$19,2,FALSE))=FALSE,"",IF(ISNUMBER(#REF!),(#REF!-VLOOKUP($B1880,Stats!$A$2:$AA$19,14,FALSE))/VLOOKUP($B1880,Stats!$A$2:$AB$19,28,FALSE),""))</f>
        <v/>
      </c>
      <c r="BP1880" s="46"/>
      <c r="BQ1880" s="46">
        <f>IF(ISNUMBER(VLOOKUP($B1880,Stats!$A$2:$AA$19,2,FALSE))=FALSE,"",IF(ISNUMBER(BM1880),BM1880,(VLOOKUP($B1880,Stats!$A$2:$AT$19,46,FALSE)-VLOOKUP($B1880,Stats!$A$2:$AA$19,12,FALSE))/VLOOKUP($B1880,Stats!$A$2:$AA$19,26,FALSE)))</f>
        <v>-0.68560748158019214</v>
      </c>
      <c r="BR1880" s="51">
        <f t="shared" si="395"/>
        <v>-0.68560748158019214</v>
      </c>
      <c r="BS1880" s="32" t="str">
        <f t="shared" si="390"/>
        <v>14078_201424</v>
      </c>
      <c r="BT1880" s="53">
        <f t="shared" si="391"/>
        <v>-1.5350946516906121</v>
      </c>
    </row>
    <row r="1881" spans="1:72" x14ac:dyDescent="0.15">
      <c r="A1881" s="16">
        <v>14078</v>
      </c>
      <c r="B1881" s="17">
        <v>201425</v>
      </c>
      <c r="C1881" s="3">
        <v>0</v>
      </c>
      <c r="D1881" s="23">
        <v>2.3093072078376409E-2</v>
      </c>
      <c r="E1881" s="18">
        <v>6.3544092500475588E-2</v>
      </c>
      <c r="F1881" s="24">
        <v>7</v>
      </c>
      <c r="G1881" s="24">
        <v>3</v>
      </c>
      <c r="H1881" s="20">
        <v>3.0330852464972895E-2</v>
      </c>
      <c r="I1881" s="20">
        <v>-5.6630324207111817E-2</v>
      </c>
      <c r="J1881" s="24">
        <v>3</v>
      </c>
      <c r="K1881" s="24">
        <v>1</v>
      </c>
      <c r="L1881" s="20">
        <v>8.3302110653178385E-2</v>
      </c>
      <c r="M1881" s="20">
        <v>-0.16025170424750923</v>
      </c>
      <c r="N1881" s="19">
        <v>0.95350000000000001</v>
      </c>
      <c r="O1881" s="19">
        <v>1.1015480591497226</v>
      </c>
      <c r="P1881" s="25">
        <v>41982</v>
      </c>
      <c r="Q1881" s="20">
        <v>-0.16025170424750923</v>
      </c>
      <c r="R1881" s="25">
        <v>41983</v>
      </c>
      <c r="S1881" s="25">
        <f>IF(ISNUMBER(R1881),VLOOKUP(B1881,Index!$B$3:$AB$18,27,FALSE),"")</f>
        <v>41982</v>
      </c>
      <c r="T1881" s="25">
        <f>IF(ISNUMBER($R1881),VLOOKUP($B1881,Index!$B$21:$AB$36,27,FALSE),"")</f>
        <v>41982</v>
      </c>
      <c r="U1881" s="25">
        <f>IF(ISNUMBER($R1881),VLOOKUP($B1881,Index!$B$39:$AB$54,27,FALSE),"")</f>
        <v>41982</v>
      </c>
      <c r="W1881" s="18">
        <v>0.69279216235129226</v>
      </c>
      <c r="X1881" s="19">
        <v>0.7</v>
      </c>
      <c r="Y1881" s="18">
        <v>1.2056643848995621</v>
      </c>
      <c r="Z1881" s="19">
        <f t="shared" si="392"/>
        <v>1</v>
      </c>
      <c r="AA1881" s="21">
        <v>0.1441050014838475</v>
      </c>
      <c r="AB1881" s="3">
        <v>0</v>
      </c>
      <c r="AC1881" s="18">
        <v>0.47996098021537931</v>
      </c>
      <c r="AD1881" s="19">
        <v>0.48999999999999994</v>
      </c>
      <c r="AE1881" s="18">
        <v>1.4536266090152394</v>
      </c>
      <c r="AF1881" s="19">
        <f t="shared" si="393"/>
        <v>1</v>
      </c>
      <c r="AG1881" s="21">
        <v>2.076625145265969E-2</v>
      </c>
      <c r="AH1881" s="3">
        <v>0</v>
      </c>
      <c r="AK1881" t="str">
        <f t="shared" si="397"/>
        <v/>
      </c>
      <c r="AL1881" t="str">
        <f t="shared" si="397"/>
        <v/>
      </c>
      <c r="AM1881" t="str">
        <f t="shared" si="397"/>
        <v/>
      </c>
      <c r="AN1881" t="str">
        <f t="shared" si="397"/>
        <v/>
      </c>
      <c r="AO1881">
        <f t="shared" si="397"/>
        <v>0.1441050014838475</v>
      </c>
      <c r="AP1881" t="str">
        <f t="shared" si="397"/>
        <v/>
      </c>
      <c r="AQ1881" t="str">
        <f t="shared" si="397"/>
        <v/>
      </c>
      <c r="AR1881" t="str">
        <f t="shared" si="397"/>
        <v/>
      </c>
      <c r="AS1881" t="str">
        <f t="shared" si="397"/>
        <v/>
      </c>
      <c r="AT1881" t="str">
        <f t="shared" si="397"/>
        <v/>
      </c>
      <c r="AU1881" t="str">
        <f t="shared" si="397"/>
        <v/>
      </c>
      <c r="AV1881" t="str">
        <f t="shared" si="397"/>
        <v/>
      </c>
      <c r="AW1881" t="str">
        <f t="shared" si="397"/>
        <v/>
      </c>
      <c r="AX1881" t="str">
        <f t="shared" si="397"/>
        <v/>
      </c>
      <c r="AZ1881" s="46">
        <f>IF(ISNUMBER(VLOOKUP($B1881,Stats!$A$2:$AA$19,2,FALSE))=FALSE,"",IF(ISNUMBER(W1881),(W1881-VLOOKUP($B1881,Stats!$A$2:$AA$19,2,FALSE))/VLOOKUP($B1881,Stats!$A$2:$AA$19,16,FALSE),""))</f>
        <v>-0.17149292826865084</v>
      </c>
      <c r="BA1881" s="46">
        <f>IF(ISNUMBER(VLOOKUP($B1881,Stats!$A$2:$AA$19,2,FALSE))=FALSE,"",IF(ISNUMBER(X1881),(X1881-VLOOKUP($B1881,Stats!$A$2:$AA$19,3,FALSE))/VLOOKUP($B1881,Stats!$A$2:$AA$19,17,FALSE),""))</f>
        <v>0.52844508262562895</v>
      </c>
      <c r="BB1881" s="46"/>
      <c r="BC1881" s="46"/>
      <c r="BD1881" s="44">
        <f t="shared" si="389"/>
        <v>0.17847607717848907</v>
      </c>
      <c r="BE1881" s="46">
        <f>IF(ISNUMBER(VLOOKUP($B1881,Stats!$A$2:$AA$19,2,FALSE))=FALSE,"",IF(ISNUMBER(Y1881),(Y1881-VLOOKUP($B1881,Stats!$A$2:$AA$19,5,FALSE))/VLOOKUP($B1881,Stats!$A$2:$AA$19,19,FALSE),""))</f>
        <v>4.201016197574674</v>
      </c>
      <c r="BF1881" s="46"/>
      <c r="BG1881" s="46"/>
      <c r="BH1881" s="46">
        <f>IF(ISNUMBER(VLOOKUP($B1881,Stats!$A$2:$AA$19,2,FALSE))=FALSE,"",IF(ISNUMBER(Z1881),(Z1881-VLOOKUP($B1881,Stats!$A$2:$AA$19,8,FALSE))/VLOOKUP($B1881,Stats!$A$2:$AA$19,22,FALSE),""))</f>
        <v>0.47020268241895136</v>
      </c>
      <c r="BI1881" s="46" t="str">
        <f>IF(ISNUMBER(VLOOKUP($B1881,Stats!$A$2:$AA$19,2,FALSE))=FALSE,"",IF(ISNUMBER(#REF!),(#REF!-VLOOKUP($B1881,Stats!$A$2:$AA$19,9,FALSE))/VLOOKUP($B1881,Stats!$A$2:$AA$19,23,FALSE),""))</f>
        <v/>
      </c>
      <c r="BJ1881" s="46" t="str">
        <f>IF(ISNUMBER(VLOOKUP($B1881,Stats!$A$2:$AA$19,2,FALSE))=FALSE,"",IF(ISNUMBER(#REF!),(#REF!-VLOOKUP($B1881,Stats!$A$2:$AA$19,10,FALSE))/VLOOKUP($B1881,Stats!$A$2:$AA$19,24,FALSE),""))</f>
        <v/>
      </c>
      <c r="BK1881" s="44">
        <f t="shared" si="394"/>
        <v>-1.9589391952743143</v>
      </c>
      <c r="BL1881" s="46" t="str">
        <f>IF(ISNUMBER(VLOOKUP($B1881,Stats!$A$2:$AA$19,2,FALSE))=FALSE,"",IF(ISNUMBER(#REF!),(#REF!-VLOOKUP($B1881,Stats!$A$2:$AA$19,11,FALSE))/VLOOKUP($B1881,Stats!$A$2:$AA$19,25,FALSE),""))</f>
        <v/>
      </c>
      <c r="BM1881" s="46">
        <f>IF(ISNUMBER(VLOOKUP($B1881,Stats!$A$2:$AA$19,2,FALSE))=FALSE,"",IF(ISNUMBER(AA1881),(AA1881-VLOOKUP($B1881,Stats!$A$2:$AA$19,12,FALSE))/VLOOKUP($B1881,Stats!$A$2:$AA$19,26,FALSE),""))</f>
        <v>-0.75549226214128673</v>
      </c>
      <c r="BN1881" s="46" t="str">
        <f>IF(ISNUMBER(VLOOKUP($B1881,Stats!$A$2:$AA$19,2,FALSE))=FALSE,"",IF(ISNUMBER(#REF!),(#REF!-VLOOKUP($B1881,Stats!$A$2:$AA$19,13,FALSE))/VLOOKUP($B1881,Stats!$A$2:$AA$19,27,FALSE),""))</f>
        <v/>
      </c>
      <c r="BO1881" s="46" t="str">
        <f>IF(ISNUMBER(VLOOKUP($B1881,Stats!$A$2:$AA$19,2,FALSE))=FALSE,"",IF(ISNUMBER(#REF!),(#REF!-VLOOKUP($B1881,Stats!$A$2:$AA$19,14,FALSE))/VLOOKUP($B1881,Stats!$A$2:$AB$19,28,FALSE),""))</f>
        <v/>
      </c>
      <c r="BP1881" s="46"/>
      <c r="BQ1881" s="46">
        <f>IF(ISNUMBER(VLOOKUP($B1881,Stats!$A$2:$AA$19,2,FALSE))=FALSE,"",IF(ISNUMBER(BM1881),BM1881,(VLOOKUP($B1881,Stats!$A$2:$AT$19,46,FALSE)-VLOOKUP($B1881,Stats!$A$2:$AA$19,12,FALSE))/VLOOKUP($B1881,Stats!$A$2:$AA$19,26,FALSE)))</f>
        <v>-0.75549226214128673</v>
      </c>
      <c r="BR1881" s="51">
        <f t="shared" si="395"/>
        <v>-0.75549226214128673</v>
      </c>
      <c r="BS1881" s="32" t="str">
        <f t="shared" si="390"/>
        <v>14078_201425</v>
      </c>
      <c r="BT1881" s="53">
        <f t="shared" si="391"/>
        <v>-1.2907667541571479</v>
      </c>
    </row>
    <row r="1882" spans="1:72" x14ac:dyDescent="0.15">
      <c r="A1882" s="16">
        <v>14078</v>
      </c>
      <c r="B1882" s="17">
        <v>201426</v>
      </c>
      <c r="C1882" s="3">
        <v>0</v>
      </c>
      <c r="D1882" s="23">
        <v>0.25752393980848143</v>
      </c>
      <c r="E1882" s="18">
        <v>4.6601719473914845E-2</v>
      </c>
      <c r="F1882" s="24">
        <v>5</v>
      </c>
      <c r="G1882" s="24">
        <v>5</v>
      </c>
      <c r="H1882" s="20">
        <v>6.1726408871475333E-2</v>
      </c>
      <c r="I1882" s="20">
        <v>-1.3488125538402684E-2</v>
      </c>
      <c r="J1882" s="24">
        <v>2</v>
      </c>
      <c r="K1882" s="24">
        <v>3</v>
      </c>
      <c r="L1882" s="20">
        <v>0.11239449133718349</v>
      </c>
      <c r="M1882" s="20">
        <v>-3.7117491499811028E-2</v>
      </c>
      <c r="N1882" s="19">
        <v>1.1031</v>
      </c>
      <c r="O1882" s="19">
        <v>1.2642979942693409</v>
      </c>
      <c r="P1882" s="25">
        <v>41999</v>
      </c>
      <c r="Q1882" s="20">
        <v>-6.063468077068368E-2</v>
      </c>
      <c r="R1882" s="25">
        <v>41997</v>
      </c>
      <c r="S1882" s="25">
        <f>IF(ISNUMBER(R1882),VLOOKUP(B1882,Index!$B$3:$AB$18,27,FALSE),"")</f>
        <v>41997</v>
      </c>
      <c r="T1882" s="25">
        <f>IF(ISNUMBER($R1882),VLOOKUP($B1882,Index!$B$21:$AB$36,27,FALSE),"")</f>
        <v>41996</v>
      </c>
      <c r="U1882" s="25">
        <f>IF(ISNUMBER($R1882),VLOOKUP($B1882,Index!$B$39:$AB$54,27,FALSE),"")</f>
        <v>41996</v>
      </c>
      <c r="W1882" s="18">
        <v>7.7257181942544424</v>
      </c>
      <c r="X1882" s="19">
        <v>0.5</v>
      </c>
      <c r="Y1882" s="18">
        <v>0.88420545850676779</v>
      </c>
      <c r="Z1882" s="19">
        <f t="shared" si="392"/>
        <v>0</v>
      </c>
      <c r="AA1882" s="21">
        <v>4.2471393686794494</v>
      </c>
      <c r="AB1882" s="3">
        <v>0</v>
      </c>
      <c r="AC1882" s="18">
        <v>59.686721617034124</v>
      </c>
      <c r="AD1882" s="19">
        <v>0.25</v>
      </c>
      <c r="AE1882" s="18">
        <v>0.78181929285316343</v>
      </c>
      <c r="AF1882" s="19">
        <f t="shared" si="393"/>
        <v>0</v>
      </c>
      <c r="AG1882" s="21">
        <v>18.038192816986871</v>
      </c>
      <c r="AH1882" s="3">
        <v>0</v>
      </c>
      <c r="AK1882" t="str">
        <f t="shared" si="397"/>
        <v/>
      </c>
      <c r="AL1882" t="str">
        <f t="shared" si="397"/>
        <v/>
      </c>
      <c r="AM1882" t="str">
        <f t="shared" si="397"/>
        <v/>
      </c>
      <c r="AN1882" t="str">
        <f t="shared" si="397"/>
        <v/>
      </c>
      <c r="AO1882" t="str">
        <f t="shared" si="397"/>
        <v/>
      </c>
      <c r="AP1882">
        <f t="shared" si="397"/>
        <v>4.2471393686794494</v>
      </c>
      <c r="AQ1882" t="str">
        <f t="shared" si="397"/>
        <v/>
      </c>
      <c r="AR1882" t="str">
        <f t="shared" si="397"/>
        <v/>
      </c>
      <c r="AS1882" t="str">
        <f t="shared" si="397"/>
        <v/>
      </c>
      <c r="AT1882" t="str">
        <f t="shared" si="397"/>
        <v/>
      </c>
      <c r="AU1882" t="str">
        <f t="shared" si="397"/>
        <v/>
      </c>
      <c r="AV1882" t="str">
        <f t="shared" si="397"/>
        <v/>
      </c>
      <c r="AW1882" t="str">
        <f t="shared" si="397"/>
        <v/>
      </c>
      <c r="AX1882" t="str">
        <f t="shared" si="397"/>
        <v/>
      </c>
      <c r="AZ1882" s="46">
        <f>IF(ISNUMBER(VLOOKUP($B1882,Stats!$A$2:$AA$19,2,FALSE))=FALSE,"",IF(ISNUMBER(W1882),(W1882-VLOOKUP($B1882,Stats!$A$2:$AA$19,2,FALSE))/VLOOKUP($B1882,Stats!$A$2:$AA$19,16,FALSE),""))</f>
        <v>3.9510895691012582</v>
      </c>
      <c r="BA1882" s="46">
        <f>IF(ISNUMBER(VLOOKUP($B1882,Stats!$A$2:$AA$19,2,FALSE))=FALSE,"",IF(ISNUMBER(X1882),(X1882-VLOOKUP($B1882,Stats!$A$2:$AA$19,3,FALSE))/VLOOKUP($B1882,Stats!$A$2:$AA$19,17,FALSE),""))</f>
        <v>-0.59756231632346257</v>
      </c>
      <c r="BB1882" s="46"/>
      <c r="BC1882" s="46"/>
      <c r="BD1882" s="44">
        <f t="shared" si="389"/>
        <v>1.2012188418382688</v>
      </c>
      <c r="BE1882" s="46">
        <f>IF(ISNUMBER(VLOOKUP($B1882,Stats!$A$2:$AA$19,2,FALSE))=FALSE,"",IF(ISNUMBER(Y1882),(Y1882-VLOOKUP($B1882,Stats!$A$2:$AA$19,5,FALSE))/VLOOKUP($B1882,Stats!$A$2:$AA$19,19,FALSE),""))</f>
        <v>3.964894946123207</v>
      </c>
      <c r="BF1882" s="46"/>
      <c r="BG1882" s="46"/>
      <c r="BH1882" s="46">
        <f>IF(ISNUMBER(VLOOKUP($B1882,Stats!$A$2:$AA$19,2,FALSE))=FALSE,"",IF(ISNUMBER(Z1882),(Z1882-VLOOKUP($B1882,Stats!$A$2:$AA$19,8,FALSE))/VLOOKUP($B1882,Stats!$A$2:$AA$19,22,FALSE),""))</f>
        <v>-0.60316436580698729</v>
      </c>
      <c r="BI1882" s="46" t="str">
        <f>IF(ISNUMBER(VLOOKUP($B1882,Stats!$A$2:$AA$19,2,FALSE))=FALSE,"",IF(ISNUMBER(#REF!),(#REF!-VLOOKUP($B1882,Stats!$A$2:$AA$19,9,FALSE))/VLOOKUP($B1882,Stats!$A$2:$AA$19,23,FALSE),""))</f>
        <v/>
      </c>
      <c r="BJ1882" s="46" t="str">
        <f>IF(ISNUMBER(VLOOKUP($B1882,Stats!$A$2:$AA$19,2,FALSE))=FALSE,"",IF(ISNUMBER(#REF!),(#REF!-VLOOKUP($B1882,Stats!$A$2:$AA$19,10,FALSE))/VLOOKUP($B1882,Stats!$A$2:$AA$19,24,FALSE),""))</f>
        <v/>
      </c>
      <c r="BK1882" s="44">
        <f t="shared" si="394"/>
        <v>-2.2809493097420956</v>
      </c>
      <c r="BL1882" s="46" t="str">
        <f>IF(ISNUMBER(VLOOKUP($B1882,Stats!$A$2:$AA$19,2,FALSE))=FALSE,"",IF(ISNUMBER(#REF!),(#REF!-VLOOKUP($B1882,Stats!$A$2:$AA$19,11,FALSE))/VLOOKUP($B1882,Stats!$A$2:$AA$19,25,FALSE),""))</f>
        <v/>
      </c>
      <c r="BM1882" s="46">
        <f>IF(ISNUMBER(VLOOKUP($B1882,Stats!$A$2:$AA$19,2,FALSE))=FALSE,"",IF(ISNUMBER(AA1882),(AA1882-VLOOKUP($B1882,Stats!$A$2:$AA$19,12,FALSE))/VLOOKUP($B1882,Stats!$A$2:$AA$19,26,FALSE),""))</f>
        <v>0.38611436264440308</v>
      </c>
      <c r="BN1882" s="46" t="str">
        <f>IF(ISNUMBER(VLOOKUP($B1882,Stats!$A$2:$AA$19,2,FALSE))=FALSE,"",IF(ISNUMBER(#REF!),(#REF!-VLOOKUP($B1882,Stats!$A$2:$AA$19,13,FALSE))/VLOOKUP($B1882,Stats!$A$2:$AA$19,27,FALSE),""))</f>
        <v/>
      </c>
      <c r="BO1882" s="46" t="str">
        <f>IF(ISNUMBER(VLOOKUP($B1882,Stats!$A$2:$AA$19,2,FALSE))=FALSE,"",IF(ISNUMBER(#REF!),(#REF!-VLOOKUP($B1882,Stats!$A$2:$AA$19,14,FALSE))/VLOOKUP($B1882,Stats!$A$2:$AB$19,28,FALSE),""))</f>
        <v/>
      </c>
      <c r="BP1882" s="46"/>
      <c r="BQ1882" s="46">
        <f>IF(ISNUMBER(VLOOKUP($B1882,Stats!$A$2:$AA$19,2,FALSE))=FALSE,"",IF(ISNUMBER(BM1882),BM1882,(VLOOKUP($B1882,Stats!$A$2:$AT$19,46,FALSE)-VLOOKUP($B1882,Stats!$A$2:$AA$19,12,FALSE))/VLOOKUP($B1882,Stats!$A$2:$AA$19,26,FALSE)))</f>
        <v>0.38611436264440308</v>
      </c>
      <c r="BR1882" s="51">
        <f t="shared" si="395"/>
        <v>0.38611436264440308</v>
      </c>
      <c r="BS1882" s="32" t="str">
        <f t="shared" si="390"/>
        <v>14078_201426</v>
      </c>
      <c r="BT1882" s="53">
        <f t="shared" si="391"/>
        <v>-1.051102944948723</v>
      </c>
    </row>
    <row r="1883" spans="1:72" x14ac:dyDescent="0.15">
      <c r="A1883" s="16">
        <v>14078</v>
      </c>
      <c r="B1883" s="17">
        <v>201427</v>
      </c>
      <c r="C1883" s="3">
        <v>0</v>
      </c>
      <c r="D1883" s="23">
        <v>6.1735110144139238E-2</v>
      </c>
      <c r="E1883" s="18">
        <v>2.2028816742714667E-2</v>
      </c>
      <c r="F1883" s="24">
        <v>3</v>
      </c>
      <c r="G1883" s="24">
        <v>0</v>
      </c>
      <c r="H1883" s="20">
        <v>2.0326251507217785E-2</v>
      </c>
      <c r="I1883" s="20" t="s">
        <v>25</v>
      </c>
      <c r="J1883" s="24">
        <v>3</v>
      </c>
      <c r="K1883" s="24">
        <v>0</v>
      </c>
      <c r="L1883" s="20">
        <v>4.541745988577639E-2</v>
      </c>
      <c r="M1883" s="20">
        <v>4.1623309053069324E-3</v>
      </c>
      <c r="N1883" s="19">
        <v>1.1712</v>
      </c>
      <c r="O1883" s="19">
        <v>1.0156087408949011</v>
      </c>
      <c r="P1883" s="25">
        <v>42004</v>
      </c>
      <c r="Q1883" s="20">
        <v>0</v>
      </c>
      <c r="R1883" s="25">
        <v>42002</v>
      </c>
      <c r="S1883" s="25">
        <f>IF(ISNUMBER(R1883),VLOOKUP(B1883,Index!$B$3:$AB$18,27,FALSE),"")</f>
        <v>42002</v>
      </c>
      <c r="T1883" s="25">
        <f>IF(ISNUMBER($R1883),VLOOKUP($B1883,Index!$B$21:$AB$36,27,FALSE),"")</f>
        <v>42003</v>
      </c>
      <c r="U1883" s="25">
        <f>IF(ISNUMBER($R1883),VLOOKUP($B1883,Index!$B$39:$AB$54,27,FALSE),"")</f>
        <v>42003</v>
      </c>
      <c r="W1883" s="18">
        <v>7.4082132172967086</v>
      </c>
      <c r="X1883" s="19">
        <v>1</v>
      </c>
      <c r="Y1883" s="18">
        <v>0.41796741039257856</v>
      </c>
      <c r="Z1883" s="19">
        <f t="shared" si="392"/>
        <v>0</v>
      </c>
      <c r="AA1883" s="21" t="s">
        <v>25</v>
      </c>
      <c r="AB1883" s="3">
        <v>0</v>
      </c>
      <c r="AC1883" s="18">
        <v>54.881623072929649</v>
      </c>
      <c r="AD1883" s="19">
        <v>1</v>
      </c>
      <c r="AE1883" s="18">
        <v>0.17469675615027819</v>
      </c>
      <c r="AF1883" s="19">
        <f t="shared" si="393"/>
        <v>0</v>
      </c>
      <c r="AG1883" s="21" t="s">
        <v>25</v>
      </c>
      <c r="AH1883" s="3">
        <v>0</v>
      </c>
      <c r="AK1883" t="str">
        <f t="shared" ref="AK1883:AX1892" si="398">IF($B1883=AK$2,$AA1883,"")</f>
        <v/>
      </c>
      <c r="AL1883" t="str">
        <f t="shared" si="398"/>
        <v/>
      </c>
      <c r="AM1883" t="str">
        <f t="shared" si="398"/>
        <v/>
      </c>
      <c r="AN1883" t="str">
        <f t="shared" si="398"/>
        <v/>
      </c>
      <c r="AO1883" t="str">
        <f t="shared" si="398"/>
        <v/>
      </c>
      <c r="AP1883" t="str">
        <f t="shared" si="398"/>
        <v/>
      </c>
      <c r="AQ1883" t="str">
        <f t="shared" si="398"/>
        <v/>
      </c>
      <c r="AR1883" t="str">
        <f t="shared" si="398"/>
        <v/>
      </c>
      <c r="AS1883" t="str">
        <f t="shared" si="398"/>
        <v/>
      </c>
      <c r="AT1883" t="str">
        <f t="shared" si="398"/>
        <v/>
      </c>
      <c r="AU1883" t="str">
        <f t="shared" si="398"/>
        <v/>
      </c>
      <c r="AV1883" t="str">
        <f t="shared" si="398"/>
        <v/>
      </c>
      <c r="AW1883" t="str">
        <f t="shared" si="398"/>
        <v/>
      </c>
      <c r="AX1883" t="str">
        <f t="shared" si="398"/>
        <v/>
      </c>
      <c r="AZ1883" s="46">
        <f>IF(ISNUMBER(VLOOKUP($B1883,Stats!$A$2:$AA$19,2,FALSE))=FALSE,"",IF(ISNUMBER(W1883),(W1883-VLOOKUP($B1883,Stats!$A$2:$AA$19,2,FALSE))/VLOOKUP($B1883,Stats!$A$2:$AA$19,16,FALSE),""))</f>
        <v>2.7746172403434484</v>
      </c>
      <c r="BA1883" s="46">
        <f>IF(ISNUMBER(VLOOKUP($B1883,Stats!$A$2:$AA$19,2,FALSE))=FALSE,"",IF(ISNUMBER(X1883),(X1883-VLOOKUP($B1883,Stats!$A$2:$AA$19,3,FALSE))/VLOOKUP($B1883,Stats!$A$2:$AA$19,17,FALSE),""))</f>
        <v>1.4327788106821593</v>
      </c>
      <c r="BB1883" s="46"/>
      <c r="BC1883" s="46"/>
      <c r="BD1883" s="44">
        <f t="shared" si="389"/>
        <v>2.1036980255128039</v>
      </c>
      <c r="BE1883" s="46">
        <f>IF(ISNUMBER(VLOOKUP($B1883,Stats!$A$2:$AA$19,2,FALSE))=FALSE,"",IF(ISNUMBER(Y1883),(Y1883-VLOOKUP($B1883,Stats!$A$2:$AA$19,5,FALSE))/VLOOKUP($B1883,Stats!$A$2:$AA$19,19,FALSE),""))</f>
        <v>1.7017560307152033</v>
      </c>
      <c r="BF1883" s="46"/>
      <c r="BG1883" s="46"/>
      <c r="BH1883" s="46">
        <f>IF(ISNUMBER(VLOOKUP($B1883,Stats!$A$2:$AA$19,2,FALSE))=FALSE,"",IF(ISNUMBER(Z1883),(Z1883-VLOOKUP($B1883,Stats!$A$2:$AA$19,8,FALSE))/VLOOKUP($B1883,Stats!$A$2:$AA$19,22,FALSE),""))</f>
        <v>-1.3068976797370631</v>
      </c>
      <c r="BI1883" s="46" t="str">
        <f>IF(ISNUMBER(VLOOKUP($B1883,Stats!$A$2:$AA$19,2,FALSE))=FALSE,"",IF(ISNUMBER(#REF!),(#REF!-VLOOKUP($B1883,Stats!$A$2:$AA$19,9,FALSE))/VLOOKUP($B1883,Stats!$A$2:$AA$19,23,FALSE),""))</f>
        <v/>
      </c>
      <c r="BJ1883" s="46" t="str">
        <f>IF(ISNUMBER(VLOOKUP($B1883,Stats!$A$2:$AA$19,2,FALSE))=FALSE,"",IF(ISNUMBER(#REF!),(#REF!-VLOOKUP($B1883,Stats!$A$2:$AA$19,10,FALSE))/VLOOKUP($B1883,Stats!$A$2:$AA$19,24,FALSE),""))</f>
        <v/>
      </c>
      <c r="BK1883" s="44">
        <f t="shared" si="394"/>
        <v>-1.5832985254217611</v>
      </c>
      <c r="BL1883" s="46" t="str">
        <f>IF(ISNUMBER(VLOOKUP($B1883,Stats!$A$2:$AA$19,2,FALSE))=FALSE,"",IF(ISNUMBER(#REF!),(#REF!-VLOOKUP($B1883,Stats!$A$2:$AA$19,11,FALSE))/VLOOKUP($B1883,Stats!$A$2:$AA$19,25,FALSE),""))</f>
        <v/>
      </c>
      <c r="BM1883" s="46" t="str">
        <f>IF(ISNUMBER(VLOOKUP($B1883,Stats!$A$2:$AA$19,2,FALSE))=FALSE,"",IF(ISNUMBER(AA1883),(AA1883-VLOOKUP($B1883,Stats!$A$2:$AA$19,12,FALSE))/VLOOKUP($B1883,Stats!$A$2:$AA$19,26,FALSE),""))</f>
        <v/>
      </c>
      <c r="BN1883" s="46" t="str">
        <f>IF(ISNUMBER(VLOOKUP($B1883,Stats!$A$2:$AA$19,2,FALSE))=FALSE,"",IF(ISNUMBER(#REF!),(#REF!-VLOOKUP($B1883,Stats!$A$2:$AA$19,13,FALSE))/VLOOKUP($B1883,Stats!$A$2:$AA$19,27,FALSE),""))</f>
        <v/>
      </c>
      <c r="BO1883" s="46" t="str">
        <f>IF(ISNUMBER(VLOOKUP($B1883,Stats!$A$2:$AA$19,2,FALSE))=FALSE,"",IF(ISNUMBER(#REF!),(#REF!-VLOOKUP($B1883,Stats!$A$2:$AA$19,14,FALSE))/VLOOKUP($B1883,Stats!$A$2:$AB$19,28,FALSE),""))</f>
        <v/>
      </c>
      <c r="BP1883" s="46"/>
      <c r="BQ1883" s="46">
        <f>IF(ISNUMBER(VLOOKUP($B1883,Stats!$A$2:$AA$19,2,FALSE))=FALSE,"",IF(ISNUMBER(BM1883),BM1883,(VLOOKUP($B1883,Stats!$A$2:$AT$19,46,FALSE)-VLOOKUP($B1883,Stats!$A$2:$AA$19,12,FALSE))/VLOOKUP($B1883,Stats!$A$2:$AA$19,26,FALSE)))</f>
        <v>-0.46642635650749076</v>
      </c>
      <c r="BR1883" s="51">
        <f t="shared" si="395"/>
        <v>-0.46642635650749076</v>
      </c>
      <c r="BS1883" s="32" t="str">
        <f t="shared" si="390"/>
        <v>14078_201427</v>
      </c>
      <c r="BT1883" s="53">
        <f t="shared" si="391"/>
        <v>-0.62252478145199386</v>
      </c>
    </row>
    <row r="1884" spans="1:72" x14ac:dyDescent="0.15">
      <c r="A1884" s="16">
        <v>14078</v>
      </c>
      <c r="B1884" s="17">
        <v>201501</v>
      </c>
      <c r="C1884" s="3">
        <v>0</v>
      </c>
      <c r="D1884" s="23">
        <v>0.19159836065573765</v>
      </c>
      <c r="E1884" s="18">
        <v>4.5796123847606431E-2</v>
      </c>
      <c r="F1884" s="24">
        <v>4</v>
      </c>
      <c r="G1884" s="24">
        <v>1</v>
      </c>
      <c r="H1884" s="20">
        <v>5.2861193137543672E-2</v>
      </c>
      <c r="I1884" s="20">
        <v>-2.8945171166156469E-2</v>
      </c>
      <c r="J1884" s="24">
        <v>4</v>
      </c>
      <c r="K1884" s="24">
        <v>1</v>
      </c>
      <c r="L1884" s="20">
        <v>7.8743152769324309E-2</v>
      </c>
      <c r="M1884" s="20">
        <v>-2.8945171166156469E-2</v>
      </c>
      <c r="N1884" s="19">
        <v>1.4372</v>
      </c>
      <c r="O1884" s="19">
        <v>1.1375652999841697</v>
      </c>
      <c r="P1884" s="25">
        <v>42012</v>
      </c>
      <c r="Q1884" s="20">
        <v>-2.8945171166156469E-2</v>
      </c>
      <c r="R1884" s="25">
        <v>42013</v>
      </c>
      <c r="S1884" s="25">
        <f>IF(ISNUMBER(R1884),VLOOKUP(B1884,Index!$B$3:$AB$18,27,FALSE),"")</f>
        <v>42013</v>
      </c>
      <c r="T1884" s="25">
        <f>IF(ISNUMBER($R1884),VLOOKUP($B1884,Index!$B$21:$AB$36,27,FALSE),"")</f>
        <v>42013</v>
      </c>
      <c r="U1884" s="25">
        <f>IF(ISNUMBER($R1884),VLOOKUP($B1884,Index!$B$39:$AB$54,27,FALSE),"")</f>
        <v>42011</v>
      </c>
      <c r="W1884" s="18">
        <v>13.795081967213111</v>
      </c>
      <c r="X1884" s="19">
        <v>0.8</v>
      </c>
      <c r="Y1884" s="18">
        <v>0.86892035619354113</v>
      </c>
      <c r="Z1884" s="19">
        <f t="shared" si="392"/>
        <v>0</v>
      </c>
      <c r="AA1884" s="21">
        <v>6.6193549022698468</v>
      </c>
      <c r="AB1884" s="3">
        <v>0</v>
      </c>
      <c r="AC1884" s="18">
        <v>190.30428648212836</v>
      </c>
      <c r="AD1884" s="19">
        <v>0.64000000000000012</v>
      </c>
      <c r="AE1884" s="18">
        <v>0.75502258540751044</v>
      </c>
      <c r="AF1884" s="19">
        <f t="shared" si="393"/>
        <v>0</v>
      </c>
      <c r="AG1884" s="21">
        <v>43.815859322203856</v>
      </c>
      <c r="AH1884" s="3">
        <v>0</v>
      </c>
      <c r="AK1884" t="str">
        <f t="shared" si="398"/>
        <v/>
      </c>
      <c r="AL1884" t="str">
        <f t="shared" si="398"/>
        <v/>
      </c>
      <c r="AM1884" t="str">
        <f t="shared" si="398"/>
        <v/>
      </c>
      <c r="AN1884" t="str">
        <f t="shared" si="398"/>
        <v/>
      </c>
      <c r="AO1884" t="str">
        <f t="shared" si="398"/>
        <v/>
      </c>
      <c r="AP1884" t="str">
        <f t="shared" si="398"/>
        <v/>
      </c>
      <c r="AQ1884" t="str">
        <f t="shared" si="398"/>
        <v/>
      </c>
      <c r="AR1884">
        <f t="shared" si="398"/>
        <v>6.6193549022698468</v>
      </c>
      <c r="AS1884" t="str">
        <f t="shared" si="398"/>
        <v/>
      </c>
      <c r="AT1884" t="str">
        <f t="shared" si="398"/>
        <v/>
      </c>
      <c r="AU1884" t="str">
        <f t="shared" si="398"/>
        <v/>
      </c>
      <c r="AV1884" t="str">
        <f t="shared" si="398"/>
        <v/>
      </c>
      <c r="AW1884" t="str">
        <f t="shared" si="398"/>
        <v/>
      </c>
      <c r="AX1884" t="str">
        <f t="shared" si="398"/>
        <v/>
      </c>
      <c r="AZ1884" s="46">
        <f>IF(ISNUMBER(VLOOKUP($B1884,Stats!$A$2:$AA$19,2,FALSE))=FALSE,"",IF(ISNUMBER(W1884),(W1884-VLOOKUP($B1884,Stats!$A$2:$AA$19,2,FALSE))/VLOOKUP($B1884,Stats!$A$2:$AA$19,16,FALSE),""))</f>
        <v>5.8758251702681807</v>
      </c>
      <c r="BA1884" s="46">
        <f>IF(ISNUMBER(VLOOKUP($B1884,Stats!$A$2:$AA$19,2,FALSE))=FALSE,"",IF(ISNUMBER(X1884),(X1884-VLOOKUP($B1884,Stats!$A$2:$AA$19,3,FALSE))/VLOOKUP($B1884,Stats!$A$2:$AA$19,17,FALSE),""))</f>
        <v>1.3475254634508442</v>
      </c>
      <c r="BB1884" s="46"/>
      <c r="BC1884" s="46"/>
      <c r="BD1884" s="44">
        <f t="shared" si="389"/>
        <v>2.173762731725422</v>
      </c>
      <c r="BE1884" s="46">
        <f>IF(ISNUMBER(VLOOKUP($B1884,Stats!$A$2:$AA$19,2,FALSE))=FALSE,"",IF(ISNUMBER(Y1884),(Y1884-VLOOKUP($B1884,Stats!$A$2:$AA$19,5,FALSE))/VLOOKUP($B1884,Stats!$A$2:$AA$19,19,FALSE),""))</f>
        <v>3.8023558366517904</v>
      </c>
      <c r="BF1884" s="46"/>
      <c r="BG1884" s="46"/>
      <c r="BH1884" s="46">
        <f>IF(ISNUMBER(VLOOKUP($B1884,Stats!$A$2:$AA$19,2,FALSE))=FALSE,"",IF(ISNUMBER(Z1884),(Z1884-VLOOKUP($B1884,Stats!$A$2:$AA$19,8,FALSE))/VLOOKUP($B1884,Stats!$A$2:$AA$19,22,FALSE),""))</f>
        <v>-0.58823842946080296</v>
      </c>
      <c r="BI1884" s="46" t="str">
        <f>IF(ISNUMBER(VLOOKUP($B1884,Stats!$A$2:$AA$19,2,FALSE))=FALSE,"",IF(ISNUMBER(#REF!),(#REF!-VLOOKUP($B1884,Stats!$A$2:$AA$19,9,FALSE))/VLOOKUP($B1884,Stats!$A$2:$AA$19,23,FALSE),""))</f>
        <v/>
      </c>
      <c r="BJ1884" s="46" t="str">
        <f>IF(ISNUMBER(VLOOKUP($B1884,Stats!$A$2:$AA$19,2,FALSE))=FALSE,"",IF(ISNUMBER(#REF!),(#REF!-VLOOKUP($B1884,Stats!$A$2:$AA$19,10,FALSE))/VLOOKUP($B1884,Stats!$A$2:$AA$19,24,FALSE),""))</f>
        <v/>
      </c>
      <c r="BK1884" s="44">
        <f t="shared" si="394"/>
        <v>-2.2764715288382407</v>
      </c>
      <c r="BL1884" s="46" t="str">
        <f>IF(ISNUMBER(VLOOKUP($B1884,Stats!$A$2:$AA$19,2,FALSE))=FALSE,"",IF(ISNUMBER(#REF!),(#REF!-VLOOKUP($B1884,Stats!$A$2:$AA$19,11,FALSE))/VLOOKUP($B1884,Stats!$A$2:$AA$19,25,FALSE),""))</f>
        <v/>
      </c>
      <c r="BM1884" s="46">
        <f>IF(ISNUMBER(VLOOKUP($B1884,Stats!$A$2:$AA$19,2,FALSE))=FALSE,"",IF(ISNUMBER(AA1884),(AA1884-VLOOKUP($B1884,Stats!$A$2:$AA$19,12,FALSE))/VLOOKUP($B1884,Stats!$A$2:$AA$19,26,FALSE),""))</f>
        <v>0.12506879966587678</v>
      </c>
      <c r="BN1884" s="46" t="str">
        <f>IF(ISNUMBER(VLOOKUP($B1884,Stats!$A$2:$AA$19,2,FALSE))=FALSE,"",IF(ISNUMBER(#REF!),(#REF!-VLOOKUP($B1884,Stats!$A$2:$AA$19,13,FALSE))/VLOOKUP($B1884,Stats!$A$2:$AA$19,27,FALSE),""))</f>
        <v/>
      </c>
      <c r="BO1884" s="46" t="str">
        <f>IF(ISNUMBER(VLOOKUP($B1884,Stats!$A$2:$AA$19,2,FALSE))=FALSE,"",IF(ISNUMBER(#REF!),(#REF!-VLOOKUP($B1884,Stats!$A$2:$AA$19,14,FALSE))/VLOOKUP($B1884,Stats!$A$2:$AB$19,28,FALSE),""))</f>
        <v/>
      </c>
      <c r="BP1884" s="46"/>
      <c r="BQ1884" s="46">
        <f>IF(ISNUMBER(VLOOKUP($B1884,Stats!$A$2:$AA$19,2,FALSE))=FALSE,"",IF(ISNUMBER(BM1884),BM1884,(VLOOKUP($B1884,Stats!$A$2:$AT$19,46,FALSE)-VLOOKUP($B1884,Stats!$A$2:$AA$19,12,FALSE))/VLOOKUP($B1884,Stats!$A$2:$AA$19,26,FALSE)))</f>
        <v>0.12506879966587678</v>
      </c>
      <c r="BR1884" s="51">
        <f t="shared" si="395"/>
        <v>0.12506879966587678</v>
      </c>
      <c r="BS1884" s="32" t="str">
        <f t="shared" si="390"/>
        <v>14078_201501</v>
      </c>
      <c r="BT1884" s="53">
        <f t="shared" si="391"/>
        <v>-0.90611661102468455</v>
      </c>
    </row>
    <row r="1885" spans="1:72" x14ac:dyDescent="0.15">
      <c r="A1885" s="16">
        <v>14078</v>
      </c>
      <c r="B1885" s="17">
        <v>201502</v>
      </c>
      <c r="C1885" s="3">
        <v>0</v>
      </c>
      <c r="D1885" s="23">
        <v>7.8675838349097305E-2</v>
      </c>
      <c r="E1885" s="18">
        <v>3.7949104827725677E-2</v>
      </c>
      <c r="F1885" s="24">
        <v>6</v>
      </c>
      <c r="G1885" s="24">
        <v>4</v>
      </c>
      <c r="H1885" s="20">
        <v>3.2213233986755539E-2</v>
      </c>
      <c r="I1885" s="20">
        <v>-2.7689734414574202E-2</v>
      </c>
      <c r="J1885" s="24">
        <v>3</v>
      </c>
      <c r="K1885" s="24">
        <v>2</v>
      </c>
      <c r="L1885" s="20">
        <v>6.1567298680700766E-2</v>
      </c>
      <c r="M1885" s="20">
        <v>-6.4151203697316639E-2</v>
      </c>
      <c r="N1885" s="19">
        <v>1.5054000000000001</v>
      </c>
      <c r="O1885" s="19">
        <v>1.0968306010928961</v>
      </c>
      <c r="P1885" s="25">
        <v>42027</v>
      </c>
      <c r="Q1885" s="20">
        <v>-6.5890939135224369E-2</v>
      </c>
      <c r="R1885" s="25">
        <v>42024</v>
      </c>
      <c r="S1885" s="25">
        <f>IF(ISNUMBER(R1885),VLOOKUP(B1885,Index!$B$3:$AB$18,27,FALSE),"")</f>
        <v>42023</v>
      </c>
      <c r="T1885" s="25">
        <f>IF(ISNUMBER($R1885),VLOOKUP($B1885,Index!$B$21:$AB$36,27,FALSE),"")</f>
        <v>42023</v>
      </c>
      <c r="U1885" s="25">
        <f>IF(ISNUMBER($R1885),VLOOKUP($B1885,Index!$B$39:$AB$54,27,FALSE),"")</f>
        <v>42027</v>
      </c>
      <c r="W1885" s="18">
        <v>2.3602751504729191</v>
      </c>
      <c r="X1885" s="19">
        <v>0.6</v>
      </c>
      <c r="Y1885" s="18">
        <v>0.7200336385206294</v>
      </c>
      <c r="Z1885" s="19">
        <f t="shared" si="392"/>
        <v>1</v>
      </c>
      <c r="AA1885" s="21">
        <v>1.194031218581286</v>
      </c>
      <c r="AB1885" s="3">
        <v>0</v>
      </c>
      <c r="AC1885" s="18">
        <v>5.5708987859399608</v>
      </c>
      <c r="AD1885" s="19">
        <v>0.36</v>
      </c>
      <c r="AE1885" s="18">
        <v>0.51844844060125639</v>
      </c>
      <c r="AF1885" s="19">
        <f t="shared" si="393"/>
        <v>1</v>
      </c>
      <c r="AG1885" s="21">
        <v>1.425710550946711</v>
      </c>
      <c r="AH1885" s="3">
        <v>0</v>
      </c>
      <c r="AK1885" t="str">
        <f t="shared" si="398"/>
        <v/>
      </c>
      <c r="AL1885" t="str">
        <f t="shared" si="398"/>
        <v/>
      </c>
      <c r="AM1885" t="str">
        <f t="shared" si="398"/>
        <v/>
      </c>
      <c r="AN1885" t="str">
        <f t="shared" si="398"/>
        <v/>
      </c>
      <c r="AO1885" t="str">
        <f t="shared" si="398"/>
        <v/>
      </c>
      <c r="AP1885" t="str">
        <f t="shared" si="398"/>
        <v/>
      </c>
      <c r="AQ1885" t="str">
        <f t="shared" si="398"/>
        <v/>
      </c>
      <c r="AR1885" t="str">
        <f t="shared" si="398"/>
        <v/>
      </c>
      <c r="AS1885">
        <f t="shared" si="398"/>
        <v>1.194031218581286</v>
      </c>
      <c r="AT1885" t="str">
        <f t="shared" si="398"/>
        <v/>
      </c>
      <c r="AU1885" t="str">
        <f t="shared" si="398"/>
        <v/>
      </c>
      <c r="AV1885" t="str">
        <f t="shared" si="398"/>
        <v/>
      </c>
      <c r="AW1885" t="str">
        <f t="shared" si="398"/>
        <v/>
      </c>
      <c r="AX1885" t="str">
        <f t="shared" si="398"/>
        <v/>
      </c>
      <c r="AZ1885" s="46">
        <f>IF(ISNUMBER(VLOOKUP($B1885,Stats!$A$2:$AA$19,2,FALSE))=FALSE,"",IF(ISNUMBER(W1885),(W1885-VLOOKUP($B1885,Stats!$A$2:$AA$19,2,FALSE))/VLOOKUP($B1885,Stats!$A$2:$AA$19,16,FALSE),""))</f>
        <v>2.3600086256270649</v>
      </c>
      <c r="BA1885" s="46">
        <f>IF(ISNUMBER(VLOOKUP($B1885,Stats!$A$2:$AA$19,2,FALSE))=FALSE,"",IF(ISNUMBER(X1885),(X1885-VLOOKUP($B1885,Stats!$A$2:$AA$19,3,FALSE))/VLOOKUP($B1885,Stats!$A$2:$AA$19,17,FALSE),""))</f>
        <v>-0.52813738425366874</v>
      </c>
      <c r="BB1885" s="46"/>
      <c r="BC1885" s="46"/>
      <c r="BD1885" s="44">
        <f t="shared" si="389"/>
        <v>0.91593562068669809</v>
      </c>
      <c r="BE1885" s="46">
        <f>IF(ISNUMBER(VLOOKUP($B1885,Stats!$A$2:$AA$19,2,FALSE))=FALSE,"",IF(ISNUMBER(Y1885),(Y1885-VLOOKUP($B1885,Stats!$A$2:$AA$19,5,FALSE))/VLOOKUP($B1885,Stats!$A$2:$AA$19,19,FALSE),""))</f>
        <v>2.0848531252078932</v>
      </c>
      <c r="BF1885" s="46"/>
      <c r="BG1885" s="46"/>
      <c r="BH1885" s="46">
        <f>IF(ISNUMBER(VLOOKUP($B1885,Stats!$A$2:$AA$19,2,FALSE))=FALSE,"",IF(ISNUMBER(Z1885),(Z1885-VLOOKUP($B1885,Stats!$A$2:$AA$19,8,FALSE))/VLOOKUP($B1885,Stats!$A$2:$AA$19,22,FALSE),""))</f>
        <v>0.13953358261751861</v>
      </c>
      <c r="BI1885" s="46" t="str">
        <f>IF(ISNUMBER(VLOOKUP($B1885,Stats!$A$2:$AA$19,2,FALSE))=FALSE,"",IF(ISNUMBER(#REF!),(#REF!-VLOOKUP($B1885,Stats!$A$2:$AA$19,9,FALSE))/VLOOKUP($B1885,Stats!$A$2:$AA$19,23,FALSE),""))</f>
        <v/>
      </c>
      <c r="BJ1885" s="46" t="str">
        <f>IF(ISNUMBER(VLOOKUP($B1885,Stats!$A$2:$AA$19,2,FALSE))=FALSE,"",IF(ISNUMBER(#REF!),(#REF!-VLOOKUP($B1885,Stats!$A$2:$AA$19,10,FALSE))/VLOOKUP($B1885,Stats!$A$2:$AA$19,24,FALSE),""))</f>
        <v/>
      </c>
      <c r="BK1885" s="44">
        <f t="shared" si="394"/>
        <v>-1.4175371128602696</v>
      </c>
      <c r="BL1885" s="46" t="str">
        <f>IF(ISNUMBER(VLOOKUP($B1885,Stats!$A$2:$AA$19,2,FALSE))=FALSE,"",IF(ISNUMBER(#REF!),(#REF!-VLOOKUP($B1885,Stats!$A$2:$AA$19,11,FALSE))/VLOOKUP($B1885,Stats!$A$2:$AA$19,25,FALSE),""))</f>
        <v/>
      </c>
      <c r="BM1885" s="46">
        <f>IF(ISNUMBER(VLOOKUP($B1885,Stats!$A$2:$AA$19,2,FALSE))=FALSE,"",IF(ISNUMBER(AA1885),(AA1885-VLOOKUP($B1885,Stats!$A$2:$AA$19,12,FALSE))/VLOOKUP($B1885,Stats!$A$2:$AA$19,26,FALSE),""))</f>
        <v>-0.20601279991994464</v>
      </c>
      <c r="BN1885" s="46" t="str">
        <f>IF(ISNUMBER(VLOOKUP($B1885,Stats!$A$2:$AA$19,2,FALSE))=FALSE,"",IF(ISNUMBER(#REF!),(#REF!-VLOOKUP($B1885,Stats!$A$2:$AA$19,13,FALSE))/VLOOKUP($B1885,Stats!$A$2:$AA$19,27,FALSE),""))</f>
        <v/>
      </c>
      <c r="BO1885" s="46" t="str">
        <f>IF(ISNUMBER(VLOOKUP($B1885,Stats!$A$2:$AA$19,2,FALSE))=FALSE,"",IF(ISNUMBER(#REF!),(#REF!-VLOOKUP($B1885,Stats!$A$2:$AA$19,14,FALSE))/VLOOKUP($B1885,Stats!$A$2:$AB$19,28,FALSE),""))</f>
        <v/>
      </c>
      <c r="BP1885" s="46"/>
      <c r="BQ1885" s="46">
        <f>IF(ISNUMBER(VLOOKUP($B1885,Stats!$A$2:$AA$19,2,FALSE))=FALSE,"",IF(ISNUMBER(BM1885),BM1885,(VLOOKUP($B1885,Stats!$A$2:$AT$19,46,FALSE)-VLOOKUP($B1885,Stats!$A$2:$AA$19,12,FALSE))/VLOOKUP($B1885,Stats!$A$2:$AA$19,26,FALSE)))</f>
        <v>-0.20601279991994464</v>
      </c>
      <c r="BR1885" s="51">
        <f t="shared" si="395"/>
        <v>-0.20601279991994464</v>
      </c>
      <c r="BS1885" s="32" t="str">
        <f t="shared" si="390"/>
        <v>14078_201502</v>
      </c>
      <c r="BT1885" s="53">
        <f t="shared" si="391"/>
        <v>-0.70853770356281109</v>
      </c>
    </row>
    <row r="1886" spans="1:72" x14ac:dyDescent="0.15">
      <c r="A1886" s="16">
        <v>14078</v>
      </c>
      <c r="B1886" s="17">
        <v>201503</v>
      </c>
      <c r="C1886" s="3">
        <v>0</v>
      </c>
      <c r="D1886" s="23">
        <v>-3.7066560382622571E-2</v>
      </c>
      <c r="E1886" s="18">
        <v>9.3964501412716426E-3</v>
      </c>
      <c r="F1886" s="24">
        <v>3</v>
      </c>
      <c r="G1886" s="24">
        <v>7</v>
      </c>
      <c r="H1886" s="20">
        <v>8.0816403095530873E-3</v>
      </c>
      <c r="I1886" s="20">
        <v>-8.7925420118036991E-3</v>
      </c>
      <c r="J1886" s="24">
        <v>1</v>
      </c>
      <c r="K1886" s="24">
        <v>6</v>
      </c>
      <c r="L1886" s="20">
        <v>1.3883353261591624E-2</v>
      </c>
      <c r="M1886" s="20">
        <v>-1.4936622130866772E-2</v>
      </c>
      <c r="N1886" s="19">
        <v>1.5263</v>
      </c>
      <c r="O1886" s="19">
        <v>1</v>
      </c>
      <c r="P1886" s="25">
        <v>42030</v>
      </c>
      <c r="Q1886" s="20">
        <v>-5.8048876367686519E-2</v>
      </c>
      <c r="R1886" s="25">
        <v>42038</v>
      </c>
      <c r="S1886" s="25">
        <f>IF(ISNUMBER(R1886),VLOOKUP(B1886,Index!$B$3:$AB$18,27,FALSE),"")</f>
        <v>42041</v>
      </c>
      <c r="T1886" s="25">
        <f>IF(ISNUMBER($R1886),VLOOKUP($B1886,Index!$B$21:$AB$36,27,FALSE),"")</f>
        <v>42041</v>
      </c>
      <c r="U1886" s="25">
        <f>IF(ISNUMBER($R1886),VLOOKUP($B1886,Index!$B$39:$AB$54,27,FALSE),"")</f>
        <v>42034</v>
      </c>
      <c r="W1886" s="18">
        <v>-1.1119968114786771</v>
      </c>
      <c r="X1886" s="19">
        <v>0.3</v>
      </c>
      <c r="Y1886" s="18">
        <v>0.17828510619977597</v>
      </c>
      <c r="Z1886" s="19">
        <f t="shared" si="392"/>
        <v>3</v>
      </c>
      <c r="AA1886" s="21" t="s">
        <v>25</v>
      </c>
      <c r="AB1886" s="3">
        <v>0</v>
      </c>
      <c r="AC1886" s="18">
        <v>1.2365369087387446</v>
      </c>
      <c r="AD1886" s="19">
        <v>0.09</v>
      </c>
      <c r="AE1886" s="18">
        <v>3.1785579092665397E-2</v>
      </c>
      <c r="AF1886" s="19">
        <f t="shared" si="393"/>
        <v>9</v>
      </c>
      <c r="AG1886" s="21" t="s">
        <v>25</v>
      </c>
      <c r="AH1886" s="3">
        <v>0</v>
      </c>
      <c r="AK1886" t="str">
        <f t="shared" si="398"/>
        <v/>
      </c>
      <c r="AL1886" t="str">
        <f t="shared" si="398"/>
        <v/>
      </c>
      <c r="AM1886" t="str">
        <f t="shared" si="398"/>
        <v/>
      </c>
      <c r="AN1886" t="str">
        <f t="shared" si="398"/>
        <v/>
      </c>
      <c r="AO1886" t="str">
        <f t="shared" si="398"/>
        <v/>
      </c>
      <c r="AP1886" t="str">
        <f t="shared" si="398"/>
        <v/>
      </c>
      <c r="AQ1886" t="str">
        <f t="shared" si="398"/>
        <v/>
      </c>
      <c r="AR1886" t="str">
        <f t="shared" si="398"/>
        <v/>
      </c>
      <c r="AS1886" t="str">
        <f t="shared" si="398"/>
        <v/>
      </c>
      <c r="AT1886" t="str">
        <f t="shared" si="398"/>
        <v/>
      </c>
      <c r="AU1886" t="str">
        <f t="shared" si="398"/>
        <v/>
      </c>
      <c r="AV1886" t="str">
        <f t="shared" si="398"/>
        <v/>
      </c>
      <c r="AW1886" t="str">
        <f t="shared" si="398"/>
        <v/>
      </c>
      <c r="AX1886" t="str">
        <f t="shared" si="398"/>
        <v/>
      </c>
      <c r="AZ1886" s="46">
        <f>IF(ISNUMBER(VLOOKUP($B1886,Stats!$A$2:$AA$19,2,FALSE))=FALSE,"",IF(ISNUMBER(W1886),(W1886-VLOOKUP($B1886,Stats!$A$2:$AA$19,2,FALSE))/VLOOKUP($B1886,Stats!$A$2:$AA$19,16,FALSE),""))</f>
        <v>-0.44505791565676556</v>
      </c>
      <c r="BA1886" s="46">
        <f>IF(ISNUMBER(VLOOKUP($B1886,Stats!$A$2:$AA$19,2,FALSE))=FALSE,"",IF(ISNUMBER(X1886),(X1886-VLOOKUP($B1886,Stats!$A$2:$AA$19,3,FALSE))/VLOOKUP($B1886,Stats!$A$2:$AA$19,17,FALSE),""))</f>
        <v>-0.45237065647630298</v>
      </c>
      <c r="BB1886" s="46"/>
      <c r="BC1886" s="46"/>
      <c r="BD1886" s="44">
        <f t="shared" si="389"/>
        <v>-0.4487142860665343</v>
      </c>
      <c r="BE1886" s="46">
        <f>IF(ISNUMBER(VLOOKUP($B1886,Stats!$A$2:$AA$19,2,FALSE))=FALSE,"",IF(ISNUMBER(Y1886),(Y1886-VLOOKUP($B1886,Stats!$A$2:$AA$19,5,FALSE))/VLOOKUP($B1886,Stats!$A$2:$AA$19,19,FALSE),""))</f>
        <v>0.21450188744406196</v>
      </c>
      <c r="BF1886" s="46"/>
      <c r="BG1886" s="46"/>
      <c r="BH1886" s="46">
        <f>IF(ISNUMBER(VLOOKUP($B1886,Stats!$A$2:$AA$19,2,FALSE))=FALSE,"",IF(ISNUMBER(Z1886),(Z1886-VLOOKUP($B1886,Stats!$A$2:$AA$19,8,FALSE))/VLOOKUP($B1886,Stats!$A$2:$AA$19,22,FALSE),""))</f>
        <v>0.5334146669197517</v>
      </c>
      <c r="BI1886" s="46" t="str">
        <f>IF(ISNUMBER(VLOOKUP($B1886,Stats!$A$2:$AA$19,2,FALSE))=FALSE,"",IF(ISNUMBER(#REF!),(#REF!-VLOOKUP($B1886,Stats!$A$2:$AA$19,9,FALSE))/VLOOKUP($B1886,Stats!$A$2:$AA$19,23,FALSE),""))</f>
        <v/>
      </c>
      <c r="BJ1886" s="46" t="str">
        <f>IF(ISNUMBER(VLOOKUP($B1886,Stats!$A$2:$AA$19,2,FALSE))=FALSE,"",IF(ISNUMBER(#REF!),(#REF!-VLOOKUP($B1886,Stats!$A$2:$AA$19,10,FALSE))/VLOOKUP($B1886,Stats!$A$2:$AA$19,24,FALSE),""))</f>
        <v/>
      </c>
      <c r="BK1886" s="44">
        <f t="shared" si="394"/>
        <v>9.8730788650821522E-3</v>
      </c>
      <c r="BL1886" s="46" t="str">
        <f>IF(ISNUMBER(VLOOKUP($B1886,Stats!$A$2:$AA$19,2,FALSE))=FALSE,"",IF(ISNUMBER(#REF!),(#REF!-VLOOKUP($B1886,Stats!$A$2:$AA$19,11,FALSE))/VLOOKUP($B1886,Stats!$A$2:$AA$19,25,FALSE),""))</f>
        <v/>
      </c>
      <c r="BM1886" s="46" t="str">
        <f>IF(ISNUMBER(VLOOKUP($B1886,Stats!$A$2:$AA$19,2,FALSE))=FALSE,"",IF(ISNUMBER(AA1886),(AA1886-VLOOKUP($B1886,Stats!$A$2:$AA$19,12,FALSE))/VLOOKUP($B1886,Stats!$A$2:$AA$19,26,FALSE),""))</f>
        <v/>
      </c>
      <c r="BN1886" s="46" t="str">
        <f>IF(ISNUMBER(VLOOKUP($B1886,Stats!$A$2:$AA$19,2,FALSE))=FALSE,"",IF(ISNUMBER(#REF!),(#REF!-VLOOKUP($B1886,Stats!$A$2:$AA$19,13,FALSE))/VLOOKUP($B1886,Stats!$A$2:$AA$19,27,FALSE),""))</f>
        <v/>
      </c>
      <c r="BO1886" s="46" t="str">
        <f>IF(ISNUMBER(VLOOKUP($B1886,Stats!$A$2:$AA$19,2,FALSE))=FALSE,"",IF(ISNUMBER(#REF!),(#REF!-VLOOKUP($B1886,Stats!$A$2:$AA$19,14,FALSE))/VLOOKUP($B1886,Stats!$A$2:$AB$19,28,FALSE),""))</f>
        <v/>
      </c>
      <c r="BP1886" s="46"/>
      <c r="BQ1886" s="46">
        <f>IF(ISNUMBER(VLOOKUP($B1886,Stats!$A$2:$AA$19,2,FALSE))=FALSE,"",IF(ISNUMBER(BM1886),BM1886,(VLOOKUP($B1886,Stats!$A$2:$AT$19,46,FALSE)-VLOOKUP($B1886,Stats!$A$2:$AA$19,12,FALSE))/VLOOKUP($B1886,Stats!$A$2:$AA$19,26,FALSE)))</f>
        <v>-0.53964354662323732</v>
      </c>
      <c r="BR1886" s="51">
        <f t="shared" si="395"/>
        <v>-0.53964354662323732</v>
      </c>
      <c r="BS1886" s="32" t="str">
        <f t="shared" si="390"/>
        <v>14078_201503</v>
      </c>
      <c r="BT1886" s="53">
        <f t="shared" si="391"/>
        <v>-0.19174771921890504</v>
      </c>
    </row>
    <row r="1887" spans="1:72" x14ac:dyDescent="0.15">
      <c r="A1887" s="16">
        <v>14078</v>
      </c>
      <c r="B1887" s="17">
        <v>201504</v>
      </c>
      <c r="C1887" s="3">
        <v>0</v>
      </c>
      <c r="D1887" s="23">
        <v>1.469370860927155E-2</v>
      </c>
      <c r="E1887" s="18">
        <v>6.1225028023731056E-3</v>
      </c>
      <c r="F1887" s="24">
        <v>5</v>
      </c>
      <c r="G1887" s="24">
        <v>2</v>
      </c>
      <c r="H1887" s="20">
        <v>4.5434236001871131E-3</v>
      </c>
      <c r="I1887" s="20">
        <v>-4.001537198441818E-3</v>
      </c>
      <c r="J1887" s="24">
        <v>3</v>
      </c>
      <c r="K1887" s="24">
        <v>1</v>
      </c>
      <c r="L1887" s="20">
        <v>1.315608210497321E-2</v>
      </c>
      <c r="M1887" s="20">
        <v>-7.0364238410596247E-3</v>
      </c>
      <c r="N1887" s="19">
        <v>1.4709000000000001</v>
      </c>
      <c r="O1887" s="19">
        <v>1.0218841183826595</v>
      </c>
      <c r="P1887" s="25">
        <v>42052</v>
      </c>
      <c r="Q1887" s="20">
        <v>-9.6665055582401127E-4</v>
      </c>
      <c r="R1887" s="25">
        <v>42047</v>
      </c>
      <c r="S1887" s="25">
        <f>IF(ISNUMBER(R1887),VLOOKUP(B1887,Index!$B$3:$AB$18,27,FALSE),"")</f>
        <v>42044</v>
      </c>
      <c r="T1887" s="25">
        <f>IF(ISNUMBER($R1887),VLOOKUP($B1887,Index!$B$21:$AB$36,27,FALSE),"")</f>
        <v>42044</v>
      </c>
      <c r="U1887" s="25">
        <f>IF(ISNUMBER($R1887),VLOOKUP($B1887,Index!$B$39:$AB$54,27,FALSE),"")</f>
        <v>42052</v>
      </c>
      <c r="W1887" s="18">
        <v>0.58774834437086199</v>
      </c>
      <c r="X1887" s="19">
        <v>0.7142857142857143</v>
      </c>
      <c r="Y1887" s="18">
        <v>0.11616632301757662</v>
      </c>
      <c r="Z1887" s="19">
        <f t="shared" si="392"/>
        <v>3</v>
      </c>
      <c r="AA1887" s="21">
        <v>15.200641556292336</v>
      </c>
      <c r="AB1887" s="3">
        <v>0</v>
      </c>
      <c r="AC1887" s="18">
        <v>0.34544811631068939</v>
      </c>
      <c r="AD1887" s="19">
        <v>0.51020408163265307</v>
      </c>
      <c r="AE1887" s="18">
        <v>1.3494614603423952E-2</v>
      </c>
      <c r="AF1887" s="19">
        <f t="shared" si="393"/>
        <v>9</v>
      </c>
      <c r="AG1887" s="21">
        <v>231.05950372288149</v>
      </c>
      <c r="AH1887" s="3">
        <v>0</v>
      </c>
      <c r="AK1887" t="str">
        <f t="shared" si="398"/>
        <v/>
      </c>
      <c r="AL1887" t="str">
        <f t="shared" si="398"/>
        <v/>
      </c>
      <c r="AM1887" t="str">
        <f t="shared" si="398"/>
        <v/>
      </c>
      <c r="AN1887" t="str">
        <f t="shared" si="398"/>
        <v/>
      </c>
      <c r="AO1887" t="str">
        <f t="shared" si="398"/>
        <v/>
      </c>
      <c r="AP1887" t="str">
        <f t="shared" si="398"/>
        <v/>
      </c>
      <c r="AQ1887" t="str">
        <f t="shared" si="398"/>
        <v/>
      </c>
      <c r="AR1887" t="str">
        <f t="shared" si="398"/>
        <v/>
      </c>
      <c r="AS1887" t="str">
        <f t="shared" si="398"/>
        <v/>
      </c>
      <c r="AT1887" t="str">
        <f t="shared" si="398"/>
        <v/>
      </c>
      <c r="AU1887">
        <f t="shared" si="398"/>
        <v>15.200641556292336</v>
      </c>
      <c r="AV1887" t="str">
        <f t="shared" si="398"/>
        <v/>
      </c>
      <c r="AW1887" t="str">
        <f t="shared" si="398"/>
        <v/>
      </c>
      <c r="AX1887" t="str">
        <f t="shared" si="398"/>
        <v/>
      </c>
      <c r="AZ1887" s="46">
        <f>IF(ISNUMBER(VLOOKUP($B1887,Stats!$A$2:$AA$19,2,FALSE))=FALSE,"",IF(ISNUMBER(W1887),(W1887-VLOOKUP($B1887,Stats!$A$2:$AA$19,2,FALSE))/VLOOKUP($B1887,Stats!$A$2:$AA$19,16,FALSE),""))</f>
        <v>-0.74157013284960149</v>
      </c>
      <c r="BA1887" s="46">
        <f>IF(ISNUMBER(VLOOKUP($B1887,Stats!$A$2:$AA$19,2,FALSE))=FALSE,"",IF(ISNUMBER(X1887),(X1887-VLOOKUP($B1887,Stats!$A$2:$AA$19,3,FALSE))/VLOOKUP($B1887,Stats!$A$2:$AA$19,17,FALSE),""))</f>
        <v>-0.99555450083898211</v>
      </c>
      <c r="BB1887" s="46"/>
      <c r="BC1887" s="46"/>
      <c r="BD1887" s="44">
        <f t="shared" si="389"/>
        <v>-0.86856231684429175</v>
      </c>
      <c r="BE1887" s="46">
        <f>IF(ISNUMBER(VLOOKUP($B1887,Stats!$A$2:$AA$19,2,FALSE))=FALSE,"",IF(ISNUMBER(Y1887),(Y1887-VLOOKUP($B1887,Stats!$A$2:$AA$19,5,FALSE))/VLOOKUP($B1887,Stats!$A$2:$AA$19,19,FALSE),""))</f>
        <v>1.9299157369851001E-2</v>
      </c>
      <c r="BF1887" s="46"/>
      <c r="BG1887" s="46"/>
      <c r="BH1887" s="46">
        <f>IF(ISNUMBER(VLOOKUP($B1887,Stats!$A$2:$AA$19,2,FALSE))=FALSE,"",IF(ISNUMBER(Z1887),(Z1887-VLOOKUP($B1887,Stats!$A$2:$AA$19,8,FALSE))/VLOOKUP($B1887,Stats!$A$2:$AA$19,22,FALSE),""))</f>
        <v>0.82333517526415878</v>
      </c>
      <c r="BI1887" s="46" t="str">
        <f>IF(ISNUMBER(VLOOKUP($B1887,Stats!$A$2:$AA$19,2,FALSE))=FALSE,"",IF(ISNUMBER(#REF!),(#REF!-VLOOKUP($B1887,Stats!$A$2:$AA$19,9,FALSE))/VLOOKUP($B1887,Stats!$A$2:$AA$19,23,FALSE),""))</f>
        <v/>
      </c>
      <c r="BJ1887" s="46" t="str">
        <f>IF(ISNUMBER(VLOOKUP($B1887,Stats!$A$2:$AA$19,2,FALSE))=FALSE,"",IF(ISNUMBER(#REF!),(#REF!-VLOOKUP($B1887,Stats!$A$2:$AA$19,10,FALSE))/VLOOKUP($B1887,Stats!$A$2:$AA$19,24,FALSE),""))</f>
        <v/>
      </c>
      <c r="BK1887" s="44">
        <f t="shared" si="394"/>
        <v>0.23349114242035193</v>
      </c>
      <c r="BL1887" s="46" t="str">
        <f>IF(ISNUMBER(VLOOKUP($B1887,Stats!$A$2:$AA$19,2,FALSE))=FALSE,"",IF(ISNUMBER(#REF!),(#REF!-VLOOKUP($B1887,Stats!$A$2:$AA$19,11,FALSE))/VLOOKUP($B1887,Stats!$A$2:$AA$19,25,FALSE),""))</f>
        <v/>
      </c>
      <c r="BM1887" s="46">
        <f>IF(ISNUMBER(VLOOKUP($B1887,Stats!$A$2:$AA$19,2,FALSE))=FALSE,"",IF(ISNUMBER(AA1887),(AA1887-VLOOKUP($B1887,Stats!$A$2:$AA$19,12,FALSE))/VLOOKUP($B1887,Stats!$A$2:$AA$19,26,FALSE),""))</f>
        <v>-0.47488092721107877</v>
      </c>
      <c r="BN1887" s="46" t="str">
        <f>IF(ISNUMBER(VLOOKUP($B1887,Stats!$A$2:$AA$19,2,FALSE))=FALSE,"",IF(ISNUMBER(#REF!),(#REF!-VLOOKUP($B1887,Stats!$A$2:$AA$19,13,FALSE))/VLOOKUP($B1887,Stats!$A$2:$AA$19,27,FALSE),""))</f>
        <v/>
      </c>
      <c r="BO1887" s="46" t="str">
        <f>IF(ISNUMBER(VLOOKUP($B1887,Stats!$A$2:$AA$19,2,FALSE))=FALSE,"",IF(ISNUMBER(#REF!),(#REF!-VLOOKUP($B1887,Stats!$A$2:$AA$19,14,FALSE))/VLOOKUP($B1887,Stats!$A$2:$AB$19,28,FALSE),""))</f>
        <v/>
      </c>
      <c r="BP1887" s="46"/>
      <c r="BQ1887" s="46">
        <f>IF(ISNUMBER(VLOOKUP($B1887,Stats!$A$2:$AA$19,2,FALSE))=FALSE,"",IF(ISNUMBER(BM1887),BM1887,(VLOOKUP($B1887,Stats!$A$2:$AT$19,46,FALSE)-VLOOKUP($B1887,Stats!$A$2:$AA$19,12,FALSE))/VLOOKUP($B1887,Stats!$A$2:$AA$19,26,FALSE)))</f>
        <v>-0.47488092721107877</v>
      </c>
      <c r="BR1887" s="51">
        <f t="shared" si="395"/>
        <v>-0.47488092721107877</v>
      </c>
      <c r="BS1887" s="32" t="str">
        <f t="shared" si="390"/>
        <v>14078_201504</v>
      </c>
      <c r="BT1887" s="53">
        <f t="shared" si="391"/>
        <v>-0.12859396335886297</v>
      </c>
    </row>
    <row r="1888" spans="1:72" x14ac:dyDescent="0.15">
      <c r="A1888" s="16">
        <v>14078</v>
      </c>
      <c r="B1888" s="17">
        <v>201505</v>
      </c>
      <c r="C1888" s="3">
        <v>0</v>
      </c>
      <c r="D1888" s="23">
        <v>-4.6230199197770938E-3</v>
      </c>
      <c r="E1888" s="18">
        <v>4.2082603306677797E-3</v>
      </c>
      <c r="F1888" s="24">
        <v>4</v>
      </c>
      <c r="G1888" s="24">
        <v>4</v>
      </c>
      <c r="H1888" s="20">
        <v>3.0010745655279503E-3</v>
      </c>
      <c r="I1888" s="20">
        <v>-4.1436835027879315E-3</v>
      </c>
      <c r="J1888" s="24">
        <v>1</v>
      </c>
      <c r="K1888" s="24">
        <v>1</v>
      </c>
      <c r="L1888" s="20">
        <v>6.1408296943230578E-3</v>
      </c>
      <c r="M1888" s="20">
        <v>-5.0954548542699873E-3</v>
      </c>
      <c r="N1888" s="19">
        <v>1.4745999999999999</v>
      </c>
      <c r="O1888" s="19">
        <v>1.0012221618685495</v>
      </c>
      <c r="P1888" s="25">
        <v>42062</v>
      </c>
      <c r="Q1888" s="20">
        <v>-7.1205750712056703E-3</v>
      </c>
      <c r="R1888" s="25">
        <v>42069</v>
      </c>
      <c r="S1888" s="25">
        <f>IF(ISNUMBER(R1888),VLOOKUP(B1888,Index!$B$3:$AB$18,27,FALSE),"")</f>
        <v>42069</v>
      </c>
      <c r="T1888" s="25">
        <f>IF(ISNUMBER($R1888),VLOOKUP($B1888,Index!$B$21:$AB$36,27,FALSE),"")</f>
        <v>42069</v>
      </c>
      <c r="U1888" s="25">
        <f>IF(ISNUMBER($R1888),VLOOKUP($B1888,Index!$B$39:$AB$54,27,FALSE),"")</f>
        <v>42069</v>
      </c>
      <c r="W1888" s="18">
        <v>-0.16642871711197538</v>
      </c>
      <c r="X1888" s="19">
        <v>0.5</v>
      </c>
      <c r="Y1888" s="18">
        <v>7.9846125791061096E-2</v>
      </c>
      <c r="Z1888" s="19">
        <f t="shared" si="392"/>
        <v>0</v>
      </c>
      <c r="AA1888" s="21" t="s">
        <v>25</v>
      </c>
      <c r="AB1888" s="3">
        <v>0</v>
      </c>
      <c r="AC1888" s="18">
        <v>2.7698517879537924E-2</v>
      </c>
      <c r="AD1888" s="19">
        <v>0.25</v>
      </c>
      <c r="AE1888" s="18">
        <v>6.3754038038419522E-3</v>
      </c>
      <c r="AF1888" s="19">
        <f t="shared" si="393"/>
        <v>0</v>
      </c>
      <c r="AG1888" s="21" t="s">
        <v>25</v>
      </c>
      <c r="AH1888" s="3">
        <v>0</v>
      </c>
      <c r="AK1888" t="str">
        <f t="shared" si="398"/>
        <v/>
      </c>
      <c r="AL1888" t="str">
        <f t="shared" si="398"/>
        <v/>
      </c>
      <c r="AM1888" t="str">
        <f t="shared" si="398"/>
        <v/>
      </c>
      <c r="AN1888" t="str">
        <f t="shared" si="398"/>
        <v/>
      </c>
      <c r="AO1888" t="str">
        <f t="shared" si="398"/>
        <v/>
      </c>
      <c r="AP1888" t="str">
        <f t="shared" si="398"/>
        <v/>
      </c>
      <c r="AQ1888" t="str">
        <f t="shared" si="398"/>
        <v/>
      </c>
      <c r="AR1888" t="str">
        <f t="shared" si="398"/>
        <v/>
      </c>
      <c r="AS1888" t="str">
        <f t="shared" si="398"/>
        <v/>
      </c>
      <c r="AT1888" t="str">
        <f t="shared" si="398"/>
        <v/>
      </c>
      <c r="AU1888" t="str">
        <f t="shared" si="398"/>
        <v/>
      </c>
      <c r="AV1888" t="str">
        <f t="shared" si="398"/>
        <v/>
      </c>
      <c r="AW1888" t="str">
        <f t="shared" si="398"/>
        <v/>
      </c>
      <c r="AX1888" t="str">
        <f t="shared" si="398"/>
        <v/>
      </c>
      <c r="AZ1888" s="46">
        <f>IF(ISNUMBER(VLOOKUP($B1888,Stats!$A$2:$AA$19,2,FALSE))=FALSE,"",IF(ISNUMBER(W1888),(W1888-VLOOKUP($B1888,Stats!$A$2:$AA$19,2,FALSE))/VLOOKUP($B1888,Stats!$A$2:$AA$19,16,FALSE),""))</f>
        <v>-0.48221145418455347</v>
      </c>
      <c r="BA1888" s="46">
        <f>IF(ISNUMBER(VLOOKUP($B1888,Stats!$A$2:$AA$19,2,FALSE))=FALSE,"",IF(ISNUMBER(X1888),(X1888-VLOOKUP($B1888,Stats!$A$2:$AA$19,3,FALSE))/VLOOKUP($B1888,Stats!$A$2:$AA$19,17,FALSE),""))</f>
        <v>-0.52592327303600894</v>
      </c>
      <c r="BB1888" s="46"/>
      <c r="BC1888" s="46"/>
      <c r="BD1888" s="44">
        <f t="shared" si="389"/>
        <v>-0.50406736361028126</v>
      </c>
      <c r="BE1888" s="46">
        <f>IF(ISNUMBER(VLOOKUP($B1888,Stats!$A$2:$AA$19,2,FALSE))=FALSE,"",IF(ISNUMBER(Y1888),(Y1888-VLOOKUP($B1888,Stats!$A$2:$AA$19,5,FALSE))/VLOOKUP($B1888,Stats!$A$2:$AA$19,19,FALSE),""))</f>
        <v>-0.79332022515325618</v>
      </c>
      <c r="BF1888" s="46"/>
      <c r="BG1888" s="46"/>
      <c r="BH1888" s="46">
        <f>IF(ISNUMBER(VLOOKUP($B1888,Stats!$A$2:$AA$19,2,FALSE))=FALSE,"",IF(ISNUMBER(Z1888),(Z1888-VLOOKUP($B1888,Stats!$A$2:$AA$19,8,FALSE))/VLOOKUP($B1888,Stats!$A$2:$AA$19,22,FALSE),""))</f>
        <v>-0.59810804423176478</v>
      </c>
      <c r="BI1888" s="46" t="str">
        <f>IF(ISNUMBER(VLOOKUP($B1888,Stats!$A$2:$AA$19,2,FALSE))=FALSE,"",IF(ISNUMBER(#REF!),(#REF!-VLOOKUP($B1888,Stats!$A$2:$AA$19,9,FALSE))/VLOOKUP($B1888,Stats!$A$2:$AA$19,23,FALSE),""))</f>
        <v/>
      </c>
      <c r="BJ1888" s="46" t="str">
        <f>IF(ISNUMBER(VLOOKUP($B1888,Stats!$A$2:$AA$19,2,FALSE))=FALSE,"",IF(ISNUMBER(#REF!),(#REF!-VLOOKUP($B1888,Stats!$A$2:$AA$19,10,FALSE))/VLOOKUP($B1888,Stats!$A$2:$AA$19,24,FALSE),""))</f>
        <v/>
      </c>
      <c r="BK1888" s="44">
        <f t="shared" si="394"/>
        <v>0.37589174433774986</v>
      </c>
      <c r="BL1888" s="46" t="str">
        <f>IF(ISNUMBER(VLOOKUP($B1888,Stats!$A$2:$AA$19,2,FALSE))=FALSE,"",IF(ISNUMBER(#REF!),(#REF!-VLOOKUP($B1888,Stats!$A$2:$AA$19,11,FALSE))/VLOOKUP($B1888,Stats!$A$2:$AA$19,25,FALSE),""))</f>
        <v/>
      </c>
      <c r="BM1888" s="46" t="str">
        <f>IF(ISNUMBER(VLOOKUP($B1888,Stats!$A$2:$AA$19,2,FALSE))=FALSE,"",IF(ISNUMBER(AA1888),(AA1888-VLOOKUP($B1888,Stats!$A$2:$AA$19,12,FALSE))/VLOOKUP($B1888,Stats!$A$2:$AA$19,26,FALSE),""))</f>
        <v/>
      </c>
      <c r="BN1888" s="46" t="str">
        <f>IF(ISNUMBER(VLOOKUP($B1888,Stats!$A$2:$AA$19,2,FALSE))=FALSE,"",IF(ISNUMBER(#REF!),(#REF!-VLOOKUP($B1888,Stats!$A$2:$AA$19,13,FALSE))/VLOOKUP($B1888,Stats!$A$2:$AA$19,27,FALSE),""))</f>
        <v/>
      </c>
      <c r="BO1888" s="46" t="str">
        <f>IF(ISNUMBER(VLOOKUP($B1888,Stats!$A$2:$AA$19,2,FALSE))=FALSE,"",IF(ISNUMBER(#REF!),(#REF!-VLOOKUP($B1888,Stats!$A$2:$AA$19,14,FALSE))/VLOOKUP($B1888,Stats!$A$2:$AB$19,28,FALSE),""))</f>
        <v/>
      </c>
      <c r="BP1888" s="46"/>
      <c r="BQ1888" s="46">
        <f>IF(ISNUMBER(VLOOKUP($B1888,Stats!$A$2:$AA$19,2,FALSE))=FALSE,"",IF(ISNUMBER(BM1888),BM1888,(VLOOKUP($B1888,Stats!$A$2:$AT$19,46,FALSE)-VLOOKUP($B1888,Stats!$A$2:$AA$19,12,FALSE))/VLOOKUP($B1888,Stats!$A$2:$AA$19,26,FALSE)))</f>
        <v>-0.36655208107354165</v>
      </c>
      <c r="BR1888" s="51">
        <f t="shared" si="395"/>
        <v>-0.36655208107354165</v>
      </c>
      <c r="BS1888" s="32" t="str">
        <f t="shared" si="390"/>
        <v>14078_201505</v>
      </c>
      <c r="BT1888" s="53">
        <f t="shared" si="391"/>
        <v>5.141115766588529E-2</v>
      </c>
    </row>
    <row r="1889" spans="1:72" x14ac:dyDescent="0.15">
      <c r="A1889" s="16">
        <v>14078</v>
      </c>
      <c r="B1889" s="17">
        <v>201506</v>
      </c>
      <c r="C1889" s="3">
        <v>0</v>
      </c>
      <c r="D1889" s="23">
        <v>7.813673929376419E-2</v>
      </c>
      <c r="E1889" s="18">
        <v>1.180672508085826E-2</v>
      </c>
      <c r="F1889" s="24">
        <v>8</v>
      </c>
      <c r="G1889" s="24">
        <v>2</v>
      </c>
      <c r="H1889" s="20">
        <v>1.1199906367622636E-2</v>
      </c>
      <c r="I1889" s="20">
        <v>-6.7301753166630895E-3</v>
      </c>
      <c r="J1889" s="24">
        <v>8</v>
      </c>
      <c r="K1889" s="24">
        <v>1</v>
      </c>
      <c r="L1889" s="20">
        <v>2.9347897611370577E-2</v>
      </c>
      <c r="M1889" s="20">
        <v>-1.0176900484939466E-2</v>
      </c>
      <c r="N1889" s="19">
        <v>1.5837000000000001</v>
      </c>
      <c r="O1889" s="19">
        <v>1.0928098261109578</v>
      </c>
      <c r="P1889" s="25">
        <v>42082</v>
      </c>
      <c r="Q1889" s="20">
        <v>-3.2834501483867129E-3</v>
      </c>
      <c r="R1889" s="25">
        <v>42083</v>
      </c>
      <c r="S1889" s="25">
        <f>IF(ISNUMBER(R1889),VLOOKUP(B1889,Index!$B$3:$AB$18,27,FALSE),"")</f>
        <v>42073</v>
      </c>
      <c r="T1889" s="25">
        <f>IF(ISNUMBER($R1889),VLOOKUP($B1889,Index!$B$21:$AB$36,27,FALSE),"")</f>
        <v>42075</v>
      </c>
      <c r="U1889" s="25">
        <f>IF(ISNUMBER($R1889),VLOOKUP($B1889,Index!$B$39:$AB$54,27,FALSE),"")</f>
        <v>42075</v>
      </c>
      <c r="W1889" s="18">
        <v>2.3441021788129257</v>
      </c>
      <c r="X1889" s="19">
        <v>0.8</v>
      </c>
      <c r="Y1889" s="18">
        <v>0.22401685777768668</v>
      </c>
      <c r="Z1889" s="19">
        <f t="shared" si="392"/>
        <v>10</v>
      </c>
      <c r="AA1889" s="21">
        <v>23.797145003756434</v>
      </c>
      <c r="AB1889" s="3">
        <v>0</v>
      </c>
      <c r="AC1889" s="18">
        <v>5.4948150247155052</v>
      </c>
      <c r="AD1889" s="19">
        <v>0.64000000000000012</v>
      </c>
      <c r="AE1889" s="18">
        <v>5.0183552568588301E-2</v>
      </c>
      <c r="AF1889" s="19">
        <f t="shared" si="393"/>
        <v>100</v>
      </c>
      <c r="AG1889" s="21">
        <v>566.30411032980976</v>
      </c>
      <c r="AH1889" s="3">
        <v>0</v>
      </c>
      <c r="AK1889" t="str">
        <f t="shared" si="398"/>
        <v/>
      </c>
      <c r="AL1889" t="str">
        <f t="shared" si="398"/>
        <v/>
      </c>
      <c r="AM1889" t="str">
        <f t="shared" si="398"/>
        <v/>
      </c>
      <c r="AN1889" t="str">
        <f t="shared" si="398"/>
        <v/>
      </c>
      <c r="AO1889" t="str">
        <f t="shared" si="398"/>
        <v/>
      </c>
      <c r="AP1889" t="str">
        <f t="shared" si="398"/>
        <v/>
      </c>
      <c r="AQ1889" t="str">
        <f t="shared" si="398"/>
        <v/>
      </c>
      <c r="AR1889" t="str">
        <f t="shared" si="398"/>
        <v/>
      </c>
      <c r="AS1889" t="str">
        <f t="shared" si="398"/>
        <v/>
      </c>
      <c r="AT1889" t="str">
        <f t="shared" si="398"/>
        <v/>
      </c>
      <c r="AU1889" t="str">
        <f t="shared" si="398"/>
        <v/>
      </c>
      <c r="AV1889" t="str">
        <f t="shared" si="398"/>
        <v/>
      </c>
      <c r="AW1889">
        <f t="shared" si="398"/>
        <v>23.797145003756434</v>
      </c>
      <c r="AX1889" t="str">
        <f t="shared" si="398"/>
        <v/>
      </c>
      <c r="AZ1889" s="46">
        <f>IF(ISNUMBER(VLOOKUP($B1889,Stats!$A$2:$AA$19,2,FALSE))=FALSE,"",IF(ISNUMBER(W1889),(W1889-VLOOKUP($B1889,Stats!$A$2:$AA$19,2,FALSE))/VLOOKUP($B1889,Stats!$A$2:$AA$19,16,FALSE),""))</f>
        <v>0.31429618214864408</v>
      </c>
      <c r="BA1889" s="46">
        <f>IF(ISNUMBER(VLOOKUP($B1889,Stats!$A$2:$AA$19,2,FALSE))=FALSE,"",IF(ISNUMBER(X1889),(X1889-VLOOKUP($B1889,Stats!$A$2:$AA$19,3,FALSE))/VLOOKUP($B1889,Stats!$A$2:$AA$19,17,FALSE),""))</f>
        <v>-3.4963065069354378E-2</v>
      </c>
      <c r="BB1889" s="46"/>
      <c r="BC1889" s="46"/>
      <c r="BD1889" s="44">
        <f t="shared" si="389"/>
        <v>0.13966655853964485</v>
      </c>
      <c r="BE1889" s="46">
        <f>IF(ISNUMBER(VLOOKUP($B1889,Stats!$A$2:$AA$19,2,FALSE))=FALSE,"",IF(ISNUMBER(Y1889),(Y1889-VLOOKUP($B1889,Stats!$A$2:$AA$19,5,FALSE))/VLOOKUP($B1889,Stats!$A$2:$AA$19,19,FALSE),""))</f>
        <v>0.85109338483340058</v>
      </c>
      <c r="BF1889" s="46"/>
      <c r="BG1889" s="46"/>
      <c r="BH1889" s="46">
        <f>IF(ISNUMBER(VLOOKUP($B1889,Stats!$A$2:$AA$19,2,FALSE))=FALSE,"",IF(ISNUMBER(Z1889),(Z1889-VLOOKUP($B1889,Stats!$A$2:$AA$19,8,FALSE))/VLOOKUP($B1889,Stats!$A$2:$AA$19,22,FALSE),""))</f>
        <v>1.9327121229589501</v>
      </c>
      <c r="BI1889" s="46" t="str">
        <f>IF(ISNUMBER(VLOOKUP($B1889,Stats!$A$2:$AA$19,2,FALSE))=FALSE,"",IF(ISNUMBER(#REF!),(#REF!-VLOOKUP($B1889,Stats!$A$2:$AA$19,9,FALSE))/VLOOKUP($B1889,Stats!$A$2:$AA$19,23,FALSE),""))</f>
        <v/>
      </c>
      <c r="BJ1889" s="46" t="str">
        <f>IF(ISNUMBER(VLOOKUP($B1889,Stats!$A$2:$AA$19,2,FALSE))=FALSE,"",IF(ISNUMBER(#REF!),(#REF!-VLOOKUP($B1889,Stats!$A$2:$AA$19,10,FALSE))/VLOOKUP($B1889,Stats!$A$2:$AA$19,24,FALSE),""))</f>
        <v/>
      </c>
      <c r="BK1889" s="44">
        <f t="shared" si="394"/>
        <v>-1.5951732495695259E-2</v>
      </c>
      <c r="BL1889" s="46" t="str">
        <f>IF(ISNUMBER(VLOOKUP($B1889,Stats!$A$2:$AA$19,2,FALSE))=FALSE,"",IF(ISNUMBER(#REF!),(#REF!-VLOOKUP($B1889,Stats!$A$2:$AA$19,11,FALSE))/VLOOKUP($B1889,Stats!$A$2:$AA$19,25,FALSE),""))</f>
        <v/>
      </c>
      <c r="BM1889" s="46">
        <f>IF(ISNUMBER(VLOOKUP($B1889,Stats!$A$2:$AA$19,2,FALSE))=FALSE,"",IF(ISNUMBER(AA1889),(AA1889-VLOOKUP($B1889,Stats!$A$2:$AA$19,12,FALSE))/VLOOKUP($B1889,Stats!$A$2:$AA$19,26,FALSE),""))</f>
        <v>-0.14273967623039224</v>
      </c>
      <c r="BN1889" s="46" t="str">
        <f>IF(ISNUMBER(VLOOKUP($B1889,Stats!$A$2:$AA$19,2,FALSE))=FALSE,"",IF(ISNUMBER(#REF!),(#REF!-VLOOKUP($B1889,Stats!$A$2:$AA$19,13,FALSE))/VLOOKUP($B1889,Stats!$A$2:$AA$19,27,FALSE),""))</f>
        <v/>
      </c>
      <c r="BO1889" s="46" t="str">
        <f>IF(ISNUMBER(VLOOKUP($B1889,Stats!$A$2:$AA$19,2,FALSE))=FALSE,"",IF(ISNUMBER(#REF!),(#REF!-VLOOKUP($B1889,Stats!$A$2:$AA$19,14,FALSE))/VLOOKUP($B1889,Stats!$A$2:$AB$19,28,FALSE),""))</f>
        <v/>
      </c>
      <c r="BP1889" s="46"/>
      <c r="BQ1889" s="46">
        <f>IF(ISNUMBER(VLOOKUP($B1889,Stats!$A$2:$AA$19,2,FALSE))=FALSE,"",IF(ISNUMBER(BM1889),BM1889,(VLOOKUP($B1889,Stats!$A$2:$AT$19,46,FALSE)-VLOOKUP($B1889,Stats!$A$2:$AA$19,12,FALSE))/VLOOKUP($B1889,Stats!$A$2:$AA$19,26,FALSE)))</f>
        <v>-0.14273967623039224</v>
      </c>
      <c r="BR1889" s="51">
        <f t="shared" si="395"/>
        <v>-0.14273967623039224</v>
      </c>
      <c r="BS1889" s="32" t="str">
        <f t="shared" si="390"/>
        <v>14078_201506</v>
      </c>
      <c r="BT1889" s="53">
        <f t="shared" si="391"/>
        <v>-1.0185663035566634E-2</v>
      </c>
    </row>
    <row r="1890" spans="1:72" x14ac:dyDescent="0.15">
      <c r="A1890" s="16">
        <v>14078</v>
      </c>
      <c r="B1890" s="17">
        <v>201507</v>
      </c>
      <c r="C1890" s="3">
        <v>0</v>
      </c>
      <c r="D1890" s="23">
        <v>-2.7241051631295532E-2</v>
      </c>
      <c r="E1890" s="18">
        <v>1.1968542597202684E-2</v>
      </c>
      <c r="F1890" s="24">
        <v>2</v>
      </c>
      <c r="G1890" s="24">
        <v>3</v>
      </c>
      <c r="H1890" s="20">
        <v>7.4805128569048751E-3</v>
      </c>
      <c r="I1890" s="20">
        <v>-1.407219200127637E-2</v>
      </c>
      <c r="J1890" s="24">
        <v>2</v>
      </c>
      <c r="K1890" s="24">
        <v>3</v>
      </c>
      <c r="L1890" s="20">
        <v>9.132707690369779E-3</v>
      </c>
      <c r="M1890" s="20">
        <v>-1.5532264174769606E-2</v>
      </c>
      <c r="N1890" s="19">
        <v>1.6022000000000001</v>
      </c>
      <c r="O1890" s="19">
        <v>1.0091327076903698</v>
      </c>
      <c r="P1890" s="25">
        <v>42087</v>
      </c>
      <c r="Q1890" s="20">
        <v>-4.1630258394707242E-2</v>
      </c>
      <c r="R1890" s="25">
        <v>42090</v>
      </c>
      <c r="S1890" s="25">
        <f>IF(ISNUMBER(R1890),VLOOKUP(B1890,Index!$B$3:$AB$18,27,FALSE),"")</f>
        <v>42088</v>
      </c>
      <c r="T1890" s="25">
        <f>IF(ISNUMBER($R1890),VLOOKUP($B1890,Index!$B$21:$AB$36,27,FALSE),"")</f>
        <v>42089</v>
      </c>
      <c r="U1890" s="25">
        <f>IF(ISNUMBER($R1890),VLOOKUP($B1890,Index!$B$39:$AB$54,27,FALSE),"")</f>
        <v>42089</v>
      </c>
      <c r="W1890" s="18">
        <v>-1.9613557174532785</v>
      </c>
      <c r="X1890" s="19">
        <v>0.4</v>
      </c>
      <c r="Y1890" s="18">
        <v>0.22708712927944608</v>
      </c>
      <c r="Z1890" s="19">
        <f t="shared" si="392"/>
        <v>2</v>
      </c>
      <c r="AA1890" s="21" t="s">
        <v>25</v>
      </c>
      <c r="AB1890" s="3">
        <v>0</v>
      </c>
      <c r="AC1890" s="18">
        <v>3.846916250386665</v>
      </c>
      <c r="AD1890" s="19">
        <v>0.16000000000000003</v>
      </c>
      <c r="AE1890" s="18">
        <v>5.1568564284379857E-2</v>
      </c>
      <c r="AF1890" s="19">
        <f t="shared" si="393"/>
        <v>4</v>
      </c>
      <c r="AG1890" s="21" t="s">
        <v>25</v>
      </c>
      <c r="AH1890" s="3">
        <v>0</v>
      </c>
      <c r="AK1890" t="str">
        <f t="shared" si="398"/>
        <v/>
      </c>
      <c r="AL1890" t="str">
        <f t="shared" si="398"/>
        <v/>
      </c>
      <c r="AM1890" t="str">
        <f t="shared" si="398"/>
        <v/>
      </c>
      <c r="AN1890" t="str">
        <f t="shared" si="398"/>
        <v/>
      </c>
      <c r="AO1890" t="str">
        <f t="shared" si="398"/>
        <v/>
      </c>
      <c r="AP1890" t="str">
        <f t="shared" si="398"/>
        <v/>
      </c>
      <c r="AQ1890" t="str">
        <f t="shared" si="398"/>
        <v/>
      </c>
      <c r="AR1890" t="str">
        <f t="shared" si="398"/>
        <v/>
      </c>
      <c r="AS1890" t="str">
        <f t="shared" si="398"/>
        <v/>
      </c>
      <c r="AT1890" t="str">
        <f t="shared" si="398"/>
        <v/>
      </c>
      <c r="AU1890" t="str">
        <f t="shared" si="398"/>
        <v/>
      </c>
      <c r="AV1890" t="str">
        <f t="shared" si="398"/>
        <v/>
      </c>
      <c r="AW1890" t="str">
        <f t="shared" si="398"/>
        <v/>
      </c>
      <c r="AX1890" t="str">
        <f t="shared" si="398"/>
        <v/>
      </c>
      <c r="AZ1890" s="46">
        <f>IF(ISNUMBER(VLOOKUP($B1890,Stats!$A$2:$AA$19,2,FALSE))=FALSE,"",IF(ISNUMBER(W1890),(W1890-VLOOKUP($B1890,Stats!$A$2:$AA$19,2,FALSE))/VLOOKUP($B1890,Stats!$A$2:$AA$19,16,FALSE),""))</f>
        <v>-1.6659520897970499</v>
      </c>
      <c r="BA1890" s="46">
        <f>IF(ISNUMBER(VLOOKUP($B1890,Stats!$A$2:$AA$19,2,FALSE))=FALSE,"",IF(ISNUMBER(X1890),(X1890-VLOOKUP($B1890,Stats!$A$2:$AA$19,3,FALSE))/VLOOKUP($B1890,Stats!$A$2:$AA$19,17,FALSE),""))</f>
        <v>-1.3774529649016667</v>
      </c>
      <c r="BB1890" s="46"/>
      <c r="BC1890" s="46"/>
      <c r="BD1890" s="44">
        <f t="shared" si="389"/>
        <v>-1.5217025273493583</v>
      </c>
      <c r="BE1890" s="46">
        <f>IF(ISNUMBER(VLOOKUP($B1890,Stats!$A$2:$AA$19,2,FALSE))=FALSE,"",IF(ISNUMBER(Y1890),(Y1890-VLOOKUP($B1890,Stats!$A$2:$AA$19,5,FALSE))/VLOOKUP($B1890,Stats!$A$2:$AA$19,19,FALSE),""))</f>
        <v>0.26433245047952547</v>
      </c>
      <c r="BF1890" s="46"/>
      <c r="BG1890" s="46"/>
      <c r="BH1890" s="46">
        <f>IF(ISNUMBER(VLOOKUP($B1890,Stats!$A$2:$AA$19,2,FALSE))=FALSE,"",IF(ISNUMBER(Z1890),(Z1890-VLOOKUP($B1890,Stats!$A$2:$AA$19,8,FALSE))/VLOOKUP($B1890,Stats!$A$2:$AA$19,22,FALSE),""))</f>
        <v>1.4378520910348771</v>
      </c>
      <c r="BI1890" s="46" t="str">
        <f>IF(ISNUMBER(VLOOKUP($B1890,Stats!$A$2:$AA$19,2,FALSE))=FALSE,"",IF(ISNUMBER(#REF!),(#REF!-VLOOKUP($B1890,Stats!$A$2:$AA$19,9,FALSE))/VLOOKUP($B1890,Stats!$A$2:$AA$19,23,FALSE),""))</f>
        <v/>
      </c>
      <c r="BJ1890" s="46" t="str">
        <f>IF(ISNUMBER(VLOOKUP($B1890,Stats!$A$2:$AA$19,2,FALSE))=FALSE,"",IF(ISNUMBER(#REF!),(#REF!-VLOOKUP($B1890,Stats!$A$2:$AA$19,10,FALSE))/VLOOKUP($B1890,Stats!$A$2:$AA$19,24,FALSE),""))</f>
        <v/>
      </c>
      <c r="BK1890" s="44">
        <f t="shared" si="394"/>
        <v>0.24632291197479531</v>
      </c>
      <c r="BL1890" s="46" t="str">
        <f>IF(ISNUMBER(VLOOKUP($B1890,Stats!$A$2:$AA$19,2,FALSE))=FALSE,"",IF(ISNUMBER(#REF!),(#REF!-VLOOKUP($B1890,Stats!$A$2:$AA$19,11,FALSE))/VLOOKUP($B1890,Stats!$A$2:$AA$19,25,FALSE),""))</f>
        <v/>
      </c>
      <c r="BM1890" s="46" t="str">
        <f>IF(ISNUMBER(VLOOKUP($B1890,Stats!$A$2:$AA$19,2,FALSE))=FALSE,"",IF(ISNUMBER(AA1890),(AA1890-VLOOKUP($B1890,Stats!$A$2:$AA$19,12,FALSE))/VLOOKUP($B1890,Stats!$A$2:$AA$19,26,FALSE),""))</f>
        <v/>
      </c>
      <c r="BN1890" s="46" t="str">
        <f>IF(ISNUMBER(VLOOKUP($B1890,Stats!$A$2:$AA$19,2,FALSE))=FALSE,"",IF(ISNUMBER(#REF!),(#REF!-VLOOKUP($B1890,Stats!$A$2:$AA$19,13,FALSE))/VLOOKUP($B1890,Stats!$A$2:$AA$19,27,FALSE),""))</f>
        <v/>
      </c>
      <c r="BO1890" s="46" t="str">
        <f>IF(ISNUMBER(VLOOKUP($B1890,Stats!$A$2:$AA$19,2,FALSE))=FALSE,"",IF(ISNUMBER(#REF!),(#REF!-VLOOKUP($B1890,Stats!$A$2:$AA$19,14,FALSE))/VLOOKUP($B1890,Stats!$A$2:$AB$19,28,FALSE),""))</f>
        <v/>
      </c>
      <c r="BP1890" s="46"/>
      <c r="BQ1890" s="46">
        <f>IF(ISNUMBER(VLOOKUP($B1890,Stats!$A$2:$AA$19,2,FALSE))=FALSE,"",IF(ISNUMBER(BM1890),BM1890,(VLOOKUP($B1890,Stats!$A$2:$AT$19,46,FALSE)-VLOOKUP($B1890,Stats!$A$2:$AA$19,12,FALSE))/VLOOKUP($B1890,Stats!$A$2:$AA$19,26,FALSE)))</f>
        <v>-0.49247029718328789</v>
      </c>
      <c r="BR1890" s="51">
        <f t="shared" si="395"/>
        <v>-0.49247029718328789</v>
      </c>
      <c r="BS1890" s="32" t="str">
        <f t="shared" si="390"/>
        <v>14078_201507</v>
      </c>
      <c r="BT1890" s="53">
        <f t="shared" si="391"/>
        <v>-0.2550408177216521</v>
      </c>
    </row>
    <row r="1891" spans="1:72" x14ac:dyDescent="0.15">
      <c r="S1891" t="str">
        <f>IF(ISNUMBER(R1891),VLOOKUP(B1891,Index!$B$3:$AB$18,27,FALSE),"")</f>
        <v/>
      </c>
      <c r="T1891" t="str">
        <f>IF(ISNUMBER($R1891),VLOOKUP($B1891,Index!$B$21:$AB$36,27,FALSE),"")</f>
        <v/>
      </c>
      <c r="U1891" t="str">
        <f>IF(ISNUMBER($R1891),VLOOKUP($B1891,Index!$B$39:$AB$54,27,FALSE),"")</f>
        <v/>
      </c>
      <c r="Z1891" t="str">
        <f t="shared" si="392"/>
        <v/>
      </c>
      <c r="AA1891" t="s">
        <v>25</v>
      </c>
      <c r="AF1891" t="str">
        <f t="shared" si="393"/>
        <v/>
      </c>
      <c r="AG1891" t="s">
        <v>25</v>
      </c>
      <c r="AK1891" t="str">
        <f t="shared" si="398"/>
        <v/>
      </c>
      <c r="AL1891" t="str">
        <f t="shared" si="398"/>
        <v/>
      </c>
      <c r="AM1891" t="str">
        <f t="shared" si="398"/>
        <v/>
      </c>
      <c r="AN1891" t="str">
        <f t="shared" si="398"/>
        <v/>
      </c>
      <c r="AO1891" t="str">
        <f t="shared" si="398"/>
        <v/>
      </c>
      <c r="AP1891" t="str">
        <f t="shared" si="398"/>
        <v/>
      </c>
      <c r="AQ1891" t="str">
        <f t="shared" si="398"/>
        <v/>
      </c>
      <c r="AR1891" t="str">
        <f t="shared" si="398"/>
        <v/>
      </c>
      <c r="AS1891" t="str">
        <f t="shared" si="398"/>
        <v/>
      </c>
      <c r="AT1891" t="str">
        <f t="shared" si="398"/>
        <v/>
      </c>
      <c r="AU1891" t="str">
        <f t="shared" si="398"/>
        <v/>
      </c>
      <c r="AV1891" t="str">
        <f t="shared" si="398"/>
        <v/>
      </c>
      <c r="AW1891" t="str">
        <f t="shared" si="398"/>
        <v/>
      </c>
      <c r="AX1891" t="str">
        <f t="shared" si="398"/>
        <v/>
      </c>
      <c r="AZ1891" s="46" t="str">
        <f>IF(ISNUMBER(VLOOKUP($B1891,Stats!$A$2:$AA$19,2,FALSE))=FALSE,"",IF(ISNUMBER(W1891),(W1891-VLOOKUP($B1891,Stats!$A$2:$AA$19,2,FALSE))/VLOOKUP($B1891,Stats!$A$2:$AA$19,16,FALSE),""))</f>
        <v/>
      </c>
      <c r="BA1891" s="46" t="str">
        <f>IF(ISNUMBER(VLOOKUP($B1891,Stats!$A$2:$AA$19,2,FALSE))=FALSE,"",IF(ISNUMBER(X1891),(X1891-VLOOKUP($B1891,Stats!$A$2:$AA$19,3,FALSE))/VLOOKUP($B1891,Stats!$A$2:$AA$19,17,FALSE),""))</f>
        <v/>
      </c>
      <c r="BB1891" s="46"/>
      <c r="BC1891" s="46"/>
      <c r="BD1891" s="44" t="str">
        <f t="shared" si="389"/>
        <v/>
      </c>
      <c r="BE1891" s="46" t="str">
        <f>IF(ISNUMBER(VLOOKUP($B1891,Stats!$A$2:$AA$19,2,FALSE))=FALSE,"",IF(ISNUMBER(Y1891),(Y1891-VLOOKUP($B1891,Stats!$A$2:$AA$19,5,FALSE))/VLOOKUP($B1891,Stats!$A$2:$AA$19,19,FALSE),""))</f>
        <v/>
      </c>
      <c r="BF1891" s="46"/>
      <c r="BG1891" s="46"/>
      <c r="BH1891" s="46" t="str">
        <f>IF(ISNUMBER(VLOOKUP($B1891,Stats!$A$2:$AA$19,2,FALSE))=FALSE,"",IF(ISNUMBER(Z1891),(Z1891-VLOOKUP($B1891,Stats!$A$2:$AA$19,8,FALSE))/VLOOKUP($B1891,Stats!$A$2:$AA$19,22,FALSE),""))</f>
        <v/>
      </c>
      <c r="BI1891" s="46" t="str">
        <f>IF(ISNUMBER(VLOOKUP($B1891,Stats!$A$2:$AA$19,2,FALSE))=FALSE,"",IF(ISNUMBER(#REF!),(#REF!-VLOOKUP($B1891,Stats!$A$2:$AA$19,9,FALSE))/VLOOKUP($B1891,Stats!$A$2:$AA$19,23,FALSE),""))</f>
        <v/>
      </c>
      <c r="BJ1891" s="46" t="str">
        <f>IF(ISNUMBER(VLOOKUP($B1891,Stats!$A$2:$AA$19,2,FALSE))=FALSE,"",IF(ISNUMBER(#REF!),(#REF!-VLOOKUP($B1891,Stats!$A$2:$AA$19,10,FALSE))/VLOOKUP($B1891,Stats!$A$2:$AA$19,24,FALSE),""))</f>
        <v/>
      </c>
      <c r="BK1891" s="44" t="str">
        <f t="shared" si="394"/>
        <v/>
      </c>
      <c r="BL1891" s="46" t="str">
        <f>IF(ISNUMBER(VLOOKUP($B1891,Stats!$A$2:$AA$19,2,FALSE))=FALSE,"",IF(ISNUMBER(#REF!),(#REF!-VLOOKUP($B1891,Stats!$A$2:$AA$19,11,FALSE))/VLOOKUP($B1891,Stats!$A$2:$AA$19,25,FALSE),""))</f>
        <v/>
      </c>
      <c r="BM1891" s="46" t="str">
        <f>IF(ISNUMBER(VLOOKUP($B1891,Stats!$A$2:$AA$19,2,FALSE))=FALSE,"",IF(ISNUMBER(AA1891),(AA1891-VLOOKUP($B1891,Stats!$A$2:$AA$19,12,FALSE))/VLOOKUP($B1891,Stats!$A$2:$AA$19,26,FALSE),""))</f>
        <v/>
      </c>
      <c r="BN1891" s="46" t="str">
        <f>IF(ISNUMBER(VLOOKUP($B1891,Stats!$A$2:$AA$19,2,FALSE))=FALSE,"",IF(ISNUMBER(#REF!),(#REF!-VLOOKUP($B1891,Stats!$A$2:$AA$19,13,FALSE))/VLOOKUP($B1891,Stats!$A$2:$AA$19,27,FALSE),""))</f>
        <v/>
      </c>
      <c r="BO1891" s="46" t="str">
        <f>IF(ISNUMBER(VLOOKUP($B1891,Stats!$A$2:$AA$19,2,FALSE))=FALSE,"",IF(ISNUMBER(#REF!),(#REF!-VLOOKUP($B1891,Stats!$A$2:$AA$19,14,FALSE))/VLOOKUP($B1891,Stats!$A$2:$AB$19,28,FALSE),""))</f>
        <v/>
      </c>
      <c r="BP1891" s="46"/>
      <c r="BQ1891" s="46" t="str">
        <f>IF(ISNUMBER(VLOOKUP($B1891,Stats!$A$2:$AA$19,2,FALSE))=FALSE,"",IF(ISNUMBER(BM1891),BM1891,(VLOOKUP($B1891,Stats!$A$2:$AT$19,46,FALSE)-VLOOKUP($B1891,Stats!$A$2:$AA$19,12,FALSE))/VLOOKUP($B1891,Stats!$A$2:$AA$19,26,FALSE)))</f>
        <v/>
      </c>
      <c r="BR1891" s="51" t="str">
        <f t="shared" si="395"/>
        <v/>
      </c>
      <c r="BS1891" s="32" t="str">
        <f t="shared" si="390"/>
        <v/>
      </c>
      <c r="BT1891" s="53" t="str">
        <f t="shared" si="391"/>
        <v/>
      </c>
    </row>
    <row r="1892" spans="1:72" ht="40.5" x14ac:dyDescent="0.15">
      <c r="A1892" s="1" t="s">
        <v>54</v>
      </c>
      <c r="B1892" s="1" t="s">
        <v>0</v>
      </c>
      <c r="C1892" s="3"/>
      <c r="D1892" s="4" t="s">
        <v>10</v>
      </c>
      <c r="E1892" s="1" t="s">
        <v>11</v>
      </c>
      <c r="F1892" s="1" t="s">
        <v>12</v>
      </c>
      <c r="G1892" s="1" t="s">
        <v>13</v>
      </c>
      <c r="H1892" s="1" t="s">
        <v>14</v>
      </c>
      <c r="I1892" s="1" t="s">
        <v>15</v>
      </c>
      <c r="J1892" s="1" t="s">
        <v>16</v>
      </c>
      <c r="K1892" s="1" t="s">
        <v>17</v>
      </c>
      <c r="L1892" s="1" t="s">
        <v>18</v>
      </c>
      <c r="M1892" s="1" t="s">
        <v>19</v>
      </c>
      <c r="N1892" s="1" t="s">
        <v>20</v>
      </c>
      <c r="O1892" s="1" t="s">
        <v>21</v>
      </c>
      <c r="P1892" s="1" t="s">
        <v>22</v>
      </c>
      <c r="Q1892" s="1" t="s">
        <v>23</v>
      </c>
      <c r="R1892" s="1" t="s">
        <v>24</v>
      </c>
      <c r="S1892" s="1" t="str">
        <f>IF(ISNUMBER(R1892),VLOOKUP(B1892,Index!$B$3:$AB$18,27,FALSE),"")</f>
        <v/>
      </c>
      <c r="T1892" s="1" t="str">
        <f>IF(ISNUMBER($R1892),VLOOKUP($B1892,Index!$B$21:$AB$36,27,FALSE),"")</f>
        <v/>
      </c>
      <c r="U1892" s="1" t="str">
        <f>IF(ISNUMBER($R1892),VLOOKUP($B1892,Index!$B$39:$AB$54,27,FALSE),"")</f>
        <v/>
      </c>
      <c r="W1892" s="1" t="s">
        <v>1</v>
      </c>
      <c r="X1892" s="1" t="s">
        <v>2</v>
      </c>
      <c r="Y1892" s="1" t="s">
        <v>4</v>
      </c>
      <c r="Z1892" s="1" t="str">
        <f t="shared" si="392"/>
        <v/>
      </c>
      <c r="AA1892" s="1" t="s">
        <v>8</v>
      </c>
      <c r="AB1892" s="3"/>
      <c r="AC1892" s="1" t="s">
        <v>55</v>
      </c>
      <c r="AD1892" s="1" t="s">
        <v>56</v>
      </c>
      <c r="AE1892" s="1" t="s">
        <v>57</v>
      </c>
      <c r="AF1892" s="1" t="str">
        <f t="shared" si="393"/>
        <v/>
      </c>
      <c r="AG1892" s="1" t="s">
        <v>38</v>
      </c>
      <c r="AH1892" s="3"/>
      <c r="AK1892" t="str">
        <f t="shared" si="398"/>
        <v/>
      </c>
      <c r="AL1892" t="str">
        <f t="shared" si="398"/>
        <v/>
      </c>
      <c r="AM1892" t="str">
        <f t="shared" si="398"/>
        <v/>
      </c>
      <c r="AN1892" t="str">
        <f t="shared" si="398"/>
        <v/>
      </c>
      <c r="AO1892" t="str">
        <f t="shared" si="398"/>
        <v/>
      </c>
      <c r="AP1892" t="str">
        <f t="shared" si="398"/>
        <v/>
      </c>
      <c r="AQ1892" t="str">
        <f t="shared" si="398"/>
        <v/>
      </c>
      <c r="AR1892" t="str">
        <f t="shared" si="398"/>
        <v/>
      </c>
      <c r="AS1892" t="str">
        <f t="shared" si="398"/>
        <v/>
      </c>
      <c r="AT1892" t="str">
        <f t="shared" si="398"/>
        <v/>
      </c>
      <c r="AU1892" t="str">
        <f t="shared" si="398"/>
        <v/>
      </c>
      <c r="AV1892" t="str">
        <f t="shared" si="398"/>
        <v/>
      </c>
      <c r="AW1892" t="str">
        <f t="shared" si="398"/>
        <v/>
      </c>
      <c r="AX1892" t="str">
        <f t="shared" si="398"/>
        <v/>
      </c>
      <c r="AZ1892" s="46" t="str">
        <f>IF(ISNUMBER(VLOOKUP($B1892,Stats!$A$2:$AA$19,2,FALSE))=FALSE,"",IF(ISNUMBER(W1892),(W1892-VLOOKUP($B1892,Stats!$A$2:$AA$19,2,FALSE))/VLOOKUP($B1892,Stats!$A$2:$AA$19,16,FALSE),""))</f>
        <v/>
      </c>
      <c r="BA1892" s="46" t="str">
        <f>IF(ISNUMBER(VLOOKUP($B1892,Stats!$A$2:$AA$19,2,FALSE))=FALSE,"",IF(ISNUMBER(X1892),(X1892-VLOOKUP($B1892,Stats!$A$2:$AA$19,3,FALSE))/VLOOKUP($B1892,Stats!$A$2:$AA$19,17,FALSE),""))</f>
        <v/>
      </c>
      <c r="BB1892" s="46"/>
      <c r="BC1892" s="46"/>
      <c r="BD1892" s="44" t="str">
        <f t="shared" si="389"/>
        <v/>
      </c>
      <c r="BE1892" s="46" t="str">
        <f>IF(ISNUMBER(VLOOKUP($B1892,Stats!$A$2:$AA$19,2,FALSE))=FALSE,"",IF(ISNUMBER(Y1892),(Y1892-VLOOKUP($B1892,Stats!$A$2:$AA$19,5,FALSE))/VLOOKUP($B1892,Stats!$A$2:$AA$19,19,FALSE),""))</f>
        <v/>
      </c>
      <c r="BF1892" s="46"/>
      <c r="BG1892" s="46"/>
      <c r="BH1892" s="46" t="str">
        <f>IF(ISNUMBER(VLOOKUP($B1892,Stats!$A$2:$AA$19,2,FALSE))=FALSE,"",IF(ISNUMBER(Z1892),(Z1892-VLOOKUP($B1892,Stats!$A$2:$AA$19,8,FALSE))/VLOOKUP($B1892,Stats!$A$2:$AA$19,22,FALSE),""))</f>
        <v/>
      </c>
      <c r="BI1892" s="46" t="str">
        <f>IF(ISNUMBER(VLOOKUP($B1892,Stats!$A$2:$AA$19,2,FALSE))=FALSE,"",IF(ISNUMBER(#REF!),(#REF!-VLOOKUP($B1892,Stats!$A$2:$AA$19,9,FALSE))/VLOOKUP($B1892,Stats!$A$2:$AA$19,23,FALSE),""))</f>
        <v/>
      </c>
      <c r="BJ1892" s="46" t="str">
        <f>IF(ISNUMBER(VLOOKUP($B1892,Stats!$A$2:$AA$19,2,FALSE))=FALSE,"",IF(ISNUMBER(#REF!),(#REF!-VLOOKUP($B1892,Stats!$A$2:$AA$19,10,FALSE))/VLOOKUP($B1892,Stats!$A$2:$AA$19,24,FALSE),""))</f>
        <v/>
      </c>
      <c r="BK1892" s="44" t="str">
        <f t="shared" si="394"/>
        <v/>
      </c>
      <c r="BL1892" s="46" t="str">
        <f>IF(ISNUMBER(VLOOKUP($B1892,Stats!$A$2:$AA$19,2,FALSE))=FALSE,"",IF(ISNUMBER(#REF!),(#REF!-VLOOKUP($B1892,Stats!$A$2:$AA$19,11,FALSE))/VLOOKUP($B1892,Stats!$A$2:$AA$19,25,FALSE),""))</f>
        <v/>
      </c>
      <c r="BM1892" s="46" t="str">
        <f>IF(ISNUMBER(VLOOKUP($B1892,Stats!$A$2:$AA$19,2,FALSE))=FALSE,"",IF(ISNUMBER(AA1892),(AA1892-VLOOKUP($B1892,Stats!$A$2:$AA$19,12,FALSE))/VLOOKUP($B1892,Stats!$A$2:$AA$19,26,FALSE),""))</f>
        <v/>
      </c>
      <c r="BN1892" s="46" t="str">
        <f>IF(ISNUMBER(VLOOKUP($B1892,Stats!$A$2:$AA$19,2,FALSE))=FALSE,"",IF(ISNUMBER(#REF!),(#REF!-VLOOKUP($B1892,Stats!$A$2:$AA$19,13,FALSE))/VLOOKUP($B1892,Stats!$A$2:$AA$19,27,FALSE),""))</f>
        <v/>
      </c>
      <c r="BO1892" s="46" t="str">
        <f>IF(ISNUMBER(VLOOKUP($B1892,Stats!$A$2:$AA$19,2,FALSE))=FALSE,"",IF(ISNUMBER(#REF!),(#REF!-VLOOKUP($B1892,Stats!$A$2:$AA$19,14,FALSE))/VLOOKUP($B1892,Stats!$A$2:$AB$19,28,FALSE),""))</f>
        <v/>
      </c>
      <c r="BP1892" s="46"/>
      <c r="BQ1892" s="46" t="str">
        <f>IF(ISNUMBER(VLOOKUP($B1892,Stats!$A$2:$AA$19,2,FALSE))=FALSE,"",IF(ISNUMBER(BM1892),BM1892,(VLOOKUP($B1892,Stats!$A$2:$AT$19,46,FALSE)-VLOOKUP($B1892,Stats!$A$2:$AA$19,12,FALSE))/VLOOKUP($B1892,Stats!$A$2:$AA$19,26,FALSE)))</f>
        <v/>
      </c>
      <c r="BR1892" s="51" t="str">
        <f t="shared" si="395"/>
        <v/>
      </c>
      <c r="BS1892" s="32" t="str">
        <f t="shared" si="390"/>
        <v/>
      </c>
      <c r="BT1892" s="53" t="str">
        <f t="shared" si="391"/>
        <v/>
      </c>
    </row>
    <row r="1893" spans="1:72" x14ac:dyDescent="0.15">
      <c r="A1893" s="5">
        <v>16484</v>
      </c>
      <c r="B1893" s="5" t="s">
        <v>58</v>
      </c>
      <c r="C1893" s="3">
        <v>0</v>
      </c>
      <c r="D1893" s="11">
        <v>9.2216162617750896E-3</v>
      </c>
      <c r="E1893" s="6">
        <v>9.0098630268597415E-4</v>
      </c>
      <c r="F1893" s="12">
        <v>85</v>
      </c>
      <c r="G1893" s="12">
        <v>30</v>
      </c>
      <c r="H1893" s="13">
        <v>4.5101737501108225E-4</v>
      </c>
      <c r="I1893" s="13">
        <v>-9.7034766105689909E-4</v>
      </c>
      <c r="J1893" s="12">
        <v>14</v>
      </c>
      <c r="K1893" s="12">
        <v>6</v>
      </c>
      <c r="L1893" s="13">
        <v>1.9598236158746563E-3</v>
      </c>
      <c r="M1893" s="13">
        <v>-4.5889474711969802E-3</v>
      </c>
      <c r="N1893" s="8">
        <v>1.0242</v>
      </c>
      <c r="O1893" s="8">
        <v>1.0155676747645017</v>
      </c>
      <c r="P1893" s="14">
        <v>42082</v>
      </c>
      <c r="Q1893" s="13">
        <v>-7.5697994494691168E-3</v>
      </c>
      <c r="R1893" s="14">
        <v>41992</v>
      </c>
      <c r="S1893" s="14">
        <f>IF(ISNUMBER(R1893),VLOOKUP(B1893,Index!$B$3:$AB$18,27,FALSE),"")</f>
        <v>42041</v>
      </c>
      <c r="T1893" s="14">
        <f>IF(ISNUMBER($R1893),VLOOKUP($B1893,Index!$B$21:$AB$36,27,FALSE),"")</f>
        <v>41996</v>
      </c>
      <c r="U1893" s="14">
        <f>IF(ISNUMBER($R1893),VLOOKUP($B1893,Index!$B$39:$AB$54,27,FALSE),"")</f>
        <v>42003</v>
      </c>
      <c r="W1893" s="6">
        <v>1.9413928972158084E-2</v>
      </c>
      <c r="X1893" s="7">
        <v>0.73913043478260865</v>
      </c>
      <c r="Y1893" s="6">
        <v>1.7095013142609368E-2</v>
      </c>
      <c r="Z1893" s="8" t="str">
        <f t="shared" si="392"/>
        <v/>
      </c>
      <c r="AA1893" s="9">
        <v>1.2182114365555374</v>
      </c>
      <c r="AB1893" s="3">
        <v>0</v>
      </c>
      <c r="AC1893" s="6">
        <v>3.7690063813599901E-4</v>
      </c>
      <c r="AD1893" s="7">
        <v>0.54631379962192805</v>
      </c>
      <c r="AE1893" s="6">
        <v>2.9223947434598704E-4</v>
      </c>
      <c r="AF1893" s="8" t="str">
        <f t="shared" si="393"/>
        <v/>
      </c>
      <c r="AG1893" s="9">
        <v>1.4840391041547063</v>
      </c>
      <c r="AH1893" s="3">
        <v>0</v>
      </c>
      <c r="AK1893" t="str">
        <f t="shared" ref="AK1893:AX1902" si="399">IF($B1893=AK$2,$AA1893,"")</f>
        <v/>
      </c>
      <c r="AL1893" t="str">
        <f t="shared" si="399"/>
        <v/>
      </c>
      <c r="AM1893" t="str">
        <f t="shared" si="399"/>
        <v/>
      </c>
      <c r="AN1893" t="str">
        <f t="shared" si="399"/>
        <v/>
      </c>
      <c r="AO1893" t="str">
        <f t="shared" si="399"/>
        <v/>
      </c>
      <c r="AP1893" t="str">
        <f t="shared" si="399"/>
        <v/>
      </c>
      <c r="AQ1893" t="str">
        <f t="shared" si="399"/>
        <v/>
      </c>
      <c r="AR1893" t="str">
        <f t="shared" si="399"/>
        <v/>
      </c>
      <c r="AS1893" t="str">
        <f t="shared" si="399"/>
        <v/>
      </c>
      <c r="AT1893" t="str">
        <f t="shared" si="399"/>
        <v/>
      </c>
      <c r="AU1893" t="str">
        <f t="shared" si="399"/>
        <v/>
      </c>
      <c r="AV1893" t="str">
        <f t="shared" si="399"/>
        <v/>
      </c>
      <c r="AW1893" t="str">
        <f t="shared" si="399"/>
        <v/>
      </c>
      <c r="AX1893" t="str">
        <f t="shared" si="399"/>
        <v/>
      </c>
      <c r="AZ1893" s="46" t="str">
        <f>IF(ISNUMBER(VLOOKUP($B1893,Stats!$A$2:$AA$19,2,FALSE))=FALSE,"",IF(ISNUMBER(W1893),(W1893-VLOOKUP($B1893,Stats!$A$2:$AA$19,2,FALSE))/VLOOKUP($B1893,Stats!$A$2:$AA$19,16,FALSE),""))</f>
        <v/>
      </c>
      <c r="BA1893" s="46" t="str">
        <f>IF(ISNUMBER(VLOOKUP($B1893,Stats!$A$2:$AA$19,2,FALSE))=FALSE,"",IF(ISNUMBER(X1893),(X1893-VLOOKUP($B1893,Stats!$A$2:$AA$19,3,FALSE))/VLOOKUP($B1893,Stats!$A$2:$AA$19,17,FALSE),""))</f>
        <v/>
      </c>
      <c r="BB1893" s="46"/>
      <c r="BC1893" s="46"/>
      <c r="BD1893" s="44" t="str">
        <f t="shared" si="389"/>
        <v/>
      </c>
      <c r="BE1893" s="46" t="str">
        <f>IF(ISNUMBER(VLOOKUP($B1893,Stats!$A$2:$AA$19,2,FALSE))=FALSE,"",IF(ISNUMBER(Y1893),(Y1893-VLOOKUP($B1893,Stats!$A$2:$AA$19,5,FALSE))/VLOOKUP($B1893,Stats!$A$2:$AA$19,19,FALSE),""))</f>
        <v/>
      </c>
      <c r="BF1893" s="46"/>
      <c r="BG1893" s="46"/>
      <c r="BH1893" s="46" t="str">
        <f>IF(ISNUMBER(VLOOKUP($B1893,Stats!$A$2:$AA$19,2,FALSE))=FALSE,"",IF(ISNUMBER(Z1893),(Z1893-VLOOKUP($B1893,Stats!$A$2:$AA$19,8,FALSE))/VLOOKUP($B1893,Stats!$A$2:$AA$19,22,FALSE),""))</f>
        <v/>
      </c>
      <c r="BI1893" s="46" t="str">
        <f>IF(ISNUMBER(VLOOKUP($B1893,Stats!$A$2:$AA$19,2,FALSE))=FALSE,"",IF(ISNUMBER(#REF!),(#REF!-VLOOKUP($B1893,Stats!$A$2:$AA$19,9,FALSE))/VLOOKUP($B1893,Stats!$A$2:$AA$19,23,FALSE),""))</f>
        <v/>
      </c>
      <c r="BJ1893" s="46" t="str">
        <f>IF(ISNUMBER(VLOOKUP($B1893,Stats!$A$2:$AA$19,2,FALSE))=FALSE,"",IF(ISNUMBER(#REF!),(#REF!-VLOOKUP($B1893,Stats!$A$2:$AA$19,10,FALSE))/VLOOKUP($B1893,Stats!$A$2:$AA$19,24,FALSE),""))</f>
        <v/>
      </c>
      <c r="BK1893" s="44" t="str">
        <f t="shared" si="394"/>
        <v/>
      </c>
      <c r="BL1893" s="46" t="str">
        <f>IF(ISNUMBER(VLOOKUP($B1893,Stats!$A$2:$AA$19,2,FALSE))=FALSE,"",IF(ISNUMBER(#REF!),(#REF!-VLOOKUP($B1893,Stats!$A$2:$AA$19,11,FALSE))/VLOOKUP($B1893,Stats!$A$2:$AA$19,25,FALSE),""))</f>
        <v/>
      </c>
      <c r="BM1893" s="46" t="str">
        <f>IF(ISNUMBER(VLOOKUP($B1893,Stats!$A$2:$AA$19,2,FALSE))=FALSE,"",IF(ISNUMBER(AA1893),(AA1893-VLOOKUP($B1893,Stats!$A$2:$AA$19,12,FALSE))/VLOOKUP($B1893,Stats!$A$2:$AA$19,26,FALSE),""))</f>
        <v/>
      </c>
      <c r="BN1893" s="46" t="str">
        <f>IF(ISNUMBER(VLOOKUP($B1893,Stats!$A$2:$AA$19,2,FALSE))=FALSE,"",IF(ISNUMBER(#REF!),(#REF!-VLOOKUP($B1893,Stats!$A$2:$AA$19,13,FALSE))/VLOOKUP($B1893,Stats!$A$2:$AA$19,27,FALSE),""))</f>
        <v/>
      </c>
      <c r="BO1893" s="46" t="str">
        <f>IF(ISNUMBER(VLOOKUP($B1893,Stats!$A$2:$AA$19,2,FALSE))=FALSE,"",IF(ISNUMBER(#REF!),(#REF!-VLOOKUP($B1893,Stats!$A$2:$AA$19,14,FALSE))/VLOOKUP($B1893,Stats!$A$2:$AB$19,28,FALSE),""))</f>
        <v/>
      </c>
      <c r="BP1893" s="46"/>
      <c r="BQ1893" s="46" t="str">
        <f>IF(ISNUMBER(VLOOKUP($B1893,Stats!$A$2:$AA$19,2,FALSE))=FALSE,"",IF(ISNUMBER(BM1893),BM1893,(VLOOKUP($B1893,Stats!$A$2:$AT$19,46,FALSE)-VLOOKUP($B1893,Stats!$A$2:$AA$19,12,FALSE))/VLOOKUP($B1893,Stats!$A$2:$AA$19,26,FALSE)))</f>
        <v/>
      </c>
      <c r="BR1893" s="51" t="str">
        <f t="shared" si="395"/>
        <v/>
      </c>
      <c r="BS1893" s="32" t="str">
        <f t="shared" si="390"/>
        <v/>
      </c>
      <c r="BT1893" s="53" t="str">
        <f t="shared" si="391"/>
        <v/>
      </c>
    </row>
    <row r="1894" spans="1:72" x14ac:dyDescent="0.15">
      <c r="A1894" s="5">
        <v>16484</v>
      </c>
      <c r="B1894" s="5" t="s">
        <v>59</v>
      </c>
      <c r="C1894" s="3">
        <v>0</v>
      </c>
      <c r="D1894" s="11">
        <v>6.5846690151178625E-4</v>
      </c>
      <c r="E1894" s="6">
        <v>7.3960057272853276E-4</v>
      </c>
      <c r="F1894" s="15">
        <v>6.0714285714285712</v>
      </c>
      <c r="G1894" s="15">
        <v>2.1428571428571428</v>
      </c>
      <c r="H1894" s="13">
        <v>4.32870510696734E-4</v>
      </c>
      <c r="I1894" s="13">
        <v>-8.9624133993665141E-4</v>
      </c>
      <c r="J1894" s="12">
        <v>4.3571428571428568</v>
      </c>
      <c r="K1894" s="12">
        <v>1.4285714285714286</v>
      </c>
      <c r="L1894" s="13">
        <v>1.0141922825406269E-3</v>
      </c>
      <c r="M1894" s="13">
        <v>-1.2847172736549864E-3</v>
      </c>
      <c r="N1894" s="8">
        <v>1.0161285714285715</v>
      </c>
      <c r="O1894" s="8">
        <v>1.0018100774030336</v>
      </c>
      <c r="P1894" s="14"/>
      <c r="Q1894" s="13">
        <v>-1.7540723639195407E-3</v>
      </c>
      <c r="R1894" s="14"/>
      <c r="S1894" s="14" t="str">
        <f>IF(ISNUMBER(R1894),VLOOKUP(B1894,Index!$B$3:$AB$18,27,FALSE),"")</f>
        <v/>
      </c>
      <c r="T1894" s="14" t="str">
        <f>IF(ISNUMBER($R1894),VLOOKUP($B1894,Index!$B$21:$AB$36,27,FALSE),"")</f>
        <v/>
      </c>
      <c r="U1894" s="14" t="str">
        <f>IF(ISNUMBER($R1894),VLOOKUP($B1894,Index!$B$39:$AB$54,27,FALSE),"")</f>
        <v/>
      </c>
      <c r="W1894" s="6">
        <v>3.0321063349997086E-2</v>
      </c>
      <c r="X1894" s="8">
        <v>0.75025510204081647</v>
      </c>
      <c r="Y1894" s="6">
        <v>1.4032934211523069E-2</v>
      </c>
      <c r="Z1894" s="8" t="str">
        <f t="shared" si="392"/>
        <v/>
      </c>
      <c r="AA1894" s="9" t="s">
        <v>25</v>
      </c>
      <c r="AB1894" s="3">
        <v>0</v>
      </c>
      <c r="AC1894" s="6">
        <v>9.1936688267453646E-4</v>
      </c>
      <c r="AD1894" s="8">
        <v>0.56288271813827595</v>
      </c>
      <c r="AE1894" s="6">
        <v>1.9692324258493456E-4</v>
      </c>
      <c r="AF1894" s="8" t="str">
        <f t="shared" si="393"/>
        <v/>
      </c>
      <c r="AG1894" s="9" t="s">
        <v>25</v>
      </c>
      <c r="AH1894" s="3">
        <v>0</v>
      </c>
      <c r="AK1894" t="str">
        <f t="shared" si="399"/>
        <v/>
      </c>
      <c r="AL1894" t="str">
        <f t="shared" si="399"/>
        <v/>
      </c>
      <c r="AM1894" t="str">
        <f t="shared" si="399"/>
        <v/>
      </c>
      <c r="AN1894" t="str">
        <f t="shared" si="399"/>
        <v/>
      </c>
      <c r="AO1894" t="str">
        <f t="shared" si="399"/>
        <v/>
      </c>
      <c r="AP1894" t="str">
        <f t="shared" si="399"/>
        <v/>
      </c>
      <c r="AQ1894" t="str">
        <f t="shared" si="399"/>
        <v/>
      </c>
      <c r="AR1894" t="str">
        <f t="shared" si="399"/>
        <v/>
      </c>
      <c r="AS1894" t="str">
        <f t="shared" si="399"/>
        <v/>
      </c>
      <c r="AT1894" t="str">
        <f t="shared" si="399"/>
        <v/>
      </c>
      <c r="AU1894" t="str">
        <f t="shared" si="399"/>
        <v/>
      </c>
      <c r="AV1894" t="str">
        <f t="shared" si="399"/>
        <v/>
      </c>
      <c r="AW1894" t="str">
        <f t="shared" si="399"/>
        <v/>
      </c>
      <c r="AX1894" t="str">
        <f t="shared" si="399"/>
        <v/>
      </c>
      <c r="AZ1894" s="46" t="str">
        <f>IF(ISNUMBER(VLOOKUP($B1894,Stats!$A$2:$AA$19,2,FALSE))=FALSE,"",IF(ISNUMBER(W1894),(W1894-VLOOKUP($B1894,Stats!$A$2:$AA$19,2,FALSE))/VLOOKUP($B1894,Stats!$A$2:$AA$19,16,FALSE),""))</f>
        <v/>
      </c>
      <c r="BA1894" s="46" t="str">
        <f>IF(ISNUMBER(VLOOKUP($B1894,Stats!$A$2:$AA$19,2,FALSE))=FALSE,"",IF(ISNUMBER(X1894),(X1894-VLOOKUP($B1894,Stats!$A$2:$AA$19,3,FALSE))/VLOOKUP($B1894,Stats!$A$2:$AA$19,17,FALSE),""))</f>
        <v/>
      </c>
      <c r="BB1894" s="46"/>
      <c r="BC1894" s="46"/>
      <c r="BD1894" s="44" t="str">
        <f t="shared" si="389"/>
        <v/>
      </c>
      <c r="BE1894" s="46" t="str">
        <f>IF(ISNUMBER(VLOOKUP($B1894,Stats!$A$2:$AA$19,2,FALSE))=FALSE,"",IF(ISNUMBER(Y1894),(Y1894-VLOOKUP($B1894,Stats!$A$2:$AA$19,5,FALSE))/VLOOKUP($B1894,Stats!$A$2:$AA$19,19,FALSE),""))</f>
        <v/>
      </c>
      <c r="BF1894" s="46"/>
      <c r="BG1894" s="46"/>
      <c r="BH1894" s="46" t="str">
        <f>IF(ISNUMBER(VLOOKUP($B1894,Stats!$A$2:$AA$19,2,FALSE))=FALSE,"",IF(ISNUMBER(Z1894),(Z1894-VLOOKUP($B1894,Stats!$A$2:$AA$19,8,FALSE))/VLOOKUP($B1894,Stats!$A$2:$AA$19,22,FALSE),""))</f>
        <v/>
      </c>
      <c r="BI1894" s="46" t="str">
        <f>IF(ISNUMBER(VLOOKUP($B1894,Stats!$A$2:$AA$19,2,FALSE))=FALSE,"",IF(ISNUMBER(#REF!),(#REF!-VLOOKUP($B1894,Stats!$A$2:$AA$19,9,FALSE))/VLOOKUP($B1894,Stats!$A$2:$AA$19,23,FALSE),""))</f>
        <v/>
      </c>
      <c r="BJ1894" s="46" t="str">
        <f>IF(ISNUMBER(VLOOKUP($B1894,Stats!$A$2:$AA$19,2,FALSE))=FALSE,"",IF(ISNUMBER(#REF!),(#REF!-VLOOKUP($B1894,Stats!$A$2:$AA$19,10,FALSE))/VLOOKUP($B1894,Stats!$A$2:$AA$19,24,FALSE),""))</f>
        <v/>
      </c>
      <c r="BK1894" s="44" t="str">
        <f t="shared" si="394"/>
        <v/>
      </c>
      <c r="BL1894" s="46" t="str">
        <f>IF(ISNUMBER(VLOOKUP($B1894,Stats!$A$2:$AA$19,2,FALSE))=FALSE,"",IF(ISNUMBER(#REF!),(#REF!-VLOOKUP($B1894,Stats!$A$2:$AA$19,11,FALSE))/VLOOKUP($B1894,Stats!$A$2:$AA$19,25,FALSE),""))</f>
        <v/>
      </c>
      <c r="BM1894" s="46" t="str">
        <f>IF(ISNUMBER(VLOOKUP($B1894,Stats!$A$2:$AA$19,2,FALSE))=FALSE,"",IF(ISNUMBER(AA1894),(AA1894-VLOOKUP($B1894,Stats!$A$2:$AA$19,12,FALSE))/VLOOKUP($B1894,Stats!$A$2:$AA$19,26,FALSE),""))</f>
        <v/>
      </c>
      <c r="BN1894" s="46" t="str">
        <f>IF(ISNUMBER(VLOOKUP($B1894,Stats!$A$2:$AA$19,2,FALSE))=FALSE,"",IF(ISNUMBER(#REF!),(#REF!-VLOOKUP($B1894,Stats!$A$2:$AA$19,13,FALSE))/VLOOKUP($B1894,Stats!$A$2:$AA$19,27,FALSE),""))</f>
        <v/>
      </c>
      <c r="BO1894" s="46" t="str">
        <f>IF(ISNUMBER(VLOOKUP($B1894,Stats!$A$2:$AA$19,2,FALSE))=FALSE,"",IF(ISNUMBER(#REF!),(#REF!-VLOOKUP($B1894,Stats!$A$2:$AA$19,14,FALSE))/VLOOKUP($B1894,Stats!$A$2:$AB$19,28,FALSE),""))</f>
        <v/>
      </c>
      <c r="BP1894" s="46"/>
      <c r="BQ1894" s="46" t="str">
        <f>IF(ISNUMBER(VLOOKUP($B1894,Stats!$A$2:$AA$19,2,FALSE))=FALSE,"",IF(ISNUMBER(BM1894),BM1894,(VLOOKUP($B1894,Stats!$A$2:$AT$19,46,FALSE)-VLOOKUP($B1894,Stats!$A$2:$AA$19,12,FALSE))/VLOOKUP($B1894,Stats!$A$2:$AA$19,26,FALSE)))</f>
        <v/>
      </c>
      <c r="BR1894" s="51" t="str">
        <f t="shared" si="395"/>
        <v/>
      </c>
      <c r="BS1894" s="32" t="str">
        <f t="shared" si="390"/>
        <v/>
      </c>
      <c r="BT1894" s="53" t="str">
        <f t="shared" si="391"/>
        <v/>
      </c>
    </row>
    <row r="1895" spans="1:72" x14ac:dyDescent="0.15">
      <c r="A1895" s="16">
        <v>16484</v>
      </c>
      <c r="B1895" s="17">
        <v>201421</v>
      </c>
      <c r="C1895" s="3">
        <v>0</v>
      </c>
      <c r="D1895" s="23">
        <v>1.4873574615765772E-3</v>
      </c>
      <c r="E1895" s="18">
        <v>3.6467500896016921E-4</v>
      </c>
      <c r="F1895" s="24">
        <v>5</v>
      </c>
      <c r="G1895" s="24">
        <v>2</v>
      </c>
      <c r="H1895" s="20">
        <v>3.9637327934305411E-4</v>
      </c>
      <c r="I1895" s="20">
        <v>-2.4750524756644854E-4</v>
      </c>
      <c r="J1895" s="24">
        <v>4</v>
      </c>
      <c r="K1895" s="24">
        <v>1</v>
      </c>
      <c r="L1895" s="20">
        <v>5.9453032104639369E-4</v>
      </c>
      <c r="M1895" s="20">
        <v>-3.9588281868563335E-4</v>
      </c>
      <c r="N1895" s="19">
        <v>1.0104</v>
      </c>
      <c r="O1895" s="19">
        <v>1.0018839861179971</v>
      </c>
      <c r="P1895" s="25">
        <v>41928</v>
      </c>
      <c r="Q1895" s="20">
        <v>-3.9588281868563335E-4</v>
      </c>
      <c r="R1895" s="25">
        <v>41929</v>
      </c>
      <c r="S1895" s="25">
        <f>IF(ISNUMBER(R1895),VLOOKUP(B1895,Index!$B$3:$AB$18,27,FALSE),"")</f>
        <v>41929</v>
      </c>
      <c r="T1895" s="25">
        <f>IF(ISNUMBER($R1895),VLOOKUP($B1895,Index!$B$21:$AB$36,27,FALSE),"")</f>
        <v>41929</v>
      </c>
      <c r="U1895" s="25">
        <f>IF(ISNUMBER($R1895),VLOOKUP($B1895,Index!$B$39:$AB$54,27,FALSE),"")</f>
        <v>41929</v>
      </c>
      <c r="W1895" s="18">
        <v>5.3544868616756787E-2</v>
      </c>
      <c r="X1895" s="19">
        <v>0.7142857142857143</v>
      </c>
      <c r="Y1895" s="18">
        <v>6.9192218043386804E-3</v>
      </c>
      <c r="Z1895" s="19">
        <f t="shared" si="392"/>
        <v>0</v>
      </c>
      <c r="AA1895" s="21">
        <v>3.7570649479427729</v>
      </c>
      <c r="AB1895" s="3">
        <v>0</v>
      </c>
      <c r="AC1895" s="18">
        <v>2.8670529551857457E-3</v>
      </c>
      <c r="AD1895" s="19">
        <v>0.51020408163265307</v>
      </c>
      <c r="AE1895" s="18">
        <v>4.7875630377635824E-5</v>
      </c>
      <c r="AF1895" s="19">
        <f t="shared" si="393"/>
        <v>0</v>
      </c>
      <c r="AG1895" s="21">
        <v>14.115537023060231</v>
      </c>
      <c r="AH1895" s="3">
        <v>0</v>
      </c>
      <c r="AK1895">
        <f t="shared" si="399"/>
        <v>3.7570649479427729</v>
      </c>
      <c r="AL1895" t="str">
        <f t="shared" si="399"/>
        <v/>
      </c>
      <c r="AM1895" t="str">
        <f t="shared" si="399"/>
        <v/>
      </c>
      <c r="AN1895" t="str">
        <f t="shared" si="399"/>
        <v/>
      </c>
      <c r="AO1895" t="str">
        <f t="shared" si="399"/>
        <v/>
      </c>
      <c r="AP1895" t="str">
        <f t="shared" si="399"/>
        <v/>
      </c>
      <c r="AQ1895" t="str">
        <f t="shared" si="399"/>
        <v/>
      </c>
      <c r="AR1895" t="str">
        <f t="shared" si="399"/>
        <v/>
      </c>
      <c r="AS1895" t="str">
        <f t="shared" si="399"/>
        <v/>
      </c>
      <c r="AT1895" t="str">
        <f t="shared" si="399"/>
        <v/>
      </c>
      <c r="AU1895" t="str">
        <f t="shared" si="399"/>
        <v/>
      </c>
      <c r="AV1895" t="str">
        <f t="shared" si="399"/>
        <v/>
      </c>
      <c r="AW1895" t="str">
        <f t="shared" si="399"/>
        <v/>
      </c>
      <c r="AX1895" t="str">
        <f t="shared" si="399"/>
        <v/>
      </c>
      <c r="AZ1895" s="46">
        <f>IF(ISNUMBER(VLOOKUP($B1895,Stats!$A$2:$AA$19,2,FALSE))=FALSE,"",IF(ISNUMBER(W1895),(W1895-VLOOKUP($B1895,Stats!$A$2:$AA$19,2,FALSE))/VLOOKUP($B1895,Stats!$A$2:$AA$19,16,FALSE),""))</f>
        <v>0.64839589985409574</v>
      </c>
      <c r="BA1895" s="46">
        <f>IF(ISNUMBER(VLOOKUP($B1895,Stats!$A$2:$AA$19,2,FALSE))=FALSE,"",IF(ISNUMBER(X1895),(X1895-VLOOKUP($B1895,Stats!$A$2:$AA$19,3,FALSE))/VLOOKUP($B1895,Stats!$A$2:$AA$19,17,FALSE),""))</f>
        <v>1.0376468171475526</v>
      </c>
      <c r="BB1895" s="46"/>
      <c r="BC1895" s="46"/>
      <c r="BD1895" s="44">
        <f t="shared" si="389"/>
        <v>0.84302135850082416</v>
      </c>
      <c r="BE1895" s="46">
        <f>IF(ISNUMBER(VLOOKUP($B1895,Stats!$A$2:$AA$19,2,FALSE))=FALSE,"",IF(ISNUMBER(Y1895),(Y1895-VLOOKUP($B1895,Stats!$A$2:$AA$19,5,FALSE))/VLOOKUP($B1895,Stats!$A$2:$AA$19,19,FALSE),""))</f>
        <v>-1.2040115703613943</v>
      </c>
      <c r="BF1895" s="46"/>
      <c r="BG1895" s="46"/>
      <c r="BH1895" s="46">
        <f>IF(ISNUMBER(VLOOKUP($B1895,Stats!$A$2:$AA$19,2,FALSE))=FALSE,"",IF(ISNUMBER(Z1895),(Z1895-VLOOKUP($B1895,Stats!$A$2:$AA$19,8,FALSE))/VLOOKUP($B1895,Stats!$A$2:$AA$19,22,FALSE),""))</f>
        <v>-0.61753828864926419</v>
      </c>
      <c r="BI1895" s="46" t="str">
        <f>IF(ISNUMBER(VLOOKUP($B1895,Stats!$A$2:$AA$19,2,FALSE))=FALSE,"",IF(ISNUMBER(#REF!),(#REF!-VLOOKUP($B1895,Stats!$A$2:$AA$19,9,FALSE))/VLOOKUP($B1895,Stats!$A$2:$AA$19,23,FALSE),""))</f>
        <v/>
      </c>
      <c r="BJ1895" s="46" t="str">
        <f>IF(ISNUMBER(VLOOKUP($B1895,Stats!$A$2:$AA$19,2,FALSE))=FALSE,"",IF(ISNUMBER(#REF!),(#REF!-VLOOKUP($B1895,Stats!$A$2:$AA$19,10,FALSE))/VLOOKUP($B1895,Stats!$A$2:$AA$19,24,FALSE),""))</f>
        <v/>
      </c>
      <c r="BK1895" s="44">
        <f t="shared" si="394"/>
        <v>0.65754661265819669</v>
      </c>
      <c r="BL1895" s="46" t="str">
        <f>IF(ISNUMBER(VLOOKUP($B1895,Stats!$A$2:$AA$19,2,FALSE))=FALSE,"",IF(ISNUMBER(#REF!),(#REF!-VLOOKUP($B1895,Stats!$A$2:$AA$19,11,FALSE))/VLOOKUP($B1895,Stats!$A$2:$AA$19,25,FALSE),""))</f>
        <v/>
      </c>
      <c r="BM1895" s="46">
        <f>IF(ISNUMBER(VLOOKUP($B1895,Stats!$A$2:$AA$19,2,FALSE))=FALSE,"",IF(ISNUMBER(AA1895),(AA1895-VLOOKUP($B1895,Stats!$A$2:$AA$19,12,FALSE))/VLOOKUP($B1895,Stats!$A$2:$AA$19,26,FALSE),""))</f>
        <v>-0.28546477099756323</v>
      </c>
      <c r="BN1895" s="46" t="str">
        <f>IF(ISNUMBER(VLOOKUP($B1895,Stats!$A$2:$AA$19,2,FALSE))=FALSE,"",IF(ISNUMBER(#REF!),(#REF!-VLOOKUP($B1895,Stats!$A$2:$AA$19,13,FALSE))/VLOOKUP($B1895,Stats!$A$2:$AA$19,27,FALSE),""))</f>
        <v/>
      </c>
      <c r="BO1895" s="46" t="str">
        <f>IF(ISNUMBER(VLOOKUP($B1895,Stats!$A$2:$AA$19,2,FALSE))=FALSE,"",IF(ISNUMBER(#REF!),(#REF!-VLOOKUP($B1895,Stats!$A$2:$AA$19,14,FALSE))/VLOOKUP($B1895,Stats!$A$2:$AB$19,28,FALSE),""))</f>
        <v/>
      </c>
      <c r="BP1895" s="46"/>
      <c r="BQ1895" s="46">
        <f>IF(ISNUMBER(VLOOKUP($B1895,Stats!$A$2:$AA$19,2,FALSE))=FALSE,"",IF(ISNUMBER(BM1895),BM1895,(VLOOKUP($B1895,Stats!$A$2:$AT$19,46,FALSE)-VLOOKUP($B1895,Stats!$A$2:$AA$19,12,FALSE))/VLOOKUP($B1895,Stats!$A$2:$AA$19,26,FALSE)))</f>
        <v>-0.28546477099756323</v>
      </c>
      <c r="BR1895" s="51">
        <f t="shared" si="395"/>
        <v>-0.28546477099756323</v>
      </c>
      <c r="BS1895" s="32" t="str">
        <f t="shared" si="390"/>
        <v>16484_201421</v>
      </c>
      <c r="BT1895" s="53">
        <f t="shared" si="391"/>
        <v>0.50603928509557017</v>
      </c>
    </row>
    <row r="1896" spans="1:72" x14ac:dyDescent="0.15">
      <c r="A1896" s="16">
        <v>16484</v>
      </c>
      <c r="B1896" s="17">
        <v>201422</v>
      </c>
      <c r="C1896" s="3">
        <v>0</v>
      </c>
      <c r="D1896" s="23">
        <v>3.9603960396039639E-3</v>
      </c>
      <c r="E1896" s="18">
        <v>4.8001964828557912E-4</v>
      </c>
      <c r="F1896" s="24">
        <v>10</v>
      </c>
      <c r="G1896" s="24">
        <v>0</v>
      </c>
      <c r="H1896" s="20">
        <v>3.9543917069226884E-4</v>
      </c>
      <c r="I1896" s="20" t="s">
        <v>25</v>
      </c>
      <c r="J1896" s="24">
        <v>10</v>
      </c>
      <c r="K1896" s="24">
        <v>0</v>
      </c>
      <c r="L1896" s="20">
        <v>1.2871287128712883E-3</v>
      </c>
      <c r="M1896" s="20">
        <v>0</v>
      </c>
      <c r="N1896" s="19">
        <v>1.014</v>
      </c>
      <c r="O1896" s="19">
        <v>1.0026698309107089</v>
      </c>
      <c r="P1896" s="25">
        <v>41942</v>
      </c>
      <c r="Q1896" s="20">
        <v>0</v>
      </c>
      <c r="R1896" s="25">
        <v>41932</v>
      </c>
      <c r="S1896" s="25">
        <f>IF(ISNUMBER(R1896),VLOOKUP(B1896,Index!$B$3:$AB$18,27,FALSE),"")</f>
        <v>41939</v>
      </c>
      <c r="T1896" s="25">
        <f>IF(ISNUMBER($R1896),VLOOKUP($B1896,Index!$B$21:$AB$36,27,FALSE),"")</f>
        <v>41935</v>
      </c>
      <c r="U1896" s="25">
        <f>IF(ISNUMBER($R1896),VLOOKUP($B1896,Index!$B$39:$AB$54,27,FALSE),"")</f>
        <v>41936</v>
      </c>
      <c r="W1896" s="18">
        <v>0.11881188118811892</v>
      </c>
      <c r="X1896" s="19">
        <v>1</v>
      </c>
      <c r="Y1896" s="18">
        <v>9.1077324612922166E-3</v>
      </c>
      <c r="Z1896" s="19">
        <f t="shared" si="392"/>
        <v>7</v>
      </c>
      <c r="AA1896" s="21" t="s">
        <v>25</v>
      </c>
      <c r="AB1896" s="3">
        <v>0</v>
      </c>
      <c r="AC1896" s="18">
        <v>1.4116263111459686E-2</v>
      </c>
      <c r="AD1896" s="19">
        <v>1</v>
      </c>
      <c r="AE1896" s="18">
        <v>8.2950790586475975E-5</v>
      </c>
      <c r="AF1896" s="19">
        <f t="shared" si="393"/>
        <v>49</v>
      </c>
      <c r="AG1896" s="21" t="s">
        <v>25</v>
      </c>
      <c r="AH1896" s="3">
        <v>0</v>
      </c>
      <c r="AK1896" t="str">
        <f t="shared" si="399"/>
        <v/>
      </c>
      <c r="AL1896" t="str">
        <f t="shared" si="399"/>
        <v/>
      </c>
      <c r="AM1896" t="str">
        <f t="shared" si="399"/>
        <v/>
      </c>
      <c r="AN1896" t="str">
        <f t="shared" si="399"/>
        <v/>
      </c>
      <c r="AO1896" t="str">
        <f t="shared" si="399"/>
        <v/>
      </c>
      <c r="AP1896" t="str">
        <f t="shared" si="399"/>
        <v/>
      </c>
      <c r="AQ1896" t="str">
        <f t="shared" si="399"/>
        <v/>
      </c>
      <c r="AR1896" t="str">
        <f t="shared" si="399"/>
        <v/>
      </c>
      <c r="AS1896" t="str">
        <f t="shared" si="399"/>
        <v/>
      </c>
      <c r="AT1896" t="str">
        <f t="shared" si="399"/>
        <v/>
      </c>
      <c r="AU1896" t="str">
        <f t="shared" si="399"/>
        <v/>
      </c>
      <c r="AV1896" t="str">
        <f t="shared" si="399"/>
        <v/>
      </c>
      <c r="AW1896" t="str">
        <f t="shared" si="399"/>
        <v/>
      </c>
      <c r="AX1896" t="str">
        <f t="shared" si="399"/>
        <v/>
      </c>
      <c r="AZ1896" s="46">
        <f>IF(ISNUMBER(VLOOKUP($B1896,Stats!$A$2:$AA$19,2,FALSE))=FALSE,"",IF(ISNUMBER(W1896),(W1896-VLOOKUP($B1896,Stats!$A$2:$AA$19,2,FALSE))/VLOOKUP($B1896,Stats!$A$2:$AA$19,16,FALSE),""))</f>
        <v>-0.61116341782037109</v>
      </c>
      <c r="BA1896" s="46">
        <f>IF(ISNUMBER(VLOOKUP($B1896,Stats!$A$2:$AA$19,2,FALSE))=FALSE,"",IF(ISNUMBER(X1896),(X1896-VLOOKUP($B1896,Stats!$A$2:$AA$19,3,FALSE))/VLOOKUP($B1896,Stats!$A$2:$AA$19,17,FALSE),""))</f>
        <v>2.5489718024571326</v>
      </c>
      <c r="BB1896" s="46"/>
      <c r="BC1896" s="46"/>
      <c r="BD1896" s="44">
        <f t="shared" si="389"/>
        <v>0.96890419231838076</v>
      </c>
      <c r="BE1896" s="46">
        <f>IF(ISNUMBER(VLOOKUP($B1896,Stats!$A$2:$AA$19,2,FALSE))=FALSE,"",IF(ISNUMBER(Y1896),(Y1896-VLOOKUP($B1896,Stats!$A$2:$AA$19,5,FALSE))/VLOOKUP($B1896,Stats!$A$2:$AA$19,19,FALSE),""))</f>
        <v>-1.3199650768167088</v>
      </c>
      <c r="BF1896" s="46"/>
      <c r="BG1896" s="46"/>
      <c r="BH1896" s="46">
        <f>IF(ISNUMBER(VLOOKUP($B1896,Stats!$A$2:$AA$19,2,FALSE))=FALSE,"",IF(ISNUMBER(Z1896),(Z1896-VLOOKUP($B1896,Stats!$A$2:$AA$19,8,FALSE))/VLOOKUP($B1896,Stats!$A$2:$AA$19,22,FALSE),""))</f>
        <v>2.1471823831658687</v>
      </c>
      <c r="BI1896" s="46" t="str">
        <f>IF(ISNUMBER(VLOOKUP($B1896,Stats!$A$2:$AA$19,2,FALSE))=FALSE,"",IF(ISNUMBER(#REF!),(#REF!-VLOOKUP($B1896,Stats!$A$2:$AA$19,9,FALSE))/VLOOKUP($B1896,Stats!$A$2:$AA$19,23,FALSE),""))</f>
        <v/>
      </c>
      <c r="BJ1896" s="46" t="str">
        <f>IF(ISNUMBER(VLOOKUP($B1896,Stats!$A$2:$AA$19,2,FALSE))=FALSE,"",IF(ISNUMBER(#REF!),(#REF!-VLOOKUP($B1896,Stats!$A$2:$AA$19,10,FALSE))/VLOOKUP($B1896,Stats!$A$2:$AA$19,24,FALSE),""))</f>
        <v/>
      </c>
      <c r="BK1896" s="44">
        <f t="shared" si="394"/>
        <v>1.5681302687214567</v>
      </c>
      <c r="BL1896" s="46" t="str">
        <f>IF(ISNUMBER(VLOOKUP($B1896,Stats!$A$2:$AA$19,2,FALSE))=FALSE,"",IF(ISNUMBER(#REF!),(#REF!-VLOOKUP($B1896,Stats!$A$2:$AA$19,11,FALSE))/VLOOKUP($B1896,Stats!$A$2:$AA$19,25,FALSE),""))</f>
        <v/>
      </c>
      <c r="BM1896" s="46" t="str">
        <f>IF(ISNUMBER(VLOOKUP($B1896,Stats!$A$2:$AA$19,2,FALSE))=FALSE,"",IF(ISNUMBER(AA1896),(AA1896-VLOOKUP($B1896,Stats!$A$2:$AA$19,12,FALSE))/VLOOKUP($B1896,Stats!$A$2:$AA$19,26,FALSE),""))</f>
        <v/>
      </c>
      <c r="BN1896" s="46" t="str">
        <f>IF(ISNUMBER(VLOOKUP($B1896,Stats!$A$2:$AA$19,2,FALSE))=FALSE,"",IF(ISNUMBER(#REF!),(#REF!-VLOOKUP($B1896,Stats!$A$2:$AA$19,13,FALSE))/VLOOKUP($B1896,Stats!$A$2:$AA$19,27,FALSE),""))</f>
        <v/>
      </c>
      <c r="BO1896" s="46" t="str">
        <f>IF(ISNUMBER(VLOOKUP($B1896,Stats!$A$2:$AA$19,2,FALSE))=FALSE,"",IF(ISNUMBER(#REF!),(#REF!-VLOOKUP($B1896,Stats!$A$2:$AA$19,14,FALSE))/VLOOKUP($B1896,Stats!$A$2:$AB$19,28,FALSE),""))</f>
        <v/>
      </c>
      <c r="BP1896" s="46"/>
      <c r="BQ1896" s="46">
        <f>IF(ISNUMBER(VLOOKUP($B1896,Stats!$A$2:$AA$19,2,FALSE))=FALSE,"",IF(ISNUMBER(BM1896),BM1896,(VLOOKUP($B1896,Stats!$A$2:$AT$19,46,FALSE)-VLOOKUP($B1896,Stats!$A$2:$AA$19,12,FALSE))/VLOOKUP($B1896,Stats!$A$2:$AA$19,26,FALSE)))</f>
        <v>-0.38178036496436479</v>
      </c>
      <c r="BR1896" s="51">
        <f t="shared" si="395"/>
        <v>-0.38178036496436479</v>
      </c>
      <c r="BS1896" s="32" t="str">
        <f t="shared" si="390"/>
        <v>16484_201422</v>
      </c>
      <c r="BT1896" s="53">
        <f t="shared" si="391"/>
        <v>1.0583029267036772</v>
      </c>
    </row>
    <row r="1897" spans="1:72" x14ac:dyDescent="0.15">
      <c r="A1897" s="16">
        <v>16484</v>
      </c>
      <c r="B1897" s="17">
        <v>201423</v>
      </c>
      <c r="C1897" s="3">
        <v>0</v>
      </c>
      <c r="D1897" s="23">
        <v>6.9033530571993573E-4</v>
      </c>
      <c r="E1897" s="18">
        <v>7.3535110236022064E-4</v>
      </c>
      <c r="F1897" s="24">
        <v>6</v>
      </c>
      <c r="G1897" s="24">
        <v>4</v>
      </c>
      <c r="H1897" s="20">
        <v>5.7454494052936822E-4</v>
      </c>
      <c r="I1897" s="20">
        <v>-6.8867880034567674E-4</v>
      </c>
      <c r="J1897" s="24">
        <v>4</v>
      </c>
      <c r="K1897" s="24">
        <v>3</v>
      </c>
      <c r="L1897" s="20">
        <v>1.0839574300356425E-3</v>
      </c>
      <c r="M1897" s="20">
        <v>-1.1812186238804312E-3</v>
      </c>
      <c r="N1897" s="19">
        <v>1.0172000000000001</v>
      </c>
      <c r="O1897" s="19">
        <v>1.0030568977418401</v>
      </c>
      <c r="P1897" s="25">
        <v>41954</v>
      </c>
      <c r="Q1897" s="20">
        <v>-2.4577270939836193E-3</v>
      </c>
      <c r="R1897" s="25">
        <v>41957</v>
      </c>
      <c r="S1897" s="25">
        <f>IF(ISNUMBER(R1897),VLOOKUP(B1897,Index!$B$3:$AB$18,27,FALSE),"")</f>
        <v>41956</v>
      </c>
      <c r="T1897" s="25">
        <f>IF(ISNUMBER($R1897),VLOOKUP($B1897,Index!$B$21:$AB$36,27,FALSE),"")</f>
        <v>41954</v>
      </c>
      <c r="U1897" s="25">
        <f>IF(ISNUMBER($R1897),VLOOKUP($B1897,Index!$B$39:$AB$54,27,FALSE),"")</f>
        <v>41957</v>
      </c>
      <c r="W1897" s="18">
        <v>2.0710059171598072E-2</v>
      </c>
      <c r="X1897" s="19">
        <v>0.6</v>
      </c>
      <c r="Y1897" s="18">
        <v>1.3952306180243502E-2</v>
      </c>
      <c r="Z1897" s="19">
        <f t="shared" si="392"/>
        <v>1</v>
      </c>
      <c r="AA1897" s="21">
        <v>0.28088362919131199</v>
      </c>
      <c r="AB1897" s="3">
        <v>0</v>
      </c>
      <c r="AC1897" s="18">
        <v>4.2890655089109343E-4</v>
      </c>
      <c r="AD1897" s="19">
        <v>0.36</v>
      </c>
      <c r="AE1897" s="18">
        <v>1.94666847747261E-4</v>
      </c>
      <c r="AF1897" s="19">
        <f t="shared" si="393"/>
        <v>1</v>
      </c>
      <c r="AG1897" s="21">
        <v>7.8895613147682453E-2</v>
      </c>
      <c r="AH1897" s="3">
        <v>0</v>
      </c>
      <c r="AK1897" t="str">
        <f t="shared" si="399"/>
        <v/>
      </c>
      <c r="AL1897" t="str">
        <f t="shared" si="399"/>
        <v/>
      </c>
      <c r="AM1897">
        <f t="shared" si="399"/>
        <v>0.28088362919131199</v>
      </c>
      <c r="AN1897" t="str">
        <f t="shared" si="399"/>
        <v/>
      </c>
      <c r="AO1897" t="str">
        <f t="shared" si="399"/>
        <v/>
      </c>
      <c r="AP1897" t="str">
        <f t="shared" si="399"/>
        <v/>
      </c>
      <c r="AQ1897" t="str">
        <f t="shared" si="399"/>
        <v/>
      </c>
      <c r="AR1897" t="str">
        <f t="shared" si="399"/>
        <v/>
      </c>
      <c r="AS1897" t="str">
        <f t="shared" si="399"/>
        <v/>
      </c>
      <c r="AT1897" t="str">
        <f t="shared" si="399"/>
        <v/>
      </c>
      <c r="AU1897" t="str">
        <f t="shared" si="399"/>
        <v/>
      </c>
      <c r="AV1897" t="str">
        <f t="shared" si="399"/>
        <v/>
      </c>
      <c r="AW1897" t="str">
        <f t="shared" si="399"/>
        <v/>
      </c>
      <c r="AX1897" t="str">
        <f t="shared" si="399"/>
        <v/>
      </c>
      <c r="AZ1897" s="46">
        <f>IF(ISNUMBER(VLOOKUP($B1897,Stats!$A$2:$AA$19,2,FALSE))=FALSE,"",IF(ISNUMBER(W1897),(W1897-VLOOKUP($B1897,Stats!$A$2:$AA$19,2,FALSE))/VLOOKUP($B1897,Stats!$A$2:$AA$19,16,FALSE),""))</f>
        <v>6.6122561056070811E-2</v>
      </c>
      <c r="BA1897" s="46">
        <f>IF(ISNUMBER(VLOOKUP($B1897,Stats!$A$2:$AA$19,2,FALSE))=FALSE,"",IF(ISNUMBER(X1897),(X1897-VLOOKUP($B1897,Stats!$A$2:$AA$19,3,FALSE))/VLOOKUP($B1897,Stats!$A$2:$AA$19,17,FALSE),""))</f>
        <v>0.51760038496241778</v>
      </c>
      <c r="BB1897" s="46"/>
      <c r="BC1897" s="46"/>
      <c r="BD1897" s="44">
        <f t="shared" si="389"/>
        <v>0.29186147300924431</v>
      </c>
      <c r="BE1897" s="46">
        <f>IF(ISNUMBER(VLOOKUP($B1897,Stats!$A$2:$AA$19,2,FALSE))=FALSE,"",IF(ISNUMBER(Y1897),(Y1897-VLOOKUP($B1897,Stats!$A$2:$AA$19,5,FALSE))/VLOOKUP($B1897,Stats!$A$2:$AA$19,19,FALSE),""))</f>
        <v>-1.2728880506833855</v>
      </c>
      <c r="BF1897" s="46"/>
      <c r="BG1897" s="46"/>
      <c r="BH1897" s="46">
        <f>IF(ISNUMBER(VLOOKUP($B1897,Stats!$A$2:$AA$19,2,FALSE))=FALSE,"",IF(ISNUMBER(Z1897),(Z1897-VLOOKUP($B1897,Stats!$A$2:$AA$19,8,FALSE))/VLOOKUP($B1897,Stats!$A$2:$AA$19,22,FALSE),""))</f>
        <v>-0.39509019437688425</v>
      </c>
      <c r="BI1897" s="46" t="str">
        <f>IF(ISNUMBER(VLOOKUP($B1897,Stats!$A$2:$AA$19,2,FALSE))=FALSE,"",IF(ISNUMBER(#REF!),(#REF!-VLOOKUP($B1897,Stats!$A$2:$AA$19,9,FALSE))/VLOOKUP($B1897,Stats!$A$2:$AA$19,23,FALSE),""))</f>
        <v/>
      </c>
      <c r="BJ1897" s="46" t="str">
        <f>IF(ISNUMBER(VLOOKUP($B1897,Stats!$A$2:$AA$19,2,FALSE))=FALSE,"",IF(ISNUMBER(#REF!),(#REF!-VLOOKUP($B1897,Stats!$A$2:$AA$19,10,FALSE))/VLOOKUP($B1897,Stats!$A$2:$AA$19,24,FALSE),""))</f>
        <v/>
      </c>
      <c r="BK1897" s="44">
        <f t="shared" si="394"/>
        <v>0.77249457716530445</v>
      </c>
      <c r="BL1897" s="46" t="str">
        <f>IF(ISNUMBER(VLOOKUP($B1897,Stats!$A$2:$AA$19,2,FALSE))=FALSE,"",IF(ISNUMBER(#REF!),(#REF!-VLOOKUP($B1897,Stats!$A$2:$AA$19,11,FALSE))/VLOOKUP($B1897,Stats!$A$2:$AA$19,25,FALSE),""))</f>
        <v/>
      </c>
      <c r="BM1897" s="46">
        <f>IF(ISNUMBER(VLOOKUP($B1897,Stats!$A$2:$AA$19,2,FALSE))=FALSE,"",IF(ISNUMBER(AA1897),(AA1897-VLOOKUP($B1897,Stats!$A$2:$AA$19,12,FALSE))/VLOOKUP($B1897,Stats!$A$2:$AA$19,26,FALSE),""))</f>
        <v>-0.68546139709208298</v>
      </c>
      <c r="BN1897" s="46" t="str">
        <f>IF(ISNUMBER(VLOOKUP($B1897,Stats!$A$2:$AA$19,2,FALSE))=FALSE,"",IF(ISNUMBER(#REF!),(#REF!-VLOOKUP($B1897,Stats!$A$2:$AA$19,13,FALSE))/VLOOKUP($B1897,Stats!$A$2:$AA$19,27,FALSE),""))</f>
        <v/>
      </c>
      <c r="BO1897" s="46" t="str">
        <f>IF(ISNUMBER(VLOOKUP($B1897,Stats!$A$2:$AA$19,2,FALSE))=FALSE,"",IF(ISNUMBER(#REF!),(#REF!-VLOOKUP($B1897,Stats!$A$2:$AA$19,14,FALSE))/VLOOKUP($B1897,Stats!$A$2:$AB$19,28,FALSE),""))</f>
        <v/>
      </c>
      <c r="BP1897" s="46"/>
      <c r="BQ1897" s="46">
        <f>IF(ISNUMBER(VLOOKUP($B1897,Stats!$A$2:$AA$19,2,FALSE))=FALSE,"",IF(ISNUMBER(BM1897),BM1897,(VLOOKUP($B1897,Stats!$A$2:$AT$19,46,FALSE)-VLOOKUP($B1897,Stats!$A$2:$AA$19,12,FALSE))/VLOOKUP($B1897,Stats!$A$2:$AA$19,26,FALSE)))</f>
        <v>-0.68546139709208298</v>
      </c>
      <c r="BR1897" s="51">
        <f t="shared" si="395"/>
        <v>-0.68546139709208298</v>
      </c>
      <c r="BS1897" s="32" t="str">
        <f t="shared" si="390"/>
        <v>16484_201423</v>
      </c>
      <c r="BT1897" s="53">
        <f t="shared" si="391"/>
        <v>0.38477676148261486</v>
      </c>
    </row>
    <row r="1898" spans="1:72" x14ac:dyDescent="0.15">
      <c r="A1898" s="16">
        <v>16484</v>
      </c>
      <c r="B1898" s="17">
        <v>201424</v>
      </c>
      <c r="C1898" s="3">
        <v>0</v>
      </c>
      <c r="D1898" s="23">
        <v>1.7739233270916976E-3</v>
      </c>
      <c r="E1898" s="18">
        <v>3.342174565776239E-4</v>
      </c>
      <c r="F1898" s="24">
        <v>8</v>
      </c>
      <c r="G1898" s="24">
        <v>2</v>
      </c>
      <c r="H1898" s="20">
        <v>2.8320157123779E-4</v>
      </c>
      <c r="I1898" s="20">
        <v>-2.463005716275557E-4</v>
      </c>
      <c r="J1898" s="24">
        <v>5</v>
      </c>
      <c r="K1898" s="24">
        <v>1</v>
      </c>
      <c r="L1898" s="20">
        <v>6.897910918408634E-4</v>
      </c>
      <c r="M1898" s="20">
        <v>-3.9404984730562198E-4</v>
      </c>
      <c r="N1898" s="19">
        <v>1.0165</v>
      </c>
      <c r="O1898" s="19">
        <v>1.00137917446557</v>
      </c>
      <c r="P1898" s="25">
        <v>41971</v>
      </c>
      <c r="Q1898" s="20">
        <v>-4.9256230913208299E-4</v>
      </c>
      <c r="R1898" s="25">
        <v>41964</v>
      </c>
      <c r="S1898" s="25">
        <f>IF(ISNUMBER(R1898),VLOOKUP(B1898,Index!$B$3:$AB$18,27,FALSE),"")</f>
        <v>41963</v>
      </c>
      <c r="T1898" s="25">
        <f>IF(ISNUMBER($R1898),VLOOKUP($B1898,Index!$B$21:$AB$36,27,FALSE),"")</f>
        <v>41963</v>
      </c>
      <c r="U1898" s="25">
        <f>IF(ISNUMBER($R1898),VLOOKUP($B1898,Index!$B$39:$AB$54,27,FALSE),"")</f>
        <v>41963</v>
      </c>
      <c r="W1898" s="18">
        <v>5.3217699812750929E-2</v>
      </c>
      <c r="X1898" s="19">
        <v>0.8</v>
      </c>
      <c r="Y1898" s="18">
        <v>6.3413303794422927E-3</v>
      </c>
      <c r="Z1898" s="19">
        <f t="shared" si="392"/>
        <v>1</v>
      </c>
      <c r="AA1898" s="21">
        <v>3.6014191386617269</v>
      </c>
      <c r="AB1898" s="3">
        <v>0</v>
      </c>
      <c r="AC1898" s="18">
        <v>2.8321235733600701E-3</v>
      </c>
      <c r="AD1898" s="19">
        <v>0.64000000000000012</v>
      </c>
      <c r="AE1898" s="18">
        <v>4.0212470981237735E-5</v>
      </c>
      <c r="AF1898" s="19">
        <f t="shared" si="393"/>
        <v>1</v>
      </c>
      <c r="AG1898" s="21">
        <v>12.970219812318975</v>
      </c>
      <c r="AH1898" s="3">
        <v>0</v>
      </c>
      <c r="AK1898" t="str">
        <f t="shared" si="399"/>
        <v/>
      </c>
      <c r="AL1898" t="str">
        <f t="shared" si="399"/>
        <v/>
      </c>
      <c r="AM1898" t="str">
        <f t="shared" si="399"/>
        <v/>
      </c>
      <c r="AN1898">
        <f t="shared" si="399"/>
        <v>3.6014191386617269</v>
      </c>
      <c r="AO1898" t="str">
        <f t="shared" si="399"/>
        <v/>
      </c>
      <c r="AP1898" t="str">
        <f t="shared" si="399"/>
        <v/>
      </c>
      <c r="AQ1898" t="str">
        <f t="shared" si="399"/>
        <v/>
      </c>
      <c r="AR1898" t="str">
        <f t="shared" si="399"/>
        <v/>
      </c>
      <c r="AS1898" t="str">
        <f t="shared" si="399"/>
        <v/>
      </c>
      <c r="AT1898" t="str">
        <f t="shared" si="399"/>
        <v/>
      </c>
      <c r="AU1898" t="str">
        <f t="shared" si="399"/>
        <v/>
      </c>
      <c r="AV1898" t="str">
        <f t="shared" si="399"/>
        <v/>
      </c>
      <c r="AW1898" t="str">
        <f t="shared" si="399"/>
        <v/>
      </c>
      <c r="AX1898" t="str">
        <f t="shared" si="399"/>
        <v/>
      </c>
      <c r="AZ1898" s="46">
        <f>IF(ISNUMBER(VLOOKUP($B1898,Stats!$A$2:$AA$19,2,FALSE))=FALSE,"",IF(ISNUMBER(W1898),(W1898-VLOOKUP($B1898,Stats!$A$2:$AA$19,2,FALSE))/VLOOKUP($B1898,Stats!$A$2:$AA$19,16,FALSE),""))</f>
        <v>-1.1979606244199554</v>
      </c>
      <c r="BA1898" s="46">
        <f>IF(ISNUMBER(VLOOKUP($B1898,Stats!$A$2:$AA$19,2,FALSE))=FALSE,"",IF(ISNUMBER(X1898),(X1898-VLOOKUP($B1898,Stats!$A$2:$AA$19,3,FALSE))/VLOOKUP($B1898,Stats!$A$2:$AA$19,17,FALSE),""))</f>
        <v>0.51367074063984464</v>
      </c>
      <c r="BB1898" s="46"/>
      <c r="BC1898" s="46"/>
      <c r="BD1898" s="44">
        <f t="shared" si="389"/>
        <v>-0.3421449418900554</v>
      </c>
      <c r="BE1898" s="46">
        <f>IF(ISNUMBER(VLOOKUP($B1898,Stats!$A$2:$AA$19,2,FALSE))=FALSE,"",IF(ISNUMBER(Y1898),(Y1898-VLOOKUP($B1898,Stats!$A$2:$AA$19,5,FALSE))/VLOOKUP($B1898,Stats!$A$2:$AA$19,19,FALSE),""))</f>
        <v>-1.2859325846805449</v>
      </c>
      <c r="BF1898" s="46"/>
      <c r="BG1898" s="46"/>
      <c r="BH1898" s="46">
        <f>IF(ISNUMBER(VLOOKUP($B1898,Stats!$A$2:$AA$19,2,FALSE))=FALSE,"",IF(ISNUMBER(Z1898),(Z1898-VLOOKUP($B1898,Stats!$A$2:$AA$19,8,FALSE))/VLOOKUP($B1898,Stats!$A$2:$AA$19,22,FALSE),""))</f>
        <v>-0.47935479253396501</v>
      </c>
      <c r="BI1898" s="46" t="str">
        <f>IF(ISNUMBER(VLOOKUP($B1898,Stats!$A$2:$AA$19,2,FALSE))=FALSE,"",IF(ISNUMBER(#REF!),(#REF!-VLOOKUP($B1898,Stats!$A$2:$AA$19,9,FALSE))/VLOOKUP($B1898,Stats!$A$2:$AA$19,23,FALSE),""))</f>
        <v/>
      </c>
      <c r="BJ1898" s="46" t="str">
        <f>IF(ISNUMBER(VLOOKUP($B1898,Stats!$A$2:$AA$19,2,FALSE))=FALSE,"",IF(ISNUMBER(#REF!),(#REF!-VLOOKUP($B1898,Stats!$A$2:$AA$19,10,FALSE))/VLOOKUP($B1898,Stats!$A$2:$AA$19,24,FALSE),""))</f>
        <v/>
      </c>
      <c r="BK1898" s="44">
        <f t="shared" si="394"/>
        <v>0.75634637151619188</v>
      </c>
      <c r="BL1898" s="46" t="str">
        <f>IF(ISNUMBER(VLOOKUP($B1898,Stats!$A$2:$AA$19,2,FALSE))=FALSE,"",IF(ISNUMBER(#REF!),(#REF!-VLOOKUP($B1898,Stats!$A$2:$AA$19,11,FALSE))/VLOOKUP($B1898,Stats!$A$2:$AA$19,25,FALSE),""))</f>
        <v/>
      </c>
      <c r="BM1898" s="46">
        <f>IF(ISNUMBER(VLOOKUP($B1898,Stats!$A$2:$AA$19,2,FALSE))=FALSE,"",IF(ISNUMBER(AA1898),(AA1898-VLOOKUP($B1898,Stats!$A$2:$AA$19,12,FALSE))/VLOOKUP($B1898,Stats!$A$2:$AA$19,26,FALSE),""))</f>
        <v>-0.52242190222168772</v>
      </c>
      <c r="BN1898" s="46" t="str">
        <f>IF(ISNUMBER(VLOOKUP($B1898,Stats!$A$2:$AA$19,2,FALSE))=FALSE,"",IF(ISNUMBER(#REF!),(#REF!-VLOOKUP($B1898,Stats!$A$2:$AA$19,13,FALSE))/VLOOKUP($B1898,Stats!$A$2:$AA$19,27,FALSE),""))</f>
        <v/>
      </c>
      <c r="BO1898" s="46" t="str">
        <f>IF(ISNUMBER(VLOOKUP($B1898,Stats!$A$2:$AA$19,2,FALSE))=FALSE,"",IF(ISNUMBER(#REF!),(#REF!-VLOOKUP($B1898,Stats!$A$2:$AA$19,14,FALSE))/VLOOKUP($B1898,Stats!$A$2:$AB$19,28,FALSE),""))</f>
        <v/>
      </c>
      <c r="BP1898" s="46"/>
      <c r="BQ1898" s="46">
        <f>IF(ISNUMBER(VLOOKUP($B1898,Stats!$A$2:$AA$19,2,FALSE))=FALSE,"",IF(ISNUMBER(BM1898),BM1898,(VLOOKUP($B1898,Stats!$A$2:$AT$19,46,FALSE)-VLOOKUP($B1898,Stats!$A$2:$AA$19,12,FALSE))/VLOOKUP($B1898,Stats!$A$2:$AA$19,26,FALSE)))</f>
        <v>-0.52242190222168772</v>
      </c>
      <c r="BR1898" s="51">
        <f t="shared" si="395"/>
        <v>-0.52242190222168772</v>
      </c>
      <c r="BS1898" s="32" t="str">
        <f t="shared" si="390"/>
        <v>16484_201424</v>
      </c>
      <c r="BT1898" s="53">
        <f t="shared" si="391"/>
        <v>0.28089445408736646</v>
      </c>
    </row>
    <row r="1899" spans="1:72" x14ac:dyDescent="0.15">
      <c r="A1899" s="16">
        <v>16484</v>
      </c>
      <c r="B1899" s="17">
        <v>201425</v>
      </c>
      <c r="C1899" s="3">
        <v>0</v>
      </c>
      <c r="D1899" s="23">
        <v>-5.3123462862763038E-3</v>
      </c>
      <c r="E1899" s="18">
        <v>1.2694213897774087E-3</v>
      </c>
      <c r="F1899" s="24">
        <v>5</v>
      </c>
      <c r="G1899" s="24">
        <v>5</v>
      </c>
      <c r="H1899" s="20">
        <v>3.3602686942724169E-4</v>
      </c>
      <c r="I1899" s="20">
        <v>-1.3995920210970515E-3</v>
      </c>
      <c r="J1899" s="24">
        <v>2</v>
      </c>
      <c r="K1899" s="24">
        <v>3</v>
      </c>
      <c r="L1899" s="20">
        <v>5.9400059400060989E-4</v>
      </c>
      <c r="M1899" s="20">
        <v>-3.4530386740332375E-3</v>
      </c>
      <c r="N1899" s="19">
        <v>1.0167999999999999</v>
      </c>
      <c r="O1899" s="19">
        <v>1</v>
      </c>
      <c r="P1899" s="25">
        <v>41974</v>
      </c>
      <c r="Q1899" s="20">
        <v>-6.5892997639652728E-3</v>
      </c>
      <c r="R1899" s="25">
        <v>41982</v>
      </c>
      <c r="S1899" s="25">
        <f>IF(ISNUMBER(R1899),VLOOKUP(B1899,Index!$B$3:$AB$18,27,FALSE),"")</f>
        <v>41982</v>
      </c>
      <c r="T1899" s="25">
        <f>IF(ISNUMBER($R1899),VLOOKUP($B1899,Index!$B$21:$AB$36,27,FALSE),"")</f>
        <v>41982</v>
      </c>
      <c r="U1899" s="25">
        <f>IF(ISNUMBER($R1899),VLOOKUP($B1899,Index!$B$39:$AB$54,27,FALSE),"")</f>
        <v>41982</v>
      </c>
      <c r="W1899" s="18">
        <v>-0.15937038858828911</v>
      </c>
      <c r="X1899" s="19">
        <v>0.5</v>
      </c>
      <c r="Y1899" s="18">
        <v>2.4085577413397976E-2</v>
      </c>
      <c r="Z1899" s="19">
        <f t="shared" si="392"/>
        <v>0</v>
      </c>
      <c r="AA1899" s="21" t="s">
        <v>25</v>
      </c>
      <c r="AB1899" s="3">
        <v>0</v>
      </c>
      <c r="AC1899" s="18">
        <v>2.5398920758782272E-2</v>
      </c>
      <c r="AD1899" s="19">
        <v>0.25</v>
      </c>
      <c r="AE1899" s="18">
        <v>5.8011503933678673E-4</v>
      </c>
      <c r="AF1899" s="19">
        <f t="shared" si="393"/>
        <v>0</v>
      </c>
      <c r="AG1899" s="21" t="s">
        <v>25</v>
      </c>
      <c r="AH1899" s="3">
        <v>0</v>
      </c>
      <c r="AK1899" t="str">
        <f t="shared" si="399"/>
        <v/>
      </c>
      <c r="AL1899" t="str">
        <f t="shared" si="399"/>
        <v/>
      </c>
      <c r="AM1899" t="str">
        <f t="shared" si="399"/>
        <v/>
      </c>
      <c r="AN1899" t="str">
        <f t="shared" si="399"/>
        <v/>
      </c>
      <c r="AO1899" t="str">
        <f t="shared" si="399"/>
        <v/>
      </c>
      <c r="AP1899" t="str">
        <f t="shared" si="399"/>
        <v/>
      </c>
      <c r="AQ1899" t="str">
        <f t="shared" si="399"/>
        <v/>
      </c>
      <c r="AR1899" t="str">
        <f t="shared" si="399"/>
        <v/>
      </c>
      <c r="AS1899" t="str">
        <f t="shared" si="399"/>
        <v/>
      </c>
      <c r="AT1899" t="str">
        <f t="shared" si="399"/>
        <v/>
      </c>
      <c r="AU1899" t="str">
        <f t="shared" si="399"/>
        <v/>
      </c>
      <c r="AV1899" t="str">
        <f t="shared" si="399"/>
        <v/>
      </c>
      <c r="AW1899" t="str">
        <f t="shared" si="399"/>
        <v/>
      </c>
      <c r="AX1899" t="str">
        <f t="shared" si="399"/>
        <v/>
      </c>
      <c r="AZ1899" s="46">
        <f>IF(ISNUMBER(VLOOKUP($B1899,Stats!$A$2:$AA$19,2,FALSE))=FALSE,"",IF(ISNUMBER(W1899),(W1899-VLOOKUP($B1899,Stats!$A$2:$AA$19,2,FALSE))/VLOOKUP($B1899,Stats!$A$2:$AA$19,16,FALSE),""))</f>
        <v>-0.76548230735808565</v>
      </c>
      <c r="BA1899" s="46">
        <f>IF(ISNUMBER(VLOOKUP($B1899,Stats!$A$2:$AA$19,2,FALSE))=FALSE,"",IF(ISNUMBER(X1899),(X1899-VLOOKUP($B1899,Stats!$A$2:$AA$19,3,FALSE))/VLOOKUP($B1899,Stats!$A$2:$AA$19,17,FALSE),""))</f>
        <v>-0.77319859457856333</v>
      </c>
      <c r="BB1899" s="46"/>
      <c r="BC1899" s="46"/>
      <c r="BD1899" s="44">
        <f t="shared" si="389"/>
        <v>-0.76934045096832449</v>
      </c>
      <c r="BE1899" s="46">
        <f>IF(ISNUMBER(VLOOKUP($B1899,Stats!$A$2:$AA$19,2,FALSE))=FALSE,"",IF(ISNUMBER(Y1899),(Y1899-VLOOKUP($B1899,Stats!$A$2:$AA$19,5,FALSE))/VLOOKUP($B1899,Stats!$A$2:$AA$19,19,FALSE),""))</f>
        <v>-1.4223677556626921</v>
      </c>
      <c r="BF1899" s="46"/>
      <c r="BG1899" s="46"/>
      <c r="BH1899" s="46">
        <f>IF(ISNUMBER(VLOOKUP($B1899,Stats!$A$2:$AA$19,2,FALSE))=FALSE,"",IF(ISNUMBER(Z1899),(Z1899-VLOOKUP($B1899,Stats!$A$2:$AA$19,8,FALSE))/VLOOKUP($B1899,Stats!$A$2:$AA$19,22,FALSE),""))</f>
        <v>-0.38938659637819406</v>
      </c>
      <c r="BI1899" s="46" t="str">
        <f>IF(ISNUMBER(VLOOKUP($B1899,Stats!$A$2:$AA$19,2,FALSE))=FALSE,"",IF(ISNUMBER(#REF!),(#REF!-VLOOKUP($B1899,Stats!$A$2:$AA$19,9,FALSE))/VLOOKUP($B1899,Stats!$A$2:$AA$19,23,FALSE),""))</f>
        <v/>
      </c>
      <c r="BJ1899" s="46" t="str">
        <f>IF(ISNUMBER(VLOOKUP($B1899,Stats!$A$2:$AA$19,2,FALSE))=FALSE,"",IF(ISNUMBER(#REF!),(#REF!-VLOOKUP($B1899,Stats!$A$2:$AA$19,10,FALSE))/VLOOKUP($B1899,Stats!$A$2:$AA$19,24,FALSE),""))</f>
        <v/>
      </c>
      <c r="BK1899" s="44">
        <f t="shared" si="394"/>
        <v>0.87884145005042624</v>
      </c>
      <c r="BL1899" s="46" t="str">
        <f>IF(ISNUMBER(VLOOKUP($B1899,Stats!$A$2:$AA$19,2,FALSE))=FALSE,"",IF(ISNUMBER(#REF!),(#REF!-VLOOKUP($B1899,Stats!$A$2:$AA$19,11,FALSE))/VLOOKUP($B1899,Stats!$A$2:$AA$19,25,FALSE),""))</f>
        <v/>
      </c>
      <c r="BM1899" s="46" t="str">
        <f>IF(ISNUMBER(VLOOKUP($B1899,Stats!$A$2:$AA$19,2,FALSE))=FALSE,"",IF(ISNUMBER(AA1899),(AA1899-VLOOKUP($B1899,Stats!$A$2:$AA$19,12,FALSE))/VLOOKUP($B1899,Stats!$A$2:$AA$19,26,FALSE),""))</f>
        <v/>
      </c>
      <c r="BN1899" s="46" t="str">
        <f>IF(ISNUMBER(VLOOKUP($B1899,Stats!$A$2:$AA$19,2,FALSE))=FALSE,"",IF(ISNUMBER(#REF!),(#REF!-VLOOKUP($B1899,Stats!$A$2:$AA$19,13,FALSE))/VLOOKUP($B1899,Stats!$A$2:$AA$19,27,FALSE),""))</f>
        <v/>
      </c>
      <c r="BO1899" s="46" t="str">
        <f>IF(ISNUMBER(VLOOKUP($B1899,Stats!$A$2:$AA$19,2,FALSE))=FALSE,"",IF(ISNUMBER(#REF!),(#REF!-VLOOKUP($B1899,Stats!$A$2:$AA$19,14,FALSE))/VLOOKUP($B1899,Stats!$A$2:$AB$19,28,FALSE),""))</f>
        <v/>
      </c>
      <c r="BP1899" s="46"/>
      <c r="BQ1899" s="46">
        <f>IF(ISNUMBER(VLOOKUP($B1899,Stats!$A$2:$AA$19,2,FALSE))=FALSE,"",IF(ISNUMBER(BM1899),BM1899,(VLOOKUP($B1899,Stats!$A$2:$AT$19,46,FALSE)-VLOOKUP($B1899,Stats!$A$2:$AA$19,12,FALSE))/VLOOKUP($B1899,Stats!$A$2:$AA$19,26,FALSE)))</f>
        <v>-0.79776266374979832</v>
      </c>
      <c r="BR1899" s="51">
        <f t="shared" si="395"/>
        <v>-0.79776266374979832</v>
      </c>
      <c r="BS1899" s="32" t="str">
        <f t="shared" si="390"/>
        <v>16484_201425</v>
      </c>
      <c r="BT1899" s="53">
        <f t="shared" si="391"/>
        <v>0.21388424708663117</v>
      </c>
    </row>
    <row r="1900" spans="1:72" x14ac:dyDescent="0.15">
      <c r="A1900" s="16">
        <v>16484</v>
      </c>
      <c r="B1900" s="17">
        <v>201426</v>
      </c>
      <c r="C1900" s="3">
        <v>0</v>
      </c>
      <c r="D1900" s="23">
        <v>-1.2857284145980641E-3</v>
      </c>
      <c r="E1900" s="18">
        <v>9.4247211690200584E-4</v>
      </c>
      <c r="F1900" s="24">
        <v>4</v>
      </c>
      <c r="G1900" s="24">
        <v>6</v>
      </c>
      <c r="H1900" s="20">
        <v>6.6798408743562465E-4</v>
      </c>
      <c r="I1900" s="20">
        <v>-6.5906808143136508E-4</v>
      </c>
      <c r="J1900" s="24">
        <v>4</v>
      </c>
      <c r="K1900" s="24">
        <v>5</v>
      </c>
      <c r="L1900" s="20">
        <v>7.9137402314777283E-4</v>
      </c>
      <c r="M1900" s="20">
        <v>-2.3710729104919892E-3</v>
      </c>
      <c r="N1900" s="19">
        <v>1.0122</v>
      </c>
      <c r="O1900" s="19">
        <v>1.001285982787615</v>
      </c>
      <c r="P1900" s="25">
        <v>41998</v>
      </c>
      <c r="Q1900" s="20">
        <v>-2.3710729104919892E-3</v>
      </c>
      <c r="R1900" s="25">
        <v>41999</v>
      </c>
      <c r="S1900" s="25">
        <f>IF(ISNUMBER(R1900),VLOOKUP(B1900,Index!$B$3:$AB$18,27,FALSE),"")</f>
        <v>41997</v>
      </c>
      <c r="T1900" s="25">
        <f>IF(ISNUMBER($R1900),VLOOKUP($B1900,Index!$B$21:$AB$36,27,FALSE),"")</f>
        <v>41996</v>
      </c>
      <c r="U1900" s="25">
        <f>IF(ISNUMBER($R1900),VLOOKUP($B1900,Index!$B$39:$AB$54,27,FALSE),"")</f>
        <v>41996</v>
      </c>
      <c r="W1900" s="18">
        <v>-3.8571852437941923E-2</v>
      </c>
      <c r="X1900" s="19">
        <v>0.4</v>
      </c>
      <c r="Y1900" s="18">
        <v>1.7882151123664886E-2</v>
      </c>
      <c r="Z1900" s="19">
        <f t="shared" si="392"/>
        <v>2</v>
      </c>
      <c r="AA1900" s="21" t="s">
        <v>25</v>
      </c>
      <c r="AB1900" s="3">
        <v>0</v>
      </c>
      <c r="AC1900" s="18">
        <v>1.4877878004943663E-3</v>
      </c>
      <c r="AD1900" s="19">
        <v>0.16000000000000003</v>
      </c>
      <c r="AE1900" s="18">
        <v>3.1977132880958936E-4</v>
      </c>
      <c r="AF1900" s="19">
        <f t="shared" si="393"/>
        <v>4</v>
      </c>
      <c r="AG1900" s="21" t="s">
        <v>25</v>
      </c>
      <c r="AH1900" s="3">
        <v>0</v>
      </c>
      <c r="AK1900" t="str">
        <f t="shared" si="399"/>
        <v/>
      </c>
      <c r="AL1900" t="str">
        <f t="shared" si="399"/>
        <v/>
      </c>
      <c r="AM1900" t="str">
        <f t="shared" si="399"/>
        <v/>
      </c>
      <c r="AN1900" t="str">
        <f t="shared" si="399"/>
        <v/>
      </c>
      <c r="AO1900" t="str">
        <f t="shared" si="399"/>
        <v/>
      </c>
      <c r="AP1900" t="str">
        <f t="shared" si="399"/>
        <v/>
      </c>
      <c r="AQ1900" t="str">
        <f t="shared" si="399"/>
        <v/>
      </c>
      <c r="AR1900" t="str">
        <f t="shared" si="399"/>
        <v/>
      </c>
      <c r="AS1900" t="str">
        <f t="shared" si="399"/>
        <v/>
      </c>
      <c r="AT1900" t="str">
        <f t="shared" si="399"/>
        <v/>
      </c>
      <c r="AU1900" t="str">
        <f t="shared" si="399"/>
        <v/>
      </c>
      <c r="AV1900" t="str">
        <f t="shared" si="399"/>
        <v/>
      </c>
      <c r="AW1900" t="str">
        <f t="shared" si="399"/>
        <v/>
      </c>
      <c r="AX1900" t="str">
        <f t="shared" si="399"/>
        <v/>
      </c>
      <c r="AZ1900" s="46">
        <f>IF(ISNUMBER(VLOOKUP($B1900,Stats!$A$2:$AA$19,2,FALSE))=FALSE,"",IF(ISNUMBER(W1900),(W1900-VLOOKUP($B1900,Stats!$A$2:$AA$19,2,FALSE))/VLOOKUP($B1900,Stats!$A$2:$AA$19,16,FALSE),""))</f>
        <v>-0.46273389059304626</v>
      </c>
      <c r="BA1900" s="46">
        <f>IF(ISNUMBER(VLOOKUP($B1900,Stats!$A$2:$AA$19,2,FALSE))=FALSE,"",IF(ISNUMBER(X1900),(X1900-VLOOKUP($B1900,Stats!$A$2:$AA$19,3,FALSE))/VLOOKUP($B1900,Stats!$A$2:$AA$19,17,FALSE),""))</f>
        <v>-1.3109785511177963</v>
      </c>
      <c r="BB1900" s="46"/>
      <c r="BC1900" s="46"/>
      <c r="BD1900" s="44">
        <f t="shared" si="389"/>
        <v>-0.88685622085542126</v>
      </c>
      <c r="BE1900" s="46">
        <f>IF(ISNUMBER(VLOOKUP($B1900,Stats!$A$2:$AA$19,2,FALSE))=FALSE,"",IF(ISNUMBER(Y1900),(Y1900-VLOOKUP($B1900,Stats!$A$2:$AA$19,5,FALSE))/VLOOKUP($B1900,Stats!$A$2:$AA$19,19,FALSE),""))</f>
        <v>-1.3955791019947121</v>
      </c>
      <c r="BF1900" s="46"/>
      <c r="BG1900" s="46"/>
      <c r="BH1900" s="46">
        <f>IF(ISNUMBER(VLOOKUP($B1900,Stats!$A$2:$AA$19,2,FALSE))=FALSE,"",IF(ISNUMBER(Z1900),(Z1900-VLOOKUP($B1900,Stats!$A$2:$AA$19,8,FALSE))/VLOOKUP($B1900,Stats!$A$2:$AA$19,22,FALSE),""))</f>
        <v>0.39783181574503418</v>
      </c>
      <c r="BI1900" s="46" t="str">
        <f>IF(ISNUMBER(VLOOKUP($B1900,Stats!$A$2:$AA$19,2,FALSE))=FALSE,"",IF(ISNUMBER(#REF!),(#REF!-VLOOKUP($B1900,Stats!$A$2:$AA$19,9,FALSE))/VLOOKUP($B1900,Stats!$A$2:$AA$19,23,FALSE),""))</f>
        <v/>
      </c>
      <c r="BJ1900" s="46" t="str">
        <f>IF(ISNUMBER(VLOOKUP($B1900,Stats!$A$2:$AA$19,2,FALSE))=FALSE,"",IF(ISNUMBER(#REF!),(#REF!-VLOOKUP($B1900,Stats!$A$2:$AA$19,10,FALSE))/VLOOKUP($B1900,Stats!$A$2:$AA$19,24,FALSE),""))</f>
        <v/>
      </c>
      <c r="BK1900" s="44">
        <f t="shared" si="394"/>
        <v>1.0962549161198087</v>
      </c>
      <c r="BL1900" s="46" t="str">
        <f>IF(ISNUMBER(VLOOKUP($B1900,Stats!$A$2:$AA$19,2,FALSE))=FALSE,"",IF(ISNUMBER(#REF!),(#REF!-VLOOKUP($B1900,Stats!$A$2:$AA$19,11,FALSE))/VLOOKUP($B1900,Stats!$A$2:$AA$19,25,FALSE),""))</f>
        <v/>
      </c>
      <c r="BM1900" s="46" t="str">
        <f>IF(ISNUMBER(VLOOKUP($B1900,Stats!$A$2:$AA$19,2,FALSE))=FALSE,"",IF(ISNUMBER(AA1900),(AA1900-VLOOKUP($B1900,Stats!$A$2:$AA$19,12,FALSE))/VLOOKUP($B1900,Stats!$A$2:$AA$19,26,FALSE),""))</f>
        <v/>
      </c>
      <c r="BN1900" s="46" t="str">
        <f>IF(ISNUMBER(VLOOKUP($B1900,Stats!$A$2:$AA$19,2,FALSE))=FALSE,"",IF(ISNUMBER(#REF!),(#REF!-VLOOKUP($B1900,Stats!$A$2:$AA$19,13,FALSE))/VLOOKUP($B1900,Stats!$A$2:$AA$19,27,FALSE),""))</f>
        <v/>
      </c>
      <c r="BO1900" s="46" t="str">
        <f>IF(ISNUMBER(VLOOKUP($B1900,Stats!$A$2:$AA$19,2,FALSE))=FALSE,"",IF(ISNUMBER(#REF!),(#REF!-VLOOKUP($B1900,Stats!$A$2:$AA$19,14,FALSE))/VLOOKUP($B1900,Stats!$A$2:$AB$19,28,FALSE),""))</f>
        <v/>
      </c>
      <c r="BP1900" s="46"/>
      <c r="BQ1900" s="46">
        <f>IF(ISNUMBER(VLOOKUP($B1900,Stats!$A$2:$AA$19,2,FALSE))=FALSE,"",IF(ISNUMBER(BM1900),BM1900,(VLOOKUP($B1900,Stats!$A$2:$AT$19,46,FALSE)-VLOOKUP($B1900,Stats!$A$2:$AA$19,12,FALSE))/VLOOKUP($B1900,Stats!$A$2:$AA$19,26,FALSE)))</f>
        <v>-0.61108963630174951</v>
      </c>
      <c r="BR1900" s="51">
        <f t="shared" si="395"/>
        <v>-0.61108963630174951</v>
      </c>
      <c r="BS1900" s="32" t="str">
        <f t="shared" si="390"/>
        <v>16484_201426</v>
      </c>
      <c r="BT1900" s="53">
        <f t="shared" si="391"/>
        <v>0.35816377824045104</v>
      </c>
    </row>
    <row r="1901" spans="1:72" x14ac:dyDescent="0.15">
      <c r="A1901" s="16">
        <v>16484</v>
      </c>
      <c r="B1901" s="17">
        <v>201427</v>
      </c>
      <c r="C1901" s="3">
        <v>0</v>
      </c>
      <c r="D1901" s="23">
        <v>1.0893246187362315E-3</v>
      </c>
      <c r="E1901" s="18">
        <v>2.491032808164309E-4</v>
      </c>
      <c r="F1901" s="24">
        <v>3</v>
      </c>
      <c r="G1901" s="24">
        <v>0</v>
      </c>
      <c r="H1901" s="20">
        <v>3.6299711572522025E-4</v>
      </c>
      <c r="I1901" s="20" t="s">
        <v>25</v>
      </c>
      <c r="J1901" s="24">
        <v>3</v>
      </c>
      <c r="K1901" s="24">
        <v>0</v>
      </c>
      <c r="L1901" s="20">
        <v>5.9388300504803482E-4</v>
      </c>
      <c r="M1901" s="20">
        <v>9.8990298950774047E-5</v>
      </c>
      <c r="N1901" s="19">
        <v>1.0108999999999999</v>
      </c>
      <c r="O1901" s="19">
        <v>1.0006929320926548</v>
      </c>
      <c r="P1901" s="25">
        <v>42004</v>
      </c>
      <c r="Q1901" s="20">
        <v>0</v>
      </c>
      <c r="R1901" s="25">
        <v>42002</v>
      </c>
      <c r="S1901" s="25">
        <f>IF(ISNUMBER(R1901),VLOOKUP(B1901,Index!$B$3:$AB$18,27,FALSE),"")</f>
        <v>42002</v>
      </c>
      <c r="T1901" s="25">
        <f>IF(ISNUMBER($R1901),VLOOKUP($B1901,Index!$B$21:$AB$36,27,FALSE),"")</f>
        <v>42003</v>
      </c>
      <c r="U1901" s="25">
        <f>IF(ISNUMBER($R1901),VLOOKUP($B1901,Index!$B$39:$AB$54,27,FALSE),"")</f>
        <v>42003</v>
      </c>
      <c r="W1901" s="18">
        <v>0.13071895424834779</v>
      </c>
      <c r="X1901" s="19">
        <v>1</v>
      </c>
      <c r="Y1901" s="18">
        <v>4.7264024400026994E-3</v>
      </c>
      <c r="Z1901" s="19">
        <f t="shared" si="392"/>
        <v>0</v>
      </c>
      <c r="AA1901" s="21" t="s">
        <v>25</v>
      </c>
      <c r="AB1901" s="3">
        <v>0</v>
      </c>
      <c r="AC1901" s="18">
        <v>1.7087444999781643E-2</v>
      </c>
      <c r="AD1901" s="19">
        <v>1</v>
      </c>
      <c r="AE1901" s="18">
        <v>2.2338880024863472E-5</v>
      </c>
      <c r="AF1901" s="19">
        <f t="shared" si="393"/>
        <v>0</v>
      </c>
      <c r="AG1901" s="21" t="s">
        <v>25</v>
      </c>
      <c r="AH1901" s="3">
        <v>0</v>
      </c>
      <c r="AK1901" t="str">
        <f t="shared" si="399"/>
        <v/>
      </c>
      <c r="AL1901" t="str">
        <f t="shared" si="399"/>
        <v/>
      </c>
      <c r="AM1901" t="str">
        <f t="shared" si="399"/>
        <v/>
      </c>
      <c r="AN1901" t="str">
        <f t="shared" si="399"/>
        <v/>
      </c>
      <c r="AO1901" t="str">
        <f t="shared" si="399"/>
        <v/>
      </c>
      <c r="AP1901" t="str">
        <f t="shared" si="399"/>
        <v/>
      </c>
      <c r="AQ1901" t="str">
        <f t="shared" si="399"/>
        <v/>
      </c>
      <c r="AR1901" t="str">
        <f t="shared" si="399"/>
        <v/>
      </c>
      <c r="AS1901" t="str">
        <f t="shared" si="399"/>
        <v/>
      </c>
      <c r="AT1901" t="str">
        <f t="shared" si="399"/>
        <v/>
      </c>
      <c r="AU1901" t="str">
        <f t="shared" si="399"/>
        <v/>
      </c>
      <c r="AV1901" t="str">
        <f t="shared" si="399"/>
        <v/>
      </c>
      <c r="AW1901" t="str">
        <f t="shared" si="399"/>
        <v/>
      </c>
      <c r="AX1901" t="str">
        <f t="shared" si="399"/>
        <v/>
      </c>
      <c r="AZ1901" s="46">
        <f>IF(ISNUMBER(VLOOKUP($B1901,Stats!$A$2:$AA$19,2,FALSE))=FALSE,"",IF(ISNUMBER(W1901),(W1901-VLOOKUP($B1901,Stats!$A$2:$AA$19,2,FALSE))/VLOOKUP($B1901,Stats!$A$2:$AA$19,16,FALSE),""))</f>
        <v>-0.31229446444423459</v>
      </c>
      <c r="BA1901" s="46">
        <f>IF(ISNUMBER(VLOOKUP($B1901,Stats!$A$2:$AA$19,2,FALSE))=FALSE,"",IF(ISNUMBER(X1901),(X1901-VLOOKUP($B1901,Stats!$A$2:$AA$19,3,FALSE))/VLOOKUP($B1901,Stats!$A$2:$AA$19,17,FALSE),""))</f>
        <v>1.4327788106821593</v>
      </c>
      <c r="BB1901" s="46"/>
      <c r="BC1901" s="46"/>
      <c r="BD1901" s="44">
        <f t="shared" si="389"/>
        <v>0.56024217311896241</v>
      </c>
      <c r="BE1901" s="46">
        <f>IF(ISNUMBER(VLOOKUP($B1901,Stats!$A$2:$AA$19,2,FALSE))=FALSE,"",IF(ISNUMBER(Y1901),(Y1901-VLOOKUP($B1901,Stats!$A$2:$AA$19,5,FALSE))/VLOOKUP($B1901,Stats!$A$2:$AA$19,19,FALSE),""))</f>
        <v>-1.370116517438086</v>
      </c>
      <c r="BF1901" s="46"/>
      <c r="BG1901" s="46"/>
      <c r="BH1901" s="46">
        <f>IF(ISNUMBER(VLOOKUP($B1901,Stats!$A$2:$AA$19,2,FALSE))=FALSE,"",IF(ISNUMBER(Z1901),(Z1901-VLOOKUP($B1901,Stats!$A$2:$AA$19,8,FALSE))/VLOOKUP($B1901,Stats!$A$2:$AA$19,22,FALSE),""))</f>
        <v>-1.3068976797370631</v>
      </c>
      <c r="BI1901" s="46" t="str">
        <f>IF(ISNUMBER(VLOOKUP($B1901,Stats!$A$2:$AA$19,2,FALSE))=FALSE,"",IF(ISNUMBER(#REF!),(#REF!-VLOOKUP($B1901,Stats!$A$2:$AA$19,9,FALSE))/VLOOKUP($B1901,Stats!$A$2:$AA$19,23,FALSE),""))</f>
        <v/>
      </c>
      <c r="BJ1901" s="46" t="str">
        <f>IF(ISNUMBER(VLOOKUP($B1901,Stats!$A$2:$AA$19,2,FALSE))=FALSE,"",IF(ISNUMBER(#REF!),(#REF!-VLOOKUP($B1901,Stats!$A$2:$AA$19,10,FALSE))/VLOOKUP($B1901,Stats!$A$2:$AA$19,24,FALSE),""))</f>
        <v/>
      </c>
      <c r="BK1901" s="44">
        <f t="shared" si="394"/>
        <v>0.56701225828554125</v>
      </c>
      <c r="BL1901" s="46" t="str">
        <f>IF(ISNUMBER(VLOOKUP($B1901,Stats!$A$2:$AA$19,2,FALSE))=FALSE,"",IF(ISNUMBER(#REF!),(#REF!-VLOOKUP($B1901,Stats!$A$2:$AA$19,11,FALSE))/VLOOKUP($B1901,Stats!$A$2:$AA$19,25,FALSE),""))</f>
        <v/>
      </c>
      <c r="BM1901" s="46" t="str">
        <f>IF(ISNUMBER(VLOOKUP($B1901,Stats!$A$2:$AA$19,2,FALSE))=FALSE,"",IF(ISNUMBER(AA1901),(AA1901-VLOOKUP($B1901,Stats!$A$2:$AA$19,12,FALSE))/VLOOKUP($B1901,Stats!$A$2:$AA$19,26,FALSE),""))</f>
        <v/>
      </c>
      <c r="BN1901" s="46" t="str">
        <f>IF(ISNUMBER(VLOOKUP($B1901,Stats!$A$2:$AA$19,2,FALSE))=FALSE,"",IF(ISNUMBER(#REF!),(#REF!-VLOOKUP($B1901,Stats!$A$2:$AA$19,13,FALSE))/VLOOKUP($B1901,Stats!$A$2:$AA$19,27,FALSE),""))</f>
        <v/>
      </c>
      <c r="BO1901" s="46" t="str">
        <f>IF(ISNUMBER(VLOOKUP($B1901,Stats!$A$2:$AA$19,2,FALSE))=FALSE,"",IF(ISNUMBER(#REF!),(#REF!-VLOOKUP($B1901,Stats!$A$2:$AA$19,14,FALSE))/VLOOKUP($B1901,Stats!$A$2:$AB$19,28,FALSE),""))</f>
        <v/>
      </c>
      <c r="BP1901" s="46"/>
      <c r="BQ1901" s="46">
        <f>IF(ISNUMBER(VLOOKUP($B1901,Stats!$A$2:$AA$19,2,FALSE))=FALSE,"",IF(ISNUMBER(BM1901),BM1901,(VLOOKUP($B1901,Stats!$A$2:$AT$19,46,FALSE)-VLOOKUP($B1901,Stats!$A$2:$AA$19,12,FALSE))/VLOOKUP($B1901,Stats!$A$2:$AA$19,26,FALSE)))</f>
        <v>-0.46642635650749076</v>
      </c>
      <c r="BR1901" s="51">
        <f t="shared" si="395"/>
        <v>-0.46642635650749076</v>
      </c>
      <c r="BS1901" s="32" t="str">
        <f t="shared" si="390"/>
        <v>16484_201427</v>
      </c>
      <c r="BT1901" s="53">
        <f t="shared" si="391"/>
        <v>0.35897051829361909</v>
      </c>
    </row>
    <row r="1902" spans="1:72" x14ac:dyDescent="0.15">
      <c r="A1902" s="16">
        <v>16484</v>
      </c>
      <c r="B1902" s="17">
        <v>201501</v>
      </c>
      <c r="C1902" s="3">
        <v>0</v>
      </c>
      <c r="D1902" s="23">
        <v>2.6708873281235945E-3</v>
      </c>
      <c r="E1902" s="18">
        <v>7.3163945600634257E-4</v>
      </c>
      <c r="F1902" s="24">
        <v>5</v>
      </c>
      <c r="G1902" s="24">
        <v>0</v>
      </c>
      <c r="H1902" s="20">
        <v>5.3382158127370796E-4</v>
      </c>
      <c r="I1902" s="20" t="s">
        <v>25</v>
      </c>
      <c r="J1902" s="24">
        <v>5</v>
      </c>
      <c r="K1902" s="24">
        <v>0</v>
      </c>
      <c r="L1902" s="20">
        <v>1.7790077090333867E-3</v>
      </c>
      <c r="M1902" s="20">
        <v>0</v>
      </c>
      <c r="N1902" s="19">
        <v>1.0136000000000001</v>
      </c>
      <c r="O1902" s="19">
        <v>1.0020761245674741</v>
      </c>
      <c r="P1902" s="25">
        <v>42013</v>
      </c>
      <c r="Q1902" s="20">
        <v>0</v>
      </c>
      <c r="R1902" s="25">
        <v>42009</v>
      </c>
      <c r="S1902" s="25">
        <f>IF(ISNUMBER(R1902),VLOOKUP(B1902,Index!$B$3:$AB$18,27,FALSE),"")</f>
        <v>42013</v>
      </c>
      <c r="T1902" s="25">
        <f>IF(ISNUMBER($R1902),VLOOKUP($B1902,Index!$B$21:$AB$36,27,FALSE),"")</f>
        <v>42013</v>
      </c>
      <c r="U1902" s="25">
        <f>IF(ISNUMBER($R1902),VLOOKUP($B1902,Index!$B$39:$AB$54,27,FALSE),"")</f>
        <v>42011</v>
      </c>
      <c r="W1902" s="18">
        <v>0.19230388762489883</v>
      </c>
      <c r="X1902" s="19">
        <v>1</v>
      </c>
      <c r="Y1902" s="18">
        <v>1.3881882642159617E-2</v>
      </c>
      <c r="Z1902" s="19">
        <f t="shared" si="392"/>
        <v>4</v>
      </c>
      <c r="AA1902" s="21" t="s">
        <v>25</v>
      </c>
      <c r="AB1902" s="3">
        <v>0</v>
      </c>
      <c r="AC1902" s="18">
        <v>3.6980785195649721E-2</v>
      </c>
      <c r="AD1902" s="19">
        <v>1</v>
      </c>
      <c r="AE1902" s="18">
        <v>1.9270666569069246E-4</v>
      </c>
      <c r="AF1902" s="19">
        <f t="shared" si="393"/>
        <v>16</v>
      </c>
      <c r="AG1902" s="21" t="s">
        <v>25</v>
      </c>
      <c r="AH1902" s="3">
        <v>0</v>
      </c>
      <c r="AK1902" t="str">
        <f t="shared" si="399"/>
        <v/>
      </c>
      <c r="AL1902" t="str">
        <f t="shared" si="399"/>
        <v/>
      </c>
      <c r="AM1902" t="str">
        <f t="shared" si="399"/>
        <v/>
      </c>
      <c r="AN1902" t="str">
        <f t="shared" si="399"/>
        <v/>
      </c>
      <c r="AO1902" t="str">
        <f t="shared" si="399"/>
        <v/>
      </c>
      <c r="AP1902" t="str">
        <f t="shared" si="399"/>
        <v/>
      </c>
      <c r="AQ1902" t="str">
        <f t="shared" si="399"/>
        <v/>
      </c>
      <c r="AR1902" t="str">
        <f t="shared" si="399"/>
        <v/>
      </c>
      <c r="AS1902" t="str">
        <f t="shared" si="399"/>
        <v/>
      </c>
      <c r="AT1902" t="str">
        <f t="shared" si="399"/>
        <v/>
      </c>
      <c r="AU1902" t="str">
        <f t="shared" si="399"/>
        <v/>
      </c>
      <c r="AV1902" t="str">
        <f t="shared" si="399"/>
        <v/>
      </c>
      <c r="AW1902" t="str">
        <f t="shared" si="399"/>
        <v/>
      </c>
      <c r="AX1902" t="str">
        <f t="shared" si="399"/>
        <v/>
      </c>
      <c r="AZ1902" s="46">
        <f>IF(ISNUMBER(VLOOKUP($B1902,Stats!$A$2:$AA$19,2,FALSE))=FALSE,"",IF(ISNUMBER(W1902),(W1902-VLOOKUP($B1902,Stats!$A$2:$AA$19,2,FALSE))/VLOOKUP($B1902,Stats!$A$2:$AA$19,16,FALSE),""))</f>
        <v>-0.52588126774164357</v>
      </c>
      <c r="BA1902" s="46">
        <f>IF(ISNUMBER(VLOOKUP($B1902,Stats!$A$2:$AA$19,2,FALSE))=FALSE,"",IF(ISNUMBER(X1902),(X1902-VLOOKUP($B1902,Stats!$A$2:$AA$19,3,FALSE))/VLOOKUP($B1902,Stats!$A$2:$AA$19,17,FALSE),""))</f>
        <v>2.4423899025046536</v>
      </c>
      <c r="BB1902" s="46"/>
      <c r="BC1902" s="46"/>
      <c r="BD1902" s="44">
        <f t="shared" si="389"/>
        <v>0.95825431738150502</v>
      </c>
      <c r="BE1902" s="46">
        <f>IF(ISNUMBER(VLOOKUP($B1902,Stats!$A$2:$AA$19,2,FALSE))=FALSE,"",IF(ISNUMBER(Y1902),(Y1902-VLOOKUP($B1902,Stats!$A$2:$AA$19,5,FALSE))/VLOOKUP($B1902,Stats!$A$2:$AA$19,19,FALSE),""))</f>
        <v>-1.3595014808024692</v>
      </c>
      <c r="BF1902" s="46"/>
      <c r="BG1902" s="46"/>
      <c r="BH1902" s="46">
        <f>IF(ISNUMBER(VLOOKUP($B1902,Stats!$A$2:$AA$19,2,FALSE))=FALSE,"",IF(ISNUMBER(Z1902),(Z1902-VLOOKUP($B1902,Stats!$A$2:$AA$19,8,FALSE))/VLOOKUP($B1902,Stats!$A$2:$AA$19,22,FALSE),""))</f>
        <v>4.0777884347367523</v>
      </c>
      <c r="BI1902" s="46" t="str">
        <f>IF(ISNUMBER(VLOOKUP($B1902,Stats!$A$2:$AA$19,2,FALSE))=FALSE,"",IF(ISNUMBER(#REF!),(#REF!-VLOOKUP($B1902,Stats!$A$2:$AA$19,9,FALSE))/VLOOKUP($B1902,Stats!$A$2:$AA$19,23,FALSE),""))</f>
        <v/>
      </c>
      <c r="BJ1902" s="46" t="str">
        <f>IF(ISNUMBER(VLOOKUP($B1902,Stats!$A$2:$AA$19,2,FALSE))=FALSE,"",IF(ISNUMBER(#REF!),(#REF!-VLOOKUP($B1902,Stats!$A$2:$AA$19,10,FALSE))/VLOOKUP($B1902,Stats!$A$2:$AA$19,24,FALSE),""))</f>
        <v/>
      </c>
      <c r="BK1902" s="44">
        <f t="shared" si="394"/>
        <v>1.8516510365617282</v>
      </c>
      <c r="BL1902" s="46" t="str">
        <f>IF(ISNUMBER(VLOOKUP($B1902,Stats!$A$2:$AA$19,2,FALSE))=FALSE,"",IF(ISNUMBER(#REF!),(#REF!-VLOOKUP($B1902,Stats!$A$2:$AA$19,11,FALSE))/VLOOKUP($B1902,Stats!$A$2:$AA$19,25,FALSE),""))</f>
        <v/>
      </c>
      <c r="BM1902" s="46" t="str">
        <f>IF(ISNUMBER(VLOOKUP($B1902,Stats!$A$2:$AA$19,2,FALSE))=FALSE,"",IF(ISNUMBER(AA1902),(AA1902-VLOOKUP($B1902,Stats!$A$2:$AA$19,12,FALSE))/VLOOKUP($B1902,Stats!$A$2:$AA$19,26,FALSE),""))</f>
        <v/>
      </c>
      <c r="BN1902" s="46" t="str">
        <f>IF(ISNUMBER(VLOOKUP($B1902,Stats!$A$2:$AA$19,2,FALSE))=FALSE,"",IF(ISNUMBER(#REF!),(#REF!-VLOOKUP($B1902,Stats!$A$2:$AA$19,13,FALSE))/VLOOKUP($B1902,Stats!$A$2:$AA$19,27,FALSE),""))</f>
        <v/>
      </c>
      <c r="BO1902" s="46" t="str">
        <f>IF(ISNUMBER(VLOOKUP($B1902,Stats!$A$2:$AA$19,2,FALSE))=FALSE,"",IF(ISNUMBER(#REF!),(#REF!-VLOOKUP($B1902,Stats!$A$2:$AA$19,14,FALSE))/VLOOKUP($B1902,Stats!$A$2:$AB$19,28,FALSE),""))</f>
        <v/>
      </c>
      <c r="BP1902" s="46"/>
      <c r="BQ1902" s="46">
        <f>IF(ISNUMBER(VLOOKUP($B1902,Stats!$A$2:$AA$19,2,FALSE))=FALSE,"",IF(ISNUMBER(BM1902),BM1902,(VLOOKUP($B1902,Stats!$A$2:$AT$19,46,FALSE)-VLOOKUP($B1902,Stats!$A$2:$AA$19,12,FALSE))/VLOOKUP($B1902,Stats!$A$2:$AA$19,26,FALSE)))</f>
        <v>-0.44163421963286131</v>
      </c>
      <c r="BR1902" s="51">
        <f t="shared" si="395"/>
        <v>-0.44163421963286131</v>
      </c>
      <c r="BS1902" s="32" t="str">
        <f t="shared" si="390"/>
        <v>16484_201501</v>
      </c>
      <c r="BT1902" s="53">
        <f t="shared" si="391"/>
        <v>1.2143146414867656</v>
      </c>
    </row>
    <row r="1903" spans="1:72" x14ac:dyDescent="0.15">
      <c r="A1903" s="16">
        <v>16484</v>
      </c>
      <c r="B1903" s="17">
        <v>201502</v>
      </c>
      <c r="C1903" s="3">
        <v>0</v>
      </c>
      <c r="D1903" s="23">
        <v>2.6637726913969484E-3</v>
      </c>
      <c r="E1903" s="18">
        <v>4.7114610595851635E-4</v>
      </c>
      <c r="F1903" s="24">
        <v>8</v>
      </c>
      <c r="G1903" s="24">
        <v>2</v>
      </c>
      <c r="H1903" s="20">
        <v>4.6799158710042477E-4</v>
      </c>
      <c r="I1903" s="20">
        <v>-5.4117438284645436E-4</v>
      </c>
      <c r="J1903" s="24">
        <v>4</v>
      </c>
      <c r="K1903" s="24">
        <v>1</v>
      </c>
      <c r="L1903" s="20">
        <v>8.8652482269502286E-4</v>
      </c>
      <c r="M1903" s="20">
        <v>-6.8829891838728674E-4</v>
      </c>
      <c r="N1903" s="19">
        <v>1.0169999999999999</v>
      </c>
      <c r="O1903" s="19">
        <v>1.0028596785326891</v>
      </c>
      <c r="P1903" s="25">
        <v>42026</v>
      </c>
      <c r="Q1903" s="20">
        <v>-6.8829891838728674E-4</v>
      </c>
      <c r="R1903" s="25">
        <v>42027</v>
      </c>
      <c r="S1903" s="25">
        <f>IF(ISNUMBER(R1903),VLOOKUP(B1903,Index!$B$3:$AB$18,27,FALSE),"")</f>
        <v>42023</v>
      </c>
      <c r="T1903" s="25">
        <f>IF(ISNUMBER($R1903),VLOOKUP($B1903,Index!$B$21:$AB$36,27,FALSE),"")</f>
        <v>42023</v>
      </c>
      <c r="U1903" s="25">
        <f>IF(ISNUMBER($R1903),VLOOKUP($B1903,Index!$B$39:$AB$54,27,FALSE),"")</f>
        <v>42027</v>
      </c>
      <c r="W1903" s="18">
        <v>7.9913180741908452E-2</v>
      </c>
      <c r="X1903" s="19">
        <v>0.8</v>
      </c>
      <c r="Y1903" s="18">
        <v>8.9393688332876434E-3</v>
      </c>
      <c r="Z1903" s="19">
        <f t="shared" si="392"/>
        <v>4</v>
      </c>
      <c r="AA1903" s="21">
        <v>3.8700811816445673</v>
      </c>
      <c r="AB1903" s="3">
        <v>0</v>
      </c>
      <c r="AC1903" s="18">
        <v>6.3861164562889275E-3</v>
      </c>
      <c r="AD1903" s="19">
        <v>0.64000000000000012</v>
      </c>
      <c r="AE1903" s="18">
        <v>7.9912315137554483E-5</v>
      </c>
      <c r="AF1903" s="19">
        <f t="shared" si="393"/>
        <v>16</v>
      </c>
      <c r="AG1903" s="21">
        <v>14.977528352519411</v>
      </c>
      <c r="AH1903" s="3">
        <v>0</v>
      </c>
      <c r="AK1903" t="str">
        <f t="shared" ref="AK1903:AX1912" si="400">IF($B1903=AK$2,$AA1903,"")</f>
        <v/>
      </c>
      <c r="AL1903" t="str">
        <f t="shared" si="400"/>
        <v/>
      </c>
      <c r="AM1903" t="str">
        <f t="shared" si="400"/>
        <v/>
      </c>
      <c r="AN1903" t="str">
        <f t="shared" si="400"/>
        <v/>
      </c>
      <c r="AO1903" t="str">
        <f t="shared" si="400"/>
        <v/>
      </c>
      <c r="AP1903" t="str">
        <f t="shared" si="400"/>
        <v/>
      </c>
      <c r="AQ1903" t="str">
        <f t="shared" si="400"/>
        <v/>
      </c>
      <c r="AR1903" t="str">
        <f t="shared" si="400"/>
        <v/>
      </c>
      <c r="AS1903">
        <f t="shared" si="400"/>
        <v>3.8700811816445673</v>
      </c>
      <c r="AT1903" t="str">
        <f t="shared" si="400"/>
        <v/>
      </c>
      <c r="AU1903" t="str">
        <f t="shared" si="400"/>
        <v/>
      </c>
      <c r="AV1903" t="str">
        <f t="shared" si="400"/>
        <v/>
      </c>
      <c r="AW1903" t="str">
        <f t="shared" si="400"/>
        <v/>
      </c>
      <c r="AX1903" t="str">
        <f t="shared" si="400"/>
        <v/>
      </c>
      <c r="AZ1903" s="46">
        <f>IF(ISNUMBER(VLOOKUP($B1903,Stats!$A$2:$AA$19,2,FALSE))=FALSE,"",IF(ISNUMBER(W1903),(W1903-VLOOKUP($B1903,Stats!$A$2:$AA$19,2,FALSE))/VLOOKUP($B1903,Stats!$A$2:$AA$19,16,FALSE),""))</f>
        <v>-0.89677733841373697</v>
      </c>
      <c r="BA1903" s="46">
        <f>IF(ISNUMBER(VLOOKUP($B1903,Stats!$A$2:$AA$19,2,FALSE))=FALSE,"",IF(ISNUMBER(X1903),(X1903-VLOOKUP($B1903,Stats!$A$2:$AA$19,3,FALSE))/VLOOKUP($B1903,Stats!$A$2:$AA$19,17,FALSE),""))</f>
        <v>1.2892765556780705</v>
      </c>
      <c r="BB1903" s="46"/>
      <c r="BC1903" s="46"/>
      <c r="BD1903" s="44">
        <f t="shared" si="389"/>
        <v>0.19624960863216678</v>
      </c>
      <c r="BE1903" s="46">
        <f>IF(ISNUMBER(VLOOKUP($B1903,Stats!$A$2:$AA$19,2,FALSE))=FALSE,"",IF(ISNUMBER(Y1903),(Y1903-VLOOKUP($B1903,Stats!$A$2:$AA$19,5,FALSE))/VLOOKUP($B1903,Stats!$A$2:$AA$19,19,FALSE),""))</f>
        <v>-1.4571766772556001</v>
      </c>
      <c r="BF1903" s="46"/>
      <c r="BG1903" s="46"/>
      <c r="BH1903" s="46">
        <f>IF(ISNUMBER(VLOOKUP($B1903,Stats!$A$2:$AA$19,2,FALSE))=FALSE,"",IF(ISNUMBER(Z1903),(Z1903-VLOOKUP($B1903,Stats!$A$2:$AA$19,8,FALSE))/VLOOKUP($B1903,Stats!$A$2:$AA$19,22,FALSE),""))</f>
        <v>2.02323694795402</v>
      </c>
      <c r="BI1903" s="46" t="str">
        <f>IF(ISNUMBER(VLOOKUP($B1903,Stats!$A$2:$AA$19,2,FALSE))=FALSE,"",IF(ISNUMBER(#REF!),(#REF!-VLOOKUP($B1903,Stats!$A$2:$AA$19,9,FALSE))/VLOOKUP($B1903,Stats!$A$2:$AA$19,23,FALSE),""))</f>
        <v/>
      </c>
      <c r="BJ1903" s="46" t="str">
        <f>IF(ISNUMBER(VLOOKUP($B1903,Stats!$A$2:$AA$19,2,FALSE))=FALSE,"",IF(ISNUMBER(#REF!),(#REF!-VLOOKUP($B1903,Stats!$A$2:$AA$19,10,FALSE))/VLOOKUP($B1903,Stats!$A$2:$AA$19,24,FALSE),""))</f>
        <v/>
      </c>
      <c r="BK1903" s="44">
        <f t="shared" si="394"/>
        <v>1.6269947584651259</v>
      </c>
      <c r="BL1903" s="46" t="str">
        <f>IF(ISNUMBER(VLOOKUP($B1903,Stats!$A$2:$AA$19,2,FALSE))=FALSE,"",IF(ISNUMBER(#REF!),(#REF!-VLOOKUP($B1903,Stats!$A$2:$AA$19,11,FALSE))/VLOOKUP($B1903,Stats!$A$2:$AA$19,25,FALSE),""))</f>
        <v/>
      </c>
      <c r="BM1903" s="46">
        <f>IF(ISNUMBER(VLOOKUP($B1903,Stats!$A$2:$AA$19,2,FALSE))=FALSE,"",IF(ISNUMBER(AA1903),(AA1903-VLOOKUP($B1903,Stats!$A$2:$AA$19,12,FALSE))/VLOOKUP($B1903,Stats!$A$2:$AA$19,26,FALSE),""))</f>
        <v>0.18729498969154815</v>
      </c>
      <c r="BN1903" s="46" t="str">
        <f>IF(ISNUMBER(VLOOKUP($B1903,Stats!$A$2:$AA$19,2,FALSE))=FALSE,"",IF(ISNUMBER(#REF!),(#REF!-VLOOKUP($B1903,Stats!$A$2:$AA$19,13,FALSE))/VLOOKUP($B1903,Stats!$A$2:$AA$19,27,FALSE),""))</f>
        <v/>
      </c>
      <c r="BO1903" s="46" t="str">
        <f>IF(ISNUMBER(VLOOKUP($B1903,Stats!$A$2:$AA$19,2,FALSE))=FALSE,"",IF(ISNUMBER(#REF!),(#REF!-VLOOKUP($B1903,Stats!$A$2:$AA$19,14,FALSE))/VLOOKUP($B1903,Stats!$A$2:$AB$19,28,FALSE),""))</f>
        <v/>
      </c>
      <c r="BP1903" s="46"/>
      <c r="BQ1903" s="46">
        <f>IF(ISNUMBER(VLOOKUP($B1903,Stats!$A$2:$AA$19,2,FALSE))=FALSE,"",IF(ISNUMBER(BM1903),BM1903,(VLOOKUP($B1903,Stats!$A$2:$AT$19,46,FALSE)-VLOOKUP($B1903,Stats!$A$2:$AA$19,12,FALSE))/VLOOKUP($B1903,Stats!$A$2:$AA$19,26,FALSE)))</f>
        <v>0.18729498969154815</v>
      </c>
      <c r="BR1903" s="51">
        <f t="shared" si="395"/>
        <v>0.18729498969154815</v>
      </c>
      <c r="BS1903" s="32" t="str">
        <f t="shared" si="390"/>
        <v>16484_201502</v>
      </c>
      <c r="BT1903" s="53">
        <f t="shared" si="391"/>
        <v>1.0529057747438184</v>
      </c>
    </row>
    <row r="1904" spans="1:72" x14ac:dyDescent="0.15">
      <c r="A1904" s="16">
        <v>16484</v>
      </c>
      <c r="B1904" s="17">
        <v>201503</v>
      </c>
      <c r="C1904" s="3">
        <v>0</v>
      </c>
      <c r="D1904" s="23">
        <v>5.9037685722707067E-4</v>
      </c>
      <c r="E1904" s="18">
        <v>9.1137232131820439E-4</v>
      </c>
      <c r="F1904" s="24">
        <v>8</v>
      </c>
      <c r="G1904" s="24">
        <v>2</v>
      </c>
      <c r="H1904" s="20">
        <v>4.3011337342063749E-4</v>
      </c>
      <c r="I1904" s="20">
        <v>-1.4234743233685898E-3</v>
      </c>
      <c r="J1904" s="24">
        <v>4</v>
      </c>
      <c r="K1904" s="24">
        <v>1</v>
      </c>
      <c r="L1904" s="20">
        <v>1.6724053123462479E-3</v>
      </c>
      <c r="M1904" s="20">
        <v>-1.5709376534118746E-3</v>
      </c>
      <c r="N1904" s="19">
        <v>1.0187999999999999</v>
      </c>
      <c r="O1904" s="19">
        <v>1.0022626660108214</v>
      </c>
      <c r="P1904" s="25">
        <v>42033</v>
      </c>
      <c r="Q1904" s="20">
        <v>-1.8649391440911378E-3</v>
      </c>
      <c r="R1904" s="25">
        <v>42041</v>
      </c>
      <c r="S1904" s="25">
        <f>IF(ISNUMBER(R1904),VLOOKUP(B1904,Index!$B$3:$AB$18,27,FALSE),"")</f>
        <v>42041</v>
      </c>
      <c r="T1904" s="25">
        <f>IF(ISNUMBER($R1904),VLOOKUP($B1904,Index!$B$21:$AB$36,27,FALSE),"")</f>
        <v>42041</v>
      </c>
      <c r="U1904" s="25">
        <f>IF(ISNUMBER($R1904),VLOOKUP($B1904,Index!$B$39:$AB$54,27,FALSE),"")</f>
        <v>42034</v>
      </c>
      <c r="W1904" s="18">
        <v>1.771130571681212E-2</v>
      </c>
      <c r="X1904" s="19">
        <v>0.8</v>
      </c>
      <c r="Y1904" s="18">
        <v>1.7292073990802136E-2</v>
      </c>
      <c r="Z1904" s="19">
        <f t="shared" si="392"/>
        <v>0</v>
      </c>
      <c r="AA1904" s="21">
        <v>0.31656628533838072</v>
      </c>
      <c r="AB1904" s="3">
        <v>0</v>
      </c>
      <c r="AC1904" s="18">
        <v>3.1369035019438167E-4</v>
      </c>
      <c r="AD1904" s="19">
        <v>0.64000000000000012</v>
      </c>
      <c r="AE1904" s="18">
        <v>2.9901582290337573E-4</v>
      </c>
      <c r="AF1904" s="19">
        <f t="shared" si="393"/>
        <v>0</v>
      </c>
      <c r="AG1904" s="21">
        <v>0.10021421301294108</v>
      </c>
      <c r="AH1904" s="3">
        <v>0</v>
      </c>
      <c r="AK1904" t="str">
        <f t="shared" si="400"/>
        <v/>
      </c>
      <c r="AL1904" t="str">
        <f t="shared" si="400"/>
        <v/>
      </c>
      <c r="AM1904" t="str">
        <f t="shared" si="400"/>
        <v/>
      </c>
      <c r="AN1904" t="str">
        <f t="shared" si="400"/>
        <v/>
      </c>
      <c r="AO1904" t="str">
        <f t="shared" si="400"/>
        <v/>
      </c>
      <c r="AP1904" t="str">
        <f t="shared" si="400"/>
        <v/>
      </c>
      <c r="AQ1904" t="str">
        <f t="shared" si="400"/>
        <v/>
      </c>
      <c r="AR1904" t="str">
        <f t="shared" si="400"/>
        <v/>
      </c>
      <c r="AS1904" t="str">
        <f t="shared" si="400"/>
        <v/>
      </c>
      <c r="AT1904">
        <f t="shared" si="400"/>
        <v>0.31656628533838072</v>
      </c>
      <c r="AU1904" t="str">
        <f t="shared" si="400"/>
        <v/>
      </c>
      <c r="AV1904" t="str">
        <f t="shared" si="400"/>
        <v/>
      </c>
      <c r="AW1904" t="str">
        <f t="shared" si="400"/>
        <v/>
      </c>
      <c r="AX1904" t="str">
        <f t="shared" si="400"/>
        <v/>
      </c>
      <c r="AZ1904" s="46">
        <f>IF(ISNUMBER(VLOOKUP($B1904,Stats!$A$2:$AA$19,2,FALSE))=FALSE,"",IF(ISNUMBER(W1904),(W1904-VLOOKUP($B1904,Stats!$A$2:$AA$19,2,FALSE))/VLOOKUP($B1904,Stats!$A$2:$AA$19,16,FALSE),""))</f>
        <v>0.65836787263442753</v>
      </c>
      <c r="BA1904" s="46">
        <f>IF(ISNUMBER(VLOOKUP($B1904,Stats!$A$2:$AA$19,2,FALSE))=FALSE,"",IF(ISNUMBER(X1904),(X1904-VLOOKUP($B1904,Stats!$A$2:$AA$19,3,FALSE))/VLOOKUP($B1904,Stats!$A$2:$AA$19,17,FALSE),""))</f>
        <v>2.5463470096838989</v>
      </c>
      <c r="BB1904" s="46"/>
      <c r="BC1904" s="46"/>
      <c r="BD1904" s="44">
        <f t="shared" si="389"/>
        <v>1.6023574411591632</v>
      </c>
      <c r="BE1904" s="46">
        <f>IF(ISNUMBER(VLOOKUP($B1904,Stats!$A$2:$AA$19,2,FALSE))=FALSE,"",IF(ISNUMBER(Y1904),(Y1904-VLOOKUP($B1904,Stats!$A$2:$AA$19,5,FALSE))/VLOOKUP($B1904,Stats!$A$2:$AA$19,19,FALSE),""))</f>
        <v>-1.4311767077841726</v>
      </c>
      <c r="BF1904" s="46"/>
      <c r="BG1904" s="46"/>
      <c r="BH1904" s="46">
        <f>IF(ISNUMBER(VLOOKUP($B1904,Stats!$A$2:$AA$19,2,FALSE))=FALSE,"",IF(ISNUMBER(Z1904),(Z1904-VLOOKUP($B1904,Stats!$A$2:$AA$19,8,FALSE))/VLOOKUP($B1904,Stats!$A$2:$AA$19,22,FALSE),""))</f>
        <v>-0.64412337137479436</v>
      </c>
      <c r="BI1904" s="46" t="str">
        <f>IF(ISNUMBER(VLOOKUP($B1904,Stats!$A$2:$AA$19,2,FALSE))=FALSE,"",IF(ISNUMBER(#REF!),(#REF!-VLOOKUP($B1904,Stats!$A$2:$AA$19,9,FALSE))/VLOOKUP($B1904,Stats!$A$2:$AA$19,23,FALSE),""))</f>
        <v/>
      </c>
      <c r="BJ1904" s="46" t="str">
        <f>IF(ISNUMBER(VLOOKUP($B1904,Stats!$A$2:$AA$19,2,FALSE))=FALSE,"",IF(ISNUMBER(#REF!),(#REF!-VLOOKUP($B1904,Stats!$A$2:$AA$19,10,FALSE))/VLOOKUP($B1904,Stats!$A$2:$AA$19,24,FALSE),""))</f>
        <v/>
      </c>
      <c r="BK1904" s="44">
        <f t="shared" si="394"/>
        <v>0.80858668403648248</v>
      </c>
      <c r="BL1904" s="46" t="str">
        <f>IF(ISNUMBER(VLOOKUP($B1904,Stats!$A$2:$AA$19,2,FALSE))=FALSE,"",IF(ISNUMBER(#REF!),(#REF!-VLOOKUP($B1904,Stats!$A$2:$AA$19,11,FALSE))/VLOOKUP($B1904,Stats!$A$2:$AA$19,25,FALSE),""))</f>
        <v/>
      </c>
      <c r="BM1904" s="46">
        <f>IF(ISNUMBER(VLOOKUP($B1904,Stats!$A$2:$AA$19,2,FALSE))=FALSE,"",IF(ISNUMBER(AA1904),(AA1904-VLOOKUP($B1904,Stats!$A$2:$AA$19,12,FALSE))/VLOOKUP($B1904,Stats!$A$2:$AA$19,26,FALSE),""))</f>
        <v>-0.49373146929246936</v>
      </c>
      <c r="BN1904" s="46" t="str">
        <f>IF(ISNUMBER(VLOOKUP($B1904,Stats!$A$2:$AA$19,2,FALSE))=FALSE,"",IF(ISNUMBER(#REF!),(#REF!-VLOOKUP($B1904,Stats!$A$2:$AA$19,13,FALSE))/VLOOKUP($B1904,Stats!$A$2:$AA$19,27,FALSE),""))</f>
        <v/>
      </c>
      <c r="BO1904" s="46" t="str">
        <f>IF(ISNUMBER(VLOOKUP($B1904,Stats!$A$2:$AA$19,2,FALSE))=FALSE,"",IF(ISNUMBER(#REF!),(#REF!-VLOOKUP($B1904,Stats!$A$2:$AA$19,14,FALSE))/VLOOKUP($B1904,Stats!$A$2:$AB$19,28,FALSE),""))</f>
        <v/>
      </c>
      <c r="BP1904" s="46"/>
      <c r="BQ1904" s="46">
        <f>IF(ISNUMBER(VLOOKUP($B1904,Stats!$A$2:$AA$19,2,FALSE))=FALSE,"",IF(ISNUMBER(BM1904),BM1904,(VLOOKUP($B1904,Stats!$A$2:$AT$19,46,FALSE)-VLOOKUP($B1904,Stats!$A$2:$AA$19,12,FALSE))/VLOOKUP($B1904,Stats!$A$2:$AA$19,26,FALSE)))</f>
        <v>-0.49373146929246936</v>
      </c>
      <c r="BR1904" s="51">
        <f t="shared" si="395"/>
        <v>-0.49373146929246936</v>
      </c>
      <c r="BS1904" s="32" t="str">
        <f t="shared" si="390"/>
        <v>16484_201503</v>
      </c>
      <c r="BT1904" s="53">
        <f t="shared" si="391"/>
        <v>0.70687720479522831</v>
      </c>
    </row>
    <row r="1905" spans="1:72" x14ac:dyDescent="0.15">
      <c r="A1905" s="16">
        <v>16484</v>
      </c>
      <c r="B1905" s="17">
        <v>201504</v>
      </c>
      <c r="C1905" s="3">
        <v>0</v>
      </c>
      <c r="D1905" s="23">
        <v>-1.180057036089921E-3</v>
      </c>
      <c r="E1905" s="18">
        <v>1.2941711858303778E-3</v>
      </c>
      <c r="F1905" s="24">
        <v>5</v>
      </c>
      <c r="G1905" s="24">
        <v>2</v>
      </c>
      <c r="H1905" s="20">
        <v>5.5176545471313787E-4</v>
      </c>
      <c r="I1905" s="20">
        <v>-1.9672263845291194E-3</v>
      </c>
      <c r="J1905" s="24">
        <v>2</v>
      </c>
      <c r="K1905" s="24">
        <v>1</v>
      </c>
      <c r="L1905" s="20">
        <v>1.183548673439061E-3</v>
      </c>
      <c r="M1905" s="20">
        <v>-2.3615074289087268E-3</v>
      </c>
      <c r="N1905" s="19">
        <v>1.0172000000000001</v>
      </c>
      <c r="O1905" s="19">
        <v>1</v>
      </c>
      <c r="P1905" s="25">
        <v>42044</v>
      </c>
      <c r="Q1905" s="20">
        <v>-3.2441997640583198E-3</v>
      </c>
      <c r="R1905" s="25">
        <v>42048</v>
      </c>
      <c r="S1905" s="25">
        <f>IF(ISNUMBER(R1905),VLOOKUP(B1905,Index!$B$3:$AB$18,27,FALSE),"")</f>
        <v>42044</v>
      </c>
      <c r="T1905" s="25">
        <f>IF(ISNUMBER($R1905),VLOOKUP($B1905,Index!$B$21:$AB$36,27,FALSE),"")</f>
        <v>42044</v>
      </c>
      <c r="U1905" s="25">
        <f>IF(ISNUMBER($R1905),VLOOKUP($B1905,Index!$B$39:$AB$54,27,FALSE),"")</f>
        <v>42052</v>
      </c>
      <c r="W1905" s="18">
        <v>-4.7202281443596839E-2</v>
      </c>
      <c r="X1905" s="19">
        <v>0.7142857142857143</v>
      </c>
      <c r="Y1905" s="18">
        <v>2.4555171776310142E-2</v>
      </c>
      <c r="Z1905" s="19">
        <f t="shared" si="392"/>
        <v>4</v>
      </c>
      <c r="AA1905" s="21" t="s">
        <v>25</v>
      </c>
      <c r="AB1905" s="3">
        <v>0</v>
      </c>
      <c r="AC1905" s="18">
        <v>2.2280553734805265E-3</v>
      </c>
      <c r="AD1905" s="19">
        <v>0.51020408163265307</v>
      </c>
      <c r="AE1905" s="18">
        <v>6.0295646096409814E-4</v>
      </c>
      <c r="AF1905" s="19">
        <f t="shared" si="393"/>
        <v>16</v>
      </c>
      <c r="AG1905" s="21" t="s">
        <v>25</v>
      </c>
      <c r="AH1905" s="3">
        <v>0</v>
      </c>
      <c r="AK1905" t="str">
        <f t="shared" si="400"/>
        <v/>
      </c>
      <c r="AL1905" t="str">
        <f t="shared" si="400"/>
        <v/>
      </c>
      <c r="AM1905" t="str">
        <f t="shared" si="400"/>
        <v/>
      </c>
      <c r="AN1905" t="str">
        <f t="shared" si="400"/>
        <v/>
      </c>
      <c r="AO1905" t="str">
        <f t="shared" si="400"/>
        <v/>
      </c>
      <c r="AP1905" t="str">
        <f t="shared" si="400"/>
        <v/>
      </c>
      <c r="AQ1905" t="str">
        <f t="shared" si="400"/>
        <v/>
      </c>
      <c r="AR1905" t="str">
        <f t="shared" si="400"/>
        <v/>
      </c>
      <c r="AS1905" t="str">
        <f t="shared" si="400"/>
        <v/>
      </c>
      <c r="AT1905" t="str">
        <f t="shared" si="400"/>
        <v/>
      </c>
      <c r="AU1905" t="str">
        <f t="shared" si="400"/>
        <v/>
      </c>
      <c r="AV1905" t="str">
        <f t="shared" si="400"/>
        <v/>
      </c>
      <c r="AW1905" t="str">
        <f t="shared" si="400"/>
        <v/>
      </c>
      <c r="AX1905" t="str">
        <f t="shared" si="400"/>
        <v/>
      </c>
      <c r="AZ1905" s="46">
        <f>IF(ISNUMBER(VLOOKUP($B1905,Stats!$A$2:$AA$19,2,FALSE))=FALSE,"",IF(ISNUMBER(W1905),(W1905-VLOOKUP($B1905,Stats!$A$2:$AA$19,2,FALSE))/VLOOKUP($B1905,Stats!$A$2:$AA$19,16,FALSE),""))</f>
        <v>-1.1522769492993379</v>
      </c>
      <c r="BA1905" s="46">
        <f>IF(ISNUMBER(VLOOKUP($B1905,Stats!$A$2:$AA$19,2,FALSE))=FALSE,"",IF(ISNUMBER(X1905),(X1905-VLOOKUP($B1905,Stats!$A$2:$AA$19,3,FALSE))/VLOOKUP($B1905,Stats!$A$2:$AA$19,17,FALSE),""))</f>
        <v>-0.99555450083898211</v>
      </c>
      <c r="BB1905" s="46"/>
      <c r="BC1905" s="46"/>
      <c r="BD1905" s="44">
        <f t="shared" si="389"/>
        <v>-1.07391572506916</v>
      </c>
      <c r="BE1905" s="46">
        <f>IF(ISNUMBER(VLOOKUP($B1905,Stats!$A$2:$AA$19,2,FALSE))=FALSE,"",IF(ISNUMBER(Y1905),(Y1905-VLOOKUP($B1905,Stats!$A$2:$AA$19,5,FALSE))/VLOOKUP($B1905,Stats!$A$2:$AA$19,19,FALSE),""))</f>
        <v>-0.82655830262624552</v>
      </c>
      <c r="BF1905" s="46"/>
      <c r="BG1905" s="46"/>
      <c r="BH1905" s="46">
        <f>IF(ISNUMBER(VLOOKUP($B1905,Stats!$A$2:$AA$19,2,FALSE))=FALSE,"",IF(ISNUMBER(Z1905),(Z1905-VLOOKUP($B1905,Stats!$A$2:$AA$19,8,FALSE))/VLOOKUP($B1905,Stats!$A$2:$AA$19,22,FALSE),""))</f>
        <v>1.2693083951989115</v>
      </c>
      <c r="BI1905" s="46" t="str">
        <f>IF(ISNUMBER(VLOOKUP($B1905,Stats!$A$2:$AA$19,2,FALSE))=FALSE,"",IF(ISNUMBER(#REF!),(#REF!-VLOOKUP($B1905,Stats!$A$2:$AA$19,9,FALSE))/VLOOKUP($B1905,Stats!$A$2:$AA$19,23,FALSE),""))</f>
        <v/>
      </c>
      <c r="BJ1905" s="46" t="str">
        <f>IF(ISNUMBER(VLOOKUP($B1905,Stats!$A$2:$AA$19,2,FALSE))=FALSE,"",IF(ISNUMBER(#REF!),(#REF!-VLOOKUP($B1905,Stats!$A$2:$AA$19,10,FALSE))/VLOOKUP($B1905,Stats!$A$2:$AA$19,24,FALSE),""))</f>
        <v/>
      </c>
      <c r="BK1905" s="44">
        <f t="shared" si="394"/>
        <v>0.95938333039804524</v>
      </c>
      <c r="BL1905" s="46" t="str">
        <f>IF(ISNUMBER(VLOOKUP($B1905,Stats!$A$2:$AA$19,2,FALSE))=FALSE,"",IF(ISNUMBER(#REF!),(#REF!-VLOOKUP($B1905,Stats!$A$2:$AA$19,11,FALSE))/VLOOKUP($B1905,Stats!$A$2:$AA$19,25,FALSE),""))</f>
        <v/>
      </c>
      <c r="BM1905" s="46" t="str">
        <f>IF(ISNUMBER(VLOOKUP($B1905,Stats!$A$2:$AA$19,2,FALSE))=FALSE,"",IF(ISNUMBER(AA1905),(AA1905-VLOOKUP($B1905,Stats!$A$2:$AA$19,12,FALSE))/VLOOKUP($B1905,Stats!$A$2:$AA$19,26,FALSE),""))</f>
        <v/>
      </c>
      <c r="BN1905" s="46" t="str">
        <f>IF(ISNUMBER(VLOOKUP($B1905,Stats!$A$2:$AA$19,2,FALSE))=FALSE,"",IF(ISNUMBER(#REF!),(#REF!-VLOOKUP($B1905,Stats!$A$2:$AA$19,13,FALSE))/VLOOKUP($B1905,Stats!$A$2:$AA$19,27,FALSE),""))</f>
        <v/>
      </c>
      <c r="BO1905" s="46" t="str">
        <f>IF(ISNUMBER(VLOOKUP($B1905,Stats!$A$2:$AA$19,2,FALSE))=FALSE,"",IF(ISNUMBER(#REF!),(#REF!-VLOOKUP($B1905,Stats!$A$2:$AA$19,14,FALSE))/VLOOKUP($B1905,Stats!$A$2:$AB$19,28,FALSE),""))</f>
        <v/>
      </c>
      <c r="BP1905" s="46"/>
      <c r="BQ1905" s="46">
        <f>IF(ISNUMBER(VLOOKUP($B1905,Stats!$A$2:$AA$19,2,FALSE))=FALSE,"",IF(ISNUMBER(BM1905),BM1905,(VLOOKUP($B1905,Stats!$A$2:$AT$19,46,FALSE)-VLOOKUP($B1905,Stats!$A$2:$AA$19,12,FALSE))/VLOOKUP($B1905,Stats!$A$2:$AA$19,26,FALSE)))</f>
        <v>-0.64096278450557098</v>
      </c>
      <c r="BR1905" s="51">
        <f t="shared" si="395"/>
        <v>-0.64096278450557098</v>
      </c>
      <c r="BS1905" s="32" t="str">
        <f t="shared" si="390"/>
        <v>16484_201504</v>
      </c>
      <c r="BT1905" s="53">
        <f t="shared" si="391"/>
        <v>0.2326542963238809</v>
      </c>
    </row>
    <row r="1906" spans="1:72" x14ac:dyDescent="0.15">
      <c r="A1906" s="16">
        <v>16484</v>
      </c>
      <c r="B1906" s="17">
        <v>201505</v>
      </c>
      <c r="C1906" s="3">
        <v>0</v>
      </c>
      <c r="D1906" s="23">
        <v>1.7721768238654345E-3</v>
      </c>
      <c r="E1906" s="18">
        <v>3.5974363054448906E-4</v>
      </c>
      <c r="F1906" s="24">
        <v>7</v>
      </c>
      <c r="G1906" s="24">
        <v>1</v>
      </c>
      <c r="H1906" s="20">
        <v>2.8112227185366531E-4</v>
      </c>
      <c r="I1906" s="20">
        <v>-1.9659884006706374E-4</v>
      </c>
      <c r="J1906" s="24">
        <v>4</v>
      </c>
      <c r="K1906" s="24">
        <v>1</v>
      </c>
      <c r="L1906" s="20">
        <v>9.8454267992509337E-4</v>
      </c>
      <c r="M1906" s="20">
        <v>-1.9659884006706374E-4</v>
      </c>
      <c r="N1906" s="19">
        <v>1.0175000000000001</v>
      </c>
      <c r="O1906" s="19">
        <v>1.0007868594472313</v>
      </c>
      <c r="P1906" s="25">
        <v>42068</v>
      </c>
      <c r="Q1906" s="20">
        <v>-1.9659884006706374E-4</v>
      </c>
      <c r="R1906" s="25">
        <v>42066</v>
      </c>
      <c r="S1906" s="25">
        <f>IF(ISNUMBER(R1906),VLOOKUP(B1906,Index!$B$3:$AB$18,27,FALSE),"")</f>
        <v>42069</v>
      </c>
      <c r="T1906" s="25">
        <f>IF(ISNUMBER($R1906),VLOOKUP($B1906,Index!$B$21:$AB$36,27,FALSE),"")</f>
        <v>42069</v>
      </c>
      <c r="U1906" s="25">
        <f>IF(ISNUMBER($R1906),VLOOKUP($B1906,Index!$B$39:$AB$54,27,FALSE),"")</f>
        <v>42069</v>
      </c>
      <c r="W1906" s="18">
        <v>6.3798365659155643E-2</v>
      </c>
      <c r="X1906" s="19">
        <v>0.875</v>
      </c>
      <c r="Y1906" s="18">
        <v>6.8256554775522286E-3</v>
      </c>
      <c r="Z1906" s="19">
        <f t="shared" si="392"/>
        <v>3</v>
      </c>
      <c r="AA1906" s="21">
        <v>9.0141774145814395</v>
      </c>
      <c r="AB1906" s="3">
        <v>0</v>
      </c>
      <c r="AC1906" s="18">
        <v>4.0702314607793302E-3</v>
      </c>
      <c r="AD1906" s="19">
        <v>0.765625</v>
      </c>
      <c r="AE1906" s="18">
        <v>4.6589572698238744E-5</v>
      </c>
      <c r="AF1906" s="19">
        <f t="shared" si="393"/>
        <v>9</v>
      </c>
      <c r="AG1906" s="21">
        <v>81.255394461550125</v>
      </c>
      <c r="AH1906" s="3">
        <v>0</v>
      </c>
      <c r="AK1906" t="str">
        <f t="shared" si="400"/>
        <v/>
      </c>
      <c r="AL1906" t="str">
        <f t="shared" si="400"/>
        <v/>
      </c>
      <c r="AM1906" t="str">
        <f t="shared" si="400"/>
        <v/>
      </c>
      <c r="AN1906" t="str">
        <f t="shared" si="400"/>
        <v/>
      </c>
      <c r="AO1906" t="str">
        <f t="shared" si="400"/>
        <v/>
      </c>
      <c r="AP1906" t="str">
        <f t="shared" si="400"/>
        <v/>
      </c>
      <c r="AQ1906" t="str">
        <f t="shared" si="400"/>
        <v/>
      </c>
      <c r="AR1906" t="str">
        <f t="shared" si="400"/>
        <v/>
      </c>
      <c r="AS1906" t="str">
        <f t="shared" si="400"/>
        <v/>
      </c>
      <c r="AT1906" t="str">
        <f t="shared" si="400"/>
        <v/>
      </c>
      <c r="AU1906" t="str">
        <f t="shared" si="400"/>
        <v/>
      </c>
      <c r="AV1906">
        <f t="shared" si="400"/>
        <v>9.0141774145814395</v>
      </c>
      <c r="AW1906" t="str">
        <f t="shared" si="400"/>
        <v/>
      </c>
      <c r="AX1906" t="str">
        <f t="shared" si="400"/>
        <v/>
      </c>
      <c r="AZ1906" s="46">
        <f>IF(ISNUMBER(VLOOKUP($B1906,Stats!$A$2:$AA$19,2,FALSE))=FALSE,"",IF(ISNUMBER(W1906),(W1906-VLOOKUP($B1906,Stats!$A$2:$AA$19,2,FALSE))/VLOOKUP($B1906,Stats!$A$2:$AA$19,16,FALSE),""))</f>
        <v>-0.23584999056465566</v>
      </c>
      <c r="BA1906" s="46">
        <f>IF(ISNUMBER(VLOOKUP($B1906,Stats!$A$2:$AA$19,2,FALSE))=FALSE,"",IF(ISNUMBER(X1906),(X1906-VLOOKUP($B1906,Stats!$A$2:$AA$19,3,FALSE))/VLOOKUP($B1906,Stats!$A$2:$AA$19,17,FALSE),""))</f>
        <v>2.1112062817588373</v>
      </c>
      <c r="BB1906" s="46"/>
      <c r="BC1906" s="46"/>
      <c r="BD1906" s="44">
        <f t="shared" si="389"/>
        <v>0.93767814559709084</v>
      </c>
      <c r="BE1906" s="46">
        <f>IF(ISNUMBER(VLOOKUP($B1906,Stats!$A$2:$AA$19,2,FALSE))=FALSE,"",IF(ISNUMBER(Y1906),(Y1906-VLOOKUP($B1906,Stats!$A$2:$AA$19,5,FALSE))/VLOOKUP($B1906,Stats!$A$2:$AA$19,19,FALSE),""))</f>
        <v>-1.4346521742193437</v>
      </c>
      <c r="BF1906" s="46"/>
      <c r="BG1906" s="46"/>
      <c r="BH1906" s="46">
        <f>IF(ISNUMBER(VLOOKUP($B1906,Stats!$A$2:$AA$19,2,FALSE))=FALSE,"",IF(ISNUMBER(Z1906),(Z1906-VLOOKUP($B1906,Stats!$A$2:$AA$19,8,FALSE))/VLOOKUP($B1906,Stats!$A$2:$AA$19,22,FALSE),""))</f>
        <v>0.6589932942433816</v>
      </c>
      <c r="BI1906" s="46" t="str">
        <f>IF(ISNUMBER(VLOOKUP($B1906,Stats!$A$2:$AA$19,2,FALSE))=FALSE,"",IF(ISNUMBER(#REF!),(#REF!-VLOOKUP($B1906,Stats!$A$2:$AA$19,9,FALSE))/VLOOKUP($B1906,Stats!$A$2:$AA$19,23,FALSE),""))</f>
        <v/>
      </c>
      <c r="BJ1906" s="46" t="str">
        <f>IF(ISNUMBER(VLOOKUP($B1906,Stats!$A$2:$AA$19,2,FALSE))=FALSE,"",IF(ISNUMBER(#REF!),(#REF!-VLOOKUP($B1906,Stats!$A$2:$AA$19,10,FALSE))/VLOOKUP($B1906,Stats!$A$2:$AA$19,24,FALSE),""))</f>
        <v/>
      </c>
      <c r="BK1906" s="44">
        <f t="shared" si="394"/>
        <v>1.201954510226555</v>
      </c>
      <c r="BL1906" s="46" t="str">
        <f>IF(ISNUMBER(VLOOKUP($B1906,Stats!$A$2:$AA$19,2,FALSE))=FALSE,"",IF(ISNUMBER(#REF!),(#REF!-VLOOKUP($B1906,Stats!$A$2:$AA$19,11,FALSE))/VLOOKUP($B1906,Stats!$A$2:$AA$19,25,FALSE),""))</f>
        <v/>
      </c>
      <c r="BM1906" s="46">
        <f>IF(ISNUMBER(VLOOKUP($B1906,Stats!$A$2:$AA$19,2,FALSE))=FALSE,"",IF(ISNUMBER(AA1906),(AA1906-VLOOKUP($B1906,Stats!$A$2:$AA$19,12,FALSE))/VLOOKUP($B1906,Stats!$A$2:$AA$19,26,FALSE),""))</f>
        <v>0.18625629981434491</v>
      </c>
      <c r="BN1906" s="46" t="str">
        <f>IF(ISNUMBER(VLOOKUP($B1906,Stats!$A$2:$AA$19,2,FALSE))=FALSE,"",IF(ISNUMBER(#REF!),(#REF!-VLOOKUP($B1906,Stats!$A$2:$AA$19,13,FALSE))/VLOOKUP($B1906,Stats!$A$2:$AA$19,27,FALSE),""))</f>
        <v/>
      </c>
      <c r="BO1906" s="46" t="str">
        <f>IF(ISNUMBER(VLOOKUP($B1906,Stats!$A$2:$AA$19,2,FALSE))=FALSE,"",IF(ISNUMBER(#REF!),(#REF!-VLOOKUP($B1906,Stats!$A$2:$AA$19,14,FALSE))/VLOOKUP($B1906,Stats!$A$2:$AB$19,28,FALSE),""))</f>
        <v/>
      </c>
      <c r="BP1906" s="46"/>
      <c r="BQ1906" s="46">
        <f>IF(ISNUMBER(VLOOKUP($B1906,Stats!$A$2:$AA$19,2,FALSE))=FALSE,"",IF(ISNUMBER(BM1906),BM1906,(VLOOKUP($B1906,Stats!$A$2:$AT$19,46,FALSE)-VLOOKUP($B1906,Stats!$A$2:$AA$19,12,FALSE))/VLOOKUP($B1906,Stats!$A$2:$AA$19,26,FALSE)))</f>
        <v>0.18625629981434491</v>
      </c>
      <c r="BR1906" s="51">
        <f t="shared" si="395"/>
        <v>0.18625629981434491</v>
      </c>
      <c r="BS1906" s="32" t="str">
        <f t="shared" si="390"/>
        <v>16484_201505</v>
      </c>
      <c r="BT1906" s="53">
        <f t="shared" si="391"/>
        <v>0.94595959521822004</v>
      </c>
    </row>
    <row r="1907" spans="1:72" x14ac:dyDescent="0.15">
      <c r="A1907" s="16">
        <v>16484</v>
      </c>
      <c r="B1907" s="17">
        <v>201506</v>
      </c>
      <c r="C1907" s="3">
        <v>0</v>
      </c>
      <c r="D1907" s="23">
        <v>1.9656019656020263E-3</v>
      </c>
      <c r="E1907" s="18">
        <v>1.8028460363545763E-3</v>
      </c>
      <c r="F1907" s="24">
        <v>9</v>
      </c>
      <c r="G1907" s="24">
        <v>1</v>
      </c>
      <c r="H1907" s="20">
        <v>7.297188648697834E-4</v>
      </c>
      <c r="I1907" s="20">
        <v>-4.5889474711969802E-3</v>
      </c>
      <c r="J1907" s="24">
        <v>9</v>
      </c>
      <c r="K1907" s="24">
        <v>1</v>
      </c>
      <c r="L1907" s="20">
        <v>1.9598236158746563E-3</v>
      </c>
      <c r="M1907" s="20">
        <v>-4.5889474711969802E-3</v>
      </c>
      <c r="N1907" s="19">
        <v>1.0242</v>
      </c>
      <c r="O1907" s="19">
        <v>1.0063869509678687</v>
      </c>
      <c r="P1907" s="25">
        <v>42082</v>
      </c>
      <c r="Q1907" s="20">
        <v>-4.5889474711969802E-3</v>
      </c>
      <c r="R1907" s="25">
        <v>42083</v>
      </c>
      <c r="S1907" s="25">
        <f>IF(ISNUMBER(R1907),VLOOKUP(B1907,Index!$B$3:$AB$18,27,FALSE),"")</f>
        <v>42073</v>
      </c>
      <c r="T1907" s="25">
        <f>IF(ISNUMBER($R1907),VLOOKUP($B1907,Index!$B$21:$AB$36,27,FALSE),"")</f>
        <v>42075</v>
      </c>
      <c r="U1907" s="25">
        <f>IF(ISNUMBER($R1907),VLOOKUP($B1907,Index!$B$39:$AB$54,27,FALSE),"")</f>
        <v>42075</v>
      </c>
      <c r="W1907" s="18">
        <v>5.8968058968060788E-2</v>
      </c>
      <c r="X1907" s="19">
        <v>0.9</v>
      </c>
      <c r="Y1907" s="18">
        <v>3.4206598472923122E-2</v>
      </c>
      <c r="Z1907" s="19">
        <f t="shared" si="392"/>
        <v>10</v>
      </c>
      <c r="AA1907" s="21">
        <v>0.42833394322757828</v>
      </c>
      <c r="AB1907" s="3">
        <v>0</v>
      </c>
      <c r="AC1907" s="18">
        <v>3.4772319784606943E-3</v>
      </c>
      <c r="AD1907" s="19">
        <v>0.81</v>
      </c>
      <c r="AE1907" s="18">
        <v>1.1700913790877864E-3</v>
      </c>
      <c r="AF1907" s="19">
        <f t="shared" si="393"/>
        <v>100</v>
      </c>
      <c r="AG1907" s="21">
        <v>0.18346996692088627</v>
      </c>
      <c r="AH1907" s="3">
        <v>0</v>
      </c>
      <c r="AK1907" t="str">
        <f t="shared" si="400"/>
        <v/>
      </c>
      <c r="AL1907" t="str">
        <f t="shared" si="400"/>
        <v/>
      </c>
      <c r="AM1907" t="str">
        <f t="shared" si="400"/>
        <v/>
      </c>
      <c r="AN1907" t="str">
        <f t="shared" si="400"/>
        <v/>
      </c>
      <c r="AO1907" t="str">
        <f t="shared" si="400"/>
        <v/>
      </c>
      <c r="AP1907" t="str">
        <f t="shared" si="400"/>
        <v/>
      </c>
      <c r="AQ1907" t="str">
        <f t="shared" si="400"/>
        <v/>
      </c>
      <c r="AR1907" t="str">
        <f t="shared" si="400"/>
        <v/>
      </c>
      <c r="AS1907" t="str">
        <f t="shared" si="400"/>
        <v/>
      </c>
      <c r="AT1907" t="str">
        <f t="shared" si="400"/>
        <v/>
      </c>
      <c r="AU1907" t="str">
        <f t="shared" si="400"/>
        <v/>
      </c>
      <c r="AV1907" t="str">
        <f t="shared" si="400"/>
        <v/>
      </c>
      <c r="AW1907">
        <f t="shared" si="400"/>
        <v>0.42833394322757828</v>
      </c>
      <c r="AX1907" t="str">
        <f t="shared" si="400"/>
        <v/>
      </c>
      <c r="AZ1907" s="46">
        <f>IF(ISNUMBER(VLOOKUP($B1907,Stats!$A$2:$AA$19,2,FALSE))=FALSE,"",IF(ISNUMBER(W1907),(W1907-VLOOKUP($B1907,Stats!$A$2:$AA$19,2,FALSE))/VLOOKUP($B1907,Stats!$A$2:$AA$19,16,FALSE),""))</f>
        <v>-1.4893911370539399</v>
      </c>
      <c r="BA1907" s="46">
        <f>IF(ISNUMBER(VLOOKUP($B1907,Stats!$A$2:$AA$19,2,FALSE))=FALSE,"",IF(ISNUMBER(X1907),(X1907-VLOOKUP($B1907,Stats!$A$2:$AA$19,3,FALSE))/VLOOKUP($B1907,Stats!$A$2:$AA$19,17,FALSE),""))</f>
        <v>0.77618004453973322</v>
      </c>
      <c r="BB1907" s="46"/>
      <c r="BC1907" s="46"/>
      <c r="BD1907" s="44">
        <f t="shared" si="389"/>
        <v>-0.35660554625710333</v>
      </c>
      <c r="BE1907" s="46">
        <f>IF(ISNUMBER(VLOOKUP($B1907,Stats!$A$2:$AA$19,2,FALSE))=FALSE,"",IF(ISNUMBER(Y1907),(Y1907-VLOOKUP($B1907,Stats!$A$2:$AA$19,5,FALSE))/VLOOKUP($B1907,Stats!$A$2:$AA$19,19,FALSE),""))</f>
        <v>-1.156223555920348</v>
      </c>
      <c r="BF1907" s="46"/>
      <c r="BG1907" s="46"/>
      <c r="BH1907" s="46">
        <f>IF(ISNUMBER(VLOOKUP($B1907,Stats!$A$2:$AA$19,2,FALSE))=FALSE,"",IF(ISNUMBER(Z1907),(Z1907-VLOOKUP($B1907,Stats!$A$2:$AA$19,8,FALSE))/VLOOKUP($B1907,Stats!$A$2:$AA$19,22,FALSE),""))</f>
        <v>1.9327121229589501</v>
      </c>
      <c r="BI1907" s="46" t="str">
        <f>IF(ISNUMBER(VLOOKUP($B1907,Stats!$A$2:$AA$19,2,FALSE))=FALSE,"",IF(ISNUMBER(#REF!),(#REF!-VLOOKUP($B1907,Stats!$A$2:$AA$19,9,FALSE))/VLOOKUP($B1907,Stats!$A$2:$AA$19,23,FALSE),""))</f>
        <v/>
      </c>
      <c r="BJ1907" s="46" t="str">
        <f>IF(ISNUMBER(VLOOKUP($B1907,Stats!$A$2:$AA$19,2,FALSE))=FALSE,"",IF(ISNUMBER(#REF!),(#REF!-VLOOKUP($B1907,Stats!$A$2:$AA$19,10,FALSE))/VLOOKUP($B1907,Stats!$A$2:$AA$19,24,FALSE),""))</f>
        <v/>
      </c>
      <c r="BK1907" s="44">
        <f t="shared" si="394"/>
        <v>1.3891701260319285</v>
      </c>
      <c r="BL1907" s="46" t="str">
        <f>IF(ISNUMBER(VLOOKUP($B1907,Stats!$A$2:$AA$19,2,FALSE))=FALSE,"",IF(ISNUMBER(#REF!),(#REF!-VLOOKUP($B1907,Stats!$A$2:$AA$19,11,FALSE))/VLOOKUP($B1907,Stats!$A$2:$AA$19,25,FALSE),""))</f>
        <v/>
      </c>
      <c r="BM1907" s="46">
        <f>IF(ISNUMBER(VLOOKUP($B1907,Stats!$A$2:$AA$19,2,FALSE))=FALSE,"",IF(ISNUMBER(AA1907),(AA1907-VLOOKUP($B1907,Stats!$A$2:$AA$19,12,FALSE))/VLOOKUP($B1907,Stats!$A$2:$AA$19,26,FALSE),""))</f>
        <v>-0.27344743894970797</v>
      </c>
      <c r="BN1907" s="46" t="str">
        <f>IF(ISNUMBER(VLOOKUP($B1907,Stats!$A$2:$AA$19,2,FALSE))=FALSE,"",IF(ISNUMBER(#REF!),(#REF!-VLOOKUP($B1907,Stats!$A$2:$AA$19,13,FALSE))/VLOOKUP($B1907,Stats!$A$2:$AA$19,27,FALSE),""))</f>
        <v/>
      </c>
      <c r="BO1907" s="46" t="str">
        <f>IF(ISNUMBER(VLOOKUP($B1907,Stats!$A$2:$AA$19,2,FALSE))=FALSE,"",IF(ISNUMBER(#REF!),(#REF!-VLOOKUP($B1907,Stats!$A$2:$AA$19,14,FALSE))/VLOOKUP($B1907,Stats!$A$2:$AB$19,28,FALSE),""))</f>
        <v/>
      </c>
      <c r="BP1907" s="46"/>
      <c r="BQ1907" s="46">
        <f>IF(ISNUMBER(VLOOKUP($B1907,Stats!$A$2:$AA$19,2,FALSE))=FALSE,"",IF(ISNUMBER(BM1907),BM1907,(VLOOKUP($B1907,Stats!$A$2:$AT$19,46,FALSE)-VLOOKUP($B1907,Stats!$A$2:$AA$19,12,FALSE))/VLOOKUP($B1907,Stats!$A$2:$AA$19,26,FALSE)))</f>
        <v>-0.27344743894970797</v>
      </c>
      <c r="BR1907" s="51">
        <f t="shared" si="395"/>
        <v>-0.27344743894970797</v>
      </c>
      <c r="BS1907" s="32" t="str">
        <f t="shared" si="390"/>
        <v>16484_201506</v>
      </c>
      <c r="BT1907" s="53">
        <f t="shared" si="391"/>
        <v>0.70749147857779482</v>
      </c>
    </row>
    <row r="1908" spans="1:72" x14ac:dyDescent="0.15">
      <c r="A1908" s="16">
        <v>16484</v>
      </c>
      <c r="B1908" s="17">
        <v>201507</v>
      </c>
      <c r="C1908" s="3">
        <v>0</v>
      </c>
      <c r="D1908" s="23">
        <v>-1.6674840608141839E-3</v>
      </c>
      <c r="E1908" s="18">
        <v>4.0822927850751346E-4</v>
      </c>
      <c r="F1908" s="24">
        <v>2</v>
      </c>
      <c r="G1908" s="24">
        <v>3</v>
      </c>
      <c r="H1908" s="20">
        <v>4.9086982132351409E-5</v>
      </c>
      <c r="I1908" s="20">
        <v>-5.8881263503681358E-4</v>
      </c>
      <c r="J1908" s="24">
        <v>1</v>
      </c>
      <c r="K1908" s="24">
        <v>2</v>
      </c>
      <c r="L1908" s="20">
        <v>9.8173964264702818E-5</v>
      </c>
      <c r="M1908" s="20">
        <v>-8.8347894375173652E-4</v>
      </c>
      <c r="N1908" s="19">
        <v>1.0195000000000001</v>
      </c>
      <c r="O1908" s="19">
        <v>1</v>
      </c>
      <c r="P1908" s="25">
        <v>42086</v>
      </c>
      <c r="Q1908" s="20">
        <v>-1.6674840608141839E-3</v>
      </c>
      <c r="R1908" s="25">
        <v>42090</v>
      </c>
      <c r="S1908" s="25">
        <f>IF(ISNUMBER(R1908),VLOOKUP(B1908,Index!$B$3:$AB$18,27,FALSE),"")</f>
        <v>42088</v>
      </c>
      <c r="T1908" s="25">
        <f>IF(ISNUMBER($R1908),VLOOKUP($B1908,Index!$B$21:$AB$36,27,FALSE),"")</f>
        <v>42089</v>
      </c>
      <c r="U1908" s="25">
        <f>IF(ISNUMBER($R1908),VLOOKUP($B1908,Index!$B$39:$AB$54,27,FALSE),"")</f>
        <v>42089</v>
      </c>
      <c r="W1908" s="18">
        <v>-0.12005885237862124</v>
      </c>
      <c r="X1908" s="19">
        <v>0.4</v>
      </c>
      <c r="Y1908" s="18">
        <v>7.745605965905792E-3</v>
      </c>
      <c r="Z1908" s="19">
        <f t="shared" si="392"/>
        <v>2</v>
      </c>
      <c r="AA1908" s="21" t="s">
        <v>25</v>
      </c>
      <c r="AB1908" s="3">
        <v>0</v>
      </c>
      <c r="AC1908" s="18">
        <v>1.4414128034471566E-2</v>
      </c>
      <c r="AD1908" s="19">
        <v>0.16000000000000003</v>
      </c>
      <c r="AE1908" s="18">
        <v>5.9994411779075399E-5</v>
      </c>
      <c r="AF1908" s="19">
        <f t="shared" si="393"/>
        <v>4</v>
      </c>
      <c r="AG1908" s="21" t="s">
        <v>25</v>
      </c>
      <c r="AH1908" s="3">
        <v>0</v>
      </c>
      <c r="AK1908" t="str">
        <f t="shared" si="400"/>
        <v/>
      </c>
      <c r="AL1908" t="str">
        <f t="shared" si="400"/>
        <v/>
      </c>
      <c r="AM1908" t="str">
        <f t="shared" si="400"/>
        <v/>
      </c>
      <c r="AN1908" t="str">
        <f t="shared" si="400"/>
        <v/>
      </c>
      <c r="AO1908" t="str">
        <f t="shared" si="400"/>
        <v/>
      </c>
      <c r="AP1908" t="str">
        <f t="shared" si="400"/>
        <v/>
      </c>
      <c r="AQ1908" t="str">
        <f t="shared" si="400"/>
        <v/>
      </c>
      <c r="AR1908" t="str">
        <f t="shared" si="400"/>
        <v/>
      </c>
      <c r="AS1908" t="str">
        <f t="shared" si="400"/>
        <v/>
      </c>
      <c r="AT1908" t="str">
        <f t="shared" si="400"/>
        <v/>
      </c>
      <c r="AU1908" t="str">
        <f t="shared" si="400"/>
        <v/>
      </c>
      <c r="AV1908" t="str">
        <f t="shared" si="400"/>
        <v/>
      </c>
      <c r="AW1908" t="str">
        <f t="shared" si="400"/>
        <v/>
      </c>
      <c r="AX1908" t="str">
        <f t="shared" si="400"/>
        <v/>
      </c>
      <c r="AZ1908" s="46">
        <f>IF(ISNUMBER(VLOOKUP($B1908,Stats!$A$2:$AA$19,2,FALSE))=FALSE,"",IF(ISNUMBER(W1908),(W1908-VLOOKUP($B1908,Stats!$A$2:$AA$19,2,FALSE))/VLOOKUP($B1908,Stats!$A$2:$AA$19,16,FALSE),""))</f>
        <v>-0.73025416805732435</v>
      </c>
      <c r="BA1908" s="46">
        <f>IF(ISNUMBER(VLOOKUP($B1908,Stats!$A$2:$AA$19,2,FALSE))=FALSE,"",IF(ISNUMBER(X1908),(X1908-VLOOKUP($B1908,Stats!$A$2:$AA$19,3,FALSE))/VLOOKUP($B1908,Stats!$A$2:$AA$19,17,FALSE),""))</f>
        <v>-1.3774529649016667</v>
      </c>
      <c r="BB1908" s="46"/>
      <c r="BC1908" s="46"/>
      <c r="BD1908" s="44">
        <f t="shared" si="389"/>
        <v>-1.0538535664794955</v>
      </c>
      <c r="BE1908" s="46">
        <f>IF(ISNUMBER(VLOOKUP($B1908,Stats!$A$2:$AA$19,2,FALSE))=FALSE,"",IF(ISNUMBER(Y1908),(Y1908-VLOOKUP($B1908,Stats!$A$2:$AA$19,5,FALSE))/VLOOKUP($B1908,Stats!$A$2:$AA$19,19,FALSE),""))</f>
        <v>-1.191038169228672</v>
      </c>
      <c r="BF1908" s="46"/>
      <c r="BG1908" s="46"/>
      <c r="BH1908" s="46">
        <f>IF(ISNUMBER(VLOOKUP($B1908,Stats!$A$2:$AA$19,2,FALSE))=FALSE,"",IF(ISNUMBER(Z1908),(Z1908-VLOOKUP($B1908,Stats!$A$2:$AA$19,8,FALSE))/VLOOKUP($B1908,Stats!$A$2:$AA$19,22,FALSE),""))</f>
        <v>1.4378520910348771</v>
      </c>
      <c r="BI1908" s="46" t="str">
        <f>IF(ISNUMBER(VLOOKUP($B1908,Stats!$A$2:$AA$19,2,FALSE))=FALSE,"",IF(ISNUMBER(#REF!),(#REF!-VLOOKUP($B1908,Stats!$A$2:$AA$19,9,FALSE))/VLOOKUP($B1908,Stats!$A$2:$AA$19,23,FALSE),""))</f>
        <v/>
      </c>
      <c r="BJ1908" s="46" t="str">
        <f>IF(ISNUMBER(VLOOKUP($B1908,Stats!$A$2:$AA$19,2,FALSE))=FALSE,"",IF(ISNUMBER(#REF!),(#REF!-VLOOKUP($B1908,Stats!$A$2:$AA$19,10,FALSE))/VLOOKUP($B1908,Stats!$A$2:$AA$19,24,FALSE),""))</f>
        <v/>
      </c>
      <c r="BK1908" s="44">
        <f t="shared" si="394"/>
        <v>1.2650823457705336</v>
      </c>
      <c r="BL1908" s="46" t="str">
        <f>IF(ISNUMBER(VLOOKUP($B1908,Stats!$A$2:$AA$19,2,FALSE))=FALSE,"",IF(ISNUMBER(#REF!),(#REF!-VLOOKUP($B1908,Stats!$A$2:$AA$19,11,FALSE))/VLOOKUP($B1908,Stats!$A$2:$AA$19,25,FALSE),""))</f>
        <v/>
      </c>
      <c r="BM1908" s="46" t="str">
        <f>IF(ISNUMBER(VLOOKUP($B1908,Stats!$A$2:$AA$19,2,FALSE))=FALSE,"",IF(ISNUMBER(AA1908),(AA1908-VLOOKUP($B1908,Stats!$A$2:$AA$19,12,FALSE))/VLOOKUP($B1908,Stats!$A$2:$AA$19,26,FALSE),""))</f>
        <v/>
      </c>
      <c r="BN1908" s="46" t="str">
        <f>IF(ISNUMBER(VLOOKUP($B1908,Stats!$A$2:$AA$19,2,FALSE))=FALSE,"",IF(ISNUMBER(#REF!),(#REF!-VLOOKUP($B1908,Stats!$A$2:$AA$19,13,FALSE))/VLOOKUP($B1908,Stats!$A$2:$AA$19,27,FALSE),""))</f>
        <v/>
      </c>
      <c r="BO1908" s="46" t="str">
        <f>IF(ISNUMBER(VLOOKUP($B1908,Stats!$A$2:$AA$19,2,FALSE))=FALSE,"",IF(ISNUMBER(#REF!),(#REF!-VLOOKUP($B1908,Stats!$A$2:$AA$19,14,FALSE))/VLOOKUP($B1908,Stats!$A$2:$AB$19,28,FALSE),""))</f>
        <v/>
      </c>
      <c r="BP1908" s="46"/>
      <c r="BQ1908" s="46">
        <f>IF(ISNUMBER(VLOOKUP($B1908,Stats!$A$2:$AA$19,2,FALSE))=FALSE,"",IF(ISNUMBER(BM1908),BM1908,(VLOOKUP($B1908,Stats!$A$2:$AT$19,46,FALSE)-VLOOKUP($B1908,Stats!$A$2:$AA$19,12,FALSE))/VLOOKUP($B1908,Stats!$A$2:$AA$19,26,FALSE)))</f>
        <v>-0.49247029718328789</v>
      </c>
      <c r="BR1908" s="51">
        <f t="shared" si="395"/>
        <v>-0.49247029718328789</v>
      </c>
      <c r="BS1908" s="32" t="str">
        <f t="shared" si="390"/>
        <v>16484_201507</v>
      </c>
      <c r="BT1908" s="53">
        <f t="shared" si="391"/>
        <v>0.44978463472976338</v>
      </c>
    </row>
    <row r="1909" spans="1:72" x14ac:dyDescent="0.15">
      <c r="S1909" t="str">
        <f>IF(ISNUMBER(R1909),VLOOKUP(B1909,Index!$B$3:$AB$18,27,FALSE),"")</f>
        <v/>
      </c>
      <c r="T1909" t="str">
        <f>IF(ISNUMBER($R1909),VLOOKUP($B1909,Index!$B$21:$AB$36,27,FALSE),"")</f>
        <v/>
      </c>
      <c r="U1909" t="str">
        <f>IF(ISNUMBER($R1909),VLOOKUP($B1909,Index!$B$39:$AB$54,27,FALSE),"")</f>
        <v/>
      </c>
      <c r="Z1909" t="str">
        <f t="shared" si="392"/>
        <v/>
      </c>
      <c r="AA1909" t="s">
        <v>25</v>
      </c>
      <c r="AF1909" t="str">
        <f t="shared" si="393"/>
        <v/>
      </c>
      <c r="AG1909" t="s">
        <v>25</v>
      </c>
      <c r="AK1909" t="str">
        <f t="shared" si="400"/>
        <v/>
      </c>
      <c r="AL1909" t="str">
        <f t="shared" si="400"/>
        <v/>
      </c>
      <c r="AM1909" t="str">
        <f t="shared" si="400"/>
        <v/>
      </c>
      <c r="AN1909" t="str">
        <f t="shared" si="400"/>
        <v/>
      </c>
      <c r="AO1909" t="str">
        <f t="shared" si="400"/>
        <v/>
      </c>
      <c r="AP1909" t="str">
        <f t="shared" si="400"/>
        <v/>
      </c>
      <c r="AQ1909" t="str">
        <f t="shared" si="400"/>
        <v/>
      </c>
      <c r="AR1909" t="str">
        <f t="shared" si="400"/>
        <v/>
      </c>
      <c r="AS1909" t="str">
        <f t="shared" si="400"/>
        <v/>
      </c>
      <c r="AT1909" t="str">
        <f t="shared" si="400"/>
        <v/>
      </c>
      <c r="AU1909" t="str">
        <f t="shared" si="400"/>
        <v/>
      </c>
      <c r="AV1909" t="str">
        <f t="shared" si="400"/>
        <v/>
      </c>
      <c r="AW1909" t="str">
        <f t="shared" si="400"/>
        <v/>
      </c>
      <c r="AX1909" t="str">
        <f t="shared" si="400"/>
        <v/>
      </c>
      <c r="AZ1909" s="46" t="str">
        <f>IF(ISNUMBER(VLOOKUP($B1909,Stats!$A$2:$AA$19,2,FALSE))=FALSE,"",IF(ISNUMBER(W1909),(W1909-VLOOKUP($B1909,Stats!$A$2:$AA$19,2,FALSE))/VLOOKUP($B1909,Stats!$A$2:$AA$19,16,FALSE),""))</f>
        <v/>
      </c>
      <c r="BA1909" s="46" t="str">
        <f>IF(ISNUMBER(VLOOKUP($B1909,Stats!$A$2:$AA$19,2,FALSE))=FALSE,"",IF(ISNUMBER(X1909),(X1909-VLOOKUP($B1909,Stats!$A$2:$AA$19,3,FALSE))/VLOOKUP($B1909,Stats!$A$2:$AA$19,17,FALSE),""))</f>
        <v/>
      </c>
      <c r="BB1909" s="46"/>
      <c r="BC1909" s="46"/>
      <c r="BD1909" s="44" t="str">
        <f t="shared" si="389"/>
        <v/>
      </c>
      <c r="BE1909" s="46" t="str">
        <f>IF(ISNUMBER(VLOOKUP($B1909,Stats!$A$2:$AA$19,2,FALSE))=FALSE,"",IF(ISNUMBER(Y1909),(Y1909-VLOOKUP($B1909,Stats!$A$2:$AA$19,5,FALSE))/VLOOKUP($B1909,Stats!$A$2:$AA$19,19,FALSE),""))</f>
        <v/>
      </c>
      <c r="BF1909" s="46"/>
      <c r="BG1909" s="46"/>
      <c r="BH1909" s="46" t="str">
        <f>IF(ISNUMBER(VLOOKUP($B1909,Stats!$A$2:$AA$19,2,FALSE))=FALSE,"",IF(ISNUMBER(Z1909),(Z1909-VLOOKUP($B1909,Stats!$A$2:$AA$19,8,FALSE))/VLOOKUP($B1909,Stats!$A$2:$AA$19,22,FALSE),""))</f>
        <v/>
      </c>
      <c r="BI1909" s="46" t="str">
        <f>IF(ISNUMBER(VLOOKUP($B1909,Stats!$A$2:$AA$19,2,FALSE))=FALSE,"",IF(ISNUMBER(#REF!),(#REF!-VLOOKUP($B1909,Stats!$A$2:$AA$19,9,FALSE))/VLOOKUP($B1909,Stats!$A$2:$AA$19,23,FALSE),""))</f>
        <v/>
      </c>
      <c r="BJ1909" s="46" t="str">
        <f>IF(ISNUMBER(VLOOKUP($B1909,Stats!$A$2:$AA$19,2,FALSE))=FALSE,"",IF(ISNUMBER(#REF!),(#REF!-VLOOKUP($B1909,Stats!$A$2:$AA$19,10,FALSE))/VLOOKUP($B1909,Stats!$A$2:$AA$19,24,FALSE),""))</f>
        <v/>
      </c>
      <c r="BK1909" s="44" t="str">
        <f t="shared" si="394"/>
        <v/>
      </c>
      <c r="BL1909" s="46" t="str">
        <f>IF(ISNUMBER(VLOOKUP($B1909,Stats!$A$2:$AA$19,2,FALSE))=FALSE,"",IF(ISNUMBER(#REF!),(#REF!-VLOOKUP($B1909,Stats!$A$2:$AA$19,11,FALSE))/VLOOKUP($B1909,Stats!$A$2:$AA$19,25,FALSE),""))</f>
        <v/>
      </c>
      <c r="BM1909" s="46" t="str">
        <f>IF(ISNUMBER(VLOOKUP($B1909,Stats!$A$2:$AA$19,2,FALSE))=FALSE,"",IF(ISNUMBER(AA1909),(AA1909-VLOOKUP($B1909,Stats!$A$2:$AA$19,12,FALSE))/VLOOKUP($B1909,Stats!$A$2:$AA$19,26,FALSE),""))</f>
        <v/>
      </c>
      <c r="BN1909" s="46" t="str">
        <f>IF(ISNUMBER(VLOOKUP($B1909,Stats!$A$2:$AA$19,2,FALSE))=FALSE,"",IF(ISNUMBER(#REF!),(#REF!-VLOOKUP($B1909,Stats!$A$2:$AA$19,13,FALSE))/VLOOKUP($B1909,Stats!$A$2:$AA$19,27,FALSE),""))</f>
        <v/>
      </c>
      <c r="BO1909" s="46" t="str">
        <f>IF(ISNUMBER(VLOOKUP($B1909,Stats!$A$2:$AA$19,2,FALSE))=FALSE,"",IF(ISNUMBER(#REF!),(#REF!-VLOOKUP($B1909,Stats!$A$2:$AA$19,14,FALSE))/VLOOKUP($B1909,Stats!$A$2:$AB$19,28,FALSE),""))</f>
        <v/>
      </c>
      <c r="BP1909" s="46"/>
      <c r="BQ1909" s="46" t="str">
        <f>IF(ISNUMBER(VLOOKUP($B1909,Stats!$A$2:$AA$19,2,FALSE))=FALSE,"",IF(ISNUMBER(BM1909),BM1909,(VLOOKUP($B1909,Stats!$A$2:$AT$19,46,FALSE)-VLOOKUP($B1909,Stats!$A$2:$AA$19,12,FALSE))/VLOOKUP($B1909,Stats!$A$2:$AA$19,26,FALSE)))</f>
        <v/>
      </c>
      <c r="BR1909" s="51" t="str">
        <f t="shared" si="395"/>
        <v/>
      </c>
      <c r="BS1909" s="32" t="str">
        <f t="shared" si="390"/>
        <v/>
      </c>
      <c r="BT1909" s="53" t="str">
        <f t="shared" si="391"/>
        <v/>
      </c>
    </row>
    <row r="1910" spans="1:72" ht="40.5" x14ac:dyDescent="0.15">
      <c r="A1910" s="1" t="s">
        <v>60</v>
      </c>
      <c r="B1910" s="1" t="s">
        <v>0</v>
      </c>
      <c r="C1910" s="3"/>
      <c r="D1910" s="4" t="s">
        <v>10</v>
      </c>
      <c r="E1910" s="1" t="s">
        <v>11</v>
      </c>
      <c r="F1910" s="1" t="s">
        <v>12</v>
      </c>
      <c r="G1910" s="1" t="s">
        <v>13</v>
      </c>
      <c r="H1910" s="1" t="s">
        <v>14</v>
      </c>
      <c r="I1910" s="1" t="s">
        <v>15</v>
      </c>
      <c r="J1910" s="1" t="s">
        <v>16</v>
      </c>
      <c r="K1910" s="1" t="s">
        <v>17</v>
      </c>
      <c r="L1910" s="1" t="s">
        <v>18</v>
      </c>
      <c r="M1910" s="1" t="s">
        <v>19</v>
      </c>
      <c r="N1910" s="1" t="s">
        <v>20</v>
      </c>
      <c r="O1910" s="1" t="s">
        <v>21</v>
      </c>
      <c r="P1910" s="1" t="s">
        <v>22</v>
      </c>
      <c r="Q1910" s="1" t="s">
        <v>23</v>
      </c>
      <c r="R1910" s="1" t="s">
        <v>24</v>
      </c>
      <c r="S1910" s="1" t="str">
        <f>IF(ISNUMBER(R1910),VLOOKUP(B1910,Index!$B$3:$AB$18,27,FALSE),"")</f>
        <v/>
      </c>
      <c r="T1910" s="1" t="str">
        <f>IF(ISNUMBER($R1910),VLOOKUP($B1910,Index!$B$21:$AB$36,27,FALSE),"")</f>
        <v/>
      </c>
      <c r="U1910" s="1" t="str">
        <f>IF(ISNUMBER($R1910),VLOOKUP($B1910,Index!$B$39:$AB$54,27,FALSE),"")</f>
        <v/>
      </c>
      <c r="W1910" s="1" t="s">
        <v>1</v>
      </c>
      <c r="X1910" s="1" t="s">
        <v>2</v>
      </c>
      <c r="Y1910" s="1" t="s">
        <v>4</v>
      </c>
      <c r="Z1910" s="1" t="str">
        <f t="shared" si="392"/>
        <v/>
      </c>
      <c r="AA1910" s="1" t="s">
        <v>8</v>
      </c>
      <c r="AB1910" s="3"/>
      <c r="AC1910" s="1" t="s">
        <v>61</v>
      </c>
      <c r="AD1910" s="1" t="s">
        <v>62</v>
      </c>
      <c r="AE1910" s="1" t="s">
        <v>63</v>
      </c>
      <c r="AF1910" s="1" t="str">
        <f t="shared" si="393"/>
        <v/>
      </c>
      <c r="AG1910" s="1" t="s">
        <v>38</v>
      </c>
      <c r="AH1910" s="3"/>
      <c r="AK1910" t="str">
        <f t="shared" si="400"/>
        <v/>
      </c>
      <c r="AL1910" t="str">
        <f t="shared" si="400"/>
        <v/>
      </c>
      <c r="AM1910" t="str">
        <f t="shared" si="400"/>
        <v/>
      </c>
      <c r="AN1910" t="str">
        <f t="shared" si="400"/>
        <v/>
      </c>
      <c r="AO1910" t="str">
        <f t="shared" si="400"/>
        <v/>
      </c>
      <c r="AP1910" t="str">
        <f t="shared" si="400"/>
        <v/>
      </c>
      <c r="AQ1910" t="str">
        <f t="shared" si="400"/>
        <v/>
      </c>
      <c r="AR1910" t="str">
        <f t="shared" si="400"/>
        <v/>
      </c>
      <c r="AS1910" t="str">
        <f t="shared" si="400"/>
        <v/>
      </c>
      <c r="AT1910" t="str">
        <f t="shared" si="400"/>
        <v/>
      </c>
      <c r="AU1910" t="str">
        <f t="shared" si="400"/>
        <v/>
      </c>
      <c r="AV1910" t="str">
        <f t="shared" si="400"/>
        <v/>
      </c>
      <c r="AW1910" t="str">
        <f t="shared" si="400"/>
        <v/>
      </c>
      <c r="AX1910" t="str">
        <f t="shared" si="400"/>
        <v/>
      </c>
      <c r="AZ1910" s="46" t="str">
        <f>IF(ISNUMBER(VLOOKUP($B1910,Stats!$A$2:$AA$19,2,FALSE))=FALSE,"",IF(ISNUMBER(W1910),(W1910-VLOOKUP($B1910,Stats!$A$2:$AA$19,2,FALSE))/VLOOKUP($B1910,Stats!$A$2:$AA$19,16,FALSE),""))</f>
        <v/>
      </c>
      <c r="BA1910" s="46" t="str">
        <f>IF(ISNUMBER(VLOOKUP($B1910,Stats!$A$2:$AA$19,2,FALSE))=FALSE,"",IF(ISNUMBER(X1910),(X1910-VLOOKUP($B1910,Stats!$A$2:$AA$19,3,FALSE))/VLOOKUP($B1910,Stats!$A$2:$AA$19,17,FALSE),""))</f>
        <v/>
      </c>
      <c r="BB1910" s="46"/>
      <c r="BC1910" s="46"/>
      <c r="BD1910" s="44" t="str">
        <f t="shared" si="389"/>
        <v/>
      </c>
      <c r="BE1910" s="46" t="str">
        <f>IF(ISNUMBER(VLOOKUP($B1910,Stats!$A$2:$AA$19,2,FALSE))=FALSE,"",IF(ISNUMBER(Y1910),(Y1910-VLOOKUP($B1910,Stats!$A$2:$AA$19,5,FALSE))/VLOOKUP($B1910,Stats!$A$2:$AA$19,19,FALSE),""))</f>
        <v/>
      </c>
      <c r="BF1910" s="46"/>
      <c r="BG1910" s="46"/>
      <c r="BH1910" s="46" t="str">
        <f>IF(ISNUMBER(VLOOKUP($B1910,Stats!$A$2:$AA$19,2,FALSE))=FALSE,"",IF(ISNUMBER(Z1910),(Z1910-VLOOKUP($B1910,Stats!$A$2:$AA$19,8,FALSE))/VLOOKUP($B1910,Stats!$A$2:$AA$19,22,FALSE),""))</f>
        <v/>
      </c>
      <c r="BI1910" s="46" t="str">
        <f>IF(ISNUMBER(VLOOKUP($B1910,Stats!$A$2:$AA$19,2,FALSE))=FALSE,"",IF(ISNUMBER(#REF!),(#REF!-VLOOKUP($B1910,Stats!$A$2:$AA$19,9,FALSE))/VLOOKUP($B1910,Stats!$A$2:$AA$19,23,FALSE),""))</f>
        <v/>
      </c>
      <c r="BJ1910" s="46" t="str">
        <f>IF(ISNUMBER(VLOOKUP($B1910,Stats!$A$2:$AA$19,2,FALSE))=FALSE,"",IF(ISNUMBER(#REF!),(#REF!-VLOOKUP($B1910,Stats!$A$2:$AA$19,10,FALSE))/VLOOKUP($B1910,Stats!$A$2:$AA$19,24,FALSE),""))</f>
        <v/>
      </c>
      <c r="BK1910" s="44" t="str">
        <f t="shared" si="394"/>
        <v/>
      </c>
      <c r="BL1910" s="46" t="str">
        <f>IF(ISNUMBER(VLOOKUP($B1910,Stats!$A$2:$AA$19,2,FALSE))=FALSE,"",IF(ISNUMBER(#REF!),(#REF!-VLOOKUP($B1910,Stats!$A$2:$AA$19,11,FALSE))/VLOOKUP($B1910,Stats!$A$2:$AA$19,25,FALSE),""))</f>
        <v/>
      </c>
      <c r="BM1910" s="46" t="str">
        <f>IF(ISNUMBER(VLOOKUP($B1910,Stats!$A$2:$AA$19,2,FALSE))=FALSE,"",IF(ISNUMBER(AA1910),(AA1910-VLOOKUP($B1910,Stats!$A$2:$AA$19,12,FALSE))/VLOOKUP($B1910,Stats!$A$2:$AA$19,26,FALSE),""))</f>
        <v/>
      </c>
      <c r="BN1910" s="46" t="str">
        <f>IF(ISNUMBER(VLOOKUP($B1910,Stats!$A$2:$AA$19,2,FALSE))=FALSE,"",IF(ISNUMBER(#REF!),(#REF!-VLOOKUP($B1910,Stats!$A$2:$AA$19,13,FALSE))/VLOOKUP($B1910,Stats!$A$2:$AA$19,27,FALSE),""))</f>
        <v/>
      </c>
      <c r="BO1910" s="46" t="str">
        <f>IF(ISNUMBER(VLOOKUP($B1910,Stats!$A$2:$AA$19,2,FALSE))=FALSE,"",IF(ISNUMBER(#REF!),(#REF!-VLOOKUP($B1910,Stats!$A$2:$AA$19,14,FALSE))/VLOOKUP($B1910,Stats!$A$2:$AB$19,28,FALSE),""))</f>
        <v/>
      </c>
      <c r="BP1910" s="46"/>
      <c r="BQ1910" s="46" t="str">
        <f>IF(ISNUMBER(VLOOKUP($B1910,Stats!$A$2:$AA$19,2,FALSE))=FALSE,"",IF(ISNUMBER(BM1910),BM1910,(VLOOKUP($B1910,Stats!$A$2:$AT$19,46,FALSE)-VLOOKUP($B1910,Stats!$A$2:$AA$19,12,FALSE))/VLOOKUP($B1910,Stats!$A$2:$AA$19,26,FALSE)))</f>
        <v/>
      </c>
      <c r="BR1910" s="51" t="str">
        <f t="shared" si="395"/>
        <v/>
      </c>
      <c r="BS1910" s="32" t="str">
        <f t="shared" si="390"/>
        <v/>
      </c>
      <c r="BT1910" s="53" t="str">
        <f t="shared" si="391"/>
        <v/>
      </c>
    </row>
    <row r="1911" spans="1:72" x14ac:dyDescent="0.15">
      <c r="A1911" s="5">
        <v>16631</v>
      </c>
      <c r="B1911" s="5" t="s">
        <v>64</v>
      </c>
      <c r="C1911" s="3">
        <v>0</v>
      </c>
      <c r="D1911" s="11">
        <v>0.17380136986301387</v>
      </c>
      <c r="E1911" s="6">
        <v>9.9325451471716057E-3</v>
      </c>
      <c r="F1911" s="12">
        <v>70</v>
      </c>
      <c r="G1911" s="12">
        <v>45</v>
      </c>
      <c r="H1911" s="13">
        <v>6.7553316652248464E-3</v>
      </c>
      <c r="I1911" s="13">
        <v>-6.8196041440668721E-3</v>
      </c>
      <c r="J1911" s="12">
        <v>7</v>
      </c>
      <c r="K1911" s="12">
        <v>6</v>
      </c>
      <c r="L1911" s="13">
        <v>2.8694142374120268E-2</v>
      </c>
      <c r="M1911" s="13">
        <v>-3.4645669291338499E-2</v>
      </c>
      <c r="N1911" s="8">
        <v>1.3737999999999999</v>
      </c>
      <c r="O1911" s="8">
        <v>1.1761986301369862</v>
      </c>
      <c r="P1911" s="14">
        <v>42086</v>
      </c>
      <c r="Q1911" s="13">
        <v>-0.10955845873987091</v>
      </c>
      <c r="R1911" s="14">
        <v>42003</v>
      </c>
      <c r="S1911" s="14">
        <f>IF(ISNUMBER(R1911),VLOOKUP(B1911,Index!$B$3:$AB$18,27,FALSE),"")</f>
        <v>42041</v>
      </c>
      <c r="T1911" s="14">
        <f>IF(ISNUMBER($R1911),VLOOKUP($B1911,Index!$B$21:$AB$36,27,FALSE),"")</f>
        <v>41996</v>
      </c>
      <c r="U1911" s="14">
        <f>IF(ISNUMBER($R1911),VLOOKUP($B1911,Index!$B$39:$AB$54,27,FALSE),"")</f>
        <v>42003</v>
      </c>
      <c r="W1911" s="6">
        <v>0.36589762076423976</v>
      </c>
      <c r="X1911" s="7">
        <v>0.60869565217391308</v>
      </c>
      <c r="Y1911" s="6">
        <v>0.1884567937650877</v>
      </c>
      <c r="Z1911" s="8" t="str">
        <f t="shared" si="392"/>
        <v/>
      </c>
      <c r="AA1911" s="9">
        <v>1.5863802016024842</v>
      </c>
      <c r="AB1911" s="3">
        <v>0</v>
      </c>
      <c r="AC1911" s="6">
        <v>0.13388106888093143</v>
      </c>
      <c r="AD1911" s="7">
        <v>0.37051039697542537</v>
      </c>
      <c r="AE1911" s="6">
        <v>3.5515963116216798E-2</v>
      </c>
      <c r="AF1911" s="8" t="str">
        <f t="shared" si="393"/>
        <v/>
      </c>
      <c r="AG1911" s="9">
        <v>2.5166021440363382</v>
      </c>
      <c r="AH1911" s="3">
        <v>0</v>
      </c>
      <c r="AK1911" t="str">
        <f t="shared" si="400"/>
        <v/>
      </c>
      <c r="AL1911" t="str">
        <f t="shared" si="400"/>
        <v/>
      </c>
      <c r="AM1911" t="str">
        <f t="shared" si="400"/>
        <v/>
      </c>
      <c r="AN1911" t="str">
        <f t="shared" si="400"/>
        <v/>
      </c>
      <c r="AO1911" t="str">
        <f t="shared" si="400"/>
        <v/>
      </c>
      <c r="AP1911" t="str">
        <f t="shared" si="400"/>
        <v/>
      </c>
      <c r="AQ1911" t="str">
        <f t="shared" si="400"/>
        <v/>
      </c>
      <c r="AR1911" t="str">
        <f t="shared" si="400"/>
        <v/>
      </c>
      <c r="AS1911" t="str">
        <f t="shared" si="400"/>
        <v/>
      </c>
      <c r="AT1911" t="str">
        <f t="shared" si="400"/>
        <v/>
      </c>
      <c r="AU1911" t="str">
        <f t="shared" si="400"/>
        <v/>
      </c>
      <c r="AV1911" t="str">
        <f t="shared" si="400"/>
        <v/>
      </c>
      <c r="AW1911" t="str">
        <f t="shared" si="400"/>
        <v/>
      </c>
      <c r="AX1911" t="str">
        <f t="shared" si="400"/>
        <v/>
      </c>
      <c r="AZ1911" s="46" t="str">
        <f>IF(ISNUMBER(VLOOKUP($B1911,Stats!$A$2:$AA$19,2,FALSE))=FALSE,"",IF(ISNUMBER(W1911),(W1911-VLOOKUP($B1911,Stats!$A$2:$AA$19,2,FALSE))/VLOOKUP($B1911,Stats!$A$2:$AA$19,16,FALSE),""))</f>
        <v/>
      </c>
      <c r="BA1911" s="46" t="str">
        <f>IF(ISNUMBER(VLOOKUP($B1911,Stats!$A$2:$AA$19,2,FALSE))=FALSE,"",IF(ISNUMBER(X1911),(X1911-VLOOKUP($B1911,Stats!$A$2:$AA$19,3,FALSE))/VLOOKUP($B1911,Stats!$A$2:$AA$19,17,FALSE),""))</f>
        <v/>
      </c>
      <c r="BB1911" s="46"/>
      <c r="BC1911" s="46"/>
      <c r="BD1911" s="44" t="str">
        <f t="shared" si="389"/>
        <v/>
      </c>
      <c r="BE1911" s="46" t="str">
        <f>IF(ISNUMBER(VLOOKUP($B1911,Stats!$A$2:$AA$19,2,FALSE))=FALSE,"",IF(ISNUMBER(Y1911),(Y1911-VLOOKUP($B1911,Stats!$A$2:$AA$19,5,FALSE))/VLOOKUP($B1911,Stats!$A$2:$AA$19,19,FALSE),""))</f>
        <v/>
      </c>
      <c r="BF1911" s="46"/>
      <c r="BG1911" s="46"/>
      <c r="BH1911" s="46" t="str">
        <f>IF(ISNUMBER(VLOOKUP($B1911,Stats!$A$2:$AA$19,2,FALSE))=FALSE,"",IF(ISNUMBER(Z1911),(Z1911-VLOOKUP($B1911,Stats!$A$2:$AA$19,8,FALSE))/VLOOKUP($B1911,Stats!$A$2:$AA$19,22,FALSE),""))</f>
        <v/>
      </c>
      <c r="BI1911" s="46" t="str">
        <f>IF(ISNUMBER(VLOOKUP($B1911,Stats!$A$2:$AA$19,2,FALSE))=FALSE,"",IF(ISNUMBER(#REF!),(#REF!-VLOOKUP($B1911,Stats!$A$2:$AA$19,9,FALSE))/VLOOKUP($B1911,Stats!$A$2:$AA$19,23,FALSE),""))</f>
        <v/>
      </c>
      <c r="BJ1911" s="46" t="str">
        <f>IF(ISNUMBER(VLOOKUP($B1911,Stats!$A$2:$AA$19,2,FALSE))=FALSE,"",IF(ISNUMBER(#REF!),(#REF!-VLOOKUP($B1911,Stats!$A$2:$AA$19,10,FALSE))/VLOOKUP($B1911,Stats!$A$2:$AA$19,24,FALSE),""))</f>
        <v/>
      </c>
      <c r="BK1911" s="44" t="str">
        <f t="shared" si="394"/>
        <v/>
      </c>
      <c r="BL1911" s="46" t="str">
        <f>IF(ISNUMBER(VLOOKUP($B1911,Stats!$A$2:$AA$19,2,FALSE))=FALSE,"",IF(ISNUMBER(#REF!),(#REF!-VLOOKUP($B1911,Stats!$A$2:$AA$19,11,FALSE))/VLOOKUP($B1911,Stats!$A$2:$AA$19,25,FALSE),""))</f>
        <v/>
      </c>
      <c r="BM1911" s="46" t="str">
        <f>IF(ISNUMBER(VLOOKUP($B1911,Stats!$A$2:$AA$19,2,FALSE))=FALSE,"",IF(ISNUMBER(AA1911),(AA1911-VLOOKUP($B1911,Stats!$A$2:$AA$19,12,FALSE))/VLOOKUP($B1911,Stats!$A$2:$AA$19,26,FALSE),""))</f>
        <v/>
      </c>
      <c r="BN1911" s="46" t="str">
        <f>IF(ISNUMBER(VLOOKUP($B1911,Stats!$A$2:$AA$19,2,FALSE))=FALSE,"",IF(ISNUMBER(#REF!),(#REF!-VLOOKUP($B1911,Stats!$A$2:$AA$19,13,FALSE))/VLOOKUP($B1911,Stats!$A$2:$AA$19,27,FALSE),""))</f>
        <v/>
      </c>
      <c r="BO1911" s="46" t="str">
        <f>IF(ISNUMBER(VLOOKUP($B1911,Stats!$A$2:$AA$19,2,FALSE))=FALSE,"",IF(ISNUMBER(#REF!),(#REF!-VLOOKUP($B1911,Stats!$A$2:$AA$19,14,FALSE))/VLOOKUP($B1911,Stats!$A$2:$AB$19,28,FALSE),""))</f>
        <v/>
      </c>
      <c r="BP1911" s="46"/>
      <c r="BQ1911" s="46" t="str">
        <f>IF(ISNUMBER(VLOOKUP($B1911,Stats!$A$2:$AA$19,2,FALSE))=FALSE,"",IF(ISNUMBER(BM1911),BM1911,(VLOOKUP($B1911,Stats!$A$2:$AT$19,46,FALSE)-VLOOKUP($B1911,Stats!$A$2:$AA$19,12,FALSE))/VLOOKUP($B1911,Stats!$A$2:$AA$19,26,FALSE)))</f>
        <v/>
      </c>
      <c r="BR1911" s="51" t="str">
        <f t="shared" si="395"/>
        <v/>
      </c>
      <c r="BS1911" s="32" t="str">
        <f t="shared" si="390"/>
        <v/>
      </c>
      <c r="BT1911" s="53" t="str">
        <f t="shared" si="391"/>
        <v/>
      </c>
    </row>
    <row r="1912" spans="1:72" x14ac:dyDescent="0.15">
      <c r="A1912" s="5">
        <v>16631</v>
      </c>
      <c r="B1912" s="5" t="s">
        <v>65</v>
      </c>
      <c r="C1912" s="3">
        <v>0</v>
      </c>
      <c r="D1912" s="11">
        <v>1.1953943338607371E-2</v>
      </c>
      <c r="E1912" s="6">
        <v>8.3023716753528355E-3</v>
      </c>
      <c r="F1912" s="15">
        <v>5</v>
      </c>
      <c r="G1912" s="15">
        <v>3.2142857142857144</v>
      </c>
      <c r="H1912" s="13">
        <v>7.5525697465206607E-3</v>
      </c>
      <c r="I1912" s="13">
        <v>-4.8776704499815813E-3</v>
      </c>
      <c r="J1912" s="12">
        <v>3.5714285714285716</v>
      </c>
      <c r="K1912" s="12">
        <v>2.2142857142857144</v>
      </c>
      <c r="L1912" s="13">
        <v>1.5335325907187305E-2</v>
      </c>
      <c r="M1912" s="13">
        <v>-1.0830339032733125E-2</v>
      </c>
      <c r="N1912" s="8">
        <v>1.2210857142857143</v>
      </c>
      <c r="O1912" s="8">
        <v>1.0211946726925893</v>
      </c>
      <c r="P1912" s="14"/>
      <c r="Q1912" s="13">
        <v>-1.6168371905730259E-2</v>
      </c>
      <c r="R1912" s="14"/>
      <c r="S1912" s="14" t="str">
        <f>IF(ISNUMBER(R1912),VLOOKUP(B1912,Index!$B$3:$AB$18,27,FALSE),"")</f>
        <v/>
      </c>
      <c r="T1912" s="14" t="str">
        <f>IF(ISNUMBER($R1912),VLOOKUP($B1912,Index!$B$21:$AB$36,27,FALSE),"")</f>
        <v/>
      </c>
      <c r="U1912" s="14" t="str">
        <f>IF(ISNUMBER($R1912),VLOOKUP($B1912,Index!$B$39:$AB$54,27,FALSE),"")</f>
        <v/>
      </c>
      <c r="W1912" s="6">
        <v>0.50794839882181897</v>
      </c>
      <c r="X1912" s="8">
        <v>0.61539115646258502</v>
      </c>
      <c r="Y1912" s="6">
        <v>0.15752642685229795</v>
      </c>
      <c r="Z1912" s="8" t="str">
        <f t="shared" si="392"/>
        <v/>
      </c>
      <c r="AA1912" s="9" t="s">
        <v>25</v>
      </c>
      <c r="AB1912" s="3">
        <v>0</v>
      </c>
      <c r="AC1912" s="6">
        <v>0.25801157586564966</v>
      </c>
      <c r="AD1912" s="8">
        <v>0.3787062754523578</v>
      </c>
      <c r="AE1912" s="6">
        <v>2.4814575156852377E-2</v>
      </c>
      <c r="AF1912" s="8" t="str">
        <f t="shared" si="393"/>
        <v/>
      </c>
      <c r="AG1912" s="9" t="s">
        <v>25</v>
      </c>
      <c r="AH1912" s="3">
        <v>0</v>
      </c>
      <c r="AK1912" t="str">
        <f t="shared" si="400"/>
        <v/>
      </c>
      <c r="AL1912" t="str">
        <f t="shared" si="400"/>
        <v/>
      </c>
      <c r="AM1912" t="str">
        <f t="shared" si="400"/>
        <v/>
      </c>
      <c r="AN1912" t="str">
        <f t="shared" si="400"/>
        <v/>
      </c>
      <c r="AO1912" t="str">
        <f t="shared" si="400"/>
        <v/>
      </c>
      <c r="AP1912" t="str">
        <f t="shared" si="400"/>
        <v/>
      </c>
      <c r="AQ1912" t="str">
        <f t="shared" si="400"/>
        <v/>
      </c>
      <c r="AR1912" t="str">
        <f t="shared" si="400"/>
        <v/>
      </c>
      <c r="AS1912" t="str">
        <f t="shared" si="400"/>
        <v/>
      </c>
      <c r="AT1912" t="str">
        <f t="shared" si="400"/>
        <v/>
      </c>
      <c r="AU1912" t="str">
        <f t="shared" si="400"/>
        <v/>
      </c>
      <c r="AV1912" t="str">
        <f t="shared" si="400"/>
        <v/>
      </c>
      <c r="AW1912" t="str">
        <f t="shared" si="400"/>
        <v/>
      </c>
      <c r="AX1912" t="str">
        <f t="shared" si="400"/>
        <v/>
      </c>
      <c r="AZ1912" s="46" t="str">
        <f>IF(ISNUMBER(VLOOKUP($B1912,Stats!$A$2:$AA$19,2,FALSE))=FALSE,"",IF(ISNUMBER(W1912),(W1912-VLOOKUP($B1912,Stats!$A$2:$AA$19,2,FALSE))/VLOOKUP($B1912,Stats!$A$2:$AA$19,16,FALSE),""))</f>
        <v/>
      </c>
      <c r="BA1912" s="46" t="str">
        <f>IF(ISNUMBER(VLOOKUP($B1912,Stats!$A$2:$AA$19,2,FALSE))=FALSE,"",IF(ISNUMBER(X1912),(X1912-VLOOKUP($B1912,Stats!$A$2:$AA$19,3,FALSE))/VLOOKUP($B1912,Stats!$A$2:$AA$19,17,FALSE),""))</f>
        <v/>
      </c>
      <c r="BB1912" s="46"/>
      <c r="BC1912" s="46"/>
      <c r="BD1912" s="44" t="str">
        <f t="shared" si="389"/>
        <v/>
      </c>
      <c r="BE1912" s="46" t="str">
        <f>IF(ISNUMBER(VLOOKUP($B1912,Stats!$A$2:$AA$19,2,FALSE))=FALSE,"",IF(ISNUMBER(Y1912),(Y1912-VLOOKUP($B1912,Stats!$A$2:$AA$19,5,FALSE))/VLOOKUP($B1912,Stats!$A$2:$AA$19,19,FALSE),""))</f>
        <v/>
      </c>
      <c r="BF1912" s="46"/>
      <c r="BG1912" s="46"/>
      <c r="BH1912" s="46" t="str">
        <f>IF(ISNUMBER(VLOOKUP($B1912,Stats!$A$2:$AA$19,2,FALSE))=FALSE,"",IF(ISNUMBER(Z1912),(Z1912-VLOOKUP($B1912,Stats!$A$2:$AA$19,8,FALSE))/VLOOKUP($B1912,Stats!$A$2:$AA$19,22,FALSE),""))</f>
        <v/>
      </c>
      <c r="BI1912" s="46" t="str">
        <f>IF(ISNUMBER(VLOOKUP($B1912,Stats!$A$2:$AA$19,2,FALSE))=FALSE,"",IF(ISNUMBER(#REF!),(#REF!-VLOOKUP($B1912,Stats!$A$2:$AA$19,9,FALSE))/VLOOKUP($B1912,Stats!$A$2:$AA$19,23,FALSE),""))</f>
        <v/>
      </c>
      <c r="BJ1912" s="46" t="str">
        <f>IF(ISNUMBER(VLOOKUP($B1912,Stats!$A$2:$AA$19,2,FALSE))=FALSE,"",IF(ISNUMBER(#REF!),(#REF!-VLOOKUP($B1912,Stats!$A$2:$AA$19,10,FALSE))/VLOOKUP($B1912,Stats!$A$2:$AA$19,24,FALSE),""))</f>
        <v/>
      </c>
      <c r="BK1912" s="44" t="str">
        <f t="shared" si="394"/>
        <v/>
      </c>
      <c r="BL1912" s="46" t="str">
        <f>IF(ISNUMBER(VLOOKUP($B1912,Stats!$A$2:$AA$19,2,FALSE))=FALSE,"",IF(ISNUMBER(#REF!),(#REF!-VLOOKUP($B1912,Stats!$A$2:$AA$19,11,FALSE))/VLOOKUP($B1912,Stats!$A$2:$AA$19,25,FALSE),""))</f>
        <v/>
      </c>
      <c r="BM1912" s="46" t="str">
        <f>IF(ISNUMBER(VLOOKUP($B1912,Stats!$A$2:$AA$19,2,FALSE))=FALSE,"",IF(ISNUMBER(AA1912),(AA1912-VLOOKUP($B1912,Stats!$A$2:$AA$19,12,FALSE))/VLOOKUP($B1912,Stats!$A$2:$AA$19,26,FALSE),""))</f>
        <v/>
      </c>
      <c r="BN1912" s="46" t="str">
        <f>IF(ISNUMBER(VLOOKUP($B1912,Stats!$A$2:$AA$19,2,FALSE))=FALSE,"",IF(ISNUMBER(#REF!),(#REF!-VLOOKUP($B1912,Stats!$A$2:$AA$19,13,FALSE))/VLOOKUP($B1912,Stats!$A$2:$AA$19,27,FALSE),""))</f>
        <v/>
      </c>
      <c r="BO1912" s="46" t="str">
        <f>IF(ISNUMBER(VLOOKUP($B1912,Stats!$A$2:$AA$19,2,FALSE))=FALSE,"",IF(ISNUMBER(#REF!),(#REF!-VLOOKUP($B1912,Stats!$A$2:$AA$19,14,FALSE))/VLOOKUP($B1912,Stats!$A$2:$AB$19,28,FALSE),""))</f>
        <v/>
      </c>
      <c r="BP1912" s="46"/>
      <c r="BQ1912" s="46" t="str">
        <f>IF(ISNUMBER(VLOOKUP($B1912,Stats!$A$2:$AA$19,2,FALSE))=FALSE,"",IF(ISNUMBER(BM1912),BM1912,(VLOOKUP($B1912,Stats!$A$2:$AT$19,46,FALSE)-VLOOKUP($B1912,Stats!$A$2:$AA$19,12,FALSE))/VLOOKUP($B1912,Stats!$A$2:$AA$19,26,FALSE)))</f>
        <v/>
      </c>
      <c r="BR1912" s="51" t="str">
        <f t="shared" si="395"/>
        <v/>
      </c>
      <c r="BS1912" s="32" t="str">
        <f t="shared" si="390"/>
        <v/>
      </c>
      <c r="BT1912" s="53" t="str">
        <f t="shared" si="391"/>
        <v/>
      </c>
    </row>
    <row r="1913" spans="1:72" x14ac:dyDescent="0.15">
      <c r="A1913" s="16">
        <v>16631</v>
      </c>
      <c r="B1913" s="17">
        <v>201421</v>
      </c>
      <c r="C1913" s="3">
        <v>0</v>
      </c>
      <c r="D1913" s="23">
        <v>3.2534246575341985E-3</v>
      </c>
      <c r="E1913" s="18">
        <v>6.9782805242902483E-4</v>
      </c>
      <c r="F1913" s="24">
        <v>6</v>
      </c>
      <c r="G1913" s="24">
        <v>1</v>
      </c>
      <c r="H1913" s="20">
        <v>7.2658894499218662E-4</v>
      </c>
      <c r="I1913" s="20">
        <v>-1.109025763521454E-3</v>
      </c>
      <c r="J1913" s="24">
        <v>6</v>
      </c>
      <c r="K1913" s="24">
        <v>1</v>
      </c>
      <c r="L1913" s="20">
        <v>1.1110161524656714E-3</v>
      </c>
      <c r="M1913" s="20">
        <v>-1.109025763521454E-3</v>
      </c>
      <c r="N1913" s="19">
        <v>1.1721999999999999</v>
      </c>
      <c r="O1913" s="19">
        <v>1.003595890410959</v>
      </c>
      <c r="P1913" s="25">
        <v>41927</v>
      </c>
      <c r="Q1913" s="20">
        <v>-1.109025763521454E-3</v>
      </c>
      <c r="R1913" s="25">
        <v>41928</v>
      </c>
      <c r="S1913" s="25">
        <f>IF(ISNUMBER(R1913),VLOOKUP(B1913,Index!$B$3:$AB$18,27,FALSE),"")</f>
        <v>41929</v>
      </c>
      <c r="T1913" s="25">
        <f>IF(ISNUMBER($R1913),VLOOKUP($B1913,Index!$B$21:$AB$36,27,FALSE),"")</f>
        <v>41929</v>
      </c>
      <c r="U1913" s="25">
        <f>IF(ISNUMBER($R1913),VLOOKUP($B1913,Index!$B$39:$AB$54,27,FALSE),"")</f>
        <v>41929</v>
      </c>
      <c r="W1913" s="18">
        <v>0.11712328767123113</v>
      </c>
      <c r="X1913" s="19">
        <v>0.8571428571428571</v>
      </c>
      <c r="Y1913" s="18">
        <v>1.3240356365010683E-2</v>
      </c>
      <c r="Z1913" s="19">
        <f t="shared" si="392"/>
        <v>1</v>
      </c>
      <c r="AA1913" s="21">
        <v>2.9335879873554096</v>
      </c>
      <c r="AB1913" s="3">
        <v>0</v>
      </c>
      <c r="AC1913" s="18">
        <v>1.3717864514917962E-2</v>
      </c>
      <c r="AD1913" s="19">
        <v>0.73469387755102034</v>
      </c>
      <c r="AE1913" s="18">
        <v>1.7530703667247892E-4</v>
      </c>
      <c r="AF1913" s="19">
        <f t="shared" si="393"/>
        <v>1</v>
      </c>
      <c r="AG1913" s="21">
        <v>8.605938479555963</v>
      </c>
      <c r="AH1913" s="3">
        <v>0</v>
      </c>
      <c r="AK1913">
        <f t="shared" ref="AK1913:AX1922" si="401">IF($B1913=AK$2,$AA1913,"")</f>
        <v>2.9335879873554096</v>
      </c>
      <c r="AL1913" t="str">
        <f t="shared" si="401"/>
        <v/>
      </c>
      <c r="AM1913" t="str">
        <f t="shared" si="401"/>
        <v/>
      </c>
      <c r="AN1913" t="str">
        <f t="shared" si="401"/>
        <v/>
      </c>
      <c r="AO1913" t="str">
        <f t="shared" si="401"/>
        <v/>
      </c>
      <c r="AP1913" t="str">
        <f t="shared" si="401"/>
        <v/>
      </c>
      <c r="AQ1913" t="str">
        <f t="shared" si="401"/>
        <v/>
      </c>
      <c r="AR1913" t="str">
        <f t="shared" si="401"/>
        <v/>
      </c>
      <c r="AS1913" t="str">
        <f t="shared" si="401"/>
        <v/>
      </c>
      <c r="AT1913" t="str">
        <f t="shared" si="401"/>
        <v/>
      </c>
      <c r="AU1913" t="str">
        <f t="shared" si="401"/>
        <v/>
      </c>
      <c r="AV1913" t="str">
        <f t="shared" si="401"/>
        <v/>
      </c>
      <c r="AW1913" t="str">
        <f t="shared" si="401"/>
        <v/>
      </c>
      <c r="AX1913" t="str">
        <f t="shared" si="401"/>
        <v/>
      </c>
      <c r="AZ1913" s="46">
        <f>IF(ISNUMBER(VLOOKUP($B1913,Stats!$A$2:$AA$19,2,FALSE))=FALSE,"",IF(ISNUMBER(W1913),(W1913-VLOOKUP($B1913,Stats!$A$2:$AA$19,2,FALSE))/VLOOKUP($B1913,Stats!$A$2:$AA$19,16,FALSE),""))</f>
        <v>0.75704409564365938</v>
      </c>
      <c r="BA1913" s="46">
        <f>IF(ISNUMBER(VLOOKUP($B1913,Stats!$A$2:$AA$19,2,FALSE))=FALSE,"",IF(ISNUMBER(X1913),(X1913-VLOOKUP($B1913,Stats!$A$2:$AA$19,3,FALSE))/VLOOKUP($B1913,Stats!$A$2:$AA$19,17,FALSE),""))</f>
        <v>1.6157643295583308</v>
      </c>
      <c r="BB1913" s="46"/>
      <c r="BC1913" s="46"/>
      <c r="BD1913" s="44">
        <f t="shared" si="389"/>
        <v>1.186404212600995</v>
      </c>
      <c r="BE1913" s="46">
        <f>IF(ISNUMBER(VLOOKUP($B1913,Stats!$A$2:$AA$19,2,FALSE))=FALSE,"",IF(ISNUMBER(Y1913),(Y1913-VLOOKUP($B1913,Stats!$A$2:$AA$19,5,FALSE))/VLOOKUP($B1913,Stats!$A$2:$AA$19,19,FALSE),""))</f>
        <v>-1.1046879985750984</v>
      </c>
      <c r="BF1913" s="46"/>
      <c r="BG1913" s="46"/>
      <c r="BH1913" s="46">
        <f>IF(ISNUMBER(VLOOKUP($B1913,Stats!$A$2:$AA$19,2,FALSE))=FALSE,"",IF(ISNUMBER(Z1913),(Z1913-VLOOKUP($B1913,Stats!$A$2:$AA$19,8,FALSE))/VLOOKUP($B1913,Stats!$A$2:$AA$19,22,FALSE),""))</f>
        <v>-0.11578842912173706</v>
      </c>
      <c r="BI1913" s="46" t="str">
        <f>IF(ISNUMBER(VLOOKUP($B1913,Stats!$A$2:$AA$19,2,FALSE))=FALSE,"",IF(ISNUMBER(#REF!),(#REF!-VLOOKUP($B1913,Stats!$A$2:$AA$19,9,FALSE))/VLOOKUP($B1913,Stats!$A$2:$AA$19,23,FALSE),""))</f>
        <v/>
      </c>
      <c r="BJ1913" s="46" t="str">
        <f>IF(ISNUMBER(VLOOKUP($B1913,Stats!$A$2:$AA$19,2,FALSE))=FALSE,"",IF(ISNUMBER(#REF!),(#REF!-VLOOKUP($B1913,Stats!$A$2:$AA$19,10,FALSE))/VLOOKUP($B1913,Stats!$A$2:$AA$19,24,FALSE),""))</f>
        <v/>
      </c>
      <c r="BK1913" s="44">
        <f t="shared" si="394"/>
        <v>0.73854507026604765</v>
      </c>
      <c r="BL1913" s="46" t="str">
        <f>IF(ISNUMBER(VLOOKUP($B1913,Stats!$A$2:$AA$19,2,FALSE))=FALSE,"",IF(ISNUMBER(#REF!),(#REF!-VLOOKUP($B1913,Stats!$A$2:$AA$19,11,FALSE))/VLOOKUP($B1913,Stats!$A$2:$AA$19,25,FALSE),""))</f>
        <v/>
      </c>
      <c r="BM1913" s="46">
        <f>IF(ISNUMBER(VLOOKUP($B1913,Stats!$A$2:$AA$19,2,FALSE))=FALSE,"",IF(ISNUMBER(AA1913),(AA1913-VLOOKUP($B1913,Stats!$A$2:$AA$19,12,FALSE))/VLOOKUP($B1913,Stats!$A$2:$AA$19,26,FALSE),""))</f>
        <v>-0.40630644787941766</v>
      </c>
      <c r="BN1913" s="46" t="str">
        <f>IF(ISNUMBER(VLOOKUP($B1913,Stats!$A$2:$AA$19,2,FALSE))=FALSE,"",IF(ISNUMBER(#REF!),(#REF!-VLOOKUP($B1913,Stats!$A$2:$AA$19,13,FALSE))/VLOOKUP($B1913,Stats!$A$2:$AA$19,27,FALSE),""))</f>
        <v/>
      </c>
      <c r="BO1913" s="46" t="str">
        <f>IF(ISNUMBER(VLOOKUP($B1913,Stats!$A$2:$AA$19,2,FALSE))=FALSE,"",IF(ISNUMBER(#REF!),(#REF!-VLOOKUP($B1913,Stats!$A$2:$AA$19,14,FALSE))/VLOOKUP($B1913,Stats!$A$2:$AB$19,28,FALSE),""))</f>
        <v/>
      </c>
      <c r="BP1913" s="46"/>
      <c r="BQ1913" s="46">
        <f>IF(ISNUMBER(VLOOKUP($B1913,Stats!$A$2:$AA$19,2,FALSE))=FALSE,"",IF(ISNUMBER(BM1913),BM1913,(VLOOKUP($B1913,Stats!$A$2:$AT$19,46,FALSE)-VLOOKUP($B1913,Stats!$A$2:$AA$19,12,FALSE))/VLOOKUP($B1913,Stats!$A$2:$AA$19,26,FALSE)))</f>
        <v>-0.40630644787941766</v>
      </c>
      <c r="BR1913" s="51">
        <f t="shared" si="395"/>
        <v>-0.40630644787941766</v>
      </c>
      <c r="BS1913" s="32" t="str">
        <f t="shared" si="390"/>
        <v>16631_201421</v>
      </c>
      <c r="BT1913" s="53">
        <f t="shared" si="391"/>
        <v>0.59914659510394408</v>
      </c>
    </row>
    <row r="1914" spans="1:72" x14ac:dyDescent="0.15">
      <c r="A1914" s="16">
        <v>16631</v>
      </c>
      <c r="B1914" s="17">
        <v>201422</v>
      </c>
      <c r="C1914" s="3">
        <v>0</v>
      </c>
      <c r="D1914" s="23">
        <v>1.0752688172043001E-2</v>
      </c>
      <c r="E1914" s="18">
        <v>1.6276659034050395E-3</v>
      </c>
      <c r="F1914" s="24">
        <v>8</v>
      </c>
      <c r="G1914" s="24">
        <v>2</v>
      </c>
      <c r="H1914" s="20">
        <v>1.7010227976047287E-3</v>
      </c>
      <c r="I1914" s="20">
        <v>-1.4476276482061068E-3</v>
      </c>
      <c r="J1914" s="24">
        <v>5</v>
      </c>
      <c r="K1914" s="24">
        <v>1</v>
      </c>
      <c r="L1914" s="20">
        <v>3.4106412005456832E-3</v>
      </c>
      <c r="M1914" s="20">
        <v>-2.1283841307681017E-3</v>
      </c>
      <c r="N1914" s="19">
        <v>1.1843999999999999</v>
      </c>
      <c r="O1914" s="19">
        <v>1.0104077802422795</v>
      </c>
      <c r="P1914" s="25">
        <v>41943</v>
      </c>
      <c r="Q1914" s="20">
        <v>-2.1283841307681017E-3</v>
      </c>
      <c r="R1914" s="25">
        <v>41936</v>
      </c>
      <c r="S1914" s="25">
        <f>IF(ISNUMBER(R1914),VLOOKUP(B1914,Index!$B$3:$AB$18,27,FALSE),"")</f>
        <v>41939</v>
      </c>
      <c r="T1914" s="25">
        <f>IF(ISNUMBER($R1914),VLOOKUP($B1914,Index!$B$21:$AB$36,27,FALSE),"")</f>
        <v>41935</v>
      </c>
      <c r="U1914" s="25">
        <f>IF(ISNUMBER($R1914),VLOOKUP($B1914,Index!$B$39:$AB$54,27,FALSE),"")</f>
        <v>41936</v>
      </c>
      <c r="W1914" s="18">
        <v>0.32258064516129004</v>
      </c>
      <c r="X1914" s="19">
        <v>0.8</v>
      </c>
      <c r="Y1914" s="18">
        <v>3.0882789147333237E-2</v>
      </c>
      <c r="Z1914" s="19">
        <f t="shared" si="392"/>
        <v>3</v>
      </c>
      <c r="AA1914" s="21">
        <v>5.0520430107522545</v>
      </c>
      <c r="AB1914" s="3">
        <v>0</v>
      </c>
      <c r="AC1914" s="18">
        <v>0.10405827263267411</v>
      </c>
      <c r="AD1914" s="19">
        <v>0.64000000000000012</v>
      </c>
      <c r="AE1914" s="18">
        <v>9.5374666551864356E-4</v>
      </c>
      <c r="AF1914" s="19">
        <f t="shared" si="393"/>
        <v>9</v>
      </c>
      <c r="AG1914" s="21">
        <v>25.523138582490706</v>
      </c>
      <c r="AH1914" s="3">
        <v>0</v>
      </c>
      <c r="AK1914" t="str">
        <f t="shared" si="401"/>
        <v/>
      </c>
      <c r="AL1914">
        <f t="shared" si="401"/>
        <v>5.0520430107522545</v>
      </c>
      <c r="AM1914" t="str">
        <f t="shared" si="401"/>
        <v/>
      </c>
      <c r="AN1914" t="str">
        <f t="shared" si="401"/>
        <v/>
      </c>
      <c r="AO1914" t="str">
        <f t="shared" si="401"/>
        <v/>
      </c>
      <c r="AP1914" t="str">
        <f t="shared" si="401"/>
        <v/>
      </c>
      <c r="AQ1914" t="str">
        <f t="shared" si="401"/>
        <v/>
      </c>
      <c r="AR1914" t="str">
        <f t="shared" si="401"/>
        <v/>
      </c>
      <c r="AS1914" t="str">
        <f t="shared" si="401"/>
        <v/>
      </c>
      <c r="AT1914" t="str">
        <f t="shared" si="401"/>
        <v/>
      </c>
      <c r="AU1914" t="str">
        <f t="shared" si="401"/>
        <v/>
      </c>
      <c r="AV1914" t="str">
        <f t="shared" si="401"/>
        <v/>
      </c>
      <c r="AW1914" t="str">
        <f t="shared" si="401"/>
        <v/>
      </c>
      <c r="AX1914" t="str">
        <f t="shared" si="401"/>
        <v/>
      </c>
      <c r="AZ1914" s="46">
        <f>IF(ISNUMBER(VLOOKUP($B1914,Stats!$A$2:$AA$19,2,FALSE))=FALSE,"",IF(ISNUMBER(W1914),(W1914-VLOOKUP($B1914,Stats!$A$2:$AA$19,2,FALSE))/VLOOKUP($B1914,Stats!$A$2:$AA$19,16,FALSE),""))</f>
        <v>-0.33565884985294514</v>
      </c>
      <c r="BA1914" s="46">
        <f>IF(ISNUMBER(VLOOKUP($B1914,Stats!$A$2:$AA$19,2,FALSE))=FALSE,"",IF(ISNUMBER(X1914),(X1914-VLOOKUP($B1914,Stats!$A$2:$AA$19,3,FALSE))/VLOOKUP($B1914,Stats!$A$2:$AA$19,17,FALSE),""))</f>
        <v>1.1714674103671339</v>
      </c>
      <c r="BB1914" s="46"/>
      <c r="BC1914" s="46"/>
      <c r="BD1914" s="44">
        <f t="shared" si="389"/>
        <v>0.41790428025709436</v>
      </c>
      <c r="BE1914" s="46">
        <f>IF(ISNUMBER(VLOOKUP($B1914,Stats!$A$2:$AA$19,2,FALSE))=FALSE,"",IF(ISNUMBER(Y1914),(Y1914-VLOOKUP($B1914,Stats!$A$2:$AA$19,5,FALSE))/VLOOKUP($B1914,Stats!$A$2:$AA$19,19,FALSE),""))</f>
        <v>-1.0659036498998862</v>
      </c>
      <c r="BF1914" s="46"/>
      <c r="BG1914" s="46"/>
      <c r="BH1914" s="46">
        <f>IF(ISNUMBER(VLOOKUP($B1914,Stats!$A$2:$AA$19,2,FALSE))=FALSE,"",IF(ISNUMBER(Z1914),(Z1914-VLOOKUP($B1914,Stats!$A$2:$AA$19,8,FALSE))/VLOOKUP($B1914,Stats!$A$2:$AA$19,22,FALSE),""))</f>
        <v>0.16906947898943853</v>
      </c>
      <c r="BI1914" s="46" t="str">
        <f>IF(ISNUMBER(VLOOKUP($B1914,Stats!$A$2:$AA$19,2,FALSE))=FALSE,"",IF(ISNUMBER(#REF!),(#REF!-VLOOKUP($B1914,Stats!$A$2:$AA$19,9,FALSE))/VLOOKUP($B1914,Stats!$A$2:$AA$19,23,FALSE),""))</f>
        <v/>
      </c>
      <c r="BJ1914" s="46" t="str">
        <f>IF(ISNUMBER(VLOOKUP($B1914,Stats!$A$2:$AA$19,2,FALSE))=FALSE,"",IF(ISNUMBER(#REF!),(#REF!-VLOOKUP($B1914,Stats!$A$2:$AA$19,10,FALSE))/VLOOKUP($B1914,Stats!$A$2:$AA$19,24,FALSE),""))</f>
        <v/>
      </c>
      <c r="BK1914" s="44">
        <f t="shared" si="394"/>
        <v>0.79685339862675186</v>
      </c>
      <c r="BL1914" s="46" t="str">
        <f>IF(ISNUMBER(VLOOKUP($B1914,Stats!$A$2:$AA$19,2,FALSE))=FALSE,"",IF(ISNUMBER(#REF!),(#REF!-VLOOKUP($B1914,Stats!$A$2:$AA$19,11,FALSE))/VLOOKUP($B1914,Stats!$A$2:$AA$19,25,FALSE),""))</f>
        <v/>
      </c>
      <c r="BM1914" s="46">
        <f>IF(ISNUMBER(VLOOKUP($B1914,Stats!$A$2:$AA$19,2,FALSE))=FALSE,"",IF(ISNUMBER(AA1914),(AA1914-VLOOKUP($B1914,Stats!$A$2:$AA$19,12,FALSE))/VLOOKUP($B1914,Stats!$A$2:$AA$19,26,FALSE),""))</f>
        <v>-5.5013957774547102E-2</v>
      </c>
      <c r="BN1914" s="46" t="str">
        <f>IF(ISNUMBER(VLOOKUP($B1914,Stats!$A$2:$AA$19,2,FALSE))=FALSE,"",IF(ISNUMBER(#REF!),(#REF!-VLOOKUP($B1914,Stats!$A$2:$AA$19,13,FALSE))/VLOOKUP($B1914,Stats!$A$2:$AA$19,27,FALSE),""))</f>
        <v/>
      </c>
      <c r="BO1914" s="46" t="str">
        <f>IF(ISNUMBER(VLOOKUP($B1914,Stats!$A$2:$AA$19,2,FALSE))=FALSE,"",IF(ISNUMBER(#REF!),(#REF!-VLOOKUP($B1914,Stats!$A$2:$AA$19,14,FALSE))/VLOOKUP($B1914,Stats!$A$2:$AB$19,28,FALSE),""))</f>
        <v/>
      </c>
      <c r="BP1914" s="46"/>
      <c r="BQ1914" s="46">
        <f>IF(ISNUMBER(VLOOKUP($B1914,Stats!$A$2:$AA$19,2,FALSE))=FALSE,"",IF(ISNUMBER(BM1914),BM1914,(VLOOKUP($B1914,Stats!$A$2:$AT$19,46,FALSE)-VLOOKUP($B1914,Stats!$A$2:$AA$19,12,FALSE))/VLOOKUP($B1914,Stats!$A$2:$AA$19,26,FALSE)))</f>
        <v>-5.5013957774547102E-2</v>
      </c>
      <c r="BR1914" s="51">
        <f t="shared" si="395"/>
        <v>-5.5013957774547102E-2</v>
      </c>
      <c r="BS1914" s="32" t="str">
        <f t="shared" si="390"/>
        <v>16631_201422</v>
      </c>
      <c r="BT1914" s="53">
        <f t="shared" si="391"/>
        <v>0.55069010367256055</v>
      </c>
    </row>
    <row r="1915" spans="1:72" x14ac:dyDescent="0.15">
      <c r="A1915" s="16">
        <v>16631</v>
      </c>
      <c r="B1915" s="17">
        <v>201423</v>
      </c>
      <c r="C1915" s="3">
        <v>0</v>
      </c>
      <c r="D1915" s="23">
        <v>-2.7440054035798744E-2</v>
      </c>
      <c r="E1915" s="18">
        <v>1.6935541889861214E-2</v>
      </c>
      <c r="F1915" s="24">
        <v>3</v>
      </c>
      <c r="G1915" s="24">
        <v>7</v>
      </c>
      <c r="H1915" s="20">
        <v>1.5481386406594133E-2</v>
      </c>
      <c r="I1915" s="20">
        <v>-1.0419165685750218E-2</v>
      </c>
      <c r="J1915" s="24">
        <v>2</v>
      </c>
      <c r="K1915" s="24">
        <v>4</v>
      </c>
      <c r="L1915" s="20">
        <v>2.4917805848762908E-2</v>
      </c>
      <c r="M1915" s="20">
        <v>-3.4645669291338499E-2</v>
      </c>
      <c r="N1915" s="19">
        <v>1.2094</v>
      </c>
      <c r="O1915" s="19">
        <v>1.0205045987680363</v>
      </c>
      <c r="P1915" s="25">
        <v>41954</v>
      </c>
      <c r="Q1915" s="20">
        <v>-4.7544236811642215E-2</v>
      </c>
      <c r="R1915" s="25">
        <v>41957</v>
      </c>
      <c r="S1915" s="25">
        <f>IF(ISNUMBER(R1915),VLOOKUP(B1915,Index!$B$3:$AB$18,27,FALSE),"")</f>
        <v>41956</v>
      </c>
      <c r="T1915" s="25">
        <f>IF(ISNUMBER($R1915),VLOOKUP($B1915,Index!$B$21:$AB$36,27,FALSE),"")</f>
        <v>41954</v>
      </c>
      <c r="U1915" s="25">
        <f>IF(ISNUMBER($R1915),VLOOKUP($B1915,Index!$B$39:$AB$54,27,FALSE),"")</f>
        <v>41957</v>
      </c>
      <c r="W1915" s="18">
        <v>-0.82320162107396233</v>
      </c>
      <c r="X1915" s="19">
        <v>0.3</v>
      </c>
      <c r="Y1915" s="18">
        <v>0.32132931468692338</v>
      </c>
      <c r="Z1915" s="19">
        <f t="shared" si="392"/>
        <v>1</v>
      </c>
      <c r="AA1915" s="21" t="s">
        <v>25</v>
      </c>
      <c r="AB1915" s="3">
        <v>0</v>
      </c>
      <c r="AC1915" s="18">
        <v>0.67766090893879949</v>
      </c>
      <c r="AD1915" s="19">
        <v>0.09</v>
      </c>
      <c r="AE1915" s="18">
        <v>0.10325252847716783</v>
      </c>
      <c r="AF1915" s="19">
        <f t="shared" si="393"/>
        <v>1</v>
      </c>
      <c r="AG1915" s="21" t="s">
        <v>25</v>
      </c>
      <c r="AH1915" s="3">
        <v>0</v>
      </c>
      <c r="AK1915" t="str">
        <f t="shared" si="401"/>
        <v/>
      </c>
      <c r="AL1915" t="str">
        <f t="shared" si="401"/>
        <v/>
      </c>
      <c r="AM1915" t="str">
        <f t="shared" si="401"/>
        <v/>
      </c>
      <c r="AN1915" t="str">
        <f t="shared" si="401"/>
        <v/>
      </c>
      <c r="AO1915" t="str">
        <f t="shared" si="401"/>
        <v/>
      </c>
      <c r="AP1915" t="str">
        <f t="shared" si="401"/>
        <v/>
      </c>
      <c r="AQ1915" t="str">
        <f t="shared" si="401"/>
        <v/>
      </c>
      <c r="AR1915" t="str">
        <f t="shared" si="401"/>
        <v/>
      </c>
      <c r="AS1915" t="str">
        <f t="shared" si="401"/>
        <v/>
      </c>
      <c r="AT1915" t="str">
        <f t="shared" si="401"/>
        <v/>
      </c>
      <c r="AU1915" t="str">
        <f t="shared" si="401"/>
        <v/>
      </c>
      <c r="AV1915" t="str">
        <f t="shared" si="401"/>
        <v/>
      </c>
      <c r="AW1915" t="str">
        <f t="shared" si="401"/>
        <v/>
      </c>
      <c r="AX1915" t="str">
        <f t="shared" si="401"/>
        <v/>
      </c>
      <c r="AZ1915" s="46">
        <f>IF(ISNUMBER(VLOOKUP($B1915,Stats!$A$2:$AA$19,2,FALSE))=FALSE,"",IF(ISNUMBER(W1915),(W1915-VLOOKUP($B1915,Stats!$A$2:$AA$19,2,FALSE))/VLOOKUP($B1915,Stats!$A$2:$AA$19,16,FALSE),""))</f>
        <v>-1.0392126932788253</v>
      </c>
      <c r="BA1915" s="46">
        <f>IF(ISNUMBER(VLOOKUP($B1915,Stats!$A$2:$AA$19,2,FALSE))=FALSE,"",IF(ISNUMBER(X1915),(X1915-VLOOKUP($B1915,Stats!$A$2:$AA$19,3,FALSE))/VLOOKUP($B1915,Stats!$A$2:$AA$19,17,FALSE),""))</f>
        <v>-1.2635538809376619</v>
      </c>
      <c r="BB1915" s="46"/>
      <c r="BC1915" s="46"/>
      <c r="BD1915" s="44">
        <f t="shared" si="389"/>
        <v>-1.1513832871082434</v>
      </c>
      <c r="BE1915" s="46">
        <f>IF(ISNUMBER(VLOOKUP($B1915,Stats!$A$2:$AA$19,2,FALSE))=FALSE,"",IF(ISNUMBER(Y1915),(Y1915-VLOOKUP($B1915,Stats!$A$2:$AA$19,5,FALSE))/VLOOKUP($B1915,Stats!$A$2:$AA$19,19,FALSE),""))</f>
        <v>1.7889436951558479</v>
      </c>
      <c r="BF1915" s="46"/>
      <c r="BG1915" s="46"/>
      <c r="BH1915" s="46">
        <f>IF(ISNUMBER(VLOOKUP($B1915,Stats!$A$2:$AA$19,2,FALSE))=FALSE,"",IF(ISNUMBER(Z1915),(Z1915-VLOOKUP($B1915,Stats!$A$2:$AA$19,8,FALSE))/VLOOKUP($B1915,Stats!$A$2:$AA$19,22,FALSE),""))</f>
        <v>-0.39509019437688425</v>
      </c>
      <c r="BI1915" s="46" t="str">
        <f>IF(ISNUMBER(VLOOKUP($B1915,Stats!$A$2:$AA$19,2,FALSE))=FALSE,"",IF(ISNUMBER(#REF!),(#REF!-VLOOKUP($B1915,Stats!$A$2:$AA$19,9,FALSE))/VLOOKUP($B1915,Stats!$A$2:$AA$19,23,FALSE),""))</f>
        <v/>
      </c>
      <c r="BJ1915" s="46" t="str">
        <f>IF(ISNUMBER(VLOOKUP($B1915,Stats!$A$2:$AA$19,2,FALSE))=FALSE,"",IF(ISNUMBER(#REF!),(#REF!-VLOOKUP($B1915,Stats!$A$2:$AA$19,10,FALSE))/VLOOKUP($B1915,Stats!$A$2:$AA$19,24,FALSE),""))</f>
        <v/>
      </c>
      <c r="BK1915" s="44">
        <f t="shared" si="394"/>
        <v>-1.3707876449221588</v>
      </c>
      <c r="BL1915" s="46" t="str">
        <f>IF(ISNUMBER(VLOOKUP($B1915,Stats!$A$2:$AA$19,2,FALSE))=FALSE,"",IF(ISNUMBER(#REF!),(#REF!-VLOOKUP($B1915,Stats!$A$2:$AA$19,11,FALSE))/VLOOKUP($B1915,Stats!$A$2:$AA$19,25,FALSE),""))</f>
        <v/>
      </c>
      <c r="BM1915" s="46" t="str">
        <f>IF(ISNUMBER(VLOOKUP($B1915,Stats!$A$2:$AA$19,2,FALSE))=FALSE,"",IF(ISNUMBER(AA1915),(AA1915-VLOOKUP($B1915,Stats!$A$2:$AA$19,12,FALSE))/VLOOKUP($B1915,Stats!$A$2:$AA$19,26,FALSE),""))</f>
        <v/>
      </c>
      <c r="BN1915" s="46" t="str">
        <f>IF(ISNUMBER(VLOOKUP($B1915,Stats!$A$2:$AA$19,2,FALSE))=FALSE,"",IF(ISNUMBER(#REF!),(#REF!-VLOOKUP($B1915,Stats!$A$2:$AA$19,13,FALSE))/VLOOKUP($B1915,Stats!$A$2:$AA$19,27,FALSE),""))</f>
        <v/>
      </c>
      <c r="BO1915" s="46" t="str">
        <f>IF(ISNUMBER(VLOOKUP($B1915,Stats!$A$2:$AA$19,2,FALSE))=FALSE,"",IF(ISNUMBER(#REF!),(#REF!-VLOOKUP($B1915,Stats!$A$2:$AA$19,14,FALSE))/VLOOKUP($B1915,Stats!$A$2:$AB$19,28,FALSE),""))</f>
        <v/>
      </c>
      <c r="BP1915" s="46"/>
      <c r="BQ1915" s="46">
        <f>IF(ISNUMBER(VLOOKUP($B1915,Stats!$A$2:$AA$19,2,FALSE))=FALSE,"",IF(ISNUMBER(BM1915),BM1915,(VLOOKUP($B1915,Stats!$A$2:$AT$19,46,FALSE)-VLOOKUP($B1915,Stats!$A$2:$AA$19,12,FALSE))/VLOOKUP($B1915,Stats!$A$2:$AA$19,26,FALSE)))</f>
        <v>-0.71825946798524909</v>
      </c>
      <c r="BR1915" s="51">
        <f t="shared" si="395"/>
        <v>-0.71825946798524909</v>
      </c>
      <c r="BS1915" s="32" t="str">
        <f t="shared" si="390"/>
        <v>16631_201423</v>
      </c>
      <c r="BT1915" s="53">
        <f t="shared" si="391"/>
        <v>-1.1964011379719939</v>
      </c>
    </row>
    <row r="1916" spans="1:72" x14ac:dyDescent="0.15">
      <c r="A1916" s="16">
        <v>16631</v>
      </c>
      <c r="B1916" s="17">
        <v>201424</v>
      </c>
      <c r="C1916" s="3">
        <v>0</v>
      </c>
      <c r="D1916" s="23">
        <v>1.5799982637381804E-2</v>
      </c>
      <c r="E1916" s="18">
        <v>8.3347922101970062E-3</v>
      </c>
      <c r="F1916" s="24">
        <v>6</v>
      </c>
      <c r="G1916" s="24">
        <v>4</v>
      </c>
      <c r="H1916" s="20">
        <v>6.042544307635807E-3</v>
      </c>
      <c r="I1916" s="20">
        <v>-5.0636883447450209E-3</v>
      </c>
      <c r="J1916" s="24">
        <v>3</v>
      </c>
      <c r="K1916" s="24">
        <v>2</v>
      </c>
      <c r="L1916" s="20">
        <v>1.8167661562419113E-2</v>
      </c>
      <c r="M1916" s="20">
        <v>-1.3595037811198973E-2</v>
      </c>
      <c r="N1916" s="19">
        <v>1.1769000000000001</v>
      </c>
      <c r="O1916" s="19">
        <v>1.0181676615624191</v>
      </c>
      <c r="P1916" s="25">
        <v>41961</v>
      </c>
      <c r="Q1916" s="20">
        <v>-1.5379386523918792E-2</v>
      </c>
      <c r="R1916" s="25">
        <v>41963</v>
      </c>
      <c r="S1916" s="25">
        <f>IF(ISNUMBER(R1916),VLOOKUP(B1916,Index!$B$3:$AB$18,27,FALSE),"")</f>
        <v>41963</v>
      </c>
      <c r="T1916" s="25">
        <f>IF(ISNUMBER($R1916),VLOOKUP($B1916,Index!$B$21:$AB$36,27,FALSE),"")</f>
        <v>41963</v>
      </c>
      <c r="U1916" s="25">
        <f>IF(ISNUMBER($R1916),VLOOKUP($B1916,Index!$B$39:$AB$54,27,FALSE),"")</f>
        <v>41963</v>
      </c>
      <c r="W1916" s="18">
        <v>0.47399947912145413</v>
      </c>
      <c r="X1916" s="19">
        <v>0.6</v>
      </c>
      <c r="Y1916" s="18">
        <v>0.15814156325070855</v>
      </c>
      <c r="Z1916" s="19">
        <f t="shared" si="392"/>
        <v>0</v>
      </c>
      <c r="AA1916" s="21">
        <v>1.0273480423168297</v>
      </c>
      <c r="AB1916" s="3">
        <v>0</v>
      </c>
      <c r="AC1916" s="18">
        <v>0.22467550620740984</v>
      </c>
      <c r="AD1916" s="19">
        <v>0.36</v>
      </c>
      <c r="AE1916" s="18">
        <v>2.5008754027377855E-2</v>
      </c>
      <c r="AF1916" s="19">
        <f t="shared" si="393"/>
        <v>0</v>
      </c>
      <c r="AG1916" s="21">
        <v>1.0554440000522225</v>
      </c>
      <c r="AH1916" s="3">
        <v>0</v>
      </c>
      <c r="AK1916" t="str">
        <f t="shared" si="401"/>
        <v/>
      </c>
      <c r="AL1916" t="str">
        <f t="shared" si="401"/>
        <v/>
      </c>
      <c r="AM1916" t="str">
        <f t="shared" si="401"/>
        <v/>
      </c>
      <c r="AN1916">
        <f t="shared" si="401"/>
        <v>1.0273480423168297</v>
      </c>
      <c r="AO1916" t="str">
        <f t="shared" si="401"/>
        <v/>
      </c>
      <c r="AP1916" t="str">
        <f t="shared" si="401"/>
        <v/>
      </c>
      <c r="AQ1916" t="str">
        <f t="shared" si="401"/>
        <v/>
      </c>
      <c r="AR1916" t="str">
        <f t="shared" si="401"/>
        <v/>
      </c>
      <c r="AS1916" t="str">
        <f t="shared" si="401"/>
        <v/>
      </c>
      <c r="AT1916" t="str">
        <f t="shared" si="401"/>
        <v/>
      </c>
      <c r="AU1916" t="str">
        <f t="shared" si="401"/>
        <v/>
      </c>
      <c r="AV1916" t="str">
        <f t="shared" si="401"/>
        <v/>
      </c>
      <c r="AW1916" t="str">
        <f t="shared" si="401"/>
        <v/>
      </c>
      <c r="AX1916" t="str">
        <f t="shared" si="401"/>
        <v/>
      </c>
      <c r="AZ1916" s="46">
        <f>IF(ISNUMBER(VLOOKUP($B1916,Stats!$A$2:$AA$19,2,FALSE))=FALSE,"",IF(ISNUMBER(W1916),(W1916-VLOOKUP($B1916,Stats!$A$2:$AA$19,2,FALSE))/VLOOKUP($B1916,Stats!$A$2:$AA$19,16,FALSE),""))</f>
        <v>-0.72664726705827087</v>
      </c>
      <c r="BA1916" s="46">
        <f>IF(ISNUMBER(VLOOKUP($B1916,Stats!$A$2:$AA$19,2,FALSE))=FALSE,"",IF(ISNUMBER(X1916),(X1916-VLOOKUP($B1916,Stats!$A$2:$AA$19,3,FALSE))/VLOOKUP($B1916,Stats!$A$2:$AA$19,17,FALSE),""))</f>
        <v>-0.93450941971826806</v>
      </c>
      <c r="BB1916" s="46"/>
      <c r="BC1916" s="46"/>
      <c r="BD1916" s="44">
        <f t="shared" si="389"/>
        <v>-0.83057834338826941</v>
      </c>
      <c r="BE1916" s="46">
        <f>IF(ISNUMBER(VLOOKUP($B1916,Stats!$A$2:$AA$19,2,FALSE))=FALSE,"",IF(ISNUMBER(Y1916),(Y1916-VLOOKUP($B1916,Stats!$A$2:$AA$19,5,FALSE))/VLOOKUP($B1916,Stats!$A$2:$AA$19,19,FALSE),""))</f>
        <v>0.44271375535887963</v>
      </c>
      <c r="BF1916" s="46"/>
      <c r="BG1916" s="46"/>
      <c r="BH1916" s="46">
        <f>IF(ISNUMBER(VLOOKUP($B1916,Stats!$A$2:$AA$19,2,FALSE))=FALSE,"",IF(ISNUMBER(Z1916),(Z1916-VLOOKUP($B1916,Stats!$A$2:$AA$19,8,FALSE))/VLOOKUP($B1916,Stats!$A$2:$AA$19,22,FALSE),""))</f>
        <v>-0.83432005029645806</v>
      </c>
      <c r="BI1916" s="46" t="str">
        <f>IF(ISNUMBER(VLOOKUP($B1916,Stats!$A$2:$AA$19,2,FALSE))=FALSE,"",IF(ISNUMBER(#REF!),(#REF!-VLOOKUP($B1916,Stats!$A$2:$AA$19,9,FALSE))/VLOOKUP($B1916,Stats!$A$2:$AA$19,23,FALSE),""))</f>
        <v/>
      </c>
      <c r="BJ1916" s="46" t="str">
        <f>IF(ISNUMBER(VLOOKUP($B1916,Stats!$A$2:$AA$19,2,FALSE))=FALSE,"",IF(ISNUMBER(#REF!),(#REF!-VLOOKUP($B1916,Stats!$A$2:$AA$19,10,FALSE))/VLOOKUP($B1916,Stats!$A$2:$AA$19,24,FALSE),""))</f>
        <v/>
      </c>
      <c r="BK1916" s="44">
        <f t="shared" si="394"/>
        <v>-0.56019564384015319</v>
      </c>
      <c r="BL1916" s="46" t="str">
        <f>IF(ISNUMBER(VLOOKUP($B1916,Stats!$A$2:$AA$19,2,FALSE))=FALSE,"",IF(ISNUMBER(#REF!),(#REF!-VLOOKUP($B1916,Stats!$A$2:$AA$19,11,FALSE))/VLOOKUP($B1916,Stats!$A$2:$AA$19,25,FALSE),""))</f>
        <v/>
      </c>
      <c r="BM1916" s="46">
        <f>IF(ISNUMBER(VLOOKUP($B1916,Stats!$A$2:$AA$19,2,FALSE))=FALSE,"",IF(ISNUMBER(AA1916),(AA1916-VLOOKUP($B1916,Stats!$A$2:$AA$19,12,FALSE))/VLOOKUP($B1916,Stats!$A$2:$AA$19,26,FALSE),""))</f>
        <v>-0.65878271967323199</v>
      </c>
      <c r="BN1916" s="46" t="str">
        <f>IF(ISNUMBER(VLOOKUP($B1916,Stats!$A$2:$AA$19,2,FALSE))=FALSE,"",IF(ISNUMBER(#REF!),(#REF!-VLOOKUP($B1916,Stats!$A$2:$AA$19,13,FALSE))/VLOOKUP($B1916,Stats!$A$2:$AA$19,27,FALSE),""))</f>
        <v/>
      </c>
      <c r="BO1916" s="46" t="str">
        <f>IF(ISNUMBER(VLOOKUP($B1916,Stats!$A$2:$AA$19,2,FALSE))=FALSE,"",IF(ISNUMBER(#REF!),(#REF!-VLOOKUP($B1916,Stats!$A$2:$AA$19,14,FALSE))/VLOOKUP($B1916,Stats!$A$2:$AB$19,28,FALSE),""))</f>
        <v/>
      </c>
      <c r="BP1916" s="46"/>
      <c r="BQ1916" s="46">
        <f>IF(ISNUMBER(VLOOKUP($B1916,Stats!$A$2:$AA$19,2,FALSE))=FALSE,"",IF(ISNUMBER(BM1916),BM1916,(VLOOKUP($B1916,Stats!$A$2:$AT$19,46,FALSE)-VLOOKUP($B1916,Stats!$A$2:$AA$19,12,FALSE))/VLOOKUP($B1916,Stats!$A$2:$AA$19,26,FALSE)))</f>
        <v>-0.65878271967323199</v>
      </c>
      <c r="BR1916" s="51">
        <f t="shared" si="395"/>
        <v>-0.65878271967323199</v>
      </c>
      <c r="BS1916" s="32" t="str">
        <f t="shared" si="390"/>
        <v>16631_201424</v>
      </c>
      <c r="BT1916" s="53">
        <f t="shared" si="391"/>
        <v>-0.63398959891639217</v>
      </c>
    </row>
    <row r="1917" spans="1:72" x14ac:dyDescent="0.15">
      <c r="A1917" s="16">
        <v>16631</v>
      </c>
      <c r="B1917" s="17">
        <v>201425</v>
      </c>
      <c r="C1917" s="3">
        <v>0</v>
      </c>
      <c r="D1917" s="23">
        <v>-3.1022989488077912E-2</v>
      </c>
      <c r="E1917" s="18">
        <v>1.4282963112646796E-2</v>
      </c>
      <c r="F1917" s="24">
        <v>4</v>
      </c>
      <c r="G1917" s="24">
        <v>6</v>
      </c>
      <c r="H1917" s="20">
        <v>8.3334225019823793E-3</v>
      </c>
      <c r="I1917" s="20">
        <v>-1.0645452477411721E-2</v>
      </c>
      <c r="J1917" s="24">
        <v>2</v>
      </c>
      <c r="K1917" s="24">
        <v>3</v>
      </c>
      <c r="L1917" s="20">
        <v>2.1731289449954838E-2</v>
      </c>
      <c r="M1917" s="20">
        <v>-3.3972125435539957E-2</v>
      </c>
      <c r="N1917" s="19">
        <v>1.1697</v>
      </c>
      <c r="O1917" s="19">
        <v>1.0081882434063094</v>
      </c>
      <c r="P1917" s="25">
        <v>41977</v>
      </c>
      <c r="Q1917" s="20">
        <v>-5.1893647943917265E-2</v>
      </c>
      <c r="R1917" s="25">
        <v>41982</v>
      </c>
      <c r="S1917" s="25">
        <f>IF(ISNUMBER(R1917),VLOOKUP(B1917,Index!$B$3:$AB$18,27,FALSE),"")</f>
        <v>41982</v>
      </c>
      <c r="T1917" s="25">
        <f>IF(ISNUMBER($R1917),VLOOKUP($B1917,Index!$B$21:$AB$36,27,FALSE),"")</f>
        <v>41982</v>
      </c>
      <c r="U1917" s="25">
        <f>IF(ISNUMBER($R1917),VLOOKUP($B1917,Index!$B$39:$AB$54,27,FALSE),"")</f>
        <v>41982</v>
      </c>
      <c r="W1917" s="18">
        <v>-0.93068968464233737</v>
      </c>
      <c r="X1917" s="19">
        <v>0.4</v>
      </c>
      <c r="Y1917" s="18">
        <v>0.27100017103279189</v>
      </c>
      <c r="Z1917" s="19">
        <f t="shared" si="392"/>
        <v>0</v>
      </c>
      <c r="AA1917" s="21" t="s">
        <v>25</v>
      </c>
      <c r="AB1917" s="3">
        <v>0</v>
      </c>
      <c r="AC1917" s="18">
        <v>0.86618328909965336</v>
      </c>
      <c r="AD1917" s="19">
        <v>0.16000000000000003</v>
      </c>
      <c r="AE1917" s="18">
        <v>7.3441092699802452E-2</v>
      </c>
      <c r="AF1917" s="19">
        <f t="shared" si="393"/>
        <v>0</v>
      </c>
      <c r="AG1917" s="21" t="s">
        <v>25</v>
      </c>
      <c r="AH1917" s="3">
        <v>0</v>
      </c>
      <c r="AK1917" t="str">
        <f t="shared" si="401"/>
        <v/>
      </c>
      <c r="AL1917" t="str">
        <f t="shared" si="401"/>
        <v/>
      </c>
      <c r="AM1917" t="str">
        <f t="shared" si="401"/>
        <v/>
      </c>
      <c r="AN1917" t="str">
        <f t="shared" si="401"/>
        <v/>
      </c>
      <c r="AO1917" t="str">
        <f t="shared" si="401"/>
        <v/>
      </c>
      <c r="AP1917" t="str">
        <f t="shared" si="401"/>
        <v/>
      </c>
      <c r="AQ1917" t="str">
        <f t="shared" si="401"/>
        <v/>
      </c>
      <c r="AR1917" t="str">
        <f t="shared" si="401"/>
        <v/>
      </c>
      <c r="AS1917" t="str">
        <f t="shared" si="401"/>
        <v/>
      </c>
      <c r="AT1917" t="str">
        <f t="shared" si="401"/>
        <v/>
      </c>
      <c r="AU1917" t="str">
        <f t="shared" si="401"/>
        <v/>
      </c>
      <c r="AV1917" t="str">
        <f t="shared" si="401"/>
        <v/>
      </c>
      <c r="AW1917" t="str">
        <f t="shared" si="401"/>
        <v/>
      </c>
      <c r="AX1917" t="str">
        <f t="shared" si="401"/>
        <v/>
      </c>
      <c r="AZ1917" s="46">
        <f>IF(ISNUMBER(VLOOKUP($B1917,Stats!$A$2:$AA$19,2,FALSE))=FALSE,"",IF(ISNUMBER(W1917),(W1917-VLOOKUP($B1917,Stats!$A$2:$AA$19,2,FALSE))/VLOOKUP($B1917,Stats!$A$2:$AA$19,16,FALSE),""))</f>
        <v>-1.3031208943127566</v>
      </c>
      <c r="BA1917" s="46">
        <f>IF(ISNUMBER(VLOOKUP($B1917,Stats!$A$2:$AA$19,2,FALSE))=FALSE,"",IF(ISNUMBER(X1917),(X1917-VLOOKUP($B1917,Stats!$A$2:$AA$19,3,FALSE))/VLOOKUP($B1917,Stats!$A$2:$AA$19,17,FALSE),""))</f>
        <v>-1.4240204331806594</v>
      </c>
      <c r="BB1917" s="46"/>
      <c r="BC1917" s="46"/>
      <c r="BD1917" s="44">
        <f t="shared" si="389"/>
        <v>-1.363570663746708</v>
      </c>
      <c r="BE1917" s="46">
        <f>IF(ISNUMBER(VLOOKUP($B1917,Stats!$A$2:$AA$19,2,FALSE))=FALSE,"",IF(ISNUMBER(Y1917),(Y1917-VLOOKUP($B1917,Stats!$A$2:$AA$19,5,FALSE))/VLOOKUP($B1917,Stats!$A$2:$AA$19,19,FALSE),""))</f>
        <v>-0.24724887676752869</v>
      </c>
      <c r="BF1917" s="46"/>
      <c r="BG1917" s="46"/>
      <c r="BH1917" s="46">
        <f>IF(ISNUMBER(VLOOKUP($B1917,Stats!$A$2:$AA$19,2,FALSE))=FALSE,"",IF(ISNUMBER(Z1917),(Z1917-VLOOKUP($B1917,Stats!$A$2:$AA$19,8,FALSE))/VLOOKUP($B1917,Stats!$A$2:$AA$19,22,FALSE),""))</f>
        <v>-0.38938659637819406</v>
      </c>
      <c r="BI1917" s="46" t="str">
        <f>IF(ISNUMBER(VLOOKUP($B1917,Stats!$A$2:$AA$19,2,FALSE))=FALSE,"",IF(ISNUMBER(#REF!),(#REF!-VLOOKUP($B1917,Stats!$A$2:$AA$19,9,FALSE))/VLOOKUP($B1917,Stats!$A$2:$AA$19,23,FALSE),""))</f>
        <v/>
      </c>
      <c r="BJ1917" s="46" t="str">
        <f>IF(ISNUMBER(VLOOKUP($B1917,Stats!$A$2:$AA$19,2,FALSE))=FALSE,"",IF(ISNUMBER(#REF!),(#REF!-VLOOKUP($B1917,Stats!$A$2:$AA$19,10,FALSE))/VLOOKUP($B1917,Stats!$A$2:$AA$19,24,FALSE),""))</f>
        <v/>
      </c>
      <c r="BK1917" s="44">
        <f t="shared" si="394"/>
        <v>5.625823482381187E-2</v>
      </c>
      <c r="BL1917" s="46" t="str">
        <f>IF(ISNUMBER(VLOOKUP($B1917,Stats!$A$2:$AA$19,2,FALSE))=FALSE,"",IF(ISNUMBER(#REF!),(#REF!-VLOOKUP($B1917,Stats!$A$2:$AA$19,11,FALSE))/VLOOKUP($B1917,Stats!$A$2:$AA$19,25,FALSE),""))</f>
        <v/>
      </c>
      <c r="BM1917" s="46" t="str">
        <f>IF(ISNUMBER(VLOOKUP($B1917,Stats!$A$2:$AA$19,2,FALSE))=FALSE,"",IF(ISNUMBER(AA1917),(AA1917-VLOOKUP($B1917,Stats!$A$2:$AA$19,12,FALSE))/VLOOKUP($B1917,Stats!$A$2:$AA$19,26,FALSE),""))</f>
        <v/>
      </c>
      <c r="BN1917" s="46" t="str">
        <f>IF(ISNUMBER(VLOOKUP($B1917,Stats!$A$2:$AA$19,2,FALSE))=FALSE,"",IF(ISNUMBER(#REF!),(#REF!-VLOOKUP($B1917,Stats!$A$2:$AA$19,13,FALSE))/VLOOKUP($B1917,Stats!$A$2:$AA$19,27,FALSE),""))</f>
        <v/>
      </c>
      <c r="BO1917" s="46" t="str">
        <f>IF(ISNUMBER(VLOOKUP($B1917,Stats!$A$2:$AA$19,2,FALSE))=FALSE,"",IF(ISNUMBER(#REF!),(#REF!-VLOOKUP($B1917,Stats!$A$2:$AA$19,14,FALSE))/VLOOKUP($B1917,Stats!$A$2:$AB$19,28,FALSE),""))</f>
        <v/>
      </c>
      <c r="BP1917" s="46"/>
      <c r="BQ1917" s="46">
        <f>IF(ISNUMBER(VLOOKUP($B1917,Stats!$A$2:$AA$19,2,FALSE))=FALSE,"",IF(ISNUMBER(BM1917),BM1917,(VLOOKUP($B1917,Stats!$A$2:$AT$19,46,FALSE)-VLOOKUP($B1917,Stats!$A$2:$AA$19,12,FALSE))/VLOOKUP($B1917,Stats!$A$2:$AA$19,26,FALSE)))</f>
        <v>-0.79776266374979832</v>
      </c>
      <c r="BR1917" s="51">
        <f t="shared" si="395"/>
        <v>-0.79776266374979832</v>
      </c>
      <c r="BS1917" s="32" t="str">
        <f t="shared" si="390"/>
        <v>16631_201425</v>
      </c>
      <c r="BT1917" s="53">
        <f t="shared" si="391"/>
        <v>-0.39851172460501416</v>
      </c>
    </row>
    <row r="1918" spans="1:72" x14ac:dyDescent="0.15">
      <c r="A1918" s="16">
        <v>16631</v>
      </c>
      <c r="B1918" s="17">
        <v>201426</v>
      </c>
      <c r="C1918" s="3">
        <v>0</v>
      </c>
      <c r="D1918" s="23">
        <v>-3.219262656553179E-2</v>
      </c>
      <c r="E1918" s="18">
        <v>1.3775879629841449E-2</v>
      </c>
      <c r="F1918" s="24">
        <v>3</v>
      </c>
      <c r="G1918" s="24">
        <v>7</v>
      </c>
      <c r="H1918" s="20">
        <v>1.2877961904351087E-2</v>
      </c>
      <c r="I1918" s="20">
        <v>-1.0063668516768145E-2</v>
      </c>
      <c r="J1918" s="24">
        <v>2</v>
      </c>
      <c r="K1918" s="24">
        <v>6</v>
      </c>
      <c r="L1918" s="20">
        <v>1.9668371846886634E-2</v>
      </c>
      <c r="M1918" s="20">
        <v>-2.7653880463871516E-2</v>
      </c>
      <c r="N1918" s="19">
        <v>1.1560999999999999</v>
      </c>
      <c r="O1918" s="19">
        <v>1</v>
      </c>
      <c r="P1918" s="25">
        <v>41988</v>
      </c>
      <c r="Q1918" s="20">
        <v>-6.4354294611192686E-2</v>
      </c>
      <c r="R1918" s="25">
        <v>41996</v>
      </c>
      <c r="S1918" s="25">
        <f>IF(ISNUMBER(R1918),VLOOKUP(B1918,Index!$B$3:$AB$18,27,FALSE),"")</f>
        <v>41997</v>
      </c>
      <c r="T1918" s="25">
        <f>IF(ISNUMBER($R1918),VLOOKUP($B1918,Index!$B$21:$AB$36,27,FALSE),"")</f>
        <v>41996</v>
      </c>
      <c r="U1918" s="25">
        <f>IF(ISNUMBER($R1918),VLOOKUP($B1918,Index!$B$39:$AB$54,27,FALSE),"")</f>
        <v>41996</v>
      </c>
      <c r="W1918" s="18">
        <v>-0.9657787969659537</v>
      </c>
      <c r="X1918" s="19">
        <v>0.3</v>
      </c>
      <c r="Y1918" s="18">
        <v>0.26137893841569754</v>
      </c>
      <c r="Z1918" s="19">
        <f t="shared" si="392"/>
        <v>1</v>
      </c>
      <c r="AA1918" s="21" t="s">
        <v>25</v>
      </c>
      <c r="AB1918" s="3">
        <v>0</v>
      </c>
      <c r="AC1918" s="18">
        <v>0.93272868466900483</v>
      </c>
      <c r="AD1918" s="19">
        <v>0.09</v>
      </c>
      <c r="AE1918" s="18">
        <v>6.8318949447317007E-2</v>
      </c>
      <c r="AF1918" s="19">
        <f t="shared" si="393"/>
        <v>1</v>
      </c>
      <c r="AG1918" s="21" t="s">
        <v>25</v>
      </c>
      <c r="AH1918" s="3">
        <v>0</v>
      </c>
      <c r="AK1918" t="str">
        <f t="shared" si="401"/>
        <v/>
      </c>
      <c r="AL1918" t="str">
        <f t="shared" si="401"/>
        <v/>
      </c>
      <c r="AM1918" t="str">
        <f t="shared" si="401"/>
        <v/>
      </c>
      <c r="AN1918" t="str">
        <f t="shared" si="401"/>
        <v/>
      </c>
      <c r="AO1918" t="str">
        <f t="shared" si="401"/>
        <v/>
      </c>
      <c r="AP1918" t="str">
        <f t="shared" si="401"/>
        <v/>
      </c>
      <c r="AQ1918" t="str">
        <f t="shared" si="401"/>
        <v/>
      </c>
      <c r="AR1918" t="str">
        <f t="shared" si="401"/>
        <v/>
      </c>
      <c r="AS1918" t="str">
        <f t="shared" si="401"/>
        <v/>
      </c>
      <c r="AT1918" t="str">
        <f t="shared" si="401"/>
        <v/>
      </c>
      <c r="AU1918" t="str">
        <f t="shared" si="401"/>
        <v/>
      </c>
      <c r="AV1918" t="str">
        <f t="shared" si="401"/>
        <v/>
      </c>
      <c r="AW1918" t="str">
        <f t="shared" si="401"/>
        <v/>
      </c>
      <c r="AX1918" t="str">
        <f t="shared" si="401"/>
        <v/>
      </c>
      <c r="AZ1918" s="46">
        <f>IF(ISNUMBER(VLOOKUP($B1918,Stats!$A$2:$AA$19,2,FALSE))=FALSE,"",IF(ISNUMBER(W1918),(W1918-VLOOKUP($B1918,Stats!$A$2:$AA$19,2,FALSE))/VLOOKUP($B1918,Stats!$A$2:$AA$19,16,FALSE),""))</f>
        <v>-0.98983008858897836</v>
      </c>
      <c r="BA1918" s="46">
        <f>IF(ISNUMBER(VLOOKUP($B1918,Stats!$A$2:$AA$19,2,FALSE))=FALSE,"",IF(ISNUMBER(X1918),(X1918-VLOOKUP($B1918,Stats!$A$2:$AA$19,3,FALSE))/VLOOKUP($B1918,Stats!$A$2:$AA$19,17,FALSE),""))</f>
        <v>-2.0243947859121301</v>
      </c>
      <c r="BB1918" s="46"/>
      <c r="BC1918" s="46"/>
      <c r="BD1918" s="44">
        <f t="shared" si="389"/>
        <v>-1.5071124372505542</v>
      </c>
      <c r="BE1918" s="46">
        <f>IF(ISNUMBER(VLOOKUP($B1918,Stats!$A$2:$AA$19,2,FALSE))=FALSE,"",IF(ISNUMBER(Y1918),(Y1918-VLOOKUP($B1918,Stats!$A$2:$AA$19,5,FALSE))/VLOOKUP($B1918,Stats!$A$2:$AA$19,19,FALSE),""))</f>
        <v>0.11108497821088115</v>
      </c>
      <c r="BF1918" s="46"/>
      <c r="BG1918" s="46"/>
      <c r="BH1918" s="46">
        <f>IF(ISNUMBER(VLOOKUP($B1918,Stats!$A$2:$AA$19,2,FALSE))=FALSE,"",IF(ISNUMBER(Z1918),(Z1918-VLOOKUP($B1918,Stats!$A$2:$AA$19,8,FALSE))/VLOOKUP($B1918,Stats!$A$2:$AA$19,22,FALSE),""))</f>
        <v>-0.10266627503097653</v>
      </c>
      <c r="BI1918" s="46" t="str">
        <f>IF(ISNUMBER(VLOOKUP($B1918,Stats!$A$2:$AA$19,2,FALSE))=FALSE,"",IF(ISNUMBER(#REF!),(#REF!-VLOOKUP($B1918,Stats!$A$2:$AA$19,9,FALSE))/VLOOKUP($B1918,Stats!$A$2:$AA$19,23,FALSE),""))</f>
        <v/>
      </c>
      <c r="BJ1918" s="46" t="str">
        <f>IF(ISNUMBER(VLOOKUP($B1918,Stats!$A$2:$AA$19,2,FALSE))=FALSE,"",IF(ISNUMBER(#REF!),(#REF!-VLOOKUP($B1918,Stats!$A$2:$AA$19,10,FALSE))/VLOOKUP($B1918,Stats!$A$2:$AA$19,24,FALSE),""))</f>
        <v/>
      </c>
      <c r="BK1918" s="44">
        <f t="shared" si="394"/>
        <v>-0.10855936725690975</v>
      </c>
      <c r="BL1918" s="46" t="str">
        <f>IF(ISNUMBER(VLOOKUP($B1918,Stats!$A$2:$AA$19,2,FALSE))=FALSE,"",IF(ISNUMBER(#REF!),(#REF!-VLOOKUP($B1918,Stats!$A$2:$AA$19,11,FALSE))/VLOOKUP($B1918,Stats!$A$2:$AA$19,25,FALSE),""))</f>
        <v/>
      </c>
      <c r="BM1918" s="46" t="str">
        <f>IF(ISNUMBER(VLOOKUP($B1918,Stats!$A$2:$AA$19,2,FALSE))=FALSE,"",IF(ISNUMBER(AA1918),(AA1918-VLOOKUP($B1918,Stats!$A$2:$AA$19,12,FALSE))/VLOOKUP($B1918,Stats!$A$2:$AA$19,26,FALSE),""))</f>
        <v/>
      </c>
      <c r="BN1918" s="46" t="str">
        <f>IF(ISNUMBER(VLOOKUP($B1918,Stats!$A$2:$AA$19,2,FALSE))=FALSE,"",IF(ISNUMBER(#REF!),(#REF!-VLOOKUP($B1918,Stats!$A$2:$AA$19,13,FALSE))/VLOOKUP($B1918,Stats!$A$2:$AA$19,27,FALSE),""))</f>
        <v/>
      </c>
      <c r="BO1918" s="46" t="str">
        <f>IF(ISNUMBER(VLOOKUP($B1918,Stats!$A$2:$AA$19,2,FALSE))=FALSE,"",IF(ISNUMBER(#REF!),(#REF!-VLOOKUP($B1918,Stats!$A$2:$AA$19,14,FALSE))/VLOOKUP($B1918,Stats!$A$2:$AB$19,28,FALSE),""))</f>
        <v/>
      </c>
      <c r="BP1918" s="46"/>
      <c r="BQ1918" s="46">
        <f>IF(ISNUMBER(VLOOKUP($B1918,Stats!$A$2:$AA$19,2,FALSE))=FALSE,"",IF(ISNUMBER(BM1918),BM1918,(VLOOKUP($B1918,Stats!$A$2:$AT$19,46,FALSE)-VLOOKUP($B1918,Stats!$A$2:$AA$19,12,FALSE))/VLOOKUP($B1918,Stats!$A$2:$AA$19,26,FALSE)))</f>
        <v>-0.61108963630174951</v>
      </c>
      <c r="BR1918" s="51">
        <f t="shared" si="395"/>
        <v>-0.61108963630174951</v>
      </c>
      <c r="BS1918" s="32" t="str">
        <f t="shared" si="390"/>
        <v>16631_201426</v>
      </c>
      <c r="BT1918" s="53">
        <f t="shared" si="391"/>
        <v>-0.4887760350646066</v>
      </c>
    </row>
    <row r="1919" spans="1:72" x14ac:dyDescent="0.15">
      <c r="A1919" s="16">
        <v>16631</v>
      </c>
      <c r="B1919" s="17">
        <v>201427</v>
      </c>
      <c r="C1919" s="3">
        <v>0</v>
      </c>
      <c r="D1919" s="23">
        <v>-1.1118199216258118E-2</v>
      </c>
      <c r="E1919" s="18">
        <v>9.7967903648568423E-3</v>
      </c>
      <c r="F1919" s="24">
        <v>1</v>
      </c>
      <c r="G1919" s="24">
        <v>2</v>
      </c>
      <c r="H1919" s="20">
        <v>7.6144488810474531E-3</v>
      </c>
      <c r="I1919" s="20">
        <v>-9.3390677708678482E-3</v>
      </c>
      <c r="J1919" s="24">
        <v>1</v>
      </c>
      <c r="K1919" s="24">
        <v>2</v>
      </c>
      <c r="L1919" s="20">
        <v>7.6144488810474531E-3</v>
      </c>
      <c r="M1919" s="20">
        <v>-9.7512075093409978E-3</v>
      </c>
      <c r="N1919" s="19">
        <v>1.0866</v>
      </c>
      <c r="O1919" s="19">
        <v>1</v>
      </c>
      <c r="P1919" s="25">
        <v>42002</v>
      </c>
      <c r="Q1919" s="20">
        <v>-8.9269280323946987E-3</v>
      </c>
      <c r="R1919" s="25">
        <v>42003</v>
      </c>
      <c r="S1919" s="25">
        <f>IF(ISNUMBER(R1919),VLOOKUP(B1919,Index!$B$3:$AB$18,27,FALSE),"")</f>
        <v>42002</v>
      </c>
      <c r="T1919" s="25">
        <f>IF(ISNUMBER($R1919),VLOOKUP($B1919,Index!$B$21:$AB$36,27,FALSE),"")</f>
        <v>42003</v>
      </c>
      <c r="U1919" s="25">
        <f>IF(ISNUMBER($R1919),VLOOKUP($B1919,Index!$B$39:$AB$54,27,FALSE),"")</f>
        <v>42003</v>
      </c>
      <c r="W1919" s="18">
        <v>-1.3341839059509741</v>
      </c>
      <c r="X1919" s="19">
        <v>0.33333333333333331</v>
      </c>
      <c r="Y1919" s="18">
        <v>0.18588102787283772</v>
      </c>
      <c r="Z1919" s="19">
        <f t="shared" si="392"/>
        <v>1</v>
      </c>
      <c r="AA1919" s="21" t="s">
        <v>25</v>
      </c>
      <c r="AB1919" s="3">
        <v>0</v>
      </c>
      <c r="AC1919" s="18">
        <v>1.7800466948985978</v>
      </c>
      <c r="AD1919" s="19">
        <v>0.1111111111111111</v>
      </c>
      <c r="AE1919" s="18">
        <v>3.4551756523062672E-2</v>
      </c>
      <c r="AF1919" s="19">
        <f t="shared" si="393"/>
        <v>1</v>
      </c>
      <c r="AG1919" s="21" t="s">
        <v>25</v>
      </c>
      <c r="AH1919" s="3">
        <v>0</v>
      </c>
      <c r="AK1919" t="str">
        <f t="shared" si="401"/>
        <v/>
      </c>
      <c r="AL1919" t="str">
        <f t="shared" si="401"/>
        <v/>
      </c>
      <c r="AM1919" t="str">
        <f t="shared" si="401"/>
        <v/>
      </c>
      <c r="AN1919" t="str">
        <f t="shared" si="401"/>
        <v/>
      </c>
      <c r="AO1919" t="str">
        <f t="shared" si="401"/>
        <v/>
      </c>
      <c r="AP1919" t="str">
        <f t="shared" si="401"/>
        <v/>
      </c>
      <c r="AQ1919" t="str">
        <f t="shared" si="401"/>
        <v/>
      </c>
      <c r="AR1919" t="str">
        <f t="shared" si="401"/>
        <v/>
      </c>
      <c r="AS1919" t="str">
        <f t="shared" si="401"/>
        <v/>
      </c>
      <c r="AT1919" t="str">
        <f t="shared" si="401"/>
        <v/>
      </c>
      <c r="AU1919" t="str">
        <f t="shared" si="401"/>
        <v/>
      </c>
      <c r="AV1919" t="str">
        <f t="shared" si="401"/>
        <v/>
      </c>
      <c r="AW1919" t="str">
        <f t="shared" si="401"/>
        <v/>
      </c>
      <c r="AX1919" t="str">
        <f t="shared" si="401"/>
        <v/>
      </c>
      <c r="AZ1919" s="46">
        <f>IF(ISNUMBER(VLOOKUP($B1919,Stats!$A$2:$AA$19,2,FALSE))=FALSE,"",IF(ISNUMBER(W1919),(W1919-VLOOKUP($B1919,Stats!$A$2:$AA$19,2,FALSE))/VLOOKUP($B1919,Stats!$A$2:$AA$19,16,FALSE),""))</f>
        <v>-0.93366572522102809</v>
      </c>
      <c r="BA1919" s="46">
        <f>IF(ISNUMBER(VLOOKUP($B1919,Stats!$A$2:$AA$19,2,FALSE))=FALSE,"",IF(ISNUMBER(X1919),(X1919-VLOOKUP($B1919,Stats!$A$2:$AA$19,3,FALSE))/VLOOKUP($B1919,Stats!$A$2:$AA$19,17,FALSE),""))</f>
        <v>-1.0507044611669172</v>
      </c>
      <c r="BB1919" s="46"/>
      <c r="BC1919" s="46"/>
      <c r="BD1919" s="44">
        <f t="shared" si="389"/>
        <v>-0.99218509319397263</v>
      </c>
      <c r="BE1919" s="46">
        <f>IF(ISNUMBER(VLOOKUP($B1919,Stats!$A$2:$AA$19,2,FALSE))=FALSE,"",IF(ISNUMBER(Y1919),(Y1919-VLOOKUP($B1919,Stats!$A$2:$AA$19,5,FALSE))/VLOOKUP($B1919,Stats!$A$2:$AA$19,19,FALSE),""))</f>
        <v>-2.3483656398359535E-2</v>
      </c>
      <c r="BF1919" s="46"/>
      <c r="BG1919" s="46"/>
      <c r="BH1919" s="46">
        <f>IF(ISNUMBER(VLOOKUP($B1919,Stats!$A$2:$AA$19,2,FALSE))=FALSE,"",IF(ISNUMBER(Z1919),(Z1919-VLOOKUP($B1919,Stats!$A$2:$AA$19,8,FALSE))/VLOOKUP($B1919,Stats!$A$2:$AA$19,22,FALSE),""))</f>
        <v>0.41115882059143566</v>
      </c>
      <c r="BI1919" s="46" t="str">
        <f>IF(ISNUMBER(VLOOKUP($B1919,Stats!$A$2:$AA$19,2,FALSE))=FALSE,"",IF(ISNUMBER(#REF!),(#REF!-VLOOKUP($B1919,Stats!$A$2:$AA$19,9,FALSE))/VLOOKUP($B1919,Stats!$A$2:$AA$19,23,FALSE),""))</f>
        <v/>
      </c>
      <c r="BJ1919" s="46" t="str">
        <f>IF(ISNUMBER(VLOOKUP($B1919,Stats!$A$2:$AA$19,2,FALSE))=FALSE,"",IF(ISNUMBER(#REF!),(#REF!-VLOOKUP($B1919,Stats!$A$2:$AA$19,10,FALSE))/VLOOKUP($B1919,Stats!$A$2:$AA$19,24,FALSE),""))</f>
        <v/>
      </c>
      <c r="BK1919" s="44">
        <f t="shared" si="394"/>
        <v>0.13978620565628236</v>
      </c>
      <c r="BL1919" s="46" t="str">
        <f>IF(ISNUMBER(VLOOKUP($B1919,Stats!$A$2:$AA$19,2,FALSE))=FALSE,"",IF(ISNUMBER(#REF!),(#REF!-VLOOKUP($B1919,Stats!$A$2:$AA$19,11,FALSE))/VLOOKUP($B1919,Stats!$A$2:$AA$19,25,FALSE),""))</f>
        <v/>
      </c>
      <c r="BM1919" s="46" t="str">
        <f>IF(ISNUMBER(VLOOKUP($B1919,Stats!$A$2:$AA$19,2,FALSE))=FALSE,"",IF(ISNUMBER(AA1919),(AA1919-VLOOKUP($B1919,Stats!$A$2:$AA$19,12,FALSE))/VLOOKUP($B1919,Stats!$A$2:$AA$19,26,FALSE),""))</f>
        <v/>
      </c>
      <c r="BN1919" s="46" t="str">
        <f>IF(ISNUMBER(VLOOKUP($B1919,Stats!$A$2:$AA$19,2,FALSE))=FALSE,"",IF(ISNUMBER(#REF!),(#REF!-VLOOKUP($B1919,Stats!$A$2:$AA$19,13,FALSE))/VLOOKUP($B1919,Stats!$A$2:$AA$19,27,FALSE),""))</f>
        <v/>
      </c>
      <c r="BO1919" s="46" t="str">
        <f>IF(ISNUMBER(VLOOKUP($B1919,Stats!$A$2:$AA$19,2,FALSE))=FALSE,"",IF(ISNUMBER(#REF!),(#REF!-VLOOKUP($B1919,Stats!$A$2:$AA$19,14,FALSE))/VLOOKUP($B1919,Stats!$A$2:$AB$19,28,FALSE),""))</f>
        <v/>
      </c>
      <c r="BP1919" s="46"/>
      <c r="BQ1919" s="46">
        <f>IF(ISNUMBER(VLOOKUP($B1919,Stats!$A$2:$AA$19,2,FALSE))=FALSE,"",IF(ISNUMBER(BM1919),BM1919,(VLOOKUP($B1919,Stats!$A$2:$AT$19,46,FALSE)-VLOOKUP($B1919,Stats!$A$2:$AA$19,12,FALSE))/VLOOKUP($B1919,Stats!$A$2:$AA$19,26,FALSE)))</f>
        <v>-0.46642635650749076</v>
      </c>
      <c r="BR1919" s="51">
        <f t="shared" si="395"/>
        <v>-0.46642635650749076</v>
      </c>
      <c r="BS1919" s="32" t="str">
        <f t="shared" si="390"/>
        <v>16631_201427</v>
      </c>
      <c r="BT1919" s="53">
        <f t="shared" si="391"/>
        <v>-0.20785056654652329</v>
      </c>
    </row>
    <row r="1920" spans="1:72" x14ac:dyDescent="0.15">
      <c r="A1920" s="16">
        <v>16631</v>
      </c>
      <c r="B1920" s="17">
        <v>201501</v>
      </c>
      <c r="C1920" s="3">
        <v>0</v>
      </c>
      <c r="D1920" s="23">
        <v>4.9580683807944004E-2</v>
      </c>
      <c r="E1920" s="18">
        <v>1.1378875003246641E-2</v>
      </c>
      <c r="F1920" s="24">
        <v>4</v>
      </c>
      <c r="G1920" s="24">
        <v>1</v>
      </c>
      <c r="H1920" s="20">
        <v>1.2753125220721528E-2</v>
      </c>
      <c r="I1920" s="20">
        <v>-2.1320067513547203E-3</v>
      </c>
      <c r="J1920" s="24">
        <v>2</v>
      </c>
      <c r="K1920" s="24">
        <v>1</v>
      </c>
      <c r="L1920" s="20">
        <v>2.8694142374120268E-2</v>
      </c>
      <c r="M1920" s="20">
        <v>-2.1320067513547203E-3</v>
      </c>
      <c r="N1920" s="19">
        <v>1.1389</v>
      </c>
      <c r="O1920" s="19">
        <v>1.0407566480855341</v>
      </c>
      <c r="P1920" s="25">
        <v>42013</v>
      </c>
      <c r="Q1920" s="20">
        <v>-2.1320067513547203E-3</v>
      </c>
      <c r="R1920" s="25">
        <v>42011</v>
      </c>
      <c r="S1920" s="25">
        <f>IF(ISNUMBER(R1920),VLOOKUP(B1920,Index!$B$3:$AB$18,27,FALSE),"")</f>
        <v>42013</v>
      </c>
      <c r="T1920" s="25">
        <f>IF(ISNUMBER($R1920),VLOOKUP($B1920,Index!$B$21:$AB$36,27,FALSE),"")</f>
        <v>42013</v>
      </c>
      <c r="U1920" s="25">
        <f>IF(ISNUMBER($R1920),VLOOKUP($B1920,Index!$B$39:$AB$54,27,FALSE),"")</f>
        <v>42011</v>
      </c>
      <c r="W1920" s="18">
        <v>3.5698092341719687</v>
      </c>
      <c r="X1920" s="19">
        <v>0.8</v>
      </c>
      <c r="Y1920" s="18">
        <v>0.21589897332369148</v>
      </c>
      <c r="Z1920" s="19">
        <f t="shared" si="392"/>
        <v>2</v>
      </c>
      <c r="AA1920" s="21">
        <v>23.255406567750985</v>
      </c>
      <c r="AB1920" s="3">
        <v>0</v>
      </c>
      <c r="AC1920" s="18">
        <v>12.743537968379458</v>
      </c>
      <c r="AD1920" s="19">
        <v>0.64000000000000012</v>
      </c>
      <c r="AE1920" s="18">
        <v>4.661236668222405E-2</v>
      </c>
      <c r="AF1920" s="19">
        <f t="shared" si="393"/>
        <v>4</v>
      </c>
      <c r="AG1920" s="21">
        <v>540.81393463139568</v>
      </c>
      <c r="AH1920" s="3">
        <v>0</v>
      </c>
      <c r="AK1920" t="str">
        <f t="shared" si="401"/>
        <v/>
      </c>
      <c r="AL1920" t="str">
        <f t="shared" si="401"/>
        <v/>
      </c>
      <c r="AM1920" t="str">
        <f t="shared" si="401"/>
        <v/>
      </c>
      <c r="AN1920" t="str">
        <f t="shared" si="401"/>
        <v/>
      </c>
      <c r="AO1920" t="str">
        <f t="shared" si="401"/>
        <v/>
      </c>
      <c r="AP1920" t="str">
        <f t="shared" si="401"/>
        <v/>
      </c>
      <c r="AQ1920" t="str">
        <f t="shared" si="401"/>
        <v/>
      </c>
      <c r="AR1920">
        <f t="shared" si="401"/>
        <v>23.255406567750985</v>
      </c>
      <c r="AS1920" t="str">
        <f t="shared" si="401"/>
        <v/>
      </c>
      <c r="AT1920" t="str">
        <f t="shared" si="401"/>
        <v/>
      </c>
      <c r="AU1920" t="str">
        <f t="shared" si="401"/>
        <v/>
      </c>
      <c r="AV1920" t="str">
        <f t="shared" si="401"/>
        <v/>
      </c>
      <c r="AW1920" t="str">
        <f t="shared" si="401"/>
        <v/>
      </c>
      <c r="AX1920" t="str">
        <f t="shared" si="401"/>
        <v/>
      </c>
      <c r="AZ1920" s="46">
        <f>IF(ISNUMBER(VLOOKUP($B1920,Stats!$A$2:$AA$19,2,FALSE))=FALSE,"",IF(ISNUMBER(W1920),(W1920-VLOOKUP($B1920,Stats!$A$2:$AA$19,2,FALSE))/VLOOKUP($B1920,Stats!$A$2:$AA$19,16,FALSE),""))</f>
        <v>1.0636321092241829</v>
      </c>
      <c r="BA1920" s="46">
        <f>IF(ISNUMBER(VLOOKUP($B1920,Stats!$A$2:$AA$19,2,FALSE))=FALSE,"",IF(ISNUMBER(X1920),(X1920-VLOOKUP($B1920,Stats!$A$2:$AA$19,3,FALSE))/VLOOKUP($B1920,Stats!$A$2:$AA$19,17,FALSE),""))</f>
        <v>1.3475254634508442</v>
      </c>
      <c r="BB1920" s="46"/>
      <c r="BC1920" s="46"/>
      <c r="BD1920" s="44">
        <f t="shared" si="389"/>
        <v>1.2055787863375136</v>
      </c>
      <c r="BE1920" s="46">
        <f>IF(ISNUMBER(VLOOKUP($B1920,Stats!$A$2:$AA$19,2,FALSE))=FALSE,"",IF(ISNUMBER(Y1920),(Y1920-VLOOKUP($B1920,Stats!$A$2:$AA$19,5,FALSE))/VLOOKUP($B1920,Stats!$A$2:$AA$19,19,FALSE),""))</f>
        <v>-0.13992665459130399</v>
      </c>
      <c r="BF1920" s="46"/>
      <c r="BG1920" s="46"/>
      <c r="BH1920" s="46">
        <f>IF(ISNUMBER(VLOOKUP($B1920,Stats!$A$2:$AA$19,2,FALSE))=FALSE,"",IF(ISNUMBER(Z1920),(Z1920-VLOOKUP($B1920,Stats!$A$2:$AA$19,8,FALSE))/VLOOKUP($B1920,Stats!$A$2:$AA$19,22,FALSE),""))</f>
        <v>1.7447750026379747</v>
      </c>
      <c r="BI1920" s="46" t="str">
        <f>IF(ISNUMBER(VLOOKUP($B1920,Stats!$A$2:$AA$19,2,FALSE))=FALSE,"",IF(ISNUMBER(#REF!),(#REF!-VLOOKUP($B1920,Stats!$A$2:$AA$19,9,FALSE))/VLOOKUP($B1920,Stats!$A$2:$AA$19,23,FALSE),""))</f>
        <v/>
      </c>
      <c r="BJ1920" s="46" t="str">
        <f>IF(ISNUMBER(VLOOKUP($B1920,Stats!$A$2:$AA$19,2,FALSE))=FALSE,"",IF(ISNUMBER(#REF!),(#REF!-VLOOKUP($B1920,Stats!$A$2:$AA$19,10,FALSE))/VLOOKUP($B1920,Stats!$A$2:$AA$19,24,FALSE),""))</f>
        <v/>
      </c>
      <c r="BK1920" s="44">
        <f t="shared" si="394"/>
        <v>0.62138115900530511</v>
      </c>
      <c r="BL1920" s="46" t="str">
        <f>IF(ISNUMBER(VLOOKUP($B1920,Stats!$A$2:$AA$19,2,FALSE))=FALSE,"",IF(ISNUMBER(#REF!),(#REF!-VLOOKUP($B1920,Stats!$A$2:$AA$19,11,FALSE))/VLOOKUP($B1920,Stats!$A$2:$AA$19,25,FALSE),""))</f>
        <v/>
      </c>
      <c r="BM1920" s="46">
        <f>IF(ISNUMBER(VLOOKUP($B1920,Stats!$A$2:$AA$19,2,FALSE))=FALSE,"",IF(ISNUMBER(AA1920),(AA1920-VLOOKUP($B1920,Stats!$A$2:$AA$19,12,FALSE))/VLOOKUP($B1920,Stats!$A$2:$AA$19,26,FALSE),""))</f>
        <v>1.5578729053597544</v>
      </c>
      <c r="BN1920" s="46" t="str">
        <f>IF(ISNUMBER(VLOOKUP($B1920,Stats!$A$2:$AA$19,2,FALSE))=FALSE,"",IF(ISNUMBER(#REF!),(#REF!-VLOOKUP($B1920,Stats!$A$2:$AA$19,13,FALSE))/VLOOKUP($B1920,Stats!$A$2:$AA$19,27,FALSE),""))</f>
        <v/>
      </c>
      <c r="BO1920" s="46" t="str">
        <f>IF(ISNUMBER(VLOOKUP($B1920,Stats!$A$2:$AA$19,2,FALSE))=FALSE,"",IF(ISNUMBER(#REF!),(#REF!-VLOOKUP($B1920,Stats!$A$2:$AA$19,14,FALSE))/VLOOKUP($B1920,Stats!$A$2:$AB$19,28,FALSE),""))</f>
        <v/>
      </c>
      <c r="BP1920" s="46"/>
      <c r="BQ1920" s="46">
        <f>IF(ISNUMBER(VLOOKUP($B1920,Stats!$A$2:$AA$19,2,FALSE))=FALSE,"",IF(ISNUMBER(BM1920),BM1920,(VLOOKUP($B1920,Stats!$A$2:$AT$19,46,FALSE)-VLOOKUP($B1920,Stats!$A$2:$AA$19,12,FALSE))/VLOOKUP($B1920,Stats!$A$2:$AA$19,26,FALSE)))</f>
        <v>1.5578729053597544</v>
      </c>
      <c r="BR1920" s="51">
        <f t="shared" si="395"/>
        <v>1.5578729053597544</v>
      </c>
      <c r="BS1920" s="32" t="str">
        <f t="shared" si="390"/>
        <v>16631_201501</v>
      </c>
      <c r="BT1920" s="53">
        <f t="shared" si="391"/>
        <v>0.92551903374263667</v>
      </c>
    </row>
    <row r="1921" spans="1:72" x14ac:dyDescent="0.15">
      <c r="A1921" s="16">
        <v>16631</v>
      </c>
      <c r="B1921" s="17">
        <v>201502</v>
      </c>
      <c r="C1921" s="3">
        <v>0</v>
      </c>
      <c r="D1921" s="23">
        <v>5.2770216875932974E-2</v>
      </c>
      <c r="E1921" s="18">
        <v>1.0602423100959825E-2</v>
      </c>
      <c r="F1921" s="24">
        <v>7</v>
      </c>
      <c r="G1921" s="24">
        <v>3</v>
      </c>
      <c r="H1921" s="20">
        <v>9.6645352255536453E-3</v>
      </c>
      <c r="I1921" s="20">
        <v>-5.1978142376479424E-3</v>
      </c>
      <c r="J1921" s="24">
        <v>5</v>
      </c>
      <c r="K1921" s="24">
        <v>2</v>
      </c>
      <c r="L1921" s="20">
        <v>2.6617596713454317E-2</v>
      </c>
      <c r="M1921" s="20">
        <v>-7.643961270596189E-3</v>
      </c>
      <c r="N1921" s="19">
        <v>1.2085999999999999</v>
      </c>
      <c r="O1921" s="19">
        <v>1.0594319775596073</v>
      </c>
      <c r="P1921" s="25">
        <v>42025</v>
      </c>
      <c r="Q1921" s="20">
        <v>-7.9430746318052137E-3</v>
      </c>
      <c r="R1921" s="25">
        <v>42027</v>
      </c>
      <c r="S1921" s="25">
        <f>IF(ISNUMBER(R1921),VLOOKUP(B1921,Index!$B$3:$AB$18,27,FALSE),"")</f>
        <v>42023</v>
      </c>
      <c r="T1921" s="25">
        <f>IF(ISNUMBER($R1921),VLOOKUP($B1921,Index!$B$21:$AB$36,27,FALSE),"")</f>
        <v>42023</v>
      </c>
      <c r="U1921" s="25">
        <f>IF(ISNUMBER($R1921),VLOOKUP($B1921,Index!$B$39:$AB$54,27,FALSE),"")</f>
        <v>42027</v>
      </c>
      <c r="W1921" s="18">
        <v>1.5831065062779892</v>
      </c>
      <c r="X1921" s="19">
        <v>0.7</v>
      </c>
      <c r="Y1921" s="18">
        <v>0.20116683429491045</v>
      </c>
      <c r="Z1921" s="19">
        <f t="shared" si="392"/>
        <v>4</v>
      </c>
      <c r="AA1921" s="21">
        <v>6.6435504287764626</v>
      </c>
      <c r="AB1921" s="3">
        <v>0</v>
      </c>
      <c r="AC1921" s="18">
        <v>2.506226210219701</v>
      </c>
      <c r="AD1921" s="19">
        <v>0.48999999999999994</v>
      </c>
      <c r="AE1921" s="18">
        <v>4.0468095220235957E-2</v>
      </c>
      <c r="AF1921" s="19">
        <f t="shared" si="393"/>
        <v>16</v>
      </c>
      <c r="AG1921" s="21">
        <v>44.136762299695917</v>
      </c>
      <c r="AH1921" s="3">
        <v>0</v>
      </c>
      <c r="AK1921" t="str">
        <f t="shared" si="401"/>
        <v/>
      </c>
      <c r="AL1921" t="str">
        <f t="shared" si="401"/>
        <v/>
      </c>
      <c r="AM1921" t="str">
        <f t="shared" si="401"/>
        <v/>
      </c>
      <c r="AN1921" t="str">
        <f t="shared" si="401"/>
        <v/>
      </c>
      <c r="AO1921" t="str">
        <f t="shared" si="401"/>
        <v/>
      </c>
      <c r="AP1921" t="str">
        <f t="shared" si="401"/>
        <v/>
      </c>
      <c r="AQ1921" t="str">
        <f t="shared" si="401"/>
        <v/>
      </c>
      <c r="AR1921" t="str">
        <f t="shared" si="401"/>
        <v/>
      </c>
      <c r="AS1921">
        <f t="shared" si="401"/>
        <v>6.6435504287764626</v>
      </c>
      <c r="AT1921" t="str">
        <f t="shared" si="401"/>
        <v/>
      </c>
      <c r="AU1921" t="str">
        <f t="shared" si="401"/>
        <v/>
      </c>
      <c r="AV1921" t="str">
        <f t="shared" si="401"/>
        <v/>
      </c>
      <c r="AW1921" t="str">
        <f t="shared" si="401"/>
        <v/>
      </c>
      <c r="AX1921" t="str">
        <f t="shared" si="401"/>
        <v/>
      </c>
      <c r="AZ1921" s="46">
        <f>IF(ISNUMBER(VLOOKUP($B1921,Stats!$A$2:$AA$19,2,FALSE))=FALSE,"",IF(ISNUMBER(W1921),(W1921-VLOOKUP($B1921,Stats!$A$2:$AA$19,2,FALSE))/VLOOKUP($B1921,Stats!$A$2:$AA$19,16,FALSE),""))</f>
        <v>1.2500655702246672</v>
      </c>
      <c r="BA1921" s="46">
        <f>IF(ISNUMBER(VLOOKUP($B1921,Stats!$A$2:$AA$19,2,FALSE))=FALSE,"",IF(ISNUMBER(X1921),(X1921-VLOOKUP($B1921,Stats!$A$2:$AA$19,3,FALSE))/VLOOKUP($B1921,Stats!$A$2:$AA$19,17,FALSE),""))</f>
        <v>0.38056958571220034</v>
      </c>
      <c r="BB1921" s="46"/>
      <c r="BC1921" s="46"/>
      <c r="BD1921" s="44">
        <f t="shared" si="389"/>
        <v>0.81531757796843385</v>
      </c>
      <c r="BE1921" s="46">
        <f>IF(ISNUMBER(VLOOKUP($B1921,Stats!$A$2:$AA$19,2,FALSE))=FALSE,"",IF(ISNUMBER(Y1921),(Y1921-VLOOKUP($B1921,Stats!$A$2:$AA$19,5,FALSE))/VLOOKUP($B1921,Stats!$A$2:$AA$19,19,FALSE),""))</f>
        <v>-0.49967295300753212</v>
      </c>
      <c r="BF1921" s="46"/>
      <c r="BG1921" s="46"/>
      <c r="BH1921" s="46">
        <f>IF(ISNUMBER(VLOOKUP($B1921,Stats!$A$2:$AA$19,2,FALSE))=FALSE,"",IF(ISNUMBER(Z1921),(Z1921-VLOOKUP($B1921,Stats!$A$2:$AA$19,8,FALSE))/VLOOKUP($B1921,Stats!$A$2:$AA$19,22,FALSE),""))</f>
        <v>2.02323694795402</v>
      </c>
      <c r="BI1921" s="46" t="str">
        <f>IF(ISNUMBER(VLOOKUP($B1921,Stats!$A$2:$AA$19,2,FALSE))=FALSE,"",IF(ISNUMBER(#REF!),(#REF!-VLOOKUP($B1921,Stats!$A$2:$AA$19,9,FALSE))/VLOOKUP($B1921,Stats!$A$2:$AA$19,23,FALSE),""))</f>
        <v/>
      </c>
      <c r="BJ1921" s="46" t="str">
        <f>IF(ISNUMBER(VLOOKUP($B1921,Stats!$A$2:$AA$19,2,FALSE))=FALSE,"",IF(ISNUMBER(#REF!),(#REF!-VLOOKUP($B1921,Stats!$A$2:$AA$19,10,FALSE))/VLOOKUP($B1921,Stats!$A$2:$AA$19,24,FALSE),""))</f>
        <v/>
      </c>
      <c r="BK1921" s="44">
        <f t="shared" si="394"/>
        <v>0.95674215149147845</v>
      </c>
      <c r="BL1921" s="46" t="str">
        <f>IF(ISNUMBER(VLOOKUP($B1921,Stats!$A$2:$AA$19,2,FALSE))=FALSE,"",IF(ISNUMBER(#REF!),(#REF!-VLOOKUP($B1921,Stats!$A$2:$AA$19,11,FALSE))/VLOOKUP($B1921,Stats!$A$2:$AA$19,25,FALSE),""))</f>
        <v/>
      </c>
      <c r="BM1921" s="46">
        <f>IF(ISNUMBER(VLOOKUP($B1921,Stats!$A$2:$AA$19,2,FALSE))=FALSE,"",IF(ISNUMBER(AA1921),(AA1921-VLOOKUP($B1921,Stats!$A$2:$AA$19,12,FALSE))/VLOOKUP($B1921,Stats!$A$2:$AA$19,26,FALSE),""))</f>
        <v>0.5949208091647481</v>
      </c>
      <c r="BN1921" s="46" t="str">
        <f>IF(ISNUMBER(VLOOKUP($B1921,Stats!$A$2:$AA$19,2,FALSE))=FALSE,"",IF(ISNUMBER(#REF!),(#REF!-VLOOKUP($B1921,Stats!$A$2:$AA$19,13,FALSE))/VLOOKUP($B1921,Stats!$A$2:$AA$19,27,FALSE),""))</f>
        <v/>
      </c>
      <c r="BO1921" s="46" t="str">
        <f>IF(ISNUMBER(VLOOKUP($B1921,Stats!$A$2:$AA$19,2,FALSE))=FALSE,"",IF(ISNUMBER(#REF!),(#REF!-VLOOKUP($B1921,Stats!$A$2:$AA$19,14,FALSE))/VLOOKUP($B1921,Stats!$A$2:$AB$19,28,FALSE),""))</f>
        <v/>
      </c>
      <c r="BP1921" s="46"/>
      <c r="BQ1921" s="46">
        <f>IF(ISNUMBER(VLOOKUP($B1921,Stats!$A$2:$AA$19,2,FALSE))=FALSE,"",IF(ISNUMBER(BM1921),BM1921,(VLOOKUP($B1921,Stats!$A$2:$AT$19,46,FALSE)-VLOOKUP($B1921,Stats!$A$2:$AA$19,12,FALSE))/VLOOKUP($B1921,Stats!$A$2:$AA$19,26,FALSE)))</f>
        <v>0.5949208091647481</v>
      </c>
      <c r="BR1921" s="51">
        <f t="shared" si="395"/>
        <v>0.5949208091647481</v>
      </c>
      <c r="BS1921" s="32" t="str">
        <f t="shared" si="390"/>
        <v>16631_201502</v>
      </c>
      <c r="BT1921" s="53">
        <f t="shared" si="391"/>
        <v>0.85609296832152348</v>
      </c>
    </row>
    <row r="1922" spans="1:72" x14ac:dyDescent="0.15">
      <c r="A1922" s="16">
        <v>16631</v>
      </c>
      <c r="B1922" s="17">
        <v>201503</v>
      </c>
      <c r="C1922" s="3">
        <v>0</v>
      </c>
      <c r="D1922" s="23">
        <v>2.0016680567139344E-2</v>
      </c>
      <c r="E1922" s="18">
        <v>5.913370499920358E-3</v>
      </c>
      <c r="F1922" s="24">
        <v>5</v>
      </c>
      <c r="G1922" s="24">
        <v>5</v>
      </c>
      <c r="H1922" s="20">
        <v>6.7738021818854136E-3</v>
      </c>
      <c r="I1922" s="20">
        <v>-2.7746834460528726E-3</v>
      </c>
      <c r="J1922" s="24">
        <v>4</v>
      </c>
      <c r="K1922" s="24">
        <v>4</v>
      </c>
      <c r="L1922" s="20">
        <v>1.153622707278612E-2</v>
      </c>
      <c r="M1922" s="20">
        <v>-7.466320402531923E-3</v>
      </c>
      <c r="N1922" s="19">
        <v>1.2322</v>
      </c>
      <c r="O1922" s="19">
        <v>1.0231669849705223</v>
      </c>
      <c r="P1922" s="25">
        <v>42040</v>
      </c>
      <c r="Q1922" s="20">
        <v>-7.466320402531923E-3</v>
      </c>
      <c r="R1922" s="25">
        <v>42041</v>
      </c>
      <c r="S1922" s="25">
        <f>IF(ISNUMBER(R1922),VLOOKUP(B1922,Index!$B$3:$AB$18,27,FALSE),"")</f>
        <v>42041</v>
      </c>
      <c r="T1922" s="25">
        <f>IF(ISNUMBER($R1922),VLOOKUP($B1922,Index!$B$21:$AB$36,27,FALSE),"")</f>
        <v>42041</v>
      </c>
      <c r="U1922" s="25">
        <f>IF(ISNUMBER($R1922),VLOOKUP($B1922,Index!$B$39:$AB$54,27,FALSE),"")</f>
        <v>42034</v>
      </c>
      <c r="W1922" s="18">
        <v>0.60050041701418033</v>
      </c>
      <c r="X1922" s="19">
        <v>0.5</v>
      </c>
      <c r="Y1922" s="18">
        <v>0.11219831656918122</v>
      </c>
      <c r="Z1922" s="19">
        <f t="shared" si="392"/>
        <v>0</v>
      </c>
      <c r="AA1922" s="21">
        <v>2.680929760307559</v>
      </c>
      <c r="AB1922" s="3">
        <v>0</v>
      </c>
      <c r="AC1922" s="18">
        <v>0.36060075083420445</v>
      </c>
      <c r="AD1922" s="19">
        <v>0.25</v>
      </c>
      <c r="AE1922" s="18">
        <v>1.2588462240958206E-2</v>
      </c>
      <c r="AF1922" s="19">
        <f t="shared" si="393"/>
        <v>0</v>
      </c>
      <c r="AG1922" s="21">
        <v>7.1873843797027455</v>
      </c>
      <c r="AH1922" s="3">
        <v>0</v>
      </c>
      <c r="AK1922" t="str">
        <f t="shared" si="401"/>
        <v/>
      </c>
      <c r="AL1922" t="str">
        <f t="shared" si="401"/>
        <v/>
      </c>
      <c r="AM1922" t="str">
        <f t="shared" si="401"/>
        <v/>
      </c>
      <c r="AN1922" t="str">
        <f t="shared" si="401"/>
        <v/>
      </c>
      <c r="AO1922" t="str">
        <f t="shared" si="401"/>
        <v/>
      </c>
      <c r="AP1922" t="str">
        <f t="shared" si="401"/>
        <v/>
      </c>
      <c r="AQ1922" t="str">
        <f t="shared" si="401"/>
        <v/>
      </c>
      <c r="AR1922" t="str">
        <f t="shared" si="401"/>
        <v/>
      </c>
      <c r="AS1922" t="str">
        <f t="shared" si="401"/>
        <v/>
      </c>
      <c r="AT1922">
        <f t="shared" si="401"/>
        <v>2.680929760307559</v>
      </c>
      <c r="AU1922" t="str">
        <f t="shared" si="401"/>
        <v/>
      </c>
      <c r="AV1922" t="str">
        <f t="shared" si="401"/>
        <v/>
      </c>
      <c r="AW1922" t="str">
        <f t="shared" si="401"/>
        <v/>
      </c>
      <c r="AX1922" t="str">
        <f t="shared" si="401"/>
        <v/>
      </c>
      <c r="AZ1922" s="46">
        <f>IF(ISNUMBER(VLOOKUP($B1922,Stats!$A$2:$AA$19,2,FALSE))=FALSE,"",IF(ISNUMBER(W1922),(W1922-VLOOKUP($B1922,Stats!$A$2:$AA$19,2,FALSE))/VLOOKUP($B1922,Stats!$A$2:$AA$19,16,FALSE),""))</f>
        <v>1.2275985657246355</v>
      </c>
      <c r="BA1922" s="46">
        <f>IF(ISNUMBER(VLOOKUP($B1922,Stats!$A$2:$AA$19,2,FALSE))=FALSE,"",IF(ISNUMBER(X1922),(X1922-VLOOKUP($B1922,Stats!$A$2:$AA$19,3,FALSE))/VLOOKUP($B1922,Stats!$A$2:$AA$19,17,FALSE),""))</f>
        <v>0.74711640998777773</v>
      </c>
      <c r="BB1922" s="46"/>
      <c r="BC1922" s="46"/>
      <c r="BD1922" s="44">
        <f t="shared" si="389"/>
        <v>0.98735748785620658</v>
      </c>
      <c r="BE1922" s="46">
        <f>IF(ISNUMBER(VLOOKUP($B1922,Stats!$A$2:$AA$19,2,FALSE))=FALSE,"",IF(ISNUMBER(Y1922),(Y1922-VLOOKUP($B1922,Stats!$A$2:$AA$19,5,FALSE))/VLOOKUP($B1922,Stats!$A$2:$AA$19,19,FALSE),""))</f>
        <v>-0.46104048622370231</v>
      </c>
      <c r="BF1922" s="46"/>
      <c r="BG1922" s="46"/>
      <c r="BH1922" s="46">
        <f>IF(ISNUMBER(VLOOKUP($B1922,Stats!$A$2:$AA$19,2,FALSE))=FALSE,"",IF(ISNUMBER(Z1922),(Z1922-VLOOKUP($B1922,Stats!$A$2:$AA$19,8,FALSE))/VLOOKUP($B1922,Stats!$A$2:$AA$19,22,FALSE),""))</f>
        <v>-0.64412337137479436</v>
      </c>
      <c r="BI1922" s="46" t="str">
        <f>IF(ISNUMBER(VLOOKUP($B1922,Stats!$A$2:$AA$19,2,FALSE))=FALSE,"",IF(ISNUMBER(#REF!),(#REF!-VLOOKUP($B1922,Stats!$A$2:$AA$19,9,FALSE))/VLOOKUP($B1922,Stats!$A$2:$AA$19,23,FALSE),""))</f>
        <v/>
      </c>
      <c r="BJ1922" s="46" t="str">
        <f>IF(ISNUMBER(VLOOKUP($B1922,Stats!$A$2:$AA$19,2,FALSE))=FALSE,"",IF(ISNUMBER(#REF!),(#REF!-VLOOKUP($B1922,Stats!$A$2:$AA$19,10,FALSE))/VLOOKUP($B1922,Stats!$A$2:$AA$19,24,FALSE),""))</f>
        <v/>
      </c>
      <c r="BK1922" s="44">
        <f t="shared" si="394"/>
        <v>0.1294913289441533</v>
      </c>
      <c r="BL1922" s="46" t="str">
        <f>IF(ISNUMBER(VLOOKUP($B1922,Stats!$A$2:$AA$19,2,FALSE))=FALSE,"",IF(ISNUMBER(#REF!),(#REF!-VLOOKUP($B1922,Stats!$A$2:$AA$19,11,FALSE))/VLOOKUP($B1922,Stats!$A$2:$AA$19,25,FALSE),""))</f>
        <v/>
      </c>
      <c r="BM1922" s="46">
        <f>IF(ISNUMBER(VLOOKUP($B1922,Stats!$A$2:$AA$19,2,FALSE))=FALSE,"",IF(ISNUMBER(AA1922),(AA1922-VLOOKUP($B1922,Stats!$A$2:$AA$19,12,FALSE))/VLOOKUP($B1922,Stats!$A$2:$AA$19,26,FALSE),""))</f>
        <v>-0.13247751834868465</v>
      </c>
      <c r="BN1922" s="46" t="str">
        <f>IF(ISNUMBER(VLOOKUP($B1922,Stats!$A$2:$AA$19,2,FALSE))=FALSE,"",IF(ISNUMBER(#REF!),(#REF!-VLOOKUP($B1922,Stats!$A$2:$AA$19,13,FALSE))/VLOOKUP($B1922,Stats!$A$2:$AA$19,27,FALSE),""))</f>
        <v/>
      </c>
      <c r="BO1922" s="46" t="str">
        <f>IF(ISNUMBER(VLOOKUP($B1922,Stats!$A$2:$AA$19,2,FALSE))=FALSE,"",IF(ISNUMBER(#REF!),(#REF!-VLOOKUP($B1922,Stats!$A$2:$AA$19,14,FALSE))/VLOOKUP($B1922,Stats!$A$2:$AB$19,28,FALSE),""))</f>
        <v/>
      </c>
      <c r="BP1922" s="46"/>
      <c r="BQ1922" s="46">
        <f>IF(ISNUMBER(VLOOKUP($B1922,Stats!$A$2:$AA$19,2,FALSE))=FALSE,"",IF(ISNUMBER(BM1922),BM1922,(VLOOKUP($B1922,Stats!$A$2:$AT$19,46,FALSE)-VLOOKUP($B1922,Stats!$A$2:$AA$19,12,FALSE))/VLOOKUP($B1922,Stats!$A$2:$AA$19,26,FALSE)))</f>
        <v>-0.13247751834868465</v>
      </c>
      <c r="BR1922" s="51">
        <f t="shared" si="395"/>
        <v>-0.13247751834868465</v>
      </c>
      <c r="BS1922" s="32" t="str">
        <f t="shared" si="390"/>
        <v>16631_201503</v>
      </c>
      <c r="BT1922" s="53">
        <f t="shared" si="391"/>
        <v>0.24867079126799638</v>
      </c>
    </row>
    <row r="1923" spans="1:72" x14ac:dyDescent="0.15">
      <c r="A1923" s="16">
        <v>16631</v>
      </c>
      <c r="B1923" s="17">
        <v>201504</v>
      </c>
      <c r="C1923" s="3">
        <v>0</v>
      </c>
      <c r="D1923" s="23">
        <v>6.4513491414554425E-2</v>
      </c>
      <c r="E1923" s="18">
        <v>7.0530048098899224E-3</v>
      </c>
      <c r="F1923" s="24">
        <v>7</v>
      </c>
      <c r="G1923" s="24">
        <v>0</v>
      </c>
      <c r="H1923" s="20">
        <v>8.9921629242008441E-3</v>
      </c>
      <c r="I1923" s="20" t="s">
        <v>25</v>
      </c>
      <c r="J1923" s="24">
        <v>7</v>
      </c>
      <c r="K1923" s="24">
        <v>0</v>
      </c>
      <c r="L1923" s="20">
        <v>2.2768598308166688E-2</v>
      </c>
      <c r="M1923" s="20">
        <v>1.7002671848433959E-3</v>
      </c>
      <c r="N1923" s="19">
        <v>1.3019000000000001</v>
      </c>
      <c r="O1923" s="19">
        <v>1.061129676420246</v>
      </c>
      <c r="P1923" s="25">
        <v>42052</v>
      </c>
      <c r="Q1923" s="20">
        <v>0</v>
      </c>
      <c r="R1923" s="25">
        <v>42044</v>
      </c>
      <c r="S1923" s="25">
        <f>IF(ISNUMBER(R1923),VLOOKUP(B1923,Index!$B$3:$AB$18,27,FALSE),"")</f>
        <v>42044</v>
      </c>
      <c r="T1923" s="25">
        <f>IF(ISNUMBER($R1923),VLOOKUP($B1923,Index!$B$21:$AB$36,27,FALSE),"")</f>
        <v>42044</v>
      </c>
      <c r="U1923" s="25">
        <f>IF(ISNUMBER($R1923),VLOOKUP($B1923,Index!$B$39:$AB$54,27,FALSE),"")</f>
        <v>42052</v>
      </c>
      <c r="W1923" s="18">
        <v>2.580539656582177</v>
      </c>
      <c r="X1923" s="19">
        <v>1</v>
      </c>
      <c r="Y1923" s="18">
        <v>0.13382135728425018</v>
      </c>
      <c r="Z1923" s="19">
        <f t="shared" si="392"/>
        <v>0</v>
      </c>
      <c r="AA1923" s="21" t="s">
        <v>25</v>
      </c>
      <c r="AB1923" s="3">
        <v>0</v>
      </c>
      <c r="AC1923" s="18">
        <v>6.6591849191932599</v>
      </c>
      <c r="AD1923" s="19">
        <v>1</v>
      </c>
      <c r="AE1923" s="18">
        <v>1.7908155665398939E-2</v>
      </c>
      <c r="AF1923" s="19">
        <f t="shared" si="393"/>
        <v>0</v>
      </c>
      <c r="AG1923" s="21" t="s">
        <v>25</v>
      </c>
      <c r="AH1923" s="3">
        <v>0</v>
      </c>
      <c r="AK1923" t="str">
        <f t="shared" ref="AK1923:AX1932" si="402">IF($B1923=AK$2,$AA1923,"")</f>
        <v/>
      </c>
      <c r="AL1923" t="str">
        <f t="shared" si="402"/>
        <v/>
      </c>
      <c r="AM1923" t="str">
        <f t="shared" si="402"/>
        <v/>
      </c>
      <c r="AN1923" t="str">
        <f t="shared" si="402"/>
        <v/>
      </c>
      <c r="AO1923" t="str">
        <f t="shared" si="402"/>
        <v/>
      </c>
      <c r="AP1923" t="str">
        <f t="shared" si="402"/>
        <v/>
      </c>
      <c r="AQ1923" t="str">
        <f t="shared" si="402"/>
        <v/>
      </c>
      <c r="AR1923" t="str">
        <f t="shared" si="402"/>
        <v/>
      </c>
      <c r="AS1923" t="str">
        <f t="shared" si="402"/>
        <v/>
      </c>
      <c r="AT1923" t="str">
        <f t="shared" si="402"/>
        <v/>
      </c>
      <c r="AU1923" t="str">
        <f t="shared" si="402"/>
        <v/>
      </c>
      <c r="AV1923" t="str">
        <f t="shared" si="402"/>
        <v/>
      </c>
      <c r="AW1923" t="str">
        <f t="shared" si="402"/>
        <v/>
      </c>
      <c r="AX1923" t="str">
        <f t="shared" si="402"/>
        <v/>
      </c>
      <c r="AZ1923" s="46">
        <f>IF(ISNUMBER(VLOOKUP($B1923,Stats!$A$2:$AA$19,2,FALSE))=FALSE,"",IF(ISNUMBER(W1923),(W1923-VLOOKUP($B1923,Stats!$A$2:$AA$19,2,FALSE))/VLOOKUP($B1923,Stats!$A$2:$AA$19,16,FALSE),""))</f>
        <v>0.54743241697411515</v>
      </c>
      <c r="BA1923" s="46">
        <f>IF(ISNUMBER(VLOOKUP($B1923,Stats!$A$2:$AA$19,2,FALSE))=FALSE,"",IF(ISNUMBER(X1923),(X1923-VLOOKUP($B1923,Stats!$A$2:$AA$19,3,FALSE))/VLOOKUP($B1923,Stats!$A$2:$AA$19,17,FALSE),""))</f>
        <v>0.93772145929647244</v>
      </c>
      <c r="BB1923" s="46"/>
      <c r="BC1923" s="46"/>
      <c r="BD1923" s="44">
        <f t="shared" ref="BD1923:BD1986" si="403">IF(ISNUMBER(AZ1923),MAX(-3,MIN(3,SUM(0,AZ1923)))*$AZ$1+MAX(-3,MIN(3,SUM(0,BA1923)))*$BA$1+$BB$1*MAX(-3,MIN(3,SUM(0,BC1923))),"")</f>
        <v>0.7425769381352938</v>
      </c>
      <c r="BE1923" s="46">
        <f>IF(ISNUMBER(VLOOKUP($B1923,Stats!$A$2:$AA$19,2,FALSE))=FALSE,"",IF(ISNUMBER(Y1923),(Y1923-VLOOKUP($B1923,Stats!$A$2:$AA$19,5,FALSE))/VLOOKUP($B1923,Stats!$A$2:$AA$19,19,FALSE),""))</f>
        <v>0.18231034365680648</v>
      </c>
      <c r="BF1923" s="46"/>
      <c r="BG1923" s="46"/>
      <c r="BH1923" s="46">
        <f>IF(ISNUMBER(VLOOKUP($B1923,Stats!$A$2:$AA$19,2,FALSE))=FALSE,"",IF(ISNUMBER(Z1923),(Z1923-VLOOKUP($B1923,Stats!$A$2:$AA$19,8,FALSE))/VLOOKUP($B1923,Stats!$A$2:$AA$19,22,FALSE),""))</f>
        <v>-0.5145844845400992</v>
      </c>
      <c r="BI1923" s="46" t="str">
        <f>IF(ISNUMBER(VLOOKUP($B1923,Stats!$A$2:$AA$19,2,FALSE))=FALSE,"",IF(ISNUMBER(#REF!),(#REF!-VLOOKUP($B1923,Stats!$A$2:$AA$19,9,FALSE))/VLOOKUP($B1923,Stats!$A$2:$AA$19,23,FALSE),""))</f>
        <v/>
      </c>
      <c r="BJ1923" s="46" t="str">
        <f>IF(ISNUMBER(VLOOKUP($B1923,Stats!$A$2:$AA$19,2,FALSE))=FALSE,"",IF(ISNUMBER(#REF!),(#REF!-VLOOKUP($B1923,Stats!$A$2:$AA$19,10,FALSE))/VLOOKUP($B1923,Stats!$A$2:$AA$19,24,FALSE),""))</f>
        <v/>
      </c>
      <c r="BK1923" s="44">
        <f t="shared" si="394"/>
        <v>-0.28199258592179433</v>
      </c>
      <c r="BL1923" s="46" t="str">
        <f>IF(ISNUMBER(VLOOKUP($B1923,Stats!$A$2:$AA$19,2,FALSE))=FALSE,"",IF(ISNUMBER(#REF!),(#REF!-VLOOKUP($B1923,Stats!$A$2:$AA$19,11,FALSE))/VLOOKUP($B1923,Stats!$A$2:$AA$19,25,FALSE),""))</f>
        <v/>
      </c>
      <c r="BM1923" s="46" t="str">
        <f>IF(ISNUMBER(VLOOKUP($B1923,Stats!$A$2:$AA$19,2,FALSE))=FALSE,"",IF(ISNUMBER(AA1923),(AA1923-VLOOKUP($B1923,Stats!$A$2:$AA$19,12,FALSE))/VLOOKUP($B1923,Stats!$A$2:$AA$19,26,FALSE),""))</f>
        <v/>
      </c>
      <c r="BN1923" s="46" t="str">
        <f>IF(ISNUMBER(VLOOKUP($B1923,Stats!$A$2:$AA$19,2,FALSE))=FALSE,"",IF(ISNUMBER(#REF!),(#REF!-VLOOKUP($B1923,Stats!$A$2:$AA$19,13,FALSE))/VLOOKUP($B1923,Stats!$A$2:$AA$19,27,FALSE),""))</f>
        <v/>
      </c>
      <c r="BO1923" s="46" t="str">
        <f>IF(ISNUMBER(VLOOKUP($B1923,Stats!$A$2:$AA$19,2,FALSE))=FALSE,"",IF(ISNUMBER(#REF!),(#REF!-VLOOKUP($B1923,Stats!$A$2:$AA$19,14,FALSE))/VLOOKUP($B1923,Stats!$A$2:$AB$19,28,FALSE),""))</f>
        <v/>
      </c>
      <c r="BP1923" s="46"/>
      <c r="BQ1923" s="46">
        <f>IF(ISNUMBER(VLOOKUP($B1923,Stats!$A$2:$AA$19,2,FALSE))=FALSE,"",IF(ISNUMBER(BM1923),BM1923,(VLOOKUP($B1923,Stats!$A$2:$AT$19,46,FALSE)-VLOOKUP($B1923,Stats!$A$2:$AA$19,12,FALSE))/VLOOKUP($B1923,Stats!$A$2:$AA$19,26,FALSE)))</f>
        <v>-0.64096278450557098</v>
      </c>
      <c r="BR1923" s="51">
        <f t="shared" si="395"/>
        <v>-0.64096278450557098</v>
      </c>
      <c r="BS1923" s="32" t="str">
        <f t="shared" ref="BS1923:BS1986" si="404">IF(ISNUMBER(AZ1923),CONCATENATE(A1923,"_",B1923),"")</f>
        <v>16631_201504</v>
      </c>
      <c r="BT1923" s="53">
        <f t="shared" ref="BT1923:BT1986" si="405">IF(ISNUMBER(AZ1923),BD1923*$BD$1+BK1923*$BK$1+$BR$1*BR1923,"")</f>
        <v>-0.14887272082713202</v>
      </c>
    </row>
    <row r="1924" spans="1:72" x14ac:dyDescent="0.15">
      <c r="A1924" s="16">
        <v>16631</v>
      </c>
      <c r="B1924" s="17">
        <v>201505</v>
      </c>
      <c r="C1924" s="3">
        <v>0</v>
      </c>
      <c r="D1924" s="23">
        <v>8.5260004608647133E-3</v>
      </c>
      <c r="E1924" s="18">
        <v>6.070753959874318E-3</v>
      </c>
      <c r="F1924" s="24">
        <v>5</v>
      </c>
      <c r="G1924" s="24">
        <v>3</v>
      </c>
      <c r="H1924" s="20">
        <v>4.6665790474643924E-3</v>
      </c>
      <c r="I1924" s="20">
        <v>-4.9032242108658268E-3</v>
      </c>
      <c r="J1924" s="24">
        <v>5</v>
      </c>
      <c r="K1924" s="24">
        <v>2</v>
      </c>
      <c r="L1924" s="20">
        <v>9.9992308283978204E-3</v>
      </c>
      <c r="M1924" s="20">
        <v>-7.1434057915354954E-3</v>
      </c>
      <c r="N1924" s="19">
        <v>1.323</v>
      </c>
      <c r="O1924" s="19">
        <v>1.0235184898653875</v>
      </c>
      <c r="P1924" s="25">
        <v>42067</v>
      </c>
      <c r="Q1924" s="20">
        <v>-7.5585789871503994E-3</v>
      </c>
      <c r="R1924" s="25">
        <v>42069</v>
      </c>
      <c r="S1924" s="25">
        <f>IF(ISNUMBER(R1924),VLOOKUP(B1924,Index!$B$3:$AB$18,27,FALSE),"")</f>
        <v>42069</v>
      </c>
      <c r="T1924" s="25">
        <f>IF(ISNUMBER($R1924),VLOOKUP($B1924,Index!$B$21:$AB$36,27,FALSE),"")</f>
        <v>42069</v>
      </c>
      <c r="U1924" s="25">
        <f>IF(ISNUMBER($R1924),VLOOKUP($B1924,Index!$B$39:$AB$54,27,FALSE),"")</f>
        <v>42069</v>
      </c>
      <c r="W1924" s="18">
        <v>0.30693601659112968</v>
      </c>
      <c r="X1924" s="19">
        <v>0.625</v>
      </c>
      <c r="Y1924" s="18">
        <v>0.11518445776613569</v>
      </c>
      <c r="Z1924" s="19">
        <f t="shared" ref="Z1924:Z1987" si="406">IF(ISNUMBER(B1924),ABS(R1924-S1924),"")</f>
        <v>0</v>
      </c>
      <c r="AA1924" s="21">
        <v>1.1279898609724039</v>
      </c>
      <c r="AB1924" s="3">
        <v>0</v>
      </c>
      <c r="AC1924" s="18">
        <v>9.4209718280830232E-2</v>
      </c>
      <c r="AD1924" s="19">
        <v>0.390625</v>
      </c>
      <c r="AE1924" s="18">
        <v>1.3267459310878695E-2</v>
      </c>
      <c r="AF1924" s="19">
        <f t="shared" ref="AF1924:AF1987" si="407">IF(ISNUMBER(B1924),(ABS(R1924-S1924))^2,"")</f>
        <v>0</v>
      </c>
      <c r="AG1924" s="21">
        <v>1.2723611264565431</v>
      </c>
      <c r="AH1924" s="3">
        <v>0</v>
      </c>
      <c r="AK1924" t="str">
        <f t="shared" si="402"/>
        <v/>
      </c>
      <c r="AL1924" t="str">
        <f t="shared" si="402"/>
        <v/>
      </c>
      <c r="AM1924" t="str">
        <f t="shared" si="402"/>
        <v/>
      </c>
      <c r="AN1924" t="str">
        <f t="shared" si="402"/>
        <v/>
      </c>
      <c r="AO1924" t="str">
        <f t="shared" si="402"/>
        <v/>
      </c>
      <c r="AP1924" t="str">
        <f t="shared" si="402"/>
        <v/>
      </c>
      <c r="AQ1924" t="str">
        <f t="shared" si="402"/>
        <v/>
      </c>
      <c r="AR1924" t="str">
        <f t="shared" si="402"/>
        <v/>
      </c>
      <c r="AS1924" t="str">
        <f t="shared" si="402"/>
        <v/>
      </c>
      <c r="AT1924" t="str">
        <f t="shared" si="402"/>
        <v/>
      </c>
      <c r="AU1924" t="str">
        <f t="shared" si="402"/>
        <v/>
      </c>
      <c r="AV1924">
        <f t="shared" si="402"/>
        <v>1.1279898609724039</v>
      </c>
      <c r="AW1924" t="str">
        <f t="shared" si="402"/>
        <v/>
      </c>
      <c r="AX1924" t="str">
        <f t="shared" si="402"/>
        <v/>
      </c>
      <c r="AZ1924" s="46">
        <f>IF(ISNUMBER(VLOOKUP($B1924,Stats!$A$2:$AA$19,2,FALSE))=FALSE,"",IF(ISNUMBER(W1924),(W1924-VLOOKUP($B1924,Stats!$A$2:$AA$19,2,FALSE))/VLOOKUP($B1924,Stats!$A$2:$AA$19,16,FALSE),""))</f>
        <v>2.4326817583720739E-2</v>
      </c>
      <c r="BA1924" s="46">
        <f>IF(ISNUMBER(VLOOKUP($B1924,Stats!$A$2:$AA$19,2,FALSE))=FALSE,"",IF(ISNUMBER(X1924),(X1924-VLOOKUP($B1924,Stats!$A$2:$AA$19,3,FALSE))/VLOOKUP($B1924,Stats!$A$2:$AA$19,17,FALSE),""))</f>
        <v>0.35311991189560649</v>
      </c>
      <c r="BB1924" s="46"/>
      <c r="BC1924" s="46"/>
      <c r="BD1924" s="44">
        <f t="shared" si="403"/>
        <v>0.18872336473966361</v>
      </c>
      <c r="BE1924" s="46">
        <f>IF(ISNUMBER(VLOOKUP($B1924,Stats!$A$2:$AA$19,2,FALSE))=FALSE,"",IF(ISNUMBER(Y1924),(Y1924-VLOOKUP($B1924,Stats!$A$2:$AA$19,5,FALSE))/VLOOKUP($B1924,Stats!$A$2:$AA$19,19,FALSE),""))</f>
        <v>-0.48294696646272384</v>
      </c>
      <c r="BF1924" s="46"/>
      <c r="BG1924" s="46"/>
      <c r="BH1924" s="46">
        <f>IF(ISNUMBER(VLOOKUP($B1924,Stats!$A$2:$AA$19,2,FALSE))=FALSE,"",IF(ISNUMBER(Z1924),(Z1924-VLOOKUP($B1924,Stats!$A$2:$AA$19,8,FALSE))/VLOOKUP($B1924,Stats!$A$2:$AA$19,22,FALSE),""))</f>
        <v>-0.59810804423176478</v>
      </c>
      <c r="BI1924" s="46" t="str">
        <f>IF(ISNUMBER(VLOOKUP($B1924,Stats!$A$2:$AA$19,2,FALSE))=FALSE,"",IF(ISNUMBER(#REF!),(#REF!-VLOOKUP($B1924,Stats!$A$2:$AA$19,9,FALSE))/VLOOKUP($B1924,Stats!$A$2:$AA$19,23,FALSE),""))</f>
        <v/>
      </c>
      <c r="BJ1924" s="46" t="str">
        <f>IF(ISNUMBER(VLOOKUP($B1924,Stats!$A$2:$AA$19,2,FALSE))=FALSE,"",IF(ISNUMBER(#REF!),(#REF!-VLOOKUP($B1924,Stats!$A$2:$AA$19,10,FALSE))/VLOOKUP($B1924,Stats!$A$2:$AA$19,24,FALSE),""))</f>
        <v/>
      </c>
      <c r="BK1924" s="44">
        <f t="shared" si="394"/>
        <v>0.15863046325437721</v>
      </c>
      <c r="BL1924" s="46" t="str">
        <f>IF(ISNUMBER(VLOOKUP($B1924,Stats!$A$2:$AA$19,2,FALSE))=FALSE,"",IF(ISNUMBER(#REF!),(#REF!-VLOOKUP($B1924,Stats!$A$2:$AA$19,11,FALSE))/VLOOKUP($B1924,Stats!$A$2:$AA$19,25,FALSE),""))</f>
        <v/>
      </c>
      <c r="BM1924" s="46">
        <f>IF(ISNUMBER(VLOOKUP($B1924,Stats!$A$2:$AA$19,2,FALSE))=FALSE,"",IF(ISNUMBER(AA1924),(AA1924-VLOOKUP($B1924,Stats!$A$2:$AA$19,12,FALSE))/VLOOKUP($B1924,Stats!$A$2:$AA$19,26,FALSE),""))</f>
        <v>-0.30263253104226245</v>
      </c>
      <c r="BN1924" s="46" t="str">
        <f>IF(ISNUMBER(VLOOKUP($B1924,Stats!$A$2:$AA$19,2,FALSE))=FALSE,"",IF(ISNUMBER(#REF!),(#REF!-VLOOKUP($B1924,Stats!$A$2:$AA$19,13,FALSE))/VLOOKUP($B1924,Stats!$A$2:$AA$19,27,FALSE),""))</f>
        <v/>
      </c>
      <c r="BO1924" s="46" t="str">
        <f>IF(ISNUMBER(VLOOKUP($B1924,Stats!$A$2:$AA$19,2,FALSE))=FALSE,"",IF(ISNUMBER(#REF!),(#REF!-VLOOKUP($B1924,Stats!$A$2:$AA$19,14,FALSE))/VLOOKUP($B1924,Stats!$A$2:$AB$19,28,FALSE),""))</f>
        <v/>
      </c>
      <c r="BP1924" s="46"/>
      <c r="BQ1924" s="46">
        <f>IF(ISNUMBER(VLOOKUP($B1924,Stats!$A$2:$AA$19,2,FALSE))=FALSE,"",IF(ISNUMBER(BM1924),BM1924,(VLOOKUP($B1924,Stats!$A$2:$AT$19,46,FALSE)-VLOOKUP($B1924,Stats!$A$2:$AA$19,12,FALSE))/VLOOKUP($B1924,Stats!$A$2:$AA$19,26,FALSE)))</f>
        <v>-0.30263253104226245</v>
      </c>
      <c r="BR1924" s="51">
        <f t="shared" si="395"/>
        <v>-0.30263253104226245</v>
      </c>
      <c r="BS1924" s="32" t="str">
        <f t="shared" si="404"/>
        <v>16631_201505</v>
      </c>
      <c r="BT1924" s="53">
        <f t="shared" si="405"/>
        <v>7.2396444692106571E-2</v>
      </c>
    </row>
    <row r="1925" spans="1:72" x14ac:dyDescent="0.15">
      <c r="A1925" s="16">
        <v>16631</v>
      </c>
      <c r="B1925" s="17">
        <v>201506</v>
      </c>
      <c r="C1925" s="3">
        <v>0</v>
      </c>
      <c r="D1925" s="23">
        <v>3.6938309215536869E-2</v>
      </c>
      <c r="E1925" s="18">
        <v>3.3448477499035513E-3</v>
      </c>
      <c r="F1925" s="24">
        <v>8</v>
      </c>
      <c r="G1925" s="24">
        <v>2</v>
      </c>
      <c r="H1925" s="20">
        <v>4.6975136895274494E-3</v>
      </c>
      <c r="I1925" s="20">
        <v>-5.9585144856244554E-4</v>
      </c>
      <c r="J1925" s="24">
        <v>4</v>
      </c>
      <c r="K1925" s="24">
        <v>1</v>
      </c>
      <c r="L1925" s="20">
        <v>9.423378954453554E-3</v>
      </c>
      <c r="M1925" s="20">
        <v>-7.4968138541131601E-4</v>
      </c>
      <c r="N1925" s="19">
        <v>1.3614999999999999</v>
      </c>
      <c r="O1925" s="19">
        <v>1.0278574664049525</v>
      </c>
      <c r="P1925" s="25">
        <v>42083</v>
      </c>
      <c r="Q1925" s="20">
        <v>-7.4968138541131601E-4</v>
      </c>
      <c r="R1925" s="25">
        <v>42075</v>
      </c>
      <c r="S1925" s="25">
        <f>IF(ISNUMBER(R1925),VLOOKUP(B1925,Index!$B$3:$AB$18,27,FALSE),"")</f>
        <v>42073</v>
      </c>
      <c r="T1925" s="25">
        <f>IF(ISNUMBER($R1925),VLOOKUP($B1925,Index!$B$21:$AB$36,27,FALSE),"")</f>
        <v>42075</v>
      </c>
      <c r="U1925" s="25">
        <f>IF(ISNUMBER($R1925),VLOOKUP($B1925,Index!$B$39:$AB$54,27,FALSE),"")</f>
        <v>42075</v>
      </c>
      <c r="W1925" s="18">
        <v>1.1081492764661061</v>
      </c>
      <c r="X1925" s="19">
        <v>0.8</v>
      </c>
      <c r="Y1925" s="18">
        <v>6.3464023897106828E-2</v>
      </c>
      <c r="Z1925" s="19">
        <f t="shared" si="406"/>
        <v>2</v>
      </c>
      <c r="AA1925" s="21">
        <v>49.272010662597019</v>
      </c>
      <c r="AB1925" s="3">
        <v>0</v>
      </c>
      <c r="AC1925" s="18">
        <v>1.2279948189323544</v>
      </c>
      <c r="AD1925" s="19">
        <v>0.64000000000000012</v>
      </c>
      <c r="AE1925" s="18">
        <v>4.0276823292125464E-3</v>
      </c>
      <c r="AF1925" s="19">
        <f t="shared" si="407"/>
        <v>4</v>
      </c>
      <c r="AG1925" s="21">
        <v>2427.7310347350744</v>
      </c>
      <c r="AH1925" s="3">
        <v>0</v>
      </c>
      <c r="AK1925" t="str">
        <f t="shared" si="402"/>
        <v/>
      </c>
      <c r="AL1925" t="str">
        <f t="shared" si="402"/>
        <v/>
      </c>
      <c r="AM1925" t="str">
        <f t="shared" si="402"/>
        <v/>
      </c>
      <c r="AN1925" t="str">
        <f t="shared" si="402"/>
        <v/>
      </c>
      <c r="AO1925" t="str">
        <f t="shared" si="402"/>
        <v/>
      </c>
      <c r="AP1925" t="str">
        <f t="shared" si="402"/>
        <v/>
      </c>
      <c r="AQ1925" t="str">
        <f t="shared" si="402"/>
        <v/>
      </c>
      <c r="AR1925" t="str">
        <f t="shared" si="402"/>
        <v/>
      </c>
      <c r="AS1925" t="str">
        <f t="shared" si="402"/>
        <v/>
      </c>
      <c r="AT1925" t="str">
        <f t="shared" si="402"/>
        <v/>
      </c>
      <c r="AU1925" t="str">
        <f t="shared" si="402"/>
        <v/>
      </c>
      <c r="AV1925" t="str">
        <f t="shared" si="402"/>
        <v/>
      </c>
      <c r="AW1925">
        <f t="shared" si="402"/>
        <v>49.272010662597019</v>
      </c>
      <c r="AX1925" t="str">
        <f t="shared" si="402"/>
        <v/>
      </c>
      <c r="AZ1925" s="46">
        <f>IF(ISNUMBER(VLOOKUP($B1925,Stats!$A$2:$AA$19,2,FALSE))=FALSE,"",IF(ISNUMBER(W1925),(W1925-VLOOKUP($B1925,Stats!$A$2:$AA$19,2,FALSE))/VLOOKUP($B1925,Stats!$A$2:$AA$19,16,FALSE),""))</f>
        <v>-0.66125818804557934</v>
      </c>
      <c r="BA1925" s="46">
        <f>IF(ISNUMBER(VLOOKUP($B1925,Stats!$A$2:$AA$19,2,FALSE))=FALSE,"",IF(ISNUMBER(X1925),(X1925-VLOOKUP($B1925,Stats!$A$2:$AA$19,3,FALSE))/VLOOKUP($B1925,Stats!$A$2:$AA$19,17,FALSE),""))</f>
        <v>-3.4963065069354378E-2</v>
      </c>
      <c r="BB1925" s="46"/>
      <c r="BC1925" s="46"/>
      <c r="BD1925" s="44">
        <f t="shared" si="403"/>
        <v>-0.34811062655746688</v>
      </c>
      <c r="BE1925" s="46">
        <f>IF(ISNUMBER(VLOOKUP($B1925,Stats!$A$2:$AA$19,2,FALSE))=FALSE,"",IF(ISNUMBER(Y1925),(Y1925-VLOOKUP($B1925,Stats!$A$2:$AA$19,5,FALSE))/VLOOKUP($B1925,Stats!$A$2:$AA$19,19,FALSE),""))</f>
        <v>-0.84681496066361361</v>
      </c>
      <c r="BF1925" s="46"/>
      <c r="BG1925" s="46"/>
      <c r="BH1925" s="46">
        <f>IF(ISNUMBER(VLOOKUP($B1925,Stats!$A$2:$AA$19,2,FALSE))=FALSE,"",IF(ISNUMBER(Z1925),(Z1925-VLOOKUP($B1925,Stats!$A$2:$AA$19,8,FALSE))/VLOOKUP($B1925,Stats!$A$2:$AA$19,22,FALSE),""))</f>
        <v>-0.44132796508511463</v>
      </c>
      <c r="BI1925" s="46" t="str">
        <f>IF(ISNUMBER(VLOOKUP($B1925,Stats!$A$2:$AA$19,2,FALSE))=FALSE,"",IF(ISNUMBER(#REF!),(#REF!-VLOOKUP($B1925,Stats!$A$2:$AA$19,9,FALSE))/VLOOKUP($B1925,Stats!$A$2:$AA$19,23,FALSE),""))</f>
        <v/>
      </c>
      <c r="BJ1925" s="46" t="str">
        <f>IF(ISNUMBER(VLOOKUP($B1925,Stats!$A$2:$AA$19,2,FALSE))=FALSE,"",IF(ISNUMBER(#REF!),(#REF!-VLOOKUP($B1925,Stats!$A$2:$AA$19,10,FALSE))/VLOOKUP($B1925,Stats!$A$2:$AA$19,24,FALSE),""))</f>
        <v/>
      </c>
      <c r="BK1925" s="44">
        <f t="shared" ref="BK1925:BK1988" si="408">IF(ISNUMBER(AZ1925),(MAX(-3,MIN(3,SUM(0,-BE1925)))*$BE$1+MAX(-3,MIN(3,SUM(0,-BF1925)))*$BF$1+$BG$1*MAX(-3,MIN(3,SUM(0,-BG1925)))+$BH$1*MAX(-3,MIN(3,SUM(0,BH1925)))+$BI$1*MAX(-3,MIN(3,SUM(0,BI1925)))+$BJ$1*MAX(-3,MIN(3,SUM(0,BJ1925)))),"")</f>
        <v>0.46037208293899512</v>
      </c>
      <c r="BL1925" s="46" t="str">
        <f>IF(ISNUMBER(VLOOKUP($B1925,Stats!$A$2:$AA$19,2,FALSE))=FALSE,"",IF(ISNUMBER(#REF!),(#REF!-VLOOKUP($B1925,Stats!$A$2:$AA$19,11,FALSE))/VLOOKUP($B1925,Stats!$A$2:$AA$19,25,FALSE),""))</f>
        <v/>
      </c>
      <c r="BM1925" s="46">
        <f>IF(ISNUMBER(VLOOKUP($B1925,Stats!$A$2:$AA$19,2,FALSE))=FALSE,"",IF(ISNUMBER(AA1925),(AA1925-VLOOKUP($B1925,Stats!$A$2:$AA$19,12,FALSE))/VLOOKUP($B1925,Stats!$A$2:$AA$19,26,FALSE),""))</f>
        <v>-2.522091864944008E-4</v>
      </c>
      <c r="BN1925" s="46" t="str">
        <f>IF(ISNUMBER(VLOOKUP($B1925,Stats!$A$2:$AA$19,2,FALSE))=FALSE,"",IF(ISNUMBER(#REF!),(#REF!-VLOOKUP($B1925,Stats!$A$2:$AA$19,13,FALSE))/VLOOKUP($B1925,Stats!$A$2:$AA$19,27,FALSE),""))</f>
        <v/>
      </c>
      <c r="BO1925" s="46" t="str">
        <f>IF(ISNUMBER(VLOOKUP($B1925,Stats!$A$2:$AA$19,2,FALSE))=FALSE,"",IF(ISNUMBER(#REF!),(#REF!-VLOOKUP($B1925,Stats!$A$2:$AA$19,14,FALSE))/VLOOKUP($B1925,Stats!$A$2:$AB$19,28,FALSE),""))</f>
        <v/>
      </c>
      <c r="BP1925" s="46"/>
      <c r="BQ1925" s="46">
        <f>IF(ISNUMBER(VLOOKUP($B1925,Stats!$A$2:$AA$19,2,FALSE))=FALSE,"",IF(ISNUMBER(BM1925),BM1925,(VLOOKUP($B1925,Stats!$A$2:$AT$19,46,FALSE)-VLOOKUP($B1925,Stats!$A$2:$AA$19,12,FALSE))/VLOOKUP($B1925,Stats!$A$2:$AA$19,26,FALSE)))</f>
        <v>-2.522091864944008E-4</v>
      </c>
      <c r="BR1925" s="51">
        <f t="shared" si="395"/>
        <v>-2.522091864944008E-4</v>
      </c>
      <c r="BS1925" s="32" t="str">
        <f t="shared" si="404"/>
        <v>16631_201506</v>
      </c>
      <c r="BT1925" s="53">
        <f t="shared" si="405"/>
        <v>0.20655068261460482</v>
      </c>
    </row>
    <row r="1926" spans="1:72" x14ac:dyDescent="0.15">
      <c r="A1926" s="16">
        <v>16631</v>
      </c>
      <c r="B1926" s="17">
        <v>201507</v>
      </c>
      <c r="C1926" s="3">
        <v>0</v>
      </c>
      <c r="D1926" s="23">
        <v>6.9775982372384249E-3</v>
      </c>
      <c r="E1926" s="18">
        <v>6.4184671679077239E-3</v>
      </c>
      <c r="F1926" s="24">
        <v>3</v>
      </c>
      <c r="G1926" s="24">
        <v>2</v>
      </c>
      <c r="H1926" s="20">
        <v>5.4108824177282093E-3</v>
      </c>
      <c r="I1926" s="20">
        <v>-4.5961099979878184E-3</v>
      </c>
      <c r="J1926" s="24">
        <v>2</v>
      </c>
      <c r="K1926" s="24">
        <v>2</v>
      </c>
      <c r="L1926" s="20">
        <v>9.0341535071611911E-3</v>
      </c>
      <c r="M1926" s="20">
        <v>-5.3343076360979902E-3</v>
      </c>
      <c r="N1926" s="19">
        <v>1.3737999999999999</v>
      </c>
      <c r="O1926" s="19">
        <v>1</v>
      </c>
      <c r="P1926" s="25">
        <v>42086</v>
      </c>
      <c r="Q1926" s="20">
        <v>-9.1716407046148474E-3</v>
      </c>
      <c r="R1926" s="25">
        <v>42088</v>
      </c>
      <c r="S1926" s="25">
        <f>IF(ISNUMBER(R1926),VLOOKUP(B1926,Index!$B$3:$AB$18,27,FALSE),"")</f>
        <v>42088</v>
      </c>
      <c r="T1926" s="25">
        <f>IF(ISNUMBER($R1926),VLOOKUP($B1926,Index!$B$21:$AB$36,27,FALSE),"")</f>
        <v>42089</v>
      </c>
      <c r="U1926" s="25">
        <f>IF(ISNUMBER($R1926),VLOOKUP($B1926,Index!$B$39:$AB$54,27,FALSE),"")</f>
        <v>42089</v>
      </c>
      <c r="W1926" s="18">
        <v>0.50238707308116659</v>
      </c>
      <c r="X1926" s="19">
        <v>0.6</v>
      </c>
      <c r="Y1926" s="18">
        <v>0.12178185202559282</v>
      </c>
      <c r="Z1926" s="19">
        <f t="shared" si="406"/>
        <v>0</v>
      </c>
      <c r="AA1926" s="21">
        <v>0.7607797189141462</v>
      </c>
      <c r="AB1926" s="3">
        <v>0</v>
      </c>
      <c r="AC1926" s="18">
        <v>0.25239277119906139</v>
      </c>
      <c r="AD1926" s="19">
        <v>0.36</v>
      </c>
      <c r="AE1926" s="18">
        <v>1.4830819482783385E-2</v>
      </c>
      <c r="AF1926" s="19">
        <f t="shared" si="407"/>
        <v>0</v>
      </c>
      <c r="AG1926" s="21">
        <v>0.57878578071108733</v>
      </c>
      <c r="AH1926" s="3">
        <v>0</v>
      </c>
      <c r="AK1926" t="str">
        <f t="shared" si="402"/>
        <v/>
      </c>
      <c r="AL1926" t="str">
        <f t="shared" si="402"/>
        <v/>
      </c>
      <c r="AM1926" t="str">
        <f t="shared" si="402"/>
        <v/>
      </c>
      <c r="AN1926" t="str">
        <f t="shared" si="402"/>
        <v/>
      </c>
      <c r="AO1926" t="str">
        <f t="shared" si="402"/>
        <v/>
      </c>
      <c r="AP1926" t="str">
        <f t="shared" si="402"/>
        <v/>
      </c>
      <c r="AQ1926" t="str">
        <f t="shared" si="402"/>
        <v/>
      </c>
      <c r="AR1926" t="str">
        <f t="shared" si="402"/>
        <v/>
      </c>
      <c r="AS1926" t="str">
        <f t="shared" si="402"/>
        <v/>
      </c>
      <c r="AT1926" t="str">
        <f t="shared" si="402"/>
        <v/>
      </c>
      <c r="AU1926" t="str">
        <f t="shared" si="402"/>
        <v/>
      </c>
      <c r="AV1926" t="str">
        <f t="shared" si="402"/>
        <v/>
      </c>
      <c r="AW1926" t="str">
        <f t="shared" si="402"/>
        <v/>
      </c>
      <c r="AX1926">
        <f t="shared" si="402"/>
        <v>0.7607797189141462</v>
      </c>
      <c r="AZ1926" s="46">
        <f>IF(ISNUMBER(VLOOKUP($B1926,Stats!$A$2:$AA$19,2,FALSE))=FALSE,"",IF(ISNUMBER(W1926),(W1926-VLOOKUP($B1926,Stats!$A$2:$AA$19,2,FALSE))/VLOOKUP($B1926,Stats!$A$2:$AA$19,16,FALSE),""))</f>
        <v>-0.41394376211717798</v>
      </c>
      <c r="BA1926" s="46">
        <f>IF(ISNUMBER(VLOOKUP($B1926,Stats!$A$2:$AA$19,2,FALSE))=FALSE,"",IF(ISNUMBER(X1926),(X1926-VLOOKUP($B1926,Stats!$A$2:$AA$19,3,FALSE))/VLOOKUP($B1926,Stats!$A$2:$AA$19,17,FALSE),""))</f>
        <v>-0.37879956534795695</v>
      </c>
      <c r="BB1926" s="46"/>
      <c r="BC1926" s="46"/>
      <c r="BD1926" s="44">
        <f t="shared" si="403"/>
        <v>-0.39637166373256749</v>
      </c>
      <c r="BE1926" s="46">
        <f>IF(ISNUMBER(VLOOKUP($B1926,Stats!$A$2:$AA$19,2,FALSE))=FALSE,"",IF(ISNUMBER(Y1926),(Y1926-VLOOKUP($B1926,Stats!$A$2:$AA$19,5,FALSE))/VLOOKUP($B1926,Stats!$A$2:$AA$19,19,FALSE),""))</f>
        <v>-0.43438708196580755</v>
      </c>
      <c r="BF1926" s="46"/>
      <c r="BG1926" s="46"/>
      <c r="BH1926" s="46">
        <f>IF(ISNUMBER(VLOOKUP($B1926,Stats!$A$2:$AA$19,2,FALSE))=FALSE,"",IF(ISNUMBER(Z1926),(Z1926-VLOOKUP($B1926,Stats!$A$2:$AA$19,8,FALSE))/VLOOKUP($B1926,Stats!$A$2:$AA$19,22,FALSE),""))</f>
        <v>-1.8934091891845408</v>
      </c>
      <c r="BI1926" s="46" t="str">
        <f>IF(ISNUMBER(VLOOKUP($B1926,Stats!$A$2:$AA$19,2,FALSE))=FALSE,"",IF(ISNUMBER(#REF!),(#REF!-VLOOKUP($B1926,Stats!$A$2:$AA$19,9,FALSE))/VLOOKUP($B1926,Stats!$A$2:$AA$19,23,FALSE),""))</f>
        <v/>
      </c>
      <c r="BJ1926" s="46" t="str">
        <f>IF(ISNUMBER(VLOOKUP($B1926,Stats!$A$2:$AA$19,2,FALSE))=FALSE,"",IF(ISNUMBER(#REF!),(#REF!-VLOOKUP($B1926,Stats!$A$2:$AA$19,10,FALSE))/VLOOKUP($B1926,Stats!$A$2:$AA$19,24,FALSE),""))</f>
        <v/>
      </c>
      <c r="BK1926" s="44">
        <f t="shared" si="408"/>
        <v>-0.26395179937929691</v>
      </c>
      <c r="BL1926" s="46" t="str">
        <f>IF(ISNUMBER(VLOOKUP($B1926,Stats!$A$2:$AA$19,2,FALSE))=FALSE,"",IF(ISNUMBER(#REF!),(#REF!-VLOOKUP($B1926,Stats!$A$2:$AA$19,11,FALSE))/VLOOKUP($B1926,Stats!$A$2:$AA$19,25,FALSE),""))</f>
        <v/>
      </c>
      <c r="BM1926" s="46">
        <f>IF(ISNUMBER(VLOOKUP($B1926,Stats!$A$2:$AA$19,2,FALSE))=FALSE,"",IF(ISNUMBER(AA1926),(AA1926-VLOOKUP($B1926,Stats!$A$2:$AA$19,12,FALSE))/VLOOKUP($B1926,Stats!$A$2:$AA$19,26,FALSE),""))</f>
        <v>-0.42829001060196681</v>
      </c>
      <c r="BN1926" s="46" t="str">
        <f>IF(ISNUMBER(VLOOKUP($B1926,Stats!$A$2:$AA$19,2,FALSE))=FALSE,"",IF(ISNUMBER(#REF!),(#REF!-VLOOKUP($B1926,Stats!$A$2:$AA$19,13,FALSE))/VLOOKUP($B1926,Stats!$A$2:$AA$19,27,FALSE),""))</f>
        <v/>
      </c>
      <c r="BO1926" s="46" t="str">
        <f>IF(ISNUMBER(VLOOKUP($B1926,Stats!$A$2:$AA$19,2,FALSE))=FALSE,"",IF(ISNUMBER(#REF!),(#REF!-VLOOKUP($B1926,Stats!$A$2:$AA$19,14,FALSE))/VLOOKUP($B1926,Stats!$A$2:$AB$19,28,FALSE),""))</f>
        <v/>
      </c>
      <c r="BP1926" s="46"/>
      <c r="BQ1926" s="46">
        <f>IF(ISNUMBER(VLOOKUP($B1926,Stats!$A$2:$AA$19,2,FALSE))=FALSE,"",IF(ISNUMBER(BM1926),BM1926,(VLOOKUP($B1926,Stats!$A$2:$AT$19,46,FALSE)-VLOOKUP($B1926,Stats!$A$2:$AA$19,12,FALSE))/VLOOKUP($B1926,Stats!$A$2:$AA$19,26,FALSE)))</f>
        <v>-0.42829001060196681</v>
      </c>
      <c r="BR1926" s="51">
        <f t="shared" ref="BR1926:BR1989" si="409">IF(ISNUMBER(AZ1926),MAX(-3,MIN(3,SUM(0,BQ1926)))*$BM$1+$BN$1*MAX(-3,MIN(3,SUM(0,BN1926)))+$BO$1*MAX(-3,MIN(3,SUM(0,BO1926))),"")</f>
        <v>-0.42829001060196681</v>
      </c>
      <c r="BS1926" s="32" t="str">
        <f t="shared" si="404"/>
        <v>16631_201507</v>
      </c>
      <c r="BT1926" s="53">
        <f t="shared" si="405"/>
        <v>-0.32330341449448502</v>
      </c>
    </row>
    <row r="1927" spans="1:72" x14ac:dyDescent="0.15">
      <c r="S1927" t="str">
        <f>IF(ISNUMBER(R1927),VLOOKUP(B1927,Index!$B$3:$AB$18,27,FALSE),"")</f>
        <v/>
      </c>
      <c r="T1927" t="str">
        <f>IF(ISNUMBER($R1927),VLOOKUP($B1927,Index!$B$21:$AB$36,27,FALSE),"")</f>
        <v/>
      </c>
      <c r="U1927" t="str">
        <f>IF(ISNUMBER($R1927),VLOOKUP($B1927,Index!$B$39:$AB$54,27,FALSE),"")</f>
        <v/>
      </c>
      <c r="Z1927" t="str">
        <f t="shared" si="406"/>
        <v/>
      </c>
      <c r="AA1927" t="s">
        <v>25</v>
      </c>
      <c r="AF1927" t="str">
        <f t="shared" si="407"/>
        <v/>
      </c>
      <c r="AG1927" t="s">
        <v>25</v>
      </c>
      <c r="AK1927" t="str">
        <f t="shared" si="402"/>
        <v/>
      </c>
      <c r="AL1927" t="str">
        <f t="shared" si="402"/>
        <v/>
      </c>
      <c r="AM1927" t="str">
        <f t="shared" si="402"/>
        <v/>
      </c>
      <c r="AN1927" t="str">
        <f t="shared" si="402"/>
        <v/>
      </c>
      <c r="AO1927" t="str">
        <f t="shared" si="402"/>
        <v/>
      </c>
      <c r="AP1927" t="str">
        <f t="shared" si="402"/>
        <v/>
      </c>
      <c r="AQ1927" t="str">
        <f t="shared" si="402"/>
        <v/>
      </c>
      <c r="AR1927" t="str">
        <f t="shared" si="402"/>
        <v/>
      </c>
      <c r="AS1927" t="str">
        <f t="shared" si="402"/>
        <v/>
      </c>
      <c r="AT1927" t="str">
        <f t="shared" si="402"/>
        <v/>
      </c>
      <c r="AU1927" t="str">
        <f t="shared" si="402"/>
        <v/>
      </c>
      <c r="AV1927" t="str">
        <f t="shared" si="402"/>
        <v/>
      </c>
      <c r="AW1927" t="str">
        <f t="shared" si="402"/>
        <v/>
      </c>
      <c r="AX1927" t="str">
        <f t="shared" si="402"/>
        <v/>
      </c>
      <c r="AZ1927" s="46" t="str">
        <f>IF(ISNUMBER(VLOOKUP($B1927,Stats!$A$2:$AA$19,2,FALSE))=FALSE,"",IF(ISNUMBER(W1927),(W1927-VLOOKUP($B1927,Stats!$A$2:$AA$19,2,FALSE))/VLOOKUP($B1927,Stats!$A$2:$AA$19,16,FALSE),""))</f>
        <v/>
      </c>
      <c r="BA1927" s="46" t="str">
        <f>IF(ISNUMBER(VLOOKUP($B1927,Stats!$A$2:$AA$19,2,FALSE))=FALSE,"",IF(ISNUMBER(X1927),(X1927-VLOOKUP($B1927,Stats!$A$2:$AA$19,3,FALSE))/VLOOKUP($B1927,Stats!$A$2:$AA$19,17,FALSE),""))</f>
        <v/>
      </c>
      <c r="BB1927" s="46"/>
      <c r="BC1927" s="46"/>
      <c r="BD1927" s="44" t="str">
        <f t="shared" si="403"/>
        <v/>
      </c>
      <c r="BE1927" s="46" t="str">
        <f>IF(ISNUMBER(VLOOKUP($B1927,Stats!$A$2:$AA$19,2,FALSE))=FALSE,"",IF(ISNUMBER(Y1927),(Y1927-VLOOKUP($B1927,Stats!$A$2:$AA$19,5,FALSE))/VLOOKUP($B1927,Stats!$A$2:$AA$19,19,FALSE),""))</f>
        <v/>
      </c>
      <c r="BF1927" s="46"/>
      <c r="BG1927" s="46"/>
      <c r="BH1927" s="46" t="str">
        <f>IF(ISNUMBER(VLOOKUP($B1927,Stats!$A$2:$AA$19,2,FALSE))=FALSE,"",IF(ISNUMBER(Z1927),(Z1927-VLOOKUP($B1927,Stats!$A$2:$AA$19,8,FALSE))/VLOOKUP($B1927,Stats!$A$2:$AA$19,22,FALSE),""))</f>
        <v/>
      </c>
      <c r="BI1927" s="46" t="str">
        <f>IF(ISNUMBER(VLOOKUP($B1927,Stats!$A$2:$AA$19,2,FALSE))=FALSE,"",IF(ISNUMBER(#REF!),(#REF!-VLOOKUP($B1927,Stats!$A$2:$AA$19,9,FALSE))/VLOOKUP($B1927,Stats!$A$2:$AA$19,23,FALSE),""))</f>
        <v/>
      </c>
      <c r="BJ1927" s="46" t="str">
        <f>IF(ISNUMBER(VLOOKUP($B1927,Stats!$A$2:$AA$19,2,FALSE))=FALSE,"",IF(ISNUMBER(#REF!),(#REF!-VLOOKUP($B1927,Stats!$A$2:$AA$19,10,FALSE))/VLOOKUP($B1927,Stats!$A$2:$AA$19,24,FALSE),""))</f>
        <v/>
      </c>
      <c r="BK1927" s="44" t="str">
        <f t="shared" si="408"/>
        <v/>
      </c>
      <c r="BL1927" s="46" t="str">
        <f>IF(ISNUMBER(VLOOKUP($B1927,Stats!$A$2:$AA$19,2,FALSE))=FALSE,"",IF(ISNUMBER(#REF!),(#REF!-VLOOKUP($B1927,Stats!$A$2:$AA$19,11,FALSE))/VLOOKUP($B1927,Stats!$A$2:$AA$19,25,FALSE),""))</f>
        <v/>
      </c>
      <c r="BM1927" s="46" t="str">
        <f>IF(ISNUMBER(VLOOKUP($B1927,Stats!$A$2:$AA$19,2,FALSE))=FALSE,"",IF(ISNUMBER(AA1927),(AA1927-VLOOKUP($B1927,Stats!$A$2:$AA$19,12,FALSE))/VLOOKUP($B1927,Stats!$A$2:$AA$19,26,FALSE),""))</f>
        <v/>
      </c>
      <c r="BN1927" s="46" t="str">
        <f>IF(ISNUMBER(VLOOKUP($B1927,Stats!$A$2:$AA$19,2,FALSE))=FALSE,"",IF(ISNUMBER(#REF!),(#REF!-VLOOKUP($B1927,Stats!$A$2:$AA$19,13,FALSE))/VLOOKUP($B1927,Stats!$A$2:$AA$19,27,FALSE),""))</f>
        <v/>
      </c>
      <c r="BO1927" s="46" t="str">
        <f>IF(ISNUMBER(VLOOKUP($B1927,Stats!$A$2:$AA$19,2,FALSE))=FALSE,"",IF(ISNUMBER(#REF!),(#REF!-VLOOKUP($B1927,Stats!$A$2:$AA$19,14,FALSE))/VLOOKUP($B1927,Stats!$A$2:$AB$19,28,FALSE),""))</f>
        <v/>
      </c>
      <c r="BP1927" s="46"/>
      <c r="BQ1927" s="46" t="str">
        <f>IF(ISNUMBER(VLOOKUP($B1927,Stats!$A$2:$AA$19,2,FALSE))=FALSE,"",IF(ISNUMBER(BM1927),BM1927,(VLOOKUP($B1927,Stats!$A$2:$AT$19,46,FALSE)-VLOOKUP($B1927,Stats!$A$2:$AA$19,12,FALSE))/VLOOKUP($B1927,Stats!$A$2:$AA$19,26,FALSE)))</f>
        <v/>
      </c>
      <c r="BR1927" s="51" t="str">
        <f t="shared" si="409"/>
        <v/>
      </c>
      <c r="BS1927" s="32" t="str">
        <f t="shared" si="404"/>
        <v/>
      </c>
      <c r="BT1927" s="53" t="str">
        <f t="shared" si="405"/>
        <v/>
      </c>
    </row>
    <row r="1928" spans="1:72" ht="40.5" x14ac:dyDescent="0.15">
      <c r="A1928" s="1" t="s">
        <v>54</v>
      </c>
      <c r="B1928" s="1" t="s">
        <v>0</v>
      </c>
      <c r="C1928" s="3"/>
      <c r="D1928" s="4" t="s">
        <v>10</v>
      </c>
      <c r="E1928" s="1" t="s">
        <v>11</v>
      </c>
      <c r="F1928" s="1" t="s">
        <v>12</v>
      </c>
      <c r="G1928" s="1" t="s">
        <v>13</v>
      </c>
      <c r="H1928" s="1" t="s">
        <v>14</v>
      </c>
      <c r="I1928" s="1" t="s">
        <v>15</v>
      </c>
      <c r="J1928" s="1" t="s">
        <v>16</v>
      </c>
      <c r="K1928" s="1" t="s">
        <v>17</v>
      </c>
      <c r="L1928" s="1" t="s">
        <v>18</v>
      </c>
      <c r="M1928" s="1" t="s">
        <v>19</v>
      </c>
      <c r="N1928" s="1" t="s">
        <v>20</v>
      </c>
      <c r="O1928" s="1" t="s">
        <v>21</v>
      </c>
      <c r="P1928" s="1" t="s">
        <v>22</v>
      </c>
      <c r="Q1928" s="1" t="s">
        <v>23</v>
      </c>
      <c r="R1928" s="1" t="s">
        <v>24</v>
      </c>
      <c r="S1928" s="1" t="str">
        <f>IF(ISNUMBER(R1928),VLOOKUP(B1928,Index!$B$3:$AB$18,27,FALSE),"")</f>
        <v/>
      </c>
      <c r="T1928" s="1" t="str">
        <f>IF(ISNUMBER($R1928),VLOOKUP($B1928,Index!$B$21:$AB$36,27,FALSE),"")</f>
        <v/>
      </c>
      <c r="U1928" s="1" t="str">
        <f>IF(ISNUMBER($R1928),VLOOKUP($B1928,Index!$B$39:$AB$54,27,FALSE),"")</f>
        <v/>
      </c>
      <c r="W1928" s="1" t="s">
        <v>1</v>
      </c>
      <c r="X1928" s="1" t="s">
        <v>2</v>
      </c>
      <c r="Y1928" s="1" t="s">
        <v>4</v>
      </c>
      <c r="Z1928" s="1" t="str">
        <f t="shared" si="406"/>
        <v/>
      </c>
      <c r="AA1928" s="1" t="s">
        <v>8</v>
      </c>
      <c r="AB1928" s="3"/>
      <c r="AC1928" s="1" t="s">
        <v>55</v>
      </c>
      <c r="AD1928" s="1" t="s">
        <v>56</v>
      </c>
      <c r="AE1928" s="1" t="s">
        <v>57</v>
      </c>
      <c r="AF1928" s="1" t="str">
        <f t="shared" si="407"/>
        <v/>
      </c>
      <c r="AG1928" s="1" t="s">
        <v>38</v>
      </c>
      <c r="AH1928" s="3"/>
      <c r="AK1928" t="str">
        <f t="shared" si="402"/>
        <v/>
      </c>
      <c r="AL1928" t="str">
        <f t="shared" si="402"/>
        <v/>
      </c>
      <c r="AM1928" t="str">
        <f t="shared" si="402"/>
        <v/>
      </c>
      <c r="AN1928" t="str">
        <f t="shared" si="402"/>
        <v/>
      </c>
      <c r="AO1928" t="str">
        <f t="shared" si="402"/>
        <v/>
      </c>
      <c r="AP1928" t="str">
        <f t="shared" si="402"/>
        <v/>
      </c>
      <c r="AQ1928" t="str">
        <f t="shared" si="402"/>
        <v/>
      </c>
      <c r="AR1928" t="str">
        <f t="shared" si="402"/>
        <v/>
      </c>
      <c r="AS1928" t="str">
        <f t="shared" si="402"/>
        <v/>
      </c>
      <c r="AT1928" t="str">
        <f t="shared" si="402"/>
        <v/>
      </c>
      <c r="AU1928" t="str">
        <f t="shared" si="402"/>
        <v/>
      </c>
      <c r="AV1928" t="str">
        <f t="shared" si="402"/>
        <v/>
      </c>
      <c r="AW1928" t="str">
        <f t="shared" si="402"/>
        <v/>
      </c>
      <c r="AX1928" t="str">
        <f t="shared" si="402"/>
        <v/>
      </c>
      <c r="AZ1928" s="46" t="str">
        <f>IF(ISNUMBER(VLOOKUP($B1928,Stats!$A$2:$AA$19,2,FALSE))=FALSE,"",IF(ISNUMBER(W1928),(W1928-VLOOKUP($B1928,Stats!$A$2:$AA$19,2,FALSE))/VLOOKUP($B1928,Stats!$A$2:$AA$19,16,FALSE),""))</f>
        <v/>
      </c>
      <c r="BA1928" s="46" t="str">
        <f>IF(ISNUMBER(VLOOKUP($B1928,Stats!$A$2:$AA$19,2,FALSE))=FALSE,"",IF(ISNUMBER(X1928),(X1928-VLOOKUP($B1928,Stats!$A$2:$AA$19,3,FALSE))/VLOOKUP($B1928,Stats!$A$2:$AA$19,17,FALSE),""))</f>
        <v/>
      </c>
      <c r="BB1928" s="46"/>
      <c r="BC1928" s="46"/>
      <c r="BD1928" s="44" t="str">
        <f t="shared" si="403"/>
        <v/>
      </c>
      <c r="BE1928" s="46" t="str">
        <f>IF(ISNUMBER(VLOOKUP($B1928,Stats!$A$2:$AA$19,2,FALSE))=FALSE,"",IF(ISNUMBER(Y1928),(Y1928-VLOOKUP($B1928,Stats!$A$2:$AA$19,5,FALSE))/VLOOKUP($B1928,Stats!$A$2:$AA$19,19,FALSE),""))</f>
        <v/>
      </c>
      <c r="BF1928" s="46"/>
      <c r="BG1928" s="46"/>
      <c r="BH1928" s="46" t="str">
        <f>IF(ISNUMBER(VLOOKUP($B1928,Stats!$A$2:$AA$19,2,FALSE))=FALSE,"",IF(ISNUMBER(Z1928),(Z1928-VLOOKUP($B1928,Stats!$A$2:$AA$19,8,FALSE))/VLOOKUP($B1928,Stats!$A$2:$AA$19,22,FALSE),""))</f>
        <v/>
      </c>
      <c r="BI1928" s="46" t="str">
        <f>IF(ISNUMBER(VLOOKUP($B1928,Stats!$A$2:$AA$19,2,FALSE))=FALSE,"",IF(ISNUMBER(#REF!),(#REF!-VLOOKUP($B1928,Stats!$A$2:$AA$19,9,FALSE))/VLOOKUP($B1928,Stats!$A$2:$AA$19,23,FALSE),""))</f>
        <v/>
      </c>
      <c r="BJ1928" s="46" t="str">
        <f>IF(ISNUMBER(VLOOKUP($B1928,Stats!$A$2:$AA$19,2,FALSE))=FALSE,"",IF(ISNUMBER(#REF!),(#REF!-VLOOKUP($B1928,Stats!$A$2:$AA$19,10,FALSE))/VLOOKUP($B1928,Stats!$A$2:$AA$19,24,FALSE),""))</f>
        <v/>
      </c>
      <c r="BK1928" s="44" t="str">
        <f t="shared" si="408"/>
        <v/>
      </c>
      <c r="BL1928" s="46" t="str">
        <f>IF(ISNUMBER(VLOOKUP($B1928,Stats!$A$2:$AA$19,2,FALSE))=FALSE,"",IF(ISNUMBER(#REF!),(#REF!-VLOOKUP($B1928,Stats!$A$2:$AA$19,11,FALSE))/VLOOKUP($B1928,Stats!$A$2:$AA$19,25,FALSE),""))</f>
        <v/>
      </c>
      <c r="BM1928" s="46" t="str">
        <f>IF(ISNUMBER(VLOOKUP($B1928,Stats!$A$2:$AA$19,2,FALSE))=FALSE,"",IF(ISNUMBER(AA1928),(AA1928-VLOOKUP($B1928,Stats!$A$2:$AA$19,12,FALSE))/VLOOKUP($B1928,Stats!$A$2:$AA$19,26,FALSE),""))</f>
        <v/>
      </c>
      <c r="BN1928" s="46" t="str">
        <f>IF(ISNUMBER(VLOOKUP($B1928,Stats!$A$2:$AA$19,2,FALSE))=FALSE,"",IF(ISNUMBER(#REF!),(#REF!-VLOOKUP($B1928,Stats!$A$2:$AA$19,13,FALSE))/VLOOKUP($B1928,Stats!$A$2:$AA$19,27,FALSE),""))</f>
        <v/>
      </c>
      <c r="BO1928" s="46" t="str">
        <f>IF(ISNUMBER(VLOOKUP($B1928,Stats!$A$2:$AA$19,2,FALSE))=FALSE,"",IF(ISNUMBER(#REF!),(#REF!-VLOOKUP($B1928,Stats!$A$2:$AA$19,14,FALSE))/VLOOKUP($B1928,Stats!$A$2:$AB$19,28,FALSE),""))</f>
        <v/>
      </c>
      <c r="BP1928" s="46"/>
      <c r="BQ1928" s="46" t="str">
        <f>IF(ISNUMBER(VLOOKUP($B1928,Stats!$A$2:$AA$19,2,FALSE))=FALSE,"",IF(ISNUMBER(BM1928),BM1928,(VLOOKUP($B1928,Stats!$A$2:$AT$19,46,FALSE)-VLOOKUP($B1928,Stats!$A$2:$AA$19,12,FALSE))/VLOOKUP($B1928,Stats!$A$2:$AA$19,26,FALSE)))</f>
        <v/>
      </c>
      <c r="BR1928" s="51" t="str">
        <f t="shared" si="409"/>
        <v/>
      </c>
      <c r="BS1928" s="32" t="str">
        <f t="shared" si="404"/>
        <v/>
      </c>
      <c r="BT1928" s="53" t="str">
        <f t="shared" si="405"/>
        <v/>
      </c>
    </row>
    <row r="1929" spans="1:72" x14ac:dyDescent="0.15">
      <c r="A1929" s="5">
        <v>19186</v>
      </c>
      <c r="B1929" s="5" t="s">
        <v>58</v>
      </c>
      <c r="C1929" s="3">
        <v>0</v>
      </c>
      <c r="D1929" s="11">
        <v>0.29074889867841414</v>
      </c>
      <c r="E1929" s="6">
        <v>1.3151022423371208E-2</v>
      </c>
      <c r="F1929" s="12">
        <v>72</v>
      </c>
      <c r="G1929" s="12">
        <v>43</v>
      </c>
      <c r="H1929" s="13">
        <v>9.9889810066343086E-3</v>
      </c>
      <c r="I1929" s="13">
        <v>-1.0555270470984311E-2</v>
      </c>
      <c r="J1929" s="12">
        <v>8</v>
      </c>
      <c r="K1929" s="12">
        <v>4</v>
      </c>
      <c r="L1929" s="13">
        <v>4.6751188589540416E-2</v>
      </c>
      <c r="M1929" s="13">
        <v>-3.1719532554257079E-2</v>
      </c>
      <c r="N1929" s="8">
        <v>1.4650000000000001</v>
      </c>
      <c r="O1929" s="8">
        <v>1.2907488986784141</v>
      </c>
      <c r="P1929" s="14">
        <v>42090</v>
      </c>
      <c r="Q1929" s="13">
        <v>-7.7901430842607589E-2</v>
      </c>
      <c r="R1929" s="14">
        <v>41996</v>
      </c>
      <c r="S1929" s="14">
        <f>IF(ISNUMBER(R1929),VLOOKUP(B1929,Index!$B$3:$AB$18,27,FALSE),"")</f>
        <v>42041</v>
      </c>
      <c r="T1929" s="14">
        <f>IF(ISNUMBER($R1929),VLOOKUP($B1929,Index!$B$21:$AB$36,27,FALSE),"")</f>
        <v>41996</v>
      </c>
      <c r="U1929" s="14">
        <f>IF(ISNUMBER($R1929),VLOOKUP($B1929,Index!$B$39:$AB$54,27,FALSE),"")</f>
        <v>42003</v>
      </c>
      <c r="W1929" s="6">
        <v>0.61210294458613501</v>
      </c>
      <c r="X1929" s="7">
        <v>0.62608695652173918</v>
      </c>
      <c r="Y1929" s="6">
        <v>0.24952310650680115</v>
      </c>
      <c r="Z1929" s="8" t="str">
        <f t="shared" si="406"/>
        <v/>
      </c>
      <c r="AA1929" s="9">
        <v>3.7322664748718744</v>
      </c>
      <c r="AB1929" s="3">
        <v>0</v>
      </c>
      <c r="AC1929" s="6">
        <v>0.37467001477101708</v>
      </c>
      <c r="AD1929" s="7">
        <v>0.39198487712665414</v>
      </c>
      <c r="AE1929" s="6">
        <v>6.2261780680804429E-2</v>
      </c>
      <c r="AF1929" s="8" t="str">
        <f t="shared" si="407"/>
        <v/>
      </c>
      <c r="AG1929" s="9">
        <v>13.929813039452528</v>
      </c>
      <c r="AH1929" s="3">
        <v>0</v>
      </c>
      <c r="AK1929" t="str">
        <f t="shared" si="402"/>
        <v/>
      </c>
      <c r="AL1929" t="str">
        <f t="shared" si="402"/>
        <v/>
      </c>
      <c r="AM1929" t="str">
        <f t="shared" si="402"/>
        <v/>
      </c>
      <c r="AN1929" t="str">
        <f t="shared" si="402"/>
        <v/>
      </c>
      <c r="AO1929" t="str">
        <f t="shared" si="402"/>
        <v/>
      </c>
      <c r="AP1929" t="str">
        <f t="shared" si="402"/>
        <v/>
      </c>
      <c r="AQ1929" t="str">
        <f t="shared" si="402"/>
        <v/>
      </c>
      <c r="AR1929" t="str">
        <f t="shared" si="402"/>
        <v/>
      </c>
      <c r="AS1929" t="str">
        <f t="shared" si="402"/>
        <v/>
      </c>
      <c r="AT1929" t="str">
        <f t="shared" si="402"/>
        <v/>
      </c>
      <c r="AU1929" t="str">
        <f t="shared" si="402"/>
        <v/>
      </c>
      <c r="AV1929" t="str">
        <f t="shared" si="402"/>
        <v/>
      </c>
      <c r="AW1929" t="str">
        <f t="shared" si="402"/>
        <v/>
      </c>
      <c r="AX1929" t="str">
        <f t="shared" si="402"/>
        <v/>
      </c>
      <c r="AZ1929" s="46" t="str">
        <f>IF(ISNUMBER(VLOOKUP($B1929,Stats!$A$2:$AA$19,2,FALSE))=FALSE,"",IF(ISNUMBER(W1929),(W1929-VLOOKUP($B1929,Stats!$A$2:$AA$19,2,FALSE))/VLOOKUP($B1929,Stats!$A$2:$AA$19,16,FALSE),""))</f>
        <v/>
      </c>
      <c r="BA1929" s="46" t="str">
        <f>IF(ISNUMBER(VLOOKUP($B1929,Stats!$A$2:$AA$19,2,FALSE))=FALSE,"",IF(ISNUMBER(X1929),(X1929-VLOOKUP($B1929,Stats!$A$2:$AA$19,3,FALSE))/VLOOKUP($B1929,Stats!$A$2:$AA$19,17,FALSE),""))</f>
        <v/>
      </c>
      <c r="BB1929" s="46"/>
      <c r="BC1929" s="46"/>
      <c r="BD1929" s="44" t="str">
        <f t="shared" si="403"/>
        <v/>
      </c>
      <c r="BE1929" s="46" t="str">
        <f>IF(ISNUMBER(VLOOKUP($B1929,Stats!$A$2:$AA$19,2,FALSE))=FALSE,"",IF(ISNUMBER(Y1929),(Y1929-VLOOKUP($B1929,Stats!$A$2:$AA$19,5,FALSE))/VLOOKUP($B1929,Stats!$A$2:$AA$19,19,FALSE),""))</f>
        <v/>
      </c>
      <c r="BF1929" s="46"/>
      <c r="BG1929" s="46"/>
      <c r="BH1929" s="46" t="str">
        <f>IF(ISNUMBER(VLOOKUP($B1929,Stats!$A$2:$AA$19,2,FALSE))=FALSE,"",IF(ISNUMBER(Z1929),(Z1929-VLOOKUP($B1929,Stats!$A$2:$AA$19,8,FALSE))/VLOOKUP($B1929,Stats!$A$2:$AA$19,22,FALSE),""))</f>
        <v/>
      </c>
      <c r="BI1929" s="46" t="str">
        <f>IF(ISNUMBER(VLOOKUP($B1929,Stats!$A$2:$AA$19,2,FALSE))=FALSE,"",IF(ISNUMBER(#REF!),(#REF!-VLOOKUP($B1929,Stats!$A$2:$AA$19,9,FALSE))/VLOOKUP($B1929,Stats!$A$2:$AA$19,23,FALSE),""))</f>
        <v/>
      </c>
      <c r="BJ1929" s="46" t="str">
        <f>IF(ISNUMBER(VLOOKUP($B1929,Stats!$A$2:$AA$19,2,FALSE))=FALSE,"",IF(ISNUMBER(#REF!),(#REF!-VLOOKUP($B1929,Stats!$A$2:$AA$19,10,FALSE))/VLOOKUP($B1929,Stats!$A$2:$AA$19,24,FALSE),""))</f>
        <v/>
      </c>
      <c r="BK1929" s="44" t="str">
        <f t="shared" si="408"/>
        <v/>
      </c>
      <c r="BL1929" s="46" t="str">
        <f>IF(ISNUMBER(VLOOKUP($B1929,Stats!$A$2:$AA$19,2,FALSE))=FALSE,"",IF(ISNUMBER(#REF!),(#REF!-VLOOKUP($B1929,Stats!$A$2:$AA$19,11,FALSE))/VLOOKUP($B1929,Stats!$A$2:$AA$19,25,FALSE),""))</f>
        <v/>
      </c>
      <c r="BM1929" s="46" t="str">
        <f>IF(ISNUMBER(VLOOKUP($B1929,Stats!$A$2:$AA$19,2,FALSE))=FALSE,"",IF(ISNUMBER(AA1929),(AA1929-VLOOKUP($B1929,Stats!$A$2:$AA$19,12,FALSE))/VLOOKUP($B1929,Stats!$A$2:$AA$19,26,FALSE),""))</f>
        <v/>
      </c>
      <c r="BN1929" s="46" t="str">
        <f>IF(ISNUMBER(VLOOKUP($B1929,Stats!$A$2:$AA$19,2,FALSE))=FALSE,"",IF(ISNUMBER(#REF!),(#REF!-VLOOKUP($B1929,Stats!$A$2:$AA$19,13,FALSE))/VLOOKUP($B1929,Stats!$A$2:$AA$19,27,FALSE),""))</f>
        <v/>
      </c>
      <c r="BO1929" s="46" t="str">
        <f>IF(ISNUMBER(VLOOKUP($B1929,Stats!$A$2:$AA$19,2,FALSE))=FALSE,"",IF(ISNUMBER(#REF!),(#REF!-VLOOKUP($B1929,Stats!$A$2:$AA$19,14,FALSE))/VLOOKUP($B1929,Stats!$A$2:$AB$19,28,FALSE),""))</f>
        <v/>
      </c>
      <c r="BP1929" s="46"/>
      <c r="BQ1929" s="46" t="str">
        <f>IF(ISNUMBER(VLOOKUP($B1929,Stats!$A$2:$AA$19,2,FALSE))=FALSE,"",IF(ISNUMBER(BM1929),BM1929,(VLOOKUP($B1929,Stats!$A$2:$AT$19,46,FALSE)-VLOOKUP($B1929,Stats!$A$2:$AA$19,12,FALSE))/VLOOKUP($B1929,Stats!$A$2:$AA$19,26,FALSE)))</f>
        <v/>
      </c>
      <c r="BR1929" s="51" t="str">
        <f t="shared" si="409"/>
        <v/>
      </c>
      <c r="BS1929" s="32" t="str">
        <f t="shared" si="404"/>
        <v/>
      </c>
      <c r="BT1929" s="53" t="str">
        <f t="shared" si="405"/>
        <v/>
      </c>
    </row>
    <row r="1930" spans="1:72" x14ac:dyDescent="0.15">
      <c r="A1930" s="5">
        <v>19186</v>
      </c>
      <c r="B1930" s="5" t="s">
        <v>59</v>
      </c>
      <c r="C1930" s="3">
        <v>0</v>
      </c>
      <c r="D1930" s="11">
        <v>1.8759760176308076E-2</v>
      </c>
      <c r="E1930" s="6">
        <v>1.3182418396024088E-2</v>
      </c>
      <c r="F1930" s="15">
        <v>5.1428571428571432</v>
      </c>
      <c r="G1930" s="15">
        <v>3.0714285714285716</v>
      </c>
      <c r="H1930" s="13">
        <v>1.0427030732667363E-2</v>
      </c>
      <c r="I1930" s="13">
        <v>-1.1042400598281012E-2</v>
      </c>
      <c r="J1930" s="12">
        <v>3.4285714285714284</v>
      </c>
      <c r="K1930" s="12">
        <v>1.8571428571428572</v>
      </c>
      <c r="L1930" s="13">
        <v>2.195056476069774E-2</v>
      </c>
      <c r="M1930" s="13">
        <v>-1.646788594810971E-2</v>
      </c>
      <c r="N1930" s="8">
        <v>1.2537142857142858</v>
      </c>
      <c r="O1930" s="8">
        <v>1.028345421857858</v>
      </c>
      <c r="P1930" s="14"/>
      <c r="Q1930" s="13">
        <v>-2.324975158125599E-2</v>
      </c>
      <c r="R1930" s="14"/>
      <c r="S1930" s="14" t="str">
        <f>IF(ISNUMBER(R1930),VLOOKUP(B1930,Index!$B$3:$AB$18,27,FALSE),"")</f>
        <v/>
      </c>
      <c r="T1930" s="14" t="str">
        <f>IF(ISNUMBER($R1930),VLOOKUP($B1930,Index!$B$21:$AB$36,27,FALSE),"")</f>
        <v/>
      </c>
      <c r="U1930" s="14" t="str">
        <f>IF(ISNUMBER($R1930),VLOOKUP($B1930,Index!$B$39:$AB$54,27,FALSE),"")</f>
        <v/>
      </c>
      <c r="W1930" s="6">
        <v>0.62614052561668332</v>
      </c>
      <c r="X1930" s="8">
        <v>0.60722789115646258</v>
      </c>
      <c r="Y1930" s="6">
        <v>0.25011880320443791</v>
      </c>
      <c r="Z1930" s="8" t="str">
        <f t="shared" si="406"/>
        <v/>
      </c>
      <c r="AA1930" s="9" t="s">
        <v>25</v>
      </c>
      <c r="AB1930" s="3">
        <v>0</v>
      </c>
      <c r="AC1930" s="6">
        <v>0.39205195781953645</v>
      </c>
      <c r="AD1930" s="8">
        <v>0.36872571179832475</v>
      </c>
      <c r="AE1930" s="6">
        <v>6.2559415716420347E-2</v>
      </c>
      <c r="AF1930" s="8" t="str">
        <f t="shared" si="407"/>
        <v/>
      </c>
      <c r="AG1930" s="9" t="s">
        <v>25</v>
      </c>
      <c r="AH1930" s="3">
        <v>0</v>
      </c>
      <c r="AK1930" t="str">
        <f t="shared" si="402"/>
        <v/>
      </c>
      <c r="AL1930" t="str">
        <f t="shared" si="402"/>
        <v/>
      </c>
      <c r="AM1930" t="str">
        <f t="shared" si="402"/>
        <v/>
      </c>
      <c r="AN1930" t="str">
        <f t="shared" si="402"/>
        <v/>
      </c>
      <c r="AO1930" t="str">
        <f t="shared" si="402"/>
        <v/>
      </c>
      <c r="AP1930" t="str">
        <f t="shared" si="402"/>
        <v/>
      </c>
      <c r="AQ1930" t="str">
        <f t="shared" si="402"/>
        <v/>
      </c>
      <c r="AR1930" t="str">
        <f t="shared" si="402"/>
        <v/>
      </c>
      <c r="AS1930" t="str">
        <f t="shared" si="402"/>
        <v/>
      </c>
      <c r="AT1930" t="str">
        <f t="shared" si="402"/>
        <v/>
      </c>
      <c r="AU1930" t="str">
        <f t="shared" si="402"/>
        <v/>
      </c>
      <c r="AV1930" t="str">
        <f t="shared" si="402"/>
        <v/>
      </c>
      <c r="AW1930" t="str">
        <f t="shared" si="402"/>
        <v/>
      </c>
      <c r="AX1930" t="str">
        <f t="shared" si="402"/>
        <v/>
      </c>
      <c r="AZ1930" s="46" t="str">
        <f>IF(ISNUMBER(VLOOKUP($B1930,Stats!$A$2:$AA$19,2,FALSE))=FALSE,"",IF(ISNUMBER(W1930),(W1930-VLOOKUP($B1930,Stats!$A$2:$AA$19,2,FALSE))/VLOOKUP($B1930,Stats!$A$2:$AA$19,16,FALSE),""))</f>
        <v/>
      </c>
      <c r="BA1930" s="46" t="str">
        <f>IF(ISNUMBER(VLOOKUP($B1930,Stats!$A$2:$AA$19,2,FALSE))=FALSE,"",IF(ISNUMBER(X1930),(X1930-VLOOKUP($B1930,Stats!$A$2:$AA$19,3,FALSE))/VLOOKUP($B1930,Stats!$A$2:$AA$19,17,FALSE),""))</f>
        <v/>
      </c>
      <c r="BB1930" s="46"/>
      <c r="BC1930" s="46"/>
      <c r="BD1930" s="44" t="str">
        <f t="shared" si="403"/>
        <v/>
      </c>
      <c r="BE1930" s="46" t="str">
        <f>IF(ISNUMBER(VLOOKUP($B1930,Stats!$A$2:$AA$19,2,FALSE))=FALSE,"",IF(ISNUMBER(Y1930),(Y1930-VLOOKUP($B1930,Stats!$A$2:$AA$19,5,FALSE))/VLOOKUP($B1930,Stats!$A$2:$AA$19,19,FALSE),""))</f>
        <v/>
      </c>
      <c r="BF1930" s="46"/>
      <c r="BG1930" s="46"/>
      <c r="BH1930" s="46" t="str">
        <f>IF(ISNUMBER(VLOOKUP($B1930,Stats!$A$2:$AA$19,2,FALSE))=FALSE,"",IF(ISNUMBER(Z1930),(Z1930-VLOOKUP($B1930,Stats!$A$2:$AA$19,8,FALSE))/VLOOKUP($B1930,Stats!$A$2:$AA$19,22,FALSE),""))</f>
        <v/>
      </c>
      <c r="BI1930" s="46" t="str">
        <f>IF(ISNUMBER(VLOOKUP($B1930,Stats!$A$2:$AA$19,2,FALSE))=FALSE,"",IF(ISNUMBER(#REF!),(#REF!-VLOOKUP($B1930,Stats!$A$2:$AA$19,9,FALSE))/VLOOKUP($B1930,Stats!$A$2:$AA$19,23,FALSE),""))</f>
        <v/>
      </c>
      <c r="BJ1930" s="46" t="str">
        <f>IF(ISNUMBER(VLOOKUP($B1930,Stats!$A$2:$AA$19,2,FALSE))=FALSE,"",IF(ISNUMBER(#REF!),(#REF!-VLOOKUP($B1930,Stats!$A$2:$AA$19,10,FALSE))/VLOOKUP($B1930,Stats!$A$2:$AA$19,24,FALSE),""))</f>
        <v/>
      </c>
      <c r="BK1930" s="44" t="str">
        <f t="shared" si="408"/>
        <v/>
      </c>
      <c r="BL1930" s="46" t="str">
        <f>IF(ISNUMBER(VLOOKUP($B1930,Stats!$A$2:$AA$19,2,FALSE))=FALSE,"",IF(ISNUMBER(#REF!),(#REF!-VLOOKUP($B1930,Stats!$A$2:$AA$19,11,FALSE))/VLOOKUP($B1930,Stats!$A$2:$AA$19,25,FALSE),""))</f>
        <v/>
      </c>
      <c r="BM1930" s="46" t="str">
        <f>IF(ISNUMBER(VLOOKUP($B1930,Stats!$A$2:$AA$19,2,FALSE))=FALSE,"",IF(ISNUMBER(AA1930),(AA1930-VLOOKUP($B1930,Stats!$A$2:$AA$19,12,FALSE))/VLOOKUP($B1930,Stats!$A$2:$AA$19,26,FALSE),""))</f>
        <v/>
      </c>
      <c r="BN1930" s="46" t="str">
        <f>IF(ISNUMBER(VLOOKUP($B1930,Stats!$A$2:$AA$19,2,FALSE))=FALSE,"",IF(ISNUMBER(#REF!),(#REF!-VLOOKUP($B1930,Stats!$A$2:$AA$19,13,FALSE))/VLOOKUP($B1930,Stats!$A$2:$AA$19,27,FALSE),""))</f>
        <v/>
      </c>
      <c r="BO1930" s="46" t="str">
        <f>IF(ISNUMBER(VLOOKUP($B1930,Stats!$A$2:$AA$19,2,FALSE))=FALSE,"",IF(ISNUMBER(#REF!),(#REF!-VLOOKUP($B1930,Stats!$A$2:$AA$19,14,FALSE))/VLOOKUP($B1930,Stats!$A$2:$AB$19,28,FALSE),""))</f>
        <v/>
      </c>
      <c r="BP1930" s="46"/>
      <c r="BQ1930" s="46" t="str">
        <f>IF(ISNUMBER(VLOOKUP($B1930,Stats!$A$2:$AA$19,2,FALSE))=FALSE,"",IF(ISNUMBER(BM1930),BM1930,(VLOOKUP($B1930,Stats!$A$2:$AT$19,46,FALSE)-VLOOKUP($B1930,Stats!$A$2:$AA$19,12,FALSE))/VLOOKUP($B1930,Stats!$A$2:$AA$19,26,FALSE)))</f>
        <v/>
      </c>
      <c r="BR1930" s="51" t="str">
        <f t="shared" si="409"/>
        <v/>
      </c>
      <c r="BS1930" s="32" t="str">
        <f t="shared" si="404"/>
        <v/>
      </c>
      <c r="BT1930" s="53" t="str">
        <f t="shared" si="405"/>
        <v/>
      </c>
    </row>
    <row r="1931" spans="1:72" x14ac:dyDescent="0.15">
      <c r="A1931" s="16">
        <v>19186</v>
      </c>
      <c r="B1931" s="17">
        <v>201421</v>
      </c>
      <c r="C1931" s="3">
        <v>0</v>
      </c>
      <c r="D1931" s="23">
        <v>0</v>
      </c>
      <c r="E1931" s="18">
        <v>7.081432512295054E-3</v>
      </c>
      <c r="F1931" s="24">
        <v>3</v>
      </c>
      <c r="G1931" s="24">
        <v>4</v>
      </c>
      <c r="H1931" s="20">
        <v>5.3191489361702109E-3</v>
      </c>
      <c r="I1931" s="20">
        <v>-3.9457564728258288E-3</v>
      </c>
      <c r="J1931" s="24">
        <v>3</v>
      </c>
      <c r="K1931" s="24">
        <v>2</v>
      </c>
      <c r="L1931" s="20">
        <v>1.5957446808510634E-2</v>
      </c>
      <c r="M1931" s="20">
        <v>-8.7260034904014239E-3</v>
      </c>
      <c r="N1931" s="19">
        <v>1.1459999999999999</v>
      </c>
      <c r="O1931" s="19">
        <v>1.0096916299559471</v>
      </c>
      <c r="P1931" s="25">
        <v>41926</v>
      </c>
      <c r="Q1931" s="20">
        <v>-9.5986038394414441E-3</v>
      </c>
      <c r="R1931" s="25">
        <v>41929</v>
      </c>
      <c r="S1931" s="25">
        <f>IF(ISNUMBER(R1931),VLOOKUP(B1931,Index!$B$3:$AB$18,27,FALSE),"")</f>
        <v>41929</v>
      </c>
      <c r="T1931" s="25">
        <f>IF(ISNUMBER($R1931),VLOOKUP($B1931,Index!$B$21:$AB$36,27,FALSE),"")</f>
        <v>41929</v>
      </c>
      <c r="U1931" s="25">
        <f>IF(ISNUMBER($R1931),VLOOKUP($B1931,Index!$B$39:$AB$54,27,FALSE),"")</f>
        <v>41929</v>
      </c>
      <c r="W1931" s="18">
        <v>0</v>
      </c>
      <c r="X1931" s="19">
        <v>0.42857142857142855</v>
      </c>
      <c r="Y1931" s="18">
        <v>0.13436073501372414</v>
      </c>
      <c r="Z1931" s="19">
        <f t="shared" si="406"/>
        <v>0</v>
      </c>
      <c r="AA1931" s="21" t="s">
        <v>25</v>
      </c>
      <c r="AB1931" s="3">
        <v>0</v>
      </c>
      <c r="AC1931" s="18">
        <v>0</v>
      </c>
      <c r="AD1931" s="19">
        <v>0.18367346938775508</v>
      </c>
      <c r="AE1931" s="18">
        <v>1.8052807113428198E-2</v>
      </c>
      <c r="AF1931" s="19">
        <f t="shared" si="407"/>
        <v>0</v>
      </c>
      <c r="AG1931" s="21" t="s">
        <v>25</v>
      </c>
      <c r="AH1931" s="3">
        <v>0</v>
      </c>
      <c r="AK1931" t="str">
        <f t="shared" si="402"/>
        <v/>
      </c>
      <c r="AL1931" t="str">
        <f t="shared" si="402"/>
        <v/>
      </c>
      <c r="AM1931" t="str">
        <f t="shared" si="402"/>
        <v/>
      </c>
      <c r="AN1931" t="str">
        <f t="shared" si="402"/>
        <v/>
      </c>
      <c r="AO1931" t="str">
        <f t="shared" si="402"/>
        <v/>
      </c>
      <c r="AP1931" t="str">
        <f t="shared" si="402"/>
        <v/>
      </c>
      <c r="AQ1931" t="str">
        <f t="shared" si="402"/>
        <v/>
      </c>
      <c r="AR1931" t="str">
        <f t="shared" si="402"/>
        <v/>
      </c>
      <c r="AS1931" t="str">
        <f t="shared" si="402"/>
        <v/>
      </c>
      <c r="AT1931" t="str">
        <f t="shared" si="402"/>
        <v/>
      </c>
      <c r="AU1931" t="str">
        <f t="shared" si="402"/>
        <v/>
      </c>
      <c r="AV1931" t="str">
        <f t="shared" si="402"/>
        <v/>
      </c>
      <c r="AW1931" t="str">
        <f t="shared" si="402"/>
        <v/>
      </c>
      <c r="AX1931" t="str">
        <f t="shared" si="402"/>
        <v/>
      </c>
      <c r="AZ1931" s="46">
        <f>IF(ISNUMBER(VLOOKUP($B1931,Stats!$A$2:$AA$19,2,FALSE))=FALSE,"",IF(ISNUMBER(W1931),(W1931-VLOOKUP($B1931,Stats!$A$2:$AA$19,2,FALSE))/VLOOKUP($B1931,Stats!$A$2:$AA$19,16,FALSE),""))</f>
        <v>0.55689388619101088</v>
      </c>
      <c r="BA1931" s="46">
        <f>IF(ISNUMBER(VLOOKUP($B1931,Stats!$A$2:$AA$19,2,FALSE))=FALSE,"",IF(ISNUMBER(X1931),(X1931-VLOOKUP($B1931,Stats!$A$2:$AA$19,3,FALSE))/VLOOKUP($B1931,Stats!$A$2:$AA$19,17,FALSE),""))</f>
        <v>-0.11858820767400501</v>
      </c>
      <c r="BB1931" s="46"/>
      <c r="BC1931" s="46"/>
      <c r="BD1931" s="44">
        <f t="shared" si="403"/>
        <v>0.21915283925850293</v>
      </c>
      <c r="BE1931" s="46">
        <f>IF(ISNUMBER(VLOOKUP($B1931,Stats!$A$2:$AA$19,2,FALSE))=FALSE,"",IF(ISNUMBER(Y1931),(Y1931-VLOOKUP($B1931,Stats!$A$2:$AA$19,5,FALSE))/VLOOKUP($B1931,Stats!$A$2:$AA$19,19,FALSE),""))</f>
        <v>0.79846854840717485</v>
      </c>
      <c r="BF1931" s="46"/>
      <c r="BG1931" s="46"/>
      <c r="BH1931" s="46">
        <f>IF(ISNUMBER(VLOOKUP($B1931,Stats!$A$2:$AA$19,2,FALSE))=FALSE,"",IF(ISNUMBER(Z1931),(Z1931-VLOOKUP($B1931,Stats!$A$2:$AA$19,8,FALSE))/VLOOKUP($B1931,Stats!$A$2:$AA$19,22,FALSE),""))</f>
        <v>-0.61753828864926419</v>
      </c>
      <c r="BI1931" s="46" t="str">
        <f>IF(ISNUMBER(VLOOKUP($B1931,Stats!$A$2:$AA$19,2,FALSE))=FALSE,"",IF(ISNUMBER(#REF!),(#REF!-VLOOKUP($B1931,Stats!$A$2:$AA$19,9,FALSE))/VLOOKUP($B1931,Stats!$A$2:$AA$19,23,FALSE),""))</f>
        <v/>
      </c>
      <c r="BJ1931" s="46" t="str">
        <f>IF(ISNUMBER(VLOOKUP($B1931,Stats!$A$2:$AA$19,2,FALSE))=FALSE,"",IF(ISNUMBER(#REF!),(#REF!-VLOOKUP($B1931,Stats!$A$2:$AA$19,10,FALSE))/VLOOKUP($B1931,Stats!$A$2:$AA$19,24,FALSE),""))</f>
        <v/>
      </c>
      <c r="BK1931" s="44">
        <f t="shared" si="408"/>
        <v>-0.74418947047980166</v>
      </c>
      <c r="BL1931" s="46" t="str">
        <f>IF(ISNUMBER(VLOOKUP($B1931,Stats!$A$2:$AA$19,2,FALSE))=FALSE,"",IF(ISNUMBER(#REF!),(#REF!-VLOOKUP($B1931,Stats!$A$2:$AA$19,11,FALSE))/VLOOKUP($B1931,Stats!$A$2:$AA$19,25,FALSE),""))</f>
        <v/>
      </c>
      <c r="BM1931" s="46" t="str">
        <f>IF(ISNUMBER(VLOOKUP($B1931,Stats!$A$2:$AA$19,2,FALSE))=FALSE,"",IF(ISNUMBER(AA1931),(AA1931-VLOOKUP($B1931,Stats!$A$2:$AA$19,12,FALSE))/VLOOKUP($B1931,Stats!$A$2:$AA$19,26,FALSE),""))</f>
        <v/>
      </c>
      <c r="BN1931" s="46" t="str">
        <f>IF(ISNUMBER(VLOOKUP($B1931,Stats!$A$2:$AA$19,2,FALSE))=FALSE,"",IF(ISNUMBER(#REF!),(#REF!-VLOOKUP($B1931,Stats!$A$2:$AA$19,13,FALSE))/VLOOKUP($B1931,Stats!$A$2:$AA$19,27,FALSE),""))</f>
        <v/>
      </c>
      <c r="BO1931" s="46" t="str">
        <f>IF(ISNUMBER(VLOOKUP($B1931,Stats!$A$2:$AA$19,2,FALSE))=FALSE,"",IF(ISNUMBER(#REF!),(#REF!-VLOOKUP($B1931,Stats!$A$2:$AA$19,14,FALSE))/VLOOKUP($B1931,Stats!$A$2:$AB$19,28,FALSE),""))</f>
        <v/>
      </c>
      <c r="BP1931" s="46"/>
      <c r="BQ1931" s="46">
        <f>IF(ISNUMBER(VLOOKUP($B1931,Stats!$A$2:$AA$19,2,FALSE))=FALSE,"",IF(ISNUMBER(BM1931),BM1931,(VLOOKUP($B1931,Stats!$A$2:$AT$19,46,FALSE)-VLOOKUP($B1931,Stats!$A$2:$AA$19,12,FALSE))/VLOOKUP($B1931,Stats!$A$2:$AA$19,26,FALSE)))</f>
        <v>-0.81319138310867711</v>
      </c>
      <c r="BR1931" s="51">
        <f t="shared" si="409"/>
        <v>-0.81319138310867711</v>
      </c>
      <c r="BS1931" s="32" t="str">
        <f t="shared" si="404"/>
        <v>19186_201421</v>
      </c>
      <c r="BT1931" s="53">
        <f t="shared" si="405"/>
        <v>-0.56532139105791579</v>
      </c>
    </row>
    <row r="1932" spans="1:72" x14ac:dyDescent="0.15">
      <c r="A1932" s="16">
        <v>19186</v>
      </c>
      <c r="B1932" s="17">
        <v>201422</v>
      </c>
      <c r="C1932" s="3">
        <v>0</v>
      </c>
      <c r="D1932" s="23">
        <v>1.5859030837004351E-2</v>
      </c>
      <c r="E1932" s="18">
        <v>9.7344305526166994E-3</v>
      </c>
      <c r="F1932" s="24">
        <v>7</v>
      </c>
      <c r="G1932" s="24">
        <v>3</v>
      </c>
      <c r="H1932" s="20">
        <v>6.7334698785662516E-3</v>
      </c>
      <c r="I1932" s="20">
        <v>-1.0320150725232105E-2</v>
      </c>
      <c r="J1932" s="24">
        <v>6</v>
      </c>
      <c r="K1932" s="24">
        <v>3</v>
      </c>
      <c r="L1932" s="20">
        <v>1.6754850088183559E-2</v>
      </c>
      <c r="M1932" s="20">
        <v>-1.6888888888888842E-2</v>
      </c>
      <c r="N1932" s="19">
        <v>1.153</v>
      </c>
      <c r="O1932" s="19">
        <v>1.0105170902716916</v>
      </c>
      <c r="P1932" s="25">
        <v>41942</v>
      </c>
      <c r="Q1932" s="20">
        <v>-3.0674846625766805E-2</v>
      </c>
      <c r="R1932" s="25">
        <v>41935</v>
      </c>
      <c r="S1932" s="25">
        <f>IF(ISNUMBER(R1932),VLOOKUP(B1932,Index!$B$3:$AB$18,27,FALSE),"")</f>
        <v>41939</v>
      </c>
      <c r="T1932" s="25">
        <f>IF(ISNUMBER($R1932),VLOOKUP($B1932,Index!$B$21:$AB$36,27,FALSE),"")</f>
        <v>41935</v>
      </c>
      <c r="U1932" s="25">
        <f>IF(ISNUMBER($R1932),VLOOKUP($B1932,Index!$B$39:$AB$54,27,FALSE),"")</f>
        <v>41936</v>
      </c>
      <c r="W1932" s="18">
        <v>0.47577092511013053</v>
      </c>
      <c r="X1932" s="19">
        <v>0.7</v>
      </c>
      <c r="Y1932" s="18">
        <v>0.18469783362600192</v>
      </c>
      <c r="Z1932" s="19">
        <f t="shared" si="406"/>
        <v>4</v>
      </c>
      <c r="AA1932" s="21">
        <v>0.51700440528634295</v>
      </c>
      <c r="AB1932" s="3">
        <v>0</v>
      </c>
      <c r="AC1932" s="18">
        <v>0.22635797318014944</v>
      </c>
      <c r="AD1932" s="19">
        <v>0.48999999999999994</v>
      </c>
      <c r="AE1932" s="18">
        <v>3.4113289746138288E-2</v>
      </c>
      <c r="AF1932" s="19">
        <f t="shared" si="407"/>
        <v>16</v>
      </c>
      <c r="AG1932" s="21">
        <v>0.26729355508548513</v>
      </c>
      <c r="AH1932" s="3">
        <v>0</v>
      </c>
      <c r="AK1932" t="str">
        <f t="shared" si="402"/>
        <v/>
      </c>
      <c r="AL1932">
        <f t="shared" si="402"/>
        <v>0.51700440528634295</v>
      </c>
      <c r="AM1932" t="str">
        <f t="shared" si="402"/>
        <v/>
      </c>
      <c r="AN1932" t="str">
        <f t="shared" si="402"/>
        <v/>
      </c>
      <c r="AO1932" t="str">
        <f t="shared" si="402"/>
        <v/>
      </c>
      <c r="AP1932" t="str">
        <f t="shared" si="402"/>
        <v/>
      </c>
      <c r="AQ1932" t="str">
        <f t="shared" si="402"/>
        <v/>
      </c>
      <c r="AR1932" t="str">
        <f t="shared" si="402"/>
        <v/>
      </c>
      <c r="AS1932" t="str">
        <f t="shared" si="402"/>
        <v/>
      </c>
      <c r="AT1932" t="str">
        <f t="shared" si="402"/>
        <v/>
      </c>
      <c r="AU1932" t="str">
        <f t="shared" si="402"/>
        <v/>
      </c>
      <c r="AV1932" t="str">
        <f t="shared" si="402"/>
        <v/>
      </c>
      <c r="AW1932" t="str">
        <f t="shared" si="402"/>
        <v/>
      </c>
      <c r="AX1932" t="str">
        <f t="shared" si="402"/>
        <v/>
      </c>
      <c r="AZ1932" s="46">
        <f>IF(ISNUMBER(VLOOKUP($B1932,Stats!$A$2:$AA$19,2,FALSE))=FALSE,"",IF(ISNUMBER(W1932),(W1932-VLOOKUP($B1932,Stats!$A$2:$AA$19,2,FALSE))/VLOOKUP($B1932,Stats!$A$2:$AA$19,16,FALSE),""))</f>
        <v>-0.12853867563590404</v>
      </c>
      <c r="BA1932" s="46">
        <f>IF(ISNUMBER(VLOOKUP($B1932,Stats!$A$2:$AA$19,2,FALSE))=FALSE,"",IF(ISNUMBER(X1932),(X1932-VLOOKUP($B1932,Stats!$A$2:$AA$19,3,FALSE))/VLOOKUP($B1932,Stats!$A$2:$AA$19,17,FALSE),""))</f>
        <v>0.48271521432213388</v>
      </c>
      <c r="BB1932" s="46"/>
      <c r="BC1932" s="46"/>
      <c r="BD1932" s="44">
        <f t="shared" si="403"/>
        <v>0.17708826934311492</v>
      </c>
      <c r="BE1932" s="46">
        <f>IF(ISNUMBER(VLOOKUP($B1932,Stats!$A$2:$AA$19,2,FALSE))=FALSE,"",IF(ISNUMBER(Y1932),(Y1932-VLOOKUP($B1932,Stats!$A$2:$AA$19,5,FALSE))/VLOOKUP($B1932,Stats!$A$2:$AA$19,19,FALSE),""))</f>
        <v>0.7287401136029894</v>
      </c>
      <c r="BF1932" s="46"/>
      <c r="BG1932" s="46"/>
      <c r="BH1932" s="46">
        <f>IF(ISNUMBER(VLOOKUP($B1932,Stats!$A$2:$AA$19,2,FALSE))=FALSE,"",IF(ISNUMBER(Z1932),(Z1932-VLOOKUP($B1932,Stats!$A$2:$AA$19,8,FALSE))/VLOOKUP($B1932,Stats!$A$2:$AA$19,22,FALSE),""))</f>
        <v>0.66359770503354598</v>
      </c>
      <c r="BI1932" s="46" t="str">
        <f>IF(ISNUMBER(VLOOKUP($B1932,Stats!$A$2:$AA$19,2,FALSE))=FALSE,"",IF(ISNUMBER(#REF!),(#REF!-VLOOKUP($B1932,Stats!$A$2:$AA$19,9,FALSE))/VLOOKUP($B1932,Stats!$A$2:$AA$19,23,FALSE),""))</f>
        <v/>
      </c>
      <c r="BJ1932" s="46" t="str">
        <f>IF(ISNUMBER(VLOOKUP($B1932,Stats!$A$2:$AA$19,2,FALSE))=FALSE,"",IF(ISNUMBER(#REF!),(#REF!-VLOOKUP($B1932,Stats!$A$2:$AA$19,10,FALSE))/VLOOKUP($B1932,Stats!$A$2:$AA$19,24,FALSE),""))</f>
        <v/>
      </c>
      <c r="BK1932" s="44">
        <f t="shared" si="408"/>
        <v>-0.31103876801202879</v>
      </c>
      <c r="BL1932" s="46" t="str">
        <f>IF(ISNUMBER(VLOOKUP($B1932,Stats!$A$2:$AA$19,2,FALSE))=FALSE,"",IF(ISNUMBER(#REF!),(#REF!-VLOOKUP($B1932,Stats!$A$2:$AA$19,11,FALSE))/VLOOKUP($B1932,Stats!$A$2:$AA$19,25,FALSE),""))</f>
        <v/>
      </c>
      <c r="BM1932" s="46">
        <f>IF(ISNUMBER(VLOOKUP($B1932,Stats!$A$2:$AA$19,2,FALSE))=FALSE,"",IF(ISNUMBER(AA1932),(AA1932-VLOOKUP($B1932,Stats!$A$2:$AA$19,12,FALSE))/VLOOKUP($B1932,Stats!$A$2:$AA$19,26,FALSE),""))</f>
        <v>-0.3504392709147493</v>
      </c>
      <c r="BN1932" s="46" t="str">
        <f>IF(ISNUMBER(VLOOKUP($B1932,Stats!$A$2:$AA$19,2,FALSE))=FALSE,"",IF(ISNUMBER(#REF!),(#REF!-VLOOKUP($B1932,Stats!$A$2:$AA$19,13,FALSE))/VLOOKUP($B1932,Stats!$A$2:$AA$19,27,FALSE),""))</f>
        <v/>
      </c>
      <c r="BO1932" s="46" t="str">
        <f>IF(ISNUMBER(VLOOKUP($B1932,Stats!$A$2:$AA$19,2,FALSE))=FALSE,"",IF(ISNUMBER(#REF!),(#REF!-VLOOKUP($B1932,Stats!$A$2:$AA$19,14,FALSE))/VLOOKUP($B1932,Stats!$A$2:$AB$19,28,FALSE),""))</f>
        <v/>
      </c>
      <c r="BP1932" s="46"/>
      <c r="BQ1932" s="46">
        <f>IF(ISNUMBER(VLOOKUP($B1932,Stats!$A$2:$AA$19,2,FALSE))=FALSE,"",IF(ISNUMBER(BM1932),BM1932,(VLOOKUP($B1932,Stats!$A$2:$AT$19,46,FALSE)-VLOOKUP($B1932,Stats!$A$2:$AA$19,12,FALSE))/VLOOKUP($B1932,Stats!$A$2:$AA$19,26,FALSE)))</f>
        <v>-0.3504392709147493</v>
      </c>
      <c r="BR1932" s="51">
        <f t="shared" si="409"/>
        <v>-0.3504392709147493</v>
      </c>
      <c r="BS1932" s="32" t="str">
        <f t="shared" si="404"/>
        <v>19186_201422</v>
      </c>
      <c r="BT1932" s="53">
        <f t="shared" si="405"/>
        <v>-0.22129346112154419</v>
      </c>
    </row>
    <row r="1933" spans="1:72" x14ac:dyDescent="0.15">
      <c r="A1933" s="16">
        <v>19186</v>
      </c>
      <c r="B1933" s="17">
        <v>201423</v>
      </c>
      <c r="C1933" s="3">
        <v>0</v>
      </c>
      <c r="D1933" s="23">
        <v>-6.9384215091067292E-3</v>
      </c>
      <c r="E1933" s="18">
        <v>1.3665827165791509E-2</v>
      </c>
      <c r="F1933" s="24">
        <v>6</v>
      </c>
      <c r="G1933" s="24">
        <v>4</v>
      </c>
      <c r="H1933" s="20">
        <v>7.9008432869581337E-3</v>
      </c>
      <c r="I1933" s="20">
        <v>-1.3382229454875105E-2</v>
      </c>
      <c r="J1933" s="24">
        <v>3</v>
      </c>
      <c r="K1933" s="24">
        <v>2</v>
      </c>
      <c r="L1933" s="20">
        <v>2.7586206896551779E-2</v>
      </c>
      <c r="M1933" s="20">
        <v>-1.8851756640959727E-2</v>
      </c>
      <c r="N1933" s="19">
        <v>1.1919999999999999</v>
      </c>
      <c r="O1933" s="19">
        <v>1.0284728213977565</v>
      </c>
      <c r="P1933" s="25">
        <v>41953</v>
      </c>
      <c r="Q1933" s="20">
        <v>-3.9429530201342211E-2</v>
      </c>
      <c r="R1933" s="25">
        <v>41957</v>
      </c>
      <c r="S1933" s="25">
        <f>IF(ISNUMBER(R1933),VLOOKUP(B1933,Index!$B$3:$AB$18,27,FALSE),"")</f>
        <v>41956</v>
      </c>
      <c r="T1933" s="25">
        <f>IF(ISNUMBER($R1933),VLOOKUP($B1933,Index!$B$21:$AB$36,27,FALSE),"")</f>
        <v>41954</v>
      </c>
      <c r="U1933" s="25">
        <f>IF(ISNUMBER($R1933),VLOOKUP($B1933,Index!$B$39:$AB$54,27,FALSE),"")</f>
        <v>41957</v>
      </c>
      <c r="W1933" s="18">
        <v>-0.20815264527320188</v>
      </c>
      <c r="X1933" s="19">
        <v>0.6</v>
      </c>
      <c r="Y1933" s="18">
        <v>0.25929083972462791</v>
      </c>
      <c r="Z1933" s="19">
        <f t="shared" si="406"/>
        <v>1</v>
      </c>
      <c r="AA1933" s="21" t="s">
        <v>25</v>
      </c>
      <c r="AB1933" s="3">
        <v>0</v>
      </c>
      <c r="AC1933" s="18">
        <v>4.3327523734231412E-2</v>
      </c>
      <c r="AD1933" s="19">
        <v>0.36</v>
      </c>
      <c r="AE1933" s="18">
        <v>6.7231739565102672E-2</v>
      </c>
      <c r="AF1933" s="19">
        <f t="shared" si="407"/>
        <v>1</v>
      </c>
      <c r="AG1933" s="21" t="s">
        <v>25</v>
      </c>
      <c r="AH1933" s="3">
        <v>0</v>
      </c>
      <c r="AK1933" t="str">
        <f t="shared" ref="AK1933:AX1942" si="410">IF($B1933=AK$2,$AA1933,"")</f>
        <v/>
      </c>
      <c r="AL1933" t="str">
        <f t="shared" si="410"/>
        <v/>
      </c>
      <c r="AM1933" t="str">
        <f t="shared" si="410"/>
        <v/>
      </c>
      <c r="AN1933" t="str">
        <f t="shared" si="410"/>
        <v/>
      </c>
      <c r="AO1933" t="str">
        <f t="shared" si="410"/>
        <v/>
      </c>
      <c r="AP1933" t="str">
        <f t="shared" si="410"/>
        <v/>
      </c>
      <c r="AQ1933" t="str">
        <f t="shared" si="410"/>
        <v/>
      </c>
      <c r="AR1933" t="str">
        <f t="shared" si="410"/>
        <v/>
      </c>
      <c r="AS1933" t="str">
        <f t="shared" si="410"/>
        <v/>
      </c>
      <c r="AT1933" t="str">
        <f t="shared" si="410"/>
        <v/>
      </c>
      <c r="AU1933" t="str">
        <f t="shared" si="410"/>
        <v/>
      </c>
      <c r="AV1933" t="str">
        <f t="shared" si="410"/>
        <v/>
      </c>
      <c r="AW1933" t="str">
        <f t="shared" si="410"/>
        <v/>
      </c>
      <c r="AX1933" t="str">
        <f t="shared" si="410"/>
        <v/>
      </c>
      <c r="AZ1933" s="46">
        <f>IF(ISNUMBER(VLOOKUP($B1933,Stats!$A$2:$AA$19,2,FALSE))=FALSE,"",IF(ISNUMBER(W1933),(W1933-VLOOKUP($B1933,Stats!$A$2:$AA$19,2,FALSE))/VLOOKUP($B1933,Stats!$A$2:$AA$19,16,FALSE),""))</f>
        <v>-0.23363631365420243</v>
      </c>
      <c r="BA1933" s="46">
        <f>IF(ISNUMBER(VLOOKUP($B1933,Stats!$A$2:$AA$19,2,FALSE))=FALSE,"",IF(ISNUMBER(X1933),(X1933-VLOOKUP($B1933,Stats!$A$2:$AA$19,3,FALSE))/VLOOKUP($B1933,Stats!$A$2:$AA$19,17,FALSE),""))</f>
        <v>0.51760038496241778</v>
      </c>
      <c r="BB1933" s="46"/>
      <c r="BC1933" s="46"/>
      <c r="BD1933" s="44">
        <f t="shared" si="403"/>
        <v>0.14198203565410766</v>
      </c>
      <c r="BE1933" s="46">
        <f>IF(ISNUMBER(VLOOKUP($B1933,Stats!$A$2:$AA$19,2,FALSE))=FALSE,"",IF(ISNUMBER(Y1933),(Y1933-VLOOKUP($B1933,Stats!$A$2:$AA$19,5,FALSE))/VLOOKUP($B1933,Stats!$A$2:$AA$19,19,FALSE),""))</f>
        <v>1.1709684828071967</v>
      </c>
      <c r="BF1933" s="46"/>
      <c r="BG1933" s="46"/>
      <c r="BH1933" s="46">
        <f>IF(ISNUMBER(VLOOKUP($B1933,Stats!$A$2:$AA$19,2,FALSE))=FALSE,"",IF(ISNUMBER(Z1933),(Z1933-VLOOKUP($B1933,Stats!$A$2:$AA$19,8,FALSE))/VLOOKUP($B1933,Stats!$A$2:$AA$19,22,FALSE),""))</f>
        <v>-0.39509019437688425</v>
      </c>
      <c r="BI1933" s="46" t="str">
        <f>IF(ISNUMBER(VLOOKUP($B1933,Stats!$A$2:$AA$19,2,FALSE))=FALSE,"",IF(ISNUMBER(#REF!),(#REF!-VLOOKUP($B1933,Stats!$A$2:$AA$19,9,FALSE))/VLOOKUP($B1933,Stats!$A$2:$AA$19,23,FALSE),""))</f>
        <v/>
      </c>
      <c r="BJ1933" s="46" t="str">
        <f>IF(ISNUMBER(VLOOKUP($B1933,Stats!$A$2:$AA$19,2,FALSE))=FALSE,"",IF(ISNUMBER(#REF!),(#REF!-VLOOKUP($B1933,Stats!$A$2:$AA$19,10,FALSE))/VLOOKUP($B1933,Stats!$A$2:$AA$19,24,FALSE),""))</f>
        <v/>
      </c>
      <c r="BK1933" s="44">
        <f t="shared" si="408"/>
        <v>-0.93820499627810294</v>
      </c>
      <c r="BL1933" s="46" t="str">
        <f>IF(ISNUMBER(VLOOKUP($B1933,Stats!$A$2:$AA$19,2,FALSE))=FALSE,"",IF(ISNUMBER(#REF!),(#REF!-VLOOKUP($B1933,Stats!$A$2:$AA$19,11,FALSE))/VLOOKUP($B1933,Stats!$A$2:$AA$19,25,FALSE),""))</f>
        <v/>
      </c>
      <c r="BM1933" s="46" t="str">
        <f>IF(ISNUMBER(VLOOKUP($B1933,Stats!$A$2:$AA$19,2,FALSE))=FALSE,"",IF(ISNUMBER(AA1933),(AA1933-VLOOKUP($B1933,Stats!$A$2:$AA$19,12,FALSE))/VLOOKUP($B1933,Stats!$A$2:$AA$19,26,FALSE),""))</f>
        <v/>
      </c>
      <c r="BN1933" s="46" t="str">
        <f>IF(ISNUMBER(VLOOKUP($B1933,Stats!$A$2:$AA$19,2,FALSE))=FALSE,"",IF(ISNUMBER(#REF!),(#REF!-VLOOKUP($B1933,Stats!$A$2:$AA$19,13,FALSE))/VLOOKUP($B1933,Stats!$A$2:$AA$19,27,FALSE),""))</f>
        <v/>
      </c>
      <c r="BO1933" s="46" t="str">
        <f>IF(ISNUMBER(VLOOKUP($B1933,Stats!$A$2:$AA$19,2,FALSE))=FALSE,"",IF(ISNUMBER(#REF!),(#REF!-VLOOKUP($B1933,Stats!$A$2:$AA$19,14,FALSE))/VLOOKUP($B1933,Stats!$A$2:$AB$19,28,FALSE),""))</f>
        <v/>
      </c>
      <c r="BP1933" s="46"/>
      <c r="BQ1933" s="46">
        <f>IF(ISNUMBER(VLOOKUP($B1933,Stats!$A$2:$AA$19,2,FALSE))=FALSE,"",IF(ISNUMBER(BM1933),BM1933,(VLOOKUP($B1933,Stats!$A$2:$AT$19,46,FALSE)-VLOOKUP($B1933,Stats!$A$2:$AA$19,12,FALSE))/VLOOKUP($B1933,Stats!$A$2:$AA$19,26,FALSE)))</f>
        <v>-0.71825946798524909</v>
      </c>
      <c r="BR1933" s="51">
        <f t="shared" si="409"/>
        <v>-0.71825946798524909</v>
      </c>
      <c r="BS1933" s="32" t="str">
        <f t="shared" si="404"/>
        <v>19186_201423</v>
      </c>
      <c r="BT1933" s="53">
        <f t="shared" si="405"/>
        <v>-0.67817848423309002</v>
      </c>
    </row>
    <row r="1934" spans="1:72" x14ac:dyDescent="0.15">
      <c r="A1934" s="16">
        <v>19186</v>
      </c>
      <c r="B1934" s="17">
        <v>201424</v>
      </c>
      <c r="C1934" s="3">
        <v>0</v>
      </c>
      <c r="D1934" s="23">
        <v>3.0567685589519611E-2</v>
      </c>
      <c r="E1934" s="18">
        <v>7.0929673646684451E-3</v>
      </c>
      <c r="F1934" s="24">
        <v>7</v>
      </c>
      <c r="G1934" s="24">
        <v>3</v>
      </c>
      <c r="H1934" s="20">
        <v>6.7461658303743666E-3</v>
      </c>
      <c r="I1934" s="20">
        <v>-5.61389529862429E-3</v>
      </c>
      <c r="J1934" s="24">
        <v>4</v>
      </c>
      <c r="K1934" s="24">
        <v>2</v>
      </c>
      <c r="L1934" s="20">
        <v>1.2701100762065876E-2</v>
      </c>
      <c r="M1934" s="20">
        <v>-1.0896898575021075E-2</v>
      </c>
      <c r="N1934" s="19">
        <v>1.196</v>
      </c>
      <c r="O1934" s="19">
        <v>1.0337078651685392</v>
      </c>
      <c r="P1934" s="25">
        <v>41969</v>
      </c>
      <c r="Q1934" s="20">
        <v>-1.3377926421404673E-2</v>
      </c>
      <c r="R1934" s="25">
        <v>41971</v>
      </c>
      <c r="S1934" s="25">
        <f>IF(ISNUMBER(R1934),VLOOKUP(B1934,Index!$B$3:$AB$18,27,FALSE),"")</f>
        <v>41963</v>
      </c>
      <c r="T1934" s="25">
        <f>IF(ISNUMBER($R1934),VLOOKUP($B1934,Index!$B$21:$AB$36,27,FALSE),"")</f>
        <v>41963</v>
      </c>
      <c r="U1934" s="25">
        <f>IF(ISNUMBER($R1934),VLOOKUP($B1934,Index!$B$39:$AB$54,27,FALSE),"")</f>
        <v>41963</v>
      </c>
      <c r="W1934" s="18">
        <v>0.91703056768558833</v>
      </c>
      <c r="X1934" s="19">
        <v>0.7</v>
      </c>
      <c r="Y1934" s="18">
        <v>0.13457959344956644</v>
      </c>
      <c r="Z1934" s="19">
        <f t="shared" si="406"/>
        <v>8</v>
      </c>
      <c r="AA1934" s="21">
        <v>2.2849344978165926</v>
      </c>
      <c r="AB1934" s="3">
        <v>0</v>
      </c>
      <c r="AC1934" s="18">
        <v>0.84094506206975239</v>
      </c>
      <c r="AD1934" s="19">
        <v>0.48999999999999994</v>
      </c>
      <c r="AE1934" s="18">
        <v>1.8111666973050587E-2</v>
      </c>
      <c r="AF1934" s="19">
        <f t="shared" si="407"/>
        <v>64</v>
      </c>
      <c r="AG1934" s="21">
        <v>5.2209256593123641</v>
      </c>
      <c r="AH1934" s="3">
        <v>0</v>
      </c>
      <c r="AK1934" t="str">
        <f t="shared" si="410"/>
        <v/>
      </c>
      <c r="AL1934" t="str">
        <f t="shared" si="410"/>
        <v/>
      </c>
      <c r="AM1934" t="str">
        <f t="shared" si="410"/>
        <v/>
      </c>
      <c r="AN1934">
        <f t="shared" si="410"/>
        <v>2.2849344978165926</v>
      </c>
      <c r="AO1934" t="str">
        <f t="shared" si="410"/>
        <v/>
      </c>
      <c r="AP1934" t="str">
        <f t="shared" si="410"/>
        <v/>
      </c>
      <c r="AQ1934" t="str">
        <f t="shared" si="410"/>
        <v/>
      </c>
      <c r="AR1934" t="str">
        <f t="shared" si="410"/>
        <v/>
      </c>
      <c r="AS1934" t="str">
        <f t="shared" si="410"/>
        <v/>
      </c>
      <c r="AT1934" t="str">
        <f t="shared" si="410"/>
        <v/>
      </c>
      <c r="AU1934" t="str">
        <f t="shared" si="410"/>
        <v/>
      </c>
      <c r="AV1934" t="str">
        <f t="shared" si="410"/>
        <v/>
      </c>
      <c r="AW1934" t="str">
        <f t="shared" si="410"/>
        <v/>
      </c>
      <c r="AX1934" t="str">
        <f t="shared" si="410"/>
        <v/>
      </c>
      <c r="AZ1934" s="46">
        <f>IF(ISNUMBER(VLOOKUP($B1934,Stats!$A$2:$AA$19,2,FALSE))=FALSE,"",IF(ISNUMBER(W1934),(W1934-VLOOKUP($B1934,Stats!$A$2:$AA$19,2,FALSE))/VLOOKUP($B1934,Stats!$A$2:$AA$19,16,FALSE),""))</f>
        <v>-0.23041268648824398</v>
      </c>
      <c r="BA1934" s="46">
        <f>IF(ISNUMBER(VLOOKUP($B1934,Stats!$A$2:$AA$19,2,FALSE))=FALSE,"",IF(ISNUMBER(X1934),(X1934-VLOOKUP($B1934,Stats!$A$2:$AA$19,3,FALSE))/VLOOKUP($B1934,Stats!$A$2:$AA$19,17,FALSE),""))</f>
        <v>-0.21041933953921216</v>
      </c>
      <c r="BB1934" s="46"/>
      <c r="BC1934" s="46"/>
      <c r="BD1934" s="44">
        <f t="shared" si="403"/>
        <v>-0.22041601301372807</v>
      </c>
      <c r="BE1934" s="46">
        <f>IF(ISNUMBER(VLOOKUP($B1934,Stats!$A$2:$AA$19,2,FALSE))=FALSE,"",IF(ISNUMBER(Y1934),(Y1934-VLOOKUP($B1934,Stats!$A$2:$AA$19,5,FALSE))/VLOOKUP($B1934,Stats!$A$2:$AA$19,19,FALSE),""))</f>
        <v>0.17439853547772846</v>
      </c>
      <c r="BF1934" s="46"/>
      <c r="BG1934" s="46"/>
      <c r="BH1934" s="46">
        <f>IF(ISNUMBER(VLOOKUP($B1934,Stats!$A$2:$AA$19,2,FALSE))=FALSE,"",IF(ISNUMBER(Z1934),(Z1934-VLOOKUP($B1934,Stats!$A$2:$AA$19,8,FALSE))/VLOOKUP($B1934,Stats!$A$2:$AA$19,22,FALSE),""))</f>
        <v>2.0054020118034863</v>
      </c>
      <c r="BI1934" s="46" t="str">
        <f>IF(ISNUMBER(VLOOKUP($B1934,Stats!$A$2:$AA$19,2,FALSE))=FALSE,"",IF(ISNUMBER(#REF!),(#REF!-VLOOKUP($B1934,Stats!$A$2:$AA$19,9,FALSE))/VLOOKUP($B1934,Stats!$A$2:$AA$19,23,FALSE),""))</f>
        <v/>
      </c>
      <c r="BJ1934" s="46" t="str">
        <f>IF(ISNUMBER(VLOOKUP($B1934,Stats!$A$2:$AA$19,2,FALSE))=FALSE,"",IF(ISNUMBER(#REF!),(#REF!-VLOOKUP($B1934,Stats!$A$2:$AA$19,10,FALSE))/VLOOKUP($B1934,Stats!$A$2:$AA$19,24,FALSE),""))</f>
        <v/>
      </c>
      <c r="BK1934" s="44">
        <f t="shared" si="408"/>
        <v>0.47954162870663597</v>
      </c>
      <c r="BL1934" s="46" t="str">
        <f>IF(ISNUMBER(VLOOKUP($B1934,Stats!$A$2:$AA$19,2,FALSE))=FALSE,"",IF(ISNUMBER(#REF!),(#REF!-VLOOKUP($B1934,Stats!$A$2:$AA$19,11,FALSE))/VLOOKUP($B1934,Stats!$A$2:$AA$19,25,FALSE),""))</f>
        <v/>
      </c>
      <c r="BM1934" s="46">
        <f>IF(ISNUMBER(VLOOKUP($B1934,Stats!$A$2:$AA$19,2,FALSE))=FALSE,"",IF(ISNUMBER(AA1934),(AA1934-VLOOKUP($B1934,Stats!$A$2:$AA$19,12,FALSE))/VLOOKUP($B1934,Stats!$A$2:$AA$19,26,FALSE),""))</f>
        <v>-0.59216236978023873</v>
      </c>
      <c r="BN1934" s="46" t="str">
        <f>IF(ISNUMBER(VLOOKUP($B1934,Stats!$A$2:$AA$19,2,FALSE))=FALSE,"",IF(ISNUMBER(#REF!),(#REF!-VLOOKUP($B1934,Stats!$A$2:$AA$19,13,FALSE))/VLOOKUP($B1934,Stats!$A$2:$AA$19,27,FALSE),""))</f>
        <v/>
      </c>
      <c r="BO1934" s="46" t="str">
        <f>IF(ISNUMBER(VLOOKUP($B1934,Stats!$A$2:$AA$19,2,FALSE))=FALSE,"",IF(ISNUMBER(#REF!),(#REF!-VLOOKUP($B1934,Stats!$A$2:$AA$19,14,FALSE))/VLOOKUP($B1934,Stats!$A$2:$AB$19,28,FALSE),""))</f>
        <v/>
      </c>
      <c r="BP1934" s="46"/>
      <c r="BQ1934" s="46">
        <f>IF(ISNUMBER(VLOOKUP($B1934,Stats!$A$2:$AA$19,2,FALSE))=FALSE,"",IF(ISNUMBER(BM1934),BM1934,(VLOOKUP($B1934,Stats!$A$2:$AT$19,46,FALSE)-VLOOKUP($B1934,Stats!$A$2:$AA$19,12,FALSE))/VLOOKUP($B1934,Stats!$A$2:$AA$19,26,FALSE)))</f>
        <v>-0.59216236978023873</v>
      </c>
      <c r="BR1934" s="51">
        <f t="shared" si="409"/>
        <v>-0.59216236978023873</v>
      </c>
      <c r="BS1934" s="32" t="str">
        <f t="shared" si="404"/>
        <v>19186_201424</v>
      </c>
      <c r="BT1934" s="53">
        <f t="shared" si="405"/>
        <v>0.12520930066518818</v>
      </c>
    </row>
    <row r="1935" spans="1:72" x14ac:dyDescent="0.15">
      <c r="A1935" s="16">
        <v>19186</v>
      </c>
      <c r="B1935" s="17">
        <v>201425</v>
      </c>
      <c r="C1935" s="3">
        <v>0</v>
      </c>
      <c r="D1935" s="23">
        <v>5.0000000000000044E-2</v>
      </c>
      <c r="E1935" s="18">
        <v>1.9254923844042052E-2</v>
      </c>
      <c r="F1935" s="24">
        <v>7</v>
      </c>
      <c r="G1935" s="24">
        <v>3</v>
      </c>
      <c r="H1935" s="20">
        <v>1.4473309597062833E-2</v>
      </c>
      <c r="I1935" s="20">
        <v>-1.6913093419764175E-2</v>
      </c>
      <c r="J1935" s="24">
        <v>3</v>
      </c>
      <c r="K1935" s="24">
        <v>1</v>
      </c>
      <c r="L1935" s="20">
        <v>3.252710592160124E-2</v>
      </c>
      <c r="M1935" s="20">
        <v>-2.6655896607431284E-2</v>
      </c>
      <c r="N1935" s="19">
        <v>1.2390000000000001</v>
      </c>
      <c r="O1935" s="19">
        <v>1.05267629566695</v>
      </c>
      <c r="P1935" s="25">
        <v>41985</v>
      </c>
      <c r="Q1935" s="20">
        <v>-4.6042003231017703E-2</v>
      </c>
      <c r="R1935" s="25">
        <v>41982</v>
      </c>
      <c r="S1935" s="25">
        <f>IF(ISNUMBER(R1935),VLOOKUP(B1935,Index!$B$3:$AB$18,27,FALSE),"")</f>
        <v>41982</v>
      </c>
      <c r="T1935" s="25">
        <f>IF(ISNUMBER($R1935),VLOOKUP($B1935,Index!$B$21:$AB$36,27,FALSE),"")</f>
        <v>41982</v>
      </c>
      <c r="U1935" s="25">
        <f>IF(ISNUMBER($R1935),VLOOKUP($B1935,Index!$B$39:$AB$54,27,FALSE),"")</f>
        <v>41982</v>
      </c>
      <c r="W1935" s="18">
        <v>1.5000000000000013</v>
      </c>
      <c r="X1935" s="19">
        <v>0.7</v>
      </c>
      <c r="Y1935" s="18">
        <v>0.36533649312154581</v>
      </c>
      <c r="Z1935" s="19">
        <f t="shared" si="406"/>
        <v>0</v>
      </c>
      <c r="AA1935" s="21">
        <v>1.0859649122807042</v>
      </c>
      <c r="AB1935" s="3">
        <v>0</v>
      </c>
      <c r="AC1935" s="18">
        <v>2.250000000000004</v>
      </c>
      <c r="AD1935" s="19">
        <v>0.48999999999999994</v>
      </c>
      <c r="AE1935" s="18">
        <v>0.1334707532063493</v>
      </c>
      <c r="AF1935" s="19">
        <f t="shared" si="407"/>
        <v>0</v>
      </c>
      <c r="AG1935" s="21">
        <v>1.1793197907048376</v>
      </c>
      <c r="AH1935" s="3">
        <v>0</v>
      </c>
      <c r="AK1935" t="str">
        <f t="shared" si="410"/>
        <v/>
      </c>
      <c r="AL1935" t="str">
        <f t="shared" si="410"/>
        <v/>
      </c>
      <c r="AM1935" t="str">
        <f t="shared" si="410"/>
        <v/>
      </c>
      <c r="AN1935" t="str">
        <f t="shared" si="410"/>
        <v/>
      </c>
      <c r="AO1935">
        <f t="shared" si="410"/>
        <v>1.0859649122807042</v>
      </c>
      <c r="AP1935" t="str">
        <f t="shared" si="410"/>
        <v/>
      </c>
      <c r="AQ1935" t="str">
        <f t="shared" si="410"/>
        <v/>
      </c>
      <c r="AR1935" t="str">
        <f t="shared" si="410"/>
        <v/>
      </c>
      <c r="AS1935" t="str">
        <f t="shared" si="410"/>
        <v/>
      </c>
      <c r="AT1935" t="str">
        <f t="shared" si="410"/>
        <v/>
      </c>
      <c r="AU1935" t="str">
        <f t="shared" si="410"/>
        <v/>
      </c>
      <c r="AV1935" t="str">
        <f t="shared" si="410"/>
        <v/>
      </c>
      <c r="AW1935" t="str">
        <f t="shared" si="410"/>
        <v/>
      </c>
      <c r="AX1935" t="str">
        <f t="shared" si="410"/>
        <v/>
      </c>
      <c r="AZ1935" s="46">
        <f>IF(ISNUMBER(VLOOKUP($B1935,Stats!$A$2:$AA$19,2,FALSE))=FALSE,"",IF(ISNUMBER(W1935),(W1935-VLOOKUP($B1935,Stats!$A$2:$AA$19,2,FALSE))/VLOOKUP($B1935,Stats!$A$2:$AA$19,16,FALSE),""))</f>
        <v>0.39116132326167352</v>
      </c>
      <c r="BA1935" s="46">
        <f>IF(ISNUMBER(VLOOKUP($B1935,Stats!$A$2:$AA$19,2,FALSE))=FALSE,"",IF(ISNUMBER(X1935),(X1935-VLOOKUP($B1935,Stats!$A$2:$AA$19,3,FALSE))/VLOOKUP($B1935,Stats!$A$2:$AA$19,17,FALSE),""))</f>
        <v>0.52844508262562895</v>
      </c>
      <c r="BB1935" s="46"/>
      <c r="BC1935" s="46"/>
      <c r="BD1935" s="44">
        <f t="shared" si="403"/>
        <v>0.45980320294365123</v>
      </c>
      <c r="BE1935" s="46">
        <f>IF(ISNUMBER(VLOOKUP($B1935,Stats!$A$2:$AA$19,2,FALSE))=FALSE,"",IF(ISNUMBER(Y1935),(Y1935-VLOOKUP($B1935,Stats!$A$2:$AA$19,5,FALSE))/VLOOKUP($B1935,Stats!$A$2:$AA$19,19,FALSE),""))</f>
        <v>0.20171767246329136</v>
      </c>
      <c r="BF1935" s="46"/>
      <c r="BG1935" s="46"/>
      <c r="BH1935" s="46">
        <f>IF(ISNUMBER(VLOOKUP($B1935,Stats!$A$2:$AA$19,2,FALSE))=FALSE,"",IF(ISNUMBER(Z1935),(Z1935-VLOOKUP($B1935,Stats!$A$2:$AA$19,8,FALSE))/VLOOKUP($B1935,Stats!$A$2:$AA$19,22,FALSE),""))</f>
        <v>-0.38938659637819406</v>
      </c>
      <c r="BI1935" s="46" t="str">
        <f>IF(ISNUMBER(VLOOKUP($B1935,Stats!$A$2:$AA$19,2,FALSE))=FALSE,"",IF(ISNUMBER(#REF!),(#REF!-VLOOKUP($B1935,Stats!$A$2:$AA$19,9,FALSE))/VLOOKUP($B1935,Stats!$A$2:$AA$19,23,FALSE),""))</f>
        <v/>
      </c>
      <c r="BJ1935" s="46" t="str">
        <f>IF(ISNUMBER(VLOOKUP($B1935,Stats!$A$2:$AA$19,2,FALSE))=FALSE,"",IF(ISNUMBER(#REF!),(#REF!-VLOOKUP($B1935,Stats!$A$2:$AA$19,10,FALSE))/VLOOKUP($B1935,Stats!$A$2:$AA$19,24,FALSE),""))</f>
        <v/>
      </c>
      <c r="BK1935" s="44">
        <f t="shared" si="408"/>
        <v>-0.25801834963776216</v>
      </c>
      <c r="BL1935" s="46" t="str">
        <f>IF(ISNUMBER(VLOOKUP($B1935,Stats!$A$2:$AA$19,2,FALSE))=FALSE,"",IF(ISNUMBER(#REF!),(#REF!-VLOOKUP($B1935,Stats!$A$2:$AA$19,11,FALSE))/VLOOKUP($B1935,Stats!$A$2:$AA$19,25,FALSE),""))</f>
        <v/>
      </c>
      <c r="BM1935" s="46">
        <f>IF(ISNUMBER(VLOOKUP($B1935,Stats!$A$2:$AA$19,2,FALSE))=FALSE,"",IF(ISNUMBER(AA1935),(AA1935-VLOOKUP($B1935,Stats!$A$2:$AA$19,12,FALSE))/VLOOKUP($B1935,Stats!$A$2:$AA$19,26,FALSE),""))</f>
        <v>-0.40351740549927978</v>
      </c>
      <c r="BN1935" s="46" t="str">
        <f>IF(ISNUMBER(VLOOKUP($B1935,Stats!$A$2:$AA$19,2,FALSE))=FALSE,"",IF(ISNUMBER(#REF!),(#REF!-VLOOKUP($B1935,Stats!$A$2:$AA$19,13,FALSE))/VLOOKUP($B1935,Stats!$A$2:$AA$19,27,FALSE),""))</f>
        <v/>
      </c>
      <c r="BO1935" s="46" t="str">
        <f>IF(ISNUMBER(VLOOKUP($B1935,Stats!$A$2:$AA$19,2,FALSE))=FALSE,"",IF(ISNUMBER(#REF!),(#REF!-VLOOKUP($B1935,Stats!$A$2:$AA$19,14,FALSE))/VLOOKUP($B1935,Stats!$A$2:$AB$19,28,FALSE),""))</f>
        <v/>
      </c>
      <c r="BP1935" s="46"/>
      <c r="BQ1935" s="46">
        <f>IF(ISNUMBER(VLOOKUP($B1935,Stats!$A$2:$AA$19,2,FALSE))=FALSE,"",IF(ISNUMBER(BM1935),BM1935,(VLOOKUP($B1935,Stats!$A$2:$AT$19,46,FALSE)-VLOOKUP($B1935,Stats!$A$2:$AA$19,12,FALSE))/VLOOKUP($B1935,Stats!$A$2:$AA$19,26,FALSE)))</f>
        <v>-0.40351740549927978</v>
      </c>
      <c r="BR1935" s="51">
        <f t="shared" si="409"/>
        <v>-0.40351740549927978</v>
      </c>
      <c r="BS1935" s="32" t="str">
        <f t="shared" si="404"/>
        <v>19186_201425</v>
      </c>
      <c r="BT1935" s="53">
        <f t="shared" si="405"/>
        <v>-0.14355385029378301</v>
      </c>
    </row>
    <row r="1936" spans="1:72" x14ac:dyDescent="0.15">
      <c r="A1936" s="16">
        <v>19186</v>
      </c>
      <c r="B1936" s="17">
        <v>201426</v>
      </c>
      <c r="C1936" s="3">
        <v>0</v>
      </c>
      <c r="D1936" s="23">
        <v>-2.0177562550444006E-2</v>
      </c>
      <c r="E1936" s="18">
        <v>1.7395022557291608E-2</v>
      </c>
      <c r="F1936" s="24">
        <v>5</v>
      </c>
      <c r="G1936" s="24">
        <v>5</v>
      </c>
      <c r="H1936" s="20">
        <v>1.2890781307449339E-2</v>
      </c>
      <c r="I1936" s="20">
        <v>-1.6689642393109418E-2</v>
      </c>
      <c r="J1936" s="24">
        <v>3</v>
      </c>
      <c r="K1936" s="24">
        <v>3</v>
      </c>
      <c r="L1936" s="20">
        <v>1.8965517241379404E-2</v>
      </c>
      <c r="M1936" s="20">
        <v>-3.1719532554257079E-2</v>
      </c>
      <c r="N1936" s="19">
        <v>1.258</v>
      </c>
      <c r="O1936" s="19">
        <v>1</v>
      </c>
      <c r="P1936" s="25">
        <v>41988</v>
      </c>
      <c r="Q1936" s="20">
        <v>-7.7901430842607367E-2</v>
      </c>
      <c r="R1936" s="25">
        <v>41996</v>
      </c>
      <c r="S1936" s="25">
        <f>IF(ISNUMBER(R1936),VLOOKUP(B1936,Index!$B$3:$AB$18,27,FALSE),"")</f>
        <v>41997</v>
      </c>
      <c r="T1936" s="25">
        <f>IF(ISNUMBER($R1936),VLOOKUP($B1936,Index!$B$21:$AB$36,27,FALSE),"")</f>
        <v>41996</v>
      </c>
      <c r="U1936" s="25">
        <f>IF(ISNUMBER($R1936),VLOOKUP($B1936,Index!$B$39:$AB$54,27,FALSE),"")</f>
        <v>41996</v>
      </c>
      <c r="W1936" s="18">
        <v>-0.60532687651332018</v>
      </c>
      <c r="X1936" s="19">
        <v>0.5</v>
      </c>
      <c r="Y1936" s="18">
        <v>0.33004734738628971</v>
      </c>
      <c r="Z1936" s="19">
        <f t="shared" si="406"/>
        <v>1</v>
      </c>
      <c r="AA1936" s="21" t="s">
        <v>25</v>
      </c>
      <c r="AB1936" s="3">
        <v>0</v>
      </c>
      <c r="AC1936" s="18">
        <v>0.36642062742937237</v>
      </c>
      <c r="AD1936" s="19">
        <v>0.25</v>
      </c>
      <c r="AE1936" s="18">
        <v>0.1089312515167262</v>
      </c>
      <c r="AF1936" s="19">
        <f t="shared" si="407"/>
        <v>1</v>
      </c>
      <c r="AG1936" s="21" t="s">
        <v>25</v>
      </c>
      <c r="AH1936" s="3">
        <v>0</v>
      </c>
      <c r="AK1936" t="str">
        <f t="shared" si="410"/>
        <v/>
      </c>
      <c r="AL1936" t="str">
        <f t="shared" si="410"/>
        <v/>
      </c>
      <c r="AM1936" t="str">
        <f t="shared" si="410"/>
        <v/>
      </c>
      <c r="AN1936" t="str">
        <f t="shared" si="410"/>
        <v/>
      </c>
      <c r="AO1936" t="str">
        <f t="shared" si="410"/>
        <v/>
      </c>
      <c r="AP1936" t="str">
        <f t="shared" si="410"/>
        <v/>
      </c>
      <c r="AQ1936" t="str">
        <f t="shared" si="410"/>
        <v/>
      </c>
      <c r="AR1936" t="str">
        <f t="shared" si="410"/>
        <v/>
      </c>
      <c r="AS1936" t="str">
        <f t="shared" si="410"/>
        <v/>
      </c>
      <c r="AT1936" t="str">
        <f t="shared" si="410"/>
        <v/>
      </c>
      <c r="AU1936" t="str">
        <f t="shared" si="410"/>
        <v/>
      </c>
      <c r="AV1936" t="str">
        <f t="shared" si="410"/>
        <v/>
      </c>
      <c r="AW1936" t="str">
        <f t="shared" si="410"/>
        <v/>
      </c>
      <c r="AX1936" t="str">
        <f t="shared" si="410"/>
        <v/>
      </c>
      <c r="AZ1936" s="46">
        <f>IF(ISNUMBER(VLOOKUP($B1936,Stats!$A$2:$AA$19,2,FALSE))=FALSE,"",IF(ISNUMBER(W1936),(W1936-VLOOKUP($B1936,Stats!$A$2:$AA$19,2,FALSE))/VLOOKUP($B1936,Stats!$A$2:$AA$19,16,FALSE),""))</f>
        <v>-0.78492131611679872</v>
      </c>
      <c r="BA1936" s="46">
        <f>IF(ISNUMBER(VLOOKUP($B1936,Stats!$A$2:$AA$19,2,FALSE))=FALSE,"",IF(ISNUMBER(X1936),(X1936-VLOOKUP($B1936,Stats!$A$2:$AA$19,3,FALSE))/VLOOKUP($B1936,Stats!$A$2:$AA$19,17,FALSE),""))</f>
        <v>-0.59756231632346257</v>
      </c>
      <c r="BB1936" s="46"/>
      <c r="BC1936" s="46"/>
      <c r="BD1936" s="44">
        <f t="shared" si="403"/>
        <v>-0.69124181622013059</v>
      </c>
      <c r="BE1936" s="46">
        <f>IF(ISNUMBER(VLOOKUP($B1936,Stats!$A$2:$AA$19,2,FALSE))=FALSE,"",IF(ISNUMBER(Y1936),(Y1936-VLOOKUP($B1936,Stats!$A$2:$AA$19,5,FALSE))/VLOOKUP($B1936,Stats!$A$2:$AA$19,19,FALSE),""))</f>
        <v>0.53597857287164341</v>
      </c>
      <c r="BF1936" s="46"/>
      <c r="BG1936" s="46"/>
      <c r="BH1936" s="46">
        <f>IF(ISNUMBER(VLOOKUP($B1936,Stats!$A$2:$AA$19,2,FALSE))=FALSE,"",IF(ISNUMBER(Z1936),(Z1936-VLOOKUP($B1936,Stats!$A$2:$AA$19,8,FALSE))/VLOOKUP($B1936,Stats!$A$2:$AA$19,22,FALSE),""))</f>
        <v>-0.10266627503097653</v>
      </c>
      <c r="BI1936" s="46" t="str">
        <f>IF(ISNUMBER(VLOOKUP($B1936,Stats!$A$2:$AA$19,2,FALSE))=FALSE,"",IF(ISNUMBER(#REF!),(#REF!-VLOOKUP($B1936,Stats!$A$2:$AA$19,9,FALSE))/VLOOKUP($B1936,Stats!$A$2:$AA$19,23,FALSE),""))</f>
        <v/>
      </c>
      <c r="BJ1936" s="46" t="str">
        <f>IF(ISNUMBER(VLOOKUP($B1936,Stats!$A$2:$AA$19,2,FALSE))=FALSE,"",IF(ISNUMBER(#REF!),(#REF!-VLOOKUP($B1936,Stats!$A$2:$AA$19,10,FALSE))/VLOOKUP($B1936,Stats!$A$2:$AA$19,24,FALSE),""))</f>
        <v/>
      </c>
      <c r="BK1936" s="44">
        <f t="shared" si="408"/>
        <v>-0.40598488351944328</v>
      </c>
      <c r="BL1936" s="46" t="str">
        <f>IF(ISNUMBER(VLOOKUP($B1936,Stats!$A$2:$AA$19,2,FALSE))=FALSE,"",IF(ISNUMBER(#REF!),(#REF!-VLOOKUP($B1936,Stats!$A$2:$AA$19,11,FALSE))/VLOOKUP($B1936,Stats!$A$2:$AA$19,25,FALSE),""))</f>
        <v/>
      </c>
      <c r="BM1936" s="46" t="str">
        <f>IF(ISNUMBER(VLOOKUP($B1936,Stats!$A$2:$AA$19,2,FALSE))=FALSE,"",IF(ISNUMBER(AA1936),(AA1936-VLOOKUP($B1936,Stats!$A$2:$AA$19,12,FALSE))/VLOOKUP($B1936,Stats!$A$2:$AA$19,26,FALSE),""))</f>
        <v/>
      </c>
      <c r="BN1936" s="46" t="str">
        <f>IF(ISNUMBER(VLOOKUP($B1936,Stats!$A$2:$AA$19,2,FALSE))=FALSE,"",IF(ISNUMBER(#REF!),(#REF!-VLOOKUP($B1936,Stats!$A$2:$AA$19,13,FALSE))/VLOOKUP($B1936,Stats!$A$2:$AA$19,27,FALSE),""))</f>
        <v/>
      </c>
      <c r="BO1936" s="46" t="str">
        <f>IF(ISNUMBER(VLOOKUP($B1936,Stats!$A$2:$AA$19,2,FALSE))=FALSE,"",IF(ISNUMBER(#REF!),(#REF!-VLOOKUP($B1936,Stats!$A$2:$AA$19,14,FALSE))/VLOOKUP($B1936,Stats!$A$2:$AB$19,28,FALSE),""))</f>
        <v/>
      </c>
      <c r="BP1936" s="46"/>
      <c r="BQ1936" s="46">
        <f>IF(ISNUMBER(VLOOKUP($B1936,Stats!$A$2:$AA$19,2,FALSE))=FALSE,"",IF(ISNUMBER(BM1936),BM1936,(VLOOKUP($B1936,Stats!$A$2:$AT$19,46,FALSE)-VLOOKUP($B1936,Stats!$A$2:$AA$19,12,FALSE))/VLOOKUP($B1936,Stats!$A$2:$AA$19,26,FALSE)))</f>
        <v>-0.61108963630174951</v>
      </c>
      <c r="BR1936" s="51">
        <f t="shared" si="409"/>
        <v>-0.61108963630174951</v>
      </c>
      <c r="BS1936" s="32" t="str">
        <f t="shared" si="404"/>
        <v>19186_201426</v>
      </c>
      <c r="BT1936" s="53">
        <f t="shared" si="405"/>
        <v>-0.50405722061604208</v>
      </c>
    </row>
    <row r="1937" spans="1:72" x14ac:dyDescent="0.15">
      <c r="A1937" s="16">
        <v>19186</v>
      </c>
      <c r="B1937" s="17">
        <v>201427</v>
      </c>
      <c r="C1937" s="3">
        <v>0</v>
      </c>
      <c r="D1937" s="23">
        <v>-1.8121911037891292E-2</v>
      </c>
      <c r="E1937" s="18">
        <v>1.7478214732231323E-2</v>
      </c>
      <c r="F1937" s="24">
        <v>1</v>
      </c>
      <c r="G1937" s="24">
        <v>2</v>
      </c>
      <c r="H1937" s="20">
        <v>1.3605442176870763E-2</v>
      </c>
      <c r="I1937" s="20">
        <v>-1.5766062602965425E-2</v>
      </c>
      <c r="J1937" s="24">
        <v>1</v>
      </c>
      <c r="K1937" s="24">
        <v>2</v>
      </c>
      <c r="L1937" s="20">
        <v>1.3605442176870763E-2</v>
      </c>
      <c r="M1937" s="20">
        <v>-2.0000000000000018E-2</v>
      </c>
      <c r="N1937" s="19">
        <v>1.2</v>
      </c>
      <c r="O1937" s="19">
        <v>1</v>
      </c>
      <c r="P1937" s="25">
        <v>42002</v>
      </c>
      <c r="Q1937" s="20">
        <v>-2.0000000000000018E-2</v>
      </c>
      <c r="R1937" s="25">
        <v>42003</v>
      </c>
      <c r="S1937" s="25">
        <f>IF(ISNUMBER(R1937),VLOOKUP(B1937,Index!$B$3:$AB$18,27,FALSE),"")</f>
        <v>42002</v>
      </c>
      <c r="T1937" s="25">
        <f>IF(ISNUMBER($R1937),VLOOKUP($B1937,Index!$B$21:$AB$36,27,FALSE),"")</f>
        <v>42003</v>
      </c>
      <c r="U1937" s="25">
        <f>IF(ISNUMBER($R1937),VLOOKUP($B1937,Index!$B$39:$AB$54,27,FALSE),"")</f>
        <v>42003</v>
      </c>
      <c r="W1937" s="18">
        <v>-2.174629324546955</v>
      </c>
      <c r="X1937" s="19">
        <v>0.33333333333333331</v>
      </c>
      <c r="Y1937" s="18">
        <v>0.33162580792416579</v>
      </c>
      <c r="Z1937" s="19">
        <f t="shared" si="406"/>
        <v>1</v>
      </c>
      <c r="AA1937" s="21" t="s">
        <v>25</v>
      </c>
      <c r="AB1937" s="3">
        <v>0</v>
      </c>
      <c r="AC1937" s="18">
        <v>4.7290126991795454</v>
      </c>
      <c r="AD1937" s="19">
        <v>0.1111111111111111</v>
      </c>
      <c r="AE1937" s="18">
        <v>0.1099756764813557</v>
      </c>
      <c r="AF1937" s="19">
        <f t="shared" si="407"/>
        <v>1</v>
      </c>
      <c r="AG1937" s="21" t="s">
        <v>25</v>
      </c>
      <c r="AH1937" s="3">
        <v>0</v>
      </c>
      <c r="AK1937" t="str">
        <f t="shared" si="410"/>
        <v/>
      </c>
      <c r="AL1937" t="str">
        <f t="shared" si="410"/>
        <v/>
      </c>
      <c r="AM1937" t="str">
        <f t="shared" si="410"/>
        <v/>
      </c>
      <c r="AN1937" t="str">
        <f t="shared" si="410"/>
        <v/>
      </c>
      <c r="AO1937" t="str">
        <f t="shared" si="410"/>
        <v/>
      </c>
      <c r="AP1937" t="str">
        <f t="shared" si="410"/>
        <v/>
      </c>
      <c r="AQ1937" t="str">
        <f t="shared" si="410"/>
        <v/>
      </c>
      <c r="AR1937" t="str">
        <f t="shared" si="410"/>
        <v/>
      </c>
      <c r="AS1937" t="str">
        <f t="shared" si="410"/>
        <v/>
      </c>
      <c r="AT1937" t="str">
        <f t="shared" si="410"/>
        <v/>
      </c>
      <c r="AU1937" t="str">
        <f t="shared" si="410"/>
        <v/>
      </c>
      <c r="AV1937" t="str">
        <f t="shared" si="410"/>
        <v/>
      </c>
      <c r="AW1937" t="str">
        <f t="shared" si="410"/>
        <v/>
      </c>
      <c r="AX1937" t="str">
        <f t="shared" si="410"/>
        <v/>
      </c>
      <c r="AZ1937" s="46">
        <f>IF(ISNUMBER(VLOOKUP($B1937,Stats!$A$2:$AA$19,2,FALSE))=FALSE,"",IF(ISNUMBER(W1937),(W1937-VLOOKUP($B1937,Stats!$A$2:$AA$19,2,FALSE))/VLOOKUP($B1937,Stats!$A$2:$AA$19,16,FALSE),""))</f>
        <v>-1.2901594174348638</v>
      </c>
      <c r="BA1937" s="46">
        <f>IF(ISNUMBER(VLOOKUP($B1937,Stats!$A$2:$AA$19,2,FALSE))=FALSE,"",IF(ISNUMBER(X1937),(X1937-VLOOKUP($B1937,Stats!$A$2:$AA$19,3,FALSE))/VLOOKUP($B1937,Stats!$A$2:$AA$19,17,FALSE),""))</f>
        <v>-1.0507044611669172</v>
      </c>
      <c r="BB1937" s="46"/>
      <c r="BC1937" s="46"/>
      <c r="BD1937" s="44">
        <f t="shared" si="403"/>
        <v>-1.1704319393008906</v>
      </c>
      <c r="BE1937" s="46">
        <f>IF(ISNUMBER(VLOOKUP($B1937,Stats!$A$2:$AA$19,2,FALSE))=FALSE,"",IF(ISNUMBER(Y1937),(Y1937-VLOOKUP($B1937,Stats!$A$2:$AA$19,5,FALSE))/VLOOKUP($B1937,Stats!$A$2:$AA$19,19,FALSE),""))</f>
        <v>1.0599262188570353</v>
      </c>
      <c r="BF1937" s="46"/>
      <c r="BG1937" s="46"/>
      <c r="BH1937" s="46">
        <f>IF(ISNUMBER(VLOOKUP($B1937,Stats!$A$2:$AA$19,2,FALSE))=FALSE,"",IF(ISNUMBER(Z1937),(Z1937-VLOOKUP($B1937,Stats!$A$2:$AA$19,8,FALSE))/VLOOKUP($B1937,Stats!$A$2:$AA$19,22,FALSE),""))</f>
        <v>0.41115882059143566</v>
      </c>
      <c r="BI1937" s="46" t="str">
        <f>IF(ISNUMBER(VLOOKUP($B1937,Stats!$A$2:$AA$19,2,FALSE))=FALSE,"",IF(ISNUMBER(#REF!),(#REF!-VLOOKUP($B1937,Stats!$A$2:$AA$19,9,FALSE))/VLOOKUP($B1937,Stats!$A$2:$AA$19,23,FALSE),""))</f>
        <v/>
      </c>
      <c r="BJ1937" s="46" t="str">
        <f>IF(ISNUMBER(VLOOKUP($B1937,Stats!$A$2:$AA$19,2,FALSE))=FALSE,"",IF(ISNUMBER(#REF!),(#REF!-VLOOKUP($B1937,Stats!$A$2:$AA$19,10,FALSE))/VLOOKUP($B1937,Stats!$A$2:$AA$19,24,FALSE),""))</f>
        <v/>
      </c>
      <c r="BK1937" s="44">
        <f t="shared" si="408"/>
        <v>-0.61860070702249403</v>
      </c>
      <c r="BL1937" s="46" t="str">
        <f>IF(ISNUMBER(VLOOKUP($B1937,Stats!$A$2:$AA$19,2,FALSE))=FALSE,"",IF(ISNUMBER(#REF!),(#REF!-VLOOKUP($B1937,Stats!$A$2:$AA$19,11,FALSE))/VLOOKUP($B1937,Stats!$A$2:$AA$19,25,FALSE),""))</f>
        <v/>
      </c>
      <c r="BM1937" s="46" t="str">
        <f>IF(ISNUMBER(VLOOKUP($B1937,Stats!$A$2:$AA$19,2,FALSE))=FALSE,"",IF(ISNUMBER(AA1937),(AA1937-VLOOKUP($B1937,Stats!$A$2:$AA$19,12,FALSE))/VLOOKUP($B1937,Stats!$A$2:$AA$19,26,FALSE),""))</f>
        <v/>
      </c>
      <c r="BN1937" s="46" t="str">
        <f>IF(ISNUMBER(VLOOKUP($B1937,Stats!$A$2:$AA$19,2,FALSE))=FALSE,"",IF(ISNUMBER(#REF!),(#REF!-VLOOKUP($B1937,Stats!$A$2:$AA$19,13,FALSE))/VLOOKUP($B1937,Stats!$A$2:$AA$19,27,FALSE),""))</f>
        <v/>
      </c>
      <c r="BO1937" s="46" t="str">
        <f>IF(ISNUMBER(VLOOKUP($B1937,Stats!$A$2:$AA$19,2,FALSE))=FALSE,"",IF(ISNUMBER(#REF!),(#REF!-VLOOKUP($B1937,Stats!$A$2:$AA$19,14,FALSE))/VLOOKUP($B1937,Stats!$A$2:$AB$19,28,FALSE),""))</f>
        <v/>
      </c>
      <c r="BP1937" s="46"/>
      <c r="BQ1937" s="46">
        <f>IF(ISNUMBER(VLOOKUP($B1937,Stats!$A$2:$AA$19,2,FALSE))=FALSE,"",IF(ISNUMBER(BM1937),BM1937,(VLOOKUP($B1937,Stats!$A$2:$AT$19,46,FALSE)-VLOOKUP($B1937,Stats!$A$2:$AA$19,12,FALSE))/VLOOKUP($B1937,Stats!$A$2:$AA$19,26,FALSE)))</f>
        <v>-0.46642635650749076</v>
      </c>
      <c r="BR1937" s="51">
        <f t="shared" si="409"/>
        <v>-0.46642635650749076</v>
      </c>
      <c r="BS1937" s="32" t="str">
        <f t="shared" si="404"/>
        <v>19186_201427</v>
      </c>
      <c r="BT1937" s="53">
        <f t="shared" si="405"/>
        <v>-0.6985320833751727</v>
      </c>
    </row>
    <row r="1938" spans="1:72" x14ac:dyDescent="0.15">
      <c r="A1938" s="16">
        <v>19186</v>
      </c>
      <c r="B1938" s="17">
        <v>201501</v>
      </c>
      <c r="C1938" s="3">
        <v>0</v>
      </c>
      <c r="D1938" s="23">
        <v>2.5167785234900819E-3</v>
      </c>
      <c r="E1938" s="18">
        <v>1.2440995257044644E-2</v>
      </c>
      <c r="F1938" s="24">
        <v>2</v>
      </c>
      <c r="G1938" s="24">
        <v>3</v>
      </c>
      <c r="H1938" s="20">
        <v>1.3376792917036306E-2</v>
      </c>
      <c r="I1938" s="20">
        <v>-7.9768600939830927E-3</v>
      </c>
      <c r="J1938" s="24">
        <v>1</v>
      </c>
      <c r="K1938" s="24">
        <v>2</v>
      </c>
      <c r="L1938" s="20">
        <v>1.6778523489932917E-2</v>
      </c>
      <c r="M1938" s="20">
        <v>-1.3168724279835398E-2</v>
      </c>
      <c r="N1938" s="19">
        <v>1.2150000000000001</v>
      </c>
      <c r="O1938" s="19">
        <v>1.0024752475247525</v>
      </c>
      <c r="P1938" s="25">
        <v>42011</v>
      </c>
      <c r="Q1938" s="20">
        <v>-1.6460905349794275E-2</v>
      </c>
      <c r="R1938" s="25">
        <v>42013</v>
      </c>
      <c r="S1938" s="25">
        <f>IF(ISNUMBER(R1938),VLOOKUP(B1938,Index!$B$3:$AB$18,27,FALSE),"")</f>
        <v>42013</v>
      </c>
      <c r="T1938" s="25">
        <f>IF(ISNUMBER($R1938),VLOOKUP($B1938,Index!$B$21:$AB$36,27,FALSE),"")</f>
        <v>42013</v>
      </c>
      <c r="U1938" s="25">
        <f>IF(ISNUMBER($R1938),VLOOKUP($B1938,Index!$B$39:$AB$54,27,FALSE),"")</f>
        <v>42011</v>
      </c>
      <c r="W1938" s="18">
        <v>0.18120805369128587</v>
      </c>
      <c r="X1938" s="19">
        <v>0.4</v>
      </c>
      <c r="Y1938" s="18">
        <v>0.23605128822967825</v>
      </c>
      <c r="Z1938" s="19">
        <f t="shared" si="406"/>
        <v>0</v>
      </c>
      <c r="AA1938" s="21">
        <v>0.15289429530202214</v>
      </c>
      <c r="AB1938" s="3">
        <v>0</v>
      </c>
      <c r="AC1938" s="18">
        <v>3.283635872258394E-2</v>
      </c>
      <c r="AD1938" s="19">
        <v>0.16000000000000003</v>
      </c>
      <c r="AE1938" s="18">
        <v>5.5720210674890636E-2</v>
      </c>
      <c r="AF1938" s="19">
        <f t="shared" si="407"/>
        <v>0</v>
      </c>
      <c r="AG1938" s="21">
        <v>2.3376665535901949E-2</v>
      </c>
      <c r="AH1938" s="3">
        <v>0</v>
      </c>
      <c r="AK1938" t="str">
        <f t="shared" si="410"/>
        <v/>
      </c>
      <c r="AL1938" t="str">
        <f t="shared" si="410"/>
        <v/>
      </c>
      <c r="AM1938" t="str">
        <f t="shared" si="410"/>
        <v/>
      </c>
      <c r="AN1938" t="str">
        <f t="shared" si="410"/>
        <v/>
      </c>
      <c r="AO1938" t="str">
        <f t="shared" si="410"/>
        <v/>
      </c>
      <c r="AP1938" t="str">
        <f t="shared" si="410"/>
        <v/>
      </c>
      <c r="AQ1938" t="str">
        <f t="shared" si="410"/>
        <v/>
      </c>
      <c r="AR1938">
        <f t="shared" si="410"/>
        <v>0.15289429530202214</v>
      </c>
      <c r="AS1938" t="str">
        <f t="shared" si="410"/>
        <v/>
      </c>
      <c r="AT1938" t="str">
        <f t="shared" si="410"/>
        <v/>
      </c>
      <c r="AU1938" t="str">
        <f t="shared" si="410"/>
        <v/>
      </c>
      <c r="AV1938" t="str">
        <f t="shared" si="410"/>
        <v/>
      </c>
      <c r="AW1938" t="str">
        <f t="shared" si="410"/>
        <v/>
      </c>
      <c r="AX1938" t="str">
        <f t="shared" si="410"/>
        <v/>
      </c>
      <c r="AZ1938" s="46">
        <f>IF(ISNUMBER(VLOOKUP($B1938,Stats!$A$2:$AA$19,2,FALSE))=FALSE,"",IF(ISNUMBER(W1938),(W1938-VLOOKUP($B1938,Stats!$A$2:$AA$19,2,FALSE))/VLOOKUP($B1938,Stats!$A$2:$AA$19,16,FALSE),""))</f>
        <v>-0.53110316220410536</v>
      </c>
      <c r="BA1938" s="46">
        <f>IF(ISNUMBER(VLOOKUP($B1938,Stats!$A$2:$AA$19,2,FALSE))=FALSE,"",IF(ISNUMBER(X1938),(X1938-VLOOKUP($B1938,Stats!$A$2:$AA$19,3,FALSE))/VLOOKUP($B1938,Stats!$A$2:$AA$19,17,FALSE),""))</f>
        <v>-0.84220341465677562</v>
      </c>
      <c r="BB1938" s="46"/>
      <c r="BC1938" s="46"/>
      <c r="BD1938" s="44">
        <f t="shared" si="403"/>
        <v>-0.68665328843044049</v>
      </c>
      <c r="BE1938" s="46">
        <f>IF(ISNUMBER(VLOOKUP($B1938,Stats!$A$2:$AA$19,2,FALSE))=FALSE,"",IF(ISNUMBER(Y1938),(Y1938-VLOOKUP($B1938,Stats!$A$2:$AA$19,5,FALSE))/VLOOKUP($B1938,Stats!$A$2:$AA$19,19,FALSE),""))</f>
        <v>-1.8267363952542703E-2</v>
      </c>
      <c r="BF1938" s="46"/>
      <c r="BG1938" s="46"/>
      <c r="BH1938" s="46">
        <f>IF(ISNUMBER(VLOOKUP($B1938,Stats!$A$2:$AA$19,2,FALSE))=FALSE,"",IF(ISNUMBER(Z1938),(Z1938-VLOOKUP($B1938,Stats!$A$2:$AA$19,8,FALSE))/VLOOKUP($B1938,Stats!$A$2:$AA$19,22,FALSE),""))</f>
        <v>-0.58823842946080296</v>
      </c>
      <c r="BI1938" s="46" t="str">
        <f>IF(ISNUMBER(VLOOKUP($B1938,Stats!$A$2:$AA$19,2,FALSE))=FALSE,"",IF(ISNUMBER(#REF!),(#REF!-VLOOKUP($B1938,Stats!$A$2:$AA$19,9,FALSE))/VLOOKUP($B1938,Stats!$A$2:$AA$19,23,FALSE),""))</f>
        <v/>
      </c>
      <c r="BJ1938" s="46" t="str">
        <f>IF(ISNUMBER(VLOOKUP($B1938,Stats!$A$2:$AA$19,2,FALSE))=FALSE,"",IF(ISNUMBER(#REF!),(#REF!-VLOOKUP($B1938,Stats!$A$2:$AA$19,10,FALSE))/VLOOKUP($B1938,Stats!$A$2:$AA$19,24,FALSE),""))</f>
        <v/>
      </c>
      <c r="BK1938" s="44">
        <f t="shared" si="408"/>
        <v>-0.163684374071461</v>
      </c>
      <c r="BL1938" s="46" t="str">
        <f>IF(ISNUMBER(VLOOKUP($B1938,Stats!$A$2:$AA$19,2,FALSE))=FALSE,"",IF(ISNUMBER(#REF!),(#REF!-VLOOKUP($B1938,Stats!$A$2:$AA$19,11,FALSE))/VLOOKUP($B1938,Stats!$A$2:$AA$19,25,FALSE),""))</f>
        <v/>
      </c>
      <c r="BM1938" s="46">
        <f>IF(ISNUMBER(VLOOKUP($B1938,Stats!$A$2:$AA$19,2,FALSE))=FALSE,"",IF(ISNUMBER(AA1938),(AA1938-VLOOKUP($B1938,Stats!$A$2:$AA$19,12,FALSE))/VLOOKUP($B1938,Stats!$A$2:$AA$19,26,FALSE),""))</f>
        <v>-0.43186450958778028</v>
      </c>
      <c r="BN1938" s="46" t="str">
        <f>IF(ISNUMBER(VLOOKUP($B1938,Stats!$A$2:$AA$19,2,FALSE))=FALSE,"",IF(ISNUMBER(#REF!),(#REF!-VLOOKUP($B1938,Stats!$A$2:$AA$19,13,FALSE))/VLOOKUP($B1938,Stats!$A$2:$AA$19,27,FALSE),""))</f>
        <v/>
      </c>
      <c r="BO1938" s="46" t="str">
        <f>IF(ISNUMBER(VLOOKUP($B1938,Stats!$A$2:$AA$19,2,FALSE))=FALSE,"",IF(ISNUMBER(#REF!),(#REF!-VLOOKUP($B1938,Stats!$A$2:$AA$19,14,FALSE))/VLOOKUP($B1938,Stats!$A$2:$AB$19,28,FALSE),""))</f>
        <v/>
      </c>
      <c r="BP1938" s="46"/>
      <c r="BQ1938" s="46">
        <f>IF(ISNUMBER(VLOOKUP($B1938,Stats!$A$2:$AA$19,2,FALSE))=FALSE,"",IF(ISNUMBER(BM1938),BM1938,(VLOOKUP($B1938,Stats!$A$2:$AT$19,46,FALSE)-VLOOKUP($B1938,Stats!$A$2:$AA$19,12,FALSE))/VLOOKUP($B1938,Stats!$A$2:$AA$19,26,FALSE)))</f>
        <v>-0.43186450958778028</v>
      </c>
      <c r="BR1938" s="51">
        <f t="shared" si="409"/>
        <v>-0.43186450958778028</v>
      </c>
      <c r="BS1938" s="32" t="str">
        <f t="shared" si="404"/>
        <v>19186_201501</v>
      </c>
      <c r="BT1938" s="53">
        <f t="shared" si="405"/>
        <v>-0.32191418404652072</v>
      </c>
    </row>
    <row r="1939" spans="1:72" x14ac:dyDescent="0.15">
      <c r="A1939" s="16">
        <v>19186</v>
      </c>
      <c r="B1939" s="17">
        <v>201502</v>
      </c>
      <c r="C1939" s="3">
        <v>0</v>
      </c>
      <c r="D1939" s="23">
        <v>2.4267782426778073E-2</v>
      </c>
      <c r="E1939" s="18">
        <v>1.3970301901626007E-2</v>
      </c>
      <c r="F1939" s="24">
        <v>8</v>
      </c>
      <c r="G1939" s="24">
        <v>2</v>
      </c>
      <c r="H1939" s="20">
        <v>7.9209061441739836E-3</v>
      </c>
      <c r="I1939" s="20">
        <v>-1.9238472750914948E-2</v>
      </c>
      <c r="J1939" s="24">
        <v>4</v>
      </c>
      <c r="K1939" s="24">
        <v>1</v>
      </c>
      <c r="L1939" s="20">
        <v>2.0530367835757124E-2</v>
      </c>
      <c r="M1939" s="20">
        <v>-2.8451882845188292E-2</v>
      </c>
      <c r="N1939" s="19">
        <v>1.224</v>
      </c>
      <c r="O1939" s="19">
        <v>1.0542635658914727</v>
      </c>
      <c r="P1939" s="25">
        <v>42026</v>
      </c>
      <c r="Q1939" s="20">
        <v>-1.0025062656641603E-2</v>
      </c>
      <c r="R1939" s="25">
        <v>42023</v>
      </c>
      <c r="S1939" s="25">
        <f>IF(ISNUMBER(R1939),VLOOKUP(B1939,Index!$B$3:$AB$18,27,FALSE),"")</f>
        <v>42023</v>
      </c>
      <c r="T1939" s="25">
        <f>IF(ISNUMBER($R1939),VLOOKUP($B1939,Index!$B$21:$AB$36,27,FALSE),"")</f>
        <v>42023</v>
      </c>
      <c r="U1939" s="25">
        <f>IF(ISNUMBER($R1939),VLOOKUP($B1939,Index!$B$39:$AB$54,27,FALSE),"")</f>
        <v>42027</v>
      </c>
      <c r="W1939" s="18">
        <v>0.72803347280334219</v>
      </c>
      <c r="X1939" s="19">
        <v>0.8</v>
      </c>
      <c r="Y1939" s="18">
        <v>0.26506784165591851</v>
      </c>
      <c r="Z1939" s="19">
        <f t="shared" si="406"/>
        <v>0</v>
      </c>
      <c r="AA1939" s="21">
        <v>2.4207112970711129</v>
      </c>
      <c r="AB1939" s="3">
        <v>0</v>
      </c>
      <c r="AC1939" s="18">
        <v>0.53003273752209479</v>
      </c>
      <c r="AD1939" s="19">
        <v>0.64000000000000012</v>
      </c>
      <c r="AE1939" s="18">
        <v>7.0260960680127091E-2</v>
      </c>
      <c r="AF1939" s="19">
        <f t="shared" si="407"/>
        <v>0</v>
      </c>
      <c r="AG1939" s="21">
        <v>5.8598431837677101</v>
      </c>
      <c r="AH1939" s="3">
        <v>0</v>
      </c>
      <c r="AK1939" t="str">
        <f t="shared" si="410"/>
        <v/>
      </c>
      <c r="AL1939" t="str">
        <f t="shared" si="410"/>
        <v/>
      </c>
      <c r="AM1939" t="str">
        <f t="shared" si="410"/>
        <v/>
      </c>
      <c r="AN1939" t="str">
        <f t="shared" si="410"/>
        <v/>
      </c>
      <c r="AO1939" t="str">
        <f t="shared" si="410"/>
        <v/>
      </c>
      <c r="AP1939" t="str">
        <f t="shared" si="410"/>
        <v/>
      </c>
      <c r="AQ1939" t="str">
        <f t="shared" si="410"/>
        <v/>
      </c>
      <c r="AR1939" t="str">
        <f t="shared" si="410"/>
        <v/>
      </c>
      <c r="AS1939">
        <f t="shared" si="410"/>
        <v>2.4207112970711129</v>
      </c>
      <c r="AT1939" t="str">
        <f t="shared" si="410"/>
        <v/>
      </c>
      <c r="AU1939" t="str">
        <f t="shared" si="410"/>
        <v/>
      </c>
      <c r="AV1939" t="str">
        <f t="shared" si="410"/>
        <v/>
      </c>
      <c r="AW1939" t="str">
        <f t="shared" si="410"/>
        <v/>
      </c>
      <c r="AX1939" t="str">
        <f t="shared" si="410"/>
        <v/>
      </c>
      <c r="AZ1939" s="46">
        <f>IF(ISNUMBER(VLOOKUP($B1939,Stats!$A$2:$AA$19,2,FALSE))=FALSE,"",IF(ISNUMBER(W1939),(W1939-VLOOKUP($B1939,Stats!$A$2:$AA$19,2,FALSE))/VLOOKUP($B1939,Stats!$A$2:$AA$19,16,FALSE),""))</f>
        <v>2.8860388497087285E-2</v>
      </c>
      <c r="BA1939" s="46">
        <f>IF(ISNUMBER(VLOOKUP($B1939,Stats!$A$2:$AA$19,2,FALSE))=FALSE,"",IF(ISNUMBER(X1939),(X1939-VLOOKUP($B1939,Stats!$A$2:$AA$19,3,FALSE))/VLOOKUP($B1939,Stats!$A$2:$AA$19,17,FALSE),""))</f>
        <v>1.2892765556780705</v>
      </c>
      <c r="BB1939" s="46"/>
      <c r="BC1939" s="46"/>
      <c r="BD1939" s="44">
        <f t="shared" si="403"/>
        <v>0.6590684720875789</v>
      </c>
      <c r="BE1939" s="46">
        <f>IF(ISNUMBER(VLOOKUP($B1939,Stats!$A$2:$AA$19,2,FALSE))=FALSE,"",IF(ISNUMBER(Y1939),(Y1939-VLOOKUP($B1939,Stats!$A$2:$AA$19,5,FALSE))/VLOOKUP($B1939,Stats!$A$2:$AA$19,19,FALSE),""))</f>
        <v>-0.18137581277091083</v>
      </c>
      <c r="BF1939" s="46"/>
      <c r="BG1939" s="46"/>
      <c r="BH1939" s="46">
        <f>IF(ISNUMBER(VLOOKUP($B1939,Stats!$A$2:$AA$19,2,FALSE))=FALSE,"",IF(ISNUMBER(Z1939),(Z1939-VLOOKUP($B1939,Stats!$A$2:$AA$19,8,FALSE))/VLOOKUP($B1939,Stats!$A$2:$AA$19,22,FALSE),""))</f>
        <v>-0.48836753916131515</v>
      </c>
      <c r="BI1939" s="46" t="str">
        <f>IF(ISNUMBER(VLOOKUP($B1939,Stats!$A$2:$AA$19,2,FALSE))=FALSE,"",IF(ISNUMBER(#REF!),(#REF!-VLOOKUP($B1939,Stats!$A$2:$AA$19,9,FALSE))/VLOOKUP($B1939,Stats!$A$2:$AA$19,23,FALSE),""))</f>
        <v/>
      </c>
      <c r="BJ1939" s="46" t="str">
        <f>IF(ISNUMBER(VLOOKUP($B1939,Stats!$A$2:$AA$19,2,FALSE))=FALSE,"",IF(ISNUMBER(#REF!),(#REF!-VLOOKUP($B1939,Stats!$A$2:$AA$19,10,FALSE))/VLOOKUP($B1939,Stats!$A$2:$AA$19,24,FALSE),""))</f>
        <v/>
      </c>
      <c r="BK1939" s="44">
        <f t="shared" si="408"/>
        <v>-1.9547192808756969E-2</v>
      </c>
      <c r="BL1939" s="46" t="str">
        <f>IF(ISNUMBER(VLOOKUP($B1939,Stats!$A$2:$AA$19,2,FALSE))=FALSE,"",IF(ISNUMBER(#REF!),(#REF!-VLOOKUP($B1939,Stats!$A$2:$AA$19,11,FALSE))/VLOOKUP($B1939,Stats!$A$2:$AA$19,25,FALSE),""))</f>
        <v/>
      </c>
      <c r="BM1939" s="46">
        <f>IF(ISNUMBER(VLOOKUP($B1939,Stats!$A$2:$AA$19,2,FALSE))=FALSE,"",IF(ISNUMBER(AA1939),(AA1939-VLOOKUP($B1939,Stats!$A$2:$AA$19,12,FALSE))/VLOOKUP($B1939,Stats!$A$2:$AA$19,26,FALSE),""))</f>
        <v>-2.5723628607533938E-2</v>
      </c>
      <c r="BN1939" s="46" t="str">
        <f>IF(ISNUMBER(VLOOKUP($B1939,Stats!$A$2:$AA$19,2,FALSE))=FALSE,"",IF(ISNUMBER(#REF!),(#REF!-VLOOKUP($B1939,Stats!$A$2:$AA$19,13,FALSE))/VLOOKUP($B1939,Stats!$A$2:$AA$19,27,FALSE),""))</f>
        <v/>
      </c>
      <c r="BO1939" s="46" t="str">
        <f>IF(ISNUMBER(VLOOKUP($B1939,Stats!$A$2:$AA$19,2,FALSE))=FALSE,"",IF(ISNUMBER(#REF!),(#REF!-VLOOKUP($B1939,Stats!$A$2:$AA$19,14,FALSE))/VLOOKUP($B1939,Stats!$A$2:$AB$19,28,FALSE),""))</f>
        <v/>
      </c>
      <c r="BP1939" s="46"/>
      <c r="BQ1939" s="46">
        <f>IF(ISNUMBER(VLOOKUP($B1939,Stats!$A$2:$AA$19,2,FALSE))=FALSE,"",IF(ISNUMBER(BM1939),BM1939,(VLOOKUP($B1939,Stats!$A$2:$AT$19,46,FALSE)-VLOOKUP($B1939,Stats!$A$2:$AA$19,12,FALSE))/VLOOKUP($B1939,Stats!$A$2:$AA$19,26,FALSE)))</f>
        <v>-2.5723628607533938E-2</v>
      </c>
      <c r="BR1939" s="51">
        <f t="shared" si="409"/>
        <v>-2.5723628607533938E-2</v>
      </c>
      <c r="BS1939" s="32" t="str">
        <f t="shared" si="404"/>
        <v>19186_201502</v>
      </c>
      <c r="BT1939" s="53">
        <f t="shared" si="405"/>
        <v>0.11494065301075482</v>
      </c>
    </row>
    <row r="1940" spans="1:72" x14ac:dyDescent="0.15">
      <c r="A1940" s="16">
        <v>19186</v>
      </c>
      <c r="B1940" s="17">
        <v>201503</v>
      </c>
      <c r="C1940" s="3">
        <v>0</v>
      </c>
      <c r="D1940" s="23">
        <v>-1.3071895424836666E-2</v>
      </c>
      <c r="E1940" s="18">
        <v>1.010443706106324E-2</v>
      </c>
      <c r="F1940" s="24">
        <v>4</v>
      </c>
      <c r="G1940" s="24">
        <v>6</v>
      </c>
      <c r="H1940" s="20">
        <v>8.6287443744421655E-3</v>
      </c>
      <c r="I1940" s="20">
        <v>-7.8677703223576367E-3</v>
      </c>
      <c r="J1940" s="24">
        <v>2</v>
      </c>
      <c r="K1940" s="24">
        <v>4</v>
      </c>
      <c r="L1940" s="20">
        <v>1.6339869281045694E-2</v>
      </c>
      <c r="M1940" s="20">
        <v>-1.225490196078427E-2</v>
      </c>
      <c r="N1940" s="19">
        <v>1.244</v>
      </c>
      <c r="O1940" s="19">
        <v>1</v>
      </c>
      <c r="P1940" s="25">
        <v>42030</v>
      </c>
      <c r="Q1940" s="20">
        <v>-2.8938906752411619E-2</v>
      </c>
      <c r="R1940" s="25">
        <v>42041</v>
      </c>
      <c r="S1940" s="25">
        <f>IF(ISNUMBER(R1940),VLOOKUP(B1940,Index!$B$3:$AB$18,27,FALSE),"")</f>
        <v>42041</v>
      </c>
      <c r="T1940" s="25">
        <f>IF(ISNUMBER($R1940),VLOOKUP($B1940,Index!$B$21:$AB$36,27,FALSE),"")</f>
        <v>42041</v>
      </c>
      <c r="U1940" s="25">
        <f>IF(ISNUMBER($R1940),VLOOKUP($B1940,Index!$B$39:$AB$54,27,FALSE),"")</f>
        <v>42034</v>
      </c>
      <c r="W1940" s="18">
        <v>-0.39215686274509998</v>
      </c>
      <c r="X1940" s="19">
        <v>0.4</v>
      </c>
      <c r="Y1940" s="18">
        <v>0.19171821352066631</v>
      </c>
      <c r="Z1940" s="19">
        <f t="shared" si="406"/>
        <v>0</v>
      </c>
      <c r="AA1940" s="21" t="s">
        <v>25</v>
      </c>
      <c r="AB1940" s="3">
        <v>0</v>
      </c>
      <c r="AC1940" s="18">
        <v>0.15378700499807918</v>
      </c>
      <c r="AD1940" s="19">
        <v>0.16000000000000003</v>
      </c>
      <c r="AE1940" s="18">
        <v>3.6755873395555798E-2</v>
      </c>
      <c r="AF1940" s="19">
        <f t="shared" si="407"/>
        <v>0</v>
      </c>
      <c r="AG1940" s="21" t="s">
        <v>25</v>
      </c>
      <c r="AH1940" s="3">
        <v>0</v>
      </c>
      <c r="AK1940" t="str">
        <f t="shared" si="410"/>
        <v/>
      </c>
      <c r="AL1940" t="str">
        <f t="shared" si="410"/>
        <v/>
      </c>
      <c r="AM1940" t="str">
        <f t="shared" si="410"/>
        <v/>
      </c>
      <c r="AN1940" t="str">
        <f t="shared" si="410"/>
        <v/>
      </c>
      <c r="AO1940" t="str">
        <f t="shared" si="410"/>
        <v/>
      </c>
      <c r="AP1940" t="str">
        <f t="shared" si="410"/>
        <v/>
      </c>
      <c r="AQ1940" t="str">
        <f t="shared" si="410"/>
        <v/>
      </c>
      <c r="AR1940" t="str">
        <f t="shared" si="410"/>
        <v/>
      </c>
      <c r="AS1940" t="str">
        <f t="shared" si="410"/>
        <v/>
      </c>
      <c r="AT1940" t="str">
        <f t="shared" si="410"/>
        <v/>
      </c>
      <c r="AU1940" t="str">
        <f t="shared" si="410"/>
        <v/>
      </c>
      <c r="AV1940" t="str">
        <f t="shared" si="410"/>
        <v/>
      </c>
      <c r="AW1940" t="str">
        <f t="shared" si="410"/>
        <v/>
      </c>
      <c r="AX1940" t="str">
        <f t="shared" si="410"/>
        <v/>
      </c>
      <c r="AZ1940" s="46">
        <f>IF(ISNUMBER(VLOOKUP($B1940,Stats!$A$2:$AA$19,2,FALSE))=FALSE,"",IF(ISNUMBER(W1940),(W1940-VLOOKUP($B1940,Stats!$A$2:$AA$19,2,FALSE))/VLOOKUP($B1940,Stats!$A$2:$AA$19,16,FALSE),""))</f>
        <v>0.25803516722438741</v>
      </c>
      <c r="BA1940" s="46">
        <f>IF(ISNUMBER(VLOOKUP($B1940,Stats!$A$2:$AA$19,2,FALSE))=FALSE,"",IF(ISNUMBER(X1940),(X1940-VLOOKUP($B1940,Stats!$A$2:$AA$19,3,FALSE))/VLOOKUP($B1940,Stats!$A$2:$AA$19,17,FALSE),""))</f>
        <v>0.14737287675573754</v>
      </c>
      <c r="BB1940" s="46"/>
      <c r="BC1940" s="46"/>
      <c r="BD1940" s="44">
        <f t="shared" si="403"/>
        <v>0.20270402199006249</v>
      </c>
      <c r="BE1940" s="46">
        <f>IF(ISNUMBER(VLOOKUP($B1940,Stats!$A$2:$AA$19,2,FALSE))=FALSE,"",IF(ISNUMBER(Y1940),(Y1940-VLOOKUP($B1940,Stats!$A$2:$AA$19,5,FALSE))/VLOOKUP($B1940,Stats!$A$2:$AA$19,19,FALSE),""))</f>
        <v>0.35181576297066192</v>
      </c>
      <c r="BF1940" s="46"/>
      <c r="BG1940" s="46"/>
      <c r="BH1940" s="46">
        <f>IF(ISNUMBER(VLOOKUP($B1940,Stats!$A$2:$AA$19,2,FALSE))=FALSE,"",IF(ISNUMBER(Z1940),(Z1940-VLOOKUP($B1940,Stats!$A$2:$AA$19,8,FALSE))/VLOOKUP($B1940,Stats!$A$2:$AA$19,22,FALSE),""))</f>
        <v>-0.64412337137479436</v>
      </c>
      <c r="BI1940" s="46" t="str">
        <f>IF(ISNUMBER(VLOOKUP($B1940,Stats!$A$2:$AA$19,2,FALSE))=FALSE,"",IF(ISNUMBER(#REF!),(#REF!-VLOOKUP($B1940,Stats!$A$2:$AA$19,9,FALSE))/VLOOKUP($B1940,Stats!$A$2:$AA$19,23,FALSE),""))</f>
        <v/>
      </c>
      <c r="BJ1940" s="46" t="str">
        <f>IF(ISNUMBER(VLOOKUP($B1940,Stats!$A$2:$AA$19,2,FALSE))=FALSE,"",IF(ISNUMBER(#REF!),(#REF!-VLOOKUP($B1940,Stats!$A$2:$AA$19,10,FALSE))/VLOOKUP($B1940,Stats!$A$2:$AA$19,24,FALSE),""))</f>
        <v/>
      </c>
      <c r="BK1940" s="44">
        <f t="shared" si="408"/>
        <v>-0.43950804549190159</v>
      </c>
      <c r="BL1940" s="46" t="str">
        <f>IF(ISNUMBER(VLOOKUP($B1940,Stats!$A$2:$AA$19,2,FALSE))=FALSE,"",IF(ISNUMBER(#REF!),(#REF!-VLOOKUP($B1940,Stats!$A$2:$AA$19,11,FALSE))/VLOOKUP($B1940,Stats!$A$2:$AA$19,25,FALSE),""))</f>
        <v/>
      </c>
      <c r="BM1940" s="46" t="str">
        <f>IF(ISNUMBER(VLOOKUP($B1940,Stats!$A$2:$AA$19,2,FALSE))=FALSE,"",IF(ISNUMBER(AA1940),(AA1940-VLOOKUP($B1940,Stats!$A$2:$AA$19,12,FALSE))/VLOOKUP($B1940,Stats!$A$2:$AA$19,26,FALSE),""))</f>
        <v/>
      </c>
      <c r="BN1940" s="46" t="str">
        <f>IF(ISNUMBER(VLOOKUP($B1940,Stats!$A$2:$AA$19,2,FALSE))=FALSE,"",IF(ISNUMBER(#REF!),(#REF!-VLOOKUP($B1940,Stats!$A$2:$AA$19,13,FALSE))/VLOOKUP($B1940,Stats!$A$2:$AA$19,27,FALSE),""))</f>
        <v/>
      </c>
      <c r="BO1940" s="46" t="str">
        <f>IF(ISNUMBER(VLOOKUP($B1940,Stats!$A$2:$AA$19,2,FALSE))=FALSE,"",IF(ISNUMBER(#REF!),(#REF!-VLOOKUP($B1940,Stats!$A$2:$AA$19,14,FALSE))/VLOOKUP($B1940,Stats!$A$2:$AB$19,28,FALSE),""))</f>
        <v/>
      </c>
      <c r="BP1940" s="46"/>
      <c r="BQ1940" s="46">
        <f>IF(ISNUMBER(VLOOKUP($B1940,Stats!$A$2:$AA$19,2,FALSE))=FALSE,"",IF(ISNUMBER(BM1940),BM1940,(VLOOKUP($B1940,Stats!$A$2:$AT$19,46,FALSE)-VLOOKUP($B1940,Stats!$A$2:$AA$19,12,FALSE))/VLOOKUP($B1940,Stats!$A$2:$AA$19,26,FALSE)))</f>
        <v>-0.53964354662323732</v>
      </c>
      <c r="BR1940" s="51">
        <f t="shared" si="409"/>
        <v>-0.53964354662323732</v>
      </c>
      <c r="BS1940" s="32" t="str">
        <f t="shared" si="404"/>
        <v>19186_201503</v>
      </c>
      <c r="BT1940" s="53">
        <f t="shared" si="405"/>
        <v>-0.33109273222177593</v>
      </c>
    </row>
    <row r="1941" spans="1:72" x14ac:dyDescent="0.15">
      <c r="A1941" s="16">
        <v>19186</v>
      </c>
      <c r="B1941" s="17">
        <v>201504</v>
      </c>
      <c r="C1941" s="3">
        <v>0</v>
      </c>
      <c r="D1941" s="23">
        <v>5.2152317880794552E-2</v>
      </c>
      <c r="E1941" s="18">
        <v>1.0472590340130197E-2</v>
      </c>
      <c r="F1941" s="24">
        <v>5</v>
      </c>
      <c r="G1941" s="24">
        <v>2</v>
      </c>
      <c r="H1941" s="20">
        <v>1.0923596687868065E-2</v>
      </c>
      <c r="I1941" s="20">
        <v>-1.6348036153109313E-3</v>
      </c>
      <c r="J1941" s="24">
        <v>5</v>
      </c>
      <c r="K1941" s="24">
        <v>1</v>
      </c>
      <c r="L1941" s="20">
        <v>2.170418006430852E-2</v>
      </c>
      <c r="M1941" s="20">
        <v>-2.4834437086092009E-3</v>
      </c>
      <c r="N1941" s="19">
        <v>1.272</v>
      </c>
      <c r="O1941" s="19">
        <v>1.0556016597510374</v>
      </c>
      <c r="P1941" s="25">
        <v>42051</v>
      </c>
      <c r="Q1941" s="20">
        <v>-7.8616352201266171E-4</v>
      </c>
      <c r="R1941" s="25">
        <v>42052</v>
      </c>
      <c r="S1941" s="25">
        <f>IF(ISNUMBER(R1941),VLOOKUP(B1941,Index!$B$3:$AB$18,27,FALSE),"")</f>
        <v>42044</v>
      </c>
      <c r="T1941" s="25">
        <f>IF(ISNUMBER($R1941),VLOOKUP($B1941,Index!$B$21:$AB$36,27,FALSE),"")</f>
        <v>42044</v>
      </c>
      <c r="U1941" s="25">
        <f>IF(ISNUMBER($R1941),VLOOKUP($B1941,Index!$B$39:$AB$54,27,FALSE),"")</f>
        <v>42052</v>
      </c>
      <c r="W1941" s="18">
        <v>2.0860927152317821</v>
      </c>
      <c r="X1941" s="19">
        <v>0.7142857142857143</v>
      </c>
      <c r="Y1941" s="18">
        <v>0.19870343086013334</v>
      </c>
      <c r="Z1941" s="19">
        <f t="shared" si="406"/>
        <v>8</v>
      </c>
      <c r="AA1941" s="21">
        <v>66.337748344363661</v>
      </c>
      <c r="AB1941" s="3">
        <v>0</v>
      </c>
      <c r="AC1941" s="18">
        <v>4.3517828165431087</v>
      </c>
      <c r="AD1941" s="19">
        <v>0.51020408163265307</v>
      </c>
      <c r="AE1941" s="18">
        <v>3.9483053435587792E-2</v>
      </c>
      <c r="AF1941" s="19">
        <f t="shared" si="407"/>
        <v>64</v>
      </c>
      <c r="AG1941" s="21">
        <v>4400.6968554001232</v>
      </c>
      <c r="AH1941" s="3">
        <v>0</v>
      </c>
      <c r="AK1941" t="str">
        <f t="shared" si="410"/>
        <v/>
      </c>
      <c r="AL1941" t="str">
        <f t="shared" si="410"/>
        <v/>
      </c>
      <c r="AM1941" t="str">
        <f t="shared" si="410"/>
        <v/>
      </c>
      <c r="AN1941" t="str">
        <f t="shared" si="410"/>
        <v/>
      </c>
      <c r="AO1941" t="str">
        <f t="shared" si="410"/>
        <v/>
      </c>
      <c r="AP1941" t="str">
        <f t="shared" si="410"/>
        <v/>
      </c>
      <c r="AQ1941" t="str">
        <f t="shared" si="410"/>
        <v/>
      </c>
      <c r="AR1941" t="str">
        <f t="shared" si="410"/>
        <v/>
      </c>
      <c r="AS1941" t="str">
        <f t="shared" si="410"/>
        <v/>
      </c>
      <c r="AT1941" t="str">
        <f t="shared" si="410"/>
        <v/>
      </c>
      <c r="AU1941">
        <f t="shared" si="410"/>
        <v>66.337748344363661</v>
      </c>
      <c r="AV1941" t="str">
        <f t="shared" si="410"/>
        <v/>
      </c>
      <c r="AW1941" t="str">
        <f t="shared" si="410"/>
        <v/>
      </c>
      <c r="AX1941" t="str">
        <f t="shared" si="410"/>
        <v/>
      </c>
      <c r="AZ1941" s="46">
        <f>IF(ISNUMBER(VLOOKUP($B1941,Stats!$A$2:$AA$19,2,FALSE))=FALSE,"",IF(ISNUMBER(W1941),(W1941-VLOOKUP($B1941,Stats!$A$2:$AA$19,2,FALSE))/VLOOKUP($B1941,Stats!$A$2:$AA$19,16,FALSE),""))</f>
        <v>0.22760797562507887</v>
      </c>
      <c r="BA1941" s="46">
        <f>IF(ISNUMBER(VLOOKUP($B1941,Stats!$A$2:$AA$19,2,FALSE))=FALSE,"",IF(ISNUMBER(X1941),(X1941-VLOOKUP($B1941,Stats!$A$2:$AA$19,3,FALSE))/VLOOKUP($B1941,Stats!$A$2:$AA$19,17,FALSE),""))</f>
        <v>-0.99555450083898211</v>
      </c>
      <c r="BB1941" s="46"/>
      <c r="BC1941" s="46"/>
      <c r="BD1941" s="44">
        <f t="shared" si="403"/>
        <v>-0.38397326260695164</v>
      </c>
      <c r="BE1941" s="46">
        <f>IF(ISNUMBER(VLOOKUP($B1941,Stats!$A$2:$AA$19,2,FALSE))=FALSE,"",IF(ISNUMBER(Y1941),(Y1941-VLOOKUP($B1941,Stats!$A$2:$AA$19,5,FALSE))/VLOOKUP($B1941,Stats!$A$2:$AA$19,19,FALSE),""))</f>
        <v>0.78137481572792156</v>
      </c>
      <c r="BF1941" s="46"/>
      <c r="BG1941" s="46"/>
      <c r="BH1941" s="46">
        <f>IF(ISNUMBER(VLOOKUP($B1941,Stats!$A$2:$AA$19,2,FALSE))=FALSE,"",IF(ISNUMBER(Z1941),(Z1941-VLOOKUP($B1941,Stats!$A$2:$AA$19,8,FALSE))/VLOOKUP($B1941,Stats!$A$2:$AA$19,22,FALSE),""))</f>
        <v>3.0532012749379223</v>
      </c>
      <c r="BI1941" s="46" t="str">
        <f>IF(ISNUMBER(VLOOKUP($B1941,Stats!$A$2:$AA$19,2,FALSE))=FALSE,"",IF(ISNUMBER(#REF!),(#REF!-VLOOKUP($B1941,Stats!$A$2:$AA$19,9,FALSE))/VLOOKUP($B1941,Stats!$A$2:$AA$19,23,FALSE),""))</f>
        <v/>
      </c>
      <c r="BJ1941" s="46" t="str">
        <f>IF(ISNUMBER(VLOOKUP($B1941,Stats!$A$2:$AA$19,2,FALSE))=FALSE,"",IF(ISNUMBER(#REF!),(#REF!-VLOOKUP($B1941,Stats!$A$2:$AA$19,10,FALSE))/VLOOKUP($B1941,Stats!$A$2:$AA$19,24,FALSE),""))</f>
        <v/>
      </c>
      <c r="BK1941" s="44">
        <f t="shared" si="408"/>
        <v>0.35303762899045488</v>
      </c>
      <c r="BL1941" s="46" t="str">
        <f>IF(ISNUMBER(VLOOKUP($B1941,Stats!$A$2:$AA$19,2,FALSE))=FALSE,"",IF(ISNUMBER(#REF!),(#REF!-VLOOKUP($B1941,Stats!$A$2:$AA$19,11,FALSE))/VLOOKUP($B1941,Stats!$A$2:$AA$19,25,FALSE),""))</f>
        <v/>
      </c>
      <c r="BM1941" s="46">
        <f>IF(ISNUMBER(VLOOKUP($B1941,Stats!$A$2:$AA$19,2,FALSE))=FALSE,"",IF(ISNUMBER(AA1941),(AA1941-VLOOKUP($B1941,Stats!$A$2:$AA$19,12,FALSE))/VLOOKUP($B1941,Stats!$A$2:$AA$19,26,FALSE),""))</f>
        <v>0.12085910559599132</v>
      </c>
      <c r="BN1941" s="46" t="str">
        <f>IF(ISNUMBER(VLOOKUP($B1941,Stats!$A$2:$AA$19,2,FALSE))=FALSE,"",IF(ISNUMBER(#REF!),(#REF!-VLOOKUP($B1941,Stats!$A$2:$AA$19,13,FALSE))/VLOOKUP($B1941,Stats!$A$2:$AA$19,27,FALSE),""))</f>
        <v/>
      </c>
      <c r="BO1941" s="46" t="str">
        <f>IF(ISNUMBER(VLOOKUP($B1941,Stats!$A$2:$AA$19,2,FALSE))=FALSE,"",IF(ISNUMBER(#REF!),(#REF!-VLOOKUP($B1941,Stats!$A$2:$AA$19,14,FALSE))/VLOOKUP($B1941,Stats!$A$2:$AB$19,28,FALSE),""))</f>
        <v/>
      </c>
      <c r="BP1941" s="46"/>
      <c r="BQ1941" s="46">
        <f>IF(ISNUMBER(VLOOKUP($B1941,Stats!$A$2:$AA$19,2,FALSE))=FALSE,"",IF(ISNUMBER(BM1941),BM1941,(VLOOKUP($B1941,Stats!$A$2:$AT$19,46,FALSE)-VLOOKUP($B1941,Stats!$A$2:$AA$19,12,FALSE))/VLOOKUP($B1941,Stats!$A$2:$AA$19,26,FALSE)))</f>
        <v>0.12085910559599132</v>
      </c>
      <c r="BR1941" s="51">
        <f t="shared" si="409"/>
        <v>0.12085910559599132</v>
      </c>
      <c r="BS1941" s="32" t="str">
        <f t="shared" si="404"/>
        <v>19186_201504</v>
      </c>
      <c r="BT1941" s="53">
        <f t="shared" si="405"/>
        <v>0.15919974599208087</v>
      </c>
    </row>
    <row r="1942" spans="1:72" x14ac:dyDescent="0.15">
      <c r="A1942" s="16">
        <v>19186</v>
      </c>
      <c r="B1942" s="17">
        <v>201505</v>
      </c>
      <c r="C1942" s="3">
        <v>0</v>
      </c>
      <c r="D1942" s="23">
        <v>4.7206923682140189E-2</v>
      </c>
      <c r="E1942" s="18">
        <v>1.7504643570473023E-2</v>
      </c>
      <c r="F1942" s="24">
        <v>5</v>
      </c>
      <c r="G1942" s="24">
        <v>3</v>
      </c>
      <c r="H1942" s="20">
        <v>1.328169719298038E-2</v>
      </c>
      <c r="I1942" s="20">
        <v>-6.3674945805209937E-3</v>
      </c>
      <c r="J1942" s="24">
        <v>3</v>
      </c>
      <c r="K1942" s="24">
        <v>1</v>
      </c>
      <c r="L1942" s="20">
        <v>4.6751188589540416E-2</v>
      </c>
      <c r="M1942" s="20">
        <v>-7.4794315632011887E-3</v>
      </c>
      <c r="N1942" s="19">
        <v>1.337</v>
      </c>
      <c r="O1942" s="19">
        <v>1.0594294770206021</v>
      </c>
      <c r="P1942" s="25">
        <v>42067</v>
      </c>
      <c r="Q1942" s="20">
        <v>-7.4794315632011887E-3</v>
      </c>
      <c r="R1942" s="25">
        <v>42068</v>
      </c>
      <c r="S1942" s="25">
        <f>IF(ISNUMBER(R1942),VLOOKUP(B1942,Index!$B$3:$AB$18,27,FALSE),"")</f>
        <v>42069</v>
      </c>
      <c r="T1942" s="25">
        <f>IF(ISNUMBER($R1942),VLOOKUP($B1942,Index!$B$21:$AB$36,27,FALSE),"")</f>
        <v>42069</v>
      </c>
      <c r="U1942" s="25">
        <f>IF(ISNUMBER($R1942),VLOOKUP($B1942,Index!$B$39:$AB$54,27,FALSE),"")</f>
        <v>42069</v>
      </c>
      <c r="W1942" s="18">
        <v>1.6994492525570466</v>
      </c>
      <c r="X1942" s="19">
        <v>0.625</v>
      </c>
      <c r="Y1942" s="18">
        <v>0.33212725987270136</v>
      </c>
      <c r="Z1942" s="19">
        <f t="shared" si="406"/>
        <v>1</v>
      </c>
      <c r="AA1942" s="21">
        <v>6.31156569630215</v>
      </c>
      <c r="AB1942" s="3">
        <v>0</v>
      </c>
      <c r="AC1942" s="18">
        <v>2.8881277620167043</v>
      </c>
      <c r="AD1942" s="19">
        <v>0.390625</v>
      </c>
      <c r="AE1942" s="18">
        <v>0.11030851675054891</v>
      </c>
      <c r="AF1942" s="19">
        <f t="shared" si="407"/>
        <v>1</v>
      </c>
      <c r="AG1942" s="21">
        <v>39.835861538738044</v>
      </c>
      <c r="AH1942" s="3">
        <v>0</v>
      </c>
      <c r="AK1942" t="str">
        <f t="shared" si="410"/>
        <v/>
      </c>
      <c r="AL1942" t="str">
        <f t="shared" si="410"/>
        <v/>
      </c>
      <c r="AM1942" t="str">
        <f t="shared" si="410"/>
        <v/>
      </c>
      <c r="AN1942" t="str">
        <f t="shared" si="410"/>
        <v/>
      </c>
      <c r="AO1942" t="str">
        <f t="shared" si="410"/>
        <v/>
      </c>
      <c r="AP1942" t="str">
        <f t="shared" si="410"/>
        <v/>
      </c>
      <c r="AQ1942" t="str">
        <f t="shared" si="410"/>
        <v/>
      </c>
      <c r="AR1942" t="str">
        <f t="shared" si="410"/>
        <v/>
      </c>
      <c r="AS1942" t="str">
        <f t="shared" si="410"/>
        <v/>
      </c>
      <c r="AT1942" t="str">
        <f t="shared" si="410"/>
        <v/>
      </c>
      <c r="AU1942" t="str">
        <f t="shared" si="410"/>
        <v/>
      </c>
      <c r="AV1942">
        <f t="shared" si="410"/>
        <v>6.31156569630215</v>
      </c>
      <c r="AW1942" t="str">
        <f t="shared" si="410"/>
        <v/>
      </c>
      <c r="AX1942" t="str">
        <f t="shared" si="410"/>
        <v/>
      </c>
      <c r="AZ1942" s="46">
        <f>IF(ISNUMBER(VLOOKUP($B1942,Stats!$A$2:$AA$19,2,FALSE))=FALSE,"",IF(ISNUMBER(W1942),(W1942-VLOOKUP($B1942,Stats!$A$2:$AA$19,2,FALSE))/VLOOKUP($B1942,Stats!$A$2:$AA$19,16,FALSE),""))</f>
        <v>1.5144277856947632</v>
      </c>
      <c r="BA1942" s="46">
        <f>IF(ISNUMBER(VLOOKUP($B1942,Stats!$A$2:$AA$19,2,FALSE))=FALSE,"",IF(ISNUMBER(X1942),(X1942-VLOOKUP($B1942,Stats!$A$2:$AA$19,3,FALSE))/VLOOKUP($B1942,Stats!$A$2:$AA$19,17,FALSE),""))</f>
        <v>0.35311991189560649</v>
      </c>
      <c r="BB1942" s="46"/>
      <c r="BC1942" s="46"/>
      <c r="BD1942" s="44">
        <f t="shared" si="403"/>
        <v>0.93377384879518488</v>
      </c>
      <c r="BE1942" s="46">
        <f>IF(ISNUMBER(VLOOKUP($B1942,Stats!$A$2:$AA$19,2,FALSE))=FALSE,"",IF(ISNUMBER(Y1942),(Y1942-VLOOKUP($B1942,Stats!$A$2:$AA$19,5,FALSE))/VLOOKUP($B1942,Stats!$A$2:$AA$19,19,FALSE),""))</f>
        <v>1.4224413378512053</v>
      </c>
      <c r="BF1942" s="46"/>
      <c r="BG1942" s="46"/>
      <c r="BH1942" s="46">
        <f>IF(ISNUMBER(VLOOKUP($B1942,Stats!$A$2:$AA$19,2,FALSE))=FALSE,"",IF(ISNUMBER(Z1942),(Z1942-VLOOKUP($B1942,Stats!$A$2:$AA$19,8,FALSE))/VLOOKUP($B1942,Stats!$A$2:$AA$19,22,FALSE),""))</f>
        <v>-0.17907426474004937</v>
      </c>
      <c r="BI1942" s="46" t="str">
        <f>IF(ISNUMBER(VLOOKUP($B1942,Stats!$A$2:$AA$19,2,FALSE))=FALSE,"",IF(ISNUMBER(#REF!),(#REF!-VLOOKUP($B1942,Stats!$A$2:$AA$19,9,FALSE))/VLOOKUP($B1942,Stats!$A$2:$AA$19,23,FALSE),""))</f>
        <v/>
      </c>
      <c r="BJ1942" s="46" t="str">
        <f>IF(ISNUMBER(VLOOKUP($B1942,Stats!$A$2:$AA$19,2,FALSE))=FALSE,"",IF(ISNUMBER(#REF!),(#REF!-VLOOKUP($B1942,Stats!$A$2:$AA$19,10,FALSE))/VLOOKUP($B1942,Stats!$A$2:$AA$19,24,FALSE),""))</f>
        <v/>
      </c>
      <c r="BK1942" s="44">
        <f t="shared" si="408"/>
        <v>-1.0494312159178585</v>
      </c>
      <c r="BL1942" s="46" t="str">
        <f>IF(ISNUMBER(VLOOKUP($B1942,Stats!$A$2:$AA$19,2,FALSE))=FALSE,"",IF(ISNUMBER(#REF!),(#REF!-VLOOKUP($B1942,Stats!$A$2:$AA$19,11,FALSE))/VLOOKUP($B1942,Stats!$A$2:$AA$19,25,FALSE),""))</f>
        <v/>
      </c>
      <c r="BM1942" s="46">
        <f>IF(ISNUMBER(VLOOKUP($B1942,Stats!$A$2:$AA$19,2,FALSE))=FALSE,"",IF(ISNUMBER(AA1942),(AA1942-VLOOKUP($B1942,Stats!$A$2:$AA$19,12,FALSE))/VLOOKUP($B1942,Stats!$A$2:$AA$19,26,FALSE),""))</f>
        <v>1.8713152478943361E-2</v>
      </c>
      <c r="BN1942" s="46" t="str">
        <f>IF(ISNUMBER(VLOOKUP($B1942,Stats!$A$2:$AA$19,2,FALSE))=FALSE,"",IF(ISNUMBER(#REF!),(#REF!-VLOOKUP($B1942,Stats!$A$2:$AA$19,13,FALSE))/VLOOKUP($B1942,Stats!$A$2:$AA$19,27,FALSE),""))</f>
        <v/>
      </c>
      <c r="BO1942" s="46" t="str">
        <f>IF(ISNUMBER(VLOOKUP($B1942,Stats!$A$2:$AA$19,2,FALSE))=FALSE,"",IF(ISNUMBER(#REF!),(#REF!-VLOOKUP($B1942,Stats!$A$2:$AA$19,14,FALSE))/VLOOKUP($B1942,Stats!$A$2:$AB$19,28,FALSE),""))</f>
        <v/>
      </c>
      <c r="BP1942" s="46"/>
      <c r="BQ1942" s="46">
        <f>IF(ISNUMBER(VLOOKUP($B1942,Stats!$A$2:$AA$19,2,FALSE))=FALSE,"",IF(ISNUMBER(BM1942),BM1942,(VLOOKUP($B1942,Stats!$A$2:$AT$19,46,FALSE)-VLOOKUP($B1942,Stats!$A$2:$AA$19,12,FALSE))/VLOOKUP($B1942,Stats!$A$2:$AA$19,26,FALSE)))</f>
        <v>1.8713152478943361E-2</v>
      </c>
      <c r="BR1942" s="51">
        <f t="shared" si="409"/>
        <v>1.8713152478943361E-2</v>
      </c>
      <c r="BS1942" s="32" t="str">
        <f t="shared" si="404"/>
        <v>19186_201505</v>
      </c>
      <c r="BT1942" s="53">
        <f t="shared" si="405"/>
        <v>-0.43916132929588947</v>
      </c>
    </row>
    <row r="1943" spans="1:72" x14ac:dyDescent="0.15">
      <c r="A1943" s="16">
        <v>19186</v>
      </c>
      <c r="B1943" s="17">
        <v>201506</v>
      </c>
      <c r="C1943" s="3">
        <v>0</v>
      </c>
      <c r="D1943" s="23">
        <v>6.0105184072126283E-2</v>
      </c>
      <c r="E1943" s="18">
        <v>1.143965107147249E-2</v>
      </c>
      <c r="F1943" s="24">
        <v>8</v>
      </c>
      <c r="G1943" s="24">
        <v>2</v>
      </c>
      <c r="H1943" s="20">
        <v>9.935437623058152E-3</v>
      </c>
      <c r="I1943" s="20">
        <v>-1.0179315703621961E-2</v>
      </c>
      <c r="J1943" s="24">
        <v>7</v>
      </c>
      <c r="K1943" s="24">
        <v>1</v>
      </c>
      <c r="L1943" s="20">
        <v>2.3718439173680217E-2</v>
      </c>
      <c r="M1943" s="20">
        <v>-1.427498121712989E-2</v>
      </c>
      <c r="N1943" s="19">
        <v>1.411</v>
      </c>
      <c r="O1943" s="19">
        <v>1.0754573170731707</v>
      </c>
      <c r="P1943" s="25">
        <v>42083</v>
      </c>
      <c r="Q1943" s="20">
        <v>-6.0836501901140316E-3</v>
      </c>
      <c r="R1943" s="25">
        <v>42074</v>
      </c>
      <c r="S1943" s="25">
        <f>IF(ISNUMBER(R1943),VLOOKUP(B1943,Index!$B$3:$AB$18,27,FALSE),"")</f>
        <v>42073</v>
      </c>
      <c r="T1943" s="25">
        <f>IF(ISNUMBER($R1943),VLOOKUP($B1943,Index!$B$21:$AB$36,27,FALSE),"")</f>
        <v>42075</v>
      </c>
      <c r="U1943" s="25">
        <f>IF(ISNUMBER($R1943),VLOOKUP($B1943,Index!$B$39:$AB$54,27,FALSE),"")</f>
        <v>42075</v>
      </c>
      <c r="W1943" s="18">
        <v>1.8031555221637885</v>
      </c>
      <c r="X1943" s="19">
        <v>0.8</v>
      </c>
      <c r="Y1943" s="18">
        <v>0.2170521181406323</v>
      </c>
      <c r="Z1943" s="19">
        <f t="shared" si="406"/>
        <v>1</v>
      </c>
      <c r="AA1943" s="21">
        <v>9.879789631855818</v>
      </c>
      <c r="AB1943" s="3">
        <v>0</v>
      </c>
      <c r="AC1943" s="18">
        <v>3.2513698371097646</v>
      </c>
      <c r="AD1943" s="19">
        <v>0.64000000000000012</v>
      </c>
      <c r="AE1943" s="18">
        <v>4.7111621989335002E-2</v>
      </c>
      <c r="AF1943" s="19">
        <f t="shared" si="407"/>
        <v>1</v>
      </c>
      <c r="AG1943" s="21">
        <v>97.61024316972572</v>
      </c>
      <c r="AH1943" s="3">
        <v>0</v>
      </c>
      <c r="AK1943" t="str">
        <f t="shared" ref="AK1943:AX1952" si="411">IF($B1943=AK$2,$AA1943,"")</f>
        <v/>
      </c>
      <c r="AL1943" t="str">
        <f t="shared" si="411"/>
        <v/>
      </c>
      <c r="AM1943" t="str">
        <f t="shared" si="411"/>
        <v/>
      </c>
      <c r="AN1943" t="str">
        <f t="shared" si="411"/>
        <v/>
      </c>
      <c r="AO1943" t="str">
        <f t="shared" si="411"/>
        <v/>
      </c>
      <c r="AP1943" t="str">
        <f t="shared" si="411"/>
        <v/>
      </c>
      <c r="AQ1943" t="str">
        <f t="shared" si="411"/>
        <v/>
      </c>
      <c r="AR1943" t="str">
        <f t="shared" si="411"/>
        <v/>
      </c>
      <c r="AS1943" t="str">
        <f t="shared" si="411"/>
        <v/>
      </c>
      <c r="AT1943" t="str">
        <f t="shared" si="411"/>
        <v/>
      </c>
      <c r="AU1943" t="str">
        <f t="shared" si="411"/>
        <v/>
      </c>
      <c r="AV1943" t="str">
        <f t="shared" si="411"/>
        <v/>
      </c>
      <c r="AW1943">
        <f t="shared" si="411"/>
        <v>9.879789631855818</v>
      </c>
      <c r="AX1943" t="str">
        <f t="shared" si="411"/>
        <v/>
      </c>
      <c r="AZ1943" s="46">
        <f>IF(ISNUMBER(VLOOKUP($B1943,Stats!$A$2:$AA$19,2,FALSE))=FALSE,"",IF(ISNUMBER(W1943),(W1943-VLOOKUP($B1943,Stats!$A$2:$AA$19,2,FALSE))/VLOOKUP($B1943,Stats!$A$2:$AA$19,16,FALSE),""))</f>
        <v>-0.11268034255062478</v>
      </c>
      <c r="BA1943" s="46">
        <f>IF(ISNUMBER(VLOOKUP($B1943,Stats!$A$2:$AA$19,2,FALSE))=FALSE,"",IF(ISNUMBER(X1943),(X1943-VLOOKUP($B1943,Stats!$A$2:$AA$19,3,FALSE))/VLOOKUP($B1943,Stats!$A$2:$AA$19,17,FALSE),""))</f>
        <v>-3.4963065069354378E-2</v>
      </c>
      <c r="BB1943" s="46"/>
      <c r="BC1943" s="46"/>
      <c r="BD1943" s="44">
        <f t="shared" si="403"/>
        <v>-7.3821703809989578E-2</v>
      </c>
      <c r="BE1943" s="46">
        <f>IF(ISNUMBER(VLOOKUP($B1943,Stats!$A$2:$AA$19,2,FALSE))=FALSE,"",IF(ISNUMBER(Y1943),(Y1943-VLOOKUP($B1943,Stats!$A$2:$AA$19,5,FALSE))/VLOOKUP($B1943,Stats!$A$2:$AA$19,19,FALSE),""))</f>
        <v>0.77743856810955281</v>
      </c>
      <c r="BF1943" s="46"/>
      <c r="BG1943" s="46"/>
      <c r="BH1943" s="46">
        <f>IF(ISNUMBER(VLOOKUP($B1943,Stats!$A$2:$AA$19,2,FALSE))=FALSE,"",IF(ISNUMBER(Z1943),(Z1943-VLOOKUP($B1943,Stats!$A$2:$AA$19,8,FALSE))/VLOOKUP($B1943,Stats!$A$2:$AA$19,22,FALSE),""))</f>
        <v>-0.73808297609062268</v>
      </c>
      <c r="BI1943" s="46" t="str">
        <f>IF(ISNUMBER(VLOOKUP($B1943,Stats!$A$2:$AA$19,2,FALSE))=FALSE,"",IF(ISNUMBER(#REF!),(#REF!-VLOOKUP($B1943,Stats!$A$2:$AA$19,9,FALSE))/VLOOKUP($B1943,Stats!$A$2:$AA$19,23,FALSE),""))</f>
        <v/>
      </c>
      <c r="BJ1943" s="46" t="str">
        <f>IF(ISNUMBER(VLOOKUP($B1943,Stats!$A$2:$AA$19,2,FALSE))=FALSE,"",IF(ISNUMBER(#REF!),(#REF!-VLOOKUP($B1943,Stats!$A$2:$AA$19,10,FALSE))/VLOOKUP($B1943,Stats!$A$2:$AA$19,24,FALSE),""))</f>
        <v/>
      </c>
      <c r="BK1943" s="44">
        <f t="shared" si="408"/>
        <v>-0.7656318905038737</v>
      </c>
      <c r="BL1943" s="46" t="str">
        <f>IF(ISNUMBER(VLOOKUP($B1943,Stats!$A$2:$AA$19,2,FALSE))=FALSE,"",IF(ISNUMBER(#REF!),(#REF!-VLOOKUP($B1943,Stats!$A$2:$AA$19,11,FALSE))/VLOOKUP($B1943,Stats!$A$2:$AA$19,25,FALSE),""))</f>
        <v/>
      </c>
      <c r="BM1943" s="46">
        <f>IF(ISNUMBER(VLOOKUP($B1943,Stats!$A$2:$AA$19,2,FALSE))=FALSE,"",IF(ISNUMBER(AA1943),(AA1943-VLOOKUP($B1943,Stats!$A$2:$AA$19,12,FALSE))/VLOOKUP($B1943,Stats!$A$2:$AA$19,26,FALSE),""))</f>
        <v>-0.22058301960455928</v>
      </c>
      <c r="BN1943" s="46" t="str">
        <f>IF(ISNUMBER(VLOOKUP($B1943,Stats!$A$2:$AA$19,2,FALSE))=FALSE,"",IF(ISNUMBER(#REF!),(#REF!-VLOOKUP($B1943,Stats!$A$2:$AA$19,13,FALSE))/VLOOKUP($B1943,Stats!$A$2:$AA$19,27,FALSE),""))</f>
        <v/>
      </c>
      <c r="BO1943" s="46" t="str">
        <f>IF(ISNUMBER(VLOOKUP($B1943,Stats!$A$2:$AA$19,2,FALSE))=FALSE,"",IF(ISNUMBER(#REF!),(#REF!-VLOOKUP($B1943,Stats!$A$2:$AA$19,14,FALSE))/VLOOKUP($B1943,Stats!$A$2:$AB$19,28,FALSE),""))</f>
        <v/>
      </c>
      <c r="BP1943" s="46"/>
      <c r="BQ1943" s="46">
        <f>IF(ISNUMBER(VLOOKUP($B1943,Stats!$A$2:$AA$19,2,FALSE))=FALSE,"",IF(ISNUMBER(BM1943),BM1943,(VLOOKUP($B1943,Stats!$A$2:$AT$19,46,FALSE)-VLOOKUP($B1943,Stats!$A$2:$AA$19,12,FALSE))/VLOOKUP($B1943,Stats!$A$2:$AA$19,26,FALSE)))</f>
        <v>-0.22058301960455928</v>
      </c>
      <c r="BR1943" s="51">
        <f t="shared" si="409"/>
        <v>-0.22058301960455928</v>
      </c>
      <c r="BS1943" s="32" t="str">
        <f t="shared" si="404"/>
        <v>19186_201506</v>
      </c>
      <c r="BT1943" s="53">
        <f t="shared" si="405"/>
        <v>-0.51826007898523396</v>
      </c>
    </row>
    <row r="1944" spans="1:72" x14ac:dyDescent="0.15">
      <c r="A1944" s="16">
        <v>19186</v>
      </c>
      <c r="B1944" s="17">
        <v>201507</v>
      </c>
      <c r="C1944" s="3">
        <v>0</v>
      </c>
      <c r="D1944" s="23">
        <v>3.8270729978738594E-2</v>
      </c>
      <c r="E1944" s="18">
        <v>1.691841961359096E-2</v>
      </c>
      <c r="F1944" s="24">
        <v>4</v>
      </c>
      <c r="G1944" s="24">
        <v>1</v>
      </c>
      <c r="H1944" s="20">
        <v>1.4242094304332154E-2</v>
      </c>
      <c r="I1944" s="20">
        <v>-1.8698060941828243E-2</v>
      </c>
      <c r="J1944" s="24">
        <v>3</v>
      </c>
      <c r="K1944" s="24">
        <v>1</v>
      </c>
      <c r="L1944" s="20">
        <v>2.3387668320340227E-2</v>
      </c>
      <c r="M1944" s="20">
        <v>-1.8698060941828243E-2</v>
      </c>
      <c r="N1944" s="19">
        <v>1.4650000000000001</v>
      </c>
      <c r="O1944" s="19">
        <v>1.0145429362880887</v>
      </c>
      <c r="P1944" s="25">
        <v>42090</v>
      </c>
      <c r="Q1944" s="20">
        <v>-1.8698060941828243E-2</v>
      </c>
      <c r="R1944" s="25">
        <v>42087</v>
      </c>
      <c r="S1944" s="25">
        <f>IF(ISNUMBER(R1944),VLOOKUP(B1944,Index!$B$3:$AB$18,27,FALSE),"")</f>
        <v>42088</v>
      </c>
      <c r="T1944" s="25">
        <f>IF(ISNUMBER($R1944),VLOOKUP($B1944,Index!$B$21:$AB$36,27,FALSE),"")</f>
        <v>42089</v>
      </c>
      <c r="U1944" s="25">
        <f>IF(ISNUMBER($R1944),VLOOKUP($B1944,Index!$B$39:$AB$54,27,FALSE),"")</f>
        <v>42089</v>
      </c>
      <c r="W1944" s="18">
        <v>2.7554925584691787</v>
      </c>
      <c r="X1944" s="19">
        <v>0.8</v>
      </c>
      <c r="Y1944" s="18">
        <v>0.3210044423364794</v>
      </c>
      <c r="Z1944" s="19">
        <f t="shared" si="406"/>
        <v>1</v>
      </c>
      <c r="AA1944" s="21">
        <v>2.0467753366406876</v>
      </c>
      <c r="AB1944" s="3">
        <v>0</v>
      </c>
      <c r="AC1944" s="18">
        <v>7.5927392397790205</v>
      </c>
      <c r="AD1944" s="19">
        <v>0.64000000000000012</v>
      </c>
      <c r="AE1944" s="18">
        <v>0.10304385199975413</v>
      </c>
      <c r="AF1944" s="19">
        <f t="shared" si="407"/>
        <v>1</v>
      </c>
      <c r="AG1944" s="21">
        <v>4.1892892786806</v>
      </c>
      <c r="AH1944" s="3">
        <v>0</v>
      </c>
      <c r="AK1944" t="str">
        <f t="shared" si="411"/>
        <v/>
      </c>
      <c r="AL1944" t="str">
        <f t="shared" si="411"/>
        <v/>
      </c>
      <c r="AM1944" t="str">
        <f t="shared" si="411"/>
        <v/>
      </c>
      <c r="AN1944" t="str">
        <f t="shared" si="411"/>
        <v/>
      </c>
      <c r="AO1944" t="str">
        <f t="shared" si="411"/>
        <v/>
      </c>
      <c r="AP1944" t="str">
        <f t="shared" si="411"/>
        <v/>
      </c>
      <c r="AQ1944" t="str">
        <f t="shared" si="411"/>
        <v/>
      </c>
      <c r="AR1944" t="str">
        <f t="shared" si="411"/>
        <v/>
      </c>
      <c r="AS1944" t="str">
        <f t="shared" si="411"/>
        <v/>
      </c>
      <c r="AT1944" t="str">
        <f t="shared" si="411"/>
        <v/>
      </c>
      <c r="AU1944" t="str">
        <f t="shared" si="411"/>
        <v/>
      </c>
      <c r="AV1944" t="str">
        <f t="shared" si="411"/>
        <v/>
      </c>
      <c r="AW1944" t="str">
        <f t="shared" si="411"/>
        <v/>
      </c>
      <c r="AX1944">
        <f t="shared" si="411"/>
        <v>2.0467753366406876</v>
      </c>
      <c r="AZ1944" s="46">
        <f>IF(ISNUMBER(VLOOKUP($B1944,Stats!$A$2:$AA$19,2,FALSE))=FALSE,"",IF(ISNUMBER(W1944),(W1944-VLOOKUP($B1944,Stats!$A$2:$AA$19,2,FALSE))/VLOOKUP($B1944,Stats!$A$2:$AA$19,16,FALSE),""))</f>
        <v>0.73102430909737814</v>
      </c>
      <c r="BA1944" s="46">
        <f>IF(ISNUMBER(VLOOKUP($B1944,Stats!$A$2:$AA$19,2,FALSE))=FALSE,"",IF(ISNUMBER(X1944),(X1944-VLOOKUP($B1944,Stats!$A$2:$AA$19,3,FALSE))/VLOOKUP($B1944,Stats!$A$2:$AA$19,17,FALSE),""))</f>
        <v>0.61985383420575335</v>
      </c>
      <c r="BB1944" s="46"/>
      <c r="BC1944" s="46"/>
      <c r="BD1944" s="44">
        <f t="shared" si="403"/>
        <v>0.67543907165156569</v>
      </c>
      <c r="BE1944" s="46">
        <f>IF(ISNUMBER(VLOOKUP($B1944,Stats!$A$2:$AA$19,2,FALSE))=FALSE,"",IF(ISNUMBER(Y1944),(Y1944-VLOOKUP($B1944,Stats!$A$2:$AA$19,5,FALSE))/VLOOKUP($B1944,Stats!$A$2:$AA$19,19,FALSE),""))</f>
        <v>0.88749078384150426</v>
      </c>
      <c r="BF1944" s="46"/>
      <c r="BG1944" s="46"/>
      <c r="BH1944" s="46">
        <f>IF(ISNUMBER(VLOOKUP($B1944,Stats!$A$2:$AA$19,2,FALSE))=FALSE,"",IF(ISNUMBER(Z1944),(Z1944-VLOOKUP($B1944,Stats!$A$2:$AA$19,8,FALSE))/VLOOKUP($B1944,Stats!$A$2:$AA$19,22,FALSE),""))</f>
        <v>-0.22777854907483192</v>
      </c>
      <c r="BI1944" s="46" t="str">
        <f>IF(ISNUMBER(VLOOKUP($B1944,Stats!$A$2:$AA$19,2,FALSE))=FALSE,"",IF(ISNUMBER(#REF!),(#REF!-VLOOKUP($B1944,Stats!$A$2:$AA$19,9,FALSE))/VLOOKUP($B1944,Stats!$A$2:$AA$19,23,FALSE),""))</f>
        <v/>
      </c>
      <c r="BJ1944" s="46" t="str">
        <f>IF(ISNUMBER(VLOOKUP($B1944,Stats!$A$2:$AA$19,2,FALSE))=FALSE,"",IF(ISNUMBER(#REF!),(#REF!-VLOOKUP($B1944,Stats!$A$2:$AA$19,10,FALSE))/VLOOKUP($B1944,Stats!$A$2:$AA$19,24,FALSE),""))</f>
        <v/>
      </c>
      <c r="BK1944" s="44">
        <f t="shared" si="408"/>
        <v>-0.68957711341150252</v>
      </c>
      <c r="BL1944" s="46" t="str">
        <f>IF(ISNUMBER(VLOOKUP($B1944,Stats!$A$2:$AA$19,2,FALSE))=FALSE,"",IF(ISNUMBER(#REF!),(#REF!-VLOOKUP($B1944,Stats!$A$2:$AA$19,11,FALSE))/VLOOKUP($B1944,Stats!$A$2:$AA$19,25,FALSE),""))</f>
        <v/>
      </c>
      <c r="BM1944" s="46">
        <f>IF(ISNUMBER(VLOOKUP($B1944,Stats!$A$2:$AA$19,2,FALSE))=FALSE,"",IF(ISNUMBER(AA1944),(AA1944-VLOOKUP($B1944,Stats!$A$2:$AA$19,12,FALSE))/VLOOKUP($B1944,Stats!$A$2:$AA$19,26,FALSE),""))</f>
        <v>-0.29660594091778669</v>
      </c>
      <c r="BN1944" s="46" t="str">
        <f>IF(ISNUMBER(VLOOKUP($B1944,Stats!$A$2:$AA$19,2,FALSE))=FALSE,"",IF(ISNUMBER(#REF!),(#REF!-VLOOKUP($B1944,Stats!$A$2:$AA$19,13,FALSE))/VLOOKUP($B1944,Stats!$A$2:$AA$19,27,FALSE),""))</f>
        <v/>
      </c>
      <c r="BO1944" s="46" t="str">
        <f>IF(ISNUMBER(VLOOKUP($B1944,Stats!$A$2:$AA$19,2,FALSE))=FALSE,"",IF(ISNUMBER(#REF!),(#REF!-VLOOKUP($B1944,Stats!$A$2:$AA$19,14,FALSE))/VLOOKUP($B1944,Stats!$A$2:$AB$19,28,FALSE),""))</f>
        <v/>
      </c>
      <c r="BP1944" s="46"/>
      <c r="BQ1944" s="46">
        <f>IF(ISNUMBER(VLOOKUP($B1944,Stats!$A$2:$AA$19,2,FALSE))=FALSE,"",IF(ISNUMBER(BM1944),BM1944,(VLOOKUP($B1944,Stats!$A$2:$AT$19,46,FALSE)-VLOOKUP($B1944,Stats!$A$2:$AA$19,12,FALSE))/VLOOKUP($B1944,Stats!$A$2:$AA$19,26,FALSE)))</f>
        <v>-0.29660594091778669</v>
      </c>
      <c r="BR1944" s="51">
        <f t="shared" si="409"/>
        <v>-0.29660594091778669</v>
      </c>
      <c r="BS1944" s="32" t="str">
        <f t="shared" si="404"/>
        <v>19186_201507</v>
      </c>
      <c r="BT1944" s="53">
        <f t="shared" si="405"/>
        <v>-0.33797964190014573</v>
      </c>
    </row>
    <row r="1945" spans="1:72" x14ac:dyDescent="0.15">
      <c r="S1945" t="str">
        <f>IF(ISNUMBER(R1945),VLOOKUP(B1945,Index!$B$3:$AB$18,27,FALSE),"")</f>
        <v/>
      </c>
      <c r="T1945" t="str">
        <f>IF(ISNUMBER($R1945),VLOOKUP($B1945,Index!$B$21:$AB$36,27,FALSE),"")</f>
        <v/>
      </c>
      <c r="U1945" t="str">
        <f>IF(ISNUMBER($R1945),VLOOKUP($B1945,Index!$B$39:$AB$54,27,FALSE),"")</f>
        <v/>
      </c>
      <c r="Z1945" t="str">
        <f t="shared" si="406"/>
        <v/>
      </c>
      <c r="AA1945" t="s">
        <v>25</v>
      </c>
      <c r="AF1945" t="str">
        <f t="shared" si="407"/>
        <v/>
      </c>
      <c r="AG1945" t="s">
        <v>25</v>
      </c>
      <c r="AK1945" t="str">
        <f t="shared" si="411"/>
        <v/>
      </c>
      <c r="AL1945" t="str">
        <f t="shared" si="411"/>
        <v/>
      </c>
      <c r="AM1945" t="str">
        <f t="shared" si="411"/>
        <v/>
      </c>
      <c r="AN1945" t="str">
        <f t="shared" si="411"/>
        <v/>
      </c>
      <c r="AO1945" t="str">
        <f t="shared" si="411"/>
        <v/>
      </c>
      <c r="AP1945" t="str">
        <f t="shared" si="411"/>
        <v/>
      </c>
      <c r="AQ1945" t="str">
        <f t="shared" si="411"/>
        <v/>
      </c>
      <c r="AR1945" t="str">
        <f t="shared" si="411"/>
        <v/>
      </c>
      <c r="AS1945" t="str">
        <f t="shared" si="411"/>
        <v/>
      </c>
      <c r="AT1945" t="str">
        <f t="shared" si="411"/>
        <v/>
      </c>
      <c r="AU1945" t="str">
        <f t="shared" si="411"/>
        <v/>
      </c>
      <c r="AV1945" t="str">
        <f t="shared" si="411"/>
        <v/>
      </c>
      <c r="AW1945" t="str">
        <f t="shared" si="411"/>
        <v/>
      </c>
      <c r="AX1945" t="str">
        <f t="shared" si="411"/>
        <v/>
      </c>
      <c r="AZ1945" s="46" t="str">
        <f>IF(ISNUMBER(VLOOKUP($B1945,Stats!$A$2:$AA$19,2,FALSE))=FALSE,"",IF(ISNUMBER(W1945),(W1945-VLOOKUP($B1945,Stats!$A$2:$AA$19,2,FALSE))/VLOOKUP($B1945,Stats!$A$2:$AA$19,16,FALSE),""))</f>
        <v/>
      </c>
      <c r="BA1945" s="46" t="str">
        <f>IF(ISNUMBER(VLOOKUP($B1945,Stats!$A$2:$AA$19,2,FALSE))=FALSE,"",IF(ISNUMBER(X1945),(X1945-VLOOKUP($B1945,Stats!$A$2:$AA$19,3,FALSE))/VLOOKUP($B1945,Stats!$A$2:$AA$19,17,FALSE),""))</f>
        <v/>
      </c>
      <c r="BB1945" s="46"/>
      <c r="BC1945" s="46"/>
      <c r="BD1945" s="44" t="str">
        <f t="shared" si="403"/>
        <v/>
      </c>
      <c r="BE1945" s="46" t="str">
        <f>IF(ISNUMBER(VLOOKUP($B1945,Stats!$A$2:$AA$19,2,FALSE))=FALSE,"",IF(ISNUMBER(Y1945),(Y1945-VLOOKUP($B1945,Stats!$A$2:$AA$19,5,FALSE))/VLOOKUP($B1945,Stats!$A$2:$AA$19,19,FALSE),""))</f>
        <v/>
      </c>
      <c r="BF1945" s="46"/>
      <c r="BG1945" s="46"/>
      <c r="BH1945" s="46" t="str">
        <f>IF(ISNUMBER(VLOOKUP($B1945,Stats!$A$2:$AA$19,2,FALSE))=FALSE,"",IF(ISNUMBER(Z1945),(Z1945-VLOOKUP($B1945,Stats!$A$2:$AA$19,8,FALSE))/VLOOKUP($B1945,Stats!$A$2:$AA$19,22,FALSE),""))</f>
        <v/>
      </c>
      <c r="BI1945" s="46" t="str">
        <f>IF(ISNUMBER(VLOOKUP($B1945,Stats!$A$2:$AA$19,2,FALSE))=FALSE,"",IF(ISNUMBER(#REF!),(#REF!-VLOOKUP($B1945,Stats!$A$2:$AA$19,9,FALSE))/VLOOKUP($B1945,Stats!$A$2:$AA$19,23,FALSE),""))</f>
        <v/>
      </c>
      <c r="BJ1945" s="46" t="str">
        <f>IF(ISNUMBER(VLOOKUP($B1945,Stats!$A$2:$AA$19,2,FALSE))=FALSE,"",IF(ISNUMBER(#REF!),(#REF!-VLOOKUP($B1945,Stats!$A$2:$AA$19,10,FALSE))/VLOOKUP($B1945,Stats!$A$2:$AA$19,24,FALSE),""))</f>
        <v/>
      </c>
      <c r="BK1945" s="44" t="str">
        <f t="shared" si="408"/>
        <v/>
      </c>
      <c r="BL1945" s="46" t="str">
        <f>IF(ISNUMBER(VLOOKUP($B1945,Stats!$A$2:$AA$19,2,FALSE))=FALSE,"",IF(ISNUMBER(#REF!),(#REF!-VLOOKUP($B1945,Stats!$A$2:$AA$19,11,FALSE))/VLOOKUP($B1945,Stats!$A$2:$AA$19,25,FALSE),""))</f>
        <v/>
      </c>
      <c r="BM1945" s="46" t="str">
        <f>IF(ISNUMBER(VLOOKUP($B1945,Stats!$A$2:$AA$19,2,FALSE))=FALSE,"",IF(ISNUMBER(AA1945),(AA1945-VLOOKUP($B1945,Stats!$A$2:$AA$19,12,FALSE))/VLOOKUP($B1945,Stats!$A$2:$AA$19,26,FALSE),""))</f>
        <v/>
      </c>
      <c r="BN1945" s="46" t="str">
        <f>IF(ISNUMBER(VLOOKUP($B1945,Stats!$A$2:$AA$19,2,FALSE))=FALSE,"",IF(ISNUMBER(#REF!),(#REF!-VLOOKUP($B1945,Stats!$A$2:$AA$19,13,FALSE))/VLOOKUP($B1945,Stats!$A$2:$AA$19,27,FALSE),""))</f>
        <v/>
      </c>
      <c r="BO1945" s="46" t="str">
        <f>IF(ISNUMBER(VLOOKUP($B1945,Stats!$A$2:$AA$19,2,FALSE))=FALSE,"",IF(ISNUMBER(#REF!),(#REF!-VLOOKUP($B1945,Stats!$A$2:$AA$19,14,FALSE))/VLOOKUP($B1945,Stats!$A$2:$AB$19,28,FALSE),""))</f>
        <v/>
      </c>
      <c r="BP1945" s="46"/>
      <c r="BQ1945" s="46" t="str">
        <f>IF(ISNUMBER(VLOOKUP($B1945,Stats!$A$2:$AA$19,2,FALSE))=FALSE,"",IF(ISNUMBER(BM1945),BM1945,(VLOOKUP($B1945,Stats!$A$2:$AT$19,46,FALSE)-VLOOKUP($B1945,Stats!$A$2:$AA$19,12,FALSE))/VLOOKUP($B1945,Stats!$A$2:$AA$19,26,FALSE)))</f>
        <v/>
      </c>
      <c r="BR1945" s="51" t="str">
        <f t="shared" si="409"/>
        <v/>
      </c>
      <c r="BS1945" s="32" t="str">
        <f t="shared" si="404"/>
        <v/>
      </c>
      <c r="BT1945" s="53" t="str">
        <f t="shared" si="405"/>
        <v/>
      </c>
    </row>
    <row r="1946" spans="1:72" ht="40.5" x14ac:dyDescent="0.15">
      <c r="A1946" s="1" t="s">
        <v>54</v>
      </c>
      <c r="B1946" s="1" t="s">
        <v>0</v>
      </c>
      <c r="C1946" s="3"/>
      <c r="D1946" s="4" t="s">
        <v>10</v>
      </c>
      <c r="E1946" s="1" t="s">
        <v>11</v>
      </c>
      <c r="F1946" s="1" t="s">
        <v>12</v>
      </c>
      <c r="G1946" s="1" t="s">
        <v>13</v>
      </c>
      <c r="H1946" s="1" t="s">
        <v>14</v>
      </c>
      <c r="I1946" s="1" t="s">
        <v>15</v>
      </c>
      <c r="J1946" s="1" t="s">
        <v>16</v>
      </c>
      <c r="K1946" s="1" t="s">
        <v>17</v>
      </c>
      <c r="L1946" s="1" t="s">
        <v>18</v>
      </c>
      <c r="M1946" s="1" t="s">
        <v>19</v>
      </c>
      <c r="N1946" s="1" t="s">
        <v>20</v>
      </c>
      <c r="O1946" s="1" t="s">
        <v>21</v>
      </c>
      <c r="P1946" s="1" t="s">
        <v>22</v>
      </c>
      <c r="Q1946" s="1" t="s">
        <v>23</v>
      </c>
      <c r="R1946" s="1" t="s">
        <v>24</v>
      </c>
      <c r="S1946" s="1" t="str">
        <f>IF(ISNUMBER(R1946),VLOOKUP(B1946,Index!$B$3:$AB$18,27,FALSE),"")</f>
        <v/>
      </c>
      <c r="T1946" s="1" t="str">
        <f>IF(ISNUMBER($R1946),VLOOKUP($B1946,Index!$B$21:$AB$36,27,FALSE),"")</f>
        <v/>
      </c>
      <c r="U1946" s="1" t="str">
        <f>IF(ISNUMBER($R1946),VLOOKUP($B1946,Index!$B$39:$AB$54,27,FALSE),"")</f>
        <v/>
      </c>
      <c r="W1946" s="1" t="s">
        <v>1</v>
      </c>
      <c r="X1946" s="1" t="s">
        <v>2</v>
      </c>
      <c r="Y1946" s="1" t="s">
        <v>4</v>
      </c>
      <c r="Z1946" s="1" t="str">
        <f t="shared" si="406"/>
        <v/>
      </c>
      <c r="AA1946" s="1" t="s">
        <v>8</v>
      </c>
      <c r="AB1946" s="3"/>
      <c r="AC1946" s="1" t="s">
        <v>55</v>
      </c>
      <c r="AD1946" s="1" t="s">
        <v>56</v>
      </c>
      <c r="AE1946" s="1" t="s">
        <v>57</v>
      </c>
      <c r="AF1946" s="1" t="str">
        <f t="shared" si="407"/>
        <v/>
      </c>
      <c r="AG1946" s="1" t="s">
        <v>38</v>
      </c>
      <c r="AH1946" s="3"/>
      <c r="AK1946" t="str">
        <f t="shared" si="411"/>
        <v/>
      </c>
      <c r="AL1946" t="str">
        <f t="shared" si="411"/>
        <v/>
      </c>
      <c r="AM1946" t="str">
        <f t="shared" si="411"/>
        <v/>
      </c>
      <c r="AN1946" t="str">
        <f t="shared" si="411"/>
        <v/>
      </c>
      <c r="AO1946" t="str">
        <f t="shared" si="411"/>
        <v/>
      </c>
      <c r="AP1946" t="str">
        <f t="shared" si="411"/>
        <v/>
      </c>
      <c r="AQ1946" t="str">
        <f t="shared" si="411"/>
        <v/>
      </c>
      <c r="AR1946" t="str">
        <f t="shared" si="411"/>
        <v/>
      </c>
      <c r="AS1946" t="str">
        <f t="shared" si="411"/>
        <v/>
      </c>
      <c r="AT1946" t="str">
        <f t="shared" si="411"/>
        <v/>
      </c>
      <c r="AU1946" t="str">
        <f t="shared" si="411"/>
        <v/>
      </c>
      <c r="AV1946" t="str">
        <f t="shared" si="411"/>
        <v/>
      </c>
      <c r="AW1946" t="str">
        <f t="shared" si="411"/>
        <v/>
      </c>
      <c r="AX1946" t="str">
        <f t="shared" si="411"/>
        <v/>
      </c>
      <c r="AZ1946" s="46" t="str">
        <f>IF(ISNUMBER(VLOOKUP($B1946,Stats!$A$2:$AA$19,2,FALSE))=FALSE,"",IF(ISNUMBER(W1946),(W1946-VLOOKUP($B1946,Stats!$A$2:$AA$19,2,FALSE))/VLOOKUP($B1946,Stats!$A$2:$AA$19,16,FALSE),""))</f>
        <v/>
      </c>
      <c r="BA1946" s="46" t="str">
        <f>IF(ISNUMBER(VLOOKUP($B1946,Stats!$A$2:$AA$19,2,FALSE))=FALSE,"",IF(ISNUMBER(X1946),(X1946-VLOOKUP($B1946,Stats!$A$2:$AA$19,3,FALSE))/VLOOKUP($B1946,Stats!$A$2:$AA$19,17,FALSE),""))</f>
        <v/>
      </c>
      <c r="BB1946" s="46"/>
      <c r="BC1946" s="46"/>
      <c r="BD1946" s="44" t="str">
        <f t="shared" si="403"/>
        <v/>
      </c>
      <c r="BE1946" s="46" t="str">
        <f>IF(ISNUMBER(VLOOKUP($B1946,Stats!$A$2:$AA$19,2,FALSE))=FALSE,"",IF(ISNUMBER(Y1946),(Y1946-VLOOKUP($B1946,Stats!$A$2:$AA$19,5,FALSE))/VLOOKUP($B1946,Stats!$A$2:$AA$19,19,FALSE),""))</f>
        <v/>
      </c>
      <c r="BF1946" s="46"/>
      <c r="BG1946" s="46"/>
      <c r="BH1946" s="46" t="str">
        <f>IF(ISNUMBER(VLOOKUP($B1946,Stats!$A$2:$AA$19,2,FALSE))=FALSE,"",IF(ISNUMBER(Z1946),(Z1946-VLOOKUP($B1946,Stats!$A$2:$AA$19,8,FALSE))/VLOOKUP($B1946,Stats!$A$2:$AA$19,22,FALSE),""))</f>
        <v/>
      </c>
      <c r="BI1946" s="46" t="str">
        <f>IF(ISNUMBER(VLOOKUP($B1946,Stats!$A$2:$AA$19,2,FALSE))=FALSE,"",IF(ISNUMBER(#REF!),(#REF!-VLOOKUP($B1946,Stats!$A$2:$AA$19,9,FALSE))/VLOOKUP($B1946,Stats!$A$2:$AA$19,23,FALSE),""))</f>
        <v/>
      </c>
      <c r="BJ1946" s="46" t="str">
        <f>IF(ISNUMBER(VLOOKUP($B1946,Stats!$A$2:$AA$19,2,FALSE))=FALSE,"",IF(ISNUMBER(#REF!),(#REF!-VLOOKUP($B1946,Stats!$A$2:$AA$19,10,FALSE))/VLOOKUP($B1946,Stats!$A$2:$AA$19,24,FALSE),""))</f>
        <v/>
      </c>
      <c r="BK1946" s="44" t="str">
        <f t="shared" si="408"/>
        <v/>
      </c>
      <c r="BL1946" s="46" t="str">
        <f>IF(ISNUMBER(VLOOKUP($B1946,Stats!$A$2:$AA$19,2,FALSE))=FALSE,"",IF(ISNUMBER(#REF!),(#REF!-VLOOKUP($B1946,Stats!$A$2:$AA$19,11,FALSE))/VLOOKUP($B1946,Stats!$A$2:$AA$19,25,FALSE),""))</f>
        <v/>
      </c>
      <c r="BM1946" s="46" t="str">
        <f>IF(ISNUMBER(VLOOKUP($B1946,Stats!$A$2:$AA$19,2,FALSE))=FALSE,"",IF(ISNUMBER(AA1946),(AA1946-VLOOKUP($B1946,Stats!$A$2:$AA$19,12,FALSE))/VLOOKUP($B1946,Stats!$A$2:$AA$19,26,FALSE),""))</f>
        <v/>
      </c>
      <c r="BN1946" s="46" t="str">
        <f>IF(ISNUMBER(VLOOKUP($B1946,Stats!$A$2:$AA$19,2,FALSE))=FALSE,"",IF(ISNUMBER(#REF!),(#REF!-VLOOKUP($B1946,Stats!$A$2:$AA$19,13,FALSE))/VLOOKUP($B1946,Stats!$A$2:$AA$19,27,FALSE),""))</f>
        <v/>
      </c>
      <c r="BO1946" s="46" t="str">
        <f>IF(ISNUMBER(VLOOKUP($B1946,Stats!$A$2:$AA$19,2,FALSE))=FALSE,"",IF(ISNUMBER(#REF!),(#REF!-VLOOKUP($B1946,Stats!$A$2:$AA$19,14,FALSE))/VLOOKUP($B1946,Stats!$A$2:$AB$19,28,FALSE),""))</f>
        <v/>
      </c>
      <c r="BP1946" s="46"/>
      <c r="BQ1946" s="46" t="str">
        <f>IF(ISNUMBER(VLOOKUP($B1946,Stats!$A$2:$AA$19,2,FALSE))=FALSE,"",IF(ISNUMBER(BM1946),BM1946,(VLOOKUP($B1946,Stats!$A$2:$AT$19,46,FALSE)-VLOOKUP($B1946,Stats!$A$2:$AA$19,12,FALSE))/VLOOKUP($B1946,Stats!$A$2:$AA$19,26,FALSE)))</f>
        <v/>
      </c>
      <c r="BR1946" s="51" t="str">
        <f t="shared" si="409"/>
        <v/>
      </c>
      <c r="BS1946" s="32" t="str">
        <f t="shared" si="404"/>
        <v/>
      </c>
      <c r="BT1946" s="53" t="str">
        <f t="shared" si="405"/>
        <v/>
      </c>
    </row>
    <row r="1947" spans="1:72" x14ac:dyDescent="0.15">
      <c r="A1947" s="5">
        <v>20201</v>
      </c>
      <c r="B1947" s="5" t="s">
        <v>58</v>
      </c>
      <c r="C1947" s="3">
        <v>0</v>
      </c>
      <c r="D1947" s="11">
        <v>0.42447418738049714</v>
      </c>
      <c r="E1947" s="6">
        <v>1.3152568430304516E-2</v>
      </c>
      <c r="F1947" s="12">
        <v>73</v>
      </c>
      <c r="G1947" s="12">
        <v>42</v>
      </c>
      <c r="H1947" s="13">
        <v>9.7019197079596855E-3</v>
      </c>
      <c r="I1947" s="13">
        <v>-8.1888161091476976E-3</v>
      </c>
      <c r="J1947" s="12">
        <v>11</v>
      </c>
      <c r="K1947" s="12">
        <v>3</v>
      </c>
      <c r="L1947" s="13">
        <v>3.6829463570856591E-2</v>
      </c>
      <c r="M1947" s="13">
        <v>-7.2780203784570618E-2</v>
      </c>
      <c r="N1947" s="8">
        <v>1.49</v>
      </c>
      <c r="O1947" s="8">
        <v>1.4244741873804971</v>
      </c>
      <c r="P1947" s="14">
        <v>42090</v>
      </c>
      <c r="Q1947" s="13">
        <v>-8.20029027576199E-2</v>
      </c>
      <c r="R1947" s="14">
        <v>42041</v>
      </c>
      <c r="S1947" s="14">
        <f>IF(ISNUMBER(R1947),VLOOKUP(B1947,Index!$B$3:$AB$18,27,FALSE),"")</f>
        <v>42041</v>
      </c>
      <c r="T1947" s="14">
        <f>IF(ISNUMBER($R1947),VLOOKUP($B1947,Index!$B$21:$AB$36,27,FALSE),"")</f>
        <v>41996</v>
      </c>
      <c r="U1947" s="14">
        <f>IF(ISNUMBER($R1947),VLOOKUP($B1947,Index!$B$39:$AB$54,27,FALSE),"")</f>
        <v>42003</v>
      </c>
      <c r="W1947" s="6">
        <v>0.89362986816946766</v>
      </c>
      <c r="X1947" s="7">
        <v>0.63478260869565217</v>
      </c>
      <c r="Y1947" s="6">
        <v>0.24955243992592716</v>
      </c>
      <c r="Z1947" s="8" t="str">
        <f t="shared" si="406"/>
        <v/>
      </c>
      <c r="AA1947" s="9">
        <v>5.1763312407993265</v>
      </c>
      <c r="AB1947" s="3">
        <v>0</v>
      </c>
      <c r="AC1947" s="6">
        <v>0.79857434128458016</v>
      </c>
      <c r="AD1947" s="7">
        <v>0.40294896030245747</v>
      </c>
      <c r="AE1947" s="6">
        <v>6.2276420272983482E-2</v>
      </c>
      <c r="AF1947" s="8" t="str">
        <f t="shared" si="407"/>
        <v/>
      </c>
      <c r="AG1947" s="9">
        <v>26.794405114475094</v>
      </c>
      <c r="AH1947" s="3">
        <v>0</v>
      </c>
      <c r="AK1947" t="str">
        <f t="shared" si="411"/>
        <v/>
      </c>
      <c r="AL1947" t="str">
        <f t="shared" si="411"/>
        <v/>
      </c>
      <c r="AM1947" t="str">
        <f t="shared" si="411"/>
        <v/>
      </c>
      <c r="AN1947" t="str">
        <f t="shared" si="411"/>
        <v/>
      </c>
      <c r="AO1947" t="str">
        <f t="shared" si="411"/>
        <v/>
      </c>
      <c r="AP1947" t="str">
        <f t="shared" si="411"/>
        <v/>
      </c>
      <c r="AQ1947" t="str">
        <f t="shared" si="411"/>
        <v/>
      </c>
      <c r="AR1947" t="str">
        <f t="shared" si="411"/>
        <v/>
      </c>
      <c r="AS1947" t="str">
        <f t="shared" si="411"/>
        <v/>
      </c>
      <c r="AT1947" t="str">
        <f t="shared" si="411"/>
        <v/>
      </c>
      <c r="AU1947" t="str">
        <f t="shared" si="411"/>
        <v/>
      </c>
      <c r="AV1947" t="str">
        <f t="shared" si="411"/>
        <v/>
      </c>
      <c r="AW1947" t="str">
        <f t="shared" si="411"/>
        <v/>
      </c>
      <c r="AX1947" t="str">
        <f t="shared" si="411"/>
        <v/>
      </c>
      <c r="AZ1947" s="46" t="str">
        <f>IF(ISNUMBER(VLOOKUP($B1947,Stats!$A$2:$AA$19,2,FALSE))=FALSE,"",IF(ISNUMBER(W1947),(W1947-VLOOKUP($B1947,Stats!$A$2:$AA$19,2,FALSE))/VLOOKUP($B1947,Stats!$A$2:$AA$19,16,FALSE),""))</f>
        <v/>
      </c>
      <c r="BA1947" s="46" t="str">
        <f>IF(ISNUMBER(VLOOKUP($B1947,Stats!$A$2:$AA$19,2,FALSE))=FALSE,"",IF(ISNUMBER(X1947),(X1947-VLOOKUP($B1947,Stats!$A$2:$AA$19,3,FALSE))/VLOOKUP($B1947,Stats!$A$2:$AA$19,17,FALSE),""))</f>
        <v/>
      </c>
      <c r="BB1947" s="46"/>
      <c r="BC1947" s="46"/>
      <c r="BD1947" s="44" t="str">
        <f t="shared" si="403"/>
        <v/>
      </c>
      <c r="BE1947" s="46" t="str">
        <f>IF(ISNUMBER(VLOOKUP($B1947,Stats!$A$2:$AA$19,2,FALSE))=FALSE,"",IF(ISNUMBER(Y1947),(Y1947-VLOOKUP($B1947,Stats!$A$2:$AA$19,5,FALSE))/VLOOKUP($B1947,Stats!$A$2:$AA$19,19,FALSE),""))</f>
        <v/>
      </c>
      <c r="BF1947" s="46"/>
      <c r="BG1947" s="46"/>
      <c r="BH1947" s="46" t="str">
        <f>IF(ISNUMBER(VLOOKUP($B1947,Stats!$A$2:$AA$19,2,FALSE))=FALSE,"",IF(ISNUMBER(Z1947),(Z1947-VLOOKUP($B1947,Stats!$A$2:$AA$19,8,FALSE))/VLOOKUP($B1947,Stats!$A$2:$AA$19,22,FALSE),""))</f>
        <v/>
      </c>
      <c r="BI1947" s="46" t="str">
        <f>IF(ISNUMBER(VLOOKUP($B1947,Stats!$A$2:$AA$19,2,FALSE))=FALSE,"",IF(ISNUMBER(#REF!),(#REF!-VLOOKUP($B1947,Stats!$A$2:$AA$19,9,FALSE))/VLOOKUP($B1947,Stats!$A$2:$AA$19,23,FALSE),""))</f>
        <v/>
      </c>
      <c r="BJ1947" s="46" t="str">
        <f>IF(ISNUMBER(VLOOKUP($B1947,Stats!$A$2:$AA$19,2,FALSE))=FALSE,"",IF(ISNUMBER(#REF!),(#REF!-VLOOKUP($B1947,Stats!$A$2:$AA$19,10,FALSE))/VLOOKUP($B1947,Stats!$A$2:$AA$19,24,FALSE),""))</f>
        <v/>
      </c>
      <c r="BK1947" s="44" t="str">
        <f t="shared" si="408"/>
        <v/>
      </c>
      <c r="BL1947" s="46" t="str">
        <f>IF(ISNUMBER(VLOOKUP($B1947,Stats!$A$2:$AA$19,2,FALSE))=FALSE,"",IF(ISNUMBER(#REF!),(#REF!-VLOOKUP($B1947,Stats!$A$2:$AA$19,11,FALSE))/VLOOKUP($B1947,Stats!$A$2:$AA$19,25,FALSE),""))</f>
        <v/>
      </c>
      <c r="BM1947" s="46" t="str">
        <f>IF(ISNUMBER(VLOOKUP($B1947,Stats!$A$2:$AA$19,2,FALSE))=FALSE,"",IF(ISNUMBER(AA1947),(AA1947-VLOOKUP($B1947,Stats!$A$2:$AA$19,12,FALSE))/VLOOKUP($B1947,Stats!$A$2:$AA$19,26,FALSE),""))</f>
        <v/>
      </c>
      <c r="BN1947" s="46" t="str">
        <f>IF(ISNUMBER(VLOOKUP($B1947,Stats!$A$2:$AA$19,2,FALSE))=FALSE,"",IF(ISNUMBER(#REF!),(#REF!-VLOOKUP($B1947,Stats!$A$2:$AA$19,13,FALSE))/VLOOKUP($B1947,Stats!$A$2:$AA$19,27,FALSE),""))</f>
        <v/>
      </c>
      <c r="BO1947" s="46" t="str">
        <f>IF(ISNUMBER(VLOOKUP($B1947,Stats!$A$2:$AA$19,2,FALSE))=FALSE,"",IF(ISNUMBER(#REF!),(#REF!-VLOOKUP($B1947,Stats!$A$2:$AA$19,14,FALSE))/VLOOKUP($B1947,Stats!$A$2:$AB$19,28,FALSE),""))</f>
        <v/>
      </c>
      <c r="BP1947" s="46"/>
      <c r="BQ1947" s="46" t="str">
        <f>IF(ISNUMBER(VLOOKUP($B1947,Stats!$A$2:$AA$19,2,FALSE))=FALSE,"",IF(ISNUMBER(BM1947),BM1947,(VLOOKUP($B1947,Stats!$A$2:$AT$19,46,FALSE)-VLOOKUP($B1947,Stats!$A$2:$AA$19,12,FALSE))/VLOOKUP($B1947,Stats!$A$2:$AA$19,26,FALSE)))</f>
        <v/>
      </c>
      <c r="BR1947" s="51" t="str">
        <f t="shared" si="409"/>
        <v/>
      </c>
      <c r="BS1947" s="32" t="str">
        <f t="shared" si="404"/>
        <v/>
      </c>
      <c r="BT1947" s="53" t="str">
        <f t="shared" si="405"/>
        <v/>
      </c>
    </row>
    <row r="1948" spans="1:72" x14ac:dyDescent="0.15">
      <c r="A1948" s="5">
        <v>20201</v>
      </c>
      <c r="B1948" s="5" t="s">
        <v>59</v>
      </c>
      <c r="C1948" s="3">
        <v>0</v>
      </c>
      <c r="D1948" s="11">
        <v>2.6157000878362924E-2</v>
      </c>
      <c r="E1948" s="6">
        <v>1.1236141441387456E-2</v>
      </c>
      <c r="F1948" s="15">
        <v>5.2142857142857144</v>
      </c>
      <c r="G1948" s="15">
        <v>3</v>
      </c>
      <c r="H1948" s="13">
        <v>9.956181992460433E-3</v>
      </c>
      <c r="I1948" s="13">
        <v>-6.5002944318274586E-3</v>
      </c>
      <c r="J1948" s="12">
        <v>3.5714285714285716</v>
      </c>
      <c r="K1948" s="12">
        <v>1.7857142857142858</v>
      </c>
      <c r="L1948" s="13">
        <v>1.9754816230388297E-2</v>
      </c>
      <c r="M1948" s="13">
        <v>-1.37432507142487E-2</v>
      </c>
      <c r="N1948" s="8">
        <v>1.2797857142857141</v>
      </c>
      <c r="O1948" s="8">
        <v>1.0294624994824952</v>
      </c>
      <c r="P1948" s="14"/>
      <c r="Q1948" s="13">
        <v>-1.8538538958173804E-2</v>
      </c>
      <c r="R1948" s="14"/>
      <c r="S1948" s="14" t="str">
        <f>IF(ISNUMBER(R1948),VLOOKUP(B1948,Index!$B$3:$AB$18,27,FALSE),"")</f>
        <v/>
      </c>
      <c r="T1948" s="14" t="str">
        <f>IF(ISNUMBER($R1948),VLOOKUP($B1948,Index!$B$21:$AB$36,27,FALSE),"")</f>
        <v/>
      </c>
      <c r="U1948" s="14" t="str">
        <f>IF(ISNUMBER($R1948),VLOOKUP($B1948,Index!$B$39:$AB$54,27,FALSE),"")</f>
        <v/>
      </c>
      <c r="W1948" s="6">
        <v>1.1139166394670048</v>
      </c>
      <c r="X1948" s="8">
        <v>0.64795918367346939</v>
      </c>
      <c r="Y1948" s="6">
        <v>0.21319079439955013</v>
      </c>
      <c r="Z1948" s="8" t="str">
        <f t="shared" si="406"/>
        <v/>
      </c>
      <c r="AA1948" s="9" t="s">
        <v>25</v>
      </c>
      <c r="AB1948" s="3">
        <v>0</v>
      </c>
      <c r="AC1948" s="6">
        <v>1.2408102796814651</v>
      </c>
      <c r="AD1948" s="8">
        <v>0.41985110370678885</v>
      </c>
      <c r="AE1948" s="6">
        <v>4.5450314816711253E-2</v>
      </c>
      <c r="AF1948" s="8" t="str">
        <f t="shared" si="407"/>
        <v/>
      </c>
      <c r="AG1948" s="9" t="s">
        <v>25</v>
      </c>
      <c r="AH1948" s="3">
        <v>0</v>
      </c>
      <c r="AK1948" t="str">
        <f t="shared" si="411"/>
        <v/>
      </c>
      <c r="AL1948" t="str">
        <f t="shared" si="411"/>
        <v/>
      </c>
      <c r="AM1948" t="str">
        <f t="shared" si="411"/>
        <v/>
      </c>
      <c r="AN1948" t="str">
        <f t="shared" si="411"/>
        <v/>
      </c>
      <c r="AO1948" t="str">
        <f t="shared" si="411"/>
        <v/>
      </c>
      <c r="AP1948" t="str">
        <f t="shared" si="411"/>
        <v/>
      </c>
      <c r="AQ1948" t="str">
        <f t="shared" si="411"/>
        <v/>
      </c>
      <c r="AR1948" t="str">
        <f t="shared" si="411"/>
        <v/>
      </c>
      <c r="AS1948" t="str">
        <f t="shared" si="411"/>
        <v/>
      </c>
      <c r="AT1948" t="str">
        <f t="shared" si="411"/>
        <v/>
      </c>
      <c r="AU1948" t="str">
        <f t="shared" si="411"/>
        <v/>
      </c>
      <c r="AV1948" t="str">
        <f t="shared" si="411"/>
        <v/>
      </c>
      <c r="AW1948" t="str">
        <f t="shared" si="411"/>
        <v/>
      </c>
      <c r="AX1948" t="str">
        <f t="shared" si="411"/>
        <v/>
      </c>
      <c r="AZ1948" s="46" t="str">
        <f>IF(ISNUMBER(VLOOKUP($B1948,Stats!$A$2:$AA$19,2,FALSE))=FALSE,"",IF(ISNUMBER(W1948),(W1948-VLOOKUP($B1948,Stats!$A$2:$AA$19,2,FALSE))/VLOOKUP($B1948,Stats!$A$2:$AA$19,16,FALSE),""))</f>
        <v/>
      </c>
      <c r="BA1948" s="46" t="str">
        <f>IF(ISNUMBER(VLOOKUP($B1948,Stats!$A$2:$AA$19,2,FALSE))=FALSE,"",IF(ISNUMBER(X1948),(X1948-VLOOKUP($B1948,Stats!$A$2:$AA$19,3,FALSE))/VLOOKUP($B1948,Stats!$A$2:$AA$19,17,FALSE),""))</f>
        <v/>
      </c>
      <c r="BB1948" s="46"/>
      <c r="BC1948" s="46"/>
      <c r="BD1948" s="44" t="str">
        <f t="shared" si="403"/>
        <v/>
      </c>
      <c r="BE1948" s="46" t="str">
        <f>IF(ISNUMBER(VLOOKUP($B1948,Stats!$A$2:$AA$19,2,FALSE))=FALSE,"",IF(ISNUMBER(Y1948),(Y1948-VLOOKUP($B1948,Stats!$A$2:$AA$19,5,FALSE))/VLOOKUP($B1948,Stats!$A$2:$AA$19,19,FALSE),""))</f>
        <v/>
      </c>
      <c r="BF1948" s="46"/>
      <c r="BG1948" s="46"/>
      <c r="BH1948" s="46" t="str">
        <f>IF(ISNUMBER(VLOOKUP($B1948,Stats!$A$2:$AA$19,2,FALSE))=FALSE,"",IF(ISNUMBER(Z1948),(Z1948-VLOOKUP($B1948,Stats!$A$2:$AA$19,8,FALSE))/VLOOKUP($B1948,Stats!$A$2:$AA$19,22,FALSE),""))</f>
        <v/>
      </c>
      <c r="BI1948" s="46" t="str">
        <f>IF(ISNUMBER(VLOOKUP($B1948,Stats!$A$2:$AA$19,2,FALSE))=FALSE,"",IF(ISNUMBER(#REF!),(#REF!-VLOOKUP($B1948,Stats!$A$2:$AA$19,9,FALSE))/VLOOKUP($B1948,Stats!$A$2:$AA$19,23,FALSE),""))</f>
        <v/>
      </c>
      <c r="BJ1948" s="46" t="str">
        <f>IF(ISNUMBER(VLOOKUP($B1948,Stats!$A$2:$AA$19,2,FALSE))=FALSE,"",IF(ISNUMBER(#REF!),(#REF!-VLOOKUP($B1948,Stats!$A$2:$AA$19,10,FALSE))/VLOOKUP($B1948,Stats!$A$2:$AA$19,24,FALSE),""))</f>
        <v/>
      </c>
      <c r="BK1948" s="44" t="str">
        <f t="shared" si="408"/>
        <v/>
      </c>
      <c r="BL1948" s="46" t="str">
        <f>IF(ISNUMBER(VLOOKUP($B1948,Stats!$A$2:$AA$19,2,FALSE))=FALSE,"",IF(ISNUMBER(#REF!),(#REF!-VLOOKUP($B1948,Stats!$A$2:$AA$19,11,FALSE))/VLOOKUP($B1948,Stats!$A$2:$AA$19,25,FALSE),""))</f>
        <v/>
      </c>
      <c r="BM1948" s="46" t="str">
        <f>IF(ISNUMBER(VLOOKUP($B1948,Stats!$A$2:$AA$19,2,FALSE))=FALSE,"",IF(ISNUMBER(AA1948),(AA1948-VLOOKUP($B1948,Stats!$A$2:$AA$19,12,FALSE))/VLOOKUP($B1948,Stats!$A$2:$AA$19,26,FALSE),""))</f>
        <v/>
      </c>
      <c r="BN1948" s="46" t="str">
        <f>IF(ISNUMBER(VLOOKUP($B1948,Stats!$A$2:$AA$19,2,FALSE))=FALSE,"",IF(ISNUMBER(#REF!),(#REF!-VLOOKUP($B1948,Stats!$A$2:$AA$19,13,FALSE))/VLOOKUP($B1948,Stats!$A$2:$AA$19,27,FALSE),""))</f>
        <v/>
      </c>
      <c r="BO1948" s="46" t="str">
        <f>IF(ISNUMBER(VLOOKUP($B1948,Stats!$A$2:$AA$19,2,FALSE))=FALSE,"",IF(ISNUMBER(#REF!),(#REF!-VLOOKUP($B1948,Stats!$A$2:$AA$19,14,FALSE))/VLOOKUP($B1948,Stats!$A$2:$AB$19,28,FALSE),""))</f>
        <v/>
      </c>
      <c r="BP1948" s="46"/>
      <c r="BQ1948" s="46" t="str">
        <f>IF(ISNUMBER(VLOOKUP($B1948,Stats!$A$2:$AA$19,2,FALSE))=FALSE,"",IF(ISNUMBER(BM1948),BM1948,(VLOOKUP($B1948,Stats!$A$2:$AT$19,46,FALSE)-VLOOKUP($B1948,Stats!$A$2:$AA$19,12,FALSE))/VLOOKUP($B1948,Stats!$A$2:$AA$19,26,FALSE)))</f>
        <v/>
      </c>
      <c r="BR1948" s="51" t="str">
        <f t="shared" si="409"/>
        <v/>
      </c>
      <c r="BS1948" s="32" t="str">
        <f t="shared" si="404"/>
        <v/>
      </c>
      <c r="BT1948" s="53" t="str">
        <f t="shared" si="405"/>
        <v/>
      </c>
    </row>
    <row r="1949" spans="1:72" x14ac:dyDescent="0.15">
      <c r="A1949" s="16">
        <v>20201</v>
      </c>
      <c r="B1949" s="17">
        <v>201421</v>
      </c>
      <c r="C1949" s="3">
        <v>0</v>
      </c>
      <c r="D1949" s="23">
        <v>9.5602294455066072E-3</v>
      </c>
      <c r="E1949" s="18">
        <v>2.7765101480241301E-3</v>
      </c>
      <c r="F1949" s="24">
        <v>4</v>
      </c>
      <c r="G1949" s="24">
        <v>3</v>
      </c>
      <c r="H1949" s="20">
        <v>3.333147818516291E-3</v>
      </c>
      <c r="I1949" s="20">
        <v>-1.2617303594124978E-3</v>
      </c>
      <c r="J1949" s="24">
        <v>3</v>
      </c>
      <c r="K1949" s="24">
        <v>2</v>
      </c>
      <c r="L1949" s="20">
        <v>5.7361376673039643E-3</v>
      </c>
      <c r="M1949" s="20">
        <v>-1.8921475875118832E-3</v>
      </c>
      <c r="N1949" s="19">
        <v>1.0569999999999999</v>
      </c>
      <c r="O1949" s="19">
        <v>1.0105162523900573</v>
      </c>
      <c r="P1949" s="25">
        <v>41922</v>
      </c>
      <c r="Q1949" s="20">
        <v>-1.8921475875118832E-3</v>
      </c>
      <c r="R1949" s="25">
        <v>41926</v>
      </c>
      <c r="S1949" s="25">
        <f>IF(ISNUMBER(R1949),VLOOKUP(B1949,Index!$B$3:$AB$18,27,FALSE),"")</f>
        <v>41929</v>
      </c>
      <c r="T1949" s="25">
        <f>IF(ISNUMBER($R1949),VLOOKUP($B1949,Index!$B$21:$AB$36,27,FALSE),"")</f>
        <v>41929</v>
      </c>
      <c r="U1949" s="25">
        <f>IF(ISNUMBER($R1949),VLOOKUP($B1949,Index!$B$39:$AB$54,27,FALSE),"")</f>
        <v>41929</v>
      </c>
      <c r="W1949" s="18">
        <v>0.34416826003823786</v>
      </c>
      <c r="X1949" s="19">
        <v>0.5714285714285714</v>
      </c>
      <c r="Y1949" s="18">
        <v>5.268057608596504E-2</v>
      </c>
      <c r="Z1949" s="19">
        <f t="shared" si="406"/>
        <v>3</v>
      </c>
      <c r="AA1949" s="21">
        <v>5.0525812619500892</v>
      </c>
      <c r="AB1949" s="3">
        <v>0</v>
      </c>
      <c r="AC1949" s="18">
        <v>0.11845179121774811</v>
      </c>
      <c r="AD1949" s="19">
        <v>0.32653061224489793</v>
      </c>
      <c r="AE1949" s="18">
        <v>2.7752430967491518E-3</v>
      </c>
      <c r="AF1949" s="19">
        <f t="shared" si="407"/>
        <v>9</v>
      </c>
      <c r="AG1949" s="21">
        <v>25.528577408609156</v>
      </c>
      <c r="AH1949" s="3">
        <v>0</v>
      </c>
      <c r="AK1949">
        <f t="shared" si="411"/>
        <v>5.0525812619500892</v>
      </c>
      <c r="AL1949" t="str">
        <f t="shared" si="411"/>
        <v/>
      </c>
      <c r="AM1949" t="str">
        <f t="shared" si="411"/>
        <v/>
      </c>
      <c r="AN1949" t="str">
        <f t="shared" si="411"/>
        <v/>
      </c>
      <c r="AO1949" t="str">
        <f t="shared" si="411"/>
        <v/>
      </c>
      <c r="AP1949" t="str">
        <f t="shared" si="411"/>
        <v/>
      </c>
      <c r="AQ1949" t="str">
        <f t="shared" si="411"/>
        <v/>
      </c>
      <c r="AR1949" t="str">
        <f t="shared" si="411"/>
        <v/>
      </c>
      <c r="AS1949" t="str">
        <f t="shared" si="411"/>
        <v/>
      </c>
      <c r="AT1949" t="str">
        <f t="shared" si="411"/>
        <v/>
      </c>
      <c r="AU1949" t="str">
        <f t="shared" si="411"/>
        <v/>
      </c>
      <c r="AV1949" t="str">
        <f t="shared" si="411"/>
        <v/>
      </c>
      <c r="AW1949" t="str">
        <f t="shared" si="411"/>
        <v/>
      </c>
      <c r="AX1949" t="str">
        <f t="shared" si="411"/>
        <v/>
      </c>
      <c r="AZ1949" s="46">
        <f>IF(ISNUMBER(VLOOKUP($B1949,Stats!$A$2:$AA$19,2,FALSE))=FALSE,"",IF(ISNUMBER(W1949),(W1949-VLOOKUP($B1949,Stats!$A$2:$AA$19,2,FALSE))/VLOOKUP($B1949,Stats!$A$2:$AA$19,16,FALSE),""))</f>
        <v>1.1450378044779557</v>
      </c>
      <c r="BA1949" s="46">
        <f>IF(ISNUMBER(VLOOKUP($B1949,Stats!$A$2:$AA$19,2,FALSE))=FALSE,"",IF(ISNUMBER(X1949),(X1949-VLOOKUP($B1949,Stats!$A$2:$AA$19,3,FALSE))/VLOOKUP($B1949,Stats!$A$2:$AA$19,17,FALSE),""))</f>
        <v>0.45952930473677361</v>
      </c>
      <c r="BB1949" s="46"/>
      <c r="BC1949" s="46"/>
      <c r="BD1949" s="44">
        <f t="shared" si="403"/>
        <v>0.80228355460736467</v>
      </c>
      <c r="BE1949" s="46">
        <f>IF(ISNUMBER(VLOOKUP($B1949,Stats!$A$2:$AA$19,2,FALSE))=FALSE,"",IF(ISNUMBER(Y1949),(Y1949-VLOOKUP($B1949,Stats!$A$2:$AA$19,5,FALSE))/VLOOKUP($B1949,Stats!$A$2:$AA$19,19,FALSE),""))</f>
        <v>-0.48496641898811982</v>
      </c>
      <c r="BF1949" s="46"/>
      <c r="BG1949" s="46"/>
      <c r="BH1949" s="46">
        <f>IF(ISNUMBER(VLOOKUP($B1949,Stats!$A$2:$AA$19,2,FALSE))=FALSE,"",IF(ISNUMBER(Z1949),(Z1949-VLOOKUP($B1949,Stats!$A$2:$AA$19,8,FALSE))/VLOOKUP($B1949,Stats!$A$2:$AA$19,22,FALSE),""))</f>
        <v>0.88771128993331716</v>
      </c>
      <c r="BI1949" s="46" t="str">
        <f>IF(ISNUMBER(VLOOKUP($B1949,Stats!$A$2:$AA$19,2,FALSE))=FALSE,"",IF(ISNUMBER(#REF!),(#REF!-VLOOKUP($B1949,Stats!$A$2:$AA$19,9,FALSE))/VLOOKUP($B1949,Stats!$A$2:$AA$19,23,FALSE),""))</f>
        <v/>
      </c>
      <c r="BJ1949" s="46" t="str">
        <f>IF(ISNUMBER(VLOOKUP($B1949,Stats!$A$2:$AA$19,2,FALSE))=FALSE,"",IF(ISNUMBER(#REF!),(#REF!-VLOOKUP($B1949,Stats!$A$2:$AA$19,10,FALSE))/VLOOKUP($B1949,Stats!$A$2:$AA$19,24,FALSE),""))</f>
        <v/>
      </c>
      <c r="BK1949" s="44">
        <f t="shared" si="408"/>
        <v>0.60578988027167902</v>
      </c>
      <c r="BL1949" s="46" t="str">
        <f>IF(ISNUMBER(VLOOKUP($B1949,Stats!$A$2:$AA$19,2,FALSE))=FALSE,"",IF(ISNUMBER(#REF!),(#REF!-VLOOKUP($B1949,Stats!$A$2:$AA$19,11,FALSE))/VLOOKUP($B1949,Stats!$A$2:$AA$19,25,FALSE),""))</f>
        <v/>
      </c>
      <c r="BM1949" s="46">
        <f>IF(ISNUMBER(VLOOKUP($B1949,Stats!$A$2:$AA$19,2,FALSE))=FALSE,"",IF(ISNUMBER(AA1949),(AA1949-VLOOKUP($B1949,Stats!$A$2:$AA$19,12,FALSE))/VLOOKUP($B1949,Stats!$A$2:$AA$19,26,FALSE),""))</f>
        <v>-9.5353363750930911E-2</v>
      </c>
      <c r="BN1949" s="46" t="str">
        <f>IF(ISNUMBER(VLOOKUP($B1949,Stats!$A$2:$AA$19,2,FALSE))=FALSE,"",IF(ISNUMBER(#REF!),(#REF!-VLOOKUP($B1949,Stats!$A$2:$AA$19,13,FALSE))/VLOOKUP($B1949,Stats!$A$2:$AA$19,27,FALSE),""))</f>
        <v/>
      </c>
      <c r="BO1949" s="46" t="str">
        <f>IF(ISNUMBER(VLOOKUP($B1949,Stats!$A$2:$AA$19,2,FALSE))=FALSE,"",IF(ISNUMBER(#REF!),(#REF!-VLOOKUP($B1949,Stats!$A$2:$AA$19,14,FALSE))/VLOOKUP($B1949,Stats!$A$2:$AB$19,28,FALSE),""))</f>
        <v/>
      </c>
      <c r="BP1949" s="46"/>
      <c r="BQ1949" s="46">
        <f>IF(ISNUMBER(VLOOKUP($B1949,Stats!$A$2:$AA$19,2,FALSE))=FALSE,"",IF(ISNUMBER(BM1949),BM1949,(VLOOKUP($B1949,Stats!$A$2:$AT$19,46,FALSE)-VLOOKUP($B1949,Stats!$A$2:$AA$19,12,FALSE))/VLOOKUP($B1949,Stats!$A$2:$AA$19,26,FALSE)))</f>
        <v>-9.5353363750930911E-2</v>
      </c>
      <c r="BR1949" s="51">
        <f t="shared" si="409"/>
        <v>-9.5353363750930911E-2</v>
      </c>
      <c r="BS1949" s="32" t="str">
        <f t="shared" si="404"/>
        <v>20201_201421</v>
      </c>
      <c r="BT1949" s="53">
        <f t="shared" si="405"/>
        <v>0.5048599663342942</v>
      </c>
    </row>
    <row r="1950" spans="1:72" x14ac:dyDescent="0.15">
      <c r="A1950" s="16">
        <v>20201</v>
      </c>
      <c r="B1950" s="17">
        <v>201422</v>
      </c>
      <c r="C1950" s="3">
        <v>0</v>
      </c>
      <c r="D1950" s="23">
        <v>1.4204545454545414E-2</v>
      </c>
      <c r="E1950" s="18">
        <v>3.4801442124389043E-3</v>
      </c>
      <c r="F1950" s="24">
        <v>6</v>
      </c>
      <c r="G1950" s="24">
        <v>4</v>
      </c>
      <c r="H1950" s="20">
        <v>3.617449926025492E-3</v>
      </c>
      <c r="I1950" s="20">
        <v>-1.8839376814110964E-3</v>
      </c>
      <c r="J1950" s="24">
        <v>4</v>
      </c>
      <c r="K1950" s="24">
        <v>3</v>
      </c>
      <c r="L1950" s="20">
        <v>6.5913370998116338E-3</v>
      </c>
      <c r="M1950" s="20">
        <v>-2.8301886792453379E-3</v>
      </c>
      <c r="N1950" s="19">
        <v>1.071</v>
      </c>
      <c r="O1950" s="19">
        <v>1.0094250706880301</v>
      </c>
      <c r="P1950" s="25">
        <v>41943</v>
      </c>
      <c r="Q1950" s="20">
        <v>-5.655042412818112E-3</v>
      </c>
      <c r="R1950" s="25">
        <v>41935</v>
      </c>
      <c r="S1950" s="25">
        <f>IF(ISNUMBER(R1950),VLOOKUP(B1950,Index!$B$3:$AB$18,27,FALSE),"")</f>
        <v>41939</v>
      </c>
      <c r="T1950" s="25">
        <f>IF(ISNUMBER($R1950),VLOOKUP($B1950,Index!$B$21:$AB$36,27,FALSE),"")</f>
        <v>41935</v>
      </c>
      <c r="U1950" s="25">
        <f>IF(ISNUMBER($R1950),VLOOKUP($B1950,Index!$B$39:$AB$54,27,FALSE),"")</f>
        <v>41936</v>
      </c>
      <c r="W1950" s="18">
        <v>0.42613636363636243</v>
      </c>
      <c r="X1950" s="19">
        <v>0.6</v>
      </c>
      <c r="Y1950" s="18">
        <v>6.6031093782958947E-2</v>
      </c>
      <c r="Z1950" s="19">
        <f t="shared" si="406"/>
        <v>4</v>
      </c>
      <c r="AA1950" s="21">
        <v>2.5118371212121069</v>
      </c>
      <c r="AB1950" s="3">
        <v>0</v>
      </c>
      <c r="AC1950" s="18">
        <v>0.1815922004132221</v>
      </c>
      <c r="AD1950" s="19">
        <v>0.36</v>
      </c>
      <c r="AE1950" s="18">
        <v>4.3601053461739198E-3</v>
      </c>
      <c r="AF1950" s="19">
        <f t="shared" si="407"/>
        <v>16</v>
      </c>
      <c r="AG1950" s="21">
        <v>6.3093257234991249</v>
      </c>
      <c r="AH1950" s="3">
        <v>0</v>
      </c>
      <c r="AK1950" t="str">
        <f t="shared" si="411"/>
        <v/>
      </c>
      <c r="AL1950">
        <f t="shared" si="411"/>
        <v>2.5118371212121069</v>
      </c>
      <c r="AM1950" t="str">
        <f t="shared" si="411"/>
        <v/>
      </c>
      <c r="AN1950" t="str">
        <f t="shared" si="411"/>
        <v/>
      </c>
      <c r="AO1950" t="str">
        <f t="shared" si="411"/>
        <v/>
      </c>
      <c r="AP1950" t="str">
        <f t="shared" si="411"/>
        <v/>
      </c>
      <c r="AQ1950" t="str">
        <f t="shared" si="411"/>
        <v/>
      </c>
      <c r="AR1950" t="str">
        <f t="shared" si="411"/>
        <v/>
      </c>
      <c r="AS1950" t="str">
        <f t="shared" si="411"/>
        <v/>
      </c>
      <c r="AT1950" t="str">
        <f t="shared" si="411"/>
        <v/>
      </c>
      <c r="AU1950" t="str">
        <f t="shared" si="411"/>
        <v/>
      </c>
      <c r="AV1950" t="str">
        <f t="shared" si="411"/>
        <v/>
      </c>
      <c r="AW1950" t="str">
        <f t="shared" si="411"/>
        <v/>
      </c>
      <c r="AX1950" t="str">
        <f t="shared" si="411"/>
        <v/>
      </c>
      <c r="AZ1950" s="46">
        <f>IF(ISNUMBER(VLOOKUP($B1950,Stats!$A$2:$AA$19,2,FALSE))=FALSE,"",IF(ISNUMBER(W1950),(W1950-VLOOKUP($B1950,Stats!$A$2:$AA$19,2,FALSE))/VLOOKUP($B1950,Stats!$A$2:$AA$19,16,FALSE),""))</f>
        <v>-0.19564684348484659</v>
      </c>
      <c r="BA1950" s="46">
        <f>IF(ISNUMBER(VLOOKUP($B1950,Stats!$A$2:$AA$19,2,FALSE))=FALSE,"",IF(ISNUMBER(X1950),(X1950-VLOOKUP($B1950,Stats!$A$2:$AA$19,3,FALSE))/VLOOKUP($B1950,Stats!$A$2:$AA$19,17,FALSE),""))</f>
        <v>-0.20603698172286539</v>
      </c>
      <c r="BB1950" s="46"/>
      <c r="BC1950" s="46"/>
      <c r="BD1950" s="44">
        <f t="shared" si="403"/>
        <v>-0.20084191260385598</v>
      </c>
      <c r="BE1950" s="46">
        <f>IF(ISNUMBER(VLOOKUP($B1950,Stats!$A$2:$AA$19,2,FALSE))=FALSE,"",IF(ISNUMBER(Y1950),(Y1950-VLOOKUP($B1950,Stats!$A$2:$AA$19,5,FALSE))/VLOOKUP($B1950,Stats!$A$2:$AA$19,19,FALSE),""))</f>
        <v>-0.65580926722217125</v>
      </c>
      <c r="BF1950" s="46"/>
      <c r="BG1950" s="46"/>
      <c r="BH1950" s="46">
        <f>IF(ISNUMBER(VLOOKUP($B1950,Stats!$A$2:$AA$19,2,FALSE))=FALSE,"",IF(ISNUMBER(Z1950),(Z1950-VLOOKUP($B1950,Stats!$A$2:$AA$19,8,FALSE))/VLOOKUP($B1950,Stats!$A$2:$AA$19,22,FALSE),""))</f>
        <v>0.66359770503354598</v>
      </c>
      <c r="BI1950" s="46" t="str">
        <f>IF(ISNUMBER(VLOOKUP($B1950,Stats!$A$2:$AA$19,2,FALSE))=FALSE,"",IF(ISNUMBER(#REF!),(#REF!-VLOOKUP($B1950,Stats!$A$2:$AA$19,9,FALSE))/VLOOKUP($B1950,Stats!$A$2:$AA$19,23,FALSE),""))</f>
        <v/>
      </c>
      <c r="BJ1950" s="46" t="str">
        <f>IF(ISNUMBER(VLOOKUP($B1950,Stats!$A$2:$AA$19,2,FALSE))=FALSE,"",IF(ISNUMBER(#REF!),(#REF!-VLOOKUP($B1950,Stats!$A$2:$AA$19,10,FALSE))/VLOOKUP($B1950,Stats!$A$2:$AA$19,24,FALSE),""))</f>
        <v/>
      </c>
      <c r="BK1950" s="44">
        <f t="shared" si="408"/>
        <v>0.65814579856558364</v>
      </c>
      <c r="BL1950" s="46" t="str">
        <f>IF(ISNUMBER(VLOOKUP($B1950,Stats!$A$2:$AA$19,2,FALSE))=FALSE,"",IF(ISNUMBER(#REF!),(#REF!-VLOOKUP($B1950,Stats!$A$2:$AA$19,11,FALSE))/VLOOKUP($B1950,Stats!$A$2:$AA$19,25,FALSE),""))</f>
        <v/>
      </c>
      <c r="BM1950" s="46">
        <f>IF(ISNUMBER(VLOOKUP($B1950,Stats!$A$2:$AA$19,2,FALSE))=FALSE,"",IF(ISNUMBER(AA1950),(AA1950-VLOOKUP($B1950,Stats!$A$2:$AA$19,12,FALSE))/VLOOKUP($B1950,Stats!$A$2:$AA$19,26,FALSE),""))</f>
        <v>-0.2204901941738372</v>
      </c>
      <c r="BN1950" s="46" t="str">
        <f>IF(ISNUMBER(VLOOKUP($B1950,Stats!$A$2:$AA$19,2,FALSE))=FALSE,"",IF(ISNUMBER(#REF!),(#REF!-VLOOKUP($B1950,Stats!$A$2:$AA$19,13,FALSE))/VLOOKUP($B1950,Stats!$A$2:$AA$19,27,FALSE),""))</f>
        <v/>
      </c>
      <c r="BO1950" s="46" t="str">
        <f>IF(ISNUMBER(VLOOKUP($B1950,Stats!$A$2:$AA$19,2,FALSE))=FALSE,"",IF(ISNUMBER(#REF!),(#REF!-VLOOKUP($B1950,Stats!$A$2:$AA$19,14,FALSE))/VLOOKUP($B1950,Stats!$A$2:$AB$19,28,FALSE),""))</f>
        <v/>
      </c>
      <c r="BP1950" s="46"/>
      <c r="BQ1950" s="46">
        <f>IF(ISNUMBER(VLOOKUP($B1950,Stats!$A$2:$AA$19,2,FALSE))=FALSE,"",IF(ISNUMBER(BM1950),BM1950,(VLOOKUP($B1950,Stats!$A$2:$AT$19,46,FALSE)-VLOOKUP($B1950,Stats!$A$2:$AA$19,12,FALSE))/VLOOKUP($B1950,Stats!$A$2:$AA$19,26,FALSE)))</f>
        <v>-0.2204901941738372</v>
      </c>
      <c r="BR1950" s="51">
        <f t="shared" si="409"/>
        <v>-0.2204901941738372</v>
      </c>
      <c r="BS1950" s="32" t="str">
        <f t="shared" si="404"/>
        <v>20201_201422</v>
      </c>
      <c r="BT1950" s="53">
        <f t="shared" si="405"/>
        <v>0.31062105778381155</v>
      </c>
    </row>
    <row r="1951" spans="1:72" x14ac:dyDescent="0.15">
      <c r="A1951" s="16">
        <v>20201</v>
      </c>
      <c r="B1951" s="17">
        <v>201423</v>
      </c>
      <c r="C1951" s="3">
        <v>0</v>
      </c>
      <c r="D1951" s="23">
        <v>9.3370681605975392E-3</v>
      </c>
      <c r="E1951" s="18">
        <v>7.2752282324366627E-3</v>
      </c>
      <c r="F1951" s="24">
        <v>4</v>
      </c>
      <c r="G1951" s="24">
        <v>6</v>
      </c>
      <c r="H1951" s="20">
        <v>8.3888058434359314E-3</v>
      </c>
      <c r="I1951" s="20">
        <v>-4.0033166898140555E-3</v>
      </c>
      <c r="J1951" s="24">
        <v>1</v>
      </c>
      <c r="K1951" s="24">
        <v>2</v>
      </c>
      <c r="L1951" s="20">
        <v>1.4897579143389184E-2</v>
      </c>
      <c r="M1951" s="20">
        <v>-8.310249307479145E-3</v>
      </c>
      <c r="N1951" s="19">
        <v>1.0900000000000001</v>
      </c>
      <c r="O1951" s="19">
        <v>1.0148975791433892</v>
      </c>
      <c r="P1951" s="25">
        <v>41955</v>
      </c>
      <c r="Q1951" s="20">
        <v>-8.310249307479145E-3</v>
      </c>
      <c r="R1951" s="25">
        <v>41954</v>
      </c>
      <c r="S1951" s="25">
        <f>IF(ISNUMBER(R1951),VLOOKUP(B1951,Index!$B$3:$AB$18,27,FALSE),"")</f>
        <v>41956</v>
      </c>
      <c r="T1951" s="25">
        <f>IF(ISNUMBER($R1951),VLOOKUP($B1951,Index!$B$21:$AB$36,27,FALSE),"")</f>
        <v>41954</v>
      </c>
      <c r="U1951" s="25">
        <f>IF(ISNUMBER($R1951),VLOOKUP($B1951,Index!$B$39:$AB$54,27,FALSE),"")</f>
        <v>41957</v>
      </c>
      <c r="W1951" s="18">
        <v>0.28011204481792618</v>
      </c>
      <c r="X1951" s="19">
        <v>0.4</v>
      </c>
      <c r="Y1951" s="18">
        <v>0.13803775027236448</v>
      </c>
      <c r="Z1951" s="19">
        <f t="shared" si="406"/>
        <v>2</v>
      </c>
      <c r="AA1951" s="21">
        <v>1.123560535325248</v>
      </c>
      <c r="AB1951" s="3">
        <v>0</v>
      </c>
      <c r="AC1951" s="18">
        <v>7.8462757652079884E-2</v>
      </c>
      <c r="AD1951" s="19">
        <v>0.16000000000000003</v>
      </c>
      <c r="AE1951" s="18">
        <v>1.9054420500255659E-2</v>
      </c>
      <c r="AF1951" s="19">
        <f t="shared" si="407"/>
        <v>4</v>
      </c>
      <c r="AG1951" s="21">
        <v>1.262388276540358</v>
      </c>
      <c r="AH1951" s="3">
        <v>0</v>
      </c>
      <c r="AK1951" t="str">
        <f t="shared" si="411"/>
        <v/>
      </c>
      <c r="AL1951" t="str">
        <f t="shared" si="411"/>
        <v/>
      </c>
      <c r="AM1951">
        <f t="shared" si="411"/>
        <v>1.123560535325248</v>
      </c>
      <c r="AN1951" t="str">
        <f t="shared" si="411"/>
        <v/>
      </c>
      <c r="AO1951" t="str">
        <f t="shared" si="411"/>
        <v/>
      </c>
      <c r="AP1951" t="str">
        <f t="shared" si="411"/>
        <v/>
      </c>
      <c r="AQ1951" t="str">
        <f t="shared" si="411"/>
        <v/>
      </c>
      <c r="AR1951" t="str">
        <f t="shared" si="411"/>
        <v/>
      </c>
      <c r="AS1951" t="str">
        <f t="shared" si="411"/>
        <v/>
      </c>
      <c r="AT1951" t="str">
        <f t="shared" si="411"/>
        <v/>
      </c>
      <c r="AU1951" t="str">
        <f t="shared" si="411"/>
        <v/>
      </c>
      <c r="AV1951" t="str">
        <f t="shared" si="411"/>
        <v/>
      </c>
      <c r="AW1951" t="str">
        <f t="shared" si="411"/>
        <v/>
      </c>
      <c r="AX1951" t="str">
        <f t="shared" si="411"/>
        <v/>
      </c>
      <c r="AZ1951" s="46">
        <f>IF(ISNUMBER(VLOOKUP($B1951,Stats!$A$2:$AA$19,2,FALSE))=FALSE,"",IF(ISNUMBER(W1951),(W1951-VLOOKUP($B1951,Stats!$A$2:$AA$19,2,FALSE))/VLOOKUP($B1951,Stats!$A$2:$AA$19,16,FALSE),""))</f>
        <v>0.40588105295883709</v>
      </c>
      <c r="BA1951" s="46">
        <f>IF(ISNUMBER(VLOOKUP($B1951,Stats!$A$2:$AA$19,2,FALSE))=FALSE,"",IF(ISNUMBER(X1951),(X1951-VLOOKUP($B1951,Stats!$A$2:$AA$19,3,FALSE))/VLOOKUP($B1951,Stats!$A$2:$AA$19,17,FALSE),""))</f>
        <v>-0.66983579230430179</v>
      </c>
      <c r="BB1951" s="46"/>
      <c r="BC1951" s="46"/>
      <c r="BD1951" s="44">
        <f t="shared" si="403"/>
        <v>-0.13197736967273235</v>
      </c>
      <c r="BE1951" s="46">
        <f>IF(ISNUMBER(VLOOKUP($B1951,Stats!$A$2:$AA$19,2,FALSE))=FALSE,"",IF(ISNUMBER(Y1951),(Y1951-VLOOKUP($B1951,Stats!$A$2:$AA$19,5,FALSE))/VLOOKUP($B1951,Stats!$A$2:$AA$19,19,FALSE),""))</f>
        <v>-3.6853014219170546E-2</v>
      </c>
      <c r="BF1951" s="46"/>
      <c r="BG1951" s="46"/>
      <c r="BH1951" s="46">
        <f>IF(ISNUMBER(VLOOKUP($B1951,Stats!$A$2:$AA$19,2,FALSE))=FALSE,"",IF(ISNUMBER(Z1951),(Z1951-VLOOKUP($B1951,Stats!$A$2:$AA$19,8,FALSE))/VLOOKUP($B1951,Stats!$A$2:$AA$19,22,FALSE),""))</f>
        <v>4.0999925831563512E-2</v>
      </c>
      <c r="BI1951" s="46" t="str">
        <f>IF(ISNUMBER(VLOOKUP($B1951,Stats!$A$2:$AA$19,2,FALSE))=FALSE,"",IF(ISNUMBER(#REF!),(#REF!-VLOOKUP($B1951,Stats!$A$2:$AA$19,9,FALSE))/VLOOKUP($B1951,Stats!$A$2:$AA$19,23,FALSE),""))</f>
        <v/>
      </c>
      <c r="BJ1951" s="46" t="str">
        <f>IF(ISNUMBER(VLOOKUP($B1951,Stats!$A$2:$AA$19,2,FALSE))=FALSE,"",IF(ISNUMBER(#REF!),(#REF!-VLOOKUP($B1951,Stats!$A$2:$AA$19,10,FALSE))/VLOOKUP($B1951,Stats!$A$2:$AA$19,24,FALSE),""))</f>
        <v/>
      </c>
      <c r="BK1951" s="44">
        <f t="shared" si="408"/>
        <v>3.809708770288843E-2</v>
      </c>
      <c r="BL1951" s="46" t="str">
        <f>IF(ISNUMBER(VLOOKUP($B1951,Stats!$A$2:$AA$19,2,FALSE))=FALSE,"",IF(ISNUMBER(#REF!),(#REF!-VLOOKUP($B1951,Stats!$A$2:$AA$19,11,FALSE))/VLOOKUP($B1951,Stats!$A$2:$AA$19,25,FALSE),""))</f>
        <v/>
      </c>
      <c r="BM1951" s="46">
        <f>IF(ISNUMBER(VLOOKUP($B1951,Stats!$A$2:$AA$19,2,FALSE))=FALSE,"",IF(ISNUMBER(AA1951),(AA1951-VLOOKUP($B1951,Stats!$A$2:$AA$19,12,FALSE))/VLOOKUP($B1951,Stats!$A$2:$AA$19,26,FALSE),""))</f>
        <v>-0.53060927560812965</v>
      </c>
      <c r="BN1951" s="46" t="str">
        <f>IF(ISNUMBER(VLOOKUP($B1951,Stats!$A$2:$AA$19,2,FALSE))=FALSE,"",IF(ISNUMBER(#REF!),(#REF!-VLOOKUP($B1951,Stats!$A$2:$AA$19,13,FALSE))/VLOOKUP($B1951,Stats!$A$2:$AA$19,27,FALSE),""))</f>
        <v/>
      </c>
      <c r="BO1951" s="46" t="str">
        <f>IF(ISNUMBER(VLOOKUP($B1951,Stats!$A$2:$AA$19,2,FALSE))=FALSE,"",IF(ISNUMBER(#REF!),(#REF!-VLOOKUP($B1951,Stats!$A$2:$AA$19,14,FALSE))/VLOOKUP($B1951,Stats!$A$2:$AB$19,28,FALSE),""))</f>
        <v/>
      </c>
      <c r="BP1951" s="46"/>
      <c r="BQ1951" s="46">
        <f>IF(ISNUMBER(VLOOKUP($B1951,Stats!$A$2:$AA$19,2,FALSE))=FALSE,"",IF(ISNUMBER(BM1951),BM1951,(VLOOKUP($B1951,Stats!$A$2:$AT$19,46,FALSE)-VLOOKUP($B1951,Stats!$A$2:$AA$19,12,FALSE))/VLOOKUP($B1951,Stats!$A$2:$AA$19,26,FALSE)))</f>
        <v>-0.53060927560812965</v>
      </c>
      <c r="BR1951" s="51">
        <f t="shared" si="409"/>
        <v>-0.53060927560812965</v>
      </c>
      <c r="BS1951" s="32" t="str">
        <f t="shared" si="404"/>
        <v>20201_201423</v>
      </c>
      <c r="BT1951" s="53">
        <f t="shared" si="405"/>
        <v>-0.10965907643443934</v>
      </c>
    </row>
    <row r="1952" spans="1:72" x14ac:dyDescent="0.15">
      <c r="A1952" s="16">
        <v>20201</v>
      </c>
      <c r="B1952" s="17">
        <v>201424</v>
      </c>
      <c r="C1952" s="3">
        <v>0</v>
      </c>
      <c r="D1952" s="23">
        <v>4.9953746530989829E-2</v>
      </c>
      <c r="E1952" s="18">
        <v>6.3327628247211642E-3</v>
      </c>
      <c r="F1952" s="24">
        <v>8</v>
      </c>
      <c r="G1952" s="24">
        <v>2</v>
      </c>
      <c r="H1952" s="20">
        <v>6.5926382969806741E-3</v>
      </c>
      <c r="I1952" s="20">
        <v>-1.8484304143678854E-3</v>
      </c>
      <c r="J1952" s="24">
        <v>7</v>
      </c>
      <c r="K1952" s="24">
        <v>2</v>
      </c>
      <c r="L1952" s="20">
        <v>1.5440508628519645E-2</v>
      </c>
      <c r="M1952" s="20">
        <v>-1.8501387604070718E-3</v>
      </c>
      <c r="N1952" s="19">
        <v>1.135</v>
      </c>
      <c r="O1952" s="19">
        <v>1.0480147737765466</v>
      </c>
      <c r="P1952" s="25">
        <v>41970</v>
      </c>
      <c r="Q1952" s="20">
        <v>-3.6934441366573978E-3</v>
      </c>
      <c r="R1952" s="25">
        <v>41962</v>
      </c>
      <c r="S1952" s="25">
        <f>IF(ISNUMBER(R1952),VLOOKUP(B1952,Index!$B$3:$AB$18,27,FALSE),"")</f>
        <v>41963</v>
      </c>
      <c r="T1952" s="25">
        <f>IF(ISNUMBER($R1952),VLOOKUP($B1952,Index!$B$21:$AB$36,27,FALSE),"")</f>
        <v>41963</v>
      </c>
      <c r="U1952" s="25">
        <f>IF(ISNUMBER($R1952),VLOOKUP($B1952,Index!$B$39:$AB$54,27,FALSE),"")</f>
        <v>41963</v>
      </c>
      <c r="W1952" s="18">
        <v>1.4986123959296949</v>
      </c>
      <c r="X1952" s="19">
        <v>0.8</v>
      </c>
      <c r="Y1952" s="18">
        <v>0.12015572644656324</v>
      </c>
      <c r="Z1952" s="19">
        <f t="shared" si="406"/>
        <v>1</v>
      </c>
      <c r="AA1952" s="21">
        <v>13.524976873265626</v>
      </c>
      <c r="AB1952" s="3">
        <v>0</v>
      </c>
      <c r="AC1952" s="18">
        <v>2.2458391132341404</v>
      </c>
      <c r="AD1952" s="19">
        <v>0.64000000000000012</v>
      </c>
      <c r="AE1952" s="18">
        <v>1.4437398597901335E-2</v>
      </c>
      <c r="AF1952" s="19">
        <f t="shared" si="407"/>
        <v>1</v>
      </c>
      <c r="AG1952" s="21">
        <v>182.92499942237001</v>
      </c>
      <c r="AH1952" s="3">
        <v>0</v>
      </c>
      <c r="AK1952" t="str">
        <f t="shared" si="411"/>
        <v/>
      </c>
      <c r="AL1952" t="str">
        <f t="shared" si="411"/>
        <v/>
      </c>
      <c r="AM1952" t="str">
        <f t="shared" si="411"/>
        <v/>
      </c>
      <c r="AN1952">
        <f t="shared" si="411"/>
        <v>13.524976873265626</v>
      </c>
      <c r="AO1952" t="str">
        <f t="shared" si="411"/>
        <v/>
      </c>
      <c r="AP1952" t="str">
        <f t="shared" si="411"/>
        <v/>
      </c>
      <c r="AQ1952" t="str">
        <f t="shared" si="411"/>
        <v/>
      </c>
      <c r="AR1952" t="str">
        <f t="shared" si="411"/>
        <v/>
      </c>
      <c r="AS1952" t="str">
        <f t="shared" si="411"/>
        <v/>
      </c>
      <c r="AT1952" t="str">
        <f t="shared" si="411"/>
        <v/>
      </c>
      <c r="AU1952" t="str">
        <f t="shared" si="411"/>
        <v/>
      </c>
      <c r="AV1952" t="str">
        <f t="shared" si="411"/>
        <v/>
      </c>
      <c r="AW1952" t="str">
        <f t="shared" si="411"/>
        <v/>
      </c>
      <c r="AX1952" t="str">
        <f t="shared" si="411"/>
        <v/>
      </c>
      <c r="AZ1952" s="46">
        <f>IF(ISNUMBER(VLOOKUP($B1952,Stats!$A$2:$AA$19,2,FALSE))=FALSE,"",IF(ISNUMBER(W1952),(W1952-VLOOKUP($B1952,Stats!$A$2:$AA$19,2,FALSE))/VLOOKUP($B1952,Stats!$A$2:$AA$19,16,FALSE),""))</f>
        <v>0.42101115724520788</v>
      </c>
      <c r="BA1952" s="46">
        <f>IF(ISNUMBER(VLOOKUP($B1952,Stats!$A$2:$AA$19,2,FALSE))=FALSE,"",IF(ISNUMBER(X1952),(X1952-VLOOKUP($B1952,Stats!$A$2:$AA$19,3,FALSE))/VLOOKUP($B1952,Stats!$A$2:$AA$19,17,FALSE),""))</f>
        <v>0.51367074063984464</v>
      </c>
      <c r="BB1952" s="46"/>
      <c r="BC1952" s="46"/>
      <c r="BD1952" s="44">
        <f t="shared" si="403"/>
        <v>0.46734094894252626</v>
      </c>
      <c r="BE1952" s="46">
        <f>IF(ISNUMBER(VLOOKUP($B1952,Stats!$A$2:$AA$19,2,FALSE))=FALSE,"",IF(ISNUMBER(Y1952),(Y1952-VLOOKUP($B1952,Stats!$A$2:$AA$19,5,FALSE))/VLOOKUP($B1952,Stats!$A$2:$AA$19,19,FALSE),""))</f>
        <v>1.0144736703243618E-2</v>
      </c>
      <c r="BF1952" s="46"/>
      <c r="BG1952" s="46"/>
      <c r="BH1952" s="46">
        <f>IF(ISNUMBER(VLOOKUP($B1952,Stats!$A$2:$AA$19,2,FALSE))=FALSE,"",IF(ISNUMBER(Z1952),(Z1952-VLOOKUP($B1952,Stats!$A$2:$AA$19,8,FALSE))/VLOOKUP($B1952,Stats!$A$2:$AA$19,22,FALSE),""))</f>
        <v>-0.47935479253396501</v>
      </c>
      <c r="BI1952" s="46" t="str">
        <f>IF(ISNUMBER(VLOOKUP($B1952,Stats!$A$2:$AA$19,2,FALSE))=FALSE,"",IF(ISNUMBER(#REF!),(#REF!-VLOOKUP($B1952,Stats!$A$2:$AA$19,9,FALSE))/VLOOKUP($B1952,Stats!$A$2:$AA$19,23,FALSE),""))</f>
        <v/>
      </c>
      <c r="BJ1952" s="46" t="str">
        <f>IF(ISNUMBER(VLOOKUP($B1952,Stats!$A$2:$AA$19,2,FALSE))=FALSE,"",IF(ISNUMBER(#REF!),(#REF!-VLOOKUP($B1952,Stats!$A$2:$AA$19,10,FALSE))/VLOOKUP($B1952,Stats!$A$2:$AA$19,24,FALSE),""))</f>
        <v/>
      </c>
      <c r="BK1952" s="44">
        <f t="shared" si="408"/>
        <v>-0.15090775345246005</v>
      </c>
      <c r="BL1952" s="46" t="str">
        <f>IF(ISNUMBER(VLOOKUP($B1952,Stats!$A$2:$AA$19,2,FALSE))=FALSE,"",IF(ISNUMBER(#REF!),(#REF!-VLOOKUP($B1952,Stats!$A$2:$AA$19,11,FALSE))/VLOOKUP($B1952,Stats!$A$2:$AA$19,25,FALSE),""))</f>
        <v/>
      </c>
      <c r="BM1952" s="46">
        <f>IF(ISNUMBER(VLOOKUP($B1952,Stats!$A$2:$AA$19,2,FALSE))=FALSE,"",IF(ISNUMBER(AA1952),(AA1952-VLOOKUP($B1952,Stats!$A$2:$AA$19,12,FALSE))/VLOOKUP($B1952,Stats!$A$2:$AA$19,26,FALSE),""))</f>
        <v>3.2762599773530632E-3</v>
      </c>
      <c r="BN1952" s="46" t="str">
        <f>IF(ISNUMBER(VLOOKUP($B1952,Stats!$A$2:$AA$19,2,FALSE))=FALSE,"",IF(ISNUMBER(#REF!),(#REF!-VLOOKUP($B1952,Stats!$A$2:$AA$19,13,FALSE))/VLOOKUP($B1952,Stats!$A$2:$AA$19,27,FALSE),""))</f>
        <v/>
      </c>
      <c r="BO1952" s="46" t="str">
        <f>IF(ISNUMBER(VLOOKUP($B1952,Stats!$A$2:$AA$19,2,FALSE))=FALSE,"",IF(ISNUMBER(#REF!),(#REF!-VLOOKUP($B1952,Stats!$A$2:$AA$19,14,FALSE))/VLOOKUP($B1952,Stats!$A$2:$AB$19,28,FALSE),""))</f>
        <v/>
      </c>
      <c r="BP1952" s="46"/>
      <c r="BQ1952" s="46">
        <f>IF(ISNUMBER(VLOOKUP($B1952,Stats!$A$2:$AA$19,2,FALSE))=FALSE,"",IF(ISNUMBER(BM1952),BM1952,(VLOOKUP($B1952,Stats!$A$2:$AT$19,46,FALSE)-VLOOKUP($B1952,Stats!$A$2:$AA$19,12,FALSE))/VLOOKUP($B1952,Stats!$A$2:$AA$19,26,FALSE)))</f>
        <v>3.2762599773530632E-3</v>
      </c>
      <c r="BR1952" s="51">
        <f t="shared" si="409"/>
        <v>3.2762599773530632E-3</v>
      </c>
      <c r="BS1952" s="32" t="str">
        <f t="shared" si="404"/>
        <v>20201_201424</v>
      </c>
      <c r="BT1952" s="53">
        <f t="shared" si="405"/>
        <v>3.578789712499844E-3</v>
      </c>
    </row>
    <row r="1953" spans="1:72" x14ac:dyDescent="0.15">
      <c r="A1953" s="16">
        <v>20201</v>
      </c>
      <c r="B1953" s="17">
        <v>201425</v>
      </c>
      <c r="C1953" s="3">
        <v>0</v>
      </c>
      <c r="D1953" s="23">
        <v>7.8414096916299636E-2</v>
      </c>
      <c r="E1953" s="18">
        <v>1.8413508738912572E-2</v>
      </c>
      <c r="F1953" s="24">
        <v>7</v>
      </c>
      <c r="G1953" s="24">
        <v>3</v>
      </c>
      <c r="H1953" s="20">
        <v>1.739249985171917E-2</v>
      </c>
      <c r="I1953" s="20">
        <v>-1.4813392401819558E-2</v>
      </c>
      <c r="J1953" s="24">
        <v>4</v>
      </c>
      <c r="K1953" s="24">
        <v>1</v>
      </c>
      <c r="L1953" s="20">
        <v>2.8169014084507005E-2</v>
      </c>
      <c r="M1953" s="20">
        <v>-3.0620467365028214E-2</v>
      </c>
      <c r="N1953" s="19">
        <v>1.2410000000000001</v>
      </c>
      <c r="O1953" s="19">
        <v>1.0857392825896763</v>
      </c>
      <c r="P1953" s="25">
        <v>41981</v>
      </c>
      <c r="Q1953" s="20">
        <v>-3.0620467365028214E-2</v>
      </c>
      <c r="R1953" s="25">
        <v>41982</v>
      </c>
      <c r="S1953" s="25">
        <f>IF(ISNUMBER(R1953),VLOOKUP(B1953,Index!$B$3:$AB$18,27,FALSE),"")</f>
        <v>41982</v>
      </c>
      <c r="T1953" s="25">
        <f>IF(ISNUMBER($R1953),VLOOKUP($B1953,Index!$B$21:$AB$36,27,FALSE),"")</f>
        <v>41982</v>
      </c>
      <c r="U1953" s="25">
        <f>IF(ISNUMBER($R1953),VLOOKUP($B1953,Index!$B$39:$AB$54,27,FALSE),"")</f>
        <v>41982</v>
      </c>
      <c r="W1953" s="18">
        <v>2.3524229074889891</v>
      </c>
      <c r="X1953" s="19">
        <v>0.7</v>
      </c>
      <c r="Y1953" s="18">
        <v>0.34937176398227071</v>
      </c>
      <c r="Z1953" s="19">
        <f t="shared" si="406"/>
        <v>0</v>
      </c>
      <c r="AA1953" s="21">
        <v>2.5608393229770479</v>
      </c>
      <c r="AB1953" s="3">
        <v>0</v>
      </c>
      <c r="AC1953" s="18">
        <v>5.5338935356789491</v>
      </c>
      <c r="AD1953" s="19">
        <v>0.48999999999999994</v>
      </c>
      <c r="AE1953" s="18">
        <v>0.12206062946808346</v>
      </c>
      <c r="AF1953" s="19">
        <f t="shared" si="407"/>
        <v>0</v>
      </c>
      <c r="AG1953" s="21">
        <v>6.5578980381055452</v>
      </c>
      <c r="AH1953" s="3">
        <v>0</v>
      </c>
      <c r="AK1953" t="str">
        <f t="shared" ref="AK1953:AX1962" si="412">IF($B1953=AK$2,$AA1953,"")</f>
        <v/>
      </c>
      <c r="AL1953" t="str">
        <f t="shared" si="412"/>
        <v/>
      </c>
      <c r="AM1953" t="str">
        <f t="shared" si="412"/>
        <v/>
      </c>
      <c r="AN1953" t="str">
        <f t="shared" si="412"/>
        <v/>
      </c>
      <c r="AO1953">
        <f t="shared" si="412"/>
        <v>2.5608393229770479</v>
      </c>
      <c r="AP1953" t="str">
        <f t="shared" si="412"/>
        <v/>
      </c>
      <c r="AQ1953" t="str">
        <f t="shared" si="412"/>
        <v/>
      </c>
      <c r="AR1953" t="str">
        <f t="shared" si="412"/>
        <v/>
      </c>
      <c r="AS1953" t="str">
        <f t="shared" si="412"/>
        <v/>
      </c>
      <c r="AT1953" t="str">
        <f t="shared" si="412"/>
        <v/>
      </c>
      <c r="AU1953" t="str">
        <f t="shared" si="412"/>
        <v/>
      </c>
      <c r="AV1953" t="str">
        <f t="shared" si="412"/>
        <v/>
      </c>
      <c r="AW1953" t="str">
        <f t="shared" si="412"/>
        <v/>
      </c>
      <c r="AX1953" t="str">
        <f t="shared" si="412"/>
        <v/>
      </c>
      <c r="AZ1953" s="46">
        <f>IF(ISNUMBER(VLOOKUP($B1953,Stats!$A$2:$AA$19,2,FALSE))=FALSE,"",IF(ISNUMBER(W1953),(W1953-VLOOKUP($B1953,Stats!$A$2:$AA$19,2,FALSE))/VLOOKUP($B1953,Stats!$A$2:$AA$19,16,FALSE),""))</f>
        <v>0.98533218066760253</v>
      </c>
      <c r="BA1953" s="46">
        <f>IF(ISNUMBER(VLOOKUP($B1953,Stats!$A$2:$AA$19,2,FALSE))=FALSE,"",IF(ISNUMBER(X1953),(X1953-VLOOKUP($B1953,Stats!$A$2:$AA$19,3,FALSE))/VLOOKUP($B1953,Stats!$A$2:$AA$19,17,FALSE),""))</f>
        <v>0.52844508262562895</v>
      </c>
      <c r="BB1953" s="46"/>
      <c r="BC1953" s="46"/>
      <c r="BD1953" s="44">
        <f t="shared" si="403"/>
        <v>0.75688863164661568</v>
      </c>
      <c r="BE1953" s="46">
        <f>IF(ISNUMBER(VLOOKUP($B1953,Stats!$A$2:$AA$19,2,FALSE))=FALSE,"",IF(ISNUMBER(Y1953),(Y1953-VLOOKUP($B1953,Stats!$A$2:$AA$19,5,FALSE))/VLOOKUP($B1953,Stats!$A$2:$AA$19,19,FALSE),""))</f>
        <v>0.12573814313288581</v>
      </c>
      <c r="BF1953" s="46"/>
      <c r="BG1953" s="46"/>
      <c r="BH1953" s="46">
        <f>IF(ISNUMBER(VLOOKUP($B1953,Stats!$A$2:$AA$19,2,FALSE))=FALSE,"",IF(ISNUMBER(Z1953),(Z1953-VLOOKUP($B1953,Stats!$A$2:$AA$19,8,FALSE))/VLOOKUP($B1953,Stats!$A$2:$AA$19,22,FALSE),""))</f>
        <v>-0.38938659637819406</v>
      </c>
      <c r="BI1953" s="46" t="str">
        <f>IF(ISNUMBER(VLOOKUP($B1953,Stats!$A$2:$AA$19,2,FALSE))=FALSE,"",IF(ISNUMBER(#REF!),(#REF!-VLOOKUP($B1953,Stats!$A$2:$AA$19,9,FALSE))/VLOOKUP($B1953,Stats!$A$2:$AA$19,23,FALSE),""))</f>
        <v/>
      </c>
      <c r="BJ1953" s="46" t="str">
        <f>IF(ISNUMBER(VLOOKUP($B1953,Stats!$A$2:$AA$19,2,FALSE))=FALSE,"",IF(ISNUMBER(#REF!),(#REF!-VLOOKUP($B1953,Stats!$A$2:$AA$19,10,FALSE))/VLOOKUP($B1953,Stats!$A$2:$AA$19,24,FALSE),""))</f>
        <v/>
      </c>
      <c r="BK1953" s="44">
        <f t="shared" si="408"/>
        <v>-0.20483267910647829</v>
      </c>
      <c r="BL1953" s="46" t="str">
        <f>IF(ISNUMBER(VLOOKUP($B1953,Stats!$A$2:$AA$19,2,FALSE))=FALSE,"",IF(ISNUMBER(#REF!),(#REF!-VLOOKUP($B1953,Stats!$A$2:$AA$19,11,FALSE))/VLOOKUP($B1953,Stats!$A$2:$AA$19,25,FALSE),""))</f>
        <v/>
      </c>
      <c r="BM1953" s="46">
        <f>IF(ISNUMBER(VLOOKUP($B1953,Stats!$A$2:$AA$19,2,FALSE))=FALSE,"",IF(ISNUMBER(AA1953),(AA1953-VLOOKUP($B1953,Stats!$A$2:$AA$19,12,FALSE))/VLOOKUP($B1953,Stats!$A$2:$AA$19,26,FALSE),""))</f>
        <v>0.14764599292014297</v>
      </c>
      <c r="BN1953" s="46" t="str">
        <f>IF(ISNUMBER(VLOOKUP($B1953,Stats!$A$2:$AA$19,2,FALSE))=FALSE,"",IF(ISNUMBER(#REF!),(#REF!-VLOOKUP($B1953,Stats!$A$2:$AA$19,13,FALSE))/VLOOKUP($B1953,Stats!$A$2:$AA$19,27,FALSE),""))</f>
        <v/>
      </c>
      <c r="BO1953" s="46" t="str">
        <f>IF(ISNUMBER(VLOOKUP($B1953,Stats!$A$2:$AA$19,2,FALSE))=FALSE,"",IF(ISNUMBER(#REF!),(#REF!-VLOOKUP($B1953,Stats!$A$2:$AA$19,14,FALSE))/VLOOKUP($B1953,Stats!$A$2:$AB$19,28,FALSE),""))</f>
        <v/>
      </c>
      <c r="BP1953" s="46"/>
      <c r="BQ1953" s="46">
        <f>IF(ISNUMBER(VLOOKUP($B1953,Stats!$A$2:$AA$19,2,FALSE))=FALSE,"",IF(ISNUMBER(BM1953),BM1953,(VLOOKUP($B1953,Stats!$A$2:$AT$19,46,FALSE)-VLOOKUP($B1953,Stats!$A$2:$AA$19,12,FALSE))/VLOOKUP($B1953,Stats!$A$2:$AA$19,26,FALSE)))</f>
        <v>0.14764599292014297</v>
      </c>
      <c r="BR1953" s="51">
        <f t="shared" si="409"/>
        <v>0.14764599292014297</v>
      </c>
      <c r="BS1953" s="32" t="str">
        <f t="shared" si="404"/>
        <v>20201_201425</v>
      </c>
      <c r="BT1953" s="53">
        <f t="shared" si="405"/>
        <v>5.8007317449464774E-2</v>
      </c>
    </row>
    <row r="1954" spans="1:72" x14ac:dyDescent="0.15">
      <c r="A1954" s="16">
        <v>20201</v>
      </c>
      <c r="B1954" s="17">
        <v>201426</v>
      </c>
      <c r="C1954" s="3">
        <v>0</v>
      </c>
      <c r="D1954" s="23">
        <v>5.8006535947712434E-2</v>
      </c>
      <c r="E1954" s="18">
        <v>1.7356167331048774E-2</v>
      </c>
      <c r="F1954" s="24">
        <v>6</v>
      </c>
      <c r="G1954" s="24">
        <v>4</v>
      </c>
      <c r="H1954" s="20">
        <v>1.6528503416717039E-2</v>
      </c>
      <c r="I1954" s="20">
        <v>-1.0320131416960393E-2</v>
      </c>
      <c r="J1954" s="24">
        <v>3</v>
      </c>
      <c r="K1954" s="24">
        <v>3</v>
      </c>
      <c r="L1954" s="20">
        <v>3.6829463570856591E-2</v>
      </c>
      <c r="M1954" s="20">
        <v>-1.9999999999999907E-2</v>
      </c>
      <c r="N1954" s="19">
        <v>1.2949999999999999</v>
      </c>
      <c r="O1954" s="19">
        <v>1.0393258426966292</v>
      </c>
      <c r="P1954" s="25">
        <v>41999</v>
      </c>
      <c r="Q1954" s="20">
        <v>-3.9968652037617458E-2</v>
      </c>
      <c r="R1954" s="25">
        <v>41997</v>
      </c>
      <c r="S1954" s="25">
        <f>IF(ISNUMBER(R1954),VLOOKUP(B1954,Index!$B$3:$AB$18,27,FALSE),"")</f>
        <v>41997</v>
      </c>
      <c r="T1954" s="25">
        <f>IF(ISNUMBER($R1954),VLOOKUP($B1954,Index!$B$21:$AB$36,27,FALSE),"")</f>
        <v>41996</v>
      </c>
      <c r="U1954" s="25">
        <f>IF(ISNUMBER($R1954),VLOOKUP($B1954,Index!$B$39:$AB$54,27,FALSE),"")</f>
        <v>41996</v>
      </c>
      <c r="W1954" s="18">
        <v>1.740196078431373</v>
      </c>
      <c r="X1954" s="19">
        <v>0.6</v>
      </c>
      <c r="Y1954" s="18">
        <v>0.32931012130271869</v>
      </c>
      <c r="Z1954" s="19">
        <f t="shared" si="406"/>
        <v>0</v>
      </c>
      <c r="AA1954" s="21">
        <v>1.4513007817506127</v>
      </c>
      <c r="AB1954" s="3">
        <v>0</v>
      </c>
      <c r="AC1954" s="18">
        <v>3.0282823913879295</v>
      </c>
      <c r="AD1954" s="19">
        <v>0.36</v>
      </c>
      <c r="AE1954" s="18">
        <v>0.10844515599241131</v>
      </c>
      <c r="AF1954" s="19">
        <f t="shared" si="407"/>
        <v>0</v>
      </c>
      <c r="AG1954" s="21">
        <v>2.1062739591099398</v>
      </c>
      <c r="AH1954" s="3">
        <v>0</v>
      </c>
      <c r="AK1954" t="str">
        <f t="shared" si="412"/>
        <v/>
      </c>
      <c r="AL1954" t="str">
        <f t="shared" si="412"/>
        <v/>
      </c>
      <c r="AM1954" t="str">
        <f t="shared" si="412"/>
        <v/>
      </c>
      <c r="AN1954" t="str">
        <f t="shared" si="412"/>
        <v/>
      </c>
      <c r="AO1954" t="str">
        <f t="shared" si="412"/>
        <v/>
      </c>
      <c r="AP1954">
        <f t="shared" si="412"/>
        <v>1.4513007817506127</v>
      </c>
      <c r="AQ1954" t="str">
        <f t="shared" si="412"/>
        <v/>
      </c>
      <c r="AR1954" t="str">
        <f t="shared" si="412"/>
        <v/>
      </c>
      <c r="AS1954" t="str">
        <f t="shared" si="412"/>
        <v/>
      </c>
      <c r="AT1954" t="str">
        <f t="shared" si="412"/>
        <v/>
      </c>
      <c r="AU1954" t="str">
        <f t="shared" si="412"/>
        <v/>
      </c>
      <c r="AV1954" t="str">
        <f t="shared" si="412"/>
        <v/>
      </c>
      <c r="AW1954" t="str">
        <f t="shared" si="412"/>
        <v/>
      </c>
      <c r="AX1954" t="str">
        <f t="shared" si="412"/>
        <v/>
      </c>
      <c r="AZ1954" s="46">
        <f>IF(ISNUMBER(VLOOKUP($B1954,Stats!$A$2:$AA$19,2,FALSE))=FALSE,"",IF(ISNUMBER(W1954),(W1954-VLOOKUP($B1954,Stats!$A$2:$AA$19,2,FALSE))/VLOOKUP($B1954,Stats!$A$2:$AA$19,16,FALSE),""))</f>
        <v>0.54845548736785366</v>
      </c>
      <c r="BA1954" s="46">
        <f>IF(ISNUMBER(VLOOKUP($B1954,Stats!$A$2:$AA$19,2,FALSE))=FALSE,"",IF(ISNUMBER(X1954),(X1954-VLOOKUP($B1954,Stats!$A$2:$AA$19,3,FALSE))/VLOOKUP($B1954,Stats!$A$2:$AA$19,17,FALSE),""))</f>
        <v>0.11585391847087115</v>
      </c>
      <c r="BB1954" s="46"/>
      <c r="BC1954" s="46"/>
      <c r="BD1954" s="44">
        <f t="shared" si="403"/>
        <v>0.33215470291936239</v>
      </c>
      <c r="BE1954" s="46">
        <f>IF(ISNUMBER(VLOOKUP($B1954,Stats!$A$2:$AA$19,2,FALSE))=FALSE,"",IF(ISNUMBER(Y1954),(Y1954-VLOOKUP($B1954,Stats!$A$2:$AA$19,5,FALSE))/VLOOKUP($B1954,Stats!$A$2:$AA$19,19,FALSE),""))</f>
        <v>0.53141690258654461</v>
      </c>
      <c r="BF1954" s="46"/>
      <c r="BG1954" s="46"/>
      <c r="BH1954" s="46">
        <f>IF(ISNUMBER(VLOOKUP($B1954,Stats!$A$2:$AA$19,2,FALSE))=FALSE,"",IF(ISNUMBER(Z1954),(Z1954-VLOOKUP($B1954,Stats!$A$2:$AA$19,8,FALSE))/VLOOKUP($B1954,Stats!$A$2:$AA$19,22,FALSE),""))</f>
        <v>-0.60316436580698729</v>
      </c>
      <c r="BI1954" s="46" t="str">
        <f>IF(ISNUMBER(VLOOKUP($B1954,Stats!$A$2:$AA$19,2,FALSE))=FALSE,"",IF(ISNUMBER(#REF!),(#REF!-VLOOKUP($B1954,Stats!$A$2:$AA$19,9,FALSE))/VLOOKUP($B1954,Stats!$A$2:$AA$19,23,FALSE),""))</f>
        <v/>
      </c>
      <c r="BJ1954" s="46" t="str">
        <f>IF(ISNUMBER(VLOOKUP($B1954,Stats!$A$2:$AA$19,2,FALSE))=FALSE,"",IF(ISNUMBER(#REF!),(#REF!-VLOOKUP($B1954,Stats!$A$2:$AA$19,10,FALSE))/VLOOKUP($B1954,Stats!$A$2:$AA$19,24,FALSE),""))</f>
        <v/>
      </c>
      <c r="BK1954" s="44">
        <f t="shared" si="408"/>
        <v>-0.55294114155267737</v>
      </c>
      <c r="BL1954" s="46" t="str">
        <f>IF(ISNUMBER(VLOOKUP($B1954,Stats!$A$2:$AA$19,2,FALSE))=FALSE,"",IF(ISNUMBER(#REF!),(#REF!-VLOOKUP($B1954,Stats!$A$2:$AA$19,11,FALSE))/VLOOKUP($B1954,Stats!$A$2:$AA$19,25,FALSE),""))</f>
        <v/>
      </c>
      <c r="BM1954" s="46">
        <f>IF(ISNUMBER(VLOOKUP($B1954,Stats!$A$2:$AA$19,2,FALSE))=FALSE,"",IF(ISNUMBER(AA1954),(AA1954-VLOOKUP($B1954,Stats!$A$2:$AA$19,12,FALSE))/VLOOKUP($B1954,Stats!$A$2:$AA$19,26,FALSE),""))</f>
        <v>-0.27439705283173316</v>
      </c>
      <c r="BN1954" s="46" t="str">
        <f>IF(ISNUMBER(VLOOKUP($B1954,Stats!$A$2:$AA$19,2,FALSE))=FALSE,"",IF(ISNUMBER(#REF!),(#REF!-VLOOKUP($B1954,Stats!$A$2:$AA$19,13,FALSE))/VLOOKUP($B1954,Stats!$A$2:$AA$19,27,FALSE),""))</f>
        <v/>
      </c>
      <c r="BO1954" s="46" t="str">
        <f>IF(ISNUMBER(VLOOKUP($B1954,Stats!$A$2:$AA$19,2,FALSE))=FALSE,"",IF(ISNUMBER(#REF!),(#REF!-VLOOKUP($B1954,Stats!$A$2:$AA$19,14,FALSE))/VLOOKUP($B1954,Stats!$A$2:$AB$19,28,FALSE),""))</f>
        <v/>
      </c>
      <c r="BP1954" s="46"/>
      <c r="BQ1954" s="46">
        <f>IF(ISNUMBER(VLOOKUP($B1954,Stats!$A$2:$AA$19,2,FALSE))=FALSE,"",IF(ISNUMBER(BM1954),BM1954,(VLOOKUP($B1954,Stats!$A$2:$AT$19,46,FALSE)-VLOOKUP($B1954,Stats!$A$2:$AA$19,12,FALSE))/VLOOKUP($B1954,Stats!$A$2:$AA$19,26,FALSE)))</f>
        <v>-0.27439705283173316</v>
      </c>
      <c r="BR1954" s="51">
        <f t="shared" si="409"/>
        <v>-0.27439705283173316</v>
      </c>
      <c r="BS1954" s="32" t="str">
        <f t="shared" si="404"/>
        <v>20201_201426</v>
      </c>
      <c r="BT1954" s="53">
        <f t="shared" si="405"/>
        <v>-0.32021315491408059</v>
      </c>
    </row>
    <row r="1955" spans="1:72" x14ac:dyDescent="0.15">
      <c r="A1955" s="16">
        <v>20201</v>
      </c>
      <c r="B1955" s="17">
        <v>201427</v>
      </c>
      <c r="C1955" s="3">
        <v>0</v>
      </c>
      <c r="D1955" s="23">
        <v>2.6254826254826336E-2</v>
      </c>
      <c r="E1955" s="18">
        <v>1.2466463297078843E-2</v>
      </c>
      <c r="F1955" s="24">
        <v>3</v>
      </c>
      <c r="G1955" s="24">
        <v>0</v>
      </c>
      <c r="H1955" s="20">
        <v>8.7272346029082151E-3</v>
      </c>
      <c r="I1955" s="20" t="s">
        <v>25</v>
      </c>
      <c r="J1955" s="24">
        <v>3</v>
      </c>
      <c r="K1955" s="24">
        <v>0</v>
      </c>
      <c r="L1955" s="20">
        <v>2.3094688221709125E-2</v>
      </c>
      <c r="M1955" s="20">
        <v>7.7220077220085948E-4</v>
      </c>
      <c r="N1955" s="19">
        <v>1.329</v>
      </c>
      <c r="O1955" s="19">
        <v>1.0254629629629628</v>
      </c>
      <c r="P1955" s="25">
        <v>42004</v>
      </c>
      <c r="Q1955" s="20">
        <v>0</v>
      </c>
      <c r="R1955" s="25">
        <v>42002</v>
      </c>
      <c r="S1955" s="25">
        <f>IF(ISNUMBER(R1955),VLOOKUP(B1955,Index!$B$3:$AB$18,27,FALSE),"")</f>
        <v>42002</v>
      </c>
      <c r="T1955" s="25">
        <f>IF(ISNUMBER($R1955),VLOOKUP($B1955,Index!$B$21:$AB$36,27,FALSE),"")</f>
        <v>42003</v>
      </c>
      <c r="U1955" s="25">
        <f>IF(ISNUMBER($R1955),VLOOKUP($B1955,Index!$B$39:$AB$54,27,FALSE),"")</f>
        <v>42003</v>
      </c>
      <c r="W1955" s="18">
        <v>3.1505791505791603</v>
      </c>
      <c r="X1955" s="19">
        <v>1</v>
      </c>
      <c r="Y1955" s="18">
        <v>0.23653451031396877</v>
      </c>
      <c r="Z1955" s="19">
        <f t="shared" si="406"/>
        <v>0</v>
      </c>
      <c r="AA1955" s="21" t="s">
        <v>25</v>
      </c>
      <c r="AB1955" s="3">
        <v>0</v>
      </c>
      <c r="AC1955" s="18">
        <v>9.9261489840641026</v>
      </c>
      <c r="AD1955" s="19">
        <v>1</v>
      </c>
      <c r="AE1955" s="18">
        <v>5.5948574569469001E-2</v>
      </c>
      <c r="AF1955" s="19">
        <f t="shared" si="407"/>
        <v>0</v>
      </c>
      <c r="AG1955" s="21" t="s">
        <v>25</v>
      </c>
      <c r="AH1955" s="3">
        <v>0</v>
      </c>
      <c r="AK1955" t="str">
        <f t="shared" si="412"/>
        <v/>
      </c>
      <c r="AL1955" t="str">
        <f t="shared" si="412"/>
        <v/>
      </c>
      <c r="AM1955" t="str">
        <f t="shared" si="412"/>
        <v/>
      </c>
      <c r="AN1955" t="str">
        <f t="shared" si="412"/>
        <v/>
      </c>
      <c r="AO1955" t="str">
        <f t="shared" si="412"/>
        <v/>
      </c>
      <c r="AP1955" t="str">
        <f t="shared" si="412"/>
        <v/>
      </c>
      <c r="AQ1955" t="str">
        <f t="shared" si="412"/>
        <v/>
      </c>
      <c r="AR1955" t="str">
        <f t="shared" si="412"/>
        <v/>
      </c>
      <c r="AS1955" t="str">
        <f t="shared" si="412"/>
        <v/>
      </c>
      <c r="AT1955" t="str">
        <f t="shared" si="412"/>
        <v/>
      </c>
      <c r="AU1955" t="str">
        <f t="shared" si="412"/>
        <v/>
      </c>
      <c r="AV1955" t="str">
        <f t="shared" si="412"/>
        <v/>
      </c>
      <c r="AW1955" t="str">
        <f t="shared" si="412"/>
        <v/>
      </c>
      <c r="AX1955" t="str">
        <f t="shared" si="412"/>
        <v/>
      </c>
      <c r="AZ1955" s="46">
        <f>IF(ISNUMBER(VLOOKUP($B1955,Stats!$A$2:$AA$19,2,FALSE))=FALSE,"",IF(ISNUMBER(W1955),(W1955-VLOOKUP($B1955,Stats!$A$2:$AA$19,2,FALSE))/VLOOKUP($B1955,Stats!$A$2:$AA$19,16,FALSE),""))</f>
        <v>0.96864667407495186</v>
      </c>
      <c r="BA1955" s="46">
        <f>IF(ISNUMBER(VLOOKUP($B1955,Stats!$A$2:$AA$19,2,FALSE))=FALSE,"",IF(ISNUMBER(X1955),(X1955-VLOOKUP($B1955,Stats!$A$2:$AA$19,3,FALSE))/VLOOKUP($B1955,Stats!$A$2:$AA$19,17,FALSE),""))</f>
        <v>1.4327788106821593</v>
      </c>
      <c r="BB1955" s="46"/>
      <c r="BC1955" s="46"/>
      <c r="BD1955" s="44">
        <f t="shared" si="403"/>
        <v>1.2007127423785555</v>
      </c>
      <c r="BE1955" s="46">
        <f>IF(ISNUMBER(VLOOKUP($B1955,Stats!$A$2:$AA$19,2,FALSE))=FALSE,"",IF(ISNUMBER(Y1955),(Y1955-VLOOKUP($B1955,Stats!$A$2:$AA$19,5,FALSE))/VLOOKUP($B1955,Stats!$A$2:$AA$19,19,FALSE),""))</f>
        <v>0.35305458444615057</v>
      </c>
      <c r="BF1955" s="46"/>
      <c r="BG1955" s="46"/>
      <c r="BH1955" s="46">
        <f>IF(ISNUMBER(VLOOKUP($B1955,Stats!$A$2:$AA$19,2,FALSE))=FALSE,"",IF(ISNUMBER(Z1955),(Z1955-VLOOKUP($B1955,Stats!$A$2:$AA$19,8,FALSE))/VLOOKUP($B1955,Stats!$A$2:$AA$19,22,FALSE),""))</f>
        <v>-1.3068976797370631</v>
      </c>
      <c r="BI1955" s="46" t="str">
        <f>IF(ISNUMBER(VLOOKUP($B1955,Stats!$A$2:$AA$19,2,FALSE))=FALSE,"",IF(ISNUMBER(#REF!),(#REF!-VLOOKUP($B1955,Stats!$A$2:$AA$19,9,FALSE))/VLOOKUP($B1955,Stats!$A$2:$AA$19,23,FALSE),""))</f>
        <v/>
      </c>
      <c r="BJ1955" s="46" t="str">
        <f>IF(ISNUMBER(VLOOKUP($B1955,Stats!$A$2:$AA$19,2,FALSE))=FALSE,"",IF(ISNUMBER(#REF!),(#REF!-VLOOKUP($B1955,Stats!$A$2:$AA$19,10,FALSE))/VLOOKUP($B1955,Stats!$A$2:$AA$19,24,FALSE),""))</f>
        <v/>
      </c>
      <c r="BK1955" s="44">
        <f t="shared" si="408"/>
        <v>-0.63920751303342427</v>
      </c>
      <c r="BL1955" s="46" t="str">
        <f>IF(ISNUMBER(VLOOKUP($B1955,Stats!$A$2:$AA$19,2,FALSE))=FALSE,"",IF(ISNUMBER(#REF!),(#REF!-VLOOKUP($B1955,Stats!$A$2:$AA$19,11,FALSE))/VLOOKUP($B1955,Stats!$A$2:$AA$19,25,FALSE),""))</f>
        <v/>
      </c>
      <c r="BM1955" s="46" t="str">
        <f>IF(ISNUMBER(VLOOKUP($B1955,Stats!$A$2:$AA$19,2,FALSE))=FALSE,"",IF(ISNUMBER(AA1955),(AA1955-VLOOKUP($B1955,Stats!$A$2:$AA$19,12,FALSE))/VLOOKUP($B1955,Stats!$A$2:$AA$19,26,FALSE),""))</f>
        <v/>
      </c>
      <c r="BN1955" s="46" t="str">
        <f>IF(ISNUMBER(VLOOKUP($B1955,Stats!$A$2:$AA$19,2,FALSE))=FALSE,"",IF(ISNUMBER(#REF!),(#REF!-VLOOKUP($B1955,Stats!$A$2:$AA$19,13,FALSE))/VLOOKUP($B1955,Stats!$A$2:$AA$19,27,FALSE),""))</f>
        <v/>
      </c>
      <c r="BO1955" s="46" t="str">
        <f>IF(ISNUMBER(VLOOKUP($B1955,Stats!$A$2:$AA$19,2,FALSE))=FALSE,"",IF(ISNUMBER(#REF!),(#REF!-VLOOKUP($B1955,Stats!$A$2:$AA$19,14,FALSE))/VLOOKUP($B1955,Stats!$A$2:$AB$19,28,FALSE),""))</f>
        <v/>
      </c>
      <c r="BP1955" s="46"/>
      <c r="BQ1955" s="46">
        <f>IF(ISNUMBER(VLOOKUP($B1955,Stats!$A$2:$AA$19,2,FALSE))=FALSE,"",IF(ISNUMBER(BM1955),BM1955,(VLOOKUP($B1955,Stats!$A$2:$AT$19,46,FALSE)-VLOOKUP($B1955,Stats!$A$2:$AA$19,12,FALSE))/VLOOKUP($B1955,Stats!$A$2:$AA$19,26,FALSE)))</f>
        <v>-0.46642635650749076</v>
      </c>
      <c r="BR1955" s="51">
        <f t="shared" si="409"/>
        <v>-0.46642635650749076</v>
      </c>
      <c r="BS1955" s="32" t="str">
        <f t="shared" si="404"/>
        <v>20201_201427</v>
      </c>
      <c r="BT1955" s="53">
        <f t="shared" si="405"/>
        <v>-0.23666723064584158</v>
      </c>
    </row>
    <row r="1956" spans="1:72" x14ac:dyDescent="0.15">
      <c r="A1956" s="16">
        <v>20201</v>
      </c>
      <c r="B1956" s="17">
        <v>201501</v>
      </c>
      <c r="C1956" s="3">
        <v>0</v>
      </c>
      <c r="D1956" s="23">
        <v>9.0293453724605843E-3</v>
      </c>
      <c r="E1956" s="18">
        <v>1.9610269413348782E-2</v>
      </c>
      <c r="F1956" s="24">
        <v>2</v>
      </c>
      <c r="G1956" s="24">
        <v>3</v>
      </c>
      <c r="H1956" s="20">
        <v>1.836735814755619E-2</v>
      </c>
      <c r="I1956" s="20">
        <v>-8.9915872605058258E-3</v>
      </c>
      <c r="J1956" s="24">
        <v>1</v>
      </c>
      <c r="K1956" s="24">
        <v>2</v>
      </c>
      <c r="L1956" s="20">
        <v>3.2355154251316964E-2</v>
      </c>
      <c r="M1956" s="20">
        <v>-2.1802325581395166E-2</v>
      </c>
      <c r="N1956" s="19">
        <v>1.3759999999999999</v>
      </c>
      <c r="O1956" s="19">
        <v>1.0029154518950436</v>
      </c>
      <c r="P1956" s="25">
        <v>42011</v>
      </c>
      <c r="Q1956" s="20">
        <v>-2.5436046511627897E-2</v>
      </c>
      <c r="R1956" s="25">
        <v>42013</v>
      </c>
      <c r="S1956" s="25">
        <f>IF(ISNUMBER(R1956),VLOOKUP(B1956,Index!$B$3:$AB$18,27,FALSE),"")</f>
        <v>42013</v>
      </c>
      <c r="T1956" s="25">
        <f>IF(ISNUMBER($R1956),VLOOKUP($B1956,Index!$B$21:$AB$36,27,FALSE),"")</f>
        <v>42013</v>
      </c>
      <c r="U1956" s="25">
        <f>IF(ISNUMBER($R1956),VLOOKUP($B1956,Index!$B$39:$AB$54,27,FALSE),"")</f>
        <v>42011</v>
      </c>
      <c r="W1956" s="18">
        <v>0.65011286681716207</v>
      </c>
      <c r="X1956" s="19">
        <v>0.4</v>
      </c>
      <c r="Y1956" s="18">
        <v>0.37207870125429676</v>
      </c>
      <c r="Z1956" s="19">
        <f t="shared" si="406"/>
        <v>0</v>
      </c>
      <c r="AA1956" s="21">
        <v>0.3549822637858791</v>
      </c>
      <c r="AB1956" s="3">
        <v>0</v>
      </c>
      <c r="AC1956" s="18">
        <v>0.42264673960122912</v>
      </c>
      <c r="AD1956" s="19">
        <v>0.16000000000000003</v>
      </c>
      <c r="AE1956" s="18">
        <v>0.13844255992708421</v>
      </c>
      <c r="AF1956" s="19">
        <f t="shared" si="407"/>
        <v>0</v>
      </c>
      <c r="AG1956" s="21">
        <v>0.12601240760254745</v>
      </c>
      <c r="AH1956" s="3">
        <v>0</v>
      </c>
      <c r="AK1956" t="str">
        <f t="shared" si="412"/>
        <v/>
      </c>
      <c r="AL1956" t="str">
        <f t="shared" si="412"/>
        <v/>
      </c>
      <c r="AM1956" t="str">
        <f t="shared" si="412"/>
        <v/>
      </c>
      <c r="AN1956" t="str">
        <f t="shared" si="412"/>
        <v/>
      </c>
      <c r="AO1956" t="str">
        <f t="shared" si="412"/>
        <v/>
      </c>
      <c r="AP1956" t="str">
        <f t="shared" si="412"/>
        <v/>
      </c>
      <c r="AQ1956" t="str">
        <f t="shared" si="412"/>
        <v/>
      </c>
      <c r="AR1956">
        <f t="shared" si="412"/>
        <v>0.3549822637858791</v>
      </c>
      <c r="AS1956" t="str">
        <f t="shared" si="412"/>
        <v/>
      </c>
      <c r="AT1956" t="str">
        <f t="shared" si="412"/>
        <v/>
      </c>
      <c r="AU1956" t="str">
        <f t="shared" si="412"/>
        <v/>
      </c>
      <c r="AV1956" t="str">
        <f t="shared" si="412"/>
        <v/>
      </c>
      <c r="AW1956" t="str">
        <f t="shared" si="412"/>
        <v/>
      </c>
      <c r="AX1956" t="str">
        <f t="shared" si="412"/>
        <v/>
      </c>
      <c r="AZ1956" s="46">
        <f>IF(ISNUMBER(VLOOKUP($B1956,Stats!$A$2:$AA$19,2,FALSE))=FALSE,"",IF(ISNUMBER(W1956),(W1956-VLOOKUP($B1956,Stats!$A$2:$AA$19,2,FALSE))/VLOOKUP($B1956,Stats!$A$2:$AA$19,16,FALSE),""))</f>
        <v>-0.31042831597500431</v>
      </c>
      <c r="BA1956" s="46">
        <f>IF(ISNUMBER(VLOOKUP($B1956,Stats!$A$2:$AA$19,2,FALSE))=FALSE,"",IF(ISNUMBER(X1956),(X1956-VLOOKUP($B1956,Stats!$A$2:$AA$19,3,FALSE))/VLOOKUP($B1956,Stats!$A$2:$AA$19,17,FALSE),""))</f>
        <v>-0.84220341465677562</v>
      </c>
      <c r="BB1956" s="46"/>
      <c r="BC1956" s="46"/>
      <c r="BD1956" s="44">
        <f t="shared" si="403"/>
        <v>-0.57631586531588996</v>
      </c>
      <c r="BE1956" s="46">
        <f>IF(ISNUMBER(VLOOKUP($B1956,Stats!$A$2:$AA$19,2,FALSE))=FALSE,"",IF(ISNUMBER(Y1956),(Y1956-VLOOKUP($B1956,Stats!$A$2:$AA$19,5,FALSE))/VLOOKUP($B1956,Stats!$A$2:$AA$19,19,FALSE),""))</f>
        <v>0.80292854595677399</v>
      </c>
      <c r="BF1956" s="46"/>
      <c r="BG1956" s="46"/>
      <c r="BH1956" s="46">
        <f>IF(ISNUMBER(VLOOKUP($B1956,Stats!$A$2:$AA$19,2,FALSE))=FALSE,"",IF(ISNUMBER(Z1956),(Z1956-VLOOKUP($B1956,Stats!$A$2:$AA$19,8,FALSE))/VLOOKUP($B1956,Stats!$A$2:$AA$19,22,FALSE),""))</f>
        <v>-0.58823842946080296</v>
      </c>
      <c r="BI1956" s="46" t="str">
        <f>IF(ISNUMBER(VLOOKUP($B1956,Stats!$A$2:$AA$19,2,FALSE))=FALSE,"",IF(ISNUMBER(#REF!),(#REF!-VLOOKUP($B1956,Stats!$A$2:$AA$19,9,FALSE))/VLOOKUP($B1956,Stats!$A$2:$AA$19,23,FALSE),""))</f>
        <v/>
      </c>
      <c r="BJ1956" s="46" t="str">
        <f>IF(ISNUMBER(VLOOKUP($B1956,Stats!$A$2:$AA$19,2,FALSE))=FALSE,"",IF(ISNUMBER(#REF!),(#REF!-VLOOKUP($B1956,Stats!$A$2:$AA$19,10,FALSE))/VLOOKUP($B1956,Stats!$A$2:$AA$19,24,FALSE),""))</f>
        <v/>
      </c>
      <c r="BK1956" s="44">
        <f t="shared" si="408"/>
        <v>-0.73852151100798269</v>
      </c>
      <c r="BL1956" s="46" t="str">
        <f>IF(ISNUMBER(VLOOKUP($B1956,Stats!$A$2:$AA$19,2,FALSE))=FALSE,"",IF(ISNUMBER(#REF!),(#REF!-VLOOKUP($B1956,Stats!$A$2:$AA$19,11,FALSE))/VLOOKUP($B1956,Stats!$A$2:$AA$19,25,FALSE),""))</f>
        <v/>
      </c>
      <c r="BM1956" s="46">
        <f>IF(ISNUMBER(VLOOKUP($B1956,Stats!$A$2:$AA$19,2,FALSE))=FALSE,"",IF(ISNUMBER(AA1956),(AA1956-VLOOKUP($B1956,Stats!$A$2:$AA$19,12,FALSE))/VLOOKUP($B1956,Stats!$A$2:$AA$19,26,FALSE),""))</f>
        <v>-0.41445938986482278</v>
      </c>
      <c r="BN1956" s="46" t="str">
        <f>IF(ISNUMBER(VLOOKUP($B1956,Stats!$A$2:$AA$19,2,FALSE))=FALSE,"",IF(ISNUMBER(#REF!),(#REF!-VLOOKUP($B1956,Stats!$A$2:$AA$19,13,FALSE))/VLOOKUP($B1956,Stats!$A$2:$AA$19,27,FALSE),""))</f>
        <v/>
      </c>
      <c r="BO1956" s="46" t="str">
        <f>IF(ISNUMBER(VLOOKUP($B1956,Stats!$A$2:$AA$19,2,FALSE))=FALSE,"",IF(ISNUMBER(#REF!),(#REF!-VLOOKUP($B1956,Stats!$A$2:$AA$19,14,FALSE))/VLOOKUP($B1956,Stats!$A$2:$AB$19,28,FALSE),""))</f>
        <v/>
      </c>
      <c r="BP1956" s="46"/>
      <c r="BQ1956" s="46">
        <f>IF(ISNUMBER(VLOOKUP($B1956,Stats!$A$2:$AA$19,2,FALSE))=FALSE,"",IF(ISNUMBER(BM1956),BM1956,(VLOOKUP($B1956,Stats!$A$2:$AT$19,46,FALSE)-VLOOKUP($B1956,Stats!$A$2:$AA$19,12,FALSE))/VLOOKUP($B1956,Stats!$A$2:$AA$19,26,FALSE)))</f>
        <v>-0.41445938986482278</v>
      </c>
      <c r="BR1956" s="51">
        <f t="shared" si="409"/>
        <v>-0.41445938986482278</v>
      </c>
      <c r="BS1956" s="32" t="str">
        <f t="shared" si="404"/>
        <v>20201_201501</v>
      </c>
      <c r="BT1956" s="53">
        <f t="shared" si="405"/>
        <v>-0.64126795764093214</v>
      </c>
    </row>
    <row r="1957" spans="1:72" x14ac:dyDescent="0.15">
      <c r="A1957" s="16">
        <v>20201</v>
      </c>
      <c r="B1957" s="17">
        <v>201502</v>
      </c>
      <c r="C1957" s="3">
        <v>0</v>
      </c>
      <c r="D1957" s="23">
        <v>-3.2065622669649407E-2</v>
      </c>
      <c r="E1957" s="18">
        <v>2.7597857564462137E-2</v>
      </c>
      <c r="F1957" s="24">
        <v>6</v>
      </c>
      <c r="G1957" s="24">
        <v>4</v>
      </c>
      <c r="H1957" s="20">
        <v>1.1267451518188235E-2</v>
      </c>
      <c r="I1957" s="20">
        <v>-2.4150364045331274E-2</v>
      </c>
      <c r="J1957" s="24">
        <v>3</v>
      </c>
      <c r="K1957" s="24">
        <v>2</v>
      </c>
      <c r="L1957" s="20">
        <v>3.2209737827715301E-2</v>
      </c>
      <c r="M1957" s="20">
        <v>-7.2780203784570618E-2</v>
      </c>
      <c r="N1957" s="19">
        <v>1.3779999999999999</v>
      </c>
      <c r="O1957" s="19">
        <v>1.02453531598513</v>
      </c>
      <c r="P1957" s="25">
        <v>42019</v>
      </c>
      <c r="Q1957" s="20">
        <v>-7.5471698113207419E-2</v>
      </c>
      <c r="R1957" s="25">
        <v>42023</v>
      </c>
      <c r="S1957" s="25">
        <f>IF(ISNUMBER(R1957),VLOOKUP(B1957,Index!$B$3:$AB$18,27,FALSE),"")</f>
        <v>42023</v>
      </c>
      <c r="T1957" s="25">
        <f>IF(ISNUMBER($R1957),VLOOKUP($B1957,Index!$B$21:$AB$36,27,FALSE),"")</f>
        <v>42023</v>
      </c>
      <c r="U1957" s="25">
        <f>IF(ISNUMBER($R1957),VLOOKUP($B1957,Index!$B$39:$AB$54,27,FALSE),"")</f>
        <v>42027</v>
      </c>
      <c r="W1957" s="18">
        <v>-0.96196868008948222</v>
      </c>
      <c r="X1957" s="19">
        <v>0.6</v>
      </c>
      <c r="Y1957" s="18">
        <v>0.52363253066764526</v>
      </c>
      <c r="Z1957" s="19">
        <f t="shared" si="406"/>
        <v>0</v>
      </c>
      <c r="AA1957" s="21" t="s">
        <v>25</v>
      </c>
      <c r="AB1957" s="3">
        <v>0</v>
      </c>
      <c r="AC1957" s="18">
        <v>0.92538374147310054</v>
      </c>
      <c r="AD1957" s="19">
        <v>0.36</v>
      </c>
      <c r="AE1957" s="18">
        <v>0.27419102717340244</v>
      </c>
      <c r="AF1957" s="19">
        <f t="shared" si="407"/>
        <v>0</v>
      </c>
      <c r="AG1957" s="21" t="s">
        <v>25</v>
      </c>
      <c r="AH1957" s="3">
        <v>0</v>
      </c>
      <c r="AK1957" t="str">
        <f t="shared" si="412"/>
        <v/>
      </c>
      <c r="AL1957" t="str">
        <f t="shared" si="412"/>
        <v/>
      </c>
      <c r="AM1957" t="str">
        <f t="shared" si="412"/>
        <v/>
      </c>
      <c r="AN1957" t="str">
        <f t="shared" si="412"/>
        <v/>
      </c>
      <c r="AO1957" t="str">
        <f t="shared" si="412"/>
        <v/>
      </c>
      <c r="AP1957" t="str">
        <f t="shared" si="412"/>
        <v/>
      </c>
      <c r="AQ1957" t="str">
        <f t="shared" si="412"/>
        <v/>
      </c>
      <c r="AR1957" t="str">
        <f t="shared" si="412"/>
        <v/>
      </c>
      <c r="AS1957" t="str">
        <f t="shared" si="412"/>
        <v/>
      </c>
      <c r="AT1957" t="str">
        <f t="shared" si="412"/>
        <v/>
      </c>
      <c r="AU1957" t="str">
        <f t="shared" si="412"/>
        <v/>
      </c>
      <c r="AV1957" t="str">
        <f t="shared" si="412"/>
        <v/>
      </c>
      <c r="AW1957" t="str">
        <f t="shared" si="412"/>
        <v/>
      </c>
      <c r="AX1957" t="str">
        <f t="shared" si="412"/>
        <v/>
      </c>
      <c r="AZ1957" s="46">
        <f>IF(ISNUMBER(VLOOKUP($B1957,Stats!$A$2:$AA$19,2,FALSE))=FALSE,"",IF(ISNUMBER(W1957),(W1957-VLOOKUP($B1957,Stats!$A$2:$AA$19,2,FALSE))/VLOOKUP($B1957,Stats!$A$2:$AA$19,16,FALSE),""))</f>
        <v>-2.3847806754210814</v>
      </c>
      <c r="BA1957" s="46">
        <f>IF(ISNUMBER(VLOOKUP($B1957,Stats!$A$2:$AA$19,2,FALSE))=FALSE,"",IF(ISNUMBER(X1957),(X1957-VLOOKUP($B1957,Stats!$A$2:$AA$19,3,FALSE))/VLOOKUP($B1957,Stats!$A$2:$AA$19,17,FALSE),""))</f>
        <v>-0.52813738425366874</v>
      </c>
      <c r="BB1957" s="46"/>
      <c r="BC1957" s="46"/>
      <c r="BD1957" s="44">
        <f t="shared" si="403"/>
        <v>-1.456459029837375</v>
      </c>
      <c r="BE1957" s="46">
        <f>IF(ISNUMBER(VLOOKUP($B1957,Stats!$A$2:$AA$19,2,FALSE))=FALSE,"",IF(ISNUMBER(Y1957),(Y1957-VLOOKUP($B1957,Stats!$A$2:$AA$19,5,FALSE))/VLOOKUP($B1957,Stats!$A$2:$AA$19,19,FALSE),""))</f>
        <v>1.1065600817862551</v>
      </c>
      <c r="BF1957" s="46"/>
      <c r="BG1957" s="46"/>
      <c r="BH1957" s="46">
        <f>IF(ISNUMBER(VLOOKUP($B1957,Stats!$A$2:$AA$19,2,FALSE))=FALSE,"",IF(ISNUMBER(Z1957),(Z1957-VLOOKUP($B1957,Stats!$A$2:$AA$19,8,FALSE))/VLOOKUP($B1957,Stats!$A$2:$AA$19,22,FALSE),""))</f>
        <v>-0.48836753916131515</v>
      </c>
      <c r="BI1957" s="46" t="str">
        <f>IF(ISNUMBER(VLOOKUP($B1957,Stats!$A$2:$AA$19,2,FALSE))=FALSE,"",IF(ISNUMBER(#REF!),(#REF!-VLOOKUP($B1957,Stats!$A$2:$AA$19,9,FALSE))/VLOOKUP($B1957,Stats!$A$2:$AA$19,23,FALSE),""))</f>
        <v/>
      </c>
      <c r="BJ1957" s="46" t="str">
        <f>IF(ISNUMBER(VLOOKUP($B1957,Stats!$A$2:$AA$19,2,FALSE))=FALSE,"",IF(ISNUMBER(#REF!),(#REF!-VLOOKUP($B1957,Stats!$A$2:$AA$19,10,FALSE))/VLOOKUP($B1957,Stats!$A$2:$AA$19,24,FALSE),""))</f>
        <v/>
      </c>
      <c r="BK1957" s="44">
        <f t="shared" si="408"/>
        <v>-0.92110231899877304</v>
      </c>
      <c r="BL1957" s="46" t="str">
        <f>IF(ISNUMBER(VLOOKUP($B1957,Stats!$A$2:$AA$19,2,FALSE))=FALSE,"",IF(ISNUMBER(#REF!),(#REF!-VLOOKUP($B1957,Stats!$A$2:$AA$19,11,FALSE))/VLOOKUP($B1957,Stats!$A$2:$AA$19,25,FALSE),""))</f>
        <v/>
      </c>
      <c r="BM1957" s="46" t="str">
        <f>IF(ISNUMBER(VLOOKUP($B1957,Stats!$A$2:$AA$19,2,FALSE))=FALSE,"",IF(ISNUMBER(AA1957),(AA1957-VLOOKUP($B1957,Stats!$A$2:$AA$19,12,FALSE))/VLOOKUP($B1957,Stats!$A$2:$AA$19,26,FALSE),""))</f>
        <v/>
      </c>
      <c r="BN1957" s="46" t="str">
        <f>IF(ISNUMBER(VLOOKUP($B1957,Stats!$A$2:$AA$19,2,FALSE))=FALSE,"",IF(ISNUMBER(#REF!),(#REF!-VLOOKUP($B1957,Stats!$A$2:$AA$19,13,FALSE))/VLOOKUP($B1957,Stats!$A$2:$AA$19,27,FALSE),""))</f>
        <v/>
      </c>
      <c r="BO1957" s="46" t="str">
        <f>IF(ISNUMBER(VLOOKUP($B1957,Stats!$A$2:$AA$19,2,FALSE))=FALSE,"",IF(ISNUMBER(#REF!),(#REF!-VLOOKUP($B1957,Stats!$A$2:$AA$19,14,FALSE))/VLOOKUP($B1957,Stats!$A$2:$AB$19,28,FALSE),""))</f>
        <v/>
      </c>
      <c r="BP1957" s="46"/>
      <c r="BQ1957" s="46">
        <f>IF(ISNUMBER(VLOOKUP($B1957,Stats!$A$2:$AA$19,2,FALSE))=FALSE,"",IF(ISNUMBER(BM1957),BM1957,(VLOOKUP($B1957,Stats!$A$2:$AT$19,46,FALSE)-VLOOKUP($B1957,Stats!$A$2:$AA$19,12,FALSE))/VLOOKUP($B1957,Stats!$A$2:$AA$19,26,FALSE)))</f>
        <v>-0.37901840262580277</v>
      </c>
      <c r="BR1957" s="51">
        <f t="shared" si="409"/>
        <v>-0.37901840262580277</v>
      </c>
      <c r="BS1957" s="32" t="str">
        <f t="shared" si="404"/>
        <v>20201_201502</v>
      </c>
      <c r="BT1957" s="53">
        <f t="shared" si="405"/>
        <v>-0.91975687789189942</v>
      </c>
    </row>
    <row r="1958" spans="1:72" x14ac:dyDescent="0.15">
      <c r="A1958" s="16">
        <v>20201</v>
      </c>
      <c r="B1958" s="17">
        <v>201503</v>
      </c>
      <c r="C1958" s="3">
        <v>0</v>
      </c>
      <c r="D1958" s="23">
        <v>-2.5423728813559476E-2</v>
      </c>
      <c r="E1958" s="18">
        <v>1.007430364956056E-2</v>
      </c>
      <c r="F1958" s="24">
        <v>4</v>
      </c>
      <c r="G1958" s="24">
        <v>6</v>
      </c>
      <c r="H1958" s="20">
        <v>7.1250730491723702E-3</v>
      </c>
      <c r="I1958" s="20">
        <v>-8.9607053607611373E-3</v>
      </c>
      <c r="J1958" s="24">
        <v>2</v>
      </c>
      <c r="K1958" s="24">
        <v>3</v>
      </c>
      <c r="L1958" s="20">
        <v>1.9260400616332829E-2</v>
      </c>
      <c r="M1958" s="20">
        <v>-1.5232292460015229E-2</v>
      </c>
      <c r="N1958" s="19">
        <v>1.323</v>
      </c>
      <c r="O1958" s="19">
        <v>1</v>
      </c>
      <c r="P1958" s="25">
        <v>42030</v>
      </c>
      <c r="Q1958" s="20">
        <v>-4.3839758125472472E-2</v>
      </c>
      <c r="R1958" s="25">
        <v>42041</v>
      </c>
      <c r="S1958" s="25">
        <f>IF(ISNUMBER(R1958),VLOOKUP(B1958,Index!$B$3:$AB$18,27,FALSE),"")</f>
        <v>42041</v>
      </c>
      <c r="T1958" s="25">
        <f>IF(ISNUMBER($R1958),VLOOKUP($B1958,Index!$B$21:$AB$36,27,FALSE),"")</f>
        <v>42041</v>
      </c>
      <c r="U1958" s="25">
        <f>IF(ISNUMBER($R1958),VLOOKUP($B1958,Index!$B$39:$AB$54,27,FALSE),"")</f>
        <v>42034</v>
      </c>
      <c r="W1958" s="18">
        <v>-0.76271186440678429</v>
      </c>
      <c r="X1958" s="19">
        <v>0.4</v>
      </c>
      <c r="Y1958" s="18">
        <v>0.19114647223654879</v>
      </c>
      <c r="Z1958" s="19">
        <f t="shared" si="406"/>
        <v>0</v>
      </c>
      <c r="AA1958" s="21" t="s">
        <v>25</v>
      </c>
      <c r="AB1958" s="3">
        <v>0</v>
      </c>
      <c r="AC1958" s="18">
        <v>0.58172938810687291</v>
      </c>
      <c r="AD1958" s="19">
        <v>0.16000000000000003</v>
      </c>
      <c r="AE1958" s="18">
        <v>3.6536973848477719E-2</v>
      </c>
      <c r="AF1958" s="19">
        <f t="shared" si="407"/>
        <v>0</v>
      </c>
      <c r="AG1958" s="21" t="s">
        <v>25</v>
      </c>
      <c r="AH1958" s="3">
        <v>0</v>
      </c>
      <c r="AK1958" t="str">
        <f t="shared" si="412"/>
        <v/>
      </c>
      <c r="AL1958" t="str">
        <f t="shared" si="412"/>
        <v/>
      </c>
      <c r="AM1958" t="str">
        <f t="shared" si="412"/>
        <v/>
      </c>
      <c r="AN1958" t="str">
        <f t="shared" si="412"/>
        <v/>
      </c>
      <c r="AO1958" t="str">
        <f t="shared" si="412"/>
        <v/>
      </c>
      <c r="AP1958" t="str">
        <f t="shared" si="412"/>
        <v/>
      </c>
      <c r="AQ1958" t="str">
        <f t="shared" si="412"/>
        <v/>
      </c>
      <c r="AR1958" t="str">
        <f t="shared" si="412"/>
        <v/>
      </c>
      <c r="AS1958" t="str">
        <f t="shared" si="412"/>
        <v/>
      </c>
      <c r="AT1958" t="str">
        <f t="shared" si="412"/>
        <v/>
      </c>
      <c r="AU1958" t="str">
        <f t="shared" si="412"/>
        <v/>
      </c>
      <c r="AV1958" t="str">
        <f t="shared" si="412"/>
        <v/>
      </c>
      <c r="AW1958" t="str">
        <f t="shared" si="412"/>
        <v/>
      </c>
      <c r="AX1958" t="str">
        <f t="shared" si="412"/>
        <v/>
      </c>
      <c r="AZ1958" s="46">
        <f>IF(ISNUMBER(VLOOKUP($B1958,Stats!$A$2:$AA$19,2,FALSE))=FALSE,"",IF(ISNUMBER(W1958),(W1958-VLOOKUP($B1958,Stats!$A$2:$AA$19,2,FALSE))/VLOOKUP($B1958,Stats!$A$2:$AA$19,16,FALSE),""))</f>
        <v>-0.10389898071183931</v>
      </c>
      <c r="BA1958" s="46">
        <f>IF(ISNUMBER(VLOOKUP($B1958,Stats!$A$2:$AA$19,2,FALSE))=FALSE,"",IF(ISNUMBER(X1958),(X1958-VLOOKUP($B1958,Stats!$A$2:$AA$19,3,FALSE))/VLOOKUP($B1958,Stats!$A$2:$AA$19,17,FALSE),""))</f>
        <v>0.14737287675573754</v>
      </c>
      <c r="BB1958" s="46"/>
      <c r="BC1958" s="46"/>
      <c r="BD1958" s="44">
        <f t="shared" si="403"/>
        <v>2.1736948021949115E-2</v>
      </c>
      <c r="BE1958" s="46">
        <f>IF(ISNUMBER(VLOOKUP($B1958,Stats!$A$2:$AA$19,2,FALSE))=FALSE,"",IF(ISNUMBER(Y1958),(Y1958-VLOOKUP($B1958,Stats!$A$2:$AA$19,5,FALSE))/VLOOKUP($B1958,Stats!$A$2:$AA$19,19,FALSE),""))</f>
        <v>0.34597139579296199</v>
      </c>
      <c r="BF1958" s="46"/>
      <c r="BG1958" s="46"/>
      <c r="BH1958" s="46">
        <f>IF(ISNUMBER(VLOOKUP($B1958,Stats!$A$2:$AA$19,2,FALSE))=FALSE,"",IF(ISNUMBER(Z1958),(Z1958-VLOOKUP($B1958,Stats!$A$2:$AA$19,8,FALSE))/VLOOKUP($B1958,Stats!$A$2:$AA$19,22,FALSE),""))</f>
        <v>-0.64412337137479436</v>
      </c>
      <c r="BI1958" s="46" t="str">
        <f>IF(ISNUMBER(VLOOKUP($B1958,Stats!$A$2:$AA$19,2,FALSE))=FALSE,"",IF(ISNUMBER(#REF!),(#REF!-VLOOKUP($B1958,Stats!$A$2:$AA$19,9,FALSE))/VLOOKUP($B1958,Stats!$A$2:$AA$19,23,FALSE),""))</f>
        <v/>
      </c>
      <c r="BJ1958" s="46" t="str">
        <f>IF(ISNUMBER(VLOOKUP($B1958,Stats!$A$2:$AA$19,2,FALSE))=FALSE,"",IF(ISNUMBER(#REF!),(#REF!-VLOOKUP($B1958,Stats!$A$2:$AA$19,10,FALSE))/VLOOKUP($B1958,Stats!$A$2:$AA$19,24,FALSE),""))</f>
        <v/>
      </c>
      <c r="BK1958" s="44">
        <f t="shared" si="408"/>
        <v>-0.43541698846751165</v>
      </c>
      <c r="BL1958" s="46" t="str">
        <f>IF(ISNUMBER(VLOOKUP($B1958,Stats!$A$2:$AA$19,2,FALSE))=FALSE,"",IF(ISNUMBER(#REF!),(#REF!-VLOOKUP($B1958,Stats!$A$2:$AA$19,11,FALSE))/VLOOKUP($B1958,Stats!$A$2:$AA$19,25,FALSE),""))</f>
        <v/>
      </c>
      <c r="BM1958" s="46" t="str">
        <f>IF(ISNUMBER(VLOOKUP($B1958,Stats!$A$2:$AA$19,2,FALSE))=FALSE,"",IF(ISNUMBER(AA1958),(AA1958-VLOOKUP($B1958,Stats!$A$2:$AA$19,12,FALSE))/VLOOKUP($B1958,Stats!$A$2:$AA$19,26,FALSE),""))</f>
        <v/>
      </c>
      <c r="BN1958" s="46" t="str">
        <f>IF(ISNUMBER(VLOOKUP($B1958,Stats!$A$2:$AA$19,2,FALSE))=FALSE,"",IF(ISNUMBER(#REF!),(#REF!-VLOOKUP($B1958,Stats!$A$2:$AA$19,13,FALSE))/VLOOKUP($B1958,Stats!$A$2:$AA$19,27,FALSE),""))</f>
        <v/>
      </c>
      <c r="BO1958" s="46" t="str">
        <f>IF(ISNUMBER(VLOOKUP($B1958,Stats!$A$2:$AA$19,2,FALSE))=FALSE,"",IF(ISNUMBER(#REF!),(#REF!-VLOOKUP($B1958,Stats!$A$2:$AA$19,14,FALSE))/VLOOKUP($B1958,Stats!$A$2:$AB$19,28,FALSE),""))</f>
        <v/>
      </c>
      <c r="BP1958" s="46"/>
      <c r="BQ1958" s="46">
        <f>IF(ISNUMBER(VLOOKUP($B1958,Stats!$A$2:$AA$19,2,FALSE))=FALSE,"",IF(ISNUMBER(BM1958),BM1958,(VLOOKUP($B1958,Stats!$A$2:$AT$19,46,FALSE)-VLOOKUP($B1958,Stats!$A$2:$AA$19,12,FALSE))/VLOOKUP($B1958,Stats!$A$2:$AA$19,26,FALSE)))</f>
        <v>-0.53964354662323732</v>
      </c>
      <c r="BR1958" s="51">
        <f t="shared" si="409"/>
        <v>-0.53964354662323732</v>
      </c>
      <c r="BS1958" s="32" t="str">
        <f t="shared" si="404"/>
        <v>20201_201503</v>
      </c>
      <c r="BT1958" s="53">
        <f t="shared" si="405"/>
        <v>-0.36483151280076465</v>
      </c>
    </row>
    <row r="1959" spans="1:72" x14ac:dyDescent="0.15">
      <c r="A1959" s="16">
        <v>20201</v>
      </c>
      <c r="B1959" s="17">
        <v>201504</v>
      </c>
      <c r="C1959" s="3">
        <v>0</v>
      </c>
      <c r="D1959" s="23">
        <v>5.6126482213438855E-2</v>
      </c>
      <c r="E1959" s="18">
        <v>4.2634336470796308E-3</v>
      </c>
      <c r="F1959" s="24">
        <v>7</v>
      </c>
      <c r="G1959" s="24">
        <v>0</v>
      </c>
      <c r="H1959" s="20">
        <v>7.8393825945822938E-3</v>
      </c>
      <c r="I1959" s="20" t="s">
        <v>25</v>
      </c>
      <c r="J1959" s="24">
        <v>7</v>
      </c>
      <c r="K1959" s="24">
        <v>0</v>
      </c>
      <c r="L1959" s="20">
        <v>1.2269938650306678E-2</v>
      </c>
      <c r="M1959" s="20">
        <v>7.7279752704773053E-4</v>
      </c>
      <c r="N1959" s="19">
        <v>1.3360000000000001</v>
      </c>
      <c r="O1959" s="19">
        <v>1.0511408339889852</v>
      </c>
      <c r="P1959" s="25">
        <v>42052</v>
      </c>
      <c r="Q1959" s="20">
        <v>0</v>
      </c>
      <c r="R1959" s="25">
        <v>42044</v>
      </c>
      <c r="S1959" s="25">
        <f>IF(ISNUMBER(R1959),VLOOKUP(B1959,Index!$B$3:$AB$18,27,FALSE),"")</f>
        <v>42044</v>
      </c>
      <c r="T1959" s="25">
        <f>IF(ISNUMBER($R1959),VLOOKUP($B1959,Index!$B$21:$AB$36,27,FALSE),"")</f>
        <v>42044</v>
      </c>
      <c r="U1959" s="25">
        <f>IF(ISNUMBER($R1959),VLOOKUP($B1959,Index!$B$39:$AB$54,27,FALSE),"")</f>
        <v>42052</v>
      </c>
      <c r="W1959" s="18">
        <v>2.2450592885375542</v>
      </c>
      <c r="X1959" s="19">
        <v>1</v>
      </c>
      <c r="Y1959" s="18">
        <v>8.0892965866620689E-2</v>
      </c>
      <c r="Z1959" s="19">
        <f t="shared" si="406"/>
        <v>0</v>
      </c>
      <c r="AA1959" s="21" t="s">
        <v>25</v>
      </c>
      <c r="AB1959" s="3">
        <v>0</v>
      </c>
      <c r="AC1959" s="18">
        <v>5.0402912090487488</v>
      </c>
      <c r="AD1959" s="19">
        <v>1</v>
      </c>
      <c r="AE1959" s="18">
        <v>6.5436719266982598E-3</v>
      </c>
      <c r="AF1959" s="19">
        <f t="shared" si="407"/>
        <v>0</v>
      </c>
      <c r="AG1959" s="21" t="s">
        <v>25</v>
      </c>
      <c r="AH1959" s="3">
        <v>0</v>
      </c>
      <c r="AK1959" t="str">
        <f t="shared" si="412"/>
        <v/>
      </c>
      <c r="AL1959" t="str">
        <f t="shared" si="412"/>
        <v/>
      </c>
      <c r="AM1959" t="str">
        <f t="shared" si="412"/>
        <v/>
      </c>
      <c r="AN1959" t="str">
        <f t="shared" si="412"/>
        <v/>
      </c>
      <c r="AO1959" t="str">
        <f t="shared" si="412"/>
        <v/>
      </c>
      <c r="AP1959" t="str">
        <f t="shared" si="412"/>
        <v/>
      </c>
      <c r="AQ1959" t="str">
        <f t="shared" si="412"/>
        <v/>
      </c>
      <c r="AR1959" t="str">
        <f t="shared" si="412"/>
        <v/>
      </c>
      <c r="AS1959" t="str">
        <f t="shared" si="412"/>
        <v/>
      </c>
      <c r="AT1959" t="str">
        <f t="shared" si="412"/>
        <v/>
      </c>
      <c r="AU1959" t="str">
        <f t="shared" si="412"/>
        <v/>
      </c>
      <c r="AV1959" t="str">
        <f t="shared" si="412"/>
        <v/>
      </c>
      <c r="AW1959" t="str">
        <f t="shared" si="412"/>
        <v/>
      </c>
      <c r="AX1959" t="str">
        <f t="shared" si="412"/>
        <v/>
      </c>
      <c r="AZ1959" s="46">
        <f>IF(ISNUMBER(VLOOKUP($B1959,Stats!$A$2:$AA$19,2,FALSE))=FALSE,"",IF(ISNUMBER(W1959),(W1959-VLOOKUP($B1959,Stats!$A$2:$AA$19,2,FALSE))/VLOOKUP($B1959,Stats!$A$2:$AA$19,16,FALSE),""))</f>
        <v>0.33043275063902705</v>
      </c>
      <c r="BA1959" s="46">
        <f>IF(ISNUMBER(VLOOKUP($B1959,Stats!$A$2:$AA$19,2,FALSE))=FALSE,"",IF(ISNUMBER(X1959),(X1959-VLOOKUP($B1959,Stats!$A$2:$AA$19,3,FALSE))/VLOOKUP($B1959,Stats!$A$2:$AA$19,17,FALSE),""))</f>
        <v>0.93772145929647244</v>
      </c>
      <c r="BB1959" s="46"/>
      <c r="BC1959" s="46"/>
      <c r="BD1959" s="44">
        <f t="shared" si="403"/>
        <v>0.63407710496774972</v>
      </c>
      <c r="BE1959" s="46">
        <f>IF(ISNUMBER(VLOOKUP($B1959,Stats!$A$2:$AA$19,2,FALSE))=FALSE,"",IF(ISNUMBER(Y1959),(Y1959-VLOOKUP($B1959,Stats!$A$2:$AA$19,5,FALSE))/VLOOKUP($B1959,Stats!$A$2:$AA$19,19,FALSE),""))</f>
        <v>-0.30638425432166072</v>
      </c>
      <c r="BF1959" s="46"/>
      <c r="BG1959" s="46"/>
      <c r="BH1959" s="46">
        <f>IF(ISNUMBER(VLOOKUP($B1959,Stats!$A$2:$AA$19,2,FALSE))=FALSE,"",IF(ISNUMBER(Z1959),(Z1959-VLOOKUP($B1959,Stats!$A$2:$AA$19,8,FALSE))/VLOOKUP($B1959,Stats!$A$2:$AA$19,22,FALSE),""))</f>
        <v>-0.5145844845400992</v>
      </c>
      <c r="BI1959" s="46" t="str">
        <f>IF(ISNUMBER(VLOOKUP($B1959,Stats!$A$2:$AA$19,2,FALSE))=FALSE,"",IF(ISNUMBER(#REF!),(#REF!-VLOOKUP($B1959,Stats!$A$2:$AA$19,9,FALSE))/VLOOKUP($B1959,Stats!$A$2:$AA$19,23,FALSE),""))</f>
        <v/>
      </c>
      <c r="BJ1959" s="46" t="str">
        <f>IF(ISNUMBER(VLOOKUP($B1959,Stats!$A$2:$AA$19,2,FALSE))=FALSE,"",IF(ISNUMBER(#REF!),(#REF!-VLOOKUP($B1959,Stats!$A$2:$AA$19,10,FALSE))/VLOOKUP($B1959,Stats!$A$2:$AA$19,24,FALSE),""))</f>
        <v/>
      </c>
      <c r="BK1959" s="44">
        <f t="shared" si="408"/>
        <v>6.0093632663132723E-2</v>
      </c>
      <c r="BL1959" s="46" t="str">
        <f>IF(ISNUMBER(VLOOKUP($B1959,Stats!$A$2:$AA$19,2,FALSE))=FALSE,"",IF(ISNUMBER(#REF!),(#REF!-VLOOKUP($B1959,Stats!$A$2:$AA$19,11,FALSE))/VLOOKUP($B1959,Stats!$A$2:$AA$19,25,FALSE),""))</f>
        <v/>
      </c>
      <c r="BM1959" s="46" t="str">
        <f>IF(ISNUMBER(VLOOKUP($B1959,Stats!$A$2:$AA$19,2,FALSE))=FALSE,"",IF(ISNUMBER(AA1959),(AA1959-VLOOKUP($B1959,Stats!$A$2:$AA$19,12,FALSE))/VLOOKUP($B1959,Stats!$A$2:$AA$19,26,FALSE),""))</f>
        <v/>
      </c>
      <c r="BN1959" s="46" t="str">
        <f>IF(ISNUMBER(VLOOKUP($B1959,Stats!$A$2:$AA$19,2,FALSE))=FALSE,"",IF(ISNUMBER(#REF!),(#REF!-VLOOKUP($B1959,Stats!$A$2:$AA$19,13,FALSE))/VLOOKUP($B1959,Stats!$A$2:$AA$19,27,FALSE),""))</f>
        <v/>
      </c>
      <c r="BO1959" s="46" t="str">
        <f>IF(ISNUMBER(VLOOKUP($B1959,Stats!$A$2:$AA$19,2,FALSE))=FALSE,"",IF(ISNUMBER(#REF!),(#REF!-VLOOKUP($B1959,Stats!$A$2:$AA$19,14,FALSE))/VLOOKUP($B1959,Stats!$A$2:$AB$19,28,FALSE),""))</f>
        <v/>
      </c>
      <c r="BP1959" s="46"/>
      <c r="BQ1959" s="46">
        <f>IF(ISNUMBER(VLOOKUP($B1959,Stats!$A$2:$AA$19,2,FALSE))=FALSE,"",IF(ISNUMBER(BM1959),BM1959,(VLOOKUP($B1959,Stats!$A$2:$AT$19,46,FALSE)-VLOOKUP($B1959,Stats!$A$2:$AA$19,12,FALSE))/VLOOKUP($B1959,Stats!$A$2:$AA$19,26,FALSE)))</f>
        <v>-0.64096278450557098</v>
      </c>
      <c r="BR1959" s="51">
        <f t="shared" si="409"/>
        <v>-0.64096278450557098</v>
      </c>
      <c r="BS1959" s="32" t="str">
        <f t="shared" si="404"/>
        <v>20201_201504</v>
      </c>
      <c r="BT1959" s="53">
        <f t="shared" si="405"/>
        <v>3.4679043690315381E-2</v>
      </c>
    </row>
    <row r="1960" spans="1:72" x14ac:dyDescent="0.15">
      <c r="A1960" s="16">
        <v>20201</v>
      </c>
      <c r="B1960" s="17">
        <v>201505</v>
      </c>
      <c r="C1960" s="3">
        <v>0</v>
      </c>
      <c r="D1960" s="23">
        <v>0</v>
      </c>
      <c r="E1960" s="18">
        <v>8.3583225799935858E-3</v>
      </c>
      <c r="F1960" s="24">
        <v>4</v>
      </c>
      <c r="G1960" s="24">
        <v>4</v>
      </c>
      <c r="H1960" s="20">
        <v>6.9420881681171998E-3</v>
      </c>
      <c r="I1960" s="20">
        <v>-6.8810191637163898E-3</v>
      </c>
      <c r="J1960" s="24">
        <v>3</v>
      </c>
      <c r="K1960" s="24">
        <v>2</v>
      </c>
      <c r="L1960" s="20">
        <v>1.1244377811094441E-2</v>
      </c>
      <c r="M1960" s="20">
        <v>-1.0385756676557834E-2</v>
      </c>
      <c r="N1960" s="19">
        <v>1.349</v>
      </c>
      <c r="O1960" s="19">
        <v>1.0173453996983408</v>
      </c>
      <c r="P1960" s="25">
        <v>42067</v>
      </c>
      <c r="Q1960" s="20">
        <v>-1.0385756676557834E-2</v>
      </c>
      <c r="R1960" s="25">
        <v>42066</v>
      </c>
      <c r="S1960" s="25">
        <f>IF(ISNUMBER(R1960),VLOOKUP(B1960,Index!$B$3:$AB$18,27,FALSE),"")</f>
        <v>42069</v>
      </c>
      <c r="T1960" s="25">
        <f>IF(ISNUMBER($R1960),VLOOKUP($B1960,Index!$B$21:$AB$36,27,FALSE),"")</f>
        <v>42069</v>
      </c>
      <c r="U1960" s="25">
        <f>IF(ISNUMBER($R1960),VLOOKUP($B1960,Index!$B$39:$AB$54,27,FALSE),"")</f>
        <v>42069</v>
      </c>
      <c r="W1960" s="18">
        <v>0</v>
      </c>
      <c r="X1960" s="19">
        <v>0.5</v>
      </c>
      <c r="Y1960" s="18">
        <v>0.1585880206271679</v>
      </c>
      <c r="Z1960" s="19">
        <f t="shared" si="406"/>
        <v>3</v>
      </c>
      <c r="AA1960" s="21" t="s">
        <v>25</v>
      </c>
      <c r="AB1960" s="3">
        <v>0</v>
      </c>
      <c r="AC1960" s="18">
        <v>0</v>
      </c>
      <c r="AD1960" s="19">
        <v>0.25</v>
      </c>
      <c r="AE1960" s="18">
        <v>2.515016028644303E-2</v>
      </c>
      <c r="AF1960" s="19">
        <f t="shared" si="407"/>
        <v>9</v>
      </c>
      <c r="AG1960" s="21" t="s">
        <v>25</v>
      </c>
      <c r="AH1960" s="3">
        <v>0</v>
      </c>
      <c r="AK1960" t="str">
        <f t="shared" si="412"/>
        <v/>
      </c>
      <c r="AL1960" t="str">
        <f t="shared" si="412"/>
        <v/>
      </c>
      <c r="AM1960" t="str">
        <f t="shared" si="412"/>
        <v/>
      </c>
      <c r="AN1960" t="str">
        <f t="shared" si="412"/>
        <v/>
      </c>
      <c r="AO1960" t="str">
        <f t="shared" si="412"/>
        <v/>
      </c>
      <c r="AP1960" t="str">
        <f t="shared" si="412"/>
        <v/>
      </c>
      <c r="AQ1960" t="str">
        <f t="shared" si="412"/>
        <v/>
      </c>
      <c r="AR1960" t="str">
        <f t="shared" si="412"/>
        <v/>
      </c>
      <c r="AS1960" t="str">
        <f t="shared" si="412"/>
        <v/>
      </c>
      <c r="AT1960" t="str">
        <f t="shared" si="412"/>
        <v/>
      </c>
      <c r="AU1960" t="str">
        <f t="shared" si="412"/>
        <v/>
      </c>
      <c r="AV1960" t="str">
        <f t="shared" si="412"/>
        <v/>
      </c>
      <c r="AW1960" t="str">
        <f t="shared" si="412"/>
        <v/>
      </c>
      <c r="AX1960" t="str">
        <f t="shared" si="412"/>
        <v/>
      </c>
      <c r="AZ1960" s="46">
        <f>IF(ISNUMBER(VLOOKUP($B1960,Stats!$A$2:$AA$19,2,FALSE))=FALSE,"",IF(ISNUMBER(W1960),(W1960-VLOOKUP($B1960,Stats!$A$2:$AA$19,2,FALSE))/VLOOKUP($B1960,Stats!$A$2:$AA$19,16,FALSE),""))</f>
        <v>-0.30411936422462493</v>
      </c>
      <c r="BA1960" s="46">
        <f>IF(ISNUMBER(VLOOKUP($B1960,Stats!$A$2:$AA$19,2,FALSE))=FALSE,"",IF(ISNUMBER(X1960),(X1960-VLOOKUP($B1960,Stats!$A$2:$AA$19,3,FALSE))/VLOOKUP($B1960,Stats!$A$2:$AA$19,17,FALSE),""))</f>
        <v>-0.52592327303600894</v>
      </c>
      <c r="BB1960" s="46"/>
      <c r="BC1960" s="46"/>
      <c r="BD1960" s="44">
        <f t="shared" si="403"/>
        <v>-0.41502131863031694</v>
      </c>
      <c r="BE1960" s="46">
        <f>IF(ISNUMBER(VLOOKUP($B1960,Stats!$A$2:$AA$19,2,FALSE))=FALSE,"",IF(ISNUMBER(Y1960),(Y1960-VLOOKUP($B1960,Stats!$A$2:$AA$19,5,FALSE))/VLOOKUP($B1960,Stats!$A$2:$AA$19,19,FALSE),""))</f>
        <v>-0.10173754057754809</v>
      </c>
      <c r="BF1960" s="46"/>
      <c r="BG1960" s="46"/>
      <c r="BH1960" s="46">
        <f>IF(ISNUMBER(VLOOKUP($B1960,Stats!$A$2:$AA$19,2,FALSE))=FALSE,"",IF(ISNUMBER(Z1960),(Z1960-VLOOKUP($B1960,Stats!$A$2:$AA$19,8,FALSE))/VLOOKUP($B1960,Stats!$A$2:$AA$19,22,FALSE),""))</f>
        <v>0.6589932942433816</v>
      </c>
      <c r="BI1960" s="46" t="str">
        <f>IF(ISNUMBER(VLOOKUP($B1960,Stats!$A$2:$AA$19,2,FALSE))=FALSE,"",IF(ISNUMBER(#REF!),(#REF!-VLOOKUP($B1960,Stats!$A$2:$AA$19,9,FALSE))/VLOOKUP($B1960,Stats!$A$2:$AA$19,23,FALSE),""))</f>
        <v/>
      </c>
      <c r="BJ1960" s="46" t="str">
        <f>IF(ISNUMBER(VLOOKUP($B1960,Stats!$A$2:$AA$19,2,FALSE))=FALSE,"",IF(ISNUMBER(#REF!),(#REF!-VLOOKUP($B1960,Stats!$A$2:$AA$19,10,FALSE))/VLOOKUP($B1960,Stats!$A$2:$AA$19,24,FALSE),""))</f>
        <v/>
      </c>
      <c r="BK1960" s="44">
        <f t="shared" si="408"/>
        <v>0.26891426667729812</v>
      </c>
      <c r="BL1960" s="46" t="str">
        <f>IF(ISNUMBER(VLOOKUP($B1960,Stats!$A$2:$AA$19,2,FALSE))=FALSE,"",IF(ISNUMBER(#REF!),(#REF!-VLOOKUP($B1960,Stats!$A$2:$AA$19,11,FALSE))/VLOOKUP($B1960,Stats!$A$2:$AA$19,25,FALSE),""))</f>
        <v/>
      </c>
      <c r="BM1960" s="46" t="str">
        <f>IF(ISNUMBER(VLOOKUP($B1960,Stats!$A$2:$AA$19,2,FALSE))=FALSE,"",IF(ISNUMBER(AA1960),(AA1960-VLOOKUP($B1960,Stats!$A$2:$AA$19,12,FALSE))/VLOOKUP($B1960,Stats!$A$2:$AA$19,26,FALSE),""))</f>
        <v/>
      </c>
      <c r="BN1960" s="46" t="str">
        <f>IF(ISNUMBER(VLOOKUP($B1960,Stats!$A$2:$AA$19,2,FALSE))=FALSE,"",IF(ISNUMBER(#REF!),(#REF!-VLOOKUP($B1960,Stats!$A$2:$AA$19,13,FALSE))/VLOOKUP($B1960,Stats!$A$2:$AA$19,27,FALSE),""))</f>
        <v/>
      </c>
      <c r="BO1960" s="46" t="str">
        <f>IF(ISNUMBER(VLOOKUP($B1960,Stats!$A$2:$AA$19,2,FALSE))=FALSE,"",IF(ISNUMBER(#REF!),(#REF!-VLOOKUP($B1960,Stats!$A$2:$AA$19,14,FALSE))/VLOOKUP($B1960,Stats!$A$2:$AB$19,28,FALSE),""))</f>
        <v/>
      </c>
      <c r="BP1960" s="46"/>
      <c r="BQ1960" s="46">
        <f>IF(ISNUMBER(VLOOKUP($B1960,Stats!$A$2:$AA$19,2,FALSE))=FALSE,"",IF(ISNUMBER(BM1960),BM1960,(VLOOKUP($B1960,Stats!$A$2:$AT$19,46,FALSE)-VLOOKUP($B1960,Stats!$A$2:$AA$19,12,FALSE))/VLOOKUP($B1960,Stats!$A$2:$AA$19,26,FALSE)))</f>
        <v>-0.36655208107354165</v>
      </c>
      <c r="BR1960" s="51">
        <f t="shared" si="409"/>
        <v>-0.36655208107354165</v>
      </c>
      <c r="BS1960" s="32" t="str">
        <f t="shared" si="404"/>
        <v>20201_201505</v>
      </c>
      <c r="BT1960" s="53">
        <f t="shared" si="405"/>
        <v>5.0338800656071353E-3</v>
      </c>
    </row>
    <row r="1961" spans="1:72" x14ac:dyDescent="0.15">
      <c r="A1961" s="16">
        <v>20201</v>
      </c>
      <c r="B1961" s="17">
        <v>201506</v>
      </c>
      <c r="C1961" s="3">
        <v>0</v>
      </c>
      <c r="D1961" s="23">
        <v>8.3083832335329344E-2</v>
      </c>
      <c r="E1961" s="18">
        <v>6.4978142935344105E-3</v>
      </c>
      <c r="F1961" s="24">
        <v>9</v>
      </c>
      <c r="G1961" s="24">
        <v>1</v>
      </c>
      <c r="H1961" s="20">
        <v>9.0879670688552849E-3</v>
      </c>
      <c r="I1961" s="20">
        <v>-1.4716703458425018E-3</v>
      </c>
      <c r="J1961" s="24">
        <v>7</v>
      </c>
      <c r="K1961" s="24">
        <v>1</v>
      </c>
      <c r="L1961" s="20">
        <v>1.7045454545454586E-2</v>
      </c>
      <c r="M1961" s="20">
        <v>-1.4716703458425018E-3</v>
      </c>
      <c r="N1961" s="19">
        <v>1.4470000000000001</v>
      </c>
      <c r="O1961" s="19">
        <v>1.075037147102526</v>
      </c>
      <c r="P1961" s="25">
        <v>42083</v>
      </c>
      <c r="Q1961" s="20">
        <v>-1.4716703458425018E-3</v>
      </c>
      <c r="R1961" s="25">
        <v>42074</v>
      </c>
      <c r="S1961" s="25">
        <f>IF(ISNUMBER(R1961),VLOOKUP(B1961,Index!$B$3:$AB$18,27,FALSE),"")</f>
        <v>42073</v>
      </c>
      <c r="T1961" s="25">
        <f>IF(ISNUMBER($R1961),VLOOKUP($B1961,Index!$B$21:$AB$36,27,FALSE),"")</f>
        <v>42075</v>
      </c>
      <c r="U1961" s="25">
        <f>IF(ISNUMBER($R1961),VLOOKUP($B1961,Index!$B$39:$AB$54,27,FALSE),"")</f>
        <v>42075</v>
      </c>
      <c r="W1961" s="18">
        <v>2.4925149700598803</v>
      </c>
      <c r="X1961" s="19">
        <v>0.9</v>
      </c>
      <c r="Y1961" s="18">
        <v>0.12328735788219988</v>
      </c>
      <c r="Z1961" s="19">
        <f t="shared" si="406"/>
        <v>1</v>
      </c>
      <c r="AA1961" s="21">
        <v>56.455464071857421</v>
      </c>
      <c r="AB1961" s="3">
        <v>0</v>
      </c>
      <c r="AC1961" s="18">
        <v>6.2126308759726063</v>
      </c>
      <c r="AD1961" s="19">
        <v>0.81</v>
      </c>
      <c r="AE1961" s="18">
        <v>1.5199772613573633E-2</v>
      </c>
      <c r="AF1961" s="19">
        <f t="shared" si="407"/>
        <v>1</v>
      </c>
      <c r="AG1961" s="21">
        <v>3187.2194235687839</v>
      </c>
      <c r="AH1961" s="3">
        <v>0</v>
      </c>
      <c r="AK1961" t="str">
        <f t="shared" si="412"/>
        <v/>
      </c>
      <c r="AL1961" t="str">
        <f t="shared" si="412"/>
        <v/>
      </c>
      <c r="AM1961" t="str">
        <f t="shared" si="412"/>
        <v/>
      </c>
      <c r="AN1961" t="str">
        <f t="shared" si="412"/>
        <v/>
      </c>
      <c r="AO1961" t="str">
        <f t="shared" si="412"/>
        <v/>
      </c>
      <c r="AP1961" t="str">
        <f t="shared" si="412"/>
        <v/>
      </c>
      <c r="AQ1961" t="str">
        <f t="shared" si="412"/>
        <v/>
      </c>
      <c r="AR1961" t="str">
        <f t="shared" si="412"/>
        <v/>
      </c>
      <c r="AS1961" t="str">
        <f t="shared" si="412"/>
        <v/>
      </c>
      <c r="AT1961" t="str">
        <f t="shared" si="412"/>
        <v/>
      </c>
      <c r="AU1961" t="str">
        <f t="shared" si="412"/>
        <v/>
      </c>
      <c r="AV1961" t="str">
        <f t="shared" si="412"/>
        <v/>
      </c>
      <c r="AW1961">
        <f t="shared" si="412"/>
        <v>56.455464071857421</v>
      </c>
      <c r="AX1961" t="str">
        <f t="shared" si="412"/>
        <v/>
      </c>
      <c r="AZ1961" s="46">
        <f>IF(ISNUMBER(VLOOKUP($B1961,Stats!$A$2:$AA$19,2,FALSE))=FALSE,"",IF(ISNUMBER(W1961),(W1961-VLOOKUP($B1961,Stats!$A$2:$AA$19,2,FALSE))/VLOOKUP($B1961,Stats!$A$2:$AA$19,16,FALSE),""))</f>
        <v>0.43144040893817076</v>
      </c>
      <c r="BA1961" s="46">
        <f>IF(ISNUMBER(VLOOKUP($B1961,Stats!$A$2:$AA$19,2,FALSE))=FALSE,"",IF(ISNUMBER(X1961),(X1961-VLOOKUP($B1961,Stats!$A$2:$AA$19,3,FALSE))/VLOOKUP($B1961,Stats!$A$2:$AA$19,17,FALSE),""))</f>
        <v>0.77618004453973322</v>
      </c>
      <c r="BB1961" s="46"/>
      <c r="BC1961" s="46"/>
      <c r="BD1961" s="44">
        <f t="shared" si="403"/>
        <v>0.60381022673895202</v>
      </c>
      <c r="BE1961" s="46">
        <f>IF(ISNUMBER(VLOOKUP($B1961,Stats!$A$2:$AA$19,2,FALSE))=FALSE,"",IF(ISNUMBER(Y1961),(Y1961-VLOOKUP($B1961,Stats!$A$2:$AA$19,5,FALSE))/VLOOKUP($B1961,Stats!$A$2:$AA$19,19,FALSE),""))</f>
        <v>-0.21416005465120158</v>
      </c>
      <c r="BF1961" s="46"/>
      <c r="BG1961" s="46"/>
      <c r="BH1961" s="46">
        <f>IF(ISNUMBER(VLOOKUP($B1961,Stats!$A$2:$AA$19,2,FALSE))=FALSE,"",IF(ISNUMBER(Z1961),(Z1961-VLOOKUP($B1961,Stats!$A$2:$AA$19,8,FALSE))/VLOOKUP($B1961,Stats!$A$2:$AA$19,22,FALSE),""))</f>
        <v>-0.73808297609062268</v>
      </c>
      <c r="BI1961" s="46" t="str">
        <f>IF(ISNUMBER(VLOOKUP($B1961,Stats!$A$2:$AA$19,2,FALSE))=FALSE,"",IF(ISNUMBER(#REF!),(#REF!-VLOOKUP($B1961,Stats!$A$2:$AA$19,9,FALSE))/VLOOKUP($B1961,Stats!$A$2:$AA$19,23,FALSE),""))</f>
        <v/>
      </c>
      <c r="BJ1961" s="46" t="str">
        <f>IF(ISNUMBER(VLOOKUP($B1961,Stats!$A$2:$AA$19,2,FALSE))=FALSE,"",IF(ISNUMBER(#REF!),(#REF!-VLOOKUP($B1961,Stats!$A$2:$AA$19,10,FALSE))/VLOOKUP($B1961,Stats!$A$2:$AA$19,24,FALSE),""))</f>
        <v/>
      </c>
      <c r="BK1961" s="44">
        <f t="shared" si="408"/>
        <v>-7.1512854571345708E-2</v>
      </c>
      <c r="BL1961" s="46" t="str">
        <f>IF(ISNUMBER(VLOOKUP($B1961,Stats!$A$2:$AA$19,2,FALSE))=FALSE,"",IF(ISNUMBER(#REF!),(#REF!-VLOOKUP($B1961,Stats!$A$2:$AA$19,11,FALSE))/VLOOKUP($B1961,Stats!$A$2:$AA$19,25,FALSE),""))</f>
        <v/>
      </c>
      <c r="BM1961" s="46">
        <f>IF(ISNUMBER(VLOOKUP($B1961,Stats!$A$2:$AA$19,2,FALSE))=FALSE,"",IF(ISNUMBER(AA1961),(AA1961-VLOOKUP($B1961,Stats!$A$2:$AA$19,12,FALSE))/VLOOKUP($B1961,Stats!$A$2:$AA$19,26,FALSE),""))</f>
        <v>3.9926690856425431E-2</v>
      </c>
      <c r="BN1961" s="46" t="str">
        <f>IF(ISNUMBER(VLOOKUP($B1961,Stats!$A$2:$AA$19,2,FALSE))=FALSE,"",IF(ISNUMBER(#REF!),(#REF!-VLOOKUP($B1961,Stats!$A$2:$AA$19,13,FALSE))/VLOOKUP($B1961,Stats!$A$2:$AA$19,27,FALSE),""))</f>
        <v/>
      </c>
      <c r="BO1961" s="46" t="str">
        <f>IF(ISNUMBER(VLOOKUP($B1961,Stats!$A$2:$AA$19,2,FALSE))=FALSE,"",IF(ISNUMBER(#REF!),(#REF!-VLOOKUP($B1961,Stats!$A$2:$AA$19,14,FALSE))/VLOOKUP($B1961,Stats!$A$2:$AB$19,28,FALSE),""))</f>
        <v/>
      </c>
      <c r="BP1961" s="46"/>
      <c r="BQ1961" s="46">
        <f>IF(ISNUMBER(VLOOKUP($B1961,Stats!$A$2:$AA$19,2,FALSE))=FALSE,"",IF(ISNUMBER(BM1961),BM1961,(VLOOKUP($B1961,Stats!$A$2:$AT$19,46,FALSE)-VLOOKUP($B1961,Stats!$A$2:$AA$19,12,FALSE))/VLOOKUP($B1961,Stats!$A$2:$AA$19,26,FALSE)))</f>
        <v>3.9926690856425431E-2</v>
      </c>
      <c r="BR1961" s="51">
        <f t="shared" si="409"/>
        <v>3.9926690856425431E-2</v>
      </c>
      <c r="BS1961" s="32" t="str">
        <f t="shared" si="404"/>
        <v>20201_201506</v>
      </c>
      <c r="BT1961" s="53">
        <f t="shared" si="405"/>
        <v>8.5839670776268071E-2</v>
      </c>
    </row>
    <row r="1962" spans="1:72" x14ac:dyDescent="0.15">
      <c r="A1962" s="16">
        <v>20201</v>
      </c>
      <c r="B1962" s="17">
        <v>201507</v>
      </c>
      <c r="C1962" s="3">
        <v>0</v>
      </c>
      <c r="D1962" s="23">
        <v>2.9716655148583238E-2</v>
      </c>
      <c r="E1962" s="18">
        <v>1.2803194246784227E-2</v>
      </c>
      <c r="F1962" s="24">
        <v>3</v>
      </c>
      <c r="G1962" s="24">
        <v>2</v>
      </c>
      <c r="H1962" s="20">
        <v>1.4176947591671688E-2</v>
      </c>
      <c r="I1962" s="20">
        <v>-6.4178369056417939E-3</v>
      </c>
      <c r="J1962" s="24">
        <v>2</v>
      </c>
      <c r="K1962" s="24">
        <v>2</v>
      </c>
      <c r="L1962" s="20">
        <v>2.14236351071182E-2</v>
      </c>
      <c r="M1962" s="20">
        <v>-6.7750677506774881E-3</v>
      </c>
      <c r="N1962" s="19">
        <v>1.49</v>
      </c>
      <c r="O1962" s="19">
        <v>1.0081190798376185</v>
      </c>
      <c r="P1962" s="25">
        <v>42090</v>
      </c>
      <c r="Q1962" s="20">
        <v>-1.2794612794612914E-2</v>
      </c>
      <c r="R1962" s="25">
        <v>42089</v>
      </c>
      <c r="S1962" s="25">
        <f>IF(ISNUMBER(R1962),VLOOKUP(B1962,Index!$B$3:$AB$18,27,FALSE),"")</f>
        <v>42088</v>
      </c>
      <c r="T1962" s="25">
        <f>IF(ISNUMBER($R1962),VLOOKUP($B1962,Index!$B$21:$AB$36,27,FALSE),"")</f>
        <v>42089</v>
      </c>
      <c r="U1962" s="25">
        <f>IF(ISNUMBER($R1962),VLOOKUP($B1962,Index!$B$39:$AB$54,27,FALSE),"")</f>
        <v>42089</v>
      </c>
      <c r="W1962" s="18">
        <v>2.1395991706979931</v>
      </c>
      <c r="X1962" s="19">
        <v>0.6</v>
      </c>
      <c r="Y1962" s="18">
        <v>0.2429235308724125</v>
      </c>
      <c r="Z1962" s="19">
        <f t="shared" si="406"/>
        <v>1</v>
      </c>
      <c r="AA1962" s="21">
        <v>2.3225912050339841</v>
      </c>
      <c r="AB1962" s="3">
        <v>0</v>
      </c>
      <c r="AC1962" s="18">
        <v>4.5778846112515401</v>
      </c>
      <c r="AD1962" s="19">
        <v>0.36</v>
      </c>
      <c r="AE1962" s="18">
        <v>5.9011841851519947E-2</v>
      </c>
      <c r="AF1962" s="19">
        <f t="shared" si="407"/>
        <v>1</v>
      </c>
      <c r="AG1962" s="21">
        <v>5.3944299057012142</v>
      </c>
      <c r="AH1962" s="3">
        <v>0</v>
      </c>
      <c r="AK1962" t="str">
        <f t="shared" si="412"/>
        <v/>
      </c>
      <c r="AL1962" t="str">
        <f t="shared" si="412"/>
        <v/>
      </c>
      <c r="AM1962" t="str">
        <f t="shared" si="412"/>
        <v/>
      </c>
      <c r="AN1962" t="str">
        <f t="shared" si="412"/>
        <v/>
      </c>
      <c r="AO1962" t="str">
        <f t="shared" si="412"/>
        <v/>
      </c>
      <c r="AP1962" t="str">
        <f t="shared" si="412"/>
        <v/>
      </c>
      <c r="AQ1962" t="str">
        <f t="shared" si="412"/>
        <v/>
      </c>
      <c r="AR1962" t="str">
        <f t="shared" si="412"/>
        <v/>
      </c>
      <c r="AS1962" t="str">
        <f t="shared" si="412"/>
        <v/>
      </c>
      <c r="AT1962" t="str">
        <f t="shared" si="412"/>
        <v/>
      </c>
      <c r="AU1962" t="str">
        <f t="shared" si="412"/>
        <v/>
      </c>
      <c r="AV1962" t="str">
        <f t="shared" si="412"/>
        <v/>
      </c>
      <c r="AW1962" t="str">
        <f t="shared" si="412"/>
        <v/>
      </c>
      <c r="AX1962">
        <f t="shared" si="412"/>
        <v>2.3225912050339841</v>
      </c>
      <c r="AZ1962" s="46">
        <f>IF(ISNUMBER(VLOOKUP($B1962,Stats!$A$2:$AA$19,2,FALSE))=FALSE,"",IF(ISNUMBER(W1962),(W1962-VLOOKUP($B1962,Stats!$A$2:$AA$19,2,FALSE))/VLOOKUP($B1962,Stats!$A$2:$AA$19,16,FALSE),""))</f>
        <v>0.41804372792022437</v>
      </c>
      <c r="BA1962" s="46">
        <f>IF(ISNUMBER(VLOOKUP($B1962,Stats!$A$2:$AA$19,2,FALSE))=FALSE,"",IF(ISNUMBER(X1962),(X1962-VLOOKUP($B1962,Stats!$A$2:$AA$19,3,FALSE))/VLOOKUP($B1962,Stats!$A$2:$AA$19,17,FALSE),""))</f>
        <v>-0.37879956534795695</v>
      </c>
      <c r="BB1962" s="46"/>
      <c r="BC1962" s="46"/>
      <c r="BD1962" s="44">
        <f t="shared" si="403"/>
        <v>1.9622081286133713E-2</v>
      </c>
      <c r="BE1962" s="46">
        <f>IF(ISNUMBER(VLOOKUP($B1962,Stats!$A$2:$AA$19,2,FALSE))=FALSE,"",IF(ISNUMBER(Y1962),(Y1962-VLOOKUP($B1962,Stats!$A$2:$AA$19,5,FALSE))/VLOOKUP($B1962,Stats!$A$2:$AA$19,19,FALSE),""))</f>
        <v>0.3694098350628241</v>
      </c>
      <c r="BF1962" s="46"/>
      <c r="BG1962" s="46"/>
      <c r="BH1962" s="46">
        <f>IF(ISNUMBER(VLOOKUP($B1962,Stats!$A$2:$AA$19,2,FALSE))=FALSE,"",IF(ISNUMBER(Z1962),(Z1962-VLOOKUP($B1962,Stats!$A$2:$AA$19,8,FALSE))/VLOOKUP($B1962,Stats!$A$2:$AA$19,22,FALSE),""))</f>
        <v>-0.22777854907483192</v>
      </c>
      <c r="BI1962" s="46" t="str">
        <f>IF(ISNUMBER(VLOOKUP($B1962,Stats!$A$2:$AA$19,2,FALSE))=FALSE,"",IF(ISNUMBER(#REF!),(#REF!-VLOOKUP($B1962,Stats!$A$2:$AA$19,9,FALSE))/VLOOKUP($B1962,Stats!$A$2:$AA$19,23,FALSE),""))</f>
        <v/>
      </c>
      <c r="BJ1962" s="46" t="str">
        <f>IF(ISNUMBER(VLOOKUP($B1962,Stats!$A$2:$AA$19,2,FALSE))=FALSE,"",IF(ISNUMBER(#REF!),(#REF!-VLOOKUP($B1962,Stats!$A$2:$AA$19,10,FALSE))/VLOOKUP($B1962,Stats!$A$2:$AA$19,24,FALSE),""))</f>
        <v/>
      </c>
      <c r="BK1962" s="44">
        <f t="shared" si="408"/>
        <v>-0.32692044926642644</v>
      </c>
      <c r="BL1962" s="46" t="str">
        <f>IF(ISNUMBER(VLOOKUP($B1962,Stats!$A$2:$AA$19,2,FALSE))=FALSE,"",IF(ISNUMBER(#REF!),(#REF!-VLOOKUP($B1962,Stats!$A$2:$AA$19,11,FALSE))/VLOOKUP($B1962,Stats!$A$2:$AA$19,25,FALSE),""))</f>
        <v/>
      </c>
      <c r="BM1962" s="46">
        <f>IF(ISNUMBER(VLOOKUP($B1962,Stats!$A$2:$AA$19,2,FALSE))=FALSE,"",IF(ISNUMBER(AA1962),(AA1962-VLOOKUP($B1962,Stats!$A$2:$AA$19,12,FALSE))/VLOOKUP($B1962,Stats!$A$2:$AA$19,26,FALSE),""))</f>
        <v>-0.26836279954712239</v>
      </c>
      <c r="BN1962" s="46" t="str">
        <f>IF(ISNUMBER(VLOOKUP($B1962,Stats!$A$2:$AA$19,2,FALSE))=FALSE,"",IF(ISNUMBER(#REF!),(#REF!-VLOOKUP($B1962,Stats!$A$2:$AA$19,13,FALSE))/VLOOKUP($B1962,Stats!$A$2:$AA$19,27,FALSE),""))</f>
        <v/>
      </c>
      <c r="BO1962" s="46" t="str">
        <f>IF(ISNUMBER(VLOOKUP($B1962,Stats!$A$2:$AA$19,2,FALSE))=FALSE,"",IF(ISNUMBER(#REF!),(#REF!-VLOOKUP($B1962,Stats!$A$2:$AA$19,14,FALSE))/VLOOKUP($B1962,Stats!$A$2:$AB$19,28,FALSE),""))</f>
        <v/>
      </c>
      <c r="BP1962" s="46"/>
      <c r="BQ1962" s="46">
        <f>IF(ISNUMBER(VLOOKUP($B1962,Stats!$A$2:$AA$19,2,FALSE))=FALSE,"",IF(ISNUMBER(BM1962),BM1962,(VLOOKUP($B1962,Stats!$A$2:$AT$19,46,FALSE)-VLOOKUP($B1962,Stats!$A$2:$AA$19,12,FALSE))/VLOOKUP($B1962,Stats!$A$2:$AA$19,26,FALSE)))</f>
        <v>-0.26836279954712239</v>
      </c>
      <c r="BR1962" s="51">
        <f t="shared" si="409"/>
        <v>-0.26836279954712239</v>
      </c>
      <c r="BS1962" s="32" t="str">
        <f t="shared" si="404"/>
        <v>20201_201507</v>
      </c>
      <c r="BT1962" s="53">
        <f t="shared" si="405"/>
        <v>-0.24590041321205358</v>
      </c>
    </row>
    <row r="1963" spans="1:72" x14ac:dyDescent="0.15">
      <c r="S1963" t="str">
        <f>IF(ISNUMBER(R1963),VLOOKUP(B1963,Index!$B$3:$AB$18,27,FALSE),"")</f>
        <v/>
      </c>
      <c r="T1963" t="str">
        <f>IF(ISNUMBER($R1963),VLOOKUP($B1963,Index!$B$21:$AB$36,27,FALSE),"")</f>
        <v/>
      </c>
      <c r="U1963" t="str">
        <f>IF(ISNUMBER($R1963),VLOOKUP($B1963,Index!$B$39:$AB$54,27,FALSE),"")</f>
        <v/>
      </c>
      <c r="Z1963" t="str">
        <f t="shared" si="406"/>
        <v/>
      </c>
      <c r="AA1963" t="s">
        <v>25</v>
      </c>
      <c r="AF1963" t="str">
        <f t="shared" si="407"/>
        <v/>
      </c>
      <c r="AG1963" t="s">
        <v>25</v>
      </c>
      <c r="AK1963" t="str">
        <f t="shared" ref="AK1963:AX1972" si="413">IF($B1963=AK$2,$AA1963,"")</f>
        <v/>
      </c>
      <c r="AL1963" t="str">
        <f t="shared" si="413"/>
        <v/>
      </c>
      <c r="AM1963" t="str">
        <f t="shared" si="413"/>
        <v/>
      </c>
      <c r="AN1963" t="str">
        <f t="shared" si="413"/>
        <v/>
      </c>
      <c r="AO1963" t="str">
        <f t="shared" si="413"/>
        <v/>
      </c>
      <c r="AP1963" t="str">
        <f t="shared" si="413"/>
        <v/>
      </c>
      <c r="AQ1963" t="str">
        <f t="shared" si="413"/>
        <v/>
      </c>
      <c r="AR1963" t="str">
        <f t="shared" si="413"/>
        <v/>
      </c>
      <c r="AS1963" t="str">
        <f t="shared" si="413"/>
        <v/>
      </c>
      <c r="AT1963" t="str">
        <f t="shared" si="413"/>
        <v/>
      </c>
      <c r="AU1963" t="str">
        <f t="shared" si="413"/>
        <v/>
      </c>
      <c r="AV1963" t="str">
        <f t="shared" si="413"/>
        <v/>
      </c>
      <c r="AW1963" t="str">
        <f t="shared" si="413"/>
        <v/>
      </c>
      <c r="AX1963" t="str">
        <f t="shared" si="413"/>
        <v/>
      </c>
      <c r="AZ1963" s="46" t="str">
        <f>IF(ISNUMBER(VLOOKUP($B1963,Stats!$A$2:$AA$19,2,FALSE))=FALSE,"",IF(ISNUMBER(W1963),(W1963-VLOOKUP($B1963,Stats!$A$2:$AA$19,2,FALSE))/VLOOKUP($B1963,Stats!$A$2:$AA$19,16,FALSE),""))</f>
        <v/>
      </c>
      <c r="BA1963" s="46" t="str">
        <f>IF(ISNUMBER(VLOOKUP($B1963,Stats!$A$2:$AA$19,2,FALSE))=FALSE,"",IF(ISNUMBER(X1963),(X1963-VLOOKUP($B1963,Stats!$A$2:$AA$19,3,FALSE))/VLOOKUP($B1963,Stats!$A$2:$AA$19,17,FALSE),""))</f>
        <v/>
      </c>
      <c r="BB1963" s="46"/>
      <c r="BC1963" s="46"/>
      <c r="BD1963" s="44" t="str">
        <f t="shared" si="403"/>
        <v/>
      </c>
      <c r="BE1963" s="46" t="str">
        <f>IF(ISNUMBER(VLOOKUP($B1963,Stats!$A$2:$AA$19,2,FALSE))=FALSE,"",IF(ISNUMBER(Y1963),(Y1963-VLOOKUP($B1963,Stats!$A$2:$AA$19,5,FALSE))/VLOOKUP($B1963,Stats!$A$2:$AA$19,19,FALSE),""))</f>
        <v/>
      </c>
      <c r="BF1963" s="46"/>
      <c r="BG1963" s="46"/>
      <c r="BH1963" s="46" t="str">
        <f>IF(ISNUMBER(VLOOKUP($B1963,Stats!$A$2:$AA$19,2,FALSE))=FALSE,"",IF(ISNUMBER(Z1963),(Z1963-VLOOKUP($B1963,Stats!$A$2:$AA$19,8,FALSE))/VLOOKUP($B1963,Stats!$A$2:$AA$19,22,FALSE),""))</f>
        <v/>
      </c>
      <c r="BI1963" s="46" t="str">
        <f>IF(ISNUMBER(VLOOKUP($B1963,Stats!$A$2:$AA$19,2,FALSE))=FALSE,"",IF(ISNUMBER(#REF!),(#REF!-VLOOKUP($B1963,Stats!$A$2:$AA$19,9,FALSE))/VLOOKUP($B1963,Stats!$A$2:$AA$19,23,FALSE),""))</f>
        <v/>
      </c>
      <c r="BJ1963" s="46" t="str">
        <f>IF(ISNUMBER(VLOOKUP($B1963,Stats!$A$2:$AA$19,2,FALSE))=FALSE,"",IF(ISNUMBER(#REF!),(#REF!-VLOOKUP($B1963,Stats!$A$2:$AA$19,10,FALSE))/VLOOKUP($B1963,Stats!$A$2:$AA$19,24,FALSE),""))</f>
        <v/>
      </c>
      <c r="BK1963" s="44" t="str">
        <f t="shared" si="408"/>
        <v/>
      </c>
      <c r="BL1963" s="46" t="str">
        <f>IF(ISNUMBER(VLOOKUP($B1963,Stats!$A$2:$AA$19,2,FALSE))=FALSE,"",IF(ISNUMBER(#REF!),(#REF!-VLOOKUP($B1963,Stats!$A$2:$AA$19,11,FALSE))/VLOOKUP($B1963,Stats!$A$2:$AA$19,25,FALSE),""))</f>
        <v/>
      </c>
      <c r="BM1963" s="46" t="str">
        <f>IF(ISNUMBER(VLOOKUP($B1963,Stats!$A$2:$AA$19,2,FALSE))=FALSE,"",IF(ISNUMBER(AA1963),(AA1963-VLOOKUP($B1963,Stats!$A$2:$AA$19,12,FALSE))/VLOOKUP($B1963,Stats!$A$2:$AA$19,26,FALSE),""))</f>
        <v/>
      </c>
      <c r="BN1963" s="46" t="str">
        <f>IF(ISNUMBER(VLOOKUP($B1963,Stats!$A$2:$AA$19,2,FALSE))=FALSE,"",IF(ISNUMBER(#REF!),(#REF!-VLOOKUP($B1963,Stats!$A$2:$AA$19,13,FALSE))/VLOOKUP($B1963,Stats!$A$2:$AA$19,27,FALSE),""))</f>
        <v/>
      </c>
      <c r="BO1963" s="46" t="str">
        <f>IF(ISNUMBER(VLOOKUP($B1963,Stats!$A$2:$AA$19,2,FALSE))=FALSE,"",IF(ISNUMBER(#REF!),(#REF!-VLOOKUP($B1963,Stats!$A$2:$AA$19,14,FALSE))/VLOOKUP($B1963,Stats!$A$2:$AB$19,28,FALSE),""))</f>
        <v/>
      </c>
      <c r="BP1963" s="46"/>
      <c r="BQ1963" s="46" t="str">
        <f>IF(ISNUMBER(VLOOKUP($B1963,Stats!$A$2:$AA$19,2,FALSE))=FALSE,"",IF(ISNUMBER(BM1963),BM1963,(VLOOKUP($B1963,Stats!$A$2:$AT$19,46,FALSE)-VLOOKUP($B1963,Stats!$A$2:$AA$19,12,FALSE))/VLOOKUP($B1963,Stats!$A$2:$AA$19,26,FALSE)))</f>
        <v/>
      </c>
      <c r="BR1963" s="51" t="str">
        <f t="shared" si="409"/>
        <v/>
      </c>
      <c r="BS1963" s="32" t="str">
        <f t="shared" si="404"/>
        <v/>
      </c>
      <c r="BT1963" s="53" t="str">
        <f t="shared" si="405"/>
        <v/>
      </c>
    </row>
    <row r="1964" spans="1:72" ht="40.5" x14ac:dyDescent="0.15">
      <c r="A1964" s="1" t="s">
        <v>54</v>
      </c>
      <c r="B1964" s="1" t="s">
        <v>0</v>
      </c>
      <c r="C1964" s="3"/>
      <c r="D1964" s="4" t="s">
        <v>10</v>
      </c>
      <c r="E1964" s="1" t="s">
        <v>11</v>
      </c>
      <c r="F1964" s="1" t="s">
        <v>12</v>
      </c>
      <c r="G1964" s="1" t="s">
        <v>13</v>
      </c>
      <c r="H1964" s="1" t="s">
        <v>14</v>
      </c>
      <c r="I1964" s="1" t="s">
        <v>15</v>
      </c>
      <c r="J1964" s="1" t="s">
        <v>16</v>
      </c>
      <c r="K1964" s="1" t="s">
        <v>17</v>
      </c>
      <c r="L1964" s="1" t="s">
        <v>18</v>
      </c>
      <c r="M1964" s="1" t="s">
        <v>19</v>
      </c>
      <c r="N1964" s="1" t="s">
        <v>20</v>
      </c>
      <c r="O1964" s="1" t="s">
        <v>21</v>
      </c>
      <c r="P1964" s="1" t="s">
        <v>22</v>
      </c>
      <c r="Q1964" s="1" t="s">
        <v>23</v>
      </c>
      <c r="R1964" s="1" t="s">
        <v>24</v>
      </c>
      <c r="S1964" s="1" t="str">
        <f>IF(ISNUMBER(R1964),VLOOKUP(B1964,Index!$B$3:$AB$18,27,FALSE),"")</f>
        <v/>
      </c>
      <c r="T1964" s="1" t="str">
        <f>IF(ISNUMBER($R1964),VLOOKUP($B1964,Index!$B$21:$AB$36,27,FALSE),"")</f>
        <v/>
      </c>
      <c r="U1964" s="1" t="str">
        <f>IF(ISNUMBER($R1964),VLOOKUP($B1964,Index!$B$39:$AB$54,27,FALSE),"")</f>
        <v/>
      </c>
      <c r="W1964" s="1" t="s">
        <v>1</v>
      </c>
      <c r="X1964" s="1" t="s">
        <v>2</v>
      </c>
      <c r="Y1964" s="1" t="s">
        <v>4</v>
      </c>
      <c r="Z1964" s="1" t="str">
        <f t="shared" si="406"/>
        <v/>
      </c>
      <c r="AA1964" s="1" t="s">
        <v>8</v>
      </c>
      <c r="AB1964" s="3"/>
      <c r="AC1964" s="1" t="s">
        <v>55</v>
      </c>
      <c r="AD1964" s="1" t="s">
        <v>56</v>
      </c>
      <c r="AE1964" s="1" t="s">
        <v>57</v>
      </c>
      <c r="AF1964" s="1" t="str">
        <f t="shared" si="407"/>
        <v/>
      </c>
      <c r="AG1964" s="1" t="s">
        <v>38</v>
      </c>
      <c r="AH1964" s="3"/>
      <c r="AK1964" t="str">
        <f t="shared" si="413"/>
        <v/>
      </c>
      <c r="AL1964" t="str">
        <f t="shared" si="413"/>
        <v/>
      </c>
      <c r="AM1964" t="str">
        <f t="shared" si="413"/>
        <v/>
      </c>
      <c r="AN1964" t="str">
        <f t="shared" si="413"/>
        <v/>
      </c>
      <c r="AO1964" t="str">
        <f t="shared" si="413"/>
        <v/>
      </c>
      <c r="AP1964" t="str">
        <f t="shared" si="413"/>
        <v/>
      </c>
      <c r="AQ1964" t="str">
        <f t="shared" si="413"/>
        <v/>
      </c>
      <c r="AR1964" t="str">
        <f t="shared" si="413"/>
        <v/>
      </c>
      <c r="AS1964" t="str">
        <f t="shared" si="413"/>
        <v/>
      </c>
      <c r="AT1964" t="str">
        <f t="shared" si="413"/>
        <v/>
      </c>
      <c r="AU1964" t="str">
        <f t="shared" si="413"/>
        <v/>
      </c>
      <c r="AV1964" t="str">
        <f t="shared" si="413"/>
        <v/>
      </c>
      <c r="AW1964" t="str">
        <f t="shared" si="413"/>
        <v/>
      </c>
      <c r="AX1964" t="str">
        <f t="shared" si="413"/>
        <v/>
      </c>
      <c r="AZ1964" s="46" t="str">
        <f>IF(ISNUMBER(VLOOKUP($B1964,Stats!$A$2:$AA$19,2,FALSE))=FALSE,"",IF(ISNUMBER(W1964),(W1964-VLOOKUP($B1964,Stats!$A$2:$AA$19,2,FALSE))/VLOOKUP($B1964,Stats!$A$2:$AA$19,16,FALSE),""))</f>
        <v/>
      </c>
      <c r="BA1964" s="46" t="str">
        <f>IF(ISNUMBER(VLOOKUP($B1964,Stats!$A$2:$AA$19,2,FALSE))=FALSE,"",IF(ISNUMBER(X1964),(X1964-VLOOKUP($B1964,Stats!$A$2:$AA$19,3,FALSE))/VLOOKUP($B1964,Stats!$A$2:$AA$19,17,FALSE),""))</f>
        <v/>
      </c>
      <c r="BB1964" s="46"/>
      <c r="BC1964" s="46"/>
      <c r="BD1964" s="44" t="str">
        <f t="shared" si="403"/>
        <v/>
      </c>
      <c r="BE1964" s="46" t="str">
        <f>IF(ISNUMBER(VLOOKUP($B1964,Stats!$A$2:$AA$19,2,FALSE))=FALSE,"",IF(ISNUMBER(Y1964),(Y1964-VLOOKUP($B1964,Stats!$A$2:$AA$19,5,FALSE))/VLOOKUP($B1964,Stats!$A$2:$AA$19,19,FALSE),""))</f>
        <v/>
      </c>
      <c r="BF1964" s="46"/>
      <c r="BG1964" s="46"/>
      <c r="BH1964" s="46" t="str">
        <f>IF(ISNUMBER(VLOOKUP($B1964,Stats!$A$2:$AA$19,2,FALSE))=FALSE,"",IF(ISNUMBER(Z1964),(Z1964-VLOOKUP($B1964,Stats!$A$2:$AA$19,8,FALSE))/VLOOKUP($B1964,Stats!$A$2:$AA$19,22,FALSE),""))</f>
        <v/>
      </c>
      <c r="BI1964" s="46" t="str">
        <f>IF(ISNUMBER(VLOOKUP($B1964,Stats!$A$2:$AA$19,2,FALSE))=FALSE,"",IF(ISNUMBER(#REF!),(#REF!-VLOOKUP($B1964,Stats!$A$2:$AA$19,9,FALSE))/VLOOKUP($B1964,Stats!$A$2:$AA$19,23,FALSE),""))</f>
        <v/>
      </c>
      <c r="BJ1964" s="46" t="str">
        <f>IF(ISNUMBER(VLOOKUP($B1964,Stats!$A$2:$AA$19,2,FALSE))=FALSE,"",IF(ISNUMBER(#REF!),(#REF!-VLOOKUP($B1964,Stats!$A$2:$AA$19,10,FALSE))/VLOOKUP($B1964,Stats!$A$2:$AA$19,24,FALSE),""))</f>
        <v/>
      </c>
      <c r="BK1964" s="44" t="str">
        <f t="shared" si="408"/>
        <v/>
      </c>
      <c r="BL1964" s="46" t="str">
        <f>IF(ISNUMBER(VLOOKUP($B1964,Stats!$A$2:$AA$19,2,FALSE))=FALSE,"",IF(ISNUMBER(#REF!),(#REF!-VLOOKUP($B1964,Stats!$A$2:$AA$19,11,FALSE))/VLOOKUP($B1964,Stats!$A$2:$AA$19,25,FALSE),""))</f>
        <v/>
      </c>
      <c r="BM1964" s="46" t="str">
        <f>IF(ISNUMBER(VLOOKUP($B1964,Stats!$A$2:$AA$19,2,FALSE))=FALSE,"",IF(ISNUMBER(AA1964),(AA1964-VLOOKUP($B1964,Stats!$A$2:$AA$19,12,FALSE))/VLOOKUP($B1964,Stats!$A$2:$AA$19,26,FALSE),""))</f>
        <v/>
      </c>
      <c r="BN1964" s="46" t="str">
        <f>IF(ISNUMBER(VLOOKUP($B1964,Stats!$A$2:$AA$19,2,FALSE))=FALSE,"",IF(ISNUMBER(#REF!),(#REF!-VLOOKUP($B1964,Stats!$A$2:$AA$19,13,FALSE))/VLOOKUP($B1964,Stats!$A$2:$AA$19,27,FALSE),""))</f>
        <v/>
      </c>
      <c r="BO1964" s="46" t="str">
        <f>IF(ISNUMBER(VLOOKUP($B1964,Stats!$A$2:$AA$19,2,FALSE))=FALSE,"",IF(ISNUMBER(#REF!),(#REF!-VLOOKUP($B1964,Stats!$A$2:$AA$19,14,FALSE))/VLOOKUP($B1964,Stats!$A$2:$AB$19,28,FALSE),""))</f>
        <v/>
      </c>
      <c r="BP1964" s="46"/>
      <c r="BQ1964" s="46" t="str">
        <f>IF(ISNUMBER(VLOOKUP($B1964,Stats!$A$2:$AA$19,2,FALSE))=FALSE,"",IF(ISNUMBER(BM1964),BM1964,(VLOOKUP($B1964,Stats!$A$2:$AT$19,46,FALSE)-VLOOKUP($B1964,Stats!$A$2:$AA$19,12,FALSE))/VLOOKUP($B1964,Stats!$A$2:$AA$19,26,FALSE)))</f>
        <v/>
      </c>
      <c r="BR1964" s="51" t="str">
        <f t="shared" si="409"/>
        <v/>
      </c>
      <c r="BS1964" s="32" t="str">
        <f t="shared" si="404"/>
        <v/>
      </c>
      <c r="BT1964" s="53" t="str">
        <f t="shared" si="405"/>
        <v/>
      </c>
    </row>
    <row r="1965" spans="1:72" x14ac:dyDescent="0.15">
      <c r="A1965" s="5">
        <v>20759</v>
      </c>
      <c r="B1965" s="5" t="s">
        <v>58</v>
      </c>
      <c r="C1965" s="3">
        <v>0</v>
      </c>
      <c r="D1965" s="11">
        <v>0.80359485699291522</v>
      </c>
      <c r="E1965" s="6">
        <v>2.4993168457309017E-2</v>
      </c>
      <c r="F1965" s="12">
        <v>69</v>
      </c>
      <c r="G1965" s="12">
        <v>46</v>
      </c>
      <c r="H1965" s="13">
        <v>1.9458362831547428E-2</v>
      </c>
      <c r="I1965" s="13">
        <v>-1.5566746096943536E-2</v>
      </c>
      <c r="J1965" s="12">
        <v>7</v>
      </c>
      <c r="K1965" s="12">
        <v>4</v>
      </c>
      <c r="L1965" s="13">
        <v>8.9880454567816015E-2</v>
      </c>
      <c r="M1965" s="13">
        <v>-7.3692688258643391E-2</v>
      </c>
      <c r="N1965" s="8">
        <v>2.7757999999999998</v>
      </c>
      <c r="O1965" s="8">
        <v>1.8209131461558645</v>
      </c>
      <c r="P1965" s="14">
        <v>42089</v>
      </c>
      <c r="Q1965" s="13">
        <v>-0.18403037450382531</v>
      </c>
      <c r="R1965" s="14">
        <v>41996</v>
      </c>
      <c r="S1965" s="14">
        <f>IF(ISNUMBER(R1965),VLOOKUP(B1965,Index!$B$3:$AB$18,27,FALSE),"")</f>
        <v>42041</v>
      </c>
      <c r="T1965" s="14">
        <f>IF(ISNUMBER($R1965),VLOOKUP($B1965,Index!$B$21:$AB$36,27,FALSE),"")</f>
        <v>41996</v>
      </c>
      <c r="U1965" s="14">
        <f>IF(ISNUMBER($R1965),VLOOKUP($B1965,Index!$B$39:$AB$54,27,FALSE),"")</f>
        <v>42003</v>
      </c>
      <c r="W1965" s="6">
        <v>1.6917786463008742</v>
      </c>
      <c r="X1965" s="7">
        <v>0.6</v>
      </c>
      <c r="Y1965" s="6">
        <v>0.47421202961623982</v>
      </c>
      <c r="Z1965" s="8" t="str">
        <f t="shared" si="406"/>
        <v/>
      </c>
      <c r="AA1965" s="9">
        <v>4.3666425130065223</v>
      </c>
      <c r="AB1965" s="3">
        <v>0</v>
      </c>
      <c r="AC1965" s="6">
        <v>2.8621149880796182</v>
      </c>
      <c r="AD1965" s="7">
        <v>0.36</v>
      </c>
      <c r="AE1965" s="6">
        <v>0.22487704903275352</v>
      </c>
      <c r="AF1965" s="8" t="str">
        <f t="shared" si="407"/>
        <v/>
      </c>
      <c r="AG1965" s="9">
        <v>19.067566836395915</v>
      </c>
      <c r="AH1965" s="3">
        <v>0</v>
      </c>
      <c r="AK1965" t="str">
        <f t="shared" si="413"/>
        <v/>
      </c>
      <c r="AL1965" t="str">
        <f t="shared" si="413"/>
        <v/>
      </c>
      <c r="AM1965" t="str">
        <f t="shared" si="413"/>
        <v/>
      </c>
      <c r="AN1965" t="str">
        <f t="shared" si="413"/>
        <v/>
      </c>
      <c r="AO1965" t="str">
        <f t="shared" si="413"/>
        <v/>
      </c>
      <c r="AP1965" t="str">
        <f t="shared" si="413"/>
        <v/>
      </c>
      <c r="AQ1965" t="str">
        <f t="shared" si="413"/>
        <v/>
      </c>
      <c r="AR1965" t="str">
        <f t="shared" si="413"/>
        <v/>
      </c>
      <c r="AS1965" t="str">
        <f t="shared" si="413"/>
        <v/>
      </c>
      <c r="AT1965" t="str">
        <f t="shared" si="413"/>
        <v/>
      </c>
      <c r="AU1965" t="str">
        <f t="shared" si="413"/>
        <v/>
      </c>
      <c r="AV1965" t="str">
        <f t="shared" si="413"/>
        <v/>
      </c>
      <c r="AW1965" t="str">
        <f t="shared" si="413"/>
        <v/>
      </c>
      <c r="AX1965" t="str">
        <f t="shared" si="413"/>
        <v/>
      </c>
      <c r="AZ1965" s="46" t="str">
        <f>IF(ISNUMBER(VLOOKUP($B1965,Stats!$A$2:$AA$19,2,FALSE))=FALSE,"",IF(ISNUMBER(W1965),(W1965-VLOOKUP($B1965,Stats!$A$2:$AA$19,2,FALSE))/VLOOKUP($B1965,Stats!$A$2:$AA$19,16,FALSE),""))</f>
        <v/>
      </c>
      <c r="BA1965" s="46" t="str">
        <f>IF(ISNUMBER(VLOOKUP($B1965,Stats!$A$2:$AA$19,2,FALSE))=FALSE,"",IF(ISNUMBER(X1965),(X1965-VLOOKUP($B1965,Stats!$A$2:$AA$19,3,FALSE))/VLOOKUP($B1965,Stats!$A$2:$AA$19,17,FALSE),""))</f>
        <v/>
      </c>
      <c r="BB1965" s="46"/>
      <c r="BC1965" s="46"/>
      <c r="BD1965" s="44" t="str">
        <f t="shared" si="403"/>
        <v/>
      </c>
      <c r="BE1965" s="46" t="str">
        <f>IF(ISNUMBER(VLOOKUP($B1965,Stats!$A$2:$AA$19,2,FALSE))=FALSE,"",IF(ISNUMBER(Y1965),(Y1965-VLOOKUP($B1965,Stats!$A$2:$AA$19,5,FALSE))/VLOOKUP($B1965,Stats!$A$2:$AA$19,19,FALSE),""))</f>
        <v/>
      </c>
      <c r="BF1965" s="46"/>
      <c r="BG1965" s="46"/>
      <c r="BH1965" s="46" t="str">
        <f>IF(ISNUMBER(VLOOKUP($B1965,Stats!$A$2:$AA$19,2,FALSE))=FALSE,"",IF(ISNUMBER(Z1965),(Z1965-VLOOKUP($B1965,Stats!$A$2:$AA$19,8,FALSE))/VLOOKUP($B1965,Stats!$A$2:$AA$19,22,FALSE),""))</f>
        <v/>
      </c>
      <c r="BI1965" s="46" t="str">
        <f>IF(ISNUMBER(VLOOKUP($B1965,Stats!$A$2:$AA$19,2,FALSE))=FALSE,"",IF(ISNUMBER(#REF!),(#REF!-VLOOKUP($B1965,Stats!$A$2:$AA$19,9,FALSE))/VLOOKUP($B1965,Stats!$A$2:$AA$19,23,FALSE),""))</f>
        <v/>
      </c>
      <c r="BJ1965" s="46" t="str">
        <f>IF(ISNUMBER(VLOOKUP($B1965,Stats!$A$2:$AA$19,2,FALSE))=FALSE,"",IF(ISNUMBER(#REF!),(#REF!-VLOOKUP($B1965,Stats!$A$2:$AA$19,10,FALSE))/VLOOKUP($B1965,Stats!$A$2:$AA$19,24,FALSE),""))</f>
        <v/>
      </c>
      <c r="BK1965" s="44" t="str">
        <f t="shared" si="408"/>
        <v/>
      </c>
      <c r="BL1965" s="46" t="str">
        <f>IF(ISNUMBER(VLOOKUP($B1965,Stats!$A$2:$AA$19,2,FALSE))=FALSE,"",IF(ISNUMBER(#REF!),(#REF!-VLOOKUP($B1965,Stats!$A$2:$AA$19,11,FALSE))/VLOOKUP($B1965,Stats!$A$2:$AA$19,25,FALSE),""))</f>
        <v/>
      </c>
      <c r="BM1965" s="46" t="str">
        <f>IF(ISNUMBER(VLOOKUP($B1965,Stats!$A$2:$AA$19,2,FALSE))=FALSE,"",IF(ISNUMBER(AA1965),(AA1965-VLOOKUP($B1965,Stats!$A$2:$AA$19,12,FALSE))/VLOOKUP($B1965,Stats!$A$2:$AA$19,26,FALSE),""))</f>
        <v/>
      </c>
      <c r="BN1965" s="46" t="str">
        <f>IF(ISNUMBER(VLOOKUP($B1965,Stats!$A$2:$AA$19,2,FALSE))=FALSE,"",IF(ISNUMBER(#REF!),(#REF!-VLOOKUP($B1965,Stats!$A$2:$AA$19,13,FALSE))/VLOOKUP($B1965,Stats!$A$2:$AA$19,27,FALSE),""))</f>
        <v/>
      </c>
      <c r="BO1965" s="46" t="str">
        <f>IF(ISNUMBER(VLOOKUP($B1965,Stats!$A$2:$AA$19,2,FALSE))=FALSE,"",IF(ISNUMBER(#REF!),(#REF!-VLOOKUP($B1965,Stats!$A$2:$AA$19,14,FALSE))/VLOOKUP($B1965,Stats!$A$2:$AB$19,28,FALSE),""))</f>
        <v/>
      </c>
      <c r="BP1965" s="46"/>
      <c r="BQ1965" s="46" t="str">
        <f>IF(ISNUMBER(VLOOKUP($B1965,Stats!$A$2:$AA$19,2,FALSE))=FALSE,"",IF(ISNUMBER(BM1965),BM1965,(VLOOKUP($B1965,Stats!$A$2:$AT$19,46,FALSE)-VLOOKUP($B1965,Stats!$A$2:$AA$19,12,FALSE))/VLOOKUP($B1965,Stats!$A$2:$AA$19,26,FALSE)))</f>
        <v/>
      </c>
      <c r="BR1965" s="51" t="str">
        <f t="shared" si="409"/>
        <v/>
      </c>
      <c r="BS1965" s="32" t="str">
        <f t="shared" si="404"/>
        <v/>
      </c>
      <c r="BT1965" s="53" t="str">
        <f t="shared" si="405"/>
        <v/>
      </c>
    </row>
    <row r="1966" spans="1:72" x14ac:dyDescent="0.15">
      <c r="A1966" s="5">
        <v>20759</v>
      </c>
      <c r="B1966" s="5" t="s">
        <v>59</v>
      </c>
      <c r="C1966" s="3">
        <v>0</v>
      </c>
      <c r="D1966" s="11">
        <v>4.6523839994816227E-2</v>
      </c>
      <c r="E1966" s="6">
        <v>2.268761983925674E-2</v>
      </c>
      <c r="F1966" s="15">
        <v>4.9285714285714288</v>
      </c>
      <c r="G1966" s="15">
        <v>3.2857142857142856</v>
      </c>
      <c r="H1966" s="13">
        <v>2.0134320684166568E-2</v>
      </c>
      <c r="I1966" s="13">
        <v>-1.4128213079915774E-2</v>
      </c>
      <c r="J1966" s="12">
        <v>3.4285714285714284</v>
      </c>
      <c r="K1966" s="12">
        <v>1.8571428571428572</v>
      </c>
      <c r="L1966" s="13">
        <v>3.8850824829394316E-2</v>
      </c>
      <c r="M1966" s="13">
        <v>-2.9315587622338952E-2</v>
      </c>
      <c r="N1966" s="8">
        <v>1.8191214285714286</v>
      </c>
      <c r="O1966" s="8">
        <v>1.0649625405493477</v>
      </c>
      <c r="P1966" s="14"/>
      <c r="Q1966" s="13">
        <v>-3.7212911527339965E-2</v>
      </c>
      <c r="R1966" s="14"/>
      <c r="S1966" s="14" t="str">
        <f>IF(ISNUMBER(R1966),VLOOKUP(B1966,Index!$B$3:$AB$18,27,FALSE),"")</f>
        <v/>
      </c>
      <c r="T1966" s="14" t="str">
        <f>IF(ISNUMBER($R1966),VLOOKUP($B1966,Index!$B$21:$AB$36,27,FALSE),"")</f>
        <v/>
      </c>
      <c r="U1966" s="14" t="str">
        <f>IF(ISNUMBER($R1966),VLOOKUP($B1966,Index!$B$39:$AB$54,27,FALSE),"")</f>
        <v/>
      </c>
      <c r="W1966" s="6">
        <v>2.2517095884586857</v>
      </c>
      <c r="X1966" s="8">
        <v>0.58886054421768708</v>
      </c>
      <c r="Y1966" s="6">
        <v>0.4304673202804471</v>
      </c>
      <c r="Z1966" s="8" t="str">
        <f t="shared" si="406"/>
        <v/>
      </c>
      <c r="AA1966" s="9" t="s">
        <v>25</v>
      </c>
      <c r="AB1966" s="3">
        <v>0</v>
      </c>
      <c r="AC1966" s="6">
        <v>5.0701960707567837</v>
      </c>
      <c r="AD1966" s="8">
        <v>0.34675674053635058</v>
      </c>
      <c r="AE1966" s="6">
        <v>0.18530211382942902</v>
      </c>
      <c r="AF1966" s="8" t="str">
        <f t="shared" si="407"/>
        <v/>
      </c>
      <c r="AG1966" s="9" t="s">
        <v>25</v>
      </c>
      <c r="AH1966" s="3">
        <v>0</v>
      </c>
      <c r="AK1966" t="str">
        <f t="shared" si="413"/>
        <v/>
      </c>
      <c r="AL1966" t="str">
        <f t="shared" si="413"/>
        <v/>
      </c>
      <c r="AM1966" t="str">
        <f t="shared" si="413"/>
        <v/>
      </c>
      <c r="AN1966" t="str">
        <f t="shared" si="413"/>
        <v/>
      </c>
      <c r="AO1966" t="str">
        <f t="shared" si="413"/>
        <v/>
      </c>
      <c r="AP1966" t="str">
        <f t="shared" si="413"/>
        <v/>
      </c>
      <c r="AQ1966" t="str">
        <f t="shared" si="413"/>
        <v/>
      </c>
      <c r="AR1966" t="str">
        <f t="shared" si="413"/>
        <v/>
      </c>
      <c r="AS1966" t="str">
        <f t="shared" si="413"/>
        <v/>
      </c>
      <c r="AT1966" t="str">
        <f t="shared" si="413"/>
        <v/>
      </c>
      <c r="AU1966" t="str">
        <f t="shared" si="413"/>
        <v/>
      </c>
      <c r="AV1966" t="str">
        <f t="shared" si="413"/>
        <v/>
      </c>
      <c r="AW1966" t="str">
        <f t="shared" si="413"/>
        <v/>
      </c>
      <c r="AX1966" t="str">
        <f t="shared" si="413"/>
        <v/>
      </c>
      <c r="AZ1966" s="46" t="str">
        <f>IF(ISNUMBER(VLOOKUP($B1966,Stats!$A$2:$AA$19,2,FALSE))=FALSE,"",IF(ISNUMBER(W1966),(W1966-VLOOKUP($B1966,Stats!$A$2:$AA$19,2,FALSE))/VLOOKUP($B1966,Stats!$A$2:$AA$19,16,FALSE),""))</f>
        <v/>
      </c>
      <c r="BA1966" s="46" t="str">
        <f>IF(ISNUMBER(VLOOKUP($B1966,Stats!$A$2:$AA$19,2,FALSE))=FALSE,"",IF(ISNUMBER(X1966),(X1966-VLOOKUP($B1966,Stats!$A$2:$AA$19,3,FALSE))/VLOOKUP($B1966,Stats!$A$2:$AA$19,17,FALSE),""))</f>
        <v/>
      </c>
      <c r="BB1966" s="46"/>
      <c r="BC1966" s="46"/>
      <c r="BD1966" s="44" t="str">
        <f t="shared" si="403"/>
        <v/>
      </c>
      <c r="BE1966" s="46" t="str">
        <f>IF(ISNUMBER(VLOOKUP($B1966,Stats!$A$2:$AA$19,2,FALSE))=FALSE,"",IF(ISNUMBER(Y1966),(Y1966-VLOOKUP($B1966,Stats!$A$2:$AA$19,5,FALSE))/VLOOKUP($B1966,Stats!$A$2:$AA$19,19,FALSE),""))</f>
        <v/>
      </c>
      <c r="BF1966" s="46"/>
      <c r="BG1966" s="46"/>
      <c r="BH1966" s="46" t="str">
        <f>IF(ISNUMBER(VLOOKUP($B1966,Stats!$A$2:$AA$19,2,FALSE))=FALSE,"",IF(ISNUMBER(Z1966),(Z1966-VLOOKUP($B1966,Stats!$A$2:$AA$19,8,FALSE))/VLOOKUP($B1966,Stats!$A$2:$AA$19,22,FALSE),""))</f>
        <v/>
      </c>
      <c r="BI1966" s="46" t="str">
        <f>IF(ISNUMBER(VLOOKUP($B1966,Stats!$A$2:$AA$19,2,FALSE))=FALSE,"",IF(ISNUMBER(#REF!),(#REF!-VLOOKUP($B1966,Stats!$A$2:$AA$19,9,FALSE))/VLOOKUP($B1966,Stats!$A$2:$AA$19,23,FALSE),""))</f>
        <v/>
      </c>
      <c r="BJ1966" s="46" t="str">
        <f>IF(ISNUMBER(VLOOKUP($B1966,Stats!$A$2:$AA$19,2,FALSE))=FALSE,"",IF(ISNUMBER(#REF!),(#REF!-VLOOKUP($B1966,Stats!$A$2:$AA$19,10,FALSE))/VLOOKUP($B1966,Stats!$A$2:$AA$19,24,FALSE),""))</f>
        <v/>
      </c>
      <c r="BK1966" s="44" t="str">
        <f t="shared" si="408"/>
        <v/>
      </c>
      <c r="BL1966" s="46" t="str">
        <f>IF(ISNUMBER(VLOOKUP($B1966,Stats!$A$2:$AA$19,2,FALSE))=FALSE,"",IF(ISNUMBER(#REF!),(#REF!-VLOOKUP($B1966,Stats!$A$2:$AA$19,11,FALSE))/VLOOKUP($B1966,Stats!$A$2:$AA$19,25,FALSE),""))</f>
        <v/>
      </c>
      <c r="BM1966" s="46" t="str">
        <f>IF(ISNUMBER(VLOOKUP($B1966,Stats!$A$2:$AA$19,2,FALSE))=FALSE,"",IF(ISNUMBER(AA1966),(AA1966-VLOOKUP($B1966,Stats!$A$2:$AA$19,12,FALSE))/VLOOKUP($B1966,Stats!$A$2:$AA$19,26,FALSE),""))</f>
        <v/>
      </c>
      <c r="BN1966" s="46" t="str">
        <f>IF(ISNUMBER(VLOOKUP($B1966,Stats!$A$2:$AA$19,2,FALSE))=FALSE,"",IF(ISNUMBER(#REF!),(#REF!-VLOOKUP($B1966,Stats!$A$2:$AA$19,13,FALSE))/VLOOKUP($B1966,Stats!$A$2:$AA$19,27,FALSE),""))</f>
        <v/>
      </c>
      <c r="BO1966" s="46" t="str">
        <f>IF(ISNUMBER(VLOOKUP($B1966,Stats!$A$2:$AA$19,2,FALSE))=FALSE,"",IF(ISNUMBER(#REF!),(#REF!-VLOOKUP($B1966,Stats!$A$2:$AA$19,14,FALSE))/VLOOKUP($B1966,Stats!$A$2:$AB$19,28,FALSE),""))</f>
        <v/>
      </c>
      <c r="BP1966" s="46"/>
      <c r="BQ1966" s="46" t="str">
        <f>IF(ISNUMBER(VLOOKUP($B1966,Stats!$A$2:$AA$19,2,FALSE))=FALSE,"",IF(ISNUMBER(BM1966),BM1966,(VLOOKUP($B1966,Stats!$A$2:$AT$19,46,FALSE)-VLOOKUP($B1966,Stats!$A$2:$AA$19,12,FALSE))/VLOOKUP($B1966,Stats!$A$2:$AA$19,26,FALSE)))</f>
        <v/>
      </c>
      <c r="BR1966" s="51" t="str">
        <f t="shared" si="409"/>
        <v/>
      </c>
      <c r="BS1966" s="32" t="str">
        <f t="shared" si="404"/>
        <v/>
      </c>
      <c r="BT1966" s="53" t="str">
        <f t="shared" si="405"/>
        <v/>
      </c>
    </row>
    <row r="1967" spans="1:72" x14ac:dyDescent="0.15">
      <c r="A1967" s="16">
        <v>20759</v>
      </c>
      <c r="B1967" s="17">
        <v>201421</v>
      </c>
      <c r="C1967" s="3">
        <v>0</v>
      </c>
      <c r="D1967" s="23">
        <v>-2.0007871949619505E-2</v>
      </c>
      <c r="E1967" s="18">
        <v>1.0504476532681734E-2</v>
      </c>
      <c r="F1967" s="24">
        <v>3</v>
      </c>
      <c r="G1967" s="24">
        <v>4</v>
      </c>
      <c r="H1967" s="20">
        <v>6.1887562406273133E-3</v>
      </c>
      <c r="I1967" s="20">
        <v>-9.5903131690190657E-3</v>
      </c>
      <c r="J1967" s="24">
        <v>1</v>
      </c>
      <c r="K1967" s="24">
        <v>2</v>
      </c>
      <c r="L1967" s="20">
        <v>8.9792684537171041E-3</v>
      </c>
      <c r="M1967" s="20">
        <v>-2.4947616553169016E-2</v>
      </c>
      <c r="N1967" s="19">
        <v>1.534</v>
      </c>
      <c r="O1967" s="19">
        <v>1.0062975596956181</v>
      </c>
      <c r="P1967" s="25">
        <v>41926</v>
      </c>
      <c r="Q1967" s="20">
        <v>-2.9269882659713087E-2</v>
      </c>
      <c r="R1967" s="25">
        <v>41928</v>
      </c>
      <c r="S1967" s="25">
        <f>IF(ISNUMBER(R1967),VLOOKUP(B1967,Index!$B$3:$AB$18,27,FALSE),"")</f>
        <v>41929</v>
      </c>
      <c r="T1967" s="25">
        <f>IF(ISNUMBER($R1967),VLOOKUP($B1967,Index!$B$21:$AB$36,27,FALSE),"")</f>
        <v>41929</v>
      </c>
      <c r="U1967" s="25">
        <f>IF(ISNUMBER($R1967),VLOOKUP($B1967,Index!$B$39:$AB$54,27,FALSE),"")</f>
        <v>41929</v>
      </c>
      <c r="W1967" s="18">
        <v>-0.72028339018630227</v>
      </c>
      <c r="X1967" s="19">
        <v>0.42857142857142855</v>
      </c>
      <c r="Y1967" s="18">
        <v>0.19930842882637467</v>
      </c>
      <c r="Z1967" s="19">
        <f t="shared" si="406"/>
        <v>1</v>
      </c>
      <c r="AA1967" s="21" t="s">
        <v>25</v>
      </c>
      <c r="AB1967" s="3">
        <v>0</v>
      </c>
      <c r="AC1967" s="18">
        <v>0.51880816217827297</v>
      </c>
      <c r="AD1967" s="19">
        <v>0.18367346938775508</v>
      </c>
      <c r="AE1967" s="18">
        <v>3.9723849801238061E-2</v>
      </c>
      <c r="AF1967" s="19">
        <f t="shared" si="407"/>
        <v>1</v>
      </c>
      <c r="AG1967" s="21" t="s">
        <v>25</v>
      </c>
      <c r="AH1967" s="3">
        <v>0</v>
      </c>
      <c r="AK1967" t="str">
        <f t="shared" si="413"/>
        <v/>
      </c>
      <c r="AL1967" t="str">
        <f t="shared" si="413"/>
        <v/>
      </c>
      <c r="AM1967" t="str">
        <f t="shared" si="413"/>
        <v/>
      </c>
      <c r="AN1967" t="str">
        <f t="shared" si="413"/>
        <v/>
      </c>
      <c r="AO1967" t="str">
        <f t="shared" si="413"/>
        <v/>
      </c>
      <c r="AP1967" t="str">
        <f t="shared" si="413"/>
        <v/>
      </c>
      <c r="AQ1967" t="str">
        <f t="shared" si="413"/>
        <v/>
      </c>
      <c r="AR1967" t="str">
        <f t="shared" si="413"/>
        <v/>
      </c>
      <c r="AS1967" t="str">
        <f t="shared" si="413"/>
        <v/>
      </c>
      <c r="AT1967" t="str">
        <f t="shared" si="413"/>
        <v/>
      </c>
      <c r="AU1967" t="str">
        <f t="shared" si="413"/>
        <v/>
      </c>
      <c r="AV1967" t="str">
        <f t="shared" si="413"/>
        <v/>
      </c>
      <c r="AW1967" t="str">
        <f t="shared" si="413"/>
        <v/>
      </c>
      <c r="AX1967" t="str">
        <f t="shared" si="413"/>
        <v/>
      </c>
      <c r="AZ1967" s="46">
        <f>IF(ISNUMBER(VLOOKUP($B1967,Stats!$A$2:$AA$19,2,FALSE))=FALSE,"",IF(ISNUMBER(W1967),(W1967-VLOOKUP($B1967,Stats!$A$2:$AA$19,2,FALSE))/VLOOKUP($B1967,Stats!$A$2:$AA$19,16,FALSE),""))</f>
        <v>-0.67398747205541754</v>
      </c>
      <c r="BA1967" s="46">
        <f>IF(ISNUMBER(VLOOKUP($B1967,Stats!$A$2:$AA$19,2,FALSE))=FALSE,"",IF(ISNUMBER(X1967),(X1967-VLOOKUP($B1967,Stats!$A$2:$AA$19,3,FALSE))/VLOOKUP($B1967,Stats!$A$2:$AA$19,17,FALSE),""))</f>
        <v>-0.11858820767400501</v>
      </c>
      <c r="BB1967" s="46"/>
      <c r="BC1967" s="46"/>
      <c r="BD1967" s="44">
        <f t="shared" si="403"/>
        <v>-0.39628783986471128</v>
      </c>
      <c r="BE1967" s="46">
        <f>IF(ISNUMBER(VLOOKUP($B1967,Stats!$A$2:$AA$19,2,FALSE))=FALSE,"",IF(ISNUMBER(Y1967),(Y1967-VLOOKUP($B1967,Stats!$A$2:$AA$19,5,FALSE))/VLOOKUP($B1967,Stats!$A$2:$AA$19,19,FALSE),""))</f>
        <v>1.8189873914785004</v>
      </c>
      <c r="BF1967" s="46"/>
      <c r="BG1967" s="46"/>
      <c r="BH1967" s="46">
        <f>IF(ISNUMBER(VLOOKUP($B1967,Stats!$A$2:$AA$19,2,FALSE))=FALSE,"",IF(ISNUMBER(Z1967),(Z1967-VLOOKUP($B1967,Stats!$A$2:$AA$19,8,FALSE))/VLOOKUP($B1967,Stats!$A$2:$AA$19,22,FALSE),""))</f>
        <v>-0.11578842912173706</v>
      </c>
      <c r="BI1967" s="46" t="str">
        <f>IF(ISNUMBER(VLOOKUP($B1967,Stats!$A$2:$AA$19,2,FALSE))=FALSE,"",IF(ISNUMBER(#REF!),(#REF!-VLOOKUP($B1967,Stats!$A$2:$AA$19,9,FALSE))/VLOOKUP($B1967,Stats!$A$2:$AA$19,23,FALSE),""))</f>
        <v/>
      </c>
      <c r="BJ1967" s="46" t="str">
        <f>IF(ISNUMBER(VLOOKUP($B1967,Stats!$A$2:$AA$19,2,FALSE))=FALSE,"",IF(ISNUMBER(#REF!),(#REF!-VLOOKUP($B1967,Stats!$A$2:$AA$19,10,FALSE))/VLOOKUP($B1967,Stats!$A$2:$AA$19,24,FALSE),""))</f>
        <v/>
      </c>
      <c r="BK1967" s="44">
        <f t="shared" si="408"/>
        <v>-1.3080277027714713</v>
      </c>
      <c r="BL1967" s="46" t="str">
        <f>IF(ISNUMBER(VLOOKUP($B1967,Stats!$A$2:$AA$19,2,FALSE))=FALSE,"",IF(ISNUMBER(#REF!),(#REF!-VLOOKUP($B1967,Stats!$A$2:$AA$19,11,FALSE))/VLOOKUP($B1967,Stats!$A$2:$AA$19,25,FALSE),""))</f>
        <v/>
      </c>
      <c r="BM1967" s="46" t="str">
        <f>IF(ISNUMBER(VLOOKUP($B1967,Stats!$A$2:$AA$19,2,FALSE))=FALSE,"",IF(ISNUMBER(AA1967),(AA1967-VLOOKUP($B1967,Stats!$A$2:$AA$19,12,FALSE))/VLOOKUP($B1967,Stats!$A$2:$AA$19,26,FALSE),""))</f>
        <v/>
      </c>
      <c r="BN1967" s="46" t="str">
        <f>IF(ISNUMBER(VLOOKUP($B1967,Stats!$A$2:$AA$19,2,FALSE))=FALSE,"",IF(ISNUMBER(#REF!),(#REF!-VLOOKUP($B1967,Stats!$A$2:$AA$19,13,FALSE))/VLOOKUP($B1967,Stats!$A$2:$AA$19,27,FALSE),""))</f>
        <v/>
      </c>
      <c r="BO1967" s="46" t="str">
        <f>IF(ISNUMBER(VLOOKUP($B1967,Stats!$A$2:$AA$19,2,FALSE))=FALSE,"",IF(ISNUMBER(#REF!),(#REF!-VLOOKUP($B1967,Stats!$A$2:$AA$19,14,FALSE))/VLOOKUP($B1967,Stats!$A$2:$AB$19,28,FALSE),""))</f>
        <v/>
      </c>
      <c r="BP1967" s="46"/>
      <c r="BQ1967" s="46">
        <f>IF(ISNUMBER(VLOOKUP($B1967,Stats!$A$2:$AA$19,2,FALSE))=FALSE,"",IF(ISNUMBER(BM1967),BM1967,(VLOOKUP($B1967,Stats!$A$2:$AT$19,46,FALSE)-VLOOKUP($B1967,Stats!$A$2:$AA$19,12,FALSE))/VLOOKUP($B1967,Stats!$A$2:$AA$19,26,FALSE)))</f>
        <v>-0.81319138310867711</v>
      </c>
      <c r="BR1967" s="51">
        <f t="shared" si="409"/>
        <v>-0.81319138310867711</v>
      </c>
      <c r="BS1967" s="32" t="str">
        <f t="shared" si="404"/>
        <v>20759_201421</v>
      </c>
      <c r="BT1967" s="53">
        <f t="shared" si="405"/>
        <v>-1.0267124662575604</v>
      </c>
    </row>
    <row r="1968" spans="1:72" x14ac:dyDescent="0.15">
      <c r="A1968" s="16">
        <v>20759</v>
      </c>
      <c r="B1968" s="17">
        <v>201422</v>
      </c>
      <c r="C1968" s="3">
        <v>0</v>
      </c>
      <c r="D1968" s="23">
        <v>6.5265412678224832E-2</v>
      </c>
      <c r="E1968" s="18">
        <v>2.000491502479557E-2</v>
      </c>
      <c r="F1968" s="24">
        <v>7</v>
      </c>
      <c r="G1968" s="24">
        <v>3</v>
      </c>
      <c r="H1968" s="20">
        <v>1.5064122034037413E-2</v>
      </c>
      <c r="I1968" s="20">
        <v>-1.3418041718430862E-2</v>
      </c>
      <c r="J1968" s="24">
        <v>4</v>
      </c>
      <c r="K1968" s="24">
        <v>1</v>
      </c>
      <c r="L1968" s="20">
        <v>5.1278644968449028E-2</v>
      </c>
      <c r="M1968" s="20">
        <v>-2.2874967507148347E-2</v>
      </c>
      <c r="N1968" s="19">
        <v>1.607</v>
      </c>
      <c r="O1968" s="19">
        <v>1.0537013966297293</v>
      </c>
      <c r="P1968" s="25">
        <v>41942</v>
      </c>
      <c r="Q1968" s="20">
        <v>-2.2874967507148347E-2</v>
      </c>
      <c r="R1968" s="25">
        <v>41936</v>
      </c>
      <c r="S1968" s="25">
        <f>IF(ISNUMBER(R1968),VLOOKUP(B1968,Index!$B$3:$AB$18,27,FALSE),"")</f>
        <v>41939</v>
      </c>
      <c r="T1968" s="25">
        <f>IF(ISNUMBER($R1968),VLOOKUP($B1968,Index!$B$21:$AB$36,27,FALSE),"")</f>
        <v>41935</v>
      </c>
      <c r="U1968" s="25">
        <f>IF(ISNUMBER($R1968),VLOOKUP($B1968,Index!$B$39:$AB$54,27,FALSE),"")</f>
        <v>41936</v>
      </c>
      <c r="W1968" s="18">
        <v>1.957962380346745</v>
      </c>
      <c r="X1968" s="19">
        <v>0.7</v>
      </c>
      <c r="Y1968" s="18">
        <v>0.37956657525886678</v>
      </c>
      <c r="Z1968" s="19">
        <f t="shared" si="406"/>
        <v>3</v>
      </c>
      <c r="AA1968" s="21">
        <v>2.8531368474219523</v>
      </c>
      <c r="AB1968" s="3">
        <v>0</v>
      </c>
      <c r="AC1968" s="18">
        <v>3.8336166828530915</v>
      </c>
      <c r="AD1968" s="19">
        <v>0.48999999999999994</v>
      </c>
      <c r="AE1968" s="18">
        <v>0.14407078505374499</v>
      </c>
      <c r="AF1968" s="19">
        <f t="shared" si="407"/>
        <v>9</v>
      </c>
      <c r="AG1968" s="21">
        <v>8.1403898701168771</v>
      </c>
      <c r="AH1968" s="3">
        <v>0</v>
      </c>
      <c r="AK1968" t="str">
        <f t="shared" si="413"/>
        <v/>
      </c>
      <c r="AL1968">
        <f t="shared" si="413"/>
        <v>2.8531368474219523</v>
      </c>
      <c r="AM1968" t="str">
        <f t="shared" si="413"/>
        <v/>
      </c>
      <c r="AN1968" t="str">
        <f t="shared" si="413"/>
        <v/>
      </c>
      <c r="AO1968" t="str">
        <f t="shared" si="413"/>
        <v/>
      </c>
      <c r="AP1968" t="str">
        <f t="shared" si="413"/>
        <v/>
      </c>
      <c r="AQ1968" t="str">
        <f t="shared" si="413"/>
        <v/>
      </c>
      <c r="AR1968" t="str">
        <f t="shared" si="413"/>
        <v/>
      </c>
      <c r="AS1968" t="str">
        <f t="shared" si="413"/>
        <v/>
      </c>
      <c r="AT1968" t="str">
        <f t="shared" si="413"/>
        <v/>
      </c>
      <c r="AU1968" t="str">
        <f t="shared" si="413"/>
        <v/>
      </c>
      <c r="AV1968" t="str">
        <f t="shared" si="413"/>
        <v/>
      </c>
      <c r="AW1968" t="str">
        <f t="shared" si="413"/>
        <v/>
      </c>
      <c r="AX1968" t="str">
        <f t="shared" si="413"/>
        <v/>
      </c>
      <c r="AZ1968" s="46">
        <f>IF(ISNUMBER(VLOOKUP($B1968,Stats!$A$2:$AA$19,2,FALSE))=FALSE,"",IF(ISNUMBER(W1968),(W1968-VLOOKUP($B1968,Stats!$A$2:$AA$19,2,FALSE))/VLOOKUP($B1968,Stats!$A$2:$AA$19,16,FALSE),""))</f>
        <v>1.8754510849033441</v>
      </c>
      <c r="BA1968" s="46">
        <f>IF(ISNUMBER(VLOOKUP($B1968,Stats!$A$2:$AA$19,2,FALSE))=FALSE,"",IF(ISNUMBER(X1968),(X1968-VLOOKUP($B1968,Stats!$A$2:$AA$19,3,FALSE))/VLOOKUP($B1968,Stats!$A$2:$AA$19,17,FALSE),""))</f>
        <v>0.48271521432213388</v>
      </c>
      <c r="BB1968" s="46"/>
      <c r="BC1968" s="46"/>
      <c r="BD1968" s="44">
        <f t="shared" si="403"/>
        <v>1.179083149612739</v>
      </c>
      <c r="BE1968" s="46">
        <f>IF(ISNUMBER(VLOOKUP($B1968,Stats!$A$2:$AA$19,2,FALSE))=FALSE,"",IF(ISNUMBER(Y1968),(Y1968-VLOOKUP($B1968,Stats!$A$2:$AA$19,5,FALSE))/VLOOKUP($B1968,Stats!$A$2:$AA$19,19,FALSE),""))</f>
        <v>3.0023796854562734</v>
      </c>
      <c r="BF1968" s="46"/>
      <c r="BG1968" s="46"/>
      <c r="BH1968" s="46">
        <f>IF(ISNUMBER(VLOOKUP($B1968,Stats!$A$2:$AA$19,2,FALSE))=FALSE,"",IF(ISNUMBER(Z1968),(Z1968-VLOOKUP($B1968,Stats!$A$2:$AA$19,8,FALSE))/VLOOKUP($B1968,Stats!$A$2:$AA$19,22,FALSE),""))</f>
        <v>0.16906947898943853</v>
      </c>
      <c r="BI1968" s="46" t="str">
        <f>IF(ISNUMBER(VLOOKUP($B1968,Stats!$A$2:$AA$19,2,FALSE))=FALSE,"",IF(ISNUMBER(#REF!),(#REF!-VLOOKUP($B1968,Stats!$A$2:$AA$19,9,FALSE))/VLOOKUP($B1968,Stats!$A$2:$AA$19,23,FALSE),""))</f>
        <v/>
      </c>
      <c r="BJ1968" s="46" t="str">
        <f>IF(ISNUMBER(VLOOKUP($B1968,Stats!$A$2:$AA$19,2,FALSE))=FALSE,"",IF(ISNUMBER(#REF!),(#REF!-VLOOKUP($B1968,Stats!$A$2:$AA$19,10,FALSE))/VLOOKUP($B1968,Stats!$A$2:$AA$19,24,FALSE),""))</f>
        <v/>
      </c>
      <c r="BK1968" s="44">
        <f t="shared" si="408"/>
        <v>-2.049279156303168</v>
      </c>
      <c r="BL1968" s="46" t="str">
        <f>IF(ISNUMBER(VLOOKUP($B1968,Stats!$A$2:$AA$19,2,FALSE))=FALSE,"",IF(ISNUMBER(#REF!),(#REF!-VLOOKUP($B1968,Stats!$A$2:$AA$19,11,FALSE))/VLOOKUP($B1968,Stats!$A$2:$AA$19,25,FALSE),""))</f>
        <v/>
      </c>
      <c r="BM1968" s="46">
        <f>IF(ISNUMBER(VLOOKUP($B1968,Stats!$A$2:$AA$19,2,FALSE))=FALSE,"",IF(ISNUMBER(AA1968),(AA1968-VLOOKUP($B1968,Stats!$A$2:$AA$19,12,FALSE))/VLOOKUP($B1968,Stats!$A$2:$AA$19,26,FALSE),""))</f>
        <v>-0.19825695929714091</v>
      </c>
      <c r="BN1968" s="46" t="str">
        <f>IF(ISNUMBER(VLOOKUP($B1968,Stats!$A$2:$AA$19,2,FALSE))=FALSE,"",IF(ISNUMBER(#REF!),(#REF!-VLOOKUP($B1968,Stats!$A$2:$AA$19,13,FALSE))/VLOOKUP($B1968,Stats!$A$2:$AA$19,27,FALSE),""))</f>
        <v/>
      </c>
      <c r="BO1968" s="46" t="str">
        <f>IF(ISNUMBER(VLOOKUP($B1968,Stats!$A$2:$AA$19,2,FALSE))=FALSE,"",IF(ISNUMBER(#REF!),(#REF!-VLOOKUP($B1968,Stats!$A$2:$AA$19,14,FALSE))/VLOOKUP($B1968,Stats!$A$2:$AB$19,28,FALSE),""))</f>
        <v/>
      </c>
      <c r="BP1968" s="46"/>
      <c r="BQ1968" s="46">
        <f>IF(ISNUMBER(VLOOKUP($B1968,Stats!$A$2:$AA$19,2,FALSE))=FALSE,"",IF(ISNUMBER(BM1968),BM1968,(VLOOKUP($B1968,Stats!$A$2:$AT$19,46,FALSE)-VLOOKUP($B1968,Stats!$A$2:$AA$19,12,FALSE))/VLOOKUP($B1968,Stats!$A$2:$AA$19,26,FALSE)))</f>
        <v>-0.19825695929714091</v>
      </c>
      <c r="BR1968" s="51">
        <f t="shared" si="409"/>
        <v>-0.19825695929714091</v>
      </c>
      <c r="BS1968" s="32" t="str">
        <f t="shared" si="404"/>
        <v>20759_201422</v>
      </c>
      <c r="BT1968" s="53">
        <f t="shared" si="405"/>
        <v>-1.0334022557187812</v>
      </c>
    </row>
    <row r="1969" spans="1:72" x14ac:dyDescent="0.15">
      <c r="A1969" s="16">
        <v>20759</v>
      </c>
      <c r="B1969" s="17">
        <v>201423</v>
      </c>
      <c r="C1969" s="3">
        <v>0</v>
      </c>
      <c r="D1969" s="23">
        <v>-3.5754681412592637E-2</v>
      </c>
      <c r="E1969" s="18">
        <v>1.8195391030103973E-2</v>
      </c>
      <c r="F1969" s="24">
        <v>5</v>
      </c>
      <c r="G1969" s="24">
        <v>5</v>
      </c>
      <c r="H1969" s="20">
        <v>8.6660435777030642E-3</v>
      </c>
      <c r="I1969" s="20">
        <v>-1.563389196910998E-2</v>
      </c>
      <c r="J1969" s="24">
        <v>3</v>
      </c>
      <c r="K1969" s="24">
        <v>3</v>
      </c>
      <c r="L1969" s="20">
        <v>2.8401585204755664E-2</v>
      </c>
      <c r="M1969" s="20">
        <v>-4.1468819246596955E-2</v>
      </c>
      <c r="N1969" s="19">
        <v>1.6001000000000001</v>
      </c>
      <c r="O1969" s="19">
        <v>1.0098453770905649</v>
      </c>
      <c r="P1969" s="25">
        <v>41949</v>
      </c>
      <c r="Q1969" s="20">
        <v>-5.3809136928941959E-2</v>
      </c>
      <c r="R1969" s="25">
        <v>41954</v>
      </c>
      <c r="S1969" s="25">
        <f>IF(ISNUMBER(R1969),VLOOKUP(B1969,Index!$B$3:$AB$18,27,FALSE),"")</f>
        <v>41956</v>
      </c>
      <c r="T1969" s="25">
        <f>IF(ISNUMBER($R1969),VLOOKUP($B1969,Index!$B$21:$AB$36,27,FALSE),"")</f>
        <v>41954</v>
      </c>
      <c r="U1969" s="25">
        <f>IF(ISNUMBER($R1969),VLOOKUP($B1969,Index!$B$39:$AB$54,27,FALSE),"")</f>
        <v>41957</v>
      </c>
      <c r="W1969" s="18">
        <v>-1.0726404423777791</v>
      </c>
      <c r="X1969" s="19">
        <v>0.5</v>
      </c>
      <c r="Y1969" s="18">
        <v>0.34523327143515548</v>
      </c>
      <c r="Z1969" s="19">
        <f t="shared" si="406"/>
        <v>2</v>
      </c>
      <c r="AA1969" s="21" t="s">
        <v>25</v>
      </c>
      <c r="AB1969" s="3">
        <v>0</v>
      </c>
      <c r="AC1969" s="18">
        <v>1.1505575186243977</v>
      </c>
      <c r="AD1969" s="19">
        <v>0.25</v>
      </c>
      <c r="AE1969" s="18">
        <v>0.11918601170581974</v>
      </c>
      <c r="AF1969" s="19">
        <f t="shared" si="407"/>
        <v>4</v>
      </c>
      <c r="AG1969" s="21" t="s">
        <v>25</v>
      </c>
      <c r="AH1969" s="3">
        <v>0</v>
      </c>
      <c r="AK1969" t="str">
        <f t="shared" si="413"/>
        <v/>
      </c>
      <c r="AL1969" t="str">
        <f t="shared" si="413"/>
        <v/>
      </c>
      <c r="AM1969" t="str">
        <f t="shared" si="413"/>
        <v/>
      </c>
      <c r="AN1969" t="str">
        <f t="shared" si="413"/>
        <v/>
      </c>
      <c r="AO1969" t="str">
        <f t="shared" si="413"/>
        <v/>
      </c>
      <c r="AP1969" t="str">
        <f t="shared" si="413"/>
        <v/>
      </c>
      <c r="AQ1969" t="str">
        <f t="shared" si="413"/>
        <v/>
      </c>
      <c r="AR1969" t="str">
        <f t="shared" si="413"/>
        <v/>
      </c>
      <c r="AS1969" t="str">
        <f t="shared" si="413"/>
        <v/>
      </c>
      <c r="AT1969" t="str">
        <f t="shared" si="413"/>
        <v/>
      </c>
      <c r="AU1969" t="str">
        <f t="shared" si="413"/>
        <v/>
      </c>
      <c r="AV1969" t="str">
        <f t="shared" si="413"/>
        <v/>
      </c>
      <c r="AW1969" t="str">
        <f t="shared" si="413"/>
        <v/>
      </c>
      <c r="AX1969" t="str">
        <f t="shared" si="413"/>
        <v/>
      </c>
      <c r="AZ1969" s="46">
        <f>IF(ISNUMBER(VLOOKUP($B1969,Stats!$A$2:$AA$19,2,FALSE))=FALSE,"",IF(ISNUMBER(W1969),(W1969-VLOOKUP($B1969,Stats!$A$2:$AA$19,2,FALSE))/VLOOKUP($B1969,Stats!$A$2:$AA$19,16,FALSE),""))</f>
        <v>-1.3659216717665081</v>
      </c>
      <c r="BA1969" s="46">
        <f>IF(ISNUMBER(VLOOKUP($B1969,Stats!$A$2:$AA$19,2,FALSE))=FALSE,"",IF(ISNUMBER(X1969),(X1969-VLOOKUP($B1969,Stats!$A$2:$AA$19,3,FALSE))/VLOOKUP($B1969,Stats!$A$2:$AA$19,17,FALSE),""))</f>
        <v>-7.6117703670941991E-2</v>
      </c>
      <c r="BB1969" s="46"/>
      <c r="BC1969" s="46"/>
      <c r="BD1969" s="44">
        <f t="shared" si="403"/>
        <v>-0.72101968771872504</v>
      </c>
      <c r="BE1969" s="46">
        <f>IF(ISNUMBER(VLOOKUP($B1969,Stats!$A$2:$AA$19,2,FALSE))=FALSE,"",IF(ISNUMBER(Y1969),(Y1969-VLOOKUP($B1969,Stats!$A$2:$AA$19,5,FALSE))/VLOOKUP($B1969,Stats!$A$2:$AA$19,19,FALSE),""))</f>
        <v>2.0270548472504082</v>
      </c>
      <c r="BF1969" s="46"/>
      <c r="BG1969" s="46"/>
      <c r="BH1969" s="46">
        <f>IF(ISNUMBER(VLOOKUP($B1969,Stats!$A$2:$AA$19,2,FALSE))=FALSE,"",IF(ISNUMBER(Z1969),(Z1969-VLOOKUP($B1969,Stats!$A$2:$AA$19,8,FALSE))/VLOOKUP($B1969,Stats!$A$2:$AA$19,22,FALSE),""))</f>
        <v>4.0999925831563512E-2</v>
      </c>
      <c r="BI1969" s="46" t="str">
        <f>IF(ISNUMBER(VLOOKUP($B1969,Stats!$A$2:$AA$19,2,FALSE))=FALSE,"",IF(ISNUMBER(#REF!),(#REF!-VLOOKUP($B1969,Stats!$A$2:$AA$19,9,FALSE))/VLOOKUP($B1969,Stats!$A$2:$AA$19,23,FALSE),""))</f>
        <v/>
      </c>
      <c r="BJ1969" s="46" t="str">
        <f>IF(ISNUMBER(VLOOKUP($B1969,Stats!$A$2:$AA$19,2,FALSE))=FALSE,"",IF(ISNUMBER(#REF!),(#REF!-VLOOKUP($B1969,Stats!$A$2:$AA$19,10,FALSE))/VLOOKUP($B1969,Stats!$A$2:$AA$19,24,FALSE),""))</f>
        <v/>
      </c>
      <c r="BK1969" s="44">
        <f t="shared" si="408"/>
        <v>-1.4066384153258167</v>
      </c>
      <c r="BL1969" s="46" t="str">
        <f>IF(ISNUMBER(VLOOKUP($B1969,Stats!$A$2:$AA$19,2,FALSE))=FALSE,"",IF(ISNUMBER(#REF!),(#REF!-VLOOKUP($B1969,Stats!$A$2:$AA$19,11,FALSE))/VLOOKUP($B1969,Stats!$A$2:$AA$19,25,FALSE),""))</f>
        <v/>
      </c>
      <c r="BM1969" s="46" t="str">
        <f>IF(ISNUMBER(VLOOKUP($B1969,Stats!$A$2:$AA$19,2,FALSE))=FALSE,"",IF(ISNUMBER(AA1969),(AA1969-VLOOKUP($B1969,Stats!$A$2:$AA$19,12,FALSE))/VLOOKUP($B1969,Stats!$A$2:$AA$19,26,FALSE),""))</f>
        <v/>
      </c>
      <c r="BN1969" s="46" t="str">
        <f>IF(ISNUMBER(VLOOKUP($B1969,Stats!$A$2:$AA$19,2,FALSE))=FALSE,"",IF(ISNUMBER(#REF!),(#REF!-VLOOKUP($B1969,Stats!$A$2:$AA$19,13,FALSE))/VLOOKUP($B1969,Stats!$A$2:$AA$19,27,FALSE),""))</f>
        <v/>
      </c>
      <c r="BO1969" s="46" t="str">
        <f>IF(ISNUMBER(VLOOKUP($B1969,Stats!$A$2:$AA$19,2,FALSE))=FALSE,"",IF(ISNUMBER(#REF!),(#REF!-VLOOKUP($B1969,Stats!$A$2:$AA$19,14,FALSE))/VLOOKUP($B1969,Stats!$A$2:$AB$19,28,FALSE),""))</f>
        <v/>
      </c>
      <c r="BP1969" s="46"/>
      <c r="BQ1969" s="46">
        <f>IF(ISNUMBER(VLOOKUP($B1969,Stats!$A$2:$AA$19,2,FALSE))=FALSE,"",IF(ISNUMBER(BM1969),BM1969,(VLOOKUP($B1969,Stats!$A$2:$AT$19,46,FALSE)-VLOOKUP($B1969,Stats!$A$2:$AA$19,12,FALSE))/VLOOKUP($B1969,Stats!$A$2:$AA$19,26,FALSE)))</f>
        <v>-0.71825946798524909</v>
      </c>
      <c r="BR1969" s="51">
        <f t="shared" si="409"/>
        <v>-0.71825946798524909</v>
      </c>
      <c r="BS1969" s="32" t="str">
        <f t="shared" si="404"/>
        <v>20759_201423</v>
      </c>
      <c r="BT1969" s="53">
        <f t="shared" si="405"/>
        <v>-1.1318388803362849</v>
      </c>
    </row>
    <row r="1970" spans="1:72" x14ac:dyDescent="0.15">
      <c r="A1970" s="16">
        <v>20759</v>
      </c>
      <c r="B1970" s="17">
        <v>201424</v>
      </c>
      <c r="C1970" s="3">
        <v>0</v>
      </c>
      <c r="D1970" s="23">
        <v>3.1019876181166639E-2</v>
      </c>
      <c r="E1970" s="18">
        <v>1.0346879105188852E-2</v>
      </c>
      <c r="F1970" s="24">
        <v>7</v>
      </c>
      <c r="G1970" s="24">
        <v>3</v>
      </c>
      <c r="H1970" s="20">
        <v>8.3364340643724087E-3</v>
      </c>
      <c r="I1970" s="20">
        <v>-9.0926870241796829E-3</v>
      </c>
      <c r="J1970" s="24">
        <v>7</v>
      </c>
      <c r="K1970" s="24">
        <v>2</v>
      </c>
      <c r="L1970" s="20">
        <v>1.7835058256850944E-2</v>
      </c>
      <c r="M1970" s="20">
        <v>-1.7023920472196252E-2</v>
      </c>
      <c r="N1970" s="19">
        <v>1.6094999999999999</v>
      </c>
      <c r="O1970" s="19">
        <v>1.052304674730304</v>
      </c>
      <c r="P1970" s="25">
        <v>41970</v>
      </c>
      <c r="Q1970" s="20">
        <v>-1.7023920472196252E-2</v>
      </c>
      <c r="R1970" s="25">
        <v>41971</v>
      </c>
      <c r="S1970" s="25">
        <f>IF(ISNUMBER(R1970),VLOOKUP(B1970,Index!$B$3:$AB$18,27,FALSE),"")</f>
        <v>41963</v>
      </c>
      <c r="T1970" s="25">
        <f>IF(ISNUMBER($R1970),VLOOKUP($B1970,Index!$B$21:$AB$36,27,FALSE),"")</f>
        <v>41963</v>
      </c>
      <c r="U1970" s="25">
        <f>IF(ISNUMBER($R1970),VLOOKUP($B1970,Index!$B$39:$AB$54,27,FALSE),"")</f>
        <v>41963</v>
      </c>
      <c r="W1970" s="18">
        <v>0.93059628543499917</v>
      </c>
      <c r="X1970" s="19">
        <v>0.7</v>
      </c>
      <c r="Y1970" s="18">
        <v>0.19631822788081019</v>
      </c>
      <c r="Z1970" s="19">
        <f t="shared" si="406"/>
        <v>8</v>
      </c>
      <c r="AA1970" s="21">
        <v>1.8221346975762025</v>
      </c>
      <c r="AB1970" s="3">
        <v>0</v>
      </c>
      <c r="AC1970" s="18">
        <v>0.86600944646541844</v>
      </c>
      <c r="AD1970" s="19">
        <v>0.48999999999999994</v>
      </c>
      <c r="AE1970" s="18">
        <v>3.8540846598261722E-2</v>
      </c>
      <c r="AF1970" s="19">
        <f t="shared" si="407"/>
        <v>64</v>
      </c>
      <c r="AG1970" s="21">
        <v>3.3201748561111191</v>
      </c>
      <c r="AH1970" s="3">
        <v>0</v>
      </c>
      <c r="AK1970" t="str">
        <f t="shared" si="413"/>
        <v/>
      </c>
      <c r="AL1970" t="str">
        <f t="shared" si="413"/>
        <v/>
      </c>
      <c r="AM1970" t="str">
        <f t="shared" si="413"/>
        <v/>
      </c>
      <c r="AN1970">
        <f t="shared" si="413"/>
        <v>1.8221346975762025</v>
      </c>
      <c r="AO1970" t="str">
        <f t="shared" si="413"/>
        <v/>
      </c>
      <c r="AP1970" t="str">
        <f t="shared" si="413"/>
        <v/>
      </c>
      <c r="AQ1970" t="str">
        <f t="shared" si="413"/>
        <v/>
      </c>
      <c r="AR1970" t="str">
        <f t="shared" si="413"/>
        <v/>
      </c>
      <c r="AS1970" t="str">
        <f t="shared" si="413"/>
        <v/>
      </c>
      <c r="AT1970" t="str">
        <f t="shared" si="413"/>
        <v/>
      </c>
      <c r="AU1970" t="str">
        <f t="shared" si="413"/>
        <v/>
      </c>
      <c r="AV1970" t="str">
        <f t="shared" si="413"/>
        <v/>
      </c>
      <c r="AW1970" t="str">
        <f t="shared" si="413"/>
        <v/>
      </c>
      <c r="AX1970" t="str">
        <f t="shared" si="413"/>
        <v/>
      </c>
      <c r="AZ1970" s="46">
        <f>IF(ISNUMBER(VLOOKUP($B1970,Stats!$A$2:$AA$19,2,FALSE))=FALSE,"",IF(ISNUMBER(W1970),(W1970-VLOOKUP($B1970,Stats!$A$2:$AA$19,2,FALSE))/VLOOKUP($B1970,Stats!$A$2:$AA$19,16,FALSE),""))</f>
        <v>-0.21521786510600649</v>
      </c>
      <c r="BA1970" s="46">
        <f>IF(ISNUMBER(VLOOKUP($B1970,Stats!$A$2:$AA$19,2,FALSE))=FALSE,"",IF(ISNUMBER(X1970),(X1970-VLOOKUP($B1970,Stats!$A$2:$AA$19,3,FALSE))/VLOOKUP($B1970,Stats!$A$2:$AA$19,17,FALSE),""))</f>
        <v>-0.21041933953921216</v>
      </c>
      <c r="BB1970" s="46"/>
      <c r="BC1970" s="46"/>
      <c r="BD1970" s="44">
        <f t="shared" si="403"/>
        <v>-0.21281860232260932</v>
      </c>
      <c r="BE1970" s="46">
        <f>IF(ISNUMBER(VLOOKUP($B1970,Stats!$A$2:$AA$19,2,FALSE))=FALSE,"",IF(ISNUMBER(Y1970),(Y1970-VLOOKUP($B1970,Stats!$A$2:$AA$19,5,FALSE))/VLOOKUP($B1970,Stats!$A$2:$AA$19,19,FALSE),""))</f>
        <v>0.87745585251826752</v>
      </c>
      <c r="BF1970" s="46"/>
      <c r="BG1970" s="46"/>
      <c r="BH1970" s="46">
        <f>IF(ISNUMBER(VLOOKUP($B1970,Stats!$A$2:$AA$19,2,FALSE))=FALSE,"",IF(ISNUMBER(Z1970),(Z1970-VLOOKUP($B1970,Stats!$A$2:$AA$19,8,FALSE))/VLOOKUP($B1970,Stats!$A$2:$AA$19,22,FALSE),""))</f>
        <v>2.0054020118034863</v>
      </c>
      <c r="BI1970" s="46" t="str">
        <f>IF(ISNUMBER(VLOOKUP($B1970,Stats!$A$2:$AA$19,2,FALSE))=FALSE,"",IF(ISNUMBER(#REF!),(#REF!-VLOOKUP($B1970,Stats!$A$2:$AA$19,9,FALSE))/VLOOKUP($B1970,Stats!$A$2:$AA$19,23,FALSE),""))</f>
        <v/>
      </c>
      <c r="BJ1970" s="46" t="str">
        <f>IF(ISNUMBER(VLOOKUP($B1970,Stats!$A$2:$AA$19,2,FALSE))=FALSE,"",IF(ISNUMBER(#REF!),(#REF!-VLOOKUP($B1970,Stats!$A$2:$AA$19,10,FALSE))/VLOOKUP($B1970,Stats!$A$2:$AA$19,24,FALSE),""))</f>
        <v/>
      </c>
      <c r="BK1970" s="44">
        <f t="shared" si="408"/>
        <v>-1.2598493221741336E-2</v>
      </c>
      <c r="BL1970" s="46" t="str">
        <f>IF(ISNUMBER(VLOOKUP($B1970,Stats!$A$2:$AA$19,2,FALSE))=FALSE,"",IF(ISNUMBER(#REF!),(#REF!-VLOOKUP($B1970,Stats!$A$2:$AA$19,11,FALSE))/VLOOKUP($B1970,Stats!$A$2:$AA$19,25,FALSE),""))</f>
        <v/>
      </c>
      <c r="BM1970" s="46">
        <f>IF(ISNUMBER(VLOOKUP($B1970,Stats!$A$2:$AA$19,2,FALSE))=FALSE,"",IF(ISNUMBER(AA1970),(AA1970-VLOOKUP($B1970,Stats!$A$2:$AA$19,12,FALSE))/VLOOKUP($B1970,Stats!$A$2:$AA$19,26,FALSE),""))</f>
        <v>-0.61667908152406037</v>
      </c>
      <c r="BN1970" s="46" t="str">
        <f>IF(ISNUMBER(VLOOKUP($B1970,Stats!$A$2:$AA$19,2,FALSE))=FALSE,"",IF(ISNUMBER(#REF!),(#REF!-VLOOKUP($B1970,Stats!$A$2:$AA$19,13,FALSE))/VLOOKUP($B1970,Stats!$A$2:$AA$19,27,FALSE),""))</f>
        <v/>
      </c>
      <c r="BO1970" s="46" t="str">
        <f>IF(ISNUMBER(VLOOKUP($B1970,Stats!$A$2:$AA$19,2,FALSE))=FALSE,"",IF(ISNUMBER(#REF!),(#REF!-VLOOKUP($B1970,Stats!$A$2:$AA$19,14,FALSE))/VLOOKUP($B1970,Stats!$A$2:$AB$19,28,FALSE),""))</f>
        <v/>
      </c>
      <c r="BP1970" s="46"/>
      <c r="BQ1970" s="46">
        <f>IF(ISNUMBER(VLOOKUP($B1970,Stats!$A$2:$AA$19,2,FALSE))=FALSE,"",IF(ISNUMBER(BM1970),BM1970,(VLOOKUP($B1970,Stats!$A$2:$AT$19,46,FALSE)-VLOOKUP($B1970,Stats!$A$2:$AA$19,12,FALSE))/VLOOKUP($B1970,Stats!$A$2:$AA$19,26,FALSE)))</f>
        <v>-0.61667908152406037</v>
      </c>
      <c r="BR1970" s="51">
        <f t="shared" si="409"/>
        <v>-0.61667908152406037</v>
      </c>
      <c r="BS1970" s="32" t="str">
        <f t="shared" si="404"/>
        <v>20759_201424</v>
      </c>
      <c r="BT1970" s="53">
        <f t="shared" si="405"/>
        <v>-0.17345863270237874</v>
      </c>
    </row>
    <row r="1971" spans="1:72" x14ac:dyDescent="0.15">
      <c r="A1971" s="16">
        <v>20759</v>
      </c>
      <c r="B1971" s="17">
        <v>201425</v>
      </c>
      <c r="C1971" s="3">
        <v>0</v>
      </c>
      <c r="D1971" s="23">
        <v>4.7405347323177915E-2</v>
      </c>
      <c r="E1971" s="18">
        <v>3.1120224605280522E-2</v>
      </c>
      <c r="F1971" s="24">
        <v>7</v>
      </c>
      <c r="G1971" s="24">
        <v>3</v>
      </c>
      <c r="H1971" s="20">
        <v>1.8939073884026429E-2</v>
      </c>
      <c r="I1971" s="20">
        <v>-2.7221442169018967E-2</v>
      </c>
      <c r="J1971" s="24">
        <v>5</v>
      </c>
      <c r="K1971" s="24">
        <v>1</v>
      </c>
      <c r="L1971" s="20">
        <v>3.6657544708203371E-2</v>
      </c>
      <c r="M1971" s="20">
        <v>-7.3692688258643391E-2</v>
      </c>
      <c r="N1971" s="19">
        <v>1.7383</v>
      </c>
      <c r="O1971" s="19">
        <v>1.1062814230255202</v>
      </c>
      <c r="P1971" s="25">
        <v>41981</v>
      </c>
      <c r="Q1971" s="20">
        <v>-7.3692688258643391E-2</v>
      </c>
      <c r="R1971" s="25">
        <v>41982</v>
      </c>
      <c r="S1971" s="25">
        <f>IF(ISNUMBER(R1971),VLOOKUP(B1971,Index!$B$3:$AB$18,27,FALSE),"")</f>
        <v>41982</v>
      </c>
      <c r="T1971" s="25">
        <f>IF(ISNUMBER($R1971),VLOOKUP($B1971,Index!$B$21:$AB$36,27,FALSE),"")</f>
        <v>41982</v>
      </c>
      <c r="U1971" s="25">
        <f>IF(ISNUMBER($R1971),VLOOKUP($B1971,Index!$B$39:$AB$54,27,FALSE),"")</f>
        <v>41982</v>
      </c>
      <c r="W1971" s="18">
        <v>1.4221604196953375</v>
      </c>
      <c r="X1971" s="19">
        <v>0.7</v>
      </c>
      <c r="Y1971" s="18">
        <v>0.59046474629220547</v>
      </c>
      <c r="Z1971" s="19">
        <f t="shared" si="406"/>
        <v>0</v>
      </c>
      <c r="AA1971" s="21">
        <v>0.64328427206776184</v>
      </c>
      <c r="AB1971" s="3">
        <v>0</v>
      </c>
      <c r="AC1971" s="18">
        <v>2.0225402593480184</v>
      </c>
      <c r="AD1971" s="19">
        <v>0.48999999999999994</v>
      </c>
      <c r="AE1971" s="18">
        <v>0.34864861661391855</v>
      </c>
      <c r="AF1971" s="19">
        <f t="shared" si="407"/>
        <v>0</v>
      </c>
      <c r="AG1971" s="21">
        <v>0.41381465468975026</v>
      </c>
      <c r="AH1971" s="3">
        <v>0</v>
      </c>
      <c r="AK1971" t="str">
        <f t="shared" si="413"/>
        <v/>
      </c>
      <c r="AL1971" t="str">
        <f t="shared" si="413"/>
        <v/>
      </c>
      <c r="AM1971" t="str">
        <f t="shared" si="413"/>
        <v/>
      </c>
      <c r="AN1971" t="str">
        <f t="shared" si="413"/>
        <v/>
      </c>
      <c r="AO1971">
        <f t="shared" si="413"/>
        <v>0.64328427206776184</v>
      </c>
      <c r="AP1971" t="str">
        <f t="shared" si="413"/>
        <v/>
      </c>
      <c r="AQ1971" t="str">
        <f t="shared" si="413"/>
        <v/>
      </c>
      <c r="AR1971" t="str">
        <f t="shared" si="413"/>
        <v/>
      </c>
      <c r="AS1971" t="str">
        <f t="shared" si="413"/>
        <v/>
      </c>
      <c r="AT1971" t="str">
        <f t="shared" si="413"/>
        <v/>
      </c>
      <c r="AU1971" t="str">
        <f t="shared" si="413"/>
        <v/>
      </c>
      <c r="AV1971" t="str">
        <f t="shared" si="413"/>
        <v/>
      </c>
      <c r="AW1971" t="str">
        <f t="shared" si="413"/>
        <v/>
      </c>
      <c r="AX1971" t="str">
        <f t="shared" si="413"/>
        <v/>
      </c>
      <c r="AZ1971" s="46">
        <f>IF(ISNUMBER(VLOOKUP($B1971,Stats!$A$2:$AA$19,2,FALSE))=FALSE,"",IF(ISNUMBER(W1971),(W1971-VLOOKUP($B1971,Stats!$A$2:$AA$19,2,FALSE))/VLOOKUP($B1971,Stats!$A$2:$AA$19,16,FALSE),""))</f>
        <v>0.33690420538812871</v>
      </c>
      <c r="BA1971" s="46">
        <f>IF(ISNUMBER(VLOOKUP($B1971,Stats!$A$2:$AA$19,2,FALSE))=FALSE,"",IF(ISNUMBER(X1971),(X1971-VLOOKUP($B1971,Stats!$A$2:$AA$19,3,FALSE))/VLOOKUP($B1971,Stats!$A$2:$AA$19,17,FALSE),""))</f>
        <v>0.52844508262562895</v>
      </c>
      <c r="BB1971" s="46"/>
      <c r="BC1971" s="46"/>
      <c r="BD1971" s="44">
        <f t="shared" si="403"/>
        <v>0.43267464400687883</v>
      </c>
      <c r="BE1971" s="46">
        <f>IF(ISNUMBER(VLOOKUP($B1971,Stats!$A$2:$AA$19,2,FALSE))=FALSE,"",IF(ISNUMBER(Y1971),(Y1971-VLOOKUP($B1971,Stats!$A$2:$AA$19,5,FALSE))/VLOOKUP($B1971,Stats!$A$2:$AA$19,19,FALSE),""))</f>
        <v>1.273150740049916</v>
      </c>
      <c r="BF1971" s="46"/>
      <c r="BG1971" s="46"/>
      <c r="BH1971" s="46">
        <f>IF(ISNUMBER(VLOOKUP($B1971,Stats!$A$2:$AA$19,2,FALSE))=FALSE,"",IF(ISNUMBER(Z1971),(Z1971-VLOOKUP($B1971,Stats!$A$2:$AA$19,8,FALSE))/VLOOKUP($B1971,Stats!$A$2:$AA$19,22,FALSE),""))</f>
        <v>-0.38938659637819406</v>
      </c>
      <c r="BI1971" s="46" t="str">
        <f>IF(ISNUMBER(VLOOKUP($B1971,Stats!$A$2:$AA$19,2,FALSE))=FALSE,"",IF(ISNUMBER(#REF!),(#REF!-VLOOKUP($B1971,Stats!$A$2:$AA$19,9,FALSE))/VLOOKUP($B1971,Stats!$A$2:$AA$19,23,FALSE),""))</f>
        <v/>
      </c>
      <c r="BJ1971" s="46" t="str">
        <f>IF(ISNUMBER(VLOOKUP($B1971,Stats!$A$2:$AA$19,2,FALSE))=FALSE,"",IF(ISNUMBER(#REF!),(#REF!-VLOOKUP($B1971,Stats!$A$2:$AA$19,10,FALSE))/VLOOKUP($B1971,Stats!$A$2:$AA$19,24,FALSE),""))</f>
        <v/>
      </c>
      <c r="BK1971" s="44">
        <f t="shared" si="408"/>
        <v>-1.0080214969483994</v>
      </c>
      <c r="BL1971" s="46" t="str">
        <f>IF(ISNUMBER(VLOOKUP($B1971,Stats!$A$2:$AA$19,2,FALSE))=FALSE,"",IF(ISNUMBER(#REF!),(#REF!-VLOOKUP($B1971,Stats!$A$2:$AA$19,11,FALSE))/VLOOKUP($B1971,Stats!$A$2:$AA$19,25,FALSE),""))</f>
        <v/>
      </c>
      <c r="BM1971" s="46">
        <f>IF(ISNUMBER(VLOOKUP($B1971,Stats!$A$2:$AA$19,2,FALSE))=FALSE,"",IF(ISNUMBER(AA1971),(AA1971-VLOOKUP($B1971,Stats!$A$2:$AA$19,12,FALSE))/VLOOKUP($B1971,Stats!$A$2:$AA$19,26,FALSE),""))</f>
        <v>-0.56894801050859345</v>
      </c>
      <c r="BN1971" s="46" t="str">
        <f>IF(ISNUMBER(VLOOKUP($B1971,Stats!$A$2:$AA$19,2,FALSE))=FALSE,"",IF(ISNUMBER(#REF!),(#REF!-VLOOKUP($B1971,Stats!$A$2:$AA$19,13,FALSE))/VLOOKUP($B1971,Stats!$A$2:$AA$19,27,FALSE),""))</f>
        <v/>
      </c>
      <c r="BO1971" s="46" t="str">
        <f>IF(ISNUMBER(VLOOKUP($B1971,Stats!$A$2:$AA$19,2,FALSE))=FALSE,"",IF(ISNUMBER(#REF!),(#REF!-VLOOKUP($B1971,Stats!$A$2:$AA$19,14,FALSE))/VLOOKUP($B1971,Stats!$A$2:$AB$19,28,FALSE),""))</f>
        <v/>
      </c>
      <c r="BP1971" s="46"/>
      <c r="BQ1971" s="46">
        <f>IF(ISNUMBER(VLOOKUP($B1971,Stats!$A$2:$AA$19,2,FALSE))=FALSE,"",IF(ISNUMBER(BM1971),BM1971,(VLOOKUP($B1971,Stats!$A$2:$AT$19,46,FALSE)-VLOOKUP($B1971,Stats!$A$2:$AA$19,12,FALSE))/VLOOKUP($B1971,Stats!$A$2:$AA$19,26,FALSE)))</f>
        <v>-0.56894801050859345</v>
      </c>
      <c r="BR1971" s="51">
        <f t="shared" si="409"/>
        <v>-0.56894801050859345</v>
      </c>
      <c r="BS1971" s="32" t="str">
        <f t="shared" si="404"/>
        <v>20759_201425</v>
      </c>
      <c r="BT1971" s="53">
        <f t="shared" si="405"/>
        <v>-0.63206757146938253</v>
      </c>
    </row>
    <row r="1972" spans="1:72" x14ac:dyDescent="0.15">
      <c r="A1972" s="16">
        <v>20759</v>
      </c>
      <c r="B1972" s="17">
        <v>201426</v>
      </c>
      <c r="C1972" s="3">
        <v>0</v>
      </c>
      <c r="D1972" s="23">
        <v>-8.623498883591818E-2</v>
      </c>
      <c r="E1972" s="18">
        <v>2.8914228945207298E-2</v>
      </c>
      <c r="F1972" s="24">
        <v>4</v>
      </c>
      <c r="G1972" s="24">
        <v>6</v>
      </c>
      <c r="H1972" s="20">
        <v>1.8197117148851194E-2</v>
      </c>
      <c r="I1972" s="20">
        <v>-2.6453971002038484E-2</v>
      </c>
      <c r="J1972" s="24">
        <v>3</v>
      </c>
      <c r="K1972" s="24">
        <v>3</v>
      </c>
      <c r="L1972" s="20">
        <v>2.7721948853004497E-2</v>
      </c>
      <c r="M1972" s="20">
        <v>-6.6971080669710803E-2</v>
      </c>
      <c r="N1972" s="19">
        <v>1.6501999999999999</v>
      </c>
      <c r="O1972" s="19">
        <v>1</v>
      </c>
      <c r="P1972" s="25">
        <v>41988</v>
      </c>
      <c r="Q1972" s="20">
        <v>-0.14046782208217179</v>
      </c>
      <c r="R1972" s="25">
        <v>41996</v>
      </c>
      <c r="S1972" s="25">
        <f>IF(ISNUMBER(R1972),VLOOKUP(B1972,Index!$B$3:$AB$18,27,FALSE),"")</f>
        <v>41997</v>
      </c>
      <c r="T1972" s="25">
        <f>IF(ISNUMBER($R1972),VLOOKUP($B1972,Index!$B$21:$AB$36,27,FALSE),"")</f>
        <v>41996</v>
      </c>
      <c r="U1972" s="25">
        <f>IF(ISNUMBER($R1972),VLOOKUP($B1972,Index!$B$39:$AB$54,27,FALSE),"")</f>
        <v>41996</v>
      </c>
      <c r="W1972" s="18">
        <v>-2.5870496650775454</v>
      </c>
      <c r="X1972" s="19">
        <v>0.4</v>
      </c>
      <c r="Y1972" s="18">
        <v>0.54860892152653773</v>
      </c>
      <c r="Z1972" s="19">
        <f t="shared" si="406"/>
        <v>1</v>
      </c>
      <c r="AA1972" s="21" t="s">
        <v>25</v>
      </c>
      <c r="AB1972" s="3">
        <v>0</v>
      </c>
      <c r="AC1972" s="18">
        <v>6.6928259695778403</v>
      </c>
      <c r="AD1972" s="19">
        <v>0.16000000000000003</v>
      </c>
      <c r="AE1972" s="18">
        <v>0.30097174877851085</v>
      </c>
      <c r="AF1972" s="19">
        <f t="shared" si="407"/>
        <v>1</v>
      </c>
      <c r="AG1972" s="21" t="s">
        <v>25</v>
      </c>
      <c r="AH1972" s="3">
        <v>0</v>
      </c>
      <c r="AK1972" t="str">
        <f t="shared" si="413"/>
        <v/>
      </c>
      <c r="AL1972" t="str">
        <f t="shared" si="413"/>
        <v/>
      </c>
      <c r="AM1972" t="str">
        <f t="shared" si="413"/>
        <v/>
      </c>
      <c r="AN1972" t="str">
        <f t="shared" si="413"/>
        <v/>
      </c>
      <c r="AO1972" t="str">
        <f t="shared" si="413"/>
        <v/>
      </c>
      <c r="AP1972" t="str">
        <f t="shared" si="413"/>
        <v/>
      </c>
      <c r="AQ1972" t="str">
        <f t="shared" si="413"/>
        <v/>
      </c>
      <c r="AR1972" t="str">
        <f t="shared" si="413"/>
        <v/>
      </c>
      <c r="AS1972" t="str">
        <f t="shared" si="413"/>
        <v/>
      </c>
      <c r="AT1972" t="str">
        <f t="shared" si="413"/>
        <v/>
      </c>
      <c r="AU1972" t="str">
        <f t="shared" si="413"/>
        <v/>
      </c>
      <c r="AV1972" t="str">
        <f t="shared" si="413"/>
        <v/>
      </c>
      <c r="AW1972" t="str">
        <f t="shared" si="413"/>
        <v/>
      </c>
      <c r="AX1972" t="str">
        <f t="shared" si="413"/>
        <v/>
      </c>
      <c r="AZ1972" s="46">
        <f>IF(ISNUMBER(VLOOKUP($B1972,Stats!$A$2:$AA$19,2,FALSE))=FALSE,"",IF(ISNUMBER(W1972),(W1972-VLOOKUP($B1972,Stats!$A$2:$AA$19,2,FALSE))/VLOOKUP($B1972,Stats!$A$2:$AA$19,16,FALSE),""))</f>
        <v>-1.9114859449719295</v>
      </c>
      <c r="BA1972" s="46">
        <f>IF(ISNUMBER(VLOOKUP($B1972,Stats!$A$2:$AA$19,2,FALSE))=FALSE,"",IF(ISNUMBER(X1972),(X1972-VLOOKUP($B1972,Stats!$A$2:$AA$19,3,FALSE))/VLOOKUP($B1972,Stats!$A$2:$AA$19,17,FALSE),""))</f>
        <v>-1.3109785511177963</v>
      </c>
      <c r="BB1972" s="46"/>
      <c r="BC1972" s="46"/>
      <c r="BD1972" s="44">
        <f t="shared" si="403"/>
        <v>-1.6112322480448629</v>
      </c>
      <c r="BE1972" s="46">
        <f>IF(ISNUMBER(VLOOKUP($B1972,Stats!$A$2:$AA$19,2,FALSE))=FALSE,"",IF(ISNUMBER(Y1972),(Y1972-VLOOKUP($B1972,Stats!$A$2:$AA$19,5,FALSE))/VLOOKUP($B1972,Stats!$A$2:$AA$19,19,FALSE),""))</f>
        <v>1.8883531841857788</v>
      </c>
      <c r="BF1972" s="46"/>
      <c r="BG1972" s="46"/>
      <c r="BH1972" s="46">
        <f>IF(ISNUMBER(VLOOKUP($B1972,Stats!$A$2:$AA$19,2,FALSE))=FALSE,"",IF(ISNUMBER(Z1972),(Z1972-VLOOKUP($B1972,Stats!$A$2:$AA$19,8,FALSE))/VLOOKUP($B1972,Stats!$A$2:$AA$19,22,FALSE),""))</f>
        <v>-0.10266627503097653</v>
      </c>
      <c r="BI1972" s="46" t="str">
        <f>IF(ISNUMBER(VLOOKUP($B1972,Stats!$A$2:$AA$19,2,FALSE))=FALSE,"",IF(ISNUMBER(#REF!),(#REF!-VLOOKUP($B1972,Stats!$A$2:$AA$19,9,FALSE))/VLOOKUP($B1972,Stats!$A$2:$AA$19,23,FALSE),""))</f>
        <v/>
      </c>
      <c r="BJ1972" s="46" t="str">
        <f>IF(ISNUMBER(VLOOKUP($B1972,Stats!$A$2:$AA$19,2,FALSE))=FALSE,"",IF(ISNUMBER(#REF!),(#REF!-VLOOKUP($B1972,Stats!$A$2:$AA$19,10,FALSE))/VLOOKUP($B1972,Stats!$A$2:$AA$19,24,FALSE),""))</f>
        <v/>
      </c>
      <c r="BK1972" s="44">
        <f t="shared" si="408"/>
        <v>-1.3526471114393381</v>
      </c>
      <c r="BL1972" s="46" t="str">
        <f>IF(ISNUMBER(VLOOKUP($B1972,Stats!$A$2:$AA$19,2,FALSE))=FALSE,"",IF(ISNUMBER(#REF!),(#REF!-VLOOKUP($B1972,Stats!$A$2:$AA$19,11,FALSE))/VLOOKUP($B1972,Stats!$A$2:$AA$19,25,FALSE),""))</f>
        <v/>
      </c>
      <c r="BM1972" s="46" t="str">
        <f>IF(ISNUMBER(VLOOKUP($B1972,Stats!$A$2:$AA$19,2,FALSE))=FALSE,"",IF(ISNUMBER(AA1972),(AA1972-VLOOKUP($B1972,Stats!$A$2:$AA$19,12,FALSE))/VLOOKUP($B1972,Stats!$A$2:$AA$19,26,FALSE),""))</f>
        <v/>
      </c>
      <c r="BN1972" s="46" t="str">
        <f>IF(ISNUMBER(VLOOKUP($B1972,Stats!$A$2:$AA$19,2,FALSE))=FALSE,"",IF(ISNUMBER(#REF!),(#REF!-VLOOKUP($B1972,Stats!$A$2:$AA$19,13,FALSE))/VLOOKUP($B1972,Stats!$A$2:$AA$19,27,FALSE),""))</f>
        <v/>
      </c>
      <c r="BO1972" s="46" t="str">
        <f>IF(ISNUMBER(VLOOKUP($B1972,Stats!$A$2:$AA$19,2,FALSE))=FALSE,"",IF(ISNUMBER(#REF!),(#REF!-VLOOKUP($B1972,Stats!$A$2:$AA$19,14,FALSE))/VLOOKUP($B1972,Stats!$A$2:$AB$19,28,FALSE),""))</f>
        <v/>
      </c>
      <c r="BP1972" s="46"/>
      <c r="BQ1972" s="46">
        <f>IF(ISNUMBER(VLOOKUP($B1972,Stats!$A$2:$AA$19,2,FALSE))=FALSE,"",IF(ISNUMBER(BM1972),BM1972,(VLOOKUP($B1972,Stats!$A$2:$AT$19,46,FALSE)-VLOOKUP($B1972,Stats!$A$2:$AA$19,12,FALSE))/VLOOKUP($B1972,Stats!$A$2:$AA$19,26,FALSE)))</f>
        <v>-0.61108963630174951</v>
      </c>
      <c r="BR1972" s="51">
        <f t="shared" si="409"/>
        <v>-0.61108963630174951</v>
      </c>
      <c r="BS1972" s="32" t="str">
        <f t="shared" si="404"/>
        <v>20759_201426</v>
      </c>
      <c r="BT1972" s="53">
        <f t="shared" si="405"/>
        <v>-1.2560526437329254</v>
      </c>
    </row>
    <row r="1973" spans="1:72" x14ac:dyDescent="0.15">
      <c r="A1973" s="16">
        <v>20759</v>
      </c>
      <c r="B1973" s="17">
        <v>201427</v>
      </c>
      <c r="C1973" s="3">
        <v>0</v>
      </c>
      <c r="D1973" s="23">
        <v>1.4132875445779902E-2</v>
      </c>
      <c r="E1973" s="18">
        <v>2.1114883599665187E-2</v>
      </c>
      <c r="F1973" s="24">
        <v>1</v>
      </c>
      <c r="G1973" s="24">
        <v>2</v>
      </c>
      <c r="H1973" s="20">
        <v>2.8808790030818709E-2</v>
      </c>
      <c r="I1973" s="20">
        <v>-7.1506392895204773E-3</v>
      </c>
      <c r="J1973" s="24">
        <v>1</v>
      </c>
      <c r="K1973" s="24">
        <v>2</v>
      </c>
      <c r="L1973" s="20">
        <v>2.8808790030818709E-2</v>
      </c>
      <c r="M1973" s="20">
        <v>-1.0999204876755986E-2</v>
      </c>
      <c r="N1973" s="19">
        <v>1.5356000000000001</v>
      </c>
      <c r="O1973" s="19">
        <v>1.0174927113702623</v>
      </c>
      <c r="P1973" s="25">
        <v>42004</v>
      </c>
      <c r="Q1973" s="20">
        <v>-1.0999204876755986E-2</v>
      </c>
      <c r="R1973" s="25">
        <v>42003</v>
      </c>
      <c r="S1973" s="25">
        <f>IF(ISNUMBER(R1973),VLOOKUP(B1973,Index!$B$3:$AB$18,27,FALSE),"")</f>
        <v>42002</v>
      </c>
      <c r="T1973" s="25">
        <f>IF(ISNUMBER($R1973),VLOOKUP($B1973,Index!$B$21:$AB$36,27,FALSE),"")</f>
        <v>42003</v>
      </c>
      <c r="U1973" s="25">
        <f>IF(ISNUMBER($R1973),VLOOKUP($B1973,Index!$B$39:$AB$54,27,FALSE),"")</f>
        <v>42003</v>
      </c>
      <c r="W1973" s="18">
        <v>1.6959450534935883</v>
      </c>
      <c r="X1973" s="19">
        <v>0.33333333333333331</v>
      </c>
      <c r="Y1973" s="18">
        <v>0.40062674822566147</v>
      </c>
      <c r="Z1973" s="19">
        <f t="shared" si="406"/>
        <v>1</v>
      </c>
      <c r="AA1973" s="21">
        <v>1.2848997363114973</v>
      </c>
      <c r="AB1973" s="3">
        <v>0</v>
      </c>
      <c r="AC1973" s="18">
        <v>2.8762296244693699</v>
      </c>
      <c r="AD1973" s="19">
        <v>0.1111111111111111</v>
      </c>
      <c r="AE1973" s="18">
        <v>0.16050179139386755</v>
      </c>
      <c r="AF1973" s="19">
        <f t="shared" si="407"/>
        <v>1</v>
      </c>
      <c r="AG1973" s="21">
        <v>1.6509673323733554</v>
      </c>
      <c r="AH1973" s="3">
        <v>0</v>
      </c>
      <c r="AK1973" t="str">
        <f t="shared" ref="AK1973:AX1982" si="414">IF($B1973=AK$2,$AA1973,"")</f>
        <v/>
      </c>
      <c r="AL1973" t="str">
        <f t="shared" si="414"/>
        <v/>
      </c>
      <c r="AM1973" t="str">
        <f t="shared" si="414"/>
        <v/>
      </c>
      <c r="AN1973" t="str">
        <f t="shared" si="414"/>
        <v/>
      </c>
      <c r="AO1973" t="str">
        <f t="shared" si="414"/>
        <v/>
      </c>
      <c r="AP1973" t="str">
        <f t="shared" si="414"/>
        <v/>
      </c>
      <c r="AQ1973">
        <f t="shared" si="414"/>
        <v>1.2848997363114973</v>
      </c>
      <c r="AR1973" t="str">
        <f t="shared" si="414"/>
        <v/>
      </c>
      <c r="AS1973" t="str">
        <f t="shared" si="414"/>
        <v/>
      </c>
      <c r="AT1973" t="str">
        <f t="shared" si="414"/>
        <v/>
      </c>
      <c r="AU1973" t="str">
        <f t="shared" si="414"/>
        <v/>
      </c>
      <c r="AV1973" t="str">
        <f t="shared" si="414"/>
        <v/>
      </c>
      <c r="AW1973" t="str">
        <f t="shared" si="414"/>
        <v/>
      </c>
      <c r="AX1973" t="str">
        <f t="shared" si="414"/>
        <v/>
      </c>
      <c r="AZ1973" s="46">
        <f>IF(ISNUMBER(VLOOKUP($B1973,Stats!$A$2:$AA$19,2,FALSE))=FALSE,"",IF(ISNUMBER(W1973),(W1973-VLOOKUP($B1973,Stats!$A$2:$AA$19,2,FALSE))/VLOOKUP($B1973,Stats!$A$2:$AA$19,16,FALSE),""))</f>
        <v>0.35163113848374566</v>
      </c>
      <c r="BA1973" s="46">
        <f>IF(ISNUMBER(VLOOKUP($B1973,Stats!$A$2:$AA$19,2,FALSE))=FALSE,"",IF(ISNUMBER(X1973),(X1973-VLOOKUP($B1973,Stats!$A$2:$AA$19,3,FALSE))/VLOOKUP($B1973,Stats!$A$2:$AA$19,17,FALSE),""))</f>
        <v>-1.0507044611669172</v>
      </c>
      <c r="BB1973" s="46"/>
      <c r="BC1973" s="46"/>
      <c r="BD1973" s="44">
        <f t="shared" si="403"/>
        <v>-0.34953666134158579</v>
      </c>
      <c r="BE1973" s="46">
        <f>IF(ISNUMBER(VLOOKUP($B1973,Stats!$A$2:$AA$19,2,FALSE))=FALSE,"",IF(ISNUMBER(Y1973),(Y1973-VLOOKUP($B1973,Stats!$A$2:$AA$19,5,FALSE))/VLOOKUP($B1973,Stats!$A$2:$AA$19,19,FALSE),""))</f>
        <v>1.5728523085476636</v>
      </c>
      <c r="BF1973" s="46"/>
      <c r="BG1973" s="46"/>
      <c r="BH1973" s="46">
        <f>IF(ISNUMBER(VLOOKUP($B1973,Stats!$A$2:$AA$19,2,FALSE))=FALSE,"",IF(ISNUMBER(Z1973),(Z1973-VLOOKUP($B1973,Stats!$A$2:$AA$19,8,FALSE))/VLOOKUP($B1973,Stats!$A$2:$AA$19,22,FALSE),""))</f>
        <v>0.41115882059143566</v>
      </c>
      <c r="BI1973" s="46" t="str">
        <f>IF(ISNUMBER(VLOOKUP($B1973,Stats!$A$2:$AA$19,2,FALSE))=FALSE,"",IF(ISNUMBER(#REF!),(#REF!-VLOOKUP($B1973,Stats!$A$2:$AA$19,9,FALSE))/VLOOKUP($B1973,Stats!$A$2:$AA$19,23,FALSE),""))</f>
        <v/>
      </c>
      <c r="BJ1973" s="46" t="str">
        <f>IF(ISNUMBER(VLOOKUP($B1973,Stats!$A$2:$AA$19,2,FALSE))=FALSE,"",IF(ISNUMBER(#REF!),(#REF!-VLOOKUP($B1973,Stats!$A$2:$AA$19,10,FALSE))/VLOOKUP($B1973,Stats!$A$2:$AA$19,24,FALSE),""))</f>
        <v/>
      </c>
      <c r="BK1973" s="44">
        <f t="shared" si="408"/>
        <v>-0.97764896980593374</v>
      </c>
      <c r="BL1973" s="46" t="str">
        <f>IF(ISNUMBER(VLOOKUP($B1973,Stats!$A$2:$AA$19,2,FALSE))=FALSE,"",IF(ISNUMBER(#REF!),(#REF!-VLOOKUP($B1973,Stats!$A$2:$AA$19,11,FALSE))/VLOOKUP($B1973,Stats!$A$2:$AA$19,25,FALSE),""))</f>
        <v/>
      </c>
      <c r="BM1973" s="46">
        <f>IF(ISNUMBER(VLOOKUP($B1973,Stats!$A$2:$AA$19,2,FALSE))=FALSE,"",IF(ISNUMBER(AA1973),(AA1973-VLOOKUP($B1973,Stats!$A$2:$AA$19,12,FALSE))/VLOOKUP($B1973,Stats!$A$2:$AA$19,26,FALSE),""))</f>
        <v>-0.36734004787492286</v>
      </c>
      <c r="BN1973" s="46" t="str">
        <f>IF(ISNUMBER(VLOOKUP($B1973,Stats!$A$2:$AA$19,2,FALSE))=FALSE,"",IF(ISNUMBER(#REF!),(#REF!-VLOOKUP($B1973,Stats!$A$2:$AA$19,13,FALSE))/VLOOKUP($B1973,Stats!$A$2:$AA$19,27,FALSE),""))</f>
        <v/>
      </c>
      <c r="BO1973" s="46" t="str">
        <f>IF(ISNUMBER(VLOOKUP($B1973,Stats!$A$2:$AA$19,2,FALSE))=FALSE,"",IF(ISNUMBER(#REF!),(#REF!-VLOOKUP($B1973,Stats!$A$2:$AA$19,14,FALSE))/VLOOKUP($B1973,Stats!$A$2:$AB$19,28,FALSE),""))</f>
        <v/>
      </c>
      <c r="BP1973" s="46"/>
      <c r="BQ1973" s="46">
        <f>IF(ISNUMBER(VLOOKUP($B1973,Stats!$A$2:$AA$19,2,FALSE))=FALSE,"",IF(ISNUMBER(BM1973),BM1973,(VLOOKUP($B1973,Stats!$A$2:$AT$19,46,FALSE)-VLOOKUP($B1973,Stats!$A$2:$AA$19,12,FALSE))/VLOOKUP($B1973,Stats!$A$2:$AA$19,26,FALSE)))</f>
        <v>-0.36734004787492286</v>
      </c>
      <c r="BR1973" s="51">
        <f t="shared" si="409"/>
        <v>-0.36734004787492286</v>
      </c>
      <c r="BS1973" s="32" t="str">
        <f t="shared" si="404"/>
        <v>20759_201427</v>
      </c>
      <c r="BT1973" s="53">
        <f t="shared" si="405"/>
        <v>-0.72996472372686194</v>
      </c>
    </row>
    <row r="1974" spans="1:72" x14ac:dyDescent="0.15">
      <c r="A1974" s="16">
        <v>20759</v>
      </c>
      <c r="B1974" s="17">
        <v>201501</v>
      </c>
      <c r="C1974" s="3">
        <v>0</v>
      </c>
      <c r="D1974" s="23">
        <v>-1.2828861682729897E-2</v>
      </c>
      <c r="E1974" s="18">
        <v>1.8887101698627732E-2</v>
      </c>
      <c r="F1974" s="24">
        <v>2</v>
      </c>
      <c r="G1974" s="24">
        <v>3</v>
      </c>
      <c r="H1974" s="20">
        <v>1.4832354386847491E-2</v>
      </c>
      <c r="I1974" s="20">
        <v>-1.3948284628014155E-2</v>
      </c>
      <c r="J1974" s="24">
        <v>1</v>
      </c>
      <c r="K1974" s="24">
        <v>2</v>
      </c>
      <c r="L1974" s="20">
        <v>2.2206303724928489E-2</v>
      </c>
      <c r="M1974" s="20">
        <v>-2.6006074411541458E-2</v>
      </c>
      <c r="N1974" s="19">
        <v>1.5804</v>
      </c>
      <c r="O1974" s="19">
        <v>1.0068165891571637</v>
      </c>
      <c r="P1974" s="25">
        <v>42011</v>
      </c>
      <c r="Q1974" s="20">
        <v>-4.0812452543659838E-2</v>
      </c>
      <c r="R1974" s="25">
        <v>42013</v>
      </c>
      <c r="S1974" s="25">
        <f>IF(ISNUMBER(R1974),VLOOKUP(B1974,Index!$B$3:$AB$18,27,FALSE),"")</f>
        <v>42013</v>
      </c>
      <c r="T1974" s="25">
        <f>IF(ISNUMBER($R1974),VLOOKUP($B1974,Index!$B$21:$AB$36,27,FALSE),"")</f>
        <v>42013</v>
      </c>
      <c r="U1974" s="25">
        <f>IF(ISNUMBER($R1974),VLOOKUP($B1974,Index!$B$39:$AB$54,27,FALSE),"")</f>
        <v>42011</v>
      </c>
      <c r="W1974" s="18">
        <v>-0.92367804115655261</v>
      </c>
      <c r="X1974" s="19">
        <v>0.4</v>
      </c>
      <c r="Y1974" s="18">
        <v>0.35835755860139235</v>
      </c>
      <c r="Z1974" s="19">
        <f t="shared" si="406"/>
        <v>0</v>
      </c>
      <c r="AA1974" s="21" t="s">
        <v>25</v>
      </c>
      <c r="AB1974" s="3">
        <v>0</v>
      </c>
      <c r="AC1974" s="18">
        <v>0.85318112371480614</v>
      </c>
      <c r="AD1974" s="19">
        <v>0.16000000000000003</v>
      </c>
      <c r="AE1974" s="18">
        <v>0.12842013980675035</v>
      </c>
      <c r="AF1974" s="19">
        <f t="shared" si="407"/>
        <v>0</v>
      </c>
      <c r="AG1974" s="21" t="s">
        <v>25</v>
      </c>
      <c r="AH1974" s="3">
        <v>0</v>
      </c>
      <c r="AK1974" t="str">
        <f t="shared" si="414"/>
        <v/>
      </c>
      <c r="AL1974" t="str">
        <f t="shared" si="414"/>
        <v/>
      </c>
      <c r="AM1974" t="str">
        <f t="shared" si="414"/>
        <v/>
      </c>
      <c r="AN1974" t="str">
        <f t="shared" si="414"/>
        <v/>
      </c>
      <c r="AO1974" t="str">
        <f t="shared" si="414"/>
        <v/>
      </c>
      <c r="AP1974" t="str">
        <f t="shared" si="414"/>
        <v/>
      </c>
      <c r="AQ1974" t="str">
        <f t="shared" si="414"/>
        <v/>
      </c>
      <c r="AR1974" t="str">
        <f t="shared" si="414"/>
        <v/>
      </c>
      <c r="AS1974" t="str">
        <f t="shared" si="414"/>
        <v/>
      </c>
      <c r="AT1974" t="str">
        <f t="shared" si="414"/>
        <v/>
      </c>
      <c r="AU1974" t="str">
        <f t="shared" si="414"/>
        <v/>
      </c>
      <c r="AV1974" t="str">
        <f t="shared" si="414"/>
        <v/>
      </c>
      <c r="AW1974" t="str">
        <f t="shared" si="414"/>
        <v/>
      </c>
      <c r="AX1974" t="str">
        <f t="shared" si="414"/>
        <v/>
      </c>
      <c r="AZ1974" s="46">
        <f>IF(ISNUMBER(VLOOKUP($B1974,Stats!$A$2:$AA$19,2,FALSE))=FALSE,"",IF(ISNUMBER(W1974),(W1974-VLOOKUP($B1974,Stats!$A$2:$AA$19,2,FALSE))/VLOOKUP($B1974,Stats!$A$2:$AA$19,16,FALSE),""))</f>
        <v>-1.0510819772131246</v>
      </c>
      <c r="BA1974" s="46">
        <f>IF(ISNUMBER(VLOOKUP($B1974,Stats!$A$2:$AA$19,2,FALSE))=FALSE,"",IF(ISNUMBER(X1974),(X1974-VLOOKUP($B1974,Stats!$A$2:$AA$19,3,FALSE))/VLOOKUP($B1974,Stats!$A$2:$AA$19,17,FALSE),""))</f>
        <v>-0.84220341465677562</v>
      </c>
      <c r="BB1974" s="46"/>
      <c r="BC1974" s="46"/>
      <c r="BD1974" s="44">
        <f t="shared" si="403"/>
        <v>-0.9466426959349501</v>
      </c>
      <c r="BE1974" s="46">
        <f>IF(ISNUMBER(VLOOKUP($B1974,Stats!$A$2:$AA$19,2,FALSE))=FALSE,"",IF(ISNUMBER(Y1974),(Y1974-VLOOKUP($B1974,Stats!$A$2:$AA$19,5,FALSE))/VLOOKUP($B1974,Stats!$A$2:$AA$19,19,FALSE),""))</f>
        <v>0.72009416739068222</v>
      </c>
      <c r="BF1974" s="46"/>
      <c r="BG1974" s="46"/>
      <c r="BH1974" s="46">
        <f>IF(ISNUMBER(VLOOKUP($B1974,Stats!$A$2:$AA$19,2,FALSE))=FALSE,"",IF(ISNUMBER(Z1974),(Z1974-VLOOKUP($B1974,Stats!$A$2:$AA$19,8,FALSE))/VLOOKUP($B1974,Stats!$A$2:$AA$19,22,FALSE),""))</f>
        <v>-0.58823842946080296</v>
      </c>
      <c r="BI1974" s="46" t="str">
        <f>IF(ISNUMBER(VLOOKUP($B1974,Stats!$A$2:$AA$19,2,FALSE))=FALSE,"",IF(ISNUMBER(#REF!),(#REF!-VLOOKUP($B1974,Stats!$A$2:$AA$19,9,FALSE))/VLOOKUP($B1974,Stats!$A$2:$AA$19,23,FALSE),""))</f>
        <v/>
      </c>
      <c r="BJ1974" s="46" t="str">
        <f>IF(ISNUMBER(VLOOKUP($B1974,Stats!$A$2:$AA$19,2,FALSE))=FALSE,"",IF(ISNUMBER(#REF!),(#REF!-VLOOKUP($B1974,Stats!$A$2:$AA$19,10,FALSE))/VLOOKUP($B1974,Stats!$A$2:$AA$19,24,FALSE),""))</f>
        <v/>
      </c>
      <c r="BK1974" s="44">
        <f t="shared" si="408"/>
        <v>-0.68053744601171839</v>
      </c>
      <c r="BL1974" s="46" t="str">
        <f>IF(ISNUMBER(VLOOKUP($B1974,Stats!$A$2:$AA$19,2,FALSE))=FALSE,"",IF(ISNUMBER(#REF!),(#REF!-VLOOKUP($B1974,Stats!$A$2:$AA$19,11,FALSE))/VLOOKUP($B1974,Stats!$A$2:$AA$19,25,FALSE),""))</f>
        <v/>
      </c>
      <c r="BM1974" s="46" t="str">
        <f>IF(ISNUMBER(VLOOKUP($B1974,Stats!$A$2:$AA$19,2,FALSE))=FALSE,"",IF(ISNUMBER(AA1974),(AA1974-VLOOKUP($B1974,Stats!$A$2:$AA$19,12,FALSE))/VLOOKUP($B1974,Stats!$A$2:$AA$19,26,FALSE),""))</f>
        <v/>
      </c>
      <c r="BN1974" s="46" t="str">
        <f>IF(ISNUMBER(VLOOKUP($B1974,Stats!$A$2:$AA$19,2,FALSE))=FALSE,"",IF(ISNUMBER(#REF!),(#REF!-VLOOKUP($B1974,Stats!$A$2:$AA$19,13,FALSE))/VLOOKUP($B1974,Stats!$A$2:$AA$19,27,FALSE),""))</f>
        <v/>
      </c>
      <c r="BO1974" s="46" t="str">
        <f>IF(ISNUMBER(VLOOKUP($B1974,Stats!$A$2:$AA$19,2,FALSE))=FALSE,"",IF(ISNUMBER(#REF!),(#REF!-VLOOKUP($B1974,Stats!$A$2:$AA$19,14,FALSE))/VLOOKUP($B1974,Stats!$A$2:$AB$19,28,FALSE),""))</f>
        <v/>
      </c>
      <c r="BP1974" s="46"/>
      <c r="BQ1974" s="46">
        <f>IF(ISNUMBER(VLOOKUP($B1974,Stats!$A$2:$AA$19,2,FALSE))=FALSE,"",IF(ISNUMBER(BM1974),BM1974,(VLOOKUP($B1974,Stats!$A$2:$AT$19,46,FALSE)-VLOOKUP($B1974,Stats!$A$2:$AA$19,12,FALSE))/VLOOKUP($B1974,Stats!$A$2:$AA$19,26,FALSE)))</f>
        <v>-0.44163421963286131</v>
      </c>
      <c r="BR1974" s="51">
        <f t="shared" si="409"/>
        <v>-0.44163421963286131</v>
      </c>
      <c r="BS1974" s="32" t="str">
        <f t="shared" si="404"/>
        <v>20759_201501</v>
      </c>
      <c r="BT1974" s="53">
        <f t="shared" si="405"/>
        <v>-0.68597785072059336</v>
      </c>
    </row>
    <row r="1975" spans="1:72" x14ac:dyDescent="0.15">
      <c r="A1975" s="16">
        <v>20759</v>
      </c>
      <c r="B1975" s="17">
        <v>201502</v>
      </c>
      <c r="C1975" s="3">
        <v>0</v>
      </c>
      <c r="D1975" s="23">
        <v>8.2327330298832324E-2</v>
      </c>
      <c r="E1975" s="18">
        <v>1.5975073504458495E-2</v>
      </c>
      <c r="F1975" s="24">
        <v>6</v>
      </c>
      <c r="G1975" s="24">
        <v>4</v>
      </c>
      <c r="H1975" s="20">
        <v>1.8744965674027243E-2</v>
      </c>
      <c r="I1975" s="20">
        <v>-7.9759967634454032E-3</v>
      </c>
      <c r="J1975" s="24">
        <v>3</v>
      </c>
      <c r="K1975" s="24">
        <v>2</v>
      </c>
      <c r="L1975" s="20">
        <v>3.4480506758962859E-2</v>
      </c>
      <c r="M1975" s="20">
        <v>-1.5933133080841211E-2</v>
      </c>
      <c r="N1975" s="19">
        <v>1.6554</v>
      </c>
      <c r="O1975" s="19">
        <v>1.0761229929142559</v>
      </c>
      <c r="P1975" s="25">
        <v>42026</v>
      </c>
      <c r="Q1975" s="20">
        <v>-2.0347136449327285E-2</v>
      </c>
      <c r="R1975" s="25">
        <v>42018</v>
      </c>
      <c r="S1975" s="25">
        <f>IF(ISNUMBER(R1975),VLOOKUP(B1975,Index!$B$3:$AB$18,27,FALSE),"")</f>
        <v>42023</v>
      </c>
      <c r="T1975" s="25">
        <f>IF(ISNUMBER($R1975),VLOOKUP($B1975,Index!$B$21:$AB$36,27,FALSE),"")</f>
        <v>42023</v>
      </c>
      <c r="U1975" s="25">
        <f>IF(ISNUMBER($R1975),VLOOKUP($B1975,Index!$B$39:$AB$54,27,FALSE),"")</f>
        <v>42027</v>
      </c>
      <c r="W1975" s="18">
        <v>2.4698199089649697</v>
      </c>
      <c r="X1975" s="19">
        <v>0.6</v>
      </c>
      <c r="Y1975" s="18">
        <v>0.30310570837618128</v>
      </c>
      <c r="Z1975" s="19">
        <f t="shared" si="406"/>
        <v>5</v>
      </c>
      <c r="AA1975" s="21">
        <v>4.0461384089039329</v>
      </c>
      <c r="AB1975" s="3">
        <v>0</v>
      </c>
      <c r="AC1975" s="18">
        <v>6.1000103827197316</v>
      </c>
      <c r="AD1975" s="19">
        <v>0.36</v>
      </c>
      <c r="AE1975" s="18">
        <v>9.1873070450226649E-2</v>
      </c>
      <c r="AF1975" s="19">
        <f t="shared" si="407"/>
        <v>25</v>
      </c>
      <c r="AG1975" s="21">
        <v>16.371236024007651</v>
      </c>
      <c r="AH1975" s="3">
        <v>0</v>
      </c>
      <c r="AK1975" t="str">
        <f t="shared" si="414"/>
        <v/>
      </c>
      <c r="AL1975" t="str">
        <f t="shared" si="414"/>
        <v/>
      </c>
      <c r="AM1975" t="str">
        <f t="shared" si="414"/>
        <v/>
      </c>
      <c r="AN1975" t="str">
        <f t="shared" si="414"/>
        <v/>
      </c>
      <c r="AO1975" t="str">
        <f t="shared" si="414"/>
        <v/>
      </c>
      <c r="AP1975" t="str">
        <f t="shared" si="414"/>
        <v/>
      </c>
      <c r="AQ1975" t="str">
        <f t="shared" si="414"/>
        <v/>
      </c>
      <c r="AR1975" t="str">
        <f t="shared" si="414"/>
        <v/>
      </c>
      <c r="AS1975">
        <f t="shared" si="414"/>
        <v>4.0461384089039329</v>
      </c>
      <c r="AT1975" t="str">
        <f t="shared" si="414"/>
        <v/>
      </c>
      <c r="AU1975" t="str">
        <f t="shared" si="414"/>
        <v/>
      </c>
      <c r="AV1975" t="str">
        <f t="shared" si="414"/>
        <v/>
      </c>
      <c r="AW1975" t="str">
        <f t="shared" si="414"/>
        <v/>
      </c>
      <c r="AX1975" t="str">
        <f t="shared" si="414"/>
        <v/>
      </c>
      <c r="AZ1975" s="46">
        <f>IF(ISNUMBER(VLOOKUP($B1975,Stats!$A$2:$AA$19,2,FALSE))=FALSE,"",IF(ISNUMBER(W1975),(W1975-VLOOKUP($B1975,Stats!$A$2:$AA$19,2,FALSE))/VLOOKUP($B1975,Stats!$A$2:$AA$19,16,FALSE),""))</f>
        <v>2.5164591526165294</v>
      </c>
      <c r="BA1975" s="46">
        <f>IF(ISNUMBER(VLOOKUP($B1975,Stats!$A$2:$AA$19,2,FALSE))=FALSE,"",IF(ISNUMBER(X1975),(X1975-VLOOKUP($B1975,Stats!$A$2:$AA$19,3,FALSE))/VLOOKUP($B1975,Stats!$A$2:$AA$19,17,FALSE),""))</f>
        <v>-0.52813738425366874</v>
      </c>
      <c r="BB1975" s="46"/>
      <c r="BC1975" s="46"/>
      <c r="BD1975" s="44">
        <f t="shared" si="403"/>
        <v>0.99416088418143034</v>
      </c>
      <c r="BE1975" s="46">
        <f>IF(ISNUMBER(VLOOKUP($B1975,Stats!$A$2:$AA$19,2,FALSE))=FALSE,"",IF(ISNUMBER(Y1975),(Y1975-VLOOKUP($B1975,Stats!$A$2:$AA$19,5,FALSE))/VLOOKUP($B1975,Stats!$A$2:$AA$19,19,FALSE),""))</f>
        <v>8.0945054254999982E-3</v>
      </c>
      <c r="BF1975" s="46"/>
      <c r="BG1975" s="46"/>
      <c r="BH1975" s="46">
        <f>IF(ISNUMBER(VLOOKUP($B1975,Stats!$A$2:$AA$19,2,FALSE))=FALSE,"",IF(ISNUMBER(Z1975),(Z1975-VLOOKUP($B1975,Stats!$A$2:$AA$19,8,FALSE))/VLOOKUP($B1975,Stats!$A$2:$AA$19,22,FALSE),""))</f>
        <v>2.6511380697328537</v>
      </c>
      <c r="BI1975" s="46" t="str">
        <f>IF(ISNUMBER(VLOOKUP($B1975,Stats!$A$2:$AA$19,2,FALSE))=FALSE,"",IF(ISNUMBER(#REF!),(#REF!-VLOOKUP($B1975,Stats!$A$2:$AA$19,9,FALSE))/VLOOKUP($B1975,Stats!$A$2:$AA$19,23,FALSE),""))</f>
        <v/>
      </c>
      <c r="BJ1975" s="46" t="str">
        <f>IF(ISNUMBER(VLOOKUP($B1975,Stats!$A$2:$AA$19,2,FALSE))=FALSE,"",IF(ISNUMBER(#REF!),(#REF!-VLOOKUP($B1975,Stats!$A$2:$AA$19,10,FALSE))/VLOOKUP($B1975,Stats!$A$2:$AA$19,24,FALSE),""))</f>
        <v/>
      </c>
      <c r="BK1975" s="44">
        <f t="shared" si="408"/>
        <v>0.78967526712200609</v>
      </c>
      <c r="BL1975" s="46" t="str">
        <f>IF(ISNUMBER(VLOOKUP($B1975,Stats!$A$2:$AA$19,2,FALSE))=FALSE,"",IF(ISNUMBER(#REF!),(#REF!-VLOOKUP($B1975,Stats!$A$2:$AA$19,11,FALSE))/VLOOKUP($B1975,Stats!$A$2:$AA$19,25,FALSE),""))</f>
        <v/>
      </c>
      <c r="BM1975" s="46">
        <f>IF(ISNUMBER(VLOOKUP($B1975,Stats!$A$2:$AA$19,2,FALSE))=FALSE,"",IF(ISNUMBER(AA1975),(AA1975-VLOOKUP($B1975,Stats!$A$2:$AA$19,12,FALSE))/VLOOKUP($B1975,Stats!$A$2:$AA$19,26,FALSE),""))</f>
        <v>0.21317069450060364</v>
      </c>
      <c r="BN1975" s="46" t="str">
        <f>IF(ISNUMBER(VLOOKUP($B1975,Stats!$A$2:$AA$19,2,FALSE))=FALSE,"",IF(ISNUMBER(#REF!),(#REF!-VLOOKUP($B1975,Stats!$A$2:$AA$19,13,FALSE))/VLOOKUP($B1975,Stats!$A$2:$AA$19,27,FALSE),""))</f>
        <v/>
      </c>
      <c r="BO1975" s="46" t="str">
        <f>IF(ISNUMBER(VLOOKUP($B1975,Stats!$A$2:$AA$19,2,FALSE))=FALSE,"",IF(ISNUMBER(#REF!),(#REF!-VLOOKUP($B1975,Stats!$A$2:$AA$19,14,FALSE))/VLOOKUP($B1975,Stats!$A$2:$AB$19,28,FALSE),""))</f>
        <v/>
      </c>
      <c r="BP1975" s="46"/>
      <c r="BQ1975" s="46">
        <f>IF(ISNUMBER(VLOOKUP($B1975,Stats!$A$2:$AA$19,2,FALSE))=FALSE,"",IF(ISNUMBER(BM1975),BM1975,(VLOOKUP($B1975,Stats!$A$2:$AT$19,46,FALSE)-VLOOKUP($B1975,Stats!$A$2:$AA$19,12,FALSE))/VLOOKUP($B1975,Stats!$A$2:$AA$19,26,FALSE)))</f>
        <v>0.21317069450060364</v>
      </c>
      <c r="BR1975" s="51">
        <f t="shared" si="409"/>
        <v>0.21317069450060364</v>
      </c>
      <c r="BS1975" s="32" t="str">
        <f t="shared" si="404"/>
        <v>20759_201502</v>
      </c>
      <c r="BT1975" s="53">
        <f t="shared" si="405"/>
        <v>0.71527147600961039</v>
      </c>
    </row>
    <row r="1976" spans="1:72" x14ac:dyDescent="0.15">
      <c r="A1976" s="16">
        <v>20759</v>
      </c>
      <c r="B1976" s="17">
        <v>201503</v>
      </c>
      <c r="C1976" s="3">
        <v>0</v>
      </c>
      <c r="D1976" s="23">
        <v>-3.5289815322728124E-2</v>
      </c>
      <c r="E1976" s="18">
        <v>1.6506752036012602E-2</v>
      </c>
      <c r="F1976" s="24">
        <v>5</v>
      </c>
      <c r="G1976" s="24">
        <v>5</v>
      </c>
      <c r="H1976" s="20">
        <v>8.397841274575369E-3</v>
      </c>
      <c r="I1976" s="20">
        <v>-1.5321928342598889E-2</v>
      </c>
      <c r="J1976" s="24">
        <v>2</v>
      </c>
      <c r="K1976" s="24">
        <v>2</v>
      </c>
      <c r="L1976" s="20">
        <v>1.6851851851851674E-2</v>
      </c>
      <c r="M1976" s="20">
        <v>-3.9737911787902758E-2</v>
      </c>
      <c r="N1976" s="19">
        <v>1.6543000000000001</v>
      </c>
      <c r="O1976" s="19">
        <v>1.0053479185657856</v>
      </c>
      <c r="P1976" s="25">
        <v>42031</v>
      </c>
      <c r="Q1976" s="20">
        <v>-4.32206975760141E-2</v>
      </c>
      <c r="R1976" s="25">
        <v>42041</v>
      </c>
      <c r="S1976" s="25">
        <f>IF(ISNUMBER(R1976),VLOOKUP(B1976,Index!$B$3:$AB$18,27,FALSE),"")</f>
        <v>42041</v>
      </c>
      <c r="T1976" s="25">
        <f>IF(ISNUMBER($R1976),VLOOKUP($B1976,Index!$B$21:$AB$36,27,FALSE),"")</f>
        <v>42041</v>
      </c>
      <c r="U1976" s="25">
        <f>IF(ISNUMBER($R1976),VLOOKUP($B1976,Index!$B$39:$AB$54,27,FALSE),"")</f>
        <v>42034</v>
      </c>
      <c r="W1976" s="18">
        <v>-1.0586944596818437</v>
      </c>
      <c r="X1976" s="19">
        <v>0.5</v>
      </c>
      <c r="Y1976" s="18">
        <v>0.31319359923252937</v>
      </c>
      <c r="Z1976" s="19">
        <f t="shared" si="406"/>
        <v>0</v>
      </c>
      <c r="AA1976" s="21" t="s">
        <v>25</v>
      </c>
      <c r="AB1976" s="3">
        <v>0</v>
      </c>
      <c r="AC1976" s="18">
        <v>1.120833958961031</v>
      </c>
      <c r="AD1976" s="19">
        <v>0.25</v>
      </c>
      <c r="AE1976" s="18">
        <v>9.809023060022623E-2</v>
      </c>
      <c r="AF1976" s="19">
        <f t="shared" si="407"/>
        <v>0</v>
      </c>
      <c r="AG1976" s="21" t="s">
        <v>25</v>
      </c>
      <c r="AH1976" s="3">
        <v>0</v>
      </c>
      <c r="AK1976" t="str">
        <f t="shared" si="414"/>
        <v/>
      </c>
      <c r="AL1976" t="str">
        <f t="shared" si="414"/>
        <v/>
      </c>
      <c r="AM1976" t="str">
        <f t="shared" si="414"/>
        <v/>
      </c>
      <c r="AN1976" t="str">
        <f t="shared" si="414"/>
        <v/>
      </c>
      <c r="AO1976" t="str">
        <f t="shared" si="414"/>
        <v/>
      </c>
      <c r="AP1976" t="str">
        <f t="shared" si="414"/>
        <v/>
      </c>
      <c r="AQ1976" t="str">
        <f t="shared" si="414"/>
        <v/>
      </c>
      <c r="AR1976" t="str">
        <f t="shared" si="414"/>
        <v/>
      </c>
      <c r="AS1976" t="str">
        <f t="shared" si="414"/>
        <v/>
      </c>
      <c r="AT1976" t="str">
        <f t="shared" si="414"/>
        <v/>
      </c>
      <c r="AU1976" t="str">
        <f t="shared" si="414"/>
        <v/>
      </c>
      <c r="AV1976" t="str">
        <f t="shared" si="414"/>
        <v/>
      </c>
      <c r="AW1976" t="str">
        <f t="shared" si="414"/>
        <v/>
      </c>
      <c r="AX1976" t="str">
        <f t="shared" si="414"/>
        <v/>
      </c>
      <c r="AZ1976" s="46">
        <f>IF(ISNUMBER(VLOOKUP($B1976,Stats!$A$2:$AA$19,2,FALSE))=FALSE,"",IF(ISNUMBER(W1976),(W1976-VLOOKUP($B1976,Stats!$A$2:$AA$19,2,FALSE))/VLOOKUP($B1976,Stats!$A$2:$AA$19,16,FALSE),""))</f>
        <v>-0.39299562748342337</v>
      </c>
      <c r="BA1976" s="46">
        <f>IF(ISNUMBER(VLOOKUP($B1976,Stats!$A$2:$AA$19,2,FALSE))=FALSE,"",IF(ISNUMBER(X1976),(X1976-VLOOKUP($B1976,Stats!$A$2:$AA$19,3,FALSE))/VLOOKUP($B1976,Stats!$A$2:$AA$19,17,FALSE),""))</f>
        <v>0.74711640998777773</v>
      </c>
      <c r="BB1976" s="46"/>
      <c r="BC1976" s="46"/>
      <c r="BD1976" s="44">
        <f t="shared" si="403"/>
        <v>0.17706039125217718</v>
      </c>
      <c r="BE1976" s="46">
        <f>IF(ISNUMBER(VLOOKUP($B1976,Stats!$A$2:$AA$19,2,FALSE))=FALSE,"",IF(ISNUMBER(Y1976),(Y1976-VLOOKUP($B1976,Stats!$A$2:$AA$19,5,FALSE))/VLOOKUP($B1976,Stats!$A$2:$AA$19,19,FALSE),""))</f>
        <v>1.5935430561967328</v>
      </c>
      <c r="BF1976" s="46"/>
      <c r="BG1976" s="46"/>
      <c r="BH1976" s="46">
        <f>IF(ISNUMBER(VLOOKUP($B1976,Stats!$A$2:$AA$19,2,FALSE))=FALSE,"",IF(ISNUMBER(Z1976),(Z1976-VLOOKUP($B1976,Stats!$A$2:$AA$19,8,FALSE))/VLOOKUP($B1976,Stats!$A$2:$AA$19,22,FALSE),""))</f>
        <v>-0.64412337137479436</v>
      </c>
      <c r="BI1976" s="46" t="str">
        <f>IF(ISNUMBER(VLOOKUP($B1976,Stats!$A$2:$AA$19,2,FALSE))=FALSE,"",IF(ISNUMBER(#REF!),(#REF!-VLOOKUP($B1976,Stats!$A$2:$AA$19,9,FALSE))/VLOOKUP($B1976,Stats!$A$2:$AA$19,23,FALSE),""))</f>
        <v/>
      </c>
      <c r="BJ1976" s="46" t="str">
        <f>IF(ISNUMBER(VLOOKUP($B1976,Stats!$A$2:$AA$19,2,FALSE))=FALSE,"",IF(ISNUMBER(#REF!),(#REF!-VLOOKUP($B1976,Stats!$A$2:$AA$19,10,FALSE))/VLOOKUP($B1976,Stats!$A$2:$AA$19,24,FALSE),""))</f>
        <v/>
      </c>
      <c r="BK1976" s="44">
        <f t="shared" si="408"/>
        <v>-1.3087171507501512</v>
      </c>
      <c r="BL1976" s="46" t="str">
        <f>IF(ISNUMBER(VLOOKUP($B1976,Stats!$A$2:$AA$19,2,FALSE))=FALSE,"",IF(ISNUMBER(#REF!),(#REF!-VLOOKUP($B1976,Stats!$A$2:$AA$19,11,FALSE))/VLOOKUP($B1976,Stats!$A$2:$AA$19,25,FALSE),""))</f>
        <v/>
      </c>
      <c r="BM1976" s="46" t="str">
        <f>IF(ISNUMBER(VLOOKUP($B1976,Stats!$A$2:$AA$19,2,FALSE))=FALSE,"",IF(ISNUMBER(AA1976),(AA1976-VLOOKUP($B1976,Stats!$A$2:$AA$19,12,FALSE))/VLOOKUP($B1976,Stats!$A$2:$AA$19,26,FALSE),""))</f>
        <v/>
      </c>
      <c r="BN1976" s="46" t="str">
        <f>IF(ISNUMBER(VLOOKUP($B1976,Stats!$A$2:$AA$19,2,FALSE))=FALSE,"",IF(ISNUMBER(#REF!),(#REF!-VLOOKUP($B1976,Stats!$A$2:$AA$19,13,FALSE))/VLOOKUP($B1976,Stats!$A$2:$AA$19,27,FALSE),""))</f>
        <v/>
      </c>
      <c r="BO1976" s="46" t="str">
        <f>IF(ISNUMBER(VLOOKUP($B1976,Stats!$A$2:$AA$19,2,FALSE))=FALSE,"",IF(ISNUMBER(#REF!),(#REF!-VLOOKUP($B1976,Stats!$A$2:$AA$19,14,FALSE))/VLOOKUP($B1976,Stats!$A$2:$AB$19,28,FALSE),""))</f>
        <v/>
      </c>
      <c r="BP1976" s="46"/>
      <c r="BQ1976" s="46">
        <f>IF(ISNUMBER(VLOOKUP($B1976,Stats!$A$2:$AA$19,2,FALSE))=FALSE,"",IF(ISNUMBER(BM1976),BM1976,(VLOOKUP($B1976,Stats!$A$2:$AT$19,46,FALSE)-VLOOKUP($B1976,Stats!$A$2:$AA$19,12,FALSE))/VLOOKUP($B1976,Stats!$A$2:$AA$19,26,FALSE)))</f>
        <v>-0.53964354662323732</v>
      </c>
      <c r="BR1976" s="51">
        <f t="shared" si="409"/>
        <v>-0.53964354662323732</v>
      </c>
      <c r="BS1976" s="32" t="str">
        <f t="shared" si="404"/>
        <v>20759_201503</v>
      </c>
      <c r="BT1976" s="53">
        <f t="shared" si="405"/>
        <v>-0.85774692152430265</v>
      </c>
    </row>
    <row r="1977" spans="1:72" x14ac:dyDescent="0.15">
      <c r="A1977" s="16">
        <v>20759</v>
      </c>
      <c r="B1977" s="17">
        <v>201504</v>
      </c>
      <c r="C1977" s="3">
        <v>0</v>
      </c>
      <c r="D1977" s="23">
        <v>0.22397017942886022</v>
      </c>
      <c r="E1977" s="18">
        <v>2.6025025483639205E-2</v>
      </c>
      <c r="F1977" s="24">
        <v>6</v>
      </c>
      <c r="G1977" s="24">
        <v>1</v>
      </c>
      <c r="H1977" s="20">
        <v>3.5334703184808171E-2</v>
      </c>
      <c r="I1977" s="20">
        <v>-4.9911549153399681E-3</v>
      </c>
      <c r="J1977" s="24">
        <v>6</v>
      </c>
      <c r="K1977" s="24">
        <v>1</v>
      </c>
      <c r="L1977" s="20">
        <v>6.8093621149648342E-2</v>
      </c>
      <c r="M1977" s="20">
        <v>-4.9911549153399681E-3</v>
      </c>
      <c r="N1977" s="19">
        <v>1.9373</v>
      </c>
      <c r="O1977" s="19">
        <v>1.2301098482443331</v>
      </c>
      <c r="P1977" s="25">
        <v>42052</v>
      </c>
      <c r="Q1977" s="20">
        <v>0</v>
      </c>
      <c r="R1977" s="25">
        <v>42044</v>
      </c>
      <c r="S1977" s="25">
        <f>IF(ISNUMBER(R1977),VLOOKUP(B1977,Index!$B$3:$AB$18,27,FALSE),"")</f>
        <v>42044</v>
      </c>
      <c r="T1977" s="25">
        <f>IF(ISNUMBER($R1977),VLOOKUP($B1977,Index!$B$21:$AB$36,27,FALSE),"")</f>
        <v>42044</v>
      </c>
      <c r="U1977" s="25">
        <f>IF(ISNUMBER($R1977),VLOOKUP($B1977,Index!$B$39:$AB$54,27,FALSE),"")</f>
        <v>42052</v>
      </c>
      <c r="W1977" s="18">
        <v>8.9588071771544087</v>
      </c>
      <c r="X1977" s="19">
        <v>0.8571428571428571</v>
      </c>
      <c r="Y1977" s="18">
        <v>0.49379014015335021</v>
      </c>
      <c r="Z1977" s="19">
        <f t="shared" si="406"/>
        <v>0</v>
      </c>
      <c r="AA1977" s="21" t="s">
        <v>25</v>
      </c>
      <c r="AB1977" s="3">
        <v>0</v>
      </c>
      <c r="AC1977" s="18">
        <v>80.260226037433341</v>
      </c>
      <c r="AD1977" s="19">
        <v>0.73469387755102034</v>
      </c>
      <c r="AE1977" s="18">
        <v>0.24382870251266525</v>
      </c>
      <c r="AF1977" s="19">
        <f t="shared" si="407"/>
        <v>0</v>
      </c>
      <c r="AG1977" s="21" t="s">
        <v>25</v>
      </c>
      <c r="AH1977" s="3">
        <v>0</v>
      </c>
      <c r="AK1977" t="str">
        <f t="shared" si="414"/>
        <v/>
      </c>
      <c r="AL1977" t="str">
        <f t="shared" si="414"/>
        <v/>
      </c>
      <c r="AM1977" t="str">
        <f t="shared" si="414"/>
        <v/>
      </c>
      <c r="AN1977" t="str">
        <f t="shared" si="414"/>
        <v/>
      </c>
      <c r="AO1977" t="str">
        <f t="shared" si="414"/>
        <v/>
      </c>
      <c r="AP1977" t="str">
        <f t="shared" si="414"/>
        <v/>
      </c>
      <c r="AQ1977" t="str">
        <f t="shared" si="414"/>
        <v/>
      </c>
      <c r="AR1977" t="str">
        <f t="shared" si="414"/>
        <v/>
      </c>
      <c r="AS1977" t="str">
        <f t="shared" si="414"/>
        <v/>
      </c>
      <c r="AT1977" t="str">
        <f t="shared" si="414"/>
        <v/>
      </c>
      <c r="AU1977" t="str">
        <f t="shared" si="414"/>
        <v/>
      </c>
      <c r="AV1977" t="str">
        <f t="shared" si="414"/>
        <v/>
      </c>
      <c r="AW1977" t="str">
        <f t="shared" si="414"/>
        <v/>
      </c>
      <c r="AX1977" t="str">
        <f t="shared" si="414"/>
        <v/>
      </c>
      <c r="AZ1977" s="46">
        <f>IF(ISNUMBER(VLOOKUP($B1977,Stats!$A$2:$AA$19,2,FALSE))=FALSE,"",IF(ISNUMBER(W1977),(W1977-VLOOKUP($B1977,Stats!$A$2:$AA$19,2,FALSE))/VLOOKUP($B1977,Stats!$A$2:$AA$19,16,FALSE),""))</f>
        <v>4.6731043059950688</v>
      </c>
      <c r="BA1977" s="46">
        <f>IF(ISNUMBER(VLOOKUP($B1977,Stats!$A$2:$AA$19,2,FALSE))=FALSE,"",IF(ISNUMBER(X1977),(X1977-VLOOKUP($B1977,Stats!$A$2:$AA$19,3,FALSE))/VLOOKUP($B1977,Stats!$A$2:$AA$19,17,FALSE),""))</f>
        <v>-2.8916520771255196E-2</v>
      </c>
      <c r="BB1977" s="46"/>
      <c r="BC1977" s="46"/>
      <c r="BD1977" s="44">
        <f t="shared" si="403"/>
        <v>1.4855417396143724</v>
      </c>
      <c r="BE1977" s="46">
        <f>IF(ISNUMBER(VLOOKUP($B1977,Stats!$A$2:$AA$19,2,FALSE))=FALSE,"",IF(ISNUMBER(Y1977),(Y1977-VLOOKUP($B1977,Stats!$A$2:$AA$19,5,FALSE))/VLOOKUP($B1977,Stats!$A$2:$AA$19,19,FALSE),""))</f>
        <v>3.5059480911364878</v>
      </c>
      <c r="BF1977" s="46"/>
      <c r="BG1977" s="46"/>
      <c r="BH1977" s="46">
        <f>IF(ISNUMBER(VLOOKUP($B1977,Stats!$A$2:$AA$19,2,FALSE))=FALSE,"",IF(ISNUMBER(Z1977),(Z1977-VLOOKUP($B1977,Stats!$A$2:$AA$19,8,FALSE))/VLOOKUP($B1977,Stats!$A$2:$AA$19,22,FALSE),""))</f>
        <v>-0.5145844845400992</v>
      </c>
      <c r="BI1977" s="46" t="str">
        <f>IF(ISNUMBER(VLOOKUP($B1977,Stats!$A$2:$AA$19,2,FALSE))=FALSE,"",IF(ISNUMBER(#REF!),(#REF!-VLOOKUP($B1977,Stats!$A$2:$AA$19,9,FALSE))/VLOOKUP($B1977,Stats!$A$2:$AA$19,23,FALSE),""))</f>
        <v/>
      </c>
      <c r="BJ1977" s="46" t="str">
        <f>IF(ISNUMBER(VLOOKUP($B1977,Stats!$A$2:$AA$19,2,FALSE))=FALSE,"",IF(ISNUMBER(#REF!),(#REF!-VLOOKUP($B1977,Stats!$A$2:$AA$19,10,FALSE))/VLOOKUP($B1977,Stats!$A$2:$AA$19,24,FALSE),""))</f>
        <v/>
      </c>
      <c r="BK1977" s="44">
        <f t="shared" si="408"/>
        <v>-2.2543753453620292</v>
      </c>
      <c r="BL1977" s="46" t="str">
        <f>IF(ISNUMBER(VLOOKUP($B1977,Stats!$A$2:$AA$19,2,FALSE))=FALSE,"",IF(ISNUMBER(#REF!),(#REF!-VLOOKUP($B1977,Stats!$A$2:$AA$19,11,FALSE))/VLOOKUP($B1977,Stats!$A$2:$AA$19,25,FALSE),""))</f>
        <v/>
      </c>
      <c r="BM1977" s="46" t="str">
        <f>IF(ISNUMBER(VLOOKUP($B1977,Stats!$A$2:$AA$19,2,FALSE))=FALSE,"",IF(ISNUMBER(AA1977),(AA1977-VLOOKUP($B1977,Stats!$A$2:$AA$19,12,FALSE))/VLOOKUP($B1977,Stats!$A$2:$AA$19,26,FALSE),""))</f>
        <v/>
      </c>
      <c r="BN1977" s="46" t="str">
        <f>IF(ISNUMBER(VLOOKUP($B1977,Stats!$A$2:$AA$19,2,FALSE))=FALSE,"",IF(ISNUMBER(#REF!),(#REF!-VLOOKUP($B1977,Stats!$A$2:$AA$19,13,FALSE))/VLOOKUP($B1977,Stats!$A$2:$AA$19,27,FALSE),""))</f>
        <v/>
      </c>
      <c r="BO1977" s="46" t="str">
        <f>IF(ISNUMBER(VLOOKUP($B1977,Stats!$A$2:$AA$19,2,FALSE))=FALSE,"",IF(ISNUMBER(#REF!),(#REF!-VLOOKUP($B1977,Stats!$A$2:$AA$19,14,FALSE))/VLOOKUP($B1977,Stats!$A$2:$AB$19,28,FALSE),""))</f>
        <v/>
      </c>
      <c r="BP1977" s="46"/>
      <c r="BQ1977" s="46">
        <f>IF(ISNUMBER(VLOOKUP($B1977,Stats!$A$2:$AA$19,2,FALSE))=FALSE,"",IF(ISNUMBER(BM1977),BM1977,(VLOOKUP($B1977,Stats!$A$2:$AT$19,46,FALSE)-VLOOKUP($B1977,Stats!$A$2:$AA$19,12,FALSE))/VLOOKUP($B1977,Stats!$A$2:$AA$19,26,FALSE)))</f>
        <v>-0.64096278450557098</v>
      </c>
      <c r="BR1977" s="51">
        <f t="shared" si="409"/>
        <v>-0.64096278450557098</v>
      </c>
      <c r="BS1977" s="32" t="str">
        <f t="shared" si="404"/>
        <v>20759_201504</v>
      </c>
      <c r="BT1977" s="53">
        <f t="shared" si="405"/>
        <v>-1.1837094161954573</v>
      </c>
    </row>
    <row r="1978" spans="1:72" x14ac:dyDescent="0.15">
      <c r="A1978" s="16">
        <v>20759</v>
      </c>
      <c r="B1978" s="17">
        <v>201505</v>
      </c>
      <c r="C1978" s="3">
        <v>0</v>
      </c>
      <c r="D1978" s="23">
        <v>0.14355030196665441</v>
      </c>
      <c r="E1978" s="18">
        <v>3.6019881917956638E-2</v>
      </c>
      <c r="F1978" s="24">
        <v>5</v>
      </c>
      <c r="G1978" s="24">
        <v>3</v>
      </c>
      <c r="H1978" s="20">
        <v>3.4662832432085545E-2</v>
      </c>
      <c r="I1978" s="20">
        <v>-1.1228071186154579E-2</v>
      </c>
      <c r="J1978" s="24">
        <v>4</v>
      </c>
      <c r="K1978" s="24">
        <v>2</v>
      </c>
      <c r="L1978" s="20">
        <v>8.9880454567816015E-2</v>
      </c>
      <c r="M1978" s="20">
        <v>-1.8398686497971828E-2</v>
      </c>
      <c r="N1978" s="19">
        <v>2.2153999999999998</v>
      </c>
      <c r="O1978" s="19">
        <v>1.1529534218058808</v>
      </c>
      <c r="P1978" s="25">
        <v>42069</v>
      </c>
      <c r="Q1978" s="20">
        <v>-1.8398686497971828E-2</v>
      </c>
      <c r="R1978" s="25">
        <v>42068</v>
      </c>
      <c r="S1978" s="25">
        <f>IF(ISNUMBER(R1978),VLOOKUP(B1978,Index!$B$3:$AB$18,27,FALSE),"")</f>
        <v>42069</v>
      </c>
      <c r="T1978" s="25">
        <f>IF(ISNUMBER($R1978),VLOOKUP($B1978,Index!$B$21:$AB$36,27,FALSE),"")</f>
        <v>42069</v>
      </c>
      <c r="U1978" s="25">
        <f>IF(ISNUMBER($R1978),VLOOKUP($B1978,Index!$B$39:$AB$54,27,FALSE),"")</f>
        <v>42069</v>
      </c>
      <c r="W1978" s="18">
        <v>5.1678108707995589</v>
      </c>
      <c r="X1978" s="19">
        <v>0.625</v>
      </c>
      <c r="Y1978" s="18">
        <v>0.68342920746634339</v>
      </c>
      <c r="Z1978" s="19">
        <f t="shared" si="406"/>
        <v>1</v>
      </c>
      <c r="AA1978" s="21">
        <v>7.8022038139776244</v>
      </c>
      <c r="AB1978" s="3">
        <v>0</v>
      </c>
      <c r="AC1978" s="18">
        <v>26.706269196354096</v>
      </c>
      <c r="AD1978" s="19">
        <v>0.390625</v>
      </c>
      <c r="AE1978" s="18">
        <v>0.46707548161807422</v>
      </c>
      <c r="AF1978" s="19">
        <f t="shared" si="407"/>
        <v>1</v>
      </c>
      <c r="AG1978" s="21">
        <v>60.874384354846988</v>
      </c>
      <c r="AH1978" s="3">
        <v>0</v>
      </c>
      <c r="AK1978" t="str">
        <f t="shared" si="414"/>
        <v/>
      </c>
      <c r="AL1978" t="str">
        <f t="shared" si="414"/>
        <v/>
      </c>
      <c r="AM1978" t="str">
        <f t="shared" si="414"/>
        <v/>
      </c>
      <c r="AN1978" t="str">
        <f t="shared" si="414"/>
        <v/>
      </c>
      <c r="AO1978" t="str">
        <f t="shared" si="414"/>
        <v/>
      </c>
      <c r="AP1978" t="str">
        <f t="shared" si="414"/>
        <v/>
      </c>
      <c r="AQ1978" t="str">
        <f t="shared" si="414"/>
        <v/>
      </c>
      <c r="AR1978" t="str">
        <f t="shared" si="414"/>
        <v/>
      </c>
      <c r="AS1978" t="str">
        <f t="shared" si="414"/>
        <v/>
      </c>
      <c r="AT1978" t="str">
        <f t="shared" si="414"/>
        <v/>
      </c>
      <c r="AU1978" t="str">
        <f t="shared" si="414"/>
        <v/>
      </c>
      <c r="AV1978">
        <f t="shared" si="414"/>
        <v>7.8022038139776244</v>
      </c>
      <c r="AW1978" t="str">
        <f t="shared" si="414"/>
        <v/>
      </c>
      <c r="AX1978" t="str">
        <f t="shared" si="414"/>
        <v/>
      </c>
      <c r="AZ1978" s="46">
        <f>IF(ISNUMBER(VLOOKUP($B1978,Stats!$A$2:$AA$19,2,FALSE))=FALSE,"",IF(ISNUMBER(W1978),(W1978-VLOOKUP($B1978,Stats!$A$2:$AA$19,2,FALSE))/VLOOKUP($B1978,Stats!$A$2:$AA$19,16,FALSE),""))</f>
        <v>5.2258531938112034</v>
      </c>
      <c r="BA1978" s="46">
        <f>IF(ISNUMBER(VLOOKUP($B1978,Stats!$A$2:$AA$19,2,FALSE))=FALSE,"",IF(ISNUMBER(X1978),(X1978-VLOOKUP($B1978,Stats!$A$2:$AA$19,3,FALSE))/VLOOKUP($B1978,Stats!$A$2:$AA$19,17,FALSE),""))</f>
        <v>0.35311991189560649</v>
      </c>
      <c r="BB1978" s="46"/>
      <c r="BC1978" s="46"/>
      <c r="BD1978" s="44">
        <f t="shared" si="403"/>
        <v>1.6765599559478033</v>
      </c>
      <c r="BE1978" s="46">
        <f>IF(ISNUMBER(VLOOKUP($B1978,Stats!$A$2:$AA$19,2,FALSE))=FALSE,"",IF(ISNUMBER(Y1978),(Y1978-VLOOKUP($B1978,Stats!$A$2:$AA$19,5,FALSE))/VLOOKUP($B1978,Stats!$A$2:$AA$19,19,FALSE),""))</f>
        <v>4.5078934281161178</v>
      </c>
      <c r="BF1978" s="46"/>
      <c r="BG1978" s="46"/>
      <c r="BH1978" s="46">
        <f>IF(ISNUMBER(VLOOKUP($B1978,Stats!$A$2:$AA$19,2,FALSE))=FALSE,"",IF(ISNUMBER(Z1978),(Z1978-VLOOKUP($B1978,Stats!$A$2:$AA$19,8,FALSE))/VLOOKUP($B1978,Stats!$A$2:$AA$19,22,FALSE),""))</f>
        <v>-0.17907426474004937</v>
      </c>
      <c r="BI1978" s="46" t="str">
        <f>IF(ISNUMBER(VLOOKUP($B1978,Stats!$A$2:$AA$19,2,FALSE))=FALSE,"",IF(ISNUMBER(#REF!),(#REF!-VLOOKUP($B1978,Stats!$A$2:$AA$19,9,FALSE))/VLOOKUP($B1978,Stats!$A$2:$AA$19,23,FALSE),""))</f>
        <v/>
      </c>
      <c r="BJ1978" s="46" t="str">
        <f>IF(ISNUMBER(VLOOKUP($B1978,Stats!$A$2:$AA$19,2,FALSE))=FALSE,"",IF(ISNUMBER(#REF!),(#REF!-VLOOKUP($B1978,Stats!$A$2:$AA$19,10,FALSE))/VLOOKUP($B1978,Stats!$A$2:$AA$19,24,FALSE),""))</f>
        <v/>
      </c>
      <c r="BK1978" s="44">
        <f t="shared" si="408"/>
        <v>-2.1537222794220146</v>
      </c>
      <c r="BL1978" s="46" t="str">
        <f>IF(ISNUMBER(VLOOKUP($B1978,Stats!$A$2:$AA$19,2,FALSE))=FALSE,"",IF(ISNUMBER(#REF!),(#REF!-VLOOKUP($B1978,Stats!$A$2:$AA$19,11,FALSE))/VLOOKUP($B1978,Stats!$A$2:$AA$19,25,FALSE),""))</f>
        <v/>
      </c>
      <c r="BM1978" s="46">
        <f>IF(ISNUMBER(VLOOKUP($B1978,Stats!$A$2:$AA$19,2,FALSE))=FALSE,"",IF(ISNUMBER(AA1978),(AA1978-VLOOKUP($B1978,Stats!$A$2:$AA$19,12,FALSE))/VLOOKUP($B1978,Stats!$A$2:$AA$19,26,FALSE),""))</f>
        <v>0.11112235802049157</v>
      </c>
      <c r="BN1978" s="46" t="str">
        <f>IF(ISNUMBER(VLOOKUP($B1978,Stats!$A$2:$AA$19,2,FALSE))=FALSE,"",IF(ISNUMBER(#REF!),(#REF!-VLOOKUP($B1978,Stats!$A$2:$AA$19,13,FALSE))/VLOOKUP($B1978,Stats!$A$2:$AA$19,27,FALSE),""))</f>
        <v/>
      </c>
      <c r="BO1978" s="46" t="str">
        <f>IF(ISNUMBER(VLOOKUP($B1978,Stats!$A$2:$AA$19,2,FALSE))=FALSE,"",IF(ISNUMBER(#REF!),(#REF!-VLOOKUP($B1978,Stats!$A$2:$AA$19,14,FALSE))/VLOOKUP($B1978,Stats!$A$2:$AB$19,28,FALSE),""))</f>
        <v/>
      </c>
      <c r="BP1978" s="46"/>
      <c r="BQ1978" s="46">
        <f>IF(ISNUMBER(VLOOKUP($B1978,Stats!$A$2:$AA$19,2,FALSE))=FALSE,"",IF(ISNUMBER(BM1978),BM1978,(VLOOKUP($B1978,Stats!$A$2:$AT$19,46,FALSE)-VLOOKUP($B1978,Stats!$A$2:$AA$19,12,FALSE))/VLOOKUP($B1978,Stats!$A$2:$AA$19,26,FALSE)))</f>
        <v>0.11112235802049157</v>
      </c>
      <c r="BR1978" s="51">
        <f t="shared" si="409"/>
        <v>0.11112235802049157</v>
      </c>
      <c r="BS1978" s="32" t="str">
        <f t="shared" si="404"/>
        <v>20759_201505</v>
      </c>
      <c r="BT1978" s="53">
        <f t="shared" si="405"/>
        <v>-0.9346969048595497</v>
      </c>
    </row>
    <row r="1979" spans="1:72" x14ac:dyDescent="0.15">
      <c r="A1979" s="16">
        <v>20759</v>
      </c>
      <c r="B1979" s="17">
        <v>201506</v>
      </c>
      <c r="C1979" s="3">
        <v>0</v>
      </c>
      <c r="D1979" s="23">
        <v>3.6878216123499286E-2</v>
      </c>
      <c r="E1979" s="18">
        <v>2.4628920208017796E-2</v>
      </c>
      <c r="F1979" s="24">
        <v>7</v>
      </c>
      <c r="G1979" s="24">
        <v>3</v>
      </c>
      <c r="H1979" s="20">
        <v>1.6826655740293215E-2</v>
      </c>
      <c r="I1979" s="20">
        <v>-2.6257789272521759E-2</v>
      </c>
      <c r="J1979" s="24">
        <v>4</v>
      </c>
      <c r="K1979" s="24">
        <v>2</v>
      </c>
      <c r="L1979" s="20">
        <v>3.9036880643277483E-2</v>
      </c>
      <c r="M1979" s="20">
        <v>-3.7862196765498735E-2</v>
      </c>
      <c r="N1979" s="19">
        <v>2.3744000000000001</v>
      </c>
      <c r="O1979" s="19">
        <v>1.06661875028076</v>
      </c>
      <c r="P1979" s="25">
        <v>42081</v>
      </c>
      <c r="Q1979" s="20">
        <v>-4.0553393860787046E-2</v>
      </c>
      <c r="R1979" s="25">
        <v>42075</v>
      </c>
      <c r="S1979" s="25">
        <f>IF(ISNUMBER(R1979),VLOOKUP(B1979,Index!$B$3:$AB$18,27,FALSE),"")</f>
        <v>42073</v>
      </c>
      <c r="T1979" s="25">
        <f>IF(ISNUMBER($R1979),VLOOKUP($B1979,Index!$B$21:$AB$36,27,FALSE),"")</f>
        <v>42075</v>
      </c>
      <c r="U1979" s="25">
        <f>IF(ISNUMBER($R1979),VLOOKUP($B1979,Index!$B$39:$AB$54,27,FALSE),"")</f>
        <v>42075</v>
      </c>
      <c r="W1979" s="18">
        <v>1.1063464837049786</v>
      </c>
      <c r="X1979" s="19">
        <v>0.7</v>
      </c>
      <c r="Y1979" s="18">
        <v>0.46730090500730537</v>
      </c>
      <c r="Z1979" s="19">
        <f t="shared" si="406"/>
        <v>2</v>
      </c>
      <c r="AA1979" s="21">
        <v>0.90937434854641208</v>
      </c>
      <c r="AB1979" s="3">
        <v>0</v>
      </c>
      <c r="AC1979" s="18">
        <v>1.2240025420063705</v>
      </c>
      <c r="AD1979" s="19">
        <v>0.48999999999999994</v>
      </c>
      <c r="AE1979" s="18">
        <v>0.21837013582064663</v>
      </c>
      <c r="AF1979" s="19">
        <f t="shared" si="407"/>
        <v>4</v>
      </c>
      <c r="AG1979" s="21">
        <v>0.82696170579421135</v>
      </c>
      <c r="AH1979" s="3">
        <v>0</v>
      </c>
      <c r="AK1979" t="str">
        <f t="shared" si="414"/>
        <v/>
      </c>
      <c r="AL1979" t="str">
        <f t="shared" si="414"/>
        <v/>
      </c>
      <c r="AM1979" t="str">
        <f t="shared" si="414"/>
        <v/>
      </c>
      <c r="AN1979" t="str">
        <f t="shared" si="414"/>
        <v/>
      </c>
      <c r="AO1979" t="str">
        <f t="shared" si="414"/>
        <v/>
      </c>
      <c r="AP1979" t="str">
        <f t="shared" si="414"/>
        <v/>
      </c>
      <c r="AQ1979" t="str">
        <f t="shared" si="414"/>
        <v/>
      </c>
      <c r="AR1979" t="str">
        <f t="shared" si="414"/>
        <v/>
      </c>
      <c r="AS1979" t="str">
        <f t="shared" si="414"/>
        <v/>
      </c>
      <c r="AT1979" t="str">
        <f t="shared" si="414"/>
        <v/>
      </c>
      <c r="AU1979" t="str">
        <f t="shared" si="414"/>
        <v/>
      </c>
      <c r="AV1979" t="str">
        <f t="shared" si="414"/>
        <v/>
      </c>
      <c r="AW1979">
        <f t="shared" si="414"/>
        <v>0.90937434854641208</v>
      </c>
      <c r="AX1979" t="str">
        <f t="shared" si="414"/>
        <v/>
      </c>
      <c r="AZ1979" s="46">
        <f>IF(ISNUMBER(VLOOKUP($B1979,Stats!$A$2:$AA$19,2,FALSE))=FALSE,"",IF(ISNUMBER(W1979),(W1979-VLOOKUP($B1979,Stats!$A$2:$AA$19,2,FALSE))/VLOOKUP($B1979,Stats!$A$2:$AA$19,16,FALSE),""))</f>
        <v>-0.66268115679570971</v>
      </c>
      <c r="BA1979" s="46">
        <f>IF(ISNUMBER(VLOOKUP($B1979,Stats!$A$2:$AA$19,2,FALSE))=FALSE,"",IF(ISNUMBER(X1979),(X1979-VLOOKUP($B1979,Stats!$A$2:$AA$19,3,FALSE))/VLOOKUP($B1979,Stats!$A$2:$AA$19,17,FALSE),""))</f>
        <v>-0.84610617467844285</v>
      </c>
      <c r="BB1979" s="46"/>
      <c r="BC1979" s="46"/>
      <c r="BD1979" s="44">
        <f t="shared" si="403"/>
        <v>-0.75439366573707622</v>
      </c>
      <c r="BE1979" s="46">
        <f>IF(ISNUMBER(VLOOKUP($B1979,Stats!$A$2:$AA$19,2,FALSE))=FALSE,"",IF(ISNUMBER(Y1979),(Y1979-VLOOKUP($B1979,Stats!$A$2:$AA$19,5,FALSE))/VLOOKUP($B1979,Stats!$A$2:$AA$19,19,FALSE),""))</f>
        <v>3.4239163250046483</v>
      </c>
      <c r="BF1979" s="46"/>
      <c r="BG1979" s="46"/>
      <c r="BH1979" s="46">
        <f>IF(ISNUMBER(VLOOKUP($B1979,Stats!$A$2:$AA$19,2,FALSE))=FALSE,"",IF(ISNUMBER(Z1979),(Z1979-VLOOKUP($B1979,Stats!$A$2:$AA$19,8,FALSE))/VLOOKUP($B1979,Stats!$A$2:$AA$19,22,FALSE),""))</f>
        <v>-0.44132796508511463</v>
      </c>
      <c r="BI1979" s="46" t="str">
        <f>IF(ISNUMBER(VLOOKUP($B1979,Stats!$A$2:$AA$19,2,FALSE))=FALSE,"",IF(ISNUMBER(#REF!),(#REF!-VLOOKUP($B1979,Stats!$A$2:$AA$19,9,FALSE))/VLOOKUP($B1979,Stats!$A$2:$AA$19,23,FALSE),""))</f>
        <v/>
      </c>
      <c r="BJ1979" s="46" t="str">
        <f>IF(ISNUMBER(VLOOKUP($B1979,Stats!$A$2:$AA$19,2,FALSE))=FALSE,"",IF(ISNUMBER(#REF!),(#REF!-VLOOKUP($B1979,Stats!$A$2:$AA$19,10,FALSE))/VLOOKUP($B1979,Stats!$A$2:$AA$19,24,FALSE),""))</f>
        <v/>
      </c>
      <c r="BK1979" s="44">
        <f t="shared" si="408"/>
        <v>-2.2323983895255339</v>
      </c>
      <c r="BL1979" s="46" t="str">
        <f>IF(ISNUMBER(VLOOKUP($B1979,Stats!$A$2:$AA$19,2,FALSE))=FALSE,"",IF(ISNUMBER(#REF!),(#REF!-VLOOKUP($B1979,Stats!$A$2:$AA$19,11,FALSE))/VLOOKUP($B1979,Stats!$A$2:$AA$19,25,FALSE),""))</f>
        <v/>
      </c>
      <c r="BM1979" s="46">
        <f>IF(ISNUMBER(VLOOKUP($B1979,Stats!$A$2:$AA$19,2,FALSE))=FALSE,"",IF(ISNUMBER(AA1979),(AA1979-VLOOKUP($B1979,Stats!$A$2:$AA$19,12,FALSE))/VLOOKUP($B1979,Stats!$A$2:$AA$19,26,FALSE),""))</f>
        <v>-0.270756856403854</v>
      </c>
      <c r="BN1979" s="46" t="str">
        <f>IF(ISNUMBER(VLOOKUP($B1979,Stats!$A$2:$AA$19,2,FALSE))=FALSE,"",IF(ISNUMBER(#REF!),(#REF!-VLOOKUP($B1979,Stats!$A$2:$AA$19,13,FALSE))/VLOOKUP($B1979,Stats!$A$2:$AA$19,27,FALSE),""))</f>
        <v/>
      </c>
      <c r="BO1979" s="46" t="str">
        <f>IF(ISNUMBER(VLOOKUP($B1979,Stats!$A$2:$AA$19,2,FALSE))=FALSE,"",IF(ISNUMBER(#REF!),(#REF!-VLOOKUP($B1979,Stats!$A$2:$AA$19,14,FALSE))/VLOOKUP($B1979,Stats!$A$2:$AB$19,28,FALSE),""))</f>
        <v/>
      </c>
      <c r="BP1979" s="46"/>
      <c r="BQ1979" s="46">
        <f>IF(ISNUMBER(VLOOKUP($B1979,Stats!$A$2:$AA$19,2,FALSE))=FALSE,"",IF(ISNUMBER(BM1979),BM1979,(VLOOKUP($B1979,Stats!$A$2:$AT$19,46,FALSE)-VLOOKUP($B1979,Stats!$A$2:$AA$19,12,FALSE))/VLOOKUP($B1979,Stats!$A$2:$AA$19,26,FALSE)))</f>
        <v>-0.270756856403854</v>
      </c>
      <c r="BR1979" s="51">
        <f t="shared" si="409"/>
        <v>-0.270756856403854</v>
      </c>
      <c r="BS1979" s="32" t="str">
        <f t="shared" si="404"/>
        <v>20759_201506</v>
      </c>
      <c r="BT1979" s="53">
        <f t="shared" si="405"/>
        <v>-1.5444691381435065</v>
      </c>
    </row>
    <row r="1980" spans="1:72" x14ac:dyDescent="0.15">
      <c r="A1980" s="16">
        <v>20759</v>
      </c>
      <c r="B1980" s="17">
        <v>201507</v>
      </c>
      <c r="C1980" s="3">
        <v>0</v>
      </c>
      <c r="D1980" s="23">
        <v>0.19690043968481996</v>
      </c>
      <c r="E1980" s="18">
        <v>3.9382924057958797E-2</v>
      </c>
      <c r="F1980" s="24">
        <v>4</v>
      </c>
      <c r="G1980" s="24">
        <v>1</v>
      </c>
      <c r="H1980" s="20">
        <v>4.8880799905258399E-2</v>
      </c>
      <c r="I1980" s="20">
        <v>-9.5107716694285971E-3</v>
      </c>
      <c r="J1980" s="24">
        <v>4</v>
      </c>
      <c r="K1980" s="24">
        <v>1</v>
      </c>
      <c r="L1980" s="20">
        <v>7.3679088439236207E-2</v>
      </c>
      <c r="M1980" s="20">
        <v>-9.5107716694285971E-3</v>
      </c>
      <c r="N1980" s="19">
        <v>2.7757999999999998</v>
      </c>
      <c r="O1980" s="19">
        <v>1.1255829041806902</v>
      </c>
      <c r="P1980" s="25">
        <v>42089</v>
      </c>
      <c r="Q1980" s="20">
        <v>-9.5107716694285971E-3</v>
      </c>
      <c r="R1980" s="25">
        <v>42090</v>
      </c>
      <c r="S1980" s="25">
        <f>IF(ISNUMBER(R1980),VLOOKUP(B1980,Index!$B$3:$AB$18,27,FALSE),"")</f>
        <v>42088</v>
      </c>
      <c r="T1980" s="25">
        <f>IF(ISNUMBER($R1980),VLOOKUP($B1980,Index!$B$21:$AB$36,27,FALSE),"")</f>
        <v>42089</v>
      </c>
      <c r="U1980" s="25">
        <f>IF(ISNUMBER($R1980),VLOOKUP($B1980,Index!$B$39:$AB$54,27,FALSE),"")</f>
        <v>42089</v>
      </c>
      <c r="W1980" s="18">
        <v>14.176831657307037</v>
      </c>
      <c r="X1980" s="19">
        <v>0.8</v>
      </c>
      <c r="Y1980" s="18">
        <v>0.74723844564354558</v>
      </c>
      <c r="Z1980" s="19">
        <f t="shared" si="406"/>
        <v>2</v>
      </c>
      <c r="AA1980" s="21">
        <v>20.702887896860808</v>
      </c>
      <c r="AB1980" s="3">
        <v>0</v>
      </c>
      <c r="AC1980" s="18">
        <v>200.98255583962299</v>
      </c>
      <c r="AD1980" s="19">
        <v>0.64000000000000012</v>
      </c>
      <c r="AE1980" s="18">
        <v>0.55836529464778206</v>
      </c>
      <c r="AF1980" s="19">
        <f t="shared" si="407"/>
        <v>4</v>
      </c>
      <c r="AG1980" s="21">
        <v>428.60956726998575</v>
      </c>
      <c r="AH1980" s="3">
        <v>0</v>
      </c>
      <c r="AK1980" t="str">
        <f t="shared" si="414"/>
        <v/>
      </c>
      <c r="AL1980" t="str">
        <f t="shared" si="414"/>
        <v/>
      </c>
      <c r="AM1980" t="str">
        <f t="shared" si="414"/>
        <v/>
      </c>
      <c r="AN1980" t="str">
        <f t="shared" si="414"/>
        <v/>
      </c>
      <c r="AO1980" t="str">
        <f t="shared" si="414"/>
        <v/>
      </c>
      <c r="AP1980" t="str">
        <f t="shared" si="414"/>
        <v/>
      </c>
      <c r="AQ1980" t="str">
        <f t="shared" si="414"/>
        <v/>
      </c>
      <c r="AR1980" t="str">
        <f t="shared" si="414"/>
        <v/>
      </c>
      <c r="AS1980" t="str">
        <f t="shared" si="414"/>
        <v/>
      </c>
      <c r="AT1980" t="str">
        <f t="shared" si="414"/>
        <v/>
      </c>
      <c r="AU1980" t="str">
        <f t="shared" si="414"/>
        <v/>
      </c>
      <c r="AV1980" t="str">
        <f t="shared" si="414"/>
        <v/>
      </c>
      <c r="AW1980" t="str">
        <f t="shared" si="414"/>
        <v/>
      </c>
      <c r="AX1980">
        <f t="shared" si="414"/>
        <v>20.702887896860808</v>
      </c>
      <c r="AZ1980" s="46">
        <f>IF(ISNUMBER(VLOOKUP($B1980,Stats!$A$2:$AA$19,2,FALSE))=FALSE,"",IF(ISNUMBER(W1980),(W1980-VLOOKUP($B1980,Stats!$A$2:$AA$19,2,FALSE))/VLOOKUP($B1980,Stats!$A$2:$AA$19,16,FALSE),""))</f>
        <v>6.5350439981408082</v>
      </c>
      <c r="BA1980" s="46">
        <f>IF(ISNUMBER(VLOOKUP($B1980,Stats!$A$2:$AA$19,2,FALSE))=FALSE,"",IF(ISNUMBER(X1980),(X1980-VLOOKUP($B1980,Stats!$A$2:$AA$19,3,FALSE))/VLOOKUP($B1980,Stats!$A$2:$AA$19,17,FALSE),""))</f>
        <v>0.61985383420575335</v>
      </c>
      <c r="BB1980" s="46"/>
      <c r="BC1980" s="46"/>
      <c r="BD1980" s="44">
        <f t="shared" si="403"/>
        <v>1.8099269171028767</v>
      </c>
      <c r="BE1980" s="46">
        <f>IF(ISNUMBER(VLOOKUP($B1980,Stats!$A$2:$AA$19,2,FALSE))=FALSE,"",IF(ISNUMBER(Y1980),(Y1980-VLOOKUP($B1980,Stats!$A$2:$AA$19,5,FALSE))/VLOOKUP($B1980,Stats!$A$2:$AA$19,19,FALSE),""))</f>
        <v>3.7156303725639517</v>
      </c>
      <c r="BF1980" s="46"/>
      <c r="BG1980" s="46"/>
      <c r="BH1980" s="46">
        <f>IF(ISNUMBER(VLOOKUP($B1980,Stats!$A$2:$AA$19,2,FALSE))=FALSE,"",IF(ISNUMBER(Z1980),(Z1980-VLOOKUP($B1980,Stats!$A$2:$AA$19,8,FALSE))/VLOOKUP($B1980,Stats!$A$2:$AA$19,22,FALSE),""))</f>
        <v>1.4378520910348771</v>
      </c>
      <c r="BI1980" s="46" t="str">
        <f>IF(ISNUMBER(VLOOKUP($B1980,Stats!$A$2:$AA$19,2,FALSE))=FALSE,"",IF(ISNUMBER(#REF!),(#REF!-VLOOKUP($B1980,Stats!$A$2:$AA$19,9,FALSE))/VLOOKUP($B1980,Stats!$A$2:$AA$19,23,FALSE),""))</f>
        <v/>
      </c>
      <c r="BJ1980" s="46" t="str">
        <f>IF(ISNUMBER(VLOOKUP($B1980,Stats!$A$2:$AA$19,2,FALSE))=FALSE,"",IF(ISNUMBER(#REF!),(#REF!-VLOOKUP($B1980,Stats!$A$2:$AA$19,10,FALSE))/VLOOKUP($B1980,Stats!$A$2:$AA$19,24,FALSE),""))</f>
        <v/>
      </c>
      <c r="BK1980" s="44">
        <f t="shared" si="408"/>
        <v>-1.6686443726895366</v>
      </c>
      <c r="BL1980" s="46" t="str">
        <f>IF(ISNUMBER(VLOOKUP($B1980,Stats!$A$2:$AA$19,2,FALSE))=FALSE,"",IF(ISNUMBER(#REF!),(#REF!-VLOOKUP($B1980,Stats!$A$2:$AA$19,11,FALSE))/VLOOKUP($B1980,Stats!$A$2:$AA$19,25,FALSE),""))</f>
        <v/>
      </c>
      <c r="BM1980" s="46">
        <f>IF(ISNUMBER(VLOOKUP($B1980,Stats!$A$2:$AA$19,2,FALSE))=FALSE,"",IF(ISNUMBER(AA1980),(AA1980-VLOOKUP($B1980,Stats!$A$2:$AA$19,12,FALSE))/VLOOKUP($B1980,Stats!$A$2:$AA$19,26,FALSE),""))</f>
        <v>1.6137526890432206</v>
      </c>
      <c r="BN1980" s="46" t="str">
        <f>IF(ISNUMBER(VLOOKUP($B1980,Stats!$A$2:$AA$19,2,FALSE))=FALSE,"",IF(ISNUMBER(#REF!),(#REF!-VLOOKUP($B1980,Stats!$A$2:$AA$19,13,FALSE))/VLOOKUP($B1980,Stats!$A$2:$AA$19,27,FALSE),""))</f>
        <v/>
      </c>
      <c r="BO1980" s="46" t="str">
        <f>IF(ISNUMBER(VLOOKUP($B1980,Stats!$A$2:$AA$19,2,FALSE))=FALSE,"",IF(ISNUMBER(#REF!),(#REF!-VLOOKUP($B1980,Stats!$A$2:$AA$19,14,FALSE))/VLOOKUP($B1980,Stats!$A$2:$AB$19,28,FALSE),""))</f>
        <v/>
      </c>
      <c r="BP1980" s="46"/>
      <c r="BQ1980" s="46">
        <f>IF(ISNUMBER(VLOOKUP($B1980,Stats!$A$2:$AA$19,2,FALSE))=FALSE,"",IF(ISNUMBER(BM1980),BM1980,(VLOOKUP($B1980,Stats!$A$2:$AT$19,46,FALSE)-VLOOKUP($B1980,Stats!$A$2:$AA$19,12,FALSE))/VLOOKUP($B1980,Stats!$A$2:$AA$19,26,FALSE)))</f>
        <v>1.6137526890432206</v>
      </c>
      <c r="BR1980" s="51">
        <f t="shared" si="409"/>
        <v>1.6137526890432206</v>
      </c>
      <c r="BS1980" s="32" t="str">
        <f t="shared" si="404"/>
        <v>20759_201507</v>
      </c>
      <c r="BT1980" s="53">
        <f t="shared" si="405"/>
        <v>-0.31645070238450246</v>
      </c>
    </row>
    <row r="1981" spans="1:72" x14ac:dyDescent="0.15">
      <c r="S1981" t="str">
        <f>IF(ISNUMBER(R1981),VLOOKUP(B1981,Index!$B$3:$AB$18,27,FALSE),"")</f>
        <v/>
      </c>
      <c r="T1981" t="str">
        <f>IF(ISNUMBER($R1981),VLOOKUP($B1981,Index!$B$21:$AB$36,27,FALSE),"")</f>
        <v/>
      </c>
      <c r="U1981" t="str">
        <f>IF(ISNUMBER($R1981),VLOOKUP($B1981,Index!$B$39:$AB$54,27,FALSE),"")</f>
        <v/>
      </c>
      <c r="Z1981" t="str">
        <f t="shared" si="406"/>
        <v/>
      </c>
      <c r="AA1981" t="s">
        <v>25</v>
      </c>
      <c r="AF1981" t="str">
        <f t="shared" si="407"/>
        <v/>
      </c>
      <c r="AG1981" t="s">
        <v>25</v>
      </c>
      <c r="AK1981" t="str">
        <f t="shared" si="414"/>
        <v/>
      </c>
      <c r="AL1981" t="str">
        <f t="shared" si="414"/>
        <v/>
      </c>
      <c r="AM1981" t="str">
        <f t="shared" si="414"/>
        <v/>
      </c>
      <c r="AN1981" t="str">
        <f t="shared" si="414"/>
        <v/>
      </c>
      <c r="AO1981" t="str">
        <f t="shared" si="414"/>
        <v/>
      </c>
      <c r="AP1981" t="str">
        <f t="shared" si="414"/>
        <v/>
      </c>
      <c r="AQ1981" t="str">
        <f t="shared" si="414"/>
        <v/>
      </c>
      <c r="AR1981" t="str">
        <f t="shared" si="414"/>
        <v/>
      </c>
      <c r="AS1981" t="str">
        <f t="shared" si="414"/>
        <v/>
      </c>
      <c r="AT1981" t="str">
        <f t="shared" si="414"/>
        <v/>
      </c>
      <c r="AU1981" t="str">
        <f t="shared" si="414"/>
        <v/>
      </c>
      <c r="AV1981" t="str">
        <f t="shared" si="414"/>
        <v/>
      </c>
      <c r="AW1981" t="str">
        <f t="shared" si="414"/>
        <v/>
      </c>
      <c r="AX1981" t="str">
        <f t="shared" si="414"/>
        <v/>
      </c>
      <c r="AZ1981" s="46" t="str">
        <f>IF(ISNUMBER(VLOOKUP($B1981,Stats!$A$2:$AA$19,2,FALSE))=FALSE,"",IF(ISNUMBER(W1981),(W1981-VLOOKUP($B1981,Stats!$A$2:$AA$19,2,FALSE))/VLOOKUP($B1981,Stats!$A$2:$AA$19,16,FALSE),""))</f>
        <v/>
      </c>
      <c r="BA1981" s="46" t="str">
        <f>IF(ISNUMBER(VLOOKUP($B1981,Stats!$A$2:$AA$19,2,FALSE))=FALSE,"",IF(ISNUMBER(X1981),(X1981-VLOOKUP($B1981,Stats!$A$2:$AA$19,3,FALSE))/VLOOKUP($B1981,Stats!$A$2:$AA$19,17,FALSE),""))</f>
        <v/>
      </c>
      <c r="BB1981" s="46"/>
      <c r="BC1981" s="46"/>
      <c r="BD1981" s="44" t="str">
        <f t="shared" si="403"/>
        <v/>
      </c>
      <c r="BE1981" s="46" t="str">
        <f>IF(ISNUMBER(VLOOKUP($B1981,Stats!$A$2:$AA$19,2,FALSE))=FALSE,"",IF(ISNUMBER(Y1981),(Y1981-VLOOKUP($B1981,Stats!$A$2:$AA$19,5,FALSE))/VLOOKUP($B1981,Stats!$A$2:$AA$19,19,FALSE),""))</f>
        <v/>
      </c>
      <c r="BF1981" s="46"/>
      <c r="BG1981" s="46"/>
      <c r="BH1981" s="46" t="str">
        <f>IF(ISNUMBER(VLOOKUP($B1981,Stats!$A$2:$AA$19,2,FALSE))=FALSE,"",IF(ISNUMBER(Z1981),(Z1981-VLOOKUP($B1981,Stats!$A$2:$AA$19,8,FALSE))/VLOOKUP($B1981,Stats!$A$2:$AA$19,22,FALSE),""))</f>
        <v/>
      </c>
      <c r="BI1981" s="46" t="str">
        <f>IF(ISNUMBER(VLOOKUP($B1981,Stats!$A$2:$AA$19,2,FALSE))=FALSE,"",IF(ISNUMBER(#REF!),(#REF!-VLOOKUP($B1981,Stats!$A$2:$AA$19,9,FALSE))/VLOOKUP($B1981,Stats!$A$2:$AA$19,23,FALSE),""))</f>
        <v/>
      </c>
      <c r="BJ1981" s="46" t="str">
        <f>IF(ISNUMBER(VLOOKUP($B1981,Stats!$A$2:$AA$19,2,FALSE))=FALSE,"",IF(ISNUMBER(#REF!),(#REF!-VLOOKUP($B1981,Stats!$A$2:$AA$19,10,FALSE))/VLOOKUP($B1981,Stats!$A$2:$AA$19,24,FALSE),""))</f>
        <v/>
      </c>
      <c r="BK1981" s="44" t="str">
        <f t="shared" si="408"/>
        <v/>
      </c>
      <c r="BL1981" s="46" t="str">
        <f>IF(ISNUMBER(VLOOKUP($B1981,Stats!$A$2:$AA$19,2,FALSE))=FALSE,"",IF(ISNUMBER(#REF!),(#REF!-VLOOKUP($B1981,Stats!$A$2:$AA$19,11,FALSE))/VLOOKUP($B1981,Stats!$A$2:$AA$19,25,FALSE),""))</f>
        <v/>
      </c>
      <c r="BM1981" s="46" t="str">
        <f>IF(ISNUMBER(VLOOKUP($B1981,Stats!$A$2:$AA$19,2,FALSE))=FALSE,"",IF(ISNUMBER(AA1981),(AA1981-VLOOKUP($B1981,Stats!$A$2:$AA$19,12,FALSE))/VLOOKUP($B1981,Stats!$A$2:$AA$19,26,FALSE),""))</f>
        <v/>
      </c>
      <c r="BN1981" s="46" t="str">
        <f>IF(ISNUMBER(VLOOKUP($B1981,Stats!$A$2:$AA$19,2,FALSE))=FALSE,"",IF(ISNUMBER(#REF!),(#REF!-VLOOKUP($B1981,Stats!$A$2:$AA$19,13,FALSE))/VLOOKUP($B1981,Stats!$A$2:$AA$19,27,FALSE),""))</f>
        <v/>
      </c>
      <c r="BO1981" s="46" t="str">
        <f>IF(ISNUMBER(VLOOKUP($B1981,Stats!$A$2:$AA$19,2,FALSE))=FALSE,"",IF(ISNUMBER(#REF!),(#REF!-VLOOKUP($B1981,Stats!$A$2:$AA$19,14,FALSE))/VLOOKUP($B1981,Stats!$A$2:$AB$19,28,FALSE),""))</f>
        <v/>
      </c>
      <c r="BP1981" s="46"/>
      <c r="BQ1981" s="46" t="str">
        <f>IF(ISNUMBER(VLOOKUP($B1981,Stats!$A$2:$AA$19,2,FALSE))=FALSE,"",IF(ISNUMBER(BM1981),BM1981,(VLOOKUP($B1981,Stats!$A$2:$AT$19,46,FALSE)-VLOOKUP($B1981,Stats!$A$2:$AA$19,12,FALSE))/VLOOKUP($B1981,Stats!$A$2:$AA$19,26,FALSE)))</f>
        <v/>
      </c>
      <c r="BR1981" s="51" t="str">
        <f t="shared" si="409"/>
        <v/>
      </c>
      <c r="BS1981" s="32" t="str">
        <f t="shared" si="404"/>
        <v/>
      </c>
      <c r="BT1981" s="53" t="str">
        <f t="shared" si="405"/>
        <v/>
      </c>
    </row>
    <row r="1982" spans="1:72" ht="40.5" x14ac:dyDescent="0.15">
      <c r="A1982" s="1" t="s">
        <v>54</v>
      </c>
      <c r="B1982" s="1" t="s">
        <v>0</v>
      </c>
      <c r="C1982" s="3"/>
      <c r="D1982" s="4" t="s">
        <v>10</v>
      </c>
      <c r="E1982" s="1" t="s">
        <v>11</v>
      </c>
      <c r="F1982" s="1" t="s">
        <v>12</v>
      </c>
      <c r="G1982" s="1" t="s">
        <v>13</v>
      </c>
      <c r="H1982" s="1" t="s">
        <v>14</v>
      </c>
      <c r="I1982" s="1" t="s">
        <v>15</v>
      </c>
      <c r="J1982" s="1" t="s">
        <v>16</v>
      </c>
      <c r="K1982" s="1" t="s">
        <v>17</v>
      </c>
      <c r="L1982" s="1" t="s">
        <v>18</v>
      </c>
      <c r="M1982" s="1" t="s">
        <v>19</v>
      </c>
      <c r="N1982" s="1" t="s">
        <v>20</v>
      </c>
      <c r="O1982" s="1" t="s">
        <v>21</v>
      </c>
      <c r="P1982" s="1" t="s">
        <v>22</v>
      </c>
      <c r="Q1982" s="1" t="s">
        <v>23</v>
      </c>
      <c r="R1982" s="1" t="s">
        <v>24</v>
      </c>
      <c r="S1982" s="1" t="str">
        <f>IF(ISNUMBER(R1982),VLOOKUP(B1982,Index!$B$3:$AB$18,27,FALSE),"")</f>
        <v/>
      </c>
      <c r="T1982" s="1" t="str">
        <f>IF(ISNUMBER($R1982),VLOOKUP($B1982,Index!$B$21:$AB$36,27,FALSE),"")</f>
        <v/>
      </c>
      <c r="U1982" s="1" t="str">
        <f>IF(ISNUMBER($R1982),VLOOKUP($B1982,Index!$B$39:$AB$54,27,FALSE),"")</f>
        <v/>
      </c>
      <c r="W1982" s="1" t="s">
        <v>1</v>
      </c>
      <c r="X1982" s="1" t="s">
        <v>2</v>
      </c>
      <c r="Y1982" s="1" t="s">
        <v>4</v>
      </c>
      <c r="Z1982" s="1" t="str">
        <f t="shared" si="406"/>
        <v/>
      </c>
      <c r="AA1982" s="1" t="s">
        <v>8</v>
      </c>
      <c r="AB1982" s="3"/>
      <c r="AC1982" s="1" t="s">
        <v>55</v>
      </c>
      <c r="AD1982" s="1" t="s">
        <v>56</v>
      </c>
      <c r="AE1982" s="1" t="s">
        <v>57</v>
      </c>
      <c r="AF1982" s="1" t="str">
        <f t="shared" si="407"/>
        <v/>
      </c>
      <c r="AG1982" s="1" t="s">
        <v>38</v>
      </c>
      <c r="AH1982" s="3"/>
      <c r="AK1982" t="str">
        <f t="shared" si="414"/>
        <v/>
      </c>
      <c r="AL1982" t="str">
        <f t="shared" si="414"/>
        <v/>
      </c>
      <c r="AM1982" t="str">
        <f t="shared" si="414"/>
        <v/>
      </c>
      <c r="AN1982" t="str">
        <f t="shared" si="414"/>
        <v/>
      </c>
      <c r="AO1982" t="str">
        <f t="shared" si="414"/>
        <v/>
      </c>
      <c r="AP1982" t="str">
        <f t="shared" si="414"/>
        <v/>
      </c>
      <c r="AQ1982" t="str">
        <f t="shared" si="414"/>
        <v/>
      </c>
      <c r="AR1982" t="str">
        <f t="shared" si="414"/>
        <v/>
      </c>
      <c r="AS1982" t="str">
        <f t="shared" si="414"/>
        <v/>
      </c>
      <c r="AT1982" t="str">
        <f t="shared" si="414"/>
        <v/>
      </c>
      <c r="AU1982" t="str">
        <f t="shared" si="414"/>
        <v/>
      </c>
      <c r="AV1982" t="str">
        <f t="shared" si="414"/>
        <v/>
      </c>
      <c r="AW1982" t="str">
        <f t="shared" si="414"/>
        <v/>
      </c>
      <c r="AX1982" t="str">
        <f t="shared" si="414"/>
        <v/>
      </c>
      <c r="AZ1982" s="46" t="str">
        <f>IF(ISNUMBER(VLOOKUP($B1982,Stats!$A$2:$AA$19,2,FALSE))=FALSE,"",IF(ISNUMBER(W1982),(W1982-VLOOKUP($B1982,Stats!$A$2:$AA$19,2,FALSE))/VLOOKUP($B1982,Stats!$A$2:$AA$19,16,FALSE),""))</f>
        <v/>
      </c>
      <c r="BA1982" s="46" t="str">
        <f>IF(ISNUMBER(VLOOKUP($B1982,Stats!$A$2:$AA$19,2,FALSE))=FALSE,"",IF(ISNUMBER(X1982),(X1982-VLOOKUP($B1982,Stats!$A$2:$AA$19,3,FALSE))/VLOOKUP($B1982,Stats!$A$2:$AA$19,17,FALSE),""))</f>
        <v/>
      </c>
      <c r="BB1982" s="46"/>
      <c r="BC1982" s="46"/>
      <c r="BD1982" s="44" t="str">
        <f t="shared" si="403"/>
        <v/>
      </c>
      <c r="BE1982" s="46" t="str">
        <f>IF(ISNUMBER(VLOOKUP($B1982,Stats!$A$2:$AA$19,2,FALSE))=FALSE,"",IF(ISNUMBER(Y1982),(Y1982-VLOOKUP($B1982,Stats!$A$2:$AA$19,5,FALSE))/VLOOKUP($B1982,Stats!$A$2:$AA$19,19,FALSE),""))</f>
        <v/>
      </c>
      <c r="BF1982" s="46"/>
      <c r="BG1982" s="46"/>
      <c r="BH1982" s="46" t="str">
        <f>IF(ISNUMBER(VLOOKUP($B1982,Stats!$A$2:$AA$19,2,FALSE))=FALSE,"",IF(ISNUMBER(Z1982),(Z1982-VLOOKUP($B1982,Stats!$A$2:$AA$19,8,FALSE))/VLOOKUP($B1982,Stats!$A$2:$AA$19,22,FALSE),""))</f>
        <v/>
      </c>
      <c r="BI1982" s="46" t="str">
        <f>IF(ISNUMBER(VLOOKUP($B1982,Stats!$A$2:$AA$19,2,FALSE))=FALSE,"",IF(ISNUMBER(#REF!),(#REF!-VLOOKUP($B1982,Stats!$A$2:$AA$19,9,FALSE))/VLOOKUP($B1982,Stats!$A$2:$AA$19,23,FALSE),""))</f>
        <v/>
      </c>
      <c r="BJ1982" s="46" t="str">
        <f>IF(ISNUMBER(VLOOKUP($B1982,Stats!$A$2:$AA$19,2,FALSE))=FALSE,"",IF(ISNUMBER(#REF!),(#REF!-VLOOKUP($B1982,Stats!$A$2:$AA$19,10,FALSE))/VLOOKUP($B1982,Stats!$A$2:$AA$19,24,FALSE),""))</f>
        <v/>
      </c>
      <c r="BK1982" s="44" t="str">
        <f t="shared" si="408"/>
        <v/>
      </c>
      <c r="BL1982" s="46" t="str">
        <f>IF(ISNUMBER(VLOOKUP($B1982,Stats!$A$2:$AA$19,2,FALSE))=FALSE,"",IF(ISNUMBER(#REF!),(#REF!-VLOOKUP($B1982,Stats!$A$2:$AA$19,11,FALSE))/VLOOKUP($B1982,Stats!$A$2:$AA$19,25,FALSE),""))</f>
        <v/>
      </c>
      <c r="BM1982" s="46" t="str">
        <f>IF(ISNUMBER(VLOOKUP($B1982,Stats!$A$2:$AA$19,2,FALSE))=FALSE,"",IF(ISNUMBER(AA1982),(AA1982-VLOOKUP($B1982,Stats!$A$2:$AA$19,12,FALSE))/VLOOKUP($B1982,Stats!$A$2:$AA$19,26,FALSE),""))</f>
        <v/>
      </c>
      <c r="BN1982" s="46" t="str">
        <f>IF(ISNUMBER(VLOOKUP($B1982,Stats!$A$2:$AA$19,2,FALSE))=FALSE,"",IF(ISNUMBER(#REF!),(#REF!-VLOOKUP($B1982,Stats!$A$2:$AA$19,13,FALSE))/VLOOKUP($B1982,Stats!$A$2:$AA$19,27,FALSE),""))</f>
        <v/>
      </c>
      <c r="BO1982" s="46" t="str">
        <f>IF(ISNUMBER(VLOOKUP($B1982,Stats!$A$2:$AA$19,2,FALSE))=FALSE,"",IF(ISNUMBER(#REF!),(#REF!-VLOOKUP($B1982,Stats!$A$2:$AA$19,14,FALSE))/VLOOKUP($B1982,Stats!$A$2:$AB$19,28,FALSE),""))</f>
        <v/>
      </c>
      <c r="BP1982" s="46"/>
      <c r="BQ1982" s="46" t="str">
        <f>IF(ISNUMBER(VLOOKUP($B1982,Stats!$A$2:$AA$19,2,FALSE))=FALSE,"",IF(ISNUMBER(BM1982),BM1982,(VLOOKUP($B1982,Stats!$A$2:$AT$19,46,FALSE)-VLOOKUP($B1982,Stats!$A$2:$AA$19,12,FALSE))/VLOOKUP($B1982,Stats!$A$2:$AA$19,26,FALSE)))</f>
        <v/>
      </c>
      <c r="BR1982" s="51" t="str">
        <f t="shared" si="409"/>
        <v/>
      </c>
      <c r="BS1982" s="32" t="str">
        <f t="shared" si="404"/>
        <v/>
      </c>
      <c r="BT1982" s="53" t="str">
        <f t="shared" si="405"/>
        <v/>
      </c>
    </row>
    <row r="1983" spans="1:72" x14ac:dyDescent="0.15">
      <c r="A1983" s="5">
        <v>21082</v>
      </c>
      <c r="B1983" s="5" t="s">
        <v>58</v>
      </c>
      <c r="C1983" s="3">
        <v>0</v>
      </c>
      <c r="D1983" s="11">
        <v>0.19265143992055633</v>
      </c>
      <c r="E1983" s="6">
        <v>1.5793681020920249E-2</v>
      </c>
      <c r="F1983" s="12">
        <v>72</v>
      </c>
      <c r="G1983" s="12">
        <v>43</v>
      </c>
      <c r="H1983" s="13">
        <v>8.6610739269181482E-3</v>
      </c>
      <c r="I1983" s="13">
        <v>-1.0065998904666244E-2</v>
      </c>
      <c r="J1983" s="12">
        <v>12</v>
      </c>
      <c r="K1983" s="12">
        <v>5</v>
      </c>
      <c r="L1983" s="13">
        <v>4.2950513538748902E-2</v>
      </c>
      <c r="M1983" s="13">
        <v>-9.5967741935483852E-2</v>
      </c>
      <c r="N1983" s="8">
        <v>1.25</v>
      </c>
      <c r="O1983" s="8">
        <v>1.2413108242303874</v>
      </c>
      <c r="P1983" s="14">
        <v>42009</v>
      </c>
      <c r="Q1983" s="13">
        <v>-0.10319999999999985</v>
      </c>
      <c r="R1983" s="14">
        <v>42023</v>
      </c>
      <c r="S1983" s="14">
        <f>IF(ISNUMBER(R1983),VLOOKUP(B1983,Index!$B$3:$AB$18,27,FALSE),"")</f>
        <v>42041</v>
      </c>
      <c r="T1983" s="14">
        <f>IF(ISNUMBER($R1983),VLOOKUP($B1983,Index!$B$21:$AB$36,27,FALSE),"")</f>
        <v>41996</v>
      </c>
      <c r="U1983" s="14">
        <f>IF(ISNUMBER($R1983),VLOOKUP($B1983,Index!$B$39:$AB$54,27,FALSE),"")</f>
        <v>42003</v>
      </c>
      <c r="W1983" s="6">
        <v>0.40558197878011865</v>
      </c>
      <c r="X1983" s="7">
        <v>0.62608695652173918</v>
      </c>
      <c r="Y1983" s="6">
        <v>0.29966402798568853</v>
      </c>
      <c r="Z1983" s="8" t="str">
        <f t="shared" si="406"/>
        <v/>
      </c>
      <c r="AA1983" s="9">
        <v>1.8667775186100448</v>
      </c>
      <c r="AB1983" s="3">
        <v>0</v>
      </c>
      <c r="AC1983" s="6">
        <v>0.16449674151119661</v>
      </c>
      <c r="AD1983" s="7">
        <v>0.39198487712665414</v>
      </c>
      <c r="AE1983" s="6">
        <v>8.9798529668607519E-2</v>
      </c>
      <c r="AF1983" s="8" t="str">
        <f t="shared" si="407"/>
        <v/>
      </c>
      <c r="AG1983" s="9">
        <v>3.4848583039878762</v>
      </c>
      <c r="AH1983" s="3">
        <v>0</v>
      </c>
      <c r="AK1983" t="str">
        <f t="shared" ref="AK1983:AX1992" si="415">IF($B1983=AK$2,$AA1983,"")</f>
        <v/>
      </c>
      <c r="AL1983" t="str">
        <f t="shared" si="415"/>
        <v/>
      </c>
      <c r="AM1983" t="str">
        <f t="shared" si="415"/>
        <v/>
      </c>
      <c r="AN1983" t="str">
        <f t="shared" si="415"/>
        <v/>
      </c>
      <c r="AO1983" t="str">
        <f t="shared" si="415"/>
        <v/>
      </c>
      <c r="AP1983" t="str">
        <f t="shared" si="415"/>
        <v/>
      </c>
      <c r="AQ1983" t="str">
        <f t="shared" si="415"/>
        <v/>
      </c>
      <c r="AR1983" t="str">
        <f t="shared" si="415"/>
        <v/>
      </c>
      <c r="AS1983" t="str">
        <f t="shared" si="415"/>
        <v/>
      </c>
      <c r="AT1983" t="str">
        <f t="shared" si="415"/>
        <v/>
      </c>
      <c r="AU1983" t="str">
        <f t="shared" si="415"/>
        <v/>
      </c>
      <c r="AV1983" t="str">
        <f t="shared" si="415"/>
        <v/>
      </c>
      <c r="AW1983" t="str">
        <f t="shared" si="415"/>
        <v/>
      </c>
      <c r="AX1983" t="str">
        <f t="shared" si="415"/>
        <v/>
      </c>
      <c r="AZ1983" s="46" t="str">
        <f>IF(ISNUMBER(VLOOKUP($B1983,Stats!$A$2:$AA$19,2,FALSE))=FALSE,"",IF(ISNUMBER(W1983),(W1983-VLOOKUP($B1983,Stats!$A$2:$AA$19,2,FALSE))/VLOOKUP($B1983,Stats!$A$2:$AA$19,16,FALSE),""))</f>
        <v/>
      </c>
      <c r="BA1983" s="46" t="str">
        <f>IF(ISNUMBER(VLOOKUP($B1983,Stats!$A$2:$AA$19,2,FALSE))=FALSE,"",IF(ISNUMBER(X1983),(X1983-VLOOKUP($B1983,Stats!$A$2:$AA$19,3,FALSE))/VLOOKUP($B1983,Stats!$A$2:$AA$19,17,FALSE),""))</f>
        <v/>
      </c>
      <c r="BB1983" s="46"/>
      <c r="BC1983" s="46"/>
      <c r="BD1983" s="44" t="str">
        <f t="shared" si="403"/>
        <v/>
      </c>
      <c r="BE1983" s="46" t="str">
        <f>IF(ISNUMBER(VLOOKUP($B1983,Stats!$A$2:$AA$19,2,FALSE))=FALSE,"",IF(ISNUMBER(Y1983),(Y1983-VLOOKUP($B1983,Stats!$A$2:$AA$19,5,FALSE))/VLOOKUP($B1983,Stats!$A$2:$AA$19,19,FALSE),""))</f>
        <v/>
      </c>
      <c r="BF1983" s="46"/>
      <c r="BG1983" s="46"/>
      <c r="BH1983" s="46" t="str">
        <f>IF(ISNUMBER(VLOOKUP($B1983,Stats!$A$2:$AA$19,2,FALSE))=FALSE,"",IF(ISNUMBER(Z1983),(Z1983-VLOOKUP($B1983,Stats!$A$2:$AA$19,8,FALSE))/VLOOKUP($B1983,Stats!$A$2:$AA$19,22,FALSE),""))</f>
        <v/>
      </c>
      <c r="BI1983" s="46" t="str">
        <f>IF(ISNUMBER(VLOOKUP($B1983,Stats!$A$2:$AA$19,2,FALSE))=FALSE,"",IF(ISNUMBER(#REF!),(#REF!-VLOOKUP($B1983,Stats!$A$2:$AA$19,9,FALSE))/VLOOKUP($B1983,Stats!$A$2:$AA$19,23,FALSE),""))</f>
        <v/>
      </c>
      <c r="BJ1983" s="46" t="str">
        <f>IF(ISNUMBER(VLOOKUP($B1983,Stats!$A$2:$AA$19,2,FALSE))=FALSE,"",IF(ISNUMBER(#REF!),(#REF!-VLOOKUP($B1983,Stats!$A$2:$AA$19,10,FALSE))/VLOOKUP($B1983,Stats!$A$2:$AA$19,24,FALSE),""))</f>
        <v/>
      </c>
      <c r="BK1983" s="44" t="str">
        <f t="shared" si="408"/>
        <v/>
      </c>
      <c r="BL1983" s="46" t="str">
        <f>IF(ISNUMBER(VLOOKUP($B1983,Stats!$A$2:$AA$19,2,FALSE))=FALSE,"",IF(ISNUMBER(#REF!),(#REF!-VLOOKUP($B1983,Stats!$A$2:$AA$19,11,FALSE))/VLOOKUP($B1983,Stats!$A$2:$AA$19,25,FALSE),""))</f>
        <v/>
      </c>
      <c r="BM1983" s="46" t="str">
        <f>IF(ISNUMBER(VLOOKUP($B1983,Stats!$A$2:$AA$19,2,FALSE))=FALSE,"",IF(ISNUMBER(AA1983),(AA1983-VLOOKUP($B1983,Stats!$A$2:$AA$19,12,FALSE))/VLOOKUP($B1983,Stats!$A$2:$AA$19,26,FALSE),""))</f>
        <v/>
      </c>
      <c r="BN1983" s="46" t="str">
        <f>IF(ISNUMBER(VLOOKUP($B1983,Stats!$A$2:$AA$19,2,FALSE))=FALSE,"",IF(ISNUMBER(#REF!),(#REF!-VLOOKUP($B1983,Stats!$A$2:$AA$19,13,FALSE))/VLOOKUP($B1983,Stats!$A$2:$AA$19,27,FALSE),""))</f>
        <v/>
      </c>
      <c r="BO1983" s="46" t="str">
        <f>IF(ISNUMBER(VLOOKUP($B1983,Stats!$A$2:$AA$19,2,FALSE))=FALSE,"",IF(ISNUMBER(#REF!),(#REF!-VLOOKUP($B1983,Stats!$A$2:$AA$19,14,FALSE))/VLOOKUP($B1983,Stats!$A$2:$AB$19,28,FALSE),""))</f>
        <v/>
      </c>
      <c r="BP1983" s="46"/>
      <c r="BQ1983" s="46" t="str">
        <f>IF(ISNUMBER(VLOOKUP($B1983,Stats!$A$2:$AA$19,2,FALSE))=FALSE,"",IF(ISNUMBER(BM1983),BM1983,(VLOOKUP($B1983,Stats!$A$2:$AT$19,46,FALSE)-VLOOKUP($B1983,Stats!$A$2:$AA$19,12,FALSE))/VLOOKUP($B1983,Stats!$A$2:$AA$19,26,FALSE)))</f>
        <v/>
      </c>
      <c r="BR1983" s="51" t="str">
        <f t="shared" si="409"/>
        <v/>
      </c>
      <c r="BS1983" s="32" t="str">
        <f t="shared" si="404"/>
        <v/>
      </c>
      <c r="BT1983" s="53" t="str">
        <f t="shared" si="405"/>
        <v/>
      </c>
    </row>
    <row r="1984" spans="1:72" x14ac:dyDescent="0.15">
      <c r="A1984" s="5">
        <v>21082</v>
      </c>
      <c r="B1984" s="5" t="s">
        <v>59</v>
      </c>
      <c r="C1984" s="3">
        <v>0</v>
      </c>
      <c r="D1984" s="11">
        <v>1.3490659525824875E-2</v>
      </c>
      <c r="E1984" s="6">
        <v>1.1553459116310959E-2</v>
      </c>
      <c r="F1984" s="15">
        <v>5.1428571428571432</v>
      </c>
      <c r="G1984" s="15">
        <v>3.0714285714285716</v>
      </c>
      <c r="H1984" s="13">
        <v>9.15191754304512E-3</v>
      </c>
      <c r="I1984" s="13">
        <v>-8.7414677341392348E-3</v>
      </c>
      <c r="J1984" s="12">
        <v>3.7142857142857144</v>
      </c>
      <c r="K1984" s="12">
        <v>2.1428571428571428</v>
      </c>
      <c r="L1984" s="13">
        <v>1.8606152414487424E-2</v>
      </c>
      <c r="M1984" s="13">
        <v>-1.6356464980278023E-2</v>
      </c>
      <c r="N1984" s="8">
        <v>1.1470714285714287</v>
      </c>
      <c r="O1984" s="8">
        <v>1.0249103261537316</v>
      </c>
      <c r="P1984" s="14"/>
      <c r="Q1984" s="13">
        <v>-2.4712080977658629E-2</v>
      </c>
      <c r="R1984" s="14"/>
      <c r="S1984" s="14" t="str">
        <f>IF(ISNUMBER(R1984),VLOOKUP(B1984,Index!$B$3:$AB$18,27,FALSE),"")</f>
        <v/>
      </c>
      <c r="T1984" s="14" t="str">
        <f>IF(ISNUMBER($R1984),VLOOKUP($B1984,Index!$B$21:$AB$36,27,FALSE),"")</f>
        <v/>
      </c>
      <c r="U1984" s="14" t="str">
        <f>IF(ISNUMBER($R1984),VLOOKUP($B1984,Index!$B$39:$AB$54,27,FALSE),"")</f>
        <v/>
      </c>
      <c r="W1984" s="6">
        <v>0.57213647813182378</v>
      </c>
      <c r="X1984" s="8">
        <v>0.63537414965986394</v>
      </c>
      <c r="Y1984" s="6">
        <v>0.21921147396707313</v>
      </c>
      <c r="Z1984" s="8" t="str">
        <f t="shared" si="406"/>
        <v/>
      </c>
      <c r="AA1984" s="9" t="s">
        <v>25</v>
      </c>
      <c r="AB1984" s="3">
        <v>0</v>
      </c>
      <c r="AC1984" s="6">
        <v>0.32734014960908686</v>
      </c>
      <c r="AD1984" s="8">
        <v>0.40370031005599516</v>
      </c>
      <c r="AE1984" s="6">
        <v>4.8053670318816785E-2</v>
      </c>
      <c r="AF1984" s="8" t="str">
        <f t="shared" si="407"/>
        <v/>
      </c>
      <c r="AG1984" s="9" t="s">
        <v>25</v>
      </c>
      <c r="AH1984" s="3">
        <v>0</v>
      </c>
      <c r="AK1984" t="str">
        <f t="shared" si="415"/>
        <v/>
      </c>
      <c r="AL1984" t="str">
        <f t="shared" si="415"/>
        <v/>
      </c>
      <c r="AM1984" t="str">
        <f t="shared" si="415"/>
        <v/>
      </c>
      <c r="AN1984" t="str">
        <f t="shared" si="415"/>
        <v/>
      </c>
      <c r="AO1984" t="str">
        <f t="shared" si="415"/>
        <v/>
      </c>
      <c r="AP1984" t="str">
        <f t="shared" si="415"/>
        <v/>
      </c>
      <c r="AQ1984" t="str">
        <f t="shared" si="415"/>
        <v/>
      </c>
      <c r="AR1984" t="str">
        <f t="shared" si="415"/>
        <v/>
      </c>
      <c r="AS1984" t="str">
        <f t="shared" si="415"/>
        <v/>
      </c>
      <c r="AT1984" t="str">
        <f t="shared" si="415"/>
        <v/>
      </c>
      <c r="AU1984" t="str">
        <f t="shared" si="415"/>
        <v/>
      </c>
      <c r="AV1984" t="str">
        <f t="shared" si="415"/>
        <v/>
      </c>
      <c r="AW1984" t="str">
        <f t="shared" si="415"/>
        <v/>
      </c>
      <c r="AX1984" t="str">
        <f t="shared" si="415"/>
        <v/>
      </c>
      <c r="AZ1984" s="46" t="str">
        <f>IF(ISNUMBER(VLOOKUP($B1984,Stats!$A$2:$AA$19,2,FALSE))=FALSE,"",IF(ISNUMBER(W1984),(W1984-VLOOKUP($B1984,Stats!$A$2:$AA$19,2,FALSE))/VLOOKUP($B1984,Stats!$A$2:$AA$19,16,FALSE),""))</f>
        <v/>
      </c>
      <c r="BA1984" s="46" t="str">
        <f>IF(ISNUMBER(VLOOKUP($B1984,Stats!$A$2:$AA$19,2,FALSE))=FALSE,"",IF(ISNUMBER(X1984),(X1984-VLOOKUP($B1984,Stats!$A$2:$AA$19,3,FALSE))/VLOOKUP($B1984,Stats!$A$2:$AA$19,17,FALSE),""))</f>
        <v/>
      </c>
      <c r="BB1984" s="46"/>
      <c r="BC1984" s="46"/>
      <c r="BD1984" s="44" t="str">
        <f t="shared" si="403"/>
        <v/>
      </c>
      <c r="BE1984" s="46" t="str">
        <f>IF(ISNUMBER(VLOOKUP($B1984,Stats!$A$2:$AA$19,2,FALSE))=FALSE,"",IF(ISNUMBER(Y1984),(Y1984-VLOOKUP($B1984,Stats!$A$2:$AA$19,5,FALSE))/VLOOKUP($B1984,Stats!$A$2:$AA$19,19,FALSE),""))</f>
        <v/>
      </c>
      <c r="BF1984" s="46"/>
      <c r="BG1984" s="46"/>
      <c r="BH1984" s="46" t="str">
        <f>IF(ISNUMBER(VLOOKUP($B1984,Stats!$A$2:$AA$19,2,FALSE))=FALSE,"",IF(ISNUMBER(Z1984),(Z1984-VLOOKUP($B1984,Stats!$A$2:$AA$19,8,FALSE))/VLOOKUP($B1984,Stats!$A$2:$AA$19,22,FALSE),""))</f>
        <v/>
      </c>
      <c r="BI1984" s="46" t="str">
        <f>IF(ISNUMBER(VLOOKUP($B1984,Stats!$A$2:$AA$19,2,FALSE))=FALSE,"",IF(ISNUMBER(#REF!),(#REF!-VLOOKUP($B1984,Stats!$A$2:$AA$19,9,FALSE))/VLOOKUP($B1984,Stats!$A$2:$AA$19,23,FALSE),""))</f>
        <v/>
      </c>
      <c r="BJ1984" s="46" t="str">
        <f>IF(ISNUMBER(VLOOKUP($B1984,Stats!$A$2:$AA$19,2,FALSE))=FALSE,"",IF(ISNUMBER(#REF!),(#REF!-VLOOKUP($B1984,Stats!$A$2:$AA$19,10,FALSE))/VLOOKUP($B1984,Stats!$A$2:$AA$19,24,FALSE),""))</f>
        <v/>
      </c>
      <c r="BK1984" s="44" t="str">
        <f t="shared" si="408"/>
        <v/>
      </c>
      <c r="BL1984" s="46" t="str">
        <f>IF(ISNUMBER(VLOOKUP($B1984,Stats!$A$2:$AA$19,2,FALSE))=FALSE,"",IF(ISNUMBER(#REF!),(#REF!-VLOOKUP($B1984,Stats!$A$2:$AA$19,11,FALSE))/VLOOKUP($B1984,Stats!$A$2:$AA$19,25,FALSE),""))</f>
        <v/>
      </c>
      <c r="BM1984" s="46" t="str">
        <f>IF(ISNUMBER(VLOOKUP($B1984,Stats!$A$2:$AA$19,2,FALSE))=FALSE,"",IF(ISNUMBER(AA1984),(AA1984-VLOOKUP($B1984,Stats!$A$2:$AA$19,12,FALSE))/VLOOKUP($B1984,Stats!$A$2:$AA$19,26,FALSE),""))</f>
        <v/>
      </c>
      <c r="BN1984" s="46" t="str">
        <f>IF(ISNUMBER(VLOOKUP($B1984,Stats!$A$2:$AA$19,2,FALSE))=FALSE,"",IF(ISNUMBER(#REF!),(#REF!-VLOOKUP($B1984,Stats!$A$2:$AA$19,13,FALSE))/VLOOKUP($B1984,Stats!$A$2:$AA$19,27,FALSE),""))</f>
        <v/>
      </c>
      <c r="BO1984" s="46" t="str">
        <f>IF(ISNUMBER(VLOOKUP($B1984,Stats!$A$2:$AA$19,2,FALSE))=FALSE,"",IF(ISNUMBER(#REF!),(#REF!-VLOOKUP($B1984,Stats!$A$2:$AA$19,14,FALSE))/VLOOKUP($B1984,Stats!$A$2:$AB$19,28,FALSE),""))</f>
        <v/>
      </c>
      <c r="BP1984" s="46"/>
      <c r="BQ1984" s="46" t="str">
        <f>IF(ISNUMBER(VLOOKUP($B1984,Stats!$A$2:$AA$19,2,FALSE))=FALSE,"",IF(ISNUMBER(BM1984),BM1984,(VLOOKUP($B1984,Stats!$A$2:$AT$19,46,FALSE)-VLOOKUP($B1984,Stats!$A$2:$AA$19,12,FALSE))/VLOOKUP($B1984,Stats!$A$2:$AA$19,26,FALSE)))</f>
        <v/>
      </c>
      <c r="BR1984" s="51" t="str">
        <f t="shared" si="409"/>
        <v/>
      </c>
      <c r="BS1984" s="32" t="str">
        <f t="shared" si="404"/>
        <v/>
      </c>
      <c r="BT1984" s="53" t="str">
        <f t="shared" si="405"/>
        <v/>
      </c>
    </row>
    <row r="1985" spans="1:72" x14ac:dyDescent="0.15">
      <c r="A1985" s="16">
        <v>21082</v>
      </c>
      <c r="B1985" s="17">
        <v>201421</v>
      </c>
      <c r="C1985" s="3">
        <v>0</v>
      </c>
      <c r="D1985" s="23">
        <v>-1.6881827209533129E-2</v>
      </c>
      <c r="E1985" s="18">
        <v>5.527825304457128E-3</v>
      </c>
      <c r="F1985" s="24">
        <v>3</v>
      </c>
      <c r="G1985" s="24">
        <v>4</v>
      </c>
      <c r="H1985" s="20">
        <v>2.0277153013485241E-3</v>
      </c>
      <c r="I1985" s="20">
        <v>-5.7458351708856992E-3</v>
      </c>
      <c r="J1985" s="24">
        <v>2</v>
      </c>
      <c r="K1985" s="24">
        <v>3</v>
      </c>
      <c r="L1985" s="20">
        <v>4.0567951318457585E-3</v>
      </c>
      <c r="M1985" s="20">
        <v>-1.4014014014014031E-2</v>
      </c>
      <c r="N1985" s="19">
        <v>1.0069999999999999</v>
      </c>
      <c r="O1985" s="19">
        <v>1</v>
      </c>
      <c r="P1985" s="25">
        <v>41920</v>
      </c>
      <c r="Q1985" s="20">
        <v>-2.1847070506454735E-2</v>
      </c>
      <c r="R1985" s="25">
        <v>41925</v>
      </c>
      <c r="S1985" s="25">
        <f>IF(ISNUMBER(R1985),VLOOKUP(B1985,Index!$B$3:$AB$18,27,FALSE),"")</f>
        <v>41929</v>
      </c>
      <c r="T1985" s="25">
        <f>IF(ISNUMBER($R1985),VLOOKUP($B1985,Index!$B$21:$AB$36,27,FALSE),"")</f>
        <v>41929</v>
      </c>
      <c r="U1985" s="25">
        <f>IF(ISNUMBER($R1985),VLOOKUP($B1985,Index!$B$39:$AB$54,27,FALSE),"")</f>
        <v>41929</v>
      </c>
      <c r="W1985" s="18">
        <v>-0.60774577954319264</v>
      </c>
      <c r="X1985" s="19">
        <v>0.42857142857142855</v>
      </c>
      <c r="Y1985" s="18">
        <v>0.10488311081758947</v>
      </c>
      <c r="Z1985" s="19">
        <f t="shared" si="406"/>
        <v>4</v>
      </c>
      <c r="AA1985" s="21" t="s">
        <v>25</v>
      </c>
      <c r="AB1985" s="3">
        <v>0</v>
      </c>
      <c r="AC1985" s="18">
        <v>0.36935493255256291</v>
      </c>
      <c r="AD1985" s="19">
        <v>0.18367346938775508</v>
      </c>
      <c r="AE1985" s="18">
        <v>1.1000466934774753E-2</v>
      </c>
      <c r="AF1985" s="19">
        <f t="shared" si="407"/>
        <v>16</v>
      </c>
      <c r="AG1985" s="21" t="s">
        <v>25</v>
      </c>
      <c r="AH1985" s="3">
        <v>0</v>
      </c>
      <c r="AK1985" t="str">
        <f t="shared" si="415"/>
        <v/>
      </c>
      <c r="AL1985" t="str">
        <f t="shared" si="415"/>
        <v/>
      </c>
      <c r="AM1985" t="str">
        <f t="shared" si="415"/>
        <v/>
      </c>
      <c r="AN1985" t="str">
        <f t="shared" si="415"/>
        <v/>
      </c>
      <c r="AO1985" t="str">
        <f t="shared" si="415"/>
        <v/>
      </c>
      <c r="AP1985" t="str">
        <f t="shared" si="415"/>
        <v/>
      </c>
      <c r="AQ1985" t="str">
        <f t="shared" si="415"/>
        <v/>
      </c>
      <c r="AR1985" t="str">
        <f t="shared" si="415"/>
        <v/>
      </c>
      <c r="AS1985" t="str">
        <f t="shared" si="415"/>
        <v/>
      </c>
      <c r="AT1985" t="str">
        <f t="shared" si="415"/>
        <v/>
      </c>
      <c r="AU1985" t="str">
        <f t="shared" si="415"/>
        <v/>
      </c>
      <c r="AV1985" t="str">
        <f t="shared" si="415"/>
        <v/>
      </c>
      <c r="AW1985" t="str">
        <f t="shared" si="415"/>
        <v/>
      </c>
      <c r="AX1985" t="str">
        <f t="shared" si="415"/>
        <v/>
      </c>
      <c r="AZ1985" s="46">
        <f>IF(ISNUMBER(VLOOKUP($B1985,Stats!$A$2:$AA$19,2,FALSE))=FALSE,"",IF(ISNUMBER(W1985),(W1985-VLOOKUP($B1985,Stats!$A$2:$AA$19,2,FALSE))/VLOOKUP($B1985,Stats!$A$2:$AA$19,16,FALSE),""))</f>
        <v>-0.48167365650794247</v>
      </c>
      <c r="BA1985" s="46">
        <f>IF(ISNUMBER(VLOOKUP($B1985,Stats!$A$2:$AA$19,2,FALSE))=FALSE,"",IF(ISNUMBER(X1985),(X1985-VLOOKUP($B1985,Stats!$A$2:$AA$19,3,FALSE))/VLOOKUP($B1985,Stats!$A$2:$AA$19,17,FALSE),""))</f>
        <v>-0.11858820767400501</v>
      </c>
      <c r="BB1985" s="46"/>
      <c r="BC1985" s="46"/>
      <c r="BD1985" s="44">
        <f t="shared" si="403"/>
        <v>-0.30013093209097375</v>
      </c>
      <c r="BE1985" s="46">
        <f>IF(ISNUMBER(VLOOKUP($B1985,Stats!$A$2:$AA$19,2,FALSE))=FALSE,"",IF(ISNUMBER(Y1985),(Y1985-VLOOKUP($B1985,Stats!$A$2:$AA$19,5,FALSE))/VLOOKUP($B1985,Stats!$A$2:$AA$19,19,FALSE),""))</f>
        <v>0.33528857733834544</v>
      </c>
      <c r="BF1985" s="46"/>
      <c r="BG1985" s="46"/>
      <c r="BH1985" s="46">
        <f>IF(ISNUMBER(VLOOKUP($B1985,Stats!$A$2:$AA$19,2,FALSE))=FALSE,"",IF(ISNUMBER(Z1985),(Z1985-VLOOKUP($B1985,Stats!$A$2:$AA$19,8,FALSE))/VLOOKUP($B1985,Stats!$A$2:$AA$19,22,FALSE),""))</f>
        <v>1.3894611494608444</v>
      </c>
      <c r="BI1985" s="46" t="str">
        <f>IF(ISNUMBER(VLOOKUP($B1985,Stats!$A$2:$AA$19,2,FALSE))=FALSE,"",IF(ISNUMBER(#REF!),(#REF!-VLOOKUP($B1985,Stats!$A$2:$AA$19,9,FALSE))/VLOOKUP($B1985,Stats!$A$2:$AA$19,23,FALSE),""))</f>
        <v/>
      </c>
      <c r="BJ1985" s="46" t="str">
        <f>IF(ISNUMBER(VLOOKUP($B1985,Stats!$A$2:$AA$19,2,FALSE))=FALSE,"",IF(ISNUMBER(#REF!),(#REF!-VLOOKUP($B1985,Stats!$A$2:$AA$19,10,FALSE))/VLOOKUP($B1985,Stats!$A$2:$AA$19,24,FALSE),""))</f>
        <v/>
      </c>
      <c r="BK1985" s="44">
        <f t="shared" si="408"/>
        <v>0.18213634070141155</v>
      </c>
      <c r="BL1985" s="46" t="str">
        <f>IF(ISNUMBER(VLOOKUP($B1985,Stats!$A$2:$AA$19,2,FALSE))=FALSE,"",IF(ISNUMBER(#REF!),(#REF!-VLOOKUP($B1985,Stats!$A$2:$AA$19,11,FALSE))/VLOOKUP($B1985,Stats!$A$2:$AA$19,25,FALSE),""))</f>
        <v/>
      </c>
      <c r="BM1985" s="46" t="str">
        <f>IF(ISNUMBER(VLOOKUP($B1985,Stats!$A$2:$AA$19,2,FALSE))=FALSE,"",IF(ISNUMBER(AA1985),(AA1985-VLOOKUP($B1985,Stats!$A$2:$AA$19,12,FALSE))/VLOOKUP($B1985,Stats!$A$2:$AA$19,26,FALSE),""))</f>
        <v/>
      </c>
      <c r="BN1985" s="46" t="str">
        <f>IF(ISNUMBER(VLOOKUP($B1985,Stats!$A$2:$AA$19,2,FALSE))=FALSE,"",IF(ISNUMBER(#REF!),(#REF!-VLOOKUP($B1985,Stats!$A$2:$AA$19,13,FALSE))/VLOOKUP($B1985,Stats!$A$2:$AA$19,27,FALSE),""))</f>
        <v/>
      </c>
      <c r="BO1985" s="46" t="str">
        <f>IF(ISNUMBER(VLOOKUP($B1985,Stats!$A$2:$AA$19,2,FALSE))=FALSE,"",IF(ISNUMBER(#REF!),(#REF!-VLOOKUP($B1985,Stats!$A$2:$AA$19,14,FALSE))/VLOOKUP($B1985,Stats!$A$2:$AB$19,28,FALSE),""))</f>
        <v/>
      </c>
      <c r="BP1985" s="46"/>
      <c r="BQ1985" s="46">
        <f>IF(ISNUMBER(VLOOKUP($B1985,Stats!$A$2:$AA$19,2,FALSE))=FALSE,"",IF(ISNUMBER(BM1985),BM1985,(VLOOKUP($B1985,Stats!$A$2:$AT$19,46,FALSE)-VLOOKUP($B1985,Stats!$A$2:$AA$19,12,FALSE))/VLOOKUP($B1985,Stats!$A$2:$AA$19,26,FALSE)))</f>
        <v>-0.81319138310867711</v>
      </c>
      <c r="BR1985" s="51">
        <f t="shared" si="409"/>
        <v>-0.81319138310867711</v>
      </c>
      <c r="BS1985" s="32" t="str">
        <f t="shared" si="404"/>
        <v>21082_201421</v>
      </c>
      <c r="BT1985" s="53">
        <f t="shared" si="405"/>
        <v>-0.11338265861908327</v>
      </c>
    </row>
    <row r="1986" spans="1:72" x14ac:dyDescent="0.15">
      <c r="A1986" s="16">
        <v>21082</v>
      </c>
      <c r="B1986" s="17">
        <v>201422</v>
      </c>
      <c r="C1986" s="3">
        <v>0</v>
      </c>
      <c r="D1986" s="23">
        <v>2.0202020202020332E-3</v>
      </c>
      <c r="E1986" s="18">
        <v>1.2442806841525334E-3</v>
      </c>
      <c r="F1986" s="24">
        <v>7</v>
      </c>
      <c r="G1986" s="24">
        <v>3</v>
      </c>
      <c r="H1986" s="20">
        <v>7.2267091764758164E-4</v>
      </c>
      <c r="I1986" s="20">
        <v>-1.0111230349642379E-3</v>
      </c>
      <c r="J1986" s="24">
        <v>4</v>
      </c>
      <c r="K1986" s="24">
        <v>3</v>
      </c>
      <c r="L1986" s="20">
        <v>3.0395136778116338E-3</v>
      </c>
      <c r="M1986" s="20">
        <v>-1.0121457489878916E-3</v>
      </c>
      <c r="N1986" s="19">
        <v>0.99199999999999999</v>
      </c>
      <c r="O1986" s="19">
        <v>1.002020202020202</v>
      </c>
      <c r="P1986" s="25">
        <v>41943</v>
      </c>
      <c r="Q1986" s="20">
        <v>-3.0303030303030498E-3</v>
      </c>
      <c r="R1986" s="25">
        <v>41939</v>
      </c>
      <c r="S1986" s="25">
        <f>IF(ISNUMBER(R1986),VLOOKUP(B1986,Index!$B$3:$AB$18,27,FALSE),"")</f>
        <v>41939</v>
      </c>
      <c r="T1986" s="25">
        <f>IF(ISNUMBER($R1986),VLOOKUP($B1986,Index!$B$21:$AB$36,27,FALSE),"")</f>
        <v>41935</v>
      </c>
      <c r="U1986" s="25">
        <f>IF(ISNUMBER($R1986),VLOOKUP($B1986,Index!$B$39:$AB$54,27,FALSE),"")</f>
        <v>41936</v>
      </c>
      <c r="W1986" s="18">
        <v>6.0606060606060996E-2</v>
      </c>
      <c r="X1986" s="19">
        <v>0.7</v>
      </c>
      <c r="Y1986" s="18">
        <v>2.3608566062847502E-2</v>
      </c>
      <c r="Z1986" s="19">
        <f t="shared" si="406"/>
        <v>0</v>
      </c>
      <c r="AA1986" s="21">
        <v>0.66666666666666663</v>
      </c>
      <c r="AB1986" s="3">
        <v>0</v>
      </c>
      <c r="AC1986" s="18">
        <v>3.6730945821855385E-3</v>
      </c>
      <c r="AD1986" s="19">
        <v>0.48999999999999994</v>
      </c>
      <c r="AE1986" s="18">
        <v>5.5736439154383487E-4</v>
      </c>
      <c r="AF1986" s="19">
        <f t="shared" si="407"/>
        <v>0</v>
      </c>
      <c r="AG1986" s="21">
        <v>0.44444444444444442</v>
      </c>
      <c r="AH1986" s="3">
        <v>0</v>
      </c>
      <c r="AK1986" t="str">
        <f t="shared" si="415"/>
        <v/>
      </c>
      <c r="AL1986">
        <f t="shared" si="415"/>
        <v>0.66666666666666663</v>
      </c>
      <c r="AM1986" t="str">
        <f t="shared" si="415"/>
        <v/>
      </c>
      <c r="AN1986" t="str">
        <f t="shared" si="415"/>
        <v/>
      </c>
      <c r="AO1986" t="str">
        <f t="shared" si="415"/>
        <v/>
      </c>
      <c r="AP1986" t="str">
        <f t="shared" si="415"/>
        <v/>
      </c>
      <c r="AQ1986" t="str">
        <f t="shared" si="415"/>
        <v/>
      </c>
      <c r="AR1986" t="str">
        <f t="shared" si="415"/>
        <v/>
      </c>
      <c r="AS1986" t="str">
        <f t="shared" si="415"/>
        <v/>
      </c>
      <c r="AT1986" t="str">
        <f t="shared" si="415"/>
        <v/>
      </c>
      <c r="AU1986" t="str">
        <f t="shared" si="415"/>
        <v/>
      </c>
      <c r="AV1986" t="str">
        <f t="shared" si="415"/>
        <v/>
      </c>
      <c r="AW1986" t="str">
        <f t="shared" si="415"/>
        <v/>
      </c>
      <c r="AX1986" t="str">
        <f t="shared" si="415"/>
        <v/>
      </c>
      <c r="AZ1986" s="46">
        <f>IF(ISNUMBER(VLOOKUP($B1986,Stats!$A$2:$AA$19,2,FALSE))=FALSE,"",IF(ISNUMBER(W1986),(W1986-VLOOKUP($B1986,Stats!$A$2:$AA$19,2,FALSE))/VLOOKUP($B1986,Stats!$A$2:$AA$19,16,FALSE),""))</f>
        <v>-0.6898603149304734</v>
      </c>
      <c r="BA1986" s="46">
        <f>IF(ISNUMBER(VLOOKUP($B1986,Stats!$A$2:$AA$19,2,FALSE))=FALSE,"",IF(ISNUMBER(X1986),(X1986-VLOOKUP($B1986,Stats!$A$2:$AA$19,3,FALSE))/VLOOKUP($B1986,Stats!$A$2:$AA$19,17,FALSE),""))</f>
        <v>0.48271521432213388</v>
      </c>
      <c r="BB1986" s="46"/>
      <c r="BC1986" s="46"/>
      <c r="BD1986" s="44">
        <f t="shared" si="403"/>
        <v>-0.10357255030416976</v>
      </c>
      <c r="BE1986" s="46">
        <f>IF(ISNUMBER(VLOOKUP($B1986,Stats!$A$2:$AA$19,2,FALSE))=FALSE,"",IF(ISNUMBER(Y1986),(Y1986-VLOOKUP($B1986,Stats!$A$2:$AA$19,5,FALSE))/VLOOKUP($B1986,Stats!$A$2:$AA$19,19,FALSE),""))</f>
        <v>-1.1507759661102255</v>
      </c>
      <c r="BF1986" s="46"/>
      <c r="BG1986" s="46"/>
      <c r="BH1986" s="46">
        <f>IF(ISNUMBER(VLOOKUP($B1986,Stats!$A$2:$AA$19,2,FALSE))=FALSE,"",IF(ISNUMBER(Z1986),(Z1986-VLOOKUP($B1986,Stats!$A$2:$AA$19,8,FALSE))/VLOOKUP($B1986,Stats!$A$2:$AA$19,22,FALSE),""))</f>
        <v>-1.3145151991428841</v>
      </c>
      <c r="BI1986" s="46" t="str">
        <f>IF(ISNUMBER(VLOOKUP($B1986,Stats!$A$2:$AA$19,2,FALSE))=FALSE,"",IF(ISNUMBER(#REF!),(#REF!-VLOOKUP($B1986,Stats!$A$2:$AA$19,9,FALSE))/VLOOKUP($B1986,Stats!$A$2:$AA$19,23,FALSE),""))</f>
        <v/>
      </c>
      <c r="BJ1986" s="46" t="str">
        <f>IF(ISNUMBER(VLOOKUP($B1986,Stats!$A$2:$AA$19,2,FALSE))=FALSE,"",IF(ISNUMBER(#REF!),(#REF!-VLOOKUP($B1986,Stats!$A$2:$AA$19,10,FALSE))/VLOOKUP($B1986,Stats!$A$2:$AA$19,24,FALSE),""))</f>
        <v/>
      </c>
      <c r="BK1986" s="44">
        <f t="shared" si="408"/>
        <v>0.41118861653429256</v>
      </c>
      <c r="BL1986" s="46" t="str">
        <f>IF(ISNUMBER(VLOOKUP($B1986,Stats!$A$2:$AA$19,2,FALSE))=FALSE,"",IF(ISNUMBER(#REF!),(#REF!-VLOOKUP($B1986,Stats!$A$2:$AA$19,11,FALSE))/VLOOKUP($B1986,Stats!$A$2:$AA$19,25,FALSE),""))</f>
        <v/>
      </c>
      <c r="BM1986" s="46">
        <f>IF(ISNUMBER(VLOOKUP($B1986,Stats!$A$2:$AA$19,2,FALSE))=FALSE,"",IF(ISNUMBER(AA1986),(AA1986-VLOOKUP($B1986,Stats!$A$2:$AA$19,12,FALSE))/VLOOKUP($B1986,Stats!$A$2:$AA$19,26,FALSE),""))</f>
        <v>-0.34068984554486087</v>
      </c>
      <c r="BN1986" s="46" t="str">
        <f>IF(ISNUMBER(VLOOKUP($B1986,Stats!$A$2:$AA$19,2,FALSE))=FALSE,"",IF(ISNUMBER(#REF!),(#REF!-VLOOKUP($B1986,Stats!$A$2:$AA$19,13,FALSE))/VLOOKUP($B1986,Stats!$A$2:$AA$19,27,FALSE),""))</f>
        <v/>
      </c>
      <c r="BO1986" s="46" t="str">
        <f>IF(ISNUMBER(VLOOKUP($B1986,Stats!$A$2:$AA$19,2,FALSE))=FALSE,"",IF(ISNUMBER(#REF!),(#REF!-VLOOKUP($B1986,Stats!$A$2:$AA$19,14,FALSE))/VLOOKUP($B1986,Stats!$A$2:$AB$19,28,FALSE),""))</f>
        <v/>
      </c>
      <c r="BP1986" s="46"/>
      <c r="BQ1986" s="46">
        <f>IF(ISNUMBER(VLOOKUP($B1986,Stats!$A$2:$AA$19,2,FALSE))=FALSE,"",IF(ISNUMBER(BM1986),BM1986,(VLOOKUP($B1986,Stats!$A$2:$AT$19,46,FALSE)-VLOOKUP($B1986,Stats!$A$2:$AA$19,12,FALSE))/VLOOKUP($B1986,Stats!$A$2:$AA$19,26,FALSE)))</f>
        <v>-0.34068984554486087</v>
      </c>
      <c r="BR1986" s="51">
        <f t="shared" si="409"/>
        <v>-0.34068984554486087</v>
      </c>
      <c r="BS1986" s="32" t="str">
        <f t="shared" si="404"/>
        <v>21082_201422</v>
      </c>
      <c r="BT1986" s="53">
        <f t="shared" si="405"/>
        <v>0.15786069075076936</v>
      </c>
    </row>
    <row r="1987" spans="1:72" x14ac:dyDescent="0.15">
      <c r="A1987" s="16">
        <v>21082</v>
      </c>
      <c r="B1987" s="17">
        <v>201423</v>
      </c>
      <c r="C1987" s="3">
        <v>0</v>
      </c>
      <c r="D1987" s="23">
        <v>6.0483870967742437E-3</v>
      </c>
      <c r="E1987" s="18">
        <v>2.5997648024847888E-3</v>
      </c>
      <c r="F1987" s="24">
        <v>6</v>
      </c>
      <c r="G1987" s="24">
        <v>4</v>
      </c>
      <c r="H1987" s="20">
        <v>2.3455712814651384E-3</v>
      </c>
      <c r="I1987" s="20">
        <v>-2.0027617873912551E-3</v>
      </c>
      <c r="J1987" s="24">
        <v>3</v>
      </c>
      <c r="K1987" s="24">
        <v>3</v>
      </c>
      <c r="L1987" s="20">
        <v>4.0241448692153181E-3</v>
      </c>
      <c r="M1987" s="20">
        <v>-2.9970029970028955E-3</v>
      </c>
      <c r="N1987" s="19">
        <v>1.0009999999999999</v>
      </c>
      <c r="O1987" s="19">
        <v>1.0070422535211268</v>
      </c>
      <c r="P1987" s="25">
        <v>41949</v>
      </c>
      <c r="Q1987" s="20">
        <v>-6.9930069930068672E-3</v>
      </c>
      <c r="R1987" s="25">
        <v>41954</v>
      </c>
      <c r="S1987" s="25">
        <f>IF(ISNUMBER(R1987),VLOOKUP(B1987,Index!$B$3:$AB$18,27,FALSE),"")</f>
        <v>41956</v>
      </c>
      <c r="T1987" s="25">
        <f>IF(ISNUMBER($R1987),VLOOKUP($B1987,Index!$B$21:$AB$36,27,FALSE),"")</f>
        <v>41954</v>
      </c>
      <c r="U1987" s="25">
        <f>IF(ISNUMBER($R1987),VLOOKUP($B1987,Index!$B$39:$AB$54,27,FALSE),"")</f>
        <v>41957</v>
      </c>
      <c r="W1987" s="18">
        <v>0.18145161290322731</v>
      </c>
      <c r="X1987" s="19">
        <v>0.6</v>
      </c>
      <c r="Y1987" s="18">
        <v>4.9327068939538241E-2</v>
      </c>
      <c r="Z1987" s="19">
        <f t="shared" si="406"/>
        <v>2</v>
      </c>
      <c r="AA1987" s="21">
        <v>0.86491935483873239</v>
      </c>
      <c r="AB1987" s="3">
        <v>0</v>
      </c>
      <c r="AC1987" s="18">
        <v>3.2924687825182646E-2</v>
      </c>
      <c r="AD1987" s="19">
        <v>0.36</v>
      </c>
      <c r="AE1987" s="18">
        <v>2.4331597301659584E-3</v>
      </c>
      <c r="AF1987" s="19">
        <f t="shared" si="407"/>
        <v>4</v>
      </c>
      <c r="AG1987" s="21">
        <v>0.74808549037464911</v>
      </c>
      <c r="AH1987" s="3">
        <v>0</v>
      </c>
      <c r="AK1987" t="str">
        <f t="shared" si="415"/>
        <v/>
      </c>
      <c r="AL1987" t="str">
        <f t="shared" si="415"/>
        <v/>
      </c>
      <c r="AM1987">
        <f t="shared" si="415"/>
        <v>0.86491935483873239</v>
      </c>
      <c r="AN1987" t="str">
        <f t="shared" si="415"/>
        <v/>
      </c>
      <c r="AO1987" t="str">
        <f t="shared" si="415"/>
        <v/>
      </c>
      <c r="AP1987" t="str">
        <f t="shared" si="415"/>
        <v/>
      </c>
      <c r="AQ1987" t="str">
        <f t="shared" si="415"/>
        <v/>
      </c>
      <c r="AR1987" t="str">
        <f t="shared" si="415"/>
        <v/>
      </c>
      <c r="AS1987" t="str">
        <f t="shared" si="415"/>
        <v/>
      </c>
      <c r="AT1987" t="str">
        <f t="shared" si="415"/>
        <v/>
      </c>
      <c r="AU1987" t="str">
        <f t="shared" si="415"/>
        <v/>
      </c>
      <c r="AV1987" t="str">
        <f t="shared" si="415"/>
        <v/>
      </c>
      <c r="AW1987" t="str">
        <f t="shared" si="415"/>
        <v/>
      </c>
      <c r="AX1987" t="str">
        <f t="shared" si="415"/>
        <v/>
      </c>
      <c r="AZ1987" s="46">
        <f>IF(ISNUMBER(VLOOKUP($B1987,Stats!$A$2:$AA$19,2,FALSE))=FALSE,"",IF(ISNUMBER(W1987),(W1987-VLOOKUP($B1987,Stats!$A$2:$AA$19,2,FALSE))/VLOOKUP($B1987,Stats!$A$2:$AA$19,16,FALSE),""))</f>
        <v>0.2766579883231014</v>
      </c>
      <c r="BA1987" s="46">
        <f>IF(ISNUMBER(VLOOKUP($B1987,Stats!$A$2:$AA$19,2,FALSE))=FALSE,"",IF(ISNUMBER(X1987),(X1987-VLOOKUP($B1987,Stats!$A$2:$AA$19,3,FALSE))/VLOOKUP($B1987,Stats!$A$2:$AA$19,17,FALSE),""))</f>
        <v>0.51760038496241778</v>
      </c>
      <c r="BB1987" s="46"/>
      <c r="BC1987" s="46"/>
      <c r="BD1987" s="44">
        <f t="shared" ref="BD1987:BD2050" si="416">IF(ISNUMBER(AZ1987),MAX(-3,MIN(3,SUM(0,AZ1987)))*$AZ$1+MAX(-3,MIN(3,SUM(0,BA1987)))*$BA$1+$BB$1*MAX(-3,MIN(3,SUM(0,BC1987))),"")</f>
        <v>0.39712918664275959</v>
      </c>
      <c r="BE1987" s="46">
        <f>IF(ISNUMBER(VLOOKUP($B1987,Stats!$A$2:$AA$19,2,FALSE))=FALSE,"",IF(ISNUMBER(Y1987),(Y1987-VLOOKUP($B1987,Stats!$A$2:$AA$19,5,FALSE))/VLOOKUP($B1987,Stats!$A$2:$AA$19,19,FALSE),""))</f>
        <v>-0.92051435772519441</v>
      </c>
      <c r="BF1987" s="46"/>
      <c r="BG1987" s="46"/>
      <c r="BH1987" s="46">
        <f>IF(ISNUMBER(VLOOKUP($B1987,Stats!$A$2:$AA$19,2,FALSE))=FALSE,"",IF(ISNUMBER(Z1987),(Z1987-VLOOKUP($B1987,Stats!$A$2:$AA$19,8,FALSE))/VLOOKUP($B1987,Stats!$A$2:$AA$19,22,FALSE),""))</f>
        <v>4.0999925831563512E-2</v>
      </c>
      <c r="BI1987" s="46" t="str">
        <f>IF(ISNUMBER(VLOOKUP($B1987,Stats!$A$2:$AA$19,2,FALSE))=FALSE,"",IF(ISNUMBER(#REF!),(#REF!-VLOOKUP($B1987,Stats!$A$2:$AA$19,9,FALSE))/VLOOKUP($B1987,Stats!$A$2:$AA$19,23,FALSE),""))</f>
        <v/>
      </c>
      <c r="BJ1987" s="46" t="str">
        <f>IF(ISNUMBER(VLOOKUP($B1987,Stats!$A$2:$AA$19,2,FALSE))=FALSE,"",IF(ISNUMBER(#REF!),(#REF!-VLOOKUP($B1987,Stats!$A$2:$AA$19,10,FALSE))/VLOOKUP($B1987,Stats!$A$2:$AA$19,24,FALSE),""))</f>
        <v/>
      </c>
      <c r="BK1987" s="44">
        <f t="shared" si="408"/>
        <v>0.656660028157105</v>
      </c>
      <c r="BL1987" s="46" t="str">
        <f>IF(ISNUMBER(VLOOKUP($B1987,Stats!$A$2:$AA$19,2,FALSE))=FALSE,"",IF(ISNUMBER(#REF!),(#REF!-VLOOKUP($B1987,Stats!$A$2:$AA$19,11,FALSE))/VLOOKUP($B1987,Stats!$A$2:$AA$19,25,FALSE),""))</f>
        <v/>
      </c>
      <c r="BM1987" s="46">
        <f>IF(ISNUMBER(VLOOKUP($B1987,Stats!$A$2:$AA$19,2,FALSE))=FALSE,"",IF(ISNUMBER(AA1987),(AA1987-VLOOKUP($B1987,Stats!$A$2:$AA$19,12,FALSE))/VLOOKUP($B1987,Stats!$A$2:$AA$19,26,FALSE),""))</f>
        <v>-0.57813773546019698</v>
      </c>
      <c r="BN1987" s="46" t="str">
        <f>IF(ISNUMBER(VLOOKUP($B1987,Stats!$A$2:$AA$19,2,FALSE))=FALSE,"",IF(ISNUMBER(#REF!),(#REF!-VLOOKUP($B1987,Stats!$A$2:$AA$19,13,FALSE))/VLOOKUP($B1987,Stats!$A$2:$AA$19,27,FALSE),""))</f>
        <v/>
      </c>
      <c r="BO1987" s="46" t="str">
        <f>IF(ISNUMBER(VLOOKUP($B1987,Stats!$A$2:$AA$19,2,FALSE))=FALSE,"",IF(ISNUMBER(#REF!),(#REF!-VLOOKUP($B1987,Stats!$A$2:$AA$19,14,FALSE))/VLOOKUP($B1987,Stats!$A$2:$AB$19,28,FALSE),""))</f>
        <v/>
      </c>
      <c r="BP1987" s="46"/>
      <c r="BQ1987" s="46">
        <f>IF(ISNUMBER(VLOOKUP($B1987,Stats!$A$2:$AA$19,2,FALSE))=FALSE,"",IF(ISNUMBER(BM1987),BM1987,(VLOOKUP($B1987,Stats!$A$2:$AT$19,46,FALSE)-VLOOKUP($B1987,Stats!$A$2:$AA$19,12,FALSE))/VLOOKUP($B1987,Stats!$A$2:$AA$19,26,FALSE)))</f>
        <v>-0.57813773546019698</v>
      </c>
      <c r="BR1987" s="51">
        <f t="shared" si="409"/>
        <v>-0.57813773546019698</v>
      </c>
      <c r="BS1987" s="32" t="str">
        <f t="shared" ref="BS1987:BS2050" si="417">IF(ISNUMBER(AZ1987),CONCATENATE(A1987,"_",B1987),"")</f>
        <v>21082_201423</v>
      </c>
      <c r="BT1987" s="53">
        <f t="shared" ref="BT1987:BT2050" si="418">IF(ISNUMBER(AZ1987),BD1987*$BD$1+BK1987*$BK$1+$BR$1*BR1987,"")</f>
        <v>0.35779430713077554</v>
      </c>
    </row>
    <row r="1988" spans="1:72" x14ac:dyDescent="0.15">
      <c r="A1988" s="16">
        <v>21082</v>
      </c>
      <c r="B1988" s="17">
        <v>201424</v>
      </c>
      <c r="C1988" s="3">
        <v>0</v>
      </c>
      <c r="D1988" s="23">
        <v>9.0180360721441311E-3</v>
      </c>
      <c r="E1988" s="18">
        <v>4.5576315187737344E-3</v>
      </c>
      <c r="F1988" s="24">
        <v>5</v>
      </c>
      <c r="G1988" s="24">
        <v>5</v>
      </c>
      <c r="H1988" s="20">
        <v>4.7875454414839421E-3</v>
      </c>
      <c r="I1988" s="20">
        <v>-2.9725565276194077E-3</v>
      </c>
      <c r="J1988" s="24">
        <v>4</v>
      </c>
      <c r="K1988" s="24">
        <v>3</v>
      </c>
      <c r="L1988" s="20">
        <v>7.9443892750745704E-3</v>
      </c>
      <c r="M1988" s="20">
        <v>-3.9564787339267937E-3</v>
      </c>
      <c r="N1988" s="19">
        <v>1.0149999999999999</v>
      </c>
      <c r="O1988" s="19">
        <v>1.0201005025125627</v>
      </c>
      <c r="P1988" s="25">
        <v>41968</v>
      </c>
      <c r="Q1988" s="20">
        <v>-7.8817733990147465E-3</v>
      </c>
      <c r="R1988" s="25">
        <v>41971</v>
      </c>
      <c r="S1988" s="25">
        <f>IF(ISNUMBER(R1988),VLOOKUP(B1988,Index!$B$3:$AB$18,27,FALSE),"")</f>
        <v>41963</v>
      </c>
      <c r="T1988" s="25">
        <f>IF(ISNUMBER($R1988),VLOOKUP($B1988,Index!$B$21:$AB$36,27,FALSE),"")</f>
        <v>41963</v>
      </c>
      <c r="U1988" s="25">
        <f>IF(ISNUMBER($R1988),VLOOKUP($B1988,Index!$B$39:$AB$54,27,FALSE),"")</f>
        <v>41963</v>
      </c>
      <c r="W1988" s="18">
        <v>0.27054108216432393</v>
      </c>
      <c r="X1988" s="19">
        <v>0.5</v>
      </c>
      <c r="Y1988" s="18">
        <v>8.6474978010584777E-2</v>
      </c>
      <c r="Z1988" s="19">
        <f t="shared" ref="Z1988:Z2051" si="419">IF(ISNUMBER(B1988),ABS(R1988-S1988),"")</f>
        <v>8</v>
      </c>
      <c r="AA1988" s="21">
        <v>1.1441633266532913</v>
      </c>
      <c r="AB1988" s="3">
        <v>0</v>
      </c>
      <c r="AC1988" s="18">
        <v>7.3192477138643477E-2</v>
      </c>
      <c r="AD1988" s="19">
        <v>0.25</v>
      </c>
      <c r="AE1988" s="18">
        <v>7.4779218219311206E-3</v>
      </c>
      <c r="AF1988" s="19">
        <f t="shared" ref="AF1988:AF2051" si="420">IF(ISNUMBER(B1988),(ABS(R1988-S1988))^2,"")</f>
        <v>64</v>
      </c>
      <c r="AG1988" s="21">
        <v>1.3091097180583262</v>
      </c>
      <c r="AH1988" s="3">
        <v>0</v>
      </c>
      <c r="AK1988" t="str">
        <f t="shared" si="415"/>
        <v/>
      </c>
      <c r="AL1988" t="str">
        <f t="shared" si="415"/>
        <v/>
      </c>
      <c r="AM1988" t="str">
        <f t="shared" si="415"/>
        <v/>
      </c>
      <c r="AN1988">
        <f t="shared" si="415"/>
        <v>1.1441633266532913</v>
      </c>
      <c r="AO1988" t="str">
        <f t="shared" si="415"/>
        <v/>
      </c>
      <c r="AP1988" t="str">
        <f t="shared" si="415"/>
        <v/>
      </c>
      <c r="AQ1988" t="str">
        <f t="shared" si="415"/>
        <v/>
      </c>
      <c r="AR1988" t="str">
        <f t="shared" si="415"/>
        <v/>
      </c>
      <c r="AS1988" t="str">
        <f t="shared" si="415"/>
        <v/>
      </c>
      <c r="AT1988" t="str">
        <f t="shared" si="415"/>
        <v/>
      </c>
      <c r="AU1988" t="str">
        <f t="shared" si="415"/>
        <v/>
      </c>
      <c r="AV1988" t="str">
        <f t="shared" si="415"/>
        <v/>
      </c>
      <c r="AW1988" t="str">
        <f t="shared" si="415"/>
        <v/>
      </c>
      <c r="AX1988" t="str">
        <f t="shared" si="415"/>
        <v/>
      </c>
      <c r="AZ1988" s="46">
        <f>IF(ISNUMBER(VLOOKUP($B1988,Stats!$A$2:$AA$19,2,FALSE))=FALSE,"",IF(ISNUMBER(W1988),(W1988-VLOOKUP($B1988,Stats!$A$2:$AA$19,2,FALSE))/VLOOKUP($B1988,Stats!$A$2:$AA$19,16,FALSE),""))</f>
        <v>-0.95453893173736459</v>
      </c>
      <c r="BA1988" s="46">
        <f>IF(ISNUMBER(VLOOKUP($B1988,Stats!$A$2:$AA$19,2,FALSE))=FALSE,"",IF(ISNUMBER(X1988),(X1988-VLOOKUP($B1988,Stats!$A$2:$AA$19,3,FALSE))/VLOOKUP($B1988,Stats!$A$2:$AA$19,17,FALSE),""))</f>
        <v>-1.6585994998973241</v>
      </c>
      <c r="BB1988" s="46"/>
      <c r="BC1988" s="46"/>
      <c r="BD1988" s="44">
        <f t="shared" si="416"/>
        <v>-1.3065692158173443</v>
      </c>
      <c r="BE1988" s="46">
        <f>IF(ISNUMBER(VLOOKUP($B1988,Stats!$A$2:$AA$19,2,FALSE))=FALSE,"",IF(ISNUMBER(Y1988),(Y1988-VLOOKUP($B1988,Stats!$A$2:$AA$19,5,FALSE))/VLOOKUP($B1988,Stats!$A$2:$AA$19,19,FALSE),""))</f>
        <v>-0.37339948725732053</v>
      </c>
      <c r="BF1988" s="46"/>
      <c r="BG1988" s="46"/>
      <c r="BH1988" s="46">
        <f>IF(ISNUMBER(VLOOKUP($B1988,Stats!$A$2:$AA$19,2,FALSE))=FALSE,"",IF(ISNUMBER(Z1988),(Z1988-VLOOKUP($B1988,Stats!$A$2:$AA$19,8,FALSE))/VLOOKUP($B1988,Stats!$A$2:$AA$19,22,FALSE),""))</f>
        <v>2.0054020118034863</v>
      </c>
      <c r="BI1988" s="46" t="str">
        <f>IF(ISNUMBER(VLOOKUP($B1988,Stats!$A$2:$AA$19,2,FALSE))=FALSE,"",IF(ISNUMBER(#REF!),(#REF!-VLOOKUP($B1988,Stats!$A$2:$AA$19,9,FALSE))/VLOOKUP($B1988,Stats!$A$2:$AA$19,23,FALSE),""))</f>
        <v/>
      </c>
      <c r="BJ1988" s="46" t="str">
        <f>IF(ISNUMBER(VLOOKUP($B1988,Stats!$A$2:$AA$19,2,FALSE))=FALSE,"",IF(ISNUMBER(#REF!),(#REF!-VLOOKUP($B1988,Stats!$A$2:$AA$19,10,FALSE))/VLOOKUP($B1988,Stats!$A$2:$AA$19,24,FALSE),""))</f>
        <v/>
      </c>
      <c r="BK1988" s="44">
        <f t="shared" si="408"/>
        <v>0.8630002446211702</v>
      </c>
      <c r="BL1988" s="46" t="str">
        <f>IF(ISNUMBER(VLOOKUP($B1988,Stats!$A$2:$AA$19,2,FALSE))=FALSE,"",IF(ISNUMBER(#REF!),(#REF!-VLOOKUP($B1988,Stats!$A$2:$AA$19,11,FALSE))/VLOOKUP($B1988,Stats!$A$2:$AA$19,25,FALSE),""))</f>
        <v/>
      </c>
      <c r="BM1988" s="46">
        <f>IF(ISNUMBER(VLOOKUP($B1988,Stats!$A$2:$AA$19,2,FALSE))=FALSE,"",IF(ISNUMBER(AA1988),(AA1988-VLOOKUP($B1988,Stats!$A$2:$AA$19,12,FALSE))/VLOOKUP($B1988,Stats!$A$2:$AA$19,26,FALSE),""))</f>
        <v>-0.65259445716347719</v>
      </c>
      <c r="BN1988" s="46" t="str">
        <f>IF(ISNUMBER(VLOOKUP($B1988,Stats!$A$2:$AA$19,2,FALSE))=FALSE,"",IF(ISNUMBER(#REF!),(#REF!-VLOOKUP($B1988,Stats!$A$2:$AA$19,13,FALSE))/VLOOKUP($B1988,Stats!$A$2:$AA$19,27,FALSE),""))</f>
        <v/>
      </c>
      <c r="BO1988" s="46" t="str">
        <f>IF(ISNUMBER(VLOOKUP($B1988,Stats!$A$2:$AA$19,2,FALSE))=FALSE,"",IF(ISNUMBER(#REF!),(#REF!-VLOOKUP($B1988,Stats!$A$2:$AA$19,14,FALSE))/VLOOKUP($B1988,Stats!$A$2:$AB$19,28,FALSE),""))</f>
        <v/>
      </c>
      <c r="BP1988" s="46"/>
      <c r="BQ1988" s="46">
        <f>IF(ISNUMBER(VLOOKUP($B1988,Stats!$A$2:$AA$19,2,FALSE))=FALSE,"",IF(ISNUMBER(BM1988),BM1988,(VLOOKUP($B1988,Stats!$A$2:$AT$19,46,FALSE)-VLOOKUP($B1988,Stats!$A$2:$AA$19,12,FALSE))/VLOOKUP($B1988,Stats!$A$2:$AA$19,26,FALSE)))</f>
        <v>-0.65259445716347719</v>
      </c>
      <c r="BR1988" s="51">
        <f t="shared" si="409"/>
        <v>-0.65259445716347719</v>
      </c>
      <c r="BS1988" s="32" t="str">
        <f t="shared" si="417"/>
        <v>21082_201424</v>
      </c>
      <c r="BT1988" s="53">
        <f t="shared" si="418"/>
        <v>0.12596741217653781</v>
      </c>
    </row>
    <row r="1989" spans="1:72" x14ac:dyDescent="0.15">
      <c r="A1989" s="16">
        <v>21082</v>
      </c>
      <c r="B1989" s="17">
        <v>201425</v>
      </c>
      <c r="C1989" s="3">
        <v>0</v>
      </c>
      <c r="D1989" s="23">
        <v>0.12810327706057589</v>
      </c>
      <c r="E1989" s="18">
        <v>1.8486968791599615E-2</v>
      </c>
      <c r="F1989" s="24">
        <v>7</v>
      </c>
      <c r="G1989" s="24">
        <v>3</v>
      </c>
      <c r="H1989" s="20">
        <v>2.0157068967983176E-2</v>
      </c>
      <c r="I1989" s="20">
        <v>-6.1062363045971679E-3</v>
      </c>
      <c r="J1989" s="24">
        <v>4</v>
      </c>
      <c r="K1989" s="24">
        <v>1</v>
      </c>
      <c r="L1989" s="20">
        <v>4.2950513538748902E-2</v>
      </c>
      <c r="M1989" s="20">
        <v>-1.4782608695652066E-2</v>
      </c>
      <c r="N1989" s="19">
        <v>1.1499999999999999</v>
      </c>
      <c r="O1989" s="19">
        <v>1.1263467189030363</v>
      </c>
      <c r="P1989" s="25">
        <v>41981</v>
      </c>
      <c r="Q1989" s="20">
        <v>-1.4782608695652066E-2</v>
      </c>
      <c r="R1989" s="25">
        <v>41982</v>
      </c>
      <c r="S1989" s="25">
        <f>IF(ISNUMBER(R1989),VLOOKUP(B1989,Index!$B$3:$AB$18,27,FALSE),"")</f>
        <v>41982</v>
      </c>
      <c r="T1989" s="25">
        <f>IF(ISNUMBER($R1989),VLOOKUP($B1989,Index!$B$21:$AB$36,27,FALSE),"")</f>
        <v>41982</v>
      </c>
      <c r="U1989" s="25">
        <f>IF(ISNUMBER($R1989),VLOOKUP($B1989,Index!$B$39:$AB$54,27,FALSE),"")</f>
        <v>41982</v>
      </c>
      <c r="W1989" s="18">
        <v>3.8430983118172768</v>
      </c>
      <c r="X1989" s="19">
        <v>0.7</v>
      </c>
      <c r="Y1989" s="18">
        <v>0.35076557048343288</v>
      </c>
      <c r="Z1989" s="19">
        <f t="shared" si="419"/>
        <v>0</v>
      </c>
      <c r="AA1989" s="21">
        <v>8.6658099188037259</v>
      </c>
      <c r="AB1989" s="3">
        <v>0</v>
      </c>
      <c r="AC1989" s="18">
        <v>14.769404634292803</v>
      </c>
      <c r="AD1989" s="19">
        <v>0.48999999999999994</v>
      </c>
      <c r="AE1989" s="18">
        <v>0.12303648543656812</v>
      </c>
      <c r="AF1989" s="19">
        <f t="shared" si="420"/>
        <v>0</v>
      </c>
      <c r="AG1989" s="21">
        <v>75.096261548837035</v>
      </c>
      <c r="AH1989" s="3">
        <v>0</v>
      </c>
      <c r="AK1989" t="str">
        <f t="shared" si="415"/>
        <v/>
      </c>
      <c r="AL1989" t="str">
        <f t="shared" si="415"/>
        <v/>
      </c>
      <c r="AM1989" t="str">
        <f t="shared" si="415"/>
        <v/>
      </c>
      <c r="AN1989" t="str">
        <f t="shared" si="415"/>
        <v/>
      </c>
      <c r="AO1989">
        <f t="shared" si="415"/>
        <v>8.6658099188037259</v>
      </c>
      <c r="AP1989" t="str">
        <f t="shared" si="415"/>
        <v/>
      </c>
      <c r="AQ1989" t="str">
        <f t="shared" si="415"/>
        <v/>
      </c>
      <c r="AR1989" t="str">
        <f t="shared" si="415"/>
        <v/>
      </c>
      <c r="AS1989" t="str">
        <f t="shared" si="415"/>
        <v/>
      </c>
      <c r="AT1989" t="str">
        <f t="shared" si="415"/>
        <v/>
      </c>
      <c r="AU1989" t="str">
        <f t="shared" si="415"/>
        <v/>
      </c>
      <c r="AV1989" t="str">
        <f t="shared" si="415"/>
        <v/>
      </c>
      <c r="AW1989" t="str">
        <f t="shared" si="415"/>
        <v/>
      </c>
      <c r="AX1989" t="str">
        <f t="shared" si="415"/>
        <v/>
      </c>
      <c r="AZ1989" s="46">
        <f>IF(ISNUMBER(VLOOKUP($B1989,Stats!$A$2:$AA$19,2,FALSE))=FALSE,"",IF(ISNUMBER(W1989),(W1989-VLOOKUP($B1989,Stats!$A$2:$AA$19,2,FALSE))/VLOOKUP($B1989,Stats!$A$2:$AA$19,16,FALSE),""))</f>
        <v>2.0243890564533</v>
      </c>
      <c r="BA1989" s="46">
        <f>IF(ISNUMBER(VLOOKUP($B1989,Stats!$A$2:$AA$19,2,FALSE))=FALSE,"",IF(ISNUMBER(X1989),(X1989-VLOOKUP($B1989,Stats!$A$2:$AA$19,3,FALSE))/VLOOKUP($B1989,Stats!$A$2:$AA$19,17,FALSE),""))</f>
        <v>0.52844508262562895</v>
      </c>
      <c r="BB1989" s="46"/>
      <c r="BC1989" s="46"/>
      <c r="BD1989" s="44">
        <f t="shared" si="416"/>
        <v>1.2764170695394645</v>
      </c>
      <c r="BE1989" s="46">
        <f>IF(ISNUMBER(VLOOKUP($B1989,Stats!$A$2:$AA$19,2,FALSE))=FALSE,"",IF(ISNUMBER(Y1989),(Y1989-VLOOKUP($B1989,Stats!$A$2:$AA$19,5,FALSE))/VLOOKUP($B1989,Stats!$A$2:$AA$19,19,FALSE),""))</f>
        <v>0.13237156365709832</v>
      </c>
      <c r="BF1989" s="46"/>
      <c r="BG1989" s="46"/>
      <c r="BH1989" s="46">
        <f>IF(ISNUMBER(VLOOKUP($B1989,Stats!$A$2:$AA$19,2,FALSE))=FALSE,"",IF(ISNUMBER(Z1989),(Z1989-VLOOKUP($B1989,Stats!$A$2:$AA$19,8,FALSE))/VLOOKUP($B1989,Stats!$A$2:$AA$19,22,FALSE),""))</f>
        <v>-0.38938659637819406</v>
      </c>
      <c r="BI1989" s="46" t="str">
        <f>IF(ISNUMBER(VLOOKUP($B1989,Stats!$A$2:$AA$19,2,FALSE))=FALSE,"",IF(ISNUMBER(#REF!),(#REF!-VLOOKUP($B1989,Stats!$A$2:$AA$19,9,FALSE))/VLOOKUP($B1989,Stats!$A$2:$AA$19,23,FALSE),""))</f>
        <v/>
      </c>
      <c r="BJ1989" s="46" t="str">
        <f>IF(ISNUMBER(VLOOKUP($B1989,Stats!$A$2:$AA$19,2,FALSE))=FALSE,"",IF(ISNUMBER(#REF!),(#REF!-VLOOKUP($B1989,Stats!$A$2:$AA$19,10,FALSE))/VLOOKUP($B1989,Stats!$A$2:$AA$19,24,FALSE),""))</f>
        <v/>
      </c>
      <c r="BK1989" s="44">
        <f t="shared" ref="BK1989:BK2052" si="421">IF(ISNUMBER(AZ1989),(MAX(-3,MIN(3,SUM(0,-BE1989)))*$BE$1+MAX(-3,MIN(3,SUM(0,-BF1989)))*$BF$1+$BG$1*MAX(-3,MIN(3,SUM(0,-BG1989)))+$BH$1*MAX(-3,MIN(3,SUM(0,BH1989)))+$BI$1*MAX(-3,MIN(3,SUM(0,BI1989)))+$BJ$1*MAX(-3,MIN(3,SUM(0,BJ1989)))),"")</f>
        <v>-0.20947607347342703</v>
      </c>
      <c r="BL1989" s="46" t="str">
        <f>IF(ISNUMBER(VLOOKUP($B1989,Stats!$A$2:$AA$19,2,FALSE))=FALSE,"",IF(ISNUMBER(#REF!),(#REF!-VLOOKUP($B1989,Stats!$A$2:$AA$19,11,FALSE))/VLOOKUP($B1989,Stats!$A$2:$AA$19,25,FALSE),""))</f>
        <v/>
      </c>
      <c r="BM1989" s="46">
        <f>IF(ISNUMBER(VLOOKUP($B1989,Stats!$A$2:$AA$19,2,FALSE))=FALSE,"",IF(ISNUMBER(AA1989),(AA1989-VLOOKUP($B1989,Stats!$A$2:$AA$19,12,FALSE))/VLOOKUP($B1989,Stats!$A$2:$AA$19,26,FALSE),""))</f>
        <v>2.4290852235715272</v>
      </c>
      <c r="BN1989" s="46" t="str">
        <f>IF(ISNUMBER(VLOOKUP($B1989,Stats!$A$2:$AA$19,2,FALSE))=FALSE,"",IF(ISNUMBER(#REF!),(#REF!-VLOOKUP($B1989,Stats!$A$2:$AA$19,13,FALSE))/VLOOKUP($B1989,Stats!$A$2:$AA$19,27,FALSE),""))</f>
        <v/>
      </c>
      <c r="BO1989" s="46" t="str">
        <f>IF(ISNUMBER(VLOOKUP($B1989,Stats!$A$2:$AA$19,2,FALSE))=FALSE,"",IF(ISNUMBER(#REF!),(#REF!-VLOOKUP($B1989,Stats!$A$2:$AA$19,14,FALSE))/VLOOKUP($B1989,Stats!$A$2:$AB$19,28,FALSE),""))</f>
        <v/>
      </c>
      <c r="BP1989" s="46"/>
      <c r="BQ1989" s="46">
        <f>IF(ISNUMBER(VLOOKUP($B1989,Stats!$A$2:$AA$19,2,FALSE))=FALSE,"",IF(ISNUMBER(BM1989),BM1989,(VLOOKUP($B1989,Stats!$A$2:$AT$19,46,FALSE)-VLOOKUP($B1989,Stats!$A$2:$AA$19,12,FALSE))/VLOOKUP($B1989,Stats!$A$2:$AA$19,26,FALSE)))</f>
        <v>2.4290852235715272</v>
      </c>
      <c r="BR1989" s="51">
        <f t="shared" si="409"/>
        <v>2.4290852235715272</v>
      </c>
      <c r="BS1989" s="32" t="str">
        <f t="shared" si="417"/>
        <v>21082_201425</v>
      </c>
      <c r="BT1989" s="53">
        <f t="shared" si="418"/>
        <v>0.61541481453814217</v>
      </c>
    </row>
    <row r="1990" spans="1:72" x14ac:dyDescent="0.15">
      <c r="A1990" s="16">
        <v>21082</v>
      </c>
      <c r="B1990" s="17">
        <v>201426</v>
      </c>
      <c r="C1990" s="3">
        <v>0</v>
      </c>
      <c r="D1990" s="23">
        <v>4.6654929577464976E-2</v>
      </c>
      <c r="E1990" s="18">
        <v>2.2400687836029096E-2</v>
      </c>
      <c r="F1990" s="24">
        <v>7</v>
      </c>
      <c r="G1990" s="24">
        <v>3</v>
      </c>
      <c r="H1990" s="20">
        <v>1.5745774778772054E-2</v>
      </c>
      <c r="I1990" s="20">
        <v>-2.0756236503683783E-2</v>
      </c>
      <c r="J1990" s="24">
        <v>5</v>
      </c>
      <c r="K1990" s="24">
        <v>3</v>
      </c>
      <c r="L1990" s="20">
        <v>4.2068361086766037E-2</v>
      </c>
      <c r="M1990" s="20">
        <v>-3.4061135371178941E-2</v>
      </c>
      <c r="N1990" s="19">
        <v>1.1890000000000001</v>
      </c>
      <c r="O1990" s="19">
        <v>1.042068361086766</v>
      </c>
      <c r="P1990" s="25">
        <v>41999</v>
      </c>
      <c r="Q1990" s="20">
        <v>-6.1120543293718077E-2</v>
      </c>
      <c r="R1990" s="25">
        <v>41997</v>
      </c>
      <c r="S1990" s="25">
        <f>IF(ISNUMBER(R1990),VLOOKUP(B1990,Index!$B$3:$AB$18,27,FALSE),"")</f>
        <v>41997</v>
      </c>
      <c r="T1990" s="25">
        <f>IF(ISNUMBER($R1990),VLOOKUP($B1990,Index!$B$21:$AB$36,27,FALSE),"")</f>
        <v>41996</v>
      </c>
      <c r="U1990" s="25">
        <f>IF(ISNUMBER($R1990),VLOOKUP($B1990,Index!$B$39:$AB$54,27,FALSE),"")</f>
        <v>41996</v>
      </c>
      <c r="W1990" s="18">
        <v>1.3996478873239493</v>
      </c>
      <c r="X1990" s="19">
        <v>0.7</v>
      </c>
      <c r="Y1990" s="18">
        <v>0.42502316829768222</v>
      </c>
      <c r="Z1990" s="19">
        <f t="shared" si="419"/>
        <v>0</v>
      </c>
      <c r="AA1990" s="21">
        <v>0.76332648669796976</v>
      </c>
      <c r="AB1990" s="3">
        <v>0</v>
      </c>
      <c r="AC1990" s="18">
        <v>1.9590142084903948</v>
      </c>
      <c r="AD1990" s="19">
        <v>0.48999999999999994</v>
      </c>
      <c r="AE1990" s="18">
        <v>0.1806446935897999</v>
      </c>
      <c r="AF1990" s="19">
        <f t="shared" si="420"/>
        <v>0</v>
      </c>
      <c r="AG1990" s="21">
        <v>0.58266732529466581</v>
      </c>
      <c r="AH1990" s="3">
        <v>0</v>
      </c>
      <c r="AK1990" t="str">
        <f t="shared" si="415"/>
        <v/>
      </c>
      <c r="AL1990" t="str">
        <f t="shared" si="415"/>
        <v/>
      </c>
      <c r="AM1990" t="str">
        <f t="shared" si="415"/>
        <v/>
      </c>
      <c r="AN1990" t="str">
        <f t="shared" si="415"/>
        <v/>
      </c>
      <c r="AO1990" t="str">
        <f t="shared" si="415"/>
        <v/>
      </c>
      <c r="AP1990">
        <f t="shared" si="415"/>
        <v>0.76332648669796976</v>
      </c>
      <c r="AQ1990" t="str">
        <f t="shared" si="415"/>
        <v/>
      </c>
      <c r="AR1990" t="str">
        <f t="shared" si="415"/>
        <v/>
      </c>
      <c r="AS1990" t="str">
        <f t="shared" si="415"/>
        <v/>
      </c>
      <c r="AT1990" t="str">
        <f t="shared" si="415"/>
        <v/>
      </c>
      <c r="AU1990" t="str">
        <f t="shared" si="415"/>
        <v/>
      </c>
      <c r="AV1990" t="str">
        <f t="shared" si="415"/>
        <v/>
      </c>
      <c r="AW1990" t="str">
        <f t="shared" si="415"/>
        <v/>
      </c>
      <c r="AX1990" t="str">
        <f t="shared" si="415"/>
        <v/>
      </c>
      <c r="AZ1990" s="46">
        <f>IF(ISNUMBER(VLOOKUP($B1990,Stats!$A$2:$AA$19,2,FALSE))=FALSE,"",IF(ISNUMBER(W1990),(W1990-VLOOKUP($B1990,Stats!$A$2:$AA$19,2,FALSE))/VLOOKUP($B1990,Stats!$A$2:$AA$19,16,FALSE),""))</f>
        <v>0.35486153530951436</v>
      </c>
      <c r="BA1990" s="46">
        <f>IF(ISNUMBER(VLOOKUP($B1990,Stats!$A$2:$AA$19,2,FALSE))=FALSE,"",IF(ISNUMBER(X1990),(X1990-VLOOKUP($B1990,Stats!$A$2:$AA$19,3,FALSE))/VLOOKUP($B1990,Stats!$A$2:$AA$19,17,FALSE),""))</f>
        <v>0.82927015326520481</v>
      </c>
      <c r="BB1990" s="46"/>
      <c r="BC1990" s="46"/>
      <c r="BD1990" s="44">
        <f t="shared" si="416"/>
        <v>0.59206584428735964</v>
      </c>
      <c r="BE1990" s="46">
        <f>IF(ISNUMBER(VLOOKUP($B1990,Stats!$A$2:$AA$19,2,FALSE))=FALSE,"",IF(ISNUMBER(Y1990),(Y1990-VLOOKUP($B1990,Stats!$A$2:$AA$19,5,FALSE))/VLOOKUP($B1990,Stats!$A$2:$AA$19,19,FALSE),""))</f>
        <v>1.1236522725809313</v>
      </c>
      <c r="BF1990" s="46"/>
      <c r="BG1990" s="46"/>
      <c r="BH1990" s="46">
        <f>IF(ISNUMBER(VLOOKUP($B1990,Stats!$A$2:$AA$19,2,FALSE))=FALSE,"",IF(ISNUMBER(Z1990),(Z1990-VLOOKUP($B1990,Stats!$A$2:$AA$19,8,FALSE))/VLOOKUP($B1990,Stats!$A$2:$AA$19,22,FALSE),""))</f>
        <v>-0.60316436580698729</v>
      </c>
      <c r="BI1990" s="46" t="str">
        <f>IF(ISNUMBER(VLOOKUP($B1990,Stats!$A$2:$AA$19,2,FALSE))=FALSE,"",IF(ISNUMBER(#REF!),(#REF!-VLOOKUP($B1990,Stats!$A$2:$AA$19,9,FALSE))/VLOOKUP($B1990,Stats!$A$2:$AA$19,23,FALSE),""))</f>
        <v/>
      </c>
      <c r="BJ1990" s="46" t="str">
        <f>IF(ISNUMBER(VLOOKUP($B1990,Stats!$A$2:$AA$19,2,FALSE))=FALSE,"",IF(ISNUMBER(#REF!),(#REF!-VLOOKUP($B1990,Stats!$A$2:$AA$19,10,FALSE))/VLOOKUP($B1990,Stats!$A$2:$AA$19,24,FALSE),""))</f>
        <v/>
      </c>
      <c r="BK1990" s="44">
        <f t="shared" si="421"/>
        <v>-0.96750590054874808</v>
      </c>
      <c r="BL1990" s="46" t="str">
        <f>IF(ISNUMBER(VLOOKUP($B1990,Stats!$A$2:$AA$19,2,FALSE))=FALSE,"",IF(ISNUMBER(#REF!),(#REF!-VLOOKUP($B1990,Stats!$A$2:$AA$19,11,FALSE))/VLOOKUP($B1990,Stats!$A$2:$AA$19,25,FALSE),""))</f>
        <v/>
      </c>
      <c r="BM1990" s="46">
        <f>IF(ISNUMBER(VLOOKUP($B1990,Stats!$A$2:$AA$19,2,FALSE))=FALSE,"",IF(ISNUMBER(AA1990),(AA1990-VLOOKUP($B1990,Stats!$A$2:$AA$19,12,FALSE))/VLOOKUP($B1990,Stats!$A$2:$AA$19,26,FALSE),""))</f>
        <v>-0.43692963878319269</v>
      </c>
      <c r="BN1990" s="46" t="str">
        <f>IF(ISNUMBER(VLOOKUP($B1990,Stats!$A$2:$AA$19,2,FALSE))=FALSE,"",IF(ISNUMBER(#REF!),(#REF!-VLOOKUP($B1990,Stats!$A$2:$AA$19,13,FALSE))/VLOOKUP($B1990,Stats!$A$2:$AA$19,27,FALSE),""))</f>
        <v/>
      </c>
      <c r="BO1990" s="46" t="str">
        <f>IF(ISNUMBER(VLOOKUP($B1990,Stats!$A$2:$AA$19,2,FALSE))=FALSE,"",IF(ISNUMBER(#REF!),(#REF!-VLOOKUP($B1990,Stats!$A$2:$AA$19,14,FALSE))/VLOOKUP($B1990,Stats!$A$2:$AB$19,28,FALSE),""))</f>
        <v/>
      </c>
      <c r="BP1990" s="46"/>
      <c r="BQ1990" s="46">
        <f>IF(ISNUMBER(VLOOKUP($B1990,Stats!$A$2:$AA$19,2,FALSE))=FALSE,"",IF(ISNUMBER(BM1990),BM1990,(VLOOKUP($B1990,Stats!$A$2:$AT$19,46,FALSE)-VLOOKUP($B1990,Stats!$A$2:$AA$19,12,FALSE))/VLOOKUP($B1990,Stats!$A$2:$AA$19,26,FALSE)))</f>
        <v>-0.43692963878319269</v>
      </c>
      <c r="BR1990" s="51">
        <f t="shared" ref="BR1990:BR2053" si="422">IF(ISNUMBER(AZ1990),MAX(-3,MIN(3,SUM(0,BQ1990)))*$BM$1+$BN$1*MAX(-3,MIN(3,SUM(0,BN1990)))+$BO$1*MAX(-3,MIN(3,SUM(0,BO1990))),"")</f>
        <v>-0.43692963878319269</v>
      </c>
      <c r="BS1990" s="32" t="str">
        <f t="shared" si="417"/>
        <v>21082_201426</v>
      </c>
      <c r="BT1990" s="53">
        <f t="shared" si="418"/>
        <v>-0.54947629922841534</v>
      </c>
    </row>
    <row r="1991" spans="1:72" x14ac:dyDescent="0.15">
      <c r="A1991" s="16">
        <v>21082</v>
      </c>
      <c r="B1991" s="17">
        <v>201427</v>
      </c>
      <c r="C1991" s="3">
        <v>0</v>
      </c>
      <c r="D1991" s="23">
        <v>1.766190075693852E-2</v>
      </c>
      <c r="E1991" s="18">
        <v>1.5224427200496155E-2</v>
      </c>
      <c r="F1991" s="24">
        <v>2</v>
      </c>
      <c r="G1991" s="24">
        <v>1</v>
      </c>
      <c r="H1991" s="20">
        <v>1.2258405308623543E-2</v>
      </c>
      <c r="I1991" s="20">
        <v>-6.728343145500415E-3</v>
      </c>
      <c r="J1991" s="24">
        <v>2</v>
      </c>
      <c r="K1991" s="24">
        <v>1</v>
      </c>
      <c r="L1991" s="20">
        <v>2.2823330515638229E-2</v>
      </c>
      <c r="M1991" s="20">
        <v>-6.728343145500415E-3</v>
      </c>
      <c r="N1991" s="19">
        <v>1.21</v>
      </c>
      <c r="O1991" s="19">
        <v>1.0245554614733277</v>
      </c>
      <c r="P1991" s="25">
        <v>42004</v>
      </c>
      <c r="Q1991" s="20">
        <v>0</v>
      </c>
      <c r="R1991" s="25">
        <v>42002</v>
      </c>
      <c r="S1991" s="25">
        <f>IF(ISNUMBER(R1991),VLOOKUP(B1991,Index!$B$3:$AB$18,27,FALSE),"")</f>
        <v>42002</v>
      </c>
      <c r="T1991" s="25">
        <f>IF(ISNUMBER($R1991),VLOOKUP($B1991,Index!$B$21:$AB$36,27,FALSE),"")</f>
        <v>42003</v>
      </c>
      <c r="U1991" s="25">
        <f>IF(ISNUMBER($R1991),VLOOKUP($B1991,Index!$B$39:$AB$54,27,FALSE),"")</f>
        <v>42003</v>
      </c>
      <c r="W1991" s="18">
        <v>2.1194280908326224</v>
      </c>
      <c r="X1991" s="19">
        <v>0.66666666666666663</v>
      </c>
      <c r="Y1991" s="18">
        <v>0.28886319614993289</v>
      </c>
      <c r="Z1991" s="19">
        <f t="shared" si="419"/>
        <v>0</v>
      </c>
      <c r="AA1991" s="21" t="s">
        <v>25</v>
      </c>
      <c r="AB1991" s="3">
        <v>0</v>
      </c>
      <c r="AC1991" s="18">
        <v>4.4919754322104151</v>
      </c>
      <c r="AD1991" s="19">
        <v>0.44444444444444442</v>
      </c>
      <c r="AE1991" s="18">
        <v>8.3441946089954602E-2</v>
      </c>
      <c r="AF1991" s="19">
        <f t="shared" si="420"/>
        <v>0</v>
      </c>
      <c r="AG1991" s="21" t="s">
        <v>25</v>
      </c>
      <c r="AH1991" s="3">
        <v>0</v>
      </c>
      <c r="AK1991" t="str">
        <f t="shared" si="415"/>
        <v/>
      </c>
      <c r="AL1991" t="str">
        <f t="shared" si="415"/>
        <v/>
      </c>
      <c r="AM1991" t="str">
        <f t="shared" si="415"/>
        <v/>
      </c>
      <c r="AN1991" t="str">
        <f t="shared" si="415"/>
        <v/>
      </c>
      <c r="AO1991" t="str">
        <f t="shared" si="415"/>
        <v/>
      </c>
      <c r="AP1991" t="str">
        <f t="shared" si="415"/>
        <v/>
      </c>
      <c r="AQ1991" t="str">
        <f t="shared" si="415"/>
        <v/>
      </c>
      <c r="AR1991" t="str">
        <f t="shared" si="415"/>
        <v/>
      </c>
      <c r="AS1991" t="str">
        <f t="shared" si="415"/>
        <v/>
      </c>
      <c r="AT1991" t="str">
        <f t="shared" si="415"/>
        <v/>
      </c>
      <c r="AU1991" t="str">
        <f t="shared" si="415"/>
        <v/>
      </c>
      <c r="AV1991" t="str">
        <f t="shared" si="415"/>
        <v/>
      </c>
      <c r="AW1991" t="str">
        <f t="shared" si="415"/>
        <v/>
      </c>
      <c r="AX1991" t="str">
        <f t="shared" si="415"/>
        <v/>
      </c>
      <c r="AZ1991" s="46">
        <f>IF(ISNUMBER(VLOOKUP($B1991,Stats!$A$2:$AA$19,2,FALSE))=FALSE,"",IF(ISNUMBER(W1991),(W1991-VLOOKUP($B1991,Stats!$A$2:$AA$19,2,FALSE))/VLOOKUP($B1991,Stats!$A$2:$AA$19,16,FALSE),""))</f>
        <v>0.53126092553538495</v>
      </c>
      <c r="BA1991" s="46">
        <f>IF(ISNUMBER(VLOOKUP($B1991,Stats!$A$2:$AA$19,2,FALSE))=FALSE,"",IF(ISNUMBER(X1991),(X1991-VLOOKUP($B1991,Stats!$A$2:$AA$19,3,FALSE))/VLOOKUP($B1991,Stats!$A$2:$AA$19,17,FALSE),""))</f>
        <v>0.191037174757621</v>
      </c>
      <c r="BB1991" s="46"/>
      <c r="BC1991" s="46"/>
      <c r="BD1991" s="44">
        <f t="shared" si="416"/>
        <v>0.361149050146503</v>
      </c>
      <c r="BE1991" s="46">
        <f>IF(ISNUMBER(VLOOKUP($B1991,Stats!$A$2:$AA$19,2,FALSE))=FALSE,"",IF(ISNUMBER(Y1991),(Y1991-VLOOKUP($B1991,Stats!$A$2:$AA$19,5,FALSE))/VLOOKUP($B1991,Stats!$A$2:$AA$19,19,FALSE),""))</f>
        <v>0.74204563423781011</v>
      </c>
      <c r="BF1991" s="46"/>
      <c r="BG1991" s="46"/>
      <c r="BH1991" s="46">
        <f>IF(ISNUMBER(VLOOKUP($B1991,Stats!$A$2:$AA$19,2,FALSE))=FALSE,"",IF(ISNUMBER(Z1991),(Z1991-VLOOKUP($B1991,Stats!$A$2:$AA$19,8,FALSE))/VLOOKUP($B1991,Stats!$A$2:$AA$19,22,FALSE),""))</f>
        <v>-1.3068976797370631</v>
      </c>
      <c r="BI1991" s="46" t="str">
        <f>IF(ISNUMBER(VLOOKUP($B1991,Stats!$A$2:$AA$19,2,FALSE))=FALSE,"",IF(ISNUMBER(#REF!),(#REF!-VLOOKUP($B1991,Stats!$A$2:$AA$19,9,FALSE))/VLOOKUP($B1991,Stats!$A$2:$AA$19,23,FALSE),""))</f>
        <v/>
      </c>
      <c r="BJ1991" s="46" t="str">
        <f>IF(ISNUMBER(VLOOKUP($B1991,Stats!$A$2:$AA$19,2,FALSE))=FALSE,"",IF(ISNUMBER(#REF!),(#REF!-VLOOKUP($B1991,Stats!$A$2:$AA$19,10,FALSE))/VLOOKUP($B1991,Stats!$A$2:$AA$19,24,FALSE),""))</f>
        <v/>
      </c>
      <c r="BK1991" s="44">
        <f t="shared" si="421"/>
        <v>-0.91150124788758591</v>
      </c>
      <c r="BL1991" s="46" t="str">
        <f>IF(ISNUMBER(VLOOKUP($B1991,Stats!$A$2:$AA$19,2,FALSE))=FALSE,"",IF(ISNUMBER(#REF!),(#REF!-VLOOKUP($B1991,Stats!$A$2:$AA$19,11,FALSE))/VLOOKUP($B1991,Stats!$A$2:$AA$19,25,FALSE),""))</f>
        <v/>
      </c>
      <c r="BM1991" s="46" t="str">
        <f>IF(ISNUMBER(VLOOKUP($B1991,Stats!$A$2:$AA$19,2,FALSE))=FALSE,"",IF(ISNUMBER(AA1991),(AA1991-VLOOKUP($B1991,Stats!$A$2:$AA$19,12,FALSE))/VLOOKUP($B1991,Stats!$A$2:$AA$19,26,FALSE),""))</f>
        <v/>
      </c>
      <c r="BN1991" s="46" t="str">
        <f>IF(ISNUMBER(VLOOKUP($B1991,Stats!$A$2:$AA$19,2,FALSE))=FALSE,"",IF(ISNUMBER(#REF!),(#REF!-VLOOKUP($B1991,Stats!$A$2:$AA$19,13,FALSE))/VLOOKUP($B1991,Stats!$A$2:$AA$19,27,FALSE),""))</f>
        <v/>
      </c>
      <c r="BO1991" s="46" t="str">
        <f>IF(ISNUMBER(VLOOKUP($B1991,Stats!$A$2:$AA$19,2,FALSE))=FALSE,"",IF(ISNUMBER(#REF!),(#REF!-VLOOKUP($B1991,Stats!$A$2:$AA$19,14,FALSE))/VLOOKUP($B1991,Stats!$A$2:$AB$19,28,FALSE),""))</f>
        <v/>
      </c>
      <c r="BP1991" s="46"/>
      <c r="BQ1991" s="46">
        <f>IF(ISNUMBER(VLOOKUP($B1991,Stats!$A$2:$AA$19,2,FALSE))=FALSE,"",IF(ISNUMBER(BM1991),BM1991,(VLOOKUP($B1991,Stats!$A$2:$AT$19,46,FALSE)-VLOOKUP($B1991,Stats!$A$2:$AA$19,12,FALSE))/VLOOKUP($B1991,Stats!$A$2:$AA$19,26,FALSE)))</f>
        <v>-0.46642635650749076</v>
      </c>
      <c r="BR1991" s="51">
        <f t="shared" si="422"/>
        <v>-0.46642635650749076</v>
      </c>
      <c r="BS1991" s="32" t="str">
        <f t="shared" si="417"/>
        <v>21082_201427</v>
      </c>
      <c r="BT1991" s="53">
        <f t="shared" si="418"/>
        <v>-0.56795621000474905</v>
      </c>
    </row>
    <row r="1992" spans="1:72" x14ac:dyDescent="0.15">
      <c r="A1992" s="16">
        <v>21082</v>
      </c>
      <c r="B1992" s="17">
        <v>201501</v>
      </c>
      <c r="C1992" s="3">
        <v>0</v>
      </c>
      <c r="D1992" s="23">
        <v>6.6115702479339067E-3</v>
      </c>
      <c r="E1992" s="18">
        <v>2.0627053440923963E-2</v>
      </c>
      <c r="F1992" s="24">
        <v>2</v>
      </c>
      <c r="G1992" s="24">
        <v>3</v>
      </c>
      <c r="H1992" s="20">
        <v>2.0667998467516879E-2</v>
      </c>
      <c r="I1992" s="20">
        <v>-1.1299508848865917E-2</v>
      </c>
      <c r="J1992" s="24">
        <v>1</v>
      </c>
      <c r="K1992" s="24">
        <v>3</v>
      </c>
      <c r="L1992" s="20">
        <v>3.3057851239669533E-2</v>
      </c>
      <c r="M1992" s="20">
        <v>-1.7886178861788671E-2</v>
      </c>
      <c r="N1992" s="19">
        <v>1.25</v>
      </c>
      <c r="O1992" s="19">
        <v>1</v>
      </c>
      <c r="P1992" s="25">
        <v>42009</v>
      </c>
      <c r="Q1992" s="20">
        <v>-3.3600000000000074E-2</v>
      </c>
      <c r="R1992" s="25">
        <v>42012</v>
      </c>
      <c r="S1992" s="25">
        <f>IF(ISNUMBER(R1992),VLOOKUP(B1992,Index!$B$3:$AB$18,27,FALSE),"")</f>
        <v>42013</v>
      </c>
      <c r="T1992" s="25">
        <f>IF(ISNUMBER($R1992),VLOOKUP($B1992,Index!$B$21:$AB$36,27,FALSE),"")</f>
        <v>42013</v>
      </c>
      <c r="U1992" s="25">
        <f>IF(ISNUMBER($R1992),VLOOKUP($B1992,Index!$B$39:$AB$54,27,FALSE),"")</f>
        <v>42011</v>
      </c>
      <c r="W1992" s="18">
        <v>0.47603305785124128</v>
      </c>
      <c r="X1992" s="19">
        <v>0.4</v>
      </c>
      <c r="Y1992" s="18">
        <v>0.39137082174799892</v>
      </c>
      <c r="Z1992" s="19">
        <f t="shared" si="419"/>
        <v>1</v>
      </c>
      <c r="AA1992" s="21">
        <v>0.19677292404565155</v>
      </c>
      <c r="AB1992" s="3">
        <v>0</v>
      </c>
      <c r="AC1992" s="18">
        <v>0.22660747216720323</v>
      </c>
      <c r="AD1992" s="19">
        <v>0.16000000000000003</v>
      </c>
      <c r="AE1992" s="18">
        <v>0.15317112011570394</v>
      </c>
      <c r="AF1992" s="19">
        <f t="shared" si="420"/>
        <v>1</v>
      </c>
      <c r="AG1992" s="21">
        <v>3.8719583637475755E-2</v>
      </c>
      <c r="AH1992" s="3">
        <v>0</v>
      </c>
      <c r="AK1992" t="str">
        <f t="shared" si="415"/>
        <v/>
      </c>
      <c r="AL1992" t="str">
        <f t="shared" si="415"/>
        <v/>
      </c>
      <c r="AM1992" t="str">
        <f t="shared" si="415"/>
        <v/>
      </c>
      <c r="AN1992" t="str">
        <f t="shared" si="415"/>
        <v/>
      </c>
      <c r="AO1992" t="str">
        <f t="shared" si="415"/>
        <v/>
      </c>
      <c r="AP1992" t="str">
        <f t="shared" si="415"/>
        <v/>
      </c>
      <c r="AQ1992" t="str">
        <f t="shared" si="415"/>
        <v/>
      </c>
      <c r="AR1992">
        <f t="shared" si="415"/>
        <v>0.19677292404565155</v>
      </c>
      <c r="AS1992" t="str">
        <f t="shared" si="415"/>
        <v/>
      </c>
      <c r="AT1992" t="str">
        <f t="shared" si="415"/>
        <v/>
      </c>
      <c r="AU1992" t="str">
        <f t="shared" si="415"/>
        <v/>
      </c>
      <c r="AV1992" t="str">
        <f t="shared" si="415"/>
        <v/>
      </c>
      <c r="AW1992" t="str">
        <f t="shared" si="415"/>
        <v/>
      </c>
      <c r="AX1992" t="str">
        <f t="shared" si="415"/>
        <v/>
      </c>
      <c r="AZ1992" s="46">
        <f>IF(ISNUMBER(VLOOKUP($B1992,Stats!$A$2:$AA$19,2,FALSE))=FALSE,"",IF(ISNUMBER(W1992),(W1992-VLOOKUP($B1992,Stats!$A$2:$AA$19,2,FALSE))/VLOOKUP($B1992,Stats!$A$2:$AA$19,16,FALSE),""))</f>
        <v>-0.39235333359011126</v>
      </c>
      <c r="BA1992" s="46">
        <f>IF(ISNUMBER(VLOOKUP($B1992,Stats!$A$2:$AA$19,2,FALSE))=FALSE,"",IF(ISNUMBER(X1992),(X1992-VLOOKUP($B1992,Stats!$A$2:$AA$19,3,FALSE))/VLOOKUP($B1992,Stats!$A$2:$AA$19,17,FALSE),""))</f>
        <v>-0.84220341465677562</v>
      </c>
      <c r="BB1992" s="46"/>
      <c r="BC1992" s="46"/>
      <c r="BD1992" s="44">
        <f t="shared" si="416"/>
        <v>-0.61727837412344344</v>
      </c>
      <c r="BE1992" s="46">
        <f>IF(ISNUMBER(VLOOKUP($B1992,Stats!$A$2:$AA$19,2,FALSE))=FALSE,"",IF(ISNUMBER(Y1992),(Y1992-VLOOKUP($B1992,Stats!$A$2:$AA$19,5,FALSE))/VLOOKUP($B1992,Stats!$A$2:$AA$19,19,FALSE),""))</f>
        <v>0.91939485293593193</v>
      </c>
      <c r="BF1992" s="46"/>
      <c r="BG1992" s="46"/>
      <c r="BH1992" s="46">
        <f>IF(ISNUMBER(VLOOKUP($B1992,Stats!$A$2:$AA$19,2,FALSE))=FALSE,"",IF(ISNUMBER(Z1992),(Z1992-VLOOKUP($B1992,Stats!$A$2:$AA$19,8,FALSE))/VLOOKUP($B1992,Stats!$A$2:$AA$19,22,FALSE),""))</f>
        <v>0.57826828658858598</v>
      </c>
      <c r="BI1992" s="46" t="str">
        <f>IF(ISNUMBER(VLOOKUP($B1992,Stats!$A$2:$AA$19,2,FALSE))=FALSE,"",IF(ISNUMBER(#REF!),(#REF!-VLOOKUP($B1992,Stats!$A$2:$AA$19,9,FALSE))/VLOOKUP($B1992,Stats!$A$2:$AA$19,23,FALSE),""))</f>
        <v/>
      </c>
      <c r="BJ1992" s="46" t="str">
        <f>IF(ISNUMBER(VLOOKUP($B1992,Stats!$A$2:$AA$19,2,FALSE))=FALSE,"",IF(ISNUMBER(#REF!),(#REF!-VLOOKUP($B1992,Stats!$A$2:$AA$19,10,FALSE))/VLOOKUP($B1992,Stats!$A$2:$AA$19,24,FALSE),""))</f>
        <v/>
      </c>
      <c r="BK1992" s="44">
        <f t="shared" si="421"/>
        <v>-0.47009591107857657</v>
      </c>
      <c r="BL1992" s="46" t="str">
        <f>IF(ISNUMBER(VLOOKUP($B1992,Stats!$A$2:$AA$19,2,FALSE))=FALSE,"",IF(ISNUMBER(#REF!),(#REF!-VLOOKUP($B1992,Stats!$A$2:$AA$19,11,FALSE))/VLOOKUP($B1992,Stats!$A$2:$AA$19,25,FALSE),""))</f>
        <v/>
      </c>
      <c r="BM1992" s="46">
        <f>IF(ISNUMBER(VLOOKUP($B1992,Stats!$A$2:$AA$19,2,FALSE))=FALSE,"",IF(ISNUMBER(AA1992),(AA1992-VLOOKUP($B1992,Stats!$A$2:$AA$19,12,FALSE))/VLOOKUP($B1992,Stats!$A$2:$AA$19,26,FALSE),""))</f>
        <v>-0.42808539897426007</v>
      </c>
      <c r="BN1992" s="46" t="str">
        <f>IF(ISNUMBER(VLOOKUP($B1992,Stats!$A$2:$AA$19,2,FALSE))=FALSE,"",IF(ISNUMBER(#REF!),(#REF!-VLOOKUP($B1992,Stats!$A$2:$AA$19,13,FALSE))/VLOOKUP($B1992,Stats!$A$2:$AA$19,27,FALSE),""))</f>
        <v/>
      </c>
      <c r="BO1992" s="46" t="str">
        <f>IF(ISNUMBER(VLOOKUP($B1992,Stats!$A$2:$AA$19,2,FALSE))=FALSE,"",IF(ISNUMBER(#REF!),(#REF!-VLOOKUP($B1992,Stats!$A$2:$AA$19,14,FALSE))/VLOOKUP($B1992,Stats!$A$2:$AB$19,28,FALSE),""))</f>
        <v/>
      </c>
      <c r="BP1992" s="46"/>
      <c r="BQ1992" s="46">
        <f>IF(ISNUMBER(VLOOKUP($B1992,Stats!$A$2:$AA$19,2,FALSE))=FALSE,"",IF(ISNUMBER(BM1992),BM1992,(VLOOKUP($B1992,Stats!$A$2:$AT$19,46,FALSE)-VLOOKUP($B1992,Stats!$A$2:$AA$19,12,FALSE))/VLOOKUP($B1992,Stats!$A$2:$AA$19,26,FALSE)))</f>
        <v>-0.42808539897426007</v>
      </c>
      <c r="BR1992" s="51">
        <f t="shared" si="422"/>
        <v>-0.42808539897426007</v>
      </c>
      <c r="BS1992" s="32" t="str">
        <f t="shared" si="417"/>
        <v>21082_201501</v>
      </c>
      <c r="BT1992" s="53">
        <f t="shared" si="418"/>
        <v>-0.49113030126668666</v>
      </c>
    </row>
    <row r="1993" spans="1:72" x14ac:dyDescent="0.15">
      <c r="A1993" s="16">
        <v>21082</v>
      </c>
      <c r="B1993" s="17">
        <v>201502</v>
      </c>
      <c r="C1993" s="3">
        <v>0</v>
      </c>
      <c r="D1993" s="23">
        <v>-9.8522167487684609E-3</v>
      </c>
      <c r="E1993" s="18">
        <v>3.8231558877591124E-2</v>
      </c>
      <c r="F1993" s="24">
        <v>7</v>
      </c>
      <c r="G1993" s="24">
        <v>3</v>
      </c>
      <c r="H1993" s="20">
        <v>1.6803833745652735E-2</v>
      </c>
      <c r="I1993" s="20">
        <v>-4.0222367809017591E-2</v>
      </c>
      <c r="J1993" s="24">
        <v>4</v>
      </c>
      <c r="K1993" s="24">
        <v>1</v>
      </c>
      <c r="L1993" s="20">
        <v>3.9965247610773247E-2</v>
      </c>
      <c r="M1993" s="20">
        <v>-9.5967741935483852E-2</v>
      </c>
      <c r="N1993" s="19">
        <v>1.24</v>
      </c>
      <c r="O1993" s="19">
        <v>1.0402684563758389</v>
      </c>
      <c r="P1993" s="25">
        <v>42020</v>
      </c>
      <c r="Q1993" s="20">
        <v>-9.5967741935483852E-2</v>
      </c>
      <c r="R1993" s="25">
        <v>42023</v>
      </c>
      <c r="S1993" s="25">
        <f>IF(ISNUMBER(R1993),VLOOKUP(B1993,Index!$B$3:$AB$18,27,FALSE),"")</f>
        <v>42023</v>
      </c>
      <c r="T1993" s="25">
        <f>IF(ISNUMBER($R1993),VLOOKUP($B1993,Index!$B$21:$AB$36,27,FALSE),"")</f>
        <v>42023</v>
      </c>
      <c r="U1993" s="25">
        <f>IF(ISNUMBER($R1993),VLOOKUP($B1993,Index!$B$39:$AB$54,27,FALSE),"")</f>
        <v>42027</v>
      </c>
      <c r="W1993" s="18">
        <v>-0.29556650246305383</v>
      </c>
      <c r="X1993" s="19">
        <v>0.7</v>
      </c>
      <c r="Y1993" s="18">
        <v>0.72539282731211097</v>
      </c>
      <c r="Z1993" s="19">
        <f t="shared" si="419"/>
        <v>0</v>
      </c>
      <c r="AA1993" s="21" t="s">
        <v>25</v>
      </c>
      <c r="AB1993" s="3">
        <v>0</v>
      </c>
      <c r="AC1993" s="18">
        <v>8.73595573782424E-2</v>
      </c>
      <c r="AD1993" s="19">
        <v>0.48999999999999994</v>
      </c>
      <c r="AE1993" s="18">
        <v>0.52619475391585802</v>
      </c>
      <c r="AF1993" s="19">
        <f t="shared" si="420"/>
        <v>0</v>
      </c>
      <c r="AG1993" s="21" t="s">
        <v>25</v>
      </c>
      <c r="AH1993" s="3">
        <v>0</v>
      </c>
      <c r="AK1993" t="str">
        <f t="shared" ref="AK1993:AX2002" si="423">IF($B1993=AK$2,$AA1993,"")</f>
        <v/>
      </c>
      <c r="AL1993" t="str">
        <f t="shared" si="423"/>
        <v/>
      </c>
      <c r="AM1993" t="str">
        <f t="shared" si="423"/>
        <v/>
      </c>
      <c r="AN1993" t="str">
        <f t="shared" si="423"/>
        <v/>
      </c>
      <c r="AO1993" t="str">
        <f t="shared" si="423"/>
        <v/>
      </c>
      <c r="AP1993" t="str">
        <f t="shared" si="423"/>
        <v/>
      </c>
      <c r="AQ1993" t="str">
        <f t="shared" si="423"/>
        <v/>
      </c>
      <c r="AR1993" t="str">
        <f t="shared" si="423"/>
        <v/>
      </c>
      <c r="AS1993" t="str">
        <f t="shared" si="423"/>
        <v/>
      </c>
      <c r="AT1993" t="str">
        <f t="shared" si="423"/>
        <v/>
      </c>
      <c r="AU1993" t="str">
        <f t="shared" si="423"/>
        <v/>
      </c>
      <c r="AV1993" t="str">
        <f t="shared" si="423"/>
        <v/>
      </c>
      <c r="AW1993" t="str">
        <f t="shared" si="423"/>
        <v/>
      </c>
      <c r="AX1993" t="str">
        <f t="shared" si="423"/>
        <v/>
      </c>
      <c r="AZ1993" s="46">
        <f>IF(ISNUMBER(VLOOKUP($B1993,Stats!$A$2:$AA$19,2,FALSE))=FALSE,"",IF(ISNUMBER(W1993),(W1993-VLOOKUP($B1993,Stats!$A$2:$AA$19,2,FALSE))/VLOOKUP($B1993,Stats!$A$2:$AA$19,16,FALSE),""))</f>
        <v>-1.4330329760170315</v>
      </c>
      <c r="BA1993" s="46">
        <f>IF(ISNUMBER(VLOOKUP($B1993,Stats!$A$2:$AA$19,2,FALSE))=FALSE,"",IF(ISNUMBER(X1993),(X1993-VLOOKUP($B1993,Stats!$A$2:$AA$19,3,FALSE))/VLOOKUP($B1993,Stats!$A$2:$AA$19,17,FALSE),""))</f>
        <v>0.38056958571220034</v>
      </c>
      <c r="BB1993" s="46"/>
      <c r="BC1993" s="46"/>
      <c r="BD1993" s="44">
        <f t="shared" si="416"/>
        <v>-0.52623169515241552</v>
      </c>
      <c r="BE1993" s="46">
        <f>IF(ISNUMBER(VLOOKUP($B1993,Stats!$A$2:$AA$19,2,FALSE))=FALSE,"",IF(ISNUMBER(Y1993),(Y1993-VLOOKUP($B1993,Stats!$A$2:$AA$19,5,FALSE))/VLOOKUP($B1993,Stats!$A$2:$AA$19,19,FALSE),""))</f>
        <v>2.1115477664469546</v>
      </c>
      <c r="BF1993" s="46"/>
      <c r="BG1993" s="46"/>
      <c r="BH1993" s="46">
        <f>IF(ISNUMBER(VLOOKUP($B1993,Stats!$A$2:$AA$19,2,FALSE))=FALSE,"",IF(ISNUMBER(Z1993),(Z1993-VLOOKUP($B1993,Stats!$A$2:$AA$19,8,FALSE))/VLOOKUP($B1993,Stats!$A$2:$AA$19,22,FALSE),""))</f>
        <v>-0.48836753916131515</v>
      </c>
      <c r="BI1993" s="46" t="str">
        <f>IF(ISNUMBER(VLOOKUP($B1993,Stats!$A$2:$AA$19,2,FALSE))=FALSE,"",IF(ISNUMBER(#REF!),(#REF!-VLOOKUP($B1993,Stats!$A$2:$AA$19,9,FALSE))/VLOOKUP($B1993,Stats!$A$2:$AA$19,23,FALSE),""))</f>
        <v/>
      </c>
      <c r="BJ1993" s="46" t="str">
        <f>IF(ISNUMBER(VLOOKUP($B1993,Stats!$A$2:$AA$19,2,FALSE))=FALSE,"",IF(ISNUMBER(#REF!),(#REF!-VLOOKUP($B1993,Stats!$A$2:$AA$19,10,FALSE))/VLOOKUP($B1993,Stats!$A$2:$AA$19,24,FALSE),""))</f>
        <v/>
      </c>
      <c r="BK1993" s="44">
        <f t="shared" si="421"/>
        <v>-1.6245936982612625</v>
      </c>
      <c r="BL1993" s="46" t="str">
        <f>IF(ISNUMBER(VLOOKUP($B1993,Stats!$A$2:$AA$19,2,FALSE))=FALSE,"",IF(ISNUMBER(#REF!),(#REF!-VLOOKUP($B1993,Stats!$A$2:$AA$19,11,FALSE))/VLOOKUP($B1993,Stats!$A$2:$AA$19,25,FALSE),""))</f>
        <v/>
      </c>
      <c r="BM1993" s="46" t="str">
        <f>IF(ISNUMBER(VLOOKUP($B1993,Stats!$A$2:$AA$19,2,FALSE))=FALSE,"",IF(ISNUMBER(AA1993),(AA1993-VLOOKUP($B1993,Stats!$A$2:$AA$19,12,FALSE))/VLOOKUP($B1993,Stats!$A$2:$AA$19,26,FALSE),""))</f>
        <v/>
      </c>
      <c r="BN1993" s="46" t="str">
        <f>IF(ISNUMBER(VLOOKUP($B1993,Stats!$A$2:$AA$19,2,FALSE))=FALSE,"",IF(ISNUMBER(#REF!),(#REF!-VLOOKUP($B1993,Stats!$A$2:$AA$19,13,FALSE))/VLOOKUP($B1993,Stats!$A$2:$AA$19,27,FALSE),""))</f>
        <v/>
      </c>
      <c r="BO1993" s="46" t="str">
        <f>IF(ISNUMBER(VLOOKUP($B1993,Stats!$A$2:$AA$19,2,FALSE))=FALSE,"",IF(ISNUMBER(#REF!),(#REF!-VLOOKUP($B1993,Stats!$A$2:$AA$19,14,FALSE))/VLOOKUP($B1993,Stats!$A$2:$AB$19,28,FALSE),""))</f>
        <v/>
      </c>
      <c r="BP1993" s="46"/>
      <c r="BQ1993" s="46">
        <f>IF(ISNUMBER(VLOOKUP($B1993,Stats!$A$2:$AA$19,2,FALSE))=FALSE,"",IF(ISNUMBER(BM1993),BM1993,(VLOOKUP($B1993,Stats!$A$2:$AT$19,46,FALSE)-VLOOKUP($B1993,Stats!$A$2:$AA$19,12,FALSE))/VLOOKUP($B1993,Stats!$A$2:$AA$19,26,FALSE)))</f>
        <v>-0.37901840262580277</v>
      </c>
      <c r="BR1993" s="51">
        <f t="shared" si="422"/>
        <v>-0.37901840262580277</v>
      </c>
      <c r="BS1993" s="32" t="str">
        <f t="shared" si="417"/>
        <v>21082_201502</v>
      </c>
      <c r="BT1993" s="53">
        <f t="shared" si="418"/>
        <v>-1.1558062385124011</v>
      </c>
    </row>
    <row r="1994" spans="1:72" x14ac:dyDescent="0.15">
      <c r="A1994" s="16">
        <v>21082</v>
      </c>
      <c r="B1994" s="17">
        <v>201503</v>
      </c>
      <c r="C1994" s="3">
        <v>0</v>
      </c>
      <c r="D1994" s="23">
        <v>-6.3018242122719781E-2</v>
      </c>
      <c r="E1994" s="18">
        <v>1.1213545101806298E-2</v>
      </c>
      <c r="F1994" s="24">
        <v>2</v>
      </c>
      <c r="G1994" s="24">
        <v>8</v>
      </c>
      <c r="H1994" s="20">
        <v>1.2856738375486176E-2</v>
      </c>
      <c r="I1994" s="20">
        <v>-1.1253553994861318E-2</v>
      </c>
      <c r="J1994" s="24">
        <v>1</v>
      </c>
      <c r="K1994" s="24">
        <v>5</v>
      </c>
      <c r="L1994" s="20">
        <v>1.7421602787456525E-2</v>
      </c>
      <c r="M1994" s="20">
        <v>-1.8245004344048743E-2</v>
      </c>
      <c r="N1994" s="19">
        <v>1.216</v>
      </c>
      <c r="O1994" s="19">
        <v>1</v>
      </c>
      <c r="P1994" s="25">
        <v>42030</v>
      </c>
      <c r="Q1994" s="20">
        <v>-7.0723684210526327E-2</v>
      </c>
      <c r="R1994" s="25">
        <v>42041</v>
      </c>
      <c r="S1994" s="25">
        <f>IF(ISNUMBER(R1994),VLOOKUP(B1994,Index!$B$3:$AB$18,27,FALSE),"")</f>
        <v>42041</v>
      </c>
      <c r="T1994" s="25">
        <f>IF(ISNUMBER($R1994),VLOOKUP($B1994,Index!$B$21:$AB$36,27,FALSE),"")</f>
        <v>42041</v>
      </c>
      <c r="U1994" s="25">
        <f>IF(ISNUMBER($R1994),VLOOKUP($B1994,Index!$B$39:$AB$54,27,FALSE),"")</f>
        <v>42034</v>
      </c>
      <c r="W1994" s="18">
        <v>-1.8905472636815934</v>
      </c>
      <c r="X1994" s="19">
        <v>0.2</v>
      </c>
      <c r="Y1994" s="18">
        <v>0.21276205900039566</v>
      </c>
      <c r="Z1994" s="19">
        <f t="shared" si="419"/>
        <v>0</v>
      </c>
      <c r="AA1994" s="21" t="s">
        <v>25</v>
      </c>
      <c r="AB1994" s="3">
        <v>0</v>
      </c>
      <c r="AC1994" s="18">
        <v>3.5741689562139602</v>
      </c>
      <c r="AD1994" s="19">
        <v>4.0000000000000008E-2</v>
      </c>
      <c r="AE1994" s="18">
        <v>4.5267693750087844E-2</v>
      </c>
      <c r="AF1994" s="19">
        <f t="shared" si="420"/>
        <v>0</v>
      </c>
      <c r="AG1994" s="21" t="s">
        <v>25</v>
      </c>
      <c r="AH1994" s="3">
        <v>0</v>
      </c>
      <c r="AK1994" t="str">
        <f t="shared" si="423"/>
        <v/>
      </c>
      <c r="AL1994" t="str">
        <f t="shared" si="423"/>
        <v/>
      </c>
      <c r="AM1994" t="str">
        <f t="shared" si="423"/>
        <v/>
      </c>
      <c r="AN1994" t="str">
        <f t="shared" si="423"/>
        <v/>
      </c>
      <c r="AO1994" t="str">
        <f t="shared" si="423"/>
        <v/>
      </c>
      <c r="AP1994" t="str">
        <f t="shared" si="423"/>
        <v/>
      </c>
      <c r="AQ1994" t="str">
        <f t="shared" si="423"/>
        <v/>
      </c>
      <c r="AR1994" t="str">
        <f t="shared" si="423"/>
        <v/>
      </c>
      <c r="AS1994" t="str">
        <f t="shared" si="423"/>
        <v/>
      </c>
      <c r="AT1994" t="str">
        <f t="shared" si="423"/>
        <v/>
      </c>
      <c r="AU1994" t="str">
        <f t="shared" si="423"/>
        <v/>
      </c>
      <c r="AV1994" t="str">
        <f t="shared" si="423"/>
        <v/>
      </c>
      <c r="AW1994" t="str">
        <f t="shared" si="423"/>
        <v/>
      </c>
      <c r="AX1994" t="str">
        <f t="shared" si="423"/>
        <v/>
      </c>
      <c r="AZ1994" s="46">
        <f>IF(ISNUMBER(VLOOKUP($B1994,Stats!$A$2:$AA$19,2,FALSE))=FALSE,"",IF(ISNUMBER(W1994),(W1994-VLOOKUP($B1994,Stats!$A$2:$AA$19,2,FALSE))/VLOOKUP($B1994,Stats!$A$2:$AA$19,16,FALSE),""))</f>
        <v>-1.2054956193170026</v>
      </c>
      <c r="BA1994" s="46">
        <f>IF(ISNUMBER(VLOOKUP($B1994,Stats!$A$2:$AA$19,2,FALSE))=FALSE,"",IF(ISNUMBER(X1994),(X1994-VLOOKUP($B1994,Stats!$A$2:$AA$19,3,FALSE))/VLOOKUP($B1994,Stats!$A$2:$AA$19,17,FALSE),""))</f>
        <v>-1.0521141897083433</v>
      </c>
      <c r="BB1994" s="46"/>
      <c r="BC1994" s="46"/>
      <c r="BD1994" s="44">
        <f t="shared" si="416"/>
        <v>-1.1288049045126729</v>
      </c>
      <c r="BE1994" s="46">
        <f>IF(ISNUMBER(VLOOKUP($B1994,Stats!$A$2:$AA$19,2,FALSE))=FALSE,"",IF(ISNUMBER(Y1994),(Y1994-VLOOKUP($B1994,Stats!$A$2:$AA$19,5,FALSE))/VLOOKUP($B1994,Stats!$A$2:$AA$19,19,FALSE),""))</f>
        <v>0.56692697363677569</v>
      </c>
      <c r="BF1994" s="46"/>
      <c r="BG1994" s="46"/>
      <c r="BH1994" s="46">
        <f>IF(ISNUMBER(VLOOKUP($B1994,Stats!$A$2:$AA$19,2,FALSE))=FALSE,"",IF(ISNUMBER(Z1994),(Z1994-VLOOKUP($B1994,Stats!$A$2:$AA$19,8,FALSE))/VLOOKUP($B1994,Stats!$A$2:$AA$19,22,FALSE),""))</f>
        <v>-0.64412337137479436</v>
      </c>
      <c r="BI1994" s="46" t="str">
        <f>IF(ISNUMBER(VLOOKUP($B1994,Stats!$A$2:$AA$19,2,FALSE))=FALSE,"",IF(ISNUMBER(#REF!),(#REF!-VLOOKUP($B1994,Stats!$A$2:$AA$19,9,FALSE))/VLOOKUP($B1994,Stats!$A$2:$AA$19,23,FALSE),""))</f>
        <v/>
      </c>
      <c r="BJ1994" s="46" t="str">
        <f>IF(ISNUMBER(VLOOKUP($B1994,Stats!$A$2:$AA$19,2,FALSE))=FALSE,"",IF(ISNUMBER(#REF!),(#REF!-VLOOKUP($B1994,Stats!$A$2:$AA$19,10,FALSE))/VLOOKUP($B1994,Stats!$A$2:$AA$19,24,FALSE),""))</f>
        <v/>
      </c>
      <c r="BK1994" s="44">
        <f t="shared" si="421"/>
        <v>-0.59008589295818126</v>
      </c>
      <c r="BL1994" s="46" t="str">
        <f>IF(ISNUMBER(VLOOKUP($B1994,Stats!$A$2:$AA$19,2,FALSE))=FALSE,"",IF(ISNUMBER(#REF!),(#REF!-VLOOKUP($B1994,Stats!$A$2:$AA$19,11,FALSE))/VLOOKUP($B1994,Stats!$A$2:$AA$19,25,FALSE),""))</f>
        <v/>
      </c>
      <c r="BM1994" s="46" t="str">
        <f>IF(ISNUMBER(VLOOKUP($B1994,Stats!$A$2:$AA$19,2,FALSE))=FALSE,"",IF(ISNUMBER(AA1994),(AA1994-VLOOKUP($B1994,Stats!$A$2:$AA$19,12,FALSE))/VLOOKUP($B1994,Stats!$A$2:$AA$19,26,FALSE),""))</f>
        <v/>
      </c>
      <c r="BN1994" s="46" t="str">
        <f>IF(ISNUMBER(VLOOKUP($B1994,Stats!$A$2:$AA$19,2,FALSE))=FALSE,"",IF(ISNUMBER(#REF!),(#REF!-VLOOKUP($B1994,Stats!$A$2:$AA$19,13,FALSE))/VLOOKUP($B1994,Stats!$A$2:$AA$19,27,FALSE),""))</f>
        <v/>
      </c>
      <c r="BO1994" s="46" t="str">
        <f>IF(ISNUMBER(VLOOKUP($B1994,Stats!$A$2:$AA$19,2,FALSE))=FALSE,"",IF(ISNUMBER(#REF!),(#REF!-VLOOKUP($B1994,Stats!$A$2:$AA$19,14,FALSE))/VLOOKUP($B1994,Stats!$A$2:$AB$19,28,FALSE),""))</f>
        <v/>
      </c>
      <c r="BP1994" s="46"/>
      <c r="BQ1994" s="46">
        <f>IF(ISNUMBER(VLOOKUP($B1994,Stats!$A$2:$AA$19,2,FALSE))=FALSE,"",IF(ISNUMBER(BM1994),BM1994,(VLOOKUP($B1994,Stats!$A$2:$AT$19,46,FALSE)-VLOOKUP($B1994,Stats!$A$2:$AA$19,12,FALSE))/VLOOKUP($B1994,Stats!$A$2:$AA$19,26,FALSE)))</f>
        <v>-0.53964354662323732</v>
      </c>
      <c r="BR1994" s="51">
        <f t="shared" si="422"/>
        <v>-0.53964354662323732</v>
      </c>
      <c r="BS1994" s="32" t="str">
        <f t="shared" si="417"/>
        <v>21082_201503</v>
      </c>
      <c r="BT1994" s="53">
        <f t="shared" si="418"/>
        <v>-0.68774122600209076</v>
      </c>
    </row>
    <row r="1995" spans="1:72" x14ac:dyDescent="0.15">
      <c r="A1995" s="16">
        <v>21082</v>
      </c>
      <c r="B1995" s="17">
        <v>201504</v>
      </c>
      <c r="C1995" s="3">
        <v>0</v>
      </c>
      <c r="D1995" s="23">
        <v>5.1327433628318708E-2</v>
      </c>
      <c r="E1995" s="18">
        <v>3.886273890373511E-3</v>
      </c>
      <c r="F1995" s="24">
        <v>7</v>
      </c>
      <c r="G1995" s="24">
        <v>0</v>
      </c>
      <c r="H1995" s="20">
        <v>7.182564862175278E-3</v>
      </c>
      <c r="I1995" s="20" t="s">
        <v>25</v>
      </c>
      <c r="J1995" s="24">
        <v>7</v>
      </c>
      <c r="K1995" s="24">
        <v>0</v>
      </c>
      <c r="L1995" s="20">
        <v>1.1504424778761235E-2</v>
      </c>
      <c r="M1995" s="20">
        <v>2.5684931506850806E-3</v>
      </c>
      <c r="N1995" s="19">
        <v>1.1879999999999999</v>
      </c>
      <c r="O1995" s="19">
        <v>1.0393700787401574</v>
      </c>
      <c r="P1995" s="25">
        <v>42052</v>
      </c>
      <c r="Q1995" s="20">
        <v>0</v>
      </c>
      <c r="R1995" s="25">
        <v>42044</v>
      </c>
      <c r="S1995" s="25">
        <f>IF(ISNUMBER(R1995),VLOOKUP(B1995,Index!$B$3:$AB$18,27,FALSE),"")</f>
        <v>42044</v>
      </c>
      <c r="T1995" s="25">
        <f>IF(ISNUMBER($R1995),VLOOKUP($B1995,Index!$B$21:$AB$36,27,FALSE),"")</f>
        <v>42044</v>
      </c>
      <c r="U1995" s="25">
        <f>IF(ISNUMBER($R1995),VLOOKUP($B1995,Index!$B$39:$AB$54,27,FALSE),"")</f>
        <v>42052</v>
      </c>
      <c r="W1995" s="18">
        <v>2.0530973451327483</v>
      </c>
      <c r="X1995" s="19">
        <v>1</v>
      </c>
      <c r="Y1995" s="18">
        <v>7.373686262894287E-2</v>
      </c>
      <c r="Z1995" s="19">
        <f t="shared" si="419"/>
        <v>0</v>
      </c>
      <c r="AA1995" s="21" t="s">
        <v>25</v>
      </c>
      <c r="AB1995" s="3">
        <v>0</v>
      </c>
      <c r="AC1995" s="18">
        <v>4.2152087085911392</v>
      </c>
      <c r="AD1995" s="19">
        <v>1</v>
      </c>
      <c r="AE1995" s="18">
        <v>5.4371249103595913E-3</v>
      </c>
      <c r="AF1995" s="19">
        <f t="shared" si="420"/>
        <v>0</v>
      </c>
      <c r="AG1995" s="21" t="s">
        <v>25</v>
      </c>
      <c r="AH1995" s="3">
        <v>0</v>
      </c>
      <c r="AK1995" t="str">
        <f t="shared" si="423"/>
        <v/>
      </c>
      <c r="AL1995" t="str">
        <f t="shared" si="423"/>
        <v/>
      </c>
      <c r="AM1995" t="str">
        <f t="shared" si="423"/>
        <v/>
      </c>
      <c r="AN1995" t="str">
        <f t="shared" si="423"/>
        <v/>
      </c>
      <c r="AO1995" t="str">
        <f t="shared" si="423"/>
        <v/>
      </c>
      <c r="AP1995" t="str">
        <f t="shared" si="423"/>
        <v/>
      </c>
      <c r="AQ1995" t="str">
        <f t="shared" si="423"/>
        <v/>
      </c>
      <c r="AR1995" t="str">
        <f t="shared" si="423"/>
        <v/>
      </c>
      <c r="AS1995" t="str">
        <f t="shared" si="423"/>
        <v/>
      </c>
      <c r="AT1995" t="str">
        <f t="shared" si="423"/>
        <v/>
      </c>
      <c r="AU1995" t="str">
        <f t="shared" si="423"/>
        <v/>
      </c>
      <c r="AV1995" t="str">
        <f t="shared" si="423"/>
        <v/>
      </c>
      <c r="AW1995" t="str">
        <f t="shared" si="423"/>
        <v/>
      </c>
      <c r="AX1995" t="str">
        <f t="shared" si="423"/>
        <v/>
      </c>
      <c r="AZ1995" s="46">
        <f>IF(ISNUMBER(VLOOKUP($B1995,Stats!$A$2:$AA$19,2,FALSE))=FALSE,"",IF(ISNUMBER(W1995),(W1995-VLOOKUP($B1995,Stats!$A$2:$AA$19,2,FALSE))/VLOOKUP($B1995,Stats!$A$2:$AA$19,16,FALSE),""))</f>
        <v>0.20626549187908302</v>
      </c>
      <c r="BA1995" s="46">
        <f>IF(ISNUMBER(VLOOKUP($B1995,Stats!$A$2:$AA$19,2,FALSE))=FALSE,"",IF(ISNUMBER(X1995),(X1995-VLOOKUP($B1995,Stats!$A$2:$AA$19,3,FALSE))/VLOOKUP($B1995,Stats!$A$2:$AA$19,17,FALSE),""))</f>
        <v>0.93772145929647244</v>
      </c>
      <c r="BB1995" s="46"/>
      <c r="BC1995" s="46"/>
      <c r="BD1995" s="44">
        <f t="shared" si="416"/>
        <v>0.57199347558777769</v>
      </c>
      <c r="BE1995" s="46">
        <f>IF(ISNUMBER(VLOOKUP($B1995,Stats!$A$2:$AA$19,2,FALSE))=FALSE,"",IF(ISNUMBER(Y1995),(Y1995-VLOOKUP($B1995,Stats!$A$2:$AA$19,5,FALSE))/VLOOKUP($B1995,Stats!$A$2:$AA$19,19,FALSE),""))</f>
        <v>-0.37245746949336783</v>
      </c>
      <c r="BF1995" s="46"/>
      <c r="BG1995" s="46"/>
      <c r="BH1995" s="46">
        <f>IF(ISNUMBER(VLOOKUP($B1995,Stats!$A$2:$AA$19,2,FALSE))=FALSE,"",IF(ISNUMBER(Z1995),(Z1995-VLOOKUP($B1995,Stats!$A$2:$AA$19,8,FALSE))/VLOOKUP($B1995,Stats!$A$2:$AA$19,22,FALSE),""))</f>
        <v>-0.5145844845400992</v>
      </c>
      <c r="BI1995" s="46" t="str">
        <f>IF(ISNUMBER(VLOOKUP($B1995,Stats!$A$2:$AA$19,2,FALSE))=FALSE,"",IF(ISNUMBER(#REF!),(#REF!-VLOOKUP($B1995,Stats!$A$2:$AA$19,9,FALSE))/VLOOKUP($B1995,Stats!$A$2:$AA$19,23,FALSE),""))</f>
        <v/>
      </c>
      <c r="BJ1995" s="46" t="str">
        <f>IF(ISNUMBER(VLOOKUP($B1995,Stats!$A$2:$AA$19,2,FALSE))=FALSE,"",IF(ISNUMBER(#REF!),(#REF!-VLOOKUP($B1995,Stats!$A$2:$AA$19,10,FALSE))/VLOOKUP($B1995,Stats!$A$2:$AA$19,24,FALSE),""))</f>
        <v/>
      </c>
      <c r="BK1995" s="44">
        <f t="shared" si="421"/>
        <v>0.10634488328332772</v>
      </c>
      <c r="BL1995" s="46" t="str">
        <f>IF(ISNUMBER(VLOOKUP($B1995,Stats!$A$2:$AA$19,2,FALSE))=FALSE,"",IF(ISNUMBER(#REF!),(#REF!-VLOOKUP($B1995,Stats!$A$2:$AA$19,11,FALSE))/VLOOKUP($B1995,Stats!$A$2:$AA$19,25,FALSE),""))</f>
        <v/>
      </c>
      <c r="BM1995" s="46" t="str">
        <f>IF(ISNUMBER(VLOOKUP($B1995,Stats!$A$2:$AA$19,2,FALSE))=FALSE,"",IF(ISNUMBER(AA1995),(AA1995-VLOOKUP($B1995,Stats!$A$2:$AA$19,12,FALSE))/VLOOKUP($B1995,Stats!$A$2:$AA$19,26,FALSE),""))</f>
        <v/>
      </c>
      <c r="BN1995" s="46" t="str">
        <f>IF(ISNUMBER(VLOOKUP($B1995,Stats!$A$2:$AA$19,2,FALSE))=FALSE,"",IF(ISNUMBER(#REF!),(#REF!-VLOOKUP($B1995,Stats!$A$2:$AA$19,13,FALSE))/VLOOKUP($B1995,Stats!$A$2:$AA$19,27,FALSE),""))</f>
        <v/>
      </c>
      <c r="BO1995" s="46" t="str">
        <f>IF(ISNUMBER(VLOOKUP($B1995,Stats!$A$2:$AA$19,2,FALSE))=FALSE,"",IF(ISNUMBER(#REF!),(#REF!-VLOOKUP($B1995,Stats!$A$2:$AA$19,14,FALSE))/VLOOKUP($B1995,Stats!$A$2:$AB$19,28,FALSE),""))</f>
        <v/>
      </c>
      <c r="BP1995" s="46"/>
      <c r="BQ1995" s="46">
        <f>IF(ISNUMBER(VLOOKUP($B1995,Stats!$A$2:$AA$19,2,FALSE))=FALSE,"",IF(ISNUMBER(BM1995),BM1995,(VLOOKUP($B1995,Stats!$A$2:$AT$19,46,FALSE)-VLOOKUP($B1995,Stats!$A$2:$AA$19,12,FALSE))/VLOOKUP($B1995,Stats!$A$2:$AA$19,26,FALSE)))</f>
        <v>-0.64096278450557098</v>
      </c>
      <c r="BR1995" s="51">
        <f t="shared" si="422"/>
        <v>-0.64096278450557098</v>
      </c>
      <c r="BS1995" s="32" t="str">
        <f t="shared" si="417"/>
        <v>21082_201504</v>
      </c>
      <c r="BT1995" s="53">
        <f t="shared" si="418"/>
        <v>5.001306818643797E-2</v>
      </c>
    </row>
    <row r="1996" spans="1:72" x14ac:dyDescent="0.15">
      <c r="A1996" s="16">
        <v>21082</v>
      </c>
      <c r="B1996" s="17">
        <v>201505</v>
      </c>
      <c r="C1996" s="3">
        <v>0</v>
      </c>
      <c r="D1996" s="23">
        <v>-1.2626262626262541E-2</v>
      </c>
      <c r="E1996" s="18">
        <v>1.3740601133045731E-2</v>
      </c>
      <c r="F1996" s="24">
        <v>4</v>
      </c>
      <c r="G1996" s="24">
        <v>4</v>
      </c>
      <c r="H1996" s="20">
        <v>8.7276402770838368E-3</v>
      </c>
      <c r="I1996" s="20">
        <v>-1.1736769760270799E-2</v>
      </c>
      <c r="J1996" s="24">
        <v>3</v>
      </c>
      <c r="K1996" s="24">
        <v>2</v>
      </c>
      <c r="L1996" s="20">
        <v>2.3156089193825169E-2</v>
      </c>
      <c r="M1996" s="20">
        <v>-1.851851851851849E-2</v>
      </c>
      <c r="N1996" s="19">
        <v>1.2030000000000001</v>
      </c>
      <c r="O1996" s="19">
        <v>1.0317324185248715</v>
      </c>
      <c r="P1996" s="25">
        <v>42065</v>
      </c>
      <c r="Q1996" s="20">
        <v>-2.4937655860349128E-2</v>
      </c>
      <c r="R1996" s="25">
        <v>42069</v>
      </c>
      <c r="S1996" s="25">
        <f>IF(ISNUMBER(R1996),VLOOKUP(B1996,Index!$B$3:$AB$18,27,FALSE),"")</f>
        <v>42069</v>
      </c>
      <c r="T1996" s="25">
        <f>IF(ISNUMBER($R1996),VLOOKUP($B1996,Index!$B$21:$AB$36,27,FALSE),"")</f>
        <v>42069</v>
      </c>
      <c r="U1996" s="25">
        <f>IF(ISNUMBER($R1996),VLOOKUP($B1996,Index!$B$39:$AB$54,27,FALSE),"")</f>
        <v>42069</v>
      </c>
      <c r="W1996" s="18">
        <v>-0.45454545454545148</v>
      </c>
      <c r="X1996" s="19">
        <v>0.5</v>
      </c>
      <c r="Y1996" s="18">
        <v>0.26070957600188899</v>
      </c>
      <c r="Z1996" s="19">
        <f t="shared" si="419"/>
        <v>0</v>
      </c>
      <c r="AA1996" s="21" t="s">
        <v>25</v>
      </c>
      <c r="AB1996" s="3">
        <v>0</v>
      </c>
      <c r="AC1996" s="18">
        <v>0.20661157024793109</v>
      </c>
      <c r="AD1996" s="19">
        <v>0.25</v>
      </c>
      <c r="AE1996" s="18">
        <v>6.7969483019084731E-2</v>
      </c>
      <c r="AF1996" s="19">
        <f t="shared" si="420"/>
        <v>0</v>
      </c>
      <c r="AG1996" s="21" t="s">
        <v>25</v>
      </c>
      <c r="AH1996" s="3">
        <v>0</v>
      </c>
      <c r="AK1996" t="str">
        <f t="shared" si="423"/>
        <v/>
      </c>
      <c r="AL1996" t="str">
        <f t="shared" si="423"/>
        <v/>
      </c>
      <c r="AM1996" t="str">
        <f t="shared" si="423"/>
        <v/>
      </c>
      <c r="AN1996" t="str">
        <f t="shared" si="423"/>
        <v/>
      </c>
      <c r="AO1996" t="str">
        <f t="shared" si="423"/>
        <v/>
      </c>
      <c r="AP1996" t="str">
        <f t="shared" si="423"/>
        <v/>
      </c>
      <c r="AQ1996" t="str">
        <f t="shared" si="423"/>
        <v/>
      </c>
      <c r="AR1996" t="str">
        <f t="shared" si="423"/>
        <v/>
      </c>
      <c r="AS1996" t="str">
        <f t="shared" si="423"/>
        <v/>
      </c>
      <c r="AT1996" t="str">
        <f t="shared" si="423"/>
        <v/>
      </c>
      <c r="AU1996" t="str">
        <f t="shared" si="423"/>
        <v/>
      </c>
      <c r="AV1996" t="str">
        <f t="shared" si="423"/>
        <v/>
      </c>
      <c r="AW1996" t="str">
        <f t="shared" si="423"/>
        <v/>
      </c>
      <c r="AX1996" t="str">
        <f t="shared" si="423"/>
        <v/>
      </c>
      <c r="AZ1996" s="46">
        <f>IF(ISNUMBER(VLOOKUP($B1996,Stats!$A$2:$AA$19,2,FALSE))=FALSE,"",IF(ISNUMBER(W1996),(W1996-VLOOKUP($B1996,Stats!$A$2:$AA$19,2,FALSE))/VLOOKUP($B1996,Stats!$A$2:$AA$19,16,FALSE),""))</f>
        <v>-0.79051949628428819</v>
      </c>
      <c r="BA1996" s="46">
        <f>IF(ISNUMBER(VLOOKUP($B1996,Stats!$A$2:$AA$19,2,FALSE))=FALSE,"",IF(ISNUMBER(X1996),(X1996-VLOOKUP($B1996,Stats!$A$2:$AA$19,3,FALSE))/VLOOKUP($B1996,Stats!$A$2:$AA$19,17,FALSE),""))</f>
        <v>-0.52592327303600894</v>
      </c>
      <c r="BB1996" s="46"/>
      <c r="BC1996" s="46"/>
      <c r="BD1996" s="44">
        <f t="shared" si="416"/>
        <v>-0.65822138466014857</v>
      </c>
      <c r="BE1996" s="46">
        <f>IF(ISNUMBER(VLOOKUP($B1996,Stats!$A$2:$AA$19,2,FALSE))=FALSE,"",IF(ISNUMBER(Y1996),(Y1996-VLOOKUP($B1996,Stats!$A$2:$AA$19,5,FALSE))/VLOOKUP($B1996,Stats!$A$2:$AA$19,19,FALSE),""))</f>
        <v>0.79518651193726875</v>
      </c>
      <c r="BF1996" s="46"/>
      <c r="BG1996" s="46"/>
      <c r="BH1996" s="46">
        <f>IF(ISNUMBER(VLOOKUP($B1996,Stats!$A$2:$AA$19,2,FALSE))=FALSE,"",IF(ISNUMBER(Z1996),(Z1996-VLOOKUP($B1996,Stats!$A$2:$AA$19,8,FALSE))/VLOOKUP($B1996,Stats!$A$2:$AA$19,22,FALSE),""))</f>
        <v>-0.59810804423176478</v>
      </c>
      <c r="BI1996" s="46" t="str">
        <f>IF(ISNUMBER(VLOOKUP($B1996,Stats!$A$2:$AA$19,2,FALSE))=FALSE,"",IF(ISNUMBER(#REF!),(#REF!-VLOOKUP($B1996,Stats!$A$2:$AA$19,9,FALSE))/VLOOKUP($B1996,Stats!$A$2:$AA$19,23,FALSE),""))</f>
        <v/>
      </c>
      <c r="BJ1996" s="46" t="str">
        <f>IF(ISNUMBER(VLOOKUP($B1996,Stats!$A$2:$AA$19,2,FALSE))=FALSE,"",IF(ISNUMBER(#REF!),(#REF!-VLOOKUP($B1996,Stats!$A$2:$AA$19,10,FALSE))/VLOOKUP($B1996,Stats!$A$2:$AA$19,24,FALSE),""))</f>
        <v/>
      </c>
      <c r="BK1996" s="44">
        <f t="shared" si="421"/>
        <v>-0.73606297162561751</v>
      </c>
      <c r="BL1996" s="46" t="str">
        <f>IF(ISNUMBER(VLOOKUP($B1996,Stats!$A$2:$AA$19,2,FALSE))=FALSE,"",IF(ISNUMBER(#REF!),(#REF!-VLOOKUP($B1996,Stats!$A$2:$AA$19,11,FALSE))/VLOOKUP($B1996,Stats!$A$2:$AA$19,25,FALSE),""))</f>
        <v/>
      </c>
      <c r="BM1996" s="46" t="str">
        <f>IF(ISNUMBER(VLOOKUP($B1996,Stats!$A$2:$AA$19,2,FALSE))=FALSE,"",IF(ISNUMBER(AA1996),(AA1996-VLOOKUP($B1996,Stats!$A$2:$AA$19,12,FALSE))/VLOOKUP($B1996,Stats!$A$2:$AA$19,26,FALSE),""))</f>
        <v/>
      </c>
      <c r="BN1996" s="46" t="str">
        <f>IF(ISNUMBER(VLOOKUP($B1996,Stats!$A$2:$AA$19,2,FALSE))=FALSE,"",IF(ISNUMBER(#REF!),(#REF!-VLOOKUP($B1996,Stats!$A$2:$AA$19,13,FALSE))/VLOOKUP($B1996,Stats!$A$2:$AA$19,27,FALSE),""))</f>
        <v/>
      </c>
      <c r="BO1996" s="46" t="str">
        <f>IF(ISNUMBER(VLOOKUP($B1996,Stats!$A$2:$AA$19,2,FALSE))=FALSE,"",IF(ISNUMBER(#REF!),(#REF!-VLOOKUP($B1996,Stats!$A$2:$AA$19,14,FALSE))/VLOOKUP($B1996,Stats!$A$2:$AB$19,28,FALSE),""))</f>
        <v/>
      </c>
      <c r="BP1996" s="46"/>
      <c r="BQ1996" s="46">
        <f>IF(ISNUMBER(VLOOKUP($B1996,Stats!$A$2:$AA$19,2,FALSE))=FALSE,"",IF(ISNUMBER(BM1996),BM1996,(VLOOKUP($B1996,Stats!$A$2:$AT$19,46,FALSE)-VLOOKUP($B1996,Stats!$A$2:$AA$19,12,FALSE))/VLOOKUP($B1996,Stats!$A$2:$AA$19,26,FALSE)))</f>
        <v>-0.36655208107354165</v>
      </c>
      <c r="BR1996" s="51">
        <f t="shared" si="422"/>
        <v>-0.36655208107354165</v>
      </c>
      <c r="BS1996" s="32" t="str">
        <f t="shared" si="417"/>
        <v>21082_201505</v>
      </c>
      <c r="BT1996" s="53">
        <f t="shared" si="418"/>
        <v>-0.64659247612210857</v>
      </c>
    </row>
    <row r="1997" spans="1:72" x14ac:dyDescent="0.15">
      <c r="A1997" s="16">
        <v>21082</v>
      </c>
      <c r="B1997" s="17">
        <v>201506</v>
      </c>
      <c r="C1997" s="3">
        <v>0</v>
      </c>
      <c r="D1997" s="23">
        <v>2.0460358056265893E-2</v>
      </c>
      <c r="E1997" s="18">
        <v>2.9186318650990632E-3</v>
      </c>
      <c r="F1997" s="24">
        <v>8</v>
      </c>
      <c r="G1997" s="24">
        <v>2</v>
      </c>
      <c r="H1997" s="20">
        <v>3.1753980778940483E-3</v>
      </c>
      <c r="I1997" s="20">
        <v>-2.5452553902917119E-3</v>
      </c>
      <c r="J1997" s="24">
        <v>7</v>
      </c>
      <c r="K1997" s="24">
        <v>2</v>
      </c>
      <c r="L1997" s="20">
        <v>5.9676044330774225E-3</v>
      </c>
      <c r="M1997" s="20">
        <v>-3.3898305084746339E-3</v>
      </c>
      <c r="N1997" s="19">
        <v>1.1970000000000001</v>
      </c>
      <c r="O1997" s="19">
        <v>1.014406779661017</v>
      </c>
      <c r="P1997" s="25">
        <v>42083</v>
      </c>
      <c r="Q1997" s="20">
        <v>-5.0847457627118953E-3</v>
      </c>
      <c r="R1997" s="25">
        <v>42074</v>
      </c>
      <c r="S1997" s="25">
        <f>IF(ISNUMBER(R1997),VLOOKUP(B1997,Index!$B$3:$AB$18,27,FALSE),"")</f>
        <v>42073</v>
      </c>
      <c r="T1997" s="25">
        <f>IF(ISNUMBER($R1997),VLOOKUP($B1997,Index!$B$21:$AB$36,27,FALSE),"")</f>
        <v>42075</v>
      </c>
      <c r="U1997" s="25">
        <f>IF(ISNUMBER($R1997),VLOOKUP($B1997,Index!$B$39:$AB$54,27,FALSE),"")</f>
        <v>42075</v>
      </c>
      <c r="W1997" s="18">
        <v>0.61381074168797678</v>
      </c>
      <c r="X1997" s="19">
        <v>0.8</v>
      </c>
      <c r="Y1997" s="18">
        <v>5.5377146071550032E-2</v>
      </c>
      <c r="Z1997" s="19">
        <f t="shared" si="419"/>
        <v>1</v>
      </c>
      <c r="AA1997" s="21">
        <v>4.0238704177322679</v>
      </c>
      <c r="AB1997" s="3">
        <v>0</v>
      </c>
      <c r="AC1997" s="18">
        <v>0.37676362661154417</v>
      </c>
      <c r="AD1997" s="19">
        <v>0.64000000000000012</v>
      </c>
      <c r="AE1997" s="18">
        <v>3.0666283070297892E-3</v>
      </c>
      <c r="AF1997" s="19">
        <f t="shared" si="420"/>
        <v>1</v>
      </c>
      <c r="AG1997" s="21">
        <v>16.191533138700855</v>
      </c>
      <c r="AH1997" s="3">
        <v>0</v>
      </c>
      <c r="AK1997" t="str">
        <f t="shared" si="423"/>
        <v/>
      </c>
      <c r="AL1997" t="str">
        <f t="shared" si="423"/>
        <v/>
      </c>
      <c r="AM1997" t="str">
        <f t="shared" si="423"/>
        <v/>
      </c>
      <c r="AN1997" t="str">
        <f t="shared" si="423"/>
        <v/>
      </c>
      <c r="AO1997" t="str">
        <f t="shared" si="423"/>
        <v/>
      </c>
      <c r="AP1997" t="str">
        <f t="shared" si="423"/>
        <v/>
      </c>
      <c r="AQ1997" t="str">
        <f t="shared" si="423"/>
        <v/>
      </c>
      <c r="AR1997" t="str">
        <f t="shared" si="423"/>
        <v/>
      </c>
      <c r="AS1997" t="str">
        <f t="shared" si="423"/>
        <v/>
      </c>
      <c r="AT1997" t="str">
        <f t="shared" si="423"/>
        <v/>
      </c>
      <c r="AU1997" t="str">
        <f t="shared" si="423"/>
        <v/>
      </c>
      <c r="AV1997" t="str">
        <f t="shared" si="423"/>
        <v/>
      </c>
      <c r="AW1997">
        <f t="shared" si="423"/>
        <v>4.0238704177322679</v>
      </c>
      <c r="AX1997" t="str">
        <f t="shared" si="423"/>
        <v/>
      </c>
      <c r="AZ1997" s="46">
        <f>IF(ISNUMBER(VLOOKUP($B1997,Stats!$A$2:$AA$19,2,FALSE))=FALSE,"",IF(ISNUMBER(W1997),(W1997-VLOOKUP($B1997,Stats!$A$2:$AA$19,2,FALSE))/VLOOKUP($B1997,Stats!$A$2:$AA$19,16,FALSE),""))</f>
        <v>-1.05144629071722</v>
      </c>
      <c r="BA1997" s="46">
        <f>IF(ISNUMBER(VLOOKUP($B1997,Stats!$A$2:$AA$19,2,FALSE))=FALSE,"",IF(ISNUMBER(X1997),(X1997-VLOOKUP($B1997,Stats!$A$2:$AA$19,3,FALSE))/VLOOKUP($B1997,Stats!$A$2:$AA$19,17,FALSE),""))</f>
        <v>-3.4963065069354378E-2</v>
      </c>
      <c r="BB1997" s="46"/>
      <c r="BC1997" s="46"/>
      <c r="BD1997" s="44">
        <f t="shared" si="416"/>
        <v>-0.54320467789328719</v>
      </c>
      <c r="BE1997" s="46">
        <f>IF(ISNUMBER(VLOOKUP($B1997,Stats!$A$2:$AA$19,2,FALSE))=FALSE,"",IF(ISNUMBER(Y1997),(Y1997-VLOOKUP($B1997,Stats!$A$2:$AA$19,5,FALSE))/VLOOKUP($B1997,Stats!$A$2:$AA$19,19,FALSE),""))</f>
        <v>-0.93233682295126818</v>
      </c>
      <c r="BF1997" s="46"/>
      <c r="BG1997" s="46"/>
      <c r="BH1997" s="46">
        <f>IF(ISNUMBER(VLOOKUP($B1997,Stats!$A$2:$AA$19,2,FALSE))=FALSE,"",IF(ISNUMBER(Z1997),(Z1997-VLOOKUP($B1997,Stats!$A$2:$AA$19,8,FALSE))/VLOOKUP($B1997,Stats!$A$2:$AA$19,22,FALSE),""))</f>
        <v>-0.73808297609062268</v>
      </c>
      <c r="BI1997" s="46" t="str">
        <f>IF(ISNUMBER(VLOOKUP($B1997,Stats!$A$2:$AA$19,2,FALSE))=FALSE,"",IF(ISNUMBER(#REF!),(#REF!-VLOOKUP($B1997,Stats!$A$2:$AA$19,9,FALSE))/VLOOKUP($B1997,Stats!$A$2:$AA$19,23,FALSE),""))</f>
        <v/>
      </c>
      <c r="BJ1997" s="46" t="str">
        <f>IF(ISNUMBER(VLOOKUP($B1997,Stats!$A$2:$AA$19,2,FALSE))=FALSE,"",IF(ISNUMBER(#REF!),(#REF!-VLOOKUP($B1997,Stats!$A$2:$AA$19,10,FALSE))/VLOOKUP($B1997,Stats!$A$2:$AA$19,24,FALSE),""))</f>
        <v/>
      </c>
      <c r="BK1997" s="44">
        <f t="shared" si="421"/>
        <v>0.43121088323870094</v>
      </c>
      <c r="BL1997" s="46" t="str">
        <f>IF(ISNUMBER(VLOOKUP($B1997,Stats!$A$2:$AA$19,2,FALSE))=FALSE,"",IF(ISNUMBER(#REF!),(#REF!-VLOOKUP($B1997,Stats!$A$2:$AA$19,11,FALSE))/VLOOKUP($B1997,Stats!$A$2:$AA$19,25,FALSE),""))</f>
        <v/>
      </c>
      <c r="BM1997" s="46">
        <f>IF(ISNUMBER(VLOOKUP($B1997,Stats!$A$2:$AA$19,2,FALSE))=FALSE,"",IF(ISNUMBER(AA1997),(AA1997-VLOOKUP($B1997,Stats!$A$2:$AA$19,12,FALSE))/VLOOKUP($B1997,Stats!$A$2:$AA$19,26,FALSE),""))</f>
        <v>-0.2533366799067715</v>
      </c>
      <c r="BN1997" s="46" t="str">
        <f>IF(ISNUMBER(VLOOKUP($B1997,Stats!$A$2:$AA$19,2,FALSE))=FALSE,"",IF(ISNUMBER(#REF!),(#REF!-VLOOKUP($B1997,Stats!$A$2:$AA$19,13,FALSE))/VLOOKUP($B1997,Stats!$A$2:$AA$19,27,FALSE),""))</f>
        <v/>
      </c>
      <c r="BO1997" s="46" t="str">
        <f>IF(ISNUMBER(VLOOKUP($B1997,Stats!$A$2:$AA$19,2,FALSE))=FALSE,"",IF(ISNUMBER(#REF!),(#REF!-VLOOKUP($B1997,Stats!$A$2:$AA$19,14,FALSE))/VLOOKUP($B1997,Stats!$A$2:$AB$19,28,FALSE),""))</f>
        <v/>
      </c>
      <c r="BP1997" s="46"/>
      <c r="BQ1997" s="46">
        <f>IF(ISNUMBER(VLOOKUP($B1997,Stats!$A$2:$AA$19,2,FALSE))=FALSE,"",IF(ISNUMBER(BM1997),BM1997,(VLOOKUP($B1997,Stats!$A$2:$AT$19,46,FALSE)-VLOOKUP($B1997,Stats!$A$2:$AA$19,12,FALSE))/VLOOKUP($B1997,Stats!$A$2:$AA$19,26,FALSE)))</f>
        <v>-0.2533366799067715</v>
      </c>
      <c r="BR1997" s="51">
        <f t="shared" si="422"/>
        <v>-0.2533366799067715</v>
      </c>
      <c r="BS1997" s="32" t="str">
        <f t="shared" si="417"/>
        <v>21082_201506</v>
      </c>
      <c r="BT1997" s="53">
        <f t="shared" si="418"/>
        <v>9.941825838320878E-2</v>
      </c>
    </row>
    <row r="1998" spans="1:72" x14ac:dyDescent="0.15">
      <c r="A1998" s="16">
        <v>21082</v>
      </c>
      <c r="B1998" s="17">
        <v>201507</v>
      </c>
      <c r="C1998" s="3">
        <v>0</v>
      </c>
      <c r="D1998" s="23">
        <v>3.3416875522138678E-3</v>
      </c>
      <c r="E1998" s="18">
        <v>1.0891771815206913E-3</v>
      </c>
      <c r="F1998" s="24">
        <v>5</v>
      </c>
      <c r="G1998" s="24">
        <v>0</v>
      </c>
      <c r="H1998" s="20">
        <v>6.6791979949876179E-4</v>
      </c>
      <c r="I1998" s="20" t="s">
        <v>25</v>
      </c>
      <c r="J1998" s="24">
        <v>5</v>
      </c>
      <c r="K1998" s="24">
        <v>0</v>
      </c>
      <c r="L1998" s="20">
        <v>2.5062656641603454E-3</v>
      </c>
      <c r="M1998" s="20">
        <v>0</v>
      </c>
      <c r="N1998" s="19">
        <v>1.2010000000000001</v>
      </c>
      <c r="O1998" s="19">
        <v>1.0008333333333335</v>
      </c>
      <c r="P1998" s="25">
        <v>42090</v>
      </c>
      <c r="Q1998" s="20">
        <v>0</v>
      </c>
      <c r="R1998" s="25">
        <v>42086</v>
      </c>
      <c r="S1998" s="25">
        <f>IF(ISNUMBER(R1998),VLOOKUP(B1998,Index!$B$3:$AB$18,27,FALSE),"")</f>
        <v>42088</v>
      </c>
      <c r="T1998" s="25">
        <f>IF(ISNUMBER($R1998),VLOOKUP($B1998,Index!$B$21:$AB$36,27,FALSE),"")</f>
        <v>42089</v>
      </c>
      <c r="U1998" s="25">
        <f>IF(ISNUMBER($R1998),VLOOKUP($B1998,Index!$B$39:$AB$54,27,FALSE),"")</f>
        <v>42089</v>
      </c>
      <c r="W1998" s="18">
        <v>0.24060150375939846</v>
      </c>
      <c r="X1998" s="19">
        <v>1</v>
      </c>
      <c r="Y1998" s="18">
        <v>2.066568401452825E-2</v>
      </c>
      <c r="Z1998" s="19">
        <f t="shared" si="419"/>
        <v>2</v>
      </c>
      <c r="AA1998" s="21" t="s">
        <v>25</v>
      </c>
      <c r="AB1998" s="3">
        <v>0</v>
      </c>
      <c r="AC1998" s="18">
        <v>5.788908361128383E-2</v>
      </c>
      <c r="AD1998" s="19">
        <v>1</v>
      </c>
      <c r="AE1998" s="18">
        <v>4.2707049578832846E-4</v>
      </c>
      <c r="AF1998" s="19">
        <f t="shared" si="420"/>
        <v>4</v>
      </c>
      <c r="AG1998" s="21" t="s">
        <v>25</v>
      </c>
      <c r="AH1998" s="3">
        <v>0</v>
      </c>
      <c r="AK1998" t="str">
        <f t="shared" si="423"/>
        <v/>
      </c>
      <c r="AL1998" t="str">
        <f t="shared" si="423"/>
        <v/>
      </c>
      <c r="AM1998" t="str">
        <f t="shared" si="423"/>
        <v/>
      </c>
      <c r="AN1998" t="str">
        <f t="shared" si="423"/>
        <v/>
      </c>
      <c r="AO1998" t="str">
        <f t="shared" si="423"/>
        <v/>
      </c>
      <c r="AP1998" t="str">
        <f t="shared" si="423"/>
        <v/>
      </c>
      <c r="AQ1998" t="str">
        <f t="shared" si="423"/>
        <v/>
      </c>
      <c r="AR1998" t="str">
        <f t="shared" si="423"/>
        <v/>
      </c>
      <c r="AS1998" t="str">
        <f t="shared" si="423"/>
        <v/>
      </c>
      <c r="AT1998" t="str">
        <f t="shared" si="423"/>
        <v/>
      </c>
      <c r="AU1998" t="str">
        <f t="shared" si="423"/>
        <v/>
      </c>
      <c r="AV1998" t="str">
        <f t="shared" si="423"/>
        <v/>
      </c>
      <c r="AW1998" t="str">
        <f t="shared" si="423"/>
        <v/>
      </c>
      <c r="AX1998" t="str">
        <f t="shared" si="423"/>
        <v/>
      </c>
      <c r="AZ1998" s="46">
        <f>IF(ISNUMBER(VLOOKUP($B1998,Stats!$A$2:$AA$19,2,FALSE))=FALSE,"",IF(ISNUMBER(W1998),(W1998-VLOOKUP($B1998,Stats!$A$2:$AA$19,2,FALSE))/VLOOKUP($B1998,Stats!$A$2:$AA$19,16,FALSE),""))</f>
        <v>-0.54697620126484225</v>
      </c>
      <c r="BA1998" s="46">
        <f>IF(ISNUMBER(VLOOKUP($B1998,Stats!$A$2:$AA$19,2,FALSE))=FALSE,"",IF(ISNUMBER(X1998),(X1998-VLOOKUP($B1998,Stats!$A$2:$AA$19,3,FALSE))/VLOOKUP($B1998,Stats!$A$2:$AA$19,17,FALSE),""))</f>
        <v>1.6185072337594633</v>
      </c>
      <c r="BB1998" s="46"/>
      <c r="BC1998" s="46"/>
      <c r="BD1998" s="44">
        <f t="shared" si="416"/>
        <v>0.5357655162473105</v>
      </c>
      <c r="BE1998" s="46">
        <f>IF(ISNUMBER(VLOOKUP($B1998,Stats!$A$2:$AA$19,2,FALSE))=FALSE,"",IF(ISNUMBER(Y1998),(Y1998-VLOOKUP($B1998,Stats!$A$2:$AA$19,5,FALSE))/VLOOKUP($B1998,Stats!$A$2:$AA$19,19,FALSE),""))</f>
        <v>-1.105311118042732</v>
      </c>
      <c r="BF1998" s="46"/>
      <c r="BG1998" s="46"/>
      <c r="BH1998" s="46">
        <f>IF(ISNUMBER(VLOOKUP($B1998,Stats!$A$2:$AA$19,2,FALSE))=FALSE,"",IF(ISNUMBER(Z1998),(Z1998-VLOOKUP($B1998,Stats!$A$2:$AA$19,8,FALSE))/VLOOKUP($B1998,Stats!$A$2:$AA$19,22,FALSE),""))</f>
        <v>1.4378520910348771</v>
      </c>
      <c r="BI1998" s="46" t="str">
        <f>IF(ISNUMBER(VLOOKUP($B1998,Stats!$A$2:$AA$19,2,FALSE))=FALSE,"",IF(ISNUMBER(#REF!),(#REF!-VLOOKUP($B1998,Stats!$A$2:$AA$19,9,FALSE))/VLOOKUP($B1998,Stats!$A$2:$AA$19,23,FALSE),""))</f>
        <v/>
      </c>
      <c r="BJ1998" s="46" t="str">
        <f>IF(ISNUMBER(VLOOKUP($B1998,Stats!$A$2:$AA$19,2,FALSE))=FALSE,"",IF(ISNUMBER(#REF!),(#REF!-VLOOKUP($B1998,Stats!$A$2:$AA$19,10,FALSE))/VLOOKUP($B1998,Stats!$A$2:$AA$19,24,FALSE),""))</f>
        <v/>
      </c>
      <c r="BK1998" s="44">
        <f t="shared" si="421"/>
        <v>1.2050734099403755</v>
      </c>
      <c r="BL1998" s="46" t="str">
        <f>IF(ISNUMBER(VLOOKUP($B1998,Stats!$A$2:$AA$19,2,FALSE))=FALSE,"",IF(ISNUMBER(#REF!),(#REF!-VLOOKUP($B1998,Stats!$A$2:$AA$19,11,FALSE))/VLOOKUP($B1998,Stats!$A$2:$AA$19,25,FALSE),""))</f>
        <v/>
      </c>
      <c r="BM1998" s="46" t="str">
        <f>IF(ISNUMBER(VLOOKUP($B1998,Stats!$A$2:$AA$19,2,FALSE))=FALSE,"",IF(ISNUMBER(AA1998),(AA1998-VLOOKUP($B1998,Stats!$A$2:$AA$19,12,FALSE))/VLOOKUP($B1998,Stats!$A$2:$AA$19,26,FALSE),""))</f>
        <v/>
      </c>
      <c r="BN1998" s="46" t="str">
        <f>IF(ISNUMBER(VLOOKUP($B1998,Stats!$A$2:$AA$19,2,FALSE))=FALSE,"",IF(ISNUMBER(#REF!),(#REF!-VLOOKUP($B1998,Stats!$A$2:$AA$19,13,FALSE))/VLOOKUP($B1998,Stats!$A$2:$AA$19,27,FALSE),""))</f>
        <v/>
      </c>
      <c r="BO1998" s="46" t="str">
        <f>IF(ISNUMBER(VLOOKUP($B1998,Stats!$A$2:$AA$19,2,FALSE))=FALSE,"",IF(ISNUMBER(#REF!),(#REF!-VLOOKUP($B1998,Stats!$A$2:$AA$19,14,FALSE))/VLOOKUP($B1998,Stats!$A$2:$AB$19,28,FALSE),""))</f>
        <v/>
      </c>
      <c r="BP1998" s="46"/>
      <c r="BQ1998" s="46">
        <f>IF(ISNUMBER(VLOOKUP($B1998,Stats!$A$2:$AA$19,2,FALSE))=FALSE,"",IF(ISNUMBER(BM1998),BM1998,(VLOOKUP($B1998,Stats!$A$2:$AT$19,46,FALSE)-VLOOKUP($B1998,Stats!$A$2:$AA$19,12,FALSE))/VLOOKUP($B1998,Stats!$A$2:$AA$19,26,FALSE)))</f>
        <v>-0.49247029718328789</v>
      </c>
      <c r="BR1998" s="51">
        <f t="shared" si="422"/>
        <v>-0.49247029718328789</v>
      </c>
      <c r="BS1998" s="32" t="str">
        <f t="shared" si="417"/>
        <v>21082_201507</v>
      </c>
      <c r="BT1998" s="53">
        <f t="shared" si="418"/>
        <v>0.7317030897770298</v>
      </c>
    </row>
    <row r="1999" spans="1:72" x14ac:dyDescent="0.15">
      <c r="S1999" t="str">
        <f>IF(ISNUMBER(R1999),VLOOKUP(B1999,Index!$B$3:$AB$18,27,FALSE),"")</f>
        <v/>
      </c>
      <c r="T1999" t="str">
        <f>IF(ISNUMBER($R1999),VLOOKUP($B1999,Index!$B$21:$AB$36,27,FALSE),"")</f>
        <v/>
      </c>
      <c r="U1999" t="str">
        <f>IF(ISNUMBER($R1999),VLOOKUP($B1999,Index!$B$39:$AB$54,27,FALSE),"")</f>
        <v/>
      </c>
      <c r="Z1999" t="str">
        <f t="shared" si="419"/>
        <v/>
      </c>
      <c r="AA1999" t="s">
        <v>25</v>
      </c>
      <c r="AF1999" t="str">
        <f t="shared" si="420"/>
        <v/>
      </c>
      <c r="AG1999" t="s">
        <v>25</v>
      </c>
      <c r="AK1999" t="str">
        <f t="shared" si="423"/>
        <v/>
      </c>
      <c r="AL1999" t="str">
        <f t="shared" si="423"/>
        <v/>
      </c>
      <c r="AM1999" t="str">
        <f t="shared" si="423"/>
        <v/>
      </c>
      <c r="AN1999" t="str">
        <f t="shared" si="423"/>
        <v/>
      </c>
      <c r="AO1999" t="str">
        <f t="shared" si="423"/>
        <v/>
      </c>
      <c r="AP1999" t="str">
        <f t="shared" si="423"/>
        <v/>
      </c>
      <c r="AQ1999" t="str">
        <f t="shared" si="423"/>
        <v/>
      </c>
      <c r="AR1999" t="str">
        <f t="shared" si="423"/>
        <v/>
      </c>
      <c r="AS1999" t="str">
        <f t="shared" si="423"/>
        <v/>
      </c>
      <c r="AT1999" t="str">
        <f t="shared" si="423"/>
        <v/>
      </c>
      <c r="AU1999" t="str">
        <f t="shared" si="423"/>
        <v/>
      </c>
      <c r="AV1999" t="str">
        <f t="shared" si="423"/>
        <v/>
      </c>
      <c r="AW1999" t="str">
        <f t="shared" si="423"/>
        <v/>
      </c>
      <c r="AX1999" t="str">
        <f t="shared" si="423"/>
        <v/>
      </c>
      <c r="AZ1999" s="46" t="str">
        <f>IF(ISNUMBER(VLOOKUP($B1999,Stats!$A$2:$AA$19,2,FALSE))=FALSE,"",IF(ISNUMBER(W1999),(W1999-VLOOKUP($B1999,Stats!$A$2:$AA$19,2,FALSE))/VLOOKUP($B1999,Stats!$A$2:$AA$19,16,FALSE),""))</f>
        <v/>
      </c>
      <c r="BA1999" s="46" t="str">
        <f>IF(ISNUMBER(VLOOKUP($B1999,Stats!$A$2:$AA$19,2,FALSE))=FALSE,"",IF(ISNUMBER(X1999),(X1999-VLOOKUP($B1999,Stats!$A$2:$AA$19,3,FALSE))/VLOOKUP($B1999,Stats!$A$2:$AA$19,17,FALSE),""))</f>
        <v/>
      </c>
      <c r="BB1999" s="46"/>
      <c r="BC1999" s="46"/>
      <c r="BD1999" s="44" t="str">
        <f t="shared" si="416"/>
        <v/>
      </c>
      <c r="BE1999" s="46" t="str">
        <f>IF(ISNUMBER(VLOOKUP($B1999,Stats!$A$2:$AA$19,2,FALSE))=FALSE,"",IF(ISNUMBER(Y1999),(Y1999-VLOOKUP($B1999,Stats!$A$2:$AA$19,5,FALSE))/VLOOKUP($B1999,Stats!$A$2:$AA$19,19,FALSE),""))</f>
        <v/>
      </c>
      <c r="BF1999" s="46"/>
      <c r="BG1999" s="46"/>
      <c r="BH1999" s="46" t="str">
        <f>IF(ISNUMBER(VLOOKUP($B1999,Stats!$A$2:$AA$19,2,FALSE))=FALSE,"",IF(ISNUMBER(Z1999),(Z1999-VLOOKUP($B1999,Stats!$A$2:$AA$19,8,FALSE))/VLOOKUP($B1999,Stats!$A$2:$AA$19,22,FALSE),""))</f>
        <v/>
      </c>
      <c r="BI1999" s="46" t="str">
        <f>IF(ISNUMBER(VLOOKUP($B1999,Stats!$A$2:$AA$19,2,FALSE))=FALSE,"",IF(ISNUMBER(#REF!),(#REF!-VLOOKUP($B1999,Stats!$A$2:$AA$19,9,FALSE))/VLOOKUP($B1999,Stats!$A$2:$AA$19,23,FALSE),""))</f>
        <v/>
      </c>
      <c r="BJ1999" s="46" t="str">
        <f>IF(ISNUMBER(VLOOKUP($B1999,Stats!$A$2:$AA$19,2,FALSE))=FALSE,"",IF(ISNUMBER(#REF!),(#REF!-VLOOKUP($B1999,Stats!$A$2:$AA$19,10,FALSE))/VLOOKUP($B1999,Stats!$A$2:$AA$19,24,FALSE),""))</f>
        <v/>
      </c>
      <c r="BK1999" s="44" t="str">
        <f t="shared" si="421"/>
        <v/>
      </c>
      <c r="BL1999" s="46" t="str">
        <f>IF(ISNUMBER(VLOOKUP($B1999,Stats!$A$2:$AA$19,2,FALSE))=FALSE,"",IF(ISNUMBER(#REF!),(#REF!-VLOOKUP($B1999,Stats!$A$2:$AA$19,11,FALSE))/VLOOKUP($B1999,Stats!$A$2:$AA$19,25,FALSE),""))</f>
        <v/>
      </c>
      <c r="BM1999" s="46" t="str">
        <f>IF(ISNUMBER(VLOOKUP($B1999,Stats!$A$2:$AA$19,2,FALSE))=FALSE,"",IF(ISNUMBER(AA1999),(AA1999-VLOOKUP($B1999,Stats!$A$2:$AA$19,12,FALSE))/VLOOKUP($B1999,Stats!$A$2:$AA$19,26,FALSE),""))</f>
        <v/>
      </c>
      <c r="BN1999" s="46" t="str">
        <f>IF(ISNUMBER(VLOOKUP($B1999,Stats!$A$2:$AA$19,2,FALSE))=FALSE,"",IF(ISNUMBER(#REF!),(#REF!-VLOOKUP($B1999,Stats!$A$2:$AA$19,13,FALSE))/VLOOKUP($B1999,Stats!$A$2:$AA$19,27,FALSE),""))</f>
        <v/>
      </c>
      <c r="BO1999" s="46" t="str">
        <f>IF(ISNUMBER(VLOOKUP($B1999,Stats!$A$2:$AA$19,2,FALSE))=FALSE,"",IF(ISNUMBER(#REF!),(#REF!-VLOOKUP($B1999,Stats!$A$2:$AA$19,14,FALSE))/VLOOKUP($B1999,Stats!$A$2:$AB$19,28,FALSE),""))</f>
        <v/>
      </c>
      <c r="BP1999" s="46"/>
      <c r="BQ1999" s="46" t="str">
        <f>IF(ISNUMBER(VLOOKUP($B1999,Stats!$A$2:$AA$19,2,FALSE))=FALSE,"",IF(ISNUMBER(BM1999),BM1999,(VLOOKUP($B1999,Stats!$A$2:$AT$19,46,FALSE)-VLOOKUP($B1999,Stats!$A$2:$AA$19,12,FALSE))/VLOOKUP($B1999,Stats!$A$2:$AA$19,26,FALSE)))</f>
        <v/>
      </c>
      <c r="BR1999" s="51" t="str">
        <f t="shared" si="422"/>
        <v/>
      </c>
      <c r="BS1999" s="32" t="str">
        <f t="shared" si="417"/>
        <v/>
      </c>
      <c r="BT1999" s="53" t="str">
        <f t="shared" si="418"/>
        <v/>
      </c>
    </row>
    <row r="2000" spans="1:72" ht="40.5" x14ac:dyDescent="0.15">
      <c r="A2000" s="1" t="s">
        <v>60</v>
      </c>
      <c r="B2000" s="1" t="s">
        <v>0</v>
      </c>
      <c r="C2000" s="3"/>
      <c r="D2000" s="4" t="s">
        <v>10</v>
      </c>
      <c r="E2000" s="1" t="s">
        <v>11</v>
      </c>
      <c r="F2000" s="1" t="s">
        <v>12</v>
      </c>
      <c r="G2000" s="1" t="s">
        <v>13</v>
      </c>
      <c r="H2000" s="1" t="s">
        <v>14</v>
      </c>
      <c r="I2000" s="1" t="s">
        <v>15</v>
      </c>
      <c r="J2000" s="1" t="s">
        <v>16</v>
      </c>
      <c r="K2000" s="1" t="s">
        <v>17</v>
      </c>
      <c r="L2000" s="1" t="s">
        <v>18</v>
      </c>
      <c r="M2000" s="1" t="s">
        <v>19</v>
      </c>
      <c r="N2000" s="1" t="s">
        <v>20</v>
      </c>
      <c r="O2000" s="1" t="s">
        <v>21</v>
      </c>
      <c r="P2000" s="1" t="s">
        <v>22</v>
      </c>
      <c r="Q2000" s="1" t="s">
        <v>23</v>
      </c>
      <c r="R2000" s="1" t="s">
        <v>24</v>
      </c>
      <c r="S2000" s="1" t="str">
        <f>IF(ISNUMBER(R2000),VLOOKUP(B2000,Index!$B$3:$AB$18,27,FALSE),"")</f>
        <v/>
      </c>
      <c r="T2000" s="1" t="str">
        <f>IF(ISNUMBER($R2000),VLOOKUP($B2000,Index!$B$21:$AB$36,27,FALSE),"")</f>
        <v/>
      </c>
      <c r="U2000" s="1" t="str">
        <f>IF(ISNUMBER($R2000),VLOOKUP($B2000,Index!$B$39:$AB$54,27,FALSE),"")</f>
        <v/>
      </c>
      <c r="W2000" s="1" t="s">
        <v>1</v>
      </c>
      <c r="X2000" s="1" t="s">
        <v>2</v>
      </c>
      <c r="Y2000" s="1" t="s">
        <v>4</v>
      </c>
      <c r="Z2000" s="1" t="str">
        <f t="shared" si="419"/>
        <v/>
      </c>
      <c r="AA2000" s="1" t="s">
        <v>8</v>
      </c>
      <c r="AB2000" s="3"/>
      <c r="AC2000" s="1" t="s">
        <v>61</v>
      </c>
      <c r="AD2000" s="1" t="s">
        <v>62</v>
      </c>
      <c r="AE2000" s="1" t="s">
        <v>63</v>
      </c>
      <c r="AF2000" s="1" t="str">
        <f t="shared" si="420"/>
        <v/>
      </c>
      <c r="AG2000" s="1" t="s">
        <v>38</v>
      </c>
      <c r="AH2000" s="3"/>
      <c r="AK2000" t="str">
        <f t="shared" si="423"/>
        <v/>
      </c>
      <c r="AL2000" t="str">
        <f t="shared" si="423"/>
        <v/>
      </c>
      <c r="AM2000" t="str">
        <f t="shared" si="423"/>
        <v/>
      </c>
      <c r="AN2000" t="str">
        <f t="shared" si="423"/>
        <v/>
      </c>
      <c r="AO2000" t="str">
        <f t="shared" si="423"/>
        <v/>
      </c>
      <c r="AP2000" t="str">
        <f t="shared" si="423"/>
        <v/>
      </c>
      <c r="AQ2000" t="str">
        <f t="shared" si="423"/>
        <v/>
      </c>
      <c r="AR2000" t="str">
        <f t="shared" si="423"/>
        <v/>
      </c>
      <c r="AS2000" t="str">
        <f t="shared" si="423"/>
        <v/>
      </c>
      <c r="AT2000" t="str">
        <f t="shared" si="423"/>
        <v/>
      </c>
      <c r="AU2000" t="str">
        <f t="shared" si="423"/>
        <v/>
      </c>
      <c r="AV2000" t="str">
        <f t="shared" si="423"/>
        <v/>
      </c>
      <c r="AW2000" t="str">
        <f t="shared" si="423"/>
        <v/>
      </c>
      <c r="AX2000" t="str">
        <f t="shared" si="423"/>
        <v/>
      </c>
      <c r="AZ2000" s="46" t="str">
        <f>IF(ISNUMBER(VLOOKUP($B2000,Stats!$A$2:$AA$19,2,FALSE))=FALSE,"",IF(ISNUMBER(W2000),(W2000-VLOOKUP($B2000,Stats!$A$2:$AA$19,2,FALSE))/VLOOKUP($B2000,Stats!$A$2:$AA$19,16,FALSE),""))</f>
        <v/>
      </c>
      <c r="BA2000" s="46" t="str">
        <f>IF(ISNUMBER(VLOOKUP($B2000,Stats!$A$2:$AA$19,2,FALSE))=FALSE,"",IF(ISNUMBER(X2000),(X2000-VLOOKUP($B2000,Stats!$A$2:$AA$19,3,FALSE))/VLOOKUP($B2000,Stats!$A$2:$AA$19,17,FALSE),""))</f>
        <v/>
      </c>
      <c r="BB2000" s="46"/>
      <c r="BC2000" s="46"/>
      <c r="BD2000" s="44" t="str">
        <f t="shared" si="416"/>
        <v/>
      </c>
      <c r="BE2000" s="46" t="str">
        <f>IF(ISNUMBER(VLOOKUP($B2000,Stats!$A$2:$AA$19,2,FALSE))=FALSE,"",IF(ISNUMBER(Y2000),(Y2000-VLOOKUP($B2000,Stats!$A$2:$AA$19,5,FALSE))/VLOOKUP($B2000,Stats!$A$2:$AA$19,19,FALSE),""))</f>
        <v/>
      </c>
      <c r="BF2000" s="46"/>
      <c r="BG2000" s="46"/>
      <c r="BH2000" s="46" t="str">
        <f>IF(ISNUMBER(VLOOKUP($B2000,Stats!$A$2:$AA$19,2,FALSE))=FALSE,"",IF(ISNUMBER(Z2000),(Z2000-VLOOKUP($B2000,Stats!$A$2:$AA$19,8,FALSE))/VLOOKUP($B2000,Stats!$A$2:$AA$19,22,FALSE),""))</f>
        <v/>
      </c>
      <c r="BI2000" s="46" t="str">
        <f>IF(ISNUMBER(VLOOKUP($B2000,Stats!$A$2:$AA$19,2,FALSE))=FALSE,"",IF(ISNUMBER(#REF!),(#REF!-VLOOKUP($B2000,Stats!$A$2:$AA$19,9,FALSE))/VLOOKUP($B2000,Stats!$A$2:$AA$19,23,FALSE),""))</f>
        <v/>
      </c>
      <c r="BJ2000" s="46" t="str">
        <f>IF(ISNUMBER(VLOOKUP($B2000,Stats!$A$2:$AA$19,2,FALSE))=FALSE,"",IF(ISNUMBER(#REF!),(#REF!-VLOOKUP($B2000,Stats!$A$2:$AA$19,10,FALSE))/VLOOKUP($B2000,Stats!$A$2:$AA$19,24,FALSE),""))</f>
        <v/>
      </c>
      <c r="BK2000" s="44" t="str">
        <f t="shared" si="421"/>
        <v/>
      </c>
      <c r="BL2000" s="46" t="str">
        <f>IF(ISNUMBER(VLOOKUP($B2000,Stats!$A$2:$AA$19,2,FALSE))=FALSE,"",IF(ISNUMBER(#REF!),(#REF!-VLOOKUP($B2000,Stats!$A$2:$AA$19,11,FALSE))/VLOOKUP($B2000,Stats!$A$2:$AA$19,25,FALSE),""))</f>
        <v/>
      </c>
      <c r="BM2000" s="46" t="str">
        <f>IF(ISNUMBER(VLOOKUP($B2000,Stats!$A$2:$AA$19,2,FALSE))=FALSE,"",IF(ISNUMBER(AA2000),(AA2000-VLOOKUP($B2000,Stats!$A$2:$AA$19,12,FALSE))/VLOOKUP($B2000,Stats!$A$2:$AA$19,26,FALSE),""))</f>
        <v/>
      </c>
      <c r="BN2000" s="46" t="str">
        <f>IF(ISNUMBER(VLOOKUP($B2000,Stats!$A$2:$AA$19,2,FALSE))=FALSE,"",IF(ISNUMBER(#REF!),(#REF!-VLOOKUP($B2000,Stats!$A$2:$AA$19,13,FALSE))/VLOOKUP($B2000,Stats!$A$2:$AA$19,27,FALSE),""))</f>
        <v/>
      </c>
      <c r="BO2000" s="46" t="str">
        <f>IF(ISNUMBER(VLOOKUP($B2000,Stats!$A$2:$AA$19,2,FALSE))=FALSE,"",IF(ISNUMBER(#REF!),(#REF!-VLOOKUP($B2000,Stats!$A$2:$AA$19,14,FALSE))/VLOOKUP($B2000,Stats!$A$2:$AB$19,28,FALSE),""))</f>
        <v/>
      </c>
      <c r="BP2000" s="46"/>
      <c r="BQ2000" s="46" t="str">
        <f>IF(ISNUMBER(VLOOKUP($B2000,Stats!$A$2:$AA$19,2,FALSE))=FALSE,"",IF(ISNUMBER(BM2000),BM2000,(VLOOKUP($B2000,Stats!$A$2:$AT$19,46,FALSE)-VLOOKUP($B2000,Stats!$A$2:$AA$19,12,FALSE))/VLOOKUP($B2000,Stats!$A$2:$AA$19,26,FALSE)))</f>
        <v/>
      </c>
      <c r="BR2000" s="51" t="str">
        <f t="shared" si="422"/>
        <v/>
      </c>
      <c r="BS2000" s="32" t="str">
        <f t="shared" si="417"/>
        <v/>
      </c>
      <c r="BT2000" s="53" t="str">
        <f t="shared" si="418"/>
        <v/>
      </c>
    </row>
    <row r="2001" spans="1:72" x14ac:dyDescent="0.15">
      <c r="A2001" s="5">
        <v>23621</v>
      </c>
      <c r="B2001" s="5" t="s">
        <v>64</v>
      </c>
      <c r="C2001" s="3">
        <v>0</v>
      </c>
      <c r="D2001" s="11">
        <v>8.3349411537719575E-2</v>
      </c>
      <c r="E2001" s="6">
        <v>3.8279446637331988E-3</v>
      </c>
      <c r="F2001" s="12">
        <v>77</v>
      </c>
      <c r="G2001" s="12">
        <v>38</v>
      </c>
      <c r="H2001" s="13">
        <v>2.6871132784584049E-3</v>
      </c>
      <c r="I2001" s="13">
        <v>-3.3154127084252631E-3</v>
      </c>
      <c r="J2001" s="12">
        <v>10</v>
      </c>
      <c r="K2001" s="12">
        <v>4</v>
      </c>
      <c r="L2001" s="13">
        <v>1.0829347531811306E-2</v>
      </c>
      <c r="M2001" s="13">
        <v>-1.6357375167400101E-2</v>
      </c>
      <c r="N2001" s="8">
        <v>1.1289</v>
      </c>
      <c r="O2001" s="8">
        <v>1.0890410958904111</v>
      </c>
      <c r="P2001" s="14">
        <v>42088</v>
      </c>
      <c r="Q2001" s="13">
        <v>-1.9179389312976913E-2</v>
      </c>
      <c r="R2001" s="14">
        <v>41991</v>
      </c>
      <c r="S2001" s="14">
        <f>IF(ISNUMBER(R2001),VLOOKUP(B2001,Index!$B$3:$AB$18,27,FALSE),"")</f>
        <v>42041</v>
      </c>
      <c r="T2001" s="14">
        <f>IF(ISNUMBER($R2001),VLOOKUP($B2001,Index!$B$21:$AB$36,27,FALSE),"")</f>
        <v>41996</v>
      </c>
      <c r="U2001" s="14">
        <f>IF(ISNUMBER($R2001),VLOOKUP($B2001,Index!$B$39:$AB$54,27,FALSE),"")</f>
        <v>42003</v>
      </c>
      <c r="W2001" s="6">
        <v>0.17547244534256753</v>
      </c>
      <c r="X2001" s="7">
        <v>0.66956521739130437</v>
      </c>
      <c r="Y2001" s="6">
        <v>7.2630143366905528E-2</v>
      </c>
      <c r="Z2001" s="8" t="str">
        <f t="shared" si="419"/>
        <v/>
      </c>
      <c r="AA2001" s="9">
        <v>4.3457802632602469</v>
      </c>
      <c r="AB2001" s="3">
        <v>0</v>
      </c>
      <c r="AC2001" s="6">
        <v>3.0790579074500352E-2</v>
      </c>
      <c r="AD2001" s="7">
        <v>0.4483175803402647</v>
      </c>
      <c r="AE2001" s="6">
        <v>5.2751377254972509E-3</v>
      </c>
      <c r="AF2001" s="8" t="str">
        <f t="shared" si="420"/>
        <v/>
      </c>
      <c r="AG2001" s="9">
        <v>18.8858060965423</v>
      </c>
      <c r="AH2001" s="3">
        <v>0</v>
      </c>
      <c r="AK2001" t="str">
        <f t="shared" si="423"/>
        <v/>
      </c>
      <c r="AL2001" t="str">
        <f t="shared" si="423"/>
        <v/>
      </c>
      <c r="AM2001" t="str">
        <f t="shared" si="423"/>
        <v/>
      </c>
      <c r="AN2001" t="str">
        <f t="shared" si="423"/>
        <v/>
      </c>
      <c r="AO2001" t="str">
        <f t="shared" si="423"/>
        <v/>
      </c>
      <c r="AP2001" t="str">
        <f t="shared" si="423"/>
        <v/>
      </c>
      <c r="AQ2001" t="str">
        <f t="shared" si="423"/>
        <v/>
      </c>
      <c r="AR2001" t="str">
        <f t="shared" si="423"/>
        <v/>
      </c>
      <c r="AS2001" t="str">
        <f t="shared" si="423"/>
        <v/>
      </c>
      <c r="AT2001" t="str">
        <f t="shared" si="423"/>
        <v/>
      </c>
      <c r="AU2001" t="str">
        <f t="shared" si="423"/>
        <v/>
      </c>
      <c r="AV2001" t="str">
        <f t="shared" si="423"/>
        <v/>
      </c>
      <c r="AW2001" t="str">
        <f t="shared" si="423"/>
        <v/>
      </c>
      <c r="AX2001" t="str">
        <f t="shared" si="423"/>
        <v/>
      </c>
      <c r="AZ2001" s="46" t="str">
        <f>IF(ISNUMBER(VLOOKUP($B2001,Stats!$A$2:$AA$19,2,FALSE))=FALSE,"",IF(ISNUMBER(W2001),(W2001-VLOOKUP($B2001,Stats!$A$2:$AA$19,2,FALSE))/VLOOKUP($B2001,Stats!$A$2:$AA$19,16,FALSE),""))</f>
        <v/>
      </c>
      <c r="BA2001" s="46" t="str">
        <f>IF(ISNUMBER(VLOOKUP($B2001,Stats!$A$2:$AA$19,2,FALSE))=FALSE,"",IF(ISNUMBER(X2001),(X2001-VLOOKUP($B2001,Stats!$A$2:$AA$19,3,FALSE))/VLOOKUP($B2001,Stats!$A$2:$AA$19,17,FALSE),""))</f>
        <v/>
      </c>
      <c r="BB2001" s="46"/>
      <c r="BC2001" s="46"/>
      <c r="BD2001" s="44" t="str">
        <f t="shared" si="416"/>
        <v/>
      </c>
      <c r="BE2001" s="46" t="str">
        <f>IF(ISNUMBER(VLOOKUP($B2001,Stats!$A$2:$AA$19,2,FALSE))=FALSE,"",IF(ISNUMBER(Y2001),(Y2001-VLOOKUP($B2001,Stats!$A$2:$AA$19,5,FALSE))/VLOOKUP($B2001,Stats!$A$2:$AA$19,19,FALSE),""))</f>
        <v/>
      </c>
      <c r="BF2001" s="46"/>
      <c r="BG2001" s="46"/>
      <c r="BH2001" s="46" t="str">
        <f>IF(ISNUMBER(VLOOKUP($B2001,Stats!$A$2:$AA$19,2,FALSE))=FALSE,"",IF(ISNUMBER(Z2001),(Z2001-VLOOKUP($B2001,Stats!$A$2:$AA$19,8,FALSE))/VLOOKUP($B2001,Stats!$A$2:$AA$19,22,FALSE),""))</f>
        <v/>
      </c>
      <c r="BI2001" s="46" t="str">
        <f>IF(ISNUMBER(VLOOKUP($B2001,Stats!$A$2:$AA$19,2,FALSE))=FALSE,"",IF(ISNUMBER(#REF!),(#REF!-VLOOKUP($B2001,Stats!$A$2:$AA$19,9,FALSE))/VLOOKUP($B2001,Stats!$A$2:$AA$19,23,FALSE),""))</f>
        <v/>
      </c>
      <c r="BJ2001" s="46" t="str">
        <f>IF(ISNUMBER(VLOOKUP($B2001,Stats!$A$2:$AA$19,2,FALSE))=FALSE,"",IF(ISNUMBER(#REF!),(#REF!-VLOOKUP($B2001,Stats!$A$2:$AA$19,10,FALSE))/VLOOKUP($B2001,Stats!$A$2:$AA$19,24,FALSE),""))</f>
        <v/>
      </c>
      <c r="BK2001" s="44" t="str">
        <f t="shared" si="421"/>
        <v/>
      </c>
      <c r="BL2001" s="46" t="str">
        <f>IF(ISNUMBER(VLOOKUP($B2001,Stats!$A$2:$AA$19,2,FALSE))=FALSE,"",IF(ISNUMBER(#REF!),(#REF!-VLOOKUP($B2001,Stats!$A$2:$AA$19,11,FALSE))/VLOOKUP($B2001,Stats!$A$2:$AA$19,25,FALSE),""))</f>
        <v/>
      </c>
      <c r="BM2001" s="46" t="str">
        <f>IF(ISNUMBER(VLOOKUP($B2001,Stats!$A$2:$AA$19,2,FALSE))=FALSE,"",IF(ISNUMBER(AA2001),(AA2001-VLOOKUP($B2001,Stats!$A$2:$AA$19,12,FALSE))/VLOOKUP($B2001,Stats!$A$2:$AA$19,26,FALSE),""))</f>
        <v/>
      </c>
      <c r="BN2001" s="46" t="str">
        <f>IF(ISNUMBER(VLOOKUP($B2001,Stats!$A$2:$AA$19,2,FALSE))=FALSE,"",IF(ISNUMBER(#REF!),(#REF!-VLOOKUP($B2001,Stats!$A$2:$AA$19,13,FALSE))/VLOOKUP($B2001,Stats!$A$2:$AA$19,27,FALSE),""))</f>
        <v/>
      </c>
      <c r="BO2001" s="46" t="str">
        <f>IF(ISNUMBER(VLOOKUP($B2001,Stats!$A$2:$AA$19,2,FALSE))=FALSE,"",IF(ISNUMBER(#REF!),(#REF!-VLOOKUP($B2001,Stats!$A$2:$AA$19,14,FALSE))/VLOOKUP($B2001,Stats!$A$2:$AB$19,28,FALSE),""))</f>
        <v/>
      </c>
      <c r="BP2001" s="46"/>
      <c r="BQ2001" s="46" t="str">
        <f>IF(ISNUMBER(VLOOKUP($B2001,Stats!$A$2:$AA$19,2,FALSE))=FALSE,"",IF(ISNUMBER(BM2001),BM2001,(VLOOKUP($B2001,Stats!$A$2:$AT$19,46,FALSE)-VLOOKUP($B2001,Stats!$A$2:$AA$19,12,FALSE))/VLOOKUP($B2001,Stats!$A$2:$AA$19,26,FALSE)))</f>
        <v/>
      </c>
      <c r="BR2001" s="51" t="str">
        <f t="shared" si="422"/>
        <v/>
      </c>
      <c r="BS2001" s="32" t="str">
        <f t="shared" si="417"/>
        <v/>
      </c>
      <c r="BT2001" s="53" t="str">
        <f t="shared" si="418"/>
        <v/>
      </c>
    </row>
    <row r="2002" spans="1:72" x14ac:dyDescent="0.15">
      <c r="A2002" s="5">
        <v>23621</v>
      </c>
      <c r="B2002" s="5" t="s">
        <v>65</v>
      </c>
      <c r="C2002" s="3">
        <v>0</v>
      </c>
      <c r="D2002" s="11">
        <v>5.8068805179413863E-3</v>
      </c>
      <c r="E2002" s="6">
        <v>3.4525227503185841E-3</v>
      </c>
      <c r="F2002" s="15">
        <v>5.5</v>
      </c>
      <c r="G2002" s="15">
        <v>2.7142857142857144</v>
      </c>
      <c r="H2002" s="13">
        <v>2.5553953750395201E-3</v>
      </c>
      <c r="I2002" s="13">
        <v>-3.3742706044503808E-3</v>
      </c>
      <c r="J2002" s="12">
        <v>3.7142857142857144</v>
      </c>
      <c r="K2002" s="12">
        <v>1.6428571428571428</v>
      </c>
      <c r="L2002" s="13">
        <v>5.1491444663469875E-3</v>
      </c>
      <c r="M2002" s="13">
        <v>-5.947332325162218E-3</v>
      </c>
      <c r="N2002" s="8">
        <v>1.058242857142857</v>
      </c>
      <c r="O2002" s="8">
        <v>1.0088561473800532</v>
      </c>
      <c r="P2002" s="14"/>
      <c r="Q2002" s="13">
        <v>-6.5817975833808284E-3</v>
      </c>
      <c r="R2002" s="14"/>
      <c r="S2002" s="14" t="str">
        <f>IF(ISNUMBER(R2002),VLOOKUP(B2002,Index!$B$3:$AB$18,27,FALSE),"")</f>
        <v/>
      </c>
      <c r="T2002" s="14" t="str">
        <f>IF(ISNUMBER($R2002),VLOOKUP($B2002,Index!$B$21:$AB$36,27,FALSE),"")</f>
        <v/>
      </c>
      <c r="U2002" s="14" t="str">
        <f>IF(ISNUMBER($R2002),VLOOKUP($B2002,Index!$B$39:$AB$54,27,FALSE),"")</f>
        <v/>
      </c>
      <c r="W2002" s="6">
        <v>0.23942095629487373</v>
      </c>
      <c r="X2002" s="8">
        <v>0.68486394557823138</v>
      </c>
      <c r="Y2002" s="6">
        <v>6.5507013387333293E-2</v>
      </c>
      <c r="Z2002" s="8" t="str">
        <f t="shared" si="419"/>
        <v/>
      </c>
      <c r="AA2002" s="9" t="s">
        <v>25</v>
      </c>
      <c r="AB2002" s="3">
        <v>0</v>
      </c>
      <c r="AC2002" s="6">
        <v>5.7322394313151837E-2</v>
      </c>
      <c r="AD2002" s="8">
        <v>0.46903862395298268</v>
      </c>
      <c r="AE2002" s="6">
        <v>4.2911688029282635E-3</v>
      </c>
      <c r="AF2002" s="8" t="str">
        <f t="shared" si="420"/>
        <v/>
      </c>
      <c r="AG2002" s="9" t="s">
        <v>25</v>
      </c>
      <c r="AH2002" s="3">
        <v>0</v>
      </c>
      <c r="AK2002" t="str">
        <f t="shared" si="423"/>
        <v/>
      </c>
      <c r="AL2002" t="str">
        <f t="shared" si="423"/>
        <v/>
      </c>
      <c r="AM2002" t="str">
        <f t="shared" si="423"/>
        <v/>
      </c>
      <c r="AN2002" t="str">
        <f t="shared" si="423"/>
        <v/>
      </c>
      <c r="AO2002" t="str">
        <f t="shared" si="423"/>
        <v/>
      </c>
      <c r="AP2002" t="str">
        <f t="shared" si="423"/>
        <v/>
      </c>
      <c r="AQ2002" t="str">
        <f t="shared" si="423"/>
        <v/>
      </c>
      <c r="AR2002" t="str">
        <f t="shared" si="423"/>
        <v/>
      </c>
      <c r="AS2002" t="str">
        <f t="shared" si="423"/>
        <v/>
      </c>
      <c r="AT2002" t="str">
        <f t="shared" si="423"/>
        <v/>
      </c>
      <c r="AU2002" t="str">
        <f t="shared" si="423"/>
        <v/>
      </c>
      <c r="AV2002" t="str">
        <f t="shared" si="423"/>
        <v/>
      </c>
      <c r="AW2002" t="str">
        <f t="shared" si="423"/>
        <v/>
      </c>
      <c r="AX2002" t="str">
        <f t="shared" si="423"/>
        <v/>
      </c>
      <c r="AZ2002" s="46" t="str">
        <f>IF(ISNUMBER(VLOOKUP($B2002,Stats!$A$2:$AA$19,2,FALSE))=FALSE,"",IF(ISNUMBER(W2002),(W2002-VLOOKUP($B2002,Stats!$A$2:$AA$19,2,FALSE))/VLOOKUP($B2002,Stats!$A$2:$AA$19,16,FALSE),""))</f>
        <v/>
      </c>
      <c r="BA2002" s="46" t="str">
        <f>IF(ISNUMBER(VLOOKUP($B2002,Stats!$A$2:$AA$19,2,FALSE))=FALSE,"",IF(ISNUMBER(X2002),(X2002-VLOOKUP($B2002,Stats!$A$2:$AA$19,3,FALSE))/VLOOKUP($B2002,Stats!$A$2:$AA$19,17,FALSE),""))</f>
        <v/>
      </c>
      <c r="BB2002" s="46"/>
      <c r="BC2002" s="46"/>
      <c r="BD2002" s="44" t="str">
        <f t="shared" si="416"/>
        <v/>
      </c>
      <c r="BE2002" s="46" t="str">
        <f>IF(ISNUMBER(VLOOKUP($B2002,Stats!$A$2:$AA$19,2,FALSE))=FALSE,"",IF(ISNUMBER(Y2002),(Y2002-VLOOKUP($B2002,Stats!$A$2:$AA$19,5,FALSE))/VLOOKUP($B2002,Stats!$A$2:$AA$19,19,FALSE),""))</f>
        <v/>
      </c>
      <c r="BF2002" s="46"/>
      <c r="BG2002" s="46"/>
      <c r="BH2002" s="46" t="str">
        <f>IF(ISNUMBER(VLOOKUP($B2002,Stats!$A$2:$AA$19,2,FALSE))=FALSE,"",IF(ISNUMBER(Z2002),(Z2002-VLOOKUP($B2002,Stats!$A$2:$AA$19,8,FALSE))/VLOOKUP($B2002,Stats!$A$2:$AA$19,22,FALSE),""))</f>
        <v/>
      </c>
      <c r="BI2002" s="46" t="str">
        <f>IF(ISNUMBER(VLOOKUP($B2002,Stats!$A$2:$AA$19,2,FALSE))=FALSE,"",IF(ISNUMBER(#REF!),(#REF!-VLOOKUP($B2002,Stats!$A$2:$AA$19,9,FALSE))/VLOOKUP($B2002,Stats!$A$2:$AA$19,23,FALSE),""))</f>
        <v/>
      </c>
      <c r="BJ2002" s="46" t="str">
        <f>IF(ISNUMBER(VLOOKUP($B2002,Stats!$A$2:$AA$19,2,FALSE))=FALSE,"",IF(ISNUMBER(#REF!),(#REF!-VLOOKUP($B2002,Stats!$A$2:$AA$19,10,FALSE))/VLOOKUP($B2002,Stats!$A$2:$AA$19,24,FALSE),""))</f>
        <v/>
      </c>
      <c r="BK2002" s="44" t="str">
        <f t="shared" si="421"/>
        <v/>
      </c>
      <c r="BL2002" s="46" t="str">
        <f>IF(ISNUMBER(VLOOKUP($B2002,Stats!$A$2:$AA$19,2,FALSE))=FALSE,"",IF(ISNUMBER(#REF!),(#REF!-VLOOKUP($B2002,Stats!$A$2:$AA$19,11,FALSE))/VLOOKUP($B2002,Stats!$A$2:$AA$19,25,FALSE),""))</f>
        <v/>
      </c>
      <c r="BM2002" s="46" t="str">
        <f>IF(ISNUMBER(VLOOKUP($B2002,Stats!$A$2:$AA$19,2,FALSE))=FALSE,"",IF(ISNUMBER(AA2002),(AA2002-VLOOKUP($B2002,Stats!$A$2:$AA$19,12,FALSE))/VLOOKUP($B2002,Stats!$A$2:$AA$19,26,FALSE),""))</f>
        <v/>
      </c>
      <c r="BN2002" s="46" t="str">
        <f>IF(ISNUMBER(VLOOKUP($B2002,Stats!$A$2:$AA$19,2,FALSE))=FALSE,"",IF(ISNUMBER(#REF!),(#REF!-VLOOKUP($B2002,Stats!$A$2:$AA$19,13,FALSE))/VLOOKUP($B2002,Stats!$A$2:$AA$19,27,FALSE),""))</f>
        <v/>
      </c>
      <c r="BO2002" s="46" t="str">
        <f>IF(ISNUMBER(VLOOKUP($B2002,Stats!$A$2:$AA$19,2,FALSE))=FALSE,"",IF(ISNUMBER(#REF!),(#REF!-VLOOKUP($B2002,Stats!$A$2:$AA$19,14,FALSE))/VLOOKUP($B2002,Stats!$A$2:$AB$19,28,FALSE),""))</f>
        <v/>
      </c>
      <c r="BP2002" s="46"/>
      <c r="BQ2002" s="46" t="str">
        <f>IF(ISNUMBER(VLOOKUP($B2002,Stats!$A$2:$AA$19,2,FALSE))=FALSE,"",IF(ISNUMBER(BM2002),BM2002,(VLOOKUP($B2002,Stats!$A$2:$AT$19,46,FALSE)-VLOOKUP($B2002,Stats!$A$2:$AA$19,12,FALSE))/VLOOKUP($B2002,Stats!$A$2:$AA$19,26,FALSE)))</f>
        <v/>
      </c>
      <c r="BR2002" s="51" t="str">
        <f t="shared" si="422"/>
        <v/>
      </c>
      <c r="BS2002" s="32" t="str">
        <f t="shared" si="417"/>
        <v/>
      </c>
      <c r="BT2002" s="53" t="str">
        <f t="shared" si="418"/>
        <v/>
      </c>
    </row>
    <row r="2003" spans="1:72" x14ac:dyDescent="0.15">
      <c r="A2003" s="16">
        <v>23621</v>
      </c>
      <c r="B2003" s="17">
        <v>201421</v>
      </c>
      <c r="C2003" s="3">
        <v>0</v>
      </c>
      <c r="D2003" s="23">
        <v>-2.5081998842368947E-3</v>
      </c>
      <c r="E2003" s="18">
        <v>2.4178258179070582E-3</v>
      </c>
      <c r="F2003" s="24">
        <v>5</v>
      </c>
      <c r="G2003" s="24">
        <v>2</v>
      </c>
      <c r="H2003" s="20">
        <v>9.4381132329153235E-4</v>
      </c>
      <c r="I2003" s="20">
        <v>-3.6047486574191656E-3</v>
      </c>
      <c r="J2003" s="24">
        <v>6</v>
      </c>
      <c r="K2003" s="24">
        <v>2</v>
      </c>
      <c r="L2003" s="20">
        <v>1.8306195201849285E-3</v>
      </c>
      <c r="M2003" s="20">
        <v>-5.7609217474795527E-3</v>
      </c>
      <c r="N2003" s="19">
        <v>1.0415000000000001</v>
      </c>
      <c r="O2003" s="19">
        <v>1.0047269920895237</v>
      </c>
      <c r="P2003" s="25">
        <v>41927</v>
      </c>
      <c r="Q2003" s="20">
        <v>-7.2011521843495796E-3</v>
      </c>
      <c r="R2003" s="25">
        <v>41929</v>
      </c>
      <c r="S2003" s="25">
        <f>IF(ISNUMBER(R2003),VLOOKUP(B2003,Index!$B$3:$AB$18,27,FALSE),"")</f>
        <v>41929</v>
      </c>
      <c r="T2003" s="25">
        <f>IF(ISNUMBER($R2003),VLOOKUP($B2003,Index!$B$21:$AB$36,27,FALSE),"")</f>
        <v>41929</v>
      </c>
      <c r="U2003" s="25">
        <f>IF(ISNUMBER($R2003),VLOOKUP($B2003,Index!$B$39:$AB$54,27,FALSE),"")</f>
        <v>41929</v>
      </c>
      <c r="W2003" s="18">
        <v>-9.0295195832528208E-2</v>
      </c>
      <c r="X2003" s="19">
        <v>0.7142857142857143</v>
      </c>
      <c r="Y2003" s="18">
        <v>4.5875019420874984E-2</v>
      </c>
      <c r="Z2003" s="19">
        <f t="shared" si="419"/>
        <v>0</v>
      </c>
      <c r="AA2003" s="21" t="s">
        <v>25</v>
      </c>
      <c r="AB2003" s="3">
        <v>0</v>
      </c>
      <c r="AC2003" s="18">
        <v>8.1532223904346186E-3</v>
      </c>
      <c r="AD2003" s="19">
        <v>0.51020408163265307</v>
      </c>
      <c r="AE2003" s="18">
        <v>2.1045174068656568E-3</v>
      </c>
      <c r="AF2003" s="19">
        <f t="shared" si="420"/>
        <v>0</v>
      </c>
      <c r="AG2003" s="21" t="s">
        <v>25</v>
      </c>
      <c r="AH2003" s="3">
        <v>0</v>
      </c>
      <c r="AK2003" t="str">
        <f t="shared" ref="AK2003:AX2012" si="424">IF($B2003=AK$2,$AA2003,"")</f>
        <v/>
      </c>
      <c r="AL2003" t="str">
        <f t="shared" si="424"/>
        <v/>
      </c>
      <c r="AM2003" t="str">
        <f t="shared" si="424"/>
        <v/>
      </c>
      <c r="AN2003" t="str">
        <f t="shared" si="424"/>
        <v/>
      </c>
      <c r="AO2003" t="str">
        <f t="shared" si="424"/>
        <v/>
      </c>
      <c r="AP2003" t="str">
        <f t="shared" si="424"/>
        <v/>
      </c>
      <c r="AQ2003" t="str">
        <f t="shared" si="424"/>
        <v/>
      </c>
      <c r="AR2003" t="str">
        <f t="shared" si="424"/>
        <v/>
      </c>
      <c r="AS2003" t="str">
        <f t="shared" si="424"/>
        <v/>
      </c>
      <c r="AT2003" t="str">
        <f t="shared" si="424"/>
        <v/>
      </c>
      <c r="AU2003" t="str">
        <f t="shared" si="424"/>
        <v/>
      </c>
      <c r="AV2003" t="str">
        <f t="shared" si="424"/>
        <v/>
      </c>
      <c r="AW2003" t="str">
        <f t="shared" si="424"/>
        <v/>
      </c>
      <c r="AX2003" t="str">
        <f t="shared" si="424"/>
        <v/>
      </c>
      <c r="AZ2003" s="46">
        <f>IF(ISNUMBER(VLOOKUP($B2003,Stats!$A$2:$AA$19,2,FALSE))=FALSE,"",IF(ISNUMBER(W2003),(W2003-VLOOKUP($B2003,Stats!$A$2:$AA$19,2,FALSE))/VLOOKUP($B2003,Stats!$A$2:$AA$19,16,FALSE),""))</f>
        <v>0.40258979587910965</v>
      </c>
      <c r="BA2003" s="46">
        <f>IF(ISNUMBER(VLOOKUP($B2003,Stats!$A$2:$AA$19,2,FALSE))=FALSE,"",IF(ISNUMBER(X2003),(X2003-VLOOKUP($B2003,Stats!$A$2:$AA$19,3,FALSE))/VLOOKUP($B2003,Stats!$A$2:$AA$19,17,FALSE),""))</f>
        <v>1.0376468171475526</v>
      </c>
      <c r="BB2003" s="46"/>
      <c r="BC2003" s="46"/>
      <c r="BD2003" s="44">
        <f t="shared" si="416"/>
        <v>0.72011830651333109</v>
      </c>
      <c r="BE2003" s="46">
        <f>IF(ISNUMBER(VLOOKUP($B2003,Stats!$A$2:$AA$19,2,FALSE))=FALSE,"",IF(ISNUMBER(Y2003),(Y2003-VLOOKUP($B2003,Stats!$A$2:$AA$19,5,FALSE))/VLOOKUP($B2003,Stats!$A$2:$AA$19,19,FALSE),""))</f>
        <v>-0.59190168345414262</v>
      </c>
      <c r="BF2003" s="46"/>
      <c r="BG2003" s="46"/>
      <c r="BH2003" s="46">
        <f>IF(ISNUMBER(VLOOKUP($B2003,Stats!$A$2:$AA$19,2,FALSE))=FALSE,"",IF(ISNUMBER(Z2003),(Z2003-VLOOKUP($B2003,Stats!$A$2:$AA$19,8,FALSE))/VLOOKUP($B2003,Stats!$A$2:$AA$19,22,FALSE),""))</f>
        <v>-0.61753828864926419</v>
      </c>
      <c r="BI2003" s="46" t="str">
        <f>IF(ISNUMBER(VLOOKUP($B2003,Stats!$A$2:$AA$19,2,FALSE))=FALSE,"",IF(ISNUMBER(#REF!),(#REF!-VLOOKUP($B2003,Stats!$A$2:$AA$19,9,FALSE))/VLOOKUP($B2003,Stats!$A$2:$AA$19,23,FALSE),""))</f>
        <v/>
      </c>
      <c r="BJ2003" s="46" t="str">
        <f>IF(ISNUMBER(VLOOKUP($B2003,Stats!$A$2:$AA$19,2,FALSE))=FALSE,"",IF(ISNUMBER(#REF!),(#REF!-VLOOKUP($B2003,Stats!$A$2:$AA$19,10,FALSE))/VLOOKUP($B2003,Stats!$A$2:$AA$19,24,FALSE),""))</f>
        <v/>
      </c>
      <c r="BK2003" s="44">
        <f t="shared" si="421"/>
        <v>0.22906969182312054</v>
      </c>
      <c r="BL2003" s="46" t="str">
        <f>IF(ISNUMBER(VLOOKUP($B2003,Stats!$A$2:$AA$19,2,FALSE))=FALSE,"",IF(ISNUMBER(#REF!),(#REF!-VLOOKUP($B2003,Stats!$A$2:$AA$19,11,FALSE))/VLOOKUP($B2003,Stats!$A$2:$AA$19,25,FALSE),""))</f>
        <v/>
      </c>
      <c r="BM2003" s="46" t="str">
        <f>IF(ISNUMBER(VLOOKUP($B2003,Stats!$A$2:$AA$19,2,FALSE))=FALSE,"",IF(ISNUMBER(AA2003),(AA2003-VLOOKUP($B2003,Stats!$A$2:$AA$19,12,FALSE))/VLOOKUP($B2003,Stats!$A$2:$AA$19,26,FALSE),""))</f>
        <v/>
      </c>
      <c r="BN2003" s="46" t="str">
        <f>IF(ISNUMBER(VLOOKUP($B2003,Stats!$A$2:$AA$19,2,FALSE))=FALSE,"",IF(ISNUMBER(#REF!),(#REF!-VLOOKUP($B2003,Stats!$A$2:$AA$19,13,FALSE))/VLOOKUP($B2003,Stats!$A$2:$AA$19,27,FALSE),""))</f>
        <v/>
      </c>
      <c r="BO2003" s="46" t="str">
        <f>IF(ISNUMBER(VLOOKUP($B2003,Stats!$A$2:$AA$19,2,FALSE))=FALSE,"",IF(ISNUMBER(#REF!),(#REF!-VLOOKUP($B2003,Stats!$A$2:$AA$19,14,FALSE))/VLOOKUP($B2003,Stats!$A$2:$AB$19,28,FALSE),""))</f>
        <v/>
      </c>
      <c r="BP2003" s="46"/>
      <c r="BQ2003" s="46">
        <f>IF(ISNUMBER(VLOOKUP($B2003,Stats!$A$2:$AA$19,2,FALSE))=FALSE,"",IF(ISNUMBER(BM2003),BM2003,(VLOOKUP($B2003,Stats!$A$2:$AT$19,46,FALSE)-VLOOKUP($B2003,Stats!$A$2:$AA$19,12,FALSE))/VLOOKUP($B2003,Stats!$A$2:$AA$19,26,FALSE)))</f>
        <v>-0.81319138310867711</v>
      </c>
      <c r="BR2003" s="51">
        <f t="shared" si="422"/>
        <v>-0.81319138310867711</v>
      </c>
      <c r="BS2003" s="32" t="str">
        <f t="shared" si="417"/>
        <v>23621_201421</v>
      </c>
      <c r="BT2003" s="53">
        <f t="shared" si="418"/>
        <v>0.11882719977480308</v>
      </c>
    </row>
    <row r="2004" spans="1:72" x14ac:dyDescent="0.15">
      <c r="A2004" s="16">
        <v>23621</v>
      </c>
      <c r="B2004" s="17">
        <v>201422</v>
      </c>
      <c r="C2004" s="3">
        <v>0</v>
      </c>
      <c r="D2004" s="23">
        <v>4.0618955512572441E-3</v>
      </c>
      <c r="E2004" s="18">
        <v>3.4898047803898482E-3</v>
      </c>
      <c r="F2004" s="24">
        <v>5</v>
      </c>
      <c r="G2004" s="24">
        <v>5</v>
      </c>
      <c r="H2004" s="20">
        <v>3.2818801598254676E-3</v>
      </c>
      <c r="I2004" s="20">
        <v>-2.4600234978275014E-3</v>
      </c>
      <c r="J2004" s="24">
        <v>4</v>
      </c>
      <c r="K2004" s="24">
        <v>3</v>
      </c>
      <c r="L2004" s="20">
        <v>5.6092843326887021E-3</v>
      </c>
      <c r="M2004" s="20">
        <v>-5.3650124544932787E-3</v>
      </c>
      <c r="N2004" s="19">
        <v>1.0443</v>
      </c>
      <c r="O2004" s="19">
        <v>1.0043277553375649</v>
      </c>
      <c r="P2004" s="25">
        <v>41941</v>
      </c>
      <c r="Q2004" s="20">
        <v>-6.4435468359301806E-3</v>
      </c>
      <c r="R2004" s="25">
        <v>41935</v>
      </c>
      <c r="S2004" s="25">
        <f>IF(ISNUMBER(R2004),VLOOKUP(B2004,Index!$B$3:$AB$18,27,FALSE),"")</f>
        <v>41939</v>
      </c>
      <c r="T2004" s="25">
        <f>IF(ISNUMBER($R2004),VLOOKUP($B2004,Index!$B$21:$AB$36,27,FALSE),"")</f>
        <v>41935</v>
      </c>
      <c r="U2004" s="25">
        <f>IF(ISNUMBER($R2004),VLOOKUP($B2004,Index!$B$39:$AB$54,27,FALSE),"")</f>
        <v>41936</v>
      </c>
      <c r="W2004" s="18">
        <v>0.12185686653771732</v>
      </c>
      <c r="X2004" s="19">
        <v>0.5</v>
      </c>
      <c r="Y2004" s="18">
        <v>6.6214390172253806E-2</v>
      </c>
      <c r="Z2004" s="19">
        <f t="shared" si="419"/>
        <v>4</v>
      </c>
      <c r="AA2004" s="21">
        <v>0.63038193943241128</v>
      </c>
      <c r="AB2004" s="3">
        <v>0</v>
      </c>
      <c r="AC2004" s="18">
        <v>1.4849095922391052E-2</v>
      </c>
      <c r="AD2004" s="19">
        <v>0.25</v>
      </c>
      <c r="AE2004" s="18">
        <v>4.3843454658834616E-3</v>
      </c>
      <c r="AF2004" s="19">
        <f t="shared" si="420"/>
        <v>16</v>
      </c>
      <c r="AG2004" s="21">
        <v>0.39738138956256824</v>
      </c>
      <c r="AH2004" s="3">
        <v>0</v>
      </c>
      <c r="AK2004" t="str">
        <f t="shared" si="424"/>
        <v/>
      </c>
      <c r="AL2004">
        <f t="shared" si="424"/>
        <v>0.63038193943241128</v>
      </c>
      <c r="AM2004" t="str">
        <f t="shared" si="424"/>
        <v/>
      </c>
      <c r="AN2004" t="str">
        <f t="shared" si="424"/>
        <v/>
      </c>
      <c r="AO2004" t="str">
        <f t="shared" si="424"/>
        <v/>
      </c>
      <c r="AP2004" t="str">
        <f t="shared" si="424"/>
        <v/>
      </c>
      <c r="AQ2004" t="str">
        <f t="shared" si="424"/>
        <v/>
      </c>
      <c r="AR2004" t="str">
        <f t="shared" si="424"/>
        <v/>
      </c>
      <c r="AS2004" t="str">
        <f t="shared" si="424"/>
        <v/>
      </c>
      <c r="AT2004" t="str">
        <f t="shared" si="424"/>
        <v/>
      </c>
      <c r="AU2004" t="str">
        <f t="shared" si="424"/>
        <v/>
      </c>
      <c r="AV2004" t="str">
        <f t="shared" si="424"/>
        <v/>
      </c>
      <c r="AW2004" t="str">
        <f t="shared" si="424"/>
        <v/>
      </c>
      <c r="AX2004" t="str">
        <f t="shared" si="424"/>
        <v/>
      </c>
      <c r="AZ2004" s="46">
        <f>IF(ISNUMBER(VLOOKUP($B2004,Stats!$A$2:$AA$19,2,FALSE))=FALSE,"",IF(ISNUMBER(W2004),(W2004-VLOOKUP($B2004,Stats!$A$2:$AA$19,2,FALSE))/VLOOKUP($B2004,Stats!$A$2:$AA$19,16,FALSE),""))</f>
        <v>-0.60704646016282393</v>
      </c>
      <c r="BA2004" s="46">
        <f>IF(ISNUMBER(VLOOKUP($B2004,Stats!$A$2:$AA$19,2,FALSE))=FALSE,"",IF(ISNUMBER(X2004),(X2004-VLOOKUP($B2004,Stats!$A$2:$AA$19,3,FALSE))/VLOOKUP($B2004,Stats!$A$2:$AA$19,17,FALSE),""))</f>
        <v>-0.89478917776786471</v>
      </c>
      <c r="BB2004" s="46"/>
      <c r="BC2004" s="46"/>
      <c r="BD2004" s="44">
        <f t="shared" si="416"/>
        <v>-0.75091781896534426</v>
      </c>
      <c r="BE2004" s="46">
        <f>IF(ISNUMBER(VLOOKUP($B2004,Stats!$A$2:$AA$19,2,FALSE))=FALSE,"",IF(ISNUMBER(Y2004),(Y2004-VLOOKUP($B2004,Stats!$A$2:$AA$19,5,FALSE))/VLOOKUP($B2004,Stats!$A$2:$AA$19,19,FALSE),""))</f>
        <v>-0.65367064857771073</v>
      </c>
      <c r="BF2004" s="46"/>
      <c r="BG2004" s="46"/>
      <c r="BH2004" s="46">
        <f>IF(ISNUMBER(VLOOKUP($B2004,Stats!$A$2:$AA$19,2,FALSE))=FALSE,"",IF(ISNUMBER(Z2004),(Z2004-VLOOKUP($B2004,Stats!$A$2:$AA$19,8,FALSE))/VLOOKUP($B2004,Stats!$A$2:$AA$19,22,FALSE),""))</f>
        <v>0.66359770503354598</v>
      </c>
      <c r="BI2004" s="46" t="str">
        <f>IF(ISNUMBER(VLOOKUP($B2004,Stats!$A$2:$AA$19,2,FALSE))=FALSE,"",IF(ISNUMBER(#REF!),(#REF!-VLOOKUP($B2004,Stats!$A$2:$AA$19,9,FALSE))/VLOOKUP($B2004,Stats!$A$2:$AA$19,23,FALSE),""))</f>
        <v/>
      </c>
      <c r="BJ2004" s="46" t="str">
        <f>IF(ISNUMBER(VLOOKUP($B2004,Stats!$A$2:$AA$19,2,FALSE))=FALSE,"",IF(ISNUMBER(#REF!),(#REF!-VLOOKUP($B2004,Stats!$A$2:$AA$19,10,FALSE))/VLOOKUP($B2004,Stats!$A$2:$AA$19,24,FALSE),""))</f>
        <v/>
      </c>
      <c r="BK2004" s="44">
        <f t="shared" si="421"/>
        <v>0.65664876551446127</v>
      </c>
      <c r="BL2004" s="46" t="str">
        <f>IF(ISNUMBER(VLOOKUP($B2004,Stats!$A$2:$AA$19,2,FALSE))=FALSE,"",IF(ISNUMBER(#REF!),(#REF!-VLOOKUP($B2004,Stats!$A$2:$AA$19,11,FALSE))/VLOOKUP($B2004,Stats!$A$2:$AA$19,25,FALSE),""))</f>
        <v/>
      </c>
      <c r="BM2004" s="46">
        <f>IF(ISNUMBER(VLOOKUP($B2004,Stats!$A$2:$AA$19,2,FALSE))=FALSE,"",IF(ISNUMBER(AA2004),(AA2004-VLOOKUP($B2004,Stats!$A$2:$AA$19,12,FALSE))/VLOOKUP($B2004,Stats!$A$2:$AA$19,26,FALSE),""))</f>
        <v>-0.34305353587650805</v>
      </c>
      <c r="BN2004" s="46" t="str">
        <f>IF(ISNUMBER(VLOOKUP($B2004,Stats!$A$2:$AA$19,2,FALSE))=FALSE,"",IF(ISNUMBER(#REF!),(#REF!-VLOOKUP($B2004,Stats!$A$2:$AA$19,13,FALSE))/VLOOKUP($B2004,Stats!$A$2:$AA$19,27,FALSE),""))</f>
        <v/>
      </c>
      <c r="BO2004" s="46" t="str">
        <f>IF(ISNUMBER(VLOOKUP($B2004,Stats!$A$2:$AA$19,2,FALSE))=FALSE,"",IF(ISNUMBER(#REF!),(#REF!-VLOOKUP($B2004,Stats!$A$2:$AA$19,14,FALSE))/VLOOKUP($B2004,Stats!$A$2:$AB$19,28,FALSE),""))</f>
        <v/>
      </c>
      <c r="BP2004" s="46"/>
      <c r="BQ2004" s="46">
        <f>IF(ISNUMBER(VLOOKUP($B2004,Stats!$A$2:$AA$19,2,FALSE))=FALSE,"",IF(ISNUMBER(BM2004),BM2004,(VLOOKUP($B2004,Stats!$A$2:$AT$19,46,FALSE)-VLOOKUP($B2004,Stats!$A$2:$AA$19,12,FALSE))/VLOOKUP($B2004,Stats!$A$2:$AA$19,26,FALSE)))</f>
        <v>-0.34305353587650805</v>
      </c>
      <c r="BR2004" s="51">
        <f t="shared" si="422"/>
        <v>-0.34305353587650805</v>
      </c>
      <c r="BS2004" s="32" t="str">
        <f t="shared" si="417"/>
        <v>23621_201422</v>
      </c>
      <c r="BT2004" s="53">
        <f t="shared" si="418"/>
        <v>0.17519498834030628</v>
      </c>
    </row>
    <row r="2005" spans="1:72" x14ac:dyDescent="0.15">
      <c r="A2005" s="16">
        <v>23621</v>
      </c>
      <c r="B2005" s="17">
        <v>201423</v>
      </c>
      <c r="C2005" s="3">
        <v>0</v>
      </c>
      <c r="D2005" s="23">
        <v>-9.9210171450587747E-3</v>
      </c>
      <c r="E2005" s="18">
        <v>4.0405312566744716E-3</v>
      </c>
      <c r="F2005" s="24">
        <v>4</v>
      </c>
      <c r="G2005" s="24">
        <v>6</v>
      </c>
      <c r="H2005" s="20">
        <v>2.6499700551869676E-3</v>
      </c>
      <c r="I2005" s="20">
        <v>-3.4152924399332707E-3</v>
      </c>
      <c r="J2005" s="24">
        <v>2</v>
      </c>
      <c r="K2005" s="24">
        <v>2</v>
      </c>
      <c r="L2005" s="20">
        <v>3.6601810826430992E-3</v>
      </c>
      <c r="M2005" s="20">
        <v>-9.7888675623800658E-3</v>
      </c>
      <c r="N2005" s="19">
        <v>1.0439000000000001</v>
      </c>
      <c r="O2005" s="19">
        <v>1.0018234165067179</v>
      </c>
      <c r="P2005" s="25">
        <v>41950</v>
      </c>
      <c r="Q2005" s="20">
        <v>-1.5327138614809832E-2</v>
      </c>
      <c r="R2005" s="25">
        <v>41957</v>
      </c>
      <c r="S2005" s="25">
        <f>IF(ISNUMBER(R2005),VLOOKUP(B2005,Index!$B$3:$AB$18,27,FALSE),"")</f>
        <v>41956</v>
      </c>
      <c r="T2005" s="25">
        <f>IF(ISNUMBER($R2005),VLOOKUP($B2005,Index!$B$21:$AB$36,27,FALSE),"")</f>
        <v>41954</v>
      </c>
      <c r="U2005" s="25">
        <f>IF(ISNUMBER($R2005),VLOOKUP($B2005,Index!$B$39:$AB$54,27,FALSE),"")</f>
        <v>41957</v>
      </c>
      <c r="W2005" s="18">
        <v>-0.29763051435176324</v>
      </c>
      <c r="X2005" s="19">
        <v>0.4</v>
      </c>
      <c r="Y2005" s="18">
        <v>7.6663690369162499E-2</v>
      </c>
      <c r="Z2005" s="19">
        <f t="shared" si="419"/>
        <v>1</v>
      </c>
      <c r="AA2005" s="21" t="s">
        <v>25</v>
      </c>
      <c r="AB2005" s="3">
        <v>0</v>
      </c>
      <c r="AC2005" s="18">
        <v>8.8583923073295143E-2</v>
      </c>
      <c r="AD2005" s="19">
        <v>0.16000000000000003</v>
      </c>
      <c r="AE2005" s="18">
        <v>5.8773214210188192E-3</v>
      </c>
      <c r="AF2005" s="19">
        <f t="shared" si="420"/>
        <v>1</v>
      </c>
      <c r="AG2005" s="21" t="s">
        <v>25</v>
      </c>
      <c r="AH2005" s="3">
        <v>0</v>
      </c>
      <c r="AK2005" t="str">
        <f t="shared" si="424"/>
        <v/>
      </c>
      <c r="AL2005" t="str">
        <f t="shared" si="424"/>
        <v/>
      </c>
      <c r="AM2005" t="str">
        <f t="shared" si="424"/>
        <v/>
      </c>
      <c r="AN2005" t="str">
        <f t="shared" si="424"/>
        <v/>
      </c>
      <c r="AO2005" t="str">
        <f t="shared" si="424"/>
        <v/>
      </c>
      <c r="AP2005" t="str">
        <f t="shared" si="424"/>
        <v/>
      </c>
      <c r="AQ2005" t="str">
        <f t="shared" si="424"/>
        <v/>
      </c>
      <c r="AR2005" t="str">
        <f t="shared" si="424"/>
        <v/>
      </c>
      <c r="AS2005" t="str">
        <f t="shared" si="424"/>
        <v/>
      </c>
      <c r="AT2005" t="str">
        <f t="shared" si="424"/>
        <v/>
      </c>
      <c r="AU2005" t="str">
        <f t="shared" si="424"/>
        <v/>
      </c>
      <c r="AV2005" t="str">
        <f t="shared" si="424"/>
        <v/>
      </c>
      <c r="AW2005" t="str">
        <f t="shared" si="424"/>
        <v/>
      </c>
      <c r="AX2005" t="str">
        <f t="shared" si="424"/>
        <v/>
      </c>
      <c r="AZ2005" s="46">
        <f>IF(ISNUMBER(VLOOKUP($B2005,Stats!$A$2:$AA$19,2,FALSE))=FALSE,"",IF(ISNUMBER(W2005),(W2005-VLOOKUP($B2005,Stats!$A$2:$AA$19,2,FALSE))/VLOOKUP($B2005,Stats!$A$2:$AA$19,16,FALSE),""))</f>
        <v>-0.35083227798368943</v>
      </c>
      <c r="BA2005" s="46">
        <f>IF(ISNUMBER(VLOOKUP($B2005,Stats!$A$2:$AA$19,2,FALSE))=FALSE,"",IF(ISNUMBER(X2005),(X2005-VLOOKUP($B2005,Stats!$A$2:$AA$19,3,FALSE))/VLOOKUP($B2005,Stats!$A$2:$AA$19,17,FALSE),""))</f>
        <v>-0.66983579230430179</v>
      </c>
      <c r="BB2005" s="46"/>
      <c r="BC2005" s="46"/>
      <c r="BD2005" s="44">
        <f t="shared" si="416"/>
        <v>-0.51033403514399556</v>
      </c>
      <c r="BE2005" s="46">
        <f>IF(ISNUMBER(VLOOKUP($B2005,Stats!$A$2:$AA$19,2,FALSE))=FALSE,"",IF(ISNUMBER(Y2005),(Y2005-VLOOKUP($B2005,Stats!$A$2:$AA$19,5,FALSE))/VLOOKUP($B2005,Stats!$A$2:$AA$19,19,FALSE),""))</f>
        <v>-0.64820988146052383</v>
      </c>
      <c r="BF2005" s="46"/>
      <c r="BG2005" s="46"/>
      <c r="BH2005" s="46">
        <f>IF(ISNUMBER(VLOOKUP($B2005,Stats!$A$2:$AA$19,2,FALSE))=FALSE,"",IF(ISNUMBER(Z2005),(Z2005-VLOOKUP($B2005,Stats!$A$2:$AA$19,8,FALSE))/VLOOKUP($B2005,Stats!$A$2:$AA$19,22,FALSE),""))</f>
        <v>-0.39509019437688425</v>
      </c>
      <c r="BI2005" s="46" t="str">
        <f>IF(ISNUMBER(VLOOKUP($B2005,Stats!$A$2:$AA$19,2,FALSE))=FALSE,"",IF(ISNUMBER(#REF!),(#REF!-VLOOKUP($B2005,Stats!$A$2:$AA$19,9,FALSE))/VLOOKUP($B2005,Stats!$A$2:$AA$19,23,FALSE),""))</f>
        <v/>
      </c>
      <c r="BJ2005" s="46" t="str">
        <f>IF(ISNUMBER(VLOOKUP($B2005,Stats!$A$2:$AA$19,2,FALSE))=FALSE,"",IF(ISNUMBER(#REF!),(#REF!-VLOOKUP($B2005,Stats!$A$2:$AA$19,10,FALSE))/VLOOKUP($B2005,Stats!$A$2:$AA$19,24,FALSE),""))</f>
        <v/>
      </c>
      <c r="BK2005" s="44">
        <f t="shared" si="421"/>
        <v>0.33521985870930138</v>
      </c>
      <c r="BL2005" s="46" t="str">
        <f>IF(ISNUMBER(VLOOKUP($B2005,Stats!$A$2:$AA$19,2,FALSE))=FALSE,"",IF(ISNUMBER(#REF!),(#REF!-VLOOKUP($B2005,Stats!$A$2:$AA$19,11,FALSE))/VLOOKUP($B2005,Stats!$A$2:$AA$19,25,FALSE),""))</f>
        <v/>
      </c>
      <c r="BM2005" s="46" t="str">
        <f>IF(ISNUMBER(VLOOKUP($B2005,Stats!$A$2:$AA$19,2,FALSE))=FALSE,"",IF(ISNUMBER(AA2005),(AA2005-VLOOKUP($B2005,Stats!$A$2:$AA$19,12,FALSE))/VLOOKUP($B2005,Stats!$A$2:$AA$19,26,FALSE),""))</f>
        <v/>
      </c>
      <c r="BN2005" s="46" t="str">
        <f>IF(ISNUMBER(VLOOKUP($B2005,Stats!$A$2:$AA$19,2,FALSE))=FALSE,"",IF(ISNUMBER(#REF!),(#REF!-VLOOKUP($B2005,Stats!$A$2:$AA$19,13,FALSE))/VLOOKUP($B2005,Stats!$A$2:$AA$19,27,FALSE),""))</f>
        <v/>
      </c>
      <c r="BO2005" s="46" t="str">
        <f>IF(ISNUMBER(VLOOKUP($B2005,Stats!$A$2:$AA$19,2,FALSE))=FALSE,"",IF(ISNUMBER(#REF!),(#REF!-VLOOKUP($B2005,Stats!$A$2:$AA$19,14,FALSE))/VLOOKUP($B2005,Stats!$A$2:$AB$19,28,FALSE),""))</f>
        <v/>
      </c>
      <c r="BP2005" s="46"/>
      <c r="BQ2005" s="46">
        <f>IF(ISNUMBER(VLOOKUP($B2005,Stats!$A$2:$AA$19,2,FALSE))=FALSE,"",IF(ISNUMBER(BM2005),BM2005,(VLOOKUP($B2005,Stats!$A$2:$AT$19,46,FALSE)-VLOOKUP($B2005,Stats!$A$2:$AA$19,12,FALSE))/VLOOKUP($B2005,Stats!$A$2:$AA$19,26,FALSE)))</f>
        <v>-0.71825946798524909</v>
      </c>
      <c r="BR2005" s="51">
        <f t="shared" si="422"/>
        <v>-0.71825946798524909</v>
      </c>
      <c r="BS2005" s="32" t="str">
        <f t="shared" si="417"/>
        <v>23621_201423</v>
      </c>
      <c r="BT2005" s="53">
        <f t="shared" si="418"/>
        <v>-4.4586785400268114E-2</v>
      </c>
    </row>
    <row r="2006" spans="1:72" x14ac:dyDescent="0.15">
      <c r="A2006" s="16">
        <v>23621</v>
      </c>
      <c r="B2006" s="17">
        <v>201424</v>
      </c>
      <c r="C2006" s="3">
        <v>0</v>
      </c>
      <c r="D2006" s="23">
        <v>1.9554431364918745E-2</v>
      </c>
      <c r="E2006" s="18">
        <v>2.73969477570935E-3</v>
      </c>
      <c r="F2006" s="24">
        <v>8</v>
      </c>
      <c r="G2006" s="24">
        <v>2</v>
      </c>
      <c r="H2006" s="20">
        <v>2.6813008905651192E-3</v>
      </c>
      <c r="I2006" s="20">
        <v>-1.0161366808870698E-3</v>
      </c>
      <c r="J2006" s="24">
        <v>4</v>
      </c>
      <c r="K2006" s="24">
        <v>1</v>
      </c>
      <c r="L2006" s="20">
        <v>6.7243035542747798E-3</v>
      </c>
      <c r="M2006" s="20">
        <v>-1.8377019054067745E-3</v>
      </c>
      <c r="N2006" s="19">
        <v>1.048</v>
      </c>
      <c r="O2006" s="19">
        <v>1.0197528461613312</v>
      </c>
      <c r="P2006" s="25">
        <v>41970</v>
      </c>
      <c r="Q2006" s="20">
        <v>-1.8377019054067745E-3</v>
      </c>
      <c r="R2006" s="25">
        <v>41967</v>
      </c>
      <c r="S2006" s="25">
        <f>IF(ISNUMBER(R2006),VLOOKUP(B2006,Index!$B$3:$AB$18,27,FALSE),"")</f>
        <v>41963</v>
      </c>
      <c r="T2006" s="25">
        <f>IF(ISNUMBER($R2006),VLOOKUP($B2006,Index!$B$21:$AB$36,27,FALSE),"")</f>
        <v>41963</v>
      </c>
      <c r="U2006" s="25">
        <f>IF(ISNUMBER($R2006),VLOOKUP($B2006,Index!$B$39:$AB$54,27,FALSE),"")</f>
        <v>41963</v>
      </c>
      <c r="W2006" s="18">
        <v>0.58663294094756235</v>
      </c>
      <c r="X2006" s="19">
        <v>0.8</v>
      </c>
      <c r="Y2006" s="18">
        <v>5.1982053509434176E-2</v>
      </c>
      <c r="Z2006" s="19">
        <f t="shared" si="419"/>
        <v>4</v>
      </c>
      <c r="AA2006" s="21">
        <v>10.640698204309899</v>
      </c>
      <c r="AB2006" s="3">
        <v>0</v>
      </c>
      <c r="AC2006" s="18">
        <v>0.34413820740478618</v>
      </c>
      <c r="AD2006" s="19">
        <v>0.64000000000000012</v>
      </c>
      <c r="AE2006" s="18">
        <v>2.702133887057678E-3</v>
      </c>
      <c r="AF2006" s="19">
        <f t="shared" si="420"/>
        <v>16</v>
      </c>
      <c r="AG2006" s="21">
        <v>113.22445827520392</v>
      </c>
      <c r="AH2006" s="3">
        <v>0</v>
      </c>
      <c r="AK2006" t="str">
        <f t="shared" si="424"/>
        <v/>
      </c>
      <c r="AL2006" t="str">
        <f t="shared" si="424"/>
        <v/>
      </c>
      <c r="AM2006" t="str">
        <f t="shared" si="424"/>
        <v/>
      </c>
      <c r="AN2006">
        <f t="shared" si="424"/>
        <v>10.640698204309899</v>
      </c>
      <c r="AO2006" t="str">
        <f t="shared" si="424"/>
        <v/>
      </c>
      <c r="AP2006" t="str">
        <f t="shared" si="424"/>
        <v/>
      </c>
      <c r="AQ2006" t="str">
        <f t="shared" si="424"/>
        <v/>
      </c>
      <c r="AR2006" t="str">
        <f t="shared" si="424"/>
        <v/>
      </c>
      <c r="AS2006" t="str">
        <f t="shared" si="424"/>
        <v/>
      </c>
      <c r="AT2006" t="str">
        <f t="shared" si="424"/>
        <v/>
      </c>
      <c r="AU2006" t="str">
        <f t="shared" si="424"/>
        <v/>
      </c>
      <c r="AV2006" t="str">
        <f t="shared" si="424"/>
        <v/>
      </c>
      <c r="AW2006" t="str">
        <f t="shared" si="424"/>
        <v/>
      </c>
      <c r="AX2006" t="str">
        <f t="shared" si="424"/>
        <v/>
      </c>
      <c r="AZ2006" s="46">
        <f>IF(ISNUMBER(VLOOKUP($B2006,Stats!$A$2:$AA$19,2,FALSE))=FALSE,"",IF(ISNUMBER(W2006),(W2006-VLOOKUP($B2006,Stats!$A$2:$AA$19,2,FALSE))/VLOOKUP($B2006,Stats!$A$2:$AA$19,16,FALSE),""))</f>
        <v>-0.600487681128134</v>
      </c>
      <c r="BA2006" s="46">
        <f>IF(ISNUMBER(VLOOKUP($B2006,Stats!$A$2:$AA$19,2,FALSE))=FALSE,"",IF(ISNUMBER(X2006),(X2006-VLOOKUP($B2006,Stats!$A$2:$AA$19,3,FALSE))/VLOOKUP($B2006,Stats!$A$2:$AA$19,17,FALSE),""))</f>
        <v>0.51367074063984464</v>
      </c>
      <c r="BB2006" s="46"/>
      <c r="BC2006" s="46"/>
      <c r="BD2006" s="44">
        <f t="shared" si="416"/>
        <v>-4.3408470244144681E-2</v>
      </c>
      <c r="BE2006" s="46">
        <f>IF(ISNUMBER(VLOOKUP($B2006,Stats!$A$2:$AA$19,2,FALSE))=FALSE,"",IF(ISNUMBER(Y2006),(Y2006-VLOOKUP($B2006,Stats!$A$2:$AA$19,5,FALSE))/VLOOKUP($B2006,Stats!$A$2:$AA$19,19,FALSE),""))</f>
        <v>-0.76619247952325398</v>
      </c>
      <c r="BF2006" s="46"/>
      <c r="BG2006" s="46"/>
      <c r="BH2006" s="46">
        <f>IF(ISNUMBER(VLOOKUP($B2006,Stats!$A$2:$AA$19,2,FALSE))=FALSE,"",IF(ISNUMBER(Z2006),(Z2006-VLOOKUP($B2006,Stats!$A$2:$AA$19,8,FALSE))/VLOOKUP($B2006,Stats!$A$2:$AA$19,22,FALSE),""))</f>
        <v>0.58554098075351413</v>
      </c>
      <c r="BI2006" s="46" t="str">
        <f>IF(ISNUMBER(VLOOKUP($B2006,Stats!$A$2:$AA$19,2,FALSE))=FALSE,"",IF(ISNUMBER(#REF!),(#REF!-VLOOKUP($B2006,Stats!$A$2:$AA$19,9,FALSE))/VLOOKUP($B2006,Stats!$A$2:$AA$19,23,FALSE),""))</f>
        <v/>
      </c>
      <c r="BJ2006" s="46" t="str">
        <f>IF(ISNUMBER(VLOOKUP($B2006,Stats!$A$2:$AA$19,2,FALSE))=FALSE,"",IF(ISNUMBER(#REF!),(#REF!-VLOOKUP($B2006,Stats!$A$2:$AA$19,10,FALSE))/VLOOKUP($B2006,Stats!$A$2:$AA$19,24,FALSE),""))</f>
        <v/>
      </c>
      <c r="BK2006" s="44">
        <f t="shared" si="421"/>
        <v>0.71199702989233193</v>
      </c>
      <c r="BL2006" s="46" t="str">
        <f>IF(ISNUMBER(VLOOKUP($B2006,Stats!$A$2:$AA$19,2,FALSE))=FALSE,"",IF(ISNUMBER(#REF!),(#REF!-VLOOKUP($B2006,Stats!$A$2:$AA$19,11,FALSE))/VLOOKUP($B2006,Stats!$A$2:$AA$19,25,FALSE),""))</f>
        <v/>
      </c>
      <c r="BM2006" s="46">
        <f>IF(ISNUMBER(VLOOKUP($B2006,Stats!$A$2:$AA$19,2,FALSE))=FALSE,"",IF(ISNUMBER(AA2006),(AA2006-VLOOKUP($B2006,Stats!$A$2:$AA$19,12,FALSE))/VLOOKUP($B2006,Stats!$A$2:$AA$19,26,FALSE),""))</f>
        <v>-0.14951773146108571</v>
      </c>
      <c r="BN2006" s="46" t="str">
        <f>IF(ISNUMBER(VLOOKUP($B2006,Stats!$A$2:$AA$19,2,FALSE))=FALSE,"",IF(ISNUMBER(#REF!),(#REF!-VLOOKUP($B2006,Stats!$A$2:$AA$19,13,FALSE))/VLOOKUP($B2006,Stats!$A$2:$AA$19,27,FALSE),""))</f>
        <v/>
      </c>
      <c r="BO2006" s="46" t="str">
        <f>IF(ISNUMBER(VLOOKUP($B2006,Stats!$A$2:$AA$19,2,FALSE))=FALSE,"",IF(ISNUMBER(#REF!),(#REF!-VLOOKUP($B2006,Stats!$A$2:$AA$19,14,FALSE))/VLOOKUP($B2006,Stats!$A$2:$AB$19,28,FALSE),""))</f>
        <v/>
      </c>
      <c r="BP2006" s="46"/>
      <c r="BQ2006" s="46">
        <f>IF(ISNUMBER(VLOOKUP($B2006,Stats!$A$2:$AA$19,2,FALSE))=FALSE,"",IF(ISNUMBER(BM2006),BM2006,(VLOOKUP($B2006,Stats!$A$2:$AT$19,46,FALSE)-VLOOKUP($B2006,Stats!$A$2:$AA$19,12,FALSE))/VLOOKUP($B2006,Stats!$A$2:$AA$19,26,FALSE)))</f>
        <v>-0.14951773146108571</v>
      </c>
      <c r="BR2006" s="51">
        <f t="shared" si="422"/>
        <v>-0.14951773146108571</v>
      </c>
      <c r="BS2006" s="32" t="str">
        <f t="shared" si="417"/>
        <v>23621_201424</v>
      </c>
      <c r="BT2006" s="53">
        <f t="shared" si="418"/>
        <v>0.38861297759435304</v>
      </c>
    </row>
    <row r="2007" spans="1:72" x14ac:dyDescent="0.15">
      <c r="A2007" s="16">
        <v>23621</v>
      </c>
      <c r="B2007" s="17">
        <v>201425</v>
      </c>
      <c r="C2007" s="3">
        <v>0</v>
      </c>
      <c r="D2007" s="23">
        <v>-1.2595419847328371E-2</v>
      </c>
      <c r="E2007" s="18">
        <v>6.2500985427085031E-3</v>
      </c>
      <c r="F2007" s="24">
        <v>5</v>
      </c>
      <c r="G2007" s="24">
        <v>5</v>
      </c>
      <c r="H2007" s="20">
        <v>2.9374246940008231E-3</v>
      </c>
      <c r="I2007" s="20">
        <v>-5.4355061334820931E-3</v>
      </c>
      <c r="J2007" s="24">
        <v>3</v>
      </c>
      <c r="K2007" s="24">
        <v>3</v>
      </c>
      <c r="L2007" s="20">
        <v>6.2554133384662425E-3</v>
      </c>
      <c r="M2007" s="20">
        <v>-1.6357375167400101E-2</v>
      </c>
      <c r="N2007" s="19">
        <v>1.0456000000000001</v>
      </c>
      <c r="O2007" s="19">
        <v>1.0015325670498085</v>
      </c>
      <c r="P2007" s="25">
        <v>41978</v>
      </c>
      <c r="Q2007" s="20">
        <v>-1.6545524100994746E-2</v>
      </c>
      <c r="R2007" s="25">
        <v>41982</v>
      </c>
      <c r="S2007" s="25">
        <f>IF(ISNUMBER(R2007),VLOOKUP(B2007,Index!$B$3:$AB$18,27,FALSE),"")</f>
        <v>41982</v>
      </c>
      <c r="T2007" s="25">
        <f>IF(ISNUMBER($R2007),VLOOKUP($B2007,Index!$B$21:$AB$36,27,FALSE),"")</f>
        <v>41982</v>
      </c>
      <c r="U2007" s="25">
        <f>IF(ISNUMBER($R2007),VLOOKUP($B2007,Index!$B$39:$AB$54,27,FALSE),"")</f>
        <v>41982</v>
      </c>
      <c r="W2007" s="18">
        <v>-0.37786259541985112</v>
      </c>
      <c r="X2007" s="19">
        <v>0.5</v>
      </c>
      <c r="Y2007" s="18">
        <v>0.11858728197274826</v>
      </c>
      <c r="Z2007" s="19">
        <f t="shared" si="419"/>
        <v>0</v>
      </c>
      <c r="AA2007" s="21" t="s">
        <v>25</v>
      </c>
      <c r="AB2007" s="3">
        <v>0</v>
      </c>
      <c r="AC2007" s="18">
        <v>0.14278014101742609</v>
      </c>
      <c r="AD2007" s="19">
        <v>0.25</v>
      </c>
      <c r="AE2007" s="18">
        <v>1.4062943445684104E-2</v>
      </c>
      <c r="AF2007" s="19">
        <f t="shared" si="420"/>
        <v>0</v>
      </c>
      <c r="AG2007" s="21" t="s">
        <v>25</v>
      </c>
      <c r="AH2007" s="3">
        <v>0</v>
      </c>
      <c r="AK2007" t="str">
        <f t="shared" si="424"/>
        <v/>
      </c>
      <c r="AL2007" t="str">
        <f t="shared" si="424"/>
        <v/>
      </c>
      <c r="AM2007" t="str">
        <f t="shared" si="424"/>
        <v/>
      </c>
      <c r="AN2007" t="str">
        <f t="shared" si="424"/>
        <v/>
      </c>
      <c r="AO2007" t="str">
        <f t="shared" si="424"/>
        <v/>
      </c>
      <c r="AP2007" t="str">
        <f t="shared" si="424"/>
        <v/>
      </c>
      <c r="AQ2007" t="str">
        <f t="shared" si="424"/>
        <v/>
      </c>
      <c r="AR2007" t="str">
        <f t="shared" si="424"/>
        <v/>
      </c>
      <c r="AS2007" t="str">
        <f t="shared" si="424"/>
        <v/>
      </c>
      <c r="AT2007" t="str">
        <f t="shared" si="424"/>
        <v/>
      </c>
      <c r="AU2007" t="str">
        <f t="shared" si="424"/>
        <v/>
      </c>
      <c r="AV2007" t="str">
        <f t="shared" si="424"/>
        <v/>
      </c>
      <c r="AW2007" t="str">
        <f t="shared" si="424"/>
        <v/>
      </c>
      <c r="AX2007" t="str">
        <f t="shared" si="424"/>
        <v/>
      </c>
      <c r="AZ2007" s="46">
        <f>IF(ISNUMBER(VLOOKUP($B2007,Stats!$A$2:$AA$19,2,FALSE))=FALSE,"",IF(ISNUMBER(W2007),(W2007-VLOOKUP($B2007,Stats!$A$2:$AA$19,2,FALSE))/VLOOKUP($B2007,Stats!$A$2:$AA$19,16,FALSE),""))</f>
        <v>-0.91777960102425793</v>
      </c>
      <c r="BA2007" s="46">
        <f>IF(ISNUMBER(VLOOKUP($B2007,Stats!$A$2:$AA$19,2,FALSE))=FALSE,"",IF(ISNUMBER(X2007),(X2007-VLOOKUP($B2007,Stats!$A$2:$AA$19,3,FALSE))/VLOOKUP($B2007,Stats!$A$2:$AA$19,17,FALSE),""))</f>
        <v>-0.77319859457856333</v>
      </c>
      <c r="BB2007" s="46"/>
      <c r="BC2007" s="46"/>
      <c r="BD2007" s="44">
        <f t="shared" si="416"/>
        <v>-0.84548909780141068</v>
      </c>
      <c r="BE2007" s="46">
        <f>IF(ISNUMBER(VLOOKUP($B2007,Stats!$A$2:$AA$19,2,FALSE))=FALSE,"",IF(ISNUMBER(Y2007),(Y2007-VLOOKUP($B2007,Stats!$A$2:$AA$19,5,FALSE))/VLOOKUP($B2007,Stats!$A$2:$AA$19,19,FALSE),""))</f>
        <v>-0.97261411620529881</v>
      </c>
      <c r="BF2007" s="46"/>
      <c r="BG2007" s="46"/>
      <c r="BH2007" s="46">
        <f>IF(ISNUMBER(VLOOKUP($B2007,Stats!$A$2:$AA$19,2,FALSE))=FALSE,"",IF(ISNUMBER(Z2007),(Z2007-VLOOKUP($B2007,Stats!$A$2:$AA$19,8,FALSE))/VLOOKUP($B2007,Stats!$A$2:$AA$19,22,FALSE),""))</f>
        <v>-0.38938659637819406</v>
      </c>
      <c r="BI2007" s="46" t="str">
        <f>IF(ISNUMBER(VLOOKUP($B2007,Stats!$A$2:$AA$19,2,FALSE))=FALSE,"",IF(ISNUMBER(#REF!),(#REF!-VLOOKUP($B2007,Stats!$A$2:$AA$19,9,FALSE))/VLOOKUP($B2007,Stats!$A$2:$AA$19,23,FALSE),""))</f>
        <v/>
      </c>
      <c r="BJ2007" s="46" t="str">
        <f>IF(ISNUMBER(VLOOKUP($B2007,Stats!$A$2:$AA$19,2,FALSE))=FALSE,"",IF(ISNUMBER(#REF!),(#REF!-VLOOKUP($B2007,Stats!$A$2:$AA$19,10,FALSE))/VLOOKUP($B2007,Stats!$A$2:$AA$19,24,FALSE),""))</f>
        <v/>
      </c>
      <c r="BK2007" s="44">
        <f t="shared" si="421"/>
        <v>0.56401390243025096</v>
      </c>
      <c r="BL2007" s="46" t="str">
        <f>IF(ISNUMBER(VLOOKUP($B2007,Stats!$A$2:$AA$19,2,FALSE))=FALSE,"",IF(ISNUMBER(#REF!),(#REF!-VLOOKUP($B2007,Stats!$A$2:$AA$19,11,FALSE))/VLOOKUP($B2007,Stats!$A$2:$AA$19,25,FALSE),""))</f>
        <v/>
      </c>
      <c r="BM2007" s="46" t="str">
        <f>IF(ISNUMBER(VLOOKUP($B2007,Stats!$A$2:$AA$19,2,FALSE))=FALSE,"",IF(ISNUMBER(AA2007),(AA2007-VLOOKUP($B2007,Stats!$A$2:$AA$19,12,FALSE))/VLOOKUP($B2007,Stats!$A$2:$AA$19,26,FALSE),""))</f>
        <v/>
      </c>
      <c r="BN2007" s="46" t="str">
        <f>IF(ISNUMBER(VLOOKUP($B2007,Stats!$A$2:$AA$19,2,FALSE))=FALSE,"",IF(ISNUMBER(#REF!),(#REF!-VLOOKUP($B2007,Stats!$A$2:$AA$19,13,FALSE))/VLOOKUP($B2007,Stats!$A$2:$AA$19,27,FALSE),""))</f>
        <v/>
      </c>
      <c r="BO2007" s="46" t="str">
        <f>IF(ISNUMBER(VLOOKUP($B2007,Stats!$A$2:$AA$19,2,FALSE))=FALSE,"",IF(ISNUMBER(#REF!),(#REF!-VLOOKUP($B2007,Stats!$A$2:$AA$19,14,FALSE))/VLOOKUP($B2007,Stats!$A$2:$AB$19,28,FALSE),""))</f>
        <v/>
      </c>
      <c r="BP2007" s="46"/>
      <c r="BQ2007" s="46">
        <f>IF(ISNUMBER(VLOOKUP($B2007,Stats!$A$2:$AA$19,2,FALSE))=FALSE,"",IF(ISNUMBER(BM2007),BM2007,(VLOOKUP($B2007,Stats!$A$2:$AT$19,46,FALSE)-VLOOKUP($B2007,Stats!$A$2:$AA$19,12,FALSE))/VLOOKUP($B2007,Stats!$A$2:$AA$19,26,FALSE)))</f>
        <v>-0.79776266374979832</v>
      </c>
      <c r="BR2007" s="51">
        <f t="shared" si="422"/>
        <v>-0.79776266374979832</v>
      </c>
      <c r="BS2007" s="32" t="str">
        <f t="shared" si="417"/>
        <v>23621_201425</v>
      </c>
      <c r="BT2007" s="53">
        <f t="shared" si="418"/>
        <v>9.7579891479087633E-3</v>
      </c>
    </row>
    <row r="2008" spans="1:72" x14ac:dyDescent="0.15">
      <c r="A2008" s="16">
        <v>23621</v>
      </c>
      <c r="B2008" s="17">
        <v>201426</v>
      </c>
      <c r="C2008" s="3">
        <v>0</v>
      </c>
      <c r="D2008" s="23">
        <v>4.4453034402784919E-3</v>
      </c>
      <c r="E2008" s="18">
        <v>3.9382201132755782E-3</v>
      </c>
      <c r="F2008" s="24">
        <v>7</v>
      </c>
      <c r="G2008" s="24">
        <v>3</v>
      </c>
      <c r="H2008" s="20">
        <v>2.4199964350111814E-3</v>
      </c>
      <c r="I2008" s="20">
        <v>-4.1445035061210183E-3</v>
      </c>
      <c r="J2008" s="24">
        <v>3</v>
      </c>
      <c r="K2008" s="24">
        <v>2</v>
      </c>
      <c r="L2008" s="20">
        <v>4.6421663442939298E-3</v>
      </c>
      <c r="M2008" s="20">
        <v>-9.157509157509236E-3</v>
      </c>
      <c r="N2008" s="19">
        <v>1.0399</v>
      </c>
      <c r="O2008" s="19">
        <v>1.0029899691358026</v>
      </c>
      <c r="P2008" s="25">
        <v>41989</v>
      </c>
      <c r="Q2008" s="20">
        <v>-1.153957111260695E-2</v>
      </c>
      <c r="R2008" s="25">
        <v>41991</v>
      </c>
      <c r="S2008" s="25">
        <f>IF(ISNUMBER(R2008),VLOOKUP(B2008,Index!$B$3:$AB$18,27,FALSE),"")</f>
        <v>41997</v>
      </c>
      <c r="T2008" s="25">
        <f>IF(ISNUMBER($R2008),VLOOKUP($B2008,Index!$B$21:$AB$36,27,FALSE),"")</f>
        <v>41996</v>
      </c>
      <c r="U2008" s="25">
        <f>IF(ISNUMBER($R2008),VLOOKUP($B2008,Index!$B$39:$AB$54,27,FALSE),"")</f>
        <v>41996</v>
      </c>
      <c r="W2008" s="18">
        <v>0.13335910320835476</v>
      </c>
      <c r="X2008" s="19">
        <v>0.7</v>
      </c>
      <c r="Y2008" s="18">
        <v>7.4722472910222867E-2</v>
      </c>
      <c r="Z2008" s="19">
        <f t="shared" si="419"/>
        <v>6</v>
      </c>
      <c r="AA2008" s="21">
        <v>0.38522258729546804</v>
      </c>
      <c r="AB2008" s="3">
        <v>0</v>
      </c>
      <c r="AC2008" s="18">
        <v>1.7784650408536617E-2</v>
      </c>
      <c r="AD2008" s="19">
        <v>0.48999999999999994</v>
      </c>
      <c r="AE2008" s="18">
        <v>5.58344795781899E-3</v>
      </c>
      <c r="AF2008" s="19">
        <f t="shared" si="420"/>
        <v>36</v>
      </c>
      <c r="AG2008" s="21">
        <v>0.14839644176261449</v>
      </c>
      <c r="AH2008" s="3">
        <v>0</v>
      </c>
      <c r="AK2008" t="str">
        <f t="shared" si="424"/>
        <v/>
      </c>
      <c r="AL2008" t="str">
        <f t="shared" si="424"/>
        <v/>
      </c>
      <c r="AM2008" t="str">
        <f t="shared" si="424"/>
        <v/>
      </c>
      <c r="AN2008" t="str">
        <f t="shared" si="424"/>
        <v/>
      </c>
      <c r="AO2008" t="str">
        <f t="shared" si="424"/>
        <v/>
      </c>
      <c r="AP2008">
        <f t="shared" si="424"/>
        <v>0.38522258729546804</v>
      </c>
      <c r="AQ2008" t="str">
        <f t="shared" si="424"/>
        <v/>
      </c>
      <c r="AR2008" t="str">
        <f t="shared" si="424"/>
        <v/>
      </c>
      <c r="AS2008" t="str">
        <f t="shared" si="424"/>
        <v/>
      </c>
      <c r="AT2008" t="str">
        <f t="shared" si="424"/>
        <v/>
      </c>
      <c r="AU2008" t="str">
        <f t="shared" si="424"/>
        <v/>
      </c>
      <c r="AV2008" t="str">
        <f t="shared" si="424"/>
        <v/>
      </c>
      <c r="AW2008" t="str">
        <f t="shared" si="424"/>
        <v/>
      </c>
      <c r="AX2008" t="str">
        <f t="shared" si="424"/>
        <v/>
      </c>
      <c r="AZ2008" s="46">
        <f>IF(ISNUMBER(VLOOKUP($B2008,Stats!$A$2:$AA$19,2,FALSE))=FALSE,"",IF(ISNUMBER(W2008),(W2008-VLOOKUP($B2008,Stats!$A$2:$AA$19,2,FALSE))/VLOOKUP($B2008,Stats!$A$2:$AA$19,16,FALSE),""))</f>
        <v>-0.36499502703750875</v>
      </c>
      <c r="BA2008" s="46">
        <f>IF(ISNUMBER(VLOOKUP($B2008,Stats!$A$2:$AA$19,2,FALSE))=FALSE,"",IF(ISNUMBER(X2008),(X2008-VLOOKUP($B2008,Stats!$A$2:$AA$19,3,FALSE))/VLOOKUP($B2008,Stats!$A$2:$AA$19,17,FALSE),""))</f>
        <v>0.82927015326520481</v>
      </c>
      <c r="BB2008" s="46"/>
      <c r="BC2008" s="46"/>
      <c r="BD2008" s="44">
        <f t="shared" si="416"/>
        <v>0.23213756311384803</v>
      </c>
      <c r="BE2008" s="46">
        <f>IF(ISNUMBER(VLOOKUP($B2008,Stats!$A$2:$AA$19,2,FALSE))=FALSE,"",IF(ISNUMBER(Y2008),(Y2008-VLOOKUP($B2008,Stats!$A$2:$AA$19,5,FALSE))/VLOOKUP($B2008,Stats!$A$2:$AA$19,19,FALSE),""))</f>
        <v>-1.0438731427681343</v>
      </c>
      <c r="BF2008" s="46"/>
      <c r="BG2008" s="46"/>
      <c r="BH2008" s="46">
        <f>IF(ISNUMBER(VLOOKUP($B2008,Stats!$A$2:$AA$19,2,FALSE))=FALSE,"",IF(ISNUMBER(Z2008),(Z2008-VLOOKUP($B2008,Stats!$A$2:$AA$19,8,FALSE))/VLOOKUP($B2008,Stats!$A$2:$AA$19,22,FALSE),""))</f>
        <v>2.3998241788490771</v>
      </c>
      <c r="BI2008" s="46" t="str">
        <f>IF(ISNUMBER(VLOOKUP($B2008,Stats!$A$2:$AA$19,2,FALSE))=FALSE,"",IF(ISNUMBER(#REF!),(#REF!-VLOOKUP($B2008,Stats!$A$2:$AA$19,9,FALSE))/VLOOKUP($B2008,Stats!$A$2:$AA$19,23,FALSE),""))</f>
        <v/>
      </c>
      <c r="BJ2008" s="46" t="str">
        <f>IF(ISNUMBER(VLOOKUP($B2008,Stats!$A$2:$AA$19,2,FALSE))=FALSE,"",IF(ISNUMBER(#REF!),(#REF!-VLOOKUP($B2008,Stats!$A$2:$AA$19,10,FALSE))/VLOOKUP($B2008,Stats!$A$2:$AA$19,24,FALSE),""))</f>
        <v/>
      </c>
      <c r="BK2008" s="44">
        <f t="shared" si="421"/>
        <v>1.4506584535924172</v>
      </c>
      <c r="BL2008" s="46" t="str">
        <f>IF(ISNUMBER(VLOOKUP($B2008,Stats!$A$2:$AA$19,2,FALSE))=FALSE,"",IF(ISNUMBER(#REF!),(#REF!-VLOOKUP($B2008,Stats!$A$2:$AA$19,11,FALSE))/VLOOKUP($B2008,Stats!$A$2:$AA$19,25,FALSE),""))</f>
        <v/>
      </c>
      <c r="BM2008" s="46">
        <f>IF(ISNUMBER(VLOOKUP($B2008,Stats!$A$2:$AA$19,2,FALSE))=FALSE,"",IF(ISNUMBER(AA2008),(AA2008-VLOOKUP($B2008,Stats!$A$2:$AA$19,12,FALSE))/VLOOKUP($B2008,Stats!$A$2:$AA$19,26,FALSE),""))</f>
        <v>-0.52625594787664032</v>
      </c>
      <c r="BN2008" s="46" t="str">
        <f>IF(ISNUMBER(VLOOKUP($B2008,Stats!$A$2:$AA$19,2,FALSE))=FALSE,"",IF(ISNUMBER(#REF!),(#REF!-VLOOKUP($B2008,Stats!$A$2:$AA$19,13,FALSE))/VLOOKUP($B2008,Stats!$A$2:$AA$19,27,FALSE),""))</f>
        <v/>
      </c>
      <c r="BO2008" s="46" t="str">
        <f>IF(ISNUMBER(VLOOKUP($B2008,Stats!$A$2:$AA$19,2,FALSE))=FALSE,"",IF(ISNUMBER(#REF!),(#REF!-VLOOKUP($B2008,Stats!$A$2:$AA$19,14,FALSE))/VLOOKUP($B2008,Stats!$A$2:$AB$19,28,FALSE),""))</f>
        <v/>
      </c>
      <c r="BP2008" s="46"/>
      <c r="BQ2008" s="46">
        <f>IF(ISNUMBER(VLOOKUP($B2008,Stats!$A$2:$AA$19,2,FALSE))=FALSE,"",IF(ISNUMBER(BM2008),BM2008,(VLOOKUP($B2008,Stats!$A$2:$AT$19,46,FALSE)-VLOOKUP($B2008,Stats!$A$2:$AA$19,12,FALSE))/VLOOKUP($B2008,Stats!$A$2:$AA$19,26,FALSE)))</f>
        <v>-0.52625594787664032</v>
      </c>
      <c r="BR2008" s="51">
        <f t="shared" si="422"/>
        <v>-0.52625594787664032</v>
      </c>
      <c r="BS2008" s="32" t="str">
        <f t="shared" si="417"/>
        <v>23621_201426</v>
      </c>
      <c r="BT2008" s="53">
        <f t="shared" si="418"/>
        <v>0.81157139520289179</v>
      </c>
    </row>
    <row r="2009" spans="1:72" x14ac:dyDescent="0.15">
      <c r="A2009" s="16">
        <v>23621</v>
      </c>
      <c r="B2009" s="17">
        <v>201427</v>
      </c>
      <c r="C2009" s="3">
        <v>0</v>
      </c>
      <c r="D2009" s="23">
        <v>7.6967481239176294E-4</v>
      </c>
      <c r="E2009" s="18">
        <v>1.1471707459868509E-3</v>
      </c>
      <c r="F2009" s="24">
        <v>2</v>
      </c>
      <c r="G2009" s="24">
        <v>1</v>
      </c>
      <c r="H2009" s="20">
        <v>9.1398883971516298E-4</v>
      </c>
      <c r="I2009" s="20">
        <v>-1.0571840461315318E-3</v>
      </c>
      <c r="J2009" s="24">
        <v>1</v>
      </c>
      <c r="K2009" s="24">
        <v>1</v>
      </c>
      <c r="L2009" s="20">
        <v>1.058302867038563E-3</v>
      </c>
      <c r="M2009" s="20">
        <v>-1.0571840461315318E-3</v>
      </c>
      <c r="N2009" s="19">
        <v>1.0405</v>
      </c>
      <c r="O2009" s="19">
        <v>1</v>
      </c>
      <c r="P2009" s="25">
        <v>42002</v>
      </c>
      <c r="Q2009" s="20">
        <v>-1.0571840461315318E-3</v>
      </c>
      <c r="R2009" s="25">
        <v>42003</v>
      </c>
      <c r="S2009" s="25">
        <f>IF(ISNUMBER(R2009),VLOOKUP(B2009,Index!$B$3:$AB$18,27,FALSE),"")</f>
        <v>42002</v>
      </c>
      <c r="T2009" s="25">
        <f>IF(ISNUMBER($R2009),VLOOKUP($B2009,Index!$B$21:$AB$36,27,FALSE),"")</f>
        <v>42003</v>
      </c>
      <c r="U2009" s="25">
        <f>IF(ISNUMBER($R2009),VLOOKUP($B2009,Index!$B$39:$AB$54,27,FALSE),"")</f>
        <v>42003</v>
      </c>
      <c r="W2009" s="18">
        <v>9.2360977487011553E-2</v>
      </c>
      <c r="X2009" s="19">
        <v>0.66666666666666663</v>
      </c>
      <c r="Y2009" s="18">
        <v>2.1766034534597481E-2</v>
      </c>
      <c r="Z2009" s="19">
        <f t="shared" si="419"/>
        <v>1</v>
      </c>
      <c r="AA2009" s="21">
        <v>0.72804240208521098</v>
      </c>
      <c r="AB2009" s="3">
        <v>0</v>
      </c>
      <c r="AC2009" s="18">
        <v>8.5305501623562548E-3</v>
      </c>
      <c r="AD2009" s="19">
        <v>0.44444444444444442</v>
      </c>
      <c r="AE2009" s="18">
        <v>4.7376025936129019E-4</v>
      </c>
      <c r="AF2009" s="19">
        <f t="shared" si="420"/>
        <v>1</v>
      </c>
      <c r="AG2009" s="21">
        <v>0.530045739234004</v>
      </c>
      <c r="AH2009" s="3">
        <v>0</v>
      </c>
      <c r="AK2009" t="str">
        <f t="shared" si="424"/>
        <v/>
      </c>
      <c r="AL2009" t="str">
        <f t="shared" si="424"/>
        <v/>
      </c>
      <c r="AM2009" t="str">
        <f t="shared" si="424"/>
        <v/>
      </c>
      <c r="AN2009" t="str">
        <f t="shared" si="424"/>
        <v/>
      </c>
      <c r="AO2009" t="str">
        <f t="shared" si="424"/>
        <v/>
      </c>
      <c r="AP2009" t="str">
        <f t="shared" si="424"/>
        <v/>
      </c>
      <c r="AQ2009">
        <f t="shared" si="424"/>
        <v>0.72804240208521098</v>
      </c>
      <c r="AR2009" t="str">
        <f t="shared" si="424"/>
        <v/>
      </c>
      <c r="AS2009" t="str">
        <f t="shared" si="424"/>
        <v/>
      </c>
      <c r="AT2009" t="str">
        <f t="shared" si="424"/>
        <v/>
      </c>
      <c r="AU2009" t="str">
        <f t="shared" si="424"/>
        <v/>
      </c>
      <c r="AV2009" t="str">
        <f t="shared" si="424"/>
        <v/>
      </c>
      <c r="AW2009" t="str">
        <f t="shared" si="424"/>
        <v/>
      </c>
      <c r="AX2009" t="str">
        <f t="shared" si="424"/>
        <v/>
      </c>
      <c r="AZ2009" s="46">
        <f>IF(ISNUMBER(VLOOKUP($B2009,Stats!$A$2:$AA$19,2,FALSE))=FALSE,"",IF(ISNUMBER(W2009),(W2009-VLOOKUP($B2009,Stats!$A$2:$AA$19,2,FALSE))/VLOOKUP($B2009,Stats!$A$2:$AA$19,16,FALSE),""))</f>
        <v>-0.32856485685632625</v>
      </c>
      <c r="BA2009" s="46">
        <f>IF(ISNUMBER(VLOOKUP($B2009,Stats!$A$2:$AA$19,2,FALSE))=FALSE,"",IF(ISNUMBER(X2009),(X2009-VLOOKUP($B2009,Stats!$A$2:$AA$19,3,FALSE))/VLOOKUP($B2009,Stats!$A$2:$AA$19,17,FALSE),""))</f>
        <v>0.191037174757621</v>
      </c>
      <c r="BB2009" s="46"/>
      <c r="BC2009" s="46"/>
      <c r="BD2009" s="44">
        <f t="shared" si="416"/>
        <v>-6.8763841049352625E-2</v>
      </c>
      <c r="BE2009" s="46">
        <f>IF(ISNUMBER(VLOOKUP($B2009,Stats!$A$2:$AA$19,2,FALSE))=FALSE,"",IF(ISNUMBER(Y2009),(Y2009-VLOOKUP($B2009,Stats!$A$2:$AA$19,5,FALSE))/VLOOKUP($B2009,Stats!$A$2:$AA$19,19,FALSE),""))</f>
        <v>-1.2434505354694607</v>
      </c>
      <c r="BF2009" s="46"/>
      <c r="BG2009" s="46"/>
      <c r="BH2009" s="46">
        <f>IF(ISNUMBER(VLOOKUP($B2009,Stats!$A$2:$AA$19,2,FALSE))=FALSE,"",IF(ISNUMBER(Z2009),(Z2009-VLOOKUP($B2009,Stats!$A$2:$AA$19,8,FALSE))/VLOOKUP($B2009,Stats!$A$2:$AA$19,22,FALSE),""))</f>
        <v>0.41115882059143566</v>
      </c>
      <c r="BI2009" s="46" t="str">
        <f>IF(ISNUMBER(VLOOKUP($B2009,Stats!$A$2:$AA$19,2,FALSE))=FALSE,"",IF(ISNUMBER(#REF!),(#REF!-VLOOKUP($B2009,Stats!$A$2:$AA$19,9,FALSE))/VLOOKUP($B2009,Stats!$A$2:$AA$19,23,FALSE),""))</f>
        <v/>
      </c>
      <c r="BJ2009" s="46" t="str">
        <f>IF(ISNUMBER(VLOOKUP($B2009,Stats!$A$2:$AA$19,2,FALSE))=FALSE,"",IF(ISNUMBER(#REF!),(#REF!-VLOOKUP($B2009,Stats!$A$2:$AA$19,10,FALSE))/VLOOKUP($B2009,Stats!$A$2:$AA$19,24,FALSE),""))</f>
        <v/>
      </c>
      <c r="BK2009" s="44">
        <f t="shared" si="421"/>
        <v>0.99376302100605307</v>
      </c>
      <c r="BL2009" s="46" t="str">
        <f>IF(ISNUMBER(VLOOKUP($B2009,Stats!$A$2:$AA$19,2,FALSE))=FALSE,"",IF(ISNUMBER(#REF!),(#REF!-VLOOKUP($B2009,Stats!$A$2:$AA$19,11,FALSE))/VLOOKUP($B2009,Stats!$A$2:$AA$19,25,FALSE),""))</f>
        <v/>
      </c>
      <c r="BM2009" s="46">
        <f>IF(ISNUMBER(VLOOKUP($B2009,Stats!$A$2:$AA$19,2,FALSE))=FALSE,"",IF(ISNUMBER(AA2009),(AA2009-VLOOKUP($B2009,Stats!$A$2:$AA$19,12,FALSE))/VLOOKUP($B2009,Stats!$A$2:$AA$19,26,FALSE),""))</f>
        <v>-0.41269647530579262</v>
      </c>
      <c r="BN2009" s="46" t="str">
        <f>IF(ISNUMBER(VLOOKUP($B2009,Stats!$A$2:$AA$19,2,FALSE))=FALSE,"",IF(ISNUMBER(#REF!),(#REF!-VLOOKUP($B2009,Stats!$A$2:$AA$19,13,FALSE))/VLOOKUP($B2009,Stats!$A$2:$AA$19,27,FALSE),""))</f>
        <v/>
      </c>
      <c r="BO2009" s="46" t="str">
        <f>IF(ISNUMBER(VLOOKUP($B2009,Stats!$A$2:$AA$19,2,FALSE))=FALSE,"",IF(ISNUMBER(#REF!),(#REF!-VLOOKUP($B2009,Stats!$A$2:$AA$19,14,FALSE))/VLOOKUP($B2009,Stats!$A$2:$AB$19,28,FALSE),""))</f>
        <v/>
      </c>
      <c r="BP2009" s="46"/>
      <c r="BQ2009" s="46">
        <f>IF(ISNUMBER(VLOOKUP($B2009,Stats!$A$2:$AA$19,2,FALSE))=FALSE,"",IF(ISNUMBER(BM2009),BM2009,(VLOOKUP($B2009,Stats!$A$2:$AT$19,46,FALSE)-VLOOKUP($B2009,Stats!$A$2:$AA$19,12,FALSE))/VLOOKUP($B2009,Stats!$A$2:$AA$19,26,FALSE)))</f>
        <v>-0.41269647530579262</v>
      </c>
      <c r="BR2009" s="51">
        <f t="shared" si="422"/>
        <v>-0.41269647530579262</v>
      </c>
      <c r="BS2009" s="32" t="str">
        <f t="shared" si="417"/>
        <v>23621_201427</v>
      </c>
      <c r="BT2009" s="53">
        <f t="shared" si="418"/>
        <v>0.49996574933260285</v>
      </c>
    </row>
    <row r="2010" spans="1:72" x14ac:dyDescent="0.15">
      <c r="A2010" s="16">
        <v>23621</v>
      </c>
      <c r="B2010" s="17">
        <v>201501</v>
      </c>
      <c r="C2010" s="3">
        <v>0</v>
      </c>
      <c r="D2010" s="23">
        <v>2.1149778888676085E-3</v>
      </c>
      <c r="E2010" s="18">
        <v>2.2206816509374827E-3</v>
      </c>
      <c r="F2010" s="24">
        <v>4</v>
      </c>
      <c r="G2010" s="24">
        <v>1</v>
      </c>
      <c r="H2010" s="20">
        <v>1.27210691900842E-3</v>
      </c>
      <c r="I2010" s="20">
        <v>-2.9653721063708227E-3</v>
      </c>
      <c r="J2010" s="24">
        <v>3</v>
      </c>
      <c r="K2010" s="24">
        <v>1</v>
      </c>
      <c r="L2010" s="20">
        <v>3.1703333653569921E-3</v>
      </c>
      <c r="M2010" s="20">
        <v>-2.9653721063708227E-3</v>
      </c>
      <c r="N2010" s="19">
        <v>1.0454000000000001</v>
      </c>
      <c r="O2010" s="19">
        <v>1.0043231818618505</v>
      </c>
      <c r="P2010" s="25">
        <v>42011</v>
      </c>
      <c r="Q2010" s="20">
        <v>-2.9653721063708227E-3</v>
      </c>
      <c r="R2010" s="25">
        <v>42012</v>
      </c>
      <c r="S2010" s="25">
        <f>IF(ISNUMBER(R2010),VLOOKUP(B2010,Index!$B$3:$AB$18,27,FALSE),"")</f>
        <v>42013</v>
      </c>
      <c r="T2010" s="25">
        <f>IF(ISNUMBER($R2010),VLOOKUP($B2010,Index!$B$21:$AB$36,27,FALSE),"")</f>
        <v>42013</v>
      </c>
      <c r="U2010" s="25">
        <f>IF(ISNUMBER($R2010),VLOOKUP($B2010,Index!$B$39:$AB$54,27,FALSE),"")</f>
        <v>42011</v>
      </c>
      <c r="W2010" s="18">
        <v>0.15227840799846781</v>
      </c>
      <c r="X2010" s="19">
        <v>0.8</v>
      </c>
      <c r="Y2010" s="18">
        <v>4.213447185063262E-2</v>
      </c>
      <c r="Z2010" s="19">
        <f t="shared" si="419"/>
        <v>1</v>
      </c>
      <c r="AA2010" s="21">
        <v>0.71322512420069561</v>
      </c>
      <c r="AB2010" s="3">
        <v>0</v>
      </c>
      <c r="AC2010" s="18">
        <v>2.3188713542547826E-2</v>
      </c>
      <c r="AD2010" s="19">
        <v>0.64000000000000012</v>
      </c>
      <c r="AE2010" s="18">
        <v>1.7753137181317526E-3</v>
      </c>
      <c r="AF2010" s="19">
        <f t="shared" si="420"/>
        <v>1</v>
      </c>
      <c r="AG2010" s="21">
        <v>0.50869007779109765</v>
      </c>
      <c r="AH2010" s="3">
        <v>0</v>
      </c>
      <c r="AK2010" t="str">
        <f t="shared" si="424"/>
        <v/>
      </c>
      <c r="AL2010" t="str">
        <f t="shared" si="424"/>
        <v/>
      </c>
      <c r="AM2010" t="str">
        <f t="shared" si="424"/>
        <v/>
      </c>
      <c r="AN2010" t="str">
        <f t="shared" si="424"/>
        <v/>
      </c>
      <c r="AO2010" t="str">
        <f t="shared" si="424"/>
        <v/>
      </c>
      <c r="AP2010" t="str">
        <f t="shared" si="424"/>
        <v/>
      </c>
      <c r="AQ2010" t="str">
        <f t="shared" si="424"/>
        <v/>
      </c>
      <c r="AR2010">
        <f t="shared" si="424"/>
        <v>0.71322512420069561</v>
      </c>
      <c r="AS2010" t="str">
        <f t="shared" si="424"/>
        <v/>
      </c>
      <c r="AT2010" t="str">
        <f t="shared" si="424"/>
        <v/>
      </c>
      <c r="AU2010" t="str">
        <f t="shared" si="424"/>
        <v/>
      </c>
      <c r="AV2010" t="str">
        <f t="shared" si="424"/>
        <v/>
      </c>
      <c r="AW2010" t="str">
        <f t="shared" si="424"/>
        <v/>
      </c>
      <c r="AX2010" t="str">
        <f t="shared" si="424"/>
        <v/>
      </c>
      <c r="AZ2010" s="46">
        <f>IF(ISNUMBER(VLOOKUP($B2010,Stats!$A$2:$AA$19,2,FALSE))=FALSE,"",IF(ISNUMBER(W2010),(W2010-VLOOKUP($B2010,Stats!$A$2:$AA$19,2,FALSE))/VLOOKUP($B2010,Stats!$A$2:$AA$19,16,FALSE),""))</f>
        <v>-0.54471796191615529</v>
      </c>
      <c r="BA2010" s="46">
        <f>IF(ISNUMBER(VLOOKUP($B2010,Stats!$A$2:$AA$19,2,FALSE))=FALSE,"",IF(ISNUMBER(X2010),(X2010-VLOOKUP($B2010,Stats!$A$2:$AA$19,3,FALSE))/VLOOKUP($B2010,Stats!$A$2:$AA$19,17,FALSE),""))</f>
        <v>1.3475254634508442</v>
      </c>
      <c r="BB2010" s="46"/>
      <c r="BC2010" s="46"/>
      <c r="BD2010" s="44">
        <f t="shared" si="416"/>
        <v>0.40140375076734447</v>
      </c>
      <c r="BE2010" s="46">
        <f>IF(ISNUMBER(VLOOKUP($B2010,Stats!$A$2:$AA$19,2,FALSE))=FALSE,"",IF(ISNUMBER(Y2010),(Y2010-VLOOKUP($B2010,Stats!$A$2:$AA$19,5,FALSE))/VLOOKUP($B2010,Stats!$A$2:$AA$19,19,FALSE),""))</f>
        <v>-1.1889409284368428</v>
      </c>
      <c r="BF2010" s="46"/>
      <c r="BG2010" s="46"/>
      <c r="BH2010" s="46">
        <f>IF(ISNUMBER(VLOOKUP($B2010,Stats!$A$2:$AA$19,2,FALSE))=FALSE,"",IF(ISNUMBER(Z2010),(Z2010-VLOOKUP($B2010,Stats!$A$2:$AA$19,8,FALSE))/VLOOKUP($B2010,Stats!$A$2:$AA$19,22,FALSE),""))</f>
        <v>0.57826828658858598</v>
      </c>
      <c r="BI2010" s="46" t="str">
        <f>IF(ISNUMBER(VLOOKUP($B2010,Stats!$A$2:$AA$19,2,FALSE))=FALSE,"",IF(ISNUMBER(#REF!),(#REF!-VLOOKUP($B2010,Stats!$A$2:$AA$19,9,FALSE))/VLOOKUP($B2010,Stats!$A$2:$AA$19,23,FALSE),""))</f>
        <v/>
      </c>
      <c r="BJ2010" s="46" t="str">
        <f>IF(ISNUMBER(VLOOKUP($B2010,Stats!$A$2:$AA$19,2,FALSE))=FALSE,"",IF(ISNUMBER(#REF!),(#REF!-VLOOKUP($B2010,Stats!$A$2:$AA$19,10,FALSE))/VLOOKUP($B2010,Stats!$A$2:$AA$19,24,FALSE),""))</f>
        <v/>
      </c>
      <c r="BK2010" s="44">
        <f t="shared" si="421"/>
        <v>1.0057391358823657</v>
      </c>
      <c r="BL2010" s="46" t="str">
        <f>IF(ISNUMBER(VLOOKUP($B2010,Stats!$A$2:$AA$19,2,FALSE))=FALSE,"",IF(ISNUMBER(#REF!),(#REF!-VLOOKUP($B2010,Stats!$A$2:$AA$19,11,FALSE))/VLOOKUP($B2010,Stats!$A$2:$AA$19,25,FALSE),""))</f>
        <v/>
      </c>
      <c r="BM2010" s="46">
        <f>IF(ISNUMBER(VLOOKUP($B2010,Stats!$A$2:$AA$19,2,FALSE))=FALSE,"",IF(ISNUMBER(AA2010),(AA2010-VLOOKUP($B2010,Stats!$A$2:$AA$19,12,FALSE))/VLOOKUP($B2010,Stats!$A$2:$AA$19,26,FALSE),""))</f>
        <v>-0.38360520333311593</v>
      </c>
      <c r="BN2010" s="46" t="str">
        <f>IF(ISNUMBER(VLOOKUP($B2010,Stats!$A$2:$AA$19,2,FALSE))=FALSE,"",IF(ISNUMBER(#REF!),(#REF!-VLOOKUP($B2010,Stats!$A$2:$AA$19,13,FALSE))/VLOOKUP($B2010,Stats!$A$2:$AA$19,27,FALSE),""))</f>
        <v/>
      </c>
      <c r="BO2010" s="46" t="str">
        <f>IF(ISNUMBER(VLOOKUP($B2010,Stats!$A$2:$AA$19,2,FALSE))=FALSE,"",IF(ISNUMBER(#REF!),(#REF!-VLOOKUP($B2010,Stats!$A$2:$AA$19,14,FALSE))/VLOOKUP($B2010,Stats!$A$2:$AB$19,28,FALSE),""))</f>
        <v/>
      </c>
      <c r="BP2010" s="46"/>
      <c r="BQ2010" s="46">
        <f>IF(ISNUMBER(VLOOKUP($B2010,Stats!$A$2:$AA$19,2,FALSE))=FALSE,"",IF(ISNUMBER(BM2010),BM2010,(VLOOKUP($B2010,Stats!$A$2:$AT$19,46,FALSE)-VLOOKUP($B2010,Stats!$A$2:$AA$19,12,FALSE))/VLOOKUP($B2010,Stats!$A$2:$AA$19,26,FALSE)))</f>
        <v>-0.38360520333311593</v>
      </c>
      <c r="BR2010" s="51">
        <f t="shared" si="422"/>
        <v>-0.38360520333311593</v>
      </c>
      <c r="BS2010" s="32" t="str">
        <f t="shared" si="417"/>
        <v>23621_201501</v>
      </c>
      <c r="BT2010" s="53">
        <f t="shared" si="418"/>
        <v>0.6070031910162651</v>
      </c>
    </row>
    <row r="2011" spans="1:72" x14ac:dyDescent="0.15">
      <c r="A2011" s="16">
        <v>23621</v>
      </c>
      <c r="B2011" s="17">
        <v>201502</v>
      </c>
      <c r="C2011" s="3">
        <v>0</v>
      </c>
      <c r="D2011" s="23">
        <v>2.9739063699156798E-3</v>
      </c>
      <c r="E2011" s="18">
        <v>2.475756179306933E-3</v>
      </c>
      <c r="F2011" s="24">
        <v>7</v>
      </c>
      <c r="G2011" s="24">
        <v>3</v>
      </c>
      <c r="H2011" s="20">
        <v>1.5768960579098934E-3</v>
      </c>
      <c r="I2011" s="20">
        <v>-2.680242823560016E-3</v>
      </c>
      <c r="J2011" s="24">
        <v>4</v>
      </c>
      <c r="K2011" s="24">
        <v>1</v>
      </c>
      <c r="L2011" s="20">
        <v>3.4558894115386263E-3</v>
      </c>
      <c r="M2011" s="20">
        <v>-4.9751243781093191E-3</v>
      </c>
      <c r="N2011" s="19">
        <v>1.0466</v>
      </c>
      <c r="O2011" s="19">
        <v>1.0060559454003652</v>
      </c>
      <c r="P2011" s="25">
        <v>42026</v>
      </c>
      <c r="Q2011" s="20">
        <v>-4.9751243781093191E-3</v>
      </c>
      <c r="R2011" s="25">
        <v>42023</v>
      </c>
      <c r="S2011" s="25">
        <f>IF(ISNUMBER(R2011),VLOOKUP(B2011,Index!$B$3:$AB$18,27,FALSE),"")</f>
        <v>42023</v>
      </c>
      <c r="T2011" s="25">
        <f>IF(ISNUMBER($R2011),VLOOKUP($B2011,Index!$B$21:$AB$36,27,FALSE),"")</f>
        <v>42023</v>
      </c>
      <c r="U2011" s="25">
        <f>IF(ISNUMBER($R2011),VLOOKUP($B2011,Index!$B$39:$AB$54,27,FALSE),"")</f>
        <v>42027</v>
      </c>
      <c r="W2011" s="18">
        <v>8.9217191097470394E-2</v>
      </c>
      <c r="X2011" s="19">
        <v>0.7</v>
      </c>
      <c r="Y2011" s="18">
        <v>4.6974170747076806E-2</v>
      </c>
      <c r="Z2011" s="19">
        <f t="shared" si="419"/>
        <v>0</v>
      </c>
      <c r="AA2011" s="21">
        <v>0.59775518035306774</v>
      </c>
      <c r="AB2011" s="3">
        <v>0</v>
      </c>
      <c r="AC2011" s="18">
        <v>7.9597071873225497E-3</v>
      </c>
      <c r="AD2011" s="19">
        <v>0.48999999999999994</v>
      </c>
      <c r="AE2011" s="18">
        <v>2.2065727173755261E-3</v>
      </c>
      <c r="AF2011" s="19">
        <f t="shared" si="420"/>
        <v>0</v>
      </c>
      <c r="AG2011" s="21">
        <v>0.35731125563892852</v>
      </c>
      <c r="AH2011" s="3">
        <v>0</v>
      </c>
      <c r="AK2011" t="str">
        <f t="shared" si="424"/>
        <v/>
      </c>
      <c r="AL2011" t="str">
        <f t="shared" si="424"/>
        <v/>
      </c>
      <c r="AM2011" t="str">
        <f t="shared" si="424"/>
        <v/>
      </c>
      <c r="AN2011" t="str">
        <f t="shared" si="424"/>
        <v/>
      </c>
      <c r="AO2011" t="str">
        <f t="shared" si="424"/>
        <v/>
      </c>
      <c r="AP2011" t="str">
        <f t="shared" si="424"/>
        <v/>
      </c>
      <c r="AQ2011" t="str">
        <f t="shared" si="424"/>
        <v/>
      </c>
      <c r="AR2011" t="str">
        <f t="shared" si="424"/>
        <v/>
      </c>
      <c r="AS2011">
        <f t="shared" si="424"/>
        <v>0.59775518035306774</v>
      </c>
      <c r="AT2011" t="str">
        <f t="shared" si="424"/>
        <v/>
      </c>
      <c r="AU2011" t="str">
        <f t="shared" si="424"/>
        <v/>
      </c>
      <c r="AV2011" t="str">
        <f t="shared" si="424"/>
        <v/>
      </c>
      <c r="AW2011" t="str">
        <f t="shared" si="424"/>
        <v/>
      </c>
      <c r="AX2011" t="str">
        <f t="shared" si="424"/>
        <v/>
      </c>
      <c r="AZ2011" s="46">
        <f>IF(ISNUMBER(VLOOKUP($B2011,Stats!$A$2:$AA$19,2,FALSE))=FALSE,"",IF(ISNUMBER(W2011),(W2011-VLOOKUP($B2011,Stats!$A$2:$AA$19,2,FALSE))/VLOOKUP($B2011,Stats!$A$2:$AA$19,16,FALSE),""))</f>
        <v>-0.88348946099011083</v>
      </c>
      <c r="BA2011" s="46">
        <f>IF(ISNUMBER(VLOOKUP($B2011,Stats!$A$2:$AA$19,2,FALSE))=FALSE,"",IF(ISNUMBER(X2011),(X2011-VLOOKUP($B2011,Stats!$A$2:$AA$19,3,FALSE))/VLOOKUP($B2011,Stats!$A$2:$AA$19,17,FALSE),""))</f>
        <v>0.38056958571220034</v>
      </c>
      <c r="BB2011" s="46"/>
      <c r="BC2011" s="46"/>
      <c r="BD2011" s="44">
        <f t="shared" si="416"/>
        <v>-0.25145993763895524</v>
      </c>
      <c r="BE2011" s="46">
        <f>IF(ISNUMBER(VLOOKUP($B2011,Stats!$A$2:$AA$19,2,FALSE))=FALSE,"",IF(ISNUMBER(Y2011),(Y2011-VLOOKUP($B2011,Stats!$A$2:$AA$19,5,FALSE))/VLOOKUP($B2011,Stats!$A$2:$AA$19,19,FALSE),""))</f>
        <v>-1.2677216251586798</v>
      </c>
      <c r="BF2011" s="46"/>
      <c r="BG2011" s="46"/>
      <c r="BH2011" s="46">
        <f>IF(ISNUMBER(VLOOKUP($B2011,Stats!$A$2:$AA$19,2,FALSE))=FALSE,"",IF(ISNUMBER(Z2011),(Z2011-VLOOKUP($B2011,Stats!$A$2:$AA$19,8,FALSE))/VLOOKUP($B2011,Stats!$A$2:$AA$19,22,FALSE),""))</f>
        <v>-0.48836753916131515</v>
      </c>
      <c r="BI2011" s="46" t="str">
        <f>IF(ISNUMBER(VLOOKUP($B2011,Stats!$A$2:$AA$19,2,FALSE))=FALSE,"",IF(ISNUMBER(#REF!),(#REF!-VLOOKUP($B2011,Stats!$A$2:$AA$19,9,FALSE))/VLOOKUP($B2011,Stats!$A$2:$AA$19,23,FALSE),""))</f>
        <v/>
      </c>
      <c r="BJ2011" s="46" t="str">
        <f>IF(ISNUMBER(VLOOKUP($B2011,Stats!$A$2:$AA$19,2,FALSE))=FALSE,"",IF(ISNUMBER(#REF!),(#REF!-VLOOKUP($B2011,Stats!$A$2:$AA$19,10,FALSE))/VLOOKUP($B2011,Stats!$A$2:$AA$19,24,FALSE),""))</f>
        <v/>
      </c>
      <c r="BK2011" s="44">
        <f t="shared" si="421"/>
        <v>0.74089487586268121</v>
      </c>
      <c r="BL2011" s="46" t="str">
        <f>IF(ISNUMBER(VLOOKUP($B2011,Stats!$A$2:$AA$19,2,FALSE))=FALSE,"",IF(ISNUMBER(#REF!),(#REF!-VLOOKUP($B2011,Stats!$A$2:$AA$19,11,FALSE))/VLOOKUP($B2011,Stats!$A$2:$AA$19,25,FALSE),""))</f>
        <v/>
      </c>
      <c r="BM2011" s="46">
        <f>IF(ISNUMBER(VLOOKUP($B2011,Stats!$A$2:$AA$19,2,FALSE))=FALSE,"",IF(ISNUMBER(AA2011),(AA2011-VLOOKUP($B2011,Stats!$A$2:$AA$19,12,FALSE))/VLOOKUP($B2011,Stats!$A$2:$AA$19,26,FALSE),""))</f>
        <v>-0.29364943370139424</v>
      </c>
      <c r="BN2011" s="46" t="str">
        <f>IF(ISNUMBER(VLOOKUP($B2011,Stats!$A$2:$AA$19,2,FALSE))=FALSE,"",IF(ISNUMBER(#REF!),(#REF!-VLOOKUP($B2011,Stats!$A$2:$AA$19,13,FALSE))/VLOOKUP($B2011,Stats!$A$2:$AA$19,27,FALSE),""))</f>
        <v/>
      </c>
      <c r="BO2011" s="46" t="str">
        <f>IF(ISNUMBER(VLOOKUP($B2011,Stats!$A$2:$AA$19,2,FALSE))=FALSE,"",IF(ISNUMBER(#REF!),(#REF!-VLOOKUP($B2011,Stats!$A$2:$AA$19,14,FALSE))/VLOOKUP($B2011,Stats!$A$2:$AB$19,28,FALSE),""))</f>
        <v/>
      </c>
      <c r="BP2011" s="46"/>
      <c r="BQ2011" s="46">
        <f>IF(ISNUMBER(VLOOKUP($B2011,Stats!$A$2:$AA$19,2,FALSE))=FALSE,"",IF(ISNUMBER(BM2011),BM2011,(VLOOKUP($B2011,Stats!$A$2:$AT$19,46,FALSE)-VLOOKUP($B2011,Stats!$A$2:$AA$19,12,FALSE))/VLOOKUP($B2011,Stats!$A$2:$AA$19,26,FALSE)))</f>
        <v>-0.29364943370139424</v>
      </c>
      <c r="BR2011" s="51">
        <f t="shared" si="422"/>
        <v>-0.29364943370139424</v>
      </c>
      <c r="BS2011" s="32" t="str">
        <f t="shared" si="417"/>
        <v>23621_201502</v>
      </c>
      <c r="BT2011" s="53">
        <f t="shared" si="418"/>
        <v>0.33551505124953879</v>
      </c>
    </row>
    <row r="2012" spans="1:72" x14ac:dyDescent="0.15">
      <c r="A2012" s="16">
        <v>23621</v>
      </c>
      <c r="B2012" s="17">
        <v>201503</v>
      </c>
      <c r="C2012" s="3">
        <v>0</v>
      </c>
      <c r="D2012" s="23">
        <v>-2.3912003825922179E-3</v>
      </c>
      <c r="E2012" s="18">
        <v>2.6677457852424631E-3</v>
      </c>
      <c r="F2012" s="24">
        <v>5</v>
      </c>
      <c r="G2012" s="24">
        <v>5</v>
      </c>
      <c r="H2012" s="20">
        <v>1.7021864438507618E-3</v>
      </c>
      <c r="I2012" s="20">
        <v>-2.1745311173505754E-3</v>
      </c>
      <c r="J2012" s="24">
        <v>3</v>
      </c>
      <c r="K2012" s="24">
        <v>3</v>
      </c>
      <c r="L2012" s="20">
        <v>4.1108986615678855E-3</v>
      </c>
      <c r="M2012" s="20">
        <v>-5.4353008486698329E-3</v>
      </c>
      <c r="N2012" s="19">
        <v>1.0503</v>
      </c>
      <c r="O2012" s="19">
        <v>1.0026730310262528</v>
      </c>
      <c r="P2012" s="25">
        <v>42038</v>
      </c>
      <c r="Q2012" s="20">
        <v>-6.9503951252024576E-3</v>
      </c>
      <c r="R2012" s="25">
        <v>42041</v>
      </c>
      <c r="S2012" s="25">
        <f>IF(ISNUMBER(R2012),VLOOKUP(B2012,Index!$B$3:$AB$18,27,FALSE),"")</f>
        <v>42041</v>
      </c>
      <c r="T2012" s="25">
        <f>IF(ISNUMBER($R2012),VLOOKUP($B2012,Index!$B$21:$AB$36,27,FALSE),"")</f>
        <v>42041</v>
      </c>
      <c r="U2012" s="25">
        <f>IF(ISNUMBER($R2012),VLOOKUP($B2012,Index!$B$39:$AB$54,27,FALSE),"")</f>
        <v>42034</v>
      </c>
      <c r="W2012" s="18">
        <v>-7.1736011477766537E-2</v>
      </c>
      <c r="X2012" s="19">
        <v>0.5</v>
      </c>
      <c r="Y2012" s="18">
        <v>5.061691739808355E-2</v>
      </c>
      <c r="Z2012" s="19">
        <f t="shared" si="419"/>
        <v>0</v>
      </c>
      <c r="AA2012" s="21" t="s">
        <v>25</v>
      </c>
      <c r="AB2012" s="3">
        <v>0</v>
      </c>
      <c r="AC2012" s="18">
        <v>5.1460553427382519E-3</v>
      </c>
      <c r="AD2012" s="19">
        <v>0.25</v>
      </c>
      <c r="AE2012" s="18">
        <v>2.5620723268844131E-3</v>
      </c>
      <c r="AF2012" s="19">
        <f t="shared" si="420"/>
        <v>0</v>
      </c>
      <c r="AG2012" s="21" t="s">
        <v>25</v>
      </c>
      <c r="AH2012" s="3">
        <v>0</v>
      </c>
      <c r="AK2012" t="str">
        <f t="shared" si="424"/>
        <v/>
      </c>
      <c r="AL2012" t="str">
        <f t="shared" si="424"/>
        <v/>
      </c>
      <c r="AM2012" t="str">
        <f t="shared" si="424"/>
        <v/>
      </c>
      <c r="AN2012" t="str">
        <f t="shared" si="424"/>
        <v/>
      </c>
      <c r="AO2012" t="str">
        <f t="shared" si="424"/>
        <v/>
      </c>
      <c r="AP2012" t="str">
        <f t="shared" si="424"/>
        <v/>
      </c>
      <c r="AQ2012" t="str">
        <f t="shared" si="424"/>
        <v/>
      </c>
      <c r="AR2012" t="str">
        <f t="shared" si="424"/>
        <v/>
      </c>
      <c r="AS2012" t="str">
        <f t="shared" si="424"/>
        <v/>
      </c>
      <c r="AT2012" t="str">
        <f t="shared" si="424"/>
        <v/>
      </c>
      <c r="AU2012" t="str">
        <f t="shared" si="424"/>
        <v/>
      </c>
      <c r="AV2012" t="str">
        <f t="shared" si="424"/>
        <v/>
      </c>
      <c r="AW2012" t="str">
        <f t="shared" si="424"/>
        <v/>
      </c>
      <c r="AX2012" t="str">
        <f t="shared" si="424"/>
        <v/>
      </c>
      <c r="AZ2012" s="46">
        <f>IF(ISNUMBER(VLOOKUP($B2012,Stats!$A$2:$AA$19,2,FALSE))=FALSE,"",IF(ISNUMBER(W2012),(W2012-VLOOKUP($B2012,Stats!$A$2:$AA$19,2,FALSE))/VLOOKUP($B2012,Stats!$A$2:$AA$19,16,FALSE),""))</f>
        <v>0.57100152111083202</v>
      </c>
      <c r="BA2012" s="46">
        <f>IF(ISNUMBER(VLOOKUP($B2012,Stats!$A$2:$AA$19,2,FALSE))=FALSE,"",IF(ISNUMBER(X2012),(X2012-VLOOKUP($B2012,Stats!$A$2:$AA$19,3,FALSE))/VLOOKUP($B2012,Stats!$A$2:$AA$19,17,FALSE),""))</f>
        <v>0.74711640998777773</v>
      </c>
      <c r="BB2012" s="46"/>
      <c r="BC2012" s="46"/>
      <c r="BD2012" s="44">
        <f t="shared" si="416"/>
        <v>0.65905896554930488</v>
      </c>
      <c r="BE2012" s="46">
        <f>IF(ISNUMBER(VLOOKUP($B2012,Stats!$A$2:$AA$19,2,FALSE))=FALSE,"",IF(ISNUMBER(Y2012),(Y2012-VLOOKUP($B2012,Stats!$A$2:$AA$19,5,FALSE))/VLOOKUP($B2012,Stats!$A$2:$AA$19,19,FALSE),""))</f>
        <v>-1.0905285397720983</v>
      </c>
      <c r="BF2012" s="46"/>
      <c r="BG2012" s="46"/>
      <c r="BH2012" s="46">
        <f>IF(ISNUMBER(VLOOKUP($B2012,Stats!$A$2:$AA$19,2,FALSE))=FALSE,"",IF(ISNUMBER(Z2012),(Z2012-VLOOKUP($B2012,Stats!$A$2:$AA$19,8,FALSE))/VLOOKUP($B2012,Stats!$A$2:$AA$19,22,FALSE),""))</f>
        <v>-0.64412337137479436</v>
      </c>
      <c r="BI2012" s="46" t="str">
        <f>IF(ISNUMBER(VLOOKUP($B2012,Stats!$A$2:$AA$19,2,FALSE))=FALSE,"",IF(ISNUMBER(#REF!),(#REF!-VLOOKUP($B2012,Stats!$A$2:$AA$19,9,FALSE))/VLOOKUP($B2012,Stats!$A$2:$AA$19,23,FALSE),""))</f>
        <v/>
      </c>
      <c r="BJ2012" s="46" t="str">
        <f>IF(ISNUMBER(VLOOKUP($B2012,Stats!$A$2:$AA$19,2,FALSE))=FALSE,"",IF(ISNUMBER(#REF!),(#REF!-VLOOKUP($B2012,Stats!$A$2:$AA$19,10,FALSE))/VLOOKUP($B2012,Stats!$A$2:$AA$19,24,FALSE),""))</f>
        <v/>
      </c>
      <c r="BK2012" s="44">
        <f t="shared" si="421"/>
        <v>0.57013296642803046</v>
      </c>
      <c r="BL2012" s="46" t="str">
        <f>IF(ISNUMBER(VLOOKUP($B2012,Stats!$A$2:$AA$19,2,FALSE))=FALSE,"",IF(ISNUMBER(#REF!),(#REF!-VLOOKUP($B2012,Stats!$A$2:$AA$19,11,FALSE))/VLOOKUP($B2012,Stats!$A$2:$AA$19,25,FALSE),""))</f>
        <v/>
      </c>
      <c r="BM2012" s="46" t="str">
        <f>IF(ISNUMBER(VLOOKUP($B2012,Stats!$A$2:$AA$19,2,FALSE))=FALSE,"",IF(ISNUMBER(AA2012),(AA2012-VLOOKUP($B2012,Stats!$A$2:$AA$19,12,FALSE))/VLOOKUP($B2012,Stats!$A$2:$AA$19,26,FALSE),""))</f>
        <v/>
      </c>
      <c r="BN2012" s="46" t="str">
        <f>IF(ISNUMBER(VLOOKUP($B2012,Stats!$A$2:$AA$19,2,FALSE))=FALSE,"",IF(ISNUMBER(#REF!),(#REF!-VLOOKUP($B2012,Stats!$A$2:$AA$19,13,FALSE))/VLOOKUP($B2012,Stats!$A$2:$AA$19,27,FALSE),""))</f>
        <v/>
      </c>
      <c r="BO2012" s="46" t="str">
        <f>IF(ISNUMBER(VLOOKUP($B2012,Stats!$A$2:$AA$19,2,FALSE))=FALSE,"",IF(ISNUMBER(#REF!),(#REF!-VLOOKUP($B2012,Stats!$A$2:$AA$19,14,FALSE))/VLOOKUP($B2012,Stats!$A$2:$AB$19,28,FALSE),""))</f>
        <v/>
      </c>
      <c r="BP2012" s="46"/>
      <c r="BQ2012" s="46">
        <f>IF(ISNUMBER(VLOOKUP($B2012,Stats!$A$2:$AA$19,2,FALSE))=FALSE,"",IF(ISNUMBER(BM2012),BM2012,(VLOOKUP($B2012,Stats!$A$2:$AT$19,46,FALSE)-VLOOKUP($B2012,Stats!$A$2:$AA$19,12,FALSE))/VLOOKUP($B2012,Stats!$A$2:$AA$19,26,FALSE)))</f>
        <v>-0.53964354662323732</v>
      </c>
      <c r="BR2012" s="51">
        <f t="shared" si="422"/>
        <v>-0.53964354662323732</v>
      </c>
      <c r="BS2012" s="32" t="str">
        <f t="shared" si="417"/>
        <v>23621_201503</v>
      </c>
      <c r="BT2012" s="53">
        <f t="shared" si="418"/>
        <v>0.36596286364203179</v>
      </c>
    </row>
    <row r="2013" spans="1:72" x14ac:dyDescent="0.15">
      <c r="A2013" s="16">
        <v>23621</v>
      </c>
      <c r="B2013" s="17">
        <v>201504</v>
      </c>
      <c r="C2013" s="3">
        <v>0</v>
      </c>
      <c r="D2013" s="23">
        <v>1.3710450623202197E-2</v>
      </c>
      <c r="E2013" s="18">
        <v>2.7958106678408895E-3</v>
      </c>
      <c r="F2013" s="24">
        <v>6</v>
      </c>
      <c r="G2013" s="24">
        <v>1</v>
      </c>
      <c r="H2013" s="20">
        <v>2.8189722180210395E-3</v>
      </c>
      <c r="I2013" s="20">
        <v>-3.2598274209011402E-3</v>
      </c>
      <c r="J2013" s="24">
        <v>6</v>
      </c>
      <c r="K2013" s="24">
        <v>1</v>
      </c>
      <c r="L2013" s="20">
        <v>5.1689480233561014E-3</v>
      </c>
      <c r="M2013" s="20">
        <v>-3.2598274209011402E-3</v>
      </c>
      <c r="N2013" s="19">
        <v>1.0572999999999999</v>
      </c>
      <c r="O2013" s="19">
        <v>1.0170257791458253</v>
      </c>
      <c r="P2013" s="25">
        <v>42052</v>
      </c>
      <c r="Q2013" s="20">
        <v>0</v>
      </c>
      <c r="R2013" s="25">
        <v>42044</v>
      </c>
      <c r="S2013" s="25">
        <f>IF(ISNUMBER(R2013),VLOOKUP(B2013,Index!$B$3:$AB$18,27,FALSE),"")</f>
        <v>42044</v>
      </c>
      <c r="T2013" s="25">
        <f>IF(ISNUMBER($R2013),VLOOKUP($B2013,Index!$B$21:$AB$36,27,FALSE),"")</f>
        <v>42044</v>
      </c>
      <c r="U2013" s="25">
        <f>IF(ISNUMBER($R2013),VLOOKUP($B2013,Index!$B$39:$AB$54,27,FALSE),"")</f>
        <v>42052</v>
      </c>
      <c r="W2013" s="18">
        <v>0.54841802492808789</v>
      </c>
      <c r="X2013" s="19">
        <v>0.8571428571428571</v>
      </c>
      <c r="Y2013" s="18">
        <v>5.3046777701842095E-2</v>
      </c>
      <c r="Z2013" s="19">
        <f t="shared" si="419"/>
        <v>0</v>
      </c>
      <c r="AA2013" s="21" t="s">
        <v>25</v>
      </c>
      <c r="AB2013" s="3">
        <v>0</v>
      </c>
      <c r="AC2013" s="18">
        <v>0.30076233006602482</v>
      </c>
      <c r="AD2013" s="19">
        <v>0.73469387755102034</v>
      </c>
      <c r="AE2013" s="18">
        <v>2.8139606245486518E-3</v>
      </c>
      <c r="AF2013" s="19">
        <f t="shared" si="420"/>
        <v>0</v>
      </c>
      <c r="AG2013" s="21" t="s">
        <v>25</v>
      </c>
      <c r="AH2013" s="3">
        <v>0</v>
      </c>
      <c r="AK2013" t="str">
        <f t="shared" ref="AK2013:AX2022" si="425">IF($B2013=AK$2,$AA2013,"")</f>
        <v/>
      </c>
      <c r="AL2013" t="str">
        <f t="shared" si="425"/>
        <v/>
      </c>
      <c r="AM2013" t="str">
        <f t="shared" si="425"/>
        <v/>
      </c>
      <c r="AN2013" t="str">
        <f t="shared" si="425"/>
        <v/>
      </c>
      <c r="AO2013" t="str">
        <f t="shared" si="425"/>
        <v/>
      </c>
      <c r="AP2013" t="str">
        <f t="shared" si="425"/>
        <v/>
      </c>
      <c r="AQ2013" t="str">
        <f t="shared" si="425"/>
        <v/>
      </c>
      <c r="AR2013" t="str">
        <f t="shared" si="425"/>
        <v/>
      </c>
      <c r="AS2013" t="str">
        <f t="shared" si="425"/>
        <v/>
      </c>
      <c r="AT2013" t="str">
        <f t="shared" si="425"/>
        <v/>
      </c>
      <c r="AU2013" t="str">
        <f t="shared" si="425"/>
        <v/>
      </c>
      <c r="AV2013" t="str">
        <f t="shared" si="425"/>
        <v/>
      </c>
      <c r="AW2013" t="str">
        <f t="shared" si="425"/>
        <v/>
      </c>
      <c r="AX2013" t="str">
        <f t="shared" si="425"/>
        <v/>
      </c>
      <c r="AZ2013" s="46">
        <f>IF(ISNUMBER(VLOOKUP($B2013,Stats!$A$2:$AA$19,2,FALSE))=FALSE,"",IF(ISNUMBER(W2013),(W2013-VLOOKUP($B2013,Stats!$A$2:$AA$19,2,FALSE))/VLOOKUP($B2013,Stats!$A$2:$AA$19,16,FALSE),""))</f>
        <v>-0.767010268872104</v>
      </c>
      <c r="BA2013" s="46">
        <f>IF(ISNUMBER(VLOOKUP($B2013,Stats!$A$2:$AA$19,2,FALSE))=FALSE,"",IF(ISNUMBER(X2013),(X2013-VLOOKUP($B2013,Stats!$A$2:$AA$19,3,FALSE))/VLOOKUP($B2013,Stats!$A$2:$AA$19,17,FALSE),""))</f>
        <v>-2.8916520771255196E-2</v>
      </c>
      <c r="BB2013" s="46"/>
      <c r="BC2013" s="46"/>
      <c r="BD2013" s="44">
        <f t="shared" si="416"/>
        <v>-0.39796339482167958</v>
      </c>
      <c r="BE2013" s="46">
        <f>IF(ISNUMBER(VLOOKUP($B2013,Stats!$A$2:$AA$19,2,FALSE))=FALSE,"",IF(ISNUMBER(Y2013),(Y2013-VLOOKUP($B2013,Stats!$A$2:$AA$19,5,FALSE))/VLOOKUP($B2013,Stats!$A$2:$AA$19,19,FALSE),""))</f>
        <v>-0.56349166616502444</v>
      </c>
      <c r="BF2013" s="46"/>
      <c r="BG2013" s="46"/>
      <c r="BH2013" s="46">
        <f>IF(ISNUMBER(VLOOKUP($B2013,Stats!$A$2:$AA$19,2,FALSE))=FALSE,"",IF(ISNUMBER(Z2013),(Z2013-VLOOKUP($B2013,Stats!$A$2:$AA$19,8,FALSE))/VLOOKUP($B2013,Stats!$A$2:$AA$19,22,FALSE),""))</f>
        <v>-0.5145844845400992</v>
      </c>
      <c r="BI2013" s="46" t="str">
        <f>IF(ISNUMBER(VLOOKUP($B2013,Stats!$A$2:$AA$19,2,FALSE))=FALSE,"",IF(ISNUMBER(#REF!),(#REF!-VLOOKUP($B2013,Stats!$A$2:$AA$19,9,FALSE))/VLOOKUP($B2013,Stats!$A$2:$AA$19,23,FALSE),""))</f>
        <v/>
      </c>
      <c r="BJ2013" s="46" t="str">
        <f>IF(ISNUMBER(VLOOKUP($B2013,Stats!$A$2:$AA$19,2,FALSE))=FALSE,"",IF(ISNUMBER(#REF!),(#REF!-VLOOKUP($B2013,Stats!$A$2:$AA$19,10,FALSE))/VLOOKUP($B2013,Stats!$A$2:$AA$19,24,FALSE),""))</f>
        <v/>
      </c>
      <c r="BK2013" s="44">
        <f t="shared" si="421"/>
        <v>0.24006882095348733</v>
      </c>
      <c r="BL2013" s="46" t="str">
        <f>IF(ISNUMBER(VLOOKUP($B2013,Stats!$A$2:$AA$19,2,FALSE))=FALSE,"",IF(ISNUMBER(#REF!),(#REF!-VLOOKUP($B2013,Stats!$A$2:$AA$19,11,FALSE))/VLOOKUP($B2013,Stats!$A$2:$AA$19,25,FALSE),""))</f>
        <v/>
      </c>
      <c r="BM2013" s="46" t="str">
        <f>IF(ISNUMBER(VLOOKUP($B2013,Stats!$A$2:$AA$19,2,FALSE))=FALSE,"",IF(ISNUMBER(AA2013),(AA2013-VLOOKUP($B2013,Stats!$A$2:$AA$19,12,FALSE))/VLOOKUP($B2013,Stats!$A$2:$AA$19,26,FALSE),""))</f>
        <v/>
      </c>
      <c r="BN2013" s="46" t="str">
        <f>IF(ISNUMBER(VLOOKUP($B2013,Stats!$A$2:$AA$19,2,FALSE))=FALSE,"",IF(ISNUMBER(#REF!),(#REF!-VLOOKUP($B2013,Stats!$A$2:$AA$19,13,FALSE))/VLOOKUP($B2013,Stats!$A$2:$AA$19,27,FALSE),""))</f>
        <v/>
      </c>
      <c r="BO2013" s="46" t="str">
        <f>IF(ISNUMBER(VLOOKUP($B2013,Stats!$A$2:$AA$19,2,FALSE))=FALSE,"",IF(ISNUMBER(#REF!),(#REF!-VLOOKUP($B2013,Stats!$A$2:$AA$19,14,FALSE))/VLOOKUP($B2013,Stats!$A$2:$AB$19,28,FALSE),""))</f>
        <v/>
      </c>
      <c r="BP2013" s="46"/>
      <c r="BQ2013" s="46">
        <f>IF(ISNUMBER(VLOOKUP($B2013,Stats!$A$2:$AA$19,2,FALSE))=FALSE,"",IF(ISNUMBER(BM2013),BM2013,(VLOOKUP($B2013,Stats!$A$2:$AT$19,46,FALSE)-VLOOKUP($B2013,Stats!$A$2:$AA$19,12,FALSE))/VLOOKUP($B2013,Stats!$A$2:$AA$19,26,FALSE)))</f>
        <v>-0.64096278450557098</v>
      </c>
      <c r="BR2013" s="51">
        <f t="shared" si="422"/>
        <v>-0.64096278450557098</v>
      </c>
      <c r="BS2013" s="32" t="str">
        <f t="shared" si="417"/>
        <v>23621_201504</v>
      </c>
      <c r="BT2013" s="53">
        <f t="shared" si="418"/>
        <v>-6.3743943293357724E-2</v>
      </c>
    </row>
    <row r="2014" spans="1:72" x14ac:dyDescent="0.15">
      <c r="A2014" s="16">
        <v>23621</v>
      </c>
      <c r="B2014" s="17">
        <v>201505</v>
      </c>
      <c r="C2014" s="3">
        <v>0</v>
      </c>
      <c r="D2014" s="23">
        <v>1.1349664239099555E-2</v>
      </c>
      <c r="E2014" s="18">
        <v>3.7328352275796438E-3</v>
      </c>
      <c r="F2014" s="24">
        <v>6</v>
      </c>
      <c r="G2014" s="24">
        <v>2</v>
      </c>
      <c r="H2014" s="20">
        <v>2.9300118591347366E-3</v>
      </c>
      <c r="I2014" s="20">
        <v>-3.1188112658793177E-3</v>
      </c>
      <c r="J2014" s="24">
        <v>4</v>
      </c>
      <c r="K2014" s="24">
        <v>1</v>
      </c>
      <c r="L2014" s="20">
        <v>6.5032987747408733E-3</v>
      </c>
      <c r="M2014" s="20">
        <v>-5.3948469909775865E-3</v>
      </c>
      <c r="N2014" s="19">
        <v>1.0750999999999999</v>
      </c>
      <c r="O2014" s="19">
        <v>1.016450789448804</v>
      </c>
      <c r="P2014" s="25">
        <v>42068</v>
      </c>
      <c r="Q2014" s="20">
        <v>-5.3948469909775865E-3</v>
      </c>
      <c r="R2014" s="25">
        <v>42069</v>
      </c>
      <c r="S2014" s="25">
        <f>IF(ISNUMBER(R2014),VLOOKUP(B2014,Index!$B$3:$AB$18,27,FALSE),"")</f>
        <v>42069</v>
      </c>
      <c r="T2014" s="25">
        <f>IF(ISNUMBER($R2014),VLOOKUP($B2014,Index!$B$21:$AB$36,27,FALSE),"")</f>
        <v>42069</v>
      </c>
      <c r="U2014" s="25">
        <f>IF(ISNUMBER($R2014),VLOOKUP($B2014,Index!$B$39:$AB$54,27,FALSE),"")</f>
        <v>42069</v>
      </c>
      <c r="W2014" s="18">
        <v>0.40858791260758404</v>
      </c>
      <c r="X2014" s="19">
        <v>0.75</v>
      </c>
      <c r="Y2014" s="18">
        <v>7.082556869558794E-2</v>
      </c>
      <c r="Z2014" s="19">
        <f t="shared" si="419"/>
        <v>0</v>
      </c>
      <c r="AA2014" s="21">
        <v>2.1037972454234355</v>
      </c>
      <c r="AB2014" s="3">
        <v>0</v>
      </c>
      <c r="AC2014" s="18">
        <v>0.16694408232902272</v>
      </c>
      <c r="AD2014" s="19">
        <v>0.5625</v>
      </c>
      <c r="AE2014" s="18">
        <v>5.0162611810534467E-3</v>
      </c>
      <c r="AF2014" s="19">
        <f t="shared" si="420"/>
        <v>0</v>
      </c>
      <c r="AG2014" s="21">
        <v>4.4259628498512349</v>
      </c>
      <c r="AH2014" s="3">
        <v>0</v>
      </c>
      <c r="AK2014" t="str">
        <f t="shared" si="425"/>
        <v/>
      </c>
      <c r="AL2014" t="str">
        <f t="shared" si="425"/>
        <v/>
      </c>
      <c r="AM2014" t="str">
        <f t="shared" si="425"/>
        <v/>
      </c>
      <c r="AN2014" t="str">
        <f t="shared" si="425"/>
        <v/>
      </c>
      <c r="AO2014" t="str">
        <f t="shared" si="425"/>
        <v/>
      </c>
      <c r="AP2014" t="str">
        <f t="shared" si="425"/>
        <v/>
      </c>
      <c r="AQ2014" t="str">
        <f t="shared" si="425"/>
        <v/>
      </c>
      <c r="AR2014" t="str">
        <f t="shared" si="425"/>
        <v/>
      </c>
      <c r="AS2014" t="str">
        <f t="shared" si="425"/>
        <v/>
      </c>
      <c r="AT2014" t="str">
        <f t="shared" si="425"/>
        <v/>
      </c>
      <c r="AU2014" t="str">
        <f t="shared" si="425"/>
        <v/>
      </c>
      <c r="AV2014">
        <f t="shared" si="425"/>
        <v>2.1037972454234355</v>
      </c>
      <c r="AW2014" t="str">
        <f t="shared" si="425"/>
        <v/>
      </c>
      <c r="AX2014" t="str">
        <f t="shared" si="425"/>
        <v/>
      </c>
      <c r="AZ2014" s="46">
        <f>IF(ISNUMBER(VLOOKUP($B2014,Stats!$A$2:$AA$19,2,FALSE))=FALSE,"",IF(ISNUMBER(W2014),(W2014-VLOOKUP($B2014,Stats!$A$2:$AA$19,2,FALSE))/VLOOKUP($B2014,Stats!$A$2:$AA$19,16,FALSE),""))</f>
        <v>0.1331025080060623</v>
      </c>
      <c r="BA2014" s="46">
        <f>IF(ISNUMBER(VLOOKUP($B2014,Stats!$A$2:$AA$19,2,FALSE))=FALSE,"",IF(ISNUMBER(X2014),(X2014-VLOOKUP($B2014,Stats!$A$2:$AA$19,3,FALSE))/VLOOKUP($B2014,Stats!$A$2:$AA$19,17,FALSE),""))</f>
        <v>1.2321630968272219</v>
      </c>
      <c r="BB2014" s="46"/>
      <c r="BC2014" s="46"/>
      <c r="BD2014" s="44">
        <f t="shared" si="416"/>
        <v>0.68263280241664215</v>
      </c>
      <c r="BE2014" s="46">
        <f>IF(ISNUMBER(VLOOKUP($B2014,Stats!$A$2:$AA$19,2,FALSE))=FALSE,"",IF(ISNUMBER(Y2014),(Y2014-VLOOKUP($B2014,Stats!$A$2:$AA$19,5,FALSE))/VLOOKUP($B2014,Stats!$A$2:$AA$19,19,FALSE),""))</f>
        <v>-0.87254693293620322</v>
      </c>
      <c r="BF2014" s="46"/>
      <c r="BG2014" s="46"/>
      <c r="BH2014" s="46">
        <f>IF(ISNUMBER(VLOOKUP($B2014,Stats!$A$2:$AA$19,2,FALSE))=FALSE,"",IF(ISNUMBER(Z2014),(Z2014-VLOOKUP($B2014,Stats!$A$2:$AA$19,8,FALSE))/VLOOKUP($B2014,Stats!$A$2:$AA$19,22,FALSE),""))</f>
        <v>-0.59810804423176478</v>
      </c>
      <c r="BI2014" s="46" t="str">
        <f>IF(ISNUMBER(VLOOKUP($B2014,Stats!$A$2:$AA$19,2,FALSE))=FALSE,"",IF(ISNUMBER(#REF!),(#REF!-VLOOKUP($B2014,Stats!$A$2:$AA$19,9,FALSE))/VLOOKUP($B2014,Stats!$A$2:$AA$19,23,FALSE),""))</f>
        <v/>
      </c>
      <c r="BJ2014" s="46" t="str">
        <f>IF(ISNUMBER(VLOOKUP($B2014,Stats!$A$2:$AA$19,2,FALSE))=FALSE,"",IF(ISNUMBER(#REF!),(#REF!-VLOOKUP($B2014,Stats!$A$2:$AA$19,10,FALSE))/VLOOKUP($B2014,Stats!$A$2:$AA$19,24,FALSE),""))</f>
        <v/>
      </c>
      <c r="BK2014" s="44">
        <f t="shared" si="421"/>
        <v>0.43135043978581278</v>
      </c>
      <c r="BL2014" s="46" t="str">
        <f>IF(ISNUMBER(VLOOKUP($B2014,Stats!$A$2:$AA$19,2,FALSE))=FALSE,"",IF(ISNUMBER(#REF!),(#REF!-VLOOKUP($B2014,Stats!$A$2:$AA$19,11,FALSE))/VLOOKUP($B2014,Stats!$A$2:$AA$19,25,FALSE),""))</f>
        <v/>
      </c>
      <c r="BM2014" s="46">
        <f>IF(ISNUMBER(VLOOKUP($B2014,Stats!$A$2:$AA$19,2,FALSE))=FALSE,"",IF(ISNUMBER(AA2014),(AA2014-VLOOKUP($B2014,Stats!$A$2:$AA$19,12,FALSE))/VLOOKUP($B2014,Stats!$A$2:$AA$19,26,FALSE),""))</f>
        <v>-0.24213925364015623</v>
      </c>
      <c r="BN2014" s="46" t="str">
        <f>IF(ISNUMBER(VLOOKUP($B2014,Stats!$A$2:$AA$19,2,FALSE))=FALSE,"",IF(ISNUMBER(#REF!),(#REF!-VLOOKUP($B2014,Stats!$A$2:$AA$19,13,FALSE))/VLOOKUP($B2014,Stats!$A$2:$AA$19,27,FALSE),""))</f>
        <v/>
      </c>
      <c r="BO2014" s="46" t="str">
        <f>IF(ISNUMBER(VLOOKUP($B2014,Stats!$A$2:$AA$19,2,FALSE))=FALSE,"",IF(ISNUMBER(#REF!),(#REF!-VLOOKUP($B2014,Stats!$A$2:$AA$19,14,FALSE))/VLOOKUP($B2014,Stats!$A$2:$AB$19,28,FALSE),""))</f>
        <v/>
      </c>
      <c r="BP2014" s="46"/>
      <c r="BQ2014" s="46">
        <f>IF(ISNUMBER(VLOOKUP($B2014,Stats!$A$2:$AA$19,2,FALSE))=FALSE,"",IF(ISNUMBER(BM2014),BM2014,(VLOOKUP($B2014,Stats!$A$2:$AT$19,46,FALSE)-VLOOKUP($B2014,Stats!$A$2:$AA$19,12,FALSE))/VLOOKUP($B2014,Stats!$A$2:$AA$19,26,FALSE)))</f>
        <v>-0.24213925364015623</v>
      </c>
      <c r="BR2014" s="51">
        <f t="shared" si="422"/>
        <v>-0.24213925364015623</v>
      </c>
      <c r="BS2014" s="32" t="str">
        <f t="shared" si="417"/>
        <v>23621_201505</v>
      </c>
      <c r="BT2014" s="53">
        <f t="shared" si="418"/>
        <v>0.34690897362678486</v>
      </c>
    </row>
    <row r="2015" spans="1:72" x14ac:dyDescent="0.15">
      <c r="A2015" s="16">
        <v>23621</v>
      </c>
      <c r="B2015" s="17">
        <v>201506</v>
      </c>
      <c r="C2015" s="3">
        <v>0</v>
      </c>
      <c r="D2015" s="23">
        <v>3.6285420368465493E-2</v>
      </c>
      <c r="E2015" s="18">
        <v>3.9660868883766584E-3</v>
      </c>
      <c r="F2015" s="24">
        <v>9</v>
      </c>
      <c r="G2015" s="24">
        <v>1</v>
      </c>
      <c r="H2015" s="20">
        <v>4.5108814604421076E-3</v>
      </c>
      <c r="I2015" s="20">
        <v>-4.8210643426664923E-3</v>
      </c>
      <c r="J2015" s="24">
        <v>6</v>
      </c>
      <c r="K2015" s="24">
        <v>1</v>
      </c>
      <c r="L2015" s="20">
        <v>9.0690357208957906E-3</v>
      </c>
      <c r="M2015" s="20">
        <v>-4.8210643426664923E-3</v>
      </c>
      <c r="N2015" s="19">
        <v>1.1081000000000001</v>
      </c>
      <c r="O2015" s="19">
        <v>1.0344473487677373</v>
      </c>
      <c r="P2015" s="25">
        <v>42083</v>
      </c>
      <c r="Q2015" s="20">
        <v>-4.8210643426664923E-3</v>
      </c>
      <c r="R2015" s="25">
        <v>42075</v>
      </c>
      <c r="S2015" s="25">
        <f>IF(ISNUMBER(R2015),VLOOKUP(B2015,Index!$B$3:$AB$18,27,FALSE),"")</f>
        <v>42073</v>
      </c>
      <c r="T2015" s="25">
        <f>IF(ISNUMBER($R2015),VLOOKUP($B2015,Index!$B$21:$AB$36,27,FALSE),"")</f>
        <v>42075</v>
      </c>
      <c r="U2015" s="25">
        <f>IF(ISNUMBER($R2015),VLOOKUP($B2015,Index!$B$39:$AB$54,27,FALSE),"")</f>
        <v>42075</v>
      </c>
      <c r="W2015" s="18">
        <v>1.0885626110539648</v>
      </c>
      <c r="X2015" s="19">
        <v>0.9</v>
      </c>
      <c r="Y2015" s="18">
        <v>7.5251207792401367E-2</v>
      </c>
      <c r="Z2015" s="19">
        <f t="shared" si="419"/>
        <v>2</v>
      </c>
      <c r="AA2015" s="21">
        <v>7.5264335402742866</v>
      </c>
      <c r="AB2015" s="3">
        <v>0</v>
      </c>
      <c r="AC2015" s="18">
        <v>1.1849685581846254</v>
      </c>
      <c r="AD2015" s="19">
        <v>0.81</v>
      </c>
      <c r="AE2015" s="18">
        <v>5.6627442742151679E-3</v>
      </c>
      <c r="AF2015" s="19">
        <f t="shared" si="420"/>
        <v>4</v>
      </c>
      <c r="AG2015" s="21">
        <v>56.647201836165728</v>
      </c>
      <c r="AH2015" s="3">
        <v>0</v>
      </c>
      <c r="AK2015" t="str">
        <f t="shared" si="425"/>
        <v/>
      </c>
      <c r="AL2015" t="str">
        <f t="shared" si="425"/>
        <v/>
      </c>
      <c r="AM2015" t="str">
        <f t="shared" si="425"/>
        <v/>
      </c>
      <c r="AN2015" t="str">
        <f t="shared" si="425"/>
        <v/>
      </c>
      <c r="AO2015" t="str">
        <f t="shared" si="425"/>
        <v/>
      </c>
      <c r="AP2015" t="str">
        <f t="shared" si="425"/>
        <v/>
      </c>
      <c r="AQ2015" t="str">
        <f t="shared" si="425"/>
        <v/>
      </c>
      <c r="AR2015" t="str">
        <f t="shared" si="425"/>
        <v/>
      </c>
      <c r="AS2015" t="str">
        <f t="shared" si="425"/>
        <v/>
      </c>
      <c r="AT2015" t="str">
        <f t="shared" si="425"/>
        <v/>
      </c>
      <c r="AU2015" t="str">
        <f t="shared" si="425"/>
        <v/>
      </c>
      <c r="AV2015" t="str">
        <f t="shared" si="425"/>
        <v/>
      </c>
      <c r="AW2015">
        <f t="shared" si="425"/>
        <v>7.5264335402742866</v>
      </c>
      <c r="AX2015" t="str">
        <f t="shared" si="425"/>
        <v/>
      </c>
      <c r="AZ2015" s="46">
        <f>IF(ISNUMBER(VLOOKUP($B2015,Stats!$A$2:$AA$19,2,FALSE))=FALSE,"",IF(ISNUMBER(W2015),(W2015-VLOOKUP($B2015,Stats!$A$2:$AA$19,2,FALSE))/VLOOKUP($B2015,Stats!$A$2:$AA$19,16,FALSE),""))</f>
        <v>-0.67671820841048524</v>
      </c>
      <c r="BA2015" s="46">
        <f>IF(ISNUMBER(VLOOKUP($B2015,Stats!$A$2:$AA$19,2,FALSE))=FALSE,"",IF(ISNUMBER(X2015),(X2015-VLOOKUP($B2015,Stats!$A$2:$AA$19,3,FALSE))/VLOOKUP($B2015,Stats!$A$2:$AA$19,17,FALSE),""))</f>
        <v>0.77618004453973322</v>
      </c>
      <c r="BB2015" s="46"/>
      <c r="BC2015" s="46"/>
      <c r="BD2015" s="44">
        <f t="shared" si="416"/>
        <v>4.9730918064623986E-2</v>
      </c>
      <c r="BE2015" s="46">
        <f>IF(ISNUMBER(VLOOKUP($B2015,Stats!$A$2:$AA$19,2,FALSE))=FALSE,"",IF(ISNUMBER(Y2015),(Y2015-VLOOKUP($B2015,Stats!$A$2:$AA$19,5,FALSE))/VLOOKUP($B2015,Stats!$A$2:$AA$19,19,FALSE),""))</f>
        <v>-0.722160929825299</v>
      </c>
      <c r="BF2015" s="46"/>
      <c r="BG2015" s="46"/>
      <c r="BH2015" s="46">
        <f>IF(ISNUMBER(VLOOKUP($B2015,Stats!$A$2:$AA$19,2,FALSE))=FALSE,"",IF(ISNUMBER(Z2015),(Z2015-VLOOKUP($B2015,Stats!$A$2:$AA$19,8,FALSE))/VLOOKUP($B2015,Stats!$A$2:$AA$19,22,FALSE),""))</f>
        <v>-0.44132796508511463</v>
      </c>
      <c r="BI2015" s="46" t="str">
        <f>IF(ISNUMBER(VLOOKUP($B2015,Stats!$A$2:$AA$19,2,FALSE))=FALSE,"",IF(ISNUMBER(#REF!),(#REF!-VLOOKUP($B2015,Stats!$A$2:$AA$19,9,FALSE))/VLOOKUP($B2015,Stats!$A$2:$AA$19,23,FALSE),""))</f>
        <v/>
      </c>
      <c r="BJ2015" s="46" t="str">
        <f>IF(ISNUMBER(VLOOKUP($B2015,Stats!$A$2:$AA$19,2,FALSE))=FALSE,"",IF(ISNUMBER(#REF!),(#REF!-VLOOKUP($B2015,Stats!$A$2:$AA$19,10,FALSE))/VLOOKUP($B2015,Stats!$A$2:$AA$19,24,FALSE),""))</f>
        <v/>
      </c>
      <c r="BK2015" s="44">
        <f t="shared" si="421"/>
        <v>0.37311426135217485</v>
      </c>
      <c r="BL2015" s="46" t="str">
        <f>IF(ISNUMBER(VLOOKUP($B2015,Stats!$A$2:$AA$19,2,FALSE))=FALSE,"",IF(ISNUMBER(#REF!),(#REF!-VLOOKUP($B2015,Stats!$A$2:$AA$19,11,FALSE))/VLOOKUP($B2015,Stats!$A$2:$AA$19,25,FALSE),""))</f>
        <v/>
      </c>
      <c r="BM2015" s="46">
        <f>IF(ISNUMBER(VLOOKUP($B2015,Stats!$A$2:$AA$19,2,FALSE))=FALSE,"",IF(ISNUMBER(AA2015),(AA2015-VLOOKUP($B2015,Stats!$A$2:$AA$19,12,FALSE))/VLOOKUP($B2015,Stats!$A$2:$AA$19,26,FALSE),""))</f>
        <v>-0.23374594470227855</v>
      </c>
      <c r="BN2015" s="46" t="str">
        <f>IF(ISNUMBER(VLOOKUP($B2015,Stats!$A$2:$AA$19,2,FALSE))=FALSE,"",IF(ISNUMBER(#REF!),(#REF!-VLOOKUP($B2015,Stats!$A$2:$AA$19,13,FALSE))/VLOOKUP($B2015,Stats!$A$2:$AA$19,27,FALSE),""))</f>
        <v/>
      </c>
      <c r="BO2015" s="46" t="str">
        <f>IF(ISNUMBER(VLOOKUP($B2015,Stats!$A$2:$AA$19,2,FALSE))=FALSE,"",IF(ISNUMBER(#REF!),(#REF!-VLOOKUP($B2015,Stats!$A$2:$AA$19,14,FALSE))/VLOOKUP($B2015,Stats!$A$2:$AB$19,28,FALSE),""))</f>
        <v/>
      </c>
      <c r="BP2015" s="46"/>
      <c r="BQ2015" s="46">
        <f>IF(ISNUMBER(VLOOKUP($B2015,Stats!$A$2:$AA$19,2,FALSE))=FALSE,"",IF(ISNUMBER(BM2015),BM2015,(VLOOKUP($B2015,Stats!$A$2:$AT$19,46,FALSE)-VLOOKUP($B2015,Stats!$A$2:$AA$19,12,FALSE))/VLOOKUP($B2015,Stats!$A$2:$AA$19,26,FALSE)))</f>
        <v>-0.23374594470227855</v>
      </c>
      <c r="BR2015" s="51">
        <f t="shared" si="422"/>
        <v>-0.23374594470227855</v>
      </c>
      <c r="BS2015" s="32" t="str">
        <f t="shared" si="417"/>
        <v>23621_201506</v>
      </c>
      <c r="BT2015" s="53">
        <f t="shared" si="418"/>
        <v>0.18706555148377399</v>
      </c>
    </row>
    <row r="2016" spans="1:72" x14ac:dyDescent="0.15">
      <c r="A2016" s="16">
        <v>23621</v>
      </c>
      <c r="B2016" s="17">
        <v>201507</v>
      </c>
      <c r="C2016" s="3">
        <v>0</v>
      </c>
      <c r="D2016" s="23">
        <v>1.3446439851998893E-2</v>
      </c>
      <c r="E2016" s="18">
        <v>6.4530560725244426E-3</v>
      </c>
      <c r="F2016" s="24">
        <v>4</v>
      </c>
      <c r="G2016" s="24">
        <v>1</v>
      </c>
      <c r="H2016" s="20">
        <v>5.1361078945900696E-3</v>
      </c>
      <c r="I2016" s="20">
        <v>-7.0865444237753206E-3</v>
      </c>
      <c r="J2016" s="24">
        <v>3</v>
      </c>
      <c r="K2016" s="24">
        <v>1</v>
      </c>
      <c r="L2016" s="20">
        <v>1.0829347531811306E-2</v>
      </c>
      <c r="M2016" s="20">
        <v>-7.0865444237753206E-3</v>
      </c>
      <c r="N2016" s="19">
        <v>1.1289</v>
      </c>
      <c r="O2016" s="19">
        <v>1.0078564413891615</v>
      </c>
      <c r="P2016" s="25">
        <v>42088</v>
      </c>
      <c r="Q2016" s="20">
        <v>-7.0865444237753206E-3</v>
      </c>
      <c r="R2016" s="25">
        <v>42089</v>
      </c>
      <c r="S2016" s="25">
        <f>IF(ISNUMBER(R2016),VLOOKUP(B2016,Index!$B$3:$AB$18,27,FALSE),"")</f>
        <v>42088</v>
      </c>
      <c r="T2016" s="25">
        <f>IF(ISNUMBER($R2016),VLOOKUP($B2016,Index!$B$21:$AB$36,27,FALSE),"")</f>
        <v>42089</v>
      </c>
      <c r="U2016" s="25">
        <f>IF(ISNUMBER($R2016),VLOOKUP($B2016,Index!$B$39:$AB$54,27,FALSE),"")</f>
        <v>42089</v>
      </c>
      <c r="W2016" s="18">
        <v>0.96814366934392027</v>
      </c>
      <c r="X2016" s="19">
        <v>0.8</v>
      </c>
      <c r="Y2016" s="18">
        <v>0.12243813034774767</v>
      </c>
      <c r="Z2016" s="19">
        <f t="shared" si="419"/>
        <v>1</v>
      </c>
      <c r="AA2016" s="21">
        <v>1.8974607436152033</v>
      </c>
      <c r="AB2016" s="3">
        <v>0</v>
      </c>
      <c r="AC2016" s="18">
        <v>0.93730216449071002</v>
      </c>
      <c r="AD2016" s="19">
        <v>0.64000000000000012</v>
      </c>
      <c r="AE2016" s="18">
        <v>1.499109576305205E-2</v>
      </c>
      <c r="AF2016" s="19">
        <f t="shared" si="420"/>
        <v>1</v>
      </c>
      <c r="AG2016" s="21">
        <v>3.6003572735607605</v>
      </c>
      <c r="AH2016" s="3">
        <v>0</v>
      </c>
      <c r="AK2016" t="str">
        <f t="shared" si="425"/>
        <v/>
      </c>
      <c r="AL2016" t="str">
        <f t="shared" si="425"/>
        <v/>
      </c>
      <c r="AM2016" t="str">
        <f t="shared" si="425"/>
        <v/>
      </c>
      <c r="AN2016" t="str">
        <f t="shared" si="425"/>
        <v/>
      </c>
      <c r="AO2016" t="str">
        <f t="shared" si="425"/>
        <v/>
      </c>
      <c r="AP2016" t="str">
        <f t="shared" si="425"/>
        <v/>
      </c>
      <c r="AQ2016" t="str">
        <f t="shared" si="425"/>
        <v/>
      </c>
      <c r="AR2016" t="str">
        <f t="shared" si="425"/>
        <v/>
      </c>
      <c r="AS2016" t="str">
        <f t="shared" si="425"/>
        <v/>
      </c>
      <c r="AT2016" t="str">
        <f t="shared" si="425"/>
        <v/>
      </c>
      <c r="AU2016" t="str">
        <f t="shared" si="425"/>
        <v/>
      </c>
      <c r="AV2016" t="str">
        <f t="shared" si="425"/>
        <v/>
      </c>
      <c r="AW2016" t="str">
        <f t="shared" si="425"/>
        <v/>
      </c>
      <c r="AX2016">
        <f t="shared" si="425"/>
        <v>1.8974607436152033</v>
      </c>
      <c r="AZ2016" s="46">
        <f>IF(ISNUMBER(VLOOKUP($B2016,Stats!$A$2:$AA$19,2,FALSE))=FALSE,"",IF(ISNUMBER(W2016),(W2016-VLOOKUP($B2016,Stats!$A$2:$AA$19,2,FALSE))/VLOOKUP($B2016,Stats!$A$2:$AA$19,16,FALSE),""))</f>
        <v>-0.17725869116206239</v>
      </c>
      <c r="BA2016" s="46">
        <f>IF(ISNUMBER(VLOOKUP($B2016,Stats!$A$2:$AA$19,2,FALSE))=FALSE,"",IF(ISNUMBER(X2016),(X2016-VLOOKUP($B2016,Stats!$A$2:$AA$19,3,FALSE))/VLOOKUP($B2016,Stats!$A$2:$AA$19,17,FALSE),""))</f>
        <v>0.61985383420575335</v>
      </c>
      <c r="BB2016" s="46"/>
      <c r="BC2016" s="46"/>
      <c r="BD2016" s="44">
        <f t="shared" si="416"/>
        <v>0.22129757152184548</v>
      </c>
      <c r="BE2016" s="46">
        <f>IF(ISNUMBER(VLOOKUP($B2016,Stats!$A$2:$AA$19,2,FALSE))=FALSE,"",IF(ISNUMBER(Y2016),(Y2016-VLOOKUP($B2016,Stats!$A$2:$AA$19,5,FALSE))/VLOOKUP($B2016,Stats!$A$2:$AA$19,19,FALSE),""))</f>
        <v>-0.43003255677610941</v>
      </c>
      <c r="BF2016" s="46"/>
      <c r="BG2016" s="46"/>
      <c r="BH2016" s="46">
        <f>IF(ISNUMBER(VLOOKUP($B2016,Stats!$A$2:$AA$19,2,FALSE))=FALSE,"",IF(ISNUMBER(Z2016),(Z2016-VLOOKUP($B2016,Stats!$A$2:$AA$19,8,FALSE))/VLOOKUP($B2016,Stats!$A$2:$AA$19,22,FALSE),""))</f>
        <v>-0.22777854907483192</v>
      </c>
      <c r="BI2016" s="46" t="str">
        <f>IF(ISNUMBER(VLOOKUP($B2016,Stats!$A$2:$AA$19,2,FALSE))=FALSE,"",IF(ISNUMBER(#REF!),(#REF!-VLOOKUP($B2016,Stats!$A$2:$AA$19,9,FALSE))/VLOOKUP($B2016,Stats!$A$2:$AA$19,23,FALSE),""))</f>
        <v/>
      </c>
      <c r="BJ2016" s="46" t="str">
        <f>IF(ISNUMBER(VLOOKUP($B2016,Stats!$A$2:$AA$19,2,FALSE))=FALSE,"",IF(ISNUMBER(#REF!),(#REF!-VLOOKUP($B2016,Stats!$A$2:$AA$19,10,FALSE))/VLOOKUP($B2016,Stats!$A$2:$AA$19,24,FALSE),""))</f>
        <v/>
      </c>
      <c r="BK2016" s="44">
        <f t="shared" si="421"/>
        <v>0.23268922502082701</v>
      </c>
      <c r="BL2016" s="46" t="str">
        <f>IF(ISNUMBER(VLOOKUP($B2016,Stats!$A$2:$AA$19,2,FALSE))=FALSE,"",IF(ISNUMBER(#REF!),(#REF!-VLOOKUP($B2016,Stats!$A$2:$AA$19,11,FALSE))/VLOOKUP($B2016,Stats!$A$2:$AA$19,25,FALSE),""))</f>
        <v/>
      </c>
      <c r="BM2016" s="46">
        <f>IF(ISNUMBER(VLOOKUP($B2016,Stats!$A$2:$AA$19,2,FALSE))=FALSE,"",IF(ISNUMBER(AA2016),(AA2016-VLOOKUP($B2016,Stats!$A$2:$AA$19,12,FALSE))/VLOOKUP($B2016,Stats!$A$2:$AA$19,26,FALSE),""))</f>
        <v>-0.31189553677783571</v>
      </c>
      <c r="BN2016" s="46" t="str">
        <f>IF(ISNUMBER(VLOOKUP($B2016,Stats!$A$2:$AA$19,2,FALSE))=FALSE,"",IF(ISNUMBER(#REF!),(#REF!-VLOOKUP($B2016,Stats!$A$2:$AA$19,13,FALSE))/VLOOKUP($B2016,Stats!$A$2:$AA$19,27,FALSE),""))</f>
        <v/>
      </c>
      <c r="BO2016" s="46" t="str">
        <f>IF(ISNUMBER(VLOOKUP($B2016,Stats!$A$2:$AA$19,2,FALSE))=FALSE,"",IF(ISNUMBER(#REF!),(#REF!-VLOOKUP($B2016,Stats!$A$2:$AA$19,14,FALSE))/VLOOKUP($B2016,Stats!$A$2:$AB$19,28,FALSE),""))</f>
        <v/>
      </c>
      <c r="BP2016" s="46"/>
      <c r="BQ2016" s="46">
        <f>IF(ISNUMBER(VLOOKUP($B2016,Stats!$A$2:$AA$19,2,FALSE))=FALSE,"",IF(ISNUMBER(BM2016),BM2016,(VLOOKUP($B2016,Stats!$A$2:$AT$19,46,FALSE)-VLOOKUP($B2016,Stats!$A$2:$AA$19,12,FALSE))/VLOOKUP($B2016,Stats!$A$2:$AA$19,26,FALSE)))</f>
        <v>-0.31189553677783571</v>
      </c>
      <c r="BR2016" s="51">
        <f t="shared" si="422"/>
        <v>-0.31189553677783571</v>
      </c>
      <c r="BS2016" s="32" t="str">
        <f t="shared" si="417"/>
        <v>23621_201507</v>
      </c>
      <c r="BT2016" s="53">
        <f t="shared" si="418"/>
        <v>0.12149394196129817</v>
      </c>
    </row>
    <row r="2017" spans="1:72" x14ac:dyDescent="0.15">
      <c r="A2017">
        <f>ROW()/18</f>
        <v>112.05555555555556</v>
      </c>
      <c r="S2017" t="str">
        <f>IF(ISNUMBER(R2017),VLOOKUP(B2017,Index!$B$3:$AB$18,27,FALSE),"")</f>
        <v/>
      </c>
      <c r="T2017" t="str">
        <f>IF(ISNUMBER($R2017),VLOOKUP($B2017,Index!$B$21:$AB$36,27,FALSE),"")</f>
        <v/>
      </c>
      <c r="U2017" t="str">
        <f>IF(ISNUMBER($R2017),VLOOKUP($B2017,Index!$B$39:$AB$54,27,FALSE),"")</f>
        <v/>
      </c>
      <c r="Z2017" t="str">
        <f t="shared" si="419"/>
        <v/>
      </c>
      <c r="AA2017" t="s">
        <v>25</v>
      </c>
      <c r="AF2017" t="str">
        <f t="shared" si="420"/>
        <v/>
      </c>
      <c r="AG2017" t="s">
        <v>25</v>
      </c>
      <c r="AK2017" t="str">
        <f t="shared" si="425"/>
        <v/>
      </c>
      <c r="AL2017" t="str">
        <f t="shared" si="425"/>
        <v/>
      </c>
      <c r="AM2017" t="str">
        <f t="shared" si="425"/>
        <v/>
      </c>
      <c r="AN2017" t="str">
        <f t="shared" si="425"/>
        <v/>
      </c>
      <c r="AO2017" t="str">
        <f t="shared" si="425"/>
        <v/>
      </c>
      <c r="AP2017" t="str">
        <f t="shared" si="425"/>
        <v/>
      </c>
      <c r="AQ2017" t="str">
        <f t="shared" si="425"/>
        <v/>
      </c>
      <c r="AR2017" t="str">
        <f t="shared" si="425"/>
        <v/>
      </c>
      <c r="AS2017" t="str">
        <f t="shared" si="425"/>
        <v/>
      </c>
      <c r="AT2017" t="str">
        <f t="shared" si="425"/>
        <v/>
      </c>
      <c r="AU2017" t="str">
        <f t="shared" si="425"/>
        <v/>
      </c>
      <c r="AV2017" t="str">
        <f t="shared" si="425"/>
        <v/>
      </c>
      <c r="AW2017" t="str">
        <f t="shared" si="425"/>
        <v/>
      </c>
      <c r="AX2017" t="str">
        <f t="shared" si="425"/>
        <v/>
      </c>
      <c r="AZ2017" s="46" t="str">
        <f>IF(ISNUMBER(VLOOKUP($B2017,Stats!$A$2:$AA$19,2,FALSE))=FALSE,"",IF(ISNUMBER(W2017),(W2017-VLOOKUP($B2017,Stats!$A$2:$AA$19,2,FALSE))/VLOOKUP($B2017,Stats!$A$2:$AA$19,16,FALSE),""))</f>
        <v/>
      </c>
      <c r="BA2017" s="46" t="str">
        <f>IF(ISNUMBER(VLOOKUP($B2017,Stats!$A$2:$AA$19,2,FALSE))=FALSE,"",IF(ISNUMBER(X2017),(X2017-VLOOKUP($B2017,Stats!$A$2:$AA$19,3,FALSE))/VLOOKUP($B2017,Stats!$A$2:$AA$19,17,FALSE),""))</f>
        <v/>
      </c>
      <c r="BB2017" s="46"/>
      <c r="BC2017" s="46"/>
      <c r="BD2017" s="44" t="str">
        <f t="shared" si="416"/>
        <v/>
      </c>
      <c r="BE2017" s="46" t="str">
        <f>IF(ISNUMBER(VLOOKUP($B2017,Stats!$A$2:$AA$19,2,FALSE))=FALSE,"",IF(ISNUMBER(Y2017),(Y2017-VLOOKUP($B2017,Stats!$A$2:$AA$19,5,FALSE))/VLOOKUP($B2017,Stats!$A$2:$AA$19,19,FALSE),""))</f>
        <v/>
      </c>
      <c r="BF2017" s="46"/>
      <c r="BG2017" s="46"/>
      <c r="BH2017" s="46" t="str">
        <f>IF(ISNUMBER(VLOOKUP($B2017,Stats!$A$2:$AA$19,2,FALSE))=FALSE,"",IF(ISNUMBER(Z2017),(Z2017-VLOOKUP($B2017,Stats!$A$2:$AA$19,8,FALSE))/VLOOKUP($B2017,Stats!$A$2:$AA$19,22,FALSE),""))</f>
        <v/>
      </c>
      <c r="BI2017" s="46" t="str">
        <f>IF(ISNUMBER(VLOOKUP($B2017,Stats!$A$2:$AA$19,2,FALSE))=FALSE,"",IF(ISNUMBER(#REF!),(#REF!-VLOOKUP($B2017,Stats!$A$2:$AA$19,9,FALSE))/VLOOKUP($B2017,Stats!$A$2:$AA$19,23,FALSE),""))</f>
        <v/>
      </c>
      <c r="BJ2017" s="46" t="str">
        <f>IF(ISNUMBER(VLOOKUP($B2017,Stats!$A$2:$AA$19,2,FALSE))=FALSE,"",IF(ISNUMBER(#REF!),(#REF!-VLOOKUP($B2017,Stats!$A$2:$AA$19,10,FALSE))/VLOOKUP($B2017,Stats!$A$2:$AA$19,24,FALSE),""))</f>
        <v/>
      </c>
      <c r="BK2017" s="44" t="str">
        <f t="shared" si="421"/>
        <v/>
      </c>
      <c r="BL2017" s="46" t="str">
        <f>IF(ISNUMBER(VLOOKUP($B2017,Stats!$A$2:$AA$19,2,FALSE))=FALSE,"",IF(ISNUMBER(#REF!),(#REF!-VLOOKUP($B2017,Stats!$A$2:$AA$19,11,FALSE))/VLOOKUP($B2017,Stats!$A$2:$AA$19,25,FALSE),""))</f>
        <v/>
      </c>
      <c r="BM2017" s="46" t="str">
        <f>IF(ISNUMBER(VLOOKUP($B2017,Stats!$A$2:$AA$19,2,FALSE))=FALSE,"",IF(ISNUMBER(AA2017),(AA2017-VLOOKUP($B2017,Stats!$A$2:$AA$19,12,FALSE))/VLOOKUP($B2017,Stats!$A$2:$AA$19,26,FALSE),""))</f>
        <v/>
      </c>
      <c r="BN2017" s="46" t="str">
        <f>IF(ISNUMBER(VLOOKUP($B2017,Stats!$A$2:$AA$19,2,FALSE))=FALSE,"",IF(ISNUMBER(#REF!),(#REF!-VLOOKUP($B2017,Stats!$A$2:$AA$19,13,FALSE))/VLOOKUP($B2017,Stats!$A$2:$AA$19,27,FALSE),""))</f>
        <v/>
      </c>
      <c r="BO2017" s="46" t="str">
        <f>IF(ISNUMBER(VLOOKUP($B2017,Stats!$A$2:$AA$19,2,FALSE))=FALSE,"",IF(ISNUMBER(#REF!),(#REF!-VLOOKUP($B2017,Stats!$A$2:$AA$19,14,FALSE))/VLOOKUP($B2017,Stats!$A$2:$AB$19,28,FALSE),""))</f>
        <v/>
      </c>
      <c r="BP2017" s="46"/>
      <c r="BQ2017" s="46" t="str">
        <f>IF(ISNUMBER(VLOOKUP($B2017,Stats!$A$2:$AA$19,2,FALSE))=FALSE,"",IF(ISNUMBER(BM2017),BM2017,(VLOOKUP($B2017,Stats!$A$2:$AT$19,46,FALSE)-VLOOKUP($B2017,Stats!$A$2:$AA$19,12,FALSE))/VLOOKUP($B2017,Stats!$A$2:$AA$19,26,FALSE)))</f>
        <v/>
      </c>
      <c r="BR2017" s="51" t="str">
        <f t="shared" si="422"/>
        <v/>
      </c>
      <c r="BS2017" s="32" t="str">
        <f t="shared" si="417"/>
        <v/>
      </c>
      <c r="BT2017" s="53" t="str">
        <f t="shared" si="418"/>
        <v/>
      </c>
    </row>
    <row r="2018" spans="1:72" ht="40.5" x14ac:dyDescent="0.15">
      <c r="A2018" s="1" t="s">
        <v>54</v>
      </c>
      <c r="B2018" s="1" t="s">
        <v>0</v>
      </c>
      <c r="C2018" s="3"/>
      <c r="D2018" s="4" t="s">
        <v>10</v>
      </c>
      <c r="E2018" s="1" t="s">
        <v>11</v>
      </c>
      <c r="F2018" s="1" t="s">
        <v>12</v>
      </c>
      <c r="G2018" s="1" t="s">
        <v>13</v>
      </c>
      <c r="H2018" s="1" t="s">
        <v>14</v>
      </c>
      <c r="I2018" s="1" t="s">
        <v>15</v>
      </c>
      <c r="J2018" s="1" t="s">
        <v>16</v>
      </c>
      <c r="K2018" s="1" t="s">
        <v>17</v>
      </c>
      <c r="L2018" s="1" t="s">
        <v>18</v>
      </c>
      <c r="M2018" s="1" t="s">
        <v>19</v>
      </c>
      <c r="N2018" s="1" t="s">
        <v>20</v>
      </c>
      <c r="O2018" s="1" t="s">
        <v>21</v>
      </c>
      <c r="P2018" s="1" t="s">
        <v>22</v>
      </c>
      <c r="Q2018" s="1" t="s">
        <v>23</v>
      </c>
      <c r="R2018" s="1" t="s">
        <v>24</v>
      </c>
      <c r="S2018" s="1" t="str">
        <f>IF(ISNUMBER(R2018),VLOOKUP(B2018,Index!$B$3:$AB$18,27,FALSE),"")</f>
        <v/>
      </c>
      <c r="T2018" s="1" t="str">
        <f>IF(ISNUMBER($R2018),VLOOKUP($B2018,Index!$B$21:$AB$36,27,FALSE),"")</f>
        <v/>
      </c>
      <c r="U2018" s="1" t="str">
        <f>IF(ISNUMBER($R2018),VLOOKUP($B2018,Index!$B$39:$AB$54,27,FALSE),"")</f>
        <v/>
      </c>
      <c r="W2018" s="1" t="s">
        <v>1</v>
      </c>
      <c r="X2018" s="1" t="s">
        <v>2</v>
      </c>
      <c r="Y2018" s="1" t="s">
        <v>4</v>
      </c>
      <c r="Z2018" s="1" t="str">
        <f t="shared" si="419"/>
        <v/>
      </c>
      <c r="AA2018" s="1" t="s">
        <v>8</v>
      </c>
      <c r="AB2018" s="3"/>
      <c r="AC2018" s="1" t="s">
        <v>55</v>
      </c>
      <c r="AD2018" s="1" t="s">
        <v>56</v>
      </c>
      <c r="AE2018" s="1" t="s">
        <v>57</v>
      </c>
      <c r="AF2018" s="1" t="str">
        <f t="shared" si="420"/>
        <v/>
      </c>
      <c r="AG2018" s="1" t="s">
        <v>38</v>
      </c>
      <c r="AH2018" s="3"/>
      <c r="AK2018" t="str">
        <f t="shared" si="425"/>
        <v/>
      </c>
      <c r="AL2018" t="str">
        <f t="shared" si="425"/>
        <v/>
      </c>
      <c r="AM2018" t="str">
        <f t="shared" si="425"/>
        <v/>
      </c>
      <c r="AN2018" t="str">
        <f t="shared" si="425"/>
        <v/>
      </c>
      <c r="AO2018" t="str">
        <f t="shared" si="425"/>
        <v/>
      </c>
      <c r="AP2018" t="str">
        <f t="shared" si="425"/>
        <v/>
      </c>
      <c r="AQ2018" t="str">
        <f t="shared" si="425"/>
        <v/>
      </c>
      <c r="AR2018" t="str">
        <f t="shared" si="425"/>
        <v/>
      </c>
      <c r="AS2018" t="str">
        <f t="shared" si="425"/>
        <v/>
      </c>
      <c r="AT2018" t="str">
        <f t="shared" si="425"/>
        <v/>
      </c>
      <c r="AU2018" t="str">
        <f t="shared" si="425"/>
        <v/>
      </c>
      <c r="AV2018" t="str">
        <f t="shared" si="425"/>
        <v/>
      </c>
      <c r="AW2018" t="str">
        <f t="shared" si="425"/>
        <v/>
      </c>
      <c r="AX2018" t="str">
        <f t="shared" si="425"/>
        <v/>
      </c>
      <c r="AZ2018" s="46" t="str">
        <f>IF(ISNUMBER(VLOOKUP($B2018,Stats!$A$2:$AA$19,2,FALSE))=FALSE,"",IF(ISNUMBER(W2018),(W2018-VLOOKUP($B2018,Stats!$A$2:$AA$19,2,FALSE))/VLOOKUP($B2018,Stats!$A$2:$AA$19,16,FALSE),""))</f>
        <v/>
      </c>
      <c r="BA2018" s="46" t="str">
        <f>IF(ISNUMBER(VLOOKUP($B2018,Stats!$A$2:$AA$19,2,FALSE))=FALSE,"",IF(ISNUMBER(X2018),(X2018-VLOOKUP($B2018,Stats!$A$2:$AA$19,3,FALSE))/VLOOKUP($B2018,Stats!$A$2:$AA$19,17,FALSE),""))</f>
        <v/>
      </c>
      <c r="BB2018" s="46"/>
      <c r="BC2018" s="46"/>
      <c r="BD2018" s="44" t="str">
        <f t="shared" si="416"/>
        <v/>
      </c>
      <c r="BE2018" s="46" t="str">
        <f>IF(ISNUMBER(VLOOKUP($B2018,Stats!$A$2:$AA$19,2,FALSE))=FALSE,"",IF(ISNUMBER(Y2018),(Y2018-VLOOKUP($B2018,Stats!$A$2:$AA$19,5,FALSE))/VLOOKUP($B2018,Stats!$A$2:$AA$19,19,FALSE),""))</f>
        <v/>
      </c>
      <c r="BF2018" s="46"/>
      <c r="BG2018" s="46"/>
      <c r="BH2018" s="46" t="str">
        <f>IF(ISNUMBER(VLOOKUP($B2018,Stats!$A$2:$AA$19,2,FALSE))=FALSE,"",IF(ISNUMBER(Z2018),(Z2018-VLOOKUP($B2018,Stats!$A$2:$AA$19,8,FALSE))/VLOOKUP($B2018,Stats!$A$2:$AA$19,22,FALSE),""))</f>
        <v/>
      </c>
      <c r="BI2018" s="46" t="str">
        <f>IF(ISNUMBER(VLOOKUP($B2018,Stats!$A$2:$AA$19,2,FALSE))=FALSE,"",IF(ISNUMBER(#REF!),(#REF!-VLOOKUP($B2018,Stats!$A$2:$AA$19,9,FALSE))/VLOOKUP($B2018,Stats!$A$2:$AA$19,23,FALSE),""))</f>
        <v/>
      </c>
      <c r="BJ2018" s="46" t="str">
        <f>IF(ISNUMBER(VLOOKUP($B2018,Stats!$A$2:$AA$19,2,FALSE))=FALSE,"",IF(ISNUMBER(#REF!),(#REF!-VLOOKUP($B2018,Stats!$A$2:$AA$19,10,FALSE))/VLOOKUP($B2018,Stats!$A$2:$AA$19,24,FALSE),""))</f>
        <v/>
      </c>
      <c r="BK2018" s="44" t="str">
        <f t="shared" si="421"/>
        <v/>
      </c>
      <c r="BL2018" s="46" t="str">
        <f>IF(ISNUMBER(VLOOKUP($B2018,Stats!$A$2:$AA$19,2,FALSE))=FALSE,"",IF(ISNUMBER(#REF!),(#REF!-VLOOKUP($B2018,Stats!$A$2:$AA$19,11,FALSE))/VLOOKUP($B2018,Stats!$A$2:$AA$19,25,FALSE),""))</f>
        <v/>
      </c>
      <c r="BM2018" s="46" t="str">
        <f>IF(ISNUMBER(VLOOKUP($B2018,Stats!$A$2:$AA$19,2,FALSE))=FALSE,"",IF(ISNUMBER(AA2018),(AA2018-VLOOKUP($B2018,Stats!$A$2:$AA$19,12,FALSE))/VLOOKUP($B2018,Stats!$A$2:$AA$19,26,FALSE),""))</f>
        <v/>
      </c>
      <c r="BN2018" s="46" t="str">
        <f>IF(ISNUMBER(VLOOKUP($B2018,Stats!$A$2:$AA$19,2,FALSE))=FALSE,"",IF(ISNUMBER(#REF!),(#REF!-VLOOKUP($B2018,Stats!$A$2:$AA$19,13,FALSE))/VLOOKUP($B2018,Stats!$A$2:$AA$19,27,FALSE),""))</f>
        <v/>
      </c>
      <c r="BO2018" s="46" t="str">
        <f>IF(ISNUMBER(VLOOKUP($B2018,Stats!$A$2:$AA$19,2,FALSE))=FALSE,"",IF(ISNUMBER(#REF!),(#REF!-VLOOKUP($B2018,Stats!$A$2:$AA$19,14,FALSE))/VLOOKUP($B2018,Stats!$A$2:$AB$19,28,FALSE),""))</f>
        <v/>
      </c>
      <c r="BP2018" s="46"/>
      <c r="BQ2018" s="46" t="str">
        <f>IF(ISNUMBER(VLOOKUP($B2018,Stats!$A$2:$AA$19,2,FALSE))=FALSE,"",IF(ISNUMBER(BM2018),BM2018,(VLOOKUP($B2018,Stats!$A$2:$AT$19,46,FALSE)-VLOOKUP($B2018,Stats!$A$2:$AA$19,12,FALSE))/VLOOKUP($B2018,Stats!$A$2:$AA$19,26,FALSE)))</f>
        <v/>
      </c>
      <c r="BR2018" s="51" t="str">
        <f t="shared" si="422"/>
        <v/>
      </c>
      <c r="BS2018" s="32" t="str">
        <f t="shared" si="417"/>
        <v/>
      </c>
      <c r="BT2018" s="53" t="str">
        <f t="shared" si="418"/>
        <v/>
      </c>
    </row>
    <row r="2019" spans="1:72" x14ac:dyDescent="0.15">
      <c r="A2019" s="5">
        <v>25014</v>
      </c>
      <c r="B2019" s="5" t="s">
        <v>58</v>
      </c>
      <c r="C2019" s="3">
        <v>0</v>
      </c>
      <c r="D2019" s="11">
        <v>0.30197228144989352</v>
      </c>
      <c r="E2019" s="6">
        <v>2.0819379789665637E-2</v>
      </c>
      <c r="F2019" s="12">
        <v>63</v>
      </c>
      <c r="G2019" s="12">
        <v>52</v>
      </c>
      <c r="H2019" s="13">
        <v>1.6529018041415062E-2</v>
      </c>
      <c r="I2019" s="13">
        <v>-1.4466237192870305E-2</v>
      </c>
      <c r="J2019" s="12">
        <v>11</v>
      </c>
      <c r="K2019" s="12">
        <v>6</v>
      </c>
      <c r="L2019" s="13">
        <v>5.2476873865306528E-2</v>
      </c>
      <c r="M2019" s="13">
        <v>-8.0378438543488584E-2</v>
      </c>
      <c r="N2019" s="8">
        <v>1.4655</v>
      </c>
      <c r="O2019" s="8">
        <v>1.3019722814498935</v>
      </c>
      <c r="P2019" s="14">
        <v>42090</v>
      </c>
      <c r="Q2019" s="13">
        <v>-0.15893731065019789</v>
      </c>
      <c r="R2019" s="14">
        <v>42003</v>
      </c>
      <c r="S2019" s="14">
        <f>IF(ISNUMBER(R2019),VLOOKUP(B2019,Index!$B$3:$AB$18,27,FALSE),"")</f>
        <v>42041</v>
      </c>
      <c r="T2019" s="14">
        <f>IF(ISNUMBER($R2019),VLOOKUP($B2019,Index!$B$21:$AB$36,27,FALSE),"")</f>
        <v>41996</v>
      </c>
      <c r="U2019" s="14">
        <f>IF(ISNUMBER($R2019),VLOOKUP($B2019,Index!$B$39:$AB$54,27,FALSE),"")</f>
        <v>42003</v>
      </c>
      <c r="W2019" s="6">
        <v>0.63573111884188116</v>
      </c>
      <c r="X2019" s="7">
        <v>0.54782608695652169</v>
      </c>
      <c r="Y2019" s="6">
        <v>0.39501995764452419</v>
      </c>
      <c r="Z2019" s="8" t="str">
        <f t="shared" si="419"/>
        <v/>
      </c>
      <c r="AA2019" s="9">
        <v>1.899945835339435</v>
      </c>
      <c r="AB2019" s="3">
        <v>0</v>
      </c>
      <c r="AC2019" s="6">
        <v>0.40415405546395</v>
      </c>
      <c r="AD2019" s="7">
        <v>0.30011342155009446</v>
      </c>
      <c r="AE2019" s="6">
        <v>0.15604076693748167</v>
      </c>
      <c r="AF2019" s="8" t="str">
        <f t="shared" si="420"/>
        <v/>
      </c>
      <c r="AG2019" s="9">
        <v>3.6097941772236632</v>
      </c>
      <c r="AH2019" s="3">
        <v>0</v>
      </c>
      <c r="AK2019" t="str">
        <f t="shared" si="425"/>
        <v/>
      </c>
      <c r="AL2019" t="str">
        <f t="shared" si="425"/>
        <v/>
      </c>
      <c r="AM2019" t="str">
        <f t="shared" si="425"/>
        <v/>
      </c>
      <c r="AN2019" t="str">
        <f t="shared" si="425"/>
        <v/>
      </c>
      <c r="AO2019" t="str">
        <f t="shared" si="425"/>
        <v/>
      </c>
      <c r="AP2019" t="str">
        <f t="shared" si="425"/>
        <v/>
      </c>
      <c r="AQ2019" t="str">
        <f t="shared" si="425"/>
        <v/>
      </c>
      <c r="AR2019" t="str">
        <f t="shared" si="425"/>
        <v/>
      </c>
      <c r="AS2019" t="str">
        <f t="shared" si="425"/>
        <v/>
      </c>
      <c r="AT2019" t="str">
        <f t="shared" si="425"/>
        <v/>
      </c>
      <c r="AU2019" t="str">
        <f t="shared" si="425"/>
        <v/>
      </c>
      <c r="AV2019" t="str">
        <f t="shared" si="425"/>
        <v/>
      </c>
      <c r="AW2019" t="str">
        <f t="shared" si="425"/>
        <v/>
      </c>
      <c r="AX2019" t="str">
        <f t="shared" si="425"/>
        <v/>
      </c>
      <c r="AZ2019" s="46" t="str">
        <f>IF(ISNUMBER(VLOOKUP($B2019,Stats!$A$2:$AA$19,2,FALSE))=FALSE,"",IF(ISNUMBER(W2019),(W2019-VLOOKUP($B2019,Stats!$A$2:$AA$19,2,FALSE))/VLOOKUP($B2019,Stats!$A$2:$AA$19,16,FALSE),""))</f>
        <v/>
      </c>
      <c r="BA2019" s="46" t="str">
        <f>IF(ISNUMBER(VLOOKUP($B2019,Stats!$A$2:$AA$19,2,FALSE))=FALSE,"",IF(ISNUMBER(X2019),(X2019-VLOOKUP($B2019,Stats!$A$2:$AA$19,3,FALSE))/VLOOKUP($B2019,Stats!$A$2:$AA$19,17,FALSE),""))</f>
        <v/>
      </c>
      <c r="BB2019" s="46"/>
      <c r="BC2019" s="46"/>
      <c r="BD2019" s="44" t="str">
        <f t="shared" si="416"/>
        <v/>
      </c>
      <c r="BE2019" s="46" t="str">
        <f>IF(ISNUMBER(VLOOKUP($B2019,Stats!$A$2:$AA$19,2,FALSE))=FALSE,"",IF(ISNUMBER(Y2019),(Y2019-VLOOKUP($B2019,Stats!$A$2:$AA$19,5,FALSE))/VLOOKUP($B2019,Stats!$A$2:$AA$19,19,FALSE),""))</f>
        <v/>
      </c>
      <c r="BF2019" s="46"/>
      <c r="BG2019" s="46"/>
      <c r="BH2019" s="46" t="str">
        <f>IF(ISNUMBER(VLOOKUP($B2019,Stats!$A$2:$AA$19,2,FALSE))=FALSE,"",IF(ISNUMBER(Z2019),(Z2019-VLOOKUP($B2019,Stats!$A$2:$AA$19,8,FALSE))/VLOOKUP($B2019,Stats!$A$2:$AA$19,22,FALSE),""))</f>
        <v/>
      </c>
      <c r="BI2019" s="46" t="str">
        <f>IF(ISNUMBER(VLOOKUP($B2019,Stats!$A$2:$AA$19,2,FALSE))=FALSE,"",IF(ISNUMBER(#REF!),(#REF!-VLOOKUP($B2019,Stats!$A$2:$AA$19,9,FALSE))/VLOOKUP($B2019,Stats!$A$2:$AA$19,23,FALSE),""))</f>
        <v/>
      </c>
      <c r="BJ2019" s="46" t="str">
        <f>IF(ISNUMBER(VLOOKUP($B2019,Stats!$A$2:$AA$19,2,FALSE))=FALSE,"",IF(ISNUMBER(#REF!),(#REF!-VLOOKUP($B2019,Stats!$A$2:$AA$19,10,FALSE))/VLOOKUP($B2019,Stats!$A$2:$AA$19,24,FALSE),""))</f>
        <v/>
      </c>
      <c r="BK2019" s="44" t="str">
        <f t="shared" si="421"/>
        <v/>
      </c>
      <c r="BL2019" s="46" t="str">
        <f>IF(ISNUMBER(VLOOKUP($B2019,Stats!$A$2:$AA$19,2,FALSE))=FALSE,"",IF(ISNUMBER(#REF!),(#REF!-VLOOKUP($B2019,Stats!$A$2:$AA$19,11,FALSE))/VLOOKUP($B2019,Stats!$A$2:$AA$19,25,FALSE),""))</f>
        <v/>
      </c>
      <c r="BM2019" s="46" t="str">
        <f>IF(ISNUMBER(VLOOKUP($B2019,Stats!$A$2:$AA$19,2,FALSE))=FALSE,"",IF(ISNUMBER(AA2019),(AA2019-VLOOKUP($B2019,Stats!$A$2:$AA$19,12,FALSE))/VLOOKUP($B2019,Stats!$A$2:$AA$19,26,FALSE),""))</f>
        <v/>
      </c>
      <c r="BN2019" s="46" t="str">
        <f>IF(ISNUMBER(VLOOKUP($B2019,Stats!$A$2:$AA$19,2,FALSE))=FALSE,"",IF(ISNUMBER(#REF!),(#REF!-VLOOKUP($B2019,Stats!$A$2:$AA$19,13,FALSE))/VLOOKUP($B2019,Stats!$A$2:$AA$19,27,FALSE),""))</f>
        <v/>
      </c>
      <c r="BO2019" s="46" t="str">
        <f>IF(ISNUMBER(VLOOKUP($B2019,Stats!$A$2:$AA$19,2,FALSE))=FALSE,"",IF(ISNUMBER(#REF!),(#REF!-VLOOKUP($B2019,Stats!$A$2:$AA$19,14,FALSE))/VLOOKUP($B2019,Stats!$A$2:$AB$19,28,FALSE),""))</f>
        <v/>
      </c>
      <c r="BP2019" s="46"/>
      <c r="BQ2019" s="46" t="str">
        <f>IF(ISNUMBER(VLOOKUP($B2019,Stats!$A$2:$AA$19,2,FALSE))=FALSE,"",IF(ISNUMBER(BM2019),BM2019,(VLOOKUP($B2019,Stats!$A$2:$AT$19,46,FALSE)-VLOOKUP($B2019,Stats!$A$2:$AA$19,12,FALSE))/VLOOKUP($B2019,Stats!$A$2:$AA$19,26,FALSE)))</f>
        <v/>
      </c>
      <c r="BR2019" s="51" t="str">
        <f t="shared" si="422"/>
        <v/>
      </c>
      <c r="BS2019" s="32" t="str">
        <f t="shared" si="417"/>
        <v/>
      </c>
      <c r="BT2019" s="53" t="str">
        <f t="shared" si="418"/>
        <v/>
      </c>
    </row>
    <row r="2020" spans="1:72" x14ac:dyDescent="0.15">
      <c r="A2020" s="5">
        <v>25014</v>
      </c>
      <c r="B2020" s="5" t="s">
        <v>59</v>
      </c>
      <c r="C2020" s="3">
        <v>0</v>
      </c>
      <c r="D2020" s="11">
        <v>2.0391002511187275E-2</v>
      </c>
      <c r="E2020" s="6">
        <v>1.9214011918942543E-2</v>
      </c>
      <c r="F2020" s="15">
        <v>4.5</v>
      </c>
      <c r="G2020" s="15">
        <v>3.7142857142857144</v>
      </c>
      <c r="H2020" s="13">
        <v>1.7857774506669449E-2</v>
      </c>
      <c r="I2020" s="13">
        <v>-1.3222106170585873E-2</v>
      </c>
      <c r="J2020" s="12">
        <v>3</v>
      </c>
      <c r="K2020" s="12">
        <v>2.3571428571428572</v>
      </c>
      <c r="L2020" s="13">
        <v>3.1931115972947177E-2</v>
      </c>
      <c r="M2020" s="13">
        <v>-2.6100314698397225E-2</v>
      </c>
      <c r="N2020" s="8">
        <v>1.2358642857142854</v>
      </c>
      <c r="O2020" s="8">
        <v>1.0415173794441397</v>
      </c>
      <c r="P2020" s="14"/>
      <c r="Q2020" s="13">
        <v>-3.8203781357419135E-2</v>
      </c>
      <c r="R2020" s="14"/>
      <c r="S2020" s="14" t="str">
        <f>IF(ISNUMBER(R2020),VLOOKUP(B2020,Index!$B$3:$AB$18,27,FALSE),"")</f>
        <v/>
      </c>
      <c r="T2020" s="14" t="str">
        <f>IF(ISNUMBER($R2020),VLOOKUP($B2020,Index!$B$21:$AB$36,27,FALSE),"")</f>
        <v/>
      </c>
      <c r="U2020" s="14" t="str">
        <f>IF(ISNUMBER($R2020),VLOOKUP($B2020,Index!$B$39:$AB$54,27,FALSE),"")</f>
        <v/>
      </c>
      <c r="W2020" s="6">
        <v>0.5680263353039896</v>
      </c>
      <c r="X2020" s="8">
        <v>0.54421768707482998</v>
      </c>
      <c r="Y2020" s="6">
        <v>0.36456024392088576</v>
      </c>
      <c r="Z2020" s="8" t="str">
        <f t="shared" si="419"/>
        <v/>
      </c>
      <c r="AA2020" s="9" t="s">
        <v>25</v>
      </c>
      <c r="AB2020" s="3">
        <v>0</v>
      </c>
      <c r="AC2020" s="6">
        <v>0.3226539175988804</v>
      </c>
      <c r="AD2020" s="8">
        <v>0.29617289092507759</v>
      </c>
      <c r="AE2020" s="6">
        <v>0.13290417144765573</v>
      </c>
      <c r="AF2020" s="8" t="str">
        <f t="shared" si="420"/>
        <v/>
      </c>
      <c r="AG2020" s="9" t="s">
        <v>25</v>
      </c>
      <c r="AH2020" s="3">
        <v>0</v>
      </c>
      <c r="AK2020" t="str">
        <f t="shared" si="425"/>
        <v/>
      </c>
      <c r="AL2020" t="str">
        <f t="shared" si="425"/>
        <v/>
      </c>
      <c r="AM2020" t="str">
        <f t="shared" si="425"/>
        <v/>
      </c>
      <c r="AN2020" t="str">
        <f t="shared" si="425"/>
        <v/>
      </c>
      <c r="AO2020" t="str">
        <f t="shared" si="425"/>
        <v/>
      </c>
      <c r="AP2020" t="str">
        <f t="shared" si="425"/>
        <v/>
      </c>
      <c r="AQ2020" t="str">
        <f t="shared" si="425"/>
        <v/>
      </c>
      <c r="AR2020" t="str">
        <f t="shared" si="425"/>
        <v/>
      </c>
      <c r="AS2020" t="str">
        <f t="shared" si="425"/>
        <v/>
      </c>
      <c r="AT2020" t="str">
        <f t="shared" si="425"/>
        <v/>
      </c>
      <c r="AU2020" t="str">
        <f t="shared" si="425"/>
        <v/>
      </c>
      <c r="AV2020" t="str">
        <f t="shared" si="425"/>
        <v/>
      </c>
      <c r="AW2020" t="str">
        <f t="shared" si="425"/>
        <v/>
      </c>
      <c r="AX2020" t="str">
        <f t="shared" si="425"/>
        <v/>
      </c>
      <c r="AZ2020" s="46" t="str">
        <f>IF(ISNUMBER(VLOOKUP($B2020,Stats!$A$2:$AA$19,2,FALSE))=FALSE,"",IF(ISNUMBER(W2020),(W2020-VLOOKUP($B2020,Stats!$A$2:$AA$19,2,FALSE))/VLOOKUP($B2020,Stats!$A$2:$AA$19,16,FALSE),""))</f>
        <v/>
      </c>
      <c r="BA2020" s="46" t="str">
        <f>IF(ISNUMBER(VLOOKUP($B2020,Stats!$A$2:$AA$19,2,FALSE))=FALSE,"",IF(ISNUMBER(X2020),(X2020-VLOOKUP($B2020,Stats!$A$2:$AA$19,3,FALSE))/VLOOKUP($B2020,Stats!$A$2:$AA$19,17,FALSE),""))</f>
        <v/>
      </c>
      <c r="BB2020" s="46"/>
      <c r="BC2020" s="46"/>
      <c r="BD2020" s="44" t="str">
        <f t="shared" si="416"/>
        <v/>
      </c>
      <c r="BE2020" s="46" t="str">
        <f>IF(ISNUMBER(VLOOKUP($B2020,Stats!$A$2:$AA$19,2,FALSE))=FALSE,"",IF(ISNUMBER(Y2020),(Y2020-VLOOKUP($B2020,Stats!$A$2:$AA$19,5,FALSE))/VLOOKUP($B2020,Stats!$A$2:$AA$19,19,FALSE),""))</f>
        <v/>
      </c>
      <c r="BF2020" s="46"/>
      <c r="BG2020" s="46"/>
      <c r="BH2020" s="46" t="str">
        <f>IF(ISNUMBER(VLOOKUP($B2020,Stats!$A$2:$AA$19,2,FALSE))=FALSE,"",IF(ISNUMBER(Z2020),(Z2020-VLOOKUP($B2020,Stats!$A$2:$AA$19,8,FALSE))/VLOOKUP($B2020,Stats!$A$2:$AA$19,22,FALSE),""))</f>
        <v/>
      </c>
      <c r="BI2020" s="46" t="str">
        <f>IF(ISNUMBER(VLOOKUP($B2020,Stats!$A$2:$AA$19,2,FALSE))=FALSE,"",IF(ISNUMBER(#REF!),(#REF!-VLOOKUP($B2020,Stats!$A$2:$AA$19,9,FALSE))/VLOOKUP($B2020,Stats!$A$2:$AA$19,23,FALSE),""))</f>
        <v/>
      </c>
      <c r="BJ2020" s="46" t="str">
        <f>IF(ISNUMBER(VLOOKUP($B2020,Stats!$A$2:$AA$19,2,FALSE))=FALSE,"",IF(ISNUMBER(#REF!),(#REF!-VLOOKUP($B2020,Stats!$A$2:$AA$19,10,FALSE))/VLOOKUP($B2020,Stats!$A$2:$AA$19,24,FALSE),""))</f>
        <v/>
      </c>
      <c r="BK2020" s="44" t="str">
        <f t="shared" si="421"/>
        <v/>
      </c>
      <c r="BL2020" s="46" t="str">
        <f>IF(ISNUMBER(VLOOKUP($B2020,Stats!$A$2:$AA$19,2,FALSE))=FALSE,"",IF(ISNUMBER(#REF!),(#REF!-VLOOKUP($B2020,Stats!$A$2:$AA$19,11,FALSE))/VLOOKUP($B2020,Stats!$A$2:$AA$19,25,FALSE),""))</f>
        <v/>
      </c>
      <c r="BM2020" s="46" t="str">
        <f>IF(ISNUMBER(VLOOKUP($B2020,Stats!$A$2:$AA$19,2,FALSE))=FALSE,"",IF(ISNUMBER(AA2020),(AA2020-VLOOKUP($B2020,Stats!$A$2:$AA$19,12,FALSE))/VLOOKUP($B2020,Stats!$A$2:$AA$19,26,FALSE),""))</f>
        <v/>
      </c>
      <c r="BN2020" s="46" t="str">
        <f>IF(ISNUMBER(VLOOKUP($B2020,Stats!$A$2:$AA$19,2,FALSE))=FALSE,"",IF(ISNUMBER(#REF!),(#REF!-VLOOKUP($B2020,Stats!$A$2:$AA$19,13,FALSE))/VLOOKUP($B2020,Stats!$A$2:$AA$19,27,FALSE),""))</f>
        <v/>
      </c>
      <c r="BO2020" s="46" t="str">
        <f>IF(ISNUMBER(VLOOKUP($B2020,Stats!$A$2:$AA$19,2,FALSE))=FALSE,"",IF(ISNUMBER(#REF!),(#REF!-VLOOKUP($B2020,Stats!$A$2:$AA$19,14,FALSE))/VLOOKUP($B2020,Stats!$A$2:$AB$19,28,FALSE),""))</f>
        <v/>
      </c>
      <c r="BP2020" s="46"/>
      <c r="BQ2020" s="46" t="str">
        <f>IF(ISNUMBER(VLOOKUP($B2020,Stats!$A$2:$AA$19,2,FALSE))=FALSE,"",IF(ISNUMBER(BM2020),BM2020,(VLOOKUP($B2020,Stats!$A$2:$AT$19,46,FALSE)-VLOOKUP($B2020,Stats!$A$2:$AA$19,12,FALSE))/VLOOKUP($B2020,Stats!$A$2:$AA$19,26,FALSE)))</f>
        <v/>
      </c>
      <c r="BR2020" s="51" t="str">
        <f t="shared" si="422"/>
        <v/>
      </c>
      <c r="BS2020" s="32" t="str">
        <f t="shared" si="417"/>
        <v/>
      </c>
      <c r="BT2020" s="53" t="str">
        <f t="shared" si="418"/>
        <v/>
      </c>
    </row>
    <row r="2021" spans="1:72" x14ac:dyDescent="0.15">
      <c r="A2021" s="16">
        <v>25014</v>
      </c>
      <c r="B2021" s="17">
        <v>201421</v>
      </c>
      <c r="C2021" s="3">
        <v>0</v>
      </c>
      <c r="D2021" s="23">
        <v>3.4203980099502429E-2</v>
      </c>
      <c r="E2021" s="18">
        <v>1.1822381178375812E-2</v>
      </c>
      <c r="F2021" s="24">
        <v>4</v>
      </c>
      <c r="G2021" s="24">
        <v>3</v>
      </c>
      <c r="H2021" s="20">
        <v>1.2750058278361065E-2</v>
      </c>
      <c r="I2021" s="20">
        <v>-5.6036941853556304E-3</v>
      </c>
      <c r="J2021" s="24">
        <v>3</v>
      </c>
      <c r="K2021" s="24">
        <v>2</v>
      </c>
      <c r="L2021" s="20">
        <v>2.4719495091164001E-2</v>
      </c>
      <c r="M2021" s="20">
        <v>-1.4507508271825009E-2</v>
      </c>
      <c r="N2021" s="19">
        <v>1.1795</v>
      </c>
      <c r="O2021" s="19">
        <v>1.0478855721393034</v>
      </c>
      <c r="P2021" s="25">
        <v>41926</v>
      </c>
      <c r="Q2021" s="20">
        <v>-1.517592200084783E-2</v>
      </c>
      <c r="R2021" s="25">
        <v>41928</v>
      </c>
      <c r="S2021" s="25">
        <f>IF(ISNUMBER(R2021),VLOOKUP(B2021,Index!$B$3:$AB$18,27,FALSE),"")</f>
        <v>41929</v>
      </c>
      <c r="T2021" s="25">
        <f>IF(ISNUMBER($R2021),VLOOKUP($B2021,Index!$B$21:$AB$36,27,FALSE),"")</f>
        <v>41929</v>
      </c>
      <c r="U2021" s="25">
        <f>IF(ISNUMBER($R2021),VLOOKUP($B2021,Index!$B$39:$AB$54,27,FALSE),"")</f>
        <v>41929</v>
      </c>
      <c r="W2021" s="18">
        <v>1.2313432835820874</v>
      </c>
      <c r="X2021" s="19">
        <v>0.5714285714285714</v>
      </c>
      <c r="Y2021" s="18">
        <v>0.22431391134223772</v>
      </c>
      <c r="Z2021" s="19">
        <f t="shared" si="419"/>
        <v>1</v>
      </c>
      <c r="AA2021" s="21">
        <v>2.2538320965007306</v>
      </c>
      <c r="AB2021" s="3">
        <v>0</v>
      </c>
      <c r="AC2021" s="18">
        <v>1.5162062820227171</v>
      </c>
      <c r="AD2021" s="19">
        <v>0.32653061224489793</v>
      </c>
      <c r="AE2021" s="18">
        <v>5.0316730821653284E-2</v>
      </c>
      <c r="AF2021" s="19">
        <f t="shared" si="420"/>
        <v>1</v>
      </c>
      <c r="AG2021" s="21">
        <v>5.0797591192168783</v>
      </c>
      <c r="AH2021" s="3">
        <v>0</v>
      </c>
      <c r="AK2021">
        <f t="shared" si="425"/>
        <v>2.2538320965007306</v>
      </c>
      <c r="AL2021" t="str">
        <f t="shared" si="425"/>
        <v/>
      </c>
      <c r="AM2021" t="str">
        <f t="shared" si="425"/>
        <v/>
      </c>
      <c r="AN2021" t="str">
        <f t="shared" si="425"/>
        <v/>
      </c>
      <c r="AO2021" t="str">
        <f t="shared" si="425"/>
        <v/>
      </c>
      <c r="AP2021" t="str">
        <f t="shared" si="425"/>
        <v/>
      </c>
      <c r="AQ2021" t="str">
        <f t="shared" si="425"/>
        <v/>
      </c>
      <c r="AR2021" t="str">
        <f t="shared" si="425"/>
        <v/>
      </c>
      <c r="AS2021" t="str">
        <f t="shared" si="425"/>
        <v/>
      </c>
      <c r="AT2021" t="str">
        <f t="shared" si="425"/>
        <v/>
      </c>
      <c r="AU2021" t="str">
        <f t="shared" si="425"/>
        <v/>
      </c>
      <c r="AV2021" t="str">
        <f t="shared" si="425"/>
        <v/>
      </c>
      <c r="AW2021" t="str">
        <f t="shared" si="425"/>
        <v/>
      </c>
      <c r="AX2021" t="str">
        <f t="shared" si="425"/>
        <v/>
      </c>
      <c r="AZ2021" s="46">
        <f>IF(ISNUMBER(VLOOKUP($B2021,Stats!$A$2:$AA$19,2,FALSE))=FALSE,"",IF(ISNUMBER(W2021),(W2021-VLOOKUP($B2021,Stats!$A$2:$AA$19,2,FALSE))/VLOOKUP($B2021,Stats!$A$2:$AA$19,16,FALSE),""))</f>
        <v>2.6611177430969923</v>
      </c>
      <c r="BA2021" s="46">
        <f>IF(ISNUMBER(VLOOKUP($B2021,Stats!$A$2:$AA$19,2,FALSE))=FALSE,"",IF(ISNUMBER(X2021),(X2021-VLOOKUP($B2021,Stats!$A$2:$AA$19,3,FALSE))/VLOOKUP($B2021,Stats!$A$2:$AA$19,17,FALSE),""))</f>
        <v>0.45952930473677361</v>
      </c>
      <c r="BB2021" s="46"/>
      <c r="BC2021" s="46"/>
      <c r="BD2021" s="44">
        <f t="shared" si="416"/>
        <v>1.5603235239168829</v>
      </c>
      <c r="BE2021" s="46">
        <f>IF(ISNUMBER(VLOOKUP($B2021,Stats!$A$2:$AA$19,2,FALSE))=FALSE,"",IF(ISNUMBER(Y2021),(Y2021-VLOOKUP($B2021,Stats!$A$2:$AA$19,5,FALSE))/VLOOKUP($B2021,Stats!$A$2:$AA$19,19,FALSE),""))</f>
        <v>2.2118968943338317</v>
      </c>
      <c r="BF2021" s="46"/>
      <c r="BG2021" s="46"/>
      <c r="BH2021" s="46">
        <f>IF(ISNUMBER(VLOOKUP($B2021,Stats!$A$2:$AA$19,2,FALSE))=FALSE,"",IF(ISNUMBER(Z2021),(Z2021-VLOOKUP($B2021,Stats!$A$2:$AA$19,8,FALSE))/VLOOKUP($B2021,Stats!$A$2:$AA$19,22,FALSE),""))</f>
        <v>-0.11578842912173706</v>
      </c>
      <c r="BI2021" s="46" t="str">
        <f>IF(ISNUMBER(VLOOKUP($B2021,Stats!$A$2:$AA$19,2,FALSE))=FALSE,"",IF(ISNUMBER(#REF!),(#REF!-VLOOKUP($B2021,Stats!$A$2:$AA$19,9,FALSE))/VLOOKUP($B2021,Stats!$A$2:$AA$19,23,FALSE),""))</f>
        <v/>
      </c>
      <c r="BJ2021" s="46" t="str">
        <f>IF(ISNUMBER(VLOOKUP($B2021,Stats!$A$2:$AA$19,2,FALSE))=FALSE,"",IF(ISNUMBER(#REF!),(#REF!-VLOOKUP($B2021,Stats!$A$2:$AA$19,10,FALSE))/VLOOKUP($B2021,Stats!$A$2:$AA$19,24,FALSE),""))</f>
        <v/>
      </c>
      <c r="BK2021" s="44">
        <f t="shared" si="421"/>
        <v>-1.5830643547702032</v>
      </c>
      <c r="BL2021" s="46" t="str">
        <f>IF(ISNUMBER(VLOOKUP($B2021,Stats!$A$2:$AA$19,2,FALSE))=FALSE,"",IF(ISNUMBER(#REF!),(#REF!-VLOOKUP($B2021,Stats!$A$2:$AA$19,11,FALSE))/VLOOKUP($B2021,Stats!$A$2:$AA$19,25,FALSE),""))</f>
        <v/>
      </c>
      <c r="BM2021" s="46">
        <f>IF(ISNUMBER(VLOOKUP($B2021,Stats!$A$2:$AA$19,2,FALSE))=FALSE,"",IF(ISNUMBER(AA2021),(AA2021-VLOOKUP($B2021,Stats!$A$2:$AA$19,12,FALSE))/VLOOKUP($B2021,Stats!$A$2:$AA$19,26,FALSE),""))</f>
        <v>-0.50605768033965315</v>
      </c>
      <c r="BN2021" s="46" t="str">
        <f>IF(ISNUMBER(VLOOKUP($B2021,Stats!$A$2:$AA$19,2,FALSE))=FALSE,"",IF(ISNUMBER(#REF!),(#REF!-VLOOKUP($B2021,Stats!$A$2:$AA$19,13,FALSE))/VLOOKUP($B2021,Stats!$A$2:$AA$19,27,FALSE),""))</f>
        <v/>
      </c>
      <c r="BO2021" s="46" t="str">
        <f>IF(ISNUMBER(VLOOKUP($B2021,Stats!$A$2:$AA$19,2,FALSE))=FALSE,"",IF(ISNUMBER(#REF!),(#REF!-VLOOKUP($B2021,Stats!$A$2:$AA$19,14,FALSE))/VLOOKUP($B2021,Stats!$A$2:$AB$19,28,FALSE),""))</f>
        <v/>
      </c>
      <c r="BP2021" s="46"/>
      <c r="BQ2021" s="46">
        <f>IF(ISNUMBER(VLOOKUP($B2021,Stats!$A$2:$AA$19,2,FALSE))=FALSE,"",IF(ISNUMBER(BM2021),BM2021,(VLOOKUP($B2021,Stats!$A$2:$AT$19,46,FALSE)-VLOOKUP($B2021,Stats!$A$2:$AA$19,12,FALSE))/VLOOKUP($B2021,Stats!$A$2:$AA$19,26,FALSE)))</f>
        <v>-0.50605768033965315</v>
      </c>
      <c r="BR2021" s="51">
        <f t="shared" si="422"/>
        <v>-0.50605768033965315</v>
      </c>
      <c r="BS2021" s="32" t="str">
        <f t="shared" si="417"/>
        <v>25014_201421</v>
      </c>
      <c r="BT2021" s="53">
        <f t="shared" si="418"/>
        <v>-0.73898544414667588</v>
      </c>
    </row>
    <row r="2022" spans="1:72" x14ac:dyDescent="0.15">
      <c r="A2022" s="16">
        <v>25014</v>
      </c>
      <c r="B2022" s="17">
        <v>201422</v>
      </c>
      <c r="C2022" s="3">
        <v>0</v>
      </c>
      <c r="D2022" s="23">
        <v>2.8691693153509279E-2</v>
      </c>
      <c r="E2022" s="18">
        <v>1.2689511628536725E-2</v>
      </c>
      <c r="F2022" s="24">
        <v>5</v>
      </c>
      <c r="G2022" s="24">
        <v>5</v>
      </c>
      <c r="H2022" s="20">
        <v>1.3411631844560646E-2</v>
      </c>
      <c r="I2022" s="20">
        <v>-7.6021480245813677E-3</v>
      </c>
      <c r="J2022" s="24">
        <v>2</v>
      </c>
      <c r="K2022" s="24">
        <v>2</v>
      </c>
      <c r="L2022" s="20">
        <v>2.5169658964006691E-2</v>
      </c>
      <c r="M2022" s="20">
        <v>-1.0170056685561812E-2</v>
      </c>
      <c r="N2022" s="19">
        <v>1.2096</v>
      </c>
      <c r="O2022" s="19">
        <v>1.0135746606334841</v>
      </c>
      <c r="P2022" s="25">
        <v>41941</v>
      </c>
      <c r="Q2022" s="20">
        <v>-1.0170056685561812E-2</v>
      </c>
      <c r="R2022" s="25">
        <v>41939</v>
      </c>
      <c r="S2022" s="25">
        <f>IF(ISNUMBER(R2022),VLOOKUP(B2022,Index!$B$3:$AB$18,27,FALSE),"")</f>
        <v>41939</v>
      </c>
      <c r="T2022" s="25">
        <f>IF(ISNUMBER($R2022),VLOOKUP($B2022,Index!$B$21:$AB$36,27,FALSE),"")</f>
        <v>41935</v>
      </c>
      <c r="U2022" s="25">
        <f>IF(ISNUMBER($R2022),VLOOKUP($B2022,Index!$B$39:$AB$54,27,FALSE),"")</f>
        <v>41936</v>
      </c>
      <c r="W2022" s="18">
        <v>0.86075079460527837</v>
      </c>
      <c r="X2022" s="19">
        <v>0.5</v>
      </c>
      <c r="Y2022" s="18">
        <v>0.24076655484821133</v>
      </c>
      <c r="Z2022" s="19">
        <f t="shared" si="419"/>
        <v>0</v>
      </c>
      <c r="AA2022" s="21">
        <v>2.821193041553268</v>
      </c>
      <c r="AB2022" s="3">
        <v>0</v>
      </c>
      <c r="AC2022" s="18">
        <v>0.74089193041361812</v>
      </c>
      <c r="AD2022" s="19">
        <v>0.25</v>
      </c>
      <c r="AE2022" s="18">
        <v>5.7968533933476757E-2</v>
      </c>
      <c r="AF2022" s="19">
        <f t="shared" si="420"/>
        <v>0</v>
      </c>
      <c r="AG2022" s="21">
        <v>7.9591301777085794</v>
      </c>
      <c r="AH2022" s="3">
        <v>0</v>
      </c>
      <c r="AK2022" t="str">
        <f t="shared" si="425"/>
        <v/>
      </c>
      <c r="AL2022">
        <f t="shared" si="425"/>
        <v>2.821193041553268</v>
      </c>
      <c r="AM2022" t="str">
        <f t="shared" si="425"/>
        <v/>
      </c>
      <c r="AN2022" t="str">
        <f t="shared" si="425"/>
        <v/>
      </c>
      <c r="AO2022" t="str">
        <f t="shared" si="425"/>
        <v/>
      </c>
      <c r="AP2022" t="str">
        <f t="shared" si="425"/>
        <v/>
      </c>
      <c r="AQ2022" t="str">
        <f t="shared" si="425"/>
        <v/>
      </c>
      <c r="AR2022" t="str">
        <f t="shared" si="425"/>
        <v/>
      </c>
      <c r="AS2022" t="str">
        <f t="shared" si="425"/>
        <v/>
      </c>
      <c r="AT2022" t="str">
        <f t="shared" si="425"/>
        <v/>
      </c>
      <c r="AU2022" t="str">
        <f t="shared" si="425"/>
        <v/>
      </c>
      <c r="AV2022" t="str">
        <f t="shared" si="425"/>
        <v/>
      </c>
      <c r="AW2022" t="str">
        <f t="shared" si="425"/>
        <v/>
      </c>
      <c r="AX2022" t="str">
        <f t="shared" si="425"/>
        <v/>
      </c>
      <c r="AZ2022" s="46">
        <f>IF(ISNUMBER(VLOOKUP($B2022,Stats!$A$2:$AA$19,2,FALSE))=FALSE,"",IF(ISNUMBER(W2022),(W2022-VLOOKUP($B2022,Stats!$A$2:$AA$19,2,FALSE))/VLOOKUP($B2022,Stats!$A$2:$AA$19,16,FALSE),""))</f>
        <v>0.39197148771465451</v>
      </c>
      <c r="BA2022" s="46">
        <f>IF(ISNUMBER(VLOOKUP($B2022,Stats!$A$2:$AA$19,2,FALSE))=FALSE,"",IF(ISNUMBER(X2022),(X2022-VLOOKUP($B2022,Stats!$A$2:$AA$19,3,FALSE))/VLOOKUP($B2022,Stats!$A$2:$AA$19,17,FALSE),""))</f>
        <v>-0.89478917776786471</v>
      </c>
      <c r="BB2022" s="46"/>
      <c r="BC2022" s="46"/>
      <c r="BD2022" s="44">
        <f t="shared" si="416"/>
        <v>-0.2514088450266051</v>
      </c>
      <c r="BE2022" s="46">
        <f>IF(ISNUMBER(VLOOKUP($B2022,Stats!$A$2:$AA$19,2,FALSE))=FALSE,"",IF(ISNUMBER(Y2022),(Y2022-VLOOKUP($B2022,Stats!$A$2:$AA$19,5,FALSE))/VLOOKUP($B2022,Stats!$A$2:$AA$19,19,FALSE),""))</f>
        <v>1.3829243724319367</v>
      </c>
      <c r="BF2022" s="46"/>
      <c r="BG2022" s="46"/>
      <c r="BH2022" s="46">
        <f>IF(ISNUMBER(VLOOKUP($B2022,Stats!$A$2:$AA$19,2,FALSE))=FALSE,"",IF(ISNUMBER(Z2022),(Z2022-VLOOKUP($B2022,Stats!$A$2:$AA$19,8,FALSE))/VLOOKUP($B2022,Stats!$A$2:$AA$19,22,FALSE),""))</f>
        <v>-1.3145151991428841</v>
      </c>
      <c r="BI2022" s="46" t="str">
        <f>IF(ISNUMBER(VLOOKUP($B2022,Stats!$A$2:$AA$19,2,FALSE))=FALSE,"",IF(ISNUMBER(#REF!),(#REF!-VLOOKUP($B2022,Stats!$A$2:$AA$19,9,FALSE))/VLOOKUP($B2022,Stats!$A$2:$AA$19,23,FALSE),""))</f>
        <v/>
      </c>
      <c r="BJ2022" s="46" t="str">
        <f>IF(ISNUMBER(VLOOKUP($B2022,Stats!$A$2:$AA$19,2,FALSE))=FALSE,"",IF(ISNUMBER(#REF!),(#REF!-VLOOKUP($B2022,Stats!$A$2:$AA$19,10,FALSE))/VLOOKUP($B2022,Stats!$A$2:$AA$19,24,FALSE),""))</f>
        <v/>
      </c>
      <c r="BK2022" s="44">
        <f t="shared" si="421"/>
        <v>-1.3624016204452207</v>
      </c>
      <c r="BL2022" s="46" t="str">
        <f>IF(ISNUMBER(VLOOKUP($B2022,Stats!$A$2:$AA$19,2,FALSE))=FALSE,"",IF(ISNUMBER(#REF!),(#REF!-VLOOKUP($B2022,Stats!$A$2:$AA$19,11,FALSE))/VLOOKUP($B2022,Stats!$A$2:$AA$19,25,FALSE),""))</f>
        <v/>
      </c>
      <c r="BM2022" s="46">
        <f>IF(ISNUMBER(VLOOKUP($B2022,Stats!$A$2:$AA$19,2,FALSE))=FALSE,"",IF(ISNUMBER(AA2022),(AA2022-VLOOKUP($B2022,Stats!$A$2:$AA$19,12,FALSE))/VLOOKUP($B2022,Stats!$A$2:$AA$19,26,FALSE),""))</f>
        <v>-0.20033786966475536</v>
      </c>
      <c r="BN2022" s="46" t="str">
        <f>IF(ISNUMBER(VLOOKUP($B2022,Stats!$A$2:$AA$19,2,FALSE))=FALSE,"",IF(ISNUMBER(#REF!),(#REF!-VLOOKUP($B2022,Stats!$A$2:$AA$19,13,FALSE))/VLOOKUP($B2022,Stats!$A$2:$AA$19,27,FALSE),""))</f>
        <v/>
      </c>
      <c r="BO2022" s="46" t="str">
        <f>IF(ISNUMBER(VLOOKUP($B2022,Stats!$A$2:$AA$19,2,FALSE))=FALSE,"",IF(ISNUMBER(#REF!),(#REF!-VLOOKUP($B2022,Stats!$A$2:$AA$19,14,FALSE))/VLOOKUP($B2022,Stats!$A$2:$AB$19,28,FALSE),""))</f>
        <v/>
      </c>
      <c r="BP2022" s="46"/>
      <c r="BQ2022" s="46">
        <f>IF(ISNUMBER(VLOOKUP($B2022,Stats!$A$2:$AA$19,2,FALSE))=FALSE,"",IF(ISNUMBER(BM2022),BM2022,(VLOOKUP($B2022,Stats!$A$2:$AT$19,46,FALSE)-VLOOKUP($B2022,Stats!$A$2:$AA$19,12,FALSE))/VLOOKUP($B2022,Stats!$A$2:$AA$19,26,FALSE)))</f>
        <v>-0.20033786966475536</v>
      </c>
      <c r="BR2022" s="51">
        <f t="shared" si="422"/>
        <v>-0.20033786966475536</v>
      </c>
      <c r="BS2022" s="32" t="str">
        <f t="shared" si="417"/>
        <v>25014_201422</v>
      </c>
      <c r="BT2022" s="53">
        <f t="shared" si="418"/>
        <v>-0.90779031520540454</v>
      </c>
    </row>
    <row r="2023" spans="1:72" x14ac:dyDescent="0.15">
      <c r="A2023" s="16">
        <v>25014</v>
      </c>
      <c r="B2023" s="17">
        <v>201423</v>
      </c>
      <c r="C2023" s="3">
        <v>0</v>
      </c>
      <c r="D2023" s="23">
        <v>-5.6617954070981247E-2</v>
      </c>
      <c r="E2023" s="18">
        <v>1.6508534590904015E-2</v>
      </c>
      <c r="F2023" s="24">
        <v>3</v>
      </c>
      <c r="G2023" s="24">
        <v>7</v>
      </c>
      <c r="H2023" s="20">
        <v>1.1824621045882999E-2</v>
      </c>
      <c r="I2023" s="20">
        <v>-1.3193408482685067E-2</v>
      </c>
      <c r="J2023" s="24">
        <v>1</v>
      </c>
      <c r="K2023" s="24">
        <v>6</v>
      </c>
      <c r="L2023" s="20">
        <v>2.2964509394572064E-2</v>
      </c>
      <c r="M2023" s="20">
        <v>-3.4517680816946728E-2</v>
      </c>
      <c r="N2023" s="19">
        <v>1.2250000000000001</v>
      </c>
      <c r="O2023" s="19">
        <v>1</v>
      </c>
      <c r="P2023" s="25">
        <v>41946</v>
      </c>
      <c r="Q2023" s="20">
        <v>-7.8448979591836832E-2</v>
      </c>
      <c r="R2023" s="25">
        <v>41956</v>
      </c>
      <c r="S2023" s="25">
        <f>IF(ISNUMBER(R2023),VLOOKUP(B2023,Index!$B$3:$AB$18,27,FALSE),"")</f>
        <v>41956</v>
      </c>
      <c r="T2023" s="25">
        <f>IF(ISNUMBER($R2023),VLOOKUP($B2023,Index!$B$21:$AB$36,27,FALSE),"")</f>
        <v>41954</v>
      </c>
      <c r="U2023" s="25">
        <f>IF(ISNUMBER($R2023),VLOOKUP($B2023,Index!$B$39:$AB$54,27,FALSE),"")</f>
        <v>41957</v>
      </c>
      <c r="W2023" s="18">
        <v>-1.6985386221294374</v>
      </c>
      <c r="X2023" s="19">
        <v>0.3</v>
      </c>
      <c r="Y2023" s="18">
        <v>0.31322742083359623</v>
      </c>
      <c r="Z2023" s="19">
        <f t="shared" si="419"/>
        <v>0</v>
      </c>
      <c r="AA2023" s="21" t="s">
        <v>25</v>
      </c>
      <c r="AB2023" s="3">
        <v>0</v>
      </c>
      <c r="AC2023" s="18">
        <v>2.8850334508653677</v>
      </c>
      <c r="AD2023" s="19">
        <v>0.09</v>
      </c>
      <c r="AE2023" s="18">
        <v>9.8111417162066797E-2</v>
      </c>
      <c r="AF2023" s="19">
        <f t="shared" si="420"/>
        <v>0</v>
      </c>
      <c r="AG2023" s="21" t="s">
        <v>25</v>
      </c>
      <c r="AH2023" s="3">
        <v>0</v>
      </c>
      <c r="AK2023" t="str">
        <f t="shared" ref="AK2023:AX2032" si="426">IF($B2023=AK$2,$AA2023,"")</f>
        <v/>
      </c>
      <c r="AL2023" t="str">
        <f t="shared" si="426"/>
        <v/>
      </c>
      <c r="AM2023" t="str">
        <f t="shared" si="426"/>
        <v/>
      </c>
      <c r="AN2023" t="str">
        <f t="shared" si="426"/>
        <v/>
      </c>
      <c r="AO2023" t="str">
        <f t="shared" si="426"/>
        <v/>
      </c>
      <c r="AP2023" t="str">
        <f t="shared" si="426"/>
        <v/>
      </c>
      <c r="AQ2023" t="str">
        <f t="shared" si="426"/>
        <v/>
      </c>
      <c r="AR2023" t="str">
        <f t="shared" si="426"/>
        <v/>
      </c>
      <c r="AS2023" t="str">
        <f t="shared" si="426"/>
        <v/>
      </c>
      <c r="AT2023" t="str">
        <f t="shared" si="426"/>
        <v/>
      </c>
      <c r="AU2023" t="str">
        <f t="shared" si="426"/>
        <v/>
      </c>
      <c r="AV2023" t="str">
        <f t="shared" si="426"/>
        <v/>
      </c>
      <c r="AW2023" t="str">
        <f t="shared" si="426"/>
        <v/>
      </c>
      <c r="AX2023" t="str">
        <f t="shared" si="426"/>
        <v/>
      </c>
      <c r="AZ2023" s="46">
        <f>IF(ISNUMBER(VLOOKUP($B2023,Stats!$A$2:$AA$19,2,FALSE))=FALSE,"",IF(ISNUMBER(W2023),(W2023-VLOOKUP($B2023,Stats!$A$2:$AA$19,2,FALSE))/VLOOKUP($B2023,Stats!$A$2:$AA$19,16,FALSE),""))</f>
        <v>-2.1857080782092302</v>
      </c>
      <c r="BA2023" s="46">
        <f>IF(ISNUMBER(VLOOKUP($B2023,Stats!$A$2:$AA$19,2,FALSE))=FALSE,"",IF(ISNUMBER(X2023),(X2023-VLOOKUP($B2023,Stats!$A$2:$AA$19,3,FALSE))/VLOOKUP($B2023,Stats!$A$2:$AA$19,17,FALSE),""))</f>
        <v>-1.2635538809376619</v>
      </c>
      <c r="BB2023" s="46"/>
      <c r="BC2023" s="46"/>
      <c r="BD2023" s="44">
        <f t="shared" si="416"/>
        <v>-1.724630979573446</v>
      </c>
      <c r="BE2023" s="46">
        <f>IF(ISNUMBER(VLOOKUP($B2023,Stats!$A$2:$AA$19,2,FALSE))=FALSE,"",IF(ISNUMBER(Y2023),(Y2023-VLOOKUP($B2023,Stats!$A$2:$AA$19,5,FALSE))/VLOOKUP($B2023,Stats!$A$2:$AA$19,19,FALSE),""))</f>
        <v>1.7082394293356615</v>
      </c>
      <c r="BF2023" s="46"/>
      <c r="BG2023" s="46"/>
      <c r="BH2023" s="46">
        <f>IF(ISNUMBER(VLOOKUP($B2023,Stats!$A$2:$AA$19,2,FALSE))=FALSE,"",IF(ISNUMBER(Z2023),(Z2023-VLOOKUP($B2023,Stats!$A$2:$AA$19,8,FALSE))/VLOOKUP($B2023,Stats!$A$2:$AA$19,22,FALSE),""))</f>
        <v>-0.83118031458533193</v>
      </c>
      <c r="BI2023" s="46" t="str">
        <f>IF(ISNUMBER(VLOOKUP($B2023,Stats!$A$2:$AA$19,2,FALSE))=FALSE,"",IF(ISNUMBER(#REF!),(#REF!-VLOOKUP($B2023,Stats!$A$2:$AA$19,9,FALSE))/VLOOKUP($B2023,Stats!$A$2:$AA$19,23,FALSE),""))</f>
        <v/>
      </c>
      <c r="BJ2023" s="46" t="str">
        <f>IF(ISNUMBER(VLOOKUP($B2023,Stats!$A$2:$AA$19,2,FALSE))=FALSE,"",IF(ISNUMBER(#REF!),(#REF!-VLOOKUP($B2023,Stats!$A$2:$AA$19,10,FALSE))/VLOOKUP($B2023,Stats!$A$2:$AA$19,24,FALSE),""))</f>
        <v/>
      </c>
      <c r="BK2023" s="44">
        <f t="shared" si="421"/>
        <v>-1.4451216949105625</v>
      </c>
      <c r="BL2023" s="46" t="str">
        <f>IF(ISNUMBER(VLOOKUP($B2023,Stats!$A$2:$AA$19,2,FALSE))=FALSE,"",IF(ISNUMBER(#REF!),(#REF!-VLOOKUP($B2023,Stats!$A$2:$AA$19,11,FALSE))/VLOOKUP($B2023,Stats!$A$2:$AA$19,25,FALSE),""))</f>
        <v/>
      </c>
      <c r="BM2023" s="46" t="str">
        <f>IF(ISNUMBER(VLOOKUP($B2023,Stats!$A$2:$AA$19,2,FALSE))=FALSE,"",IF(ISNUMBER(AA2023),(AA2023-VLOOKUP($B2023,Stats!$A$2:$AA$19,12,FALSE))/VLOOKUP($B2023,Stats!$A$2:$AA$19,26,FALSE),""))</f>
        <v/>
      </c>
      <c r="BN2023" s="46" t="str">
        <f>IF(ISNUMBER(VLOOKUP($B2023,Stats!$A$2:$AA$19,2,FALSE))=FALSE,"",IF(ISNUMBER(#REF!),(#REF!-VLOOKUP($B2023,Stats!$A$2:$AA$19,13,FALSE))/VLOOKUP($B2023,Stats!$A$2:$AA$19,27,FALSE),""))</f>
        <v/>
      </c>
      <c r="BO2023" s="46" t="str">
        <f>IF(ISNUMBER(VLOOKUP($B2023,Stats!$A$2:$AA$19,2,FALSE))=FALSE,"",IF(ISNUMBER(#REF!),(#REF!-VLOOKUP($B2023,Stats!$A$2:$AA$19,14,FALSE))/VLOOKUP($B2023,Stats!$A$2:$AB$19,28,FALSE),""))</f>
        <v/>
      </c>
      <c r="BP2023" s="46"/>
      <c r="BQ2023" s="46">
        <f>IF(ISNUMBER(VLOOKUP($B2023,Stats!$A$2:$AA$19,2,FALSE))=FALSE,"",IF(ISNUMBER(BM2023),BM2023,(VLOOKUP($B2023,Stats!$A$2:$AT$19,46,FALSE)-VLOOKUP($B2023,Stats!$A$2:$AA$19,12,FALSE))/VLOOKUP($B2023,Stats!$A$2:$AA$19,26,FALSE)))</f>
        <v>-0.71825946798524909</v>
      </c>
      <c r="BR2023" s="51">
        <f t="shared" si="422"/>
        <v>-0.71825946798524909</v>
      </c>
      <c r="BS2023" s="32" t="str">
        <f t="shared" si="417"/>
        <v>25014_201423</v>
      </c>
      <c r="BT2023" s="53">
        <f t="shared" si="418"/>
        <v>-1.3556511064580765</v>
      </c>
    </row>
    <row r="2024" spans="1:72" x14ac:dyDescent="0.15">
      <c r="A2024" s="16">
        <v>25014</v>
      </c>
      <c r="B2024" s="17">
        <v>201424</v>
      </c>
      <c r="C2024" s="3">
        <v>0</v>
      </c>
      <c r="D2024" s="23">
        <v>6.7628573957687843E-2</v>
      </c>
      <c r="E2024" s="18">
        <v>2.0432456894309534E-2</v>
      </c>
      <c r="F2024" s="24">
        <v>6</v>
      </c>
      <c r="G2024" s="24">
        <v>4</v>
      </c>
      <c r="H2024" s="20">
        <v>2.0010735627863891E-2</v>
      </c>
      <c r="I2024" s="20">
        <v>-1.3133932240640855E-2</v>
      </c>
      <c r="J2024" s="24">
        <v>3</v>
      </c>
      <c r="K2024" s="24">
        <v>1</v>
      </c>
      <c r="L2024" s="20">
        <v>3.3970460469157082E-2</v>
      </c>
      <c r="M2024" s="20">
        <v>-3.0006018399105772E-2</v>
      </c>
      <c r="N2024" s="19">
        <v>1.2177</v>
      </c>
      <c r="O2024" s="19">
        <v>1.0471235703843838</v>
      </c>
      <c r="P2024" s="25">
        <v>41970</v>
      </c>
      <c r="Q2024" s="20">
        <v>-3.0006018399105772E-2</v>
      </c>
      <c r="R2024" s="25">
        <v>41963</v>
      </c>
      <c r="S2024" s="25">
        <f>IF(ISNUMBER(R2024),VLOOKUP(B2024,Index!$B$3:$AB$18,27,FALSE),"")</f>
        <v>41963</v>
      </c>
      <c r="T2024" s="25">
        <f>IF(ISNUMBER($R2024),VLOOKUP($B2024,Index!$B$21:$AB$36,27,FALSE),"")</f>
        <v>41963</v>
      </c>
      <c r="U2024" s="25">
        <f>IF(ISNUMBER($R2024),VLOOKUP($B2024,Index!$B$39:$AB$54,27,FALSE),"")</f>
        <v>41963</v>
      </c>
      <c r="W2024" s="18">
        <v>2.0288572187306353</v>
      </c>
      <c r="X2024" s="19">
        <v>0.6</v>
      </c>
      <c r="Y2024" s="18">
        <v>0.38767861187537056</v>
      </c>
      <c r="Z2024" s="19">
        <f t="shared" si="419"/>
        <v>0</v>
      </c>
      <c r="AA2024" s="21">
        <v>2.2538336495755558</v>
      </c>
      <c r="AB2024" s="3">
        <v>0</v>
      </c>
      <c r="AC2024" s="18">
        <v>4.1162616139954089</v>
      </c>
      <c r="AD2024" s="19">
        <v>0.36</v>
      </c>
      <c r="AE2024" s="18">
        <v>0.15029470610561421</v>
      </c>
      <c r="AF2024" s="19">
        <f t="shared" si="420"/>
        <v>0</v>
      </c>
      <c r="AG2024" s="21">
        <v>5.0797661199590687</v>
      </c>
      <c r="AH2024" s="3">
        <v>0</v>
      </c>
      <c r="AK2024" t="str">
        <f t="shared" si="426"/>
        <v/>
      </c>
      <c r="AL2024" t="str">
        <f t="shared" si="426"/>
        <v/>
      </c>
      <c r="AM2024" t="str">
        <f t="shared" si="426"/>
        <v/>
      </c>
      <c r="AN2024">
        <f t="shared" si="426"/>
        <v>2.2538336495755558</v>
      </c>
      <c r="AO2024" t="str">
        <f t="shared" si="426"/>
        <v/>
      </c>
      <c r="AP2024" t="str">
        <f t="shared" si="426"/>
        <v/>
      </c>
      <c r="AQ2024" t="str">
        <f t="shared" si="426"/>
        <v/>
      </c>
      <c r="AR2024" t="str">
        <f t="shared" si="426"/>
        <v/>
      </c>
      <c r="AS2024" t="str">
        <f t="shared" si="426"/>
        <v/>
      </c>
      <c r="AT2024" t="str">
        <f t="shared" si="426"/>
        <v/>
      </c>
      <c r="AU2024" t="str">
        <f t="shared" si="426"/>
        <v/>
      </c>
      <c r="AV2024" t="str">
        <f t="shared" si="426"/>
        <v/>
      </c>
      <c r="AW2024" t="str">
        <f t="shared" si="426"/>
        <v/>
      </c>
      <c r="AX2024" t="str">
        <f t="shared" si="426"/>
        <v/>
      </c>
      <c r="AZ2024" s="46">
        <f>IF(ISNUMBER(VLOOKUP($B2024,Stats!$A$2:$AA$19,2,FALSE))=FALSE,"",IF(ISNUMBER(W2024),(W2024-VLOOKUP($B2024,Stats!$A$2:$AA$19,2,FALSE))/VLOOKUP($B2024,Stats!$A$2:$AA$19,16,FALSE),""))</f>
        <v>1.0149329474627857</v>
      </c>
      <c r="BA2024" s="46">
        <f>IF(ISNUMBER(VLOOKUP($B2024,Stats!$A$2:$AA$19,2,FALSE))=FALSE,"",IF(ISNUMBER(X2024),(X2024-VLOOKUP($B2024,Stats!$A$2:$AA$19,3,FALSE))/VLOOKUP($B2024,Stats!$A$2:$AA$19,17,FALSE),""))</f>
        <v>-0.93450941971826806</v>
      </c>
      <c r="BB2024" s="46"/>
      <c r="BC2024" s="46"/>
      <c r="BD2024" s="44">
        <f t="shared" si="416"/>
        <v>4.0211763872258832E-2</v>
      </c>
      <c r="BE2024" s="46">
        <f>IF(ISNUMBER(VLOOKUP($B2024,Stats!$A$2:$AA$19,2,FALSE))=FALSE,"",IF(ISNUMBER(Y2024),(Y2024-VLOOKUP($B2024,Stats!$A$2:$AA$19,5,FALSE))/VLOOKUP($B2024,Stats!$A$2:$AA$19,19,FALSE),""))</f>
        <v>3.05659893526482</v>
      </c>
      <c r="BF2024" s="46"/>
      <c r="BG2024" s="46"/>
      <c r="BH2024" s="46">
        <f>IF(ISNUMBER(VLOOKUP($B2024,Stats!$A$2:$AA$19,2,FALSE))=FALSE,"",IF(ISNUMBER(Z2024),(Z2024-VLOOKUP($B2024,Stats!$A$2:$AA$19,8,FALSE))/VLOOKUP($B2024,Stats!$A$2:$AA$19,22,FALSE),""))</f>
        <v>-0.83432005029645806</v>
      </c>
      <c r="BI2024" s="46" t="str">
        <f>IF(ISNUMBER(VLOOKUP($B2024,Stats!$A$2:$AA$19,2,FALSE))=FALSE,"",IF(ISNUMBER(#REF!),(#REF!-VLOOKUP($B2024,Stats!$A$2:$AA$19,9,FALSE))/VLOOKUP($B2024,Stats!$A$2:$AA$19,23,FALSE),""))</f>
        <v/>
      </c>
      <c r="BJ2024" s="46" t="str">
        <f>IF(ISNUMBER(VLOOKUP($B2024,Stats!$A$2:$AA$19,2,FALSE))=FALSE,"",IF(ISNUMBER(#REF!),(#REF!-VLOOKUP($B2024,Stats!$A$2:$AA$19,10,FALSE))/VLOOKUP($B2024,Stats!$A$2:$AA$19,24,FALSE),""))</f>
        <v/>
      </c>
      <c r="BK2024" s="44">
        <f t="shared" si="421"/>
        <v>-2.3502960150889369</v>
      </c>
      <c r="BL2024" s="46" t="str">
        <f>IF(ISNUMBER(VLOOKUP($B2024,Stats!$A$2:$AA$19,2,FALSE))=FALSE,"",IF(ISNUMBER(#REF!),(#REF!-VLOOKUP($B2024,Stats!$A$2:$AA$19,11,FALSE))/VLOOKUP($B2024,Stats!$A$2:$AA$19,25,FALSE),""))</f>
        <v/>
      </c>
      <c r="BM2024" s="46">
        <f>IF(ISNUMBER(VLOOKUP($B2024,Stats!$A$2:$AA$19,2,FALSE))=FALSE,"",IF(ISNUMBER(AA2024),(AA2024-VLOOKUP($B2024,Stats!$A$2:$AA$19,12,FALSE))/VLOOKUP($B2024,Stats!$A$2:$AA$19,26,FALSE),""))</f>
        <v>-0.59380992997995741</v>
      </c>
      <c r="BN2024" s="46" t="str">
        <f>IF(ISNUMBER(VLOOKUP($B2024,Stats!$A$2:$AA$19,2,FALSE))=FALSE,"",IF(ISNUMBER(#REF!),(#REF!-VLOOKUP($B2024,Stats!$A$2:$AA$19,13,FALSE))/VLOOKUP($B2024,Stats!$A$2:$AA$19,27,FALSE),""))</f>
        <v/>
      </c>
      <c r="BO2024" s="46" t="str">
        <f>IF(ISNUMBER(VLOOKUP($B2024,Stats!$A$2:$AA$19,2,FALSE))=FALSE,"",IF(ISNUMBER(#REF!),(#REF!-VLOOKUP($B2024,Stats!$A$2:$AA$19,14,FALSE))/VLOOKUP($B2024,Stats!$A$2:$AB$19,28,FALSE),""))</f>
        <v/>
      </c>
      <c r="BP2024" s="46"/>
      <c r="BQ2024" s="46">
        <f>IF(ISNUMBER(VLOOKUP($B2024,Stats!$A$2:$AA$19,2,FALSE))=FALSE,"",IF(ISNUMBER(BM2024),BM2024,(VLOOKUP($B2024,Stats!$A$2:$AT$19,46,FALSE)-VLOOKUP($B2024,Stats!$A$2:$AA$19,12,FALSE))/VLOOKUP($B2024,Stats!$A$2:$AA$19,26,FALSE)))</f>
        <v>-0.59380992997995741</v>
      </c>
      <c r="BR2024" s="51">
        <f t="shared" si="422"/>
        <v>-0.59380992997995741</v>
      </c>
      <c r="BS2024" s="32" t="str">
        <f t="shared" si="417"/>
        <v>25014_201424</v>
      </c>
      <c r="BT2024" s="53">
        <f t="shared" si="418"/>
        <v>-1.5208972422749019</v>
      </c>
    </row>
    <row r="2025" spans="1:72" x14ac:dyDescent="0.15">
      <c r="A2025" s="16">
        <v>25014</v>
      </c>
      <c r="B2025" s="17">
        <v>201425</v>
      </c>
      <c r="C2025" s="3">
        <v>0</v>
      </c>
      <c r="D2025" s="23">
        <v>4.5352789984246744E-2</v>
      </c>
      <c r="E2025" s="18">
        <v>3.6770362337353722E-2</v>
      </c>
      <c r="F2025" s="24">
        <v>6</v>
      </c>
      <c r="G2025" s="24">
        <v>4</v>
      </c>
      <c r="H2025" s="20">
        <v>2.6584573745996026E-2</v>
      </c>
      <c r="I2025" s="20">
        <v>-2.7206447100891651E-2</v>
      </c>
      <c r="J2025" s="24">
        <v>3</v>
      </c>
      <c r="K2025" s="24">
        <v>2</v>
      </c>
      <c r="L2025" s="20">
        <v>5.2476873865306528E-2</v>
      </c>
      <c r="M2025" s="20">
        <v>-8.0378438543488584E-2</v>
      </c>
      <c r="N2025" s="19">
        <v>1.2645999999999999</v>
      </c>
      <c r="O2025" s="19">
        <v>1.0696100820434746</v>
      </c>
      <c r="P2025" s="25">
        <v>41978</v>
      </c>
      <c r="Q2025" s="20">
        <v>-8.53234224260635E-2</v>
      </c>
      <c r="R2025" s="25">
        <v>41982</v>
      </c>
      <c r="S2025" s="25">
        <f>IF(ISNUMBER(R2025),VLOOKUP(B2025,Index!$B$3:$AB$18,27,FALSE),"")</f>
        <v>41982</v>
      </c>
      <c r="T2025" s="25">
        <f>IF(ISNUMBER($R2025),VLOOKUP($B2025,Index!$B$21:$AB$36,27,FALSE),"")</f>
        <v>41982</v>
      </c>
      <c r="U2025" s="25">
        <f>IF(ISNUMBER($R2025),VLOOKUP($B2025,Index!$B$39:$AB$54,27,FALSE),"")</f>
        <v>41982</v>
      </c>
      <c r="W2025" s="18">
        <v>1.3605836995274023</v>
      </c>
      <c r="X2025" s="19">
        <v>0.6</v>
      </c>
      <c r="Y2025" s="18">
        <v>0.6976685722542626</v>
      </c>
      <c r="Z2025" s="19">
        <f t="shared" si="419"/>
        <v>0</v>
      </c>
      <c r="AA2025" s="21">
        <v>0.53153974248450864</v>
      </c>
      <c r="AB2025" s="3">
        <v>0</v>
      </c>
      <c r="AC2025" s="18">
        <v>1.8511880034196726</v>
      </c>
      <c r="AD2025" s="19">
        <v>0.36</v>
      </c>
      <c r="AE2025" s="18">
        <v>0.48674143671130121</v>
      </c>
      <c r="AF2025" s="19">
        <f t="shared" si="420"/>
        <v>0</v>
      </c>
      <c r="AG2025" s="21">
        <v>0.28253449784049778</v>
      </c>
      <c r="AH2025" s="3">
        <v>0</v>
      </c>
      <c r="AK2025" t="str">
        <f t="shared" si="426"/>
        <v/>
      </c>
      <c r="AL2025" t="str">
        <f t="shared" si="426"/>
        <v/>
      </c>
      <c r="AM2025" t="str">
        <f t="shared" si="426"/>
        <v/>
      </c>
      <c r="AN2025" t="str">
        <f t="shared" si="426"/>
        <v/>
      </c>
      <c r="AO2025">
        <f t="shared" si="426"/>
        <v>0.53153974248450864</v>
      </c>
      <c r="AP2025" t="str">
        <f t="shared" si="426"/>
        <v/>
      </c>
      <c r="AQ2025" t="str">
        <f t="shared" si="426"/>
        <v/>
      </c>
      <c r="AR2025" t="str">
        <f t="shared" si="426"/>
        <v/>
      </c>
      <c r="AS2025" t="str">
        <f t="shared" si="426"/>
        <v/>
      </c>
      <c r="AT2025" t="str">
        <f t="shared" si="426"/>
        <v/>
      </c>
      <c r="AU2025" t="str">
        <f t="shared" si="426"/>
        <v/>
      </c>
      <c r="AV2025" t="str">
        <f t="shared" si="426"/>
        <v/>
      </c>
      <c r="AW2025" t="str">
        <f t="shared" si="426"/>
        <v/>
      </c>
      <c r="AX2025" t="str">
        <f t="shared" si="426"/>
        <v/>
      </c>
      <c r="AZ2025" s="46">
        <f>IF(ISNUMBER(VLOOKUP($B2025,Stats!$A$2:$AA$19,2,FALSE))=FALSE,"",IF(ISNUMBER(W2025),(W2025-VLOOKUP($B2025,Stats!$A$2:$AA$19,2,FALSE))/VLOOKUP($B2025,Stats!$A$2:$AA$19,16,FALSE),""))</f>
        <v>0.29398291327245474</v>
      </c>
      <c r="BA2025" s="46">
        <f>IF(ISNUMBER(VLOOKUP($B2025,Stats!$A$2:$AA$19,2,FALSE))=FALSE,"",IF(ISNUMBER(X2025),(X2025-VLOOKUP($B2025,Stats!$A$2:$AA$19,3,FALSE))/VLOOKUP($B2025,Stats!$A$2:$AA$19,17,FALSE),""))</f>
        <v>-0.12237675597646717</v>
      </c>
      <c r="BB2025" s="46"/>
      <c r="BC2025" s="46"/>
      <c r="BD2025" s="44">
        <f t="shared" si="416"/>
        <v>8.5803078647993775E-2</v>
      </c>
      <c r="BE2025" s="46">
        <f>IF(ISNUMBER(VLOOKUP($B2025,Stats!$A$2:$AA$19,2,FALSE))=FALSE,"",IF(ISNUMBER(Y2025),(Y2025-VLOOKUP($B2025,Stats!$A$2:$AA$19,5,FALSE))/VLOOKUP($B2025,Stats!$A$2:$AA$19,19,FALSE),""))</f>
        <v>1.7833564671848305</v>
      </c>
      <c r="BF2025" s="46"/>
      <c r="BG2025" s="46"/>
      <c r="BH2025" s="46">
        <f>IF(ISNUMBER(VLOOKUP($B2025,Stats!$A$2:$AA$19,2,FALSE))=FALSE,"",IF(ISNUMBER(Z2025),(Z2025-VLOOKUP($B2025,Stats!$A$2:$AA$19,8,FALSE))/VLOOKUP($B2025,Stats!$A$2:$AA$19,22,FALSE),""))</f>
        <v>-0.38938659637819406</v>
      </c>
      <c r="BI2025" s="46" t="str">
        <f>IF(ISNUMBER(VLOOKUP($B2025,Stats!$A$2:$AA$19,2,FALSE))=FALSE,"",IF(ISNUMBER(#REF!),(#REF!-VLOOKUP($B2025,Stats!$A$2:$AA$19,9,FALSE))/VLOOKUP($B2025,Stats!$A$2:$AA$19,23,FALSE),""))</f>
        <v/>
      </c>
      <c r="BJ2025" s="46" t="str">
        <f>IF(ISNUMBER(VLOOKUP($B2025,Stats!$A$2:$AA$19,2,FALSE))=FALSE,"",IF(ISNUMBER(#REF!),(#REF!-VLOOKUP($B2025,Stats!$A$2:$AA$19,10,FALSE))/VLOOKUP($B2025,Stats!$A$2:$AA$19,24,FALSE),""))</f>
        <v/>
      </c>
      <c r="BK2025" s="44">
        <f t="shared" si="421"/>
        <v>-1.3651655059428396</v>
      </c>
      <c r="BL2025" s="46" t="str">
        <f>IF(ISNUMBER(VLOOKUP($B2025,Stats!$A$2:$AA$19,2,FALSE))=FALSE,"",IF(ISNUMBER(#REF!),(#REF!-VLOOKUP($B2025,Stats!$A$2:$AA$19,11,FALSE))/VLOOKUP($B2025,Stats!$A$2:$AA$19,25,FALSE),""))</f>
        <v/>
      </c>
      <c r="BM2025" s="46">
        <f>IF(ISNUMBER(VLOOKUP($B2025,Stats!$A$2:$AA$19,2,FALSE))=FALSE,"",IF(ISNUMBER(AA2025),(AA2025-VLOOKUP($B2025,Stats!$A$2:$AA$19,12,FALSE))/VLOOKUP($B2025,Stats!$A$2:$AA$19,26,FALSE),""))</f>
        <v>-0.61070715571662981</v>
      </c>
      <c r="BN2025" s="46" t="str">
        <f>IF(ISNUMBER(VLOOKUP($B2025,Stats!$A$2:$AA$19,2,FALSE))=FALSE,"",IF(ISNUMBER(#REF!),(#REF!-VLOOKUP($B2025,Stats!$A$2:$AA$19,13,FALSE))/VLOOKUP($B2025,Stats!$A$2:$AA$19,27,FALSE),""))</f>
        <v/>
      </c>
      <c r="BO2025" s="46" t="str">
        <f>IF(ISNUMBER(VLOOKUP($B2025,Stats!$A$2:$AA$19,2,FALSE))=FALSE,"",IF(ISNUMBER(#REF!),(#REF!-VLOOKUP($B2025,Stats!$A$2:$AA$19,14,FALSE))/VLOOKUP($B2025,Stats!$A$2:$AB$19,28,FALSE),""))</f>
        <v/>
      </c>
      <c r="BP2025" s="46"/>
      <c r="BQ2025" s="46">
        <f>IF(ISNUMBER(VLOOKUP($B2025,Stats!$A$2:$AA$19,2,FALSE))=FALSE,"",IF(ISNUMBER(BM2025),BM2025,(VLOOKUP($B2025,Stats!$A$2:$AT$19,46,FALSE)-VLOOKUP($B2025,Stats!$A$2:$AA$19,12,FALSE))/VLOOKUP($B2025,Stats!$A$2:$AA$19,26,FALSE)))</f>
        <v>-0.61070715571662981</v>
      </c>
      <c r="BR2025" s="51">
        <f t="shared" si="422"/>
        <v>-0.61070715571662981</v>
      </c>
      <c r="BS2025" s="32" t="str">
        <f t="shared" si="417"/>
        <v>25014_201425</v>
      </c>
      <c r="BT2025" s="53">
        <f t="shared" si="418"/>
        <v>-0.92408011897943099</v>
      </c>
    </row>
    <row r="2026" spans="1:72" x14ac:dyDescent="0.15">
      <c r="A2026" s="16">
        <v>25014</v>
      </c>
      <c r="B2026" s="17">
        <v>201426</v>
      </c>
      <c r="C2026" s="3">
        <v>0</v>
      </c>
      <c r="D2026" s="23">
        <v>-8.1376903553299518E-2</v>
      </c>
      <c r="E2026" s="18">
        <v>3.2393937842415697E-2</v>
      </c>
      <c r="F2026" s="24">
        <v>4</v>
      </c>
      <c r="G2026" s="24">
        <v>6</v>
      </c>
      <c r="H2026" s="20">
        <v>1.975714353416369E-2</v>
      </c>
      <c r="I2026" s="20">
        <v>-2.6457034805922468E-2</v>
      </c>
      <c r="J2026" s="24">
        <v>3</v>
      </c>
      <c r="K2026" s="24">
        <v>6</v>
      </c>
      <c r="L2026" s="20">
        <v>4.8528605373789002E-2</v>
      </c>
      <c r="M2026" s="20">
        <v>-7.6365152146727677E-2</v>
      </c>
      <c r="N2026" s="19">
        <v>1.2873000000000001</v>
      </c>
      <c r="O2026" s="19">
        <v>1</v>
      </c>
      <c r="P2026" s="25">
        <v>41988</v>
      </c>
      <c r="Q2026" s="20">
        <v>-0.15000388409850074</v>
      </c>
      <c r="R2026" s="25">
        <v>41996</v>
      </c>
      <c r="S2026" s="25">
        <f>IF(ISNUMBER(R2026),VLOOKUP(B2026,Index!$B$3:$AB$18,27,FALSE),"")</f>
        <v>41997</v>
      </c>
      <c r="T2026" s="25">
        <f>IF(ISNUMBER($R2026),VLOOKUP($B2026,Index!$B$21:$AB$36,27,FALSE),"")</f>
        <v>41996</v>
      </c>
      <c r="U2026" s="25">
        <f>IF(ISNUMBER($R2026),VLOOKUP($B2026,Index!$B$39:$AB$54,27,FALSE),"")</f>
        <v>41996</v>
      </c>
      <c r="W2026" s="18">
        <v>-2.4413071065989858</v>
      </c>
      <c r="X2026" s="19">
        <v>0.4</v>
      </c>
      <c r="Y2026" s="18">
        <v>0.61463175578372542</v>
      </c>
      <c r="Z2026" s="19">
        <f t="shared" si="419"/>
        <v>1</v>
      </c>
      <c r="AA2026" s="21" t="s">
        <v>25</v>
      </c>
      <c r="AB2026" s="3">
        <v>0</v>
      </c>
      <c r="AC2026" s="18">
        <v>5.9599803887307115</v>
      </c>
      <c r="AD2026" s="19">
        <v>0.16000000000000003</v>
      </c>
      <c r="AE2026" s="18">
        <v>0.3777721952177851</v>
      </c>
      <c r="AF2026" s="19">
        <f t="shared" si="420"/>
        <v>1</v>
      </c>
      <c r="AG2026" s="21" t="s">
        <v>25</v>
      </c>
      <c r="AH2026" s="3">
        <v>0</v>
      </c>
      <c r="AK2026" t="str">
        <f t="shared" si="426"/>
        <v/>
      </c>
      <c r="AL2026" t="str">
        <f t="shared" si="426"/>
        <v/>
      </c>
      <c r="AM2026" t="str">
        <f t="shared" si="426"/>
        <v/>
      </c>
      <c r="AN2026" t="str">
        <f t="shared" si="426"/>
        <v/>
      </c>
      <c r="AO2026" t="str">
        <f t="shared" si="426"/>
        <v/>
      </c>
      <c r="AP2026" t="str">
        <f t="shared" si="426"/>
        <v/>
      </c>
      <c r="AQ2026" t="str">
        <f t="shared" si="426"/>
        <v/>
      </c>
      <c r="AR2026" t="str">
        <f t="shared" si="426"/>
        <v/>
      </c>
      <c r="AS2026" t="str">
        <f t="shared" si="426"/>
        <v/>
      </c>
      <c r="AT2026" t="str">
        <f t="shared" si="426"/>
        <v/>
      </c>
      <c r="AU2026" t="str">
        <f t="shared" si="426"/>
        <v/>
      </c>
      <c r="AV2026" t="str">
        <f t="shared" si="426"/>
        <v/>
      </c>
      <c r="AW2026" t="str">
        <f t="shared" si="426"/>
        <v/>
      </c>
      <c r="AX2026" t="str">
        <f t="shared" si="426"/>
        <v/>
      </c>
      <c r="AZ2026" s="46">
        <f>IF(ISNUMBER(VLOOKUP($B2026,Stats!$A$2:$AA$19,2,FALSE))=FALSE,"",IF(ISNUMBER(W2026),(W2026-VLOOKUP($B2026,Stats!$A$2:$AA$19,2,FALSE))/VLOOKUP($B2026,Stats!$A$2:$AA$19,16,FALSE),""))</f>
        <v>-1.8286345934871178</v>
      </c>
      <c r="BA2026" s="46">
        <f>IF(ISNUMBER(VLOOKUP($B2026,Stats!$A$2:$AA$19,2,FALSE))=FALSE,"",IF(ISNUMBER(X2026),(X2026-VLOOKUP($B2026,Stats!$A$2:$AA$19,3,FALSE))/VLOOKUP($B2026,Stats!$A$2:$AA$19,17,FALSE),""))</f>
        <v>-1.3109785511177963</v>
      </c>
      <c r="BB2026" s="46"/>
      <c r="BC2026" s="46"/>
      <c r="BD2026" s="44">
        <f t="shared" si="416"/>
        <v>-1.569806572302457</v>
      </c>
      <c r="BE2026" s="46">
        <f>IF(ISNUMBER(VLOOKUP($B2026,Stats!$A$2:$AA$19,2,FALSE))=FALSE,"",IF(ISNUMBER(Y2026),(Y2026-VLOOKUP($B2026,Stats!$A$2:$AA$19,5,FALSE))/VLOOKUP($B2026,Stats!$A$2:$AA$19,19,FALSE),""))</f>
        <v>2.2968769842528807</v>
      </c>
      <c r="BF2026" s="46"/>
      <c r="BG2026" s="46"/>
      <c r="BH2026" s="46">
        <f>IF(ISNUMBER(VLOOKUP($B2026,Stats!$A$2:$AA$19,2,FALSE))=FALSE,"",IF(ISNUMBER(Z2026),(Z2026-VLOOKUP($B2026,Stats!$A$2:$AA$19,8,FALSE))/VLOOKUP($B2026,Stats!$A$2:$AA$19,22,FALSE),""))</f>
        <v>-0.10266627503097653</v>
      </c>
      <c r="BI2026" s="46" t="str">
        <f>IF(ISNUMBER(VLOOKUP($B2026,Stats!$A$2:$AA$19,2,FALSE))=FALSE,"",IF(ISNUMBER(#REF!),(#REF!-VLOOKUP($B2026,Stats!$A$2:$AA$19,9,FALSE))/VLOOKUP($B2026,Stats!$A$2:$AA$19,23,FALSE),""))</f>
        <v/>
      </c>
      <c r="BJ2026" s="46" t="str">
        <f>IF(ISNUMBER(VLOOKUP($B2026,Stats!$A$2:$AA$19,2,FALSE))=FALSE,"",IF(ISNUMBER(#REF!),(#REF!-VLOOKUP($B2026,Stats!$A$2:$AA$19,10,FALSE))/VLOOKUP($B2026,Stats!$A$2:$AA$19,24,FALSE),""))</f>
        <v/>
      </c>
      <c r="BK2026" s="44">
        <f t="shared" si="421"/>
        <v>-1.6386137714863094</v>
      </c>
      <c r="BL2026" s="46" t="str">
        <f>IF(ISNUMBER(VLOOKUP($B2026,Stats!$A$2:$AA$19,2,FALSE))=FALSE,"",IF(ISNUMBER(#REF!),(#REF!-VLOOKUP($B2026,Stats!$A$2:$AA$19,11,FALSE))/VLOOKUP($B2026,Stats!$A$2:$AA$19,25,FALSE),""))</f>
        <v/>
      </c>
      <c r="BM2026" s="46" t="str">
        <f>IF(ISNUMBER(VLOOKUP($B2026,Stats!$A$2:$AA$19,2,FALSE))=FALSE,"",IF(ISNUMBER(AA2026),(AA2026-VLOOKUP($B2026,Stats!$A$2:$AA$19,12,FALSE))/VLOOKUP($B2026,Stats!$A$2:$AA$19,26,FALSE),""))</f>
        <v/>
      </c>
      <c r="BN2026" s="46" t="str">
        <f>IF(ISNUMBER(VLOOKUP($B2026,Stats!$A$2:$AA$19,2,FALSE))=FALSE,"",IF(ISNUMBER(#REF!),(#REF!-VLOOKUP($B2026,Stats!$A$2:$AA$19,13,FALSE))/VLOOKUP($B2026,Stats!$A$2:$AA$19,27,FALSE),""))</f>
        <v/>
      </c>
      <c r="BO2026" s="46" t="str">
        <f>IF(ISNUMBER(VLOOKUP($B2026,Stats!$A$2:$AA$19,2,FALSE))=FALSE,"",IF(ISNUMBER(#REF!),(#REF!-VLOOKUP($B2026,Stats!$A$2:$AA$19,14,FALSE))/VLOOKUP($B2026,Stats!$A$2:$AB$19,28,FALSE),""))</f>
        <v/>
      </c>
      <c r="BP2026" s="46"/>
      <c r="BQ2026" s="46">
        <f>IF(ISNUMBER(VLOOKUP($B2026,Stats!$A$2:$AA$19,2,FALSE))=FALSE,"",IF(ISNUMBER(BM2026),BM2026,(VLOOKUP($B2026,Stats!$A$2:$AT$19,46,FALSE)-VLOOKUP($B2026,Stats!$A$2:$AA$19,12,FALSE))/VLOOKUP($B2026,Stats!$A$2:$AA$19,26,FALSE)))</f>
        <v>-0.61108963630174951</v>
      </c>
      <c r="BR2026" s="51">
        <f t="shared" si="422"/>
        <v>-0.61108963630174951</v>
      </c>
      <c r="BS2026" s="32" t="str">
        <f t="shared" si="417"/>
        <v>25014_201426</v>
      </c>
      <c r="BT2026" s="53">
        <f t="shared" si="418"/>
        <v>-1.4193475046126269</v>
      </c>
    </row>
    <row r="2027" spans="1:72" x14ac:dyDescent="0.15">
      <c r="A2027" s="16">
        <v>25014</v>
      </c>
      <c r="B2027" s="17">
        <v>201427</v>
      </c>
      <c r="C2027" s="3">
        <v>0</v>
      </c>
      <c r="D2027" s="23">
        <v>-5.3013296494560436E-2</v>
      </c>
      <c r="E2027" s="18">
        <v>2.6796073663119924E-2</v>
      </c>
      <c r="F2027" s="24">
        <v>1</v>
      </c>
      <c r="G2027" s="24">
        <v>2</v>
      </c>
      <c r="H2027" s="20">
        <v>1.3022998060404634E-2</v>
      </c>
      <c r="I2027" s="20">
        <v>-3.3138912490995875E-2</v>
      </c>
      <c r="J2027" s="24">
        <v>1</v>
      </c>
      <c r="K2027" s="24">
        <v>2</v>
      </c>
      <c r="L2027" s="20">
        <v>1.3022998060404634E-2</v>
      </c>
      <c r="M2027" s="20">
        <v>-3.5917803488171196E-2</v>
      </c>
      <c r="N2027" s="19">
        <v>1.1166</v>
      </c>
      <c r="O2027" s="19">
        <v>1</v>
      </c>
      <c r="P2027" s="25">
        <v>42002</v>
      </c>
      <c r="Q2027" s="20">
        <v>-3.0360021493820555E-2</v>
      </c>
      <c r="R2027" s="25">
        <v>42003</v>
      </c>
      <c r="S2027" s="25">
        <f>IF(ISNUMBER(R2027),VLOOKUP(B2027,Index!$B$3:$AB$18,27,FALSE),"")</f>
        <v>42002</v>
      </c>
      <c r="T2027" s="25">
        <f>IF(ISNUMBER($R2027),VLOOKUP($B2027,Index!$B$21:$AB$36,27,FALSE),"")</f>
        <v>42003</v>
      </c>
      <c r="U2027" s="25">
        <f>IF(ISNUMBER($R2027),VLOOKUP($B2027,Index!$B$39:$AB$54,27,FALSE),"")</f>
        <v>42003</v>
      </c>
      <c r="W2027" s="18">
        <v>-6.3615955793472523</v>
      </c>
      <c r="X2027" s="19">
        <v>0.33333333333333331</v>
      </c>
      <c r="Y2027" s="18">
        <v>0.50841975075066248</v>
      </c>
      <c r="Z2027" s="19">
        <f t="shared" si="419"/>
        <v>1</v>
      </c>
      <c r="AA2027" s="21" t="s">
        <v>25</v>
      </c>
      <c r="AB2027" s="3">
        <v>0</v>
      </c>
      <c r="AC2027" s="18">
        <v>40.469898315170504</v>
      </c>
      <c r="AD2027" s="19">
        <v>0.1111111111111111</v>
      </c>
      <c r="AE2027" s="18">
        <v>0.25849064295336577</v>
      </c>
      <c r="AF2027" s="19">
        <f t="shared" si="420"/>
        <v>1</v>
      </c>
      <c r="AG2027" s="21" t="s">
        <v>25</v>
      </c>
      <c r="AH2027" s="3">
        <v>0</v>
      </c>
      <c r="AK2027" t="str">
        <f t="shared" si="426"/>
        <v/>
      </c>
      <c r="AL2027" t="str">
        <f t="shared" si="426"/>
        <v/>
      </c>
      <c r="AM2027" t="str">
        <f t="shared" si="426"/>
        <v/>
      </c>
      <c r="AN2027" t="str">
        <f t="shared" si="426"/>
        <v/>
      </c>
      <c r="AO2027" t="str">
        <f t="shared" si="426"/>
        <v/>
      </c>
      <c r="AP2027" t="str">
        <f t="shared" si="426"/>
        <v/>
      </c>
      <c r="AQ2027" t="str">
        <f t="shared" si="426"/>
        <v/>
      </c>
      <c r="AR2027" t="str">
        <f t="shared" si="426"/>
        <v/>
      </c>
      <c r="AS2027" t="str">
        <f t="shared" si="426"/>
        <v/>
      </c>
      <c r="AT2027" t="str">
        <f t="shared" si="426"/>
        <v/>
      </c>
      <c r="AU2027" t="str">
        <f t="shared" si="426"/>
        <v/>
      </c>
      <c r="AV2027" t="str">
        <f t="shared" si="426"/>
        <v/>
      </c>
      <c r="AW2027" t="str">
        <f t="shared" si="426"/>
        <v/>
      </c>
      <c r="AX2027" t="str">
        <f t="shared" si="426"/>
        <v/>
      </c>
      <c r="AZ2027" s="46">
        <f>IF(ISNUMBER(VLOOKUP($B2027,Stats!$A$2:$AA$19,2,FALSE))=FALSE,"",IF(ISNUMBER(W2027),(W2027-VLOOKUP($B2027,Stats!$A$2:$AA$19,2,FALSE))/VLOOKUP($B2027,Stats!$A$2:$AA$19,16,FALSE),""))</f>
        <v>-3.0661546532016608</v>
      </c>
      <c r="BA2027" s="46">
        <f>IF(ISNUMBER(VLOOKUP($B2027,Stats!$A$2:$AA$19,2,FALSE))=FALSE,"",IF(ISNUMBER(X2027),(X2027-VLOOKUP($B2027,Stats!$A$2:$AA$19,3,FALSE))/VLOOKUP($B2027,Stats!$A$2:$AA$19,17,FALSE),""))</f>
        <v>-1.0507044611669172</v>
      </c>
      <c r="BB2027" s="46"/>
      <c r="BC2027" s="46"/>
      <c r="BD2027" s="44">
        <f t="shared" si="416"/>
        <v>-2.0253522305834588</v>
      </c>
      <c r="BE2027" s="46">
        <f>IF(ISNUMBER(VLOOKUP($B2027,Stats!$A$2:$AA$19,2,FALSE))=FALSE,"",IF(ISNUMBER(Y2027),(Y2027-VLOOKUP($B2027,Stats!$A$2:$AA$19,5,FALSE))/VLOOKUP($B2027,Stats!$A$2:$AA$19,19,FALSE),""))</f>
        <v>2.3741434654445834</v>
      </c>
      <c r="BF2027" s="46"/>
      <c r="BG2027" s="46"/>
      <c r="BH2027" s="46">
        <f>IF(ISNUMBER(VLOOKUP($B2027,Stats!$A$2:$AA$19,2,FALSE))=FALSE,"",IF(ISNUMBER(Z2027),(Z2027-VLOOKUP($B2027,Stats!$A$2:$AA$19,8,FALSE))/VLOOKUP($B2027,Stats!$A$2:$AA$19,22,FALSE),""))</f>
        <v>0.41115882059143566</v>
      </c>
      <c r="BI2027" s="46" t="str">
        <f>IF(ISNUMBER(VLOOKUP($B2027,Stats!$A$2:$AA$19,2,FALSE))=FALSE,"",IF(ISNUMBER(#REF!),(#REF!-VLOOKUP($B2027,Stats!$A$2:$AA$19,9,FALSE))/VLOOKUP($B2027,Stats!$A$2:$AA$19,23,FALSE),""))</f>
        <v/>
      </c>
      <c r="BJ2027" s="46" t="str">
        <f>IF(ISNUMBER(VLOOKUP($B2027,Stats!$A$2:$AA$19,2,FALSE))=FALSE,"",IF(ISNUMBER(#REF!),(#REF!-VLOOKUP($B2027,Stats!$A$2:$AA$19,10,FALSE))/VLOOKUP($B2027,Stats!$A$2:$AA$19,24,FALSE),""))</f>
        <v/>
      </c>
      <c r="BK2027" s="44">
        <f t="shared" si="421"/>
        <v>-1.5385527796337775</v>
      </c>
      <c r="BL2027" s="46" t="str">
        <f>IF(ISNUMBER(VLOOKUP($B2027,Stats!$A$2:$AA$19,2,FALSE))=FALSE,"",IF(ISNUMBER(#REF!),(#REF!-VLOOKUP($B2027,Stats!$A$2:$AA$19,11,FALSE))/VLOOKUP($B2027,Stats!$A$2:$AA$19,25,FALSE),""))</f>
        <v/>
      </c>
      <c r="BM2027" s="46" t="str">
        <f>IF(ISNUMBER(VLOOKUP($B2027,Stats!$A$2:$AA$19,2,FALSE))=FALSE,"",IF(ISNUMBER(AA2027),(AA2027-VLOOKUP($B2027,Stats!$A$2:$AA$19,12,FALSE))/VLOOKUP($B2027,Stats!$A$2:$AA$19,26,FALSE),""))</f>
        <v/>
      </c>
      <c r="BN2027" s="46" t="str">
        <f>IF(ISNUMBER(VLOOKUP($B2027,Stats!$A$2:$AA$19,2,FALSE))=FALSE,"",IF(ISNUMBER(#REF!),(#REF!-VLOOKUP($B2027,Stats!$A$2:$AA$19,13,FALSE))/VLOOKUP($B2027,Stats!$A$2:$AA$19,27,FALSE),""))</f>
        <v/>
      </c>
      <c r="BO2027" s="46" t="str">
        <f>IF(ISNUMBER(VLOOKUP($B2027,Stats!$A$2:$AA$19,2,FALSE))=FALSE,"",IF(ISNUMBER(#REF!),(#REF!-VLOOKUP($B2027,Stats!$A$2:$AA$19,14,FALSE))/VLOOKUP($B2027,Stats!$A$2:$AB$19,28,FALSE),""))</f>
        <v/>
      </c>
      <c r="BP2027" s="46"/>
      <c r="BQ2027" s="46">
        <f>IF(ISNUMBER(VLOOKUP($B2027,Stats!$A$2:$AA$19,2,FALSE))=FALSE,"",IF(ISNUMBER(BM2027),BM2027,(VLOOKUP($B2027,Stats!$A$2:$AT$19,46,FALSE)-VLOOKUP($B2027,Stats!$A$2:$AA$19,12,FALSE))/VLOOKUP($B2027,Stats!$A$2:$AA$19,26,FALSE)))</f>
        <v>-0.46642635650749076</v>
      </c>
      <c r="BR2027" s="51">
        <f t="shared" si="422"/>
        <v>-0.46642635650749076</v>
      </c>
      <c r="BS2027" s="32" t="str">
        <f t="shared" si="417"/>
        <v>25014_201427</v>
      </c>
      <c r="BT2027" s="53">
        <f t="shared" si="418"/>
        <v>-1.4214873851984564</v>
      </c>
    </row>
    <row r="2028" spans="1:72" x14ac:dyDescent="0.15">
      <c r="A2028" s="16">
        <v>25014</v>
      </c>
      <c r="B2028" s="17">
        <v>201501</v>
      </c>
      <c r="C2028" s="3">
        <v>0</v>
      </c>
      <c r="D2028" s="23">
        <v>5.4704595185994798E-3</v>
      </c>
      <c r="E2028" s="18">
        <v>2.4531476792101624E-2</v>
      </c>
      <c r="F2028" s="24">
        <v>1</v>
      </c>
      <c r="G2028" s="24">
        <v>4</v>
      </c>
      <c r="H2028" s="20">
        <v>4.492420762517213E-2</v>
      </c>
      <c r="I2028" s="20">
        <v>-9.5720999124619122E-3</v>
      </c>
      <c r="J2028" s="24">
        <v>1</v>
      </c>
      <c r="K2028" s="24">
        <v>3</v>
      </c>
      <c r="L2028" s="20">
        <v>4.492420762517213E-2</v>
      </c>
      <c r="M2028" s="20">
        <v>-1.4124798855712495E-2</v>
      </c>
      <c r="N2028" s="19">
        <v>1.1374</v>
      </c>
      <c r="O2028" s="19">
        <v>1.0449242076251721</v>
      </c>
      <c r="P2028" s="25">
        <v>42010</v>
      </c>
      <c r="Q2028" s="20">
        <v>-3.0420256725866013E-2</v>
      </c>
      <c r="R2028" s="25">
        <v>42013</v>
      </c>
      <c r="S2028" s="25">
        <f>IF(ISNUMBER(R2028),VLOOKUP(B2028,Index!$B$3:$AB$18,27,FALSE),"")</f>
        <v>42013</v>
      </c>
      <c r="T2028" s="25">
        <f>IF(ISNUMBER($R2028),VLOOKUP($B2028,Index!$B$21:$AB$36,27,FALSE),"")</f>
        <v>42013</v>
      </c>
      <c r="U2028" s="25">
        <f>IF(ISNUMBER($R2028),VLOOKUP($B2028,Index!$B$39:$AB$54,27,FALSE),"")</f>
        <v>42011</v>
      </c>
      <c r="W2028" s="18">
        <v>0.39387308533916254</v>
      </c>
      <c r="X2028" s="19">
        <v>0.2</v>
      </c>
      <c r="Y2028" s="18">
        <v>0.46545204618361213</v>
      </c>
      <c r="Z2028" s="19">
        <f t="shared" si="419"/>
        <v>0</v>
      </c>
      <c r="AA2028" s="21">
        <v>0.17982949874147536</v>
      </c>
      <c r="AB2028" s="3">
        <v>0</v>
      </c>
      <c r="AC2028" s="18">
        <v>0.15513600735459121</v>
      </c>
      <c r="AD2028" s="19">
        <v>4.0000000000000008E-2</v>
      </c>
      <c r="AE2028" s="18">
        <v>0.21664560729651139</v>
      </c>
      <c r="AF2028" s="19">
        <f t="shared" si="420"/>
        <v>0</v>
      </c>
      <c r="AG2028" s="21">
        <v>3.2338648617610287E-2</v>
      </c>
      <c r="AH2028" s="3">
        <v>0</v>
      </c>
      <c r="AK2028" t="str">
        <f t="shared" si="426"/>
        <v/>
      </c>
      <c r="AL2028" t="str">
        <f t="shared" si="426"/>
        <v/>
      </c>
      <c r="AM2028" t="str">
        <f t="shared" si="426"/>
        <v/>
      </c>
      <c r="AN2028" t="str">
        <f t="shared" si="426"/>
        <v/>
      </c>
      <c r="AO2028" t="str">
        <f t="shared" si="426"/>
        <v/>
      </c>
      <c r="AP2028" t="str">
        <f t="shared" si="426"/>
        <v/>
      </c>
      <c r="AQ2028" t="str">
        <f t="shared" si="426"/>
        <v/>
      </c>
      <c r="AR2028">
        <f t="shared" si="426"/>
        <v>0.17982949874147536</v>
      </c>
      <c r="AS2028" t="str">
        <f t="shared" si="426"/>
        <v/>
      </c>
      <c r="AT2028" t="str">
        <f t="shared" si="426"/>
        <v/>
      </c>
      <c r="AU2028" t="str">
        <f t="shared" si="426"/>
        <v/>
      </c>
      <c r="AV2028" t="str">
        <f t="shared" si="426"/>
        <v/>
      </c>
      <c r="AW2028" t="str">
        <f t="shared" si="426"/>
        <v/>
      </c>
      <c r="AX2028" t="str">
        <f t="shared" si="426"/>
        <v/>
      </c>
      <c r="AZ2028" s="46">
        <f>IF(ISNUMBER(VLOOKUP($B2028,Stats!$A$2:$AA$19,2,FALSE))=FALSE,"",IF(ISNUMBER(W2028),(W2028-VLOOKUP($B2028,Stats!$A$2:$AA$19,2,FALSE))/VLOOKUP($B2028,Stats!$A$2:$AA$19,16,FALSE),""))</f>
        <v>-0.43101926064559454</v>
      </c>
      <c r="BA2028" s="46">
        <f>IF(ISNUMBER(VLOOKUP($B2028,Stats!$A$2:$AA$19,2,FALSE))=FALSE,"",IF(ISNUMBER(X2028),(X2028-VLOOKUP($B2028,Stats!$A$2:$AA$19,3,FALSE))/VLOOKUP($B2028,Stats!$A$2:$AA$19,17,FALSE),""))</f>
        <v>-1.9370678537105854</v>
      </c>
      <c r="BB2028" s="46"/>
      <c r="BC2028" s="46"/>
      <c r="BD2028" s="44">
        <f t="shared" si="416"/>
        <v>-1.1840435571780901</v>
      </c>
      <c r="BE2028" s="46">
        <f>IF(ISNUMBER(VLOOKUP($B2028,Stats!$A$2:$AA$19,2,FALSE))=FALSE,"",IF(ISNUMBER(Y2028),(Y2028-VLOOKUP($B2028,Stats!$A$2:$AA$19,5,FALSE))/VLOOKUP($B2028,Stats!$A$2:$AA$19,19,FALSE),""))</f>
        <v>1.3666223430050817</v>
      </c>
      <c r="BF2028" s="46"/>
      <c r="BG2028" s="46"/>
      <c r="BH2028" s="46">
        <f>IF(ISNUMBER(VLOOKUP($B2028,Stats!$A$2:$AA$19,2,FALSE))=FALSE,"",IF(ISNUMBER(Z2028),(Z2028-VLOOKUP($B2028,Stats!$A$2:$AA$19,8,FALSE))/VLOOKUP($B2028,Stats!$A$2:$AA$19,22,FALSE),""))</f>
        <v>-0.58823842946080296</v>
      </c>
      <c r="BI2028" s="46" t="str">
        <f>IF(ISNUMBER(VLOOKUP($B2028,Stats!$A$2:$AA$19,2,FALSE))=FALSE,"",IF(ISNUMBER(#REF!),(#REF!-VLOOKUP($B2028,Stats!$A$2:$AA$19,9,FALSE))/VLOOKUP($B2028,Stats!$A$2:$AA$19,23,FALSE),""))</f>
        <v/>
      </c>
      <c r="BJ2028" s="46" t="str">
        <f>IF(ISNUMBER(VLOOKUP($B2028,Stats!$A$2:$AA$19,2,FALSE))=FALSE,"",IF(ISNUMBER(#REF!),(#REF!-VLOOKUP($B2028,Stats!$A$2:$AA$19,10,FALSE))/VLOOKUP($B2028,Stats!$A$2:$AA$19,24,FALSE),""))</f>
        <v/>
      </c>
      <c r="BK2028" s="44">
        <f t="shared" si="421"/>
        <v>-1.133107168941798</v>
      </c>
      <c r="BL2028" s="46" t="str">
        <f>IF(ISNUMBER(VLOOKUP($B2028,Stats!$A$2:$AA$19,2,FALSE))=FALSE,"",IF(ISNUMBER(#REF!),(#REF!-VLOOKUP($B2028,Stats!$A$2:$AA$19,11,FALSE))/VLOOKUP($B2028,Stats!$A$2:$AA$19,25,FALSE),""))</f>
        <v/>
      </c>
      <c r="BM2028" s="46">
        <f>IF(ISNUMBER(VLOOKUP($B2028,Stats!$A$2:$AA$19,2,FALSE))=FALSE,"",IF(ISNUMBER(AA2028),(AA2028-VLOOKUP($B2028,Stats!$A$2:$AA$19,12,FALSE))/VLOOKUP($B2028,Stats!$A$2:$AA$19,26,FALSE),""))</f>
        <v>-0.42954467608090152</v>
      </c>
      <c r="BN2028" s="46" t="str">
        <f>IF(ISNUMBER(VLOOKUP($B2028,Stats!$A$2:$AA$19,2,FALSE))=FALSE,"",IF(ISNUMBER(#REF!),(#REF!-VLOOKUP($B2028,Stats!$A$2:$AA$19,13,FALSE))/VLOOKUP($B2028,Stats!$A$2:$AA$19,27,FALSE),""))</f>
        <v/>
      </c>
      <c r="BO2028" s="46" t="str">
        <f>IF(ISNUMBER(VLOOKUP($B2028,Stats!$A$2:$AA$19,2,FALSE))=FALSE,"",IF(ISNUMBER(#REF!),(#REF!-VLOOKUP($B2028,Stats!$A$2:$AA$19,14,FALSE))/VLOOKUP($B2028,Stats!$A$2:$AB$19,28,FALSE),""))</f>
        <v/>
      </c>
      <c r="BP2028" s="46"/>
      <c r="BQ2028" s="46">
        <f>IF(ISNUMBER(VLOOKUP($B2028,Stats!$A$2:$AA$19,2,FALSE))=FALSE,"",IF(ISNUMBER(BM2028),BM2028,(VLOOKUP($B2028,Stats!$A$2:$AT$19,46,FALSE)-VLOOKUP($B2028,Stats!$A$2:$AA$19,12,FALSE))/VLOOKUP($B2028,Stats!$A$2:$AA$19,26,FALSE)))</f>
        <v>-0.42954467608090152</v>
      </c>
      <c r="BR2028" s="51">
        <f t="shared" si="422"/>
        <v>-0.42954467608090152</v>
      </c>
      <c r="BS2028" s="32" t="str">
        <f t="shared" si="417"/>
        <v>25014_201501</v>
      </c>
      <c r="BT2028" s="53">
        <f t="shared" si="418"/>
        <v>-1.0025819480168772</v>
      </c>
    </row>
    <row r="2029" spans="1:72" x14ac:dyDescent="0.15">
      <c r="A2029" s="16">
        <v>25014</v>
      </c>
      <c r="B2029" s="17">
        <v>201502</v>
      </c>
      <c r="C2029" s="3">
        <v>0</v>
      </c>
      <c r="D2029" s="23">
        <v>6.6557852738483803E-2</v>
      </c>
      <c r="E2029" s="18">
        <v>1.8617280246055985E-2</v>
      </c>
      <c r="F2029" s="24">
        <v>6</v>
      </c>
      <c r="G2029" s="24">
        <v>4</v>
      </c>
      <c r="H2029" s="20">
        <v>1.7261377371492359E-2</v>
      </c>
      <c r="I2029" s="20">
        <v>-9.3480572038332488E-3</v>
      </c>
      <c r="J2029" s="24">
        <v>3</v>
      </c>
      <c r="K2029" s="24">
        <v>1</v>
      </c>
      <c r="L2029" s="20">
        <v>4.8279638587204632E-2</v>
      </c>
      <c r="M2029" s="20">
        <v>-1.4689880304678993E-2</v>
      </c>
      <c r="N2029" s="19">
        <v>1.1861999999999999</v>
      </c>
      <c r="O2029" s="19">
        <v>1.0916620651573716</v>
      </c>
      <c r="P2029" s="25">
        <v>42026</v>
      </c>
      <c r="Q2029" s="20">
        <v>-1.0725322668605708E-2</v>
      </c>
      <c r="R2029" s="25">
        <v>42018</v>
      </c>
      <c r="S2029" s="25">
        <f>IF(ISNUMBER(R2029),VLOOKUP(B2029,Index!$B$3:$AB$18,27,FALSE),"")</f>
        <v>42023</v>
      </c>
      <c r="T2029" s="25">
        <f>IF(ISNUMBER($R2029),VLOOKUP($B2029,Index!$B$21:$AB$36,27,FALSE),"")</f>
        <v>42023</v>
      </c>
      <c r="U2029" s="25">
        <f>IF(ISNUMBER($R2029),VLOOKUP($B2029,Index!$B$39:$AB$54,27,FALSE),"")</f>
        <v>42027</v>
      </c>
      <c r="W2029" s="18">
        <v>1.9967355821545141</v>
      </c>
      <c r="X2029" s="19">
        <v>0.6</v>
      </c>
      <c r="Y2029" s="18">
        <v>0.35323805649118145</v>
      </c>
      <c r="Z2029" s="19">
        <f t="shared" si="419"/>
        <v>5</v>
      </c>
      <c r="AA2029" s="21">
        <v>6.205673693464397</v>
      </c>
      <c r="AB2029" s="3">
        <v>0</v>
      </c>
      <c r="AC2029" s="18">
        <v>3.9869529850419263</v>
      </c>
      <c r="AD2029" s="19">
        <v>0.36</v>
      </c>
      <c r="AE2029" s="18">
        <v>0.1247771245536671</v>
      </c>
      <c r="AF2029" s="19">
        <f t="shared" si="420"/>
        <v>25</v>
      </c>
      <c r="AG2029" s="21">
        <v>38.510385989756053</v>
      </c>
      <c r="AH2029" s="3">
        <v>0</v>
      </c>
      <c r="AK2029" t="str">
        <f t="shared" si="426"/>
        <v/>
      </c>
      <c r="AL2029" t="str">
        <f t="shared" si="426"/>
        <v/>
      </c>
      <c r="AM2029" t="str">
        <f t="shared" si="426"/>
        <v/>
      </c>
      <c r="AN2029" t="str">
        <f t="shared" si="426"/>
        <v/>
      </c>
      <c r="AO2029" t="str">
        <f t="shared" si="426"/>
        <v/>
      </c>
      <c r="AP2029" t="str">
        <f t="shared" si="426"/>
        <v/>
      </c>
      <c r="AQ2029" t="str">
        <f t="shared" si="426"/>
        <v/>
      </c>
      <c r="AR2029" t="str">
        <f t="shared" si="426"/>
        <v/>
      </c>
      <c r="AS2029">
        <f t="shared" si="426"/>
        <v>6.205673693464397</v>
      </c>
      <c r="AT2029" t="str">
        <f t="shared" si="426"/>
        <v/>
      </c>
      <c r="AU2029" t="str">
        <f t="shared" si="426"/>
        <v/>
      </c>
      <c r="AV2029" t="str">
        <f t="shared" si="426"/>
        <v/>
      </c>
      <c r="AW2029" t="str">
        <f t="shared" si="426"/>
        <v/>
      </c>
      <c r="AX2029" t="str">
        <f t="shared" si="426"/>
        <v/>
      </c>
      <c r="AZ2029" s="46">
        <f>IF(ISNUMBER(VLOOKUP($B2029,Stats!$A$2:$AA$19,2,FALSE))=FALSE,"",IF(ISNUMBER(W2029),(W2029-VLOOKUP($B2029,Stats!$A$2:$AA$19,2,FALSE))/VLOOKUP($B2029,Stats!$A$2:$AA$19,16,FALSE),""))</f>
        <v>1.8408057187251865</v>
      </c>
      <c r="BA2029" s="46">
        <f>IF(ISNUMBER(VLOOKUP($B2029,Stats!$A$2:$AA$19,2,FALSE))=FALSE,"",IF(ISNUMBER(X2029),(X2029-VLOOKUP($B2029,Stats!$A$2:$AA$19,3,FALSE))/VLOOKUP($B2029,Stats!$A$2:$AA$19,17,FALSE),""))</f>
        <v>-0.52813738425366874</v>
      </c>
      <c r="BB2029" s="46"/>
      <c r="BC2029" s="46"/>
      <c r="BD2029" s="44">
        <f t="shared" si="416"/>
        <v>0.65633416723575888</v>
      </c>
      <c r="BE2029" s="46">
        <f>IF(ISNUMBER(VLOOKUP($B2029,Stats!$A$2:$AA$19,2,FALSE))=FALSE,"",IF(ISNUMBER(Y2029),(Y2029-VLOOKUP($B2029,Stats!$A$2:$AA$19,5,FALSE))/VLOOKUP($B2029,Stats!$A$2:$AA$19,19,FALSE),""))</f>
        <v>0.25780861318913068</v>
      </c>
      <c r="BF2029" s="46"/>
      <c r="BG2029" s="46"/>
      <c r="BH2029" s="46">
        <f>IF(ISNUMBER(VLOOKUP($B2029,Stats!$A$2:$AA$19,2,FALSE))=FALSE,"",IF(ISNUMBER(Z2029),(Z2029-VLOOKUP($B2029,Stats!$A$2:$AA$19,8,FALSE))/VLOOKUP($B2029,Stats!$A$2:$AA$19,22,FALSE),""))</f>
        <v>2.6511380697328537</v>
      </c>
      <c r="BI2029" s="46" t="str">
        <f>IF(ISNUMBER(VLOOKUP($B2029,Stats!$A$2:$AA$19,2,FALSE))=FALSE,"",IF(ISNUMBER(#REF!),(#REF!-VLOOKUP($B2029,Stats!$A$2:$AA$19,9,FALSE))/VLOOKUP($B2029,Stats!$A$2:$AA$19,23,FALSE),""))</f>
        <v/>
      </c>
      <c r="BJ2029" s="46" t="str">
        <f>IF(ISNUMBER(VLOOKUP($B2029,Stats!$A$2:$AA$19,2,FALSE))=FALSE,"",IF(ISNUMBER(#REF!),(#REF!-VLOOKUP($B2029,Stats!$A$2:$AA$19,10,FALSE))/VLOOKUP($B2029,Stats!$A$2:$AA$19,24,FALSE),""))</f>
        <v/>
      </c>
      <c r="BK2029" s="44">
        <f t="shared" si="421"/>
        <v>0.61487539168746452</v>
      </c>
      <c r="BL2029" s="46" t="str">
        <f>IF(ISNUMBER(VLOOKUP($B2029,Stats!$A$2:$AA$19,2,FALSE))=FALSE,"",IF(ISNUMBER(#REF!),(#REF!-VLOOKUP($B2029,Stats!$A$2:$AA$19,11,FALSE))/VLOOKUP($B2029,Stats!$A$2:$AA$19,25,FALSE),""))</f>
        <v/>
      </c>
      <c r="BM2029" s="46">
        <f>IF(ISNUMBER(VLOOKUP($B2029,Stats!$A$2:$AA$19,2,FALSE))=FALSE,"",IF(ISNUMBER(AA2029),(AA2029-VLOOKUP($B2029,Stats!$A$2:$AA$19,12,FALSE))/VLOOKUP($B2029,Stats!$A$2:$AA$19,26,FALSE),""))</f>
        <v>0.53056463746952909</v>
      </c>
      <c r="BN2029" s="46" t="str">
        <f>IF(ISNUMBER(VLOOKUP($B2029,Stats!$A$2:$AA$19,2,FALSE))=FALSE,"",IF(ISNUMBER(#REF!),(#REF!-VLOOKUP($B2029,Stats!$A$2:$AA$19,13,FALSE))/VLOOKUP($B2029,Stats!$A$2:$AA$19,27,FALSE),""))</f>
        <v/>
      </c>
      <c r="BO2029" s="46" t="str">
        <f>IF(ISNUMBER(VLOOKUP($B2029,Stats!$A$2:$AA$19,2,FALSE))=FALSE,"",IF(ISNUMBER(#REF!),(#REF!-VLOOKUP($B2029,Stats!$A$2:$AA$19,14,FALSE))/VLOOKUP($B2029,Stats!$A$2:$AB$19,28,FALSE),""))</f>
        <v/>
      </c>
      <c r="BP2029" s="46"/>
      <c r="BQ2029" s="46">
        <f>IF(ISNUMBER(VLOOKUP($B2029,Stats!$A$2:$AA$19,2,FALSE))=FALSE,"",IF(ISNUMBER(BM2029),BM2029,(VLOOKUP($B2029,Stats!$A$2:$AT$19,46,FALSE)-VLOOKUP($B2029,Stats!$A$2:$AA$19,12,FALSE))/VLOOKUP($B2029,Stats!$A$2:$AA$19,26,FALSE)))</f>
        <v>0.53056463746952909</v>
      </c>
      <c r="BR2029" s="51">
        <f t="shared" si="422"/>
        <v>0.53056463746952909</v>
      </c>
      <c r="BS2029" s="32" t="str">
        <f t="shared" si="417"/>
        <v>25014_201502</v>
      </c>
      <c r="BT2029" s="53">
        <f t="shared" si="418"/>
        <v>0.60630499595353626</v>
      </c>
    </row>
    <row r="2030" spans="1:72" x14ac:dyDescent="0.15">
      <c r="A2030" s="16">
        <v>25014</v>
      </c>
      <c r="B2030" s="17">
        <v>201503</v>
      </c>
      <c r="C2030" s="3">
        <v>0</v>
      </c>
      <c r="D2030" s="23">
        <v>-1.190273762965488E-2</v>
      </c>
      <c r="E2030" s="18">
        <v>1.524246279751647E-2</v>
      </c>
      <c r="F2030" s="24">
        <v>5</v>
      </c>
      <c r="G2030" s="24">
        <v>5</v>
      </c>
      <c r="H2030" s="20">
        <v>1.1305891990145468E-2</v>
      </c>
      <c r="I2030" s="20">
        <v>-1.3490257566715957E-2</v>
      </c>
      <c r="J2030" s="24">
        <v>3</v>
      </c>
      <c r="K2030" s="24">
        <v>3</v>
      </c>
      <c r="L2030" s="20">
        <v>2.273910779378574E-2</v>
      </c>
      <c r="M2030" s="20">
        <v>-2.3805431419731904E-2</v>
      </c>
      <c r="N2030" s="19">
        <v>1.1783999999999999</v>
      </c>
      <c r="O2030" s="19">
        <v>1.000509424350484</v>
      </c>
      <c r="P2030" s="25">
        <v>42040</v>
      </c>
      <c r="Q2030" s="20">
        <v>-5.1027339106809344E-2</v>
      </c>
      <c r="R2030" s="25">
        <v>42037</v>
      </c>
      <c r="S2030" s="25">
        <f>IF(ISNUMBER(R2030),VLOOKUP(B2030,Index!$B$3:$AB$18,27,FALSE),"")</f>
        <v>42041</v>
      </c>
      <c r="T2030" s="25">
        <f>IF(ISNUMBER($R2030),VLOOKUP($B2030,Index!$B$21:$AB$36,27,FALSE),"")</f>
        <v>42041</v>
      </c>
      <c r="U2030" s="25">
        <f>IF(ISNUMBER($R2030),VLOOKUP($B2030,Index!$B$39:$AB$54,27,FALSE),"")</f>
        <v>42034</v>
      </c>
      <c r="W2030" s="18">
        <v>-0.35708212888964641</v>
      </c>
      <c r="X2030" s="19">
        <v>0.5</v>
      </c>
      <c r="Y2030" s="18">
        <v>0.28920539754320373</v>
      </c>
      <c r="Z2030" s="19">
        <f t="shared" si="419"/>
        <v>4</v>
      </c>
      <c r="AA2030" s="21" t="s">
        <v>25</v>
      </c>
      <c r="AB2030" s="3">
        <v>0</v>
      </c>
      <c r="AC2030" s="18">
        <v>0.12750764677236207</v>
      </c>
      <c r="AD2030" s="19">
        <v>0.25</v>
      </c>
      <c r="AE2030" s="18">
        <v>8.363976196812252E-2</v>
      </c>
      <c r="AF2030" s="19">
        <f t="shared" si="420"/>
        <v>16</v>
      </c>
      <c r="AG2030" s="21" t="s">
        <v>25</v>
      </c>
      <c r="AH2030" s="3">
        <v>0</v>
      </c>
      <c r="AK2030" t="str">
        <f t="shared" si="426"/>
        <v/>
      </c>
      <c r="AL2030" t="str">
        <f t="shared" si="426"/>
        <v/>
      </c>
      <c r="AM2030" t="str">
        <f t="shared" si="426"/>
        <v/>
      </c>
      <c r="AN2030" t="str">
        <f t="shared" si="426"/>
        <v/>
      </c>
      <c r="AO2030" t="str">
        <f t="shared" si="426"/>
        <v/>
      </c>
      <c r="AP2030" t="str">
        <f t="shared" si="426"/>
        <v/>
      </c>
      <c r="AQ2030" t="str">
        <f t="shared" si="426"/>
        <v/>
      </c>
      <c r="AR2030" t="str">
        <f t="shared" si="426"/>
        <v/>
      </c>
      <c r="AS2030" t="str">
        <f t="shared" si="426"/>
        <v/>
      </c>
      <c r="AT2030" t="str">
        <f t="shared" si="426"/>
        <v/>
      </c>
      <c r="AU2030" t="str">
        <f t="shared" si="426"/>
        <v/>
      </c>
      <c r="AV2030" t="str">
        <f t="shared" si="426"/>
        <v/>
      </c>
      <c r="AW2030" t="str">
        <f t="shared" si="426"/>
        <v/>
      </c>
      <c r="AX2030" t="str">
        <f t="shared" si="426"/>
        <v/>
      </c>
      <c r="AZ2030" s="46">
        <f>IF(ISNUMBER(VLOOKUP($B2030,Stats!$A$2:$AA$19,2,FALSE))=FALSE,"",IF(ISNUMBER(W2030),(W2030-VLOOKUP($B2030,Stats!$A$2:$AA$19,2,FALSE))/VLOOKUP($B2030,Stats!$A$2:$AA$19,16,FALSE),""))</f>
        <v>0.29229389765613523</v>
      </c>
      <c r="BA2030" s="46">
        <f>IF(ISNUMBER(VLOOKUP($B2030,Stats!$A$2:$AA$19,2,FALSE))=FALSE,"",IF(ISNUMBER(X2030),(X2030-VLOOKUP($B2030,Stats!$A$2:$AA$19,3,FALSE))/VLOOKUP($B2030,Stats!$A$2:$AA$19,17,FALSE),""))</f>
        <v>0.74711640998777773</v>
      </c>
      <c r="BB2030" s="46"/>
      <c r="BC2030" s="46"/>
      <c r="BD2030" s="44">
        <f t="shared" si="416"/>
        <v>0.51970515382195648</v>
      </c>
      <c r="BE2030" s="46">
        <f>IF(ISNUMBER(VLOOKUP($B2030,Stats!$A$2:$AA$19,2,FALSE))=FALSE,"",IF(ISNUMBER(Y2030),(Y2030-VLOOKUP($B2030,Stats!$A$2:$AA$19,5,FALSE))/VLOOKUP($B2030,Stats!$A$2:$AA$19,19,FALSE),""))</f>
        <v>1.3483344933385664</v>
      </c>
      <c r="BF2030" s="46"/>
      <c r="BG2030" s="46"/>
      <c r="BH2030" s="46">
        <f>IF(ISNUMBER(VLOOKUP($B2030,Stats!$A$2:$AA$19,2,FALSE))=FALSE,"",IF(ISNUMBER(Z2030),(Z2030-VLOOKUP($B2030,Stats!$A$2:$AA$19,8,FALSE))/VLOOKUP($B2030,Stats!$A$2:$AA$19,22,FALSE),""))</f>
        <v>0.92592734635126706</v>
      </c>
      <c r="BI2030" s="46" t="str">
        <f>IF(ISNUMBER(VLOOKUP($B2030,Stats!$A$2:$AA$19,2,FALSE))=FALSE,"",IF(ISNUMBER(#REF!),(#REF!-VLOOKUP($B2030,Stats!$A$2:$AA$19,9,FALSE))/VLOOKUP($B2030,Stats!$A$2:$AA$19,23,FALSE),""))</f>
        <v/>
      </c>
      <c r="BJ2030" s="46" t="str">
        <f>IF(ISNUMBER(VLOOKUP($B2030,Stats!$A$2:$AA$19,2,FALSE))=FALSE,"",IF(ISNUMBER(#REF!),(#REF!-VLOOKUP($B2030,Stats!$A$2:$AA$19,10,FALSE))/VLOOKUP($B2030,Stats!$A$2:$AA$19,24,FALSE),""))</f>
        <v/>
      </c>
      <c r="BK2030" s="44">
        <f t="shared" si="421"/>
        <v>-0.66605594143161628</v>
      </c>
      <c r="BL2030" s="46" t="str">
        <f>IF(ISNUMBER(VLOOKUP($B2030,Stats!$A$2:$AA$19,2,FALSE))=FALSE,"",IF(ISNUMBER(#REF!),(#REF!-VLOOKUP($B2030,Stats!$A$2:$AA$19,11,FALSE))/VLOOKUP($B2030,Stats!$A$2:$AA$19,25,FALSE),""))</f>
        <v/>
      </c>
      <c r="BM2030" s="46" t="str">
        <f>IF(ISNUMBER(VLOOKUP($B2030,Stats!$A$2:$AA$19,2,FALSE))=FALSE,"",IF(ISNUMBER(AA2030),(AA2030-VLOOKUP($B2030,Stats!$A$2:$AA$19,12,FALSE))/VLOOKUP($B2030,Stats!$A$2:$AA$19,26,FALSE),""))</f>
        <v/>
      </c>
      <c r="BN2030" s="46" t="str">
        <f>IF(ISNUMBER(VLOOKUP($B2030,Stats!$A$2:$AA$19,2,FALSE))=FALSE,"",IF(ISNUMBER(#REF!),(#REF!-VLOOKUP($B2030,Stats!$A$2:$AA$19,13,FALSE))/VLOOKUP($B2030,Stats!$A$2:$AA$19,27,FALSE),""))</f>
        <v/>
      </c>
      <c r="BO2030" s="46" t="str">
        <f>IF(ISNUMBER(VLOOKUP($B2030,Stats!$A$2:$AA$19,2,FALSE))=FALSE,"",IF(ISNUMBER(#REF!),(#REF!-VLOOKUP($B2030,Stats!$A$2:$AA$19,14,FALSE))/VLOOKUP($B2030,Stats!$A$2:$AB$19,28,FALSE),""))</f>
        <v/>
      </c>
      <c r="BP2030" s="46"/>
      <c r="BQ2030" s="46">
        <f>IF(ISNUMBER(VLOOKUP($B2030,Stats!$A$2:$AA$19,2,FALSE))=FALSE,"",IF(ISNUMBER(BM2030),BM2030,(VLOOKUP($B2030,Stats!$A$2:$AT$19,46,FALSE)-VLOOKUP($B2030,Stats!$A$2:$AA$19,12,FALSE))/VLOOKUP($B2030,Stats!$A$2:$AA$19,26,FALSE)))</f>
        <v>-0.53964354662323732</v>
      </c>
      <c r="BR2030" s="51">
        <f t="shared" si="422"/>
        <v>-0.53964354662323732</v>
      </c>
      <c r="BS2030" s="32" t="str">
        <f t="shared" si="417"/>
        <v>25014_201503</v>
      </c>
      <c r="BT2030" s="53">
        <f t="shared" si="418"/>
        <v>-0.40362124341922595</v>
      </c>
    </row>
    <row r="2031" spans="1:72" x14ac:dyDescent="0.15">
      <c r="A2031" s="16">
        <v>25014</v>
      </c>
      <c r="B2031" s="17">
        <v>201504</v>
      </c>
      <c r="C2031" s="3">
        <v>0</v>
      </c>
      <c r="D2031" s="23">
        <v>2.2027189812424686E-2</v>
      </c>
      <c r="E2031" s="18">
        <v>1.2903854290683414E-2</v>
      </c>
      <c r="F2031" s="24">
        <v>5</v>
      </c>
      <c r="G2031" s="24">
        <v>2</v>
      </c>
      <c r="H2031" s="20">
        <v>9.8392101428844466E-3</v>
      </c>
      <c r="I2031" s="20">
        <v>-1.3437407912862298E-2</v>
      </c>
      <c r="J2031" s="24">
        <v>5</v>
      </c>
      <c r="K2031" s="24">
        <v>1</v>
      </c>
      <c r="L2031" s="20">
        <v>1.7412502176562761E-2</v>
      </c>
      <c r="M2031" s="20">
        <v>-1.5172871237874141E-2</v>
      </c>
      <c r="N2031" s="19">
        <v>1.2060999999999999</v>
      </c>
      <c r="O2031" s="19">
        <v>1.0500609437576178</v>
      </c>
      <c r="P2031" s="25">
        <v>42051</v>
      </c>
      <c r="Q2031" s="20">
        <v>-1.5172871237874141E-2</v>
      </c>
      <c r="R2031" s="25">
        <v>42052</v>
      </c>
      <c r="S2031" s="25">
        <f>IF(ISNUMBER(R2031),VLOOKUP(B2031,Index!$B$3:$AB$18,27,FALSE),"")</f>
        <v>42044</v>
      </c>
      <c r="T2031" s="25">
        <f>IF(ISNUMBER($R2031),VLOOKUP($B2031,Index!$B$21:$AB$36,27,FALSE),"")</f>
        <v>42044</v>
      </c>
      <c r="U2031" s="25">
        <f>IF(ISNUMBER($R2031),VLOOKUP($B2031,Index!$B$39:$AB$54,27,FALSE),"")</f>
        <v>42052</v>
      </c>
      <c r="W2031" s="18">
        <v>0.88108759249698754</v>
      </c>
      <c r="X2031" s="19">
        <v>0.7142857142857143</v>
      </c>
      <c r="Y2031" s="18">
        <v>0.24483342092097629</v>
      </c>
      <c r="Z2031" s="19">
        <f t="shared" si="419"/>
        <v>8</v>
      </c>
      <c r="AA2031" s="21">
        <v>1.4517482859434649</v>
      </c>
      <c r="AB2031" s="3">
        <v>0</v>
      </c>
      <c r="AC2031" s="18">
        <v>0.77631534565213756</v>
      </c>
      <c r="AD2031" s="19">
        <v>0.51020408163265307</v>
      </c>
      <c r="AE2031" s="18">
        <v>5.9943403999867952E-2</v>
      </c>
      <c r="AF2031" s="19">
        <f t="shared" si="420"/>
        <v>64</v>
      </c>
      <c r="AG2031" s="21">
        <v>2.1075730857397885</v>
      </c>
      <c r="AH2031" s="3">
        <v>0</v>
      </c>
      <c r="AK2031" t="str">
        <f t="shared" si="426"/>
        <v/>
      </c>
      <c r="AL2031" t="str">
        <f t="shared" si="426"/>
        <v/>
      </c>
      <c r="AM2031" t="str">
        <f t="shared" si="426"/>
        <v/>
      </c>
      <c r="AN2031" t="str">
        <f t="shared" si="426"/>
        <v/>
      </c>
      <c r="AO2031" t="str">
        <f t="shared" si="426"/>
        <v/>
      </c>
      <c r="AP2031" t="str">
        <f t="shared" si="426"/>
        <v/>
      </c>
      <c r="AQ2031" t="str">
        <f t="shared" si="426"/>
        <v/>
      </c>
      <c r="AR2031" t="str">
        <f t="shared" si="426"/>
        <v/>
      </c>
      <c r="AS2031" t="str">
        <f t="shared" si="426"/>
        <v/>
      </c>
      <c r="AT2031" t="str">
        <f t="shared" si="426"/>
        <v/>
      </c>
      <c r="AU2031">
        <f t="shared" si="426"/>
        <v>1.4517482859434649</v>
      </c>
      <c r="AV2031" t="str">
        <f t="shared" si="426"/>
        <v/>
      </c>
      <c r="AW2031" t="str">
        <f t="shared" si="426"/>
        <v/>
      </c>
      <c r="AX2031" t="str">
        <f t="shared" si="426"/>
        <v/>
      </c>
      <c r="AZ2031" s="46">
        <f>IF(ISNUMBER(VLOOKUP($B2031,Stats!$A$2:$AA$19,2,FALSE))=FALSE,"",IF(ISNUMBER(W2031),(W2031-VLOOKUP($B2031,Stats!$A$2:$AA$19,2,FALSE))/VLOOKUP($B2031,Stats!$A$2:$AA$19,16,FALSE),""))</f>
        <v>-0.55182872014825368</v>
      </c>
      <c r="BA2031" s="46">
        <f>IF(ISNUMBER(VLOOKUP($B2031,Stats!$A$2:$AA$19,2,FALSE))=FALSE,"",IF(ISNUMBER(X2031),(X2031-VLOOKUP($B2031,Stats!$A$2:$AA$19,3,FALSE))/VLOOKUP($B2031,Stats!$A$2:$AA$19,17,FALSE),""))</f>
        <v>-0.99555450083898211</v>
      </c>
      <c r="BB2031" s="46"/>
      <c r="BC2031" s="46"/>
      <c r="BD2031" s="44">
        <f t="shared" si="416"/>
        <v>-0.7736916104936179</v>
      </c>
      <c r="BE2031" s="46">
        <f>IF(ISNUMBER(VLOOKUP($B2031,Stats!$A$2:$AA$19,2,FALSE))=FALSE,"",IF(ISNUMBER(Y2031),(Y2031-VLOOKUP($B2031,Stats!$A$2:$AA$19,5,FALSE))/VLOOKUP($B2031,Stats!$A$2:$AA$19,19,FALSE),""))</f>
        <v>1.2072989056866712</v>
      </c>
      <c r="BF2031" s="46"/>
      <c r="BG2031" s="46"/>
      <c r="BH2031" s="46">
        <f>IF(ISNUMBER(VLOOKUP($B2031,Stats!$A$2:$AA$19,2,FALSE))=FALSE,"",IF(ISNUMBER(Z2031),(Z2031-VLOOKUP($B2031,Stats!$A$2:$AA$19,8,FALSE))/VLOOKUP($B2031,Stats!$A$2:$AA$19,22,FALSE),""))</f>
        <v>3.0532012749379223</v>
      </c>
      <c r="BI2031" s="46" t="str">
        <f>IF(ISNUMBER(VLOOKUP($B2031,Stats!$A$2:$AA$19,2,FALSE))=FALSE,"",IF(ISNUMBER(#REF!),(#REF!-VLOOKUP($B2031,Stats!$A$2:$AA$19,9,FALSE))/VLOOKUP($B2031,Stats!$A$2:$AA$19,23,FALSE),""))</f>
        <v/>
      </c>
      <c r="BJ2031" s="46" t="str">
        <f>IF(ISNUMBER(VLOOKUP($B2031,Stats!$A$2:$AA$19,2,FALSE))=FALSE,"",IF(ISNUMBER(#REF!),(#REF!-VLOOKUP($B2031,Stats!$A$2:$AA$19,10,FALSE))/VLOOKUP($B2031,Stats!$A$2:$AA$19,24,FALSE),""))</f>
        <v/>
      </c>
      <c r="BK2031" s="44">
        <f t="shared" si="421"/>
        <v>5.4890766019330073E-2</v>
      </c>
      <c r="BL2031" s="46" t="str">
        <f>IF(ISNUMBER(VLOOKUP($B2031,Stats!$A$2:$AA$19,2,FALSE))=FALSE,"",IF(ISNUMBER(#REF!),(#REF!-VLOOKUP($B2031,Stats!$A$2:$AA$19,11,FALSE))/VLOOKUP($B2031,Stats!$A$2:$AA$19,25,FALSE),""))</f>
        <v/>
      </c>
      <c r="BM2031" s="46">
        <f>IF(ISNUMBER(VLOOKUP($B2031,Stats!$A$2:$AA$19,2,FALSE))=FALSE,"",IF(ISNUMBER(AA2031),(AA2031-VLOOKUP($B2031,Stats!$A$2:$AA$19,12,FALSE))/VLOOKUP($B2031,Stats!$A$2:$AA$19,26,FALSE),""))</f>
        <v>-0.63505358152028168</v>
      </c>
      <c r="BN2031" s="46" t="str">
        <f>IF(ISNUMBER(VLOOKUP($B2031,Stats!$A$2:$AA$19,2,FALSE))=FALSE,"",IF(ISNUMBER(#REF!),(#REF!-VLOOKUP($B2031,Stats!$A$2:$AA$19,13,FALSE))/VLOOKUP($B2031,Stats!$A$2:$AA$19,27,FALSE),""))</f>
        <v/>
      </c>
      <c r="BO2031" s="46" t="str">
        <f>IF(ISNUMBER(VLOOKUP($B2031,Stats!$A$2:$AA$19,2,FALSE))=FALSE,"",IF(ISNUMBER(#REF!),(#REF!-VLOOKUP($B2031,Stats!$A$2:$AA$19,14,FALSE))/VLOOKUP($B2031,Stats!$A$2:$AB$19,28,FALSE),""))</f>
        <v/>
      </c>
      <c r="BP2031" s="46"/>
      <c r="BQ2031" s="46">
        <f>IF(ISNUMBER(VLOOKUP($B2031,Stats!$A$2:$AA$19,2,FALSE))=FALSE,"",IF(ISNUMBER(BM2031),BM2031,(VLOOKUP($B2031,Stats!$A$2:$AT$19,46,FALSE)-VLOOKUP($B2031,Stats!$A$2:$AA$19,12,FALSE))/VLOOKUP($B2031,Stats!$A$2:$AA$19,26,FALSE)))</f>
        <v>-0.63505358152028168</v>
      </c>
      <c r="BR2031" s="51">
        <f t="shared" si="422"/>
        <v>-0.63505358152028168</v>
      </c>
      <c r="BS2031" s="32" t="str">
        <f t="shared" si="417"/>
        <v>25014_201504</v>
      </c>
      <c r="BT2031" s="53">
        <f t="shared" si="418"/>
        <v>-0.24881457879118188</v>
      </c>
    </row>
    <row r="2032" spans="1:72" x14ac:dyDescent="0.15">
      <c r="A2032" s="16">
        <v>25014</v>
      </c>
      <c r="B2032" s="17">
        <v>201505</v>
      </c>
      <c r="C2032" s="3">
        <v>0</v>
      </c>
      <c r="D2032" s="23">
        <v>4.1000168378514834E-2</v>
      </c>
      <c r="E2032" s="18">
        <v>1.9846756185967439E-2</v>
      </c>
      <c r="F2032" s="24">
        <v>4</v>
      </c>
      <c r="G2032" s="24">
        <v>4</v>
      </c>
      <c r="H2032" s="20">
        <v>2.1825701132956232E-2</v>
      </c>
      <c r="I2032" s="20">
        <v>-1.141409787041664E-2</v>
      </c>
      <c r="J2032" s="24">
        <v>3</v>
      </c>
      <c r="K2032" s="24">
        <v>2</v>
      </c>
      <c r="L2032" s="20">
        <v>3.5518902588389079E-2</v>
      </c>
      <c r="M2032" s="20">
        <v>-1.4193344898281057E-2</v>
      </c>
      <c r="N2032" s="19">
        <v>1.2682</v>
      </c>
      <c r="O2032" s="19">
        <v>1.0781263283176061</v>
      </c>
      <c r="P2032" s="25">
        <v>42067</v>
      </c>
      <c r="Q2032" s="20">
        <v>-2.4996057404194971E-2</v>
      </c>
      <c r="R2032" s="25">
        <v>42069</v>
      </c>
      <c r="S2032" s="25">
        <f>IF(ISNUMBER(R2032),VLOOKUP(B2032,Index!$B$3:$AB$18,27,FALSE),"")</f>
        <v>42069</v>
      </c>
      <c r="T2032" s="25">
        <f>IF(ISNUMBER($R2032),VLOOKUP($B2032,Index!$B$21:$AB$36,27,FALSE),"")</f>
        <v>42069</v>
      </c>
      <c r="U2032" s="25">
        <f>IF(ISNUMBER($R2032),VLOOKUP($B2032,Index!$B$39:$AB$54,27,FALSE),"")</f>
        <v>42069</v>
      </c>
      <c r="W2032" s="18">
        <v>1.476006061626534</v>
      </c>
      <c r="X2032" s="19">
        <v>0.5</v>
      </c>
      <c r="Y2032" s="18">
        <v>0.37656572228216056</v>
      </c>
      <c r="Z2032" s="19">
        <f t="shared" si="419"/>
        <v>0</v>
      </c>
      <c r="AA2032" s="21">
        <v>1.6402654112817796</v>
      </c>
      <c r="AB2032" s="3">
        <v>0</v>
      </c>
      <c r="AC2032" s="18">
        <v>2.1785938939582716</v>
      </c>
      <c r="AD2032" s="19">
        <v>0.25</v>
      </c>
      <c r="AE2032" s="18">
        <v>0.14180174319788527</v>
      </c>
      <c r="AF2032" s="19">
        <f t="shared" si="420"/>
        <v>0</v>
      </c>
      <c r="AG2032" s="21">
        <v>2.6904706194473857</v>
      </c>
      <c r="AH2032" s="3">
        <v>0</v>
      </c>
      <c r="AK2032" t="str">
        <f t="shared" si="426"/>
        <v/>
      </c>
      <c r="AL2032" t="str">
        <f t="shared" si="426"/>
        <v/>
      </c>
      <c r="AM2032" t="str">
        <f t="shared" si="426"/>
        <v/>
      </c>
      <c r="AN2032" t="str">
        <f t="shared" si="426"/>
        <v/>
      </c>
      <c r="AO2032" t="str">
        <f t="shared" si="426"/>
        <v/>
      </c>
      <c r="AP2032" t="str">
        <f t="shared" si="426"/>
        <v/>
      </c>
      <c r="AQ2032" t="str">
        <f t="shared" si="426"/>
        <v/>
      </c>
      <c r="AR2032" t="str">
        <f t="shared" si="426"/>
        <v/>
      </c>
      <c r="AS2032" t="str">
        <f t="shared" si="426"/>
        <v/>
      </c>
      <c r="AT2032" t="str">
        <f t="shared" si="426"/>
        <v/>
      </c>
      <c r="AU2032" t="str">
        <f t="shared" si="426"/>
        <v/>
      </c>
      <c r="AV2032">
        <f t="shared" si="426"/>
        <v>1.6402654112817796</v>
      </c>
      <c r="AW2032" t="str">
        <f t="shared" si="426"/>
        <v/>
      </c>
      <c r="AX2032" t="str">
        <f t="shared" si="426"/>
        <v/>
      </c>
      <c r="AZ2032" s="46">
        <f>IF(ISNUMBER(VLOOKUP($B2032,Stats!$A$2:$AA$19,2,FALSE))=FALSE,"",IF(ISNUMBER(W2032),(W2032-VLOOKUP($B2032,Stats!$A$2:$AA$19,2,FALSE))/VLOOKUP($B2032,Stats!$A$2:$AA$19,16,FALSE),""))</f>
        <v>1.2753256310266068</v>
      </c>
      <c r="BA2032" s="46">
        <f>IF(ISNUMBER(VLOOKUP($B2032,Stats!$A$2:$AA$19,2,FALSE))=FALSE,"",IF(ISNUMBER(X2032),(X2032-VLOOKUP($B2032,Stats!$A$2:$AA$19,3,FALSE))/VLOOKUP($B2032,Stats!$A$2:$AA$19,17,FALSE),""))</f>
        <v>-0.52592327303600894</v>
      </c>
      <c r="BB2032" s="46"/>
      <c r="BC2032" s="46"/>
      <c r="BD2032" s="44">
        <f t="shared" si="416"/>
        <v>0.37470117899529892</v>
      </c>
      <c r="BE2032" s="46">
        <f>IF(ISNUMBER(VLOOKUP($B2032,Stats!$A$2:$AA$19,2,FALSE))=FALSE,"",IF(ISNUMBER(Y2032),(Y2032-VLOOKUP($B2032,Stats!$A$2:$AA$19,5,FALSE))/VLOOKUP($B2032,Stats!$A$2:$AA$19,19,FALSE),""))</f>
        <v>1.8127401895046715</v>
      </c>
      <c r="BF2032" s="46"/>
      <c r="BG2032" s="46"/>
      <c r="BH2032" s="46">
        <f>IF(ISNUMBER(VLOOKUP($B2032,Stats!$A$2:$AA$19,2,FALSE))=FALSE,"",IF(ISNUMBER(Z2032),(Z2032-VLOOKUP($B2032,Stats!$A$2:$AA$19,8,FALSE))/VLOOKUP($B2032,Stats!$A$2:$AA$19,22,FALSE),""))</f>
        <v>-0.59810804423176478</v>
      </c>
      <c r="BI2032" s="46" t="str">
        <f>IF(ISNUMBER(VLOOKUP($B2032,Stats!$A$2:$AA$19,2,FALSE))=FALSE,"",IF(ISNUMBER(#REF!),(#REF!-VLOOKUP($B2032,Stats!$A$2:$AA$19,9,FALSE))/VLOOKUP($B2032,Stats!$A$2:$AA$19,23,FALSE),""))</f>
        <v/>
      </c>
      <c r="BJ2032" s="46" t="str">
        <f>IF(ISNUMBER(VLOOKUP($B2032,Stats!$A$2:$AA$19,2,FALSE))=FALSE,"",IF(ISNUMBER(#REF!),(#REF!-VLOOKUP($B2032,Stats!$A$2:$AA$19,10,FALSE))/VLOOKUP($B2032,Stats!$A$2:$AA$19,24,FALSE),""))</f>
        <v/>
      </c>
      <c r="BK2032" s="44">
        <f t="shared" si="421"/>
        <v>-1.4483505459227994</v>
      </c>
      <c r="BL2032" s="46" t="str">
        <f>IF(ISNUMBER(VLOOKUP($B2032,Stats!$A$2:$AA$19,2,FALSE))=FALSE,"",IF(ISNUMBER(#REF!),(#REF!-VLOOKUP($B2032,Stats!$A$2:$AA$19,11,FALSE))/VLOOKUP($B2032,Stats!$A$2:$AA$19,25,FALSE),""))</f>
        <v/>
      </c>
      <c r="BM2032" s="46">
        <f>IF(ISNUMBER(VLOOKUP($B2032,Stats!$A$2:$AA$19,2,FALSE))=FALSE,"",IF(ISNUMBER(AA2032),(AA2032-VLOOKUP($B2032,Stats!$A$2:$AA$19,12,FALSE))/VLOOKUP($B2032,Stats!$A$2:$AA$19,26,FALSE),""))</f>
        <v>-0.27087500648877122</v>
      </c>
      <c r="BN2032" s="46" t="str">
        <f>IF(ISNUMBER(VLOOKUP($B2032,Stats!$A$2:$AA$19,2,FALSE))=FALSE,"",IF(ISNUMBER(#REF!),(#REF!-VLOOKUP($B2032,Stats!$A$2:$AA$19,13,FALSE))/VLOOKUP($B2032,Stats!$A$2:$AA$19,27,FALSE),""))</f>
        <v/>
      </c>
      <c r="BO2032" s="46" t="str">
        <f>IF(ISNUMBER(VLOOKUP($B2032,Stats!$A$2:$AA$19,2,FALSE))=FALSE,"",IF(ISNUMBER(#REF!),(#REF!-VLOOKUP($B2032,Stats!$A$2:$AA$19,14,FALSE))/VLOOKUP($B2032,Stats!$A$2:$AB$19,28,FALSE),""))</f>
        <v/>
      </c>
      <c r="BP2032" s="46"/>
      <c r="BQ2032" s="46">
        <f>IF(ISNUMBER(VLOOKUP($B2032,Stats!$A$2:$AA$19,2,FALSE))=FALSE,"",IF(ISNUMBER(BM2032),BM2032,(VLOOKUP($B2032,Stats!$A$2:$AT$19,46,FALSE)-VLOOKUP($B2032,Stats!$A$2:$AA$19,12,FALSE))/VLOOKUP($B2032,Stats!$A$2:$AA$19,26,FALSE)))</f>
        <v>-0.27087500648877122</v>
      </c>
      <c r="BR2032" s="51">
        <f t="shared" si="422"/>
        <v>-0.27087500648877122</v>
      </c>
      <c r="BS2032" s="32" t="str">
        <f t="shared" si="417"/>
        <v>25014_201505</v>
      </c>
      <c r="BT2032" s="53">
        <f t="shared" si="418"/>
        <v>-0.84824509305237417</v>
      </c>
    </row>
    <row r="2033" spans="1:72" x14ac:dyDescent="0.15">
      <c r="A2033" s="16">
        <v>25014</v>
      </c>
      <c r="B2033" s="17">
        <v>201506</v>
      </c>
      <c r="C2033" s="3">
        <v>0</v>
      </c>
      <c r="D2033" s="23">
        <v>9.9878689850384283E-2</v>
      </c>
      <c r="E2033" s="18">
        <v>1.07960222903712E-2</v>
      </c>
      <c r="F2033" s="24">
        <v>8</v>
      </c>
      <c r="G2033" s="24">
        <v>2</v>
      </c>
      <c r="H2033" s="20">
        <v>1.2399400725496418E-2</v>
      </c>
      <c r="I2033" s="20">
        <v>-1.5119885908392305E-3</v>
      </c>
      <c r="J2033" s="24">
        <v>6</v>
      </c>
      <c r="K2033" s="24">
        <v>2</v>
      </c>
      <c r="L2033" s="20">
        <v>3.1499840102334531E-2</v>
      </c>
      <c r="M2033" s="20">
        <v>-2.558933002481445E-3</v>
      </c>
      <c r="N2033" s="19">
        <v>1.36</v>
      </c>
      <c r="O2033" s="19">
        <v>1.0873041253597699</v>
      </c>
      <c r="P2033" s="25">
        <v>42083</v>
      </c>
      <c r="Q2033" s="20">
        <v>-3.0227871647806603E-3</v>
      </c>
      <c r="R2033" s="25">
        <v>42075</v>
      </c>
      <c r="S2033" s="25">
        <f>IF(ISNUMBER(R2033),VLOOKUP(B2033,Index!$B$3:$AB$18,27,FALSE),"")</f>
        <v>42073</v>
      </c>
      <c r="T2033" s="25">
        <f>IF(ISNUMBER($R2033),VLOOKUP($B2033,Index!$B$21:$AB$36,27,FALSE),"")</f>
        <v>42075</v>
      </c>
      <c r="U2033" s="25">
        <f>IF(ISNUMBER($R2033),VLOOKUP($B2033,Index!$B$39:$AB$54,27,FALSE),"")</f>
        <v>42075</v>
      </c>
      <c r="W2033" s="18">
        <v>2.9963606955115285</v>
      </c>
      <c r="X2033" s="19">
        <v>0.8</v>
      </c>
      <c r="Y2033" s="18">
        <v>0.20484012064512425</v>
      </c>
      <c r="Z2033" s="19">
        <f t="shared" si="419"/>
        <v>2</v>
      </c>
      <c r="AA2033" s="21">
        <v>33.041919396145012</v>
      </c>
      <c r="AB2033" s="3">
        <v>0</v>
      </c>
      <c r="AC2033" s="18">
        <v>8.9781774176063305</v>
      </c>
      <c r="AD2033" s="19">
        <v>0.64000000000000012</v>
      </c>
      <c r="AE2033" s="18">
        <v>4.1959475025909056E-2</v>
      </c>
      <c r="AF2033" s="19">
        <f t="shared" si="420"/>
        <v>4</v>
      </c>
      <c r="AG2033" s="21">
        <v>1091.768437381344</v>
      </c>
      <c r="AH2033" s="3">
        <v>0</v>
      </c>
      <c r="AK2033" t="str">
        <f t="shared" ref="AK2033:AX2042" si="427">IF($B2033=AK$2,$AA2033,"")</f>
        <v/>
      </c>
      <c r="AL2033" t="str">
        <f t="shared" si="427"/>
        <v/>
      </c>
      <c r="AM2033" t="str">
        <f t="shared" si="427"/>
        <v/>
      </c>
      <c r="AN2033" t="str">
        <f t="shared" si="427"/>
        <v/>
      </c>
      <c r="AO2033" t="str">
        <f t="shared" si="427"/>
        <v/>
      </c>
      <c r="AP2033" t="str">
        <f t="shared" si="427"/>
        <v/>
      </c>
      <c r="AQ2033" t="str">
        <f t="shared" si="427"/>
        <v/>
      </c>
      <c r="AR2033" t="str">
        <f t="shared" si="427"/>
        <v/>
      </c>
      <c r="AS2033" t="str">
        <f t="shared" si="427"/>
        <v/>
      </c>
      <c r="AT2033" t="str">
        <f t="shared" si="427"/>
        <v/>
      </c>
      <c r="AU2033" t="str">
        <f t="shared" si="427"/>
        <v/>
      </c>
      <c r="AV2033" t="str">
        <f t="shared" si="427"/>
        <v/>
      </c>
      <c r="AW2033">
        <f t="shared" si="427"/>
        <v>33.041919396145012</v>
      </c>
      <c r="AX2033" t="str">
        <f t="shared" si="427"/>
        <v/>
      </c>
      <c r="AZ2033" s="46">
        <f>IF(ISNUMBER(VLOOKUP($B2033,Stats!$A$2:$AA$19,2,FALSE))=FALSE,"",IF(ISNUMBER(W2033),(W2033-VLOOKUP($B2033,Stats!$A$2:$AA$19,2,FALSE))/VLOOKUP($B2033,Stats!$A$2:$AA$19,16,FALSE),""))</f>
        <v>0.82913266600939262</v>
      </c>
      <c r="BA2033" s="46">
        <f>IF(ISNUMBER(VLOOKUP($B2033,Stats!$A$2:$AA$19,2,FALSE))=FALSE,"",IF(ISNUMBER(X2033),(X2033-VLOOKUP($B2033,Stats!$A$2:$AA$19,3,FALSE))/VLOOKUP($B2033,Stats!$A$2:$AA$19,17,FALSE),""))</f>
        <v>-3.4963065069354378E-2</v>
      </c>
      <c r="BB2033" s="46"/>
      <c r="BC2033" s="46"/>
      <c r="BD2033" s="44">
        <f t="shared" si="416"/>
        <v>0.39708480047001909</v>
      </c>
      <c r="BE2033" s="46">
        <f>IF(ISNUMBER(VLOOKUP($B2033,Stats!$A$2:$AA$19,2,FALSE))=FALSE,"",IF(ISNUMBER(Y2033),(Y2033-VLOOKUP($B2033,Stats!$A$2:$AA$19,5,FALSE))/VLOOKUP($B2033,Stats!$A$2:$AA$19,19,FALSE),""))</f>
        <v>0.64829196906394226</v>
      </c>
      <c r="BF2033" s="46"/>
      <c r="BG2033" s="46"/>
      <c r="BH2033" s="46">
        <f>IF(ISNUMBER(VLOOKUP($B2033,Stats!$A$2:$AA$19,2,FALSE))=FALSE,"",IF(ISNUMBER(Z2033),(Z2033-VLOOKUP($B2033,Stats!$A$2:$AA$19,8,FALSE))/VLOOKUP($B2033,Stats!$A$2:$AA$19,22,FALSE),""))</f>
        <v>-0.44132796508511463</v>
      </c>
      <c r="BI2033" s="46" t="str">
        <f>IF(ISNUMBER(VLOOKUP($B2033,Stats!$A$2:$AA$19,2,FALSE))=FALSE,"",IF(ISNUMBER(#REF!),(#REF!-VLOOKUP($B2033,Stats!$A$2:$AA$19,9,FALSE))/VLOOKUP($B2033,Stats!$A$2:$AA$19,23,FALSE),""))</f>
        <v/>
      </c>
      <c r="BJ2033" s="46" t="str">
        <f>IF(ISNUMBER(VLOOKUP($B2033,Stats!$A$2:$AA$19,2,FALSE))=FALSE,"",IF(ISNUMBER(#REF!),(#REF!-VLOOKUP($B2033,Stats!$A$2:$AA$19,10,FALSE))/VLOOKUP($B2033,Stats!$A$2:$AA$19,24,FALSE),""))</f>
        <v/>
      </c>
      <c r="BK2033" s="44">
        <f t="shared" si="421"/>
        <v>-0.58620276787029391</v>
      </c>
      <c r="BL2033" s="46" t="str">
        <f>IF(ISNUMBER(VLOOKUP($B2033,Stats!$A$2:$AA$19,2,FALSE))=FALSE,"",IF(ISNUMBER(#REF!),(#REF!-VLOOKUP($B2033,Stats!$A$2:$AA$19,11,FALSE))/VLOOKUP($B2033,Stats!$A$2:$AA$19,25,FALSE),""))</f>
        <v/>
      </c>
      <c r="BM2033" s="46">
        <f>IF(ISNUMBER(VLOOKUP($B2033,Stats!$A$2:$AA$19,2,FALSE))=FALSE,"",IF(ISNUMBER(AA2033),(AA2033-VLOOKUP($B2033,Stats!$A$2:$AA$19,12,FALSE))/VLOOKUP($B2033,Stats!$A$2:$AA$19,26,FALSE),""))</f>
        <v>-9.1031278462782972E-2</v>
      </c>
      <c r="BN2033" s="46" t="str">
        <f>IF(ISNUMBER(VLOOKUP($B2033,Stats!$A$2:$AA$19,2,FALSE))=FALSE,"",IF(ISNUMBER(#REF!),(#REF!-VLOOKUP($B2033,Stats!$A$2:$AA$19,13,FALSE))/VLOOKUP($B2033,Stats!$A$2:$AA$19,27,FALSE),""))</f>
        <v/>
      </c>
      <c r="BO2033" s="46" t="str">
        <f>IF(ISNUMBER(VLOOKUP($B2033,Stats!$A$2:$AA$19,2,FALSE))=FALSE,"",IF(ISNUMBER(#REF!),(#REF!-VLOOKUP($B2033,Stats!$A$2:$AA$19,14,FALSE))/VLOOKUP($B2033,Stats!$A$2:$AB$19,28,FALSE),""))</f>
        <v/>
      </c>
      <c r="BP2033" s="46"/>
      <c r="BQ2033" s="46">
        <f>IF(ISNUMBER(VLOOKUP($B2033,Stats!$A$2:$AA$19,2,FALSE))=FALSE,"",IF(ISNUMBER(BM2033),BM2033,(VLOOKUP($B2033,Stats!$A$2:$AT$19,46,FALSE)-VLOOKUP($B2033,Stats!$A$2:$AA$19,12,FALSE))/VLOOKUP($B2033,Stats!$A$2:$AA$19,26,FALSE)))</f>
        <v>-9.1031278462782972E-2</v>
      </c>
      <c r="BR2033" s="51">
        <f t="shared" si="422"/>
        <v>-9.1031278462782972E-2</v>
      </c>
      <c r="BS2033" s="32" t="str">
        <f t="shared" si="417"/>
        <v>25014_201506</v>
      </c>
      <c r="BT2033" s="53">
        <f t="shared" si="418"/>
        <v>-0.29051095632072904</v>
      </c>
    </row>
    <row r="2034" spans="1:72" x14ac:dyDescent="0.15">
      <c r="A2034" s="16">
        <v>25014</v>
      </c>
      <c r="B2034" s="17">
        <v>201507</v>
      </c>
      <c r="C2034" s="3">
        <v>0</v>
      </c>
      <c r="D2034" s="23">
        <v>7.7573529411764541E-2</v>
      </c>
      <c r="E2034" s="18">
        <v>9.6450561274840311E-3</v>
      </c>
      <c r="F2034" s="24">
        <v>5</v>
      </c>
      <c r="G2034" s="24">
        <v>0</v>
      </c>
      <c r="H2034" s="20">
        <v>1.5091291967992282E-2</v>
      </c>
      <c r="I2034" s="20" t="s">
        <v>25</v>
      </c>
      <c r="J2034" s="24">
        <v>5</v>
      </c>
      <c r="K2034" s="24">
        <v>0</v>
      </c>
      <c r="L2034" s="20">
        <v>2.5808823529411606E-2</v>
      </c>
      <c r="M2034" s="20">
        <v>1.0035122930256435E-3</v>
      </c>
      <c r="N2034" s="19">
        <v>1.4655</v>
      </c>
      <c r="O2034" s="19">
        <v>1.0504623324492868</v>
      </c>
      <c r="P2034" s="25">
        <v>42090</v>
      </c>
      <c r="Q2034" s="20">
        <v>0</v>
      </c>
      <c r="R2034" s="25">
        <v>42086</v>
      </c>
      <c r="S2034" s="25">
        <f>IF(ISNUMBER(R2034),VLOOKUP(B2034,Index!$B$3:$AB$18,27,FALSE),"")</f>
        <v>42088</v>
      </c>
      <c r="T2034" s="25">
        <f>IF(ISNUMBER($R2034),VLOOKUP($B2034,Index!$B$21:$AB$36,27,FALSE),"")</f>
        <v>42089</v>
      </c>
      <c r="U2034" s="25">
        <f>IF(ISNUMBER($R2034),VLOOKUP($B2034,Index!$B$39:$AB$54,27,FALSE),"")</f>
        <v>42089</v>
      </c>
      <c r="W2034" s="18">
        <v>5.585294117647047</v>
      </c>
      <c r="X2034" s="19">
        <v>1</v>
      </c>
      <c r="Y2034" s="18">
        <v>0.18300207313807734</v>
      </c>
      <c r="Z2034" s="19">
        <f t="shared" si="419"/>
        <v>2</v>
      </c>
      <c r="AA2034" s="21" t="s">
        <v>25</v>
      </c>
      <c r="AB2034" s="3">
        <v>0</v>
      </c>
      <c r="AC2034" s="18">
        <v>31.195510380622704</v>
      </c>
      <c r="AD2034" s="19">
        <v>1</v>
      </c>
      <c r="AE2034" s="18">
        <v>3.3489758772834208E-2</v>
      </c>
      <c r="AF2034" s="19">
        <f t="shared" si="420"/>
        <v>4</v>
      </c>
      <c r="AG2034" s="21" t="s">
        <v>25</v>
      </c>
      <c r="AH2034" s="3">
        <v>0</v>
      </c>
      <c r="AK2034" t="str">
        <f t="shared" si="427"/>
        <v/>
      </c>
      <c r="AL2034" t="str">
        <f t="shared" si="427"/>
        <v/>
      </c>
      <c r="AM2034" t="str">
        <f t="shared" si="427"/>
        <v/>
      </c>
      <c r="AN2034" t="str">
        <f t="shared" si="427"/>
        <v/>
      </c>
      <c r="AO2034" t="str">
        <f t="shared" si="427"/>
        <v/>
      </c>
      <c r="AP2034" t="str">
        <f t="shared" si="427"/>
        <v/>
      </c>
      <c r="AQ2034" t="str">
        <f t="shared" si="427"/>
        <v/>
      </c>
      <c r="AR2034" t="str">
        <f t="shared" si="427"/>
        <v/>
      </c>
      <c r="AS2034" t="str">
        <f t="shared" si="427"/>
        <v/>
      </c>
      <c r="AT2034" t="str">
        <f t="shared" si="427"/>
        <v/>
      </c>
      <c r="AU2034" t="str">
        <f t="shared" si="427"/>
        <v/>
      </c>
      <c r="AV2034" t="str">
        <f t="shared" si="427"/>
        <v/>
      </c>
      <c r="AW2034" t="str">
        <f t="shared" si="427"/>
        <v/>
      </c>
      <c r="AX2034" t="str">
        <f t="shared" si="427"/>
        <v/>
      </c>
      <c r="AZ2034" s="46">
        <f>IF(ISNUMBER(VLOOKUP($B2034,Stats!$A$2:$AA$19,2,FALSE))=FALSE,"",IF(ISNUMBER(W2034),(W2034-VLOOKUP($B2034,Stats!$A$2:$AA$19,2,FALSE))/VLOOKUP($B2034,Stats!$A$2:$AA$19,16,FALSE),""))</f>
        <v>2.1690539327187746</v>
      </c>
      <c r="BA2034" s="46">
        <f>IF(ISNUMBER(VLOOKUP($B2034,Stats!$A$2:$AA$19,2,FALSE))=FALSE,"",IF(ISNUMBER(X2034),(X2034-VLOOKUP($B2034,Stats!$A$2:$AA$19,3,FALSE))/VLOOKUP($B2034,Stats!$A$2:$AA$19,17,FALSE),""))</f>
        <v>1.6185072337594633</v>
      </c>
      <c r="BB2034" s="46"/>
      <c r="BC2034" s="46"/>
      <c r="BD2034" s="44">
        <f t="shared" si="416"/>
        <v>1.8937805832391188</v>
      </c>
      <c r="BE2034" s="46">
        <f>IF(ISNUMBER(VLOOKUP($B2034,Stats!$A$2:$AA$19,2,FALSE))=FALSE,"",IF(ISNUMBER(Y2034),(Y2034-VLOOKUP($B2034,Stats!$A$2:$AA$19,5,FALSE))/VLOOKUP($B2034,Stats!$A$2:$AA$19,19,FALSE),""))</f>
        <v>-2.8179858667794995E-2</v>
      </c>
      <c r="BF2034" s="46"/>
      <c r="BG2034" s="46"/>
      <c r="BH2034" s="46">
        <f>IF(ISNUMBER(VLOOKUP($B2034,Stats!$A$2:$AA$19,2,FALSE))=FALSE,"",IF(ISNUMBER(Z2034),(Z2034-VLOOKUP($B2034,Stats!$A$2:$AA$19,8,FALSE))/VLOOKUP($B2034,Stats!$A$2:$AA$19,22,FALSE),""))</f>
        <v>1.4378520910348771</v>
      </c>
      <c r="BI2034" s="46" t="str">
        <f>IF(ISNUMBER(VLOOKUP($B2034,Stats!$A$2:$AA$19,2,FALSE))=FALSE,"",IF(ISNUMBER(#REF!),(#REF!-VLOOKUP($B2034,Stats!$A$2:$AA$19,9,FALSE))/VLOOKUP($B2034,Stats!$A$2:$AA$19,23,FALSE),""))</f>
        <v/>
      </c>
      <c r="BJ2034" s="46" t="str">
        <f>IF(ISNUMBER(VLOOKUP($B2034,Stats!$A$2:$AA$19,2,FALSE))=FALSE,"",IF(ISNUMBER(#REF!),(#REF!-VLOOKUP($B2034,Stats!$A$2:$AA$19,10,FALSE))/VLOOKUP($B2034,Stats!$A$2:$AA$19,24,FALSE),""))</f>
        <v/>
      </c>
      <c r="BK2034" s="44">
        <f t="shared" si="421"/>
        <v>0.45108152837791959</v>
      </c>
      <c r="BL2034" s="46" t="str">
        <f>IF(ISNUMBER(VLOOKUP($B2034,Stats!$A$2:$AA$19,2,FALSE))=FALSE,"",IF(ISNUMBER(#REF!),(#REF!-VLOOKUP($B2034,Stats!$A$2:$AA$19,11,FALSE))/VLOOKUP($B2034,Stats!$A$2:$AA$19,25,FALSE),""))</f>
        <v/>
      </c>
      <c r="BM2034" s="46" t="str">
        <f>IF(ISNUMBER(VLOOKUP($B2034,Stats!$A$2:$AA$19,2,FALSE))=FALSE,"",IF(ISNUMBER(AA2034),(AA2034-VLOOKUP($B2034,Stats!$A$2:$AA$19,12,FALSE))/VLOOKUP($B2034,Stats!$A$2:$AA$19,26,FALSE),""))</f>
        <v/>
      </c>
      <c r="BN2034" s="46" t="str">
        <f>IF(ISNUMBER(VLOOKUP($B2034,Stats!$A$2:$AA$19,2,FALSE))=FALSE,"",IF(ISNUMBER(#REF!),(#REF!-VLOOKUP($B2034,Stats!$A$2:$AA$19,13,FALSE))/VLOOKUP($B2034,Stats!$A$2:$AA$19,27,FALSE),""))</f>
        <v/>
      </c>
      <c r="BO2034" s="46" t="str">
        <f>IF(ISNUMBER(VLOOKUP($B2034,Stats!$A$2:$AA$19,2,FALSE))=FALSE,"",IF(ISNUMBER(#REF!),(#REF!-VLOOKUP($B2034,Stats!$A$2:$AA$19,14,FALSE))/VLOOKUP($B2034,Stats!$A$2:$AB$19,28,FALSE),""))</f>
        <v/>
      </c>
      <c r="BP2034" s="46"/>
      <c r="BQ2034" s="46">
        <f>IF(ISNUMBER(VLOOKUP($B2034,Stats!$A$2:$AA$19,2,FALSE))=FALSE,"",IF(ISNUMBER(BM2034),BM2034,(VLOOKUP($B2034,Stats!$A$2:$AT$19,46,FALSE)-VLOOKUP($B2034,Stats!$A$2:$AA$19,12,FALSE))/VLOOKUP($B2034,Stats!$A$2:$AA$19,26,FALSE)))</f>
        <v>-0.49247029718328789</v>
      </c>
      <c r="BR2034" s="51">
        <f t="shared" si="422"/>
        <v>-0.49247029718328789</v>
      </c>
      <c r="BS2034" s="32" t="str">
        <f t="shared" si="417"/>
        <v>25014_201507</v>
      </c>
      <c r="BT2034" s="53">
        <f t="shared" si="418"/>
        <v>0.55091097423791802</v>
      </c>
    </row>
    <row r="2035" spans="1:72" x14ac:dyDescent="0.15">
      <c r="S2035" t="str">
        <f>IF(ISNUMBER(R2035),VLOOKUP(B2035,Index!$B$3:$AB$18,27,FALSE),"")</f>
        <v/>
      </c>
      <c r="T2035" t="str">
        <f>IF(ISNUMBER($R2035),VLOOKUP($B2035,Index!$B$21:$AB$36,27,FALSE),"")</f>
        <v/>
      </c>
      <c r="U2035" t="str">
        <f>IF(ISNUMBER($R2035),VLOOKUP($B2035,Index!$B$39:$AB$54,27,FALSE),"")</f>
        <v/>
      </c>
      <c r="Z2035" t="str">
        <f t="shared" si="419"/>
        <v/>
      </c>
      <c r="AA2035" t="s">
        <v>25</v>
      </c>
      <c r="AF2035" t="str">
        <f t="shared" si="420"/>
        <v/>
      </c>
      <c r="AG2035" t="s">
        <v>25</v>
      </c>
      <c r="AK2035" t="str">
        <f t="shared" si="427"/>
        <v/>
      </c>
      <c r="AL2035" t="str">
        <f t="shared" si="427"/>
        <v/>
      </c>
      <c r="AM2035" t="str">
        <f t="shared" si="427"/>
        <v/>
      </c>
      <c r="AN2035" t="str">
        <f t="shared" si="427"/>
        <v/>
      </c>
      <c r="AO2035" t="str">
        <f t="shared" si="427"/>
        <v/>
      </c>
      <c r="AP2035" t="str">
        <f t="shared" si="427"/>
        <v/>
      </c>
      <c r="AQ2035" t="str">
        <f t="shared" si="427"/>
        <v/>
      </c>
      <c r="AR2035" t="str">
        <f t="shared" si="427"/>
        <v/>
      </c>
      <c r="AS2035" t="str">
        <f t="shared" si="427"/>
        <v/>
      </c>
      <c r="AT2035" t="str">
        <f t="shared" si="427"/>
        <v/>
      </c>
      <c r="AU2035" t="str">
        <f t="shared" si="427"/>
        <v/>
      </c>
      <c r="AV2035" t="str">
        <f t="shared" si="427"/>
        <v/>
      </c>
      <c r="AW2035" t="str">
        <f t="shared" si="427"/>
        <v/>
      </c>
      <c r="AX2035" t="str">
        <f t="shared" si="427"/>
        <v/>
      </c>
      <c r="AZ2035" s="46" t="str">
        <f>IF(ISNUMBER(VLOOKUP($B2035,Stats!$A$2:$AA$19,2,FALSE))=FALSE,"",IF(ISNUMBER(W2035),(W2035-VLOOKUP($B2035,Stats!$A$2:$AA$19,2,FALSE))/VLOOKUP($B2035,Stats!$A$2:$AA$19,16,FALSE),""))</f>
        <v/>
      </c>
      <c r="BA2035" s="46" t="str">
        <f>IF(ISNUMBER(VLOOKUP($B2035,Stats!$A$2:$AA$19,2,FALSE))=FALSE,"",IF(ISNUMBER(X2035),(X2035-VLOOKUP($B2035,Stats!$A$2:$AA$19,3,FALSE))/VLOOKUP($B2035,Stats!$A$2:$AA$19,17,FALSE),""))</f>
        <v/>
      </c>
      <c r="BB2035" s="46"/>
      <c r="BC2035" s="46"/>
      <c r="BD2035" s="44" t="str">
        <f t="shared" si="416"/>
        <v/>
      </c>
      <c r="BE2035" s="46" t="str">
        <f>IF(ISNUMBER(VLOOKUP($B2035,Stats!$A$2:$AA$19,2,FALSE))=FALSE,"",IF(ISNUMBER(Y2035),(Y2035-VLOOKUP($B2035,Stats!$A$2:$AA$19,5,FALSE))/VLOOKUP($B2035,Stats!$A$2:$AA$19,19,FALSE),""))</f>
        <v/>
      </c>
      <c r="BF2035" s="46"/>
      <c r="BG2035" s="46"/>
      <c r="BH2035" s="46" t="str">
        <f>IF(ISNUMBER(VLOOKUP($B2035,Stats!$A$2:$AA$19,2,FALSE))=FALSE,"",IF(ISNUMBER(Z2035),(Z2035-VLOOKUP($B2035,Stats!$A$2:$AA$19,8,FALSE))/VLOOKUP($B2035,Stats!$A$2:$AA$19,22,FALSE),""))</f>
        <v/>
      </c>
      <c r="BI2035" s="46" t="str">
        <f>IF(ISNUMBER(VLOOKUP($B2035,Stats!$A$2:$AA$19,2,FALSE))=FALSE,"",IF(ISNUMBER(#REF!),(#REF!-VLOOKUP($B2035,Stats!$A$2:$AA$19,9,FALSE))/VLOOKUP($B2035,Stats!$A$2:$AA$19,23,FALSE),""))</f>
        <v/>
      </c>
      <c r="BJ2035" s="46" t="str">
        <f>IF(ISNUMBER(VLOOKUP($B2035,Stats!$A$2:$AA$19,2,FALSE))=FALSE,"",IF(ISNUMBER(#REF!),(#REF!-VLOOKUP($B2035,Stats!$A$2:$AA$19,10,FALSE))/VLOOKUP($B2035,Stats!$A$2:$AA$19,24,FALSE),""))</f>
        <v/>
      </c>
      <c r="BK2035" s="44" t="str">
        <f t="shared" si="421"/>
        <v/>
      </c>
      <c r="BL2035" s="46" t="str">
        <f>IF(ISNUMBER(VLOOKUP($B2035,Stats!$A$2:$AA$19,2,FALSE))=FALSE,"",IF(ISNUMBER(#REF!),(#REF!-VLOOKUP($B2035,Stats!$A$2:$AA$19,11,FALSE))/VLOOKUP($B2035,Stats!$A$2:$AA$19,25,FALSE),""))</f>
        <v/>
      </c>
      <c r="BM2035" s="46" t="str">
        <f>IF(ISNUMBER(VLOOKUP($B2035,Stats!$A$2:$AA$19,2,FALSE))=FALSE,"",IF(ISNUMBER(AA2035),(AA2035-VLOOKUP($B2035,Stats!$A$2:$AA$19,12,FALSE))/VLOOKUP($B2035,Stats!$A$2:$AA$19,26,FALSE),""))</f>
        <v/>
      </c>
      <c r="BN2035" s="46" t="str">
        <f>IF(ISNUMBER(VLOOKUP($B2035,Stats!$A$2:$AA$19,2,FALSE))=FALSE,"",IF(ISNUMBER(#REF!),(#REF!-VLOOKUP($B2035,Stats!$A$2:$AA$19,13,FALSE))/VLOOKUP($B2035,Stats!$A$2:$AA$19,27,FALSE),""))</f>
        <v/>
      </c>
      <c r="BO2035" s="46" t="str">
        <f>IF(ISNUMBER(VLOOKUP($B2035,Stats!$A$2:$AA$19,2,FALSE))=FALSE,"",IF(ISNUMBER(#REF!),(#REF!-VLOOKUP($B2035,Stats!$A$2:$AA$19,14,FALSE))/VLOOKUP($B2035,Stats!$A$2:$AB$19,28,FALSE),""))</f>
        <v/>
      </c>
      <c r="BP2035" s="46"/>
      <c r="BQ2035" s="46" t="str">
        <f>IF(ISNUMBER(VLOOKUP($B2035,Stats!$A$2:$AA$19,2,FALSE))=FALSE,"",IF(ISNUMBER(BM2035),BM2035,(VLOOKUP($B2035,Stats!$A$2:$AT$19,46,FALSE)-VLOOKUP($B2035,Stats!$A$2:$AA$19,12,FALSE))/VLOOKUP($B2035,Stats!$A$2:$AA$19,26,FALSE)))</f>
        <v/>
      </c>
      <c r="BR2035" s="51" t="str">
        <f t="shared" si="422"/>
        <v/>
      </c>
      <c r="BS2035" s="32" t="str">
        <f t="shared" si="417"/>
        <v/>
      </c>
      <c r="BT2035" s="53" t="str">
        <f t="shared" si="418"/>
        <v/>
      </c>
    </row>
    <row r="2036" spans="1:72" ht="40.5" x14ac:dyDescent="0.15">
      <c r="A2036" s="1" t="s">
        <v>54</v>
      </c>
      <c r="B2036" s="1" t="s">
        <v>0</v>
      </c>
      <c r="C2036" s="3"/>
      <c r="D2036" s="4" t="s">
        <v>10</v>
      </c>
      <c r="E2036" s="1" t="s">
        <v>11</v>
      </c>
      <c r="F2036" s="1" t="s">
        <v>12</v>
      </c>
      <c r="G2036" s="1" t="s">
        <v>13</v>
      </c>
      <c r="H2036" s="1" t="s">
        <v>14</v>
      </c>
      <c r="I2036" s="1" t="s">
        <v>15</v>
      </c>
      <c r="J2036" s="1" t="s">
        <v>16</v>
      </c>
      <c r="K2036" s="1" t="s">
        <v>17</v>
      </c>
      <c r="L2036" s="1" t="s">
        <v>18</v>
      </c>
      <c r="M2036" s="1" t="s">
        <v>19</v>
      </c>
      <c r="N2036" s="1" t="s">
        <v>20</v>
      </c>
      <c r="O2036" s="1" t="s">
        <v>21</v>
      </c>
      <c r="P2036" s="1" t="s">
        <v>22</v>
      </c>
      <c r="Q2036" s="1" t="s">
        <v>23</v>
      </c>
      <c r="R2036" s="1" t="s">
        <v>24</v>
      </c>
      <c r="S2036" s="1" t="str">
        <f>IF(ISNUMBER(R2036),VLOOKUP(B2036,Index!$B$3:$AB$18,27,FALSE),"")</f>
        <v/>
      </c>
      <c r="T2036" s="1" t="str">
        <f>IF(ISNUMBER($R2036),VLOOKUP($B2036,Index!$B$21:$AB$36,27,FALSE),"")</f>
        <v/>
      </c>
      <c r="U2036" s="1" t="str">
        <f>IF(ISNUMBER($R2036),VLOOKUP($B2036,Index!$B$39:$AB$54,27,FALSE),"")</f>
        <v/>
      </c>
      <c r="W2036" s="1" t="s">
        <v>1</v>
      </c>
      <c r="X2036" s="1" t="s">
        <v>2</v>
      </c>
      <c r="Y2036" s="1" t="s">
        <v>4</v>
      </c>
      <c r="Z2036" s="1" t="str">
        <f t="shared" si="419"/>
        <v/>
      </c>
      <c r="AA2036" s="1" t="s">
        <v>8</v>
      </c>
      <c r="AB2036" s="3"/>
      <c r="AC2036" s="1" t="s">
        <v>55</v>
      </c>
      <c r="AD2036" s="1" t="s">
        <v>56</v>
      </c>
      <c r="AE2036" s="1" t="s">
        <v>57</v>
      </c>
      <c r="AF2036" s="1" t="str">
        <f t="shared" si="420"/>
        <v/>
      </c>
      <c r="AG2036" s="1" t="s">
        <v>38</v>
      </c>
      <c r="AH2036" s="3"/>
      <c r="AK2036" t="str">
        <f t="shared" si="427"/>
        <v/>
      </c>
      <c r="AL2036" t="str">
        <f t="shared" si="427"/>
        <v/>
      </c>
      <c r="AM2036" t="str">
        <f t="shared" si="427"/>
        <v/>
      </c>
      <c r="AN2036" t="str">
        <f t="shared" si="427"/>
        <v/>
      </c>
      <c r="AO2036" t="str">
        <f t="shared" si="427"/>
        <v/>
      </c>
      <c r="AP2036" t="str">
        <f t="shared" si="427"/>
        <v/>
      </c>
      <c r="AQ2036" t="str">
        <f t="shared" si="427"/>
        <v/>
      </c>
      <c r="AR2036" t="str">
        <f t="shared" si="427"/>
        <v/>
      </c>
      <c r="AS2036" t="str">
        <f t="shared" si="427"/>
        <v/>
      </c>
      <c r="AT2036" t="str">
        <f t="shared" si="427"/>
        <v/>
      </c>
      <c r="AU2036" t="str">
        <f t="shared" si="427"/>
        <v/>
      </c>
      <c r="AV2036" t="str">
        <f t="shared" si="427"/>
        <v/>
      </c>
      <c r="AW2036" t="str">
        <f t="shared" si="427"/>
        <v/>
      </c>
      <c r="AX2036" t="str">
        <f t="shared" si="427"/>
        <v/>
      </c>
      <c r="AZ2036" s="46" t="str">
        <f>IF(ISNUMBER(VLOOKUP($B2036,Stats!$A$2:$AA$19,2,FALSE))=FALSE,"",IF(ISNUMBER(W2036),(W2036-VLOOKUP($B2036,Stats!$A$2:$AA$19,2,FALSE))/VLOOKUP($B2036,Stats!$A$2:$AA$19,16,FALSE),""))</f>
        <v/>
      </c>
      <c r="BA2036" s="46" t="str">
        <f>IF(ISNUMBER(VLOOKUP($B2036,Stats!$A$2:$AA$19,2,FALSE))=FALSE,"",IF(ISNUMBER(X2036),(X2036-VLOOKUP($B2036,Stats!$A$2:$AA$19,3,FALSE))/VLOOKUP($B2036,Stats!$A$2:$AA$19,17,FALSE),""))</f>
        <v/>
      </c>
      <c r="BB2036" s="46"/>
      <c r="BC2036" s="46"/>
      <c r="BD2036" s="44" t="str">
        <f t="shared" si="416"/>
        <v/>
      </c>
      <c r="BE2036" s="46" t="str">
        <f>IF(ISNUMBER(VLOOKUP($B2036,Stats!$A$2:$AA$19,2,FALSE))=FALSE,"",IF(ISNUMBER(Y2036),(Y2036-VLOOKUP($B2036,Stats!$A$2:$AA$19,5,FALSE))/VLOOKUP($B2036,Stats!$A$2:$AA$19,19,FALSE),""))</f>
        <v/>
      </c>
      <c r="BF2036" s="46"/>
      <c r="BG2036" s="46"/>
      <c r="BH2036" s="46" t="str">
        <f>IF(ISNUMBER(VLOOKUP($B2036,Stats!$A$2:$AA$19,2,FALSE))=FALSE,"",IF(ISNUMBER(Z2036),(Z2036-VLOOKUP($B2036,Stats!$A$2:$AA$19,8,FALSE))/VLOOKUP($B2036,Stats!$A$2:$AA$19,22,FALSE),""))</f>
        <v/>
      </c>
      <c r="BI2036" s="46" t="str">
        <f>IF(ISNUMBER(VLOOKUP($B2036,Stats!$A$2:$AA$19,2,FALSE))=FALSE,"",IF(ISNUMBER(#REF!),(#REF!-VLOOKUP($B2036,Stats!$A$2:$AA$19,9,FALSE))/VLOOKUP($B2036,Stats!$A$2:$AA$19,23,FALSE),""))</f>
        <v/>
      </c>
      <c r="BJ2036" s="46" t="str">
        <f>IF(ISNUMBER(VLOOKUP($B2036,Stats!$A$2:$AA$19,2,FALSE))=FALSE,"",IF(ISNUMBER(#REF!),(#REF!-VLOOKUP($B2036,Stats!$A$2:$AA$19,10,FALSE))/VLOOKUP($B2036,Stats!$A$2:$AA$19,24,FALSE),""))</f>
        <v/>
      </c>
      <c r="BK2036" s="44" t="str">
        <f t="shared" si="421"/>
        <v/>
      </c>
      <c r="BL2036" s="46" t="str">
        <f>IF(ISNUMBER(VLOOKUP($B2036,Stats!$A$2:$AA$19,2,FALSE))=FALSE,"",IF(ISNUMBER(#REF!),(#REF!-VLOOKUP($B2036,Stats!$A$2:$AA$19,11,FALSE))/VLOOKUP($B2036,Stats!$A$2:$AA$19,25,FALSE),""))</f>
        <v/>
      </c>
      <c r="BM2036" s="46" t="str">
        <f>IF(ISNUMBER(VLOOKUP($B2036,Stats!$A$2:$AA$19,2,FALSE))=FALSE,"",IF(ISNUMBER(AA2036),(AA2036-VLOOKUP($B2036,Stats!$A$2:$AA$19,12,FALSE))/VLOOKUP($B2036,Stats!$A$2:$AA$19,26,FALSE),""))</f>
        <v/>
      </c>
      <c r="BN2036" s="46" t="str">
        <f>IF(ISNUMBER(VLOOKUP($B2036,Stats!$A$2:$AA$19,2,FALSE))=FALSE,"",IF(ISNUMBER(#REF!),(#REF!-VLOOKUP($B2036,Stats!$A$2:$AA$19,13,FALSE))/VLOOKUP($B2036,Stats!$A$2:$AA$19,27,FALSE),""))</f>
        <v/>
      </c>
      <c r="BO2036" s="46" t="str">
        <f>IF(ISNUMBER(VLOOKUP($B2036,Stats!$A$2:$AA$19,2,FALSE))=FALSE,"",IF(ISNUMBER(#REF!),(#REF!-VLOOKUP($B2036,Stats!$A$2:$AA$19,14,FALSE))/VLOOKUP($B2036,Stats!$A$2:$AB$19,28,FALSE),""))</f>
        <v/>
      </c>
      <c r="BP2036" s="46"/>
      <c r="BQ2036" s="46" t="str">
        <f>IF(ISNUMBER(VLOOKUP($B2036,Stats!$A$2:$AA$19,2,FALSE))=FALSE,"",IF(ISNUMBER(BM2036),BM2036,(VLOOKUP($B2036,Stats!$A$2:$AT$19,46,FALSE)-VLOOKUP($B2036,Stats!$A$2:$AA$19,12,FALSE))/VLOOKUP($B2036,Stats!$A$2:$AA$19,26,FALSE)))</f>
        <v/>
      </c>
      <c r="BR2036" s="51" t="str">
        <f t="shared" si="422"/>
        <v/>
      </c>
      <c r="BS2036" s="32" t="str">
        <f t="shared" si="417"/>
        <v/>
      </c>
      <c r="BT2036" s="53" t="str">
        <f t="shared" si="418"/>
        <v/>
      </c>
    </row>
    <row r="2037" spans="1:72" x14ac:dyDescent="0.15">
      <c r="A2037" s="5">
        <v>26893</v>
      </c>
      <c r="B2037" s="5" t="s">
        <v>58</v>
      </c>
      <c r="C2037" s="3">
        <v>0</v>
      </c>
      <c r="D2037" s="11">
        <v>0.26974276849164247</v>
      </c>
      <c r="E2037" s="6">
        <v>5.2787937881432481E-3</v>
      </c>
      <c r="F2037" s="12">
        <v>85</v>
      </c>
      <c r="G2037" s="12">
        <v>30</v>
      </c>
      <c r="H2037" s="13">
        <v>3.9107984390529564E-3</v>
      </c>
      <c r="I2037" s="13">
        <v>-3.0591816948568494E-3</v>
      </c>
      <c r="J2037" s="12">
        <v>11</v>
      </c>
      <c r="K2037" s="12">
        <v>3</v>
      </c>
      <c r="L2037" s="13">
        <v>2.1321614583333259E-2</v>
      </c>
      <c r="M2037" s="13">
        <v>-1.0161443494776767E-2</v>
      </c>
      <c r="N2037" s="8">
        <v>1.2685999999999999</v>
      </c>
      <c r="O2037" s="8">
        <v>1.2697427684916425</v>
      </c>
      <c r="P2037" s="14">
        <v>42090</v>
      </c>
      <c r="Q2037" s="13">
        <v>-1.2910468706146205E-2</v>
      </c>
      <c r="R2037" s="14">
        <v>42023</v>
      </c>
      <c r="S2037" s="14">
        <f>IF(ISNUMBER(R2037),VLOOKUP(B2037,Index!$B$3:$AB$18,27,FALSE),"")</f>
        <v>42041</v>
      </c>
      <c r="T2037" s="14">
        <f>IF(ISNUMBER($R2037),VLOOKUP($B2037,Index!$B$21:$AB$36,27,FALSE),"")</f>
        <v>41996</v>
      </c>
      <c r="U2037" s="14">
        <f>IF(ISNUMBER($R2037),VLOOKUP($B2037,Index!$B$39:$AB$54,27,FALSE),"")</f>
        <v>42003</v>
      </c>
      <c r="W2037" s="6">
        <v>0.56787951261398417</v>
      </c>
      <c r="X2037" s="7">
        <v>0.73913043478260865</v>
      </c>
      <c r="Y2037" s="6">
        <v>0.10015807001328604</v>
      </c>
      <c r="Z2037" s="8" t="str">
        <f t="shared" si="419"/>
        <v/>
      </c>
      <c r="AA2037" s="9">
        <v>20.893336611646621</v>
      </c>
      <c r="AB2037" s="3">
        <v>0</v>
      </c>
      <c r="AC2037" s="6">
        <v>0.32248714084669622</v>
      </c>
      <c r="AD2037" s="7">
        <v>0.54631379962192805</v>
      </c>
      <c r="AE2037" s="6">
        <v>1.0031638988786309E-2</v>
      </c>
      <c r="AF2037" s="8" t="str">
        <f t="shared" si="420"/>
        <v/>
      </c>
      <c r="AG2037" s="9">
        <v>436.53151476757313</v>
      </c>
      <c r="AH2037" s="3">
        <v>0</v>
      </c>
      <c r="AK2037" t="str">
        <f t="shared" si="427"/>
        <v/>
      </c>
      <c r="AL2037" t="str">
        <f t="shared" si="427"/>
        <v/>
      </c>
      <c r="AM2037" t="str">
        <f t="shared" si="427"/>
        <v/>
      </c>
      <c r="AN2037" t="str">
        <f t="shared" si="427"/>
        <v/>
      </c>
      <c r="AO2037" t="str">
        <f t="shared" si="427"/>
        <v/>
      </c>
      <c r="AP2037" t="str">
        <f t="shared" si="427"/>
        <v/>
      </c>
      <c r="AQ2037" t="str">
        <f t="shared" si="427"/>
        <v/>
      </c>
      <c r="AR2037" t="str">
        <f t="shared" si="427"/>
        <v/>
      </c>
      <c r="AS2037" t="str">
        <f t="shared" si="427"/>
        <v/>
      </c>
      <c r="AT2037" t="str">
        <f t="shared" si="427"/>
        <v/>
      </c>
      <c r="AU2037" t="str">
        <f t="shared" si="427"/>
        <v/>
      </c>
      <c r="AV2037" t="str">
        <f t="shared" si="427"/>
        <v/>
      </c>
      <c r="AW2037" t="str">
        <f t="shared" si="427"/>
        <v/>
      </c>
      <c r="AX2037" t="str">
        <f t="shared" si="427"/>
        <v/>
      </c>
      <c r="AZ2037" s="46" t="str">
        <f>IF(ISNUMBER(VLOOKUP($B2037,Stats!$A$2:$AA$19,2,FALSE))=FALSE,"",IF(ISNUMBER(W2037),(W2037-VLOOKUP($B2037,Stats!$A$2:$AA$19,2,FALSE))/VLOOKUP($B2037,Stats!$A$2:$AA$19,16,FALSE),""))</f>
        <v/>
      </c>
      <c r="BA2037" s="46" t="str">
        <f>IF(ISNUMBER(VLOOKUP($B2037,Stats!$A$2:$AA$19,2,FALSE))=FALSE,"",IF(ISNUMBER(X2037),(X2037-VLOOKUP($B2037,Stats!$A$2:$AA$19,3,FALSE))/VLOOKUP($B2037,Stats!$A$2:$AA$19,17,FALSE),""))</f>
        <v/>
      </c>
      <c r="BB2037" s="46"/>
      <c r="BC2037" s="46"/>
      <c r="BD2037" s="44" t="str">
        <f t="shared" si="416"/>
        <v/>
      </c>
      <c r="BE2037" s="46" t="str">
        <f>IF(ISNUMBER(VLOOKUP($B2037,Stats!$A$2:$AA$19,2,FALSE))=FALSE,"",IF(ISNUMBER(Y2037),(Y2037-VLOOKUP($B2037,Stats!$A$2:$AA$19,5,FALSE))/VLOOKUP($B2037,Stats!$A$2:$AA$19,19,FALSE),""))</f>
        <v/>
      </c>
      <c r="BF2037" s="46"/>
      <c r="BG2037" s="46"/>
      <c r="BH2037" s="46" t="str">
        <f>IF(ISNUMBER(VLOOKUP($B2037,Stats!$A$2:$AA$19,2,FALSE))=FALSE,"",IF(ISNUMBER(Z2037),(Z2037-VLOOKUP($B2037,Stats!$A$2:$AA$19,8,FALSE))/VLOOKUP($B2037,Stats!$A$2:$AA$19,22,FALSE),""))</f>
        <v/>
      </c>
      <c r="BI2037" s="46" t="str">
        <f>IF(ISNUMBER(VLOOKUP($B2037,Stats!$A$2:$AA$19,2,FALSE))=FALSE,"",IF(ISNUMBER(#REF!),(#REF!-VLOOKUP($B2037,Stats!$A$2:$AA$19,9,FALSE))/VLOOKUP($B2037,Stats!$A$2:$AA$19,23,FALSE),""))</f>
        <v/>
      </c>
      <c r="BJ2037" s="46" t="str">
        <f>IF(ISNUMBER(VLOOKUP($B2037,Stats!$A$2:$AA$19,2,FALSE))=FALSE,"",IF(ISNUMBER(#REF!),(#REF!-VLOOKUP($B2037,Stats!$A$2:$AA$19,10,FALSE))/VLOOKUP($B2037,Stats!$A$2:$AA$19,24,FALSE),""))</f>
        <v/>
      </c>
      <c r="BK2037" s="44" t="str">
        <f t="shared" si="421"/>
        <v/>
      </c>
      <c r="BL2037" s="46" t="str">
        <f>IF(ISNUMBER(VLOOKUP($B2037,Stats!$A$2:$AA$19,2,FALSE))=FALSE,"",IF(ISNUMBER(#REF!),(#REF!-VLOOKUP($B2037,Stats!$A$2:$AA$19,11,FALSE))/VLOOKUP($B2037,Stats!$A$2:$AA$19,25,FALSE),""))</f>
        <v/>
      </c>
      <c r="BM2037" s="46" t="str">
        <f>IF(ISNUMBER(VLOOKUP($B2037,Stats!$A$2:$AA$19,2,FALSE))=FALSE,"",IF(ISNUMBER(AA2037),(AA2037-VLOOKUP($B2037,Stats!$A$2:$AA$19,12,FALSE))/VLOOKUP($B2037,Stats!$A$2:$AA$19,26,FALSE),""))</f>
        <v/>
      </c>
      <c r="BN2037" s="46" t="str">
        <f>IF(ISNUMBER(VLOOKUP($B2037,Stats!$A$2:$AA$19,2,FALSE))=FALSE,"",IF(ISNUMBER(#REF!),(#REF!-VLOOKUP($B2037,Stats!$A$2:$AA$19,13,FALSE))/VLOOKUP($B2037,Stats!$A$2:$AA$19,27,FALSE),""))</f>
        <v/>
      </c>
      <c r="BO2037" s="46" t="str">
        <f>IF(ISNUMBER(VLOOKUP($B2037,Stats!$A$2:$AA$19,2,FALSE))=FALSE,"",IF(ISNUMBER(#REF!),(#REF!-VLOOKUP($B2037,Stats!$A$2:$AA$19,14,FALSE))/VLOOKUP($B2037,Stats!$A$2:$AB$19,28,FALSE),""))</f>
        <v/>
      </c>
      <c r="BP2037" s="46"/>
      <c r="BQ2037" s="46" t="str">
        <f>IF(ISNUMBER(VLOOKUP($B2037,Stats!$A$2:$AA$19,2,FALSE))=FALSE,"",IF(ISNUMBER(BM2037),BM2037,(VLOOKUP($B2037,Stats!$A$2:$AT$19,46,FALSE)-VLOOKUP($B2037,Stats!$A$2:$AA$19,12,FALSE))/VLOOKUP($B2037,Stats!$A$2:$AA$19,26,FALSE)))</f>
        <v/>
      </c>
      <c r="BR2037" s="51" t="str">
        <f t="shared" si="422"/>
        <v/>
      </c>
      <c r="BS2037" s="32" t="str">
        <f t="shared" si="417"/>
        <v/>
      </c>
      <c r="BT2037" s="53" t="str">
        <f t="shared" si="418"/>
        <v/>
      </c>
    </row>
    <row r="2038" spans="1:72" x14ac:dyDescent="0.15">
      <c r="A2038" s="5">
        <v>26893</v>
      </c>
      <c r="B2038" s="5" t="s">
        <v>59</v>
      </c>
      <c r="C2038" s="3">
        <v>0</v>
      </c>
      <c r="D2038" s="11">
        <v>1.7325360915571884E-2</v>
      </c>
      <c r="E2038" s="6">
        <v>4.2399995720247569E-3</v>
      </c>
      <c r="F2038" s="15">
        <v>6.0714285714285712</v>
      </c>
      <c r="G2038" s="15">
        <v>2.1428571428571428</v>
      </c>
      <c r="H2038" s="13">
        <v>4.6174367070600034E-3</v>
      </c>
      <c r="I2038" s="13">
        <v>-2.4424160481375762E-3</v>
      </c>
      <c r="J2038" s="12">
        <v>4.2857142857142856</v>
      </c>
      <c r="K2038" s="12">
        <v>1.3571428571428572</v>
      </c>
      <c r="L2038" s="13">
        <v>8.1390075594961163E-3</v>
      </c>
      <c r="M2038" s="13">
        <v>-3.7357654253016214E-3</v>
      </c>
      <c r="N2038" s="8">
        <v>1.0870499999999998</v>
      </c>
      <c r="O2038" s="8">
        <v>1.0166449712202446</v>
      </c>
      <c r="P2038" s="14"/>
      <c r="Q2038" s="13">
        <v>-4.4572056608624001E-3</v>
      </c>
      <c r="R2038" s="14"/>
      <c r="S2038" s="14" t="str">
        <f>IF(ISNUMBER(R2038),VLOOKUP(B2038,Index!$B$3:$AB$18,27,FALSE),"")</f>
        <v/>
      </c>
      <c r="T2038" s="14" t="str">
        <f>IF(ISNUMBER($R2038),VLOOKUP($B2038,Index!$B$21:$AB$36,27,FALSE),"")</f>
        <v/>
      </c>
      <c r="U2038" s="14" t="str">
        <f>IF(ISNUMBER($R2038),VLOOKUP($B2038,Index!$B$39:$AB$54,27,FALSE),"")</f>
        <v/>
      </c>
      <c r="W2038" s="6">
        <v>0.67288999768555346</v>
      </c>
      <c r="X2038" s="8">
        <v>0.72670068027210877</v>
      </c>
      <c r="Y2038" s="6">
        <v>8.044833555442428E-2</v>
      </c>
      <c r="Z2038" s="8" t="str">
        <f t="shared" si="419"/>
        <v/>
      </c>
      <c r="AA2038" s="9" t="s">
        <v>25</v>
      </c>
      <c r="AB2038" s="3">
        <v>0</v>
      </c>
      <c r="AC2038" s="6">
        <v>0.45278094898526416</v>
      </c>
      <c r="AD2038" s="8">
        <v>0.52809387870794566</v>
      </c>
      <c r="AE2038" s="6">
        <v>6.4719346934772456E-3</v>
      </c>
      <c r="AF2038" s="8" t="str">
        <f t="shared" si="420"/>
        <v/>
      </c>
      <c r="AG2038" s="9" t="s">
        <v>25</v>
      </c>
      <c r="AH2038" s="3">
        <v>0</v>
      </c>
      <c r="AK2038" t="str">
        <f t="shared" si="427"/>
        <v/>
      </c>
      <c r="AL2038" t="str">
        <f t="shared" si="427"/>
        <v/>
      </c>
      <c r="AM2038" t="str">
        <f t="shared" si="427"/>
        <v/>
      </c>
      <c r="AN2038" t="str">
        <f t="shared" si="427"/>
        <v/>
      </c>
      <c r="AO2038" t="str">
        <f t="shared" si="427"/>
        <v/>
      </c>
      <c r="AP2038" t="str">
        <f t="shared" si="427"/>
        <v/>
      </c>
      <c r="AQ2038" t="str">
        <f t="shared" si="427"/>
        <v/>
      </c>
      <c r="AR2038" t="str">
        <f t="shared" si="427"/>
        <v/>
      </c>
      <c r="AS2038" t="str">
        <f t="shared" si="427"/>
        <v/>
      </c>
      <c r="AT2038" t="str">
        <f t="shared" si="427"/>
        <v/>
      </c>
      <c r="AU2038" t="str">
        <f t="shared" si="427"/>
        <v/>
      </c>
      <c r="AV2038" t="str">
        <f t="shared" si="427"/>
        <v/>
      </c>
      <c r="AW2038" t="str">
        <f t="shared" si="427"/>
        <v/>
      </c>
      <c r="AX2038" t="str">
        <f t="shared" si="427"/>
        <v/>
      </c>
      <c r="AZ2038" s="46" t="str">
        <f>IF(ISNUMBER(VLOOKUP($B2038,Stats!$A$2:$AA$19,2,FALSE))=FALSE,"",IF(ISNUMBER(W2038),(W2038-VLOOKUP($B2038,Stats!$A$2:$AA$19,2,FALSE))/VLOOKUP($B2038,Stats!$A$2:$AA$19,16,FALSE),""))</f>
        <v/>
      </c>
      <c r="BA2038" s="46" t="str">
        <f>IF(ISNUMBER(VLOOKUP($B2038,Stats!$A$2:$AA$19,2,FALSE))=FALSE,"",IF(ISNUMBER(X2038),(X2038-VLOOKUP($B2038,Stats!$A$2:$AA$19,3,FALSE))/VLOOKUP($B2038,Stats!$A$2:$AA$19,17,FALSE),""))</f>
        <v/>
      </c>
      <c r="BB2038" s="46"/>
      <c r="BC2038" s="46"/>
      <c r="BD2038" s="44" t="str">
        <f t="shared" si="416"/>
        <v/>
      </c>
      <c r="BE2038" s="46" t="str">
        <f>IF(ISNUMBER(VLOOKUP($B2038,Stats!$A$2:$AA$19,2,FALSE))=FALSE,"",IF(ISNUMBER(Y2038),(Y2038-VLOOKUP($B2038,Stats!$A$2:$AA$19,5,FALSE))/VLOOKUP($B2038,Stats!$A$2:$AA$19,19,FALSE),""))</f>
        <v/>
      </c>
      <c r="BF2038" s="46"/>
      <c r="BG2038" s="46"/>
      <c r="BH2038" s="46" t="str">
        <f>IF(ISNUMBER(VLOOKUP($B2038,Stats!$A$2:$AA$19,2,FALSE))=FALSE,"",IF(ISNUMBER(Z2038),(Z2038-VLOOKUP($B2038,Stats!$A$2:$AA$19,8,FALSE))/VLOOKUP($B2038,Stats!$A$2:$AA$19,22,FALSE),""))</f>
        <v/>
      </c>
      <c r="BI2038" s="46" t="str">
        <f>IF(ISNUMBER(VLOOKUP($B2038,Stats!$A$2:$AA$19,2,FALSE))=FALSE,"",IF(ISNUMBER(#REF!),(#REF!-VLOOKUP($B2038,Stats!$A$2:$AA$19,9,FALSE))/VLOOKUP($B2038,Stats!$A$2:$AA$19,23,FALSE),""))</f>
        <v/>
      </c>
      <c r="BJ2038" s="46" t="str">
        <f>IF(ISNUMBER(VLOOKUP($B2038,Stats!$A$2:$AA$19,2,FALSE))=FALSE,"",IF(ISNUMBER(#REF!),(#REF!-VLOOKUP($B2038,Stats!$A$2:$AA$19,10,FALSE))/VLOOKUP($B2038,Stats!$A$2:$AA$19,24,FALSE),""))</f>
        <v/>
      </c>
      <c r="BK2038" s="44" t="str">
        <f t="shared" si="421"/>
        <v/>
      </c>
      <c r="BL2038" s="46" t="str">
        <f>IF(ISNUMBER(VLOOKUP($B2038,Stats!$A$2:$AA$19,2,FALSE))=FALSE,"",IF(ISNUMBER(#REF!),(#REF!-VLOOKUP($B2038,Stats!$A$2:$AA$19,11,FALSE))/VLOOKUP($B2038,Stats!$A$2:$AA$19,25,FALSE),""))</f>
        <v/>
      </c>
      <c r="BM2038" s="46" t="str">
        <f>IF(ISNUMBER(VLOOKUP($B2038,Stats!$A$2:$AA$19,2,FALSE))=FALSE,"",IF(ISNUMBER(AA2038),(AA2038-VLOOKUP($B2038,Stats!$A$2:$AA$19,12,FALSE))/VLOOKUP($B2038,Stats!$A$2:$AA$19,26,FALSE),""))</f>
        <v/>
      </c>
      <c r="BN2038" s="46" t="str">
        <f>IF(ISNUMBER(VLOOKUP($B2038,Stats!$A$2:$AA$19,2,FALSE))=FALSE,"",IF(ISNUMBER(#REF!),(#REF!-VLOOKUP($B2038,Stats!$A$2:$AA$19,13,FALSE))/VLOOKUP($B2038,Stats!$A$2:$AA$19,27,FALSE),""))</f>
        <v/>
      </c>
      <c r="BO2038" s="46" t="str">
        <f>IF(ISNUMBER(VLOOKUP($B2038,Stats!$A$2:$AA$19,2,FALSE))=FALSE,"",IF(ISNUMBER(#REF!),(#REF!-VLOOKUP($B2038,Stats!$A$2:$AA$19,14,FALSE))/VLOOKUP($B2038,Stats!$A$2:$AB$19,28,FALSE),""))</f>
        <v/>
      </c>
      <c r="BP2038" s="46"/>
      <c r="BQ2038" s="46" t="str">
        <f>IF(ISNUMBER(VLOOKUP($B2038,Stats!$A$2:$AA$19,2,FALSE))=FALSE,"",IF(ISNUMBER(BM2038),BM2038,(VLOOKUP($B2038,Stats!$A$2:$AT$19,46,FALSE)-VLOOKUP($B2038,Stats!$A$2:$AA$19,12,FALSE))/VLOOKUP($B2038,Stats!$A$2:$AA$19,26,FALSE)))</f>
        <v/>
      </c>
      <c r="BR2038" s="51" t="str">
        <f t="shared" si="422"/>
        <v/>
      </c>
      <c r="BS2038" s="32" t="str">
        <f t="shared" si="417"/>
        <v/>
      </c>
      <c r="BT2038" s="53" t="str">
        <f t="shared" si="418"/>
        <v/>
      </c>
    </row>
    <row r="2039" spans="1:72" x14ac:dyDescent="0.15">
      <c r="A2039" s="16">
        <v>26893</v>
      </c>
      <c r="B2039" s="17">
        <v>201421</v>
      </c>
      <c r="C2039" s="3">
        <v>0</v>
      </c>
      <c r="D2039" s="23">
        <v>1.1009908918027111E-3</v>
      </c>
      <c r="E2039" s="18">
        <v>1.9968742892010024E-4</v>
      </c>
      <c r="F2039" s="24">
        <v>6</v>
      </c>
      <c r="G2039" s="24">
        <v>1</v>
      </c>
      <c r="H2039" s="20">
        <v>2.0010674606592746E-4</v>
      </c>
      <c r="I2039" s="20">
        <v>-1.0004001600638635E-4</v>
      </c>
      <c r="J2039" s="24">
        <v>4</v>
      </c>
      <c r="K2039" s="24">
        <v>1</v>
      </c>
      <c r="L2039" s="20">
        <v>5.0045040536494945E-4</v>
      </c>
      <c r="M2039" s="20">
        <v>-1.0004001600638635E-4</v>
      </c>
      <c r="N2039" s="19">
        <v>1.0002</v>
      </c>
      <c r="O2039" s="19">
        <v>1.0011009908918027</v>
      </c>
      <c r="P2039" s="25">
        <v>41929</v>
      </c>
      <c r="Q2039" s="20">
        <v>-1.0004001600638635E-4</v>
      </c>
      <c r="R2039" s="25">
        <v>41925</v>
      </c>
      <c r="S2039" s="25">
        <f>IF(ISNUMBER(R2039),VLOOKUP(B2039,Index!$B$3:$AB$18,27,FALSE),"")</f>
        <v>41929</v>
      </c>
      <c r="T2039" s="25">
        <f>IF(ISNUMBER($R2039),VLOOKUP($B2039,Index!$B$21:$AB$36,27,FALSE),"")</f>
        <v>41929</v>
      </c>
      <c r="U2039" s="25">
        <f>IF(ISNUMBER($R2039),VLOOKUP($B2039,Index!$B$39:$AB$54,27,FALSE),"")</f>
        <v>41929</v>
      </c>
      <c r="W2039" s="18">
        <v>3.9635672104897601E-2</v>
      </c>
      <c r="X2039" s="19">
        <v>0.8571428571428571</v>
      </c>
      <c r="Y2039" s="18">
        <v>3.7888025729429652E-3</v>
      </c>
      <c r="Z2039" s="19">
        <f t="shared" si="419"/>
        <v>4</v>
      </c>
      <c r="AA2039" s="21">
        <v>11.005504954461685</v>
      </c>
      <c r="AB2039" s="3">
        <v>0</v>
      </c>
      <c r="AC2039" s="18">
        <v>1.5709865032069578E-3</v>
      </c>
      <c r="AD2039" s="19">
        <v>0.73469387755102034</v>
      </c>
      <c r="AE2039" s="18">
        <v>1.4355024936739233E-5</v>
      </c>
      <c r="AF2039" s="19">
        <f t="shared" si="420"/>
        <v>16</v>
      </c>
      <c r="AG2039" s="21">
        <v>121.12113930268069</v>
      </c>
      <c r="AH2039" s="3">
        <v>0</v>
      </c>
      <c r="AK2039">
        <f t="shared" si="427"/>
        <v>11.005504954461685</v>
      </c>
      <c r="AL2039" t="str">
        <f t="shared" si="427"/>
        <v/>
      </c>
      <c r="AM2039" t="str">
        <f t="shared" si="427"/>
        <v/>
      </c>
      <c r="AN2039" t="str">
        <f t="shared" si="427"/>
        <v/>
      </c>
      <c r="AO2039" t="str">
        <f t="shared" si="427"/>
        <v/>
      </c>
      <c r="AP2039" t="str">
        <f t="shared" si="427"/>
        <v/>
      </c>
      <c r="AQ2039" t="str">
        <f t="shared" si="427"/>
        <v/>
      </c>
      <c r="AR2039" t="str">
        <f t="shared" si="427"/>
        <v/>
      </c>
      <c r="AS2039" t="str">
        <f t="shared" si="427"/>
        <v/>
      </c>
      <c r="AT2039" t="str">
        <f t="shared" si="427"/>
        <v/>
      </c>
      <c r="AU2039" t="str">
        <f t="shared" si="427"/>
        <v/>
      </c>
      <c r="AV2039" t="str">
        <f t="shared" si="427"/>
        <v/>
      </c>
      <c r="AW2039" t="str">
        <f t="shared" si="427"/>
        <v/>
      </c>
      <c r="AX2039" t="str">
        <f t="shared" si="427"/>
        <v/>
      </c>
      <c r="AZ2039" s="46">
        <f>IF(ISNUMBER(VLOOKUP($B2039,Stats!$A$2:$AA$19,2,FALSE))=FALSE,"",IF(ISNUMBER(W2039),(W2039-VLOOKUP($B2039,Stats!$A$2:$AA$19,2,FALSE))/VLOOKUP($B2039,Stats!$A$2:$AA$19,16,FALSE),""))</f>
        <v>0.62462668494799412</v>
      </c>
      <c r="BA2039" s="46">
        <f>IF(ISNUMBER(VLOOKUP($B2039,Stats!$A$2:$AA$19,2,FALSE))=FALSE,"",IF(ISNUMBER(X2039),(X2039-VLOOKUP($B2039,Stats!$A$2:$AA$19,3,FALSE))/VLOOKUP($B2039,Stats!$A$2:$AA$19,17,FALSE),""))</f>
        <v>1.6157643295583308</v>
      </c>
      <c r="BB2039" s="46"/>
      <c r="BC2039" s="46"/>
      <c r="BD2039" s="44">
        <f t="shared" si="416"/>
        <v>1.1201955072531624</v>
      </c>
      <c r="BE2039" s="46">
        <f>IF(ISNUMBER(VLOOKUP($B2039,Stats!$A$2:$AA$19,2,FALSE))=FALSE,"",IF(ISNUMBER(Y2039),(Y2039-VLOOKUP($B2039,Stats!$A$2:$AA$19,5,FALSE))/VLOOKUP($B2039,Stats!$A$2:$AA$19,19,FALSE),""))</f>
        <v>-1.2531996419435438</v>
      </c>
      <c r="BF2039" s="46"/>
      <c r="BG2039" s="46"/>
      <c r="BH2039" s="46">
        <f>IF(ISNUMBER(VLOOKUP($B2039,Stats!$A$2:$AA$19,2,FALSE))=FALSE,"",IF(ISNUMBER(Z2039),(Z2039-VLOOKUP($B2039,Stats!$A$2:$AA$19,8,FALSE))/VLOOKUP($B2039,Stats!$A$2:$AA$19,22,FALSE),""))</f>
        <v>1.3894611494608444</v>
      </c>
      <c r="BI2039" s="46" t="str">
        <f>IF(ISNUMBER(VLOOKUP($B2039,Stats!$A$2:$AA$19,2,FALSE))=FALSE,"",IF(ISNUMBER(#REF!),(#REF!-VLOOKUP($B2039,Stats!$A$2:$AA$19,9,FALSE))/VLOOKUP($B2039,Stats!$A$2:$AA$19,23,FALSE),""))</f>
        <v/>
      </c>
      <c r="BJ2039" s="46" t="str">
        <f>IF(ISNUMBER(VLOOKUP($B2039,Stats!$A$2:$AA$19,2,FALSE))=FALSE,"",IF(ISNUMBER(#REF!),(#REF!-VLOOKUP($B2039,Stats!$A$2:$AA$19,10,FALSE))/VLOOKUP($B2039,Stats!$A$2:$AA$19,24,FALSE),""))</f>
        <v/>
      </c>
      <c r="BK2039" s="44">
        <f t="shared" si="421"/>
        <v>1.294078094198734</v>
      </c>
      <c r="BL2039" s="46" t="str">
        <f>IF(ISNUMBER(VLOOKUP($B2039,Stats!$A$2:$AA$19,2,FALSE))=FALSE,"",IF(ISNUMBER(#REF!),(#REF!-VLOOKUP($B2039,Stats!$A$2:$AA$19,11,FALSE))/VLOOKUP($B2039,Stats!$A$2:$AA$19,25,FALSE),""))</f>
        <v/>
      </c>
      <c r="BM2039" s="46">
        <f>IF(ISNUMBER(VLOOKUP($B2039,Stats!$A$2:$AA$19,2,FALSE))=FALSE,"",IF(ISNUMBER(AA2039),(AA2039-VLOOKUP($B2039,Stats!$A$2:$AA$19,12,FALSE))/VLOOKUP($B2039,Stats!$A$2:$AA$19,26,FALSE),""))</f>
        <v>0.7782124016345654</v>
      </c>
      <c r="BN2039" s="46" t="str">
        <f>IF(ISNUMBER(VLOOKUP($B2039,Stats!$A$2:$AA$19,2,FALSE))=FALSE,"",IF(ISNUMBER(#REF!),(#REF!-VLOOKUP($B2039,Stats!$A$2:$AA$19,13,FALSE))/VLOOKUP($B2039,Stats!$A$2:$AA$19,27,FALSE),""))</f>
        <v/>
      </c>
      <c r="BO2039" s="46" t="str">
        <f>IF(ISNUMBER(VLOOKUP($B2039,Stats!$A$2:$AA$19,2,FALSE))=FALSE,"",IF(ISNUMBER(#REF!),(#REF!-VLOOKUP($B2039,Stats!$A$2:$AA$19,14,FALSE))/VLOOKUP($B2039,Stats!$A$2:$AB$19,28,FALSE),""))</f>
        <v/>
      </c>
      <c r="BP2039" s="46"/>
      <c r="BQ2039" s="46">
        <f>IF(ISNUMBER(VLOOKUP($B2039,Stats!$A$2:$AA$19,2,FALSE))=FALSE,"",IF(ISNUMBER(BM2039),BM2039,(VLOOKUP($B2039,Stats!$A$2:$AT$19,46,FALSE)-VLOOKUP($B2039,Stats!$A$2:$AA$19,12,FALSE))/VLOOKUP($B2039,Stats!$A$2:$AA$19,26,FALSE)))</f>
        <v>0.7782124016345654</v>
      </c>
      <c r="BR2039" s="51">
        <f t="shared" si="422"/>
        <v>0.7782124016345654</v>
      </c>
      <c r="BS2039" s="32" t="str">
        <f t="shared" si="417"/>
        <v>26893_201421</v>
      </c>
      <c r="BT2039" s="53">
        <f t="shared" si="418"/>
        <v>1.1561284382967858</v>
      </c>
    </row>
    <row r="2040" spans="1:72" x14ac:dyDescent="0.15">
      <c r="A2040" s="16">
        <v>26893</v>
      </c>
      <c r="B2040" s="17">
        <v>201422</v>
      </c>
      <c r="C2040" s="3">
        <v>0</v>
      </c>
      <c r="D2040" s="23">
        <v>1.0997800439913608E-3</v>
      </c>
      <c r="E2040" s="18">
        <v>1.7909175887918311E-4</v>
      </c>
      <c r="F2040" s="24">
        <v>9</v>
      </c>
      <c r="G2040" s="24">
        <v>1</v>
      </c>
      <c r="H2040" s="20">
        <v>1.4436006061522042E-4</v>
      </c>
      <c r="I2040" s="20">
        <v>-1.9986009793138138E-4</v>
      </c>
      <c r="J2040" s="24">
        <v>5</v>
      </c>
      <c r="K2040" s="24">
        <v>1</v>
      </c>
      <c r="L2040" s="20">
        <v>4.997501249375258E-4</v>
      </c>
      <c r="M2040" s="20">
        <v>-1.9986009793138138E-4</v>
      </c>
      <c r="N2040" s="19">
        <v>1.0013000000000001</v>
      </c>
      <c r="O2040" s="19">
        <v>1.0009997000899731</v>
      </c>
      <c r="P2040" s="25">
        <v>41943</v>
      </c>
      <c r="Q2040" s="20">
        <v>-1.9986009793138138E-4</v>
      </c>
      <c r="R2040" s="25">
        <v>41939</v>
      </c>
      <c r="S2040" s="25">
        <f>IF(ISNUMBER(R2040),VLOOKUP(B2040,Index!$B$3:$AB$18,27,FALSE),"")</f>
        <v>41939</v>
      </c>
      <c r="T2040" s="25">
        <f>IF(ISNUMBER($R2040),VLOOKUP($B2040,Index!$B$21:$AB$36,27,FALSE),"")</f>
        <v>41935</v>
      </c>
      <c r="U2040" s="25">
        <f>IF(ISNUMBER($R2040),VLOOKUP($B2040,Index!$B$39:$AB$54,27,FALSE),"")</f>
        <v>41936</v>
      </c>
      <c r="W2040" s="18">
        <v>3.2993401319740823E-2</v>
      </c>
      <c r="X2040" s="19">
        <v>0.9</v>
      </c>
      <c r="Y2040" s="18">
        <v>3.3980272093434164E-3</v>
      </c>
      <c r="Z2040" s="19">
        <f t="shared" si="419"/>
        <v>0</v>
      </c>
      <c r="AA2040" s="21">
        <v>5.5027494501126073</v>
      </c>
      <c r="AB2040" s="3">
        <v>0</v>
      </c>
      <c r="AC2040" s="18">
        <v>1.0885645306454755E-3</v>
      </c>
      <c r="AD2040" s="19">
        <v>0.81</v>
      </c>
      <c r="AE2040" s="18">
        <v>1.1546588915438206E-5</v>
      </c>
      <c r="AF2040" s="19">
        <f t="shared" si="420"/>
        <v>0</v>
      </c>
      <c r="AG2040" s="21">
        <v>30.280251510714603</v>
      </c>
      <c r="AH2040" s="3">
        <v>0</v>
      </c>
      <c r="AK2040" t="str">
        <f t="shared" si="427"/>
        <v/>
      </c>
      <c r="AL2040">
        <f t="shared" si="427"/>
        <v>5.5027494501126073</v>
      </c>
      <c r="AM2040" t="str">
        <f t="shared" si="427"/>
        <v/>
      </c>
      <c r="AN2040" t="str">
        <f t="shared" si="427"/>
        <v/>
      </c>
      <c r="AO2040" t="str">
        <f t="shared" si="427"/>
        <v/>
      </c>
      <c r="AP2040" t="str">
        <f t="shared" si="427"/>
        <v/>
      </c>
      <c r="AQ2040" t="str">
        <f t="shared" si="427"/>
        <v/>
      </c>
      <c r="AR2040" t="str">
        <f t="shared" si="427"/>
        <v/>
      </c>
      <c r="AS2040" t="str">
        <f t="shared" si="427"/>
        <v/>
      </c>
      <c r="AT2040" t="str">
        <f t="shared" si="427"/>
        <v/>
      </c>
      <c r="AU2040" t="str">
        <f t="shared" si="427"/>
        <v/>
      </c>
      <c r="AV2040" t="str">
        <f t="shared" si="427"/>
        <v/>
      </c>
      <c r="AW2040" t="str">
        <f t="shared" si="427"/>
        <v/>
      </c>
      <c r="AX2040" t="str">
        <f t="shared" si="427"/>
        <v/>
      </c>
      <c r="AZ2040" s="46">
        <f>IF(ISNUMBER(VLOOKUP($B2040,Stats!$A$2:$AA$19,2,FALSE))=FALSE,"",IF(ISNUMBER(W2040),(W2040-VLOOKUP($B2040,Stats!$A$2:$AA$19,2,FALSE))/VLOOKUP($B2040,Stats!$A$2:$AA$19,16,FALSE),""))</f>
        <v>-0.72719387685025316</v>
      </c>
      <c r="BA2040" s="46">
        <f>IF(ISNUMBER(VLOOKUP($B2040,Stats!$A$2:$AA$19,2,FALSE))=FALSE,"",IF(ISNUMBER(X2040),(X2040-VLOOKUP($B2040,Stats!$A$2:$AA$19,3,FALSE))/VLOOKUP($B2040,Stats!$A$2:$AA$19,17,FALSE),""))</f>
        <v>1.8602196064121332</v>
      </c>
      <c r="BB2040" s="46"/>
      <c r="BC2040" s="46"/>
      <c r="BD2040" s="44">
        <f t="shared" si="416"/>
        <v>0.5665128647809401</v>
      </c>
      <c r="BE2040" s="46">
        <f>IF(ISNUMBER(VLOOKUP($B2040,Stats!$A$2:$AA$19,2,FALSE))=FALSE,"",IF(ISNUMBER(Y2040),(Y2040-VLOOKUP($B2040,Stats!$A$2:$AA$19,5,FALSE))/VLOOKUP($B2040,Stats!$A$2:$AA$19,19,FALSE),""))</f>
        <v>-1.3865833127414176</v>
      </c>
      <c r="BF2040" s="46"/>
      <c r="BG2040" s="46"/>
      <c r="BH2040" s="46">
        <f>IF(ISNUMBER(VLOOKUP($B2040,Stats!$A$2:$AA$19,2,FALSE))=FALSE,"",IF(ISNUMBER(Z2040),(Z2040-VLOOKUP($B2040,Stats!$A$2:$AA$19,8,FALSE))/VLOOKUP($B2040,Stats!$A$2:$AA$19,22,FALSE),""))</f>
        <v>-1.3145151991428841</v>
      </c>
      <c r="BI2040" s="46" t="str">
        <f>IF(ISNUMBER(VLOOKUP($B2040,Stats!$A$2:$AA$19,2,FALSE))=FALSE,"",IF(ISNUMBER(#REF!),(#REF!-VLOOKUP($B2040,Stats!$A$2:$AA$19,9,FALSE))/VLOOKUP($B2040,Stats!$A$2:$AA$19,23,FALSE),""))</f>
        <v/>
      </c>
      <c r="BJ2040" s="46" t="str">
        <f>IF(ISNUMBER(VLOOKUP($B2040,Stats!$A$2:$AA$19,2,FALSE))=FALSE,"",IF(ISNUMBER(#REF!),(#REF!-VLOOKUP($B2040,Stats!$A$2:$AA$19,10,FALSE))/VLOOKUP($B2040,Stats!$A$2:$AA$19,24,FALSE),""))</f>
        <v/>
      </c>
      <c r="BK2040" s="44">
        <f t="shared" si="421"/>
        <v>0.57625375917612698</v>
      </c>
      <c r="BL2040" s="46" t="str">
        <f>IF(ISNUMBER(VLOOKUP($B2040,Stats!$A$2:$AA$19,2,FALSE))=FALSE,"",IF(ISNUMBER(#REF!),(#REF!-VLOOKUP($B2040,Stats!$A$2:$AA$19,11,FALSE))/VLOOKUP($B2040,Stats!$A$2:$AA$19,25,FALSE),""))</f>
        <v/>
      </c>
      <c r="BM2040" s="46">
        <f>IF(ISNUMBER(VLOOKUP($B2040,Stats!$A$2:$AA$19,2,FALSE))=FALSE,"",IF(ISNUMBER(AA2040),(AA2040-VLOOKUP($B2040,Stats!$A$2:$AA$19,12,FALSE))/VLOOKUP($B2040,Stats!$A$2:$AA$19,26,FALSE),""))</f>
        <v>-2.5653658432914818E-2</v>
      </c>
      <c r="BN2040" s="46" t="str">
        <f>IF(ISNUMBER(VLOOKUP($B2040,Stats!$A$2:$AA$19,2,FALSE))=FALSE,"",IF(ISNUMBER(#REF!),(#REF!-VLOOKUP($B2040,Stats!$A$2:$AA$19,13,FALSE))/VLOOKUP($B2040,Stats!$A$2:$AA$19,27,FALSE),""))</f>
        <v/>
      </c>
      <c r="BO2040" s="46" t="str">
        <f>IF(ISNUMBER(VLOOKUP($B2040,Stats!$A$2:$AA$19,2,FALSE))=FALSE,"",IF(ISNUMBER(#REF!),(#REF!-VLOOKUP($B2040,Stats!$A$2:$AA$19,14,FALSE))/VLOOKUP($B2040,Stats!$A$2:$AB$19,28,FALSE),""))</f>
        <v/>
      </c>
      <c r="BP2040" s="46"/>
      <c r="BQ2040" s="46">
        <f>IF(ISNUMBER(VLOOKUP($B2040,Stats!$A$2:$AA$19,2,FALSE))=FALSE,"",IF(ISNUMBER(BM2040),BM2040,(VLOOKUP($B2040,Stats!$A$2:$AT$19,46,FALSE)-VLOOKUP($B2040,Stats!$A$2:$AA$19,12,FALSE))/VLOOKUP($B2040,Stats!$A$2:$AA$19,26,FALSE)))</f>
        <v>-2.5653658432914818E-2</v>
      </c>
      <c r="BR2040" s="51">
        <f t="shared" si="422"/>
        <v>-2.5653658432914818E-2</v>
      </c>
      <c r="BS2040" s="32" t="str">
        <f t="shared" si="417"/>
        <v>26893_201422</v>
      </c>
      <c r="BT2040" s="53">
        <f t="shared" si="418"/>
        <v>0.45392409677528123</v>
      </c>
    </row>
    <row r="2041" spans="1:72" x14ac:dyDescent="0.15">
      <c r="A2041" s="16">
        <v>26893</v>
      </c>
      <c r="B2041" s="17">
        <v>201423</v>
      </c>
      <c r="C2041" s="3">
        <v>0</v>
      </c>
      <c r="D2041" s="23">
        <v>1.8975332068311701E-3</v>
      </c>
      <c r="E2041" s="18">
        <v>3.1020413327930319E-4</v>
      </c>
      <c r="F2041" s="24">
        <v>8</v>
      </c>
      <c r="G2041" s="24">
        <v>2</v>
      </c>
      <c r="H2041" s="20">
        <v>2.8697731327601006E-4</v>
      </c>
      <c r="I2041" s="20">
        <v>-1.9973535103395834E-4</v>
      </c>
      <c r="J2041" s="24">
        <v>7</v>
      </c>
      <c r="K2041" s="24">
        <v>2</v>
      </c>
      <c r="L2041" s="20">
        <v>5.9910134797802606E-4</v>
      </c>
      <c r="M2041" s="20">
        <v>-2.9961050634197406E-4</v>
      </c>
      <c r="N2041" s="19">
        <v>1.0032000000000001</v>
      </c>
      <c r="O2041" s="19">
        <v>1.0017974835230676</v>
      </c>
      <c r="P2041" s="25">
        <v>41956</v>
      </c>
      <c r="Q2041" s="20">
        <v>-3.9944078290410356E-4</v>
      </c>
      <c r="R2041" s="25">
        <v>41948</v>
      </c>
      <c r="S2041" s="25">
        <f>IF(ISNUMBER(R2041),VLOOKUP(B2041,Index!$B$3:$AB$18,27,FALSE),"")</f>
        <v>41956</v>
      </c>
      <c r="T2041" s="25">
        <f>IF(ISNUMBER($R2041),VLOOKUP($B2041,Index!$B$21:$AB$36,27,FALSE),"")</f>
        <v>41954</v>
      </c>
      <c r="U2041" s="25">
        <f>IF(ISNUMBER($R2041),VLOOKUP($B2041,Index!$B$39:$AB$54,27,FALSE),"")</f>
        <v>41957</v>
      </c>
      <c r="W2041" s="18">
        <v>5.6925996204935103E-2</v>
      </c>
      <c r="X2041" s="19">
        <v>0.8</v>
      </c>
      <c r="Y2041" s="18">
        <v>5.8857096045662098E-3</v>
      </c>
      <c r="Z2041" s="19">
        <f t="shared" si="419"/>
        <v>8</v>
      </c>
      <c r="AA2041" s="21">
        <v>4.7504743832998235</v>
      </c>
      <c r="AB2041" s="3">
        <v>0</v>
      </c>
      <c r="AC2041" s="18">
        <v>3.2405690439242857E-3</v>
      </c>
      <c r="AD2041" s="19">
        <v>0.64000000000000012</v>
      </c>
      <c r="AE2041" s="18">
        <v>3.464157754928293E-5</v>
      </c>
      <c r="AF2041" s="19">
        <f t="shared" si="420"/>
        <v>64</v>
      </c>
      <c r="AG2041" s="21">
        <v>22.567006866387839</v>
      </c>
      <c r="AH2041" s="3">
        <v>0</v>
      </c>
      <c r="AK2041" t="str">
        <f t="shared" si="427"/>
        <v/>
      </c>
      <c r="AL2041" t="str">
        <f t="shared" si="427"/>
        <v/>
      </c>
      <c r="AM2041">
        <f t="shared" si="427"/>
        <v>4.7504743832998235</v>
      </c>
      <c r="AN2041" t="str">
        <f t="shared" si="427"/>
        <v/>
      </c>
      <c r="AO2041" t="str">
        <f t="shared" si="427"/>
        <v/>
      </c>
      <c r="AP2041" t="str">
        <f t="shared" si="427"/>
        <v/>
      </c>
      <c r="AQ2041" t="str">
        <f t="shared" si="427"/>
        <v/>
      </c>
      <c r="AR2041" t="str">
        <f t="shared" si="427"/>
        <v/>
      </c>
      <c r="AS2041" t="str">
        <f t="shared" si="427"/>
        <v/>
      </c>
      <c r="AT2041" t="str">
        <f t="shared" si="427"/>
        <v/>
      </c>
      <c r="AU2041" t="str">
        <f t="shared" si="427"/>
        <v/>
      </c>
      <c r="AV2041" t="str">
        <f t="shared" si="427"/>
        <v/>
      </c>
      <c r="AW2041" t="str">
        <f t="shared" si="427"/>
        <v/>
      </c>
      <c r="AX2041" t="str">
        <f t="shared" si="427"/>
        <v/>
      </c>
      <c r="AZ2041" s="46">
        <f>IF(ISNUMBER(VLOOKUP($B2041,Stats!$A$2:$AA$19,2,FALSE))=FALSE,"",IF(ISNUMBER(W2041),(W2041-VLOOKUP($B2041,Stats!$A$2:$AA$19,2,FALSE))/VLOOKUP($B2041,Stats!$A$2:$AA$19,16,FALSE),""))</f>
        <v>0.11355732574622425</v>
      </c>
      <c r="BA2041" s="46">
        <f>IF(ISNUMBER(VLOOKUP($B2041,Stats!$A$2:$AA$19,2,FALSE))=FALSE,"",IF(ISNUMBER(X2041),(X2041-VLOOKUP($B2041,Stats!$A$2:$AA$19,3,FALSE))/VLOOKUP($B2041,Stats!$A$2:$AA$19,17,FALSE),""))</f>
        <v>1.7050365622291381</v>
      </c>
      <c r="BB2041" s="46"/>
      <c r="BC2041" s="46"/>
      <c r="BD2041" s="44">
        <f t="shared" si="416"/>
        <v>0.90929694398768124</v>
      </c>
      <c r="BE2041" s="46">
        <f>IF(ISNUMBER(VLOOKUP($B2041,Stats!$A$2:$AA$19,2,FALSE))=FALSE,"",IF(ISNUMBER(Y2041),(Y2041-VLOOKUP($B2041,Stats!$A$2:$AA$19,5,FALSE))/VLOOKUP($B2041,Stats!$A$2:$AA$19,19,FALSE),""))</f>
        <v>-1.3532407146522327</v>
      </c>
      <c r="BF2041" s="46"/>
      <c r="BG2041" s="46"/>
      <c r="BH2041" s="46">
        <f>IF(ISNUMBER(VLOOKUP($B2041,Stats!$A$2:$AA$19,2,FALSE))=FALSE,"",IF(ISNUMBER(Z2041),(Z2041-VLOOKUP($B2041,Stats!$A$2:$AA$19,8,FALSE))/VLOOKUP($B2041,Stats!$A$2:$AA$19,22,FALSE),""))</f>
        <v>2.6575406470822496</v>
      </c>
      <c r="BI2041" s="46" t="str">
        <f>IF(ISNUMBER(VLOOKUP($B2041,Stats!$A$2:$AA$19,2,FALSE))=FALSE,"",IF(ISNUMBER(#REF!),(#REF!-VLOOKUP($B2041,Stats!$A$2:$AA$19,9,FALSE))/VLOOKUP($B2041,Stats!$A$2:$AA$19,23,FALSE),""))</f>
        <v/>
      </c>
      <c r="BJ2041" s="46" t="str">
        <f>IF(ISNUMBER(VLOOKUP($B2041,Stats!$A$2:$AA$19,2,FALSE))=FALSE,"",IF(ISNUMBER(#REF!),(#REF!-VLOOKUP($B2041,Stats!$A$2:$AA$19,10,FALSE))/VLOOKUP($B2041,Stats!$A$2:$AA$19,24,FALSE),""))</f>
        <v/>
      </c>
      <c r="BK2041" s="44">
        <f t="shared" si="421"/>
        <v>1.7445306943812375</v>
      </c>
      <c r="BL2041" s="46" t="str">
        <f>IF(ISNUMBER(VLOOKUP($B2041,Stats!$A$2:$AA$19,2,FALSE))=FALSE,"",IF(ISNUMBER(#REF!),(#REF!-VLOOKUP($B2041,Stats!$A$2:$AA$19,11,FALSE))/VLOOKUP($B2041,Stats!$A$2:$AA$19,25,FALSE),""))</f>
        <v/>
      </c>
      <c r="BM2041" s="46">
        <f>IF(ISNUMBER(VLOOKUP($B2041,Stats!$A$2:$AA$19,2,FALSE))=FALSE,"",IF(ISNUMBER(AA2041),(AA2041-VLOOKUP($B2041,Stats!$A$2:$AA$19,12,FALSE))/VLOOKUP($B2041,Stats!$A$2:$AA$19,26,FALSE),""))</f>
        <v>0.13588021723329952</v>
      </c>
      <c r="BN2041" s="46" t="str">
        <f>IF(ISNUMBER(VLOOKUP($B2041,Stats!$A$2:$AA$19,2,FALSE))=FALSE,"",IF(ISNUMBER(#REF!),(#REF!-VLOOKUP($B2041,Stats!$A$2:$AA$19,13,FALSE))/VLOOKUP($B2041,Stats!$A$2:$AA$19,27,FALSE),""))</f>
        <v/>
      </c>
      <c r="BO2041" s="46" t="str">
        <f>IF(ISNUMBER(VLOOKUP($B2041,Stats!$A$2:$AA$19,2,FALSE))=FALSE,"",IF(ISNUMBER(#REF!),(#REF!-VLOOKUP($B2041,Stats!$A$2:$AA$19,14,FALSE))/VLOOKUP($B2041,Stats!$A$2:$AB$19,28,FALSE),""))</f>
        <v/>
      </c>
      <c r="BP2041" s="46"/>
      <c r="BQ2041" s="46">
        <f>IF(ISNUMBER(VLOOKUP($B2041,Stats!$A$2:$AA$19,2,FALSE))=FALSE,"",IF(ISNUMBER(BM2041),BM2041,(VLOOKUP($B2041,Stats!$A$2:$AT$19,46,FALSE)-VLOOKUP($B2041,Stats!$A$2:$AA$19,12,FALSE))/VLOOKUP($B2041,Stats!$A$2:$AA$19,26,FALSE)))</f>
        <v>0.13588021723329952</v>
      </c>
      <c r="BR2041" s="51">
        <f t="shared" si="422"/>
        <v>0.13588021723329952</v>
      </c>
      <c r="BS2041" s="32" t="str">
        <f t="shared" si="417"/>
        <v>26893_201423</v>
      </c>
      <c r="BT2041" s="53">
        <f t="shared" si="418"/>
        <v>1.2557538488729385</v>
      </c>
    </row>
    <row r="2042" spans="1:72" x14ac:dyDescent="0.15">
      <c r="A2042" s="16">
        <v>26893</v>
      </c>
      <c r="B2042" s="17">
        <v>201424</v>
      </c>
      <c r="C2042" s="3">
        <v>0</v>
      </c>
      <c r="D2042" s="23">
        <v>6.6786283891546727E-3</v>
      </c>
      <c r="E2042" s="18">
        <v>7.3777142883639719E-4</v>
      </c>
      <c r="F2042" s="24">
        <v>8</v>
      </c>
      <c r="G2042" s="24">
        <v>2</v>
      </c>
      <c r="H2042" s="20">
        <v>8.9466031694057646E-4</v>
      </c>
      <c r="I2042" s="20">
        <v>-2.4809696351718591E-4</v>
      </c>
      <c r="J2042" s="24">
        <v>6</v>
      </c>
      <c r="K2042" s="24">
        <v>1</v>
      </c>
      <c r="L2042" s="20">
        <v>1.7889087656530744E-3</v>
      </c>
      <c r="M2042" s="20">
        <v>-2.969708968521001E-4</v>
      </c>
      <c r="N2042" s="19">
        <v>1.0102</v>
      </c>
      <c r="O2042" s="19">
        <v>1.0068773048938502</v>
      </c>
      <c r="P2042" s="25">
        <v>41970</v>
      </c>
      <c r="Q2042" s="20">
        <v>-2.969708968521001E-4</v>
      </c>
      <c r="R2042" s="25">
        <v>41971</v>
      </c>
      <c r="S2042" s="25">
        <f>IF(ISNUMBER(R2042),VLOOKUP(B2042,Index!$B$3:$AB$18,27,FALSE),"")</f>
        <v>41963</v>
      </c>
      <c r="T2042" s="25">
        <f>IF(ISNUMBER($R2042),VLOOKUP($B2042,Index!$B$21:$AB$36,27,FALSE),"")</f>
        <v>41963</v>
      </c>
      <c r="U2042" s="25">
        <f>IF(ISNUMBER($R2042),VLOOKUP($B2042,Index!$B$39:$AB$54,27,FALSE),"")</f>
        <v>41963</v>
      </c>
      <c r="W2042" s="18">
        <v>0.20035885167464018</v>
      </c>
      <c r="X2042" s="19">
        <v>0.8</v>
      </c>
      <c r="Y2042" s="18">
        <v>1.3998228646319064E-2</v>
      </c>
      <c r="Z2042" s="19">
        <f t="shared" si="419"/>
        <v>8</v>
      </c>
      <c r="AA2042" s="21">
        <v>22.489167995747472</v>
      </c>
      <c r="AB2042" s="3">
        <v>0</v>
      </c>
      <c r="AC2042" s="18">
        <v>4.0143669444380463E-2</v>
      </c>
      <c r="AD2042" s="19">
        <v>0.64000000000000012</v>
      </c>
      <c r="AE2042" s="18">
        <v>1.9595040523462767E-4</v>
      </c>
      <c r="AF2042" s="19">
        <f t="shared" si="420"/>
        <v>64</v>
      </c>
      <c r="AG2042" s="21">
        <v>505.76267714095235</v>
      </c>
      <c r="AH2042" s="3">
        <v>0</v>
      </c>
      <c r="AK2042" t="str">
        <f t="shared" si="427"/>
        <v/>
      </c>
      <c r="AL2042" t="str">
        <f t="shared" si="427"/>
        <v/>
      </c>
      <c r="AM2042" t="str">
        <f t="shared" si="427"/>
        <v/>
      </c>
      <c r="AN2042">
        <f t="shared" si="427"/>
        <v>22.489167995747472</v>
      </c>
      <c r="AO2042" t="str">
        <f t="shared" si="427"/>
        <v/>
      </c>
      <c r="AP2042" t="str">
        <f t="shared" si="427"/>
        <v/>
      </c>
      <c r="AQ2042" t="str">
        <f t="shared" si="427"/>
        <v/>
      </c>
      <c r="AR2042" t="str">
        <f t="shared" si="427"/>
        <v/>
      </c>
      <c r="AS2042" t="str">
        <f t="shared" si="427"/>
        <v/>
      </c>
      <c r="AT2042" t="str">
        <f t="shared" si="427"/>
        <v/>
      </c>
      <c r="AU2042" t="str">
        <f t="shared" si="427"/>
        <v/>
      </c>
      <c r="AV2042" t="str">
        <f t="shared" si="427"/>
        <v/>
      </c>
      <c r="AW2042" t="str">
        <f t="shared" si="427"/>
        <v/>
      </c>
      <c r="AX2042" t="str">
        <f t="shared" si="427"/>
        <v/>
      </c>
      <c r="AZ2042" s="46">
        <f>IF(ISNUMBER(VLOOKUP($B2042,Stats!$A$2:$AA$19,2,FALSE))=FALSE,"",IF(ISNUMBER(W2042),(W2042-VLOOKUP($B2042,Stats!$A$2:$AA$19,2,FALSE))/VLOOKUP($B2042,Stats!$A$2:$AA$19,16,FALSE),""))</f>
        <v>-1.0331493286361266</v>
      </c>
      <c r="BA2042" s="46">
        <f>IF(ISNUMBER(VLOOKUP($B2042,Stats!$A$2:$AA$19,2,FALSE))=FALSE,"",IF(ISNUMBER(X2042),(X2042-VLOOKUP($B2042,Stats!$A$2:$AA$19,3,FALSE))/VLOOKUP($B2042,Stats!$A$2:$AA$19,17,FALSE),""))</f>
        <v>0.51367074063984464</v>
      </c>
      <c r="BB2042" s="46"/>
      <c r="BC2042" s="46"/>
      <c r="BD2042" s="44">
        <f t="shared" si="416"/>
        <v>-0.259739293998141</v>
      </c>
      <c r="BE2042" s="46">
        <f>IF(ISNUMBER(VLOOKUP($B2042,Stats!$A$2:$AA$19,2,FALSE))=FALSE,"",IF(ISNUMBER(Y2042),(Y2042-VLOOKUP($B2042,Stats!$A$2:$AA$19,5,FALSE))/VLOOKUP($B2042,Stats!$A$2:$AA$19,19,FALSE),""))</f>
        <v>-1.1987385869195826</v>
      </c>
      <c r="BF2042" s="46"/>
      <c r="BG2042" s="46"/>
      <c r="BH2042" s="46">
        <f>IF(ISNUMBER(VLOOKUP($B2042,Stats!$A$2:$AA$19,2,FALSE))=FALSE,"",IF(ISNUMBER(Z2042),(Z2042-VLOOKUP($B2042,Stats!$A$2:$AA$19,8,FALSE))/VLOOKUP($B2042,Stats!$A$2:$AA$19,22,FALSE),""))</f>
        <v>2.0054020118034863</v>
      </c>
      <c r="BI2042" s="46" t="str">
        <f>IF(ISNUMBER(VLOOKUP($B2042,Stats!$A$2:$AA$19,2,FALSE))=FALSE,"",IF(ISNUMBER(#REF!),(#REF!-VLOOKUP($B2042,Stats!$A$2:$AA$19,9,FALSE))/VLOOKUP($B2042,Stats!$A$2:$AA$19,23,FALSE),""))</f>
        <v/>
      </c>
      <c r="BJ2042" s="46" t="str">
        <f>IF(ISNUMBER(VLOOKUP($B2042,Stats!$A$2:$AA$19,2,FALSE))=FALSE,"",IF(ISNUMBER(#REF!),(#REF!-VLOOKUP($B2042,Stats!$A$2:$AA$19,10,FALSE))/VLOOKUP($B2042,Stats!$A$2:$AA$19,24,FALSE),""))</f>
        <v/>
      </c>
      <c r="BK2042" s="44">
        <f t="shared" si="421"/>
        <v>1.4407376143847537</v>
      </c>
      <c r="BL2042" s="46" t="str">
        <f>IF(ISNUMBER(VLOOKUP($B2042,Stats!$A$2:$AA$19,2,FALSE))=FALSE,"",IF(ISNUMBER(#REF!),(#REF!-VLOOKUP($B2042,Stats!$A$2:$AA$19,11,FALSE))/VLOOKUP($B2042,Stats!$A$2:$AA$19,25,FALSE),""))</f>
        <v/>
      </c>
      <c r="BM2042" s="46">
        <f>IF(ISNUMBER(VLOOKUP($B2042,Stats!$A$2:$AA$19,2,FALSE))=FALSE,"",IF(ISNUMBER(AA2042),(AA2042-VLOOKUP($B2042,Stats!$A$2:$AA$19,12,FALSE))/VLOOKUP($B2042,Stats!$A$2:$AA$19,26,FALSE),""))</f>
        <v>0.4781521991032075</v>
      </c>
      <c r="BN2042" s="46" t="str">
        <f>IF(ISNUMBER(VLOOKUP($B2042,Stats!$A$2:$AA$19,2,FALSE))=FALSE,"",IF(ISNUMBER(#REF!),(#REF!-VLOOKUP($B2042,Stats!$A$2:$AA$19,13,FALSE))/VLOOKUP($B2042,Stats!$A$2:$AA$19,27,FALSE),""))</f>
        <v/>
      </c>
      <c r="BO2042" s="46" t="str">
        <f>IF(ISNUMBER(VLOOKUP($B2042,Stats!$A$2:$AA$19,2,FALSE))=FALSE,"",IF(ISNUMBER(#REF!),(#REF!-VLOOKUP($B2042,Stats!$A$2:$AA$19,14,FALSE))/VLOOKUP($B2042,Stats!$A$2:$AB$19,28,FALSE),""))</f>
        <v/>
      </c>
      <c r="BP2042" s="46"/>
      <c r="BQ2042" s="46">
        <f>IF(ISNUMBER(VLOOKUP($B2042,Stats!$A$2:$AA$19,2,FALSE))=FALSE,"",IF(ISNUMBER(BM2042),BM2042,(VLOOKUP($B2042,Stats!$A$2:$AT$19,46,FALSE)-VLOOKUP($B2042,Stats!$A$2:$AA$19,12,FALSE))/VLOOKUP($B2042,Stats!$A$2:$AA$19,26,FALSE)))</f>
        <v>0.4781521991032075</v>
      </c>
      <c r="BR2042" s="51">
        <f t="shared" si="422"/>
        <v>0.4781521991032075</v>
      </c>
      <c r="BS2042" s="32" t="str">
        <f t="shared" si="417"/>
        <v>26893_201424</v>
      </c>
      <c r="BT2042" s="53">
        <f t="shared" si="418"/>
        <v>0.90812514965186564</v>
      </c>
    </row>
    <row r="2043" spans="1:72" x14ac:dyDescent="0.15">
      <c r="A2043" s="16">
        <v>26893</v>
      </c>
      <c r="B2043" s="17">
        <v>201425</v>
      </c>
      <c r="C2043" s="3">
        <v>0</v>
      </c>
      <c r="D2043" s="23">
        <v>2.485394593524104E-2</v>
      </c>
      <c r="E2043" s="18">
        <v>2.2725249902757036E-3</v>
      </c>
      <c r="F2043" s="24">
        <v>8</v>
      </c>
      <c r="G2043" s="24">
        <v>2</v>
      </c>
      <c r="H2043" s="20">
        <v>3.258708445848163E-3</v>
      </c>
      <c r="I2043" s="20">
        <v>-7.3310360246070516E-4</v>
      </c>
      <c r="J2043" s="24">
        <v>5</v>
      </c>
      <c r="K2043" s="24">
        <v>1</v>
      </c>
      <c r="L2043" s="20">
        <v>5.1581508515814445E-3</v>
      </c>
      <c r="M2043" s="20">
        <v>-1.3671875000000888E-3</v>
      </c>
      <c r="N2043" s="19">
        <v>1.0349999999999999</v>
      </c>
      <c r="O2043" s="19">
        <v>1.0249554367201426</v>
      </c>
      <c r="P2043" s="25">
        <v>41985</v>
      </c>
      <c r="Q2043" s="20">
        <v>-1.3671875000000888E-3</v>
      </c>
      <c r="R2043" s="25">
        <v>41982</v>
      </c>
      <c r="S2043" s="25">
        <f>IF(ISNUMBER(R2043),VLOOKUP(B2043,Index!$B$3:$AB$18,27,FALSE),"")</f>
        <v>41982</v>
      </c>
      <c r="T2043" s="25">
        <f>IF(ISNUMBER($R2043),VLOOKUP($B2043,Index!$B$21:$AB$36,27,FALSE),"")</f>
        <v>41982</v>
      </c>
      <c r="U2043" s="25">
        <f>IF(ISNUMBER($R2043),VLOOKUP($B2043,Index!$B$39:$AB$54,27,FALSE),"")</f>
        <v>41982</v>
      </c>
      <c r="W2043" s="18">
        <v>0.74561837805723119</v>
      </c>
      <c r="X2043" s="19">
        <v>0.8</v>
      </c>
      <c r="Y2043" s="18">
        <v>4.3118130053539323E-2</v>
      </c>
      <c r="Z2043" s="19">
        <f t="shared" si="419"/>
        <v>0</v>
      </c>
      <c r="AA2043" s="21">
        <v>18.178886169775122</v>
      </c>
      <c r="AB2043" s="3">
        <v>0</v>
      </c>
      <c r="AC2043" s="18">
        <v>0.5559467656966961</v>
      </c>
      <c r="AD2043" s="19">
        <v>0.64000000000000012</v>
      </c>
      <c r="AE2043" s="18">
        <v>1.859173139313931E-3</v>
      </c>
      <c r="AF2043" s="19">
        <f t="shared" si="420"/>
        <v>0</v>
      </c>
      <c r="AG2043" s="21">
        <v>330.47190237364123</v>
      </c>
      <c r="AH2043" s="3">
        <v>0</v>
      </c>
      <c r="AK2043" t="str">
        <f t="shared" ref="AK2043:AX2052" si="428">IF($B2043=AK$2,$AA2043,"")</f>
        <v/>
      </c>
      <c r="AL2043" t="str">
        <f t="shared" si="428"/>
        <v/>
      </c>
      <c r="AM2043" t="str">
        <f t="shared" si="428"/>
        <v/>
      </c>
      <c r="AN2043" t="str">
        <f t="shared" si="428"/>
        <v/>
      </c>
      <c r="AO2043">
        <f t="shared" si="428"/>
        <v>18.178886169775122</v>
      </c>
      <c r="AP2043" t="str">
        <f t="shared" si="428"/>
        <v/>
      </c>
      <c r="AQ2043" t="str">
        <f t="shared" si="428"/>
        <v/>
      </c>
      <c r="AR2043" t="str">
        <f t="shared" si="428"/>
        <v/>
      </c>
      <c r="AS2043" t="str">
        <f t="shared" si="428"/>
        <v/>
      </c>
      <c r="AT2043" t="str">
        <f t="shared" si="428"/>
        <v/>
      </c>
      <c r="AU2043" t="str">
        <f t="shared" si="428"/>
        <v/>
      </c>
      <c r="AV2043" t="str">
        <f t="shared" si="428"/>
        <v/>
      </c>
      <c r="AW2043" t="str">
        <f t="shared" si="428"/>
        <v/>
      </c>
      <c r="AX2043" t="str">
        <f t="shared" si="428"/>
        <v/>
      </c>
      <c r="AZ2043" s="46">
        <f>IF(ISNUMBER(VLOOKUP($B2043,Stats!$A$2:$AA$19,2,FALSE))=FALSE,"",IF(ISNUMBER(W2043),(W2043-VLOOKUP($B2043,Stats!$A$2:$AA$19,2,FALSE))/VLOOKUP($B2043,Stats!$A$2:$AA$19,16,FALSE),""))</f>
        <v>-0.13467106719036467</v>
      </c>
      <c r="BA2043" s="46">
        <f>IF(ISNUMBER(VLOOKUP($B2043,Stats!$A$2:$AA$19,2,FALSE))=FALSE,"",IF(ISNUMBER(X2043),(X2043-VLOOKUP($B2043,Stats!$A$2:$AA$19,3,FALSE))/VLOOKUP($B2043,Stats!$A$2:$AA$19,17,FALSE),""))</f>
        <v>1.1792669212277258</v>
      </c>
      <c r="BB2043" s="46"/>
      <c r="BC2043" s="46"/>
      <c r="BD2043" s="44">
        <f t="shared" si="416"/>
        <v>0.52229792701868061</v>
      </c>
      <c r="BE2043" s="46">
        <f>IF(ISNUMBER(VLOOKUP($B2043,Stats!$A$2:$AA$19,2,FALSE))=FALSE,"",IF(ISNUMBER(Y2043),(Y2043-VLOOKUP($B2043,Stats!$A$2:$AA$19,5,FALSE))/VLOOKUP($B2043,Stats!$A$2:$AA$19,19,FALSE),""))</f>
        <v>-1.33178780413714</v>
      </c>
      <c r="BF2043" s="46"/>
      <c r="BG2043" s="46"/>
      <c r="BH2043" s="46">
        <f>IF(ISNUMBER(VLOOKUP($B2043,Stats!$A$2:$AA$19,2,FALSE))=FALSE,"",IF(ISNUMBER(Z2043),(Z2043-VLOOKUP($B2043,Stats!$A$2:$AA$19,8,FALSE))/VLOOKUP($B2043,Stats!$A$2:$AA$19,22,FALSE),""))</f>
        <v>-0.38938659637819406</v>
      </c>
      <c r="BI2043" s="46" t="str">
        <f>IF(ISNUMBER(VLOOKUP($B2043,Stats!$A$2:$AA$19,2,FALSE))=FALSE,"",IF(ISNUMBER(#REF!),(#REF!-VLOOKUP($B2043,Stats!$A$2:$AA$19,9,FALSE))/VLOOKUP($B2043,Stats!$A$2:$AA$19,23,FALSE),""))</f>
        <v/>
      </c>
      <c r="BJ2043" s="46" t="str">
        <f>IF(ISNUMBER(VLOOKUP($B2043,Stats!$A$2:$AA$19,2,FALSE))=FALSE,"",IF(ISNUMBER(#REF!),(#REF!-VLOOKUP($B2043,Stats!$A$2:$AA$19,10,FALSE))/VLOOKUP($B2043,Stats!$A$2:$AA$19,24,FALSE),""))</f>
        <v/>
      </c>
      <c r="BK2043" s="44">
        <f t="shared" si="421"/>
        <v>0.81543548398253973</v>
      </c>
      <c r="BL2043" s="46" t="str">
        <f>IF(ISNUMBER(VLOOKUP($B2043,Stats!$A$2:$AA$19,2,FALSE))=FALSE,"",IF(ISNUMBER(#REF!),(#REF!-VLOOKUP($B2043,Stats!$A$2:$AA$19,11,FALSE))/VLOOKUP($B2043,Stats!$A$2:$AA$19,25,FALSE),""))</f>
        <v/>
      </c>
      <c r="BM2043" s="46">
        <f>IF(ISNUMBER(VLOOKUP($B2043,Stats!$A$2:$AA$19,2,FALSE))=FALSE,"",IF(ISNUMBER(AA2043),(AA2043-VLOOKUP($B2043,Stats!$A$2:$AA$19,12,FALSE))/VLOOKUP($B2043,Stats!$A$2:$AA$19,26,FALSE),""))</f>
        <v>5.9841400796883653</v>
      </c>
      <c r="BN2043" s="46" t="str">
        <f>IF(ISNUMBER(VLOOKUP($B2043,Stats!$A$2:$AA$19,2,FALSE))=FALSE,"",IF(ISNUMBER(#REF!),(#REF!-VLOOKUP($B2043,Stats!$A$2:$AA$19,13,FALSE))/VLOOKUP($B2043,Stats!$A$2:$AA$19,27,FALSE),""))</f>
        <v/>
      </c>
      <c r="BO2043" s="46" t="str">
        <f>IF(ISNUMBER(VLOOKUP($B2043,Stats!$A$2:$AA$19,2,FALSE))=FALSE,"",IF(ISNUMBER(#REF!),(#REF!-VLOOKUP($B2043,Stats!$A$2:$AA$19,14,FALSE))/VLOOKUP($B2043,Stats!$A$2:$AB$19,28,FALSE),""))</f>
        <v/>
      </c>
      <c r="BP2043" s="46"/>
      <c r="BQ2043" s="46">
        <f>IF(ISNUMBER(VLOOKUP($B2043,Stats!$A$2:$AA$19,2,FALSE))=FALSE,"",IF(ISNUMBER(BM2043),BM2043,(VLOOKUP($B2043,Stats!$A$2:$AT$19,46,FALSE)-VLOOKUP($B2043,Stats!$A$2:$AA$19,12,FALSE))/VLOOKUP($B2043,Stats!$A$2:$AA$19,26,FALSE)))</f>
        <v>5.9841400796883653</v>
      </c>
      <c r="BR2043" s="51">
        <f t="shared" si="422"/>
        <v>3</v>
      </c>
      <c r="BS2043" s="32" t="str">
        <f t="shared" si="417"/>
        <v>26893_201425</v>
      </c>
      <c r="BT2043" s="53">
        <f t="shared" si="418"/>
        <v>1.19372087579326</v>
      </c>
    </row>
    <row r="2044" spans="1:72" x14ac:dyDescent="0.15">
      <c r="A2044" s="16">
        <v>26893</v>
      </c>
      <c r="B2044" s="17">
        <v>201426</v>
      </c>
      <c r="C2044" s="3">
        <v>0</v>
      </c>
      <c r="D2044" s="23">
        <v>2.1159420289855069E-2</v>
      </c>
      <c r="E2044" s="18">
        <v>5.0688222943609789E-3</v>
      </c>
      <c r="F2044" s="24">
        <v>8</v>
      </c>
      <c r="G2044" s="24">
        <v>2</v>
      </c>
      <c r="H2044" s="20">
        <v>3.9167326241568434E-3</v>
      </c>
      <c r="I2044" s="20">
        <v>-5.1286925811214745E-3</v>
      </c>
      <c r="J2044" s="24">
        <v>6</v>
      </c>
      <c r="K2044" s="24">
        <v>2</v>
      </c>
      <c r="L2044" s="20">
        <v>8.2517750911532683E-3</v>
      </c>
      <c r="M2044" s="20">
        <v>-1.0161443494776767E-2</v>
      </c>
      <c r="N2044" s="19">
        <v>1.0569</v>
      </c>
      <c r="O2044" s="19">
        <v>1.0177178623013963</v>
      </c>
      <c r="P2044" s="25">
        <v>41999</v>
      </c>
      <c r="Q2044" s="20">
        <v>-1.025641025641022E-2</v>
      </c>
      <c r="R2044" s="25">
        <v>41997</v>
      </c>
      <c r="S2044" s="25">
        <f>IF(ISNUMBER(R2044),VLOOKUP(B2044,Index!$B$3:$AB$18,27,FALSE),"")</f>
        <v>41997</v>
      </c>
      <c r="T2044" s="25">
        <f>IF(ISNUMBER($R2044),VLOOKUP($B2044,Index!$B$21:$AB$36,27,FALSE),"")</f>
        <v>41996</v>
      </c>
      <c r="U2044" s="25">
        <f>IF(ISNUMBER($R2044),VLOOKUP($B2044,Index!$B$39:$AB$54,27,FALSE),"")</f>
        <v>41996</v>
      </c>
      <c r="W2044" s="18">
        <v>0.63478260869565206</v>
      </c>
      <c r="X2044" s="19">
        <v>0.8</v>
      </c>
      <c r="Y2044" s="18">
        <v>9.6174141028926921E-2</v>
      </c>
      <c r="Z2044" s="19">
        <f t="shared" si="419"/>
        <v>0</v>
      </c>
      <c r="AA2044" s="21">
        <v>2.0630434782608766</v>
      </c>
      <c r="AB2044" s="3">
        <v>0</v>
      </c>
      <c r="AC2044" s="18">
        <v>0.4029489603024573</v>
      </c>
      <c r="AD2044" s="19">
        <v>0.64000000000000012</v>
      </c>
      <c r="AE2044" s="18">
        <v>9.2494654026519241E-3</v>
      </c>
      <c r="AF2044" s="19">
        <f t="shared" si="420"/>
        <v>0</v>
      </c>
      <c r="AG2044" s="21">
        <v>4.2561483931947359</v>
      </c>
      <c r="AH2044" s="3">
        <v>0</v>
      </c>
      <c r="AK2044" t="str">
        <f t="shared" si="428"/>
        <v/>
      </c>
      <c r="AL2044" t="str">
        <f t="shared" si="428"/>
        <v/>
      </c>
      <c r="AM2044" t="str">
        <f t="shared" si="428"/>
        <v/>
      </c>
      <c r="AN2044" t="str">
        <f t="shared" si="428"/>
        <v/>
      </c>
      <c r="AO2044" t="str">
        <f t="shared" si="428"/>
        <v/>
      </c>
      <c r="AP2044">
        <f t="shared" si="428"/>
        <v>2.0630434782608766</v>
      </c>
      <c r="AQ2044" t="str">
        <f t="shared" si="428"/>
        <v/>
      </c>
      <c r="AR2044" t="str">
        <f t="shared" si="428"/>
        <v/>
      </c>
      <c r="AS2044" t="str">
        <f t="shared" si="428"/>
        <v/>
      </c>
      <c r="AT2044" t="str">
        <f t="shared" si="428"/>
        <v/>
      </c>
      <c r="AU2044" t="str">
        <f t="shared" si="428"/>
        <v/>
      </c>
      <c r="AV2044" t="str">
        <f t="shared" si="428"/>
        <v/>
      </c>
      <c r="AW2044" t="str">
        <f t="shared" si="428"/>
        <v/>
      </c>
      <c r="AX2044" t="str">
        <f t="shared" si="428"/>
        <v/>
      </c>
      <c r="AZ2044" s="46">
        <f>IF(ISNUMBER(VLOOKUP($B2044,Stats!$A$2:$AA$19,2,FALSE))=FALSE,"",IF(ISNUMBER(W2044),(W2044-VLOOKUP($B2044,Stats!$A$2:$AA$19,2,FALSE))/VLOOKUP($B2044,Stats!$A$2:$AA$19,16,FALSE),""))</f>
        <v>-7.9947093684630252E-2</v>
      </c>
      <c r="BA2044" s="46">
        <f>IF(ISNUMBER(VLOOKUP($B2044,Stats!$A$2:$AA$19,2,FALSE))=FALSE,"",IF(ISNUMBER(X2044),(X2044-VLOOKUP($B2044,Stats!$A$2:$AA$19,3,FALSE))/VLOOKUP($B2044,Stats!$A$2:$AA$19,17,FALSE),""))</f>
        <v>1.5426863880595392</v>
      </c>
      <c r="BB2044" s="46"/>
      <c r="BC2044" s="46"/>
      <c r="BD2044" s="44">
        <f t="shared" si="416"/>
        <v>0.73136964718745445</v>
      </c>
      <c r="BE2044" s="46">
        <f>IF(ISNUMBER(VLOOKUP($B2044,Stats!$A$2:$AA$19,2,FALSE))=FALSE,"",IF(ISNUMBER(Y2044),(Y2044-VLOOKUP($B2044,Stats!$A$2:$AA$19,5,FALSE))/VLOOKUP($B2044,Stats!$A$2:$AA$19,19,FALSE),""))</f>
        <v>-0.91113850518057538</v>
      </c>
      <c r="BF2044" s="46"/>
      <c r="BG2044" s="46"/>
      <c r="BH2044" s="46">
        <f>IF(ISNUMBER(VLOOKUP($B2044,Stats!$A$2:$AA$19,2,FALSE))=FALSE,"",IF(ISNUMBER(Z2044),(Z2044-VLOOKUP($B2044,Stats!$A$2:$AA$19,8,FALSE))/VLOOKUP($B2044,Stats!$A$2:$AA$19,22,FALSE),""))</f>
        <v>-0.60316436580698729</v>
      </c>
      <c r="BI2044" s="46" t="str">
        <f>IF(ISNUMBER(VLOOKUP($B2044,Stats!$A$2:$AA$19,2,FALSE))=FALSE,"",IF(ISNUMBER(#REF!),(#REF!-VLOOKUP($B2044,Stats!$A$2:$AA$19,9,FALSE))/VLOOKUP($B2044,Stats!$A$2:$AA$19,23,FALSE),""))</f>
        <v/>
      </c>
      <c r="BJ2044" s="46" t="str">
        <f>IF(ISNUMBER(VLOOKUP($B2044,Stats!$A$2:$AA$19,2,FALSE))=FALSE,"",IF(ISNUMBER(#REF!),(#REF!-VLOOKUP($B2044,Stats!$A$2:$AA$19,10,FALSE))/VLOOKUP($B2044,Stats!$A$2:$AA$19,24,FALSE),""))</f>
        <v/>
      </c>
      <c r="BK2044" s="44">
        <f t="shared" si="421"/>
        <v>0.45684764388430654</v>
      </c>
      <c r="BL2044" s="46" t="str">
        <f>IF(ISNUMBER(VLOOKUP($B2044,Stats!$A$2:$AA$19,2,FALSE))=FALSE,"",IF(ISNUMBER(#REF!),(#REF!-VLOOKUP($B2044,Stats!$A$2:$AA$19,11,FALSE))/VLOOKUP($B2044,Stats!$A$2:$AA$19,25,FALSE),""))</f>
        <v/>
      </c>
      <c r="BM2044" s="46">
        <f>IF(ISNUMBER(VLOOKUP($B2044,Stats!$A$2:$AA$19,2,FALSE))=FALSE,"",IF(ISNUMBER(AA2044),(AA2044-VLOOKUP($B2044,Stats!$A$2:$AA$19,12,FALSE))/VLOOKUP($B2044,Stats!$A$2:$AA$19,26,FALSE),""))</f>
        <v>-0.12987403341699771</v>
      </c>
      <c r="BN2044" s="46" t="str">
        <f>IF(ISNUMBER(VLOOKUP($B2044,Stats!$A$2:$AA$19,2,FALSE))=FALSE,"",IF(ISNUMBER(#REF!),(#REF!-VLOOKUP($B2044,Stats!$A$2:$AA$19,13,FALSE))/VLOOKUP($B2044,Stats!$A$2:$AA$19,27,FALSE),""))</f>
        <v/>
      </c>
      <c r="BO2044" s="46" t="str">
        <f>IF(ISNUMBER(VLOOKUP($B2044,Stats!$A$2:$AA$19,2,FALSE))=FALSE,"",IF(ISNUMBER(#REF!),(#REF!-VLOOKUP($B2044,Stats!$A$2:$AA$19,14,FALSE))/VLOOKUP($B2044,Stats!$A$2:$AB$19,28,FALSE),""))</f>
        <v/>
      </c>
      <c r="BP2044" s="46"/>
      <c r="BQ2044" s="46">
        <f>IF(ISNUMBER(VLOOKUP($B2044,Stats!$A$2:$AA$19,2,FALSE))=FALSE,"",IF(ISNUMBER(BM2044),BM2044,(VLOOKUP($B2044,Stats!$A$2:$AT$19,46,FALSE)-VLOOKUP($B2044,Stats!$A$2:$AA$19,12,FALSE))/VLOOKUP($B2044,Stats!$A$2:$AA$19,26,FALSE)))</f>
        <v>-0.12987403341699771</v>
      </c>
      <c r="BR2044" s="51">
        <f t="shared" si="422"/>
        <v>-0.12987403341699771</v>
      </c>
      <c r="BS2044" s="32" t="str">
        <f t="shared" si="417"/>
        <v>26893_201426</v>
      </c>
      <c r="BT2044" s="53">
        <f t="shared" si="418"/>
        <v>0.39440770908467532</v>
      </c>
    </row>
    <row r="2045" spans="1:72" x14ac:dyDescent="0.15">
      <c r="A2045" s="16">
        <v>26893</v>
      </c>
      <c r="B2045" s="17">
        <v>201427</v>
      </c>
      <c r="C2045" s="3">
        <v>0</v>
      </c>
      <c r="D2045" s="23">
        <v>-1.5138612924591177E-3</v>
      </c>
      <c r="E2045" s="18">
        <v>2.4868769096633835E-3</v>
      </c>
      <c r="F2045" s="24">
        <v>2</v>
      </c>
      <c r="G2045" s="24">
        <v>1</v>
      </c>
      <c r="H2045" s="20">
        <v>9.0094266345519536E-4</v>
      </c>
      <c r="I2045" s="20">
        <v>-3.3103187364038611E-3</v>
      </c>
      <c r="J2045" s="24">
        <v>1</v>
      </c>
      <c r="K2045" s="24">
        <v>1</v>
      </c>
      <c r="L2045" s="20">
        <v>1.4234200037956946E-3</v>
      </c>
      <c r="M2045" s="20">
        <v>-3.3103187364038611E-3</v>
      </c>
      <c r="N2045" s="19">
        <v>1.0572999999999999</v>
      </c>
      <c r="O2045" s="19">
        <v>1</v>
      </c>
      <c r="P2045" s="25">
        <v>42002</v>
      </c>
      <c r="Q2045" s="20">
        <v>-3.3103187364038611E-3</v>
      </c>
      <c r="R2045" s="25">
        <v>42003</v>
      </c>
      <c r="S2045" s="25">
        <f>IF(ISNUMBER(R2045),VLOOKUP(B2045,Index!$B$3:$AB$18,27,FALSE),"")</f>
        <v>42002</v>
      </c>
      <c r="T2045" s="25">
        <f>IF(ISNUMBER($R2045),VLOOKUP($B2045,Index!$B$21:$AB$36,27,FALSE),"")</f>
        <v>42003</v>
      </c>
      <c r="U2045" s="25">
        <f>IF(ISNUMBER($R2045),VLOOKUP($B2045,Index!$B$39:$AB$54,27,FALSE),"")</f>
        <v>42003</v>
      </c>
      <c r="W2045" s="18">
        <v>-0.18166335509509413</v>
      </c>
      <c r="X2045" s="19">
        <v>0.66666666666666663</v>
      </c>
      <c r="Y2045" s="18">
        <v>4.718517177010257E-2</v>
      </c>
      <c r="Z2045" s="19">
        <f t="shared" si="419"/>
        <v>1</v>
      </c>
      <c r="AA2045" s="21" t="s">
        <v>25</v>
      </c>
      <c r="AB2045" s="3">
        <v>0</v>
      </c>
      <c r="AC2045" s="18">
        <v>3.3001574584406258E-2</v>
      </c>
      <c r="AD2045" s="19">
        <v>0.44444444444444442</v>
      </c>
      <c r="AE2045" s="18">
        <v>2.2264404349740846E-3</v>
      </c>
      <c r="AF2045" s="19">
        <f t="shared" si="420"/>
        <v>1</v>
      </c>
      <c r="AG2045" s="21" t="s">
        <v>25</v>
      </c>
      <c r="AH2045" s="3">
        <v>0</v>
      </c>
      <c r="AK2045" t="str">
        <f t="shared" si="428"/>
        <v/>
      </c>
      <c r="AL2045" t="str">
        <f t="shared" si="428"/>
        <v/>
      </c>
      <c r="AM2045" t="str">
        <f t="shared" si="428"/>
        <v/>
      </c>
      <c r="AN2045" t="str">
        <f t="shared" si="428"/>
        <v/>
      </c>
      <c r="AO2045" t="str">
        <f t="shared" si="428"/>
        <v/>
      </c>
      <c r="AP2045" t="str">
        <f t="shared" si="428"/>
        <v/>
      </c>
      <c r="AQ2045" t="str">
        <f t="shared" si="428"/>
        <v/>
      </c>
      <c r="AR2045" t="str">
        <f t="shared" si="428"/>
        <v/>
      </c>
      <c r="AS2045" t="str">
        <f t="shared" si="428"/>
        <v/>
      </c>
      <c r="AT2045" t="str">
        <f t="shared" si="428"/>
        <v/>
      </c>
      <c r="AU2045" t="str">
        <f t="shared" si="428"/>
        <v/>
      </c>
      <c r="AV2045" t="str">
        <f t="shared" si="428"/>
        <v/>
      </c>
      <c r="AW2045" t="str">
        <f t="shared" si="428"/>
        <v/>
      </c>
      <c r="AX2045" t="str">
        <f t="shared" si="428"/>
        <v/>
      </c>
      <c r="AZ2045" s="46">
        <f>IF(ISNUMBER(VLOOKUP($B2045,Stats!$A$2:$AA$19,2,FALSE))=FALSE,"",IF(ISNUMBER(W2045),(W2045-VLOOKUP($B2045,Stats!$A$2:$AA$19,2,FALSE))/VLOOKUP($B2045,Stats!$A$2:$AA$19,16,FALSE),""))</f>
        <v>-0.44479839673547877</v>
      </c>
      <c r="BA2045" s="46">
        <f>IF(ISNUMBER(VLOOKUP($B2045,Stats!$A$2:$AA$19,2,FALSE))=FALSE,"",IF(ISNUMBER(X2045),(X2045-VLOOKUP($B2045,Stats!$A$2:$AA$19,3,FALSE))/VLOOKUP($B2045,Stats!$A$2:$AA$19,17,FALSE),""))</f>
        <v>0.191037174757621</v>
      </c>
      <c r="BB2045" s="46"/>
      <c r="BC2045" s="46"/>
      <c r="BD2045" s="44">
        <f t="shared" si="416"/>
        <v>-0.12688061098892889</v>
      </c>
      <c r="BE2045" s="46">
        <f>IF(ISNUMBER(VLOOKUP($B2045,Stats!$A$2:$AA$19,2,FALSE))=FALSE,"",IF(ISNUMBER(Y2045),(Y2045-VLOOKUP($B2045,Stats!$A$2:$AA$19,5,FALSE))/VLOOKUP($B2045,Stats!$A$2:$AA$19,19,FALSE),""))</f>
        <v>-1.0544945790933933</v>
      </c>
      <c r="BF2045" s="46"/>
      <c r="BG2045" s="46"/>
      <c r="BH2045" s="46">
        <f>IF(ISNUMBER(VLOOKUP($B2045,Stats!$A$2:$AA$19,2,FALSE))=FALSE,"",IF(ISNUMBER(Z2045),(Z2045-VLOOKUP($B2045,Stats!$A$2:$AA$19,8,FALSE))/VLOOKUP($B2045,Stats!$A$2:$AA$19,22,FALSE),""))</f>
        <v>0.41115882059143566</v>
      </c>
      <c r="BI2045" s="46" t="str">
        <f>IF(ISNUMBER(VLOOKUP($B2045,Stats!$A$2:$AA$19,2,FALSE))=FALSE,"",IF(ISNUMBER(#REF!),(#REF!-VLOOKUP($B2045,Stats!$A$2:$AA$19,9,FALSE))/VLOOKUP($B2045,Stats!$A$2:$AA$19,23,FALSE),""))</f>
        <v/>
      </c>
      <c r="BJ2045" s="46" t="str">
        <f>IF(ISNUMBER(VLOOKUP($B2045,Stats!$A$2:$AA$19,2,FALSE))=FALSE,"",IF(ISNUMBER(#REF!),(#REF!-VLOOKUP($B2045,Stats!$A$2:$AA$19,10,FALSE))/VLOOKUP($B2045,Stats!$A$2:$AA$19,24,FALSE),""))</f>
        <v/>
      </c>
      <c r="BK2045" s="44">
        <f t="shared" si="421"/>
        <v>0.86149385154280589</v>
      </c>
      <c r="BL2045" s="46" t="str">
        <f>IF(ISNUMBER(VLOOKUP($B2045,Stats!$A$2:$AA$19,2,FALSE))=FALSE,"",IF(ISNUMBER(#REF!),(#REF!-VLOOKUP($B2045,Stats!$A$2:$AA$19,11,FALSE))/VLOOKUP($B2045,Stats!$A$2:$AA$19,25,FALSE),""))</f>
        <v/>
      </c>
      <c r="BM2045" s="46" t="str">
        <f>IF(ISNUMBER(VLOOKUP($B2045,Stats!$A$2:$AA$19,2,FALSE))=FALSE,"",IF(ISNUMBER(AA2045),(AA2045-VLOOKUP($B2045,Stats!$A$2:$AA$19,12,FALSE))/VLOOKUP($B2045,Stats!$A$2:$AA$19,26,FALSE),""))</f>
        <v/>
      </c>
      <c r="BN2045" s="46" t="str">
        <f>IF(ISNUMBER(VLOOKUP($B2045,Stats!$A$2:$AA$19,2,FALSE))=FALSE,"",IF(ISNUMBER(#REF!),(#REF!-VLOOKUP($B2045,Stats!$A$2:$AA$19,13,FALSE))/VLOOKUP($B2045,Stats!$A$2:$AA$19,27,FALSE),""))</f>
        <v/>
      </c>
      <c r="BO2045" s="46" t="str">
        <f>IF(ISNUMBER(VLOOKUP($B2045,Stats!$A$2:$AA$19,2,FALSE))=FALSE,"",IF(ISNUMBER(#REF!),(#REF!-VLOOKUP($B2045,Stats!$A$2:$AA$19,14,FALSE))/VLOOKUP($B2045,Stats!$A$2:$AB$19,28,FALSE),""))</f>
        <v/>
      </c>
      <c r="BP2045" s="46"/>
      <c r="BQ2045" s="46">
        <f>IF(ISNUMBER(VLOOKUP($B2045,Stats!$A$2:$AA$19,2,FALSE))=FALSE,"",IF(ISNUMBER(BM2045),BM2045,(VLOOKUP($B2045,Stats!$A$2:$AT$19,46,FALSE)-VLOOKUP($B2045,Stats!$A$2:$AA$19,12,FALSE))/VLOOKUP($B2045,Stats!$A$2:$AA$19,26,FALSE)))</f>
        <v>-0.46642635650749076</v>
      </c>
      <c r="BR2045" s="51">
        <f t="shared" si="422"/>
        <v>-0.46642635650749076</v>
      </c>
      <c r="BS2045" s="32" t="str">
        <f t="shared" si="417"/>
        <v>26893_201427</v>
      </c>
      <c r="BT2045" s="53">
        <f t="shared" si="418"/>
        <v>0.3982349174263996</v>
      </c>
    </row>
    <row r="2046" spans="1:72" x14ac:dyDescent="0.15">
      <c r="A2046" s="16">
        <v>26893</v>
      </c>
      <c r="B2046" s="17">
        <v>201501</v>
      </c>
      <c r="C2046" s="3">
        <v>0</v>
      </c>
      <c r="D2046" s="23">
        <v>9.6654979626646931E-3</v>
      </c>
      <c r="E2046" s="18">
        <v>5.9771192222673056E-3</v>
      </c>
      <c r="F2046" s="24">
        <v>2</v>
      </c>
      <c r="G2046" s="24">
        <v>3</v>
      </c>
      <c r="H2046" s="20">
        <v>7.4709099201542006E-3</v>
      </c>
      <c r="I2046" s="20">
        <v>-1.7474745274432824E-3</v>
      </c>
      <c r="J2046" s="24">
        <v>1</v>
      </c>
      <c r="K2046" s="24">
        <v>2</v>
      </c>
      <c r="L2046" s="20">
        <v>1.1844972993461766E-2</v>
      </c>
      <c r="M2046" s="20">
        <v>-2.7130695107118186E-3</v>
      </c>
      <c r="N2046" s="19">
        <v>1.0689</v>
      </c>
      <c r="O2046" s="19">
        <v>1.0010301554598238</v>
      </c>
      <c r="P2046" s="25">
        <v>42011</v>
      </c>
      <c r="Q2046" s="20">
        <v>-3.1808401160071664E-3</v>
      </c>
      <c r="R2046" s="25">
        <v>42013</v>
      </c>
      <c r="S2046" s="25">
        <f>IF(ISNUMBER(R2046),VLOOKUP(B2046,Index!$B$3:$AB$18,27,FALSE),"")</f>
        <v>42013</v>
      </c>
      <c r="T2046" s="25">
        <f>IF(ISNUMBER($R2046),VLOOKUP($B2046,Index!$B$21:$AB$36,27,FALSE),"")</f>
        <v>42013</v>
      </c>
      <c r="U2046" s="25">
        <f>IF(ISNUMBER($R2046),VLOOKUP($B2046,Index!$B$39:$AB$54,27,FALSE),"")</f>
        <v>42011</v>
      </c>
      <c r="W2046" s="18">
        <v>0.6959158533118579</v>
      </c>
      <c r="X2046" s="19">
        <v>0.4</v>
      </c>
      <c r="Y2046" s="18">
        <v>0.11340786353243339</v>
      </c>
      <c r="Z2046" s="19">
        <f t="shared" si="419"/>
        <v>0</v>
      </c>
      <c r="AA2046" s="21">
        <v>3.0386619918506197</v>
      </c>
      <c r="AB2046" s="3">
        <v>0</v>
      </c>
      <c r="AC2046" s="18">
        <v>0.48429887489077134</v>
      </c>
      <c r="AD2046" s="19">
        <v>0.16000000000000003</v>
      </c>
      <c r="AE2046" s="18">
        <v>1.2861343510991035E-2</v>
      </c>
      <c r="AF2046" s="19">
        <f t="shared" si="420"/>
        <v>0</v>
      </c>
      <c r="AG2046" s="21">
        <v>9.2334667007175764</v>
      </c>
      <c r="AH2046" s="3">
        <v>0</v>
      </c>
      <c r="AK2046" t="str">
        <f t="shared" si="428"/>
        <v/>
      </c>
      <c r="AL2046" t="str">
        <f t="shared" si="428"/>
        <v/>
      </c>
      <c r="AM2046" t="str">
        <f t="shared" si="428"/>
        <v/>
      </c>
      <c r="AN2046" t="str">
        <f t="shared" si="428"/>
        <v/>
      </c>
      <c r="AO2046" t="str">
        <f t="shared" si="428"/>
        <v/>
      </c>
      <c r="AP2046" t="str">
        <f t="shared" si="428"/>
        <v/>
      </c>
      <c r="AQ2046" t="str">
        <f t="shared" si="428"/>
        <v/>
      </c>
      <c r="AR2046">
        <f t="shared" si="428"/>
        <v>3.0386619918506197</v>
      </c>
      <c r="AS2046" t="str">
        <f t="shared" si="428"/>
        <v/>
      </c>
      <c r="AT2046" t="str">
        <f t="shared" si="428"/>
        <v/>
      </c>
      <c r="AU2046" t="str">
        <f t="shared" si="428"/>
        <v/>
      </c>
      <c r="AV2046" t="str">
        <f t="shared" si="428"/>
        <v/>
      </c>
      <c r="AW2046" t="str">
        <f t="shared" si="428"/>
        <v/>
      </c>
      <c r="AX2046" t="str">
        <f t="shared" si="428"/>
        <v/>
      </c>
      <c r="AZ2046" s="46">
        <f>IF(ISNUMBER(VLOOKUP($B2046,Stats!$A$2:$AA$19,2,FALSE))=FALSE,"",IF(ISNUMBER(W2046),(W2046-VLOOKUP($B2046,Stats!$A$2:$AA$19,2,FALSE))/VLOOKUP($B2046,Stats!$A$2:$AA$19,16,FALSE),""))</f>
        <v>-0.28887262552650972</v>
      </c>
      <c r="BA2046" s="46">
        <f>IF(ISNUMBER(VLOOKUP($B2046,Stats!$A$2:$AA$19,2,FALSE))=FALSE,"",IF(ISNUMBER(X2046),(X2046-VLOOKUP($B2046,Stats!$A$2:$AA$19,3,FALSE))/VLOOKUP($B2046,Stats!$A$2:$AA$19,17,FALSE),""))</f>
        <v>-0.84220341465677562</v>
      </c>
      <c r="BB2046" s="46"/>
      <c r="BC2046" s="46"/>
      <c r="BD2046" s="44">
        <f t="shared" si="416"/>
        <v>-0.56553802009164267</v>
      </c>
      <c r="BE2046" s="46">
        <f>IF(ISNUMBER(VLOOKUP($B2046,Stats!$A$2:$AA$19,2,FALSE))=FALSE,"",IF(ISNUMBER(Y2046),(Y2046-VLOOKUP($B2046,Stats!$A$2:$AA$19,5,FALSE))/VLOOKUP($B2046,Stats!$A$2:$AA$19,19,FALSE),""))</f>
        <v>-0.75866429203659957</v>
      </c>
      <c r="BF2046" s="46"/>
      <c r="BG2046" s="46"/>
      <c r="BH2046" s="46">
        <f>IF(ISNUMBER(VLOOKUP($B2046,Stats!$A$2:$AA$19,2,FALSE))=FALSE,"",IF(ISNUMBER(Z2046),(Z2046-VLOOKUP($B2046,Stats!$A$2:$AA$19,8,FALSE))/VLOOKUP($B2046,Stats!$A$2:$AA$19,22,FALSE),""))</f>
        <v>-0.58823842946080296</v>
      </c>
      <c r="BI2046" s="46" t="str">
        <f>IF(ISNUMBER(VLOOKUP($B2046,Stats!$A$2:$AA$19,2,FALSE))=FALSE,"",IF(ISNUMBER(#REF!),(#REF!-VLOOKUP($B2046,Stats!$A$2:$AA$19,9,FALSE))/VLOOKUP($B2046,Stats!$A$2:$AA$19,23,FALSE),""))</f>
        <v/>
      </c>
      <c r="BJ2046" s="46" t="str">
        <f>IF(ISNUMBER(VLOOKUP($B2046,Stats!$A$2:$AA$19,2,FALSE))=FALSE,"",IF(ISNUMBER(#REF!),(#REF!-VLOOKUP($B2046,Stats!$A$2:$AA$19,10,FALSE))/VLOOKUP($B2046,Stats!$A$2:$AA$19,24,FALSE),""))</f>
        <v/>
      </c>
      <c r="BK2046" s="44">
        <f t="shared" si="421"/>
        <v>0.35459347558737875</v>
      </c>
      <c r="BL2046" s="46" t="str">
        <f>IF(ISNUMBER(VLOOKUP($B2046,Stats!$A$2:$AA$19,2,FALSE))=FALSE,"",IF(ISNUMBER(#REF!),(#REF!-VLOOKUP($B2046,Stats!$A$2:$AA$19,11,FALSE))/VLOOKUP($B2046,Stats!$A$2:$AA$19,25,FALSE),""))</f>
        <v/>
      </c>
      <c r="BM2046" s="46">
        <f>IF(ISNUMBER(VLOOKUP($B2046,Stats!$A$2:$AA$19,2,FALSE))=FALSE,"",IF(ISNUMBER(AA2046),(AA2046-VLOOKUP($B2046,Stats!$A$2:$AA$19,12,FALSE))/VLOOKUP($B2046,Stats!$A$2:$AA$19,26,FALSE),""))</f>
        <v>-0.18332357650851214</v>
      </c>
      <c r="BN2046" s="46" t="str">
        <f>IF(ISNUMBER(VLOOKUP($B2046,Stats!$A$2:$AA$19,2,FALSE))=FALSE,"",IF(ISNUMBER(#REF!),(#REF!-VLOOKUP($B2046,Stats!$A$2:$AA$19,13,FALSE))/VLOOKUP($B2046,Stats!$A$2:$AA$19,27,FALSE),""))</f>
        <v/>
      </c>
      <c r="BO2046" s="46" t="str">
        <f>IF(ISNUMBER(VLOOKUP($B2046,Stats!$A$2:$AA$19,2,FALSE))=FALSE,"",IF(ISNUMBER(#REF!),(#REF!-VLOOKUP($B2046,Stats!$A$2:$AA$19,14,FALSE))/VLOOKUP($B2046,Stats!$A$2:$AB$19,28,FALSE),""))</f>
        <v/>
      </c>
      <c r="BP2046" s="46"/>
      <c r="BQ2046" s="46">
        <f>IF(ISNUMBER(VLOOKUP($B2046,Stats!$A$2:$AA$19,2,FALSE))=FALSE,"",IF(ISNUMBER(BM2046),BM2046,(VLOOKUP($B2046,Stats!$A$2:$AT$19,46,FALSE)-VLOOKUP($B2046,Stats!$A$2:$AA$19,12,FALSE))/VLOOKUP($B2046,Stats!$A$2:$AA$19,26,FALSE)))</f>
        <v>-0.18332357650851214</v>
      </c>
      <c r="BR2046" s="51">
        <f t="shared" si="422"/>
        <v>-0.18332357650851214</v>
      </c>
      <c r="BS2046" s="32" t="str">
        <f t="shared" si="417"/>
        <v>26893_201501</v>
      </c>
      <c r="BT2046" s="53">
        <f t="shared" si="418"/>
        <v>6.2983766032396277E-2</v>
      </c>
    </row>
    <row r="2047" spans="1:72" x14ac:dyDescent="0.15">
      <c r="A2047" s="16">
        <v>26893</v>
      </c>
      <c r="B2047" s="17">
        <v>201502</v>
      </c>
      <c r="C2047" s="3">
        <v>0</v>
      </c>
      <c r="D2047" s="23">
        <v>1.7268887846081826E-2</v>
      </c>
      <c r="E2047" s="18">
        <v>7.8074508534794612E-3</v>
      </c>
      <c r="F2047" s="24">
        <v>6</v>
      </c>
      <c r="G2047" s="24">
        <v>4</v>
      </c>
      <c r="H2047" s="20">
        <v>6.7338446893292119E-3</v>
      </c>
      <c r="I2047" s="20">
        <v>-5.7483639298844535E-3</v>
      </c>
      <c r="J2047" s="24">
        <v>3</v>
      </c>
      <c r="K2047" s="24">
        <v>1</v>
      </c>
      <c r="L2047" s="20">
        <v>1.668088332859452E-2</v>
      </c>
      <c r="M2047" s="20">
        <v>-9.6677304298854461E-3</v>
      </c>
      <c r="N2047" s="19">
        <v>1.085</v>
      </c>
      <c r="O2047" s="19">
        <v>1.0252291410753094</v>
      </c>
      <c r="P2047" s="25">
        <v>42026</v>
      </c>
      <c r="Q2047" s="20">
        <v>-9.6677304298854461E-3</v>
      </c>
      <c r="R2047" s="25">
        <v>42023</v>
      </c>
      <c r="S2047" s="25">
        <f>IF(ISNUMBER(R2047),VLOOKUP(B2047,Index!$B$3:$AB$18,27,FALSE),"")</f>
        <v>42023</v>
      </c>
      <c r="T2047" s="25">
        <f>IF(ISNUMBER($R2047),VLOOKUP($B2047,Index!$B$21:$AB$36,27,FALSE),"")</f>
        <v>42023</v>
      </c>
      <c r="U2047" s="25">
        <f>IF(ISNUMBER($R2047),VLOOKUP($B2047,Index!$B$39:$AB$54,27,FALSE),"")</f>
        <v>42027</v>
      </c>
      <c r="W2047" s="18">
        <v>0.51806663538245479</v>
      </c>
      <c r="X2047" s="19">
        <v>0.6</v>
      </c>
      <c r="Y2047" s="18">
        <v>0.14813596450092389</v>
      </c>
      <c r="Z2047" s="19">
        <f t="shared" si="419"/>
        <v>0</v>
      </c>
      <c r="AA2047" s="21">
        <v>1.7862401078850154</v>
      </c>
      <c r="AB2047" s="3">
        <v>0</v>
      </c>
      <c r="AC2047" s="18">
        <v>0.26839303869649733</v>
      </c>
      <c r="AD2047" s="19">
        <v>0.36</v>
      </c>
      <c r="AE2047" s="18">
        <v>2.1944263978618983E-2</v>
      </c>
      <c r="AF2047" s="19">
        <f t="shared" si="420"/>
        <v>0</v>
      </c>
      <c r="AG2047" s="21">
        <v>3.1906537230170717</v>
      </c>
      <c r="AH2047" s="3">
        <v>0</v>
      </c>
      <c r="AK2047" t="str">
        <f t="shared" si="428"/>
        <v/>
      </c>
      <c r="AL2047" t="str">
        <f t="shared" si="428"/>
        <v/>
      </c>
      <c r="AM2047" t="str">
        <f t="shared" si="428"/>
        <v/>
      </c>
      <c r="AN2047" t="str">
        <f t="shared" si="428"/>
        <v/>
      </c>
      <c r="AO2047" t="str">
        <f t="shared" si="428"/>
        <v/>
      </c>
      <c r="AP2047" t="str">
        <f t="shared" si="428"/>
        <v/>
      </c>
      <c r="AQ2047" t="str">
        <f t="shared" si="428"/>
        <v/>
      </c>
      <c r="AR2047" t="str">
        <f t="shared" si="428"/>
        <v/>
      </c>
      <c r="AS2047">
        <f t="shared" si="428"/>
        <v>1.7862401078850154</v>
      </c>
      <c r="AT2047" t="str">
        <f t="shared" si="428"/>
        <v/>
      </c>
      <c r="AU2047" t="str">
        <f t="shared" si="428"/>
        <v/>
      </c>
      <c r="AV2047" t="str">
        <f t="shared" si="428"/>
        <v/>
      </c>
      <c r="AW2047" t="str">
        <f t="shared" si="428"/>
        <v/>
      </c>
      <c r="AX2047" t="str">
        <f t="shared" si="428"/>
        <v/>
      </c>
      <c r="AZ2047" s="46">
        <f>IF(ISNUMBER(VLOOKUP($B2047,Stats!$A$2:$AA$19,2,FALSE))=FALSE,"",IF(ISNUMBER(W2047),(W2047-VLOOKUP($B2047,Stats!$A$2:$AA$19,2,FALSE))/VLOOKUP($B2047,Stats!$A$2:$AA$19,16,FALSE),""))</f>
        <v>-0.2710117625487598</v>
      </c>
      <c r="BA2047" s="46">
        <f>IF(ISNUMBER(VLOOKUP($B2047,Stats!$A$2:$AA$19,2,FALSE))=FALSE,"",IF(ISNUMBER(X2047),(X2047-VLOOKUP($B2047,Stats!$A$2:$AA$19,3,FALSE))/VLOOKUP($B2047,Stats!$A$2:$AA$19,17,FALSE),""))</f>
        <v>-0.52813738425366874</v>
      </c>
      <c r="BB2047" s="46"/>
      <c r="BC2047" s="46"/>
      <c r="BD2047" s="44">
        <f t="shared" si="416"/>
        <v>-0.39957457340121427</v>
      </c>
      <c r="BE2047" s="46">
        <f>IF(ISNUMBER(VLOOKUP($B2047,Stats!$A$2:$AA$19,2,FALSE))=FALSE,"",IF(ISNUMBER(Y2047),(Y2047-VLOOKUP($B2047,Stats!$A$2:$AA$19,5,FALSE))/VLOOKUP($B2047,Stats!$A$2:$AA$19,19,FALSE),""))</f>
        <v>-0.76382487950730649</v>
      </c>
      <c r="BF2047" s="46"/>
      <c r="BG2047" s="46"/>
      <c r="BH2047" s="46">
        <f>IF(ISNUMBER(VLOOKUP($B2047,Stats!$A$2:$AA$19,2,FALSE))=FALSE,"",IF(ISNUMBER(Z2047),(Z2047-VLOOKUP($B2047,Stats!$A$2:$AA$19,8,FALSE))/VLOOKUP($B2047,Stats!$A$2:$AA$19,22,FALSE),""))</f>
        <v>-0.48836753916131515</v>
      </c>
      <c r="BI2047" s="46" t="str">
        <f>IF(ISNUMBER(VLOOKUP($B2047,Stats!$A$2:$AA$19,2,FALSE))=FALSE,"",IF(ISNUMBER(#REF!),(#REF!-VLOOKUP($B2047,Stats!$A$2:$AA$19,9,FALSE))/VLOOKUP($B2047,Stats!$A$2:$AA$19,23,FALSE),""))</f>
        <v/>
      </c>
      <c r="BJ2047" s="46" t="str">
        <f>IF(ISNUMBER(VLOOKUP($B2047,Stats!$A$2:$AA$19,2,FALSE))=FALSE,"",IF(ISNUMBER(#REF!),(#REF!-VLOOKUP($B2047,Stats!$A$2:$AA$19,10,FALSE))/VLOOKUP($B2047,Stats!$A$2:$AA$19,24,FALSE),""))</f>
        <v/>
      </c>
      <c r="BK2047" s="44">
        <f t="shared" si="421"/>
        <v>0.38816715390671996</v>
      </c>
      <c r="BL2047" s="46" t="str">
        <f>IF(ISNUMBER(VLOOKUP($B2047,Stats!$A$2:$AA$19,2,FALSE))=FALSE,"",IF(ISNUMBER(#REF!),(#REF!-VLOOKUP($B2047,Stats!$A$2:$AA$19,11,FALSE))/VLOOKUP($B2047,Stats!$A$2:$AA$19,25,FALSE),""))</f>
        <v/>
      </c>
      <c r="BM2047" s="46">
        <f>IF(ISNUMBER(VLOOKUP($B2047,Stats!$A$2:$AA$19,2,FALSE))=FALSE,"",IF(ISNUMBER(AA2047),(AA2047-VLOOKUP($B2047,Stats!$A$2:$AA$19,12,FALSE))/VLOOKUP($B2047,Stats!$A$2:$AA$19,26,FALSE),""))</f>
        <v>-0.1189739282788104</v>
      </c>
      <c r="BN2047" s="46" t="str">
        <f>IF(ISNUMBER(VLOOKUP($B2047,Stats!$A$2:$AA$19,2,FALSE))=FALSE,"",IF(ISNUMBER(#REF!),(#REF!-VLOOKUP($B2047,Stats!$A$2:$AA$19,13,FALSE))/VLOOKUP($B2047,Stats!$A$2:$AA$19,27,FALSE),""))</f>
        <v/>
      </c>
      <c r="BO2047" s="46" t="str">
        <f>IF(ISNUMBER(VLOOKUP($B2047,Stats!$A$2:$AA$19,2,FALSE))=FALSE,"",IF(ISNUMBER(#REF!),(#REF!-VLOOKUP($B2047,Stats!$A$2:$AA$19,14,FALSE))/VLOOKUP($B2047,Stats!$A$2:$AB$19,28,FALSE),""))</f>
        <v/>
      </c>
      <c r="BP2047" s="46"/>
      <c r="BQ2047" s="46">
        <f>IF(ISNUMBER(VLOOKUP($B2047,Stats!$A$2:$AA$19,2,FALSE))=FALSE,"",IF(ISNUMBER(BM2047),BM2047,(VLOOKUP($B2047,Stats!$A$2:$AT$19,46,FALSE)-VLOOKUP($B2047,Stats!$A$2:$AA$19,12,FALSE))/VLOOKUP($B2047,Stats!$A$2:$AA$19,26,FALSE)))</f>
        <v>-0.1189739282788104</v>
      </c>
      <c r="BR2047" s="51">
        <f t="shared" si="422"/>
        <v>-0.1189739282788104</v>
      </c>
      <c r="BS2047" s="32" t="str">
        <f t="shared" si="417"/>
        <v>26893_201502</v>
      </c>
      <c r="BT2047" s="53">
        <f t="shared" si="418"/>
        <v>0.12919059200802702</v>
      </c>
    </row>
    <row r="2048" spans="1:72" x14ac:dyDescent="0.15">
      <c r="A2048" s="16">
        <v>26893</v>
      </c>
      <c r="B2048" s="17">
        <v>201503</v>
      </c>
      <c r="C2048" s="3">
        <v>0</v>
      </c>
      <c r="D2048" s="23">
        <v>9.1336839191806796E-3</v>
      </c>
      <c r="E2048" s="18">
        <v>4.1564445735775531E-3</v>
      </c>
      <c r="F2048" s="24">
        <v>6</v>
      </c>
      <c r="G2048" s="24">
        <v>4</v>
      </c>
      <c r="H2048" s="20">
        <v>3.5788492220063159E-3</v>
      </c>
      <c r="I2048" s="20">
        <v>-3.0747685587739493E-3</v>
      </c>
      <c r="J2048" s="24">
        <v>4</v>
      </c>
      <c r="K2048" s="24">
        <v>2</v>
      </c>
      <c r="L2048" s="20">
        <v>7.6761399981724043E-3</v>
      </c>
      <c r="M2048" s="20">
        <v>-6.0881417537482774E-3</v>
      </c>
      <c r="N2048" s="19">
        <v>1.1027</v>
      </c>
      <c r="O2048" s="19">
        <v>1.0150036818851251</v>
      </c>
      <c r="P2048" s="25">
        <v>42039</v>
      </c>
      <c r="Q2048" s="20">
        <v>-8.0710982134759579E-3</v>
      </c>
      <c r="R2048" s="25">
        <v>42041</v>
      </c>
      <c r="S2048" s="25">
        <f>IF(ISNUMBER(R2048),VLOOKUP(B2048,Index!$B$3:$AB$18,27,FALSE),"")</f>
        <v>42041</v>
      </c>
      <c r="T2048" s="25">
        <f>IF(ISNUMBER($R2048),VLOOKUP($B2048,Index!$B$21:$AB$36,27,FALSE),"")</f>
        <v>42041</v>
      </c>
      <c r="U2048" s="25">
        <f>IF(ISNUMBER($R2048),VLOOKUP($B2048,Index!$B$39:$AB$54,27,FALSE),"")</f>
        <v>42034</v>
      </c>
      <c r="W2048" s="18">
        <v>0.27401051757542039</v>
      </c>
      <c r="X2048" s="19">
        <v>0.6</v>
      </c>
      <c r="Y2048" s="18">
        <v>7.8862990924514292E-2</v>
      </c>
      <c r="Z2048" s="19">
        <f t="shared" si="419"/>
        <v>0</v>
      </c>
      <c r="AA2048" s="21">
        <v>1.1316531750202927</v>
      </c>
      <c r="AB2048" s="3">
        <v>0</v>
      </c>
      <c r="AC2048" s="18">
        <v>7.5081763741949761E-2</v>
      </c>
      <c r="AD2048" s="19">
        <v>0.36</v>
      </c>
      <c r="AE2048" s="18">
        <v>6.2193713375600238E-3</v>
      </c>
      <c r="AF2048" s="19">
        <f t="shared" si="420"/>
        <v>0</v>
      </c>
      <c r="AG2048" s="21">
        <v>1.2806389085335093</v>
      </c>
      <c r="AH2048" s="3">
        <v>0</v>
      </c>
      <c r="AK2048" t="str">
        <f t="shared" si="428"/>
        <v/>
      </c>
      <c r="AL2048" t="str">
        <f t="shared" si="428"/>
        <v/>
      </c>
      <c r="AM2048" t="str">
        <f t="shared" si="428"/>
        <v/>
      </c>
      <c r="AN2048" t="str">
        <f t="shared" si="428"/>
        <v/>
      </c>
      <c r="AO2048" t="str">
        <f t="shared" si="428"/>
        <v/>
      </c>
      <c r="AP2048" t="str">
        <f t="shared" si="428"/>
        <v/>
      </c>
      <c r="AQ2048" t="str">
        <f t="shared" si="428"/>
        <v/>
      </c>
      <c r="AR2048" t="str">
        <f t="shared" si="428"/>
        <v/>
      </c>
      <c r="AS2048" t="str">
        <f t="shared" si="428"/>
        <v/>
      </c>
      <c r="AT2048">
        <f t="shared" si="428"/>
        <v>1.1316531750202927</v>
      </c>
      <c r="AU2048" t="str">
        <f t="shared" si="428"/>
        <v/>
      </c>
      <c r="AV2048" t="str">
        <f t="shared" si="428"/>
        <v/>
      </c>
      <c r="AW2048" t="str">
        <f t="shared" si="428"/>
        <v/>
      </c>
      <c r="AX2048" t="str">
        <f t="shared" si="428"/>
        <v/>
      </c>
      <c r="AZ2048" s="46">
        <f>IF(ISNUMBER(VLOOKUP($B2048,Stats!$A$2:$AA$19,2,FALSE))=FALSE,"",IF(ISNUMBER(W2048),(W2048-VLOOKUP($B2048,Stats!$A$2:$AA$19,2,FALSE))/VLOOKUP($B2048,Stats!$A$2:$AA$19,16,FALSE),""))</f>
        <v>0.90870435829726204</v>
      </c>
      <c r="BA2048" s="46">
        <f>IF(ISNUMBER(VLOOKUP($B2048,Stats!$A$2:$AA$19,2,FALSE))=FALSE,"",IF(ISNUMBER(X2048),(X2048-VLOOKUP($B2048,Stats!$A$2:$AA$19,3,FALSE))/VLOOKUP($B2048,Stats!$A$2:$AA$19,17,FALSE),""))</f>
        <v>1.3468599432198178</v>
      </c>
      <c r="BB2048" s="46"/>
      <c r="BC2048" s="46"/>
      <c r="BD2048" s="44">
        <f t="shared" si="416"/>
        <v>1.1277821507585399</v>
      </c>
      <c r="BE2048" s="46">
        <f>IF(ISNUMBER(VLOOKUP($B2048,Stats!$A$2:$AA$19,2,FALSE))=FALSE,"",IF(ISNUMBER(Y2048),(Y2048-VLOOKUP($B2048,Stats!$A$2:$AA$19,5,FALSE))/VLOOKUP($B2048,Stats!$A$2:$AA$19,19,FALSE),""))</f>
        <v>-0.80179580417548957</v>
      </c>
      <c r="BF2048" s="46"/>
      <c r="BG2048" s="46"/>
      <c r="BH2048" s="46">
        <f>IF(ISNUMBER(VLOOKUP($B2048,Stats!$A$2:$AA$19,2,FALSE))=FALSE,"",IF(ISNUMBER(Z2048),(Z2048-VLOOKUP($B2048,Stats!$A$2:$AA$19,8,FALSE))/VLOOKUP($B2048,Stats!$A$2:$AA$19,22,FALSE),""))</f>
        <v>-0.64412337137479436</v>
      </c>
      <c r="BI2048" s="46" t="str">
        <f>IF(ISNUMBER(VLOOKUP($B2048,Stats!$A$2:$AA$19,2,FALSE))=FALSE,"",IF(ISNUMBER(#REF!),(#REF!-VLOOKUP($B2048,Stats!$A$2:$AA$19,9,FALSE))/VLOOKUP($B2048,Stats!$A$2:$AA$19,23,FALSE),""))</f>
        <v/>
      </c>
      <c r="BJ2048" s="46" t="str">
        <f>IF(ISNUMBER(VLOOKUP($B2048,Stats!$A$2:$AA$19,2,FALSE))=FALSE,"",IF(ISNUMBER(#REF!),(#REF!-VLOOKUP($B2048,Stats!$A$2:$AA$19,10,FALSE))/VLOOKUP($B2048,Stats!$A$2:$AA$19,24,FALSE),""))</f>
        <v/>
      </c>
      <c r="BK2048" s="44">
        <f t="shared" si="421"/>
        <v>0.36802005151040429</v>
      </c>
      <c r="BL2048" s="46" t="str">
        <f>IF(ISNUMBER(VLOOKUP($B2048,Stats!$A$2:$AA$19,2,FALSE))=FALSE,"",IF(ISNUMBER(#REF!),(#REF!-VLOOKUP($B2048,Stats!$A$2:$AA$19,11,FALSE))/VLOOKUP($B2048,Stats!$A$2:$AA$19,25,FALSE),""))</f>
        <v/>
      </c>
      <c r="BM2048" s="46">
        <f>IF(ISNUMBER(VLOOKUP($B2048,Stats!$A$2:$AA$19,2,FALSE))=FALSE,"",IF(ISNUMBER(AA2048),(AA2048-VLOOKUP($B2048,Stats!$A$2:$AA$19,12,FALSE))/VLOOKUP($B2048,Stats!$A$2:$AA$19,26,FALSE),""))</f>
        <v>-0.36919335898186662</v>
      </c>
      <c r="BN2048" s="46" t="str">
        <f>IF(ISNUMBER(VLOOKUP($B2048,Stats!$A$2:$AA$19,2,FALSE))=FALSE,"",IF(ISNUMBER(#REF!),(#REF!-VLOOKUP($B2048,Stats!$A$2:$AA$19,13,FALSE))/VLOOKUP($B2048,Stats!$A$2:$AA$19,27,FALSE),""))</f>
        <v/>
      </c>
      <c r="BO2048" s="46" t="str">
        <f>IF(ISNUMBER(VLOOKUP($B2048,Stats!$A$2:$AA$19,2,FALSE))=FALSE,"",IF(ISNUMBER(#REF!),(#REF!-VLOOKUP($B2048,Stats!$A$2:$AA$19,14,FALSE))/VLOOKUP($B2048,Stats!$A$2:$AB$19,28,FALSE),""))</f>
        <v/>
      </c>
      <c r="BP2048" s="46"/>
      <c r="BQ2048" s="46">
        <f>IF(ISNUMBER(VLOOKUP($B2048,Stats!$A$2:$AA$19,2,FALSE))=FALSE,"",IF(ISNUMBER(BM2048),BM2048,(VLOOKUP($B2048,Stats!$A$2:$AT$19,46,FALSE)-VLOOKUP($B2048,Stats!$A$2:$AA$19,12,FALSE))/VLOOKUP($B2048,Stats!$A$2:$AA$19,26,FALSE)))</f>
        <v>-0.36919335898186662</v>
      </c>
      <c r="BR2048" s="51">
        <f t="shared" si="422"/>
        <v>-0.36919335898186662</v>
      </c>
      <c r="BS2048" s="32" t="str">
        <f t="shared" si="417"/>
        <v>26893_201503</v>
      </c>
      <c r="BT2048" s="53">
        <f t="shared" si="418"/>
        <v>0.37252978926157726</v>
      </c>
    </row>
    <row r="2049" spans="1:72" x14ac:dyDescent="0.15">
      <c r="A2049" s="16">
        <v>26893</v>
      </c>
      <c r="B2049" s="17">
        <v>201504</v>
      </c>
      <c r="C2049" s="3">
        <v>0</v>
      </c>
      <c r="D2049" s="23">
        <v>2.9072956664838001E-2</v>
      </c>
      <c r="E2049" s="18">
        <v>2.6402584893398108E-3</v>
      </c>
      <c r="F2049" s="24">
        <v>7</v>
      </c>
      <c r="G2049" s="24">
        <v>0</v>
      </c>
      <c r="H2049" s="20">
        <v>4.1054208227907984E-3</v>
      </c>
      <c r="I2049" s="20" t="s">
        <v>25</v>
      </c>
      <c r="J2049" s="24">
        <v>7</v>
      </c>
      <c r="K2049" s="24">
        <v>0</v>
      </c>
      <c r="L2049" s="20">
        <v>7.1987762080445439E-3</v>
      </c>
      <c r="M2049" s="20">
        <v>0</v>
      </c>
      <c r="N2049" s="19">
        <v>1.1255999999999999</v>
      </c>
      <c r="O2049" s="19">
        <v>1.027945205479452</v>
      </c>
      <c r="P2049" s="25">
        <v>42052</v>
      </c>
      <c r="Q2049" s="20">
        <v>0</v>
      </c>
      <c r="R2049" s="25">
        <v>42044</v>
      </c>
      <c r="S2049" s="25">
        <f>IF(ISNUMBER(R2049),VLOOKUP(B2049,Index!$B$3:$AB$18,27,FALSE),"")</f>
        <v>42044</v>
      </c>
      <c r="T2049" s="25">
        <f>IF(ISNUMBER($R2049),VLOOKUP($B2049,Index!$B$21:$AB$36,27,FALSE),"")</f>
        <v>42044</v>
      </c>
      <c r="U2049" s="25">
        <f>IF(ISNUMBER($R2049),VLOOKUP($B2049,Index!$B$39:$AB$54,27,FALSE),"")</f>
        <v>42052</v>
      </c>
      <c r="W2049" s="18">
        <v>1.16291826659352</v>
      </c>
      <c r="X2049" s="19">
        <v>1</v>
      </c>
      <c r="Y2049" s="18">
        <v>5.0095382627455179E-2</v>
      </c>
      <c r="Z2049" s="19">
        <f t="shared" si="419"/>
        <v>0</v>
      </c>
      <c r="AA2049" s="21" t="s">
        <v>25</v>
      </c>
      <c r="AB2049" s="3">
        <v>0</v>
      </c>
      <c r="AC2049" s="18">
        <v>1.3523788947768773</v>
      </c>
      <c r="AD2049" s="19">
        <v>1</v>
      </c>
      <c r="AE2049" s="18">
        <v>2.5095473605911381E-3</v>
      </c>
      <c r="AF2049" s="19">
        <f t="shared" si="420"/>
        <v>0</v>
      </c>
      <c r="AG2049" s="21" t="s">
        <v>25</v>
      </c>
      <c r="AH2049" s="3">
        <v>0</v>
      </c>
      <c r="AK2049" t="str">
        <f t="shared" si="428"/>
        <v/>
      </c>
      <c r="AL2049" t="str">
        <f t="shared" si="428"/>
        <v/>
      </c>
      <c r="AM2049" t="str">
        <f t="shared" si="428"/>
        <v/>
      </c>
      <c r="AN2049" t="str">
        <f t="shared" si="428"/>
        <v/>
      </c>
      <c r="AO2049" t="str">
        <f t="shared" si="428"/>
        <v/>
      </c>
      <c r="AP2049" t="str">
        <f t="shared" si="428"/>
        <v/>
      </c>
      <c r="AQ2049" t="str">
        <f t="shared" si="428"/>
        <v/>
      </c>
      <c r="AR2049" t="str">
        <f t="shared" si="428"/>
        <v/>
      </c>
      <c r="AS2049" t="str">
        <f t="shared" si="428"/>
        <v/>
      </c>
      <c r="AT2049" t="str">
        <f t="shared" si="428"/>
        <v/>
      </c>
      <c r="AU2049" t="str">
        <f t="shared" si="428"/>
        <v/>
      </c>
      <c r="AV2049" t="str">
        <f t="shared" si="428"/>
        <v/>
      </c>
      <c r="AW2049" t="str">
        <f t="shared" si="428"/>
        <v/>
      </c>
      <c r="AX2049" t="str">
        <f t="shared" si="428"/>
        <v/>
      </c>
      <c r="AZ2049" s="46">
        <f>IF(ISNUMBER(VLOOKUP($B2049,Stats!$A$2:$AA$19,2,FALSE))=FALSE,"",IF(ISNUMBER(W2049),(W2049-VLOOKUP($B2049,Stats!$A$2:$AA$19,2,FALSE))/VLOOKUP($B2049,Stats!$A$2:$AA$19,16,FALSE),""))</f>
        <v>-0.36953142925638871</v>
      </c>
      <c r="BA2049" s="46">
        <f>IF(ISNUMBER(VLOOKUP($B2049,Stats!$A$2:$AA$19,2,FALSE))=FALSE,"",IF(ISNUMBER(X2049),(X2049-VLOOKUP($B2049,Stats!$A$2:$AA$19,3,FALSE))/VLOOKUP($B2049,Stats!$A$2:$AA$19,17,FALSE),""))</f>
        <v>0.93772145929647244</v>
      </c>
      <c r="BB2049" s="46"/>
      <c r="BC2049" s="46"/>
      <c r="BD2049" s="44">
        <f t="shared" si="416"/>
        <v>0.28409501502004186</v>
      </c>
      <c r="BE2049" s="46">
        <f>IF(ISNUMBER(VLOOKUP($B2049,Stats!$A$2:$AA$19,2,FALSE))=FALSE,"",IF(ISNUMBER(Y2049),(Y2049-VLOOKUP($B2049,Stats!$A$2:$AA$19,5,FALSE))/VLOOKUP($B2049,Stats!$A$2:$AA$19,19,FALSE),""))</f>
        <v>-0.59074227383931566</v>
      </c>
      <c r="BF2049" s="46"/>
      <c r="BG2049" s="46"/>
      <c r="BH2049" s="46">
        <f>IF(ISNUMBER(VLOOKUP($B2049,Stats!$A$2:$AA$19,2,FALSE))=FALSE,"",IF(ISNUMBER(Z2049),(Z2049-VLOOKUP($B2049,Stats!$A$2:$AA$19,8,FALSE))/VLOOKUP($B2049,Stats!$A$2:$AA$19,22,FALSE),""))</f>
        <v>-0.5145844845400992</v>
      </c>
      <c r="BI2049" s="46" t="str">
        <f>IF(ISNUMBER(VLOOKUP($B2049,Stats!$A$2:$AA$19,2,FALSE))=FALSE,"",IF(ISNUMBER(#REF!),(#REF!-VLOOKUP($B2049,Stats!$A$2:$AA$19,9,FALSE))/VLOOKUP($B2049,Stats!$A$2:$AA$19,23,FALSE),""))</f>
        <v/>
      </c>
      <c r="BJ2049" s="46" t="str">
        <f>IF(ISNUMBER(VLOOKUP($B2049,Stats!$A$2:$AA$19,2,FALSE))=FALSE,"",IF(ISNUMBER(#REF!),(#REF!-VLOOKUP($B2049,Stats!$A$2:$AA$19,10,FALSE))/VLOOKUP($B2049,Stats!$A$2:$AA$19,24,FALSE),""))</f>
        <v/>
      </c>
      <c r="BK2049" s="44">
        <f t="shared" si="421"/>
        <v>0.25914424632549116</v>
      </c>
      <c r="BL2049" s="46" t="str">
        <f>IF(ISNUMBER(VLOOKUP($B2049,Stats!$A$2:$AA$19,2,FALSE))=FALSE,"",IF(ISNUMBER(#REF!),(#REF!-VLOOKUP($B2049,Stats!$A$2:$AA$19,11,FALSE))/VLOOKUP($B2049,Stats!$A$2:$AA$19,25,FALSE),""))</f>
        <v/>
      </c>
      <c r="BM2049" s="46" t="str">
        <f>IF(ISNUMBER(VLOOKUP($B2049,Stats!$A$2:$AA$19,2,FALSE))=FALSE,"",IF(ISNUMBER(AA2049),(AA2049-VLOOKUP($B2049,Stats!$A$2:$AA$19,12,FALSE))/VLOOKUP($B2049,Stats!$A$2:$AA$19,26,FALSE),""))</f>
        <v/>
      </c>
      <c r="BN2049" s="46" t="str">
        <f>IF(ISNUMBER(VLOOKUP($B2049,Stats!$A$2:$AA$19,2,FALSE))=FALSE,"",IF(ISNUMBER(#REF!),(#REF!-VLOOKUP($B2049,Stats!$A$2:$AA$19,13,FALSE))/VLOOKUP($B2049,Stats!$A$2:$AA$19,27,FALSE),""))</f>
        <v/>
      </c>
      <c r="BO2049" s="46" t="str">
        <f>IF(ISNUMBER(VLOOKUP($B2049,Stats!$A$2:$AA$19,2,FALSE))=FALSE,"",IF(ISNUMBER(#REF!),(#REF!-VLOOKUP($B2049,Stats!$A$2:$AA$19,14,FALSE))/VLOOKUP($B2049,Stats!$A$2:$AB$19,28,FALSE),""))</f>
        <v/>
      </c>
      <c r="BP2049" s="46"/>
      <c r="BQ2049" s="46">
        <f>IF(ISNUMBER(VLOOKUP($B2049,Stats!$A$2:$AA$19,2,FALSE))=FALSE,"",IF(ISNUMBER(BM2049),BM2049,(VLOOKUP($B2049,Stats!$A$2:$AT$19,46,FALSE)-VLOOKUP($B2049,Stats!$A$2:$AA$19,12,FALSE))/VLOOKUP($B2049,Stats!$A$2:$AA$19,26,FALSE)))</f>
        <v>-0.64096278450557098</v>
      </c>
      <c r="BR2049" s="51">
        <f t="shared" si="422"/>
        <v>-0.64096278450557098</v>
      </c>
      <c r="BS2049" s="32" t="str">
        <f t="shared" si="417"/>
        <v>26893_201504</v>
      </c>
      <c r="BT2049" s="53">
        <f t="shared" si="418"/>
        <v>8.4112993898188881E-2</v>
      </c>
    </row>
    <row r="2050" spans="1:72" x14ac:dyDescent="0.15">
      <c r="A2050" s="16">
        <v>26893</v>
      </c>
      <c r="B2050" s="17">
        <v>201505</v>
      </c>
      <c r="C2050" s="3">
        <v>0</v>
      </c>
      <c r="D2050" s="23">
        <v>3.6069651741293507E-2</v>
      </c>
      <c r="E2050" s="18">
        <v>7.1719800800306346E-3</v>
      </c>
      <c r="F2050" s="24">
        <v>6</v>
      </c>
      <c r="G2050" s="24">
        <v>2</v>
      </c>
      <c r="H2050" s="20">
        <v>7.4244853127990824E-3</v>
      </c>
      <c r="I2050" s="20">
        <v>-4.4273470602530507E-3</v>
      </c>
      <c r="J2050" s="24">
        <v>4</v>
      </c>
      <c r="K2050" s="24">
        <v>1</v>
      </c>
      <c r="L2050" s="20">
        <v>1.368037665452615E-2</v>
      </c>
      <c r="M2050" s="20">
        <v>-4.5855684374458416E-3</v>
      </c>
      <c r="N2050" s="19">
        <v>1.1712</v>
      </c>
      <c r="O2050" s="19">
        <v>1.0404192946610999</v>
      </c>
      <c r="P2050" s="25">
        <v>42068</v>
      </c>
      <c r="Q2050" s="20">
        <v>-4.5855684374458416E-3</v>
      </c>
      <c r="R2050" s="25">
        <v>42066</v>
      </c>
      <c r="S2050" s="25">
        <f>IF(ISNUMBER(R2050),VLOOKUP(B2050,Index!$B$3:$AB$18,27,FALSE),"")</f>
        <v>42069</v>
      </c>
      <c r="T2050" s="25">
        <f>IF(ISNUMBER($R2050),VLOOKUP($B2050,Index!$B$21:$AB$36,27,FALSE),"")</f>
        <v>42069</v>
      </c>
      <c r="U2050" s="25">
        <f>IF(ISNUMBER($R2050),VLOOKUP($B2050,Index!$B$39:$AB$54,27,FALSE),"")</f>
        <v>42069</v>
      </c>
      <c r="W2050" s="18">
        <v>1.2985074626865662</v>
      </c>
      <c r="X2050" s="19">
        <v>0.75</v>
      </c>
      <c r="Y2050" s="18">
        <v>0.13607875431752101</v>
      </c>
      <c r="Z2050" s="19">
        <f t="shared" si="419"/>
        <v>3</v>
      </c>
      <c r="AA2050" s="21">
        <v>7.8659063174693946</v>
      </c>
      <c r="AB2050" s="3">
        <v>0</v>
      </c>
      <c r="AC2050" s="18">
        <v>1.6861216306527043</v>
      </c>
      <c r="AD2050" s="19">
        <v>0.5625</v>
      </c>
      <c r="AE2050" s="18">
        <v>1.8517427376608241E-2</v>
      </c>
      <c r="AF2050" s="19">
        <f t="shared" si="420"/>
        <v>9</v>
      </c>
      <c r="AG2050" s="21">
        <v>61.872482195204931</v>
      </c>
      <c r="AH2050" s="3">
        <v>0</v>
      </c>
      <c r="AK2050" t="str">
        <f t="shared" si="428"/>
        <v/>
      </c>
      <c r="AL2050" t="str">
        <f t="shared" si="428"/>
        <v/>
      </c>
      <c r="AM2050" t="str">
        <f t="shared" si="428"/>
        <v/>
      </c>
      <c r="AN2050" t="str">
        <f t="shared" si="428"/>
        <v/>
      </c>
      <c r="AO2050" t="str">
        <f t="shared" si="428"/>
        <v/>
      </c>
      <c r="AP2050" t="str">
        <f t="shared" si="428"/>
        <v/>
      </c>
      <c r="AQ2050" t="str">
        <f t="shared" si="428"/>
        <v/>
      </c>
      <c r="AR2050" t="str">
        <f t="shared" si="428"/>
        <v/>
      </c>
      <c r="AS2050" t="str">
        <f t="shared" si="428"/>
        <v/>
      </c>
      <c r="AT2050" t="str">
        <f t="shared" si="428"/>
        <v/>
      </c>
      <c r="AU2050" t="str">
        <f t="shared" si="428"/>
        <v/>
      </c>
      <c r="AV2050">
        <f t="shared" si="428"/>
        <v>7.8659063174693946</v>
      </c>
      <c r="AW2050" t="str">
        <f t="shared" si="428"/>
        <v/>
      </c>
      <c r="AX2050" t="str">
        <f t="shared" si="428"/>
        <v/>
      </c>
      <c r="AZ2050" s="46">
        <f>IF(ISNUMBER(VLOOKUP($B2050,Stats!$A$2:$AA$19,2,FALSE))=FALSE,"",IF(ISNUMBER(W2050),(W2050-VLOOKUP($B2050,Stats!$A$2:$AA$19,2,FALSE))/VLOOKUP($B2050,Stats!$A$2:$AA$19,16,FALSE),""))</f>
        <v>1.0853878787040334</v>
      </c>
      <c r="BA2050" s="46">
        <f>IF(ISNUMBER(VLOOKUP($B2050,Stats!$A$2:$AA$19,2,FALSE))=FALSE,"",IF(ISNUMBER(X2050),(X2050-VLOOKUP($B2050,Stats!$A$2:$AA$19,3,FALSE))/VLOOKUP($B2050,Stats!$A$2:$AA$19,17,FALSE),""))</f>
        <v>1.2321630968272219</v>
      </c>
      <c r="BB2050" s="46"/>
      <c r="BC2050" s="46"/>
      <c r="BD2050" s="44">
        <f t="shared" si="416"/>
        <v>1.1587754877656278</v>
      </c>
      <c r="BE2050" s="46">
        <f>IF(ISNUMBER(VLOOKUP($B2050,Stats!$A$2:$AA$19,2,FALSE))=FALSE,"",IF(ISNUMBER(Y2050),(Y2050-VLOOKUP($B2050,Stats!$A$2:$AA$19,5,FALSE))/VLOOKUP($B2050,Stats!$A$2:$AA$19,19,FALSE),""))</f>
        <v>-0.29943431755575389</v>
      </c>
      <c r="BF2050" s="46"/>
      <c r="BG2050" s="46"/>
      <c r="BH2050" s="46">
        <f>IF(ISNUMBER(VLOOKUP($B2050,Stats!$A$2:$AA$19,2,FALSE))=FALSE,"",IF(ISNUMBER(Z2050),(Z2050-VLOOKUP($B2050,Stats!$A$2:$AA$19,8,FALSE))/VLOOKUP($B2050,Stats!$A$2:$AA$19,22,FALSE),""))</f>
        <v>0.6589932942433816</v>
      </c>
      <c r="BI2050" s="46" t="str">
        <f>IF(ISNUMBER(VLOOKUP($B2050,Stats!$A$2:$AA$19,2,FALSE))=FALSE,"",IF(ISNUMBER(#REF!),(#REF!-VLOOKUP($B2050,Stats!$A$2:$AA$19,9,FALSE))/VLOOKUP($B2050,Stats!$A$2:$AA$19,23,FALSE),""))</f>
        <v/>
      </c>
      <c r="BJ2050" s="46" t="str">
        <f>IF(ISNUMBER(VLOOKUP($B2050,Stats!$A$2:$AA$19,2,FALSE))=FALSE,"",IF(ISNUMBER(#REF!),(#REF!-VLOOKUP($B2050,Stats!$A$2:$AA$19,10,FALSE))/VLOOKUP($B2050,Stats!$A$2:$AA$19,24,FALSE),""))</f>
        <v/>
      </c>
      <c r="BK2050" s="44">
        <f t="shared" si="421"/>
        <v>0.40730201056204218</v>
      </c>
      <c r="BL2050" s="46" t="str">
        <f>IF(ISNUMBER(VLOOKUP($B2050,Stats!$A$2:$AA$19,2,FALSE))=FALSE,"",IF(ISNUMBER(#REF!),(#REF!-VLOOKUP($B2050,Stats!$A$2:$AA$19,11,FALSE))/VLOOKUP($B2050,Stats!$A$2:$AA$19,25,FALSE),""))</f>
        <v/>
      </c>
      <c r="BM2050" s="46">
        <f>IF(ISNUMBER(VLOOKUP($B2050,Stats!$A$2:$AA$19,2,FALSE))=FALSE,"",IF(ISNUMBER(AA2050),(AA2050-VLOOKUP($B2050,Stats!$A$2:$AA$19,12,FALSE))/VLOOKUP($B2050,Stats!$A$2:$AA$19,26,FALSE),""))</f>
        <v>0.11507147059776954</v>
      </c>
      <c r="BN2050" s="46" t="str">
        <f>IF(ISNUMBER(VLOOKUP($B2050,Stats!$A$2:$AA$19,2,FALSE))=FALSE,"",IF(ISNUMBER(#REF!),(#REF!-VLOOKUP($B2050,Stats!$A$2:$AA$19,13,FALSE))/VLOOKUP($B2050,Stats!$A$2:$AA$19,27,FALSE),""))</f>
        <v/>
      </c>
      <c r="BO2050" s="46" t="str">
        <f>IF(ISNUMBER(VLOOKUP($B2050,Stats!$A$2:$AA$19,2,FALSE))=FALSE,"",IF(ISNUMBER(#REF!),(#REF!-VLOOKUP($B2050,Stats!$A$2:$AA$19,14,FALSE))/VLOOKUP($B2050,Stats!$A$2:$AB$19,28,FALSE),""))</f>
        <v/>
      </c>
      <c r="BP2050" s="46"/>
      <c r="BQ2050" s="46">
        <f>IF(ISNUMBER(VLOOKUP($B2050,Stats!$A$2:$AA$19,2,FALSE))=FALSE,"",IF(ISNUMBER(BM2050),BM2050,(VLOOKUP($B2050,Stats!$A$2:$AT$19,46,FALSE)-VLOOKUP($B2050,Stats!$A$2:$AA$19,12,FALSE))/VLOOKUP($B2050,Stats!$A$2:$AA$19,26,FALSE)))</f>
        <v>0.11507147059776954</v>
      </c>
      <c r="BR2050" s="51">
        <f t="shared" si="422"/>
        <v>0.11507147059776954</v>
      </c>
      <c r="BS2050" s="32" t="str">
        <f t="shared" si="417"/>
        <v>26893_201505</v>
      </c>
      <c r="BT2050" s="53">
        <f t="shared" si="418"/>
        <v>0.4991505980099048</v>
      </c>
    </row>
    <row r="2051" spans="1:72" x14ac:dyDescent="0.15">
      <c r="A2051" s="16">
        <v>26893</v>
      </c>
      <c r="B2051" s="17">
        <v>201506</v>
      </c>
      <c r="C2051" s="3">
        <v>0</v>
      </c>
      <c r="D2051" s="23">
        <v>5.3678614302864025E-2</v>
      </c>
      <c r="E2051" s="18">
        <v>8.3392329109012349E-3</v>
      </c>
      <c r="F2051" s="24">
        <v>6</v>
      </c>
      <c r="G2051" s="24">
        <v>4</v>
      </c>
      <c r="H2051" s="20">
        <v>1.1324094380008809E-2</v>
      </c>
      <c r="I2051" s="20">
        <v>-3.8021404217174481E-3</v>
      </c>
      <c r="J2051" s="24">
        <v>5</v>
      </c>
      <c r="K2051" s="24">
        <v>2</v>
      </c>
      <c r="L2051" s="20">
        <v>1.7321785476348994E-2</v>
      </c>
      <c r="M2051" s="20">
        <v>-7.151979565772848E-3</v>
      </c>
      <c r="N2051" s="19">
        <v>1.2325999999999999</v>
      </c>
      <c r="O2051" s="19">
        <v>1.0591166867159305</v>
      </c>
      <c r="P2051" s="25">
        <v>42082</v>
      </c>
      <c r="Q2051" s="20">
        <v>-1.0046828437633049E-2</v>
      </c>
      <c r="R2051" s="25">
        <v>42075</v>
      </c>
      <c r="S2051" s="25">
        <f>IF(ISNUMBER(R2051),VLOOKUP(B2051,Index!$B$3:$AB$18,27,FALSE),"")</f>
        <v>42073</v>
      </c>
      <c r="T2051" s="25">
        <f>IF(ISNUMBER($R2051),VLOOKUP($B2051,Index!$B$21:$AB$36,27,FALSE),"")</f>
        <v>42075</v>
      </c>
      <c r="U2051" s="25">
        <f>IF(ISNUMBER($R2051),VLOOKUP($B2051,Index!$B$39:$AB$54,27,FALSE),"")</f>
        <v>42075</v>
      </c>
      <c r="W2051" s="18">
        <v>1.6103584290859208</v>
      </c>
      <c r="X2051" s="19">
        <v>0.6</v>
      </c>
      <c r="Y2051" s="18">
        <v>0.1582258196225034</v>
      </c>
      <c r="Z2051" s="19">
        <f t="shared" si="419"/>
        <v>2</v>
      </c>
      <c r="AA2051" s="21">
        <v>5.3428417371791284</v>
      </c>
      <c r="AB2051" s="3">
        <v>0</v>
      </c>
      <c r="AC2051" s="18">
        <v>2.5932542701280745</v>
      </c>
      <c r="AD2051" s="19">
        <v>0.36</v>
      </c>
      <c r="AE2051" s="18">
        <v>2.5035409995212983E-2</v>
      </c>
      <c r="AF2051" s="19">
        <f t="shared" si="420"/>
        <v>4</v>
      </c>
      <c r="AG2051" s="21">
        <v>28.545957828543287</v>
      </c>
      <c r="AH2051" s="3">
        <v>0</v>
      </c>
      <c r="AK2051" t="str">
        <f t="shared" si="428"/>
        <v/>
      </c>
      <c r="AL2051" t="str">
        <f t="shared" si="428"/>
        <v/>
      </c>
      <c r="AM2051" t="str">
        <f t="shared" si="428"/>
        <v/>
      </c>
      <c r="AN2051" t="str">
        <f t="shared" si="428"/>
        <v/>
      </c>
      <c r="AO2051" t="str">
        <f t="shared" si="428"/>
        <v/>
      </c>
      <c r="AP2051" t="str">
        <f t="shared" si="428"/>
        <v/>
      </c>
      <c r="AQ2051" t="str">
        <f t="shared" si="428"/>
        <v/>
      </c>
      <c r="AR2051" t="str">
        <f t="shared" si="428"/>
        <v/>
      </c>
      <c r="AS2051" t="str">
        <f t="shared" si="428"/>
        <v/>
      </c>
      <c r="AT2051" t="str">
        <f t="shared" si="428"/>
        <v/>
      </c>
      <c r="AU2051" t="str">
        <f t="shared" si="428"/>
        <v/>
      </c>
      <c r="AV2051" t="str">
        <f t="shared" si="428"/>
        <v/>
      </c>
      <c r="AW2051">
        <f t="shared" si="428"/>
        <v>5.3428417371791284</v>
      </c>
      <c r="AX2051" t="str">
        <f t="shared" si="428"/>
        <v/>
      </c>
      <c r="AZ2051" s="46">
        <f>IF(ISNUMBER(VLOOKUP($B2051,Stats!$A$2:$AA$19,2,FALSE))=FALSE,"",IF(ISNUMBER(W2051),(W2051-VLOOKUP($B2051,Stats!$A$2:$AA$19,2,FALSE))/VLOOKUP($B2051,Stats!$A$2:$AA$19,16,FALSE),""))</f>
        <v>-0.26485770008239118</v>
      </c>
      <c r="BA2051" s="46">
        <f>IF(ISNUMBER(VLOOKUP($B2051,Stats!$A$2:$AA$19,2,FALSE))=FALSE,"",IF(ISNUMBER(X2051),(X2051-VLOOKUP($B2051,Stats!$A$2:$AA$19,3,FALSE))/VLOOKUP($B2051,Stats!$A$2:$AA$19,17,FALSE),""))</f>
        <v>-1.6572492842875306</v>
      </c>
      <c r="BB2051" s="46"/>
      <c r="BC2051" s="46"/>
      <c r="BD2051" s="44">
        <f t="shared" ref="BD2051:BD2106" si="429">IF(ISNUMBER(AZ2051),MAX(-3,MIN(3,SUM(0,AZ2051)))*$AZ$1+MAX(-3,MIN(3,SUM(0,BA2051)))*$BA$1+$BB$1*MAX(-3,MIN(3,SUM(0,BC2051))),"")</f>
        <v>-0.96105349218496094</v>
      </c>
      <c r="BE2051" s="46">
        <f>IF(ISNUMBER(VLOOKUP($B2051,Stats!$A$2:$AA$19,2,FALSE))=FALSE,"",IF(ISNUMBER(Y2051),(Y2051-VLOOKUP($B2051,Stats!$A$2:$AA$19,5,FALSE))/VLOOKUP($B2051,Stats!$A$2:$AA$19,19,FALSE),""))</f>
        <v>0.15532769797117665</v>
      </c>
      <c r="BF2051" s="46"/>
      <c r="BG2051" s="46"/>
      <c r="BH2051" s="46">
        <f>IF(ISNUMBER(VLOOKUP($B2051,Stats!$A$2:$AA$19,2,FALSE))=FALSE,"",IF(ISNUMBER(Z2051),(Z2051-VLOOKUP($B2051,Stats!$A$2:$AA$19,8,FALSE))/VLOOKUP($B2051,Stats!$A$2:$AA$19,22,FALSE),""))</f>
        <v>-0.44132796508511463</v>
      </c>
      <c r="BI2051" s="46" t="str">
        <f>IF(ISNUMBER(VLOOKUP($B2051,Stats!$A$2:$AA$19,2,FALSE))=FALSE,"",IF(ISNUMBER(#REF!),(#REF!-VLOOKUP($B2051,Stats!$A$2:$AA$19,9,FALSE))/VLOOKUP($B2051,Stats!$A$2:$AA$19,23,FALSE),""))</f>
        <v/>
      </c>
      <c r="BJ2051" s="46" t="str">
        <f>IF(ISNUMBER(VLOOKUP($B2051,Stats!$A$2:$AA$19,2,FALSE))=FALSE,"",IF(ISNUMBER(#REF!),(#REF!-VLOOKUP($B2051,Stats!$A$2:$AA$19,10,FALSE))/VLOOKUP($B2051,Stats!$A$2:$AA$19,24,FALSE),""))</f>
        <v/>
      </c>
      <c r="BK2051" s="44">
        <f t="shared" si="421"/>
        <v>-0.24112777810535801</v>
      </c>
      <c r="BL2051" s="46" t="str">
        <f>IF(ISNUMBER(VLOOKUP($B2051,Stats!$A$2:$AA$19,2,FALSE))=FALSE,"",IF(ISNUMBER(#REF!),(#REF!-VLOOKUP($B2051,Stats!$A$2:$AA$19,11,FALSE))/VLOOKUP($B2051,Stats!$A$2:$AA$19,25,FALSE),""))</f>
        <v/>
      </c>
      <c r="BM2051" s="46">
        <f>IF(ISNUMBER(VLOOKUP($B2051,Stats!$A$2:$AA$19,2,FALSE))=FALSE,"",IF(ISNUMBER(AA2051),(AA2051-VLOOKUP($B2051,Stats!$A$2:$AA$19,12,FALSE))/VLOOKUP($B2051,Stats!$A$2:$AA$19,26,FALSE),""))</f>
        <v>-0.24595933452923815</v>
      </c>
      <c r="BN2051" s="46" t="str">
        <f>IF(ISNUMBER(VLOOKUP($B2051,Stats!$A$2:$AA$19,2,FALSE))=FALSE,"",IF(ISNUMBER(#REF!),(#REF!-VLOOKUP($B2051,Stats!$A$2:$AA$19,13,FALSE))/VLOOKUP($B2051,Stats!$A$2:$AA$19,27,FALSE),""))</f>
        <v/>
      </c>
      <c r="BO2051" s="46" t="str">
        <f>IF(ISNUMBER(VLOOKUP($B2051,Stats!$A$2:$AA$19,2,FALSE))=FALSE,"",IF(ISNUMBER(#REF!),(#REF!-VLOOKUP($B2051,Stats!$A$2:$AA$19,14,FALSE))/VLOOKUP($B2051,Stats!$A$2:$AB$19,28,FALSE),""))</f>
        <v/>
      </c>
      <c r="BP2051" s="46"/>
      <c r="BQ2051" s="46">
        <f>IF(ISNUMBER(VLOOKUP($B2051,Stats!$A$2:$AA$19,2,FALSE))=FALSE,"",IF(ISNUMBER(BM2051),BM2051,(VLOOKUP($B2051,Stats!$A$2:$AT$19,46,FALSE)-VLOOKUP($B2051,Stats!$A$2:$AA$19,12,FALSE))/VLOOKUP($B2051,Stats!$A$2:$AA$19,26,FALSE)))</f>
        <v>-0.24595933452923815</v>
      </c>
      <c r="BR2051" s="51">
        <f t="shared" si="422"/>
        <v>-0.24595933452923815</v>
      </c>
      <c r="BS2051" s="32" t="str">
        <f t="shared" ref="BS2051:BS2106" si="430">IF(ISNUMBER(AZ2051),CONCATENATE(A2051,"_",B2051),"")</f>
        <v>26893_201506</v>
      </c>
      <c r="BT2051" s="53">
        <f t="shared" ref="BT2051:BT2106" si="431">IF(ISNUMBER(AZ2051),BD2051*$BD$1+BK2051*$BK$1+$BR$1*BR2051,"")</f>
        <v>-0.38607923220605467</v>
      </c>
    </row>
    <row r="2052" spans="1:72" x14ac:dyDescent="0.15">
      <c r="A2052" s="16">
        <v>26893</v>
      </c>
      <c r="B2052" s="17">
        <v>201507</v>
      </c>
      <c r="C2052" s="3">
        <v>0</v>
      </c>
      <c r="D2052" s="23">
        <v>3.2389322916666741E-2</v>
      </c>
      <c r="E2052" s="18">
        <v>1.2012528934535551E-2</v>
      </c>
      <c r="F2052" s="24">
        <v>3</v>
      </c>
      <c r="G2052" s="24">
        <v>2</v>
      </c>
      <c r="H2052" s="20">
        <v>1.4404021381393703E-2</v>
      </c>
      <c r="I2052" s="20">
        <v>-5.4738828273789286E-3</v>
      </c>
      <c r="J2052" s="24">
        <v>2</v>
      </c>
      <c r="K2052" s="24">
        <v>2</v>
      </c>
      <c r="L2052" s="20">
        <v>2.1321614583333259E-2</v>
      </c>
      <c r="M2052" s="20">
        <v>-6.3587950083459077E-3</v>
      </c>
      <c r="N2052" s="19">
        <v>1.2685999999999999</v>
      </c>
      <c r="O2052" s="19">
        <v>1.0108366533864541</v>
      </c>
      <c r="P2052" s="25">
        <v>42090</v>
      </c>
      <c r="Q2052" s="20">
        <v>-1.0918585331118003E-2</v>
      </c>
      <c r="R2052" s="25">
        <v>42089</v>
      </c>
      <c r="S2052" s="25">
        <f>IF(ISNUMBER(R2052),VLOOKUP(B2052,Index!$B$3:$AB$18,27,FALSE),"")</f>
        <v>42088</v>
      </c>
      <c r="T2052" s="25">
        <f>IF(ISNUMBER($R2052),VLOOKUP($B2052,Index!$B$21:$AB$36,27,FALSE),"")</f>
        <v>42089</v>
      </c>
      <c r="U2052" s="25">
        <f>IF(ISNUMBER($R2052),VLOOKUP($B2052,Index!$B$39:$AB$54,27,FALSE),"")</f>
        <v>42089</v>
      </c>
      <c r="W2052" s="18">
        <v>2.3320312500000053</v>
      </c>
      <c r="X2052" s="19">
        <v>0.6</v>
      </c>
      <c r="Y2052" s="18">
        <v>0.22792171135084824</v>
      </c>
      <c r="Z2052" s="19">
        <f t="shared" ref="Z2052:Z2107" si="432">IF(ISNUMBER(B2052),ABS(R2052-S2052),"")</f>
        <v>1</v>
      </c>
      <c r="AA2052" s="21">
        <v>2.9664395097373162</v>
      </c>
      <c r="AB2052" s="3">
        <v>0</v>
      </c>
      <c r="AC2052" s="18">
        <v>5.4383697509765874</v>
      </c>
      <c r="AD2052" s="19">
        <v>0.36</v>
      </c>
      <c r="AE2052" s="18">
        <v>5.1948306505099386E-2</v>
      </c>
      <c r="AF2052" s="19">
        <f t="shared" ref="AF2052:AF2107" si="433">IF(ISNUMBER(B2052),(ABS(R2052-S2052))^2,"")</f>
        <v>1</v>
      </c>
      <c r="AG2052" s="21">
        <v>8.799763364930568</v>
      </c>
      <c r="AH2052" s="3">
        <v>0</v>
      </c>
      <c r="AK2052" t="str">
        <f t="shared" si="428"/>
        <v/>
      </c>
      <c r="AL2052" t="str">
        <f t="shared" si="428"/>
        <v/>
      </c>
      <c r="AM2052" t="str">
        <f t="shared" si="428"/>
        <v/>
      </c>
      <c r="AN2052" t="str">
        <f t="shared" si="428"/>
        <v/>
      </c>
      <c r="AO2052" t="str">
        <f t="shared" si="428"/>
        <v/>
      </c>
      <c r="AP2052" t="str">
        <f t="shared" si="428"/>
        <v/>
      </c>
      <c r="AQ2052" t="str">
        <f t="shared" si="428"/>
        <v/>
      </c>
      <c r="AR2052" t="str">
        <f t="shared" si="428"/>
        <v/>
      </c>
      <c r="AS2052" t="str">
        <f t="shared" si="428"/>
        <v/>
      </c>
      <c r="AT2052" t="str">
        <f t="shared" si="428"/>
        <v/>
      </c>
      <c r="AU2052" t="str">
        <f t="shared" si="428"/>
        <v/>
      </c>
      <c r="AV2052" t="str">
        <f t="shared" si="428"/>
        <v/>
      </c>
      <c r="AW2052" t="str">
        <f t="shared" si="428"/>
        <v/>
      </c>
      <c r="AX2052">
        <f t="shared" si="428"/>
        <v>2.9664395097373162</v>
      </c>
      <c r="AZ2052" s="46">
        <f>IF(ISNUMBER(VLOOKUP($B2052,Stats!$A$2:$AA$19,2,FALSE))=FALSE,"",IF(ISNUMBER(W2052),(W2052-VLOOKUP($B2052,Stats!$A$2:$AA$19,2,FALSE))/VLOOKUP($B2052,Stats!$A$2:$AA$19,16,FALSE),""))</f>
        <v>0.51583257451756337</v>
      </c>
      <c r="BA2052" s="46">
        <f>IF(ISNUMBER(VLOOKUP($B2052,Stats!$A$2:$AA$19,2,FALSE))=FALSE,"",IF(ISNUMBER(X2052),(X2052-VLOOKUP($B2052,Stats!$A$2:$AA$19,3,FALSE))/VLOOKUP($B2052,Stats!$A$2:$AA$19,17,FALSE),""))</f>
        <v>-0.37879956534795695</v>
      </c>
      <c r="BB2052" s="46"/>
      <c r="BC2052" s="46"/>
      <c r="BD2052" s="44">
        <f t="shared" si="429"/>
        <v>6.8516504584803212E-2</v>
      </c>
      <c r="BE2052" s="46">
        <f>IF(ISNUMBER(VLOOKUP($B2052,Stats!$A$2:$AA$19,2,FALSE))=FALSE,"",IF(ISNUMBER(Y2052),(Y2052-VLOOKUP($B2052,Stats!$A$2:$AA$19,5,FALSE))/VLOOKUP($B2052,Stats!$A$2:$AA$19,19,FALSE),""))</f>
        <v>0.26987005324668439</v>
      </c>
      <c r="BF2052" s="46"/>
      <c r="BG2052" s="46"/>
      <c r="BH2052" s="46">
        <f>IF(ISNUMBER(VLOOKUP($B2052,Stats!$A$2:$AA$19,2,FALSE))=FALSE,"",IF(ISNUMBER(Z2052),(Z2052-VLOOKUP($B2052,Stats!$A$2:$AA$19,8,FALSE))/VLOOKUP($B2052,Stats!$A$2:$AA$19,22,FALSE),""))</f>
        <v>-0.22777854907483192</v>
      </c>
      <c r="BI2052" s="46" t="str">
        <f>IF(ISNUMBER(VLOOKUP($B2052,Stats!$A$2:$AA$19,2,FALSE))=FALSE,"",IF(ISNUMBER(#REF!),(#REF!-VLOOKUP($B2052,Stats!$A$2:$AA$19,9,FALSE))/VLOOKUP($B2052,Stats!$A$2:$AA$19,23,FALSE),""))</f>
        <v/>
      </c>
      <c r="BJ2052" s="46" t="str">
        <f>IF(ISNUMBER(VLOOKUP($B2052,Stats!$A$2:$AA$19,2,FALSE))=FALSE,"",IF(ISNUMBER(#REF!),(#REF!-VLOOKUP($B2052,Stats!$A$2:$AA$19,10,FALSE))/VLOOKUP($B2052,Stats!$A$2:$AA$19,24,FALSE),""))</f>
        <v/>
      </c>
      <c r="BK2052" s="44">
        <f t="shared" si="421"/>
        <v>-0.25724260199512866</v>
      </c>
      <c r="BL2052" s="46" t="str">
        <f>IF(ISNUMBER(VLOOKUP($B2052,Stats!$A$2:$AA$19,2,FALSE))=FALSE,"",IF(ISNUMBER(#REF!),(#REF!-VLOOKUP($B2052,Stats!$A$2:$AA$19,11,FALSE))/VLOOKUP($B2052,Stats!$A$2:$AA$19,25,FALSE),""))</f>
        <v/>
      </c>
      <c r="BM2052" s="46">
        <f>IF(ISNUMBER(VLOOKUP($B2052,Stats!$A$2:$AA$19,2,FALSE))=FALSE,"",IF(ISNUMBER(AA2052),(AA2052-VLOOKUP($B2052,Stats!$A$2:$AA$19,12,FALSE))/VLOOKUP($B2052,Stats!$A$2:$AA$19,26,FALSE),""))</f>
        <v>-0.20243367517539088</v>
      </c>
      <c r="BN2052" s="46" t="str">
        <f>IF(ISNUMBER(VLOOKUP($B2052,Stats!$A$2:$AA$19,2,FALSE))=FALSE,"",IF(ISNUMBER(#REF!),(#REF!-VLOOKUP($B2052,Stats!$A$2:$AA$19,13,FALSE))/VLOOKUP($B2052,Stats!$A$2:$AA$19,27,FALSE),""))</f>
        <v/>
      </c>
      <c r="BO2052" s="46" t="str">
        <f>IF(ISNUMBER(VLOOKUP($B2052,Stats!$A$2:$AA$19,2,FALSE))=FALSE,"",IF(ISNUMBER(#REF!),(#REF!-VLOOKUP($B2052,Stats!$A$2:$AA$19,14,FALSE))/VLOOKUP($B2052,Stats!$A$2:$AB$19,28,FALSE),""))</f>
        <v/>
      </c>
      <c r="BP2052" s="46"/>
      <c r="BQ2052" s="46">
        <f>IF(ISNUMBER(VLOOKUP($B2052,Stats!$A$2:$AA$19,2,FALSE))=FALSE,"",IF(ISNUMBER(BM2052),BM2052,(VLOOKUP($B2052,Stats!$A$2:$AT$19,46,FALSE)-VLOOKUP($B2052,Stats!$A$2:$AA$19,12,FALSE))/VLOOKUP($B2052,Stats!$A$2:$AA$19,26,FALSE)))</f>
        <v>-0.20243367517539088</v>
      </c>
      <c r="BR2052" s="51">
        <f t="shared" si="422"/>
        <v>-0.20243367517539088</v>
      </c>
      <c r="BS2052" s="32" t="str">
        <f t="shared" si="430"/>
        <v>26893_201507</v>
      </c>
      <c r="BT2052" s="53">
        <f t="shared" si="431"/>
        <v>-0.18112899531519472</v>
      </c>
    </row>
    <row r="2053" spans="1:72" x14ac:dyDescent="0.15">
      <c r="S2053" t="str">
        <f>IF(ISNUMBER(R2053),VLOOKUP(B2053,Index!$B$3:$AB$18,27,FALSE),"")</f>
        <v/>
      </c>
      <c r="T2053" t="str">
        <f>IF(ISNUMBER($R2053),VLOOKUP($B2053,Index!$B$21:$AB$36,27,FALSE),"")</f>
        <v/>
      </c>
      <c r="U2053" t="str">
        <f>IF(ISNUMBER($R2053),VLOOKUP($B2053,Index!$B$39:$AB$54,27,FALSE),"")</f>
        <v/>
      </c>
      <c r="Z2053" t="str">
        <f t="shared" si="432"/>
        <v/>
      </c>
      <c r="AA2053" t="s">
        <v>25</v>
      </c>
      <c r="AF2053" t="str">
        <f t="shared" si="433"/>
        <v/>
      </c>
      <c r="AG2053" t="s">
        <v>25</v>
      </c>
      <c r="AK2053" t="str">
        <f t="shared" ref="AK2053:AX2062" si="434">IF($B2053=AK$2,$AA2053,"")</f>
        <v/>
      </c>
      <c r="AL2053" t="str">
        <f t="shared" si="434"/>
        <v/>
      </c>
      <c r="AM2053" t="str">
        <f t="shared" si="434"/>
        <v/>
      </c>
      <c r="AN2053" t="str">
        <f t="shared" si="434"/>
        <v/>
      </c>
      <c r="AO2053" t="str">
        <f t="shared" si="434"/>
        <v/>
      </c>
      <c r="AP2053" t="str">
        <f t="shared" si="434"/>
        <v/>
      </c>
      <c r="AQ2053" t="str">
        <f t="shared" si="434"/>
        <v/>
      </c>
      <c r="AR2053" t="str">
        <f t="shared" si="434"/>
        <v/>
      </c>
      <c r="AS2053" t="str">
        <f t="shared" si="434"/>
        <v/>
      </c>
      <c r="AT2053" t="str">
        <f t="shared" si="434"/>
        <v/>
      </c>
      <c r="AU2053" t="str">
        <f t="shared" si="434"/>
        <v/>
      </c>
      <c r="AV2053" t="str">
        <f t="shared" si="434"/>
        <v/>
      </c>
      <c r="AW2053" t="str">
        <f t="shared" si="434"/>
        <v/>
      </c>
      <c r="AX2053" t="str">
        <f t="shared" si="434"/>
        <v/>
      </c>
      <c r="AZ2053" s="46" t="str">
        <f>IF(ISNUMBER(VLOOKUP($B2053,Stats!$A$2:$AA$19,2,FALSE))=FALSE,"",IF(ISNUMBER(W2053),(W2053-VLOOKUP($B2053,Stats!$A$2:$AA$19,2,FALSE))/VLOOKUP($B2053,Stats!$A$2:$AA$19,16,FALSE),""))</f>
        <v/>
      </c>
      <c r="BA2053" s="46" t="str">
        <f>IF(ISNUMBER(VLOOKUP($B2053,Stats!$A$2:$AA$19,2,FALSE))=FALSE,"",IF(ISNUMBER(X2053),(X2053-VLOOKUP($B2053,Stats!$A$2:$AA$19,3,FALSE))/VLOOKUP($B2053,Stats!$A$2:$AA$19,17,FALSE),""))</f>
        <v/>
      </c>
      <c r="BB2053" s="46"/>
      <c r="BC2053" s="46"/>
      <c r="BD2053" s="44" t="str">
        <f t="shared" si="429"/>
        <v/>
      </c>
      <c r="BE2053" s="46" t="str">
        <f>IF(ISNUMBER(VLOOKUP($B2053,Stats!$A$2:$AA$19,2,FALSE))=FALSE,"",IF(ISNUMBER(Y2053),(Y2053-VLOOKUP($B2053,Stats!$A$2:$AA$19,5,FALSE))/VLOOKUP($B2053,Stats!$A$2:$AA$19,19,FALSE),""))</f>
        <v/>
      </c>
      <c r="BF2053" s="46"/>
      <c r="BG2053" s="46"/>
      <c r="BH2053" s="46" t="str">
        <f>IF(ISNUMBER(VLOOKUP($B2053,Stats!$A$2:$AA$19,2,FALSE))=FALSE,"",IF(ISNUMBER(Z2053),(Z2053-VLOOKUP($B2053,Stats!$A$2:$AA$19,8,FALSE))/VLOOKUP($B2053,Stats!$A$2:$AA$19,22,FALSE),""))</f>
        <v/>
      </c>
      <c r="BI2053" s="46" t="str">
        <f>IF(ISNUMBER(VLOOKUP($B2053,Stats!$A$2:$AA$19,2,FALSE))=FALSE,"",IF(ISNUMBER(#REF!),(#REF!-VLOOKUP($B2053,Stats!$A$2:$AA$19,9,FALSE))/VLOOKUP($B2053,Stats!$A$2:$AA$19,23,FALSE),""))</f>
        <v/>
      </c>
      <c r="BJ2053" s="46" t="str">
        <f>IF(ISNUMBER(VLOOKUP($B2053,Stats!$A$2:$AA$19,2,FALSE))=FALSE,"",IF(ISNUMBER(#REF!),(#REF!-VLOOKUP($B2053,Stats!$A$2:$AA$19,10,FALSE))/VLOOKUP($B2053,Stats!$A$2:$AA$19,24,FALSE),""))</f>
        <v/>
      </c>
      <c r="BK2053" s="44" t="str">
        <f t="shared" ref="BK2053:BK2106" si="435">IF(ISNUMBER(AZ2053),(MAX(-3,MIN(3,SUM(0,-BE2053)))*$BE$1+MAX(-3,MIN(3,SUM(0,-BF2053)))*$BF$1+$BG$1*MAX(-3,MIN(3,SUM(0,-BG2053)))+$BH$1*MAX(-3,MIN(3,SUM(0,BH2053)))+$BI$1*MAX(-3,MIN(3,SUM(0,BI2053)))+$BJ$1*MAX(-3,MIN(3,SUM(0,BJ2053)))),"")</f>
        <v/>
      </c>
      <c r="BL2053" s="46" t="str">
        <f>IF(ISNUMBER(VLOOKUP($B2053,Stats!$A$2:$AA$19,2,FALSE))=FALSE,"",IF(ISNUMBER(#REF!),(#REF!-VLOOKUP($B2053,Stats!$A$2:$AA$19,11,FALSE))/VLOOKUP($B2053,Stats!$A$2:$AA$19,25,FALSE),""))</f>
        <v/>
      </c>
      <c r="BM2053" s="46" t="str">
        <f>IF(ISNUMBER(VLOOKUP($B2053,Stats!$A$2:$AA$19,2,FALSE))=FALSE,"",IF(ISNUMBER(AA2053),(AA2053-VLOOKUP($B2053,Stats!$A$2:$AA$19,12,FALSE))/VLOOKUP($B2053,Stats!$A$2:$AA$19,26,FALSE),""))</f>
        <v/>
      </c>
      <c r="BN2053" s="46" t="str">
        <f>IF(ISNUMBER(VLOOKUP($B2053,Stats!$A$2:$AA$19,2,FALSE))=FALSE,"",IF(ISNUMBER(#REF!),(#REF!-VLOOKUP($B2053,Stats!$A$2:$AA$19,13,FALSE))/VLOOKUP($B2053,Stats!$A$2:$AA$19,27,FALSE),""))</f>
        <v/>
      </c>
      <c r="BO2053" s="46" t="str">
        <f>IF(ISNUMBER(VLOOKUP($B2053,Stats!$A$2:$AA$19,2,FALSE))=FALSE,"",IF(ISNUMBER(#REF!),(#REF!-VLOOKUP($B2053,Stats!$A$2:$AA$19,14,FALSE))/VLOOKUP($B2053,Stats!$A$2:$AB$19,28,FALSE),""))</f>
        <v/>
      </c>
      <c r="BP2053" s="46"/>
      <c r="BQ2053" s="46" t="str">
        <f>IF(ISNUMBER(VLOOKUP($B2053,Stats!$A$2:$AA$19,2,FALSE))=FALSE,"",IF(ISNUMBER(BM2053),BM2053,(VLOOKUP($B2053,Stats!$A$2:$AT$19,46,FALSE)-VLOOKUP($B2053,Stats!$A$2:$AA$19,12,FALSE))/VLOOKUP($B2053,Stats!$A$2:$AA$19,26,FALSE)))</f>
        <v/>
      </c>
      <c r="BR2053" s="51" t="str">
        <f t="shared" si="422"/>
        <v/>
      </c>
      <c r="BS2053" s="32" t="str">
        <f t="shared" si="430"/>
        <v/>
      </c>
      <c r="BT2053" s="53" t="str">
        <f t="shared" si="431"/>
        <v/>
      </c>
    </row>
    <row r="2054" spans="1:72" ht="40.5" x14ac:dyDescent="0.15">
      <c r="A2054" s="1" t="s">
        <v>54</v>
      </c>
      <c r="B2054" s="1" t="s">
        <v>0</v>
      </c>
      <c r="C2054" s="3"/>
      <c r="D2054" s="4" t="s">
        <v>10</v>
      </c>
      <c r="E2054" s="1" t="s">
        <v>11</v>
      </c>
      <c r="F2054" s="1" t="s">
        <v>12</v>
      </c>
      <c r="G2054" s="1" t="s">
        <v>13</v>
      </c>
      <c r="H2054" s="1" t="s">
        <v>14</v>
      </c>
      <c r="I2054" s="1" t="s">
        <v>15</v>
      </c>
      <c r="J2054" s="1" t="s">
        <v>16</v>
      </c>
      <c r="K2054" s="1" t="s">
        <v>17</v>
      </c>
      <c r="L2054" s="1" t="s">
        <v>18</v>
      </c>
      <c r="M2054" s="1" t="s">
        <v>19</v>
      </c>
      <c r="N2054" s="1" t="s">
        <v>20</v>
      </c>
      <c r="O2054" s="1" t="s">
        <v>21</v>
      </c>
      <c r="P2054" s="1" t="s">
        <v>22</v>
      </c>
      <c r="Q2054" s="1" t="s">
        <v>23</v>
      </c>
      <c r="R2054" s="1" t="s">
        <v>24</v>
      </c>
      <c r="S2054" s="1" t="str">
        <f>IF(ISNUMBER(R2054),VLOOKUP(B2054,Index!$B$3:$AB$18,27,FALSE),"")</f>
        <v/>
      </c>
      <c r="T2054" s="1" t="str">
        <f>IF(ISNUMBER($R2054),VLOOKUP($B2054,Index!$B$21:$AB$36,27,FALSE),"")</f>
        <v/>
      </c>
      <c r="U2054" s="1" t="str">
        <f>IF(ISNUMBER($R2054),VLOOKUP($B2054,Index!$B$39:$AB$54,27,FALSE),"")</f>
        <v/>
      </c>
      <c r="W2054" s="1" t="s">
        <v>1</v>
      </c>
      <c r="X2054" s="1" t="s">
        <v>2</v>
      </c>
      <c r="Y2054" s="1" t="s">
        <v>4</v>
      </c>
      <c r="Z2054" s="1" t="str">
        <f t="shared" si="432"/>
        <v/>
      </c>
      <c r="AA2054" s="1" t="s">
        <v>8</v>
      </c>
      <c r="AB2054" s="3"/>
      <c r="AC2054" s="1" t="s">
        <v>55</v>
      </c>
      <c r="AD2054" s="1" t="s">
        <v>56</v>
      </c>
      <c r="AE2054" s="1" t="s">
        <v>57</v>
      </c>
      <c r="AF2054" s="1" t="str">
        <f t="shared" si="433"/>
        <v/>
      </c>
      <c r="AG2054" s="1" t="s">
        <v>38</v>
      </c>
      <c r="AH2054" s="3"/>
      <c r="AK2054" t="str">
        <f t="shared" si="434"/>
        <v/>
      </c>
      <c r="AL2054" t="str">
        <f t="shared" si="434"/>
        <v/>
      </c>
      <c r="AM2054" t="str">
        <f t="shared" si="434"/>
        <v/>
      </c>
      <c r="AN2054" t="str">
        <f t="shared" si="434"/>
        <v/>
      </c>
      <c r="AO2054" t="str">
        <f t="shared" si="434"/>
        <v/>
      </c>
      <c r="AP2054" t="str">
        <f t="shared" si="434"/>
        <v/>
      </c>
      <c r="AQ2054" t="str">
        <f t="shared" si="434"/>
        <v/>
      </c>
      <c r="AR2054" t="str">
        <f t="shared" si="434"/>
        <v/>
      </c>
      <c r="AS2054" t="str">
        <f t="shared" si="434"/>
        <v/>
      </c>
      <c r="AT2054" t="str">
        <f t="shared" si="434"/>
        <v/>
      </c>
      <c r="AU2054" t="str">
        <f t="shared" si="434"/>
        <v/>
      </c>
      <c r="AV2054" t="str">
        <f t="shared" si="434"/>
        <v/>
      </c>
      <c r="AW2054" t="str">
        <f t="shared" si="434"/>
        <v/>
      </c>
      <c r="AX2054" t="str">
        <f t="shared" si="434"/>
        <v/>
      </c>
      <c r="AZ2054" s="46" t="str">
        <f>IF(ISNUMBER(VLOOKUP($B2054,Stats!$A$2:$AA$19,2,FALSE))=FALSE,"",IF(ISNUMBER(W2054),(W2054-VLOOKUP($B2054,Stats!$A$2:$AA$19,2,FALSE))/VLOOKUP($B2054,Stats!$A$2:$AA$19,16,FALSE),""))</f>
        <v/>
      </c>
      <c r="BA2054" s="46" t="str">
        <f>IF(ISNUMBER(VLOOKUP($B2054,Stats!$A$2:$AA$19,2,FALSE))=FALSE,"",IF(ISNUMBER(X2054),(X2054-VLOOKUP($B2054,Stats!$A$2:$AA$19,3,FALSE))/VLOOKUP($B2054,Stats!$A$2:$AA$19,17,FALSE),""))</f>
        <v/>
      </c>
      <c r="BB2054" s="46"/>
      <c r="BC2054" s="46"/>
      <c r="BD2054" s="44" t="str">
        <f t="shared" si="429"/>
        <v/>
      </c>
      <c r="BE2054" s="46" t="str">
        <f>IF(ISNUMBER(VLOOKUP($B2054,Stats!$A$2:$AA$19,2,FALSE))=FALSE,"",IF(ISNUMBER(Y2054),(Y2054-VLOOKUP($B2054,Stats!$A$2:$AA$19,5,FALSE))/VLOOKUP($B2054,Stats!$A$2:$AA$19,19,FALSE),""))</f>
        <v/>
      </c>
      <c r="BF2054" s="46"/>
      <c r="BG2054" s="46"/>
      <c r="BH2054" s="46" t="str">
        <f>IF(ISNUMBER(VLOOKUP($B2054,Stats!$A$2:$AA$19,2,FALSE))=FALSE,"",IF(ISNUMBER(Z2054),(Z2054-VLOOKUP($B2054,Stats!$A$2:$AA$19,8,FALSE))/VLOOKUP($B2054,Stats!$A$2:$AA$19,22,FALSE),""))</f>
        <v/>
      </c>
      <c r="BI2054" s="46" t="str">
        <f>IF(ISNUMBER(VLOOKUP($B2054,Stats!$A$2:$AA$19,2,FALSE))=FALSE,"",IF(ISNUMBER(#REF!),(#REF!-VLOOKUP($B2054,Stats!$A$2:$AA$19,9,FALSE))/VLOOKUP($B2054,Stats!$A$2:$AA$19,23,FALSE),""))</f>
        <v/>
      </c>
      <c r="BJ2054" s="46" t="str">
        <f>IF(ISNUMBER(VLOOKUP($B2054,Stats!$A$2:$AA$19,2,FALSE))=FALSE,"",IF(ISNUMBER(#REF!),(#REF!-VLOOKUP($B2054,Stats!$A$2:$AA$19,10,FALSE))/VLOOKUP($B2054,Stats!$A$2:$AA$19,24,FALSE),""))</f>
        <v/>
      </c>
      <c r="BK2054" s="44" t="str">
        <f t="shared" si="435"/>
        <v/>
      </c>
      <c r="BL2054" s="46" t="str">
        <f>IF(ISNUMBER(VLOOKUP($B2054,Stats!$A$2:$AA$19,2,FALSE))=FALSE,"",IF(ISNUMBER(#REF!),(#REF!-VLOOKUP($B2054,Stats!$A$2:$AA$19,11,FALSE))/VLOOKUP($B2054,Stats!$A$2:$AA$19,25,FALSE),""))</f>
        <v/>
      </c>
      <c r="BM2054" s="46" t="str">
        <f>IF(ISNUMBER(VLOOKUP($B2054,Stats!$A$2:$AA$19,2,FALSE))=FALSE,"",IF(ISNUMBER(AA2054),(AA2054-VLOOKUP($B2054,Stats!$A$2:$AA$19,12,FALSE))/VLOOKUP($B2054,Stats!$A$2:$AA$19,26,FALSE),""))</f>
        <v/>
      </c>
      <c r="BN2054" s="46" t="str">
        <f>IF(ISNUMBER(VLOOKUP($B2054,Stats!$A$2:$AA$19,2,FALSE))=FALSE,"",IF(ISNUMBER(#REF!),(#REF!-VLOOKUP($B2054,Stats!$A$2:$AA$19,13,FALSE))/VLOOKUP($B2054,Stats!$A$2:$AA$19,27,FALSE),""))</f>
        <v/>
      </c>
      <c r="BO2054" s="46" t="str">
        <f>IF(ISNUMBER(VLOOKUP($B2054,Stats!$A$2:$AA$19,2,FALSE))=FALSE,"",IF(ISNUMBER(#REF!),(#REF!-VLOOKUP($B2054,Stats!$A$2:$AA$19,14,FALSE))/VLOOKUP($B2054,Stats!$A$2:$AB$19,28,FALSE),""))</f>
        <v/>
      </c>
      <c r="BP2054" s="46"/>
      <c r="BQ2054" s="46" t="str">
        <f>IF(ISNUMBER(VLOOKUP($B2054,Stats!$A$2:$AA$19,2,FALSE))=FALSE,"",IF(ISNUMBER(BM2054),BM2054,(VLOOKUP($B2054,Stats!$A$2:$AT$19,46,FALSE)-VLOOKUP($B2054,Stats!$A$2:$AA$19,12,FALSE))/VLOOKUP($B2054,Stats!$A$2:$AA$19,26,FALSE)))</f>
        <v/>
      </c>
      <c r="BR2054" s="51" t="str">
        <f t="shared" ref="BR2054:BR2106" si="436">IF(ISNUMBER(AZ2054),MAX(-3,MIN(3,SUM(0,BQ2054)))*$BM$1+$BN$1*MAX(-3,MIN(3,SUM(0,BN2054)))+$BO$1*MAX(-3,MIN(3,SUM(0,BO2054))),"")</f>
        <v/>
      </c>
      <c r="BS2054" s="32" t="str">
        <f t="shared" si="430"/>
        <v/>
      </c>
      <c r="BT2054" s="53" t="str">
        <f t="shared" si="431"/>
        <v/>
      </c>
    </row>
    <row r="2055" spans="1:72" x14ac:dyDescent="0.15">
      <c r="A2055" s="5">
        <v>27346</v>
      </c>
      <c r="B2055" s="5" t="s">
        <v>58</v>
      </c>
      <c r="C2055" s="3">
        <v>0</v>
      </c>
      <c r="D2055" s="11">
        <v>0.15283755379841857</v>
      </c>
      <c r="E2055" s="6">
        <v>3.9210155441274991E-3</v>
      </c>
      <c r="F2055" s="12">
        <v>84</v>
      </c>
      <c r="G2055" s="12">
        <v>31</v>
      </c>
      <c r="H2055" s="13">
        <v>2.7438447472753215E-3</v>
      </c>
      <c r="I2055" s="13">
        <v>-2.8158721864075136E-3</v>
      </c>
      <c r="J2055" s="12">
        <v>13</v>
      </c>
      <c r="K2055" s="12">
        <v>3</v>
      </c>
      <c r="L2055" s="13">
        <v>1.1620217288615953E-2</v>
      </c>
      <c r="M2055" s="13">
        <v>-1.4068863383931984E-2</v>
      </c>
      <c r="N2055" s="8">
        <v>1.1517999999999999</v>
      </c>
      <c r="O2055" s="8">
        <v>1.1528375537984186</v>
      </c>
      <c r="P2055" s="14">
        <v>42090</v>
      </c>
      <c r="Q2055" s="13">
        <v>-2.036094400740418E-2</v>
      </c>
      <c r="R2055" s="14">
        <v>42023</v>
      </c>
      <c r="S2055" s="14">
        <f>IF(ISNUMBER(R2055),VLOOKUP(B2055,Index!$B$3:$AB$18,27,FALSE),"")</f>
        <v>42041</v>
      </c>
      <c r="T2055" s="14">
        <f>IF(ISNUMBER($R2055),VLOOKUP($B2055,Index!$B$21:$AB$36,27,FALSE),"")</f>
        <v>41996</v>
      </c>
      <c r="U2055" s="14">
        <f>IF(ISNUMBER($R2055),VLOOKUP($B2055,Index!$B$39:$AB$54,27,FALSE),"")</f>
        <v>42003</v>
      </c>
      <c r="W2055" s="6">
        <v>0.32176327115456543</v>
      </c>
      <c r="X2055" s="7">
        <v>0.73043478260869565</v>
      </c>
      <c r="Y2055" s="6">
        <v>7.4396039162204122E-2</v>
      </c>
      <c r="Z2055" s="8" t="str">
        <f t="shared" si="432"/>
        <v/>
      </c>
      <c r="AA2055" s="9">
        <v>7.5064080399631656</v>
      </c>
      <c r="AB2055" s="3">
        <v>0</v>
      </c>
      <c r="AC2055" s="6">
        <v>0.1035316026640864</v>
      </c>
      <c r="AD2055" s="7">
        <v>0.5335349716446125</v>
      </c>
      <c r="AE2055" s="6">
        <v>5.534770643024209E-3</v>
      </c>
      <c r="AF2055" s="8" t="str">
        <f t="shared" si="433"/>
        <v/>
      </c>
      <c r="AG2055" s="9">
        <v>56.346161662423654</v>
      </c>
      <c r="AH2055" s="3">
        <v>0</v>
      </c>
      <c r="AK2055" t="str">
        <f t="shared" si="434"/>
        <v/>
      </c>
      <c r="AL2055" t="str">
        <f t="shared" si="434"/>
        <v/>
      </c>
      <c r="AM2055" t="str">
        <f t="shared" si="434"/>
        <v/>
      </c>
      <c r="AN2055" t="str">
        <f t="shared" si="434"/>
        <v/>
      </c>
      <c r="AO2055" t="str">
        <f t="shared" si="434"/>
        <v/>
      </c>
      <c r="AP2055" t="str">
        <f t="shared" si="434"/>
        <v/>
      </c>
      <c r="AQ2055" t="str">
        <f t="shared" si="434"/>
        <v/>
      </c>
      <c r="AR2055" t="str">
        <f t="shared" si="434"/>
        <v/>
      </c>
      <c r="AS2055" t="str">
        <f t="shared" si="434"/>
        <v/>
      </c>
      <c r="AT2055" t="str">
        <f t="shared" si="434"/>
        <v/>
      </c>
      <c r="AU2055" t="str">
        <f t="shared" si="434"/>
        <v/>
      </c>
      <c r="AV2055" t="str">
        <f t="shared" si="434"/>
        <v/>
      </c>
      <c r="AW2055" t="str">
        <f t="shared" si="434"/>
        <v/>
      </c>
      <c r="AX2055" t="str">
        <f t="shared" si="434"/>
        <v/>
      </c>
      <c r="AZ2055" s="46" t="str">
        <f>IF(ISNUMBER(VLOOKUP($B2055,Stats!$A$2:$AA$19,2,FALSE))=FALSE,"",IF(ISNUMBER(W2055),(W2055-VLOOKUP($B2055,Stats!$A$2:$AA$19,2,FALSE))/VLOOKUP($B2055,Stats!$A$2:$AA$19,16,FALSE),""))</f>
        <v/>
      </c>
      <c r="BA2055" s="46" t="str">
        <f>IF(ISNUMBER(VLOOKUP($B2055,Stats!$A$2:$AA$19,2,FALSE))=FALSE,"",IF(ISNUMBER(X2055),(X2055-VLOOKUP($B2055,Stats!$A$2:$AA$19,3,FALSE))/VLOOKUP($B2055,Stats!$A$2:$AA$19,17,FALSE),""))</f>
        <v/>
      </c>
      <c r="BB2055" s="46"/>
      <c r="BC2055" s="46"/>
      <c r="BD2055" s="44" t="str">
        <f t="shared" si="429"/>
        <v/>
      </c>
      <c r="BE2055" s="46" t="str">
        <f>IF(ISNUMBER(VLOOKUP($B2055,Stats!$A$2:$AA$19,2,FALSE))=FALSE,"",IF(ISNUMBER(Y2055),(Y2055-VLOOKUP($B2055,Stats!$A$2:$AA$19,5,FALSE))/VLOOKUP($B2055,Stats!$A$2:$AA$19,19,FALSE),""))</f>
        <v/>
      </c>
      <c r="BF2055" s="46"/>
      <c r="BG2055" s="46"/>
      <c r="BH2055" s="46" t="str">
        <f>IF(ISNUMBER(VLOOKUP($B2055,Stats!$A$2:$AA$19,2,FALSE))=FALSE,"",IF(ISNUMBER(Z2055),(Z2055-VLOOKUP($B2055,Stats!$A$2:$AA$19,8,FALSE))/VLOOKUP($B2055,Stats!$A$2:$AA$19,22,FALSE),""))</f>
        <v/>
      </c>
      <c r="BI2055" s="46" t="str">
        <f>IF(ISNUMBER(VLOOKUP($B2055,Stats!$A$2:$AA$19,2,FALSE))=FALSE,"",IF(ISNUMBER(#REF!),(#REF!-VLOOKUP($B2055,Stats!$A$2:$AA$19,9,FALSE))/VLOOKUP($B2055,Stats!$A$2:$AA$19,23,FALSE),""))</f>
        <v/>
      </c>
      <c r="BJ2055" s="46" t="str">
        <f>IF(ISNUMBER(VLOOKUP($B2055,Stats!$A$2:$AA$19,2,FALSE))=FALSE,"",IF(ISNUMBER(#REF!),(#REF!-VLOOKUP($B2055,Stats!$A$2:$AA$19,10,FALSE))/VLOOKUP($B2055,Stats!$A$2:$AA$19,24,FALSE),""))</f>
        <v/>
      </c>
      <c r="BK2055" s="44" t="str">
        <f t="shared" si="435"/>
        <v/>
      </c>
      <c r="BL2055" s="46" t="str">
        <f>IF(ISNUMBER(VLOOKUP($B2055,Stats!$A$2:$AA$19,2,FALSE))=FALSE,"",IF(ISNUMBER(#REF!),(#REF!-VLOOKUP($B2055,Stats!$A$2:$AA$19,11,FALSE))/VLOOKUP($B2055,Stats!$A$2:$AA$19,25,FALSE),""))</f>
        <v/>
      </c>
      <c r="BM2055" s="46" t="str">
        <f>IF(ISNUMBER(VLOOKUP($B2055,Stats!$A$2:$AA$19,2,FALSE))=FALSE,"",IF(ISNUMBER(AA2055),(AA2055-VLOOKUP($B2055,Stats!$A$2:$AA$19,12,FALSE))/VLOOKUP($B2055,Stats!$A$2:$AA$19,26,FALSE),""))</f>
        <v/>
      </c>
      <c r="BN2055" s="46" t="str">
        <f>IF(ISNUMBER(VLOOKUP($B2055,Stats!$A$2:$AA$19,2,FALSE))=FALSE,"",IF(ISNUMBER(#REF!),(#REF!-VLOOKUP($B2055,Stats!$A$2:$AA$19,13,FALSE))/VLOOKUP($B2055,Stats!$A$2:$AA$19,27,FALSE),""))</f>
        <v/>
      </c>
      <c r="BO2055" s="46" t="str">
        <f>IF(ISNUMBER(VLOOKUP($B2055,Stats!$A$2:$AA$19,2,FALSE))=FALSE,"",IF(ISNUMBER(#REF!),(#REF!-VLOOKUP($B2055,Stats!$A$2:$AA$19,14,FALSE))/VLOOKUP($B2055,Stats!$A$2:$AB$19,28,FALSE),""))</f>
        <v/>
      </c>
      <c r="BP2055" s="46"/>
      <c r="BQ2055" s="46" t="str">
        <f>IF(ISNUMBER(VLOOKUP($B2055,Stats!$A$2:$AA$19,2,FALSE))=FALSE,"",IF(ISNUMBER(BM2055),BM2055,(VLOOKUP($B2055,Stats!$A$2:$AT$19,46,FALSE)-VLOOKUP($B2055,Stats!$A$2:$AA$19,12,FALSE))/VLOOKUP($B2055,Stats!$A$2:$AA$19,26,FALSE)))</f>
        <v/>
      </c>
      <c r="BR2055" s="51" t="str">
        <f t="shared" si="436"/>
        <v/>
      </c>
      <c r="BS2055" s="32" t="str">
        <f t="shared" si="430"/>
        <v/>
      </c>
      <c r="BT2055" s="53" t="str">
        <f t="shared" si="431"/>
        <v/>
      </c>
    </row>
    <row r="2056" spans="1:72" x14ac:dyDescent="0.15">
      <c r="A2056" s="5">
        <v>27346</v>
      </c>
      <c r="B2056" s="5" t="s">
        <v>59</v>
      </c>
      <c r="C2056" s="3">
        <v>0</v>
      </c>
      <c r="D2056" s="11">
        <v>1.0277313772039982E-2</v>
      </c>
      <c r="E2056" s="6">
        <v>3.3799978961014322E-3</v>
      </c>
      <c r="F2056" s="15">
        <v>6</v>
      </c>
      <c r="G2056" s="15">
        <v>2.2142857142857144</v>
      </c>
      <c r="H2056" s="13">
        <v>3.1079132445459212E-3</v>
      </c>
      <c r="I2056" s="13">
        <v>-2.3549166681523597E-3</v>
      </c>
      <c r="J2056" s="12">
        <v>4.0714285714285712</v>
      </c>
      <c r="K2056" s="12">
        <v>1.3571428571428572</v>
      </c>
      <c r="L2056" s="13">
        <v>5.7033101094930193E-3</v>
      </c>
      <c r="M2056" s="13">
        <v>-4.3811095903652508E-3</v>
      </c>
      <c r="N2056" s="8">
        <v>1.0659857142857143</v>
      </c>
      <c r="O2056" s="8">
        <v>1.0109221482796755</v>
      </c>
      <c r="P2056" s="14"/>
      <c r="Q2056" s="13">
        <v>-4.707598373145383E-3</v>
      </c>
      <c r="R2056" s="14"/>
      <c r="S2056" s="14" t="str">
        <f>IF(ISNUMBER(R2056),VLOOKUP(B2056,Index!$B$3:$AB$18,27,FALSE),"")</f>
        <v/>
      </c>
      <c r="T2056" s="14" t="str">
        <f>IF(ISNUMBER($R2056),VLOOKUP($B2056,Index!$B$21:$AB$36,27,FALSE),"")</f>
        <v/>
      </c>
      <c r="U2056" s="14" t="str">
        <f>IF(ISNUMBER($R2056),VLOOKUP($B2056,Index!$B$39:$AB$54,27,FALSE),"")</f>
        <v/>
      </c>
      <c r="W2056" s="6">
        <v>0.36231140351473007</v>
      </c>
      <c r="X2056" s="8">
        <v>0.71955782312925165</v>
      </c>
      <c r="Y2056" s="6">
        <v>6.4130951029546107E-2</v>
      </c>
      <c r="Z2056" s="8" t="str">
        <f t="shared" si="432"/>
        <v/>
      </c>
      <c r="AA2056" s="9" t="s">
        <v>25</v>
      </c>
      <c r="AB2056" s="3">
        <v>0</v>
      </c>
      <c r="AC2056" s="6">
        <v>0.13126955311681354</v>
      </c>
      <c r="AD2056" s="8">
        <v>0.51776346082650737</v>
      </c>
      <c r="AE2056" s="6">
        <v>4.1127788799540412E-3</v>
      </c>
      <c r="AF2056" s="8" t="str">
        <f t="shared" si="433"/>
        <v/>
      </c>
      <c r="AG2056" s="9" t="s">
        <v>25</v>
      </c>
      <c r="AH2056" s="3">
        <v>0</v>
      </c>
      <c r="AK2056" t="str">
        <f t="shared" si="434"/>
        <v/>
      </c>
      <c r="AL2056" t="str">
        <f t="shared" si="434"/>
        <v/>
      </c>
      <c r="AM2056" t="str">
        <f t="shared" si="434"/>
        <v/>
      </c>
      <c r="AN2056" t="str">
        <f t="shared" si="434"/>
        <v/>
      </c>
      <c r="AO2056" t="str">
        <f t="shared" si="434"/>
        <v/>
      </c>
      <c r="AP2056" t="str">
        <f t="shared" si="434"/>
        <v/>
      </c>
      <c r="AQ2056" t="str">
        <f t="shared" si="434"/>
        <v/>
      </c>
      <c r="AR2056" t="str">
        <f t="shared" si="434"/>
        <v/>
      </c>
      <c r="AS2056" t="str">
        <f t="shared" si="434"/>
        <v/>
      </c>
      <c r="AT2056" t="str">
        <f t="shared" si="434"/>
        <v/>
      </c>
      <c r="AU2056" t="str">
        <f t="shared" si="434"/>
        <v/>
      </c>
      <c r="AV2056" t="str">
        <f t="shared" si="434"/>
        <v/>
      </c>
      <c r="AW2056" t="str">
        <f t="shared" si="434"/>
        <v/>
      </c>
      <c r="AX2056" t="str">
        <f t="shared" si="434"/>
        <v/>
      </c>
      <c r="AZ2056" s="46" t="str">
        <f>IF(ISNUMBER(VLOOKUP($B2056,Stats!$A$2:$AA$19,2,FALSE))=FALSE,"",IF(ISNUMBER(W2056),(W2056-VLOOKUP($B2056,Stats!$A$2:$AA$19,2,FALSE))/VLOOKUP($B2056,Stats!$A$2:$AA$19,16,FALSE),""))</f>
        <v/>
      </c>
      <c r="BA2056" s="46" t="str">
        <f>IF(ISNUMBER(VLOOKUP($B2056,Stats!$A$2:$AA$19,2,FALSE))=FALSE,"",IF(ISNUMBER(X2056),(X2056-VLOOKUP($B2056,Stats!$A$2:$AA$19,3,FALSE))/VLOOKUP($B2056,Stats!$A$2:$AA$19,17,FALSE),""))</f>
        <v/>
      </c>
      <c r="BB2056" s="46"/>
      <c r="BC2056" s="46"/>
      <c r="BD2056" s="44" t="str">
        <f t="shared" si="429"/>
        <v/>
      </c>
      <c r="BE2056" s="46" t="str">
        <f>IF(ISNUMBER(VLOOKUP($B2056,Stats!$A$2:$AA$19,2,FALSE))=FALSE,"",IF(ISNUMBER(Y2056),(Y2056-VLOOKUP($B2056,Stats!$A$2:$AA$19,5,FALSE))/VLOOKUP($B2056,Stats!$A$2:$AA$19,19,FALSE),""))</f>
        <v/>
      </c>
      <c r="BF2056" s="46"/>
      <c r="BG2056" s="46"/>
      <c r="BH2056" s="46" t="str">
        <f>IF(ISNUMBER(VLOOKUP($B2056,Stats!$A$2:$AA$19,2,FALSE))=FALSE,"",IF(ISNUMBER(Z2056),(Z2056-VLOOKUP($B2056,Stats!$A$2:$AA$19,8,FALSE))/VLOOKUP($B2056,Stats!$A$2:$AA$19,22,FALSE),""))</f>
        <v/>
      </c>
      <c r="BI2056" s="46" t="str">
        <f>IF(ISNUMBER(VLOOKUP($B2056,Stats!$A$2:$AA$19,2,FALSE))=FALSE,"",IF(ISNUMBER(#REF!),(#REF!-VLOOKUP($B2056,Stats!$A$2:$AA$19,9,FALSE))/VLOOKUP($B2056,Stats!$A$2:$AA$19,23,FALSE),""))</f>
        <v/>
      </c>
      <c r="BJ2056" s="46" t="str">
        <f>IF(ISNUMBER(VLOOKUP($B2056,Stats!$A$2:$AA$19,2,FALSE))=FALSE,"",IF(ISNUMBER(#REF!),(#REF!-VLOOKUP($B2056,Stats!$A$2:$AA$19,10,FALSE))/VLOOKUP($B2056,Stats!$A$2:$AA$19,24,FALSE),""))</f>
        <v/>
      </c>
      <c r="BK2056" s="44" t="str">
        <f t="shared" si="435"/>
        <v/>
      </c>
      <c r="BL2056" s="46" t="str">
        <f>IF(ISNUMBER(VLOOKUP($B2056,Stats!$A$2:$AA$19,2,FALSE))=FALSE,"",IF(ISNUMBER(#REF!),(#REF!-VLOOKUP($B2056,Stats!$A$2:$AA$19,11,FALSE))/VLOOKUP($B2056,Stats!$A$2:$AA$19,25,FALSE),""))</f>
        <v/>
      </c>
      <c r="BM2056" s="46" t="str">
        <f>IF(ISNUMBER(VLOOKUP($B2056,Stats!$A$2:$AA$19,2,FALSE))=FALSE,"",IF(ISNUMBER(AA2056),(AA2056-VLOOKUP($B2056,Stats!$A$2:$AA$19,12,FALSE))/VLOOKUP($B2056,Stats!$A$2:$AA$19,26,FALSE),""))</f>
        <v/>
      </c>
      <c r="BN2056" s="46" t="str">
        <f>IF(ISNUMBER(VLOOKUP($B2056,Stats!$A$2:$AA$19,2,FALSE))=FALSE,"",IF(ISNUMBER(#REF!),(#REF!-VLOOKUP($B2056,Stats!$A$2:$AA$19,13,FALSE))/VLOOKUP($B2056,Stats!$A$2:$AA$19,27,FALSE),""))</f>
        <v/>
      </c>
      <c r="BO2056" s="46" t="str">
        <f>IF(ISNUMBER(VLOOKUP($B2056,Stats!$A$2:$AA$19,2,FALSE))=FALSE,"",IF(ISNUMBER(#REF!),(#REF!-VLOOKUP($B2056,Stats!$A$2:$AA$19,14,FALSE))/VLOOKUP($B2056,Stats!$A$2:$AB$19,28,FALSE),""))</f>
        <v/>
      </c>
      <c r="BP2056" s="46"/>
      <c r="BQ2056" s="46" t="str">
        <f>IF(ISNUMBER(VLOOKUP($B2056,Stats!$A$2:$AA$19,2,FALSE))=FALSE,"",IF(ISNUMBER(BM2056),BM2056,(VLOOKUP($B2056,Stats!$A$2:$AT$19,46,FALSE)-VLOOKUP($B2056,Stats!$A$2:$AA$19,12,FALSE))/VLOOKUP($B2056,Stats!$A$2:$AA$19,26,FALSE)))</f>
        <v/>
      </c>
      <c r="BR2056" s="51" t="str">
        <f t="shared" si="436"/>
        <v/>
      </c>
      <c r="BS2056" s="32" t="str">
        <f t="shared" si="430"/>
        <v/>
      </c>
      <c r="BT2056" s="53" t="str">
        <f t="shared" si="431"/>
        <v/>
      </c>
    </row>
    <row r="2057" spans="1:72" x14ac:dyDescent="0.15">
      <c r="A2057" s="16">
        <v>27346</v>
      </c>
      <c r="B2057" s="17">
        <v>201421</v>
      </c>
      <c r="C2057" s="3">
        <v>0</v>
      </c>
      <c r="D2057" s="23">
        <v>8.007206485838303E-4</v>
      </c>
      <c r="E2057" s="18">
        <v>1.6047622546340519E-4</v>
      </c>
      <c r="F2057" s="24">
        <v>6</v>
      </c>
      <c r="G2057" s="24">
        <v>1</v>
      </c>
      <c r="H2057" s="20">
        <v>1.5009673805732593E-4</v>
      </c>
      <c r="I2057" s="20">
        <v>-1.0005002501256577E-4</v>
      </c>
      <c r="J2057" s="24">
        <v>4</v>
      </c>
      <c r="K2057" s="24">
        <v>1</v>
      </c>
      <c r="L2057" s="20">
        <v>4.0036032429191515E-4</v>
      </c>
      <c r="M2057" s="20">
        <v>-1.0005002501256577E-4</v>
      </c>
      <c r="N2057" s="19">
        <v>0.99990000000000001</v>
      </c>
      <c r="O2057" s="19">
        <v>1.0008007206485838</v>
      </c>
      <c r="P2057" s="25">
        <v>41929</v>
      </c>
      <c r="Q2057" s="20">
        <v>-1.0005002501256577E-4</v>
      </c>
      <c r="R2057" s="25">
        <v>41925</v>
      </c>
      <c r="S2057" s="25">
        <f>IF(ISNUMBER(R2057),VLOOKUP(B2057,Index!$B$3:$AB$18,27,FALSE),"")</f>
        <v>41929</v>
      </c>
      <c r="T2057" s="25">
        <f>IF(ISNUMBER($R2057),VLOOKUP($B2057,Index!$B$21:$AB$36,27,FALSE),"")</f>
        <v>41929</v>
      </c>
      <c r="U2057" s="25">
        <f>IF(ISNUMBER($R2057),VLOOKUP($B2057,Index!$B$39:$AB$54,27,FALSE),"")</f>
        <v>41929</v>
      </c>
      <c r="W2057" s="18">
        <v>2.8825943349017891E-2</v>
      </c>
      <c r="X2057" s="19">
        <v>0.8571428571428571</v>
      </c>
      <c r="Y2057" s="18">
        <v>3.0448222966264218E-3</v>
      </c>
      <c r="Z2057" s="19">
        <f t="shared" si="432"/>
        <v>4</v>
      </c>
      <c r="AA2057" s="21">
        <v>8.0032028825906227</v>
      </c>
      <c r="AB2057" s="3">
        <v>0</v>
      </c>
      <c r="AC2057" s="18">
        <v>8.309350099607888E-4</v>
      </c>
      <c r="AD2057" s="19">
        <v>0.73469387755102034</v>
      </c>
      <c r="AE2057" s="18">
        <v>9.2709428180333982E-6</v>
      </c>
      <c r="AF2057" s="19">
        <f t="shared" si="433"/>
        <v>16</v>
      </c>
      <c r="AG2057" s="21">
        <v>64.05125637990686</v>
      </c>
      <c r="AH2057" s="3">
        <v>0</v>
      </c>
      <c r="AK2057">
        <f t="shared" si="434"/>
        <v>8.0032028825906227</v>
      </c>
      <c r="AL2057" t="str">
        <f t="shared" si="434"/>
        <v/>
      </c>
      <c r="AM2057" t="str">
        <f t="shared" si="434"/>
        <v/>
      </c>
      <c r="AN2057" t="str">
        <f t="shared" si="434"/>
        <v/>
      </c>
      <c r="AO2057" t="str">
        <f t="shared" si="434"/>
        <v/>
      </c>
      <c r="AP2057" t="str">
        <f t="shared" si="434"/>
        <v/>
      </c>
      <c r="AQ2057" t="str">
        <f t="shared" si="434"/>
        <v/>
      </c>
      <c r="AR2057" t="str">
        <f t="shared" si="434"/>
        <v/>
      </c>
      <c r="AS2057" t="str">
        <f t="shared" si="434"/>
        <v/>
      </c>
      <c r="AT2057" t="str">
        <f t="shared" si="434"/>
        <v/>
      </c>
      <c r="AU2057" t="str">
        <f t="shared" si="434"/>
        <v/>
      </c>
      <c r="AV2057" t="str">
        <f t="shared" si="434"/>
        <v/>
      </c>
      <c r="AW2057" t="str">
        <f t="shared" si="434"/>
        <v/>
      </c>
      <c r="AX2057" t="str">
        <f t="shared" si="434"/>
        <v/>
      </c>
      <c r="AZ2057" s="46">
        <f>IF(ISNUMBER(VLOOKUP($B2057,Stats!$A$2:$AA$19,2,FALSE))=FALSE,"",IF(ISNUMBER(W2057),(W2057-VLOOKUP($B2057,Stats!$A$2:$AA$19,2,FALSE))/VLOOKUP($B2057,Stats!$A$2:$AA$19,16,FALSE),""))</f>
        <v>0.60615410346881937</v>
      </c>
      <c r="BA2057" s="46">
        <f>IF(ISNUMBER(VLOOKUP($B2057,Stats!$A$2:$AA$19,2,FALSE))=FALSE,"",IF(ISNUMBER(X2057),(X2057-VLOOKUP($B2057,Stats!$A$2:$AA$19,3,FALSE))/VLOOKUP($B2057,Stats!$A$2:$AA$19,17,FALSE),""))</f>
        <v>1.6157643295583308</v>
      </c>
      <c r="BB2057" s="46"/>
      <c r="BC2057" s="46"/>
      <c r="BD2057" s="44">
        <f t="shared" si="429"/>
        <v>1.1109592165135751</v>
      </c>
      <c r="BE2057" s="46">
        <f>IF(ISNUMBER(VLOOKUP($B2057,Stats!$A$2:$AA$19,2,FALSE))=FALSE,"",IF(ISNUMBER(Y2057),(Y2057-VLOOKUP($B2057,Stats!$A$2:$AA$19,5,FALSE))/VLOOKUP($B2057,Stats!$A$2:$AA$19,19,FALSE),""))</f>
        <v>-1.2648897551143761</v>
      </c>
      <c r="BF2057" s="46"/>
      <c r="BG2057" s="46"/>
      <c r="BH2057" s="46">
        <f>IF(ISNUMBER(VLOOKUP($B2057,Stats!$A$2:$AA$19,2,FALSE))=FALSE,"",IF(ISNUMBER(Z2057),(Z2057-VLOOKUP($B2057,Stats!$A$2:$AA$19,8,FALSE))/VLOOKUP($B2057,Stats!$A$2:$AA$19,22,FALSE),""))</f>
        <v>1.3894611494608444</v>
      </c>
      <c r="BI2057" s="46" t="str">
        <f>IF(ISNUMBER(VLOOKUP($B2057,Stats!$A$2:$AA$19,2,FALSE))=FALSE,"",IF(ISNUMBER(#REF!),(#REF!-VLOOKUP($B2057,Stats!$A$2:$AA$19,9,FALSE))/VLOOKUP($B2057,Stats!$A$2:$AA$19,23,FALSE),""))</f>
        <v/>
      </c>
      <c r="BJ2057" s="46" t="str">
        <f>IF(ISNUMBER(VLOOKUP($B2057,Stats!$A$2:$AA$19,2,FALSE))=FALSE,"",IF(ISNUMBER(#REF!),(#REF!-VLOOKUP($B2057,Stats!$A$2:$AA$19,10,FALSE))/VLOOKUP($B2057,Stats!$A$2:$AA$19,24,FALSE),""))</f>
        <v/>
      </c>
      <c r="BK2057" s="44">
        <f t="shared" si="435"/>
        <v>1.3022611734183165</v>
      </c>
      <c r="BL2057" s="46" t="str">
        <f>IF(ISNUMBER(VLOOKUP($B2057,Stats!$A$2:$AA$19,2,FALSE))=FALSE,"",IF(ISNUMBER(#REF!),(#REF!-VLOOKUP($B2057,Stats!$A$2:$AA$19,11,FALSE))/VLOOKUP($B2057,Stats!$A$2:$AA$19,25,FALSE),""))</f>
        <v/>
      </c>
      <c r="BM2057" s="46">
        <f>IF(ISNUMBER(VLOOKUP($B2057,Stats!$A$2:$AA$19,2,FALSE))=FALSE,"",IF(ISNUMBER(AA2057),(AA2057-VLOOKUP($B2057,Stats!$A$2:$AA$19,12,FALSE))/VLOOKUP($B2057,Stats!$A$2:$AA$19,26,FALSE),""))</f>
        <v>0.3376375777657985</v>
      </c>
      <c r="BN2057" s="46" t="str">
        <f>IF(ISNUMBER(VLOOKUP($B2057,Stats!$A$2:$AA$19,2,FALSE))=FALSE,"",IF(ISNUMBER(#REF!),(#REF!-VLOOKUP($B2057,Stats!$A$2:$AA$19,13,FALSE))/VLOOKUP($B2057,Stats!$A$2:$AA$19,27,FALSE),""))</f>
        <v/>
      </c>
      <c r="BO2057" s="46" t="str">
        <f>IF(ISNUMBER(VLOOKUP($B2057,Stats!$A$2:$AA$19,2,FALSE))=FALSE,"",IF(ISNUMBER(#REF!),(#REF!-VLOOKUP($B2057,Stats!$A$2:$AA$19,14,FALSE))/VLOOKUP($B2057,Stats!$A$2:$AB$19,28,FALSE),""))</f>
        <v/>
      </c>
      <c r="BP2057" s="46"/>
      <c r="BQ2057" s="46">
        <f>IF(ISNUMBER(VLOOKUP($B2057,Stats!$A$2:$AA$19,2,FALSE))=FALSE,"",IF(ISNUMBER(BM2057),BM2057,(VLOOKUP($B2057,Stats!$A$2:$AT$19,46,FALSE)-VLOOKUP($B2057,Stats!$A$2:$AA$19,12,FALSE))/VLOOKUP($B2057,Stats!$A$2:$AA$19,26,FALSE)))</f>
        <v>0.3376375777657985</v>
      </c>
      <c r="BR2057" s="51">
        <f t="shared" si="436"/>
        <v>0.3376375777657985</v>
      </c>
      <c r="BS2057" s="32" t="str">
        <f t="shared" si="430"/>
        <v>27346_201421</v>
      </c>
      <c r="BT2057" s="53">
        <f t="shared" si="431"/>
        <v>1.0710760629068645</v>
      </c>
    </row>
    <row r="2058" spans="1:72" x14ac:dyDescent="0.15">
      <c r="A2058" s="16">
        <v>27346</v>
      </c>
      <c r="B2058" s="17">
        <v>201422</v>
      </c>
      <c r="C2058" s="3">
        <v>0</v>
      </c>
      <c r="D2058" s="23">
        <v>7.0007000700056388E-4</v>
      </c>
      <c r="E2058" s="18">
        <v>2.2633722479634122E-4</v>
      </c>
      <c r="F2058" s="24">
        <v>6</v>
      </c>
      <c r="G2058" s="24">
        <v>4</v>
      </c>
      <c r="H2058" s="20">
        <v>2.166733449985303E-4</v>
      </c>
      <c r="I2058" s="20">
        <v>-1.4999000249929506E-4</v>
      </c>
      <c r="J2058" s="24">
        <v>2</v>
      </c>
      <c r="K2058" s="24">
        <v>2</v>
      </c>
      <c r="L2058" s="20">
        <v>5.0010002000400178E-4</v>
      </c>
      <c r="M2058" s="20">
        <v>-1.9999999999997797E-4</v>
      </c>
      <c r="N2058" s="19">
        <v>1.0005999999999999</v>
      </c>
      <c r="O2058" s="19">
        <v>1.0007000700070006</v>
      </c>
      <c r="P2058" s="25">
        <v>41943</v>
      </c>
      <c r="Q2058" s="20">
        <v>-2.9997000299963883E-4</v>
      </c>
      <c r="R2058" s="25">
        <v>41935</v>
      </c>
      <c r="S2058" s="25">
        <f>IF(ISNUMBER(R2058),VLOOKUP(B2058,Index!$B$3:$AB$18,27,FALSE),"")</f>
        <v>41939</v>
      </c>
      <c r="T2058" s="25">
        <f>IF(ISNUMBER($R2058),VLOOKUP($B2058,Index!$B$21:$AB$36,27,FALSE),"")</f>
        <v>41935</v>
      </c>
      <c r="U2058" s="25">
        <f>IF(ISNUMBER($R2058),VLOOKUP($B2058,Index!$B$39:$AB$54,27,FALSE),"")</f>
        <v>41936</v>
      </c>
      <c r="W2058" s="18">
        <v>2.1002100210016916E-2</v>
      </c>
      <c r="X2058" s="19">
        <v>0.6</v>
      </c>
      <c r="Y2058" s="18">
        <v>4.2944468978278706E-3</v>
      </c>
      <c r="Z2058" s="19">
        <f t="shared" si="432"/>
        <v>4</v>
      </c>
      <c r="AA2058" s="21">
        <v>2.3338000466713558</v>
      </c>
      <c r="AB2058" s="3">
        <v>0</v>
      </c>
      <c r="AC2058" s="18">
        <v>4.4108821323159261E-4</v>
      </c>
      <c r="AD2058" s="19">
        <v>0.36</v>
      </c>
      <c r="AE2058" s="18">
        <v>1.8442274158263421E-5</v>
      </c>
      <c r="AF2058" s="19">
        <f t="shared" si="433"/>
        <v>16</v>
      </c>
      <c r="AG2058" s="21">
        <v>5.4466226578432222</v>
      </c>
      <c r="AH2058" s="3">
        <v>0</v>
      </c>
      <c r="AK2058" t="str">
        <f t="shared" si="434"/>
        <v/>
      </c>
      <c r="AL2058">
        <f t="shared" si="434"/>
        <v>2.3338000466713558</v>
      </c>
      <c r="AM2058" t="str">
        <f t="shared" si="434"/>
        <v/>
      </c>
      <c r="AN2058" t="str">
        <f t="shared" si="434"/>
        <v/>
      </c>
      <c r="AO2058" t="str">
        <f t="shared" si="434"/>
        <v/>
      </c>
      <c r="AP2058" t="str">
        <f t="shared" si="434"/>
        <v/>
      </c>
      <c r="AQ2058" t="str">
        <f t="shared" si="434"/>
        <v/>
      </c>
      <c r="AR2058" t="str">
        <f t="shared" si="434"/>
        <v/>
      </c>
      <c r="AS2058" t="str">
        <f t="shared" si="434"/>
        <v/>
      </c>
      <c r="AT2058" t="str">
        <f t="shared" si="434"/>
        <v/>
      </c>
      <c r="AU2058" t="str">
        <f t="shared" si="434"/>
        <v/>
      </c>
      <c r="AV2058" t="str">
        <f t="shared" si="434"/>
        <v/>
      </c>
      <c r="AW2058" t="str">
        <f t="shared" si="434"/>
        <v/>
      </c>
      <c r="AX2058" t="str">
        <f t="shared" si="434"/>
        <v/>
      </c>
      <c r="AZ2058" s="46">
        <f>IF(ISNUMBER(VLOOKUP($B2058,Stats!$A$2:$AA$19,2,FALSE))=FALSE,"",IF(ISNUMBER(W2058),(W2058-VLOOKUP($B2058,Stats!$A$2:$AA$19,2,FALSE))/VLOOKUP($B2058,Stats!$A$2:$AA$19,16,FALSE),""))</f>
        <v>-0.74340665729405442</v>
      </c>
      <c r="BA2058" s="46">
        <f>IF(ISNUMBER(VLOOKUP($B2058,Stats!$A$2:$AA$19,2,FALSE))=FALSE,"",IF(ISNUMBER(X2058),(X2058-VLOOKUP($B2058,Stats!$A$2:$AA$19,3,FALSE))/VLOOKUP($B2058,Stats!$A$2:$AA$19,17,FALSE),""))</f>
        <v>-0.20603698172286539</v>
      </c>
      <c r="BB2058" s="46"/>
      <c r="BC2058" s="46"/>
      <c r="BD2058" s="44">
        <f t="shared" si="429"/>
        <v>-0.47472181950845993</v>
      </c>
      <c r="BE2058" s="46">
        <f>IF(ISNUMBER(VLOOKUP($B2058,Stats!$A$2:$AA$19,2,FALSE))=FALSE,"",IF(ISNUMBER(Y2058),(Y2058-VLOOKUP($B2058,Stats!$A$2:$AA$19,5,FALSE))/VLOOKUP($B2058,Stats!$A$2:$AA$19,19,FALSE),""))</f>
        <v>-1.3761242967922793</v>
      </c>
      <c r="BF2058" s="46"/>
      <c r="BG2058" s="46"/>
      <c r="BH2058" s="46">
        <f>IF(ISNUMBER(VLOOKUP($B2058,Stats!$A$2:$AA$19,2,FALSE))=FALSE,"",IF(ISNUMBER(Z2058),(Z2058-VLOOKUP($B2058,Stats!$A$2:$AA$19,8,FALSE))/VLOOKUP($B2058,Stats!$A$2:$AA$19,22,FALSE),""))</f>
        <v>0.66359770503354598</v>
      </c>
      <c r="BI2058" s="46" t="str">
        <f>IF(ISNUMBER(VLOOKUP($B2058,Stats!$A$2:$AA$19,2,FALSE))=FALSE,"",IF(ISNUMBER(#REF!),(#REF!-VLOOKUP($B2058,Stats!$A$2:$AA$19,9,FALSE))/VLOOKUP($B2058,Stats!$A$2:$AA$19,23,FALSE),""))</f>
        <v/>
      </c>
      <c r="BJ2058" s="46" t="str">
        <f>IF(ISNUMBER(VLOOKUP($B2058,Stats!$A$2:$AA$19,2,FALSE))=FALSE,"",IF(ISNUMBER(#REF!),(#REF!-VLOOKUP($B2058,Stats!$A$2:$AA$19,10,FALSE))/VLOOKUP($B2058,Stats!$A$2:$AA$19,24,FALSE),""))</f>
        <v/>
      </c>
      <c r="BK2058" s="44">
        <f t="shared" si="435"/>
        <v>1.1623663192646592</v>
      </c>
      <c r="BL2058" s="46" t="str">
        <f>IF(ISNUMBER(VLOOKUP($B2058,Stats!$A$2:$AA$19,2,FALSE))=FALSE,"",IF(ISNUMBER(#REF!),(#REF!-VLOOKUP($B2058,Stats!$A$2:$AA$19,11,FALSE))/VLOOKUP($B2058,Stats!$A$2:$AA$19,25,FALSE),""))</f>
        <v/>
      </c>
      <c r="BM2058" s="46">
        <f>IF(ISNUMBER(VLOOKUP($B2058,Stats!$A$2:$AA$19,2,FALSE))=FALSE,"",IF(ISNUMBER(AA2058),(AA2058-VLOOKUP($B2058,Stats!$A$2:$AA$19,12,FALSE))/VLOOKUP($B2058,Stats!$A$2:$AA$19,26,FALSE),""))</f>
        <v>-0.23208803557553423</v>
      </c>
      <c r="BN2058" s="46" t="str">
        <f>IF(ISNUMBER(VLOOKUP($B2058,Stats!$A$2:$AA$19,2,FALSE))=FALSE,"",IF(ISNUMBER(#REF!),(#REF!-VLOOKUP($B2058,Stats!$A$2:$AA$19,13,FALSE))/VLOOKUP($B2058,Stats!$A$2:$AA$19,27,FALSE),""))</f>
        <v/>
      </c>
      <c r="BO2058" s="46" t="str">
        <f>IF(ISNUMBER(VLOOKUP($B2058,Stats!$A$2:$AA$19,2,FALSE))=FALSE,"",IF(ISNUMBER(#REF!),(#REF!-VLOOKUP($B2058,Stats!$A$2:$AA$19,14,FALSE))/VLOOKUP($B2058,Stats!$A$2:$AB$19,28,FALSE),""))</f>
        <v/>
      </c>
      <c r="BP2058" s="46"/>
      <c r="BQ2058" s="46">
        <f>IF(ISNUMBER(VLOOKUP($B2058,Stats!$A$2:$AA$19,2,FALSE))=FALSE,"",IF(ISNUMBER(BM2058),BM2058,(VLOOKUP($B2058,Stats!$A$2:$AT$19,46,FALSE)-VLOOKUP($B2058,Stats!$A$2:$AA$19,12,FALSE))/VLOOKUP($B2058,Stats!$A$2:$AA$19,26,FALSE)))</f>
        <v>-0.23208803557553423</v>
      </c>
      <c r="BR2058" s="51">
        <f t="shared" si="436"/>
        <v>-0.23208803557553423</v>
      </c>
      <c r="BS2058" s="32" t="str">
        <f t="shared" si="430"/>
        <v>27346_201422</v>
      </c>
      <c r="BT2058" s="53">
        <f t="shared" si="431"/>
        <v>0.55605782054199659</v>
      </c>
    </row>
    <row r="2059" spans="1:72" x14ac:dyDescent="0.15">
      <c r="A2059" s="16">
        <v>27346</v>
      </c>
      <c r="B2059" s="17">
        <v>201423</v>
      </c>
      <c r="C2059" s="3">
        <v>0</v>
      </c>
      <c r="D2059" s="23">
        <v>2.8982610433740952E-3</v>
      </c>
      <c r="E2059" s="18">
        <v>3.3770116362666223E-4</v>
      </c>
      <c r="F2059" s="24">
        <v>9</v>
      </c>
      <c r="G2059" s="24">
        <v>1</v>
      </c>
      <c r="H2059" s="20">
        <v>3.4385793497832614E-4</v>
      </c>
      <c r="I2059" s="20">
        <v>-1.9972039145199627E-4</v>
      </c>
      <c r="J2059" s="24">
        <v>7</v>
      </c>
      <c r="K2059" s="24">
        <v>1</v>
      </c>
      <c r="L2059" s="20">
        <v>7.9952028782748208E-4</v>
      </c>
      <c r="M2059" s="20">
        <v>-1.9972039145199627E-4</v>
      </c>
      <c r="N2059" s="19">
        <v>1.0035000000000001</v>
      </c>
      <c r="O2059" s="19">
        <v>1.0028982610433741</v>
      </c>
      <c r="P2059" s="25">
        <v>41957</v>
      </c>
      <c r="Q2059" s="20">
        <v>-1.9972039145199627E-4</v>
      </c>
      <c r="R2059" s="25">
        <v>41948</v>
      </c>
      <c r="S2059" s="25">
        <f>IF(ISNUMBER(R2059),VLOOKUP(B2059,Index!$B$3:$AB$18,27,FALSE),"")</f>
        <v>41956</v>
      </c>
      <c r="T2059" s="25">
        <f>IF(ISNUMBER($R2059),VLOOKUP($B2059,Index!$B$21:$AB$36,27,FALSE),"")</f>
        <v>41954</v>
      </c>
      <c r="U2059" s="25">
        <f>IF(ISNUMBER($R2059),VLOOKUP($B2059,Index!$B$39:$AB$54,27,FALSE),"")</f>
        <v>41957</v>
      </c>
      <c r="W2059" s="18">
        <v>8.6947831301222855E-2</v>
      </c>
      <c r="X2059" s="19">
        <v>0.9</v>
      </c>
      <c r="Y2059" s="18">
        <v>6.4074290732967628E-3</v>
      </c>
      <c r="Z2059" s="19">
        <f t="shared" si="432"/>
        <v>8</v>
      </c>
      <c r="AA2059" s="21">
        <v>14.511593044171986</v>
      </c>
      <c r="AB2059" s="3">
        <v>0</v>
      </c>
      <c r="AC2059" s="18">
        <v>7.5599253679859086E-3</v>
      </c>
      <c r="AD2059" s="19">
        <v>0.81</v>
      </c>
      <c r="AE2059" s="18">
        <v>4.1055147329328613E-5</v>
      </c>
      <c r="AF2059" s="19">
        <f t="shared" si="433"/>
        <v>64</v>
      </c>
      <c r="AG2059" s="21">
        <v>210.58633267966079</v>
      </c>
      <c r="AH2059" s="3">
        <v>0</v>
      </c>
      <c r="AK2059" t="str">
        <f t="shared" si="434"/>
        <v/>
      </c>
      <c r="AL2059" t="str">
        <f t="shared" si="434"/>
        <v/>
      </c>
      <c r="AM2059">
        <f t="shared" si="434"/>
        <v>14.511593044171986</v>
      </c>
      <c r="AN2059" t="str">
        <f t="shared" si="434"/>
        <v/>
      </c>
      <c r="AO2059" t="str">
        <f t="shared" si="434"/>
        <v/>
      </c>
      <c r="AP2059" t="str">
        <f t="shared" si="434"/>
        <v/>
      </c>
      <c r="AQ2059" t="str">
        <f t="shared" si="434"/>
        <v/>
      </c>
      <c r="AR2059" t="str">
        <f t="shared" si="434"/>
        <v/>
      </c>
      <c r="AS2059" t="str">
        <f t="shared" si="434"/>
        <v/>
      </c>
      <c r="AT2059" t="str">
        <f t="shared" si="434"/>
        <v/>
      </c>
      <c r="AU2059" t="str">
        <f t="shared" si="434"/>
        <v/>
      </c>
      <c r="AV2059" t="str">
        <f t="shared" si="434"/>
        <v/>
      </c>
      <c r="AW2059" t="str">
        <f t="shared" si="434"/>
        <v/>
      </c>
      <c r="AX2059" t="str">
        <f t="shared" si="434"/>
        <v/>
      </c>
      <c r="AZ2059" s="46">
        <f>IF(ISNUMBER(VLOOKUP($B2059,Stats!$A$2:$AA$19,2,FALSE))=FALSE,"",IF(ISNUMBER(W2059),(W2059-VLOOKUP($B2059,Stats!$A$2:$AA$19,2,FALSE))/VLOOKUP($B2059,Stats!$A$2:$AA$19,16,FALSE),""))</f>
        <v>0.15287920445526124</v>
      </c>
      <c r="BA2059" s="46">
        <f>IF(ISNUMBER(VLOOKUP($B2059,Stats!$A$2:$AA$19,2,FALSE))=FALSE,"",IF(ISNUMBER(X2059),(X2059-VLOOKUP($B2059,Stats!$A$2:$AA$19,3,FALSE))/VLOOKUP($B2059,Stats!$A$2:$AA$19,17,FALSE),""))</f>
        <v>2.2987546508624979</v>
      </c>
      <c r="BB2059" s="46"/>
      <c r="BC2059" s="46"/>
      <c r="BD2059" s="44">
        <f t="shared" si="429"/>
        <v>1.2258169276588795</v>
      </c>
      <c r="BE2059" s="46">
        <f>IF(ISNUMBER(VLOOKUP($B2059,Stats!$A$2:$AA$19,2,FALSE))=FALSE,"",IF(ISNUMBER(Y2059),(Y2059-VLOOKUP($B2059,Stats!$A$2:$AA$19,5,FALSE))/VLOOKUP($B2059,Stats!$A$2:$AA$19,19,FALSE),""))</f>
        <v>-1.3480437832371532</v>
      </c>
      <c r="BF2059" s="46"/>
      <c r="BG2059" s="46"/>
      <c r="BH2059" s="46">
        <f>IF(ISNUMBER(VLOOKUP($B2059,Stats!$A$2:$AA$19,2,FALSE))=FALSE,"",IF(ISNUMBER(Z2059),(Z2059-VLOOKUP($B2059,Stats!$A$2:$AA$19,8,FALSE))/VLOOKUP($B2059,Stats!$A$2:$AA$19,22,FALSE),""))</f>
        <v>2.6575406470822496</v>
      </c>
      <c r="BI2059" s="46" t="str">
        <f>IF(ISNUMBER(VLOOKUP($B2059,Stats!$A$2:$AA$19,2,FALSE))=FALSE,"",IF(ISNUMBER(#REF!),(#REF!-VLOOKUP($B2059,Stats!$A$2:$AA$19,9,FALSE))/VLOOKUP($B2059,Stats!$A$2:$AA$19,23,FALSE),""))</f>
        <v/>
      </c>
      <c r="BJ2059" s="46" t="str">
        <f>IF(ISNUMBER(VLOOKUP($B2059,Stats!$A$2:$AA$19,2,FALSE))=FALSE,"",IF(ISNUMBER(#REF!),(#REF!-VLOOKUP($B2059,Stats!$A$2:$AA$19,10,FALSE))/VLOOKUP($B2059,Stats!$A$2:$AA$19,24,FALSE),""))</f>
        <v/>
      </c>
      <c r="BK2059" s="44">
        <f t="shared" si="435"/>
        <v>1.740892842390682</v>
      </c>
      <c r="BL2059" s="46" t="str">
        <f>IF(ISNUMBER(VLOOKUP($B2059,Stats!$A$2:$AA$19,2,FALSE))=FALSE,"",IF(ISNUMBER(#REF!),(#REF!-VLOOKUP($B2059,Stats!$A$2:$AA$19,11,FALSE))/VLOOKUP($B2059,Stats!$A$2:$AA$19,25,FALSE),""))</f>
        <v/>
      </c>
      <c r="BM2059" s="46">
        <f>IF(ISNUMBER(VLOOKUP($B2059,Stats!$A$2:$AA$19,2,FALSE))=FALSE,"",IF(ISNUMBER(AA2059),(AA2059-VLOOKUP($B2059,Stats!$A$2:$AA$19,12,FALSE))/VLOOKUP($B2059,Stats!$A$2:$AA$19,26,FALSE),""))</f>
        <v>1.9296043856424143</v>
      </c>
      <c r="BN2059" s="46" t="str">
        <f>IF(ISNUMBER(VLOOKUP($B2059,Stats!$A$2:$AA$19,2,FALSE))=FALSE,"",IF(ISNUMBER(#REF!),(#REF!-VLOOKUP($B2059,Stats!$A$2:$AA$19,13,FALSE))/VLOOKUP($B2059,Stats!$A$2:$AA$19,27,FALSE),""))</f>
        <v/>
      </c>
      <c r="BO2059" s="46" t="str">
        <f>IF(ISNUMBER(VLOOKUP($B2059,Stats!$A$2:$AA$19,2,FALSE))=FALSE,"",IF(ISNUMBER(#REF!),(#REF!-VLOOKUP($B2059,Stats!$A$2:$AA$19,14,FALSE))/VLOOKUP($B2059,Stats!$A$2:$AB$19,28,FALSE),""))</f>
        <v/>
      </c>
      <c r="BP2059" s="46"/>
      <c r="BQ2059" s="46">
        <f>IF(ISNUMBER(VLOOKUP($B2059,Stats!$A$2:$AA$19,2,FALSE))=FALSE,"",IF(ISNUMBER(BM2059),BM2059,(VLOOKUP($B2059,Stats!$A$2:$AT$19,46,FALSE)-VLOOKUP($B2059,Stats!$A$2:$AA$19,12,FALSE))/VLOOKUP($B2059,Stats!$A$2:$AA$19,26,FALSE)))</f>
        <v>1.9296043856424143</v>
      </c>
      <c r="BR2059" s="51">
        <f t="shared" si="436"/>
        <v>1.9296043856424143</v>
      </c>
      <c r="BS2059" s="32" t="str">
        <f t="shared" si="430"/>
        <v>27346_201423</v>
      </c>
      <c r="BT2059" s="53">
        <f t="shared" si="431"/>
        <v>1.6756199680946677</v>
      </c>
    </row>
    <row r="2060" spans="1:72" x14ac:dyDescent="0.15">
      <c r="A2060" s="16">
        <v>27346</v>
      </c>
      <c r="B2060" s="17">
        <v>201424</v>
      </c>
      <c r="C2060" s="3">
        <v>0</v>
      </c>
      <c r="D2060" s="23">
        <v>1.2954658694568799E-2</v>
      </c>
      <c r="E2060" s="18">
        <v>1.100984576857447E-3</v>
      </c>
      <c r="F2060" s="24">
        <v>9</v>
      </c>
      <c r="G2060" s="24">
        <v>1</v>
      </c>
      <c r="H2060" s="20">
        <v>1.4538226058414445E-3</v>
      </c>
      <c r="I2060" s="20">
        <v>-1.9920318725097363E-4</v>
      </c>
      <c r="J2060" s="24">
        <v>7</v>
      </c>
      <c r="K2060" s="24">
        <v>1</v>
      </c>
      <c r="L2060" s="20">
        <v>2.7852382373418916E-3</v>
      </c>
      <c r="M2060" s="20">
        <v>-1.9920318725097363E-4</v>
      </c>
      <c r="N2060" s="19">
        <v>1.0165</v>
      </c>
      <c r="O2060" s="19">
        <v>1.0128537265842965</v>
      </c>
      <c r="P2060" s="25">
        <v>41971</v>
      </c>
      <c r="Q2060" s="20">
        <v>-1.9920318725097363E-4</v>
      </c>
      <c r="R2060" s="25">
        <v>41962</v>
      </c>
      <c r="S2060" s="25">
        <f>IF(ISNUMBER(R2060),VLOOKUP(B2060,Index!$B$3:$AB$18,27,FALSE),"")</f>
        <v>41963</v>
      </c>
      <c r="T2060" s="25">
        <f>IF(ISNUMBER($R2060),VLOOKUP($B2060,Index!$B$21:$AB$36,27,FALSE),"")</f>
        <v>41963</v>
      </c>
      <c r="U2060" s="25">
        <f>IF(ISNUMBER($R2060),VLOOKUP($B2060,Index!$B$39:$AB$54,27,FALSE),"")</f>
        <v>41963</v>
      </c>
      <c r="W2060" s="18">
        <v>0.38863976083706397</v>
      </c>
      <c r="X2060" s="19">
        <v>0.9</v>
      </c>
      <c r="Y2060" s="18">
        <v>2.0889713589517443E-2</v>
      </c>
      <c r="Z2060" s="19">
        <f t="shared" si="432"/>
        <v>1</v>
      </c>
      <c r="AA2060" s="21">
        <v>65.03238664674268</v>
      </c>
      <c r="AB2060" s="3">
        <v>0</v>
      </c>
      <c r="AC2060" s="18">
        <v>0.15104086370349029</v>
      </c>
      <c r="AD2060" s="19">
        <v>0.81</v>
      </c>
      <c r="AE2060" s="18">
        <v>4.3638013385206972E-4</v>
      </c>
      <c r="AF2060" s="19">
        <f t="shared" si="433"/>
        <v>1</v>
      </c>
      <c r="AG2060" s="21">
        <v>4229.2113129714353</v>
      </c>
      <c r="AH2060" s="3">
        <v>0</v>
      </c>
      <c r="AK2060" t="str">
        <f t="shared" si="434"/>
        <v/>
      </c>
      <c r="AL2060" t="str">
        <f t="shared" si="434"/>
        <v/>
      </c>
      <c r="AM2060" t="str">
        <f t="shared" si="434"/>
        <v/>
      </c>
      <c r="AN2060">
        <f t="shared" si="434"/>
        <v>65.03238664674268</v>
      </c>
      <c r="AO2060" t="str">
        <f t="shared" si="434"/>
        <v/>
      </c>
      <c r="AP2060" t="str">
        <f t="shared" si="434"/>
        <v/>
      </c>
      <c r="AQ2060" t="str">
        <f t="shared" si="434"/>
        <v/>
      </c>
      <c r="AR2060" t="str">
        <f t="shared" si="434"/>
        <v/>
      </c>
      <c r="AS2060" t="str">
        <f t="shared" si="434"/>
        <v/>
      </c>
      <c r="AT2060" t="str">
        <f t="shared" si="434"/>
        <v/>
      </c>
      <c r="AU2060" t="str">
        <f t="shared" si="434"/>
        <v/>
      </c>
      <c r="AV2060" t="str">
        <f t="shared" si="434"/>
        <v/>
      </c>
      <c r="AW2060" t="str">
        <f t="shared" si="434"/>
        <v/>
      </c>
      <c r="AX2060" t="str">
        <f t="shared" si="434"/>
        <v/>
      </c>
      <c r="AZ2060" s="46">
        <f>IF(ISNUMBER(VLOOKUP($B2060,Stats!$A$2:$AA$19,2,FALSE))=FALSE,"",IF(ISNUMBER(W2060),(W2060-VLOOKUP($B2060,Stats!$A$2:$AA$19,2,FALSE))/VLOOKUP($B2060,Stats!$A$2:$AA$19,16,FALSE),""))</f>
        <v>-0.82225781244395457</v>
      </c>
      <c r="BA2060" s="46">
        <f>IF(ISNUMBER(VLOOKUP($B2060,Stats!$A$2:$AA$19,2,FALSE))=FALSE,"",IF(ISNUMBER(X2060),(X2060-VLOOKUP($B2060,Stats!$A$2:$AA$19,3,FALSE))/VLOOKUP($B2060,Stats!$A$2:$AA$19,17,FALSE),""))</f>
        <v>1.2377608208189006</v>
      </c>
      <c r="BB2060" s="46"/>
      <c r="BC2060" s="46"/>
      <c r="BD2060" s="44">
        <f t="shared" si="429"/>
        <v>0.20775150418747301</v>
      </c>
      <c r="BE2060" s="46">
        <f>IF(ISNUMBER(VLOOKUP($B2060,Stats!$A$2:$AA$19,2,FALSE))=FALSE,"",IF(ISNUMBER(Y2060),(Y2060-VLOOKUP($B2060,Stats!$A$2:$AA$19,5,FALSE))/VLOOKUP($B2060,Stats!$A$2:$AA$19,19,FALSE),""))</f>
        <v>-1.1202608402181042</v>
      </c>
      <c r="BF2060" s="46"/>
      <c r="BG2060" s="46"/>
      <c r="BH2060" s="46">
        <f>IF(ISNUMBER(VLOOKUP($B2060,Stats!$A$2:$AA$19,2,FALSE))=FALSE,"",IF(ISNUMBER(Z2060),(Z2060-VLOOKUP($B2060,Stats!$A$2:$AA$19,8,FALSE))/VLOOKUP($B2060,Stats!$A$2:$AA$19,22,FALSE),""))</f>
        <v>-0.47935479253396501</v>
      </c>
      <c r="BI2060" s="46" t="str">
        <f>IF(ISNUMBER(VLOOKUP($B2060,Stats!$A$2:$AA$19,2,FALSE))=FALSE,"",IF(ISNUMBER(#REF!),(#REF!-VLOOKUP($B2060,Stats!$A$2:$AA$19,9,FALSE))/VLOOKUP($B2060,Stats!$A$2:$AA$19,23,FALSE),""))</f>
        <v/>
      </c>
      <c r="BJ2060" s="46" t="str">
        <f>IF(ISNUMBER(VLOOKUP($B2060,Stats!$A$2:$AA$19,2,FALSE))=FALSE,"",IF(ISNUMBER(#REF!),(#REF!-VLOOKUP($B2060,Stats!$A$2:$AA$19,10,FALSE))/VLOOKUP($B2060,Stats!$A$2:$AA$19,24,FALSE),""))</f>
        <v/>
      </c>
      <c r="BK2060" s="44">
        <f t="shared" si="435"/>
        <v>0.64037615039248341</v>
      </c>
      <c r="BL2060" s="46" t="str">
        <f>IF(ISNUMBER(VLOOKUP($B2060,Stats!$A$2:$AA$19,2,FALSE))=FALSE,"",IF(ISNUMBER(#REF!),(#REF!-VLOOKUP($B2060,Stats!$A$2:$AA$19,11,FALSE))/VLOOKUP($B2060,Stats!$A$2:$AA$19,25,FALSE),""))</f>
        <v/>
      </c>
      <c r="BM2060" s="46">
        <f>IF(ISNUMBER(VLOOKUP($B2060,Stats!$A$2:$AA$19,2,FALSE))=FALSE,"",IF(ISNUMBER(AA2060),(AA2060-VLOOKUP($B2060,Stats!$A$2:$AA$19,12,FALSE))/VLOOKUP($B2060,Stats!$A$2:$AA$19,26,FALSE),""))</f>
        <v>2.7318693091344954</v>
      </c>
      <c r="BN2060" s="46" t="str">
        <f>IF(ISNUMBER(VLOOKUP($B2060,Stats!$A$2:$AA$19,2,FALSE))=FALSE,"",IF(ISNUMBER(#REF!),(#REF!-VLOOKUP($B2060,Stats!$A$2:$AA$19,13,FALSE))/VLOOKUP($B2060,Stats!$A$2:$AA$19,27,FALSE),""))</f>
        <v/>
      </c>
      <c r="BO2060" s="46" t="str">
        <f>IF(ISNUMBER(VLOOKUP($B2060,Stats!$A$2:$AA$19,2,FALSE))=FALSE,"",IF(ISNUMBER(#REF!),(#REF!-VLOOKUP($B2060,Stats!$A$2:$AA$19,14,FALSE))/VLOOKUP($B2060,Stats!$A$2:$AB$19,28,FALSE),""))</f>
        <v/>
      </c>
      <c r="BP2060" s="46"/>
      <c r="BQ2060" s="46">
        <f>IF(ISNUMBER(VLOOKUP($B2060,Stats!$A$2:$AA$19,2,FALSE))=FALSE,"",IF(ISNUMBER(BM2060),BM2060,(VLOOKUP($B2060,Stats!$A$2:$AT$19,46,FALSE)-VLOOKUP($B2060,Stats!$A$2:$AA$19,12,FALSE))/VLOOKUP($B2060,Stats!$A$2:$AA$19,26,FALSE)))</f>
        <v>2.7318693091344954</v>
      </c>
      <c r="BR2060" s="51">
        <f t="shared" si="436"/>
        <v>2.7318693091344954</v>
      </c>
      <c r="BS2060" s="32" t="str">
        <f t="shared" si="430"/>
        <v>27346_201424</v>
      </c>
      <c r="BT2060" s="53">
        <f t="shared" si="431"/>
        <v>0.97214985289988376</v>
      </c>
    </row>
    <row r="2061" spans="1:72" x14ac:dyDescent="0.15">
      <c r="A2061" s="16">
        <v>27346</v>
      </c>
      <c r="B2061" s="17">
        <v>201425</v>
      </c>
      <c r="C2061" s="3">
        <v>0</v>
      </c>
      <c r="D2061" s="23">
        <v>3.1185440236104256E-2</v>
      </c>
      <c r="E2061" s="18">
        <v>3.2856945364907173E-3</v>
      </c>
      <c r="F2061" s="24">
        <v>9</v>
      </c>
      <c r="G2061" s="24">
        <v>1</v>
      </c>
      <c r="H2061" s="20">
        <v>3.8711680026725214E-3</v>
      </c>
      <c r="I2061" s="20">
        <v>-4.0357451715191672E-3</v>
      </c>
      <c r="J2061" s="24">
        <v>6</v>
      </c>
      <c r="K2061" s="24">
        <v>1</v>
      </c>
      <c r="L2061" s="20">
        <v>8.0857282026303157E-3</v>
      </c>
      <c r="M2061" s="20">
        <v>-4.0357451715191672E-3</v>
      </c>
      <c r="N2061" s="19">
        <v>1.0482</v>
      </c>
      <c r="O2061" s="19">
        <v>1.0308811959087334</v>
      </c>
      <c r="P2061" s="25">
        <v>41985</v>
      </c>
      <c r="Q2061" s="20">
        <v>-4.0357451715191672E-3</v>
      </c>
      <c r="R2061" s="25">
        <v>41982</v>
      </c>
      <c r="S2061" s="25">
        <f>IF(ISNUMBER(R2061),VLOOKUP(B2061,Index!$B$3:$AB$18,27,FALSE),"")</f>
        <v>41982</v>
      </c>
      <c r="T2061" s="25">
        <f>IF(ISNUMBER($R2061),VLOOKUP($B2061,Index!$B$21:$AB$36,27,FALSE),"")</f>
        <v>41982</v>
      </c>
      <c r="U2061" s="25">
        <f>IF(ISNUMBER($R2061),VLOOKUP($B2061,Index!$B$39:$AB$54,27,FALSE),"")</f>
        <v>41982</v>
      </c>
      <c r="W2061" s="18">
        <v>0.93556320708312768</v>
      </c>
      <c r="X2061" s="19">
        <v>0.9</v>
      </c>
      <c r="Y2061" s="18">
        <v>6.2341670585291359E-2</v>
      </c>
      <c r="Z2061" s="19">
        <f t="shared" si="432"/>
        <v>0</v>
      </c>
      <c r="AA2061" s="21">
        <v>7.7273065842175521</v>
      </c>
      <c r="AB2061" s="3">
        <v>0</v>
      </c>
      <c r="AC2061" s="18">
        <v>0.87527851444766724</v>
      </c>
      <c r="AD2061" s="19">
        <v>0.81</v>
      </c>
      <c r="AE2061" s="18">
        <v>3.8864838913649819E-3</v>
      </c>
      <c r="AF2061" s="19">
        <f t="shared" si="433"/>
        <v>0</v>
      </c>
      <c r="AG2061" s="21">
        <v>59.711267046491933</v>
      </c>
      <c r="AH2061" s="3">
        <v>0</v>
      </c>
      <c r="AK2061" t="str">
        <f t="shared" si="434"/>
        <v/>
      </c>
      <c r="AL2061" t="str">
        <f t="shared" si="434"/>
        <v/>
      </c>
      <c r="AM2061" t="str">
        <f t="shared" si="434"/>
        <v/>
      </c>
      <c r="AN2061" t="str">
        <f t="shared" si="434"/>
        <v/>
      </c>
      <c r="AO2061">
        <f t="shared" si="434"/>
        <v>7.7273065842175521</v>
      </c>
      <c r="AP2061" t="str">
        <f t="shared" si="434"/>
        <v/>
      </c>
      <c r="AQ2061" t="str">
        <f t="shared" si="434"/>
        <v/>
      </c>
      <c r="AR2061" t="str">
        <f t="shared" si="434"/>
        <v/>
      </c>
      <c r="AS2061" t="str">
        <f t="shared" si="434"/>
        <v/>
      </c>
      <c r="AT2061" t="str">
        <f t="shared" si="434"/>
        <v/>
      </c>
      <c r="AU2061" t="str">
        <f t="shared" si="434"/>
        <v/>
      </c>
      <c r="AV2061" t="str">
        <f t="shared" si="434"/>
        <v/>
      </c>
      <c r="AW2061" t="str">
        <f t="shared" si="434"/>
        <v/>
      </c>
      <c r="AX2061" t="str">
        <f t="shared" si="434"/>
        <v/>
      </c>
      <c r="AZ2061" s="46">
        <f>IF(ISNUMBER(VLOOKUP($B2061,Stats!$A$2:$AA$19,2,FALSE))=FALSE,"",IF(ISNUMBER(W2061),(W2061-VLOOKUP($B2061,Stats!$A$2:$AA$19,2,FALSE))/VLOOKUP($B2061,Stats!$A$2:$AA$19,16,FALSE),""))</f>
        <v>-2.2723705685267757E-3</v>
      </c>
      <c r="BA2061" s="46">
        <f>IF(ISNUMBER(VLOOKUP($B2061,Stats!$A$2:$AA$19,2,FALSE))=FALSE,"",IF(ISNUMBER(X2061),(X2061-VLOOKUP($B2061,Stats!$A$2:$AA$19,3,FALSE))/VLOOKUP($B2061,Stats!$A$2:$AA$19,17,FALSE),""))</f>
        <v>1.8300887598298221</v>
      </c>
      <c r="BB2061" s="46"/>
      <c r="BC2061" s="46"/>
      <c r="BD2061" s="44">
        <f t="shared" si="429"/>
        <v>0.91390819463064765</v>
      </c>
      <c r="BE2061" s="46">
        <f>IF(ISNUMBER(VLOOKUP($B2061,Stats!$A$2:$AA$19,2,FALSE))=FALSE,"",IF(ISNUMBER(Y2061),(Y2061-VLOOKUP($B2061,Stats!$A$2:$AA$19,5,FALSE))/VLOOKUP($B2061,Stats!$A$2:$AA$19,19,FALSE),""))</f>
        <v>-1.2402989007599283</v>
      </c>
      <c r="BF2061" s="46"/>
      <c r="BG2061" s="46"/>
      <c r="BH2061" s="46">
        <f>IF(ISNUMBER(VLOOKUP($B2061,Stats!$A$2:$AA$19,2,FALSE))=FALSE,"",IF(ISNUMBER(Z2061),(Z2061-VLOOKUP($B2061,Stats!$A$2:$AA$19,8,FALSE))/VLOOKUP($B2061,Stats!$A$2:$AA$19,22,FALSE),""))</f>
        <v>-0.38938659637819406</v>
      </c>
      <c r="BI2061" s="46" t="str">
        <f>IF(ISNUMBER(VLOOKUP($B2061,Stats!$A$2:$AA$19,2,FALSE))=FALSE,"",IF(ISNUMBER(#REF!),(#REF!-VLOOKUP($B2061,Stats!$A$2:$AA$19,9,FALSE))/VLOOKUP($B2061,Stats!$A$2:$AA$19,23,FALSE),""))</f>
        <v/>
      </c>
      <c r="BJ2061" s="46" t="str">
        <f>IF(ISNUMBER(VLOOKUP($B2061,Stats!$A$2:$AA$19,2,FALSE))=FALSE,"",IF(ISNUMBER(#REF!),(#REF!-VLOOKUP($B2061,Stats!$A$2:$AA$19,10,FALSE))/VLOOKUP($B2061,Stats!$A$2:$AA$19,24,FALSE),""))</f>
        <v/>
      </c>
      <c r="BK2061" s="44">
        <f t="shared" si="435"/>
        <v>0.75139325161849158</v>
      </c>
      <c r="BL2061" s="46" t="str">
        <f>IF(ISNUMBER(VLOOKUP($B2061,Stats!$A$2:$AA$19,2,FALSE))=FALSE,"",IF(ISNUMBER(#REF!),(#REF!-VLOOKUP($B2061,Stats!$A$2:$AA$19,11,FALSE))/VLOOKUP($B2061,Stats!$A$2:$AA$19,25,FALSE),""))</f>
        <v/>
      </c>
      <c r="BM2061" s="46">
        <f>IF(ISNUMBER(VLOOKUP($B2061,Stats!$A$2:$AA$19,2,FALSE))=FALSE,"",IF(ISNUMBER(AA2061),(AA2061-VLOOKUP($B2061,Stats!$A$2:$AA$19,12,FALSE))/VLOOKUP($B2061,Stats!$A$2:$AA$19,26,FALSE),""))</f>
        <v>2.0783647259026754</v>
      </c>
      <c r="BN2061" s="46" t="str">
        <f>IF(ISNUMBER(VLOOKUP($B2061,Stats!$A$2:$AA$19,2,FALSE))=FALSE,"",IF(ISNUMBER(#REF!),(#REF!-VLOOKUP($B2061,Stats!$A$2:$AA$19,13,FALSE))/VLOOKUP($B2061,Stats!$A$2:$AA$19,27,FALSE),""))</f>
        <v/>
      </c>
      <c r="BO2061" s="46" t="str">
        <f>IF(ISNUMBER(VLOOKUP($B2061,Stats!$A$2:$AA$19,2,FALSE))=FALSE,"",IF(ISNUMBER(#REF!),(#REF!-VLOOKUP($B2061,Stats!$A$2:$AA$19,14,FALSE))/VLOOKUP($B2061,Stats!$A$2:$AB$19,28,FALSE),""))</f>
        <v/>
      </c>
      <c r="BP2061" s="46"/>
      <c r="BQ2061" s="46">
        <f>IF(ISNUMBER(VLOOKUP($B2061,Stats!$A$2:$AA$19,2,FALSE))=FALSE,"",IF(ISNUMBER(BM2061),BM2061,(VLOOKUP($B2061,Stats!$A$2:$AT$19,46,FALSE)-VLOOKUP($B2061,Stats!$A$2:$AA$19,12,FALSE))/VLOOKUP($B2061,Stats!$A$2:$AA$19,26,FALSE)))</f>
        <v>2.0783647259026754</v>
      </c>
      <c r="BR2061" s="51">
        <f t="shared" si="436"/>
        <v>2.0783647259026754</v>
      </c>
      <c r="BS2061" s="32" t="str">
        <f t="shared" si="430"/>
        <v>27346_201425</v>
      </c>
      <c r="BT2061" s="53">
        <f t="shared" si="431"/>
        <v>1.0492905350777595</v>
      </c>
    </row>
    <row r="2062" spans="1:72" x14ac:dyDescent="0.15">
      <c r="A2062" s="16">
        <v>27346</v>
      </c>
      <c r="B2062" s="17">
        <v>201426</v>
      </c>
      <c r="C2062" s="3">
        <v>0</v>
      </c>
      <c r="D2062" s="23">
        <v>2.0034344590726949E-2</v>
      </c>
      <c r="E2062" s="18">
        <v>4.8178268282236224E-3</v>
      </c>
      <c r="F2062" s="24">
        <v>8</v>
      </c>
      <c r="G2062" s="24">
        <v>2</v>
      </c>
      <c r="H2062" s="20">
        <v>3.7389731524826719E-3</v>
      </c>
      <c r="I2062" s="20">
        <v>-4.9755646901990525E-3</v>
      </c>
      <c r="J2062" s="24">
        <v>6</v>
      </c>
      <c r="K2062" s="24">
        <v>2</v>
      </c>
      <c r="L2062" s="20">
        <v>7.8680443643948106E-3</v>
      </c>
      <c r="M2062" s="20">
        <v>-9.666823087752241E-3</v>
      </c>
      <c r="N2062" s="19">
        <v>1.0691999999999999</v>
      </c>
      <c r="O2062" s="19">
        <v>1.01673640167364</v>
      </c>
      <c r="P2062" s="25">
        <v>41999</v>
      </c>
      <c r="Q2062" s="20">
        <v>-9.9483810417644314E-3</v>
      </c>
      <c r="R2062" s="25">
        <v>41997</v>
      </c>
      <c r="S2062" s="25">
        <f>IF(ISNUMBER(R2062),VLOOKUP(B2062,Index!$B$3:$AB$18,27,FALSE),"")</f>
        <v>41997</v>
      </c>
      <c r="T2062" s="25">
        <f>IF(ISNUMBER($R2062),VLOOKUP($B2062,Index!$B$21:$AB$36,27,FALSE),"")</f>
        <v>41996</v>
      </c>
      <c r="U2062" s="25">
        <f>IF(ISNUMBER($R2062),VLOOKUP($B2062,Index!$B$39:$AB$54,27,FALSE),"")</f>
        <v>41996</v>
      </c>
      <c r="W2062" s="18">
        <v>0.60103033772180847</v>
      </c>
      <c r="X2062" s="19">
        <v>0.8</v>
      </c>
      <c r="Y2062" s="18">
        <v>9.1411836896708648E-2</v>
      </c>
      <c r="Z2062" s="19">
        <f t="shared" si="432"/>
        <v>0</v>
      </c>
      <c r="AA2062" s="21">
        <v>2.0138296378697698</v>
      </c>
      <c r="AB2062" s="3">
        <v>0</v>
      </c>
      <c r="AC2062" s="18">
        <v>0.36123746686199115</v>
      </c>
      <c r="AD2062" s="19">
        <v>0.64000000000000012</v>
      </c>
      <c r="AE2062" s="18">
        <v>8.356123924830464E-3</v>
      </c>
      <c r="AF2062" s="19">
        <f t="shared" si="433"/>
        <v>0</v>
      </c>
      <c r="AG2062" s="21">
        <v>4.0555098103626879</v>
      </c>
      <c r="AH2062" s="3">
        <v>0</v>
      </c>
      <c r="AK2062" t="str">
        <f t="shared" si="434"/>
        <v/>
      </c>
      <c r="AL2062" t="str">
        <f t="shared" si="434"/>
        <v/>
      </c>
      <c r="AM2062" t="str">
        <f t="shared" si="434"/>
        <v/>
      </c>
      <c r="AN2062" t="str">
        <f t="shared" si="434"/>
        <v/>
      </c>
      <c r="AO2062" t="str">
        <f t="shared" si="434"/>
        <v/>
      </c>
      <c r="AP2062">
        <f t="shared" si="434"/>
        <v>2.0138296378697698</v>
      </c>
      <c r="AQ2062" t="str">
        <f t="shared" si="434"/>
        <v/>
      </c>
      <c r="AR2062" t="str">
        <f t="shared" si="434"/>
        <v/>
      </c>
      <c r="AS2062" t="str">
        <f t="shared" si="434"/>
        <v/>
      </c>
      <c r="AT2062" t="str">
        <f t="shared" si="434"/>
        <v/>
      </c>
      <c r="AU2062" t="str">
        <f t="shared" si="434"/>
        <v/>
      </c>
      <c r="AV2062" t="str">
        <f t="shared" si="434"/>
        <v/>
      </c>
      <c r="AW2062" t="str">
        <f t="shared" si="434"/>
        <v/>
      </c>
      <c r="AX2062" t="str">
        <f t="shared" si="434"/>
        <v/>
      </c>
      <c r="AZ2062" s="46">
        <f>IF(ISNUMBER(VLOOKUP($B2062,Stats!$A$2:$AA$19,2,FALSE))=FALSE,"",IF(ISNUMBER(W2062),(W2062-VLOOKUP($B2062,Stats!$A$2:$AA$19,2,FALSE))/VLOOKUP($B2062,Stats!$A$2:$AA$19,16,FALSE),""))</f>
        <v>-9.9134497110623401E-2</v>
      </c>
      <c r="BA2062" s="46">
        <f>IF(ISNUMBER(VLOOKUP($B2062,Stats!$A$2:$AA$19,2,FALSE))=FALSE,"",IF(ISNUMBER(X2062),(X2062-VLOOKUP($B2062,Stats!$A$2:$AA$19,3,FALSE))/VLOOKUP($B2062,Stats!$A$2:$AA$19,17,FALSE),""))</f>
        <v>1.5426863880595392</v>
      </c>
      <c r="BB2062" s="46"/>
      <c r="BC2062" s="46"/>
      <c r="BD2062" s="44">
        <f t="shared" si="429"/>
        <v>0.72177594547445789</v>
      </c>
      <c r="BE2062" s="46">
        <f>IF(ISNUMBER(VLOOKUP($B2062,Stats!$A$2:$AA$19,2,FALSE))=FALSE,"",IF(ISNUMBER(Y2062),(Y2062-VLOOKUP($B2062,Stats!$A$2:$AA$19,5,FALSE))/VLOOKUP($B2062,Stats!$A$2:$AA$19,19,FALSE),""))</f>
        <v>-0.94060580392740656</v>
      </c>
      <c r="BF2062" s="46"/>
      <c r="BG2062" s="46"/>
      <c r="BH2062" s="46">
        <f>IF(ISNUMBER(VLOOKUP($B2062,Stats!$A$2:$AA$19,2,FALSE))=FALSE,"",IF(ISNUMBER(Z2062),(Z2062-VLOOKUP($B2062,Stats!$A$2:$AA$19,8,FALSE))/VLOOKUP($B2062,Stats!$A$2:$AA$19,22,FALSE),""))</f>
        <v>-0.60316436580698729</v>
      </c>
      <c r="BI2062" s="46" t="str">
        <f>IF(ISNUMBER(VLOOKUP($B2062,Stats!$A$2:$AA$19,2,FALSE))=FALSE,"",IF(ISNUMBER(#REF!),(#REF!-VLOOKUP($B2062,Stats!$A$2:$AA$19,9,FALSE))/VLOOKUP($B2062,Stats!$A$2:$AA$19,23,FALSE),""))</f>
        <v/>
      </c>
      <c r="BJ2062" s="46" t="str">
        <f>IF(ISNUMBER(VLOOKUP($B2062,Stats!$A$2:$AA$19,2,FALSE))=FALSE,"",IF(ISNUMBER(#REF!),(#REF!-VLOOKUP($B2062,Stats!$A$2:$AA$19,10,FALSE))/VLOOKUP($B2062,Stats!$A$2:$AA$19,24,FALSE),""))</f>
        <v/>
      </c>
      <c r="BK2062" s="44">
        <f t="shared" si="435"/>
        <v>0.4774747530070883</v>
      </c>
      <c r="BL2062" s="46" t="str">
        <f>IF(ISNUMBER(VLOOKUP($B2062,Stats!$A$2:$AA$19,2,FALSE))=FALSE,"",IF(ISNUMBER(#REF!),(#REF!-VLOOKUP($B2062,Stats!$A$2:$AA$19,11,FALSE))/VLOOKUP($B2062,Stats!$A$2:$AA$19,25,FALSE),""))</f>
        <v/>
      </c>
      <c r="BM2062" s="46">
        <f>IF(ISNUMBER(VLOOKUP($B2062,Stats!$A$2:$AA$19,2,FALSE))=FALSE,"",IF(ISNUMBER(AA2062),(AA2062-VLOOKUP($B2062,Stats!$A$2:$AA$19,12,FALSE))/VLOOKUP($B2062,Stats!$A$2:$AA$19,26,FALSE),""))</f>
        <v>-0.14150070726352118</v>
      </c>
      <c r="BN2062" s="46" t="str">
        <f>IF(ISNUMBER(VLOOKUP($B2062,Stats!$A$2:$AA$19,2,FALSE))=FALSE,"",IF(ISNUMBER(#REF!),(#REF!-VLOOKUP($B2062,Stats!$A$2:$AA$19,13,FALSE))/VLOOKUP($B2062,Stats!$A$2:$AA$19,27,FALSE),""))</f>
        <v/>
      </c>
      <c r="BO2062" s="46" t="str">
        <f>IF(ISNUMBER(VLOOKUP($B2062,Stats!$A$2:$AA$19,2,FALSE))=FALSE,"",IF(ISNUMBER(#REF!),(#REF!-VLOOKUP($B2062,Stats!$A$2:$AA$19,14,FALSE))/VLOOKUP($B2062,Stats!$A$2:$AB$19,28,FALSE),""))</f>
        <v/>
      </c>
      <c r="BP2062" s="46"/>
      <c r="BQ2062" s="46">
        <f>IF(ISNUMBER(VLOOKUP($B2062,Stats!$A$2:$AA$19,2,FALSE))=FALSE,"",IF(ISNUMBER(BM2062),BM2062,(VLOOKUP($B2062,Stats!$A$2:$AT$19,46,FALSE)-VLOOKUP($B2062,Stats!$A$2:$AA$19,12,FALSE))/VLOOKUP($B2062,Stats!$A$2:$AA$19,26,FALSE)))</f>
        <v>-0.14150070726352118</v>
      </c>
      <c r="BR2062" s="51">
        <f t="shared" si="436"/>
        <v>-0.14150070726352118</v>
      </c>
      <c r="BS2062" s="32" t="str">
        <f t="shared" si="430"/>
        <v>27346_201426</v>
      </c>
      <c r="BT2062" s="53">
        <f t="shared" si="431"/>
        <v>0.40253989944644031</v>
      </c>
    </row>
    <row r="2063" spans="1:72" x14ac:dyDescent="0.15">
      <c r="A2063" s="16">
        <v>27346</v>
      </c>
      <c r="B2063" s="17">
        <v>201427</v>
      </c>
      <c r="C2063" s="3">
        <v>0</v>
      </c>
      <c r="D2063" s="23">
        <v>-6.5469509913951285E-4</v>
      </c>
      <c r="E2063" s="18">
        <v>2.3688445638048437E-3</v>
      </c>
      <c r="F2063" s="24">
        <v>2</v>
      </c>
      <c r="G2063" s="24">
        <v>1</v>
      </c>
      <c r="H2063" s="20">
        <v>1.124122952644524E-3</v>
      </c>
      <c r="I2063" s="20">
        <v>-2.8974670529956503E-3</v>
      </c>
      <c r="J2063" s="24">
        <v>1</v>
      </c>
      <c r="K2063" s="24">
        <v>1</v>
      </c>
      <c r="L2063" s="20">
        <v>1.5935508061493131E-3</v>
      </c>
      <c r="M2063" s="20">
        <v>-2.8974670529956503E-3</v>
      </c>
      <c r="N2063" s="19">
        <v>1.0699000000000001</v>
      </c>
      <c r="O2063" s="19">
        <v>1</v>
      </c>
      <c r="P2063" s="25">
        <v>42002</v>
      </c>
      <c r="Q2063" s="20">
        <v>-2.8974670529956503E-3</v>
      </c>
      <c r="R2063" s="25">
        <v>42003</v>
      </c>
      <c r="S2063" s="25">
        <f>IF(ISNUMBER(R2063),VLOOKUP(B2063,Index!$B$3:$AB$18,27,FALSE),"")</f>
        <v>42002</v>
      </c>
      <c r="T2063" s="25">
        <f>IF(ISNUMBER($R2063),VLOOKUP($B2063,Index!$B$21:$AB$36,27,FALSE),"")</f>
        <v>42003</v>
      </c>
      <c r="U2063" s="25">
        <f>IF(ISNUMBER($R2063),VLOOKUP($B2063,Index!$B$39:$AB$54,27,FALSE),"")</f>
        <v>42003</v>
      </c>
      <c r="W2063" s="18">
        <v>-7.8563411896741542E-2</v>
      </c>
      <c r="X2063" s="19">
        <v>0.66666666666666663</v>
      </c>
      <c r="Y2063" s="18">
        <v>4.4945665467188201E-2</v>
      </c>
      <c r="Z2063" s="19">
        <f t="shared" si="432"/>
        <v>1</v>
      </c>
      <c r="AA2063" s="21" t="s">
        <v>25</v>
      </c>
      <c r="AB2063" s="3">
        <v>0</v>
      </c>
      <c r="AC2063" s="18">
        <v>6.17220968885707E-3</v>
      </c>
      <c r="AD2063" s="19">
        <v>0.44444444444444442</v>
      </c>
      <c r="AE2063" s="18">
        <v>2.0201128442883941E-3</v>
      </c>
      <c r="AF2063" s="19">
        <f t="shared" si="433"/>
        <v>1</v>
      </c>
      <c r="AG2063" s="21" t="s">
        <v>25</v>
      </c>
      <c r="AH2063" s="3">
        <v>0</v>
      </c>
      <c r="AK2063" t="str">
        <f t="shared" ref="AK2063:AX2072" si="437">IF($B2063=AK$2,$AA2063,"")</f>
        <v/>
      </c>
      <c r="AL2063" t="str">
        <f t="shared" si="437"/>
        <v/>
      </c>
      <c r="AM2063" t="str">
        <f t="shared" si="437"/>
        <v/>
      </c>
      <c r="AN2063" t="str">
        <f t="shared" si="437"/>
        <v/>
      </c>
      <c r="AO2063" t="str">
        <f t="shared" si="437"/>
        <v/>
      </c>
      <c r="AP2063" t="str">
        <f t="shared" si="437"/>
        <v/>
      </c>
      <c r="AQ2063" t="str">
        <f t="shared" si="437"/>
        <v/>
      </c>
      <c r="AR2063" t="str">
        <f t="shared" si="437"/>
        <v/>
      </c>
      <c r="AS2063" t="str">
        <f t="shared" si="437"/>
        <v/>
      </c>
      <c r="AT2063" t="str">
        <f t="shared" si="437"/>
        <v/>
      </c>
      <c r="AU2063" t="str">
        <f t="shared" si="437"/>
        <v/>
      </c>
      <c r="AV2063" t="str">
        <f t="shared" si="437"/>
        <v/>
      </c>
      <c r="AW2063" t="str">
        <f t="shared" si="437"/>
        <v/>
      </c>
      <c r="AX2063" t="str">
        <f t="shared" si="437"/>
        <v/>
      </c>
      <c r="AZ2063" s="46">
        <f>IF(ISNUMBER(VLOOKUP($B2063,Stats!$A$2:$AA$19,2,FALSE))=FALSE,"",IF(ISNUMBER(W2063),(W2063-VLOOKUP($B2063,Stats!$A$2:$AA$19,2,FALSE))/VLOOKUP($B2063,Stats!$A$2:$AA$19,16,FALSE),""))</f>
        <v>-0.40106625351168884</v>
      </c>
      <c r="BA2063" s="46">
        <f>IF(ISNUMBER(VLOOKUP($B2063,Stats!$A$2:$AA$19,2,FALSE))=FALSE,"",IF(ISNUMBER(X2063),(X2063-VLOOKUP($B2063,Stats!$A$2:$AA$19,3,FALSE))/VLOOKUP($B2063,Stats!$A$2:$AA$19,17,FALSE),""))</f>
        <v>0.191037174757621</v>
      </c>
      <c r="BB2063" s="46"/>
      <c r="BC2063" s="46"/>
      <c r="BD2063" s="44">
        <f t="shared" si="429"/>
        <v>-0.10501453937703392</v>
      </c>
      <c r="BE2063" s="46">
        <f>IF(ISNUMBER(VLOOKUP($B2063,Stats!$A$2:$AA$19,2,FALSE))=FALSE,"",IF(ISNUMBER(Y2063),(Y2063-VLOOKUP($B2063,Stats!$A$2:$AA$19,5,FALSE))/VLOOKUP($B2063,Stats!$A$2:$AA$19,19,FALSE),""))</f>
        <v>-1.0711421958616894</v>
      </c>
      <c r="BF2063" s="46"/>
      <c r="BG2063" s="46"/>
      <c r="BH2063" s="46">
        <f>IF(ISNUMBER(VLOOKUP($B2063,Stats!$A$2:$AA$19,2,FALSE))=FALSE,"",IF(ISNUMBER(Z2063),(Z2063-VLOOKUP($B2063,Stats!$A$2:$AA$19,8,FALSE))/VLOOKUP($B2063,Stats!$A$2:$AA$19,22,FALSE),""))</f>
        <v>0.41115882059143566</v>
      </c>
      <c r="BI2063" s="46" t="str">
        <f>IF(ISNUMBER(VLOOKUP($B2063,Stats!$A$2:$AA$19,2,FALSE))=FALSE,"",IF(ISNUMBER(#REF!),(#REF!-VLOOKUP($B2063,Stats!$A$2:$AA$19,9,FALSE))/VLOOKUP($B2063,Stats!$A$2:$AA$19,23,FALSE),""))</f>
        <v/>
      </c>
      <c r="BJ2063" s="46" t="str">
        <f>IF(ISNUMBER(VLOOKUP($B2063,Stats!$A$2:$AA$19,2,FALSE))=FALSE,"",IF(ISNUMBER(#REF!),(#REF!-VLOOKUP($B2063,Stats!$A$2:$AA$19,10,FALSE))/VLOOKUP($B2063,Stats!$A$2:$AA$19,24,FALSE),""))</f>
        <v/>
      </c>
      <c r="BK2063" s="44">
        <f t="shared" si="435"/>
        <v>0.87314718328061314</v>
      </c>
      <c r="BL2063" s="46" t="str">
        <f>IF(ISNUMBER(VLOOKUP($B2063,Stats!$A$2:$AA$19,2,FALSE))=FALSE,"",IF(ISNUMBER(#REF!),(#REF!-VLOOKUP($B2063,Stats!$A$2:$AA$19,11,FALSE))/VLOOKUP($B2063,Stats!$A$2:$AA$19,25,FALSE),""))</f>
        <v/>
      </c>
      <c r="BM2063" s="46" t="str">
        <f>IF(ISNUMBER(VLOOKUP($B2063,Stats!$A$2:$AA$19,2,FALSE))=FALSE,"",IF(ISNUMBER(AA2063),(AA2063-VLOOKUP($B2063,Stats!$A$2:$AA$19,12,FALSE))/VLOOKUP($B2063,Stats!$A$2:$AA$19,26,FALSE),""))</f>
        <v/>
      </c>
      <c r="BN2063" s="46" t="str">
        <f>IF(ISNUMBER(VLOOKUP($B2063,Stats!$A$2:$AA$19,2,FALSE))=FALSE,"",IF(ISNUMBER(#REF!),(#REF!-VLOOKUP($B2063,Stats!$A$2:$AA$19,13,FALSE))/VLOOKUP($B2063,Stats!$A$2:$AA$19,27,FALSE),""))</f>
        <v/>
      </c>
      <c r="BO2063" s="46" t="str">
        <f>IF(ISNUMBER(VLOOKUP($B2063,Stats!$A$2:$AA$19,2,FALSE))=FALSE,"",IF(ISNUMBER(#REF!),(#REF!-VLOOKUP($B2063,Stats!$A$2:$AA$19,14,FALSE))/VLOOKUP($B2063,Stats!$A$2:$AB$19,28,FALSE),""))</f>
        <v/>
      </c>
      <c r="BP2063" s="46"/>
      <c r="BQ2063" s="46">
        <f>IF(ISNUMBER(VLOOKUP($B2063,Stats!$A$2:$AA$19,2,FALSE))=FALSE,"",IF(ISNUMBER(BM2063),BM2063,(VLOOKUP($B2063,Stats!$A$2:$AT$19,46,FALSE)-VLOOKUP($B2063,Stats!$A$2:$AA$19,12,FALSE))/VLOOKUP($B2063,Stats!$A$2:$AA$19,26,FALSE)))</f>
        <v>-0.46642635650749076</v>
      </c>
      <c r="BR2063" s="51">
        <f t="shared" si="436"/>
        <v>-0.46642635650749076</v>
      </c>
      <c r="BS2063" s="32" t="str">
        <f t="shared" si="430"/>
        <v>27346_201427</v>
      </c>
      <c r="BT2063" s="53">
        <f t="shared" si="431"/>
        <v>0.4096001307914629</v>
      </c>
    </row>
    <row r="2064" spans="1:72" x14ac:dyDescent="0.15">
      <c r="A2064" s="16">
        <v>27346</v>
      </c>
      <c r="B2064" s="17">
        <v>201501</v>
      </c>
      <c r="C2064" s="3">
        <v>0</v>
      </c>
      <c r="D2064" s="23">
        <v>-3.2756200280767978E-3</v>
      </c>
      <c r="E2064" s="18">
        <v>9.2238235689067125E-3</v>
      </c>
      <c r="F2064" s="24">
        <v>2</v>
      </c>
      <c r="G2064" s="24">
        <v>3</v>
      </c>
      <c r="H2064" s="20">
        <v>7.1006809626719125E-3</v>
      </c>
      <c r="I2064" s="20">
        <v>-5.7702543841743337E-3</v>
      </c>
      <c r="J2064" s="24">
        <v>1</v>
      </c>
      <c r="K2064" s="24">
        <v>2</v>
      </c>
      <c r="L2064" s="20">
        <v>1.1230697239120291E-2</v>
      </c>
      <c r="M2064" s="20">
        <v>-1.4068863383931984E-2</v>
      </c>
      <c r="N2064" s="19">
        <v>1.0805</v>
      </c>
      <c r="O2064" s="19">
        <v>1</v>
      </c>
      <c r="P2064" s="25">
        <v>42009</v>
      </c>
      <c r="Q2064" s="20">
        <v>-1.4345210550671061E-2</v>
      </c>
      <c r="R2064" s="25">
        <v>42013</v>
      </c>
      <c r="S2064" s="25">
        <f>IF(ISNUMBER(R2064),VLOOKUP(B2064,Index!$B$3:$AB$18,27,FALSE),"")</f>
        <v>42013</v>
      </c>
      <c r="T2064" s="25">
        <f>IF(ISNUMBER($R2064),VLOOKUP($B2064,Index!$B$21:$AB$36,27,FALSE),"")</f>
        <v>42013</v>
      </c>
      <c r="U2064" s="25">
        <f>IF(ISNUMBER($R2064),VLOOKUP($B2064,Index!$B$39:$AB$54,27,FALSE),"")</f>
        <v>42011</v>
      </c>
      <c r="W2064" s="18">
        <v>-0.23584464202152941</v>
      </c>
      <c r="X2064" s="19">
        <v>0.4</v>
      </c>
      <c r="Y2064" s="18">
        <v>0.17500974727972962</v>
      </c>
      <c r="Z2064" s="19">
        <f t="shared" si="432"/>
        <v>0</v>
      </c>
      <c r="AA2064" s="21" t="s">
        <v>25</v>
      </c>
      <c r="AB2064" s="3">
        <v>0</v>
      </c>
      <c r="AC2064" s="18">
        <v>5.5622695170263359E-2</v>
      </c>
      <c r="AD2064" s="19">
        <v>0.16000000000000003</v>
      </c>
      <c r="AE2064" s="18">
        <v>3.062841164291483E-2</v>
      </c>
      <c r="AF2064" s="19">
        <f t="shared" si="433"/>
        <v>0</v>
      </c>
      <c r="AG2064" s="21" t="s">
        <v>25</v>
      </c>
      <c r="AH2064" s="3">
        <v>0</v>
      </c>
      <c r="AK2064" t="str">
        <f t="shared" si="437"/>
        <v/>
      </c>
      <c r="AL2064" t="str">
        <f t="shared" si="437"/>
        <v/>
      </c>
      <c r="AM2064" t="str">
        <f t="shared" si="437"/>
        <v/>
      </c>
      <c r="AN2064" t="str">
        <f t="shared" si="437"/>
        <v/>
      </c>
      <c r="AO2064" t="str">
        <f t="shared" si="437"/>
        <v/>
      </c>
      <c r="AP2064" t="str">
        <f t="shared" si="437"/>
        <v/>
      </c>
      <c r="AQ2064" t="str">
        <f t="shared" si="437"/>
        <v/>
      </c>
      <c r="AR2064" t="str">
        <f t="shared" si="437"/>
        <v/>
      </c>
      <c r="AS2064" t="str">
        <f t="shared" si="437"/>
        <v/>
      </c>
      <c r="AT2064" t="str">
        <f t="shared" si="437"/>
        <v/>
      </c>
      <c r="AU2064" t="str">
        <f t="shared" si="437"/>
        <v/>
      </c>
      <c r="AV2064" t="str">
        <f t="shared" si="437"/>
        <v/>
      </c>
      <c r="AW2064" t="str">
        <f t="shared" si="437"/>
        <v/>
      </c>
      <c r="AX2064" t="str">
        <f t="shared" si="437"/>
        <v/>
      </c>
      <c r="AZ2064" s="46">
        <f>IF(ISNUMBER(VLOOKUP($B2064,Stats!$A$2:$AA$19,2,FALSE))=FALSE,"",IF(ISNUMBER(W2064),(W2064-VLOOKUP($B2064,Stats!$A$2:$AA$19,2,FALSE))/VLOOKUP($B2064,Stats!$A$2:$AA$19,16,FALSE),""))</f>
        <v>-0.72737549065886054</v>
      </c>
      <c r="BA2064" s="46">
        <f>IF(ISNUMBER(VLOOKUP($B2064,Stats!$A$2:$AA$19,2,FALSE))=FALSE,"",IF(ISNUMBER(X2064),(X2064-VLOOKUP($B2064,Stats!$A$2:$AA$19,3,FALSE))/VLOOKUP($B2064,Stats!$A$2:$AA$19,17,FALSE),""))</f>
        <v>-0.84220341465677562</v>
      </c>
      <c r="BB2064" s="46"/>
      <c r="BC2064" s="46"/>
      <c r="BD2064" s="44">
        <f t="shared" si="429"/>
        <v>-0.78478945265781808</v>
      </c>
      <c r="BE2064" s="46">
        <f>IF(ISNUMBER(VLOOKUP($B2064,Stats!$A$2:$AA$19,2,FALSE))=FALSE,"",IF(ISNUMBER(Y2064),(Y2064-VLOOKUP($B2064,Stats!$A$2:$AA$19,5,FALSE))/VLOOKUP($B2064,Stats!$A$2:$AA$19,19,FALSE),""))</f>
        <v>-0.38677443652024479</v>
      </c>
      <c r="BF2064" s="46"/>
      <c r="BG2064" s="46"/>
      <c r="BH2064" s="46">
        <f>IF(ISNUMBER(VLOOKUP($B2064,Stats!$A$2:$AA$19,2,FALSE))=FALSE,"",IF(ISNUMBER(Z2064),(Z2064-VLOOKUP($B2064,Stats!$A$2:$AA$19,8,FALSE))/VLOOKUP($B2064,Stats!$A$2:$AA$19,22,FALSE),""))</f>
        <v>-0.58823842946080296</v>
      </c>
      <c r="BI2064" s="46" t="str">
        <f>IF(ISNUMBER(VLOOKUP($B2064,Stats!$A$2:$AA$19,2,FALSE))=FALSE,"",IF(ISNUMBER(#REF!),(#REF!-VLOOKUP($B2064,Stats!$A$2:$AA$19,9,FALSE))/VLOOKUP($B2064,Stats!$A$2:$AA$19,23,FALSE),""))</f>
        <v/>
      </c>
      <c r="BJ2064" s="46" t="str">
        <f>IF(ISNUMBER(VLOOKUP($B2064,Stats!$A$2:$AA$19,2,FALSE))=FALSE,"",IF(ISNUMBER(#REF!),(#REF!-VLOOKUP($B2064,Stats!$A$2:$AA$19,10,FALSE))/VLOOKUP($B2064,Stats!$A$2:$AA$19,24,FALSE),""))</f>
        <v/>
      </c>
      <c r="BK2064" s="44">
        <f t="shared" si="435"/>
        <v>9.4270576725930449E-2</v>
      </c>
      <c r="BL2064" s="46" t="str">
        <f>IF(ISNUMBER(VLOOKUP($B2064,Stats!$A$2:$AA$19,2,FALSE))=FALSE,"",IF(ISNUMBER(#REF!),(#REF!-VLOOKUP($B2064,Stats!$A$2:$AA$19,11,FALSE))/VLOOKUP($B2064,Stats!$A$2:$AA$19,25,FALSE),""))</f>
        <v/>
      </c>
      <c r="BM2064" s="46" t="str">
        <f>IF(ISNUMBER(VLOOKUP($B2064,Stats!$A$2:$AA$19,2,FALSE))=FALSE,"",IF(ISNUMBER(AA2064),(AA2064-VLOOKUP($B2064,Stats!$A$2:$AA$19,12,FALSE))/VLOOKUP($B2064,Stats!$A$2:$AA$19,26,FALSE),""))</f>
        <v/>
      </c>
      <c r="BN2064" s="46" t="str">
        <f>IF(ISNUMBER(VLOOKUP($B2064,Stats!$A$2:$AA$19,2,FALSE))=FALSE,"",IF(ISNUMBER(#REF!),(#REF!-VLOOKUP($B2064,Stats!$A$2:$AA$19,13,FALSE))/VLOOKUP($B2064,Stats!$A$2:$AA$19,27,FALSE),""))</f>
        <v/>
      </c>
      <c r="BO2064" s="46" t="str">
        <f>IF(ISNUMBER(VLOOKUP($B2064,Stats!$A$2:$AA$19,2,FALSE))=FALSE,"",IF(ISNUMBER(#REF!),(#REF!-VLOOKUP($B2064,Stats!$A$2:$AA$19,14,FALSE))/VLOOKUP($B2064,Stats!$A$2:$AB$19,28,FALSE),""))</f>
        <v/>
      </c>
      <c r="BP2064" s="46"/>
      <c r="BQ2064" s="46">
        <f>IF(ISNUMBER(VLOOKUP($B2064,Stats!$A$2:$AA$19,2,FALSE))=FALSE,"",IF(ISNUMBER(BM2064),BM2064,(VLOOKUP($B2064,Stats!$A$2:$AT$19,46,FALSE)-VLOOKUP($B2064,Stats!$A$2:$AA$19,12,FALSE))/VLOOKUP($B2064,Stats!$A$2:$AA$19,26,FALSE)))</f>
        <v>-0.44163421963286131</v>
      </c>
      <c r="BR2064" s="51">
        <f t="shared" si="436"/>
        <v>-0.44163421963286131</v>
      </c>
      <c r="BS2064" s="32" t="str">
        <f t="shared" si="430"/>
        <v>27346_201501</v>
      </c>
      <c r="BT2064" s="53">
        <f t="shared" si="431"/>
        <v>-0.1887223884225776</v>
      </c>
    </row>
    <row r="2065" spans="1:72" x14ac:dyDescent="0.15">
      <c r="A2065" s="16">
        <v>27346</v>
      </c>
      <c r="B2065" s="17">
        <v>201502</v>
      </c>
      <c r="C2065" s="3">
        <v>0</v>
      </c>
      <c r="D2065" s="23">
        <v>1.1643192488262954E-2</v>
      </c>
      <c r="E2065" s="18">
        <v>5.3756417725802173E-3</v>
      </c>
      <c r="F2065" s="24">
        <v>6</v>
      </c>
      <c r="G2065" s="24">
        <v>4</v>
      </c>
      <c r="H2065" s="20">
        <v>4.6262441322347803E-3</v>
      </c>
      <c r="I2065" s="20">
        <v>-4.0112690148762231E-3</v>
      </c>
      <c r="J2065" s="24">
        <v>3</v>
      </c>
      <c r="K2065" s="24">
        <v>1</v>
      </c>
      <c r="L2065" s="20">
        <v>1.1620217288615953E-2</v>
      </c>
      <c r="M2065" s="20">
        <v>-6.7561227362298304E-3</v>
      </c>
      <c r="N2065" s="19">
        <v>1.0786</v>
      </c>
      <c r="O2065" s="19">
        <v>1.0174511838505802</v>
      </c>
      <c r="P2065" s="25">
        <v>42026</v>
      </c>
      <c r="Q2065" s="20">
        <v>-6.7561227362298304E-3</v>
      </c>
      <c r="R2065" s="25">
        <v>42023</v>
      </c>
      <c r="S2065" s="25">
        <f>IF(ISNUMBER(R2065),VLOOKUP(B2065,Index!$B$3:$AB$18,27,FALSE),"")</f>
        <v>42023</v>
      </c>
      <c r="T2065" s="25">
        <f>IF(ISNUMBER($R2065),VLOOKUP($B2065,Index!$B$21:$AB$36,27,FALSE),"")</f>
        <v>42023</v>
      </c>
      <c r="U2065" s="25">
        <f>IF(ISNUMBER($R2065),VLOOKUP($B2065,Index!$B$39:$AB$54,27,FALSE),"")</f>
        <v>42027</v>
      </c>
      <c r="W2065" s="18">
        <v>0.34929577464788863</v>
      </c>
      <c r="X2065" s="19">
        <v>0.6</v>
      </c>
      <c r="Y2065" s="18">
        <v>0.10199563131899021</v>
      </c>
      <c r="Z2065" s="19">
        <f t="shared" si="432"/>
        <v>0</v>
      </c>
      <c r="AA2065" s="21">
        <v>1.7233541992696675</v>
      </c>
      <c r="AB2065" s="3">
        <v>0</v>
      </c>
      <c r="AC2065" s="18">
        <v>0.1220075381868686</v>
      </c>
      <c r="AD2065" s="19">
        <v>0.36</v>
      </c>
      <c r="AE2065" s="18">
        <v>1.0403108808159377E-2</v>
      </c>
      <c r="AF2065" s="19">
        <f t="shared" si="433"/>
        <v>0</v>
      </c>
      <c r="AG2065" s="21">
        <v>2.9699496961403966</v>
      </c>
      <c r="AH2065" s="3">
        <v>0</v>
      </c>
      <c r="AK2065" t="str">
        <f t="shared" si="437"/>
        <v/>
      </c>
      <c r="AL2065" t="str">
        <f t="shared" si="437"/>
        <v/>
      </c>
      <c r="AM2065" t="str">
        <f t="shared" si="437"/>
        <v/>
      </c>
      <c r="AN2065" t="str">
        <f t="shared" si="437"/>
        <v/>
      </c>
      <c r="AO2065" t="str">
        <f t="shared" si="437"/>
        <v/>
      </c>
      <c r="AP2065" t="str">
        <f t="shared" si="437"/>
        <v/>
      </c>
      <c r="AQ2065" t="str">
        <f t="shared" si="437"/>
        <v/>
      </c>
      <c r="AR2065" t="str">
        <f t="shared" si="437"/>
        <v/>
      </c>
      <c r="AS2065">
        <f t="shared" si="437"/>
        <v>1.7233541992696675</v>
      </c>
      <c r="AT2065" t="str">
        <f t="shared" si="437"/>
        <v/>
      </c>
      <c r="AU2065" t="str">
        <f t="shared" si="437"/>
        <v/>
      </c>
      <c r="AV2065" t="str">
        <f t="shared" si="437"/>
        <v/>
      </c>
      <c r="AW2065" t="str">
        <f t="shared" si="437"/>
        <v/>
      </c>
      <c r="AX2065" t="str">
        <f t="shared" si="437"/>
        <v/>
      </c>
      <c r="AZ2065" s="46">
        <f>IF(ISNUMBER(VLOOKUP($B2065,Stats!$A$2:$AA$19,2,FALSE))=FALSE,"",IF(ISNUMBER(W2065),(W2065-VLOOKUP($B2065,Stats!$A$2:$AA$19,2,FALSE))/VLOOKUP($B2065,Stats!$A$2:$AA$19,16,FALSE),""))</f>
        <v>-0.51204830748125407</v>
      </c>
      <c r="BA2065" s="46">
        <f>IF(ISNUMBER(VLOOKUP($B2065,Stats!$A$2:$AA$19,2,FALSE))=FALSE,"",IF(ISNUMBER(X2065),(X2065-VLOOKUP($B2065,Stats!$A$2:$AA$19,3,FALSE))/VLOOKUP($B2065,Stats!$A$2:$AA$19,17,FALSE),""))</f>
        <v>-0.52813738425366874</v>
      </c>
      <c r="BB2065" s="46"/>
      <c r="BC2065" s="46"/>
      <c r="BD2065" s="44">
        <f t="shared" si="429"/>
        <v>-0.52009284586746141</v>
      </c>
      <c r="BE2065" s="46">
        <f>IF(ISNUMBER(VLOOKUP($B2065,Stats!$A$2:$AA$19,2,FALSE))=FALSE,"",IF(ISNUMBER(Y2065),(Y2065-VLOOKUP($B2065,Stats!$A$2:$AA$19,5,FALSE))/VLOOKUP($B2065,Stats!$A$2:$AA$19,19,FALSE),""))</f>
        <v>-0.99365437215370689</v>
      </c>
      <c r="BF2065" s="46"/>
      <c r="BG2065" s="46"/>
      <c r="BH2065" s="46">
        <f>IF(ISNUMBER(VLOOKUP($B2065,Stats!$A$2:$AA$19,2,FALSE))=FALSE,"",IF(ISNUMBER(Z2065),(Z2065-VLOOKUP($B2065,Stats!$A$2:$AA$19,8,FALSE))/VLOOKUP($B2065,Stats!$A$2:$AA$19,22,FALSE),""))</f>
        <v>-0.48836753916131515</v>
      </c>
      <c r="BI2065" s="46" t="str">
        <f>IF(ISNUMBER(VLOOKUP($B2065,Stats!$A$2:$AA$19,2,FALSE))=FALSE,"",IF(ISNUMBER(#REF!),(#REF!-VLOOKUP($B2065,Stats!$A$2:$AA$19,9,FALSE))/VLOOKUP($B2065,Stats!$A$2:$AA$19,23,FALSE),""))</f>
        <v/>
      </c>
      <c r="BJ2065" s="46" t="str">
        <f>IF(ISNUMBER(VLOOKUP($B2065,Stats!$A$2:$AA$19,2,FALSE))=FALSE,"",IF(ISNUMBER(#REF!),(#REF!-VLOOKUP($B2065,Stats!$A$2:$AA$19,10,FALSE))/VLOOKUP($B2065,Stats!$A$2:$AA$19,24,FALSE),""))</f>
        <v/>
      </c>
      <c r="BK2065" s="44">
        <f t="shared" si="435"/>
        <v>0.54904779875920029</v>
      </c>
      <c r="BL2065" s="46" t="str">
        <f>IF(ISNUMBER(VLOOKUP($B2065,Stats!$A$2:$AA$19,2,FALSE))=FALSE,"",IF(ISNUMBER(#REF!),(#REF!-VLOOKUP($B2065,Stats!$A$2:$AA$19,11,FALSE))/VLOOKUP($B2065,Stats!$A$2:$AA$19,25,FALSE),""))</f>
        <v/>
      </c>
      <c r="BM2065" s="46">
        <f>IF(ISNUMBER(VLOOKUP($B2065,Stats!$A$2:$AA$19,2,FALSE))=FALSE,"",IF(ISNUMBER(AA2065),(AA2065-VLOOKUP($B2065,Stats!$A$2:$AA$19,12,FALSE))/VLOOKUP($B2065,Stats!$A$2:$AA$19,26,FALSE),""))</f>
        <v>-0.12821647533757319</v>
      </c>
      <c r="BN2065" s="46" t="str">
        <f>IF(ISNUMBER(VLOOKUP($B2065,Stats!$A$2:$AA$19,2,FALSE))=FALSE,"",IF(ISNUMBER(#REF!),(#REF!-VLOOKUP($B2065,Stats!$A$2:$AA$19,13,FALSE))/VLOOKUP($B2065,Stats!$A$2:$AA$19,27,FALSE),""))</f>
        <v/>
      </c>
      <c r="BO2065" s="46" t="str">
        <f>IF(ISNUMBER(VLOOKUP($B2065,Stats!$A$2:$AA$19,2,FALSE))=FALSE,"",IF(ISNUMBER(#REF!),(#REF!-VLOOKUP($B2065,Stats!$A$2:$AA$19,14,FALSE))/VLOOKUP($B2065,Stats!$A$2:$AB$19,28,FALSE),""))</f>
        <v/>
      </c>
      <c r="BP2065" s="46"/>
      <c r="BQ2065" s="46">
        <f>IF(ISNUMBER(VLOOKUP($B2065,Stats!$A$2:$AA$19,2,FALSE))=FALSE,"",IF(ISNUMBER(BM2065),BM2065,(VLOOKUP($B2065,Stats!$A$2:$AT$19,46,FALSE)-VLOOKUP($B2065,Stats!$A$2:$AA$19,12,FALSE))/VLOOKUP($B2065,Stats!$A$2:$AA$19,26,FALSE)))</f>
        <v>-0.12821647533757319</v>
      </c>
      <c r="BR2065" s="51">
        <f t="shared" si="436"/>
        <v>-0.12821647533757319</v>
      </c>
      <c r="BS2065" s="32" t="str">
        <f t="shared" si="430"/>
        <v>27346_201502</v>
      </c>
      <c r="BT2065" s="53">
        <f t="shared" si="431"/>
        <v>0.19976681501451324</v>
      </c>
    </row>
    <row r="2066" spans="1:72" x14ac:dyDescent="0.15">
      <c r="A2066" s="16">
        <v>27346</v>
      </c>
      <c r="B2066" s="17">
        <v>201503</v>
      </c>
      <c r="C2066" s="3">
        <v>0</v>
      </c>
      <c r="D2066" s="23">
        <v>-9.5600519769816206E-3</v>
      </c>
      <c r="E2066" s="18">
        <v>4.7850652994145815E-3</v>
      </c>
      <c r="F2066" s="24">
        <v>5</v>
      </c>
      <c r="G2066" s="24">
        <v>5</v>
      </c>
      <c r="H2066" s="20">
        <v>1.9808713365588202E-3</v>
      </c>
      <c r="I2066" s="20">
        <v>-3.8804200783194354E-3</v>
      </c>
      <c r="J2066" s="24">
        <v>2</v>
      </c>
      <c r="K2066" s="24">
        <v>2</v>
      </c>
      <c r="L2066" s="20">
        <v>3.4627983153954212E-3</v>
      </c>
      <c r="M2066" s="20">
        <v>-1.314084767721635E-2</v>
      </c>
      <c r="N2066" s="19">
        <v>1.0806</v>
      </c>
      <c r="O2066" s="19">
        <v>1.0011117287381879</v>
      </c>
      <c r="P2066" s="25">
        <v>42031</v>
      </c>
      <c r="Q2066" s="20">
        <v>-1.4343883027947535E-2</v>
      </c>
      <c r="R2066" s="25">
        <v>42037</v>
      </c>
      <c r="S2066" s="25">
        <f>IF(ISNUMBER(R2066),VLOOKUP(B2066,Index!$B$3:$AB$18,27,FALSE),"")</f>
        <v>42041</v>
      </c>
      <c r="T2066" s="25">
        <f>IF(ISNUMBER($R2066),VLOOKUP($B2066,Index!$B$21:$AB$36,27,FALSE),"")</f>
        <v>42041</v>
      </c>
      <c r="U2066" s="25">
        <f>IF(ISNUMBER($R2066),VLOOKUP($B2066,Index!$B$39:$AB$54,27,FALSE),"")</f>
        <v>42034</v>
      </c>
      <c r="W2066" s="18">
        <v>-0.28680155930944862</v>
      </c>
      <c r="X2066" s="19">
        <v>0.5</v>
      </c>
      <c r="Y2066" s="18">
        <v>9.0790230592713891E-2</v>
      </c>
      <c r="Z2066" s="19">
        <f t="shared" si="432"/>
        <v>4</v>
      </c>
      <c r="AA2066" s="21" t="s">
        <v>25</v>
      </c>
      <c r="AB2066" s="3">
        <v>0</v>
      </c>
      <c r="AC2066" s="18">
        <v>8.2255134422331178E-2</v>
      </c>
      <c r="AD2066" s="19">
        <v>0.25</v>
      </c>
      <c r="AE2066" s="18">
        <v>8.2428659710781609E-3</v>
      </c>
      <c r="AF2066" s="19">
        <f t="shared" si="433"/>
        <v>16</v>
      </c>
      <c r="AG2066" s="21" t="s">
        <v>25</v>
      </c>
      <c r="AH2066" s="3">
        <v>0</v>
      </c>
      <c r="AK2066" t="str">
        <f t="shared" si="437"/>
        <v/>
      </c>
      <c r="AL2066" t="str">
        <f t="shared" si="437"/>
        <v/>
      </c>
      <c r="AM2066" t="str">
        <f t="shared" si="437"/>
        <v/>
      </c>
      <c r="AN2066" t="str">
        <f t="shared" si="437"/>
        <v/>
      </c>
      <c r="AO2066" t="str">
        <f t="shared" si="437"/>
        <v/>
      </c>
      <c r="AP2066" t="str">
        <f t="shared" si="437"/>
        <v/>
      </c>
      <c r="AQ2066" t="str">
        <f t="shared" si="437"/>
        <v/>
      </c>
      <c r="AR2066" t="str">
        <f t="shared" si="437"/>
        <v/>
      </c>
      <c r="AS2066" t="str">
        <f t="shared" si="437"/>
        <v/>
      </c>
      <c r="AT2066" t="str">
        <f t="shared" si="437"/>
        <v/>
      </c>
      <c r="AU2066" t="str">
        <f t="shared" si="437"/>
        <v/>
      </c>
      <c r="AV2066" t="str">
        <f t="shared" si="437"/>
        <v/>
      </c>
      <c r="AW2066" t="str">
        <f t="shared" si="437"/>
        <v/>
      </c>
      <c r="AX2066" t="str">
        <f t="shared" si="437"/>
        <v/>
      </c>
      <c r="AZ2066" s="46">
        <f>IF(ISNUMBER(VLOOKUP($B2066,Stats!$A$2:$AA$19,2,FALSE))=FALSE,"",IF(ISNUMBER(W2066),(W2066-VLOOKUP($B2066,Stats!$A$2:$AA$19,2,FALSE))/VLOOKUP($B2066,Stats!$A$2:$AA$19,16,FALSE),""))</f>
        <v>0.36093941034228011</v>
      </c>
      <c r="BA2066" s="46">
        <f>IF(ISNUMBER(VLOOKUP($B2066,Stats!$A$2:$AA$19,2,FALSE))=FALSE,"",IF(ISNUMBER(X2066),(X2066-VLOOKUP($B2066,Stats!$A$2:$AA$19,3,FALSE))/VLOOKUP($B2066,Stats!$A$2:$AA$19,17,FALSE),""))</f>
        <v>0.74711640998777773</v>
      </c>
      <c r="BB2066" s="46"/>
      <c r="BC2066" s="46"/>
      <c r="BD2066" s="44">
        <f t="shared" si="429"/>
        <v>0.55402791016502895</v>
      </c>
      <c r="BE2066" s="46">
        <f>IF(ISNUMBER(VLOOKUP($B2066,Stats!$A$2:$AA$19,2,FALSE))=FALSE,"",IF(ISNUMBER(Y2066),(Y2066-VLOOKUP($B2066,Stats!$A$2:$AA$19,5,FALSE))/VLOOKUP($B2066,Stats!$A$2:$AA$19,19,FALSE),""))</f>
        <v>-0.67987498093989185</v>
      </c>
      <c r="BF2066" s="46"/>
      <c r="BG2066" s="46"/>
      <c r="BH2066" s="46">
        <f>IF(ISNUMBER(VLOOKUP($B2066,Stats!$A$2:$AA$19,2,FALSE))=FALSE,"",IF(ISNUMBER(Z2066),(Z2066-VLOOKUP($B2066,Stats!$A$2:$AA$19,8,FALSE))/VLOOKUP($B2066,Stats!$A$2:$AA$19,22,FALSE),""))</f>
        <v>0.92592734635126706</v>
      </c>
      <c r="BI2066" s="46" t="str">
        <f>IF(ISNUMBER(VLOOKUP($B2066,Stats!$A$2:$AA$19,2,FALSE))=FALSE,"",IF(ISNUMBER(#REF!),(#REF!-VLOOKUP($B2066,Stats!$A$2:$AA$19,9,FALSE))/VLOOKUP($B2066,Stats!$A$2:$AA$19,23,FALSE),""))</f>
        <v/>
      </c>
      <c r="BJ2066" s="46" t="str">
        <f>IF(ISNUMBER(VLOOKUP($B2066,Stats!$A$2:$AA$19,2,FALSE))=FALSE,"",IF(ISNUMBER(#REF!),(#REF!-VLOOKUP($B2066,Stats!$A$2:$AA$19,10,FALSE))/VLOOKUP($B2066,Stats!$A$2:$AA$19,24,FALSE),""))</f>
        <v/>
      </c>
      <c r="BK2066" s="44">
        <f t="shared" si="435"/>
        <v>0.75369069056330429</v>
      </c>
      <c r="BL2066" s="46" t="str">
        <f>IF(ISNUMBER(VLOOKUP($B2066,Stats!$A$2:$AA$19,2,FALSE))=FALSE,"",IF(ISNUMBER(#REF!),(#REF!-VLOOKUP($B2066,Stats!$A$2:$AA$19,11,FALSE))/VLOOKUP($B2066,Stats!$A$2:$AA$19,25,FALSE),""))</f>
        <v/>
      </c>
      <c r="BM2066" s="46" t="str">
        <f>IF(ISNUMBER(VLOOKUP($B2066,Stats!$A$2:$AA$19,2,FALSE))=FALSE,"",IF(ISNUMBER(AA2066),(AA2066-VLOOKUP($B2066,Stats!$A$2:$AA$19,12,FALSE))/VLOOKUP($B2066,Stats!$A$2:$AA$19,26,FALSE),""))</f>
        <v/>
      </c>
      <c r="BN2066" s="46" t="str">
        <f>IF(ISNUMBER(VLOOKUP($B2066,Stats!$A$2:$AA$19,2,FALSE))=FALSE,"",IF(ISNUMBER(#REF!),(#REF!-VLOOKUP($B2066,Stats!$A$2:$AA$19,13,FALSE))/VLOOKUP($B2066,Stats!$A$2:$AA$19,27,FALSE),""))</f>
        <v/>
      </c>
      <c r="BO2066" s="46" t="str">
        <f>IF(ISNUMBER(VLOOKUP($B2066,Stats!$A$2:$AA$19,2,FALSE))=FALSE,"",IF(ISNUMBER(#REF!),(#REF!-VLOOKUP($B2066,Stats!$A$2:$AA$19,14,FALSE))/VLOOKUP($B2066,Stats!$A$2:$AB$19,28,FALSE),""))</f>
        <v/>
      </c>
      <c r="BP2066" s="46"/>
      <c r="BQ2066" s="46">
        <f>IF(ISNUMBER(VLOOKUP($B2066,Stats!$A$2:$AA$19,2,FALSE))=FALSE,"",IF(ISNUMBER(BM2066),BM2066,(VLOOKUP($B2066,Stats!$A$2:$AT$19,46,FALSE)-VLOOKUP($B2066,Stats!$A$2:$AA$19,12,FALSE))/VLOOKUP($B2066,Stats!$A$2:$AA$19,26,FALSE)))</f>
        <v>-0.53964354662323732</v>
      </c>
      <c r="BR2066" s="51">
        <f t="shared" si="436"/>
        <v>-0.53964354662323732</v>
      </c>
      <c r="BS2066" s="32" t="str">
        <f t="shared" si="430"/>
        <v>27346_201503</v>
      </c>
      <c r="BT2066" s="53">
        <f t="shared" si="431"/>
        <v>0.45509128704634083</v>
      </c>
    </row>
    <row r="2067" spans="1:72" x14ac:dyDescent="0.15">
      <c r="A2067" s="16">
        <v>27346</v>
      </c>
      <c r="B2067" s="17">
        <v>201504</v>
      </c>
      <c r="C2067" s="3">
        <v>0</v>
      </c>
      <c r="D2067" s="23">
        <v>1.5556180301752542E-2</v>
      </c>
      <c r="E2067" s="18">
        <v>1.5452040363487386E-3</v>
      </c>
      <c r="F2067" s="24">
        <v>7</v>
      </c>
      <c r="G2067" s="24">
        <v>0</v>
      </c>
      <c r="H2067" s="20">
        <v>2.2086581291740348E-3</v>
      </c>
      <c r="I2067" s="20" t="s">
        <v>25</v>
      </c>
      <c r="J2067" s="24">
        <v>7</v>
      </c>
      <c r="K2067" s="24">
        <v>0</v>
      </c>
      <c r="L2067" s="20">
        <v>3.9947974730583091E-3</v>
      </c>
      <c r="M2067" s="20">
        <v>0</v>
      </c>
      <c r="N2067" s="19">
        <v>1.0837000000000001</v>
      </c>
      <c r="O2067" s="19">
        <v>1.0155561803017525</v>
      </c>
      <c r="P2067" s="25">
        <v>42052</v>
      </c>
      <c r="Q2067" s="20">
        <v>0</v>
      </c>
      <c r="R2067" s="25">
        <v>42044</v>
      </c>
      <c r="S2067" s="25">
        <f>IF(ISNUMBER(R2067),VLOOKUP(B2067,Index!$B$3:$AB$18,27,FALSE),"")</f>
        <v>42044</v>
      </c>
      <c r="T2067" s="25">
        <f>IF(ISNUMBER($R2067),VLOOKUP($B2067,Index!$B$21:$AB$36,27,FALSE),"")</f>
        <v>42044</v>
      </c>
      <c r="U2067" s="25">
        <f>IF(ISNUMBER($R2067),VLOOKUP($B2067,Index!$B$39:$AB$54,27,FALSE),"")</f>
        <v>42052</v>
      </c>
      <c r="W2067" s="18">
        <v>0.6222472120701017</v>
      </c>
      <c r="X2067" s="19">
        <v>1</v>
      </c>
      <c r="Y2067" s="18">
        <v>2.9318185227285746E-2</v>
      </c>
      <c r="Z2067" s="19">
        <f t="shared" si="432"/>
        <v>0</v>
      </c>
      <c r="AA2067" s="21" t="s">
        <v>25</v>
      </c>
      <c r="AB2067" s="3">
        <v>0</v>
      </c>
      <c r="AC2067" s="18">
        <v>0.38719159292901412</v>
      </c>
      <c r="AD2067" s="19">
        <v>1</v>
      </c>
      <c r="AE2067" s="18">
        <v>8.5955598502143618E-4</v>
      </c>
      <c r="AF2067" s="19">
        <f t="shared" si="433"/>
        <v>0</v>
      </c>
      <c r="AG2067" s="21" t="s">
        <v>25</v>
      </c>
      <c r="AH2067" s="3">
        <v>0</v>
      </c>
      <c r="AK2067" t="str">
        <f t="shared" si="437"/>
        <v/>
      </c>
      <c r="AL2067" t="str">
        <f t="shared" si="437"/>
        <v/>
      </c>
      <c r="AM2067" t="str">
        <f t="shared" si="437"/>
        <v/>
      </c>
      <c r="AN2067" t="str">
        <f t="shared" si="437"/>
        <v/>
      </c>
      <c r="AO2067" t="str">
        <f t="shared" si="437"/>
        <v/>
      </c>
      <c r="AP2067" t="str">
        <f t="shared" si="437"/>
        <v/>
      </c>
      <c r="AQ2067" t="str">
        <f t="shared" si="437"/>
        <v/>
      </c>
      <c r="AR2067" t="str">
        <f t="shared" si="437"/>
        <v/>
      </c>
      <c r="AS2067" t="str">
        <f t="shared" si="437"/>
        <v/>
      </c>
      <c r="AT2067" t="str">
        <f t="shared" si="437"/>
        <v/>
      </c>
      <c r="AU2067" t="str">
        <f t="shared" si="437"/>
        <v/>
      </c>
      <c r="AV2067" t="str">
        <f t="shared" si="437"/>
        <v/>
      </c>
      <c r="AW2067" t="str">
        <f t="shared" si="437"/>
        <v/>
      </c>
      <c r="AX2067" t="str">
        <f t="shared" si="437"/>
        <v/>
      </c>
      <c r="AZ2067" s="46">
        <f>IF(ISNUMBER(VLOOKUP($B2067,Stats!$A$2:$AA$19,2,FALSE))=FALSE,"",IF(ISNUMBER(W2067),(W2067-VLOOKUP($B2067,Stats!$A$2:$AA$19,2,FALSE))/VLOOKUP($B2067,Stats!$A$2:$AA$19,16,FALSE),""))</f>
        <v>-0.719255137717971</v>
      </c>
      <c r="BA2067" s="46">
        <f>IF(ISNUMBER(VLOOKUP($B2067,Stats!$A$2:$AA$19,2,FALSE))=FALSE,"",IF(ISNUMBER(X2067),(X2067-VLOOKUP($B2067,Stats!$A$2:$AA$19,3,FALSE))/VLOOKUP($B2067,Stats!$A$2:$AA$19,17,FALSE),""))</f>
        <v>0.93772145929647244</v>
      </c>
      <c r="BB2067" s="46"/>
      <c r="BC2067" s="46"/>
      <c r="BD2067" s="44">
        <f t="shared" si="429"/>
        <v>0.10923316078925072</v>
      </c>
      <c r="BE2067" s="46">
        <f>IF(ISNUMBER(VLOOKUP($B2067,Stats!$A$2:$AA$19,2,FALSE))=FALSE,"",IF(ISNUMBER(Y2067),(Y2067-VLOOKUP($B2067,Stats!$A$2:$AA$19,5,FALSE))/VLOOKUP($B2067,Stats!$A$2:$AA$19,19,FALSE),""))</f>
        <v>-0.78258079110082912</v>
      </c>
      <c r="BF2067" s="46"/>
      <c r="BG2067" s="46"/>
      <c r="BH2067" s="46">
        <f>IF(ISNUMBER(VLOOKUP($B2067,Stats!$A$2:$AA$19,2,FALSE))=FALSE,"",IF(ISNUMBER(Z2067),(Z2067-VLOOKUP($B2067,Stats!$A$2:$AA$19,8,FALSE))/VLOOKUP($B2067,Stats!$A$2:$AA$19,22,FALSE),""))</f>
        <v>-0.5145844845400992</v>
      </c>
      <c r="BI2067" s="46" t="str">
        <f>IF(ISNUMBER(VLOOKUP($B2067,Stats!$A$2:$AA$19,2,FALSE))=FALSE,"",IF(ISNUMBER(#REF!),(#REF!-VLOOKUP($B2067,Stats!$A$2:$AA$19,9,FALSE))/VLOOKUP($B2067,Stats!$A$2:$AA$19,23,FALSE),""))</f>
        <v/>
      </c>
      <c r="BJ2067" s="46" t="str">
        <f>IF(ISNUMBER(VLOOKUP($B2067,Stats!$A$2:$AA$19,2,FALSE))=FALSE,"",IF(ISNUMBER(#REF!),(#REF!-VLOOKUP($B2067,Stats!$A$2:$AA$19,10,FALSE))/VLOOKUP($B2067,Stats!$A$2:$AA$19,24,FALSE),""))</f>
        <v/>
      </c>
      <c r="BK2067" s="44">
        <f t="shared" si="435"/>
        <v>0.3934312084085505</v>
      </c>
      <c r="BL2067" s="46" t="str">
        <f>IF(ISNUMBER(VLOOKUP($B2067,Stats!$A$2:$AA$19,2,FALSE))=FALSE,"",IF(ISNUMBER(#REF!),(#REF!-VLOOKUP($B2067,Stats!$A$2:$AA$19,11,FALSE))/VLOOKUP($B2067,Stats!$A$2:$AA$19,25,FALSE),""))</f>
        <v/>
      </c>
      <c r="BM2067" s="46" t="str">
        <f>IF(ISNUMBER(VLOOKUP($B2067,Stats!$A$2:$AA$19,2,FALSE))=FALSE,"",IF(ISNUMBER(AA2067),(AA2067-VLOOKUP($B2067,Stats!$A$2:$AA$19,12,FALSE))/VLOOKUP($B2067,Stats!$A$2:$AA$19,26,FALSE),""))</f>
        <v/>
      </c>
      <c r="BN2067" s="46" t="str">
        <f>IF(ISNUMBER(VLOOKUP($B2067,Stats!$A$2:$AA$19,2,FALSE))=FALSE,"",IF(ISNUMBER(#REF!),(#REF!-VLOOKUP($B2067,Stats!$A$2:$AA$19,13,FALSE))/VLOOKUP($B2067,Stats!$A$2:$AA$19,27,FALSE),""))</f>
        <v/>
      </c>
      <c r="BO2067" s="46" t="str">
        <f>IF(ISNUMBER(VLOOKUP($B2067,Stats!$A$2:$AA$19,2,FALSE))=FALSE,"",IF(ISNUMBER(#REF!),(#REF!-VLOOKUP($B2067,Stats!$A$2:$AA$19,14,FALSE))/VLOOKUP($B2067,Stats!$A$2:$AB$19,28,FALSE),""))</f>
        <v/>
      </c>
      <c r="BP2067" s="46"/>
      <c r="BQ2067" s="46">
        <f>IF(ISNUMBER(VLOOKUP($B2067,Stats!$A$2:$AA$19,2,FALSE))=FALSE,"",IF(ISNUMBER(BM2067),BM2067,(VLOOKUP($B2067,Stats!$A$2:$AT$19,46,FALSE)-VLOOKUP($B2067,Stats!$A$2:$AA$19,12,FALSE))/VLOOKUP($B2067,Stats!$A$2:$AA$19,26,FALSE)))</f>
        <v>-0.64096278450557098</v>
      </c>
      <c r="BR2067" s="51">
        <f t="shared" si="436"/>
        <v>-0.64096278450557098</v>
      </c>
      <c r="BS2067" s="32" t="str">
        <f t="shared" si="430"/>
        <v>27346_201504</v>
      </c>
      <c r="BT2067" s="53">
        <f t="shared" si="431"/>
        <v>0.12971280030186622</v>
      </c>
    </row>
    <row r="2068" spans="1:72" x14ac:dyDescent="0.15">
      <c r="A2068" s="16">
        <v>27346</v>
      </c>
      <c r="B2068" s="17">
        <v>201505</v>
      </c>
      <c r="C2068" s="3">
        <v>0</v>
      </c>
      <c r="D2068" s="23">
        <v>1.8363015594721643E-2</v>
      </c>
      <c r="E2068" s="18">
        <v>3.6234259926176018E-3</v>
      </c>
      <c r="F2068" s="24">
        <v>6</v>
      </c>
      <c r="G2068" s="24">
        <v>2</v>
      </c>
      <c r="H2068" s="20">
        <v>3.7545657563093546E-3</v>
      </c>
      <c r="I2068" s="20">
        <v>-2.1321953989795195E-3</v>
      </c>
      <c r="J2068" s="24">
        <v>4</v>
      </c>
      <c r="K2068" s="24">
        <v>1</v>
      </c>
      <c r="L2068" s="20">
        <v>7.473703635357154E-3</v>
      </c>
      <c r="M2068" s="20">
        <v>-2.3651414536522974E-3</v>
      </c>
      <c r="N2068" s="19">
        <v>1.1056999999999999</v>
      </c>
      <c r="O2068" s="19">
        <v>1.0202066801992986</v>
      </c>
      <c r="P2068" s="25">
        <v>42068</v>
      </c>
      <c r="Q2068" s="20">
        <v>-2.3651414536522974E-3</v>
      </c>
      <c r="R2068" s="25">
        <v>42066</v>
      </c>
      <c r="S2068" s="25">
        <f>IF(ISNUMBER(R2068),VLOOKUP(B2068,Index!$B$3:$AB$18,27,FALSE),"")</f>
        <v>42069</v>
      </c>
      <c r="T2068" s="25">
        <f>IF(ISNUMBER($R2068),VLOOKUP($B2068,Index!$B$21:$AB$36,27,FALSE),"")</f>
        <v>42069</v>
      </c>
      <c r="U2068" s="25">
        <f>IF(ISNUMBER($R2068),VLOOKUP($B2068,Index!$B$39:$AB$54,27,FALSE),"")</f>
        <v>42069</v>
      </c>
      <c r="W2068" s="18">
        <v>0.66106856140997916</v>
      </c>
      <c r="X2068" s="19">
        <v>0.75</v>
      </c>
      <c r="Y2068" s="18">
        <v>6.8749674418368462E-2</v>
      </c>
      <c r="Z2068" s="19">
        <f t="shared" si="432"/>
        <v>3</v>
      </c>
      <c r="AA2068" s="21">
        <v>7.764024247414512</v>
      </c>
      <c r="AB2068" s="3">
        <v>0</v>
      </c>
      <c r="AC2068" s="18">
        <v>0.43701164288465938</v>
      </c>
      <c r="AD2068" s="19">
        <v>0.5625</v>
      </c>
      <c r="AE2068" s="18">
        <v>4.7265177326316667E-3</v>
      </c>
      <c r="AF2068" s="19">
        <f t="shared" si="433"/>
        <v>9</v>
      </c>
      <c r="AG2068" s="21">
        <v>60.280072514440477</v>
      </c>
      <c r="AH2068" s="3">
        <v>0</v>
      </c>
      <c r="AK2068" t="str">
        <f t="shared" si="437"/>
        <v/>
      </c>
      <c r="AL2068" t="str">
        <f t="shared" si="437"/>
        <v/>
      </c>
      <c r="AM2068" t="str">
        <f t="shared" si="437"/>
        <v/>
      </c>
      <c r="AN2068" t="str">
        <f t="shared" si="437"/>
        <v/>
      </c>
      <c r="AO2068" t="str">
        <f t="shared" si="437"/>
        <v/>
      </c>
      <c r="AP2068" t="str">
        <f t="shared" si="437"/>
        <v/>
      </c>
      <c r="AQ2068" t="str">
        <f t="shared" si="437"/>
        <v/>
      </c>
      <c r="AR2068" t="str">
        <f t="shared" si="437"/>
        <v/>
      </c>
      <c r="AS2068" t="str">
        <f t="shared" si="437"/>
        <v/>
      </c>
      <c r="AT2068" t="str">
        <f t="shared" si="437"/>
        <v/>
      </c>
      <c r="AU2068" t="str">
        <f t="shared" si="437"/>
        <v/>
      </c>
      <c r="AV2068">
        <f t="shared" si="437"/>
        <v>7.764024247414512</v>
      </c>
      <c r="AW2068" t="str">
        <f t="shared" si="437"/>
        <v/>
      </c>
      <c r="AX2068" t="str">
        <f t="shared" si="437"/>
        <v/>
      </c>
      <c r="AZ2068" s="46">
        <f>IF(ISNUMBER(VLOOKUP($B2068,Stats!$A$2:$AA$19,2,FALSE))=FALSE,"",IF(ISNUMBER(W2068),(W2068-VLOOKUP($B2068,Stats!$A$2:$AA$19,2,FALSE))/VLOOKUP($B2068,Stats!$A$2:$AA$19,16,FALSE),""))</f>
        <v>0.40327707403005192</v>
      </c>
      <c r="BA2068" s="46">
        <f>IF(ISNUMBER(VLOOKUP($B2068,Stats!$A$2:$AA$19,2,FALSE))=FALSE,"",IF(ISNUMBER(X2068),(X2068-VLOOKUP($B2068,Stats!$A$2:$AA$19,3,FALSE))/VLOOKUP($B2068,Stats!$A$2:$AA$19,17,FALSE),""))</f>
        <v>1.2321630968272219</v>
      </c>
      <c r="BB2068" s="46"/>
      <c r="BC2068" s="46"/>
      <c r="BD2068" s="44">
        <f t="shared" si="429"/>
        <v>0.81772008542863694</v>
      </c>
      <c r="BE2068" s="46">
        <f>IF(ISNUMBER(VLOOKUP($B2068,Stats!$A$2:$AA$19,2,FALSE))=FALSE,"",IF(ISNUMBER(Y2068),(Y2068-VLOOKUP($B2068,Stats!$A$2:$AA$19,5,FALSE))/VLOOKUP($B2068,Stats!$A$2:$AA$19,19,FALSE),""))</f>
        <v>-0.89077931787084264</v>
      </c>
      <c r="BF2068" s="46"/>
      <c r="BG2068" s="46"/>
      <c r="BH2068" s="46">
        <f>IF(ISNUMBER(VLOOKUP($B2068,Stats!$A$2:$AA$19,2,FALSE))=FALSE,"",IF(ISNUMBER(Z2068),(Z2068-VLOOKUP($B2068,Stats!$A$2:$AA$19,8,FALSE))/VLOOKUP($B2068,Stats!$A$2:$AA$19,22,FALSE),""))</f>
        <v>0.6589932942433816</v>
      </c>
      <c r="BI2068" s="46" t="str">
        <f>IF(ISNUMBER(VLOOKUP($B2068,Stats!$A$2:$AA$19,2,FALSE))=FALSE,"",IF(ISNUMBER(#REF!),(#REF!-VLOOKUP($B2068,Stats!$A$2:$AA$19,9,FALSE))/VLOOKUP($B2068,Stats!$A$2:$AA$19,23,FALSE),""))</f>
        <v/>
      </c>
      <c r="BJ2068" s="46" t="str">
        <f>IF(ISNUMBER(VLOOKUP($B2068,Stats!$A$2:$AA$19,2,FALSE))=FALSE,"",IF(ISNUMBER(#REF!),(#REF!-VLOOKUP($B2068,Stats!$A$2:$AA$19,10,FALSE))/VLOOKUP($B2068,Stats!$A$2:$AA$19,24,FALSE),""))</f>
        <v/>
      </c>
      <c r="BK2068" s="44">
        <f t="shared" si="435"/>
        <v>0.82124351078260427</v>
      </c>
      <c r="BL2068" s="46" t="str">
        <f>IF(ISNUMBER(VLOOKUP($B2068,Stats!$A$2:$AA$19,2,FALSE))=FALSE,"",IF(ISNUMBER(#REF!),(#REF!-VLOOKUP($B2068,Stats!$A$2:$AA$19,11,FALSE))/VLOOKUP($B2068,Stats!$A$2:$AA$19,25,FALSE),""))</f>
        <v/>
      </c>
      <c r="BM2068" s="46">
        <f>IF(ISNUMBER(VLOOKUP($B2068,Stats!$A$2:$AA$19,2,FALSE))=FALSE,"",IF(ISNUMBER(AA2068),(AA2068-VLOOKUP($B2068,Stats!$A$2:$AA$19,12,FALSE))/VLOOKUP($B2068,Stats!$A$2:$AA$19,26,FALSE),""))</f>
        <v>0.10875549018571506</v>
      </c>
      <c r="BN2068" s="46" t="str">
        <f>IF(ISNUMBER(VLOOKUP($B2068,Stats!$A$2:$AA$19,2,FALSE))=FALSE,"",IF(ISNUMBER(#REF!),(#REF!-VLOOKUP($B2068,Stats!$A$2:$AA$19,13,FALSE))/VLOOKUP($B2068,Stats!$A$2:$AA$19,27,FALSE),""))</f>
        <v/>
      </c>
      <c r="BO2068" s="46" t="str">
        <f>IF(ISNUMBER(VLOOKUP($B2068,Stats!$A$2:$AA$19,2,FALSE))=FALSE,"",IF(ISNUMBER(#REF!),(#REF!-VLOOKUP($B2068,Stats!$A$2:$AA$19,14,FALSE))/VLOOKUP($B2068,Stats!$A$2:$AB$19,28,FALSE),""))</f>
        <v/>
      </c>
      <c r="BP2068" s="46"/>
      <c r="BQ2068" s="46">
        <f>IF(ISNUMBER(VLOOKUP($B2068,Stats!$A$2:$AA$19,2,FALSE))=FALSE,"",IF(ISNUMBER(BM2068),BM2068,(VLOOKUP($B2068,Stats!$A$2:$AT$19,46,FALSE)-VLOOKUP($B2068,Stats!$A$2:$AA$19,12,FALSE))/VLOOKUP($B2068,Stats!$A$2:$AA$19,26,FALSE)))</f>
        <v>0.10875549018571506</v>
      </c>
      <c r="BR2068" s="51">
        <f t="shared" si="436"/>
        <v>0.10875549018571506</v>
      </c>
      <c r="BS2068" s="32" t="str">
        <f t="shared" si="430"/>
        <v>27346_201505</v>
      </c>
      <c r="BT2068" s="53">
        <f t="shared" si="431"/>
        <v>0.67804122159243296</v>
      </c>
    </row>
    <row r="2069" spans="1:72" x14ac:dyDescent="0.15">
      <c r="A2069" s="16">
        <v>27346</v>
      </c>
      <c r="B2069" s="17">
        <v>201506</v>
      </c>
      <c r="C2069" s="3">
        <v>0</v>
      </c>
      <c r="D2069" s="23">
        <v>2.7002537151141759E-2</v>
      </c>
      <c r="E2069" s="18">
        <v>3.9961235331748219E-3</v>
      </c>
      <c r="F2069" s="24">
        <v>6</v>
      </c>
      <c r="G2069" s="24">
        <v>4</v>
      </c>
      <c r="H2069" s="20">
        <v>5.4761114291779584E-3</v>
      </c>
      <c r="I2069" s="20">
        <v>-1.5262621223567641E-3</v>
      </c>
      <c r="J2069" s="24">
        <v>5</v>
      </c>
      <c r="K2069" s="24">
        <v>2</v>
      </c>
      <c r="L2069" s="20">
        <v>8.6499019083288164E-3</v>
      </c>
      <c r="M2069" s="20">
        <v>-3.6107600649937233E-3</v>
      </c>
      <c r="N2069" s="19">
        <v>1.1351</v>
      </c>
      <c r="O2069" s="19">
        <v>1.0289158810732415</v>
      </c>
      <c r="P2069" s="25">
        <v>42082</v>
      </c>
      <c r="Q2069" s="20">
        <v>-4.2426430763674583E-3</v>
      </c>
      <c r="R2069" s="25">
        <v>42075</v>
      </c>
      <c r="S2069" s="25">
        <f>IF(ISNUMBER(R2069),VLOOKUP(B2069,Index!$B$3:$AB$18,27,FALSE),"")</f>
        <v>42073</v>
      </c>
      <c r="T2069" s="25">
        <f>IF(ISNUMBER($R2069),VLOOKUP($B2069,Index!$B$21:$AB$36,27,FALSE),"")</f>
        <v>42075</v>
      </c>
      <c r="U2069" s="25">
        <f>IF(ISNUMBER($R2069),VLOOKUP($B2069,Index!$B$39:$AB$54,27,FALSE),"")</f>
        <v>42075</v>
      </c>
      <c r="W2069" s="18">
        <v>0.81007611453425277</v>
      </c>
      <c r="X2069" s="19">
        <v>0.6</v>
      </c>
      <c r="Y2069" s="18">
        <v>7.582111305739124E-2</v>
      </c>
      <c r="Z2069" s="19">
        <f t="shared" si="432"/>
        <v>2</v>
      </c>
      <c r="AA2069" s="21">
        <v>6.3645554587309929</v>
      </c>
      <c r="AB2069" s="3">
        <v>0</v>
      </c>
      <c r="AC2069" s="18">
        <v>0.65622331133891176</v>
      </c>
      <c r="AD2069" s="19">
        <v>0.36</v>
      </c>
      <c r="AE2069" s="18">
        <v>5.7488411852617046E-3</v>
      </c>
      <c r="AF2069" s="19">
        <f t="shared" si="433"/>
        <v>4</v>
      </c>
      <c r="AG2069" s="21">
        <v>40.507566187262476</v>
      </c>
      <c r="AH2069" s="3">
        <v>0</v>
      </c>
      <c r="AK2069" t="str">
        <f t="shared" si="437"/>
        <v/>
      </c>
      <c r="AL2069" t="str">
        <f t="shared" si="437"/>
        <v/>
      </c>
      <c r="AM2069" t="str">
        <f t="shared" si="437"/>
        <v/>
      </c>
      <c r="AN2069" t="str">
        <f t="shared" si="437"/>
        <v/>
      </c>
      <c r="AO2069" t="str">
        <f t="shared" si="437"/>
        <v/>
      </c>
      <c r="AP2069" t="str">
        <f t="shared" si="437"/>
        <v/>
      </c>
      <c r="AQ2069" t="str">
        <f t="shared" si="437"/>
        <v/>
      </c>
      <c r="AR2069" t="str">
        <f t="shared" si="437"/>
        <v/>
      </c>
      <c r="AS2069" t="str">
        <f t="shared" si="437"/>
        <v/>
      </c>
      <c r="AT2069" t="str">
        <f t="shared" si="437"/>
        <v/>
      </c>
      <c r="AU2069" t="str">
        <f t="shared" si="437"/>
        <v/>
      </c>
      <c r="AV2069" t="str">
        <f t="shared" si="437"/>
        <v/>
      </c>
      <c r="AW2069">
        <f t="shared" si="437"/>
        <v>6.3645554587309929</v>
      </c>
      <c r="AX2069" t="str">
        <f t="shared" si="437"/>
        <v/>
      </c>
      <c r="AZ2069" s="46">
        <f>IF(ISNUMBER(VLOOKUP($B2069,Stats!$A$2:$AA$19,2,FALSE))=FALSE,"",IF(ISNUMBER(W2069),(W2069-VLOOKUP($B2069,Stats!$A$2:$AA$19,2,FALSE))/VLOOKUP($B2069,Stats!$A$2:$AA$19,16,FALSE),""))</f>
        <v>-0.89653137297688712</v>
      </c>
      <c r="BA2069" s="46">
        <f>IF(ISNUMBER(VLOOKUP($B2069,Stats!$A$2:$AA$19,2,FALSE))=FALSE,"",IF(ISNUMBER(X2069),(X2069-VLOOKUP($B2069,Stats!$A$2:$AA$19,3,FALSE))/VLOOKUP($B2069,Stats!$A$2:$AA$19,17,FALSE),""))</f>
        <v>-1.6572492842875306</v>
      </c>
      <c r="BB2069" s="46"/>
      <c r="BC2069" s="46"/>
      <c r="BD2069" s="44">
        <f t="shared" si="429"/>
        <v>-1.2768903286322089</v>
      </c>
      <c r="BE2069" s="46">
        <f>IF(ISNUMBER(VLOOKUP($B2069,Stats!$A$2:$AA$19,2,FALSE))=FALSE,"",IF(ISNUMBER(Y2069),(Y2069-VLOOKUP($B2069,Stats!$A$2:$AA$19,5,FALSE))/VLOOKUP($B2069,Stats!$A$2:$AA$19,19,FALSE),""))</f>
        <v>-0.71613396111860683</v>
      </c>
      <c r="BF2069" s="46"/>
      <c r="BG2069" s="46"/>
      <c r="BH2069" s="46">
        <f>IF(ISNUMBER(VLOOKUP($B2069,Stats!$A$2:$AA$19,2,FALSE))=FALSE,"",IF(ISNUMBER(Z2069),(Z2069-VLOOKUP($B2069,Stats!$A$2:$AA$19,8,FALSE))/VLOOKUP($B2069,Stats!$A$2:$AA$19,22,FALSE),""))</f>
        <v>-0.44132796508511463</v>
      </c>
      <c r="BI2069" s="46" t="str">
        <f>IF(ISNUMBER(VLOOKUP($B2069,Stats!$A$2:$AA$19,2,FALSE))=FALSE,"",IF(ISNUMBER(#REF!),(#REF!-VLOOKUP($B2069,Stats!$A$2:$AA$19,9,FALSE))/VLOOKUP($B2069,Stats!$A$2:$AA$19,23,FALSE),""))</f>
        <v/>
      </c>
      <c r="BJ2069" s="46" t="str">
        <f>IF(ISNUMBER(VLOOKUP($B2069,Stats!$A$2:$AA$19,2,FALSE))=FALSE,"",IF(ISNUMBER(#REF!),(#REF!-VLOOKUP($B2069,Stats!$A$2:$AA$19,10,FALSE))/VLOOKUP($B2069,Stats!$A$2:$AA$19,24,FALSE),""))</f>
        <v/>
      </c>
      <c r="BK2069" s="44">
        <f t="shared" si="435"/>
        <v>0.36889538325749038</v>
      </c>
      <c r="BL2069" s="46" t="str">
        <f>IF(ISNUMBER(VLOOKUP($B2069,Stats!$A$2:$AA$19,2,FALSE))=FALSE,"",IF(ISNUMBER(#REF!),(#REF!-VLOOKUP($B2069,Stats!$A$2:$AA$19,11,FALSE))/VLOOKUP($B2069,Stats!$A$2:$AA$19,25,FALSE),""))</f>
        <v/>
      </c>
      <c r="BM2069" s="46">
        <f>IF(ISNUMBER(VLOOKUP($B2069,Stats!$A$2:$AA$19,2,FALSE))=FALSE,"",IF(ISNUMBER(AA2069),(AA2069-VLOOKUP($B2069,Stats!$A$2:$AA$19,12,FALSE))/VLOOKUP($B2069,Stats!$A$2:$AA$19,26,FALSE),""))</f>
        <v>-0.24024462724961812</v>
      </c>
      <c r="BN2069" s="46" t="str">
        <f>IF(ISNUMBER(VLOOKUP($B2069,Stats!$A$2:$AA$19,2,FALSE))=FALSE,"",IF(ISNUMBER(#REF!),(#REF!-VLOOKUP($B2069,Stats!$A$2:$AA$19,13,FALSE))/VLOOKUP($B2069,Stats!$A$2:$AA$19,27,FALSE),""))</f>
        <v/>
      </c>
      <c r="BO2069" s="46" t="str">
        <f>IF(ISNUMBER(VLOOKUP($B2069,Stats!$A$2:$AA$19,2,FALSE))=FALSE,"",IF(ISNUMBER(#REF!),(#REF!-VLOOKUP($B2069,Stats!$A$2:$AA$19,14,FALSE))/VLOOKUP($B2069,Stats!$A$2:$AB$19,28,FALSE),""))</f>
        <v/>
      </c>
      <c r="BP2069" s="46"/>
      <c r="BQ2069" s="46">
        <f>IF(ISNUMBER(VLOOKUP($B2069,Stats!$A$2:$AA$19,2,FALSE))=FALSE,"",IF(ISNUMBER(BM2069),BM2069,(VLOOKUP($B2069,Stats!$A$2:$AT$19,46,FALSE)-VLOOKUP($B2069,Stats!$A$2:$AA$19,12,FALSE))/VLOOKUP($B2069,Stats!$A$2:$AA$19,26,FALSE)))</f>
        <v>-0.24024462724961812</v>
      </c>
      <c r="BR2069" s="51">
        <f t="shared" si="436"/>
        <v>-0.24024462724961812</v>
      </c>
      <c r="BS2069" s="32" t="str">
        <f t="shared" si="430"/>
        <v>27346_201506</v>
      </c>
      <c r="BT2069" s="53">
        <f t="shared" si="431"/>
        <v>-8.2089761221871171E-2</v>
      </c>
    </row>
    <row r="2070" spans="1:72" x14ac:dyDescent="0.15">
      <c r="A2070" s="16">
        <v>27346</v>
      </c>
      <c r="B2070" s="17">
        <v>201507</v>
      </c>
      <c r="C2070" s="3">
        <v>0</v>
      </c>
      <c r="D2070" s="23">
        <v>1.6234339156520283E-2</v>
      </c>
      <c r="E2070" s="18">
        <v>6.4728212231143431E-3</v>
      </c>
      <c r="F2070" s="24">
        <v>3</v>
      </c>
      <c r="G2070" s="24">
        <v>2</v>
      </c>
      <c r="H2070" s="20">
        <v>7.4649389458406974E-3</v>
      </c>
      <c r="I2070" s="20">
        <v>-3.0906918344980605E-3</v>
      </c>
      <c r="J2070" s="24">
        <v>2</v>
      </c>
      <c r="K2070" s="24">
        <v>2</v>
      </c>
      <c r="L2070" s="20">
        <v>1.1381683430386591E-2</v>
      </c>
      <c r="M2070" s="20">
        <v>-4.0947900331067544E-3</v>
      </c>
      <c r="N2070" s="19">
        <v>1.1517999999999999</v>
      </c>
      <c r="O2070" s="19">
        <v>1.004798045886766</v>
      </c>
      <c r="P2070" s="25">
        <v>42090</v>
      </c>
      <c r="Q2070" s="20">
        <v>-6.1728395061727559E-3</v>
      </c>
      <c r="R2070" s="25">
        <v>42089</v>
      </c>
      <c r="S2070" s="25">
        <f>IF(ISNUMBER(R2070),VLOOKUP(B2070,Index!$B$3:$AB$18,27,FALSE),"")</f>
        <v>42088</v>
      </c>
      <c r="T2070" s="25">
        <f>IF(ISNUMBER($R2070),VLOOKUP($B2070,Index!$B$21:$AB$36,27,FALSE),"")</f>
        <v>42089</v>
      </c>
      <c r="U2070" s="25">
        <f>IF(ISNUMBER($R2070),VLOOKUP($B2070,Index!$B$39:$AB$54,27,FALSE),"")</f>
        <v>42089</v>
      </c>
      <c r="W2070" s="18">
        <v>1.1688724192694604</v>
      </c>
      <c r="X2070" s="19">
        <v>0.6</v>
      </c>
      <c r="Y2070" s="18">
        <v>0.12281314771270951</v>
      </c>
      <c r="Z2070" s="19">
        <f t="shared" si="432"/>
        <v>1</v>
      </c>
      <c r="AA2070" s="21">
        <v>2.6299629433563214</v>
      </c>
      <c r="AB2070" s="3">
        <v>0</v>
      </c>
      <c r="AC2070" s="18">
        <v>1.3662627325288412</v>
      </c>
      <c r="AD2070" s="19">
        <v>0.36</v>
      </c>
      <c r="AE2070" s="18">
        <v>1.5083069251103805E-2</v>
      </c>
      <c r="AF2070" s="19">
        <f t="shared" si="433"/>
        <v>1</v>
      </c>
      <c r="AG2070" s="21">
        <v>6.9167050834274457</v>
      </c>
      <c r="AH2070" s="3">
        <v>0</v>
      </c>
      <c r="AK2070" t="str">
        <f t="shared" si="437"/>
        <v/>
      </c>
      <c r="AL2070" t="str">
        <f t="shared" si="437"/>
        <v/>
      </c>
      <c r="AM2070" t="str">
        <f t="shared" si="437"/>
        <v/>
      </c>
      <c r="AN2070" t="str">
        <f t="shared" si="437"/>
        <v/>
      </c>
      <c r="AO2070" t="str">
        <f t="shared" si="437"/>
        <v/>
      </c>
      <c r="AP2070" t="str">
        <f t="shared" si="437"/>
        <v/>
      </c>
      <c r="AQ2070" t="str">
        <f t="shared" si="437"/>
        <v/>
      </c>
      <c r="AR2070" t="str">
        <f t="shared" si="437"/>
        <v/>
      </c>
      <c r="AS2070" t="str">
        <f t="shared" si="437"/>
        <v/>
      </c>
      <c r="AT2070" t="str">
        <f t="shared" si="437"/>
        <v/>
      </c>
      <c r="AU2070" t="str">
        <f t="shared" si="437"/>
        <v/>
      </c>
      <c r="AV2070" t="str">
        <f t="shared" si="437"/>
        <v/>
      </c>
      <c r="AW2070" t="str">
        <f t="shared" si="437"/>
        <v/>
      </c>
      <c r="AX2070">
        <f t="shared" si="437"/>
        <v>2.6299629433563214</v>
      </c>
      <c r="AZ2070" s="46">
        <f>IF(ISNUMBER(VLOOKUP($B2070,Stats!$A$2:$AA$19,2,FALSE))=FALSE,"",IF(ISNUMBER(W2070),(W2070-VLOOKUP($B2070,Stats!$A$2:$AA$19,2,FALSE))/VLOOKUP($B2070,Stats!$A$2:$AA$19,16,FALSE),""))</f>
        <v>-7.525369799594106E-2</v>
      </c>
      <c r="BA2070" s="46">
        <f>IF(ISNUMBER(VLOOKUP($B2070,Stats!$A$2:$AA$19,2,FALSE))=FALSE,"",IF(ISNUMBER(X2070),(X2070-VLOOKUP($B2070,Stats!$A$2:$AA$19,3,FALSE))/VLOOKUP($B2070,Stats!$A$2:$AA$19,17,FALSE),""))</f>
        <v>-0.37879956534795695</v>
      </c>
      <c r="BB2070" s="46"/>
      <c r="BC2070" s="46"/>
      <c r="BD2070" s="44">
        <f t="shared" si="429"/>
        <v>-0.227026631671949</v>
      </c>
      <c r="BE2070" s="46">
        <f>IF(ISNUMBER(VLOOKUP($B2070,Stats!$A$2:$AA$19,2,FALSE))=FALSE,"",IF(ISNUMBER(Y2070),(Y2070-VLOOKUP($B2070,Stats!$A$2:$AA$19,5,FALSE))/VLOOKUP($B2070,Stats!$A$2:$AA$19,19,FALSE),""))</f>
        <v>-0.42754424883240255</v>
      </c>
      <c r="BF2070" s="46"/>
      <c r="BG2070" s="46"/>
      <c r="BH2070" s="46">
        <f>IF(ISNUMBER(VLOOKUP($B2070,Stats!$A$2:$AA$19,2,FALSE))=FALSE,"",IF(ISNUMBER(Z2070),(Z2070-VLOOKUP($B2070,Stats!$A$2:$AA$19,8,FALSE))/VLOOKUP($B2070,Stats!$A$2:$AA$19,22,FALSE),""))</f>
        <v>-0.22777854907483192</v>
      </c>
      <c r="BI2070" s="46" t="str">
        <f>IF(ISNUMBER(VLOOKUP($B2070,Stats!$A$2:$AA$19,2,FALSE))=FALSE,"",IF(ISNUMBER(#REF!),(#REF!-VLOOKUP($B2070,Stats!$A$2:$AA$19,9,FALSE))/VLOOKUP($B2070,Stats!$A$2:$AA$19,23,FALSE),""))</f>
        <v/>
      </c>
      <c r="BJ2070" s="46" t="str">
        <f>IF(ISNUMBER(VLOOKUP($B2070,Stats!$A$2:$AA$19,2,FALSE))=FALSE,"",IF(ISNUMBER(#REF!),(#REF!-VLOOKUP($B2070,Stats!$A$2:$AA$19,10,FALSE))/VLOOKUP($B2070,Stats!$A$2:$AA$19,24,FALSE),""))</f>
        <v/>
      </c>
      <c r="BK2070" s="44">
        <f t="shared" si="435"/>
        <v>0.23094740946023223</v>
      </c>
      <c r="BL2070" s="46" t="str">
        <f>IF(ISNUMBER(VLOOKUP($B2070,Stats!$A$2:$AA$19,2,FALSE))=FALSE,"",IF(ISNUMBER(#REF!),(#REF!-VLOOKUP($B2070,Stats!$A$2:$AA$19,11,FALSE))/VLOOKUP($B2070,Stats!$A$2:$AA$19,25,FALSE),""))</f>
        <v/>
      </c>
      <c r="BM2070" s="46">
        <f>IF(ISNUMBER(VLOOKUP($B2070,Stats!$A$2:$AA$19,2,FALSE))=FALSE,"",IF(ISNUMBER(AA2070),(AA2070-VLOOKUP($B2070,Stats!$A$2:$AA$19,12,FALSE))/VLOOKUP($B2070,Stats!$A$2:$AA$19,26,FALSE),""))</f>
        <v>-0.23688838326587405</v>
      </c>
      <c r="BN2070" s="46" t="str">
        <f>IF(ISNUMBER(VLOOKUP($B2070,Stats!$A$2:$AA$19,2,FALSE))=FALSE,"",IF(ISNUMBER(#REF!),(#REF!-VLOOKUP($B2070,Stats!$A$2:$AA$19,13,FALSE))/VLOOKUP($B2070,Stats!$A$2:$AA$19,27,FALSE),""))</f>
        <v/>
      </c>
      <c r="BO2070" s="46" t="str">
        <f>IF(ISNUMBER(VLOOKUP($B2070,Stats!$A$2:$AA$19,2,FALSE))=FALSE,"",IF(ISNUMBER(#REF!),(#REF!-VLOOKUP($B2070,Stats!$A$2:$AA$19,14,FALSE))/VLOOKUP($B2070,Stats!$A$2:$AB$19,28,FALSE),""))</f>
        <v/>
      </c>
      <c r="BP2070" s="46"/>
      <c r="BQ2070" s="46">
        <f>IF(ISNUMBER(VLOOKUP($B2070,Stats!$A$2:$AA$19,2,FALSE))=FALSE,"",IF(ISNUMBER(BM2070),BM2070,(VLOOKUP($B2070,Stats!$A$2:$AT$19,46,FALSE)-VLOOKUP($B2070,Stats!$A$2:$AA$19,12,FALSE))/VLOOKUP($B2070,Stats!$A$2:$AA$19,26,FALSE)))</f>
        <v>-0.23688838326587405</v>
      </c>
      <c r="BR2070" s="51">
        <f t="shared" si="436"/>
        <v>-0.23688838326587405</v>
      </c>
      <c r="BS2070" s="32" t="str">
        <f t="shared" si="430"/>
        <v>27346_201507</v>
      </c>
      <c r="BT2070" s="53">
        <f t="shared" si="431"/>
        <v>4.5785442688574707E-2</v>
      </c>
    </row>
    <row r="2071" spans="1:72" x14ac:dyDescent="0.15">
      <c r="S2071" t="str">
        <f>IF(ISNUMBER(R2071),VLOOKUP(B2071,Index!$B$3:$AB$18,27,FALSE),"")</f>
        <v/>
      </c>
      <c r="T2071" t="str">
        <f>IF(ISNUMBER($R2071),VLOOKUP($B2071,Index!$B$21:$AB$36,27,FALSE),"")</f>
        <v/>
      </c>
      <c r="U2071" t="str">
        <f>IF(ISNUMBER($R2071),VLOOKUP($B2071,Index!$B$39:$AB$54,27,FALSE),"")</f>
        <v/>
      </c>
      <c r="Z2071" t="str">
        <f t="shared" si="432"/>
        <v/>
      </c>
      <c r="AA2071" t="s">
        <v>25</v>
      </c>
      <c r="AF2071" t="str">
        <f t="shared" si="433"/>
        <v/>
      </c>
      <c r="AG2071" t="s">
        <v>25</v>
      </c>
      <c r="AK2071" t="str">
        <f t="shared" si="437"/>
        <v/>
      </c>
      <c r="AL2071" t="str">
        <f t="shared" si="437"/>
        <v/>
      </c>
      <c r="AM2071" t="str">
        <f t="shared" si="437"/>
        <v/>
      </c>
      <c r="AN2071" t="str">
        <f t="shared" si="437"/>
        <v/>
      </c>
      <c r="AO2071" t="str">
        <f t="shared" si="437"/>
        <v/>
      </c>
      <c r="AP2071" t="str">
        <f t="shared" si="437"/>
        <v/>
      </c>
      <c r="AQ2071" t="str">
        <f t="shared" si="437"/>
        <v/>
      </c>
      <c r="AR2071" t="str">
        <f t="shared" si="437"/>
        <v/>
      </c>
      <c r="AS2071" t="str">
        <f t="shared" si="437"/>
        <v/>
      </c>
      <c r="AT2071" t="str">
        <f t="shared" si="437"/>
        <v/>
      </c>
      <c r="AU2071" t="str">
        <f t="shared" si="437"/>
        <v/>
      </c>
      <c r="AV2071" t="str">
        <f t="shared" si="437"/>
        <v/>
      </c>
      <c r="AW2071" t="str">
        <f t="shared" si="437"/>
        <v/>
      </c>
      <c r="AX2071" t="str">
        <f t="shared" si="437"/>
        <v/>
      </c>
      <c r="AZ2071" s="46" t="str">
        <f>IF(ISNUMBER(VLOOKUP($B2071,Stats!$A$2:$AA$19,2,FALSE))=FALSE,"",IF(ISNUMBER(W2071),(W2071-VLOOKUP($B2071,Stats!$A$2:$AA$19,2,FALSE))/VLOOKUP($B2071,Stats!$A$2:$AA$19,16,FALSE),""))</f>
        <v/>
      </c>
      <c r="BA2071" s="46" t="str">
        <f>IF(ISNUMBER(VLOOKUP($B2071,Stats!$A$2:$AA$19,2,FALSE))=FALSE,"",IF(ISNUMBER(X2071),(X2071-VLOOKUP($B2071,Stats!$A$2:$AA$19,3,FALSE))/VLOOKUP($B2071,Stats!$A$2:$AA$19,17,FALSE),""))</f>
        <v/>
      </c>
      <c r="BB2071" s="46"/>
      <c r="BC2071" s="46"/>
      <c r="BD2071" s="44" t="str">
        <f t="shared" si="429"/>
        <v/>
      </c>
      <c r="BE2071" s="46" t="str">
        <f>IF(ISNUMBER(VLOOKUP($B2071,Stats!$A$2:$AA$19,2,FALSE))=FALSE,"",IF(ISNUMBER(Y2071),(Y2071-VLOOKUP($B2071,Stats!$A$2:$AA$19,5,FALSE))/VLOOKUP($B2071,Stats!$A$2:$AA$19,19,FALSE),""))</f>
        <v/>
      </c>
      <c r="BF2071" s="46"/>
      <c r="BG2071" s="46"/>
      <c r="BH2071" s="46" t="str">
        <f>IF(ISNUMBER(VLOOKUP($B2071,Stats!$A$2:$AA$19,2,FALSE))=FALSE,"",IF(ISNUMBER(Z2071),(Z2071-VLOOKUP($B2071,Stats!$A$2:$AA$19,8,FALSE))/VLOOKUP($B2071,Stats!$A$2:$AA$19,22,FALSE),""))</f>
        <v/>
      </c>
      <c r="BI2071" s="46" t="str">
        <f>IF(ISNUMBER(VLOOKUP($B2071,Stats!$A$2:$AA$19,2,FALSE))=FALSE,"",IF(ISNUMBER(#REF!),(#REF!-VLOOKUP($B2071,Stats!$A$2:$AA$19,9,FALSE))/VLOOKUP($B2071,Stats!$A$2:$AA$19,23,FALSE),""))</f>
        <v/>
      </c>
      <c r="BJ2071" s="46" t="str">
        <f>IF(ISNUMBER(VLOOKUP($B2071,Stats!$A$2:$AA$19,2,FALSE))=FALSE,"",IF(ISNUMBER(#REF!),(#REF!-VLOOKUP($B2071,Stats!$A$2:$AA$19,10,FALSE))/VLOOKUP($B2071,Stats!$A$2:$AA$19,24,FALSE),""))</f>
        <v/>
      </c>
      <c r="BK2071" s="44" t="str">
        <f t="shared" si="435"/>
        <v/>
      </c>
      <c r="BL2071" s="46" t="str">
        <f>IF(ISNUMBER(VLOOKUP($B2071,Stats!$A$2:$AA$19,2,FALSE))=FALSE,"",IF(ISNUMBER(#REF!),(#REF!-VLOOKUP($B2071,Stats!$A$2:$AA$19,11,FALSE))/VLOOKUP($B2071,Stats!$A$2:$AA$19,25,FALSE),""))</f>
        <v/>
      </c>
      <c r="BM2071" s="46" t="str">
        <f>IF(ISNUMBER(VLOOKUP($B2071,Stats!$A$2:$AA$19,2,FALSE))=FALSE,"",IF(ISNUMBER(AA2071),(AA2071-VLOOKUP($B2071,Stats!$A$2:$AA$19,12,FALSE))/VLOOKUP($B2071,Stats!$A$2:$AA$19,26,FALSE),""))</f>
        <v/>
      </c>
      <c r="BN2071" s="46" t="str">
        <f>IF(ISNUMBER(VLOOKUP($B2071,Stats!$A$2:$AA$19,2,FALSE))=FALSE,"",IF(ISNUMBER(#REF!),(#REF!-VLOOKUP($B2071,Stats!$A$2:$AA$19,13,FALSE))/VLOOKUP($B2071,Stats!$A$2:$AA$19,27,FALSE),""))</f>
        <v/>
      </c>
      <c r="BO2071" s="46" t="str">
        <f>IF(ISNUMBER(VLOOKUP($B2071,Stats!$A$2:$AA$19,2,FALSE))=FALSE,"",IF(ISNUMBER(#REF!),(#REF!-VLOOKUP($B2071,Stats!$A$2:$AA$19,14,FALSE))/VLOOKUP($B2071,Stats!$A$2:$AB$19,28,FALSE),""))</f>
        <v/>
      </c>
      <c r="BP2071" s="46"/>
      <c r="BQ2071" s="46" t="str">
        <f>IF(ISNUMBER(VLOOKUP($B2071,Stats!$A$2:$AA$19,2,FALSE))=FALSE,"",IF(ISNUMBER(BM2071),BM2071,(VLOOKUP($B2071,Stats!$A$2:$AT$19,46,FALSE)-VLOOKUP($B2071,Stats!$A$2:$AA$19,12,FALSE))/VLOOKUP($B2071,Stats!$A$2:$AA$19,26,FALSE)))</f>
        <v/>
      </c>
      <c r="BR2071" s="51" t="str">
        <f t="shared" si="436"/>
        <v/>
      </c>
      <c r="BS2071" s="32" t="str">
        <f t="shared" si="430"/>
        <v/>
      </c>
      <c r="BT2071" s="53" t="str">
        <f t="shared" si="431"/>
        <v/>
      </c>
    </row>
    <row r="2072" spans="1:72" ht="40.5" x14ac:dyDescent="0.15">
      <c r="A2072" s="1" t="s">
        <v>54</v>
      </c>
      <c r="B2072" s="1" t="s">
        <v>0</v>
      </c>
      <c r="C2072" s="3"/>
      <c r="D2072" s="4" t="s">
        <v>10</v>
      </c>
      <c r="E2072" s="1" t="s">
        <v>11</v>
      </c>
      <c r="F2072" s="1" t="s">
        <v>12</v>
      </c>
      <c r="G2072" s="1" t="s">
        <v>13</v>
      </c>
      <c r="H2072" s="1" t="s">
        <v>14</v>
      </c>
      <c r="I2072" s="1" t="s">
        <v>15</v>
      </c>
      <c r="J2072" s="1" t="s">
        <v>16</v>
      </c>
      <c r="K2072" s="1" t="s">
        <v>17</v>
      </c>
      <c r="L2072" s="1" t="s">
        <v>18</v>
      </c>
      <c r="M2072" s="1" t="s">
        <v>19</v>
      </c>
      <c r="N2072" s="1" t="s">
        <v>20</v>
      </c>
      <c r="O2072" s="1" t="s">
        <v>21</v>
      </c>
      <c r="P2072" s="1" t="s">
        <v>22</v>
      </c>
      <c r="Q2072" s="1" t="s">
        <v>23</v>
      </c>
      <c r="R2072" s="1" t="s">
        <v>24</v>
      </c>
      <c r="S2072" s="1" t="str">
        <f>IF(ISNUMBER(R2072),VLOOKUP(B2072,Index!$B$3:$AB$18,27,FALSE),"")</f>
        <v/>
      </c>
      <c r="T2072" s="1" t="str">
        <f>IF(ISNUMBER($R2072),VLOOKUP($B2072,Index!$B$21:$AB$36,27,FALSE),"")</f>
        <v/>
      </c>
      <c r="U2072" s="1" t="str">
        <f>IF(ISNUMBER($R2072),VLOOKUP($B2072,Index!$B$39:$AB$54,27,FALSE),"")</f>
        <v/>
      </c>
      <c r="W2072" s="1" t="s">
        <v>1</v>
      </c>
      <c r="X2072" s="1" t="s">
        <v>2</v>
      </c>
      <c r="Y2072" s="1" t="s">
        <v>4</v>
      </c>
      <c r="Z2072" s="1" t="str">
        <f t="shared" si="432"/>
        <v/>
      </c>
      <c r="AA2072" s="1" t="s">
        <v>8</v>
      </c>
      <c r="AB2072" s="3"/>
      <c r="AC2072" s="1" t="s">
        <v>55</v>
      </c>
      <c r="AD2072" s="1" t="s">
        <v>56</v>
      </c>
      <c r="AE2072" s="1" t="s">
        <v>57</v>
      </c>
      <c r="AF2072" s="1" t="str">
        <f t="shared" si="433"/>
        <v/>
      </c>
      <c r="AG2072" s="1" t="s">
        <v>38</v>
      </c>
      <c r="AH2072" s="3"/>
      <c r="AK2072" t="str">
        <f t="shared" si="437"/>
        <v/>
      </c>
      <c r="AL2072" t="str">
        <f t="shared" si="437"/>
        <v/>
      </c>
      <c r="AM2072" t="str">
        <f t="shared" si="437"/>
        <v/>
      </c>
      <c r="AN2072" t="str">
        <f t="shared" si="437"/>
        <v/>
      </c>
      <c r="AO2072" t="str">
        <f t="shared" si="437"/>
        <v/>
      </c>
      <c r="AP2072" t="str">
        <f t="shared" si="437"/>
        <v/>
      </c>
      <c r="AQ2072" t="str">
        <f t="shared" si="437"/>
        <v/>
      </c>
      <c r="AR2072" t="str">
        <f t="shared" si="437"/>
        <v/>
      </c>
      <c r="AS2072" t="str">
        <f t="shared" si="437"/>
        <v/>
      </c>
      <c r="AT2072" t="str">
        <f t="shared" si="437"/>
        <v/>
      </c>
      <c r="AU2072" t="str">
        <f t="shared" si="437"/>
        <v/>
      </c>
      <c r="AV2072" t="str">
        <f t="shared" si="437"/>
        <v/>
      </c>
      <c r="AW2072" t="str">
        <f t="shared" si="437"/>
        <v/>
      </c>
      <c r="AX2072" t="str">
        <f t="shared" si="437"/>
        <v/>
      </c>
      <c r="AZ2072" s="46" t="str">
        <f>IF(ISNUMBER(VLOOKUP($B2072,Stats!$A$2:$AA$19,2,FALSE))=FALSE,"",IF(ISNUMBER(W2072),(W2072-VLOOKUP($B2072,Stats!$A$2:$AA$19,2,FALSE))/VLOOKUP($B2072,Stats!$A$2:$AA$19,16,FALSE),""))</f>
        <v/>
      </c>
      <c r="BA2072" s="46" t="str">
        <f>IF(ISNUMBER(VLOOKUP($B2072,Stats!$A$2:$AA$19,2,FALSE))=FALSE,"",IF(ISNUMBER(X2072),(X2072-VLOOKUP($B2072,Stats!$A$2:$AA$19,3,FALSE))/VLOOKUP($B2072,Stats!$A$2:$AA$19,17,FALSE),""))</f>
        <v/>
      </c>
      <c r="BB2072" s="46"/>
      <c r="BC2072" s="46"/>
      <c r="BD2072" s="44" t="str">
        <f t="shared" si="429"/>
        <v/>
      </c>
      <c r="BE2072" s="46" t="str">
        <f>IF(ISNUMBER(VLOOKUP($B2072,Stats!$A$2:$AA$19,2,FALSE))=FALSE,"",IF(ISNUMBER(Y2072),(Y2072-VLOOKUP($B2072,Stats!$A$2:$AA$19,5,FALSE))/VLOOKUP($B2072,Stats!$A$2:$AA$19,19,FALSE),""))</f>
        <v/>
      </c>
      <c r="BF2072" s="46"/>
      <c r="BG2072" s="46"/>
      <c r="BH2072" s="46" t="str">
        <f>IF(ISNUMBER(VLOOKUP($B2072,Stats!$A$2:$AA$19,2,FALSE))=FALSE,"",IF(ISNUMBER(Z2072),(Z2072-VLOOKUP($B2072,Stats!$A$2:$AA$19,8,FALSE))/VLOOKUP($B2072,Stats!$A$2:$AA$19,22,FALSE),""))</f>
        <v/>
      </c>
      <c r="BI2072" s="46" t="str">
        <f>IF(ISNUMBER(VLOOKUP($B2072,Stats!$A$2:$AA$19,2,FALSE))=FALSE,"",IF(ISNUMBER(#REF!),(#REF!-VLOOKUP($B2072,Stats!$A$2:$AA$19,9,FALSE))/VLOOKUP($B2072,Stats!$A$2:$AA$19,23,FALSE),""))</f>
        <v/>
      </c>
      <c r="BJ2072" s="46" t="str">
        <f>IF(ISNUMBER(VLOOKUP($B2072,Stats!$A$2:$AA$19,2,FALSE))=FALSE,"",IF(ISNUMBER(#REF!),(#REF!-VLOOKUP($B2072,Stats!$A$2:$AA$19,10,FALSE))/VLOOKUP($B2072,Stats!$A$2:$AA$19,24,FALSE),""))</f>
        <v/>
      </c>
      <c r="BK2072" s="44" t="str">
        <f t="shared" si="435"/>
        <v/>
      </c>
      <c r="BL2072" s="46" t="str">
        <f>IF(ISNUMBER(VLOOKUP($B2072,Stats!$A$2:$AA$19,2,FALSE))=FALSE,"",IF(ISNUMBER(#REF!),(#REF!-VLOOKUP($B2072,Stats!$A$2:$AA$19,11,FALSE))/VLOOKUP($B2072,Stats!$A$2:$AA$19,25,FALSE),""))</f>
        <v/>
      </c>
      <c r="BM2072" s="46" t="str">
        <f>IF(ISNUMBER(VLOOKUP($B2072,Stats!$A$2:$AA$19,2,FALSE))=FALSE,"",IF(ISNUMBER(AA2072),(AA2072-VLOOKUP($B2072,Stats!$A$2:$AA$19,12,FALSE))/VLOOKUP($B2072,Stats!$A$2:$AA$19,26,FALSE),""))</f>
        <v/>
      </c>
      <c r="BN2072" s="46" t="str">
        <f>IF(ISNUMBER(VLOOKUP($B2072,Stats!$A$2:$AA$19,2,FALSE))=FALSE,"",IF(ISNUMBER(#REF!),(#REF!-VLOOKUP($B2072,Stats!$A$2:$AA$19,13,FALSE))/VLOOKUP($B2072,Stats!$A$2:$AA$19,27,FALSE),""))</f>
        <v/>
      </c>
      <c r="BO2072" s="46" t="str">
        <f>IF(ISNUMBER(VLOOKUP($B2072,Stats!$A$2:$AA$19,2,FALSE))=FALSE,"",IF(ISNUMBER(#REF!),(#REF!-VLOOKUP($B2072,Stats!$A$2:$AA$19,14,FALSE))/VLOOKUP($B2072,Stats!$A$2:$AB$19,28,FALSE),""))</f>
        <v/>
      </c>
      <c r="BP2072" s="46"/>
      <c r="BQ2072" s="46" t="str">
        <f>IF(ISNUMBER(VLOOKUP($B2072,Stats!$A$2:$AA$19,2,FALSE))=FALSE,"",IF(ISNUMBER(BM2072),BM2072,(VLOOKUP($B2072,Stats!$A$2:$AT$19,46,FALSE)-VLOOKUP($B2072,Stats!$A$2:$AA$19,12,FALSE))/VLOOKUP($B2072,Stats!$A$2:$AA$19,26,FALSE)))</f>
        <v/>
      </c>
      <c r="BR2072" s="51" t="str">
        <f t="shared" si="436"/>
        <v/>
      </c>
      <c r="BS2072" s="32" t="str">
        <f t="shared" si="430"/>
        <v/>
      </c>
      <c r="BT2072" s="53" t="str">
        <f t="shared" si="431"/>
        <v/>
      </c>
    </row>
    <row r="2073" spans="1:72" x14ac:dyDescent="0.15">
      <c r="A2073" s="5">
        <v>27353</v>
      </c>
      <c r="B2073" s="5" t="s">
        <v>58</v>
      </c>
      <c r="C2073" s="3">
        <v>0</v>
      </c>
      <c r="D2073" s="11">
        <v>0.14841873498799041</v>
      </c>
      <c r="E2073" s="6">
        <v>4.0832199682246653E-3</v>
      </c>
      <c r="F2073" s="12">
        <v>85</v>
      </c>
      <c r="G2073" s="12">
        <v>30</v>
      </c>
      <c r="H2073" s="13">
        <v>2.7152049189237142E-3</v>
      </c>
      <c r="I2073" s="13">
        <v>-3.0457373644385832E-3</v>
      </c>
      <c r="J2073" s="12">
        <v>13</v>
      </c>
      <c r="K2073" s="12">
        <v>3</v>
      </c>
      <c r="L2073" s="13">
        <v>1.2180267965895331E-2</v>
      </c>
      <c r="M2073" s="13">
        <v>-1.4991671293725695E-2</v>
      </c>
      <c r="N2073" s="8">
        <v>1.1475</v>
      </c>
      <c r="O2073" s="8">
        <v>1.1484187349879904</v>
      </c>
      <c r="P2073" s="14">
        <v>42090</v>
      </c>
      <c r="Q2073" s="13">
        <v>-2.2209883398112362E-2</v>
      </c>
      <c r="R2073" s="14">
        <v>42023</v>
      </c>
      <c r="S2073" s="14">
        <f>IF(ISNUMBER(R2073),VLOOKUP(B2073,Index!$B$3:$AB$18,27,FALSE),"")</f>
        <v>42041</v>
      </c>
      <c r="T2073" s="14">
        <f>IF(ISNUMBER($R2073),VLOOKUP($B2073,Index!$B$21:$AB$36,27,FALSE),"")</f>
        <v>41996</v>
      </c>
      <c r="U2073" s="14">
        <f>IF(ISNUMBER($R2073),VLOOKUP($B2073,Index!$B$39:$AB$54,27,FALSE),"")</f>
        <v>42003</v>
      </c>
      <c r="W2073" s="6">
        <v>0.31246049471155873</v>
      </c>
      <c r="X2073" s="7">
        <v>0.73913043478260865</v>
      </c>
      <c r="Y2073" s="6">
        <v>7.7473651722421794E-2</v>
      </c>
      <c r="Z2073" s="8" t="str">
        <f t="shared" si="432"/>
        <v/>
      </c>
      <c r="AA2073" s="9">
        <v>6.6825535428342073</v>
      </c>
      <c r="AB2073" s="3">
        <v>0</v>
      </c>
      <c r="AC2073" s="6">
        <v>9.7631560755392019E-2</v>
      </c>
      <c r="AD2073" s="7">
        <v>0.54631379962192805</v>
      </c>
      <c r="AE2073" s="6">
        <v>6.0021667112071094E-3</v>
      </c>
      <c r="AF2073" s="8" t="str">
        <f t="shared" si="433"/>
        <v/>
      </c>
      <c r="AG2073" s="9">
        <v>44.656521852846019</v>
      </c>
      <c r="AH2073" s="3">
        <v>0</v>
      </c>
      <c r="AK2073" t="str">
        <f t="shared" ref="AK2073:AX2082" si="438">IF($B2073=AK$2,$AA2073,"")</f>
        <v/>
      </c>
      <c r="AL2073" t="str">
        <f t="shared" si="438"/>
        <v/>
      </c>
      <c r="AM2073" t="str">
        <f t="shared" si="438"/>
        <v/>
      </c>
      <c r="AN2073" t="str">
        <f t="shared" si="438"/>
        <v/>
      </c>
      <c r="AO2073" t="str">
        <f t="shared" si="438"/>
        <v/>
      </c>
      <c r="AP2073" t="str">
        <f t="shared" si="438"/>
        <v/>
      </c>
      <c r="AQ2073" t="str">
        <f t="shared" si="438"/>
        <v/>
      </c>
      <c r="AR2073" t="str">
        <f t="shared" si="438"/>
        <v/>
      </c>
      <c r="AS2073" t="str">
        <f t="shared" si="438"/>
        <v/>
      </c>
      <c r="AT2073" t="str">
        <f t="shared" si="438"/>
        <v/>
      </c>
      <c r="AU2073" t="str">
        <f t="shared" si="438"/>
        <v/>
      </c>
      <c r="AV2073" t="str">
        <f t="shared" si="438"/>
        <v/>
      </c>
      <c r="AW2073" t="str">
        <f t="shared" si="438"/>
        <v/>
      </c>
      <c r="AX2073" t="str">
        <f t="shared" si="438"/>
        <v/>
      </c>
      <c r="AZ2073" s="46" t="str">
        <f>IF(ISNUMBER(VLOOKUP($B2073,Stats!$A$2:$AA$19,2,FALSE))=FALSE,"",IF(ISNUMBER(W2073),(W2073-VLOOKUP($B2073,Stats!$A$2:$AA$19,2,FALSE))/VLOOKUP($B2073,Stats!$A$2:$AA$19,16,FALSE),""))</f>
        <v/>
      </c>
      <c r="BA2073" s="46" t="str">
        <f>IF(ISNUMBER(VLOOKUP($B2073,Stats!$A$2:$AA$19,2,FALSE))=FALSE,"",IF(ISNUMBER(X2073),(X2073-VLOOKUP($B2073,Stats!$A$2:$AA$19,3,FALSE))/VLOOKUP($B2073,Stats!$A$2:$AA$19,17,FALSE),""))</f>
        <v/>
      </c>
      <c r="BB2073" s="46"/>
      <c r="BC2073" s="46"/>
      <c r="BD2073" s="44" t="str">
        <f t="shared" si="429"/>
        <v/>
      </c>
      <c r="BE2073" s="46" t="str">
        <f>IF(ISNUMBER(VLOOKUP($B2073,Stats!$A$2:$AA$19,2,FALSE))=FALSE,"",IF(ISNUMBER(Y2073),(Y2073-VLOOKUP($B2073,Stats!$A$2:$AA$19,5,FALSE))/VLOOKUP($B2073,Stats!$A$2:$AA$19,19,FALSE),""))</f>
        <v/>
      </c>
      <c r="BF2073" s="46"/>
      <c r="BG2073" s="46"/>
      <c r="BH2073" s="46" t="str">
        <f>IF(ISNUMBER(VLOOKUP($B2073,Stats!$A$2:$AA$19,2,FALSE))=FALSE,"",IF(ISNUMBER(Z2073),(Z2073-VLOOKUP($B2073,Stats!$A$2:$AA$19,8,FALSE))/VLOOKUP($B2073,Stats!$A$2:$AA$19,22,FALSE),""))</f>
        <v/>
      </c>
      <c r="BI2073" s="46" t="str">
        <f>IF(ISNUMBER(VLOOKUP($B2073,Stats!$A$2:$AA$19,2,FALSE))=FALSE,"",IF(ISNUMBER(#REF!),(#REF!-VLOOKUP($B2073,Stats!$A$2:$AA$19,9,FALSE))/VLOOKUP($B2073,Stats!$A$2:$AA$19,23,FALSE),""))</f>
        <v/>
      </c>
      <c r="BJ2073" s="46" t="str">
        <f>IF(ISNUMBER(VLOOKUP($B2073,Stats!$A$2:$AA$19,2,FALSE))=FALSE,"",IF(ISNUMBER(#REF!),(#REF!-VLOOKUP($B2073,Stats!$A$2:$AA$19,10,FALSE))/VLOOKUP($B2073,Stats!$A$2:$AA$19,24,FALSE),""))</f>
        <v/>
      </c>
      <c r="BK2073" s="44" t="str">
        <f t="shared" si="435"/>
        <v/>
      </c>
      <c r="BL2073" s="46" t="str">
        <f>IF(ISNUMBER(VLOOKUP($B2073,Stats!$A$2:$AA$19,2,FALSE))=FALSE,"",IF(ISNUMBER(#REF!),(#REF!-VLOOKUP($B2073,Stats!$A$2:$AA$19,11,FALSE))/VLOOKUP($B2073,Stats!$A$2:$AA$19,25,FALSE),""))</f>
        <v/>
      </c>
      <c r="BM2073" s="46" t="str">
        <f>IF(ISNUMBER(VLOOKUP($B2073,Stats!$A$2:$AA$19,2,FALSE))=FALSE,"",IF(ISNUMBER(AA2073),(AA2073-VLOOKUP($B2073,Stats!$A$2:$AA$19,12,FALSE))/VLOOKUP($B2073,Stats!$A$2:$AA$19,26,FALSE),""))</f>
        <v/>
      </c>
      <c r="BN2073" s="46" t="str">
        <f>IF(ISNUMBER(VLOOKUP($B2073,Stats!$A$2:$AA$19,2,FALSE))=FALSE,"",IF(ISNUMBER(#REF!),(#REF!-VLOOKUP($B2073,Stats!$A$2:$AA$19,13,FALSE))/VLOOKUP($B2073,Stats!$A$2:$AA$19,27,FALSE),""))</f>
        <v/>
      </c>
      <c r="BO2073" s="46" t="str">
        <f>IF(ISNUMBER(VLOOKUP($B2073,Stats!$A$2:$AA$19,2,FALSE))=FALSE,"",IF(ISNUMBER(#REF!),(#REF!-VLOOKUP($B2073,Stats!$A$2:$AA$19,14,FALSE))/VLOOKUP($B2073,Stats!$A$2:$AB$19,28,FALSE),""))</f>
        <v/>
      </c>
      <c r="BP2073" s="46"/>
      <c r="BQ2073" s="46" t="str">
        <f>IF(ISNUMBER(VLOOKUP($B2073,Stats!$A$2:$AA$19,2,FALSE))=FALSE,"",IF(ISNUMBER(BM2073),BM2073,(VLOOKUP($B2073,Stats!$A$2:$AT$19,46,FALSE)-VLOOKUP($B2073,Stats!$A$2:$AA$19,12,FALSE))/VLOOKUP($B2073,Stats!$A$2:$AA$19,26,FALSE)))</f>
        <v/>
      </c>
      <c r="BR2073" s="51" t="str">
        <f t="shared" si="436"/>
        <v/>
      </c>
      <c r="BS2073" s="32" t="str">
        <f t="shared" si="430"/>
        <v/>
      </c>
      <c r="BT2073" s="53" t="str">
        <f t="shared" si="431"/>
        <v/>
      </c>
    </row>
    <row r="2074" spans="1:72" x14ac:dyDescent="0.15">
      <c r="A2074" s="5">
        <v>27353</v>
      </c>
      <c r="B2074" s="5" t="s">
        <v>59</v>
      </c>
      <c r="C2074" s="3">
        <v>0</v>
      </c>
      <c r="D2074" s="11">
        <v>1.0000486943319231E-2</v>
      </c>
      <c r="E2074" s="6">
        <v>3.4933126498633144E-3</v>
      </c>
      <c r="F2074" s="15">
        <v>6.0714285714285712</v>
      </c>
      <c r="G2074" s="15">
        <v>2.1428571428571428</v>
      </c>
      <c r="H2074" s="13">
        <v>3.2360768682163092E-3</v>
      </c>
      <c r="I2074" s="13">
        <v>-2.3418692495669759E-3</v>
      </c>
      <c r="J2074" s="12">
        <v>4.3571428571428568</v>
      </c>
      <c r="K2074" s="12">
        <v>1.2857142857142858</v>
      </c>
      <c r="L2074" s="13">
        <v>5.7863810773252245E-3</v>
      </c>
      <c r="M2074" s="13">
        <v>-4.6478679375936095E-3</v>
      </c>
      <c r="N2074" s="8">
        <v>1.0641714285714285</v>
      </c>
      <c r="O2074" s="8">
        <v>1.0107893561944989</v>
      </c>
      <c r="P2074" s="14"/>
      <c r="Q2074" s="13">
        <v>-4.9822484044573945E-3</v>
      </c>
      <c r="R2074" s="14"/>
      <c r="S2074" s="14" t="str">
        <f>IF(ISNUMBER(R2074),VLOOKUP(B2074,Index!$B$3:$AB$18,27,FALSE),"")</f>
        <v/>
      </c>
      <c r="T2074" s="14" t="str">
        <f>IF(ISNUMBER($R2074),VLOOKUP($B2074,Index!$B$21:$AB$36,27,FALSE),"")</f>
        <v/>
      </c>
      <c r="U2074" s="14" t="str">
        <f>IF(ISNUMBER($R2074),VLOOKUP($B2074,Index!$B$39:$AB$54,27,FALSE),"")</f>
        <v/>
      </c>
      <c r="W2074" s="6">
        <v>0.35728818956325981</v>
      </c>
      <c r="X2074" s="8">
        <v>0.7249149659863946</v>
      </c>
      <c r="Y2074" s="6">
        <v>6.6280947315878178E-2</v>
      </c>
      <c r="Z2074" s="8" t="str">
        <f t="shared" si="432"/>
        <v/>
      </c>
      <c r="AA2074" s="9" t="s">
        <v>25</v>
      </c>
      <c r="AB2074" s="3">
        <v>0</v>
      </c>
      <c r="AC2074" s="6">
        <v>0.12765485040139188</v>
      </c>
      <c r="AD2074" s="8">
        <v>0.52550170791105566</v>
      </c>
      <c r="AE2074" s="6">
        <v>4.3931639770902189E-3</v>
      </c>
      <c r="AF2074" s="8" t="str">
        <f t="shared" si="433"/>
        <v/>
      </c>
      <c r="AG2074" s="9" t="s">
        <v>25</v>
      </c>
      <c r="AH2074" s="3">
        <v>0</v>
      </c>
      <c r="AK2074" t="str">
        <f t="shared" si="438"/>
        <v/>
      </c>
      <c r="AL2074" t="str">
        <f t="shared" si="438"/>
        <v/>
      </c>
      <c r="AM2074" t="str">
        <f t="shared" si="438"/>
        <v/>
      </c>
      <c r="AN2074" t="str">
        <f t="shared" si="438"/>
        <v/>
      </c>
      <c r="AO2074" t="str">
        <f t="shared" si="438"/>
        <v/>
      </c>
      <c r="AP2074" t="str">
        <f t="shared" si="438"/>
        <v/>
      </c>
      <c r="AQ2074" t="str">
        <f t="shared" si="438"/>
        <v/>
      </c>
      <c r="AR2074" t="str">
        <f t="shared" si="438"/>
        <v/>
      </c>
      <c r="AS2074" t="str">
        <f t="shared" si="438"/>
        <v/>
      </c>
      <c r="AT2074" t="str">
        <f t="shared" si="438"/>
        <v/>
      </c>
      <c r="AU2074" t="str">
        <f t="shared" si="438"/>
        <v/>
      </c>
      <c r="AV2074" t="str">
        <f t="shared" si="438"/>
        <v/>
      </c>
      <c r="AW2074" t="str">
        <f t="shared" si="438"/>
        <v/>
      </c>
      <c r="AX2074" t="str">
        <f t="shared" si="438"/>
        <v/>
      </c>
      <c r="AZ2074" s="46" t="str">
        <f>IF(ISNUMBER(VLOOKUP($B2074,Stats!$A$2:$AA$19,2,FALSE))=FALSE,"",IF(ISNUMBER(W2074),(W2074-VLOOKUP($B2074,Stats!$A$2:$AA$19,2,FALSE))/VLOOKUP($B2074,Stats!$A$2:$AA$19,16,FALSE),""))</f>
        <v/>
      </c>
      <c r="BA2074" s="46" t="str">
        <f>IF(ISNUMBER(VLOOKUP($B2074,Stats!$A$2:$AA$19,2,FALSE))=FALSE,"",IF(ISNUMBER(X2074),(X2074-VLOOKUP($B2074,Stats!$A$2:$AA$19,3,FALSE))/VLOOKUP($B2074,Stats!$A$2:$AA$19,17,FALSE),""))</f>
        <v/>
      </c>
      <c r="BB2074" s="46"/>
      <c r="BC2074" s="46"/>
      <c r="BD2074" s="44" t="str">
        <f t="shared" si="429"/>
        <v/>
      </c>
      <c r="BE2074" s="46" t="str">
        <f>IF(ISNUMBER(VLOOKUP($B2074,Stats!$A$2:$AA$19,2,FALSE))=FALSE,"",IF(ISNUMBER(Y2074),(Y2074-VLOOKUP($B2074,Stats!$A$2:$AA$19,5,FALSE))/VLOOKUP($B2074,Stats!$A$2:$AA$19,19,FALSE),""))</f>
        <v/>
      </c>
      <c r="BF2074" s="46"/>
      <c r="BG2074" s="46"/>
      <c r="BH2074" s="46" t="str">
        <f>IF(ISNUMBER(VLOOKUP($B2074,Stats!$A$2:$AA$19,2,FALSE))=FALSE,"",IF(ISNUMBER(Z2074),(Z2074-VLOOKUP($B2074,Stats!$A$2:$AA$19,8,FALSE))/VLOOKUP($B2074,Stats!$A$2:$AA$19,22,FALSE),""))</f>
        <v/>
      </c>
      <c r="BI2074" s="46" t="str">
        <f>IF(ISNUMBER(VLOOKUP($B2074,Stats!$A$2:$AA$19,2,FALSE))=FALSE,"",IF(ISNUMBER(#REF!),(#REF!-VLOOKUP($B2074,Stats!$A$2:$AA$19,9,FALSE))/VLOOKUP($B2074,Stats!$A$2:$AA$19,23,FALSE),""))</f>
        <v/>
      </c>
      <c r="BJ2074" s="46" t="str">
        <f>IF(ISNUMBER(VLOOKUP($B2074,Stats!$A$2:$AA$19,2,FALSE))=FALSE,"",IF(ISNUMBER(#REF!),(#REF!-VLOOKUP($B2074,Stats!$A$2:$AA$19,10,FALSE))/VLOOKUP($B2074,Stats!$A$2:$AA$19,24,FALSE),""))</f>
        <v/>
      </c>
      <c r="BK2074" s="44" t="str">
        <f t="shared" si="435"/>
        <v/>
      </c>
      <c r="BL2074" s="46" t="str">
        <f>IF(ISNUMBER(VLOOKUP($B2074,Stats!$A$2:$AA$19,2,FALSE))=FALSE,"",IF(ISNUMBER(#REF!),(#REF!-VLOOKUP($B2074,Stats!$A$2:$AA$19,11,FALSE))/VLOOKUP($B2074,Stats!$A$2:$AA$19,25,FALSE),""))</f>
        <v/>
      </c>
      <c r="BM2074" s="46" t="str">
        <f>IF(ISNUMBER(VLOOKUP($B2074,Stats!$A$2:$AA$19,2,FALSE))=FALSE,"",IF(ISNUMBER(AA2074),(AA2074-VLOOKUP($B2074,Stats!$A$2:$AA$19,12,FALSE))/VLOOKUP($B2074,Stats!$A$2:$AA$19,26,FALSE),""))</f>
        <v/>
      </c>
      <c r="BN2074" s="46" t="str">
        <f>IF(ISNUMBER(VLOOKUP($B2074,Stats!$A$2:$AA$19,2,FALSE))=FALSE,"",IF(ISNUMBER(#REF!),(#REF!-VLOOKUP($B2074,Stats!$A$2:$AA$19,13,FALSE))/VLOOKUP($B2074,Stats!$A$2:$AA$19,27,FALSE),""))</f>
        <v/>
      </c>
      <c r="BO2074" s="46" t="str">
        <f>IF(ISNUMBER(VLOOKUP($B2074,Stats!$A$2:$AA$19,2,FALSE))=FALSE,"",IF(ISNUMBER(#REF!),(#REF!-VLOOKUP($B2074,Stats!$A$2:$AA$19,14,FALSE))/VLOOKUP($B2074,Stats!$A$2:$AB$19,28,FALSE),""))</f>
        <v/>
      </c>
      <c r="BP2074" s="46"/>
      <c r="BQ2074" s="46" t="str">
        <f>IF(ISNUMBER(VLOOKUP($B2074,Stats!$A$2:$AA$19,2,FALSE))=FALSE,"",IF(ISNUMBER(BM2074),BM2074,(VLOOKUP($B2074,Stats!$A$2:$AT$19,46,FALSE)-VLOOKUP($B2074,Stats!$A$2:$AA$19,12,FALSE))/VLOOKUP($B2074,Stats!$A$2:$AA$19,26,FALSE)))</f>
        <v/>
      </c>
      <c r="BR2074" s="51" t="str">
        <f t="shared" si="436"/>
        <v/>
      </c>
      <c r="BS2074" s="32" t="str">
        <f t="shared" si="430"/>
        <v/>
      </c>
      <c r="BT2074" s="53" t="str">
        <f t="shared" si="431"/>
        <v/>
      </c>
    </row>
    <row r="2075" spans="1:72" x14ac:dyDescent="0.15">
      <c r="A2075" s="16">
        <v>27353</v>
      </c>
      <c r="B2075" s="17">
        <v>201421</v>
      </c>
      <c r="C2075" s="3">
        <v>0</v>
      </c>
      <c r="D2075" s="23">
        <v>1.1008807045636004E-3</v>
      </c>
      <c r="E2075" s="18">
        <v>1.7689701326136677E-4</v>
      </c>
      <c r="F2075" s="24">
        <v>7</v>
      </c>
      <c r="G2075" s="24">
        <v>0</v>
      </c>
      <c r="H2075" s="20">
        <v>1.5720862032310632E-4</v>
      </c>
      <c r="I2075" s="20" t="s">
        <v>25</v>
      </c>
      <c r="J2075" s="24">
        <v>8</v>
      </c>
      <c r="K2075" s="24">
        <v>0</v>
      </c>
      <c r="L2075" s="20">
        <v>5.0040032025622239E-4</v>
      </c>
      <c r="M2075" s="20">
        <v>0</v>
      </c>
      <c r="N2075" s="19">
        <v>1.0003</v>
      </c>
      <c r="O2075" s="19">
        <v>1.0011008807045636</v>
      </c>
      <c r="P2075" s="25">
        <v>41929</v>
      </c>
      <c r="Q2075" s="20">
        <v>0</v>
      </c>
      <c r="R2075" s="25">
        <v>41920</v>
      </c>
      <c r="S2075" s="25">
        <f>IF(ISNUMBER(R2075),VLOOKUP(B2075,Index!$B$3:$AB$18,27,FALSE),"")</f>
        <v>41929</v>
      </c>
      <c r="T2075" s="25">
        <f>IF(ISNUMBER($R2075),VLOOKUP($B2075,Index!$B$21:$AB$36,27,FALSE),"")</f>
        <v>41929</v>
      </c>
      <c r="U2075" s="25">
        <f>IF(ISNUMBER($R2075),VLOOKUP($B2075,Index!$B$39:$AB$54,27,FALSE),"")</f>
        <v>41929</v>
      </c>
      <c r="W2075" s="18">
        <v>3.9631705364289616E-2</v>
      </c>
      <c r="X2075" s="19">
        <v>1</v>
      </c>
      <c r="Y2075" s="18">
        <v>3.3563848391215782E-3</v>
      </c>
      <c r="Z2075" s="19">
        <f t="shared" si="432"/>
        <v>9</v>
      </c>
      <c r="AA2075" s="21" t="s">
        <v>25</v>
      </c>
      <c r="AB2075" s="3">
        <v>0</v>
      </c>
      <c r="AC2075" s="18">
        <v>1.5706720700818624E-3</v>
      </c>
      <c r="AD2075" s="19">
        <v>1</v>
      </c>
      <c r="AE2075" s="18">
        <v>1.1265319188285183E-5</v>
      </c>
      <c r="AF2075" s="19">
        <f t="shared" si="433"/>
        <v>81</v>
      </c>
      <c r="AG2075" s="21" t="s">
        <v>25</v>
      </c>
      <c r="AH2075" s="3">
        <v>0</v>
      </c>
      <c r="AK2075" t="str">
        <f t="shared" si="438"/>
        <v/>
      </c>
      <c r="AL2075" t="str">
        <f t="shared" si="438"/>
        <v/>
      </c>
      <c r="AM2075" t="str">
        <f t="shared" si="438"/>
        <v/>
      </c>
      <c r="AN2075" t="str">
        <f t="shared" si="438"/>
        <v/>
      </c>
      <c r="AO2075" t="str">
        <f t="shared" si="438"/>
        <v/>
      </c>
      <c r="AP2075" t="str">
        <f t="shared" si="438"/>
        <v/>
      </c>
      <c r="AQ2075" t="str">
        <f t="shared" si="438"/>
        <v/>
      </c>
      <c r="AR2075" t="str">
        <f t="shared" si="438"/>
        <v/>
      </c>
      <c r="AS2075" t="str">
        <f t="shared" si="438"/>
        <v/>
      </c>
      <c r="AT2075" t="str">
        <f t="shared" si="438"/>
        <v/>
      </c>
      <c r="AU2075" t="str">
        <f t="shared" si="438"/>
        <v/>
      </c>
      <c r="AV2075" t="str">
        <f t="shared" si="438"/>
        <v/>
      </c>
      <c r="AW2075" t="str">
        <f t="shared" si="438"/>
        <v/>
      </c>
      <c r="AX2075" t="str">
        <f t="shared" si="438"/>
        <v/>
      </c>
      <c r="AZ2075" s="46">
        <f>IF(ISNUMBER(VLOOKUP($B2075,Stats!$A$2:$AA$19,2,FALSE))=FALSE,"",IF(ISNUMBER(W2075),(W2075-VLOOKUP($B2075,Stats!$A$2:$AA$19,2,FALSE))/VLOOKUP($B2075,Stats!$A$2:$AA$19,16,FALSE),""))</f>
        <v>0.62461990624514752</v>
      </c>
      <c r="BA2075" s="46">
        <f>IF(ISNUMBER(VLOOKUP($B2075,Stats!$A$2:$AA$19,2,FALSE))=FALSE,"",IF(ISNUMBER(X2075),(X2075-VLOOKUP($B2075,Stats!$A$2:$AA$19,3,FALSE))/VLOOKUP($B2075,Stats!$A$2:$AA$19,17,FALSE),""))</f>
        <v>2.1938818419691102</v>
      </c>
      <c r="BB2075" s="46"/>
      <c r="BC2075" s="46"/>
      <c r="BD2075" s="44">
        <f t="shared" si="429"/>
        <v>1.4092508741071288</v>
      </c>
      <c r="BE2075" s="46">
        <f>IF(ISNUMBER(VLOOKUP($B2075,Stats!$A$2:$AA$19,2,FALSE))=FALSE,"",IF(ISNUMBER(Y2075),(Y2075-VLOOKUP($B2075,Stats!$A$2:$AA$19,5,FALSE))/VLOOKUP($B2075,Stats!$A$2:$AA$19,19,FALSE),""))</f>
        <v>-1.2599941933669689</v>
      </c>
      <c r="BF2075" s="46"/>
      <c r="BG2075" s="46"/>
      <c r="BH2075" s="46">
        <f>IF(ISNUMBER(VLOOKUP($B2075,Stats!$A$2:$AA$19,2,FALSE))=FALSE,"",IF(ISNUMBER(Z2075),(Z2075-VLOOKUP($B2075,Stats!$A$2:$AA$19,8,FALSE))/VLOOKUP($B2075,Stats!$A$2:$AA$19,22,FALSE),""))</f>
        <v>3.8982104470984802</v>
      </c>
      <c r="BI2075" s="46" t="str">
        <f>IF(ISNUMBER(VLOOKUP($B2075,Stats!$A$2:$AA$19,2,FALSE))=FALSE,"",IF(ISNUMBER(#REF!),(#REF!-VLOOKUP($B2075,Stats!$A$2:$AA$19,9,FALSE))/VLOOKUP($B2075,Stats!$A$2:$AA$19,23,FALSE),""))</f>
        <v/>
      </c>
      <c r="BJ2075" s="46" t="str">
        <f>IF(ISNUMBER(VLOOKUP($B2075,Stats!$A$2:$AA$19,2,FALSE))=FALSE,"",IF(ISNUMBER(#REF!),(#REF!-VLOOKUP($B2075,Stats!$A$2:$AA$19,10,FALSE))/VLOOKUP($B2075,Stats!$A$2:$AA$19,24,FALSE),""))</f>
        <v/>
      </c>
      <c r="BK2075" s="44">
        <f t="shared" si="435"/>
        <v>1.7819959353568779</v>
      </c>
      <c r="BL2075" s="46" t="str">
        <f>IF(ISNUMBER(VLOOKUP($B2075,Stats!$A$2:$AA$19,2,FALSE))=FALSE,"",IF(ISNUMBER(#REF!),(#REF!-VLOOKUP($B2075,Stats!$A$2:$AA$19,11,FALSE))/VLOOKUP($B2075,Stats!$A$2:$AA$19,25,FALSE),""))</f>
        <v/>
      </c>
      <c r="BM2075" s="46" t="str">
        <f>IF(ISNUMBER(VLOOKUP($B2075,Stats!$A$2:$AA$19,2,FALSE))=FALSE,"",IF(ISNUMBER(AA2075),(AA2075-VLOOKUP($B2075,Stats!$A$2:$AA$19,12,FALSE))/VLOOKUP($B2075,Stats!$A$2:$AA$19,26,FALSE),""))</f>
        <v/>
      </c>
      <c r="BN2075" s="46" t="str">
        <f>IF(ISNUMBER(VLOOKUP($B2075,Stats!$A$2:$AA$19,2,FALSE))=FALSE,"",IF(ISNUMBER(#REF!),(#REF!-VLOOKUP($B2075,Stats!$A$2:$AA$19,13,FALSE))/VLOOKUP($B2075,Stats!$A$2:$AA$19,27,FALSE),""))</f>
        <v/>
      </c>
      <c r="BO2075" s="46" t="str">
        <f>IF(ISNUMBER(VLOOKUP($B2075,Stats!$A$2:$AA$19,2,FALSE))=FALSE,"",IF(ISNUMBER(#REF!),(#REF!-VLOOKUP($B2075,Stats!$A$2:$AA$19,14,FALSE))/VLOOKUP($B2075,Stats!$A$2:$AB$19,28,FALSE),""))</f>
        <v/>
      </c>
      <c r="BP2075" s="46"/>
      <c r="BQ2075" s="46">
        <f>IF(ISNUMBER(VLOOKUP($B2075,Stats!$A$2:$AA$19,2,FALSE))=FALSE,"",IF(ISNUMBER(BM2075),BM2075,(VLOOKUP($B2075,Stats!$A$2:$AT$19,46,FALSE)-VLOOKUP($B2075,Stats!$A$2:$AA$19,12,FALSE))/VLOOKUP($B2075,Stats!$A$2:$AA$19,26,FALSE)))</f>
        <v>-0.81319138310867711</v>
      </c>
      <c r="BR2075" s="51">
        <f t="shared" si="436"/>
        <v>-0.81319138310867711</v>
      </c>
      <c r="BS2075" s="32" t="str">
        <f t="shared" si="430"/>
        <v>27353_201421</v>
      </c>
      <c r="BT2075" s="53">
        <f t="shared" si="431"/>
        <v>1.188409459413817</v>
      </c>
    </row>
    <row r="2076" spans="1:72" x14ac:dyDescent="0.15">
      <c r="A2076" s="16">
        <v>27353</v>
      </c>
      <c r="B2076" s="17">
        <v>201422</v>
      </c>
      <c r="C2076" s="3">
        <v>0</v>
      </c>
      <c r="D2076" s="23">
        <v>7.9976007197846144E-4</v>
      </c>
      <c r="E2076" s="18">
        <v>1.8126868351740953E-4</v>
      </c>
      <c r="F2076" s="24">
        <v>8</v>
      </c>
      <c r="G2076" s="24">
        <v>2</v>
      </c>
      <c r="H2076" s="20">
        <v>1.374312915954079E-4</v>
      </c>
      <c r="I2076" s="20">
        <v>-1.4991504847217119E-4</v>
      </c>
      <c r="J2076" s="24">
        <v>4</v>
      </c>
      <c r="K2076" s="24">
        <v>1</v>
      </c>
      <c r="L2076" s="20">
        <v>3.9984006397442151E-4</v>
      </c>
      <c r="M2076" s="20">
        <v>-1.9988007195681501E-4</v>
      </c>
      <c r="N2076" s="19">
        <v>1.0011000000000001</v>
      </c>
      <c r="O2076" s="19">
        <v>1.0007997600719785</v>
      </c>
      <c r="P2076" s="25">
        <v>41943</v>
      </c>
      <c r="Q2076" s="20">
        <v>-1.9988007195681501E-4</v>
      </c>
      <c r="R2076" s="25">
        <v>41935</v>
      </c>
      <c r="S2076" s="25">
        <f>IF(ISNUMBER(R2076),VLOOKUP(B2076,Index!$B$3:$AB$18,27,FALSE),"")</f>
        <v>41939</v>
      </c>
      <c r="T2076" s="25">
        <f>IF(ISNUMBER($R2076),VLOOKUP($B2076,Index!$B$21:$AB$36,27,FALSE),"")</f>
        <v>41935</v>
      </c>
      <c r="U2076" s="25">
        <f>IF(ISNUMBER($R2076),VLOOKUP($B2076,Index!$B$39:$AB$54,27,FALSE),"")</f>
        <v>41936</v>
      </c>
      <c r="W2076" s="18">
        <v>2.3992802159353843E-2</v>
      </c>
      <c r="X2076" s="19">
        <v>0.8</v>
      </c>
      <c r="Y2076" s="18">
        <v>3.4393314502514176E-3</v>
      </c>
      <c r="Z2076" s="19">
        <f t="shared" si="432"/>
        <v>4</v>
      </c>
      <c r="AA2076" s="21">
        <v>4.0011996401084611</v>
      </c>
      <c r="AB2076" s="3">
        <v>0</v>
      </c>
      <c r="AC2076" s="18">
        <v>5.756545554578944E-4</v>
      </c>
      <c r="AD2076" s="19">
        <v>0.64000000000000012</v>
      </c>
      <c r="AE2076" s="18">
        <v>1.1829000824688519E-5</v>
      </c>
      <c r="AF2076" s="19">
        <f t="shared" si="433"/>
        <v>16</v>
      </c>
      <c r="AG2076" s="21">
        <v>16.009598560004079</v>
      </c>
      <c r="AH2076" s="3">
        <v>0</v>
      </c>
      <c r="AK2076" t="str">
        <f t="shared" si="438"/>
        <v/>
      </c>
      <c r="AL2076">
        <f t="shared" si="438"/>
        <v>4.0011996401084611</v>
      </c>
      <c r="AM2076" t="str">
        <f t="shared" si="438"/>
        <v/>
      </c>
      <c r="AN2076" t="str">
        <f t="shared" si="438"/>
        <v/>
      </c>
      <c r="AO2076" t="str">
        <f t="shared" si="438"/>
        <v/>
      </c>
      <c r="AP2076" t="str">
        <f t="shared" si="438"/>
        <v/>
      </c>
      <c r="AQ2076" t="str">
        <f t="shared" si="438"/>
        <v/>
      </c>
      <c r="AR2076" t="str">
        <f t="shared" si="438"/>
        <v/>
      </c>
      <c r="AS2076" t="str">
        <f t="shared" si="438"/>
        <v/>
      </c>
      <c r="AT2076" t="str">
        <f t="shared" si="438"/>
        <v/>
      </c>
      <c r="AU2076" t="str">
        <f t="shared" si="438"/>
        <v/>
      </c>
      <c r="AV2076" t="str">
        <f t="shared" si="438"/>
        <v/>
      </c>
      <c r="AW2076" t="str">
        <f t="shared" si="438"/>
        <v/>
      </c>
      <c r="AX2076" t="str">
        <f t="shared" si="438"/>
        <v/>
      </c>
      <c r="AZ2076" s="46">
        <f>IF(ISNUMBER(VLOOKUP($B2076,Stats!$A$2:$AA$19,2,FALSE))=FALSE,"",IF(ISNUMBER(W2076),(W2076-VLOOKUP($B2076,Stats!$A$2:$AA$19,2,FALSE))/VLOOKUP($B2076,Stats!$A$2:$AA$19,16,FALSE),""))</f>
        <v>-0.73936309324426763</v>
      </c>
      <c r="BA2076" s="46">
        <f>IF(ISNUMBER(VLOOKUP($B2076,Stats!$A$2:$AA$19,2,FALSE))=FALSE,"",IF(ISNUMBER(X2076),(X2076-VLOOKUP($B2076,Stats!$A$2:$AA$19,3,FALSE))/VLOOKUP($B2076,Stats!$A$2:$AA$19,17,FALSE),""))</f>
        <v>1.1714674103671339</v>
      </c>
      <c r="BB2076" s="46"/>
      <c r="BC2076" s="46"/>
      <c r="BD2076" s="44">
        <f t="shared" si="429"/>
        <v>0.21605215856143312</v>
      </c>
      <c r="BE2076" s="46">
        <f>IF(ISNUMBER(VLOOKUP($B2076,Stats!$A$2:$AA$19,2,FALSE))=FALSE,"",IF(ISNUMBER(Y2076),(Y2076-VLOOKUP($B2076,Stats!$A$2:$AA$19,5,FALSE))/VLOOKUP($B2076,Stats!$A$2:$AA$19,19,FALSE),""))</f>
        <v>-1.3861013937028541</v>
      </c>
      <c r="BF2076" s="46"/>
      <c r="BG2076" s="46"/>
      <c r="BH2076" s="46">
        <f>IF(ISNUMBER(VLOOKUP($B2076,Stats!$A$2:$AA$19,2,FALSE))=FALSE,"",IF(ISNUMBER(Z2076),(Z2076-VLOOKUP($B2076,Stats!$A$2:$AA$19,8,FALSE))/VLOOKUP($B2076,Stats!$A$2:$AA$19,22,FALSE),""))</f>
        <v>0.66359770503354598</v>
      </c>
      <c r="BI2076" s="46" t="str">
        <f>IF(ISNUMBER(VLOOKUP($B2076,Stats!$A$2:$AA$19,2,FALSE))=FALSE,"",IF(ISNUMBER(#REF!),(#REF!-VLOOKUP($B2076,Stats!$A$2:$AA$19,9,FALSE))/VLOOKUP($B2076,Stats!$A$2:$AA$19,23,FALSE),""))</f>
        <v/>
      </c>
      <c r="BJ2076" s="46" t="str">
        <f>IF(ISNUMBER(VLOOKUP($B2076,Stats!$A$2:$AA$19,2,FALSE))=FALSE,"",IF(ISNUMBER(#REF!),(#REF!-VLOOKUP($B2076,Stats!$A$2:$AA$19,10,FALSE))/VLOOKUP($B2076,Stats!$A$2:$AA$19,24,FALSE),""))</f>
        <v/>
      </c>
      <c r="BK2076" s="44">
        <f t="shared" si="435"/>
        <v>1.1693502871020616</v>
      </c>
      <c r="BL2076" s="46" t="str">
        <f>IF(ISNUMBER(VLOOKUP($B2076,Stats!$A$2:$AA$19,2,FALSE))=FALSE,"",IF(ISNUMBER(#REF!),(#REF!-VLOOKUP($B2076,Stats!$A$2:$AA$19,11,FALSE))/VLOOKUP($B2076,Stats!$A$2:$AA$19,25,FALSE),""))</f>
        <v/>
      </c>
      <c r="BM2076" s="46">
        <f>IF(ISNUMBER(VLOOKUP($B2076,Stats!$A$2:$AA$19,2,FALSE))=FALSE,"",IF(ISNUMBER(AA2076),(AA2076-VLOOKUP($B2076,Stats!$A$2:$AA$19,12,FALSE))/VLOOKUP($B2076,Stats!$A$2:$AA$19,26,FALSE),""))</f>
        <v>-0.12346888370606612</v>
      </c>
      <c r="BN2076" s="46" t="str">
        <f>IF(ISNUMBER(VLOOKUP($B2076,Stats!$A$2:$AA$19,2,FALSE))=FALSE,"",IF(ISNUMBER(#REF!),(#REF!-VLOOKUP($B2076,Stats!$A$2:$AA$19,13,FALSE))/VLOOKUP($B2076,Stats!$A$2:$AA$19,27,FALSE),""))</f>
        <v/>
      </c>
      <c r="BO2076" s="46" t="str">
        <f>IF(ISNUMBER(VLOOKUP($B2076,Stats!$A$2:$AA$19,2,FALSE))=FALSE,"",IF(ISNUMBER(#REF!),(#REF!-VLOOKUP($B2076,Stats!$A$2:$AA$19,14,FALSE))/VLOOKUP($B2076,Stats!$A$2:$AB$19,28,FALSE),""))</f>
        <v/>
      </c>
      <c r="BP2076" s="46"/>
      <c r="BQ2076" s="46">
        <f>IF(ISNUMBER(VLOOKUP($B2076,Stats!$A$2:$AA$19,2,FALSE))=FALSE,"",IF(ISNUMBER(BM2076),BM2076,(VLOOKUP($B2076,Stats!$A$2:$AT$19,46,FALSE)-VLOOKUP($B2076,Stats!$A$2:$AA$19,12,FALSE))/VLOOKUP($B2076,Stats!$A$2:$AA$19,26,FALSE)))</f>
        <v>-0.12346888370606612</v>
      </c>
      <c r="BR2076" s="51">
        <f t="shared" si="436"/>
        <v>-0.12346888370606612</v>
      </c>
      <c r="BS2076" s="32" t="str">
        <f t="shared" si="430"/>
        <v>27353_201422</v>
      </c>
      <c r="BT2076" s="53">
        <f t="shared" si="431"/>
        <v>0.72012682723231036</v>
      </c>
    </row>
    <row r="2077" spans="1:72" x14ac:dyDescent="0.15">
      <c r="A2077" s="16">
        <v>27353</v>
      </c>
      <c r="B2077" s="17">
        <v>201423</v>
      </c>
      <c r="C2077" s="3">
        <v>0</v>
      </c>
      <c r="D2077" s="23">
        <v>2.4972530216760269E-3</v>
      </c>
      <c r="E2077" s="18">
        <v>3.0584887115819284E-4</v>
      </c>
      <c r="F2077" s="24">
        <v>9</v>
      </c>
      <c r="G2077" s="24">
        <v>1</v>
      </c>
      <c r="H2077" s="20">
        <v>2.9940136389952323E-4</v>
      </c>
      <c r="I2077" s="20">
        <v>-1.9974033756109399E-4</v>
      </c>
      <c r="J2077" s="24">
        <v>7</v>
      </c>
      <c r="K2077" s="24">
        <v>1</v>
      </c>
      <c r="L2077" s="20">
        <v>7.9864230807613623E-4</v>
      </c>
      <c r="M2077" s="20">
        <v>-1.9974033756109399E-4</v>
      </c>
      <c r="N2077" s="19">
        <v>1.0036</v>
      </c>
      <c r="O2077" s="19">
        <v>1.002497253021676</v>
      </c>
      <c r="P2077" s="25">
        <v>41956</v>
      </c>
      <c r="Q2077" s="20">
        <v>-1.9974033756109399E-4</v>
      </c>
      <c r="R2077" s="25">
        <v>41948</v>
      </c>
      <c r="S2077" s="25">
        <f>IF(ISNUMBER(R2077),VLOOKUP(B2077,Index!$B$3:$AB$18,27,FALSE),"")</f>
        <v>41956</v>
      </c>
      <c r="T2077" s="25">
        <f>IF(ISNUMBER($R2077),VLOOKUP($B2077,Index!$B$21:$AB$36,27,FALSE),"")</f>
        <v>41954</v>
      </c>
      <c r="U2077" s="25">
        <f>IF(ISNUMBER($R2077),VLOOKUP($B2077,Index!$B$39:$AB$54,27,FALSE),"")</f>
        <v>41957</v>
      </c>
      <c r="W2077" s="18">
        <v>7.4917590650280808E-2</v>
      </c>
      <c r="X2077" s="19">
        <v>0.9</v>
      </c>
      <c r="Y2077" s="18">
        <v>5.8030743159076213E-3</v>
      </c>
      <c r="Z2077" s="19">
        <f t="shared" si="432"/>
        <v>8</v>
      </c>
      <c r="AA2077" s="21">
        <v>12.502497253025815</v>
      </c>
      <c r="AB2077" s="3">
        <v>0</v>
      </c>
      <c r="AC2077" s="18">
        <v>5.6126453888430423E-3</v>
      </c>
      <c r="AD2077" s="19">
        <v>0.81</v>
      </c>
      <c r="AE2077" s="18">
        <v>3.3675671515946709E-5</v>
      </c>
      <c r="AF2077" s="19">
        <f t="shared" si="433"/>
        <v>64</v>
      </c>
      <c r="AG2077" s="21">
        <v>156.31243756191805</v>
      </c>
      <c r="AH2077" s="3">
        <v>0</v>
      </c>
      <c r="AK2077" t="str">
        <f t="shared" si="438"/>
        <v/>
      </c>
      <c r="AL2077" t="str">
        <f t="shared" si="438"/>
        <v/>
      </c>
      <c r="AM2077">
        <f t="shared" si="438"/>
        <v>12.502497253025815</v>
      </c>
      <c r="AN2077" t="str">
        <f t="shared" si="438"/>
        <v/>
      </c>
      <c r="AO2077" t="str">
        <f t="shared" si="438"/>
        <v/>
      </c>
      <c r="AP2077" t="str">
        <f t="shared" si="438"/>
        <v/>
      </c>
      <c r="AQ2077" t="str">
        <f t="shared" si="438"/>
        <v/>
      </c>
      <c r="AR2077" t="str">
        <f t="shared" si="438"/>
        <v/>
      </c>
      <c r="AS2077" t="str">
        <f t="shared" si="438"/>
        <v/>
      </c>
      <c r="AT2077" t="str">
        <f t="shared" si="438"/>
        <v/>
      </c>
      <c r="AU2077" t="str">
        <f t="shared" si="438"/>
        <v/>
      </c>
      <c r="AV2077" t="str">
        <f t="shared" si="438"/>
        <v/>
      </c>
      <c r="AW2077" t="str">
        <f t="shared" si="438"/>
        <v/>
      </c>
      <c r="AX2077" t="str">
        <f t="shared" si="438"/>
        <v/>
      </c>
      <c r="AZ2077" s="46">
        <f>IF(ISNUMBER(VLOOKUP($B2077,Stats!$A$2:$AA$19,2,FALSE))=FALSE,"",IF(ISNUMBER(W2077),(W2077-VLOOKUP($B2077,Stats!$A$2:$AA$19,2,FALSE))/VLOOKUP($B2077,Stats!$A$2:$AA$19,16,FALSE),""))</f>
        <v>0.13712228412711772</v>
      </c>
      <c r="BA2077" s="46">
        <f>IF(ISNUMBER(VLOOKUP($B2077,Stats!$A$2:$AA$19,2,FALSE))=FALSE,"",IF(ISNUMBER(X2077),(X2077-VLOOKUP($B2077,Stats!$A$2:$AA$19,3,FALSE))/VLOOKUP($B2077,Stats!$A$2:$AA$19,17,FALSE),""))</f>
        <v>2.2987546508624979</v>
      </c>
      <c r="BB2077" s="46"/>
      <c r="BC2077" s="46"/>
      <c r="BD2077" s="44">
        <f t="shared" si="429"/>
        <v>1.2179384674948077</v>
      </c>
      <c r="BE2077" s="46">
        <f>IF(ISNUMBER(VLOOKUP($B2077,Stats!$A$2:$AA$19,2,FALSE))=FALSE,"",IF(ISNUMBER(Y2077),(Y2077-VLOOKUP($B2077,Stats!$A$2:$AA$19,5,FALSE))/VLOOKUP($B2077,Stats!$A$2:$AA$19,19,FALSE),""))</f>
        <v>-1.3540638580336155</v>
      </c>
      <c r="BF2077" s="46"/>
      <c r="BG2077" s="46"/>
      <c r="BH2077" s="46">
        <f>IF(ISNUMBER(VLOOKUP($B2077,Stats!$A$2:$AA$19,2,FALSE))=FALSE,"",IF(ISNUMBER(Z2077),(Z2077-VLOOKUP($B2077,Stats!$A$2:$AA$19,8,FALSE))/VLOOKUP($B2077,Stats!$A$2:$AA$19,22,FALSE),""))</f>
        <v>2.6575406470822496</v>
      </c>
      <c r="BI2077" s="46" t="str">
        <f>IF(ISNUMBER(VLOOKUP($B2077,Stats!$A$2:$AA$19,2,FALSE))=FALSE,"",IF(ISNUMBER(#REF!),(#REF!-VLOOKUP($B2077,Stats!$A$2:$AA$19,9,FALSE))/VLOOKUP($B2077,Stats!$A$2:$AA$19,23,FALSE),""))</f>
        <v/>
      </c>
      <c r="BJ2077" s="46" t="str">
        <f>IF(ISNUMBER(VLOOKUP($B2077,Stats!$A$2:$AA$19,2,FALSE))=FALSE,"",IF(ISNUMBER(#REF!),(#REF!-VLOOKUP($B2077,Stats!$A$2:$AA$19,10,FALSE))/VLOOKUP($B2077,Stats!$A$2:$AA$19,24,FALSE),""))</f>
        <v/>
      </c>
      <c r="BK2077" s="44">
        <f t="shared" si="435"/>
        <v>1.7451068947482056</v>
      </c>
      <c r="BL2077" s="46" t="str">
        <f>IF(ISNUMBER(VLOOKUP($B2077,Stats!$A$2:$AA$19,2,FALSE))=FALSE,"",IF(ISNUMBER(#REF!),(#REF!-VLOOKUP($B2077,Stats!$A$2:$AA$19,11,FALSE))/VLOOKUP($B2077,Stats!$A$2:$AA$19,25,FALSE),""))</f>
        <v/>
      </c>
      <c r="BM2077" s="46">
        <f>IF(ISNUMBER(VLOOKUP($B2077,Stats!$A$2:$AA$19,2,FALSE))=FALSE,"",IF(ISNUMBER(AA2077),(AA2077-VLOOKUP($B2077,Stats!$A$2:$AA$19,12,FALSE))/VLOOKUP($B2077,Stats!$A$2:$AA$19,26,FALSE),""))</f>
        <v>1.5604086200306562</v>
      </c>
      <c r="BN2077" s="46" t="str">
        <f>IF(ISNUMBER(VLOOKUP($B2077,Stats!$A$2:$AA$19,2,FALSE))=FALSE,"",IF(ISNUMBER(#REF!),(#REF!-VLOOKUP($B2077,Stats!$A$2:$AA$19,13,FALSE))/VLOOKUP($B2077,Stats!$A$2:$AA$19,27,FALSE),""))</f>
        <v/>
      </c>
      <c r="BO2077" s="46" t="str">
        <f>IF(ISNUMBER(VLOOKUP($B2077,Stats!$A$2:$AA$19,2,FALSE))=FALSE,"",IF(ISNUMBER(#REF!),(#REF!-VLOOKUP($B2077,Stats!$A$2:$AA$19,14,FALSE))/VLOOKUP($B2077,Stats!$A$2:$AB$19,28,FALSE),""))</f>
        <v/>
      </c>
      <c r="BP2077" s="46"/>
      <c r="BQ2077" s="46">
        <f>IF(ISNUMBER(VLOOKUP($B2077,Stats!$A$2:$AA$19,2,FALSE))=FALSE,"",IF(ISNUMBER(BM2077),BM2077,(VLOOKUP($B2077,Stats!$A$2:$AT$19,46,FALSE)-VLOOKUP($B2077,Stats!$A$2:$AA$19,12,FALSE))/VLOOKUP($B2077,Stats!$A$2:$AA$19,26,FALSE)))</f>
        <v>1.5604086200306562</v>
      </c>
      <c r="BR2077" s="51">
        <f t="shared" si="436"/>
        <v>1.5604086200306562</v>
      </c>
      <c r="BS2077" s="32" t="str">
        <f t="shared" si="430"/>
        <v>27353_201423</v>
      </c>
      <c r="BT2077" s="53">
        <f t="shared" si="431"/>
        <v>1.6027335543540162</v>
      </c>
    </row>
    <row r="2078" spans="1:72" x14ac:dyDescent="0.15">
      <c r="A2078" s="16">
        <v>27353</v>
      </c>
      <c r="B2078" s="17">
        <v>201424</v>
      </c>
      <c r="C2078" s="3">
        <v>0</v>
      </c>
      <c r="D2078" s="23">
        <v>1.0761259465922546E-2</v>
      </c>
      <c r="E2078" s="18">
        <v>1.0354944284330443E-3</v>
      </c>
      <c r="F2078" s="24">
        <v>9</v>
      </c>
      <c r="G2078" s="24">
        <v>1</v>
      </c>
      <c r="H2078" s="20">
        <v>1.2236737998022236E-3</v>
      </c>
      <c r="I2078" s="20">
        <v>-2.9874526986650718E-4</v>
      </c>
      <c r="J2078" s="24">
        <v>7</v>
      </c>
      <c r="K2078" s="24">
        <v>1</v>
      </c>
      <c r="L2078" s="20">
        <v>2.6852312282446E-3</v>
      </c>
      <c r="M2078" s="20">
        <v>-2.9874526986650718E-4</v>
      </c>
      <c r="N2078" s="19">
        <v>1.0144</v>
      </c>
      <c r="O2078" s="19">
        <v>1.0106605559430109</v>
      </c>
      <c r="P2078" s="25">
        <v>41971</v>
      </c>
      <c r="Q2078" s="20">
        <v>-2.9874526986650718E-4</v>
      </c>
      <c r="R2078" s="25">
        <v>41962</v>
      </c>
      <c r="S2078" s="25">
        <f>IF(ISNUMBER(R2078),VLOOKUP(B2078,Index!$B$3:$AB$18,27,FALSE),"")</f>
        <v>41963</v>
      </c>
      <c r="T2078" s="25">
        <f>IF(ISNUMBER($R2078),VLOOKUP($B2078,Index!$B$21:$AB$36,27,FALSE),"")</f>
        <v>41963</v>
      </c>
      <c r="U2078" s="25">
        <f>IF(ISNUMBER($R2078),VLOOKUP($B2078,Index!$B$39:$AB$54,27,FALSE),"")</f>
        <v>41963</v>
      </c>
      <c r="W2078" s="18">
        <v>0.32283778397767637</v>
      </c>
      <c r="X2078" s="19">
        <v>0.9</v>
      </c>
      <c r="Y2078" s="18">
        <v>1.9647125389575845E-2</v>
      </c>
      <c r="Z2078" s="19">
        <f t="shared" si="432"/>
        <v>1</v>
      </c>
      <c r="AA2078" s="21">
        <v>36.021522518937822</v>
      </c>
      <c r="AB2078" s="3">
        <v>0</v>
      </c>
      <c r="AC2078" s="18">
        <v>0.10422423476361684</v>
      </c>
      <c r="AD2078" s="19">
        <v>0.81</v>
      </c>
      <c r="AE2078" s="18">
        <v>3.8600953607371578E-4</v>
      </c>
      <c r="AF2078" s="19">
        <f t="shared" si="433"/>
        <v>1</v>
      </c>
      <c r="AG2078" s="21">
        <v>1297.5500845823447</v>
      </c>
      <c r="AH2078" s="3">
        <v>0</v>
      </c>
      <c r="AK2078" t="str">
        <f t="shared" si="438"/>
        <v/>
      </c>
      <c r="AL2078" t="str">
        <f t="shared" si="438"/>
        <v/>
      </c>
      <c r="AM2078" t="str">
        <f t="shared" si="438"/>
        <v/>
      </c>
      <c r="AN2078">
        <f t="shared" si="438"/>
        <v>36.021522518937822</v>
      </c>
      <c r="AO2078" t="str">
        <f t="shared" si="438"/>
        <v/>
      </c>
      <c r="AP2078" t="str">
        <f t="shared" si="438"/>
        <v/>
      </c>
      <c r="AQ2078" t="str">
        <f t="shared" si="438"/>
        <v/>
      </c>
      <c r="AR2078" t="str">
        <f t="shared" si="438"/>
        <v/>
      </c>
      <c r="AS2078" t="str">
        <f t="shared" si="438"/>
        <v/>
      </c>
      <c r="AT2078" t="str">
        <f t="shared" si="438"/>
        <v/>
      </c>
      <c r="AU2078" t="str">
        <f t="shared" si="438"/>
        <v/>
      </c>
      <c r="AV2078" t="str">
        <f t="shared" si="438"/>
        <v/>
      </c>
      <c r="AW2078" t="str">
        <f t="shared" si="438"/>
        <v/>
      </c>
      <c r="AX2078" t="str">
        <f t="shared" si="438"/>
        <v/>
      </c>
      <c r="AZ2078" s="46">
        <f>IF(ISNUMBER(VLOOKUP($B2078,Stats!$A$2:$AA$19,2,FALSE))=FALSE,"",IF(ISNUMBER(W2078),(W2078-VLOOKUP($B2078,Stats!$A$2:$AA$19,2,FALSE))/VLOOKUP($B2078,Stats!$A$2:$AA$19,16,FALSE),""))</f>
        <v>-0.89596193215556674</v>
      </c>
      <c r="BA2078" s="46">
        <f>IF(ISNUMBER(VLOOKUP($B2078,Stats!$A$2:$AA$19,2,FALSE))=FALSE,"",IF(ISNUMBER(X2078),(X2078-VLOOKUP($B2078,Stats!$A$2:$AA$19,3,FALSE))/VLOOKUP($B2078,Stats!$A$2:$AA$19,17,FALSE),""))</f>
        <v>1.2377608208189006</v>
      </c>
      <c r="BB2078" s="46"/>
      <c r="BC2078" s="46"/>
      <c r="BD2078" s="44">
        <f t="shared" si="429"/>
        <v>0.17089944433166693</v>
      </c>
      <c r="BE2078" s="46">
        <f>IF(ISNUMBER(VLOOKUP($B2078,Stats!$A$2:$AA$19,2,FALSE))=FALSE,"",IF(ISNUMBER(Y2078),(Y2078-VLOOKUP($B2078,Stats!$A$2:$AA$19,5,FALSE))/VLOOKUP($B2078,Stats!$A$2:$AA$19,19,FALSE),""))</f>
        <v>-1.1344109867849201</v>
      </c>
      <c r="BF2078" s="46"/>
      <c r="BG2078" s="46"/>
      <c r="BH2078" s="46">
        <f>IF(ISNUMBER(VLOOKUP($B2078,Stats!$A$2:$AA$19,2,FALSE))=FALSE,"",IF(ISNUMBER(Z2078),(Z2078-VLOOKUP($B2078,Stats!$A$2:$AA$19,8,FALSE))/VLOOKUP($B2078,Stats!$A$2:$AA$19,22,FALSE),""))</f>
        <v>-0.47935479253396501</v>
      </c>
      <c r="BI2078" s="46" t="str">
        <f>IF(ISNUMBER(VLOOKUP($B2078,Stats!$A$2:$AA$19,2,FALSE))=FALSE,"",IF(ISNUMBER(#REF!),(#REF!-VLOOKUP($B2078,Stats!$A$2:$AA$19,9,FALSE))/VLOOKUP($B2078,Stats!$A$2:$AA$19,23,FALSE),""))</f>
        <v/>
      </c>
      <c r="BJ2078" s="46" t="str">
        <f>IF(ISNUMBER(VLOOKUP($B2078,Stats!$A$2:$AA$19,2,FALSE))=FALSE,"",IF(ISNUMBER(#REF!),(#REF!-VLOOKUP($B2078,Stats!$A$2:$AA$19,10,FALSE))/VLOOKUP($B2078,Stats!$A$2:$AA$19,24,FALSE),""))</f>
        <v/>
      </c>
      <c r="BK2078" s="44">
        <f t="shared" si="435"/>
        <v>0.65028125298925454</v>
      </c>
      <c r="BL2078" s="46" t="str">
        <f>IF(ISNUMBER(VLOOKUP($B2078,Stats!$A$2:$AA$19,2,FALSE))=FALSE,"",IF(ISNUMBER(#REF!),(#REF!-VLOOKUP($B2078,Stats!$A$2:$AA$19,11,FALSE))/VLOOKUP($B2078,Stats!$A$2:$AA$19,25,FALSE),""))</f>
        <v/>
      </c>
      <c r="BM2078" s="46">
        <f>IF(ISNUMBER(VLOOKUP($B2078,Stats!$A$2:$AA$19,2,FALSE))=FALSE,"",IF(ISNUMBER(AA2078),(AA2078-VLOOKUP($B2078,Stats!$A$2:$AA$19,12,FALSE))/VLOOKUP($B2078,Stats!$A$2:$AA$19,26,FALSE),""))</f>
        <v>1.195025531563443</v>
      </c>
      <c r="BN2078" s="46" t="str">
        <f>IF(ISNUMBER(VLOOKUP($B2078,Stats!$A$2:$AA$19,2,FALSE))=FALSE,"",IF(ISNUMBER(#REF!),(#REF!-VLOOKUP($B2078,Stats!$A$2:$AA$19,13,FALSE))/VLOOKUP($B2078,Stats!$A$2:$AA$19,27,FALSE),""))</f>
        <v/>
      </c>
      <c r="BO2078" s="46" t="str">
        <f>IF(ISNUMBER(VLOOKUP($B2078,Stats!$A$2:$AA$19,2,FALSE))=FALSE,"",IF(ISNUMBER(#REF!),(#REF!-VLOOKUP($B2078,Stats!$A$2:$AA$19,14,FALSE))/VLOOKUP($B2078,Stats!$A$2:$AB$19,28,FALSE),""))</f>
        <v/>
      </c>
      <c r="BP2078" s="46"/>
      <c r="BQ2078" s="46">
        <f>IF(ISNUMBER(VLOOKUP($B2078,Stats!$A$2:$AA$19,2,FALSE))=FALSE,"",IF(ISNUMBER(BM2078),BM2078,(VLOOKUP($B2078,Stats!$A$2:$AT$19,46,FALSE)-VLOOKUP($B2078,Stats!$A$2:$AA$19,12,FALSE))/VLOOKUP($B2078,Stats!$A$2:$AA$19,26,FALSE)))</f>
        <v>1.195025531563443</v>
      </c>
      <c r="BR2078" s="51">
        <f t="shared" si="436"/>
        <v>1.195025531563443</v>
      </c>
      <c r="BS2078" s="32" t="str">
        <f t="shared" si="430"/>
        <v>27353_201424</v>
      </c>
      <c r="BT2078" s="53">
        <f t="shared" si="431"/>
        <v>0.66335374697257476</v>
      </c>
    </row>
    <row r="2079" spans="1:72" x14ac:dyDescent="0.15">
      <c r="A2079" s="16">
        <v>27353</v>
      </c>
      <c r="B2079" s="17">
        <v>201425</v>
      </c>
      <c r="C2079" s="3">
        <v>0</v>
      </c>
      <c r="D2079" s="23">
        <v>2.7898264984227206E-2</v>
      </c>
      <c r="E2079" s="18">
        <v>2.6079338106320864E-3</v>
      </c>
      <c r="F2079" s="24">
        <v>9</v>
      </c>
      <c r="G2079" s="24">
        <v>1</v>
      </c>
      <c r="H2079" s="20">
        <v>3.3554052299060969E-3</v>
      </c>
      <c r="I2079" s="20">
        <v>-2.6139994191111127E-3</v>
      </c>
      <c r="J2079" s="24">
        <v>6</v>
      </c>
      <c r="K2079" s="24">
        <v>1</v>
      </c>
      <c r="L2079" s="20">
        <v>6.0665362035225989E-3</v>
      </c>
      <c r="M2079" s="20">
        <v>-2.6139994191111127E-3</v>
      </c>
      <c r="N2079" s="19">
        <v>1.0427</v>
      </c>
      <c r="O2079" s="19">
        <v>1.0276956436033906</v>
      </c>
      <c r="P2079" s="25">
        <v>41985</v>
      </c>
      <c r="Q2079" s="20">
        <v>-2.6139994191111127E-3</v>
      </c>
      <c r="R2079" s="25">
        <v>41982</v>
      </c>
      <c r="S2079" s="25">
        <f>IF(ISNUMBER(R2079),VLOOKUP(B2079,Index!$B$3:$AB$18,27,FALSE),"")</f>
        <v>41982</v>
      </c>
      <c r="T2079" s="25">
        <f>IF(ISNUMBER($R2079),VLOOKUP($B2079,Index!$B$21:$AB$36,27,FALSE),"")</f>
        <v>41982</v>
      </c>
      <c r="U2079" s="25">
        <f>IF(ISNUMBER($R2079),VLOOKUP($B2079,Index!$B$39:$AB$54,27,FALSE),"")</f>
        <v>41982</v>
      </c>
      <c r="W2079" s="18">
        <v>0.83694794952681617</v>
      </c>
      <c r="X2079" s="19">
        <v>0.9</v>
      </c>
      <c r="Y2079" s="18">
        <v>4.9482064971357841E-2</v>
      </c>
      <c r="Z2079" s="19">
        <f t="shared" si="432"/>
        <v>0</v>
      </c>
      <c r="AA2079" s="21">
        <v>10.672636260077661</v>
      </c>
      <c r="AB2079" s="3">
        <v>0</v>
      </c>
      <c r="AC2079" s="18">
        <v>0.70048187021714203</v>
      </c>
      <c r="AD2079" s="19">
        <v>0.81</v>
      </c>
      <c r="AE2079" s="18">
        <v>2.4484747538296788E-3</v>
      </c>
      <c r="AF2079" s="19">
        <f t="shared" si="433"/>
        <v>0</v>
      </c>
      <c r="AG2079" s="21">
        <v>113.90516473992449</v>
      </c>
      <c r="AH2079" s="3">
        <v>0</v>
      </c>
      <c r="AK2079" t="str">
        <f t="shared" si="438"/>
        <v/>
      </c>
      <c r="AL2079" t="str">
        <f t="shared" si="438"/>
        <v/>
      </c>
      <c r="AM2079" t="str">
        <f t="shared" si="438"/>
        <v/>
      </c>
      <c r="AN2079" t="str">
        <f t="shared" si="438"/>
        <v/>
      </c>
      <c r="AO2079">
        <f t="shared" si="438"/>
        <v>10.672636260077661</v>
      </c>
      <c r="AP2079" t="str">
        <f t="shared" si="438"/>
        <v/>
      </c>
      <c r="AQ2079" t="str">
        <f t="shared" si="438"/>
        <v/>
      </c>
      <c r="AR2079" t="str">
        <f t="shared" si="438"/>
        <v/>
      </c>
      <c r="AS2079" t="str">
        <f t="shared" si="438"/>
        <v/>
      </c>
      <c r="AT2079" t="str">
        <f t="shared" si="438"/>
        <v/>
      </c>
      <c r="AU2079" t="str">
        <f t="shared" si="438"/>
        <v/>
      </c>
      <c r="AV2079" t="str">
        <f t="shared" si="438"/>
        <v/>
      </c>
      <c r="AW2079" t="str">
        <f t="shared" si="438"/>
        <v/>
      </c>
      <c r="AX2079" t="str">
        <f t="shared" si="438"/>
        <v/>
      </c>
      <c r="AZ2079" s="46">
        <f>IF(ISNUMBER(VLOOKUP($B2079,Stats!$A$2:$AA$19,2,FALSE))=FALSE,"",IF(ISNUMBER(W2079),(W2079-VLOOKUP($B2079,Stats!$A$2:$AA$19,2,FALSE))/VLOOKUP($B2079,Stats!$A$2:$AA$19,16,FALSE),""))</f>
        <v>-7.1010917621589259E-2</v>
      </c>
      <c r="BA2079" s="46">
        <f>IF(ISNUMBER(VLOOKUP($B2079,Stats!$A$2:$AA$19,2,FALSE))=FALSE,"",IF(ISNUMBER(X2079),(X2079-VLOOKUP($B2079,Stats!$A$2:$AA$19,3,FALSE))/VLOOKUP($B2079,Stats!$A$2:$AA$19,17,FALSE),""))</f>
        <v>1.8300887598298221</v>
      </c>
      <c r="BB2079" s="46"/>
      <c r="BC2079" s="46"/>
      <c r="BD2079" s="44">
        <f t="shared" si="429"/>
        <v>0.87953892110411647</v>
      </c>
      <c r="BE2079" s="46">
        <f>IF(ISNUMBER(VLOOKUP($B2079,Stats!$A$2:$AA$19,2,FALSE))=FALSE,"",IF(ISNUMBER(Y2079),(Y2079-VLOOKUP($B2079,Stats!$A$2:$AA$19,5,FALSE))/VLOOKUP($B2079,Stats!$A$2:$AA$19,19,FALSE),""))</f>
        <v>-1.3015004891738284</v>
      </c>
      <c r="BF2079" s="46"/>
      <c r="BG2079" s="46"/>
      <c r="BH2079" s="46">
        <f>IF(ISNUMBER(VLOOKUP($B2079,Stats!$A$2:$AA$19,2,FALSE))=FALSE,"",IF(ISNUMBER(Z2079),(Z2079-VLOOKUP($B2079,Stats!$A$2:$AA$19,8,FALSE))/VLOOKUP($B2079,Stats!$A$2:$AA$19,22,FALSE),""))</f>
        <v>-0.38938659637819406</v>
      </c>
      <c r="BI2079" s="46" t="str">
        <f>IF(ISNUMBER(VLOOKUP($B2079,Stats!$A$2:$AA$19,2,FALSE))=FALSE,"",IF(ISNUMBER(#REF!),(#REF!-VLOOKUP($B2079,Stats!$A$2:$AA$19,9,FALSE))/VLOOKUP($B2079,Stats!$A$2:$AA$19,23,FALSE),""))</f>
        <v/>
      </c>
      <c r="BJ2079" s="46" t="str">
        <f>IF(ISNUMBER(VLOOKUP($B2079,Stats!$A$2:$AA$19,2,FALSE))=FALSE,"",IF(ISNUMBER(#REF!),(#REF!-VLOOKUP($B2079,Stats!$A$2:$AA$19,10,FALSE))/VLOOKUP($B2079,Stats!$A$2:$AA$19,24,FALSE),""))</f>
        <v/>
      </c>
      <c r="BK2079" s="44">
        <f t="shared" si="435"/>
        <v>0.79423436350822163</v>
      </c>
      <c r="BL2079" s="46" t="str">
        <f>IF(ISNUMBER(VLOOKUP($B2079,Stats!$A$2:$AA$19,2,FALSE))=FALSE,"",IF(ISNUMBER(#REF!),(#REF!-VLOOKUP($B2079,Stats!$A$2:$AA$19,11,FALSE))/VLOOKUP($B2079,Stats!$A$2:$AA$19,25,FALSE),""))</f>
        <v/>
      </c>
      <c r="BM2079" s="46">
        <f>IF(ISNUMBER(VLOOKUP($B2079,Stats!$A$2:$AA$19,2,FALSE))=FALSE,"",IF(ISNUMBER(AA2079),(AA2079-VLOOKUP($B2079,Stats!$A$2:$AA$19,12,FALSE))/VLOOKUP($B2079,Stats!$A$2:$AA$19,26,FALSE),""))</f>
        <v>3.1790400795730851</v>
      </c>
      <c r="BN2079" s="46" t="str">
        <f>IF(ISNUMBER(VLOOKUP($B2079,Stats!$A$2:$AA$19,2,FALSE))=FALSE,"",IF(ISNUMBER(#REF!),(#REF!-VLOOKUP($B2079,Stats!$A$2:$AA$19,13,FALSE))/VLOOKUP($B2079,Stats!$A$2:$AA$19,27,FALSE),""))</f>
        <v/>
      </c>
      <c r="BO2079" s="46" t="str">
        <f>IF(ISNUMBER(VLOOKUP($B2079,Stats!$A$2:$AA$19,2,FALSE))=FALSE,"",IF(ISNUMBER(#REF!),(#REF!-VLOOKUP($B2079,Stats!$A$2:$AA$19,14,FALSE))/VLOOKUP($B2079,Stats!$A$2:$AB$19,28,FALSE),""))</f>
        <v/>
      </c>
      <c r="BP2079" s="46"/>
      <c r="BQ2079" s="46">
        <f>IF(ISNUMBER(VLOOKUP($B2079,Stats!$A$2:$AA$19,2,FALSE))=FALSE,"",IF(ISNUMBER(BM2079),BM2079,(VLOOKUP($B2079,Stats!$A$2:$AT$19,46,FALSE)-VLOOKUP($B2079,Stats!$A$2:$AA$19,12,FALSE))/VLOOKUP($B2079,Stats!$A$2:$AA$19,26,FALSE)))</f>
        <v>3.1790400795730851</v>
      </c>
      <c r="BR2079" s="51">
        <f t="shared" si="436"/>
        <v>3</v>
      </c>
      <c r="BS2079" s="32" t="str">
        <f t="shared" si="430"/>
        <v>27353_201425</v>
      </c>
      <c r="BT2079" s="53">
        <f t="shared" si="431"/>
        <v>1.2524484023257565</v>
      </c>
    </row>
    <row r="2080" spans="1:72" x14ac:dyDescent="0.15">
      <c r="A2080" s="16">
        <v>27353</v>
      </c>
      <c r="B2080" s="17">
        <v>201426</v>
      </c>
      <c r="C2080" s="3">
        <v>0</v>
      </c>
      <c r="D2080" s="23">
        <v>2.3688501007000928E-2</v>
      </c>
      <c r="E2080" s="18">
        <v>5.3034685583516752E-3</v>
      </c>
      <c r="F2080" s="24">
        <v>8</v>
      </c>
      <c r="G2080" s="24">
        <v>2</v>
      </c>
      <c r="H2080" s="20">
        <v>4.3346442298682342E-3</v>
      </c>
      <c r="I2080" s="20">
        <v>-5.5553098464535267E-3</v>
      </c>
      <c r="J2080" s="24">
        <v>6</v>
      </c>
      <c r="K2080" s="24">
        <v>2</v>
      </c>
      <c r="L2080" s="20">
        <v>8.8487155090390957E-3</v>
      </c>
      <c r="M2080" s="20">
        <v>-1.0350018818215956E-2</v>
      </c>
      <c r="N2080" s="19">
        <v>1.0673999999999999</v>
      </c>
      <c r="O2080" s="19">
        <v>1.020166300296282</v>
      </c>
      <c r="P2080" s="25">
        <v>41999</v>
      </c>
      <c r="Q2080" s="20">
        <v>-1.1102747459540874E-2</v>
      </c>
      <c r="R2080" s="25">
        <v>41997</v>
      </c>
      <c r="S2080" s="25">
        <f>IF(ISNUMBER(R2080),VLOOKUP(B2080,Index!$B$3:$AB$18,27,FALSE),"")</f>
        <v>41997</v>
      </c>
      <c r="T2080" s="25">
        <f>IF(ISNUMBER($R2080),VLOOKUP($B2080,Index!$B$21:$AB$36,27,FALSE),"")</f>
        <v>41996</v>
      </c>
      <c r="U2080" s="25">
        <f>IF(ISNUMBER($R2080),VLOOKUP($B2080,Index!$B$39:$AB$54,27,FALSE),"")</f>
        <v>41996</v>
      </c>
      <c r="W2080" s="18">
        <v>0.71065503021002785</v>
      </c>
      <c r="X2080" s="19">
        <v>0.8</v>
      </c>
      <c r="Y2080" s="18">
        <v>0.10062624086088542</v>
      </c>
      <c r="Z2080" s="19">
        <f t="shared" si="432"/>
        <v>0</v>
      </c>
      <c r="AA2080" s="21">
        <v>2.1335710906983474</v>
      </c>
      <c r="AB2080" s="3">
        <v>0</v>
      </c>
      <c r="AC2080" s="18">
        <v>0.50503057196281564</v>
      </c>
      <c r="AD2080" s="19">
        <v>0.64000000000000012</v>
      </c>
      <c r="AE2080" s="18">
        <v>1.0125640349792927E-2</v>
      </c>
      <c r="AF2080" s="19">
        <f t="shared" si="433"/>
        <v>0</v>
      </c>
      <c r="AG2080" s="21">
        <v>4.5521255990637357</v>
      </c>
      <c r="AH2080" s="3">
        <v>0</v>
      </c>
      <c r="AK2080" t="str">
        <f t="shared" si="438"/>
        <v/>
      </c>
      <c r="AL2080" t="str">
        <f t="shared" si="438"/>
        <v/>
      </c>
      <c r="AM2080" t="str">
        <f t="shared" si="438"/>
        <v/>
      </c>
      <c r="AN2080" t="str">
        <f t="shared" si="438"/>
        <v/>
      </c>
      <c r="AO2080" t="str">
        <f t="shared" si="438"/>
        <v/>
      </c>
      <c r="AP2080">
        <f t="shared" si="438"/>
        <v>2.1335710906983474</v>
      </c>
      <c r="AQ2080" t="str">
        <f t="shared" si="438"/>
        <v/>
      </c>
      <c r="AR2080" t="str">
        <f t="shared" si="438"/>
        <v/>
      </c>
      <c r="AS2080" t="str">
        <f t="shared" si="438"/>
        <v/>
      </c>
      <c r="AT2080" t="str">
        <f t="shared" si="438"/>
        <v/>
      </c>
      <c r="AU2080" t="str">
        <f t="shared" si="438"/>
        <v/>
      </c>
      <c r="AV2080" t="str">
        <f t="shared" si="438"/>
        <v/>
      </c>
      <c r="AW2080" t="str">
        <f t="shared" si="438"/>
        <v/>
      </c>
      <c r="AX2080" t="str">
        <f t="shared" si="438"/>
        <v/>
      </c>
      <c r="AZ2080" s="46">
        <f>IF(ISNUMBER(VLOOKUP($B2080,Stats!$A$2:$AA$19,2,FALSE))=FALSE,"",IF(ISNUMBER(W2080),(W2080-VLOOKUP($B2080,Stats!$A$2:$AA$19,2,FALSE))/VLOOKUP($B2080,Stats!$A$2:$AA$19,16,FALSE),""))</f>
        <v>-3.6815336368759499E-2</v>
      </c>
      <c r="BA2080" s="46">
        <f>IF(ISNUMBER(VLOOKUP($B2080,Stats!$A$2:$AA$19,2,FALSE))=FALSE,"",IF(ISNUMBER(X2080),(X2080-VLOOKUP($B2080,Stats!$A$2:$AA$19,3,FALSE))/VLOOKUP($B2080,Stats!$A$2:$AA$19,17,FALSE),""))</f>
        <v>1.5426863880595392</v>
      </c>
      <c r="BB2080" s="46"/>
      <c r="BC2080" s="46"/>
      <c r="BD2080" s="44">
        <f t="shared" si="429"/>
        <v>0.75293552584538981</v>
      </c>
      <c r="BE2080" s="46">
        <f>IF(ISNUMBER(VLOOKUP($B2080,Stats!$A$2:$AA$19,2,FALSE))=FALSE,"",IF(ISNUMBER(Y2080),(Y2080-VLOOKUP($B2080,Stats!$A$2:$AA$19,5,FALSE))/VLOOKUP($B2080,Stats!$A$2:$AA$19,19,FALSE),""))</f>
        <v>-0.88359063084145173</v>
      </c>
      <c r="BF2080" s="46"/>
      <c r="BG2080" s="46"/>
      <c r="BH2080" s="46">
        <f>IF(ISNUMBER(VLOOKUP($B2080,Stats!$A$2:$AA$19,2,FALSE))=FALSE,"",IF(ISNUMBER(Z2080),(Z2080-VLOOKUP($B2080,Stats!$A$2:$AA$19,8,FALSE))/VLOOKUP($B2080,Stats!$A$2:$AA$19,22,FALSE),""))</f>
        <v>-0.60316436580698729</v>
      </c>
      <c r="BI2080" s="46" t="str">
        <f>IF(ISNUMBER(VLOOKUP($B2080,Stats!$A$2:$AA$19,2,FALSE))=FALSE,"",IF(ISNUMBER(#REF!),(#REF!-VLOOKUP($B2080,Stats!$A$2:$AA$19,9,FALSE))/VLOOKUP($B2080,Stats!$A$2:$AA$19,23,FALSE),""))</f>
        <v/>
      </c>
      <c r="BJ2080" s="46" t="str">
        <f>IF(ISNUMBER(VLOOKUP($B2080,Stats!$A$2:$AA$19,2,FALSE))=FALSE,"",IF(ISNUMBER(#REF!),(#REF!-VLOOKUP($B2080,Stats!$A$2:$AA$19,10,FALSE))/VLOOKUP($B2080,Stats!$A$2:$AA$19,24,FALSE),""))</f>
        <v/>
      </c>
      <c r="BK2080" s="44">
        <f t="shared" si="435"/>
        <v>0.43756413184692</v>
      </c>
      <c r="BL2080" s="46" t="str">
        <f>IF(ISNUMBER(VLOOKUP($B2080,Stats!$A$2:$AA$19,2,FALSE))=FALSE,"",IF(ISNUMBER(#REF!),(#REF!-VLOOKUP($B2080,Stats!$A$2:$AA$19,11,FALSE))/VLOOKUP($B2080,Stats!$A$2:$AA$19,25,FALSE),""))</f>
        <v/>
      </c>
      <c r="BM2080" s="46">
        <f>IF(ISNUMBER(VLOOKUP($B2080,Stats!$A$2:$AA$19,2,FALSE))=FALSE,"",IF(ISNUMBER(AA2080),(AA2080-VLOOKUP($B2080,Stats!$A$2:$AA$19,12,FALSE))/VLOOKUP($B2080,Stats!$A$2:$AA$19,26,FALSE),""))</f>
        <v>-0.11321202247723243</v>
      </c>
      <c r="BN2080" s="46" t="str">
        <f>IF(ISNUMBER(VLOOKUP($B2080,Stats!$A$2:$AA$19,2,FALSE))=FALSE,"",IF(ISNUMBER(#REF!),(#REF!-VLOOKUP($B2080,Stats!$A$2:$AA$19,13,FALSE))/VLOOKUP($B2080,Stats!$A$2:$AA$19,27,FALSE),""))</f>
        <v/>
      </c>
      <c r="BO2080" s="46" t="str">
        <f>IF(ISNUMBER(VLOOKUP($B2080,Stats!$A$2:$AA$19,2,FALSE))=FALSE,"",IF(ISNUMBER(#REF!),(#REF!-VLOOKUP($B2080,Stats!$A$2:$AA$19,14,FALSE))/VLOOKUP($B2080,Stats!$A$2:$AB$19,28,FALSE),""))</f>
        <v/>
      </c>
      <c r="BP2080" s="46"/>
      <c r="BQ2080" s="46">
        <f>IF(ISNUMBER(VLOOKUP($B2080,Stats!$A$2:$AA$19,2,FALSE))=FALSE,"",IF(ISNUMBER(BM2080),BM2080,(VLOOKUP($B2080,Stats!$A$2:$AT$19,46,FALSE)-VLOOKUP($B2080,Stats!$A$2:$AA$19,12,FALSE))/VLOOKUP($B2080,Stats!$A$2:$AA$19,26,FALSE)))</f>
        <v>-0.11321202247723243</v>
      </c>
      <c r="BR2080" s="51">
        <f t="shared" si="436"/>
        <v>-0.11321202247723243</v>
      </c>
      <c r="BS2080" s="32" t="str">
        <f t="shared" si="430"/>
        <v>27353_201426</v>
      </c>
      <c r="BT2080" s="53">
        <f t="shared" si="431"/>
        <v>0.39048317978178348</v>
      </c>
    </row>
    <row r="2081" spans="1:72" x14ac:dyDescent="0.15">
      <c r="A2081" s="16">
        <v>27353</v>
      </c>
      <c r="B2081" s="17">
        <v>201427</v>
      </c>
      <c r="C2081" s="3">
        <v>0</v>
      </c>
      <c r="D2081" s="23">
        <v>-9.3685591156078551E-5</v>
      </c>
      <c r="E2081" s="18">
        <v>2.5082759848183054E-3</v>
      </c>
      <c r="F2081" s="24">
        <v>2</v>
      </c>
      <c r="G2081" s="24">
        <v>1</v>
      </c>
      <c r="H2081" s="20">
        <v>1.3606664453960082E-3</v>
      </c>
      <c r="I2081" s="20">
        <v>-2.8087257747403394E-3</v>
      </c>
      <c r="J2081" s="24">
        <v>1</v>
      </c>
      <c r="K2081" s="24">
        <v>1</v>
      </c>
      <c r="L2081" s="20">
        <v>2.0655337526993556E-3</v>
      </c>
      <c r="M2081" s="20">
        <v>-2.8087257747403394E-3</v>
      </c>
      <c r="N2081" s="19">
        <v>1.0681</v>
      </c>
      <c r="O2081" s="19">
        <v>1</v>
      </c>
      <c r="P2081" s="25">
        <v>42002</v>
      </c>
      <c r="Q2081" s="20">
        <v>-2.8087257747403394E-3</v>
      </c>
      <c r="R2081" s="25">
        <v>42003</v>
      </c>
      <c r="S2081" s="25">
        <f>IF(ISNUMBER(R2081),VLOOKUP(B2081,Index!$B$3:$AB$18,27,FALSE),"")</f>
        <v>42002</v>
      </c>
      <c r="T2081" s="25">
        <f>IF(ISNUMBER($R2081),VLOOKUP($B2081,Index!$B$21:$AB$36,27,FALSE),"")</f>
        <v>42003</v>
      </c>
      <c r="U2081" s="25">
        <f>IF(ISNUMBER($R2081),VLOOKUP($B2081,Index!$B$39:$AB$54,27,FALSE),"")</f>
        <v>42003</v>
      </c>
      <c r="W2081" s="18">
        <v>-1.1242270938729426E-2</v>
      </c>
      <c r="X2081" s="19">
        <v>0.66666666666666663</v>
      </c>
      <c r="Y2081" s="18">
        <v>4.759119067396661E-2</v>
      </c>
      <c r="Z2081" s="19">
        <f t="shared" si="432"/>
        <v>1</v>
      </c>
      <c r="AA2081" s="21" t="s">
        <v>25</v>
      </c>
      <c r="AB2081" s="3">
        <v>0</v>
      </c>
      <c r="AC2081" s="18">
        <v>1.2638865585980021E-4</v>
      </c>
      <c r="AD2081" s="19">
        <v>0.44444444444444442</v>
      </c>
      <c r="AE2081" s="18">
        <v>2.2649214297658466E-3</v>
      </c>
      <c r="AF2081" s="19">
        <f t="shared" si="433"/>
        <v>1</v>
      </c>
      <c r="AG2081" s="21" t="s">
        <v>25</v>
      </c>
      <c r="AH2081" s="3">
        <v>0</v>
      </c>
      <c r="AK2081" t="str">
        <f t="shared" si="438"/>
        <v/>
      </c>
      <c r="AL2081" t="str">
        <f t="shared" si="438"/>
        <v/>
      </c>
      <c r="AM2081" t="str">
        <f t="shared" si="438"/>
        <v/>
      </c>
      <c r="AN2081" t="str">
        <f t="shared" si="438"/>
        <v/>
      </c>
      <c r="AO2081" t="str">
        <f t="shared" si="438"/>
        <v/>
      </c>
      <c r="AP2081" t="str">
        <f t="shared" si="438"/>
        <v/>
      </c>
      <c r="AQ2081" t="str">
        <f t="shared" si="438"/>
        <v/>
      </c>
      <c r="AR2081" t="str">
        <f t="shared" si="438"/>
        <v/>
      </c>
      <c r="AS2081" t="str">
        <f t="shared" si="438"/>
        <v/>
      </c>
      <c r="AT2081" t="str">
        <f t="shared" si="438"/>
        <v/>
      </c>
      <c r="AU2081" t="str">
        <f t="shared" si="438"/>
        <v/>
      </c>
      <c r="AV2081" t="str">
        <f t="shared" si="438"/>
        <v/>
      </c>
      <c r="AW2081" t="str">
        <f t="shared" si="438"/>
        <v/>
      </c>
      <c r="AX2081" t="str">
        <f t="shared" si="438"/>
        <v/>
      </c>
      <c r="AZ2081" s="46">
        <f>IF(ISNUMBER(VLOOKUP($B2081,Stats!$A$2:$AA$19,2,FALSE))=FALSE,"",IF(ISNUMBER(W2081),(W2081-VLOOKUP($B2081,Stats!$A$2:$AA$19,2,FALSE))/VLOOKUP($B2081,Stats!$A$2:$AA$19,16,FALSE),""))</f>
        <v>-0.37251048823157984</v>
      </c>
      <c r="BA2081" s="46">
        <f>IF(ISNUMBER(VLOOKUP($B2081,Stats!$A$2:$AA$19,2,FALSE))=FALSE,"",IF(ISNUMBER(X2081),(X2081-VLOOKUP($B2081,Stats!$A$2:$AA$19,3,FALSE))/VLOOKUP($B2081,Stats!$A$2:$AA$19,17,FALSE),""))</f>
        <v>0.191037174757621</v>
      </c>
      <c r="BB2081" s="46"/>
      <c r="BC2081" s="46"/>
      <c r="BD2081" s="44">
        <f t="shared" si="429"/>
        <v>-9.0736656736979421E-2</v>
      </c>
      <c r="BE2081" s="46">
        <f>IF(ISNUMBER(VLOOKUP($B2081,Stats!$A$2:$AA$19,2,FALSE))=FALSE,"",IF(ISNUMBER(Y2081),(Y2081-VLOOKUP($B2081,Stats!$A$2:$AA$19,5,FALSE))/VLOOKUP($B2081,Stats!$A$2:$AA$19,19,FALSE),""))</f>
        <v>-1.051476392851445</v>
      </c>
      <c r="BF2081" s="46"/>
      <c r="BG2081" s="46"/>
      <c r="BH2081" s="46">
        <f>IF(ISNUMBER(VLOOKUP($B2081,Stats!$A$2:$AA$19,2,FALSE))=FALSE,"",IF(ISNUMBER(Z2081),(Z2081-VLOOKUP($B2081,Stats!$A$2:$AA$19,8,FALSE))/VLOOKUP($B2081,Stats!$A$2:$AA$19,22,FALSE),""))</f>
        <v>0.41115882059143566</v>
      </c>
      <c r="BI2081" s="46" t="str">
        <f>IF(ISNUMBER(VLOOKUP($B2081,Stats!$A$2:$AA$19,2,FALSE))=FALSE,"",IF(ISNUMBER(#REF!),(#REF!-VLOOKUP($B2081,Stats!$A$2:$AA$19,9,FALSE))/VLOOKUP($B2081,Stats!$A$2:$AA$19,23,FALSE),""))</f>
        <v/>
      </c>
      <c r="BJ2081" s="46" t="str">
        <f>IF(ISNUMBER(VLOOKUP($B2081,Stats!$A$2:$AA$19,2,FALSE))=FALSE,"",IF(ISNUMBER(#REF!),(#REF!-VLOOKUP($B2081,Stats!$A$2:$AA$19,10,FALSE))/VLOOKUP($B2081,Stats!$A$2:$AA$19,24,FALSE),""))</f>
        <v/>
      </c>
      <c r="BK2081" s="44">
        <f t="shared" si="435"/>
        <v>0.85938112117344212</v>
      </c>
      <c r="BL2081" s="46" t="str">
        <f>IF(ISNUMBER(VLOOKUP($B2081,Stats!$A$2:$AA$19,2,FALSE))=FALSE,"",IF(ISNUMBER(#REF!),(#REF!-VLOOKUP($B2081,Stats!$A$2:$AA$19,11,FALSE))/VLOOKUP($B2081,Stats!$A$2:$AA$19,25,FALSE),""))</f>
        <v/>
      </c>
      <c r="BM2081" s="46" t="str">
        <f>IF(ISNUMBER(VLOOKUP($B2081,Stats!$A$2:$AA$19,2,FALSE))=FALSE,"",IF(ISNUMBER(AA2081),(AA2081-VLOOKUP($B2081,Stats!$A$2:$AA$19,12,FALSE))/VLOOKUP($B2081,Stats!$A$2:$AA$19,26,FALSE),""))</f>
        <v/>
      </c>
      <c r="BN2081" s="46" t="str">
        <f>IF(ISNUMBER(VLOOKUP($B2081,Stats!$A$2:$AA$19,2,FALSE))=FALSE,"",IF(ISNUMBER(#REF!),(#REF!-VLOOKUP($B2081,Stats!$A$2:$AA$19,13,FALSE))/VLOOKUP($B2081,Stats!$A$2:$AA$19,27,FALSE),""))</f>
        <v/>
      </c>
      <c r="BO2081" s="46" t="str">
        <f>IF(ISNUMBER(VLOOKUP($B2081,Stats!$A$2:$AA$19,2,FALSE))=FALSE,"",IF(ISNUMBER(#REF!),(#REF!-VLOOKUP($B2081,Stats!$A$2:$AA$19,14,FALSE))/VLOOKUP($B2081,Stats!$A$2:$AB$19,28,FALSE),""))</f>
        <v/>
      </c>
      <c r="BP2081" s="46"/>
      <c r="BQ2081" s="46">
        <f>IF(ISNUMBER(VLOOKUP($B2081,Stats!$A$2:$AA$19,2,FALSE))=FALSE,"",IF(ISNUMBER(BM2081),BM2081,(VLOOKUP($B2081,Stats!$A$2:$AT$19,46,FALSE)-VLOOKUP($B2081,Stats!$A$2:$AA$19,12,FALSE))/VLOOKUP($B2081,Stats!$A$2:$AA$19,26,FALSE)))</f>
        <v>-0.46642635650749076</v>
      </c>
      <c r="BR2081" s="51">
        <f t="shared" si="436"/>
        <v>-0.46642635650749076</v>
      </c>
      <c r="BS2081" s="32" t="str">
        <f t="shared" si="430"/>
        <v>27353_201427</v>
      </c>
      <c r="BT2081" s="53">
        <f t="shared" si="431"/>
        <v>0.40419607005517116</v>
      </c>
    </row>
    <row r="2082" spans="1:72" x14ac:dyDescent="0.15">
      <c r="A2082" s="16">
        <v>27353</v>
      </c>
      <c r="B2082" s="17">
        <v>201501</v>
      </c>
      <c r="C2082" s="3">
        <v>0</v>
      </c>
      <c r="D2082" s="23">
        <v>-2.9045254380211105E-3</v>
      </c>
      <c r="E2082" s="18">
        <v>9.8585915153825542E-3</v>
      </c>
      <c r="F2082" s="24">
        <v>2</v>
      </c>
      <c r="G2082" s="24">
        <v>3</v>
      </c>
      <c r="H2082" s="20">
        <v>7.6217407777123825E-3</v>
      </c>
      <c r="I2082" s="20">
        <v>-5.9855256556077263E-3</v>
      </c>
      <c r="J2082" s="24">
        <v>1</v>
      </c>
      <c r="K2082" s="24">
        <v>2</v>
      </c>
      <c r="L2082" s="20">
        <v>1.2180267965895331E-2</v>
      </c>
      <c r="M2082" s="20">
        <v>-1.4991671293725695E-2</v>
      </c>
      <c r="N2082" s="19">
        <v>1.0806</v>
      </c>
      <c r="O2082" s="19">
        <v>1.0002777006387114</v>
      </c>
      <c r="P2082" s="25">
        <v>42011</v>
      </c>
      <c r="Q2082" s="20">
        <v>-1.5176753655376629E-2</v>
      </c>
      <c r="R2082" s="25">
        <v>42013</v>
      </c>
      <c r="S2082" s="25">
        <f>IF(ISNUMBER(R2082),VLOOKUP(B2082,Index!$B$3:$AB$18,27,FALSE),"")</f>
        <v>42013</v>
      </c>
      <c r="T2082" s="25">
        <f>IF(ISNUMBER($R2082),VLOOKUP($B2082,Index!$B$21:$AB$36,27,FALSE),"")</f>
        <v>42013</v>
      </c>
      <c r="U2082" s="25">
        <f>IF(ISNUMBER($R2082),VLOOKUP($B2082,Index!$B$39:$AB$54,27,FALSE),"")</f>
        <v>42011</v>
      </c>
      <c r="W2082" s="18">
        <v>-0.20912583153751996</v>
      </c>
      <c r="X2082" s="19">
        <v>0.4</v>
      </c>
      <c r="Y2082" s="18">
        <v>0.18705362225891869</v>
      </c>
      <c r="Z2082" s="19">
        <f t="shared" si="432"/>
        <v>0</v>
      </c>
      <c r="AA2082" s="21" t="s">
        <v>25</v>
      </c>
      <c r="AB2082" s="3">
        <v>0</v>
      </c>
      <c r="AC2082" s="18">
        <v>4.3733613416259177E-2</v>
      </c>
      <c r="AD2082" s="19">
        <v>0.16000000000000003</v>
      </c>
      <c r="AE2082" s="18">
        <v>3.4989057600182241E-2</v>
      </c>
      <c r="AF2082" s="19">
        <f t="shared" si="433"/>
        <v>0</v>
      </c>
      <c r="AG2082" s="21" t="s">
        <v>25</v>
      </c>
      <c r="AH2082" s="3">
        <v>0</v>
      </c>
      <c r="AK2082" t="str">
        <f t="shared" si="438"/>
        <v/>
      </c>
      <c r="AL2082" t="str">
        <f t="shared" si="438"/>
        <v/>
      </c>
      <c r="AM2082" t="str">
        <f t="shared" si="438"/>
        <v/>
      </c>
      <c r="AN2082" t="str">
        <f t="shared" si="438"/>
        <v/>
      </c>
      <c r="AO2082" t="str">
        <f t="shared" si="438"/>
        <v/>
      </c>
      <c r="AP2082" t="str">
        <f t="shared" si="438"/>
        <v/>
      </c>
      <c r="AQ2082" t="str">
        <f t="shared" si="438"/>
        <v/>
      </c>
      <c r="AR2082" t="str">
        <f t="shared" si="438"/>
        <v/>
      </c>
      <c r="AS2082" t="str">
        <f t="shared" si="438"/>
        <v/>
      </c>
      <c r="AT2082" t="str">
        <f t="shared" si="438"/>
        <v/>
      </c>
      <c r="AU2082" t="str">
        <f t="shared" si="438"/>
        <v/>
      </c>
      <c r="AV2082" t="str">
        <f t="shared" si="438"/>
        <v/>
      </c>
      <c r="AW2082" t="str">
        <f t="shared" si="438"/>
        <v/>
      </c>
      <c r="AX2082" t="str">
        <f t="shared" si="438"/>
        <v/>
      </c>
      <c r="AZ2082" s="46">
        <f>IF(ISNUMBER(VLOOKUP($B2082,Stats!$A$2:$AA$19,2,FALSE))=FALSE,"",IF(ISNUMBER(W2082),(W2082-VLOOKUP($B2082,Stats!$A$2:$AA$19,2,FALSE))/VLOOKUP($B2082,Stats!$A$2:$AA$19,16,FALSE),""))</f>
        <v>-0.71480114885230617</v>
      </c>
      <c r="BA2082" s="46">
        <f>IF(ISNUMBER(VLOOKUP($B2082,Stats!$A$2:$AA$19,2,FALSE))=FALSE,"",IF(ISNUMBER(X2082),(X2082-VLOOKUP($B2082,Stats!$A$2:$AA$19,3,FALSE))/VLOOKUP($B2082,Stats!$A$2:$AA$19,17,FALSE),""))</f>
        <v>-0.84220341465677562</v>
      </c>
      <c r="BB2082" s="46"/>
      <c r="BC2082" s="46"/>
      <c r="BD2082" s="44">
        <f t="shared" si="429"/>
        <v>-0.77850228175454084</v>
      </c>
      <c r="BE2082" s="46">
        <f>IF(ISNUMBER(VLOOKUP($B2082,Stats!$A$2:$AA$19,2,FALSE))=FALSE,"",IF(ISNUMBER(Y2082),(Y2082-VLOOKUP($B2082,Stats!$A$2:$AA$19,5,FALSE))/VLOOKUP($B2082,Stats!$A$2:$AA$19,19,FALSE),""))</f>
        <v>-0.31406570338731926</v>
      </c>
      <c r="BF2082" s="46"/>
      <c r="BG2082" s="46"/>
      <c r="BH2082" s="46">
        <f>IF(ISNUMBER(VLOOKUP($B2082,Stats!$A$2:$AA$19,2,FALSE))=FALSE,"",IF(ISNUMBER(Z2082),(Z2082-VLOOKUP($B2082,Stats!$A$2:$AA$19,8,FALSE))/VLOOKUP($B2082,Stats!$A$2:$AA$19,22,FALSE),""))</f>
        <v>-0.58823842946080296</v>
      </c>
      <c r="BI2082" s="46" t="str">
        <f>IF(ISNUMBER(VLOOKUP($B2082,Stats!$A$2:$AA$19,2,FALSE))=FALSE,"",IF(ISNUMBER(#REF!),(#REF!-VLOOKUP($B2082,Stats!$A$2:$AA$19,9,FALSE))/VLOOKUP($B2082,Stats!$A$2:$AA$19,23,FALSE),""))</f>
        <v/>
      </c>
      <c r="BJ2082" s="46" t="str">
        <f>IF(ISNUMBER(VLOOKUP($B2082,Stats!$A$2:$AA$19,2,FALSE))=FALSE,"",IF(ISNUMBER(#REF!),(#REF!-VLOOKUP($B2082,Stats!$A$2:$AA$19,10,FALSE))/VLOOKUP($B2082,Stats!$A$2:$AA$19,24,FALSE),""))</f>
        <v/>
      </c>
      <c r="BK2082" s="44">
        <f t="shared" si="435"/>
        <v>4.3374463532882573E-2</v>
      </c>
      <c r="BL2082" s="46" t="str">
        <f>IF(ISNUMBER(VLOOKUP($B2082,Stats!$A$2:$AA$19,2,FALSE))=FALSE,"",IF(ISNUMBER(#REF!),(#REF!-VLOOKUP($B2082,Stats!$A$2:$AA$19,11,FALSE))/VLOOKUP($B2082,Stats!$A$2:$AA$19,25,FALSE),""))</f>
        <v/>
      </c>
      <c r="BM2082" s="46" t="str">
        <f>IF(ISNUMBER(VLOOKUP($B2082,Stats!$A$2:$AA$19,2,FALSE))=FALSE,"",IF(ISNUMBER(AA2082),(AA2082-VLOOKUP($B2082,Stats!$A$2:$AA$19,12,FALSE))/VLOOKUP($B2082,Stats!$A$2:$AA$19,26,FALSE),""))</f>
        <v/>
      </c>
      <c r="BN2082" s="46" t="str">
        <f>IF(ISNUMBER(VLOOKUP($B2082,Stats!$A$2:$AA$19,2,FALSE))=FALSE,"",IF(ISNUMBER(#REF!),(#REF!-VLOOKUP($B2082,Stats!$A$2:$AA$19,13,FALSE))/VLOOKUP($B2082,Stats!$A$2:$AA$19,27,FALSE),""))</f>
        <v/>
      </c>
      <c r="BO2082" s="46" t="str">
        <f>IF(ISNUMBER(VLOOKUP($B2082,Stats!$A$2:$AA$19,2,FALSE))=FALSE,"",IF(ISNUMBER(#REF!),(#REF!-VLOOKUP($B2082,Stats!$A$2:$AA$19,14,FALSE))/VLOOKUP($B2082,Stats!$A$2:$AB$19,28,FALSE),""))</f>
        <v/>
      </c>
      <c r="BP2082" s="46"/>
      <c r="BQ2082" s="46">
        <f>IF(ISNUMBER(VLOOKUP($B2082,Stats!$A$2:$AA$19,2,FALSE))=FALSE,"",IF(ISNUMBER(BM2082),BM2082,(VLOOKUP($B2082,Stats!$A$2:$AT$19,46,FALSE)-VLOOKUP($B2082,Stats!$A$2:$AA$19,12,FALSE))/VLOOKUP($B2082,Stats!$A$2:$AA$19,26,FALSE)))</f>
        <v>-0.44163421963286131</v>
      </c>
      <c r="BR2082" s="51">
        <f t="shared" si="436"/>
        <v>-0.44163421963286131</v>
      </c>
      <c r="BS2082" s="32" t="str">
        <f t="shared" si="430"/>
        <v>27353_201501</v>
      </c>
      <c r="BT2082" s="53">
        <f t="shared" si="431"/>
        <v>-0.2180026221577509</v>
      </c>
    </row>
    <row r="2083" spans="1:72" x14ac:dyDescent="0.15">
      <c r="A2083" s="16">
        <v>27353</v>
      </c>
      <c r="B2083" s="17">
        <v>201502</v>
      </c>
      <c r="C2083" s="3">
        <v>0</v>
      </c>
      <c r="D2083" s="23">
        <v>1.1933847021236454E-2</v>
      </c>
      <c r="E2083" s="18">
        <v>5.8731896873210369E-3</v>
      </c>
      <c r="F2083" s="24">
        <v>6</v>
      </c>
      <c r="G2083" s="24">
        <v>4</v>
      </c>
      <c r="H2083" s="20">
        <v>4.9929376099240681E-3</v>
      </c>
      <c r="I2083" s="20">
        <v>-4.4831066176643508E-3</v>
      </c>
      <c r="J2083" s="24">
        <v>3</v>
      </c>
      <c r="K2083" s="24">
        <v>1</v>
      </c>
      <c r="L2083" s="20">
        <v>1.2114328979746292E-2</v>
      </c>
      <c r="M2083" s="20">
        <v>-8.1667136018022113E-3</v>
      </c>
      <c r="N2083" s="19">
        <v>1.0782</v>
      </c>
      <c r="O2083" s="19">
        <v>1.0181303116147309</v>
      </c>
      <c r="P2083" s="25">
        <v>42026</v>
      </c>
      <c r="Q2083" s="20">
        <v>-8.1667136018022113E-3</v>
      </c>
      <c r="R2083" s="25">
        <v>42023</v>
      </c>
      <c r="S2083" s="25">
        <f>IF(ISNUMBER(R2083),VLOOKUP(B2083,Index!$B$3:$AB$18,27,FALSE),"")</f>
        <v>42023</v>
      </c>
      <c r="T2083" s="25">
        <f>IF(ISNUMBER($R2083),VLOOKUP($B2083,Index!$B$21:$AB$36,27,FALSE),"")</f>
        <v>42023</v>
      </c>
      <c r="U2083" s="25">
        <f>IF(ISNUMBER($R2083),VLOOKUP($B2083,Index!$B$39:$AB$54,27,FALSE),"")</f>
        <v>42027</v>
      </c>
      <c r="W2083" s="18">
        <v>0.35801541063709363</v>
      </c>
      <c r="X2083" s="19">
        <v>0.6</v>
      </c>
      <c r="Y2083" s="18">
        <v>0.11143593925287974</v>
      </c>
      <c r="Z2083" s="19">
        <f t="shared" si="432"/>
        <v>0</v>
      </c>
      <c r="AA2083" s="21">
        <v>1.461278992152109</v>
      </c>
      <c r="AB2083" s="3">
        <v>0</v>
      </c>
      <c r="AC2083" s="18">
        <v>0.12817503425364679</v>
      </c>
      <c r="AD2083" s="19">
        <v>0.36</v>
      </c>
      <c r="AE2083" s="18">
        <v>1.2417968557171505E-2</v>
      </c>
      <c r="AF2083" s="19">
        <f t="shared" si="433"/>
        <v>0</v>
      </c>
      <c r="AG2083" s="21">
        <v>2.1353362929050834</v>
      </c>
      <c r="AH2083" s="3">
        <v>0</v>
      </c>
      <c r="AK2083" t="str">
        <f t="shared" ref="AK2083:AX2092" si="439">IF($B2083=AK$2,$AA2083,"")</f>
        <v/>
      </c>
      <c r="AL2083" t="str">
        <f t="shared" si="439"/>
        <v/>
      </c>
      <c r="AM2083" t="str">
        <f t="shared" si="439"/>
        <v/>
      </c>
      <c r="AN2083" t="str">
        <f t="shared" si="439"/>
        <v/>
      </c>
      <c r="AO2083" t="str">
        <f t="shared" si="439"/>
        <v/>
      </c>
      <c r="AP2083" t="str">
        <f t="shared" si="439"/>
        <v/>
      </c>
      <c r="AQ2083" t="str">
        <f t="shared" si="439"/>
        <v/>
      </c>
      <c r="AR2083" t="str">
        <f t="shared" si="439"/>
        <v/>
      </c>
      <c r="AS2083">
        <f t="shared" si="439"/>
        <v>1.461278992152109</v>
      </c>
      <c r="AT2083" t="str">
        <f t="shared" si="439"/>
        <v/>
      </c>
      <c r="AU2083" t="str">
        <f t="shared" si="439"/>
        <v/>
      </c>
      <c r="AV2083" t="str">
        <f t="shared" si="439"/>
        <v/>
      </c>
      <c r="AW2083" t="str">
        <f t="shared" si="439"/>
        <v/>
      </c>
      <c r="AX2083" t="str">
        <f t="shared" si="439"/>
        <v/>
      </c>
      <c r="AZ2083" s="46">
        <f>IF(ISNUMBER(VLOOKUP($B2083,Stats!$A$2:$AA$19,2,FALSE))=FALSE,"",IF(ISNUMBER(W2083),(W2083-VLOOKUP($B2083,Stats!$A$2:$AA$19,2,FALSE))/VLOOKUP($B2083,Stats!$A$2:$AA$19,16,FALSE),""))</f>
        <v>-0.49959502660824529</v>
      </c>
      <c r="BA2083" s="46">
        <f>IF(ISNUMBER(VLOOKUP($B2083,Stats!$A$2:$AA$19,2,FALSE))=FALSE,"",IF(ISNUMBER(X2083),(X2083-VLOOKUP($B2083,Stats!$A$2:$AA$19,3,FALSE))/VLOOKUP($B2083,Stats!$A$2:$AA$19,17,FALSE),""))</f>
        <v>-0.52813738425366874</v>
      </c>
      <c r="BB2083" s="46"/>
      <c r="BC2083" s="46"/>
      <c r="BD2083" s="44">
        <f t="shared" si="429"/>
        <v>-0.51386620543095707</v>
      </c>
      <c r="BE2083" s="46">
        <f>IF(ISNUMBER(VLOOKUP($B2083,Stats!$A$2:$AA$19,2,FALSE))=FALSE,"",IF(ISNUMBER(Y2083),(Y2083-VLOOKUP($B2083,Stats!$A$2:$AA$19,5,FALSE))/VLOOKUP($B2083,Stats!$A$2:$AA$19,19,FALSE),""))</f>
        <v>-0.94663127905386857</v>
      </c>
      <c r="BF2083" s="46"/>
      <c r="BG2083" s="46"/>
      <c r="BH2083" s="46">
        <f>IF(ISNUMBER(VLOOKUP($B2083,Stats!$A$2:$AA$19,2,FALSE))=FALSE,"",IF(ISNUMBER(Z2083),(Z2083-VLOOKUP($B2083,Stats!$A$2:$AA$19,8,FALSE))/VLOOKUP($B2083,Stats!$A$2:$AA$19,22,FALSE),""))</f>
        <v>-0.48836753916131515</v>
      </c>
      <c r="BI2083" s="46" t="str">
        <f>IF(ISNUMBER(VLOOKUP($B2083,Stats!$A$2:$AA$19,2,FALSE))=FALSE,"",IF(ISNUMBER(#REF!),(#REF!-VLOOKUP($B2083,Stats!$A$2:$AA$19,9,FALSE))/VLOOKUP($B2083,Stats!$A$2:$AA$19,23,FALSE),""))</f>
        <v/>
      </c>
      <c r="BJ2083" s="46" t="str">
        <f>IF(ISNUMBER(VLOOKUP($B2083,Stats!$A$2:$AA$19,2,FALSE))=FALSE,"",IF(ISNUMBER(#REF!),(#REF!-VLOOKUP($B2083,Stats!$A$2:$AA$19,10,FALSE))/VLOOKUP($B2083,Stats!$A$2:$AA$19,24,FALSE),""))</f>
        <v/>
      </c>
      <c r="BK2083" s="44">
        <f t="shared" si="435"/>
        <v>0.51613163358931347</v>
      </c>
      <c r="BL2083" s="46" t="str">
        <f>IF(ISNUMBER(VLOOKUP($B2083,Stats!$A$2:$AA$19,2,FALSE))=FALSE,"",IF(ISNUMBER(#REF!),(#REF!-VLOOKUP($B2083,Stats!$A$2:$AA$19,11,FALSE))/VLOOKUP($B2083,Stats!$A$2:$AA$19,25,FALSE),""))</f>
        <v/>
      </c>
      <c r="BM2083" s="46">
        <f>IF(ISNUMBER(VLOOKUP($B2083,Stats!$A$2:$AA$19,2,FALSE))=FALSE,"",IF(ISNUMBER(AA2083),(AA2083-VLOOKUP($B2083,Stats!$A$2:$AA$19,12,FALSE))/VLOOKUP($B2083,Stats!$A$2:$AA$19,26,FALSE),""))</f>
        <v>-0.16673452314912807</v>
      </c>
      <c r="BN2083" s="46" t="str">
        <f>IF(ISNUMBER(VLOOKUP($B2083,Stats!$A$2:$AA$19,2,FALSE))=FALSE,"",IF(ISNUMBER(#REF!),(#REF!-VLOOKUP($B2083,Stats!$A$2:$AA$19,13,FALSE))/VLOOKUP($B2083,Stats!$A$2:$AA$19,27,FALSE),""))</f>
        <v/>
      </c>
      <c r="BO2083" s="46" t="str">
        <f>IF(ISNUMBER(VLOOKUP($B2083,Stats!$A$2:$AA$19,2,FALSE))=FALSE,"",IF(ISNUMBER(#REF!),(#REF!-VLOOKUP($B2083,Stats!$A$2:$AA$19,14,FALSE))/VLOOKUP($B2083,Stats!$A$2:$AB$19,28,FALSE),""))</f>
        <v/>
      </c>
      <c r="BP2083" s="46"/>
      <c r="BQ2083" s="46">
        <f>IF(ISNUMBER(VLOOKUP($B2083,Stats!$A$2:$AA$19,2,FALSE))=FALSE,"",IF(ISNUMBER(BM2083),BM2083,(VLOOKUP($B2083,Stats!$A$2:$AT$19,46,FALSE)-VLOOKUP($B2083,Stats!$A$2:$AA$19,12,FALSE))/VLOOKUP($B2083,Stats!$A$2:$AA$19,26,FALSE)))</f>
        <v>-0.16673452314912807</v>
      </c>
      <c r="BR2083" s="51">
        <f t="shared" si="436"/>
        <v>-0.16673452314912807</v>
      </c>
      <c r="BS2083" s="32" t="str">
        <f t="shared" si="430"/>
        <v>27353_201502</v>
      </c>
      <c r="BT2083" s="53">
        <f t="shared" si="431"/>
        <v>0.17355883443757106</v>
      </c>
    </row>
    <row r="2084" spans="1:72" x14ac:dyDescent="0.15">
      <c r="A2084" s="16">
        <v>27353</v>
      </c>
      <c r="B2084" s="17">
        <v>201503</v>
      </c>
      <c r="C2084" s="3">
        <v>0</v>
      </c>
      <c r="D2084" s="23">
        <v>-1.1793109852353933E-2</v>
      </c>
      <c r="E2084" s="18">
        <v>5.1588301843669615E-3</v>
      </c>
      <c r="F2084" s="24">
        <v>5</v>
      </c>
      <c r="G2084" s="24">
        <v>5</v>
      </c>
      <c r="H2084" s="20">
        <v>1.9091287513913978E-3</v>
      </c>
      <c r="I2084" s="20">
        <v>-4.2562375256821163E-3</v>
      </c>
      <c r="J2084" s="24">
        <v>2</v>
      </c>
      <c r="K2084" s="24">
        <v>2</v>
      </c>
      <c r="L2084" s="20">
        <v>3.4709193245778813E-3</v>
      </c>
      <c r="M2084" s="20">
        <v>-1.4443107119711196E-2</v>
      </c>
      <c r="N2084" s="19">
        <v>1.0801000000000001</v>
      </c>
      <c r="O2084" s="19">
        <v>1.0011122439521736</v>
      </c>
      <c r="P2084" s="25">
        <v>42031</v>
      </c>
      <c r="Q2084" s="20">
        <v>-1.6109619479677928E-2</v>
      </c>
      <c r="R2084" s="25">
        <v>42037</v>
      </c>
      <c r="S2084" s="25">
        <f>IF(ISNUMBER(R2084),VLOOKUP(B2084,Index!$B$3:$AB$18,27,FALSE),"")</f>
        <v>42041</v>
      </c>
      <c r="T2084" s="25">
        <f>IF(ISNUMBER($R2084),VLOOKUP($B2084,Index!$B$21:$AB$36,27,FALSE),"")</f>
        <v>42041</v>
      </c>
      <c r="U2084" s="25">
        <f>IF(ISNUMBER($R2084),VLOOKUP($B2084,Index!$B$39:$AB$54,27,FALSE),"")</f>
        <v>42034</v>
      </c>
      <c r="W2084" s="18">
        <v>-0.353793295570618</v>
      </c>
      <c r="X2084" s="19">
        <v>0.5</v>
      </c>
      <c r="Y2084" s="18">
        <v>9.7881920667755778E-2</v>
      </c>
      <c r="Z2084" s="19">
        <f t="shared" si="432"/>
        <v>4</v>
      </c>
      <c r="AA2084" s="21" t="s">
        <v>25</v>
      </c>
      <c r="AB2084" s="3">
        <v>0</v>
      </c>
      <c r="AC2084" s="18">
        <v>0.12516969599071867</v>
      </c>
      <c r="AD2084" s="19">
        <v>0.25</v>
      </c>
      <c r="AE2084" s="18">
        <v>9.5808703936088365E-3</v>
      </c>
      <c r="AF2084" s="19">
        <f t="shared" si="433"/>
        <v>16</v>
      </c>
      <c r="AG2084" s="21" t="s">
        <v>25</v>
      </c>
      <c r="AH2084" s="3">
        <v>0</v>
      </c>
      <c r="AK2084" t="str">
        <f t="shared" si="439"/>
        <v/>
      </c>
      <c r="AL2084" t="str">
        <f t="shared" si="439"/>
        <v/>
      </c>
      <c r="AM2084" t="str">
        <f t="shared" si="439"/>
        <v/>
      </c>
      <c r="AN2084" t="str">
        <f t="shared" si="439"/>
        <v/>
      </c>
      <c r="AO2084" t="str">
        <f t="shared" si="439"/>
        <v/>
      </c>
      <c r="AP2084" t="str">
        <f t="shared" si="439"/>
        <v/>
      </c>
      <c r="AQ2084" t="str">
        <f t="shared" si="439"/>
        <v/>
      </c>
      <c r="AR2084" t="str">
        <f t="shared" si="439"/>
        <v/>
      </c>
      <c r="AS2084" t="str">
        <f t="shared" si="439"/>
        <v/>
      </c>
      <c r="AT2084" t="str">
        <f t="shared" si="439"/>
        <v/>
      </c>
      <c r="AU2084" t="str">
        <f t="shared" si="439"/>
        <v/>
      </c>
      <c r="AV2084" t="str">
        <f t="shared" si="439"/>
        <v/>
      </c>
      <c r="AW2084" t="str">
        <f t="shared" si="439"/>
        <v/>
      </c>
      <c r="AX2084" t="str">
        <f t="shared" si="439"/>
        <v/>
      </c>
      <c r="AZ2084" s="46">
        <f>IF(ISNUMBER(VLOOKUP($B2084,Stats!$A$2:$AA$19,2,FALSE))=FALSE,"",IF(ISNUMBER(W2084),(W2084-VLOOKUP($B2084,Stats!$A$2:$AA$19,2,FALSE))/VLOOKUP($B2084,Stats!$A$2:$AA$19,16,FALSE),""))</f>
        <v>0.29550621722998788</v>
      </c>
      <c r="BA2084" s="46">
        <f>IF(ISNUMBER(VLOOKUP($B2084,Stats!$A$2:$AA$19,2,FALSE))=FALSE,"",IF(ISNUMBER(X2084),(X2084-VLOOKUP($B2084,Stats!$A$2:$AA$19,3,FALSE))/VLOOKUP($B2084,Stats!$A$2:$AA$19,17,FALSE),""))</f>
        <v>0.74711640998777773</v>
      </c>
      <c r="BB2084" s="46"/>
      <c r="BC2084" s="46"/>
      <c r="BD2084" s="44">
        <f t="shared" si="429"/>
        <v>0.52131131360888283</v>
      </c>
      <c r="BE2084" s="46">
        <f>IF(ISNUMBER(VLOOKUP($B2084,Stats!$A$2:$AA$19,2,FALSE))=FALSE,"",IF(ISNUMBER(Y2084),(Y2084-VLOOKUP($B2084,Stats!$A$2:$AA$19,5,FALSE))/VLOOKUP($B2084,Stats!$A$2:$AA$19,19,FALSE),""))</f>
        <v>-0.60738338052491181</v>
      </c>
      <c r="BF2084" s="46"/>
      <c r="BG2084" s="46"/>
      <c r="BH2084" s="46">
        <f>IF(ISNUMBER(VLOOKUP($B2084,Stats!$A$2:$AA$19,2,FALSE))=FALSE,"",IF(ISNUMBER(Z2084),(Z2084-VLOOKUP($B2084,Stats!$A$2:$AA$19,8,FALSE))/VLOOKUP($B2084,Stats!$A$2:$AA$19,22,FALSE),""))</f>
        <v>0.92592734635126706</v>
      </c>
      <c r="BI2084" s="46" t="str">
        <f>IF(ISNUMBER(VLOOKUP($B2084,Stats!$A$2:$AA$19,2,FALSE))=FALSE,"",IF(ISNUMBER(#REF!),(#REF!-VLOOKUP($B2084,Stats!$A$2:$AA$19,9,FALSE))/VLOOKUP($B2084,Stats!$A$2:$AA$19,23,FALSE),""))</f>
        <v/>
      </c>
      <c r="BJ2084" s="46" t="str">
        <f>IF(ISNUMBER(VLOOKUP($B2084,Stats!$A$2:$AA$19,2,FALSE))=FALSE,"",IF(ISNUMBER(#REF!),(#REF!-VLOOKUP($B2084,Stats!$A$2:$AA$19,10,FALSE))/VLOOKUP($B2084,Stats!$A$2:$AA$19,24,FALSE),""))</f>
        <v/>
      </c>
      <c r="BK2084" s="44">
        <f t="shared" si="435"/>
        <v>0.70294657027281837</v>
      </c>
      <c r="BL2084" s="46" t="str">
        <f>IF(ISNUMBER(VLOOKUP($B2084,Stats!$A$2:$AA$19,2,FALSE))=FALSE,"",IF(ISNUMBER(#REF!),(#REF!-VLOOKUP($B2084,Stats!$A$2:$AA$19,11,FALSE))/VLOOKUP($B2084,Stats!$A$2:$AA$19,25,FALSE),""))</f>
        <v/>
      </c>
      <c r="BM2084" s="46" t="str">
        <f>IF(ISNUMBER(VLOOKUP($B2084,Stats!$A$2:$AA$19,2,FALSE))=FALSE,"",IF(ISNUMBER(AA2084),(AA2084-VLOOKUP($B2084,Stats!$A$2:$AA$19,12,FALSE))/VLOOKUP($B2084,Stats!$A$2:$AA$19,26,FALSE),""))</f>
        <v/>
      </c>
      <c r="BN2084" s="46" t="str">
        <f>IF(ISNUMBER(VLOOKUP($B2084,Stats!$A$2:$AA$19,2,FALSE))=FALSE,"",IF(ISNUMBER(#REF!),(#REF!-VLOOKUP($B2084,Stats!$A$2:$AA$19,13,FALSE))/VLOOKUP($B2084,Stats!$A$2:$AA$19,27,FALSE),""))</f>
        <v/>
      </c>
      <c r="BO2084" s="46" t="str">
        <f>IF(ISNUMBER(VLOOKUP($B2084,Stats!$A$2:$AA$19,2,FALSE))=FALSE,"",IF(ISNUMBER(#REF!),(#REF!-VLOOKUP($B2084,Stats!$A$2:$AA$19,14,FALSE))/VLOOKUP($B2084,Stats!$A$2:$AB$19,28,FALSE),""))</f>
        <v/>
      </c>
      <c r="BP2084" s="46"/>
      <c r="BQ2084" s="46">
        <f>IF(ISNUMBER(VLOOKUP($B2084,Stats!$A$2:$AA$19,2,FALSE))=FALSE,"",IF(ISNUMBER(BM2084),BM2084,(VLOOKUP($B2084,Stats!$A$2:$AT$19,46,FALSE)-VLOOKUP($B2084,Stats!$A$2:$AA$19,12,FALSE))/VLOOKUP($B2084,Stats!$A$2:$AA$19,26,FALSE)))</f>
        <v>-0.53964354662323732</v>
      </c>
      <c r="BR2084" s="51">
        <f t="shared" si="436"/>
        <v>-0.53964354662323732</v>
      </c>
      <c r="BS2084" s="32" t="str">
        <f t="shared" si="430"/>
        <v>27353_201503</v>
      </c>
      <c r="BT2084" s="53">
        <f t="shared" si="431"/>
        <v>0.4181014955608201</v>
      </c>
    </row>
    <row r="2085" spans="1:72" x14ac:dyDescent="0.15">
      <c r="A2085" s="16">
        <v>27353</v>
      </c>
      <c r="B2085" s="17">
        <v>201504</v>
      </c>
      <c r="C2085" s="3">
        <v>0</v>
      </c>
      <c r="D2085" s="23">
        <v>1.5786506295808911E-2</v>
      </c>
      <c r="E2085" s="18">
        <v>1.6534615123324401E-3</v>
      </c>
      <c r="F2085" s="24">
        <v>6</v>
      </c>
      <c r="G2085" s="24">
        <v>1</v>
      </c>
      <c r="H2085" s="20">
        <v>2.6461424774159394E-3</v>
      </c>
      <c r="I2085" s="20">
        <v>-1.8793459875965368E-4</v>
      </c>
      <c r="J2085" s="24">
        <v>6</v>
      </c>
      <c r="K2085" s="24">
        <v>1</v>
      </c>
      <c r="L2085" s="20">
        <v>4.0979789512898268E-3</v>
      </c>
      <c r="M2085" s="20">
        <v>-1.8793459875965368E-4</v>
      </c>
      <c r="N2085" s="19">
        <v>1.081</v>
      </c>
      <c r="O2085" s="19">
        <v>1.0159774436090225</v>
      </c>
      <c r="P2085" s="25">
        <v>42052</v>
      </c>
      <c r="Q2085" s="20">
        <v>0</v>
      </c>
      <c r="R2085" s="25">
        <v>42044</v>
      </c>
      <c r="S2085" s="25">
        <f>IF(ISNUMBER(R2085),VLOOKUP(B2085,Index!$B$3:$AB$18,27,FALSE),"")</f>
        <v>42044</v>
      </c>
      <c r="T2085" s="25">
        <f>IF(ISNUMBER($R2085),VLOOKUP($B2085,Index!$B$21:$AB$36,27,FALSE),"")</f>
        <v>42044</v>
      </c>
      <c r="U2085" s="25">
        <f>IF(ISNUMBER($R2085),VLOOKUP($B2085,Index!$B$39:$AB$54,27,FALSE),"")</f>
        <v>42052</v>
      </c>
      <c r="W2085" s="18">
        <v>0.63146025183235643</v>
      </c>
      <c r="X2085" s="19">
        <v>0.8571428571428571</v>
      </c>
      <c r="Y2085" s="18">
        <v>3.1372226414382594E-2</v>
      </c>
      <c r="Z2085" s="19">
        <f t="shared" si="432"/>
        <v>0</v>
      </c>
      <c r="AA2085" s="21" t="s">
        <v>25</v>
      </c>
      <c r="AB2085" s="3">
        <v>0</v>
      </c>
      <c r="AC2085" s="18">
        <v>0.39874204964418303</v>
      </c>
      <c r="AD2085" s="19">
        <v>0.73469387755102034</v>
      </c>
      <c r="AE2085" s="18">
        <v>9.84216590195285E-4</v>
      </c>
      <c r="AF2085" s="19">
        <f t="shared" si="433"/>
        <v>0</v>
      </c>
      <c r="AG2085" s="21" t="s">
        <v>25</v>
      </c>
      <c r="AH2085" s="3">
        <v>0</v>
      </c>
      <c r="AK2085" t="str">
        <f t="shared" si="439"/>
        <v/>
      </c>
      <c r="AL2085" t="str">
        <f t="shared" si="439"/>
        <v/>
      </c>
      <c r="AM2085" t="str">
        <f t="shared" si="439"/>
        <v/>
      </c>
      <c r="AN2085" t="str">
        <f t="shared" si="439"/>
        <v/>
      </c>
      <c r="AO2085" t="str">
        <f t="shared" si="439"/>
        <v/>
      </c>
      <c r="AP2085" t="str">
        <f t="shared" si="439"/>
        <v/>
      </c>
      <c r="AQ2085" t="str">
        <f t="shared" si="439"/>
        <v/>
      </c>
      <c r="AR2085" t="str">
        <f t="shared" si="439"/>
        <v/>
      </c>
      <c r="AS2085" t="str">
        <f t="shared" si="439"/>
        <v/>
      </c>
      <c r="AT2085" t="str">
        <f t="shared" si="439"/>
        <v/>
      </c>
      <c r="AU2085" t="str">
        <f t="shared" si="439"/>
        <v/>
      </c>
      <c r="AV2085" t="str">
        <f t="shared" si="439"/>
        <v/>
      </c>
      <c r="AW2085" t="str">
        <f t="shared" si="439"/>
        <v/>
      </c>
      <c r="AX2085" t="str">
        <f t="shared" si="439"/>
        <v/>
      </c>
      <c r="AZ2085" s="46">
        <f>IF(ISNUMBER(VLOOKUP($B2085,Stats!$A$2:$AA$19,2,FALSE))=FALSE,"",IF(ISNUMBER(W2085),(W2085-VLOOKUP($B2085,Stats!$A$2:$AA$19,2,FALSE))/VLOOKUP($B2085,Stats!$A$2:$AA$19,16,FALSE),""))</f>
        <v>-0.71329584249603639</v>
      </c>
      <c r="BA2085" s="46">
        <f>IF(ISNUMBER(VLOOKUP($B2085,Stats!$A$2:$AA$19,2,FALSE))=FALSE,"",IF(ISNUMBER(X2085),(X2085-VLOOKUP($B2085,Stats!$A$2:$AA$19,3,FALSE))/VLOOKUP($B2085,Stats!$A$2:$AA$19,17,FALSE),""))</f>
        <v>-2.8916520771255196E-2</v>
      </c>
      <c r="BB2085" s="46"/>
      <c r="BC2085" s="46"/>
      <c r="BD2085" s="44">
        <f t="shared" si="429"/>
        <v>-0.37110618163364578</v>
      </c>
      <c r="BE2085" s="46">
        <f>IF(ISNUMBER(VLOOKUP($B2085,Stats!$A$2:$AA$19,2,FALSE))=FALSE,"",IF(ISNUMBER(Y2085),(Y2085-VLOOKUP($B2085,Stats!$A$2:$AA$19,5,FALSE))/VLOOKUP($B2085,Stats!$A$2:$AA$19,19,FALSE),""))</f>
        <v>-0.76361556647801621</v>
      </c>
      <c r="BF2085" s="46"/>
      <c r="BG2085" s="46"/>
      <c r="BH2085" s="46">
        <f>IF(ISNUMBER(VLOOKUP($B2085,Stats!$A$2:$AA$19,2,FALSE))=FALSE,"",IF(ISNUMBER(Z2085),(Z2085-VLOOKUP($B2085,Stats!$A$2:$AA$19,8,FALSE))/VLOOKUP($B2085,Stats!$A$2:$AA$19,22,FALSE),""))</f>
        <v>-0.5145844845400992</v>
      </c>
      <c r="BI2085" s="46" t="str">
        <f>IF(ISNUMBER(VLOOKUP($B2085,Stats!$A$2:$AA$19,2,FALSE))=FALSE,"",IF(ISNUMBER(#REF!),(#REF!-VLOOKUP($B2085,Stats!$A$2:$AA$19,9,FALSE))/VLOOKUP($B2085,Stats!$A$2:$AA$19,23,FALSE),""))</f>
        <v/>
      </c>
      <c r="BJ2085" s="46" t="str">
        <f>IF(ISNUMBER(VLOOKUP($B2085,Stats!$A$2:$AA$19,2,FALSE))=FALSE,"",IF(ISNUMBER(#REF!),(#REF!-VLOOKUP($B2085,Stats!$A$2:$AA$19,10,FALSE))/VLOOKUP($B2085,Stats!$A$2:$AA$19,24,FALSE),""))</f>
        <v/>
      </c>
      <c r="BK2085" s="44">
        <f t="shared" si="435"/>
        <v>0.38015555117258149</v>
      </c>
      <c r="BL2085" s="46" t="str">
        <f>IF(ISNUMBER(VLOOKUP($B2085,Stats!$A$2:$AA$19,2,FALSE))=FALSE,"",IF(ISNUMBER(#REF!),(#REF!-VLOOKUP($B2085,Stats!$A$2:$AA$19,11,FALSE))/VLOOKUP($B2085,Stats!$A$2:$AA$19,25,FALSE),""))</f>
        <v/>
      </c>
      <c r="BM2085" s="46" t="str">
        <f>IF(ISNUMBER(VLOOKUP($B2085,Stats!$A$2:$AA$19,2,FALSE))=FALSE,"",IF(ISNUMBER(AA2085),(AA2085-VLOOKUP($B2085,Stats!$A$2:$AA$19,12,FALSE))/VLOOKUP($B2085,Stats!$A$2:$AA$19,26,FALSE),""))</f>
        <v/>
      </c>
      <c r="BN2085" s="46" t="str">
        <f>IF(ISNUMBER(VLOOKUP($B2085,Stats!$A$2:$AA$19,2,FALSE))=FALSE,"",IF(ISNUMBER(#REF!),(#REF!-VLOOKUP($B2085,Stats!$A$2:$AA$19,13,FALSE))/VLOOKUP($B2085,Stats!$A$2:$AA$19,27,FALSE),""))</f>
        <v/>
      </c>
      <c r="BO2085" s="46" t="str">
        <f>IF(ISNUMBER(VLOOKUP($B2085,Stats!$A$2:$AA$19,2,FALSE))=FALSE,"",IF(ISNUMBER(#REF!),(#REF!-VLOOKUP($B2085,Stats!$A$2:$AA$19,14,FALSE))/VLOOKUP($B2085,Stats!$A$2:$AB$19,28,FALSE),""))</f>
        <v/>
      </c>
      <c r="BP2085" s="46"/>
      <c r="BQ2085" s="46">
        <f>IF(ISNUMBER(VLOOKUP($B2085,Stats!$A$2:$AA$19,2,FALSE))=FALSE,"",IF(ISNUMBER(BM2085),BM2085,(VLOOKUP($B2085,Stats!$A$2:$AT$19,46,FALSE)-VLOOKUP($B2085,Stats!$A$2:$AA$19,12,FALSE))/VLOOKUP($B2085,Stats!$A$2:$AA$19,26,FALSE)))</f>
        <v>-0.64096278450557098</v>
      </c>
      <c r="BR2085" s="51">
        <f t="shared" si="436"/>
        <v>-0.64096278450557098</v>
      </c>
      <c r="BS2085" s="32" t="str">
        <f t="shared" si="430"/>
        <v>27353_201504</v>
      </c>
      <c r="BT2085" s="53">
        <f t="shared" si="431"/>
        <v>2.5679537475705505E-2</v>
      </c>
    </row>
    <row r="2086" spans="1:72" x14ac:dyDescent="0.15">
      <c r="A2086" s="16">
        <v>27353</v>
      </c>
      <c r="B2086" s="17">
        <v>201505</v>
      </c>
      <c r="C2086" s="3">
        <v>0</v>
      </c>
      <c r="D2086" s="23">
        <v>1.766882516188728E-2</v>
      </c>
      <c r="E2086" s="18">
        <v>3.7487671371371576E-3</v>
      </c>
      <c r="F2086" s="24">
        <v>5</v>
      </c>
      <c r="G2086" s="24">
        <v>3</v>
      </c>
      <c r="H2086" s="20">
        <v>4.4639625683321697E-3</v>
      </c>
      <c r="I2086" s="20">
        <v>-1.5790056712006544E-3</v>
      </c>
      <c r="J2086" s="24">
        <v>3</v>
      </c>
      <c r="K2086" s="24">
        <v>1</v>
      </c>
      <c r="L2086" s="20">
        <v>7.8652725085592845E-3</v>
      </c>
      <c r="M2086" s="20">
        <v>-2.6447788417693907E-3</v>
      </c>
      <c r="N2086" s="19">
        <v>1.1021000000000001</v>
      </c>
      <c r="O2086" s="19">
        <v>1.0198019801980198</v>
      </c>
      <c r="P2086" s="25">
        <v>42068</v>
      </c>
      <c r="Q2086" s="20">
        <v>-2.6447788417693907E-3</v>
      </c>
      <c r="R2086" s="25">
        <v>42066</v>
      </c>
      <c r="S2086" s="25">
        <f>IF(ISNUMBER(R2086),VLOOKUP(B2086,Index!$B$3:$AB$18,27,FALSE),"")</f>
        <v>42069</v>
      </c>
      <c r="T2086" s="25">
        <f>IF(ISNUMBER($R2086),VLOOKUP($B2086,Index!$B$21:$AB$36,27,FALSE),"")</f>
        <v>42069</v>
      </c>
      <c r="U2086" s="25">
        <f>IF(ISNUMBER($R2086),VLOOKUP($B2086,Index!$B$39:$AB$54,27,FALSE),"")</f>
        <v>42069</v>
      </c>
      <c r="W2086" s="18">
        <v>0.6360777058279421</v>
      </c>
      <c r="X2086" s="19">
        <v>0.625</v>
      </c>
      <c r="Y2086" s="18">
        <v>7.1127855425653225E-2</v>
      </c>
      <c r="Z2086" s="19">
        <f t="shared" si="432"/>
        <v>3</v>
      </c>
      <c r="AA2086" s="21">
        <v>6.6806437206925819</v>
      </c>
      <c r="AB2086" s="3">
        <v>0</v>
      </c>
      <c r="AC2086" s="18">
        <v>0.40459484785133804</v>
      </c>
      <c r="AD2086" s="19">
        <v>0.390625</v>
      </c>
      <c r="AE2086" s="18">
        <v>5.0591718174526268E-3</v>
      </c>
      <c r="AF2086" s="19">
        <f t="shared" si="433"/>
        <v>9</v>
      </c>
      <c r="AG2086" s="21">
        <v>44.631000522829225</v>
      </c>
      <c r="AH2086" s="3">
        <v>0</v>
      </c>
      <c r="AK2086" t="str">
        <f t="shared" si="439"/>
        <v/>
      </c>
      <c r="AL2086" t="str">
        <f t="shared" si="439"/>
        <v/>
      </c>
      <c r="AM2086" t="str">
        <f t="shared" si="439"/>
        <v/>
      </c>
      <c r="AN2086" t="str">
        <f t="shared" si="439"/>
        <v/>
      </c>
      <c r="AO2086" t="str">
        <f t="shared" si="439"/>
        <v/>
      </c>
      <c r="AP2086" t="str">
        <f t="shared" si="439"/>
        <v/>
      </c>
      <c r="AQ2086" t="str">
        <f t="shared" si="439"/>
        <v/>
      </c>
      <c r="AR2086" t="str">
        <f t="shared" si="439"/>
        <v/>
      </c>
      <c r="AS2086" t="str">
        <f t="shared" si="439"/>
        <v/>
      </c>
      <c r="AT2086" t="str">
        <f t="shared" si="439"/>
        <v/>
      </c>
      <c r="AU2086" t="str">
        <f t="shared" si="439"/>
        <v/>
      </c>
      <c r="AV2086">
        <f t="shared" si="439"/>
        <v>6.6806437206925819</v>
      </c>
      <c r="AW2086" t="str">
        <f t="shared" si="439"/>
        <v/>
      </c>
      <c r="AX2086" t="str">
        <f t="shared" si="439"/>
        <v/>
      </c>
      <c r="AZ2086" s="46">
        <f>IF(ISNUMBER(VLOOKUP($B2086,Stats!$A$2:$AA$19,2,FALSE))=FALSE,"",IF(ISNUMBER(W2086),(W2086-VLOOKUP($B2086,Stats!$A$2:$AA$19,2,FALSE))/VLOOKUP($B2086,Stats!$A$2:$AA$19,16,FALSE),""))</f>
        <v>0.37653485202820075</v>
      </c>
      <c r="BA2086" s="46">
        <f>IF(ISNUMBER(VLOOKUP($B2086,Stats!$A$2:$AA$19,2,FALSE))=FALSE,"",IF(ISNUMBER(X2086),(X2086-VLOOKUP($B2086,Stats!$A$2:$AA$19,3,FALSE))/VLOOKUP($B2086,Stats!$A$2:$AA$19,17,FALSE),""))</f>
        <v>0.35311991189560649</v>
      </c>
      <c r="BB2086" s="46"/>
      <c r="BC2086" s="46"/>
      <c r="BD2086" s="44">
        <f t="shared" si="429"/>
        <v>0.36482738196190362</v>
      </c>
      <c r="BE2086" s="46">
        <f>IF(ISNUMBER(VLOOKUP($B2086,Stats!$A$2:$AA$19,2,FALSE))=FALSE,"",IF(ISNUMBER(Y2086),(Y2086-VLOOKUP($B2086,Stats!$A$2:$AA$19,5,FALSE))/VLOOKUP($B2086,Stats!$A$2:$AA$19,19,FALSE),""))</f>
        <v>-0.86989197690897924</v>
      </c>
      <c r="BF2086" s="46"/>
      <c r="BG2086" s="46"/>
      <c r="BH2086" s="46">
        <f>IF(ISNUMBER(VLOOKUP($B2086,Stats!$A$2:$AA$19,2,FALSE))=FALSE,"",IF(ISNUMBER(Z2086),(Z2086-VLOOKUP($B2086,Stats!$A$2:$AA$19,8,FALSE))/VLOOKUP($B2086,Stats!$A$2:$AA$19,22,FALSE),""))</f>
        <v>0.6589932942433816</v>
      </c>
      <c r="BI2086" s="46" t="str">
        <f>IF(ISNUMBER(VLOOKUP($B2086,Stats!$A$2:$AA$19,2,FALSE))=FALSE,"",IF(ISNUMBER(#REF!),(#REF!-VLOOKUP($B2086,Stats!$A$2:$AA$19,9,FALSE))/VLOOKUP($B2086,Stats!$A$2:$AA$19,23,FALSE),""))</f>
        <v/>
      </c>
      <c r="BJ2086" s="46" t="str">
        <f>IF(ISNUMBER(VLOOKUP($B2086,Stats!$A$2:$AA$19,2,FALSE))=FALSE,"",IF(ISNUMBER(#REF!),(#REF!-VLOOKUP($B2086,Stats!$A$2:$AA$19,10,FALSE))/VLOOKUP($B2086,Stats!$A$2:$AA$19,24,FALSE),""))</f>
        <v/>
      </c>
      <c r="BK2086" s="44">
        <f t="shared" si="435"/>
        <v>0.80662237210929988</v>
      </c>
      <c r="BL2086" s="46" t="str">
        <f>IF(ISNUMBER(VLOOKUP($B2086,Stats!$A$2:$AA$19,2,FALSE))=FALSE,"",IF(ISNUMBER(#REF!),(#REF!-VLOOKUP($B2086,Stats!$A$2:$AA$19,11,FALSE))/VLOOKUP($B2086,Stats!$A$2:$AA$19,25,FALSE),""))</f>
        <v/>
      </c>
      <c r="BM2086" s="46">
        <f>IF(ISNUMBER(VLOOKUP($B2086,Stats!$A$2:$AA$19,2,FALSE))=FALSE,"",IF(ISNUMBER(AA2086),(AA2086-VLOOKUP($B2086,Stats!$A$2:$AA$19,12,FALSE))/VLOOKUP($B2086,Stats!$A$2:$AA$19,26,FALSE),""))</f>
        <v>4.1593425438788065E-2</v>
      </c>
      <c r="BN2086" s="46" t="str">
        <f>IF(ISNUMBER(VLOOKUP($B2086,Stats!$A$2:$AA$19,2,FALSE))=FALSE,"",IF(ISNUMBER(#REF!),(#REF!-VLOOKUP($B2086,Stats!$A$2:$AA$19,13,FALSE))/VLOOKUP($B2086,Stats!$A$2:$AA$19,27,FALSE),""))</f>
        <v/>
      </c>
      <c r="BO2086" s="46" t="str">
        <f>IF(ISNUMBER(VLOOKUP($B2086,Stats!$A$2:$AA$19,2,FALSE))=FALSE,"",IF(ISNUMBER(#REF!),(#REF!-VLOOKUP($B2086,Stats!$A$2:$AA$19,14,FALSE))/VLOOKUP($B2086,Stats!$A$2:$AB$19,28,FALSE),""))</f>
        <v/>
      </c>
      <c r="BP2086" s="46"/>
      <c r="BQ2086" s="46">
        <f>IF(ISNUMBER(VLOOKUP($B2086,Stats!$A$2:$AA$19,2,FALSE))=FALSE,"",IF(ISNUMBER(BM2086),BM2086,(VLOOKUP($B2086,Stats!$A$2:$AT$19,46,FALSE)-VLOOKUP($B2086,Stats!$A$2:$AA$19,12,FALSE))/VLOOKUP($B2086,Stats!$A$2:$AA$19,26,FALSE)))</f>
        <v>4.1593425438788065E-2</v>
      </c>
      <c r="BR2086" s="51">
        <f t="shared" si="436"/>
        <v>4.1593425438788065E-2</v>
      </c>
      <c r="BS2086" s="32" t="str">
        <f t="shared" si="430"/>
        <v>27353_201505</v>
      </c>
      <c r="BT2086" s="53">
        <f t="shared" si="431"/>
        <v>0.56525758474571819</v>
      </c>
    </row>
    <row r="2087" spans="1:72" x14ac:dyDescent="0.15">
      <c r="A2087" s="16">
        <v>27353</v>
      </c>
      <c r="B2087" s="17">
        <v>201506</v>
      </c>
      <c r="C2087" s="3">
        <v>0</v>
      </c>
      <c r="D2087" s="23">
        <v>2.6906644850468009E-2</v>
      </c>
      <c r="E2087" s="18">
        <v>3.8608059768908587E-3</v>
      </c>
      <c r="F2087" s="24">
        <v>6</v>
      </c>
      <c r="G2087" s="24">
        <v>4</v>
      </c>
      <c r="H2087" s="20">
        <v>5.3120265049380793E-3</v>
      </c>
      <c r="I2087" s="20">
        <v>-1.3047351030687215E-3</v>
      </c>
      <c r="J2087" s="24">
        <v>5</v>
      </c>
      <c r="K2087" s="24">
        <v>2</v>
      </c>
      <c r="L2087" s="20">
        <v>8.5852262564833914E-3</v>
      </c>
      <c r="M2087" s="20">
        <v>-3.5319688462235321E-3</v>
      </c>
      <c r="N2087" s="19">
        <v>1.1313</v>
      </c>
      <c r="O2087" s="19">
        <v>1.0284545454545453</v>
      </c>
      <c r="P2087" s="25">
        <v>42082</v>
      </c>
      <c r="Q2087" s="20">
        <v>-3.713095453722115E-3</v>
      </c>
      <c r="R2087" s="25">
        <v>42075</v>
      </c>
      <c r="S2087" s="25">
        <f>IF(ISNUMBER(R2087),VLOOKUP(B2087,Index!$B$3:$AB$18,27,FALSE),"")</f>
        <v>42073</v>
      </c>
      <c r="T2087" s="25">
        <f>IF(ISNUMBER($R2087),VLOOKUP($B2087,Index!$B$21:$AB$36,27,FALSE),"")</f>
        <v>42075</v>
      </c>
      <c r="U2087" s="25">
        <f>IF(ISNUMBER($R2087),VLOOKUP($B2087,Index!$B$39:$AB$54,27,FALSE),"")</f>
        <v>42075</v>
      </c>
      <c r="W2087" s="18">
        <v>0.80719934551404027</v>
      </c>
      <c r="X2087" s="19">
        <v>0.6</v>
      </c>
      <c r="Y2087" s="18">
        <v>7.3253642945799113E-2</v>
      </c>
      <c r="Z2087" s="19">
        <f t="shared" si="432"/>
        <v>2</v>
      </c>
      <c r="AA2087" s="21">
        <v>7.2464188399724563</v>
      </c>
      <c r="AB2087" s="3">
        <v>0</v>
      </c>
      <c r="AC2087" s="18">
        <v>0.65157078339829499</v>
      </c>
      <c r="AD2087" s="19">
        <v>0.36</v>
      </c>
      <c r="AE2087" s="18">
        <v>5.3660962048306246E-3</v>
      </c>
      <c r="AF2087" s="19">
        <f t="shared" si="433"/>
        <v>4</v>
      </c>
      <c r="AG2087" s="21">
        <v>52.510586004307761</v>
      </c>
      <c r="AH2087" s="3">
        <v>0</v>
      </c>
      <c r="AK2087" t="str">
        <f t="shared" si="439"/>
        <v/>
      </c>
      <c r="AL2087" t="str">
        <f t="shared" si="439"/>
        <v/>
      </c>
      <c r="AM2087" t="str">
        <f t="shared" si="439"/>
        <v/>
      </c>
      <c r="AN2087" t="str">
        <f t="shared" si="439"/>
        <v/>
      </c>
      <c r="AO2087" t="str">
        <f t="shared" si="439"/>
        <v/>
      </c>
      <c r="AP2087" t="str">
        <f t="shared" si="439"/>
        <v/>
      </c>
      <c r="AQ2087" t="str">
        <f t="shared" si="439"/>
        <v/>
      </c>
      <c r="AR2087" t="str">
        <f t="shared" si="439"/>
        <v/>
      </c>
      <c r="AS2087" t="str">
        <f t="shared" si="439"/>
        <v/>
      </c>
      <c r="AT2087" t="str">
        <f t="shared" si="439"/>
        <v/>
      </c>
      <c r="AU2087" t="str">
        <f t="shared" si="439"/>
        <v/>
      </c>
      <c r="AV2087" t="str">
        <f t="shared" si="439"/>
        <v/>
      </c>
      <c r="AW2087">
        <f t="shared" si="439"/>
        <v>7.2464188399724563</v>
      </c>
      <c r="AX2087" t="str">
        <f t="shared" si="439"/>
        <v/>
      </c>
      <c r="AZ2087" s="46">
        <f>IF(ISNUMBER(VLOOKUP($B2087,Stats!$A$2:$AA$19,2,FALSE))=FALSE,"",IF(ISNUMBER(W2087),(W2087-VLOOKUP($B2087,Stats!$A$2:$AA$19,2,FALSE))/VLOOKUP($B2087,Stats!$A$2:$AA$19,16,FALSE),""))</f>
        <v>-0.89880204573826727</v>
      </c>
      <c r="BA2087" s="46">
        <f>IF(ISNUMBER(VLOOKUP($B2087,Stats!$A$2:$AA$19,2,FALSE))=FALSE,"",IF(ISNUMBER(X2087),(X2087-VLOOKUP($B2087,Stats!$A$2:$AA$19,3,FALSE))/VLOOKUP($B2087,Stats!$A$2:$AA$19,17,FALSE),""))</f>
        <v>-1.6572492842875306</v>
      </c>
      <c r="BB2087" s="46"/>
      <c r="BC2087" s="46"/>
      <c r="BD2087" s="44">
        <f t="shared" si="429"/>
        <v>-1.2780256650128989</v>
      </c>
      <c r="BE2087" s="46">
        <f>IF(ISNUMBER(VLOOKUP($B2087,Stats!$A$2:$AA$19,2,FALSE))=FALSE,"",IF(ISNUMBER(Y2087),(Y2087-VLOOKUP($B2087,Stats!$A$2:$AA$19,5,FALSE))/VLOOKUP($B2087,Stats!$A$2:$AA$19,19,FALSE),""))</f>
        <v>-0.74328595105189521</v>
      </c>
      <c r="BF2087" s="46"/>
      <c r="BG2087" s="46"/>
      <c r="BH2087" s="46">
        <f>IF(ISNUMBER(VLOOKUP($B2087,Stats!$A$2:$AA$19,2,FALSE))=FALSE,"",IF(ISNUMBER(Z2087),(Z2087-VLOOKUP($B2087,Stats!$A$2:$AA$19,8,FALSE))/VLOOKUP($B2087,Stats!$A$2:$AA$19,22,FALSE),""))</f>
        <v>-0.44132796508511463</v>
      </c>
      <c r="BI2087" s="46" t="str">
        <f>IF(ISNUMBER(VLOOKUP($B2087,Stats!$A$2:$AA$19,2,FALSE))=FALSE,"",IF(ISNUMBER(#REF!),(#REF!-VLOOKUP($B2087,Stats!$A$2:$AA$19,9,FALSE))/VLOOKUP($B2087,Stats!$A$2:$AA$19,23,FALSE),""))</f>
        <v/>
      </c>
      <c r="BJ2087" s="46" t="str">
        <f>IF(ISNUMBER(VLOOKUP($B2087,Stats!$A$2:$AA$19,2,FALSE))=FALSE,"",IF(ISNUMBER(#REF!),(#REF!-VLOOKUP($B2087,Stats!$A$2:$AA$19,10,FALSE))/VLOOKUP($B2087,Stats!$A$2:$AA$19,24,FALSE),""))</f>
        <v/>
      </c>
      <c r="BK2087" s="44">
        <f t="shared" si="435"/>
        <v>0.38790177621079225</v>
      </c>
      <c r="BL2087" s="46" t="str">
        <f>IF(ISNUMBER(VLOOKUP($B2087,Stats!$A$2:$AA$19,2,FALSE))=FALSE,"",IF(ISNUMBER(#REF!),(#REF!-VLOOKUP($B2087,Stats!$A$2:$AA$19,11,FALSE))/VLOOKUP($B2087,Stats!$A$2:$AA$19,25,FALSE),""))</f>
        <v/>
      </c>
      <c r="BM2087" s="46">
        <f>IF(ISNUMBER(VLOOKUP($B2087,Stats!$A$2:$AA$19,2,FALSE))=FALSE,"",IF(ISNUMBER(AA2087),(AA2087-VLOOKUP($B2087,Stats!$A$2:$AA$19,12,FALSE))/VLOOKUP($B2087,Stats!$A$2:$AA$19,26,FALSE),""))</f>
        <v>-0.2353121388449832</v>
      </c>
      <c r="BN2087" s="46" t="str">
        <f>IF(ISNUMBER(VLOOKUP($B2087,Stats!$A$2:$AA$19,2,FALSE))=FALSE,"",IF(ISNUMBER(#REF!),(#REF!-VLOOKUP($B2087,Stats!$A$2:$AA$19,13,FALSE))/VLOOKUP($B2087,Stats!$A$2:$AA$19,27,FALSE),""))</f>
        <v/>
      </c>
      <c r="BO2087" s="46" t="str">
        <f>IF(ISNUMBER(VLOOKUP($B2087,Stats!$A$2:$AA$19,2,FALSE))=FALSE,"",IF(ISNUMBER(#REF!),(#REF!-VLOOKUP($B2087,Stats!$A$2:$AA$19,14,FALSE))/VLOOKUP($B2087,Stats!$A$2:$AB$19,28,FALSE),""))</f>
        <v/>
      </c>
      <c r="BP2087" s="46"/>
      <c r="BQ2087" s="46">
        <f>IF(ISNUMBER(VLOOKUP($B2087,Stats!$A$2:$AA$19,2,FALSE))=FALSE,"",IF(ISNUMBER(BM2087),BM2087,(VLOOKUP($B2087,Stats!$A$2:$AT$19,46,FALSE)-VLOOKUP($B2087,Stats!$A$2:$AA$19,12,FALSE))/VLOOKUP($B2087,Stats!$A$2:$AA$19,26,FALSE)))</f>
        <v>-0.2353121388449832</v>
      </c>
      <c r="BR2087" s="51">
        <f t="shared" si="436"/>
        <v>-0.2353121388449832</v>
      </c>
      <c r="BS2087" s="32" t="str">
        <f t="shared" si="430"/>
        <v>27353_201506</v>
      </c>
      <c r="BT2087" s="53">
        <f t="shared" si="431"/>
        <v>-6.9926495045101095E-2</v>
      </c>
    </row>
    <row r="2088" spans="1:72" x14ac:dyDescent="0.15">
      <c r="A2088" s="16">
        <v>27353</v>
      </c>
      <c r="B2088" s="17">
        <v>201507</v>
      </c>
      <c r="C2088" s="3">
        <v>0</v>
      </c>
      <c r="D2088" s="23">
        <v>1.5756395503230936E-2</v>
      </c>
      <c r="E2088" s="18">
        <v>6.6335437344833079E-3</v>
      </c>
      <c r="F2088" s="24">
        <v>3</v>
      </c>
      <c r="G2088" s="24">
        <v>2</v>
      </c>
      <c r="H2088" s="20">
        <v>7.4907064845236944E-3</v>
      </c>
      <c r="I2088" s="20">
        <v>-3.3631886257496912E-3</v>
      </c>
      <c r="J2088" s="24">
        <v>2</v>
      </c>
      <c r="K2088" s="24">
        <v>2</v>
      </c>
      <c r="L2088" s="20">
        <v>1.133044171018871E-2</v>
      </c>
      <c r="M2088" s="20">
        <v>-4.6328671328670357E-3</v>
      </c>
      <c r="N2088" s="19">
        <v>1.1475</v>
      </c>
      <c r="O2088" s="19">
        <v>1.0043763676148796</v>
      </c>
      <c r="P2088" s="25">
        <v>42090</v>
      </c>
      <c r="Q2088" s="20">
        <v>-6.7166782972785111E-3</v>
      </c>
      <c r="R2088" s="25">
        <v>42089</v>
      </c>
      <c r="S2088" s="25">
        <f>IF(ISNUMBER(R2088),VLOOKUP(B2088,Index!$B$3:$AB$18,27,FALSE),"")</f>
        <v>42088</v>
      </c>
      <c r="T2088" s="25">
        <f>IF(ISNUMBER($R2088),VLOOKUP($B2088,Index!$B$21:$AB$36,27,FALSE),"")</f>
        <v>42089</v>
      </c>
      <c r="U2088" s="25">
        <f>IF(ISNUMBER($R2088),VLOOKUP($B2088,Index!$B$39:$AB$54,27,FALSE),"")</f>
        <v>42089</v>
      </c>
      <c r="W2088" s="18">
        <v>1.1344604762326274</v>
      </c>
      <c r="X2088" s="19">
        <v>0.6</v>
      </c>
      <c r="Y2088" s="18">
        <v>0.12586264295583893</v>
      </c>
      <c r="Z2088" s="19">
        <f t="shared" si="432"/>
        <v>1</v>
      </c>
      <c r="AA2088" s="21">
        <v>2.3458612733641226</v>
      </c>
      <c r="AB2088" s="3">
        <v>0</v>
      </c>
      <c r="AC2088" s="18">
        <v>1.2870005721339597</v>
      </c>
      <c r="AD2088" s="19">
        <v>0.36</v>
      </c>
      <c r="AE2088" s="18">
        <v>1.5841404891828993E-2</v>
      </c>
      <c r="AF2088" s="19">
        <f t="shared" si="433"/>
        <v>1</v>
      </c>
      <c r="AG2088" s="21">
        <v>5.5030651138695426</v>
      </c>
      <c r="AH2088" s="3">
        <v>0</v>
      </c>
      <c r="AK2088" t="str">
        <f t="shared" si="439"/>
        <v/>
      </c>
      <c r="AL2088" t="str">
        <f t="shared" si="439"/>
        <v/>
      </c>
      <c r="AM2088" t="str">
        <f t="shared" si="439"/>
        <v/>
      </c>
      <c r="AN2088" t="str">
        <f t="shared" si="439"/>
        <v/>
      </c>
      <c r="AO2088" t="str">
        <f t="shared" si="439"/>
        <v/>
      </c>
      <c r="AP2088" t="str">
        <f t="shared" si="439"/>
        <v/>
      </c>
      <c r="AQ2088" t="str">
        <f t="shared" si="439"/>
        <v/>
      </c>
      <c r="AR2088" t="str">
        <f t="shared" si="439"/>
        <v/>
      </c>
      <c r="AS2088" t="str">
        <f t="shared" si="439"/>
        <v/>
      </c>
      <c r="AT2088" t="str">
        <f t="shared" si="439"/>
        <v/>
      </c>
      <c r="AU2088" t="str">
        <f t="shared" si="439"/>
        <v/>
      </c>
      <c r="AV2088" t="str">
        <f t="shared" si="439"/>
        <v/>
      </c>
      <c r="AW2088" t="str">
        <f t="shared" si="439"/>
        <v/>
      </c>
      <c r="AX2088">
        <f t="shared" si="439"/>
        <v>2.3458612733641226</v>
      </c>
      <c r="AZ2088" s="46">
        <f>IF(ISNUMBER(VLOOKUP($B2088,Stats!$A$2:$AA$19,2,FALSE))=FALSE,"",IF(ISNUMBER(W2088),(W2088-VLOOKUP($B2088,Stats!$A$2:$AA$19,2,FALSE))/VLOOKUP($B2088,Stats!$A$2:$AA$19,16,FALSE),""))</f>
        <v>-9.2740928976093165E-2</v>
      </c>
      <c r="BA2088" s="46">
        <f>IF(ISNUMBER(VLOOKUP($B2088,Stats!$A$2:$AA$19,2,FALSE))=FALSE,"",IF(ISNUMBER(X2088),(X2088-VLOOKUP($B2088,Stats!$A$2:$AA$19,3,FALSE))/VLOOKUP($B2088,Stats!$A$2:$AA$19,17,FALSE),""))</f>
        <v>-0.37879956534795695</v>
      </c>
      <c r="BB2088" s="46"/>
      <c r="BC2088" s="46"/>
      <c r="BD2088" s="44">
        <f t="shared" si="429"/>
        <v>-0.23577024716202505</v>
      </c>
      <c r="BE2088" s="46">
        <f>IF(ISNUMBER(VLOOKUP($B2088,Stats!$A$2:$AA$19,2,FALSE))=FALSE,"",IF(ISNUMBER(Y2088),(Y2088-VLOOKUP($B2088,Stats!$A$2:$AA$19,5,FALSE))/VLOOKUP($B2088,Stats!$A$2:$AA$19,19,FALSE),""))</f>
        <v>-0.4073102971631315</v>
      </c>
      <c r="BF2088" s="46"/>
      <c r="BG2088" s="46"/>
      <c r="BH2088" s="46">
        <f>IF(ISNUMBER(VLOOKUP($B2088,Stats!$A$2:$AA$19,2,FALSE))=FALSE,"",IF(ISNUMBER(Z2088),(Z2088-VLOOKUP($B2088,Stats!$A$2:$AA$19,8,FALSE))/VLOOKUP($B2088,Stats!$A$2:$AA$19,22,FALSE),""))</f>
        <v>-0.22777854907483192</v>
      </c>
      <c r="BI2088" s="46" t="str">
        <f>IF(ISNUMBER(VLOOKUP($B2088,Stats!$A$2:$AA$19,2,FALSE))=FALSE,"",IF(ISNUMBER(#REF!),(#REF!-VLOOKUP($B2088,Stats!$A$2:$AA$19,9,FALSE))/VLOOKUP($B2088,Stats!$A$2:$AA$19,23,FALSE),""))</f>
        <v/>
      </c>
      <c r="BJ2088" s="46" t="str">
        <f>IF(ISNUMBER(VLOOKUP($B2088,Stats!$A$2:$AA$19,2,FALSE))=FALSE,"",IF(ISNUMBER(#REF!),(#REF!-VLOOKUP($B2088,Stats!$A$2:$AA$19,10,FALSE))/VLOOKUP($B2088,Stats!$A$2:$AA$19,24,FALSE),""))</f>
        <v/>
      </c>
      <c r="BK2088" s="44">
        <f t="shared" si="435"/>
        <v>0.21678364329174249</v>
      </c>
      <c r="BL2088" s="46" t="str">
        <f>IF(ISNUMBER(VLOOKUP($B2088,Stats!$A$2:$AA$19,2,FALSE))=FALSE,"",IF(ISNUMBER(#REF!),(#REF!-VLOOKUP($B2088,Stats!$A$2:$AA$19,11,FALSE))/VLOOKUP($B2088,Stats!$A$2:$AA$19,25,FALSE),""))</f>
        <v/>
      </c>
      <c r="BM2088" s="46">
        <f>IF(ISNUMBER(VLOOKUP($B2088,Stats!$A$2:$AA$19,2,FALSE))=FALSE,"",IF(ISNUMBER(AA2088),(AA2088-VLOOKUP($B2088,Stats!$A$2:$AA$19,12,FALSE))/VLOOKUP($B2088,Stats!$A$2:$AA$19,26,FALSE),""))</f>
        <v>-0.26597997859711103</v>
      </c>
      <c r="BN2088" s="46" t="str">
        <f>IF(ISNUMBER(VLOOKUP($B2088,Stats!$A$2:$AA$19,2,FALSE))=FALSE,"",IF(ISNUMBER(#REF!),(#REF!-VLOOKUP($B2088,Stats!$A$2:$AA$19,13,FALSE))/VLOOKUP($B2088,Stats!$A$2:$AA$19,27,FALSE),""))</f>
        <v/>
      </c>
      <c r="BO2088" s="46" t="str">
        <f>IF(ISNUMBER(VLOOKUP($B2088,Stats!$A$2:$AA$19,2,FALSE))=FALSE,"",IF(ISNUMBER(#REF!),(#REF!-VLOOKUP($B2088,Stats!$A$2:$AA$19,14,FALSE))/VLOOKUP($B2088,Stats!$A$2:$AB$19,28,FALSE),""))</f>
        <v/>
      </c>
      <c r="BP2088" s="46"/>
      <c r="BQ2088" s="46">
        <f>IF(ISNUMBER(VLOOKUP($B2088,Stats!$A$2:$AA$19,2,FALSE))=FALSE,"",IF(ISNUMBER(BM2088),BM2088,(VLOOKUP($B2088,Stats!$A$2:$AT$19,46,FALSE)-VLOOKUP($B2088,Stats!$A$2:$AA$19,12,FALSE))/VLOOKUP($B2088,Stats!$A$2:$AA$19,26,FALSE)))</f>
        <v>-0.26597997859711103</v>
      </c>
      <c r="BR2088" s="51">
        <f t="shared" si="436"/>
        <v>-0.26597997859711103</v>
      </c>
      <c r="BS2088" s="32" t="str">
        <f t="shared" si="430"/>
        <v>27353_201507</v>
      </c>
      <c r="BT2088" s="53">
        <f t="shared" si="431"/>
        <v>2.9720140823218277E-2</v>
      </c>
    </row>
    <row r="2089" spans="1:72" x14ac:dyDescent="0.15">
      <c r="S2089" t="str">
        <f>IF(ISNUMBER(R2089),VLOOKUP(B2089,Index!$B$3:$AB$18,27,FALSE),"")</f>
        <v/>
      </c>
      <c r="T2089" t="str">
        <f>IF(ISNUMBER($R2089),VLOOKUP($B2089,Index!$B$21:$AB$36,27,FALSE),"")</f>
        <v/>
      </c>
      <c r="U2089" t="str">
        <f>IF(ISNUMBER($R2089),VLOOKUP($B2089,Index!$B$39:$AB$54,27,FALSE),"")</f>
        <v/>
      </c>
      <c r="Z2089" t="str">
        <f t="shared" si="432"/>
        <v/>
      </c>
      <c r="AA2089" t="s">
        <v>25</v>
      </c>
      <c r="AF2089" t="str">
        <f t="shared" si="433"/>
        <v/>
      </c>
      <c r="AG2089" t="s">
        <v>25</v>
      </c>
      <c r="AK2089" t="str">
        <f t="shared" si="439"/>
        <v/>
      </c>
      <c r="AL2089" t="str">
        <f t="shared" si="439"/>
        <v/>
      </c>
      <c r="AM2089" t="str">
        <f t="shared" si="439"/>
        <v/>
      </c>
      <c r="AN2089" t="str">
        <f t="shared" si="439"/>
        <v/>
      </c>
      <c r="AO2089" t="str">
        <f t="shared" si="439"/>
        <v/>
      </c>
      <c r="AP2089" t="str">
        <f t="shared" si="439"/>
        <v/>
      </c>
      <c r="AQ2089" t="str">
        <f t="shared" si="439"/>
        <v/>
      </c>
      <c r="AR2089" t="str">
        <f t="shared" si="439"/>
        <v/>
      </c>
      <c r="AS2089" t="str">
        <f t="shared" si="439"/>
        <v/>
      </c>
      <c r="AT2089" t="str">
        <f t="shared" si="439"/>
        <v/>
      </c>
      <c r="AU2089" t="str">
        <f t="shared" si="439"/>
        <v/>
      </c>
      <c r="AV2089" t="str">
        <f t="shared" si="439"/>
        <v/>
      </c>
      <c r="AW2089" t="str">
        <f t="shared" si="439"/>
        <v/>
      </c>
      <c r="AX2089" t="str">
        <f t="shared" si="439"/>
        <v/>
      </c>
      <c r="AZ2089" s="46" t="str">
        <f>IF(ISNUMBER(VLOOKUP($B2089,Stats!$A$2:$AA$19,2,FALSE))=FALSE,"",IF(ISNUMBER(W2089),(W2089-VLOOKUP($B2089,Stats!$A$2:$AA$19,2,FALSE))/VLOOKUP($B2089,Stats!$A$2:$AA$19,16,FALSE),""))</f>
        <v/>
      </c>
      <c r="BA2089" s="46" t="str">
        <f>IF(ISNUMBER(VLOOKUP($B2089,Stats!$A$2:$AA$19,2,FALSE))=FALSE,"",IF(ISNUMBER(X2089),(X2089-VLOOKUP($B2089,Stats!$A$2:$AA$19,3,FALSE))/VLOOKUP($B2089,Stats!$A$2:$AA$19,17,FALSE),""))</f>
        <v/>
      </c>
      <c r="BB2089" s="46"/>
      <c r="BC2089" s="46"/>
      <c r="BD2089" s="44" t="str">
        <f t="shared" si="429"/>
        <v/>
      </c>
      <c r="BE2089" s="46" t="str">
        <f>IF(ISNUMBER(VLOOKUP($B2089,Stats!$A$2:$AA$19,2,FALSE))=FALSE,"",IF(ISNUMBER(Y2089),(Y2089-VLOOKUP($B2089,Stats!$A$2:$AA$19,5,FALSE))/VLOOKUP($B2089,Stats!$A$2:$AA$19,19,FALSE),""))</f>
        <v/>
      </c>
      <c r="BF2089" s="46"/>
      <c r="BG2089" s="46"/>
      <c r="BH2089" s="46" t="str">
        <f>IF(ISNUMBER(VLOOKUP($B2089,Stats!$A$2:$AA$19,2,FALSE))=FALSE,"",IF(ISNUMBER(Z2089),(Z2089-VLOOKUP($B2089,Stats!$A$2:$AA$19,8,FALSE))/VLOOKUP($B2089,Stats!$A$2:$AA$19,22,FALSE),""))</f>
        <v/>
      </c>
      <c r="BI2089" s="46" t="str">
        <f>IF(ISNUMBER(VLOOKUP($B2089,Stats!$A$2:$AA$19,2,FALSE))=FALSE,"",IF(ISNUMBER(#REF!),(#REF!-VLOOKUP($B2089,Stats!$A$2:$AA$19,9,FALSE))/VLOOKUP($B2089,Stats!$A$2:$AA$19,23,FALSE),""))</f>
        <v/>
      </c>
      <c r="BJ2089" s="46" t="str">
        <f>IF(ISNUMBER(VLOOKUP($B2089,Stats!$A$2:$AA$19,2,FALSE))=FALSE,"",IF(ISNUMBER(#REF!),(#REF!-VLOOKUP($B2089,Stats!$A$2:$AA$19,10,FALSE))/VLOOKUP($B2089,Stats!$A$2:$AA$19,24,FALSE),""))</f>
        <v/>
      </c>
      <c r="BK2089" s="44" t="str">
        <f t="shared" si="435"/>
        <v/>
      </c>
      <c r="BL2089" s="46" t="str">
        <f>IF(ISNUMBER(VLOOKUP($B2089,Stats!$A$2:$AA$19,2,FALSE))=FALSE,"",IF(ISNUMBER(#REF!),(#REF!-VLOOKUP($B2089,Stats!$A$2:$AA$19,11,FALSE))/VLOOKUP($B2089,Stats!$A$2:$AA$19,25,FALSE),""))</f>
        <v/>
      </c>
      <c r="BM2089" s="46" t="str">
        <f>IF(ISNUMBER(VLOOKUP($B2089,Stats!$A$2:$AA$19,2,FALSE))=FALSE,"",IF(ISNUMBER(AA2089),(AA2089-VLOOKUP($B2089,Stats!$A$2:$AA$19,12,FALSE))/VLOOKUP($B2089,Stats!$A$2:$AA$19,26,FALSE),""))</f>
        <v/>
      </c>
      <c r="BN2089" s="46" t="str">
        <f>IF(ISNUMBER(VLOOKUP($B2089,Stats!$A$2:$AA$19,2,FALSE))=FALSE,"",IF(ISNUMBER(#REF!),(#REF!-VLOOKUP($B2089,Stats!$A$2:$AA$19,13,FALSE))/VLOOKUP($B2089,Stats!$A$2:$AA$19,27,FALSE),""))</f>
        <v/>
      </c>
      <c r="BO2089" s="46" t="str">
        <f>IF(ISNUMBER(VLOOKUP($B2089,Stats!$A$2:$AA$19,2,FALSE))=FALSE,"",IF(ISNUMBER(#REF!),(#REF!-VLOOKUP($B2089,Stats!$A$2:$AA$19,14,FALSE))/VLOOKUP($B2089,Stats!$A$2:$AB$19,28,FALSE),""))</f>
        <v/>
      </c>
      <c r="BP2089" s="46"/>
      <c r="BQ2089" s="46" t="str">
        <f>IF(ISNUMBER(VLOOKUP($B2089,Stats!$A$2:$AA$19,2,FALSE))=FALSE,"",IF(ISNUMBER(BM2089),BM2089,(VLOOKUP($B2089,Stats!$A$2:$AT$19,46,FALSE)-VLOOKUP($B2089,Stats!$A$2:$AA$19,12,FALSE))/VLOOKUP($B2089,Stats!$A$2:$AA$19,26,FALSE)))</f>
        <v/>
      </c>
      <c r="BR2089" s="51" t="str">
        <f t="shared" si="436"/>
        <v/>
      </c>
      <c r="BS2089" s="32" t="str">
        <f t="shared" si="430"/>
        <v/>
      </c>
      <c r="BT2089" s="53" t="str">
        <f t="shared" si="431"/>
        <v/>
      </c>
    </row>
    <row r="2090" spans="1:72" ht="40.5" x14ac:dyDescent="0.15">
      <c r="A2090" s="1" t="s">
        <v>54</v>
      </c>
      <c r="B2090" s="1" t="s">
        <v>0</v>
      </c>
      <c r="C2090" s="3"/>
      <c r="D2090" s="4" t="s">
        <v>10</v>
      </c>
      <c r="E2090" s="1" t="s">
        <v>11</v>
      </c>
      <c r="F2090" s="1" t="s">
        <v>12</v>
      </c>
      <c r="G2090" s="1" t="s">
        <v>13</v>
      </c>
      <c r="H2090" s="1" t="s">
        <v>14</v>
      </c>
      <c r="I2090" s="1" t="s">
        <v>15</v>
      </c>
      <c r="J2090" s="1" t="s">
        <v>16</v>
      </c>
      <c r="K2090" s="1" t="s">
        <v>17</v>
      </c>
      <c r="L2090" s="1" t="s">
        <v>18</v>
      </c>
      <c r="M2090" s="1" t="s">
        <v>19</v>
      </c>
      <c r="N2090" s="1" t="s">
        <v>20</v>
      </c>
      <c r="O2090" s="1" t="s">
        <v>21</v>
      </c>
      <c r="P2090" s="1" t="s">
        <v>22</v>
      </c>
      <c r="Q2090" s="1" t="s">
        <v>23</v>
      </c>
      <c r="R2090" s="1" t="s">
        <v>24</v>
      </c>
      <c r="S2090" s="1" t="str">
        <f>IF(ISNUMBER(R2090),VLOOKUP(B2090,Index!$B$3:$AB$18,27,FALSE),"")</f>
        <v/>
      </c>
      <c r="T2090" s="1" t="str">
        <f>IF(ISNUMBER($R2090),VLOOKUP($B2090,Index!$B$21:$AB$36,27,FALSE),"")</f>
        <v/>
      </c>
      <c r="U2090" s="1" t="str">
        <f>IF(ISNUMBER($R2090),VLOOKUP($B2090,Index!$B$39:$AB$54,27,FALSE),"")</f>
        <v/>
      </c>
      <c r="W2090" s="1" t="s">
        <v>1</v>
      </c>
      <c r="X2090" s="1" t="s">
        <v>2</v>
      </c>
      <c r="Y2090" s="1" t="s">
        <v>4</v>
      </c>
      <c r="Z2090" s="1" t="str">
        <f t="shared" si="432"/>
        <v/>
      </c>
      <c r="AA2090" s="1" t="s">
        <v>8</v>
      </c>
      <c r="AB2090" s="3"/>
      <c r="AC2090" s="1" t="s">
        <v>55</v>
      </c>
      <c r="AD2090" s="1" t="s">
        <v>56</v>
      </c>
      <c r="AE2090" s="1" t="s">
        <v>57</v>
      </c>
      <c r="AF2090" s="1" t="str">
        <f t="shared" si="433"/>
        <v/>
      </c>
      <c r="AG2090" s="1" t="s">
        <v>38</v>
      </c>
      <c r="AH2090" s="3"/>
      <c r="AK2090" t="str">
        <f t="shared" si="439"/>
        <v/>
      </c>
      <c r="AL2090" t="str">
        <f t="shared" si="439"/>
        <v/>
      </c>
      <c r="AM2090" t="str">
        <f t="shared" si="439"/>
        <v/>
      </c>
      <c r="AN2090" t="str">
        <f t="shared" si="439"/>
        <v/>
      </c>
      <c r="AO2090" t="str">
        <f t="shared" si="439"/>
        <v/>
      </c>
      <c r="AP2090" t="str">
        <f t="shared" si="439"/>
        <v/>
      </c>
      <c r="AQ2090" t="str">
        <f t="shared" si="439"/>
        <v/>
      </c>
      <c r="AR2090" t="str">
        <f t="shared" si="439"/>
        <v/>
      </c>
      <c r="AS2090" t="str">
        <f t="shared" si="439"/>
        <v/>
      </c>
      <c r="AT2090" t="str">
        <f t="shared" si="439"/>
        <v/>
      </c>
      <c r="AU2090" t="str">
        <f t="shared" si="439"/>
        <v/>
      </c>
      <c r="AV2090" t="str">
        <f t="shared" si="439"/>
        <v/>
      </c>
      <c r="AW2090" t="str">
        <f t="shared" si="439"/>
        <v/>
      </c>
      <c r="AX2090" t="str">
        <f t="shared" si="439"/>
        <v/>
      </c>
      <c r="AZ2090" s="46" t="str">
        <f>IF(ISNUMBER(VLOOKUP($B2090,Stats!$A$2:$AA$19,2,FALSE))=FALSE,"",IF(ISNUMBER(W2090),(W2090-VLOOKUP($B2090,Stats!$A$2:$AA$19,2,FALSE))/VLOOKUP($B2090,Stats!$A$2:$AA$19,16,FALSE),""))</f>
        <v/>
      </c>
      <c r="BA2090" s="46" t="str">
        <f>IF(ISNUMBER(VLOOKUP($B2090,Stats!$A$2:$AA$19,2,FALSE))=FALSE,"",IF(ISNUMBER(X2090),(X2090-VLOOKUP($B2090,Stats!$A$2:$AA$19,3,FALSE))/VLOOKUP($B2090,Stats!$A$2:$AA$19,17,FALSE),""))</f>
        <v/>
      </c>
      <c r="BB2090" s="46"/>
      <c r="BC2090" s="46"/>
      <c r="BD2090" s="44" t="str">
        <f t="shared" si="429"/>
        <v/>
      </c>
      <c r="BE2090" s="46" t="str">
        <f>IF(ISNUMBER(VLOOKUP($B2090,Stats!$A$2:$AA$19,2,FALSE))=FALSE,"",IF(ISNUMBER(Y2090),(Y2090-VLOOKUP($B2090,Stats!$A$2:$AA$19,5,FALSE))/VLOOKUP($B2090,Stats!$A$2:$AA$19,19,FALSE),""))</f>
        <v/>
      </c>
      <c r="BF2090" s="46"/>
      <c r="BG2090" s="46"/>
      <c r="BH2090" s="46" t="str">
        <f>IF(ISNUMBER(VLOOKUP($B2090,Stats!$A$2:$AA$19,2,FALSE))=FALSE,"",IF(ISNUMBER(Z2090),(Z2090-VLOOKUP($B2090,Stats!$A$2:$AA$19,8,FALSE))/VLOOKUP($B2090,Stats!$A$2:$AA$19,22,FALSE),""))</f>
        <v/>
      </c>
      <c r="BI2090" s="46" t="str">
        <f>IF(ISNUMBER(VLOOKUP($B2090,Stats!$A$2:$AA$19,2,FALSE))=FALSE,"",IF(ISNUMBER(#REF!),(#REF!-VLOOKUP($B2090,Stats!$A$2:$AA$19,9,FALSE))/VLOOKUP($B2090,Stats!$A$2:$AA$19,23,FALSE),""))</f>
        <v/>
      </c>
      <c r="BJ2090" s="46" t="str">
        <f>IF(ISNUMBER(VLOOKUP($B2090,Stats!$A$2:$AA$19,2,FALSE))=FALSE,"",IF(ISNUMBER(#REF!),(#REF!-VLOOKUP($B2090,Stats!$A$2:$AA$19,10,FALSE))/VLOOKUP($B2090,Stats!$A$2:$AA$19,24,FALSE),""))</f>
        <v/>
      </c>
      <c r="BK2090" s="44" t="str">
        <f t="shared" si="435"/>
        <v/>
      </c>
      <c r="BL2090" s="46" t="str">
        <f>IF(ISNUMBER(VLOOKUP($B2090,Stats!$A$2:$AA$19,2,FALSE))=FALSE,"",IF(ISNUMBER(#REF!),(#REF!-VLOOKUP($B2090,Stats!$A$2:$AA$19,11,FALSE))/VLOOKUP($B2090,Stats!$A$2:$AA$19,25,FALSE),""))</f>
        <v/>
      </c>
      <c r="BM2090" s="46" t="str">
        <f>IF(ISNUMBER(VLOOKUP($B2090,Stats!$A$2:$AA$19,2,FALSE))=FALSE,"",IF(ISNUMBER(AA2090),(AA2090-VLOOKUP($B2090,Stats!$A$2:$AA$19,12,FALSE))/VLOOKUP($B2090,Stats!$A$2:$AA$19,26,FALSE),""))</f>
        <v/>
      </c>
      <c r="BN2090" s="46" t="str">
        <f>IF(ISNUMBER(VLOOKUP($B2090,Stats!$A$2:$AA$19,2,FALSE))=FALSE,"",IF(ISNUMBER(#REF!),(#REF!-VLOOKUP($B2090,Stats!$A$2:$AA$19,13,FALSE))/VLOOKUP($B2090,Stats!$A$2:$AA$19,27,FALSE),""))</f>
        <v/>
      </c>
      <c r="BO2090" s="46" t="str">
        <f>IF(ISNUMBER(VLOOKUP($B2090,Stats!$A$2:$AA$19,2,FALSE))=FALSE,"",IF(ISNUMBER(#REF!),(#REF!-VLOOKUP($B2090,Stats!$A$2:$AA$19,14,FALSE))/VLOOKUP($B2090,Stats!$A$2:$AB$19,28,FALSE),""))</f>
        <v/>
      </c>
      <c r="BP2090" s="46"/>
      <c r="BQ2090" s="46" t="str">
        <f>IF(ISNUMBER(VLOOKUP($B2090,Stats!$A$2:$AA$19,2,FALSE))=FALSE,"",IF(ISNUMBER(BM2090),BM2090,(VLOOKUP($B2090,Stats!$A$2:$AT$19,46,FALSE)-VLOOKUP($B2090,Stats!$A$2:$AA$19,12,FALSE))/VLOOKUP($B2090,Stats!$A$2:$AA$19,26,FALSE)))</f>
        <v/>
      </c>
      <c r="BR2090" s="51" t="str">
        <f t="shared" si="436"/>
        <v/>
      </c>
      <c r="BS2090" s="32" t="str">
        <f t="shared" si="430"/>
        <v/>
      </c>
      <c r="BT2090" s="53" t="str">
        <f t="shared" si="431"/>
        <v/>
      </c>
    </row>
    <row r="2091" spans="1:72" x14ac:dyDescent="0.15">
      <c r="A2091" s="5">
        <v>27831</v>
      </c>
      <c r="B2091" s="5" t="s">
        <v>58</v>
      </c>
      <c r="C2091" s="3">
        <v>0</v>
      </c>
      <c r="D2091" s="11">
        <v>0.42632057367942622</v>
      </c>
      <c r="E2091" s="6">
        <v>1.697995522617271E-2</v>
      </c>
      <c r="F2091" s="12">
        <v>62</v>
      </c>
      <c r="G2091" s="12">
        <v>53</v>
      </c>
      <c r="H2091" s="13">
        <v>1.3572345608540235E-2</v>
      </c>
      <c r="I2091" s="13">
        <v>-8.8609877692010178E-3</v>
      </c>
      <c r="J2091" s="12">
        <v>6</v>
      </c>
      <c r="K2091" s="12">
        <v>7</v>
      </c>
      <c r="L2091" s="13">
        <v>6.5839429576812547E-2</v>
      </c>
      <c r="M2091" s="13">
        <v>-3.6558698920322596E-2</v>
      </c>
      <c r="N2091" s="8">
        <v>1.4974000000000001</v>
      </c>
      <c r="O2091" s="8">
        <v>1.5123724876275124</v>
      </c>
      <c r="P2091" s="14">
        <v>42087</v>
      </c>
      <c r="Q2091" s="13">
        <v>-6.3922518159806319E-2</v>
      </c>
      <c r="R2091" s="14">
        <v>42003</v>
      </c>
      <c r="S2091" s="14">
        <f>IF(ISNUMBER(R2091),VLOOKUP(B2091,Index!$B$3:$AB$18,27,FALSE),"")</f>
        <v>42041</v>
      </c>
      <c r="T2091" s="14">
        <f>IF(ISNUMBER($R2091),VLOOKUP($B2091,Index!$B$21:$AB$36,27,FALSE),"")</f>
        <v>41996</v>
      </c>
      <c r="U2091" s="14">
        <f>IF(ISNUMBER($R2091),VLOOKUP($B2091,Index!$B$39:$AB$54,27,FALSE),"")</f>
        <v>42003</v>
      </c>
      <c r="W2091" s="6">
        <v>0.89751699721984457</v>
      </c>
      <c r="X2091" s="7">
        <v>0.53913043478260869</v>
      </c>
      <c r="Y2091" s="6">
        <v>0.32217199849431172</v>
      </c>
      <c r="Z2091" s="8" t="str">
        <f t="shared" si="432"/>
        <v/>
      </c>
      <c r="AA2091" s="9">
        <v>6.6693332170304149</v>
      </c>
      <c r="AB2091" s="3">
        <v>0</v>
      </c>
      <c r="AC2091" s="6">
        <v>0.8055367602985265</v>
      </c>
      <c r="AD2091" s="7">
        <v>0.29066162570888471</v>
      </c>
      <c r="AE2091" s="6">
        <v>0.1037947966138188</v>
      </c>
      <c r="AF2091" s="8" t="str">
        <f t="shared" si="433"/>
        <v/>
      </c>
      <c r="AG2091" s="9">
        <v>44.480005559785262</v>
      </c>
      <c r="AH2091" s="3">
        <v>0</v>
      </c>
      <c r="AK2091" t="str">
        <f t="shared" si="439"/>
        <v/>
      </c>
      <c r="AL2091" t="str">
        <f t="shared" si="439"/>
        <v/>
      </c>
      <c r="AM2091" t="str">
        <f t="shared" si="439"/>
        <v/>
      </c>
      <c r="AN2091" t="str">
        <f t="shared" si="439"/>
        <v/>
      </c>
      <c r="AO2091" t="str">
        <f t="shared" si="439"/>
        <v/>
      </c>
      <c r="AP2091" t="str">
        <f t="shared" si="439"/>
        <v/>
      </c>
      <c r="AQ2091" t="str">
        <f t="shared" si="439"/>
        <v/>
      </c>
      <c r="AR2091" t="str">
        <f t="shared" si="439"/>
        <v/>
      </c>
      <c r="AS2091" t="str">
        <f t="shared" si="439"/>
        <v/>
      </c>
      <c r="AT2091" t="str">
        <f t="shared" si="439"/>
        <v/>
      </c>
      <c r="AU2091" t="str">
        <f t="shared" si="439"/>
        <v/>
      </c>
      <c r="AV2091" t="str">
        <f t="shared" si="439"/>
        <v/>
      </c>
      <c r="AW2091" t="str">
        <f t="shared" si="439"/>
        <v/>
      </c>
      <c r="AX2091" t="str">
        <f t="shared" si="439"/>
        <v/>
      </c>
      <c r="AZ2091" s="46" t="str">
        <f>IF(ISNUMBER(VLOOKUP($B2091,Stats!$A$2:$AA$19,2,FALSE))=FALSE,"",IF(ISNUMBER(W2091),(W2091-VLOOKUP($B2091,Stats!$A$2:$AA$19,2,FALSE))/VLOOKUP($B2091,Stats!$A$2:$AA$19,16,FALSE),""))</f>
        <v/>
      </c>
      <c r="BA2091" s="46" t="str">
        <f>IF(ISNUMBER(VLOOKUP($B2091,Stats!$A$2:$AA$19,2,FALSE))=FALSE,"",IF(ISNUMBER(X2091),(X2091-VLOOKUP($B2091,Stats!$A$2:$AA$19,3,FALSE))/VLOOKUP($B2091,Stats!$A$2:$AA$19,17,FALSE),""))</f>
        <v/>
      </c>
      <c r="BB2091" s="46"/>
      <c r="BC2091" s="46"/>
      <c r="BD2091" s="44" t="str">
        <f t="shared" si="429"/>
        <v/>
      </c>
      <c r="BE2091" s="46" t="str">
        <f>IF(ISNUMBER(VLOOKUP($B2091,Stats!$A$2:$AA$19,2,FALSE))=FALSE,"",IF(ISNUMBER(Y2091),(Y2091-VLOOKUP($B2091,Stats!$A$2:$AA$19,5,FALSE))/VLOOKUP($B2091,Stats!$A$2:$AA$19,19,FALSE),""))</f>
        <v/>
      </c>
      <c r="BF2091" s="46"/>
      <c r="BG2091" s="46"/>
      <c r="BH2091" s="46" t="str">
        <f>IF(ISNUMBER(VLOOKUP($B2091,Stats!$A$2:$AA$19,2,FALSE))=FALSE,"",IF(ISNUMBER(Z2091),(Z2091-VLOOKUP($B2091,Stats!$A$2:$AA$19,8,FALSE))/VLOOKUP($B2091,Stats!$A$2:$AA$19,22,FALSE),""))</f>
        <v/>
      </c>
      <c r="BI2091" s="46" t="str">
        <f>IF(ISNUMBER(VLOOKUP($B2091,Stats!$A$2:$AA$19,2,FALSE))=FALSE,"",IF(ISNUMBER(#REF!),(#REF!-VLOOKUP($B2091,Stats!$A$2:$AA$19,9,FALSE))/VLOOKUP($B2091,Stats!$A$2:$AA$19,23,FALSE),""))</f>
        <v/>
      </c>
      <c r="BJ2091" s="46" t="str">
        <f>IF(ISNUMBER(VLOOKUP($B2091,Stats!$A$2:$AA$19,2,FALSE))=FALSE,"",IF(ISNUMBER(#REF!),(#REF!-VLOOKUP($B2091,Stats!$A$2:$AA$19,10,FALSE))/VLOOKUP($B2091,Stats!$A$2:$AA$19,24,FALSE),""))</f>
        <v/>
      </c>
      <c r="BK2091" s="44" t="str">
        <f t="shared" si="435"/>
        <v/>
      </c>
      <c r="BL2091" s="46" t="str">
        <f>IF(ISNUMBER(VLOOKUP($B2091,Stats!$A$2:$AA$19,2,FALSE))=FALSE,"",IF(ISNUMBER(#REF!),(#REF!-VLOOKUP($B2091,Stats!$A$2:$AA$19,11,FALSE))/VLOOKUP($B2091,Stats!$A$2:$AA$19,25,FALSE),""))</f>
        <v/>
      </c>
      <c r="BM2091" s="46" t="str">
        <f>IF(ISNUMBER(VLOOKUP($B2091,Stats!$A$2:$AA$19,2,FALSE))=FALSE,"",IF(ISNUMBER(AA2091),(AA2091-VLOOKUP($B2091,Stats!$A$2:$AA$19,12,FALSE))/VLOOKUP($B2091,Stats!$A$2:$AA$19,26,FALSE),""))</f>
        <v/>
      </c>
      <c r="BN2091" s="46" t="str">
        <f>IF(ISNUMBER(VLOOKUP($B2091,Stats!$A$2:$AA$19,2,FALSE))=FALSE,"",IF(ISNUMBER(#REF!),(#REF!-VLOOKUP($B2091,Stats!$A$2:$AA$19,13,FALSE))/VLOOKUP($B2091,Stats!$A$2:$AA$19,27,FALSE),""))</f>
        <v/>
      </c>
      <c r="BO2091" s="46" t="str">
        <f>IF(ISNUMBER(VLOOKUP($B2091,Stats!$A$2:$AA$19,2,FALSE))=FALSE,"",IF(ISNUMBER(#REF!),(#REF!-VLOOKUP($B2091,Stats!$A$2:$AA$19,14,FALSE))/VLOOKUP($B2091,Stats!$A$2:$AB$19,28,FALSE),""))</f>
        <v/>
      </c>
      <c r="BP2091" s="46"/>
      <c r="BQ2091" s="46" t="str">
        <f>IF(ISNUMBER(VLOOKUP($B2091,Stats!$A$2:$AA$19,2,FALSE))=FALSE,"",IF(ISNUMBER(BM2091),BM2091,(VLOOKUP($B2091,Stats!$A$2:$AT$19,46,FALSE)-VLOOKUP($B2091,Stats!$A$2:$AA$19,12,FALSE))/VLOOKUP($B2091,Stats!$A$2:$AA$19,26,FALSE)))</f>
        <v/>
      </c>
      <c r="BR2091" s="51" t="str">
        <f t="shared" si="436"/>
        <v/>
      </c>
      <c r="BS2091" s="32" t="str">
        <f t="shared" si="430"/>
        <v/>
      </c>
      <c r="BT2091" s="53" t="str">
        <f t="shared" si="431"/>
        <v/>
      </c>
    </row>
    <row r="2092" spans="1:72" x14ac:dyDescent="0.15">
      <c r="A2092" s="5">
        <v>27831</v>
      </c>
      <c r="B2092" s="5" t="s">
        <v>59</v>
      </c>
      <c r="C2092" s="3">
        <v>0</v>
      </c>
      <c r="D2092" s="11">
        <v>2.7036804711155011E-2</v>
      </c>
      <c r="E2092" s="6">
        <v>1.4699868826731164E-2</v>
      </c>
      <c r="F2092" s="15">
        <v>4.4285714285714288</v>
      </c>
      <c r="G2092" s="15">
        <v>3.7857142857142856</v>
      </c>
      <c r="H2092" s="13">
        <v>1.3324736579137351E-2</v>
      </c>
      <c r="I2092" s="13">
        <v>-1.0557325058978653E-2</v>
      </c>
      <c r="J2092" s="12">
        <v>2.7142857142857144</v>
      </c>
      <c r="K2092" s="12">
        <v>2.4285714285714284</v>
      </c>
      <c r="L2092" s="13">
        <v>2.456464872633116E-2</v>
      </c>
      <c r="M2092" s="13">
        <v>-1.8014634433373738E-2</v>
      </c>
      <c r="N2092" s="8">
        <v>1.1317285714285714</v>
      </c>
      <c r="O2092" s="8">
        <v>1.0371547140026449</v>
      </c>
      <c r="P2092" s="14"/>
      <c r="Q2092" s="13">
        <v>-2.6726930123494006E-2</v>
      </c>
      <c r="R2092" s="14"/>
      <c r="S2092" s="14" t="str">
        <f>IF(ISNUMBER(R2092),VLOOKUP(B2092,Index!$B$3:$AB$18,27,FALSE),"")</f>
        <v/>
      </c>
      <c r="T2092" s="14" t="str">
        <f>IF(ISNUMBER($R2092),VLOOKUP($B2092,Index!$B$21:$AB$36,27,FALSE),"")</f>
        <v/>
      </c>
      <c r="U2092" s="14" t="str">
        <f>IF(ISNUMBER($R2092),VLOOKUP($B2092,Index!$B$39:$AB$54,27,FALSE),"")</f>
        <v/>
      </c>
      <c r="W2092" s="6">
        <v>0.77083576086956784</v>
      </c>
      <c r="X2092" s="8">
        <v>0.52176870748299309</v>
      </c>
      <c r="Y2092" s="6">
        <v>0.2789104007890652</v>
      </c>
      <c r="Z2092" s="8" t="str">
        <f t="shared" si="432"/>
        <v/>
      </c>
      <c r="AA2092" s="9" t="s">
        <v>25</v>
      </c>
      <c r="AB2092" s="3">
        <v>0</v>
      </c>
      <c r="AC2092" s="6">
        <v>0.59418777023536562</v>
      </c>
      <c r="AD2092" s="8">
        <v>0.27224258410847318</v>
      </c>
      <c r="AE2092" s="6">
        <v>7.7791011668316978E-2</v>
      </c>
      <c r="AF2092" s="8" t="str">
        <f t="shared" si="433"/>
        <v/>
      </c>
      <c r="AG2092" s="9" t="s">
        <v>25</v>
      </c>
      <c r="AH2092" s="3">
        <v>0</v>
      </c>
      <c r="AK2092" t="str">
        <f t="shared" si="439"/>
        <v/>
      </c>
      <c r="AL2092" t="str">
        <f t="shared" si="439"/>
        <v/>
      </c>
      <c r="AM2092" t="str">
        <f t="shared" si="439"/>
        <v/>
      </c>
      <c r="AN2092" t="str">
        <f t="shared" si="439"/>
        <v/>
      </c>
      <c r="AO2092" t="str">
        <f t="shared" si="439"/>
        <v/>
      </c>
      <c r="AP2092" t="str">
        <f t="shared" si="439"/>
        <v/>
      </c>
      <c r="AQ2092" t="str">
        <f t="shared" si="439"/>
        <v/>
      </c>
      <c r="AR2092" t="str">
        <f t="shared" si="439"/>
        <v/>
      </c>
      <c r="AS2092" t="str">
        <f t="shared" si="439"/>
        <v/>
      </c>
      <c r="AT2092" t="str">
        <f t="shared" si="439"/>
        <v/>
      </c>
      <c r="AU2092" t="str">
        <f t="shared" si="439"/>
        <v/>
      </c>
      <c r="AV2092" t="str">
        <f t="shared" si="439"/>
        <v/>
      </c>
      <c r="AW2092" t="str">
        <f t="shared" si="439"/>
        <v/>
      </c>
      <c r="AX2092" t="str">
        <f t="shared" si="439"/>
        <v/>
      </c>
      <c r="AZ2092" s="46" t="str">
        <f>IF(ISNUMBER(VLOOKUP($B2092,Stats!$A$2:$AA$19,2,FALSE))=FALSE,"",IF(ISNUMBER(W2092),(W2092-VLOOKUP($B2092,Stats!$A$2:$AA$19,2,FALSE))/VLOOKUP($B2092,Stats!$A$2:$AA$19,16,FALSE),""))</f>
        <v/>
      </c>
      <c r="BA2092" s="46" t="str">
        <f>IF(ISNUMBER(VLOOKUP($B2092,Stats!$A$2:$AA$19,2,FALSE))=FALSE,"",IF(ISNUMBER(X2092),(X2092-VLOOKUP($B2092,Stats!$A$2:$AA$19,3,FALSE))/VLOOKUP($B2092,Stats!$A$2:$AA$19,17,FALSE),""))</f>
        <v/>
      </c>
      <c r="BB2092" s="46"/>
      <c r="BC2092" s="46"/>
      <c r="BD2092" s="44" t="str">
        <f t="shared" si="429"/>
        <v/>
      </c>
      <c r="BE2092" s="46" t="str">
        <f>IF(ISNUMBER(VLOOKUP($B2092,Stats!$A$2:$AA$19,2,FALSE))=FALSE,"",IF(ISNUMBER(Y2092),(Y2092-VLOOKUP($B2092,Stats!$A$2:$AA$19,5,FALSE))/VLOOKUP($B2092,Stats!$A$2:$AA$19,19,FALSE),""))</f>
        <v/>
      </c>
      <c r="BF2092" s="46"/>
      <c r="BG2092" s="46"/>
      <c r="BH2092" s="46" t="str">
        <f>IF(ISNUMBER(VLOOKUP($B2092,Stats!$A$2:$AA$19,2,FALSE))=FALSE,"",IF(ISNUMBER(Z2092),(Z2092-VLOOKUP($B2092,Stats!$A$2:$AA$19,8,FALSE))/VLOOKUP($B2092,Stats!$A$2:$AA$19,22,FALSE),""))</f>
        <v/>
      </c>
      <c r="BI2092" s="46" t="str">
        <f>IF(ISNUMBER(VLOOKUP($B2092,Stats!$A$2:$AA$19,2,FALSE))=FALSE,"",IF(ISNUMBER(#REF!),(#REF!-VLOOKUP($B2092,Stats!$A$2:$AA$19,9,FALSE))/VLOOKUP($B2092,Stats!$A$2:$AA$19,23,FALSE),""))</f>
        <v/>
      </c>
      <c r="BJ2092" s="46" t="str">
        <f>IF(ISNUMBER(VLOOKUP($B2092,Stats!$A$2:$AA$19,2,FALSE))=FALSE,"",IF(ISNUMBER(#REF!),(#REF!-VLOOKUP($B2092,Stats!$A$2:$AA$19,10,FALSE))/VLOOKUP($B2092,Stats!$A$2:$AA$19,24,FALSE),""))</f>
        <v/>
      </c>
      <c r="BK2092" s="44" t="str">
        <f t="shared" si="435"/>
        <v/>
      </c>
      <c r="BL2092" s="46" t="str">
        <f>IF(ISNUMBER(VLOOKUP($B2092,Stats!$A$2:$AA$19,2,FALSE))=FALSE,"",IF(ISNUMBER(#REF!),(#REF!-VLOOKUP($B2092,Stats!$A$2:$AA$19,11,FALSE))/VLOOKUP($B2092,Stats!$A$2:$AA$19,25,FALSE),""))</f>
        <v/>
      </c>
      <c r="BM2092" s="46" t="str">
        <f>IF(ISNUMBER(VLOOKUP($B2092,Stats!$A$2:$AA$19,2,FALSE))=FALSE,"",IF(ISNUMBER(AA2092),(AA2092-VLOOKUP($B2092,Stats!$A$2:$AA$19,12,FALSE))/VLOOKUP($B2092,Stats!$A$2:$AA$19,26,FALSE),""))</f>
        <v/>
      </c>
      <c r="BN2092" s="46" t="str">
        <f>IF(ISNUMBER(VLOOKUP($B2092,Stats!$A$2:$AA$19,2,FALSE))=FALSE,"",IF(ISNUMBER(#REF!),(#REF!-VLOOKUP($B2092,Stats!$A$2:$AA$19,13,FALSE))/VLOOKUP($B2092,Stats!$A$2:$AA$19,27,FALSE),""))</f>
        <v/>
      </c>
      <c r="BO2092" s="46" t="str">
        <f>IF(ISNUMBER(VLOOKUP($B2092,Stats!$A$2:$AA$19,2,FALSE))=FALSE,"",IF(ISNUMBER(#REF!),(#REF!-VLOOKUP($B2092,Stats!$A$2:$AA$19,14,FALSE))/VLOOKUP($B2092,Stats!$A$2:$AB$19,28,FALSE),""))</f>
        <v/>
      </c>
      <c r="BP2092" s="46"/>
      <c r="BQ2092" s="46" t="str">
        <f>IF(ISNUMBER(VLOOKUP($B2092,Stats!$A$2:$AA$19,2,FALSE))=FALSE,"",IF(ISNUMBER(BM2092),BM2092,(VLOOKUP($B2092,Stats!$A$2:$AT$19,46,FALSE)-VLOOKUP($B2092,Stats!$A$2:$AA$19,12,FALSE))/VLOOKUP($B2092,Stats!$A$2:$AA$19,26,FALSE)))</f>
        <v/>
      </c>
      <c r="BR2092" s="51" t="str">
        <f t="shared" si="436"/>
        <v/>
      </c>
      <c r="BS2092" s="32" t="str">
        <f t="shared" si="430"/>
        <v/>
      </c>
      <c r="BT2092" s="53" t="str">
        <f t="shared" si="431"/>
        <v/>
      </c>
    </row>
    <row r="2093" spans="1:72" x14ac:dyDescent="0.15">
      <c r="A2093" s="16">
        <v>27831</v>
      </c>
      <c r="B2093" s="17">
        <v>201421</v>
      </c>
      <c r="C2093" s="3">
        <v>0</v>
      </c>
      <c r="D2093" s="23">
        <v>-4.342995657004356E-3</v>
      </c>
      <c r="E2093" s="18">
        <v>4.2860147939698535E-4</v>
      </c>
      <c r="F2093" s="24">
        <v>0</v>
      </c>
      <c r="G2093" s="24">
        <v>7</v>
      </c>
      <c r="H2093" s="20" t="s">
        <v>25</v>
      </c>
      <c r="I2093" s="20">
        <v>-6.215180760254592E-4</v>
      </c>
      <c r="J2093" s="24">
        <v>1</v>
      </c>
      <c r="K2093" s="24">
        <v>7</v>
      </c>
      <c r="L2093" s="20">
        <v>0</v>
      </c>
      <c r="M2093" s="20">
        <v>-1.5163768701981217E-3</v>
      </c>
      <c r="N2093" s="19">
        <v>0.99009999999999998</v>
      </c>
      <c r="O2093" s="19">
        <v>1</v>
      </c>
      <c r="P2093" s="25">
        <v>41920</v>
      </c>
      <c r="Q2093" s="20">
        <v>-4.342995657004356E-3</v>
      </c>
      <c r="R2093" s="25">
        <v>41929</v>
      </c>
      <c r="S2093" s="25">
        <f>IF(ISNUMBER(R2093),VLOOKUP(B2093,Index!$B$3:$AB$18,27,FALSE),"")</f>
        <v>41929</v>
      </c>
      <c r="T2093" s="25">
        <f>IF(ISNUMBER($R2093),VLOOKUP($B2093,Index!$B$21:$AB$36,27,FALSE),"")</f>
        <v>41929</v>
      </c>
      <c r="U2093" s="25">
        <f>IF(ISNUMBER($R2093),VLOOKUP($B2093,Index!$B$39:$AB$54,27,FALSE),"")</f>
        <v>41929</v>
      </c>
      <c r="W2093" s="18">
        <v>-0.15634784365215681</v>
      </c>
      <c r="X2093" s="19">
        <v>0</v>
      </c>
      <c r="Y2093" s="18">
        <v>8.1321413004732286E-3</v>
      </c>
      <c r="Z2093" s="19">
        <f t="shared" si="432"/>
        <v>0</v>
      </c>
      <c r="AA2093" s="21" t="s">
        <v>25</v>
      </c>
      <c r="AB2093" s="3">
        <v>0</v>
      </c>
      <c r="AC2093" s="18">
        <v>2.4444648214679274E-2</v>
      </c>
      <c r="AD2093" s="19">
        <v>0</v>
      </c>
      <c r="AE2093" s="18">
        <v>6.6131722130862412E-5</v>
      </c>
      <c r="AF2093" s="19">
        <f t="shared" si="433"/>
        <v>0</v>
      </c>
      <c r="AG2093" s="21" t="s">
        <v>25</v>
      </c>
      <c r="AH2093" s="3">
        <v>0</v>
      </c>
      <c r="AK2093" t="str">
        <f t="shared" ref="AK2093:AX2107" si="440">IF($B2093=AK$2,$AA2093,"")</f>
        <v/>
      </c>
      <c r="AL2093" t="str">
        <f t="shared" si="440"/>
        <v/>
      </c>
      <c r="AM2093" t="str">
        <f t="shared" si="440"/>
        <v/>
      </c>
      <c r="AN2093" t="str">
        <f t="shared" si="440"/>
        <v/>
      </c>
      <c r="AO2093" t="str">
        <f t="shared" si="440"/>
        <v/>
      </c>
      <c r="AP2093" t="str">
        <f t="shared" si="440"/>
        <v/>
      </c>
      <c r="AQ2093" t="str">
        <f t="shared" si="440"/>
        <v/>
      </c>
      <c r="AR2093" t="str">
        <f t="shared" si="440"/>
        <v/>
      </c>
      <c r="AS2093" t="str">
        <f t="shared" si="440"/>
        <v/>
      </c>
      <c r="AT2093" t="str">
        <f t="shared" si="440"/>
        <v/>
      </c>
      <c r="AU2093" t="str">
        <f t="shared" si="440"/>
        <v/>
      </c>
      <c r="AV2093" t="str">
        <f t="shared" si="440"/>
        <v/>
      </c>
      <c r="AW2093" t="str">
        <f t="shared" si="440"/>
        <v/>
      </c>
      <c r="AX2093" t="str">
        <f t="shared" si="440"/>
        <v/>
      </c>
      <c r="AZ2093" s="46">
        <f>IF(ISNUMBER(VLOOKUP($B2093,Stats!$A$2:$AA$19,2,FALSE))=FALSE,"",IF(ISNUMBER(W2093),(W2093-VLOOKUP($B2093,Stats!$A$2:$AA$19,2,FALSE))/VLOOKUP($B2093,Stats!$A$2:$AA$19,16,FALSE),""))</f>
        <v>0.28971342808869271</v>
      </c>
      <c r="BA2093" s="46">
        <f>IF(ISNUMBER(VLOOKUP($B2093,Stats!$A$2:$AA$19,2,FALSE))=FALSE,"",IF(ISNUMBER(X2093),(X2093-VLOOKUP($B2093,Stats!$A$2:$AA$19,3,FALSE))/VLOOKUP($B2093,Stats!$A$2:$AA$19,17,FALSE),""))</f>
        <v>-1.8529407449063409</v>
      </c>
      <c r="BB2093" s="46"/>
      <c r="BC2093" s="46"/>
      <c r="BD2093" s="44">
        <f t="shared" si="429"/>
        <v>-0.78161365840882402</v>
      </c>
      <c r="BE2093" s="46">
        <f>IF(ISNUMBER(VLOOKUP($B2093,Stats!$A$2:$AA$19,2,FALSE))=FALSE,"",IF(ISNUMBER(Y2093),(Y2093-VLOOKUP($B2093,Stats!$A$2:$AA$19,5,FALSE))/VLOOKUP($B2093,Stats!$A$2:$AA$19,19,FALSE),""))</f>
        <v>-1.1849530460586764</v>
      </c>
      <c r="BF2093" s="46"/>
      <c r="BG2093" s="46"/>
      <c r="BH2093" s="46">
        <f>IF(ISNUMBER(VLOOKUP($B2093,Stats!$A$2:$AA$19,2,FALSE))=FALSE,"",IF(ISNUMBER(Z2093),(Z2093-VLOOKUP($B2093,Stats!$A$2:$AA$19,8,FALSE))/VLOOKUP($B2093,Stats!$A$2:$AA$19,22,FALSE),""))</f>
        <v>-0.61753828864926419</v>
      </c>
      <c r="BI2093" s="46" t="str">
        <f>IF(ISNUMBER(VLOOKUP($B2093,Stats!$A$2:$AA$19,2,FALSE))=FALSE,"",IF(ISNUMBER(#REF!),(#REF!-VLOOKUP($B2093,Stats!$A$2:$AA$19,9,FALSE))/VLOOKUP($B2093,Stats!$A$2:$AA$19,23,FALSE),""))</f>
        <v/>
      </c>
      <c r="BJ2093" s="46" t="str">
        <f>IF(ISNUMBER(VLOOKUP($B2093,Stats!$A$2:$AA$19,2,FALSE))=FALSE,"",IF(ISNUMBER(#REF!),(#REF!-VLOOKUP($B2093,Stats!$A$2:$AA$19,10,FALSE))/VLOOKUP($B2093,Stats!$A$2:$AA$19,24,FALSE),""))</f>
        <v/>
      </c>
      <c r="BK2093" s="44">
        <f t="shared" si="435"/>
        <v>0.64420564564629412</v>
      </c>
      <c r="BL2093" s="46" t="str">
        <f>IF(ISNUMBER(VLOOKUP($B2093,Stats!$A$2:$AA$19,2,FALSE))=FALSE,"",IF(ISNUMBER(#REF!),(#REF!-VLOOKUP($B2093,Stats!$A$2:$AA$19,11,FALSE))/VLOOKUP($B2093,Stats!$A$2:$AA$19,25,FALSE),""))</f>
        <v/>
      </c>
      <c r="BM2093" s="46" t="str">
        <f>IF(ISNUMBER(VLOOKUP($B2093,Stats!$A$2:$AA$19,2,FALSE))=FALSE,"",IF(ISNUMBER(AA2093),(AA2093-VLOOKUP($B2093,Stats!$A$2:$AA$19,12,FALSE))/VLOOKUP($B2093,Stats!$A$2:$AA$19,26,FALSE),""))</f>
        <v/>
      </c>
      <c r="BN2093" s="46" t="str">
        <f>IF(ISNUMBER(VLOOKUP($B2093,Stats!$A$2:$AA$19,2,FALSE))=FALSE,"",IF(ISNUMBER(#REF!),(#REF!-VLOOKUP($B2093,Stats!$A$2:$AA$19,13,FALSE))/VLOOKUP($B2093,Stats!$A$2:$AA$19,27,FALSE),""))</f>
        <v/>
      </c>
      <c r="BO2093" s="46" t="str">
        <f>IF(ISNUMBER(VLOOKUP($B2093,Stats!$A$2:$AA$19,2,FALSE))=FALSE,"",IF(ISNUMBER(#REF!),(#REF!-VLOOKUP($B2093,Stats!$A$2:$AA$19,14,FALSE))/VLOOKUP($B2093,Stats!$A$2:$AB$19,28,FALSE),""))</f>
        <v/>
      </c>
      <c r="BP2093" s="46"/>
      <c r="BQ2093" s="46">
        <f>IF(ISNUMBER(VLOOKUP($B2093,Stats!$A$2:$AA$19,2,FALSE))=FALSE,"",IF(ISNUMBER(BM2093),BM2093,(VLOOKUP($B2093,Stats!$A$2:$AT$19,46,FALSE)-VLOOKUP($B2093,Stats!$A$2:$AA$19,12,FALSE))/VLOOKUP($B2093,Stats!$A$2:$AA$19,26,FALSE)))</f>
        <v>-0.81319138310867711</v>
      </c>
      <c r="BR2093" s="51">
        <f t="shared" si="436"/>
        <v>-0.81319138310867711</v>
      </c>
      <c r="BS2093" s="32" t="str">
        <f t="shared" si="430"/>
        <v>27831_201421</v>
      </c>
      <c r="BT2093" s="53">
        <f t="shared" si="431"/>
        <v>6.7562379084276231E-2</v>
      </c>
    </row>
    <row r="2094" spans="1:72" x14ac:dyDescent="0.15">
      <c r="A2094" s="16">
        <v>27831</v>
      </c>
      <c r="B2094" s="17">
        <v>201422</v>
      </c>
      <c r="C2094" s="3">
        <v>0</v>
      </c>
      <c r="D2094" s="23">
        <v>7.2022722661797545E-3</v>
      </c>
      <c r="E2094" s="18">
        <v>2.1744409966640153E-3</v>
      </c>
      <c r="F2094" s="24">
        <v>6</v>
      </c>
      <c r="G2094" s="24">
        <v>4</v>
      </c>
      <c r="H2094" s="20">
        <v>2.1618281165424933E-3</v>
      </c>
      <c r="I2094" s="20">
        <v>-1.442658953765108E-3</v>
      </c>
      <c r="J2094" s="24">
        <v>4</v>
      </c>
      <c r="K2094" s="24">
        <v>2</v>
      </c>
      <c r="L2094" s="20">
        <v>2.338111212768057E-3</v>
      </c>
      <c r="M2094" s="20">
        <v>-4.2514424536895801E-3</v>
      </c>
      <c r="N2094" s="19">
        <v>0.9929</v>
      </c>
      <c r="O2094" s="19">
        <v>1.0058757977915105</v>
      </c>
      <c r="P2094" s="25">
        <v>41943</v>
      </c>
      <c r="Q2094" s="20">
        <v>-4.7551598543099649E-3</v>
      </c>
      <c r="R2094" s="25">
        <v>41939</v>
      </c>
      <c r="S2094" s="25">
        <f>IF(ISNUMBER(R2094),VLOOKUP(B2094,Index!$B$3:$AB$18,27,FALSE),"")</f>
        <v>41939</v>
      </c>
      <c r="T2094" s="25">
        <f>IF(ISNUMBER($R2094),VLOOKUP($B2094,Index!$B$21:$AB$36,27,FALSE),"")</f>
        <v>41935</v>
      </c>
      <c r="U2094" s="25">
        <f>IF(ISNUMBER($R2094),VLOOKUP($B2094,Index!$B$39:$AB$54,27,FALSE),"")</f>
        <v>41936</v>
      </c>
      <c r="W2094" s="18">
        <v>0.21606816798539263</v>
      </c>
      <c r="X2094" s="19">
        <v>0.6</v>
      </c>
      <c r="Y2094" s="18">
        <v>4.1257117122629285E-2</v>
      </c>
      <c r="Z2094" s="19">
        <f t="shared" si="432"/>
        <v>0</v>
      </c>
      <c r="AA2094" s="21">
        <v>1.5146225335940673</v>
      </c>
      <c r="AB2094" s="3">
        <v>0</v>
      </c>
      <c r="AC2094" s="18">
        <v>4.6685453216563852E-2</v>
      </c>
      <c r="AD2094" s="19">
        <v>0.36</v>
      </c>
      <c r="AE2094" s="18">
        <v>1.7021497132703506E-3</v>
      </c>
      <c r="AF2094" s="19">
        <f t="shared" si="433"/>
        <v>0</v>
      </c>
      <c r="AG2094" s="21">
        <v>2.2940814192709116</v>
      </c>
      <c r="AH2094" s="3">
        <v>0</v>
      </c>
      <c r="AK2094" t="str">
        <f t="shared" si="440"/>
        <v/>
      </c>
      <c r="AL2094">
        <f t="shared" si="440"/>
        <v>1.5146225335940673</v>
      </c>
      <c r="AM2094" t="str">
        <f t="shared" si="440"/>
        <v/>
      </c>
      <c r="AN2094" t="str">
        <f t="shared" si="440"/>
        <v/>
      </c>
      <c r="AO2094" t="str">
        <f t="shared" si="440"/>
        <v/>
      </c>
      <c r="AP2094" t="str">
        <f t="shared" si="440"/>
        <v/>
      </c>
      <c r="AQ2094" t="str">
        <f t="shared" si="440"/>
        <v/>
      </c>
      <c r="AR2094" t="str">
        <f t="shared" si="440"/>
        <v/>
      </c>
      <c r="AS2094" t="str">
        <f t="shared" si="440"/>
        <v/>
      </c>
      <c r="AT2094" t="str">
        <f t="shared" si="440"/>
        <v/>
      </c>
      <c r="AU2094" t="str">
        <f t="shared" si="440"/>
        <v/>
      </c>
      <c r="AV2094" t="str">
        <f t="shared" si="440"/>
        <v/>
      </c>
      <c r="AW2094" t="str">
        <f t="shared" si="440"/>
        <v/>
      </c>
      <c r="AX2094" t="str">
        <f t="shared" si="440"/>
        <v/>
      </c>
      <c r="AZ2094" s="46">
        <f>IF(ISNUMBER(VLOOKUP($B2094,Stats!$A$2:$AA$19,2,FALSE))=FALSE,"",IF(ISNUMBER(W2094),(W2094-VLOOKUP($B2094,Stats!$A$2:$AA$19,2,FALSE))/VLOOKUP($B2094,Stats!$A$2:$AA$19,16,FALSE),""))</f>
        <v>-0.47966852746648525</v>
      </c>
      <c r="BA2094" s="46">
        <f>IF(ISNUMBER(VLOOKUP($B2094,Stats!$A$2:$AA$19,2,FALSE))=FALSE,"",IF(ISNUMBER(X2094),(X2094-VLOOKUP($B2094,Stats!$A$2:$AA$19,3,FALSE))/VLOOKUP($B2094,Stats!$A$2:$AA$19,17,FALSE),""))</f>
        <v>-0.20603698172286539</v>
      </c>
      <c r="BB2094" s="46"/>
      <c r="BC2094" s="46"/>
      <c r="BD2094" s="44">
        <f t="shared" si="429"/>
        <v>-0.34285275459467535</v>
      </c>
      <c r="BE2094" s="46">
        <f>IF(ISNUMBER(VLOOKUP($B2094,Stats!$A$2:$AA$19,2,FALSE))=FALSE,"",IF(ISNUMBER(Y2094),(Y2094-VLOOKUP($B2094,Stats!$A$2:$AA$19,5,FALSE))/VLOOKUP($B2094,Stats!$A$2:$AA$19,19,FALSE),""))</f>
        <v>-0.94486072419322387</v>
      </c>
      <c r="BF2094" s="46"/>
      <c r="BG2094" s="46"/>
      <c r="BH2094" s="46">
        <f>IF(ISNUMBER(VLOOKUP($B2094,Stats!$A$2:$AA$19,2,FALSE))=FALSE,"",IF(ISNUMBER(Z2094),(Z2094-VLOOKUP($B2094,Stats!$A$2:$AA$19,8,FALSE))/VLOOKUP($B2094,Stats!$A$2:$AA$19,22,FALSE),""))</f>
        <v>-1.3145151991428841</v>
      </c>
      <c r="BI2094" s="46" t="str">
        <f>IF(ISNUMBER(VLOOKUP($B2094,Stats!$A$2:$AA$19,2,FALSE))=FALSE,"",IF(ISNUMBER(#REF!),(#REF!-VLOOKUP($B2094,Stats!$A$2:$AA$19,9,FALSE))/VLOOKUP($B2094,Stats!$A$2:$AA$19,23,FALSE),""))</f>
        <v/>
      </c>
      <c r="BJ2094" s="46" t="str">
        <f>IF(ISNUMBER(VLOOKUP($B2094,Stats!$A$2:$AA$19,2,FALSE))=FALSE,"",IF(ISNUMBER(#REF!),(#REF!-VLOOKUP($B2094,Stats!$A$2:$AA$19,10,FALSE))/VLOOKUP($B2094,Stats!$A$2:$AA$19,24,FALSE),""))</f>
        <v/>
      </c>
      <c r="BK2094" s="44">
        <f t="shared" si="435"/>
        <v>0.2670479471923915</v>
      </c>
      <c r="BL2094" s="46" t="str">
        <f>IF(ISNUMBER(VLOOKUP($B2094,Stats!$A$2:$AA$19,2,FALSE))=FALSE,"",IF(ISNUMBER(#REF!),(#REF!-VLOOKUP($B2094,Stats!$A$2:$AA$19,11,FALSE))/VLOOKUP($B2094,Stats!$A$2:$AA$19,25,FALSE),""))</f>
        <v/>
      </c>
      <c r="BM2094" s="46">
        <f>IF(ISNUMBER(VLOOKUP($B2094,Stats!$A$2:$AA$19,2,FALSE))=FALSE,"",IF(ISNUMBER(AA2094),(AA2094-VLOOKUP($B2094,Stats!$A$2:$AA$19,12,FALSE))/VLOOKUP($B2094,Stats!$A$2:$AA$19,26,FALSE),""))</f>
        <v>-0.2854515886501629</v>
      </c>
      <c r="BN2094" s="46" t="str">
        <f>IF(ISNUMBER(VLOOKUP($B2094,Stats!$A$2:$AA$19,2,FALSE))=FALSE,"",IF(ISNUMBER(#REF!),(#REF!-VLOOKUP($B2094,Stats!$A$2:$AA$19,13,FALSE))/VLOOKUP($B2094,Stats!$A$2:$AA$19,27,FALSE),""))</f>
        <v/>
      </c>
      <c r="BO2094" s="46" t="str">
        <f>IF(ISNUMBER(VLOOKUP($B2094,Stats!$A$2:$AA$19,2,FALSE))=FALSE,"",IF(ISNUMBER(#REF!),(#REF!-VLOOKUP($B2094,Stats!$A$2:$AA$19,14,FALSE))/VLOOKUP($B2094,Stats!$A$2:$AB$19,28,FALSE),""))</f>
        <v/>
      </c>
      <c r="BP2094" s="46"/>
      <c r="BQ2094" s="46">
        <f>IF(ISNUMBER(VLOOKUP($B2094,Stats!$A$2:$AA$19,2,FALSE))=FALSE,"",IF(ISNUMBER(BM2094),BM2094,(VLOOKUP($B2094,Stats!$A$2:$AT$19,46,FALSE)-VLOOKUP($B2094,Stats!$A$2:$AA$19,12,FALSE))/VLOOKUP($B2094,Stats!$A$2:$AA$19,26,FALSE)))</f>
        <v>-0.2854515886501629</v>
      </c>
      <c r="BR2094" s="51">
        <f t="shared" si="436"/>
        <v>-0.2854515886501629</v>
      </c>
      <c r="BS2094" s="32" t="str">
        <f t="shared" si="430"/>
        <v>27831_201422</v>
      </c>
      <c r="BT2094" s="53">
        <f t="shared" si="431"/>
        <v>3.4567899666467235E-2</v>
      </c>
    </row>
    <row r="2095" spans="1:72" x14ac:dyDescent="0.15">
      <c r="A2095" s="16">
        <v>27831</v>
      </c>
      <c r="B2095" s="17">
        <v>201423</v>
      </c>
      <c r="C2095" s="3">
        <v>0</v>
      </c>
      <c r="D2095" s="23">
        <v>1.6114412327525862E-3</v>
      </c>
      <c r="E2095" s="18">
        <v>5.6122771225277958E-3</v>
      </c>
      <c r="F2095" s="24">
        <v>5</v>
      </c>
      <c r="G2095" s="24">
        <v>5</v>
      </c>
      <c r="H2095" s="20">
        <v>4.7302973422482355E-3</v>
      </c>
      <c r="I2095" s="20">
        <v>-4.3799013960841736E-3</v>
      </c>
      <c r="J2095" s="24">
        <v>3</v>
      </c>
      <c r="K2095" s="24">
        <v>2</v>
      </c>
      <c r="L2095" s="20">
        <v>9.6932147496753274E-3</v>
      </c>
      <c r="M2095" s="20">
        <v>-8.7423008146234604E-3</v>
      </c>
      <c r="N2095" s="19">
        <v>1.0104</v>
      </c>
      <c r="O2095" s="19">
        <v>1.013338682178317</v>
      </c>
      <c r="P2095" s="25">
        <v>41953</v>
      </c>
      <c r="Q2095" s="20">
        <v>-1.5736342042755314E-2</v>
      </c>
      <c r="R2095" s="25">
        <v>41957</v>
      </c>
      <c r="S2095" s="25">
        <f>IF(ISNUMBER(R2095),VLOOKUP(B2095,Index!$B$3:$AB$18,27,FALSE),"")</f>
        <v>41956</v>
      </c>
      <c r="T2095" s="25">
        <f>IF(ISNUMBER($R2095),VLOOKUP($B2095,Index!$B$21:$AB$36,27,FALSE),"")</f>
        <v>41954</v>
      </c>
      <c r="U2095" s="25">
        <f>IF(ISNUMBER($R2095),VLOOKUP($B2095,Index!$B$39:$AB$54,27,FALSE),"")</f>
        <v>41957</v>
      </c>
      <c r="W2095" s="18">
        <v>4.8343236982577587E-2</v>
      </c>
      <c r="X2095" s="19">
        <v>0.5</v>
      </c>
      <c r="Y2095" s="18">
        <v>0.10648547140346235</v>
      </c>
      <c r="Z2095" s="19">
        <f t="shared" si="432"/>
        <v>1</v>
      </c>
      <c r="AA2095" s="21">
        <v>0.10240252965869286</v>
      </c>
      <c r="AB2095" s="3">
        <v>0</v>
      </c>
      <c r="AC2095" s="18">
        <v>2.3370685619536571E-3</v>
      </c>
      <c r="AD2095" s="19">
        <v>0.25</v>
      </c>
      <c r="AE2095" s="18">
        <v>1.1339155620017596E-2</v>
      </c>
      <c r="AF2095" s="19">
        <f t="shared" si="433"/>
        <v>1</v>
      </c>
      <c r="AG2095" s="21">
        <v>1.048627808049947E-2</v>
      </c>
      <c r="AH2095" s="3">
        <v>0</v>
      </c>
      <c r="AK2095" t="str">
        <f t="shared" si="440"/>
        <v/>
      </c>
      <c r="AL2095" t="str">
        <f t="shared" si="440"/>
        <v/>
      </c>
      <c r="AM2095">
        <f t="shared" si="440"/>
        <v>0.10240252965869286</v>
      </c>
      <c r="AN2095" t="str">
        <f t="shared" si="440"/>
        <v/>
      </c>
      <c r="AO2095" t="str">
        <f t="shared" si="440"/>
        <v/>
      </c>
      <c r="AP2095" t="str">
        <f t="shared" si="440"/>
        <v/>
      </c>
      <c r="AQ2095" t="str">
        <f t="shared" si="440"/>
        <v/>
      </c>
      <c r="AR2095" t="str">
        <f t="shared" si="440"/>
        <v/>
      </c>
      <c r="AS2095" t="str">
        <f t="shared" si="440"/>
        <v/>
      </c>
      <c r="AT2095" t="str">
        <f t="shared" si="440"/>
        <v/>
      </c>
      <c r="AU2095" t="str">
        <f t="shared" si="440"/>
        <v/>
      </c>
      <c r="AV2095" t="str">
        <f t="shared" si="440"/>
        <v/>
      </c>
      <c r="AW2095" t="str">
        <f t="shared" si="440"/>
        <v/>
      </c>
      <c r="AX2095" t="str">
        <f t="shared" si="440"/>
        <v/>
      </c>
      <c r="AZ2095" s="46">
        <f>IF(ISNUMBER(VLOOKUP($B2095,Stats!$A$2:$AA$19,2,FALSE))=FALSE,"",IF(ISNUMBER(W2095),(W2095-VLOOKUP($B2095,Stats!$A$2:$AA$19,2,FALSE))/VLOOKUP($B2095,Stats!$A$2:$AA$19,16,FALSE),""))</f>
        <v>0.10231583381050503</v>
      </c>
      <c r="BA2095" s="46">
        <f>IF(ISNUMBER(VLOOKUP($B2095,Stats!$A$2:$AA$19,2,FALSE))=FALSE,"",IF(ISNUMBER(X2095),(X2095-VLOOKUP($B2095,Stats!$A$2:$AA$19,3,FALSE))/VLOOKUP($B2095,Stats!$A$2:$AA$19,17,FALSE),""))</f>
        <v>-7.6117703670941991E-2</v>
      </c>
      <c r="BB2095" s="46"/>
      <c r="BC2095" s="46"/>
      <c r="BD2095" s="44">
        <f t="shared" si="429"/>
        <v>1.3099065069781521E-2</v>
      </c>
      <c r="BE2095" s="46">
        <f>IF(ISNUMBER(VLOOKUP($B2095,Stats!$A$2:$AA$19,2,FALSE))=FALSE,"",IF(ISNUMBER(Y2095),(Y2095-VLOOKUP($B2095,Stats!$A$2:$AA$19,5,FALSE))/VLOOKUP($B2095,Stats!$A$2:$AA$19,19,FALSE),""))</f>
        <v>-0.35115033126224898</v>
      </c>
      <c r="BF2095" s="46"/>
      <c r="BG2095" s="46"/>
      <c r="BH2095" s="46">
        <f>IF(ISNUMBER(VLOOKUP($B2095,Stats!$A$2:$AA$19,2,FALSE))=FALSE,"",IF(ISNUMBER(Z2095),(Z2095-VLOOKUP($B2095,Stats!$A$2:$AA$19,8,FALSE))/VLOOKUP($B2095,Stats!$A$2:$AA$19,22,FALSE),""))</f>
        <v>-0.39509019437688425</v>
      </c>
      <c r="BI2095" s="46" t="str">
        <f>IF(ISNUMBER(VLOOKUP($B2095,Stats!$A$2:$AA$19,2,FALSE))=FALSE,"",IF(ISNUMBER(#REF!),(#REF!-VLOOKUP($B2095,Stats!$A$2:$AA$19,9,FALSE))/VLOOKUP($B2095,Stats!$A$2:$AA$19,23,FALSE),""))</f>
        <v/>
      </c>
      <c r="BJ2095" s="46" t="str">
        <f>IF(ISNUMBER(VLOOKUP($B2095,Stats!$A$2:$AA$19,2,FALSE))=FALSE,"",IF(ISNUMBER(#REF!),(#REF!-VLOOKUP($B2095,Stats!$A$2:$AA$19,10,FALSE))/VLOOKUP($B2095,Stats!$A$2:$AA$19,24,FALSE),""))</f>
        <v/>
      </c>
      <c r="BK2095" s="44">
        <f t="shared" si="435"/>
        <v>0.12727817357050902</v>
      </c>
      <c r="BL2095" s="46" t="str">
        <f>IF(ISNUMBER(VLOOKUP($B2095,Stats!$A$2:$AA$19,2,FALSE))=FALSE,"",IF(ISNUMBER(#REF!),(#REF!-VLOOKUP($B2095,Stats!$A$2:$AA$19,11,FALSE))/VLOOKUP($B2095,Stats!$A$2:$AA$19,25,FALSE),""))</f>
        <v/>
      </c>
      <c r="BM2095" s="46">
        <f>IF(ISNUMBER(VLOOKUP($B2095,Stats!$A$2:$AA$19,2,FALSE))=FALSE,"",IF(ISNUMBER(AA2095),(AA2095-VLOOKUP($B2095,Stats!$A$2:$AA$19,12,FALSE))/VLOOKUP($B2095,Stats!$A$2:$AA$19,26,FALSE),""))</f>
        <v>-0.71825946798524909</v>
      </c>
      <c r="BN2095" s="46" t="str">
        <f>IF(ISNUMBER(VLOOKUP($B2095,Stats!$A$2:$AA$19,2,FALSE))=FALSE,"",IF(ISNUMBER(#REF!),(#REF!-VLOOKUP($B2095,Stats!$A$2:$AA$19,13,FALSE))/VLOOKUP($B2095,Stats!$A$2:$AA$19,27,FALSE),""))</f>
        <v/>
      </c>
      <c r="BO2095" s="46" t="str">
        <f>IF(ISNUMBER(VLOOKUP($B2095,Stats!$A$2:$AA$19,2,FALSE))=FALSE,"",IF(ISNUMBER(#REF!),(#REF!-VLOOKUP($B2095,Stats!$A$2:$AA$19,14,FALSE))/VLOOKUP($B2095,Stats!$A$2:$AB$19,28,FALSE),""))</f>
        <v/>
      </c>
      <c r="BP2095" s="46"/>
      <c r="BQ2095" s="46">
        <f>IF(ISNUMBER(VLOOKUP($B2095,Stats!$A$2:$AA$19,2,FALSE))=FALSE,"",IF(ISNUMBER(BM2095),BM2095,(VLOOKUP($B2095,Stats!$A$2:$AT$19,46,FALSE)-VLOOKUP($B2095,Stats!$A$2:$AA$19,12,FALSE))/VLOOKUP($B2095,Stats!$A$2:$AA$19,26,FALSE)))</f>
        <v>-0.71825946798524909</v>
      </c>
      <c r="BR2095" s="51">
        <f t="shared" si="436"/>
        <v>-0.71825946798524909</v>
      </c>
      <c r="BS2095" s="32" t="str">
        <f t="shared" si="430"/>
        <v>27831_201423</v>
      </c>
      <c r="BT2095" s="53">
        <f t="shared" si="431"/>
        <v>-6.4665176440788105E-2</v>
      </c>
    </row>
    <row r="2096" spans="1:72" x14ac:dyDescent="0.15">
      <c r="A2096" s="16">
        <v>27831</v>
      </c>
      <c r="B2096" s="17">
        <v>201424</v>
      </c>
      <c r="C2096" s="3">
        <v>0</v>
      </c>
      <c r="D2096" s="23">
        <v>1.8401206636500689E-2</v>
      </c>
      <c r="E2096" s="18">
        <v>5.9855944810046644E-3</v>
      </c>
      <c r="F2096" s="24">
        <v>6</v>
      </c>
      <c r="G2096" s="24">
        <v>4</v>
      </c>
      <c r="H2096" s="20">
        <v>5.6760013606336202E-3</v>
      </c>
      <c r="I2096" s="20">
        <v>-3.9111458572908264E-3</v>
      </c>
      <c r="J2096" s="24">
        <v>5</v>
      </c>
      <c r="K2096" s="24">
        <v>2</v>
      </c>
      <c r="L2096" s="20">
        <v>1.0599999999999943E-2</v>
      </c>
      <c r="M2096" s="20">
        <v>-5.9868485621749068E-3</v>
      </c>
      <c r="N2096" s="19">
        <v>1.0249999999999999</v>
      </c>
      <c r="O2096" s="19">
        <v>1.0264370118165431</v>
      </c>
      <c r="P2096" s="25">
        <v>41969</v>
      </c>
      <c r="Q2096" s="20">
        <v>-1.1902439024390254E-2</v>
      </c>
      <c r="R2096" s="25">
        <v>41971</v>
      </c>
      <c r="S2096" s="25">
        <f>IF(ISNUMBER(R2096),VLOOKUP(B2096,Index!$B$3:$AB$18,27,FALSE),"")</f>
        <v>41963</v>
      </c>
      <c r="T2096" s="25">
        <f>IF(ISNUMBER($R2096),VLOOKUP($B2096,Index!$B$21:$AB$36,27,FALSE),"")</f>
        <v>41963</v>
      </c>
      <c r="U2096" s="25">
        <f>IF(ISNUMBER($R2096),VLOOKUP($B2096,Index!$B$39:$AB$54,27,FALSE),"")</f>
        <v>41963</v>
      </c>
      <c r="W2096" s="18">
        <v>0.55203619909502066</v>
      </c>
      <c r="X2096" s="19">
        <v>0.6</v>
      </c>
      <c r="Y2096" s="18">
        <v>0.11356867026064917</v>
      </c>
      <c r="Z2096" s="19">
        <f t="shared" si="432"/>
        <v>8</v>
      </c>
      <c r="AA2096" s="21">
        <v>1.5460030165912451</v>
      </c>
      <c r="AB2096" s="3">
        <v>0</v>
      </c>
      <c r="AC2096" s="18">
        <v>0.30474396511127727</v>
      </c>
      <c r="AD2096" s="19">
        <v>0.36</v>
      </c>
      <c r="AE2096" s="18">
        <v>1.2897842864772057E-2</v>
      </c>
      <c r="AF2096" s="19">
        <f t="shared" si="433"/>
        <v>64</v>
      </c>
      <c r="AG2096" s="21">
        <v>2.3901253273092293</v>
      </c>
      <c r="AH2096" s="3">
        <v>0</v>
      </c>
      <c r="AK2096" t="str">
        <f t="shared" si="440"/>
        <v/>
      </c>
      <c r="AL2096" t="str">
        <f t="shared" si="440"/>
        <v/>
      </c>
      <c r="AM2096" t="str">
        <f t="shared" si="440"/>
        <v/>
      </c>
      <c r="AN2096">
        <f t="shared" si="440"/>
        <v>1.5460030165912451</v>
      </c>
      <c r="AO2096" t="str">
        <f t="shared" si="440"/>
        <v/>
      </c>
      <c r="AP2096" t="str">
        <f t="shared" si="440"/>
        <v/>
      </c>
      <c r="AQ2096" t="str">
        <f t="shared" si="440"/>
        <v/>
      </c>
      <c r="AR2096" t="str">
        <f t="shared" si="440"/>
        <v/>
      </c>
      <c r="AS2096" t="str">
        <f t="shared" si="440"/>
        <v/>
      </c>
      <c r="AT2096" t="str">
        <f t="shared" si="440"/>
        <v/>
      </c>
      <c r="AU2096" t="str">
        <f t="shared" si="440"/>
        <v/>
      </c>
      <c r="AV2096" t="str">
        <f t="shared" si="440"/>
        <v/>
      </c>
      <c r="AW2096" t="str">
        <f t="shared" si="440"/>
        <v/>
      </c>
      <c r="AX2096" t="str">
        <f t="shared" si="440"/>
        <v/>
      </c>
      <c r="AZ2096" s="46">
        <f>IF(ISNUMBER(VLOOKUP($B2096,Stats!$A$2:$AA$19,2,FALSE))=FALSE,"",IF(ISNUMBER(W2096),(W2096-VLOOKUP($B2096,Stats!$A$2:$AA$19,2,FALSE))/VLOOKUP($B2096,Stats!$A$2:$AA$19,16,FALSE),""))</f>
        <v>-0.63923913700886559</v>
      </c>
      <c r="BA2096" s="46">
        <f>IF(ISNUMBER(VLOOKUP($B2096,Stats!$A$2:$AA$19,2,FALSE))=FALSE,"",IF(ISNUMBER(X2096),(X2096-VLOOKUP($B2096,Stats!$A$2:$AA$19,3,FALSE))/VLOOKUP($B2096,Stats!$A$2:$AA$19,17,FALSE),""))</f>
        <v>-0.93450941971826806</v>
      </c>
      <c r="BB2096" s="46"/>
      <c r="BC2096" s="46"/>
      <c r="BD2096" s="44">
        <f t="shared" si="429"/>
        <v>-0.78687427836356683</v>
      </c>
      <c r="BE2096" s="46">
        <f>IF(ISNUMBER(VLOOKUP($B2096,Stats!$A$2:$AA$19,2,FALSE))=FALSE,"",IF(ISNUMBER(Y2096),(Y2096-VLOOKUP($B2096,Stats!$A$2:$AA$19,5,FALSE))/VLOOKUP($B2096,Stats!$A$2:$AA$19,19,FALSE),""))</f>
        <v>-6.4866285032611409E-2</v>
      </c>
      <c r="BF2096" s="46"/>
      <c r="BG2096" s="46"/>
      <c r="BH2096" s="46">
        <f>IF(ISNUMBER(VLOOKUP($B2096,Stats!$A$2:$AA$19,2,FALSE))=FALSE,"",IF(ISNUMBER(Z2096),(Z2096-VLOOKUP($B2096,Stats!$A$2:$AA$19,8,FALSE))/VLOOKUP($B2096,Stats!$A$2:$AA$19,22,FALSE),""))</f>
        <v>2.0054020118034863</v>
      </c>
      <c r="BI2096" s="46" t="str">
        <f>IF(ISNUMBER(VLOOKUP($B2096,Stats!$A$2:$AA$19,2,FALSE))=FALSE,"",IF(ISNUMBER(#REF!),(#REF!-VLOOKUP($B2096,Stats!$A$2:$AA$19,9,FALSE))/VLOOKUP($B2096,Stats!$A$2:$AA$19,23,FALSE),""))</f>
        <v/>
      </c>
      <c r="BJ2096" s="46" t="str">
        <f>IF(ISNUMBER(VLOOKUP($B2096,Stats!$A$2:$AA$19,2,FALSE))=FALSE,"",IF(ISNUMBER(#REF!),(#REF!-VLOOKUP($B2096,Stats!$A$2:$AA$19,10,FALSE))/VLOOKUP($B2096,Stats!$A$2:$AA$19,24,FALSE),""))</f>
        <v/>
      </c>
      <c r="BK2096" s="44">
        <f t="shared" si="435"/>
        <v>0.64702700306387384</v>
      </c>
      <c r="BL2096" s="46" t="str">
        <f>IF(ISNUMBER(VLOOKUP($B2096,Stats!$A$2:$AA$19,2,FALSE))=FALSE,"",IF(ISNUMBER(#REF!),(#REF!-VLOOKUP($B2096,Stats!$A$2:$AA$19,11,FALSE))/VLOOKUP($B2096,Stats!$A$2:$AA$19,25,FALSE),""))</f>
        <v/>
      </c>
      <c r="BM2096" s="46">
        <f>IF(ISNUMBER(VLOOKUP($B2096,Stats!$A$2:$AA$19,2,FALSE))=FALSE,"",IF(ISNUMBER(AA2096),(AA2096-VLOOKUP($B2096,Stats!$A$2:$AA$19,12,FALSE))/VLOOKUP($B2096,Stats!$A$2:$AA$19,26,FALSE),""))</f>
        <v>-0.63130709308009125</v>
      </c>
      <c r="BN2096" s="46" t="str">
        <f>IF(ISNUMBER(VLOOKUP($B2096,Stats!$A$2:$AA$19,2,FALSE))=FALSE,"",IF(ISNUMBER(#REF!),(#REF!-VLOOKUP($B2096,Stats!$A$2:$AA$19,13,FALSE))/VLOOKUP($B2096,Stats!$A$2:$AA$19,27,FALSE),""))</f>
        <v/>
      </c>
      <c r="BO2096" s="46" t="str">
        <f>IF(ISNUMBER(VLOOKUP($B2096,Stats!$A$2:$AA$19,2,FALSE))=FALSE,"",IF(ISNUMBER(#REF!),(#REF!-VLOOKUP($B2096,Stats!$A$2:$AA$19,14,FALSE))/VLOOKUP($B2096,Stats!$A$2:$AB$19,28,FALSE),""))</f>
        <v/>
      </c>
      <c r="BP2096" s="46"/>
      <c r="BQ2096" s="46">
        <f>IF(ISNUMBER(VLOOKUP($B2096,Stats!$A$2:$AA$19,2,FALSE))=FALSE,"",IF(ISNUMBER(BM2096),BM2096,(VLOOKUP($B2096,Stats!$A$2:$AT$19,46,FALSE)-VLOOKUP($B2096,Stats!$A$2:$AA$19,12,FALSE))/VLOOKUP($B2096,Stats!$A$2:$AA$19,26,FALSE)))</f>
        <v>-0.63130709308009125</v>
      </c>
      <c r="BR2096" s="51">
        <f t="shared" si="436"/>
        <v>-0.63130709308009125</v>
      </c>
      <c r="BS2096" s="32" t="str">
        <f t="shared" si="430"/>
        <v>27831_201424</v>
      </c>
      <c r="BT2096" s="53">
        <f t="shared" si="431"/>
        <v>0.10457992754959267</v>
      </c>
    </row>
    <row r="2097" spans="1:72" x14ac:dyDescent="0.15">
      <c r="A2097" s="16">
        <v>27831</v>
      </c>
      <c r="B2097" s="17">
        <v>201425</v>
      </c>
      <c r="C2097" s="3">
        <v>0</v>
      </c>
      <c r="D2097" s="23">
        <v>1.5304107424960467E-2</v>
      </c>
      <c r="E2097" s="18">
        <v>1.3250137974729948E-2</v>
      </c>
      <c r="F2097" s="24">
        <v>7</v>
      </c>
      <c r="G2097" s="24">
        <v>3</v>
      </c>
      <c r="H2097" s="20">
        <v>8.4751687804774135E-3</v>
      </c>
      <c r="I2097" s="20">
        <v>-1.4444411714891156E-2</v>
      </c>
      <c r="J2097" s="24">
        <v>3</v>
      </c>
      <c r="K2097" s="24">
        <v>1</v>
      </c>
      <c r="L2097" s="20">
        <v>2.2043281328636199E-2</v>
      </c>
      <c r="M2097" s="20">
        <v>-2.4801395078473232E-2</v>
      </c>
      <c r="N2097" s="19">
        <v>1.0322</v>
      </c>
      <c r="O2097" s="19">
        <v>1.0233987705730716</v>
      </c>
      <c r="P2097" s="25">
        <v>41977</v>
      </c>
      <c r="Q2097" s="20">
        <v>-3.7492733966285607E-2</v>
      </c>
      <c r="R2097" s="25">
        <v>41982</v>
      </c>
      <c r="S2097" s="25">
        <f>IF(ISNUMBER(R2097),VLOOKUP(B2097,Index!$B$3:$AB$18,27,FALSE),"")</f>
        <v>41982</v>
      </c>
      <c r="T2097" s="25">
        <f>IF(ISNUMBER($R2097),VLOOKUP($B2097,Index!$B$21:$AB$36,27,FALSE),"")</f>
        <v>41982</v>
      </c>
      <c r="U2097" s="25">
        <f>IF(ISNUMBER($R2097),VLOOKUP($B2097,Index!$B$39:$AB$54,27,FALSE),"")</f>
        <v>41982</v>
      </c>
      <c r="W2097" s="18">
        <v>0.45912322274881401</v>
      </c>
      <c r="X2097" s="19">
        <v>0.7</v>
      </c>
      <c r="Y2097" s="18">
        <v>0.25140369186982325</v>
      </c>
      <c r="Z2097" s="19">
        <f t="shared" si="432"/>
        <v>0</v>
      </c>
      <c r="AA2097" s="21">
        <v>0.40818862232672332</v>
      </c>
      <c r="AB2097" s="3">
        <v>0</v>
      </c>
      <c r="AC2097" s="18">
        <v>0.21079413366725708</v>
      </c>
      <c r="AD2097" s="19">
        <v>0.48999999999999994</v>
      </c>
      <c r="AE2097" s="18">
        <v>6.3203816285777037E-2</v>
      </c>
      <c r="AF2097" s="19">
        <f t="shared" si="433"/>
        <v>0</v>
      </c>
      <c r="AG2097" s="21">
        <v>0.16661795139698837</v>
      </c>
      <c r="AH2097" s="3">
        <v>0</v>
      </c>
      <c r="AK2097" t="str">
        <f t="shared" si="440"/>
        <v/>
      </c>
      <c r="AL2097" t="str">
        <f t="shared" si="440"/>
        <v/>
      </c>
      <c r="AM2097" t="str">
        <f t="shared" si="440"/>
        <v/>
      </c>
      <c r="AN2097" t="str">
        <f t="shared" si="440"/>
        <v/>
      </c>
      <c r="AO2097">
        <f t="shared" si="440"/>
        <v>0.40818862232672332</v>
      </c>
      <c r="AP2097" t="str">
        <f t="shared" si="440"/>
        <v/>
      </c>
      <c r="AQ2097" t="str">
        <f t="shared" si="440"/>
        <v/>
      </c>
      <c r="AR2097" t="str">
        <f t="shared" si="440"/>
        <v/>
      </c>
      <c r="AS2097" t="str">
        <f t="shared" si="440"/>
        <v/>
      </c>
      <c r="AT2097" t="str">
        <f t="shared" si="440"/>
        <v/>
      </c>
      <c r="AU2097" t="str">
        <f t="shared" si="440"/>
        <v/>
      </c>
      <c r="AV2097" t="str">
        <f t="shared" si="440"/>
        <v/>
      </c>
      <c r="AW2097" t="str">
        <f t="shared" si="440"/>
        <v/>
      </c>
      <c r="AX2097" t="str">
        <f t="shared" si="440"/>
        <v/>
      </c>
      <c r="AZ2097" s="46">
        <f>IF(ISNUMBER(VLOOKUP($B2097,Stats!$A$2:$AA$19,2,FALSE))=FALSE,"",IF(ISNUMBER(W2097),(W2097-VLOOKUP($B2097,Stats!$A$2:$AA$19,2,FALSE))/VLOOKUP($B2097,Stats!$A$2:$AA$19,16,FALSE),""))</f>
        <v>-0.33436897602964127</v>
      </c>
      <c r="BA2097" s="46">
        <f>IF(ISNUMBER(VLOOKUP($B2097,Stats!$A$2:$AA$19,2,FALSE))=FALSE,"",IF(ISNUMBER(X2097),(X2097-VLOOKUP($B2097,Stats!$A$2:$AA$19,3,FALSE))/VLOOKUP($B2097,Stats!$A$2:$AA$19,17,FALSE),""))</f>
        <v>0.52844508262562895</v>
      </c>
      <c r="BB2097" s="46"/>
      <c r="BC2097" s="46"/>
      <c r="BD2097" s="44">
        <f t="shared" si="429"/>
        <v>9.7038053297993837E-2</v>
      </c>
      <c r="BE2097" s="46">
        <f>IF(ISNUMBER(VLOOKUP($B2097,Stats!$A$2:$AA$19,2,FALSE))=FALSE,"",IF(ISNUMBER(Y2097),(Y2097-VLOOKUP($B2097,Stats!$A$2:$AA$19,5,FALSE))/VLOOKUP($B2097,Stats!$A$2:$AA$19,19,FALSE),""))</f>
        <v>-0.34051267412645231</v>
      </c>
      <c r="BF2097" s="46"/>
      <c r="BG2097" s="46"/>
      <c r="BH2097" s="46">
        <f>IF(ISNUMBER(VLOOKUP($B2097,Stats!$A$2:$AA$19,2,FALSE))=FALSE,"",IF(ISNUMBER(Z2097),(Z2097-VLOOKUP($B2097,Stats!$A$2:$AA$19,8,FALSE))/VLOOKUP($B2097,Stats!$A$2:$AA$19,22,FALSE),""))</f>
        <v>-0.38938659637819406</v>
      </c>
      <c r="BI2097" s="46" t="str">
        <f>IF(ISNUMBER(VLOOKUP($B2097,Stats!$A$2:$AA$19,2,FALSE))=FALSE,"",IF(ISNUMBER(#REF!),(#REF!-VLOOKUP($B2097,Stats!$A$2:$AA$19,9,FALSE))/VLOOKUP($B2097,Stats!$A$2:$AA$19,23,FALSE),""))</f>
        <v/>
      </c>
      <c r="BJ2097" s="46" t="str">
        <f>IF(ISNUMBER(VLOOKUP($B2097,Stats!$A$2:$AA$19,2,FALSE))=FALSE,"",IF(ISNUMBER(#REF!),(#REF!-VLOOKUP($B2097,Stats!$A$2:$AA$19,10,FALSE))/VLOOKUP($B2097,Stats!$A$2:$AA$19,24,FALSE),""))</f>
        <v/>
      </c>
      <c r="BK2097" s="44">
        <f t="shared" si="435"/>
        <v>0.12154289297505838</v>
      </c>
      <c r="BL2097" s="46" t="str">
        <f>IF(ISNUMBER(VLOOKUP($B2097,Stats!$A$2:$AA$19,2,FALSE))=FALSE,"",IF(ISNUMBER(#REF!),(#REF!-VLOOKUP($B2097,Stats!$A$2:$AA$19,11,FALSE))/VLOOKUP($B2097,Stats!$A$2:$AA$19,25,FALSE),""))</f>
        <v/>
      </c>
      <c r="BM2097" s="46">
        <f>IF(ISNUMBER(VLOOKUP($B2097,Stats!$A$2:$AA$19,2,FALSE))=FALSE,"",IF(ISNUMBER(AA2097),(AA2097-VLOOKUP($B2097,Stats!$A$2:$AA$19,12,FALSE))/VLOOKUP($B2097,Stats!$A$2:$AA$19,26,FALSE),""))</f>
        <v>-0.65680370610216976</v>
      </c>
      <c r="BN2097" s="46" t="str">
        <f>IF(ISNUMBER(VLOOKUP($B2097,Stats!$A$2:$AA$19,2,FALSE))=FALSE,"",IF(ISNUMBER(#REF!),(#REF!-VLOOKUP($B2097,Stats!$A$2:$AA$19,13,FALSE))/VLOOKUP($B2097,Stats!$A$2:$AA$19,27,FALSE),""))</f>
        <v/>
      </c>
      <c r="BO2097" s="46" t="str">
        <f>IF(ISNUMBER(VLOOKUP($B2097,Stats!$A$2:$AA$19,2,FALSE))=FALSE,"",IF(ISNUMBER(#REF!),(#REF!-VLOOKUP($B2097,Stats!$A$2:$AA$19,14,FALSE))/VLOOKUP($B2097,Stats!$A$2:$AB$19,28,FALSE),""))</f>
        <v/>
      </c>
      <c r="BP2097" s="46"/>
      <c r="BQ2097" s="46">
        <f>IF(ISNUMBER(VLOOKUP($B2097,Stats!$A$2:$AA$19,2,FALSE))=FALSE,"",IF(ISNUMBER(BM2097),BM2097,(VLOOKUP($B2097,Stats!$A$2:$AT$19,46,FALSE)-VLOOKUP($B2097,Stats!$A$2:$AA$19,12,FALSE))/VLOOKUP($B2097,Stats!$A$2:$AA$19,26,FALSE)))</f>
        <v>-0.65680370610216976</v>
      </c>
      <c r="BR2097" s="51">
        <f t="shared" si="436"/>
        <v>-0.65680370610216976</v>
      </c>
      <c r="BS2097" s="32" t="str">
        <f t="shared" si="430"/>
        <v>27831_201425</v>
      </c>
      <c r="BT2097" s="53">
        <f t="shared" si="431"/>
        <v>-3.9027394775800153E-2</v>
      </c>
    </row>
    <row r="2098" spans="1:72" x14ac:dyDescent="0.15">
      <c r="A2098" s="16">
        <v>27831</v>
      </c>
      <c r="B2098" s="17">
        <v>201426</v>
      </c>
      <c r="C2098" s="3">
        <v>0</v>
      </c>
      <c r="D2098" s="23">
        <v>-3.3745016045900966E-2</v>
      </c>
      <c r="E2098" s="18">
        <v>1.0137736635939353E-2</v>
      </c>
      <c r="F2098" s="24">
        <v>4</v>
      </c>
      <c r="G2098" s="24">
        <v>6</v>
      </c>
      <c r="H2098" s="20">
        <v>4.9127985399698426E-3</v>
      </c>
      <c r="I2098" s="20">
        <v>-8.908720490370373E-3</v>
      </c>
      <c r="J2098" s="24">
        <v>3</v>
      </c>
      <c r="K2098" s="24">
        <v>6</v>
      </c>
      <c r="L2098" s="20">
        <v>8.0752325462536412E-3</v>
      </c>
      <c r="M2098" s="20">
        <v>-2.6457131489954322E-2</v>
      </c>
      <c r="N2098" s="19">
        <v>1.0325</v>
      </c>
      <c r="O2098" s="19">
        <v>1</v>
      </c>
      <c r="P2098" s="25">
        <v>41988</v>
      </c>
      <c r="Q2098" s="20">
        <v>-5.2493946731234864E-2</v>
      </c>
      <c r="R2098" s="25">
        <v>41996</v>
      </c>
      <c r="S2098" s="25">
        <f>IF(ISNUMBER(R2098),VLOOKUP(B2098,Index!$B$3:$AB$18,27,FALSE),"")</f>
        <v>41997</v>
      </c>
      <c r="T2098" s="25">
        <f>IF(ISNUMBER($R2098),VLOOKUP($B2098,Index!$B$21:$AB$36,27,FALSE),"")</f>
        <v>41996</v>
      </c>
      <c r="U2098" s="25">
        <f>IF(ISNUMBER($R2098),VLOOKUP($B2098,Index!$B$39:$AB$54,27,FALSE),"")</f>
        <v>41996</v>
      </c>
      <c r="W2098" s="18">
        <v>-1.012350481377029</v>
      </c>
      <c r="X2098" s="19">
        <v>0.4</v>
      </c>
      <c r="Y2098" s="18">
        <v>0.19235002853100933</v>
      </c>
      <c r="Z2098" s="19">
        <f t="shared" si="432"/>
        <v>1</v>
      </c>
      <c r="AA2098" s="21" t="s">
        <v>25</v>
      </c>
      <c r="AB2098" s="3">
        <v>0</v>
      </c>
      <c r="AC2098" s="18">
        <v>1.0248534971443024</v>
      </c>
      <c r="AD2098" s="19">
        <v>0.16000000000000003</v>
      </c>
      <c r="AE2098" s="18">
        <v>3.6998533475880099E-2</v>
      </c>
      <c r="AF2098" s="19">
        <f t="shared" si="433"/>
        <v>1</v>
      </c>
      <c r="AG2098" s="21" t="s">
        <v>25</v>
      </c>
      <c r="AH2098" s="3">
        <v>0</v>
      </c>
      <c r="AK2098" t="str">
        <f t="shared" si="440"/>
        <v/>
      </c>
      <c r="AL2098" t="str">
        <f t="shared" si="440"/>
        <v/>
      </c>
      <c r="AM2098" t="str">
        <f t="shared" si="440"/>
        <v/>
      </c>
      <c r="AN2098" t="str">
        <f t="shared" si="440"/>
        <v/>
      </c>
      <c r="AO2098" t="str">
        <f t="shared" si="440"/>
        <v/>
      </c>
      <c r="AP2098" t="str">
        <f t="shared" si="440"/>
        <v/>
      </c>
      <c r="AQ2098" t="str">
        <f t="shared" si="440"/>
        <v/>
      </c>
      <c r="AR2098" t="str">
        <f t="shared" si="440"/>
        <v/>
      </c>
      <c r="AS2098" t="str">
        <f t="shared" si="440"/>
        <v/>
      </c>
      <c r="AT2098" t="str">
        <f t="shared" si="440"/>
        <v/>
      </c>
      <c r="AU2098" t="str">
        <f t="shared" si="440"/>
        <v/>
      </c>
      <c r="AV2098" t="str">
        <f t="shared" si="440"/>
        <v/>
      </c>
      <c r="AW2098" t="str">
        <f t="shared" si="440"/>
        <v/>
      </c>
      <c r="AX2098" t="str">
        <f t="shared" si="440"/>
        <v/>
      </c>
      <c r="AZ2098" s="46">
        <f>IF(ISNUMBER(VLOOKUP($B2098,Stats!$A$2:$AA$19,2,FALSE))=FALSE,"",IF(ISNUMBER(W2098),(W2098-VLOOKUP($B2098,Stats!$A$2:$AA$19,2,FALSE))/VLOOKUP($B2098,Stats!$A$2:$AA$19,16,FALSE),""))</f>
        <v>-1.0163050389031609</v>
      </c>
      <c r="BA2098" s="46">
        <f>IF(ISNUMBER(VLOOKUP($B2098,Stats!$A$2:$AA$19,2,FALSE))=FALSE,"",IF(ISNUMBER(X2098),(X2098-VLOOKUP($B2098,Stats!$A$2:$AA$19,3,FALSE))/VLOOKUP($B2098,Stats!$A$2:$AA$19,17,FALSE),""))</f>
        <v>-1.3109785511177963</v>
      </c>
      <c r="BB2098" s="46"/>
      <c r="BC2098" s="46"/>
      <c r="BD2098" s="44">
        <f t="shared" si="429"/>
        <v>-1.1636417950104785</v>
      </c>
      <c r="BE2098" s="46">
        <f>IF(ISNUMBER(VLOOKUP($B2098,Stats!$A$2:$AA$19,2,FALSE))=FALSE,"",IF(ISNUMBER(Y2098),(Y2098-VLOOKUP($B2098,Stats!$A$2:$AA$19,5,FALSE))/VLOOKUP($B2098,Stats!$A$2:$AA$19,19,FALSE),""))</f>
        <v>-0.3160392568792284</v>
      </c>
      <c r="BF2098" s="46"/>
      <c r="BG2098" s="46"/>
      <c r="BH2098" s="46">
        <f>IF(ISNUMBER(VLOOKUP($B2098,Stats!$A$2:$AA$19,2,FALSE))=FALSE,"",IF(ISNUMBER(Z2098),(Z2098-VLOOKUP($B2098,Stats!$A$2:$AA$19,8,FALSE))/VLOOKUP($B2098,Stats!$A$2:$AA$19,22,FALSE),""))</f>
        <v>-0.10266627503097653</v>
      </c>
      <c r="BI2098" s="46" t="str">
        <f>IF(ISNUMBER(VLOOKUP($B2098,Stats!$A$2:$AA$19,2,FALSE))=FALSE,"",IF(ISNUMBER(#REF!),(#REF!-VLOOKUP($B2098,Stats!$A$2:$AA$19,9,FALSE))/VLOOKUP($B2098,Stats!$A$2:$AA$19,23,FALSE),""))</f>
        <v/>
      </c>
      <c r="BJ2098" s="46" t="str">
        <f>IF(ISNUMBER(VLOOKUP($B2098,Stats!$A$2:$AA$19,2,FALSE))=FALSE,"",IF(ISNUMBER(#REF!),(#REF!-VLOOKUP($B2098,Stats!$A$2:$AA$19,10,FALSE))/VLOOKUP($B2098,Stats!$A$2:$AA$19,24,FALSE),""))</f>
        <v/>
      </c>
      <c r="BK2098" s="44">
        <f t="shared" si="435"/>
        <v>0.19042759730616693</v>
      </c>
      <c r="BL2098" s="46" t="str">
        <f>IF(ISNUMBER(VLOOKUP($B2098,Stats!$A$2:$AA$19,2,FALSE))=FALSE,"",IF(ISNUMBER(#REF!),(#REF!-VLOOKUP($B2098,Stats!$A$2:$AA$19,11,FALSE))/VLOOKUP($B2098,Stats!$A$2:$AA$19,25,FALSE),""))</f>
        <v/>
      </c>
      <c r="BM2098" s="46" t="str">
        <f>IF(ISNUMBER(VLOOKUP($B2098,Stats!$A$2:$AA$19,2,FALSE))=FALSE,"",IF(ISNUMBER(AA2098),(AA2098-VLOOKUP($B2098,Stats!$A$2:$AA$19,12,FALSE))/VLOOKUP($B2098,Stats!$A$2:$AA$19,26,FALSE),""))</f>
        <v/>
      </c>
      <c r="BN2098" s="46" t="str">
        <f>IF(ISNUMBER(VLOOKUP($B2098,Stats!$A$2:$AA$19,2,FALSE))=FALSE,"",IF(ISNUMBER(#REF!),(#REF!-VLOOKUP($B2098,Stats!$A$2:$AA$19,13,FALSE))/VLOOKUP($B2098,Stats!$A$2:$AA$19,27,FALSE),""))</f>
        <v/>
      </c>
      <c r="BO2098" s="46" t="str">
        <f>IF(ISNUMBER(VLOOKUP($B2098,Stats!$A$2:$AA$19,2,FALSE))=FALSE,"",IF(ISNUMBER(#REF!),(#REF!-VLOOKUP($B2098,Stats!$A$2:$AA$19,14,FALSE))/VLOOKUP($B2098,Stats!$A$2:$AB$19,28,FALSE),""))</f>
        <v/>
      </c>
      <c r="BP2098" s="46"/>
      <c r="BQ2098" s="46">
        <f>IF(ISNUMBER(VLOOKUP($B2098,Stats!$A$2:$AA$19,2,FALSE))=FALSE,"",IF(ISNUMBER(BM2098),BM2098,(VLOOKUP($B2098,Stats!$A$2:$AT$19,46,FALSE)-VLOOKUP($B2098,Stats!$A$2:$AA$19,12,FALSE))/VLOOKUP($B2098,Stats!$A$2:$AA$19,26,FALSE)))</f>
        <v>-0.61108963630174951</v>
      </c>
      <c r="BR2098" s="51">
        <f t="shared" si="436"/>
        <v>-0.61108963630174951</v>
      </c>
      <c r="BS2098" s="32" t="str">
        <f t="shared" si="430"/>
        <v>27831_201426</v>
      </c>
      <c r="BT2098" s="53">
        <f t="shared" si="431"/>
        <v>-0.24068972787874549</v>
      </c>
    </row>
    <row r="2099" spans="1:72" x14ac:dyDescent="0.15">
      <c r="A2099" s="16">
        <v>27831</v>
      </c>
      <c r="B2099" s="17">
        <v>201427</v>
      </c>
      <c r="C2099" s="3">
        <v>0</v>
      </c>
      <c r="D2099" s="23">
        <v>-2.4959742351046699E-2</v>
      </c>
      <c r="E2099" s="18">
        <v>9.3605862500305576E-3</v>
      </c>
      <c r="F2099" s="24">
        <v>1</v>
      </c>
      <c r="G2099" s="24">
        <v>2</v>
      </c>
      <c r="H2099" s="20">
        <v>2.3797206414899463E-3</v>
      </c>
      <c r="I2099" s="20">
        <v>-1.3730997651021593E-2</v>
      </c>
      <c r="J2099" s="24">
        <v>1</v>
      </c>
      <c r="K2099" s="24">
        <v>2</v>
      </c>
      <c r="L2099" s="20">
        <v>2.3797206414899463E-3</v>
      </c>
      <c r="M2099" s="20">
        <v>-1.4780835881753274E-2</v>
      </c>
      <c r="N2099" s="19">
        <v>0.98099999999999998</v>
      </c>
      <c r="O2099" s="19">
        <v>1</v>
      </c>
      <c r="P2099" s="25">
        <v>42002</v>
      </c>
      <c r="Q2099" s="20">
        <v>-1.4780835881753274E-2</v>
      </c>
      <c r="R2099" s="25">
        <v>42003</v>
      </c>
      <c r="S2099" s="25">
        <f>IF(ISNUMBER(R2099),VLOOKUP(B2099,Index!$B$3:$AB$18,27,FALSE),"")</f>
        <v>42002</v>
      </c>
      <c r="T2099" s="25">
        <f>IF(ISNUMBER($R2099),VLOOKUP($B2099,Index!$B$21:$AB$36,27,FALSE),"")</f>
        <v>42003</v>
      </c>
      <c r="U2099" s="25">
        <f>IF(ISNUMBER($R2099),VLOOKUP($B2099,Index!$B$39:$AB$54,27,FALSE),"")</f>
        <v>42003</v>
      </c>
      <c r="W2099" s="18">
        <v>-2.9951690821256038</v>
      </c>
      <c r="X2099" s="19">
        <v>0.33333333333333331</v>
      </c>
      <c r="Y2099" s="18">
        <v>0.17760463670730561</v>
      </c>
      <c r="Z2099" s="19">
        <f t="shared" si="432"/>
        <v>1</v>
      </c>
      <c r="AA2099" s="21" t="s">
        <v>25</v>
      </c>
      <c r="AB2099" s="3">
        <v>0</v>
      </c>
      <c r="AC2099" s="18">
        <v>8.9710378305211318</v>
      </c>
      <c r="AD2099" s="19">
        <v>0.1111111111111111</v>
      </c>
      <c r="AE2099" s="18">
        <v>3.1543406979934005E-2</v>
      </c>
      <c r="AF2099" s="19">
        <f t="shared" si="433"/>
        <v>1</v>
      </c>
      <c r="AG2099" s="21" t="s">
        <v>25</v>
      </c>
      <c r="AH2099" s="3">
        <v>0</v>
      </c>
      <c r="AK2099" t="str">
        <f t="shared" si="440"/>
        <v/>
      </c>
      <c r="AL2099" t="str">
        <f t="shared" si="440"/>
        <v/>
      </c>
      <c r="AM2099" t="str">
        <f t="shared" si="440"/>
        <v/>
      </c>
      <c r="AN2099" t="str">
        <f t="shared" si="440"/>
        <v/>
      </c>
      <c r="AO2099" t="str">
        <f t="shared" si="440"/>
        <v/>
      </c>
      <c r="AP2099" t="str">
        <f t="shared" si="440"/>
        <v/>
      </c>
      <c r="AQ2099" t="str">
        <f t="shared" si="440"/>
        <v/>
      </c>
      <c r="AR2099" t="str">
        <f t="shared" si="440"/>
        <v/>
      </c>
      <c r="AS2099" t="str">
        <f t="shared" si="440"/>
        <v/>
      </c>
      <c r="AT2099" t="str">
        <f t="shared" si="440"/>
        <v/>
      </c>
      <c r="AU2099" t="str">
        <f t="shared" si="440"/>
        <v/>
      </c>
      <c r="AV2099" t="str">
        <f t="shared" si="440"/>
        <v/>
      </c>
      <c r="AW2099" t="str">
        <f t="shared" si="440"/>
        <v/>
      </c>
      <c r="AX2099" t="str">
        <f t="shared" si="440"/>
        <v/>
      </c>
      <c r="AZ2099" s="46">
        <f>IF(ISNUMBER(VLOOKUP($B2099,Stats!$A$2:$AA$19,2,FALSE))=FALSE,"",IF(ISNUMBER(W2099),(W2099-VLOOKUP($B2099,Stats!$A$2:$AA$19,2,FALSE))/VLOOKUP($B2099,Stats!$A$2:$AA$19,16,FALSE),""))</f>
        <v>-1.6382096790165468</v>
      </c>
      <c r="BA2099" s="46">
        <f>IF(ISNUMBER(VLOOKUP($B2099,Stats!$A$2:$AA$19,2,FALSE))=FALSE,"",IF(ISNUMBER(X2099),(X2099-VLOOKUP($B2099,Stats!$A$2:$AA$19,3,FALSE))/VLOOKUP($B2099,Stats!$A$2:$AA$19,17,FALSE),""))</f>
        <v>-1.0507044611669172</v>
      </c>
      <c r="BB2099" s="46"/>
      <c r="BC2099" s="46"/>
      <c r="BD2099" s="44">
        <f t="shared" si="429"/>
        <v>-1.344457070091732</v>
      </c>
      <c r="BE2099" s="46">
        <f>IF(ISNUMBER(VLOOKUP($B2099,Stats!$A$2:$AA$19,2,FALSE))=FALSE,"",IF(ISNUMBER(Y2099),(Y2099-VLOOKUP($B2099,Stats!$A$2:$AA$19,5,FALSE))/VLOOKUP($B2099,Stats!$A$2:$AA$19,19,FALSE),""))</f>
        <v>-8.5007121712562306E-2</v>
      </c>
      <c r="BF2099" s="46"/>
      <c r="BG2099" s="46"/>
      <c r="BH2099" s="46">
        <f>IF(ISNUMBER(VLOOKUP($B2099,Stats!$A$2:$AA$19,2,FALSE))=FALSE,"",IF(ISNUMBER(Z2099),(Z2099-VLOOKUP($B2099,Stats!$A$2:$AA$19,8,FALSE))/VLOOKUP($B2099,Stats!$A$2:$AA$19,22,FALSE),""))</f>
        <v>0.41115882059143566</v>
      </c>
      <c r="BI2099" s="46" t="str">
        <f>IF(ISNUMBER(VLOOKUP($B2099,Stats!$A$2:$AA$19,2,FALSE))=FALSE,"",IF(ISNUMBER(#REF!),(#REF!-VLOOKUP($B2099,Stats!$A$2:$AA$19,9,FALSE))/VLOOKUP($B2099,Stats!$A$2:$AA$19,23,FALSE),""))</f>
        <v/>
      </c>
      <c r="BJ2099" s="46" t="str">
        <f>IF(ISNUMBER(VLOOKUP($B2099,Stats!$A$2:$AA$19,2,FALSE))=FALSE,"",IF(ISNUMBER(#REF!),(#REF!-VLOOKUP($B2099,Stats!$A$2:$AA$19,10,FALSE))/VLOOKUP($B2099,Stats!$A$2:$AA$19,24,FALSE),""))</f>
        <v/>
      </c>
      <c r="BK2099" s="44">
        <f t="shared" si="435"/>
        <v>0.18285263137622429</v>
      </c>
      <c r="BL2099" s="46" t="str">
        <f>IF(ISNUMBER(VLOOKUP($B2099,Stats!$A$2:$AA$19,2,FALSE))=FALSE,"",IF(ISNUMBER(#REF!),(#REF!-VLOOKUP($B2099,Stats!$A$2:$AA$19,11,FALSE))/VLOOKUP($B2099,Stats!$A$2:$AA$19,25,FALSE),""))</f>
        <v/>
      </c>
      <c r="BM2099" s="46" t="str">
        <f>IF(ISNUMBER(VLOOKUP($B2099,Stats!$A$2:$AA$19,2,FALSE))=FALSE,"",IF(ISNUMBER(AA2099),(AA2099-VLOOKUP($B2099,Stats!$A$2:$AA$19,12,FALSE))/VLOOKUP($B2099,Stats!$A$2:$AA$19,26,FALSE),""))</f>
        <v/>
      </c>
      <c r="BN2099" s="46" t="str">
        <f>IF(ISNUMBER(VLOOKUP($B2099,Stats!$A$2:$AA$19,2,FALSE))=FALSE,"",IF(ISNUMBER(#REF!),(#REF!-VLOOKUP($B2099,Stats!$A$2:$AA$19,13,FALSE))/VLOOKUP($B2099,Stats!$A$2:$AA$19,27,FALSE),""))</f>
        <v/>
      </c>
      <c r="BO2099" s="46" t="str">
        <f>IF(ISNUMBER(VLOOKUP($B2099,Stats!$A$2:$AA$19,2,FALSE))=FALSE,"",IF(ISNUMBER(#REF!),(#REF!-VLOOKUP($B2099,Stats!$A$2:$AA$19,14,FALSE))/VLOOKUP($B2099,Stats!$A$2:$AB$19,28,FALSE),""))</f>
        <v/>
      </c>
      <c r="BP2099" s="46"/>
      <c r="BQ2099" s="46">
        <f>IF(ISNUMBER(VLOOKUP($B2099,Stats!$A$2:$AA$19,2,FALSE))=FALSE,"",IF(ISNUMBER(BM2099),BM2099,(VLOOKUP($B2099,Stats!$A$2:$AT$19,46,FALSE)-VLOOKUP($B2099,Stats!$A$2:$AA$19,12,FALSE))/VLOOKUP($B2099,Stats!$A$2:$AA$19,26,FALSE)))</f>
        <v>-0.46642635650749076</v>
      </c>
      <c r="BR2099" s="51">
        <f t="shared" si="436"/>
        <v>-0.46642635650749076</v>
      </c>
      <c r="BS2099" s="32" t="str">
        <f t="shared" si="430"/>
        <v>27831_201427</v>
      </c>
      <c r="BT2099" s="53">
        <f t="shared" si="431"/>
        <v>-0.25246510649411003</v>
      </c>
    </row>
    <row r="2100" spans="1:72" x14ac:dyDescent="0.15">
      <c r="A2100" s="16">
        <v>27831</v>
      </c>
      <c r="B2100" s="17">
        <v>201501</v>
      </c>
      <c r="C2100" s="3">
        <v>0</v>
      </c>
      <c r="D2100" s="23">
        <v>1.5689512799339278E-2</v>
      </c>
      <c r="E2100" s="18">
        <v>1.2716271939563425E-2</v>
      </c>
      <c r="F2100" s="24">
        <v>3</v>
      </c>
      <c r="G2100" s="24">
        <v>2</v>
      </c>
      <c r="H2100" s="20">
        <v>1.0298865170141669E-2</v>
      </c>
      <c r="I2100" s="20">
        <v>-7.4920557269072541E-3</v>
      </c>
      <c r="J2100" s="24">
        <v>2</v>
      </c>
      <c r="K2100" s="24">
        <v>1</v>
      </c>
      <c r="L2100" s="20">
        <v>2.3431048720066183E-2</v>
      </c>
      <c r="M2100" s="20">
        <v>-8.963641857186011E-3</v>
      </c>
      <c r="N2100" s="19">
        <v>0.99660000000000004</v>
      </c>
      <c r="O2100" s="19">
        <v>1.0051437216338881</v>
      </c>
      <c r="P2100" s="25">
        <v>42010</v>
      </c>
      <c r="Q2100" s="20">
        <v>-1.2642986152920033E-2</v>
      </c>
      <c r="R2100" s="25">
        <v>42013</v>
      </c>
      <c r="S2100" s="25">
        <f>IF(ISNUMBER(R2100),VLOOKUP(B2100,Index!$B$3:$AB$18,27,FALSE),"")</f>
        <v>42013</v>
      </c>
      <c r="T2100" s="25">
        <f>IF(ISNUMBER($R2100),VLOOKUP($B2100,Index!$B$21:$AB$36,27,FALSE),"")</f>
        <v>42013</v>
      </c>
      <c r="U2100" s="25">
        <f>IF(ISNUMBER($R2100),VLOOKUP($B2100,Index!$B$39:$AB$54,27,FALSE),"")</f>
        <v>42011</v>
      </c>
      <c r="W2100" s="18">
        <v>1.129644921552428</v>
      </c>
      <c r="X2100" s="19">
        <v>0.6</v>
      </c>
      <c r="Y2100" s="18">
        <v>0.24127429605064468</v>
      </c>
      <c r="Z2100" s="19">
        <f t="shared" si="432"/>
        <v>0</v>
      </c>
      <c r="AA2100" s="21">
        <v>1.2409657504620155</v>
      </c>
      <c r="AB2100" s="3">
        <v>0</v>
      </c>
      <c r="AC2100" s="18">
        <v>1.2760976487891913</v>
      </c>
      <c r="AD2100" s="19">
        <v>0.36</v>
      </c>
      <c r="AE2100" s="18">
        <v>5.8213285934734134E-2</v>
      </c>
      <c r="AF2100" s="19">
        <f t="shared" si="433"/>
        <v>0</v>
      </c>
      <c r="AG2100" s="21">
        <v>1.5399959938197534</v>
      </c>
      <c r="AH2100" s="3">
        <v>0</v>
      </c>
      <c r="AK2100" t="str">
        <f t="shared" si="440"/>
        <v/>
      </c>
      <c r="AL2100" t="str">
        <f t="shared" si="440"/>
        <v/>
      </c>
      <c r="AM2100" t="str">
        <f t="shared" si="440"/>
        <v/>
      </c>
      <c r="AN2100" t="str">
        <f t="shared" si="440"/>
        <v/>
      </c>
      <c r="AO2100" t="str">
        <f t="shared" si="440"/>
        <v/>
      </c>
      <c r="AP2100" t="str">
        <f t="shared" si="440"/>
        <v/>
      </c>
      <c r="AQ2100" t="str">
        <f t="shared" si="440"/>
        <v/>
      </c>
      <c r="AR2100">
        <f t="shared" si="440"/>
        <v>1.2409657504620155</v>
      </c>
      <c r="AS2100" t="str">
        <f t="shared" si="440"/>
        <v/>
      </c>
      <c r="AT2100" t="str">
        <f t="shared" si="440"/>
        <v/>
      </c>
      <c r="AU2100" t="str">
        <f t="shared" si="440"/>
        <v/>
      </c>
      <c r="AV2100" t="str">
        <f t="shared" si="440"/>
        <v/>
      </c>
      <c r="AW2100" t="str">
        <f t="shared" si="440"/>
        <v/>
      </c>
      <c r="AX2100" t="str">
        <f t="shared" si="440"/>
        <v/>
      </c>
      <c r="AZ2100" s="46">
        <f>IF(ISNUMBER(VLOOKUP($B2100,Stats!$A$2:$AA$19,2,FALSE))=FALSE,"",IF(ISNUMBER(W2100),(W2100-VLOOKUP($B2100,Stats!$A$2:$AA$19,2,FALSE))/VLOOKUP($B2100,Stats!$A$2:$AA$19,16,FALSE),""))</f>
        <v>-8.4752103066900869E-2</v>
      </c>
      <c r="BA2100" s="46">
        <f>IF(ISNUMBER(VLOOKUP($B2100,Stats!$A$2:$AA$19,2,FALSE))=FALSE,"",IF(ISNUMBER(X2100),(X2100-VLOOKUP($B2100,Stats!$A$2:$AA$19,3,FALSE))/VLOOKUP($B2100,Stats!$A$2:$AA$19,17,FALSE),""))</f>
        <v>0.25266102439703397</v>
      </c>
      <c r="BB2100" s="46"/>
      <c r="BC2100" s="46"/>
      <c r="BD2100" s="44">
        <f t="shared" si="429"/>
        <v>8.3954460665066552E-2</v>
      </c>
      <c r="BE2100" s="46">
        <f>IF(ISNUMBER(VLOOKUP($B2100,Stats!$A$2:$AA$19,2,FALSE))=FALSE,"",IF(ISNUMBER(Y2100),(Y2100-VLOOKUP($B2100,Stats!$A$2:$AA$19,5,FALSE))/VLOOKUP($B2100,Stats!$A$2:$AA$19,19,FALSE),""))</f>
        <v>1.3263873499027133E-2</v>
      </c>
      <c r="BF2100" s="46"/>
      <c r="BG2100" s="46"/>
      <c r="BH2100" s="46">
        <f>IF(ISNUMBER(VLOOKUP($B2100,Stats!$A$2:$AA$19,2,FALSE))=FALSE,"",IF(ISNUMBER(Z2100),(Z2100-VLOOKUP($B2100,Stats!$A$2:$AA$19,8,FALSE))/VLOOKUP($B2100,Stats!$A$2:$AA$19,22,FALSE),""))</f>
        <v>-0.58823842946080296</v>
      </c>
      <c r="BI2100" s="46" t="str">
        <f>IF(ISNUMBER(VLOOKUP($B2100,Stats!$A$2:$AA$19,2,FALSE))=FALSE,"",IF(ISNUMBER(#REF!),(#REF!-VLOOKUP($B2100,Stats!$A$2:$AA$19,9,FALSE))/VLOOKUP($B2100,Stats!$A$2:$AA$19,23,FALSE),""))</f>
        <v/>
      </c>
      <c r="BJ2100" s="46" t="str">
        <f>IF(ISNUMBER(VLOOKUP($B2100,Stats!$A$2:$AA$19,2,FALSE))=FALSE,"",IF(ISNUMBER(#REF!),(#REF!-VLOOKUP($B2100,Stats!$A$2:$AA$19,10,FALSE))/VLOOKUP($B2100,Stats!$A$2:$AA$19,24,FALSE),""))</f>
        <v/>
      </c>
      <c r="BK2100" s="44">
        <f t="shared" si="435"/>
        <v>-0.18575624028755988</v>
      </c>
      <c r="BL2100" s="46" t="str">
        <f>IF(ISNUMBER(VLOOKUP($B2100,Stats!$A$2:$AA$19,2,FALSE))=FALSE,"",IF(ISNUMBER(#REF!),(#REF!-VLOOKUP($B2100,Stats!$A$2:$AA$19,11,FALSE))/VLOOKUP($B2100,Stats!$A$2:$AA$19,25,FALSE),""))</f>
        <v/>
      </c>
      <c r="BM2100" s="46">
        <f>IF(ISNUMBER(VLOOKUP($B2100,Stats!$A$2:$AA$19,2,FALSE))=FALSE,"",IF(ISNUMBER(AA2100),(AA2100-VLOOKUP($B2100,Stats!$A$2:$AA$19,12,FALSE))/VLOOKUP($B2100,Stats!$A$2:$AA$19,26,FALSE),""))</f>
        <v>-0.33815277560246376</v>
      </c>
      <c r="BN2100" s="46" t="str">
        <f>IF(ISNUMBER(VLOOKUP($B2100,Stats!$A$2:$AA$19,2,FALSE))=FALSE,"",IF(ISNUMBER(#REF!),(#REF!-VLOOKUP($B2100,Stats!$A$2:$AA$19,13,FALSE))/VLOOKUP($B2100,Stats!$A$2:$AA$19,27,FALSE),""))</f>
        <v/>
      </c>
      <c r="BO2100" s="46" t="str">
        <f>IF(ISNUMBER(VLOOKUP($B2100,Stats!$A$2:$AA$19,2,FALSE))=FALSE,"",IF(ISNUMBER(#REF!),(#REF!-VLOOKUP($B2100,Stats!$A$2:$AA$19,14,FALSE))/VLOOKUP($B2100,Stats!$A$2:$AB$19,28,FALSE),""))</f>
        <v/>
      </c>
      <c r="BP2100" s="46"/>
      <c r="BQ2100" s="46">
        <f>IF(ISNUMBER(VLOOKUP($B2100,Stats!$A$2:$AA$19,2,FALSE))=FALSE,"",IF(ISNUMBER(BM2100),BM2100,(VLOOKUP($B2100,Stats!$A$2:$AT$19,46,FALSE)-VLOOKUP($B2100,Stats!$A$2:$AA$19,12,FALSE))/VLOOKUP($B2100,Stats!$A$2:$AA$19,26,FALSE)))</f>
        <v>-0.33815277560246376</v>
      </c>
      <c r="BR2100" s="51">
        <f t="shared" si="436"/>
        <v>-0.33815277560246376</v>
      </c>
      <c r="BS2100" s="32" t="str">
        <f t="shared" si="430"/>
        <v>27831_201501</v>
      </c>
      <c r="BT2100" s="53">
        <f t="shared" si="431"/>
        <v>-0.16229340716001536</v>
      </c>
    </row>
    <row r="2101" spans="1:72" x14ac:dyDescent="0.15">
      <c r="A2101" s="16">
        <v>27831</v>
      </c>
      <c r="B2101" s="17">
        <v>201502</v>
      </c>
      <c r="C2101" s="3">
        <v>0</v>
      </c>
      <c r="D2101" s="23">
        <v>4.1361788617886086E-2</v>
      </c>
      <c r="E2101" s="18">
        <v>1.4895259835966837E-2</v>
      </c>
      <c r="F2101" s="24">
        <v>7</v>
      </c>
      <c r="G2101" s="24">
        <v>3</v>
      </c>
      <c r="H2101" s="20">
        <v>1.1245952814007769E-2</v>
      </c>
      <c r="I2101" s="20">
        <v>-1.2370717256895794E-2</v>
      </c>
      <c r="J2101" s="24">
        <v>4</v>
      </c>
      <c r="K2101" s="24">
        <v>1</v>
      </c>
      <c r="L2101" s="20">
        <v>2.5194592380171965E-2</v>
      </c>
      <c r="M2101" s="20">
        <v>-2.3795240951809626E-2</v>
      </c>
      <c r="N2101" s="19">
        <v>1.0246999999999999</v>
      </c>
      <c r="O2101" s="19">
        <v>1.0548692608606134</v>
      </c>
      <c r="P2101" s="25">
        <v>42027</v>
      </c>
      <c r="Q2101" s="20">
        <v>-2.3795240951809626E-2</v>
      </c>
      <c r="R2101" s="25">
        <v>42023</v>
      </c>
      <c r="S2101" s="25">
        <f>IF(ISNUMBER(R2101),VLOOKUP(B2101,Index!$B$3:$AB$18,27,FALSE),"")</f>
        <v>42023</v>
      </c>
      <c r="T2101" s="25">
        <f>IF(ISNUMBER($R2101),VLOOKUP($B2101,Index!$B$21:$AB$36,27,FALSE),"")</f>
        <v>42023</v>
      </c>
      <c r="U2101" s="25">
        <f>IF(ISNUMBER($R2101),VLOOKUP($B2101,Index!$B$39:$AB$54,27,FALSE),"")</f>
        <v>42027</v>
      </c>
      <c r="W2101" s="18">
        <v>1.2408536585365826</v>
      </c>
      <c r="X2101" s="19">
        <v>0.7</v>
      </c>
      <c r="Y2101" s="18">
        <v>0.28261768453008745</v>
      </c>
      <c r="Z2101" s="19">
        <f t="shared" si="432"/>
        <v>0</v>
      </c>
      <c r="AA2101" s="21">
        <v>1.738237856118054</v>
      </c>
      <c r="AB2101" s="3">
        <v>0</v>
      </c>
      <c r="AC2101" s="18">
        <v>1.539717801903622</v>
      </c>
      <c r="AD2101" s="19">
        <v>0.48999999999999994</v>
      </c>
      <c r="AE2101" s="18">
        <v>7.9872755609148027E-2</v>
      </c>
      <c r="AF2101" s="19">
        <f t="shared" si="433"/>
        <v>0</v>
      </c>
      <c r="AG2101" s="21">
        <v>3.0214708444418887</v>
      </c>
      <c r="AH2101" s="3">
        <v>0</v>
      </c>
      <c r="AK2101" t="str">
        <f t="shared" si="440"/>
        <v/>
      </c>
      <c r="AL2101" t="str">
        <f t="shared" si="440"/>
        <v/>
      </c>
      <c r="AM2101" t="str">
        <f t="shared" si="440"/>
        <v/>
      </c>
      <c r="AN2101" t="str">
        <f t="shared" si="440"/>
        <v/>
      </c>
      <c r="AO2101" t="str">
        <f t="shared" si="440"/>
        <v/>
      </c>
      <c r="AP2101" t="str">
        <f t="shared" si="440"/>
        <v/>
      </c>
      <c r="AQ2101" t="str">
        <f t="shared" si="440"/>
        <v/>
      </c>
      <c r="AR2101" t="str">
        <f t="shared" si="440"/>
        <v/>
      </c>
      <c r="AS2101">
        <f t="shared" si="440"/>
        <v>1.738237856118054</v>
      </c>
      <c r="AT2101" t="str">
        <f t="shared" si="440"/>
        <v/>
      </c>
      <c r="AU2101" t="str">
        <f t="shared" si="440"/>
        <v/>
      </c>
      <c r="AV2101" t="str">
        <f t="shared" si="440"/>
        <v/>
      </c>
      <c r="AW2101" t="str">
        <f t="shared" si="440"/>
        <v/>
      </c>
      <c r="AX2101" t="str">
        <f t="shared" si="440"/>
        <v/>
      </c>
      <c r="AZ2101" s="46">
        <f>IF(ISNUMBER(VLOOKUP($B2101,Stats!$A$2:$AA$19,2,FALSE))=FALSE,"",IF(ISNUMBER(W2101),(W2101-VLOOKUP($B2101,Stats!$A$2:$AA$19,2,FALSE))/VLOOKUP($B2101,Stats!$A$2:$AA$19,16,FALSE),""))</f>
        <v>0.76126410560074653</v>
      </c>
      <c r="BA2101" s="46">
        <f>IF(ISNUMBER(VLOOKUP($B2101,Stats!$A$2:$AA$19,2,FALSE))=FALSE,"",IF(ISNUMBER(X2101),(X2101-VLOOKUP($B2101,Stats!$A$2:$AA$19,3,FALSE))/VLOOKUP($B2101,Stats!$A$2:$AA$19,17,FALSE),""))</f>
        <v>0.38056958571220034</v>
      </c>
      <c r="BB2101" s="46"/>
      <c r="BC2101" s="46"/>
      <c r="BD2101" s="44">
        <f t="shared" si="429"/>
        <v>0.57091684565647349</v>
      </c>
      <c r="BE2101" s="46">
        <f>IF(ISNUMBER(VLOOKUP($B2101,Stats!$A$2:$AA$19,2,FALSE))=FALSE,"",IF(ISNUMBER(Y2101),(Y2101-VLOOKUP($B2101,Stats!$A$2:$AA$19,5,FALSE))/VLOOKUP($B2101,Stats!$A$2:$AA$19,19,FALSE),""))</f>
        <v>-9.3958336440817844E-2</v>
      </c>
      <c r="BF2101" s="46"/>
      <c r="BG2101" s="46"/>
      <c r="BH2101" s="46">
        <f>IF(ISNUMBER(VLOOKUP($B2101,Stats!$A$2:$AA$19,2,FALSE))=FALSE,"",IF(ISNUMBER(Z2101),(Z2101-VLOOKUP($B2101,Stats!$A$2:$AA$19,8,FALSE))/VLOOKUP($B2101,Stats!$A$2:$AA$19,22,FALSE),""))</f>
        <v>-0.48836753916131515</v>
      </c>
      <c r="BI2101" s="46" t="str">
        <f>IF(ISNUMBER(VLOOKUP($B2101,Stats!$A$2:$AA$19,2,FALSE))=FALSE,"",IF(ISNUMBER(#REF!),(#REF!-VLOOKUP($B2101,Stats!$A$2:$AA$19,9,FALSE))/VLOOKUP($B2101,Stats!$A$2:$AA$19,23,FALSE),""))</f>
        <v/>
      </c>
      <c r="BJ2101" s="46" t="str">
        <f>IF(ISNUMBER(VLOOKUP($B2101,Stats!$A$2:$AA$19,2,FALSE))=FALSE,"",IF(ISNUMBER(#REF!),(#REF!-VLOOKUP($B2101,Stats!$A$2:$AA$19,10,FALSE))/VLOOKUP($B2101,Stats!$A$2:$AA$19,24,FALSE),""))</f>
        <v/>
      </c>
      <c r="BK2101" s="44">
        <f t="shared" si="435"/>
        <v>-8.0739426239822054E-2</v>
      </c>
      <c r="BL2101" s="46" t="str">
        <f>IF(ISNUMBER(VLOOKUP($B2101,Stats!$A$2:$AA$19,2,FALSE))=FALSE,"",IF(ISNUMBER(#REF!),(#REF!-VLOOKUP($B2101,Stats!$A$2:$AA$19,11,FALSE))/VLOOKUP($B2101,Stats!$A$2:$AA$19,25,FALSE),""))</f>
        <v/>
      </c>
      <c r="BM2101" s="46">
        <f>IF(ISNUMBER(VLOOKUP($B2101,Stats!$A$2:$AA$19,2,FALSE))=FALSE,"",IF(ISNUMBER(AA2101),(AA2101-VLOOKUP($B2101,Stats!$A$2:$AA$19,12,FALSE))/VLOOKUP($B2101,Stats!$A$2:$AA$19,26,FALSE),""))</f>
        <v>-0.12602897575528813</v>
      </c>
      <c r="BN2101" s="46" t="str">
        <f>IF(ISNUMBER(VLOOKUP($B2101,Stats!$A$2:$AA$19,2,FALSE))=FALSE,"",IF(ISNUMBER(#REF!),(#REF!-VLOOKUP($B2101,Stats!$A$2:$AA$19,13,FALSE))/VLOOKUP($B2101,Stats!$A$2:$AA$19,27,FALSE),""))</f>
        <v/>
      </c>
      <c r="BO2101" s="46" t="str">
        <f>IF(ISNUMBER(VLOOKUP($B2101,Stats!$A$2:$AA$19,2,FALSE))=FALSE,"",IF(ISNUMBER(#REF!),(#REF!-VLOOKUP($B2101,Stats!$A$2:$AA$19,14,FALSE))/VLOOKUP($B2101,Stats!$A$2:$AB$19,28,FALSE),""))</f>
        <v/>
      </c>
      <c r="BP2101" s="46"/>
      <c r="BQ2101" s="46">
        <f>IF(ISNUMBER(VLOOKUP($B2101,Stats!$A$2:$AA$19,2,FALSE))=FALSE,"",IF(ISNUMBER(BM2101),BM2101,(VLOOKUP($B2101,Stats!$A$2:$AT$19,46,FALSE)-VLOOKUP($B2101,Stats!$A$2:$AA$19,12,FALSE))/VLOOKUP($B2101,Stats!$A$2:$AA$19,26,FALSE)))</f>
        <v>-0.12602897575528813</v>
      </c>
      <c r="BR2101" s="51">
        <f t="shared" si="436"/>
        <v>-0.12602897575528813</v>
      </c>
      <c r="BS2101" s="32" t="str">
        <f t="shared" si="430"/>
        <v>27831_201502</v>
      </c>
      <c r="BT2101" s="53">
        <f t="shared" si="431"/>
        <v>4.0533918236343849E-2</v>
      </c>
    </row>
    <row r="2102" spans="1:72" x14ac:dyDescent="0.15">
      <c r="A2102" s="16">
        <v>27831</v>
      </c>
      <c r="B2102" s="17">
        <v>201503</v>
      </c>
      <c r="C2102" s="3">
        <v>0</v>
      </c>
      <c r="D2102" s="23">
        <v>0.20025373279984393</v>
      </c>
      <c r="E2102" s="18">
        <v>2.8444240096399693E-2</v>
      </c>
      <c r="F2102" s="24">
        <v>6</v>
      </c>
      <c r="G2102" s="24">
        <v>4</v>
      </c>
      <c r="H2102" s="20">
        <v>3.5577843981704382E-2</v>
      </c>
      <c r="I2102" s="20">
        <v>-6.4284218433789952E-3</v>
      </c>
      <c r="J2102" s="24">
        <v>2</v>
      </c>
      <c r="K2102" s="24">
        <v>2</v>
      </c>
      <c r="L2102" s="20">
        <v>6.5839429576812547E-2</v>
      </c>
      <c r="M2102" s="20">
        <v>-1.6284794546487458E-2</v>
      </c>
      <c r="N2102" s="19">
        <v>1.2299</v>
      </c>
      <c r="O2102" s="19">
        <v>1.1922256688639006</v>
      </c>
      <c r="P2102" s="25">
        <v>42041</v>
      </c>
      <c r="Q2102" s="20">
        <v>-2.4711228933914087E-2</v>
      </c>
      <c r="R2102" s="25">
        <v>42033</v>
      </c>
      <c r="S2102" s="25">
        <f>IF(ISNUMBER(R2102),VLOOKUP(B2102,Index!$B$3:$AB$18,27,FALSE),"")</f>
        <v>42041</v>
      </c>
      <c r="T2102" s="25">
        <f>IF(ISNUMBER($R2102),VLOOKUP($B2102,Index!$B$21:$AB$36,27,FALSE),"")</f>
        <v>42041</v>
      </c>
      <c r="U2102" s="25">
        <f>IF(ISNUMBER($R2102),VLOOKUP($B2102,Index!$B$39:$AB$54,27,FALSE),"")</f>
        <v>42034</v>
      </c>
      <c r="W2102" s="18">
        <v>6.0076119839953179</v>
      </c>
      <c r="X2102" s="19">
        <v>0.6</v>
      </c>
      <c r="Y2102" s="18">
        <v>0.53969151010386252</v>
      </c>
      <c r="Z2102" s="19">
        <f t="shared" si="432"/>
        <v>8</v>
      </c>
      <c r="AA2102" s="21">
        <v>8.1037545051032449</v>
      </c>
      <c r="AB2102" s="3">
        <v>0</v>
      </c>
      <c r="AC2102" s="18">
        <v>36.09140175024416</v>
      </c>
      <c r="AD2102" s="19">
        <v>0.36</v>
      </c>
      <c r="AE2102" s="18">
        <v>0.29126692607818755</v>
      </c>
      <c r="AF2102" s="19">
        <f t="shared" si="433"/>
        <v>64</v>
      </c>
      <c r="AG2102" s="21">
        <v>65.670837078981137</v>
      </c>
      <c r="AH2102" s="3">
        <v>0</v>
      </c>
      <c r="AK2102" t="str">
        <f t="shared" si="440"/>
        <v/>
      </c>
      <c r="AL2102" t="str">
        <f t="shared" si="440"/>
        <v/>
      </c>
      <c r="AM2102" t="str">
        <f t="shared" si="440"/>
        <v/>
      </c>
      <c r="AN2102" t="str">
        <f t="shared" si="440"/>
        <v/>
      </c>
      <c r="AO2102" t="str">
        <f t="shared" si="440"/>
        <v/>
      </c>
      <c r="AP2102" t="str">
        <f t="shared" si="440"/>
        <v/>
      </c>
      <c r="AQ2102" t="str">
        <f t="shared" si="440"/>
        <v/>
      </c>
      <c r="AR2102" t="str">
        <f t="shared" si="440"/>
        <v/>
      </c>
      <c r="AS2102" t="str">
        <f t="shared" si="440"/>
        <v/>
      </c>
      <c r="AT2102">
        <f t="shared" si="440"/>
        <v>8.1037545051032449</v>
      </c>
      <c r="AU2102" t="str">
        <f t="shared" si="440"/>
        <v/>
      </c>
      <c r="AV2102" t="str">
        <f t="shared" si="440"/>
        <v/>
      </c>
      <c r="AW2102" t="str">
        <f t="shared" si="440"/>
        <v/>
      </c>
      <c r="AX2102" t="str">
        <f t="shared" si="440"/>
        <v/>
      </c>
      <c r="AZ2102" s="46">
        <f>IF(ISNUMBER(VLOOKUP($B2102,Stats!$A$2:$AA$19,2,FALSE))=FALSE,"",IF(ISNUMBER(W2102),(W2102-VLOOKUP($B2102,Stats!$A$2:$AA$19,2,FALSE))/VLOOKUP($B2102,Stats!$A$2:$AA$19,16,FALSE),""))</f>
        <v>6.5089152636926908</v>
      </c>
      <c r="BA2102" s="46">
        <f>IF(ISNUMBER(VLOOKUP($B2102,Stats!$A$2:$AA$19,2,FALSE))=FALSE,"",IF(ISNUMBER(X2102),(X2102-VLOOKUP($B2102,Stats!$A$2:$AA$19,3,FALSE))/VLOOKUP($B2102,Stats!$A$2:$AA$19,17,FALSE),""))</f>
        <v>1.3468599432198178</v>
      </c>
      <c r="BB2102" s="46"/>
      <c r="BC2102" s="46"/>
      <c r="BD2102" s="44">
        <f t="shared" si="429"/>
        <v>2.173429971609909</v>
      </c>
      <c r="BE2102" s="46">
        <f>IF(ISNUMBER(VLOOKUP($B2102,Stats!$A$2:$AA$19,2,FALSE))=FALSE,"",IF(ISNUMBER(Y2102),(Y2102-VLOOKUP($B2102,Stats!$A$2:$AA$19,5,FALSE))/VLOOKUP($B2102,Stats!$A$2:$AA$19,19,FALSE),""))</f>
        <v>3.9088157029100015</v>
      </c>
      <c r="BF2102" s="46"/>
      <c r="BG2102" s="46"/>
      <c r="BH2102" s="46">
        <f>IF(ISNUMBER(VLOOKUP($B2102,Stats!$A$2:$AA$19,2,FALSE))=FALSE,"",IF(ISNUMBER(Z2102),(Z2102-VLOOKUP($B2102,Stats!$A$2:$AA$19,8,FALSE))/VLOOKUP($B2102,Stats!$A$2:$AA$19,22,FALSE),""))</f>
        <v>2.4959780640773288</v>
      </c>
      <c r="BI2102" s="46" t="str">
        <f>IF(ISNUMBER(VLOOKUP($B2102,Stats!$A$2:$AA$19,2,FALSE))=FALSE,"",IF(ISNUMBER(#REF!),(#REF!-VLOOKUP($B2102,Stats!$A$2:$AA$19,9,FALSE))/VLOOKUP($B2102,Stats!$A$2:$AA$19,23,FALSE),""))</f>
        <v/>
      </c>
      <c r="BJ2102" s="46" t="str">
        <f>IF(ISNUMBER(VLOOKUP($B2102,Stats!$A$2:$AA$19,2,FALSE))=FALSE,"",IF(ISNUMBER(#REF!),(#REF!-VLOOKUP($B2102,Stats!$A$2:$AA$19,10,FALSE))/VLOOKUP($B2102,Stats!$A$2:$AA$19,24,FALSE),""))</f>
        <v/>
      </c>
      <c r="BK2102" s="44">
        <f t="shared" si="435"/>
        <v>-1.351206580776801</v>
      </c>
      <c r="BL2102" s="46" t="str">
        <f>IF(ISNUMBER(VLOOKUP($B2102,Stats!$A$2:$AA$19,2,FALSE))=FALSE,"",IF(ISNUMBER(#REF!),(#REF!-VLOOKUP($B2102,Stats!$A$2:$AA$19,11,FALSE))/VLOOKUP($B2102,Stats!$A$2:$AA$19,25,FALSE),""))</f>
        <v/>
      </c>
      <c r="BM2102" s="46">
        <f>IF(ISNUMBER(VLOOKUP($B2102,Stats!$A$2:$AA$19,2,FALSE))=FALSE,"",IF(ISNUMBER(AA2102),(AA2102-VLOOKUP($B2102,Stats!$A$2:$AA$19,12,FALSE))/VLOOKUP($B2102,Stats!$A$2:$AA$19,26,FALSE),""))</f>
        <v>0.69608242392444664</v>
      </c>
      <c r="BN2102" s="46" t="str">
        <f>IF(ISNUMBER(VLOOKUP($B2102,Stats!$A$2:$AA$19,2,FALSE))=FALSE,"",IF(ISNUMBER(#REF!),(#REF!-VLOOKUP($B2102,Stats!$A$2:$AA$19,13,FALSE))/VLOOKUP($B2102,Stats!$A$2:$AA$19,27,FALSE),""))</f>
        <v/>
      </c>
      <c r="BO2102" s="46" t="str">
        <f>IF(ISNUMBER(VLOOKUP($B2102,Stats!$A$2:$AA$19,2,FALSE))=FALSE,"",IF(ISNUMBER(#REF!),(#REF!-VLOOKUP($B2102,Stats!$A$2:$AA$19,14,FALSE))/VLOOKUP($B2102,Stats!$A$2:$AB$19,28,FALSE),""))</f>
        <v/>
      </c>
      <c r="BP2102" s="46"/>
      <c r="BQ2102" s="46">
        <f>IF(ISNUMBER(VLOOKUP($B2102,Stats!$A$2:$AA$19,2,FALSE))=FALSE,"",IF(ISNUMBER(BM2102),BM2102,(VLOOKUP($B2102,Stats!$A$2:$AT$19,46,FALSE)-VLOOKUP($B2102,Stats!$A$2:$AA$19,12,FALSE))/VLOOKUP($B2102,Stats!$A$2:$AA$19,26,FALSE)))</f>
        <v>0.69608242392444664</v>
      </c>
      <c r="BR2102" s="51">
        <f t="shared" si="436"/>
        <v>0.69608242392444664</v>
      </c>
      <c r="BS2102" s="32" t="str">
        <f t="shared" si="430"/>
        <v>27831_201503</v>
      </c>
      <c r="BT2102" s="53">
        <f t="shared" si="431"/>
        <v>-0.23682146935920936</v>
      </c>
    </row>
    <row r="2103" spans="1:72" x14ac:dyDescent="0.15">
      <c r="A2103" s="16">
        <v>27831</v>
      </c>
      <c r="B2103" s="17">
        <v>201504</v>
      </c>
      <c r="C2103" s="3">
        <v>0</v>
      </c>
      <c r="D2103" s="23">
        <v>2.5123993820635793E-2</v>
      </c>
      <c r="E2103" s="18">
        <v>2.5533347734834445E-2</v>
      </c>
      <c r="F2103" s="24">
        <v>4</v>
      </c>
      <c r="G2103" s="24">
        <v>3</v>
      </c>
      <c r="H2103" s="20">
        <v>1.9530632576277462E-2</v>
      </c>
      <c r="I2103" s="20">
        <v>-1.7113789717542145E-2</v>
      </c>
      <c r="J2103" s="24">
        <v>2</v>
      </c>
      <c r="K2103" s="24">
        <v>1</v>
      </c>
      <c r="L2103" s="20">
        <v>5.2449567723342971E-2</v>
      </c>
      <c r="M2103" s="20">
        <v>-2.6599906117978467E-2</v>
      </c>
      <c r="N2103" s="19">
        <v>1.2782</v>
      </c>
      <c r="O2103" s="19">
        <v>1.052449567723343</v>
      </c>
      <c r="P2103" s="25">
        <v>42045</v>
      </c>
      <c r="Q2103" s="20">
        <v>-2.6599906117978467E-2</v>
      </c>
      <c r="R2103" s="25">
        <v>42046</v>
      </c>
      <c r="S2103" s="25">
        <f>IF(ISNUMBER(R2103),VLOOKUP(B2103,Index!$B$3:$AB$18,27,FALSE),"")</f>
        <v>42044</v>
      </c>
      <c r="T2103" s="25">
        <f>IF(ISNUMBER($R2103),VLOOKUP($B2103,Index!$B$21:$AB$36,27,FALSE),"")</f>
        <v>42044</v>
      </c>
      <c r="U2103" s="25">
        <f>IF(ISNUMBER($R2103),VLOOKUP($B2103,Index!$B$39:$AB$54,27,FALSE),"")</f>
        <v>42052</v>
      </c>
      <c r="W2103" s="18">
        <v>1.0049597528254317</v>
      </c>
      <c r="X2103" s="19">
        <v>0.5714285714285714</v>
      </c>
      <c r="Y2103" s="18">
        <v>0.48446121078706716</v>
      </c>
      <c r="Z2103" s="19">
        <f t="shared" si="432"/>
        <v>2</v>
      </c>
      <c r="AA2103" s="21">
        <v>0.94451437945695882</v>
      </c>
      <c r="AB2103" s="3">
        <v>0</v>
      </c>
      <c r="AC2103" s="18">
        <v>1.0099441047989528</v>
      </c>
      <c r="AD2103" s="19">
        <v>0.32653061224489793</v>
      </c>
      <c r="AE2103" s="18">
        <v>0.23470266475727111</v>
      </c>
      <c r="AF2103" s="19">
        <f t="shared" si="433"/>
        <v>4</v>
      </c>
      <c r="AG2103" s="21">
        <v>0.89210741300096397</v>
      </c>
      <c r="AH2103" s="3">
        <v>0</v>
      </c>
      <c r="AK2103" t="str">
        <f t="shared" si="440"/>
        <v/>
      </c>
      <c r="AL2103" t="str">
        <f t="shared" si="440"/>
        <v/>
      </c>
      <c r="AM2103" t="str">
        <f t="shared" si="440"/>
        <v/>
      </c>
      <c r="AN2103" t="str">
        <f t="shared" si="440"/>
        <v/>
      </c>
      <c r="AO2103" t="str">
        <f t="shared" si="440"/>
        <v/>
      </c>
      <c r="AP2103" t="str">
        <f t="shared" si="440"/>
        <v/>
      </c>
      <c r="AQ2103" t="str">
        <f t="shared" si="440"/>
        <v/>
      </c>
      <c r="AR2103" t="str">
        <f t="shared" si="440"/>
        <v/>
      </c>
      <c r="AS2103" t="str">
        <f t="shared" si="440"/>
        <v/>
      </c>
      <c r="AT2103" t="str">
        <f t="shared" si="440"/>
        <v/>
      </c>
      <c r="AU2103">
        <f t="shared" si="440"/>
        <v>0.94451437945695882</v>
      </c>
      <c r="AV2103" t="str">
        <f t="shared" si="440"/>
        <v/>
      </c>
      <c r="AW2103" t="str">
        <f t="shared" si="440"/>
        <v/>
      </c>
      <c r="AX2103" t="str">
        <f t="shared" si="440"/>
        <v/>
      </c>
      <c r="AZ2103" s="46">
        <f>IF(ISNUMBER(VLOOKUP($B2103,Stats!$A$2:$AA$19,2,FALSE))=FALSE,"",IF(ISNUMBER(W2103),(W2103-VLOOKUP($B2103,Stats!$A$2:$AA$19,2,FALSE))/VLOOKUP($B2103,Stats!$A$2:$AA$19,16,FALSE),""))</f>
        <v>-0.47170415841561736</v>
      </c>
      <c r="BA2103" s="46">
        <f>IF(ISNUMBER(VLOOKUP($B2103,Stats!$A$2:$AA$19,2,FALSE))=FALSE,"",IF(ISNUMBER(X2103),(X2103-VLOOKUP($B2103,Stats!$A$2:$AA$19,3,FALSE))/VLOOKUP($B2103,Stats!$A$2:$AA$19,17,FALSE),""))</f>
        <v>-1.9621924809067097</v>
      </c>
      <c r="BB2103" s="46"/>
      <c r="BC2103" s="46"/>
      <c r="BD2103" s="44">
        <f t="shared" si="429"/>
        <v>-1.2169483196611635</v>
      </c>
      <c r="BE2103" s="46">
        <f>IF(ISNUMBER(VLOOKUP($B2103,Stats!$A$2:$AA$19,2,FALSE))=FALSE,"",IF(ISNUMBER(Y2103),(Y2103-VLOOKUP($B2103,Stats!$A$2:$AA$19,5,FALSE))/VLOOKUP($B2103,Stats!$A$2:$AA$19,19,FALSE),""))</f>
        <v>3.4198128948057964</v>
      </c>
      <c r="BF2103" s="46"/>
      <c r="BG2103" s="46"/>
      <c r="BH2103" s="46">
        <f>IF(ISNUMBER(VLOOKUP($B2103,Stats!$A$2:$AA$19,2,FALSE))=FALSE,"",IF(ISNUMBER(Z2103),(Z2103-VLOOKUP($B2103,Stats!$A$2:$AA$19,8,FALSE))/VLOOKUP($B2103,Stats!$A$2:$AA$19,22,FALSE),""))</f>
        <v>0.37736195532940614</v>
      </c>
      <c r="BI2103" s="46" t="str">
        <f>IF(ISNUMBER(VLOOKUP($B2103,Stats!$A$2:$AA$19,2,FALSE))=FALSE,"",IF(ISNUMBER(#REF!),(#REF!-VLOOKUP($B2103,Stats!$A$2:$AA$19,9,FALSE))/VLOOKUP($B2103,Stats!$A$2:$AA$19,23,FALSE),""))</f>
        <v/>
      </c>
      <c r="BJ2103" s="46" t="str">
        <f>IF(ISNUMBER(VLOOKUP($B2103,Stats!$A$2:$AA$19,2,FALSE))=FALSE,"",IF(ISNUMBER(#REF!),(#REF!-VLOOKUP($B2103,Stats!$A$2:$AA$19,10,FALSE))/VLOOKUP($B2103,Stats!$A$2:$AA$19,24,FALSE),""))</f>
        <v/>
      </c>
      <c r="BK2103" s="44">
        <f t="shared" si="435"/>
        <v>-1.9867914134011777</v>
      </c>
      <c r="BL2103" s="46" t="str">
        <f>IF(ISNUMBER(VLOOKUP($B2103,Stats!$A$2:$AA$19,2,FALSE))=FALSE,"",IF(ISNUMBER(#REF!),(#REF!-VLOOKUP($B2103,Stats!$A$2:$AA$19,11,FALSE))/VLOOKUP($B2103,Stats!$A$2:$AA$19,25,FALSE),""))</f>
        <v/>
      </c>
      <c r="BM2103" s="46">
        <f>IF(ISNUMBER(VLOOKUP($B2103,Stats!$A$2:$AA$19,2,FALSE))=FALSE,"",IF(ISNUMBER(AA2103),(AA2103-VLOOKUP($B2103,Stats!$A$2:$AA$19,12,FALSE))/VLOOKUP($B2103,Stats!$A$2:$AA$19,26,FALSE),""))</f>
        <v>-0.64096278450557098</v>
      </c>
      <c r="BN2103" s="46" t="str">
        <f>IF(ISNUMBER(VLOOKUP($B2103,Stats!$A$2:$AA$19,2,FALSE))=FALSE,"",IF(ISNUMBER(#REF!),(#REF!-VLOOKUP($B2103,Stats!$A$2:$AA$19,13,FALSE))/VLOOKUP($B2103,Stats!$A$2:$AA$19,27,FALSE),""))</f>
        <v/>
      </c>
      <c r="BO2103" s="46" t="str">
        <f>IF(ISNUMBER(VLOOKUP($B2103,Stats!$A$2:$AA$19,2,FALSE))=FALSE,"",IF(ISNUMBER(#REF!),(#REF!-VLOOKUP($B2103,Stats!$A$2:$AA$19,14,FALSE))/VLOOKUP($B2103,Stats!$A$2:$AB$19,28,FALSE),""))</f>
        <v/>
      </c>
      <c r="BP2103" s="46"/>
      <c r="BQ2103" s="46">
        <f>IF(ISNUMBER(VLOOKUP($B2103,Stats!$A$2:$AA$19,2,FALSE))=FALSE,"",IF(ISNUMBER(BM2103),BM2103,(VLOOKUP($B2103,Stats!$A$2:$AT$19,46,FALSE)-VLOOKUP($B2103,Stats!$A$2:$AA$19,12,FALSE))/VLOOKUP($B2103,Stats!$A$2:$AA$19,26,FALSE)))</f>
        <v>-0.64096278450557098</v>
      </c>
      <c r="BR2103" s="51">
        <f t="shared" si="436"/>
        <v>-0.64096278450557098</v>
      </c>
      <c r="BS2103" s="32" t="str">
        <f t="shared" si="430"/>
        <v>27831_201504</v>
      </c>
      <c r="BT2103" s="53">
        <f t="shared" si="431"/>
        <v>-1.5636570688740534</v>
      </c>
    </row>
    <row r="2104" spans="1:72" x14ac:dyDescent="0.15">
      <c r="A2104" s="16">
        <v>27831</v>
      </c>
      <c r="B2104" s="17">
        <v>201505</v>
      </c>
      <c r="C2104" s="3">
        <v>0</v>
      </c>
      <c r="D2104" s="23">
        <v>2.4349619289340207E-2</v>
      </c>
      <c r="E2104" s="18">
        <v>2.3651872559360201E-2</v>
      </c>
      <c r="F2104" s="24">
        <v>4</v>
      </c>
      <c r="G2104" s="24">
        <v>4</v>
      </c>
      <c r="H2104" s="20">
        <v>2.2015090681705429E-2</v>
      </c>
      <c r="I2104" s="20">
        <v>-1.5505826546705848E-2</v>
      </c>
      <c r="J2104" s="24">
        <v>3</v>
      </c>
      <c r="K2104" s="24">
        <v>3</v>
      </c>
      <c r="L2104" s="20">
        <v>4.2204259288046053E-2</v>
      </c>
      <c r="M2104" s="20">
        <v>-2.5650697849867843E-2</v>
      </c>
      <c r="N2104" s="19">
        <v>1.3627</v>
      </c>
      <c r="O2104" s="19">
        <v>1.0538241435310496</v>
      </c>
      <c r="P2104" s="25">
        <v>42066</v>
      </c>
      <c r="Q2104" s="20">
        <v>-5.2249211124972383E-2</v>
      </c>
      <c r="R2104" s="25">
        <v>42069</v>
      </c>
      <c r="S2104" s="25">
        <f>IF(ISNUMBER(R2104),VLOOKUP(B2104,Index!$B$3:$AB$18,27,FALSE),"")</f>
        <v>42069</v>
      </c>
      <c r="T2104" s="25">
        <f>IF(ISNUMBER($R2104),VLOOKUP($B2104,Index!$B$21:$AB$36,27,FALSE),"")</f>
        <v>42069</v>
      </c>
      <c r="U2104" s="25">
        <f>IF(ISNUMBER($R2104),VLOOKUP($B2104,Index!$B$39:$AB$54,27,FALSE),"")</f>
        <v>42069</v>
      </c>
      <c r="W2104" s="18">
        <v>0.87658629441624747</v>
      </c>
      <c r="X2104" s="19">
        <v>0.5</v>
      </c>
      <c r="Y2104" s="18">
        <v>0.44876272929368566</v>
      </c>
      <c r="Z2104" s="19">
        <f t="shared" si="432"/>
        <v>0</v>
      </c>
      <c r="AA2104" s="21">
        <v>0.46602845794359499</v>
      </c>
      <c r="AB2104" s="3">
        <v>0</v>
      </c>
      <c r="AC2104" s="18">
        <v>0.76840353155840813</v>
      </c>
      <c r="AD2104" s="19">
        <v>0.25</v>
      </c>
      <c r="AE2104" s="18">
        <v>0.20138798720311779</v>
      </c>
      <c r="AF2104" s="19">
        <f t="shared" si="433"/>
        <v>0</v>
      </c>
      <c r="AG2104" s="21">
        <v>0.21718252361328508</v>
      </c>
      <c r="AH2104" s="3">
        <v>0</v>
      </c>
      <c r="AK2104" t="str">
        <f t="shared" si="440"/>
        <v/>
      </c>
      <c r="AL2104" t="str">
        <f t="shared" si="440"/>
        <v/>
      </c>
      <c r="AM2104" t="str">
        <f t="shared" si="440"/>
        <v/>
      </c>
      <c r="AN2104" t="str">
        <f t="shared" si="440"/>
        <v/>
      </c>
      <c r="AO2104" t="str">
        <f t="shared" si="440"/>
        <v/>
      </c>
      <c r="AP2104" t="str">
        <f t="shared" si="440"/>
        <v/>
      </c>
      <c r="AQ2104" t="str">
        <f t="shared" si="440"/>
        <v/>
      </c>
      <c r="AR2104" t="str">
        <f t="shared" si="440"/>
        <v/>
      </c>
      <c r="AS2104" t="str">
        <f t="shared" si="440"/>
        <v/>
      </c>
      <c r="AT2104" t="str">
        <f t="shared" si="440"/>
        <v/>
      </c>
      <c r="AU2104" t="str">
        <f t="shared" si="440"/>
        <v/>
      </c>
      <c r="AV2104">
        <f t="shared" si="440"/>
        <v>0.46602845794359499</v>
      </c>
      <c r="AW2104" t="str">
        <f t="shared" si="440"/>
        <v/>
      </c>
      <c r="AX2104" t="str">
        <f t="shared" si="440"/>
        <v/>
      </c>
      <c r="AZ2104" s="46">
        <f>IF(ISNUMBER(VLOOKUP($B2104,Stats!$A$2:$AA$19,2,FALSE))=FALSE,"",IF(ISNUMBER(W2104),(W2104-VLOOKUP($B2104,Stats!$A$2:$AA$19,2,FALSE))/VLOOKUP($B2104,Stats!$A$2:$AA$19,16,FALSE),""))</f>
        <v>0.63389835238003944</v>
      </c>
      <c r="BA2104" s="46">
        <f>IF(ISNUMBER(VLOOKUP($B2104,Stats!$A$2:$AA$19,2,FALSE))=FALSE,"",IF(ISNUMBER(X2104),(X2104-VLOOKUP($B2104,Stats!$A$2:$AA$19,3,FALSE))/VLOOKUP($B2104,Stats!$A$2:$AA$19,17,FALSE),""))</f>
        <v>-0.52592327303600894</v>
      </c>
      <c r="BB2104" s="46"/>
      <c r="BC2104" s="46"/>
      <c r="BD2104" s="44">
        <f t="shared" si="429"/>
        <v>5.398753967201525E-2</v>
      </c>
      <c r="BE2104" s="46">
        <f>IF(ISNUMBER(VLOOKUP($B2104,Stats!$A$2:$AA$19,2,FALSE))=FALSE,"",IF(ISNUMBER(Y2104),(Y2104-VLOOKUP($B2104,Stats!$A$2:$AA$19,5,FALSE))/VLOOKUP($B2104,Stats!$A$2:$AA$19,19,FALSE),""))</f>
        <v>2.4468397375443312</v>
      </c>
      <c r="BF2104" s="46"/>
      <c r="BG2104" s="46"/>
      <c r="BH2104" s="46">
        <f>IF(ISNUMBER(VLOOKUP($B2104,Stats!$A$2:$AA$19,2,FALSE))=FALSE,"",IF(ISNUMBER(Z2104),(Z2104-VLOOKUP($B2104,Stats!$A$2:$AA$19,8,FALSE))/VLOOKUP($B2104,Stats!$A$2:$AA$19,22,FALSE),""))</f>
        <v>-0.59810804423176478</v>
      </c>
      <c r="BI2104" s="46" t="str">
        <f>IF(ISNUMBER(VLOOKUP($B2104,Stats!$A$2:$AA$19,2,FALSE))=FALSE,"",IF(ISNUMBER(#REF!),(#REF!-VLOOKUP($B2104,Stats!$A$2:$AA$19,9,FALSE))/VLOOKUP($B2104,Stats!$A$2:$AA$19,23,FALSE),""))</f>
        <v/>
      </c>
      <c r="BJ2104" s="46" t="str">
        <f>IF(ISNUMBER(VLOOKUP($B2104,Stats!$A$2:$AA$19,2,FALSE))=FALSE,"",IF(ISNUMBER(#REF!),(#REF!-VLOOKUP($B2104,Stats!$A$2:$AA$19,10,FALSE))/VLOOKUP($B2104,Stats!$A$2:$AA$19,24,FALSE),""))</f>
        <v/>
      </c>
      <c r="BK2104" s="44">
        <f t="shared" si="435"/>
        <v>-1.8922202295505612</v>
      </c>
      <c r="BL2104" s="46" t="str">
        <f>IF(ISNUMBER(VLOOKUP($B2104,Stats!$A$2:$AA$19,2,FALSE))=FALSE,"",IF(ISNUMBER(#REF!),(#REF!-VLOOKUP($B2104,Stats!$A$2:$AA$19,11,FALSE))/VLOOKUP($B2104,Stats!$A$2:$AA$19,25,FALSE),""))</f>
        <v/>
      </c>
      <c r="BM2104" s="46">
        <f>IF(ISNUMBER(VLOOKUP($B2104,Stats!$A$2:$AA$19,2,FALSE))=FALSE,"",IF(ISNUMBER(AA2104),(AA2104-VLOOKUP($B2104,Stats!$A$2:$AA$19,12,FALSE))/VLOOKUP($B2104,Stats!$A$2:$AA$19,26,FALSE),""))</f>
        <v>-0.34366953836665076</v>
      </c>
      <c r="BN2104" s="46" t="str">
        <f>IF(ISNUMBER(VLOOKUP($B2104,Stats!$A$2:$AA$19,2,FALSE))=FALSE,"",IF(ISNUMBER(#REF!),(#REF!-VLOOKUP($B2104,Stats!$A$2:$AA$19,13,FALSE))/VLOOKUP($B2104,Stats!$A$2:$AA$19,27,FALSE),""))</f>
        <v/>
      </c>
      <c r="BO2104" s="46" t="str">
        <f>IF(ISNUMBER(VLOOKUP($B2104,Stats!$A$2:$AA$19,2,FALSE))=FALSE,"",IF(ISNUMBER(#REF!),(#REF!-VLOOKUP($B2104,Stats!$A$2:$AA$19,14,FALSE))/VLOOKUP($B2104,Stats!$A$2:$AB$19,28,FALSE),""))</f>
        <v/>
      </c>
      <c r="BP2104" s="46"/>
      <c r="BQ2104" s="46">
        <f>IF(ISNUMBER(VLOOKUP($B2104,Stats!$A$2:$AA$19,2,FALSE))=FALSE,"",IF(ISNUMBER(BM2104),BM2104,(VLOOKUP($B2104,Stats!$A$2:$AT$19,46,FALSE)-VLOOKUP($B2104,Stats!$A$2:$AA$19,12,FALSE))/VLOOKUP($B2104,Stats!$A$2:$AA$19,26,FALSE)))</f>
        <v>-0.34366953836665076</v>
      </c>
      <c r="BR2104" s="51">
        <f t="shared" si="436"/>
        <v>-0.34366953836665076</v>
      </c>
      <c r="BS2104" s="32" t="str">
        <f t="shared" si="430"/>
        <v>27831_201505</v>
      </c>
      <c r="BT2104" s="53">
        <f t="shared" si="431"/>
        <v>-1.1932685374692638</v>
      </c>
    </row>
    <row r="2105" spans="1:72" x14ac:dyDescent="0.15">
      <c r="A2105" s="16">
        <v>27831</v>
      </c>
      <c r="B2105" s="17">
        <v>201506</v>
      </c>
      <c r="C2105" s="3">
        <v>0</v>
      </c>
      <c r="D2105" s="23">
        <v>7.6732481610530368E-2</v>
      </c>
      <c r="E2105" s="18">
        <v>1.8716080863909926E-2</v>
      </c>
      <c r="F2105" s="24">
        <v>6</v>
      </c>
      <c r="G2105" s="24">
        <v>4</v>
      </c>
      <c r="H2105" s="20">
        <v>2.0509839729695445E-2</v>
      </c>
      <c r="I2105" s="20">
        <v>-1.1820024247389843E-2</v>
      </c>
      <c r="J2105" s="24">
        <v>3</v>
      </c>
      <c r="K2105" s="24">
        <v>2</v>
      </c>
      <c r="L2105" s="20">
        <v>3.120402632597763E-2</v>
      </c>
      <c r="M2105" s="20">
        <v>-2.7815570672713452E-2</v>
      </c>
      <c r="N2105" s="19">
        <v>1.3906000000000001</v>
      </c>
      <c r="O2105" s="19">
        <v>1.0441507733893978</v>
      </c>
      <c r="P2105" s="25">
        <v>42083</v>
      </c>
      <c r="Q2105" s="20">
        <v>-3.4239375281573836E-2</v>
      </c>
      <c r="R2105" s="25">
        <v>42074</v>
      </c>
      <c r="S2105" s="25">
        <f>IF(ISNUMBER(R2105),VLOOKUP(B2105,Index!$B$3:$AB$18,27,FALSE),"")</f>
        <v>42073</v>
      </c>
      <c r="T2105" s="25">
        <f>IF(ISNUMBER($R2105),VLOOKUP($B2105,Index!$B$21:$AB$36,27,FALSE),"")</f>
        <v>42075</v>
      </c>
      <c r="U2105" s="25">
        <f>IF(ISNUMBER($R2105),VLOOKUP($B2105,Index!$B$39:$AB$54,27,FALSE),"")</f>
        <v>42075</v>
      </c>
      <c r="W2105" s="18">
        <v>2.301974448315911</v>
      </c>
      <c r="X2105" s="19">
        <v>0.6</v>
      </c>
      <c r="Y2105" s="18">
        <v>0.35511266641108358</v>
      </c>
      <c r="Z2105" s="19">
        <f t="shared" si="432"/>
        <v>1</v>
      </c>
      <c r="AA2105" s="21">
        <v>2.2410596273882515</v>
      </c>
      <c r="AB2105" s="3">
        <v>0</v>
      </c>
      <c r="AC2105" s="18">
        <v>5.2990863606993432</v>
      </c>
      <c r="AD2105" s="19">
        <v>0.36</v>
      </c>
      <c r="AE2105" s="18">
        <v>0.12610500584558954</v>
      </c>
      <c r="AF2105" s="19">
        <f t="shared" si="433"/>
        <v>1</v>
      </c>
      <c r="AG2105" s="21">
        <v>5.0223482535095689</v>
      </c>
      <c r="AH2105" s="3">
        <v>0</v>
      </c>
      <c r="AK2105" t="str">
        <f t="shared" si="440"/>
        <v/>
      </c>
      <c r="AL2105" t="str">
        <f t="shared" si="440"/>
        <v/>
      </c>
      <c r="AM2105" t="str">
        <f t="shared" si="440"/>
        <v/>
      </c>
      <c r="AN2105" t="str">
        <f t="shared" si="440"/>
        <v/>
      </c>
      <c r="AO2105" t="str">
        <f t="shared" si="440"/>
        <v/>
      </c>
      <c r="AP2105" t="str">
        <f t="shared" si="440"/>
        <v/>
      </c>
      <c r="AQ2105" t="str">
        <f t="shared" si="440"/>
        <v/>
      </c>
      <c r="AR2105" t="str">
        <f t="shared" si="440"/>
        <v/>
      </c>
      <c r="AS2105" t="str">
        <f t="shared" si="440"/>
        <v/>
      </c>
      <c r="AT2105" t="str">
        <f t="shared" si="440"/>
        <v/>
      </c>
      <c r="AU2105" t="str">
        <f t="shared" si="440"/>
        <v/>
      </c>
      <c r="AV2105" t="str">
        <f t="shared" si="440"/>
        <v/>
      </c>
      <c r="AW2105">
        <f t="shared" si="440"/>
        <v>2.2410596273882515</v>
      </c>
      <c r="AX2105" t="str">
        <f t="shared" si="440"/>
        <v/>
      </c>
      <c r="AZ2105" s="46">
        <f>IF(ISNUMBER(VLOOKUP($B2105,Stats!$A$2:$AA$19,2,FALSE))=FALSE,"",IF(ISNUMBER(W2105),(W2105-VLOOKUP($B2105,Stats!$A$2:$AA$19,2,FALSE))/VLOOKUP($B2105,Stats!$A$2:$AA$19,16,FALSE),""))</f>
        <v>0.28104419373169814</v>
      </c>
      <c r="BA2105" s="46">
        <f>IF(ISNUMBER(VLOOKUP($B2105,Stats!$A$2:$AA$19,2,FALSE))=FALSE,"",IF(ISNUMBER(X2105),(X2105-VLOOKUP($B2105,Stats!$A$2:$AA$19,3,FALSE))/VLOOKUP($B2105,Stats!$A$2:$AA$19,17,FALSE),""))</f>
        <v>-1.6572492842875306</v>
      </c>
      <c r="BB2105" s="46"/>
      <c r="BC2105" s="46"/>
      <c r="BD2105" s="44">
        <f t="shared" si="429"/>
        <v>-0.68810254527791626</v>
      </c>
      <c r="BE2105" s="46">
        <f>IF(ISNUMBER(VLOOKUP($B2105,Stats!$A$2:$AA$19,2,FALSE))=FALSE,"",IF(ISNUMBER(Y2105),(Y2105-VLOOKUP($B2105,Stats!$A$2:$AA$19,5,FALSE))/VLOOKUP($B2105,Stats!$A$2:$AA$19,19,FALSE),""))</f>
        <v>2.2374822897087072</v>
      </c>
      <c r="BF2105" s="46"/>
      <c r="BG2105" s="46"/>
      <c r="BH2105" s="46">
        <f>IF(ISNUMBER(VLOOKUP($B2105,Stats!$A$2:$AA$19,2,FALSE))=FALSE,"",IF(ISNUMBER(Z2105),(Z2105-VLOOKUP($B2105,Stats!$A$2:$AA$19,8,FALSE))/VLOOKUP($B2105,Stats!$A$2:$AA$19,22,FALSE),""))</f>
        <v>-0.73808297609062268</v>
      </c>
      <c r="BI2105" s="46" t="str">
        <f>IF(ISNUMBER(VLOOKUP($B2105,Stats!$A$2:$AA$19,2,FALSE))=FALSE,"",IF(ISNUMBER(#REF!),(#REF!-VLOOKUP($B2105,Stats!$A$2:$AA$19,9,FALSE))/VLOOKUP($B2105,Stats!$A$2:$AA$19,23,FALSE),""))</f>
        <v/>
      </c>
      <c r="BJ2105" s="46" t="str">
        <f>IF(ISNUMBER(VLOOKUP($B2105,Stats!$A$2:$AA$19,2,FALSE))=FALSE,"",IF(ISNUMBER(#REF!),(#REF!-VLOOKUP($B2105,Stats!$A$2:$AA$19,10,FALSE))/VLOOKUP($B2105,Stats!$A$2:$AA$19,24,FALSE),""))</f>
        <v/>
      </c>
      <c r="BK2105" s="44">
        <f t="shared" si="435"/>
        <v>-1.7876624956232816</v>
      </c>
      <c r="BL2105" s="46" t="str">
        <f>IF(ISNUMBER(VLOOKUP($B2105,Stats!$A$2:$AA$19,2,FALSE))=FALSE,"",IF(ISNUMBER(#REF!),(#REF!-VLOOKUP($B2105,Stats!$A$2:$AA$19,11,FALSE))/VLOOKUP($B2105,Stats!$A$2:$AA$19,25,FALSE),""))</f>
        <v/>
      </c>
      <c r="BM2105" s="46">
        <f>IF(ISNUMBER(VLOOKUP($B2105,Stats!$A$2:$AA$19,2,FALSE))=FALSE,"",IF(ISNUMBER(AA2105),(AA2105-VLOOKUP($B2105,Stats!$A$2:$AA$19,12,FALSE))/VLOOKUP($B2105,Stats!$A$2:$AA$19,26,FALSE),""))</f>
        <v>-0.26330839858574689</v>
      </c>
      <c r="BN2105" s="46" t="str">
        <f>IF(ISNUMBER(VLOOKUP($B2105,Stats!$A$2:$AA$19,2,FALSE))=FALSE,"",IF(ISNUMBER(#REF!),(#REF!-VLOOKUP($B2105,Stats!$A$2:$AA$19,13,FALSE))/VLOOKUP($B2105,Stats!$A$2:$AA$19,27,FALSE),""))</f>
        <v/>
      </c>
      <c r="BO2105" s="46" t="str">
        <f>IF(ISNUMBER(VLOOKUP($B2105,Stats!$A$2:$AA$19,2,FALSE))=FALSE,"",IF(ISNUMBER(#REF!),(#REF!-VLOOKUP($B2105,Stats!$A$2:$AA$19,14,FALSE))/VLOOKUP($B2105,Stats!$A$2:$AB$19,28,FALSE),""))</f>
        <v/>
      </c>
      <c r="BP2105" s="46"/>
      <c r="BQ2105" s="46">
        <f>IF(ISNUMBER(VLOOKUP($B2105,Stats!$A$2:$AA$19,2,FALSE))=FALSE,"",IF(ISNUMBER(BM2105),BM2105,(VLOOKUP($B2105,Stats!$A$2:$AT$19,46,FALSE)-VLOOKUP($B2105,Stats!$A$2:$AA$19,12,FALSE))/VLOOKUP($B2105,Stats!$A$2:$AA$19,26,FALSE)))</f>
        <v>-0.26330839858574689</v>
      </c>
      <c r="BR2105" s="51">
        <f t="shared" si="436"/>
        <v>-0.26330839858574689</v>
      </c>
      <c r="BS2105" s="32" t="str">
        <f t="shared" si="430"/>
        <v>27831_201506</v>
      </c>
      <c r="BT2105" s="53">
        <f t="shared" si="431"/>
        <v>-1.2628796861467015</v>
      </c>
    </row>
    <row r="2106" spans="1:72" x14ac:dyDescent="0.15">
      <c r="A2106" s="16">
        <v>27831</v>
      </c>
      <c r="B2106" s="17">
        <v>201507</v>
      </c>
      <c r="C2106" s="3">
        <v>0</v>
      </c>
      <c r="D2106" s="23">
        <v>1.5532863512152995E-2</v>
      </c>
      <c r="E2106" s="18">
        <v>3.4891715603908462E-2</v>
      </c>
      <c r="F2106" s="24">
        <v>3</v>
      </c>
      <c r="G2106" s="24">
        <v>2</v>
      </c>
      <c r="H2106" s="20">
        <v>2.5707535793891845E-2</v>
      </c>
      <c r="I2106" s="20">
        <v>-2.9632361347432579E-2</v>
      </c>
      <c r="J2106" s="24">
        <v>2</v>
      </c>
      <c r="K2106" s="24">
        <v>2</v>
      </c>
      <c r="L2106" s="20">
        <v>4.8452597675395781E-2</v>
      </c>
      <c r="M2106" s="20">
        <v>-3.6558698920322596E-2</v>
      </c>
      <c r="N2106" s="19">
        <v>1.4974000000000001</v>
      </c>
      <c r="O2106" s="19">
        <v>1.0484525976753958</v>
      </c>
      <c r="P2106" s="25">
        <v>42087</v>
      </c>
      <c r="Q2106" s="20">
        <v>-5.8434620008014027E-2</v>
      </c>
      <c r="R2106" s="25">
        <v>42089</v>
      </c>
      <c r="S2106" s="25">
        <f>IF(ISNUMBER(R2106),VLOOKUP(B2106,Index!$B$3:$AB$18,27,FALSE),"")</f>
        <v>42088</v>
      </c>
      <c r="T2106" s="25">
        <f>IF(ISNUMBER($R2106),VLOOKUP($B2106,Index!$B$21:$AB$36,27,FALSE),"")</f>
        <v>42089</v>
      </c>
      <c r="U2106" s="25">
        <f>IF(ISNUMBER($R2106),VLOOKUP($B2106,Index!$B$39:$AB$54,27,FALSE),"")</f>
        <v>42089</v>
      </c>
      <c r="W2106" s="18">
        <v>1.1183661728750156</v>
      </c>
      <c r="X2106" s="19">
        <v>0.6</v>
      </c>
      <c r="Y2106" s="18">
        <v>0.66202375667512914</v>
      </c>
      <c r="Z2106" s="19">
        <f t="shared" si="432"/>
        <v>1</v>
      </c>
      <c r="AA2106" s="21">
        <v>0.26581611226397533</v>
      </c>
      <c r="AB2106" s="3">
        <v>0</v>
      </c>
      <c r="AC2106" s="18">
        <v>1.2507428966311094</v>
      </c>
      <c r="AD2106" s="19">
        <v>0.36</v>
      </c>
      <c r="AE2106" s="18">
        <v>0.43827545440225057</v>
      </c>
      <c r="AF2106" s="19">
        <f t="shared" si="433"/>
        <v>1</v>
      </c>
      <c r="AG2106" s="21">
        <v>7.0658205539134336E-2</v>
      </c>
      <c r="AH2106" s="3">
        <v>0</v>
      </c>
      <c r="AK2106" t="str">
        <f t="shared" si="440"/>
        <v/>
      </c>
      <c r="AL2106" t="str">
        <f t="shared" si="440"/>
        <v/>
      </c>
      <c r="AM2106" t="str">
        <f t="shared" si="440"/>
        <v/>
      </c>
      <c r="AN2106" t="str">
        <f t="shared" si="440"/>
        <v/>
      </c>
      <c r="AO2106" t="str">
        <f t="shared" si="440"/>
        <v/>
      </c>
      <c r="AP2106" t="str">
        <f t="shared" si="440"/>
        <v/>
      </c>
      <c r="AQ2106" t="str">
        <f t="shared" si="440"/>
        <v/>
      </c>
      <c r="AR2106" t="str">
        <f t="shared" si="440"/>
        <v/>
      </c>
      <c r="AS2106" t="str">
        <f t="shared" si="440"/>
        <v/>
      </c>
      <c r="AT2106" t="str">
        <f t="shared" si="440"/>
        <v/>
      </c>
      <c r="AU2106" t="str">
        <f t="shared" si="440"/>
        <v/>
      </c>
      <c r="AV2106" t="str">
        <f t="shared" si="440"/>
        <v/>
      </c>
      <c r="AW2106" t="str">
        <f t="shared" si="440"/>
        <v/>
      </c>
      <c r="AX2106">
        <f t="shared" si="440"/>
        <v>0.26581611226397533</v>
      </c>
      <c r="AZ2106" s="46">
        <f>IF(ISNUMBER(VLOOKUP($B2106,Stats!$A$2:$AA$19,2,FALSE))=FALSE,"",IF(ISNUMBER(W2106),(W2106-VLOOKUP($B2106,Stats!$A$2:$AA$19,2,FALSE))/VLOOKUP($B2106,Stats!$A$2:$AA$19,16,FALSE),""))</f>
        <v>-0.10091962437780147</v>
      </c>
      <c r="BA2106" s="46">
        <f>IF(ISNUMBER(VLOOKUP($B2106,Stats!$A$2:$AA$19,2,FALSE))=FALSE,"",IF(ISNUMBER(X2106),(X2106-VLOOKUP($B2106,Stats!$A$2:$AA$19,3,FALSE))/VLOOKUP($B2106,Stats!$A$2:$AA$19,17,FALSE),""))</f>
        <v>-0.37879956534795695</v>
      </c>
      <c r="BB2106" s="46"/>
      <c r="BC2106" s="46"/>
      <c r="BD2106" s="44">
        <f t="shared" si="429"/>
        <v>-0.23985959486287922</v>
      </c>
      <c r="BE2106" s="46">
        <f>IF(ISNUMBER(VLOOKUP($B2106,Stats!$A$2:$AA$19,2,FALSE))=FALSE,"",IF(ISNUMBER(Y2106),(Y2106-VLOOKUP($B2106,Stats!$A$2:$AA$19,5,FALSE))/VLOOKUP($B2106,Stats!$A$2:$AA$19,19,FALSE),""))</f>
        <v>3.150215521701786</v>
      </c>
      <c r="BF2106" s="46"/>
      <c r="BG2106" s="46"/>
      <c r="BH2106" s="46">
        <f>IF(ISNUMBER(VLOOKUP($B2106,Stats!$A$2:$AA$19,2,FALSE))=FALSE,"",IF(ISNUMBER(Z2106),(Z2106-VLOOKUP($B2106,Stats!$A$2:$AA$19,8,FALSE))/VLOOKUP($B2106,Stats!$A$2:$AA$19,22,FALSE),""))</f>
        <v>-0.22777854907483192</v>
      </c>
      <c r="BI2106" s="46" t="str">
        <f>IF(ISNUMBER(VLOOKUP($B2106,Stats!$A$2:$AA$19,2,FALSE))=FALSE,"",IF(ISNUMBER(#REF!),(#REF!-VLOOKUP($B2106,Stats!$A$2:$AA$19,9,FALSE))/VLOOKUP($B2106,Stats!$A$2:$AA$19,23,FALSE),""))</f>
        <v/>
      </c>
      <c r="BJ2106" s="46" t="str">
        <f>IF(ISNUMBER(VLOOKUP($B2106,Stats!$A$2:$AA$19,2,FALSE))=FALSE,"",IF(ISNUMBER(#REF!),(#REF!-VLOOKUP($B2106,Stats!$A$2:$AA$19,10,FALSE))/VLOOKUP($B2106,Stats!$A$2:$AA$19,24,FALSE),""))</f>
        <v/>
      </c>
      <c r="BK2106" s="44">
        <f t="shared" si="435"/>
        <v>-2.1683335647224493</v>
      </c>
      <c r="BL2106" s="46" t="str">
        <f>IF(ISNUMBER(VLOOKUP($B2106,Stats!$A$2:$AA$19,2,FALSE))=FALSE,"",IF(ISNUMBER(#REF!),(#REF!-VLOOKUP($B2106,Stats!$A$2:$AA$19,11,FALSE))/VLOOKUP($B2106,Stats!$A$2:$AA$19,25,FALSE),""))</f>
        <v/>
      </c>
      <c r="BM2106" s="46">
        <f>IF(ISNUMBER(VLOOKUP($B2106,Stats!$A$2:$AA$19,2,FALSE))=FALSE,"",IF(ISNUMBER(AA2106),(AA2106-VLOOKUP($B2106,Stats!$A$2:$AA$19,12,FALSE))/VLOOKUP($B2106,Stats!$A$2:$AA$19,26,FALSE),""))</f>
        <v>-0.47897355972982564</v>
      </c>
      <c r="BN2106" s="46" t="str">
        <f>IF(ISNUMBER(VLOOKUP($B2106,Stats!$A$2:$AA$19,2,FALSE))=FALSE,"",IF(ISNUMBER(#REF!),(#REF!-VLOOKUP($B2106,Stats!$A$2:$AA$19,13,FALSE))/VLOOKUP($B2106,Stats!$A$2:$AA$19,27,FALSE),""))</f>
        <v/>
      </c>
      <c r="BO2106" s="46" t="str">
        <f>IF(ISNUMBER(VLOOKUP($B2106,Stats!$A$2:$AA$19,2,FALSE))=FALSE,"",IF(ISNUMBER(#REF!),(#REF!-VLOOKUP($B2106,Stats!$A$2:$AA$19,14,FALSE))/VLOOKUP($B2106,Stats!$A$2:$AB$19,28,FALSE),""))</f>
        <v/>
      </c>
      <c r="BP2106" s="46"/>
      <c r="BQ2106" s="46">
        <f>IF(ISNUMBER(VLOOKUP($B2106,Stats!$A$2:$AA$19,2,FALSE))=FALSE,"",IF(ISNUMBER(BM2106),BM2106,(VLOOKUP($B2106,Stats!$A$2:$AT$19,46,FALSE)-VLOOKUP($B2106,Stats!$A$2:$AA$19,12,FALSE))/VLOOKUP($B2106,Stats!$A$2:$AA$19,26,FALSE)))</f>
        <v>-0.47897355972982564</v>
      </c>
      <c r="BR2106" s="51">
        <f t="shared" si="436"/>
        <v>-0.47897355972982564</v>
      </c>
      <c r="BS2106" s="32" t="str">
        <f t="shared" si="430"/>
        <v>27831_201507</v>
      </c>
      <c r="BT2106" s="53">
        <f t="shared" si="431"/>
        <v>-1.4447667697520106</v>
      </c>
    </row>
    <row r="2107" spans="1:72" x14ac:dyDescent="0.15">
      <c r="A2107">
        <f>ROW()/18</f>
        <v>117.05555555555556</v>
      </c>
      <c r="T2107" t="str">
        <f>IF(ISNUMBER($R2107),VLOOKUP($B2107,Index!$B$21:$AB$36,27,FALSE),"")</f>
        <v/>
      </c>
      <c r="U2107" t="str">
        <f>IF(ISNUMBER($R2107),VLOOKUP($B2107,Index!$B$39:$AB$54,27,FALSE),"")</f>
        <v/>
      </c>
      <c r="Z2107" t="str">
        <f t="shared" si="432"/>
        <v/>
      </c>
      <c r="AF2107" t="str">
        <f t="shared" si="433"/>
        <v/>
      </c>
      <c r="AK2107" t="str">
        <f t="shared" si="440"/>
        <v/>
      </c>
      <c r="AL2107" t="str">
        <f t="shared" si="440"/>
        <v/>
      </c>
      <c r="AM2107" t="str">
        <f t="shared" si="440"/>
        <v/>
      </c>
      <c r="AN2107" t="str">
        <f t="shared" si="440"/>
        <v/>
      </c>
      <c r="AO2107" t="str">
        <f t="shared" si="440"/>
        <v/>
      </c>
      <c r="AP2107" t="str">
        <f t="shared" si="440"/>
        <v/>
      </c>
      <c r="AQ2107" t="str">
        <f t="shared" si="440"/>
        <v/>
      </c>
      <c r="AR2107" t="str">
        <f t="shared" si="440"/>
        <v/>
      </c>
      <c r="AS2107" t="str">
        <f t="shared" si="440"/>
        <v/>
      </c>
      <c r="AT2107" t="str">
        <f t="shared" si="440"/>
        <v/>
      </c>
      <c r="AU2107" t="str">
        <f t="shared" si="440"/>
        <v/>
      </c>
      <c r="AV2107" t="str">
        <f t="shared" si="440"/>
        <v/>
      </c>
      <c r="AW2107" t="str">
        <f t="shared" si="440"/>
        <v/>
      </c>
      <c r="AX2107" t="str">
        <f t="shared" si="440"/>
        <v/>
      </c>
    </row>
  </sheetData>
  <autoFilter ref="A2:BT2107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"/>
  <sheetViews>
    <sheetView workbookViewId="0">
      <pane xSplit="1" ySplit="1" topLeftCell="B51" activePane="bottomRight" state="frozen"/>
      <selection pane="topRight" activeCell="B1" sqref="B1"/>
      <selection pane="bottomLeft" activeCell="A2" sqref="A2"/>
      <selection pane="bottomRight" activeCell="N114" sqref="N114"/>
    </sheetView>
  </sheetViews>
  <sheetFormatPr defaultRowHeight="13.5" x14ac:dyDescent="0.15"/>
  <cols>
    <col min="1" max="1" width="9" style="58"/>
    <col min="2" max="5" width="13.875" style="57" bestFit="1" customWidth="1"/>
    <col min="6" max="6" width="18.75" style="57" customWidth="1"/>
    <col min="7" max="7" width="13.875" style="57" bestFit="1" customWidth="1"/>
    <col min="8" max="8" width="20.5" style="57" customWidth="1"/>
    <col min="9" max="9" width="9.125" style="56" customWidth="1"/>
    <col min="10" max="10" width="15.875" style="57" customWidth="1"/>
    <col min="11" max="16" width="13.875" style="57" customWidth="1"/>
    <col min="17" max="18" width="9.125" style="56" customWidth="1"/>
    <col min="19" max="19" width="9" style="58"/>
  </cols>
  <sheetData>
    <row r="1" spans="1:19" x14ac:dyDescent="0.15">
      <c r="B1" s="59">
        <v>201421</v>
      </c>
      <c r="C1" s="59">
        <v>201422</v>
      </c>
      <c r="D1" s="59">
        <v>201423</v>
      </c>
      <c r="E1" s="59">
        <v>201424</v>
      </c>
      <c r="F1" s="59">
        <v>201425</v>
      </c>
      <c r="G1" s="59">
        <v>201426</v>
      </c>
      <c r="H1" s="59">
        <v>201427</v>
      </c>
      <c r="I1" s="60" t="s">
        <v>112</v>
      </c>
      <c r="J1" s="59">
        <v>201501</v>
      </c>
      <c r="K1" s="59">
        <v>201502</v>
      </c>
      <c r="L1" s="59">
        <v>201503</v>
      </c>
      <c r="M1" s="59">
        <v>201504</v>
      </c>
      <c r="N1" s="59">
        <v>201505</v>
      </c>
      <c r="O1" s="59">
        <v>201506</v>
      </c>
      <c r="P1" s="59">
        <v>201507</v>
      </c>
      <c r="Q1" s="60" t="s">
        <v>113</v>
      </c>
      <c r="R1" s="56" t="s">
        <v>111</v>
      </c>
    </row>
    <row r="2" spans="1:19" s="31" customFormat="1" x14ac:dyDescent="0.15">
      <c r="A2" s="33">
        <v>18333</v>
      </c>
      <c r="B2" s="57">
        <v>-0.92184140753693522</v>
      </c>
      <c r="C2" s="57">
        <v>-0.73360801552710986</v>
      </c>
      <c r="D2" s="57">
        <v>-1.4673474844846495</v>
      </c>
      <c r="E2" s="57">
        <v>-0.98940112172543593</v>
      </c>
      <c r="F2" s="57">
        <v>-0.80043140373820632</v>
      </c>
      <c r="G2" s="57">
        <v>-1.2366522796752668</v>
      </c>
      <c r="H2" s="57">
        <v>-1.4054941591565449</v>
      </c>
      <c r="I2" s="56">
        <v>-1.0792536959777355</v>
      </c>
      <c r="J2" s="57">
        <v>-0.76524892770341713</v>
      </c>
      <c r="K2" s="57">
        <v>-0.4007586284501336</v>
      </c>
      <c r="L2" s="57">
        <v>-0.77606586575528369</v>
      </c>
      <c r="M2" s="57">
        <v>-1.1837094161954573</v>
      </c>
      <c r="N2" s="57">
        <v>-1.8528682270933547</v>
      </c>
      <c r="O2" s="57">
        <v>-1.3285669252801795</v>
      </c>
      <c r="P2" s="57">
        <v>-0.48436704897063854</v>
      </c>
      <c r="Q2" s="56">
        <v>-0.97022643420692345</v>
      </c>
      <c r="R2" s="56">
        <v>-1.0247400650923295</v>
      </c>
      <c r="S2" s="58"/>
    </row>
    <row r="3" spans="1:19" x14ac:dyDescent="0.15">
      <c r="A3" s="33">
        <v>20469</v>
      </c>
      <c r="B3" s="57">
        <v>-1.4449387044708788</v>
      </c>
      <c r="C3" s="57">
        <v>-0.2673042796539491</v>
      </c>
      <c r="D3" s="57">
        <v>-1.1989214546785845</v>
      </c>
      <c r="E3" s="57">
        <v>9.7839469137993573E-2</v>
      </c>
      <c r="F3" s="57">
        <v>-0.36930901707066743</v>
      </c>
      <c r="G3" s="57">
        <v>-1.0728772064365284</v>
      </c>
      <c r="H3" s="57">
        <v>-1.5477699231607551</v>
      </c>
      <c r="I3" s="56">
        <v>-0.82904015947619569</v>
      </c>
      <c r="J3" s="57">
        <v>-0.92141323817519416</v>
      </c>
      <c r="K3" s="57">
        <v>-0.92170186123289088</v>
      </c>
      <c r="L3" s="57">
        <v>-1.5039833841567998</v>
      </c>
      <c r="M3" s="57">
        <v>-0.62419459771217212</v>
      </c>
      <c r="N3" s="57">
        <v>-0.56170969618051503</v>
      </c>
      <c r="O3" s="57">
        <v>-0.41629954772457323</v>
      </c>
      <c r="P3" s="57">
        <v>-0.80055647413008491</v>
      </c>
      <c r="Q3" s="56">
        <v>-0.82140839990174719</v>
      </c>
      <c r="R3" s="56">
        <v>-0.8252242796889715</v>
      </c>
    </row>
    <row r="4" spans="1:19" x14ac:dyDescent="0.15">
      <c r="A4" s="33">
        <v>25014</v>
      </c>
      <c r="B4" s="57">
        <v>-0.73898544414667588</v>
      </c>
      <c r="C4" s="57">
        <v>-0.90779031520540454</v>
      </c>
      <c r="D4" s="57">
        <v>-1.3556511064580765</v>
      </c>
      <c r="E4" s="57">
        <v>-1.5208972422749019</v>
      </c>
      <c r="F4" s="57">
        <v>-0.92408011897943099</v>
      </c>
      <c r="G4" s="57">
        <v>-1.4193475046126269</v>
      </c>
      <c r="H4" s="57">
        <v>-1.4214873851984564</v>
      </c>
      <c r="I4" s="56">
        <v>-1.1840341595536532</v>
      </c>
      <c r="J4" s="57">
        <v>-1.0025819480168772</v>
      </c>
      <c r="K4" s="57">
        <v>0.60630499595353626</v>
      </c>
      <c r="L4" s="57">
        <v>-0.40362124341922595</v>
      </c>
      <c r="M4" s="57">
        <v>-0.24881457879118188</v>
      </c>
      <c r="N4" s="57">
        <v>-0.84824509305237417</v>
      </c>
      <c r="O4" s="57">
        <v>-0.29051095632072904</v>
      </c>
      <c r="P4" s="57">
        <v>0.55091097423791802</v>
      </c>
      <c r="Q4" s="56">
        <v>-0.2337939784869906</v>
      </c>
      <c r="R4" s="56">
        <v>-0.70891406902032195</v>
      </c>
    </row>
    <row r="5" spans="1:19" x14ac:dyDescent="0.15">
      <c r="A5" s="33">
        <v>14078</v>
      </c>
      <c r="B5" s="57">
        <v>9.281777176911879E-3</v>
      </c>
      <c r="C5" s="57">
        <v>-0.15391894420027183</v>
      </c>
      <c r="D5" s="57">
        <v>4.3925144836366337E-2</v>
      </c>
      <c r="E5" s="57">
        <v>-1.5350946516906121</v>
      </c>
      <c r="F5" s="57">
        <v>-1.2907667541571479</v>
      </c>
      <c r="G5" s="57">
        <v>-1.051102944948723</v>
      </c>
      <c r="H5" s="57">
        <v>-0.62252478145199386</v>
      </c>
      <c r="I5" s="56">
        <v>-0.65717159349078158</v>
      </c>
      <c r="J5" s="57">
        <v>-0.90611661102468455</v>
      </c>
      <c r="K5" s="57">
        <v>-0.70853770356281109</v>
      </c>
      <c r="L5" s="57">
        <v>-0.19174771921890504</v>
      </c>
      <c r="M5" s="57">
        <v>-0.12859396335886297</v>
      </c>
      <c r="N5" s="57">
        <v>5.141115766588529E-2</v>
      </c>
      <c r="O5" s="57">
        <v>-1.0185663035566634E-2</v>
      </c>
      <c r="P5" s="57">
        <v>-0.2550408177216521</v>
      </c>
      <c r="Q5" s="56">
        <v>-0.30697304575094236</v>
      </c>
      <c r="R5" s="56">
        <v>-0.48207231962086194</v>
      </c>
    </row>
    <row r="6" spans="1:19" x14ac:dyDescent="0.15">
      <c r="A6" s="33">
        <v>20759</v>
      </c>
      <c r="B6" s="57">
        <v>-1.0267124662575604</v>
      </c>
      <c r="C6" s="57">
        <v>-1.0334022557187812</v>
      </c>
      <c r="D6" s="57">
        <v>-1.1318388803362849</v>
      </c>
      <c r="E6" s="57">
        <v>-0.17345863270237874</v>
      </c>
      <c r="F6" s="57">
        <v>-0.63206757146938253</v>
      </c>
      <c r="G6" s="57">
        <v>-1.2560526437329254</v>
      </c>
      <c r="H6" s="57">
        <v>-0.72996472372686194</v>
      </c>
      <c r="I6" s="56">
        <v>-0.85478531056345364</v>
      </c>
      <c r="J6" s="57">
        <v>-0.68597785072059336</v>
      </c>
      <c r="K6" s="57">
        <v>0.71527147600961039</v>
      </c>
      <c r="L6" s="57">
        <v>-0.85774692152430265</v>
      </c>
      <c r="M6" s="57">
        <v>-1.1837094161954573</v>
      </c>
      <c r="N6" s="57">
        <v>-0.9346969048595497</v>
      </c>
      <c r="O6" s="57">
        <v>-1.5444691381435065</v>
      </c>
      <c r="P6" s="57">
        <v>-0.31645070238450246</v>
      </c>
      <c r="Q6" s="56">
        <v>-0.68682563683118592</v>
      </c>
      <c r="R6" s="56">
        <v>-0.77080547369731978</v>
      </c>
    </row>
    <row r="7" spans="1:19" x14ac:dyDescent="0.15">
      <c r="A7" s="33">
        <v>13303</v>
      </c>
      <c r="B7" s="57">
        <v>0.10487122618067471</v>
      </c>
      <c r="C7" s="57">
        <v>-8.6032894578650376E-3</v>
      </c>
      <c r="D7" s="57">
        <v>0.23140834971784358</v>
      </c>
      <c r="E7" s="57">
        <v>-1.2498145653821877</v>
      </c>
      <c r="F7" s="57">
        <v>-1.3046517110153386</v>
      </c>
      <c r="G7" s="57">
        <v>4.4969071081617518E-3</v>
      </c>
      <c r="H7" s="57">
        <v>-0.20857847227443538</v>
      </c>
      <c r="I7" s="56">
        <v>-0.34726736501759242</v>
      </c>
      <c r="J7" s="57">
        <v>-0.96545557460470133</v>
      </c>
      <c r="K7" s="57">
        <v>1.1448845748261936E-2</v>
      </c>
      <c r="L7" s="57">
        <v>-0.29716804765568655</v>
      </c>
      <c r="M7" s="57">
        <v>0.17325464123834178</v>
      </c>
      <c r="N7" s="57">
        <v>0.1886932418721991</v>
      </c>
      <c r="O7" s="57">
        <v>0.12171976532415962</v>
      </c>
      <c r="P7" s="57">
        <v>-8.3249364566966425E-2</v>
      </c>
      <c r="Q7" s="56">
        <v>-0.12153664180634169</v>
      </c>
      <c r="R7" s="56">
        <v>-0.23440200341196704</v>
      </c>
    </row>
    <row r="8" spans="1:19" x14ac:dyDescent="0.15">
      <c r="A8" s="33">
        <v>16805</v>
      </c>
      <c r="B8" s="57">
        <v>-1.6054995943989321</v>
      </c>
      <c r="C8" s="57">
        <v>-1.2683774306041486</v>
      </c>
      <c r="D8" s="57">
        <v>-1.5690131788530848</v>
      </c>
      <c r="E8" s="57">
        <v>-0.34635321531444091</v>
      </c>
      <c r="F8" s="57">
        <v>-0.54621127737058472</v>
      </c>
      <c r="G8" s="57">
        <v>-0.47338925604499138</v>
      </c>
      <c r="H8" s="57">
        <v>-0.82901811136429326</v>
      </c>
      <c r="I8" s="56">
        <v>-0.9482660091357823</v>
      </c>
      <c r="J8" s="57">
        <v>0.6519552799557311</v>
      </c>
      <c r="K8" s="57">
        <v>-0.93174450650359009</v>
      </c>
      <c r="L8" s="57">
        <v>-0.71063412568428497</v>
      </c>
      <c r="M8" s="57">
        <v>-0.37040194342952659</v>
      </c>
      <c r="N8" s="57">
        <v>-0.23240266027246703</v>
      </c>
      <c r="O8" s="57">
        <v>-0.79705931107474448</v>
      </c>
      <c r="P8" s="57">
        <v>-0.68497245203221113</v>
      </c>
      <c r="Q8" s="56">
        <v>-0.43932281700587045</v>
      </c>
      <c r="R8" s="56">
        <v>-0.69379441307082634</v>
      </c>
    </row>
    <row r="9" spans="1:19" x14ac:dyDescent="0.15">
      <c r="A9" s="33">
        <v>21726</v>
      </c>
      <c r="B9" s="57">
        <v>-1.7538627758685144</v>
      </c>
      <c r="C9" s="57">
        <v>-1.2755198129222434</v>
      </c>
      <c r="D9" s="57">
        <v>-1.5494406805280756</v>
      </c>
      <c r="E9" s="57">
        <v>-0.67930489239939629</v>
      </c>
      <c r="F9" s="57">
        <v>-1.1063059272397029</v>
      </c>
      <c r="G9" s="57">
        <v>-0.12093315283676846</v>
      </c>
      <c r="H9" s="57">
        <v>0.40817968622418083</v>
      </c>
      <c r="I9" s="56">
        <v>-0.86816965079578845</v>
      </c>
      <c r="J9" s="57">
        <v>-0.51606887567652748</v>
      </c>
      <c r="K9" s="57">
        <v>-1.4991236256421694</v>
      </c>
      <c r="L9" s="57">
        <v>-1.3619185579230439</v>
      </c>
      <c r="M9" s="57">
        <v>-0.19666901312196713</v>
      </c>
      <c r="N9" s="57">
        <v>0.76800589430601418</v>
      </c>
      <c r="O9" s="57">
        <v>-1.003648687897007</v>
      </c>
      <c r="P9" s="57">
        <v>0.12791639695119914</v>
      </c>
      <c r="Q9" s="56">
        <v>-0.52592949557192881</v>
      </c>
      <c r="R9" s="56">
        <v>-0.69704957318385863</v>
      </c>
    </row>
    <row r="10" spans="1:19" x14ac:dyDescent="0.15">
      <c r="A10" s="33">
        <v>21689</v>
      </c>
      <c r="B10" s="57">
        <v>-0.87201468848215535</v>
      </c>
      <c r="C10" s="57">
        <v>-0.9503422586640079</v>
      </c>
      <c r="D10" s="57">
        <v>-0.74389385526845331</v>
      </c>
      <c r="E10" s="57">
        <v>-0.88396889376676446</v>
      </c>
      <c r="F10" s="57">
        <v>-0.91527352187692046</v>
      </c>
      <c r="G10" s="57">
        <v>-0.67996491575401119</v>
      </c>
      <c r="H10" s="57">
        <v>-0.13353984015905612</v>
      </c>
      <c r="I10" s="56">
        <v>-0.73985685342448126</v>
      </c>
      <c r="J10" s="57">
        <v>-0.30734333309219086</v>
      </c>
      <c r="K10" s="57">
        <v>-0.71131138425849727</v>
      </c>
      <c r="L10" s="57">
        <v>-0.70546480285988289</v>
      </c>
      <c r="M10" s="57">
        <v>-0.10925016052248045</v>
      </c>
      <c r="N10" s="57">
        <v>-6.9812031590698251E-2</v>
      </c>
      <c r="O10" s="57">
        <v>-0.13453555660104571</v>
      </c>
      <c r="P10" s="57">
        <v>-0.59774292783854133</v>
      </c>
      <c r="Q10" s="56">
        <v>-0.37649431382333381</v>
      </c>
      <c r="R10" s="56">
        <v>-0.55817558362390751</v>
      </c>
    </row>
    <row r="11" spans="1:19" x14ac:dyDescent="0.15">
      <c r="A11" s="33">
        <v>21690</v>
      </c>
      <c r="B11" s="57">
        <v>-0.87201468848215535</v>
      </c>
      <c r="C11" s="57">
        <v>-0.9503422586640079</v>
      </c>
      <c r="D11" s="57">
        <v>-0.74389385526845331</v>
      </c>
      <c r="E11" s="57">
        <v>-0.88396889376676446</v>
      </c>
      <c r="F11" s="57">
        <v>-0.91527352187692046</v>
      </c>
      <c r="G11" s="57">
        <v>-0.67996491575401119</v>
      </c>
      <c r="H11" s="57">
        <v>-0.13353984015905612</v>
      </c>
      <c r="I11" s="56">
        <v>-0.73985685342448126</v>
      </c>
      <c r="J11" s="57">
        <v>-0.30734333309219086</v>
      </c>
      <c r="K11" s="57">
        <v>-0.71131138425849727</v>
      </c>
      <c r="L11" s="57">
        <v>-0.70546480285988289</v>
      </c>
      <c r="M11" s="57">
        <v>-0.10925016052248045</v>
      </c>
      <c r="N11" s="57">
        <v>-6.9812031590698251E-2</v>
      </c>
      <c r="O11" s="57">
        <v>-0.13453555660104571</v>
      </c>
      <c r="P11" s="57">
        <v>-0.59774292783854133</v>
      </c>
      <c r="Q11" s="56">
        <v>-0.37649431382333381</v>
      </c>
      <c r="R11" s="56">
        <v>-0.55817558362390751</v>
      </c>
    </row>
    <row r="12" spans="1:19" x14ac:dyDescent="0.15">
      <c r="A12" s="33">
        <v>6371</v>
      </c>
      <c r="B12" s="57">
        <v>-0.73979244246120424</v>
      </c>
      <c r="C12" s="57">
        <v>-0.54169442636568177</v>
      </c>
      <c r="D12" s="57">
        <v>-0.91337831691598059</v>
      </c>
      <c r="E12" s="57">
        <v>-3.5748011799126025E-2</v>
      </c>
      <c r="F12" s="57">
        <v>-0.5331109194842697</v>
      </c>
      <c r="G12" s="57">
        <v>-0.84106893072002165</v>
      </c>
      <c r="H12" s="57">
        <v>-0.81676750842109125</v>
      </c>
      <c r="I12" s="56">
        <v>-0.63165150802391079</v>
      </c>
      <c r="J12" s="57">
        <v>0.50228407712111245</v>
      </c>
      <c r="K12" s="57">
        <v>-0.20914181231539308</v>
      </c>
      <c r="L12" s="57">
        <v>-4.2115606879725938E-2</v>
      </c>
      <c r="M12" s="57">
        <v>-0.7828131517388911</v>
      </c>
      <c r="N12" s="57">
        <v>-0.87107878544433681</v>
      </c>
      <c r="O12" s="57">
        <v>-0.27054921283305411</v>
      </c>
      <c r="P12" s="57">
        <v>-0.93658071882043115</v>
      </c>
      <c r="Q12" s="56">
        <v>-0.37285645870153139</v>
      </c>
      <c r="R12" s="56">
        <v>-0.50225398336272109</v>
      </c>
    </row>
    <row r="13" spans="1:19" x14ac:dyDescent="0.15">
      <c r="A13" s="33">
        <v>2102</v>
      </c>
      <c r="B13" s="57">
        <v>-1.177429307844015</v>
      </c>
      <c r="C13" s="57">
        <v>-0.46140635767101756</v>
      </c>
      <c r="D13" s="57">
        <v>1.2891591783244977E-2</v>
      </c>
      <c r="E13" s="57">
        <v>-0.67290909171573832</v>
      </c>
      <c r="F13" s="57">
        <v>-0.45895637133192013</v>
      </c>
      <c r="G13" s="57">
        <v>-0.27816897682574582</v>
      </c>
      <c r="H13" s="57">
        <v>-0.61200903156776199</v>
      </c>
      <c r="I13" s="56">
        <v>-0.5211410778818506</v>
      </c>
      <c r="J13" s="57">
        <v>-0.91312689335214337</v>
      </c>
      <c r="K13" s="57">
        <v>-0.59224033885154814</v>
      </c>
      <c r="L13" s="57">
        <v>-0.70738858547957884</v>
      </c>
      <c r="M13" s="57">
        <v>6.6170151915667941E-3</v>
      </c>
      <c r="N13" s="57">
        <v>-0.70364555758535385</v>
      </c>
      <c r="O13" s="57">
        <v>-0.10520033844700008</v>
      </c>
      <c r="P13" s="57">
        <v>-0.21149339515636778</v>
      </c>
      <c r="Q13" s="56">
        <v>-0.46092544195434648</v>
      </c>
      <c r="R13" s="56">
        <v>-0.49103325991809854</v>
      </c>
    </row>
    <row r="14" spans="1:19" x14ac:dyDescent="0.15">
      <c r="A14" s="33">
        <v>10841</v>
      </c>
      <c r="B14" s="57">
        <v>-0.49081970462770974</v>
      </c>
      <c r="C14" s="57">
        <v>-0.2434437668943861</v>
      </c>
      <c r="D14" s="57">
        <v>-0.14480321906050081</v>
      </c>
      <c r="E14" s="57">
        <v>-0.82857708138078456</v>
      </c>
      <c r="F14" s="57">
        <v>-1.190980692712521</v>
      </c>
      <c r="G14" s="57">
        <v>0.64117572177910431</v>
      </c>
      <c r="H14" s="57">
        <v>-0.39233267344833139</v>
      </c>
      <c r="I14" s="56">
        <v>-0.37854020233501845</v>
      </c>
      <c r="J14" s="57">
        <v>-0.40131626618069322</v>
      </c>
      <c r="K14" s="57">
        <v>0.12021056590393156</v>
      </c>
      <c r="L14" s="57">
        <v>-0.46964988528686563</v>
      </c>
      <c r="M14" s="57">
        <v>-8.0492168945378306E-3</v>
      </c>
      <c r="N14" s="57">
        <v>-0.79528683865502703</v>
      </c>
      <c r="O14" s="57">
        <v>-9.9486019304445866E-2</v>
      </c>
      <c r="P14" s="57">
        <v>-1.5374259795405463</v>
      </c>
      <c r="Q14" s="56">
        <v>-0.45585766285116913</v>
      </c>
      <c r="R14" s="56">
        <v>-0.41719893259309382</v>
      </c>
    </row>
    <row r="15" spans="1:19" x14ac:dyDescent="0.15">
      <c r="A15" s="33">
        <v>2132</v>
      </c>
      <c r="B15" s="57">
        <v>-5.7981377310420884E-2</v>
      </c>
      <c r="C15" s="57">
        <v>-0.84239127048308038</v>
      </c>
      <c r="D15" s="57">
        <v>0.59578112062494304</v>
      </c>
      <c r="E15" s="57">
        <v>-0.97580250416537995</v>
      </c>
      <c r="F15" s="57">
        <v>-0.41706787345832858</v>
      </c>
      <c r="G15" s="57">
        <v>-0.61593573498214182</v>
      </c>
      <c r="H15" s="57">
        <v>8.7383426799799574E-2</v>
      </c>
      <c r="I15" s="56">
        <v>-0.31800203042494418</v>
      </c>
      <c r="J15" s="57">
        <v>-0.63840380751016135</v>
      </c>
      <c r="K15" s="57">
        <v>-1.031110183746317</v>
      </c>
      <c r="L15" s="57">
        <v>-1.0632446266755975</v>
      </c>
      <c r="M15" s="57">
        <v>-2.6915216086355706E-2</v>
      </c>
      <c r="N15" s="57">
        <v>-0.8951995578511277</v>
      </c>
      <c r="O15" s="57">
        <v>-0.63990619428632156</v>
      </c>
      <c r="P15" s="57">
        <v>-0.64508426519860951</v>
      </c>
      <c r="Q15" s="56">
        <v>-0.70569483590778437</v>
      </c>
      <c r="R15" s="56">
        <v>-0.5118484331663643</v>
      </c>
    </row>
    <row r="16" spans="1:19" x14ac:dyDescent="0.15">
      <c r="A16" s="33">
        <v>2395</v>
      </c>
      <c r="B16" s="57">
        <v>-0.98434414646374435</v>
      </c>
      <c r="C16" s="57">
        <v>-0.48306285258974418</v>
      </c>
      <c r="D16" s="57">
        <v>-0.67538297459411556</v>
      </c>
      <c r="E16" s="57">
        <v>0.18991359933900198</v>
      </c>
      <c r="F16" s="57">
        <v>0.14809507678669132</v>
      </c>
      <c r="G16" s="57">
        <v>-0.39165855687538192</v>
      </c>
      <c r="H16" s="57">
        <v>-0.6331856416726267</v>
      </c>
      <c r="I16" s="56">
        <v>-0.4042322137242742</v>
      </c>
      <c r="J16" s="57">
        <v>-0.29671888034880078</v>
      </c>
      <c r="K16" s="57">
        <v>-0.25424631548472032</v>
      </c>
      <c r="L16" s="57">
        <v>-0.55638260942020668</v>
      </c>
      <c r="M16" s="57">
        <v>0.15162553996094774</v>
      </c>
      <c r="N16" s="57">
        <v>-0.46294592453207351</v>
      </c>
      <c r="O16" s="57">
        <v>-0.57287732375217093</v>
      </c>
      <c r="P16" s="57">
        <v>-0.60087039916950646</v>
      </c>
      <c r="Q16" s="56">
        <v>-0.37034513039236155</v>
      </c>
      <c r="R16" s="56">
        <v>-0.38728867205831785</v>
      </c>
    </row>
    <row r="17" spans="1:18" x14ac:dyDescent="0.15">
      <c r="A17" s="33">
        <v>1292</v>
      </c>
      <c r="B17" s="57">
        <v>-0.85425296083352886</v>
      </c>
      <c r="C17" s="57">
        <v>-0.32562756932612968</v>
      </c>
      <c r="D17" s="57">
        <v>5.8709363777303847E-2</v>
      </c>
      <c r="E17" s="57">
        <v>-0.2730306056482934</v>
      </c>
      <c r="F17" s="57">
        <v>-0.35965850195477184</v>
      </c>
      <c r="G17" s="57">
        <v>-0.210530531934015</v>
      </c>
      <c r="H17" s="57">
        <v>-0.50398269590860434</v>
      </c>
      <c r="I17" s="56">
        <v>-0.35262478597543417</v>
      </c>
      <c r="J17" s="57">
        <v>-0.86480060753888099</v>
      </c>
      <c r="K17" s="57">
        <v>-0.52912400835490381</v>
      </c>
      <c r="L17" s="57">
        <v>-0.62823420123045559</v>
      </c>
      <c r="M17" s="57">
        <v>-3.0761442767311908E-2</v>
      </c>
      <c r="N17" s="57">
        <v>-0.66673476467428805</v>
      </c>
      <c r="O17" s="57">
        <v>-8.3424039294622235E-2</v>
      </c>
      <c r="P17" s="57">
        <v>-0.18113954426363471</v>
      </c>
      <c r="Q17" s="56">
        <v>-0.42631694401772818</v>
      </c>
      <c r="R17" s="56">
        <v>-0.38947086499658118</v>
      </c>
    </row>
    <row r="18" spans="1:18" x14ac:dyDescent="0.15">
      <c r="A18" s="33">
        <v>2541</v>
      </c>
      <c r="B18" s="57">
        <v>-0.82863433979855439</v>
      </c>
      <c r="C18" s="57">
        <v>3.5346646636839014E-2</v>
      </c>
      <c r="D18" s="57">
        <v>-0.17426608223449241</v>
      </c>
      <c r="E18" s="57">
        <v>-0.6065743654929282</v>
      </c>
      <c r="F18" s="57">
        <v>-0.32999764458033831</v>
      </c>
      <c r="G18" s="57">
        <v>-6.2254312740368176E-2</v>
      </c>
      <c r="H18" s="57">
        <v>-0.66932985819163426</v>
      </c>
      <c r="I18" s="56">
        <v>-0.37652999377163948</v>
      </c>
      <c r="J18" s="57">
        <v>-0.68270917123371566</v>
      </c>
      <c r="K18" s="57">
        <v>-0.38434137086312398</v>
      </c>
      <c r="L18" s="57">
        <v>-0.59940071428861119</v>
      </c>
      <c r="M18" s="57">
        <v>0.4533511236503544</v>
      </c>
      <c r="N18" s="57">
        <v>-0.75560050378147814</v>
      </c>
      <c r="O18" s="57">
        <v>0.4846724906805579</v>
      </c>
      <c r="P18" s="57">
        <v>-1.5851100648346023E-2</v>
      </c>
      <c r="Q18" s="56">
        <v>-0.21426846378348038</v>
      </c>
      <c r="R18" s="56">
        <v>-0.29539922877755992</v>
      </c>
    </row>
    <row r="19" spans="1:18" x14ac:dyDescent="0.15">
      <c r="A19" s="33">
        <v>2322</v>
      </c>
      <c r="B19" s="57">
        <v>-1.8828904108599831E-2</v>
      </c>
      <c r="C19" s="57">
        <v>-0.97097065876137545</v>
      </c>
      <c r="D19" s="57">
        <v>0.19762966498230003</v>
      </c>
      <c r="E19" s="57">
        <v>-0.47325135059604079</v>
      </c>
      <c r="F19" s="57">
        <v>-0.37792616305673926</v>
      </c>
      <c r="G19" s="57">
        <v>-0.40929771495089284</v>
      </c>
      <c r="H19" s="57">
        <v>-1.0033278539406452</v>
      </c>
      <c r="I19" s="56">
        <v>-0.43656756863314189</v>
      </c>
      <c r="J19" s="57">
        <v>-0.5403545791472576</v>
      </c>
      <c r="K19" s="57">
        <v>-0.53224356290221753</v>
      </c>
      <c r="L19" s="57">
        <v>-0.53065154826684535</v>
      </c>
      <c r="M19" s="57">
        <v>-6.677438074687439E-2</v>
      </c>
      <c r="N19" s="57">
        <v>-0.38209427882796165</v>
      </c>
      <c r="O19" s="57">
        <v>1.3115081800212175E-2</v>
      </c>
      <c r="P19" s="57">
        <v>-0.43581271543363342</v>
      </c>
      <c r="Q19" s="56">
        <v>-0.3535451405035111</v>
      </c>
      <c r="R19" s="56">
        <v>-0.3950563545683265</v>
      </c>
    </row>
    <row r="20" spans="1:18" x14ac:dyDescent="0.15">
      <c r="A20" s="33">
        <v>5406</v>
      </c>
      <c r="B20" s="57">
        <v>-0.8672000682478469</v>
      </c>
      <c r="C20" s="57">
        <v>-0.65653021798448519</v>
      </c>
      <c r="D20" s="57">
        <v>-0.53715956943144016</v>
      </c>
      <c r="E20" s="57">
        <v>5.965204062670712E-2</v>
      </c>
      <c r="F20" s="57">
        <v>-9.7255660890865403E-2</v>
      </c>
      <c r="G20" s="57">
        <v>-0.51023504415988807</v>
      </c>
      <c r="H20" s="57">
        <v>-0.28319145334633522</v>
      </c>
      <c r="I20" s="56">
        <v>-0.41313142477630765</v>
      </c>
      <c r="J20" s="57">
        <v>-0.38872632022576464</v>
      </c>
      <c r="K20" s="57">
        <v>-2.1733370850844598E-2</v>
      </c>
      <c r="L20" s="57">
        <v>-0.66634801700333313</v>
      </c>
      <c r="M20" s="57">
        <v>-0.2089939118509363</v>
      </c>
      <c r="N20" s="57">
        <v>-1.184286646049193</v>
      </c>
      <c r="O20" s="57">
        <v>-0.80141099182406772</v>
      </c>
      <c r="P20" s="57">
        <v>-0.81890348391592305</v>
      </c>
      <c r="Q20" s="56">
        <v>-0.58434324881715172</v>
      </c>
      <c r="R20" s="56">
        <v>-0.49873733679672971</v>
      </c>
    </row>
    <row r="21" spans="1:18" x14ac:dyDescent="0.15">
      <c r="A21" s="33">
        <v>13720</v>
      </c>
      <c r="B21" s="57">
        <v>-0.43297845302191207</v>
      </c>
      <c r="C21" s="57">
        <v>-0.84637638092614109</v>
      </c>
      <c r="D21" s="57">
        <v>0.75690955739137589</v>
      </c>
      <c r="E21" s="57">
        <v>-0.46245443989457102</v>
      </c>
      <c r="F21" s="57">
        <v>-0.16421844887314457</v>
      </c>
      <c r="G21" s="57">
        <v>-0.37173608043025236</v>
      </c>
      <c r="H21" s="57">
        <v>-0.29944307160804196</v>
      </c>
      <c r="I21" s="56">
        <v>-0.26004247390895535</v>
      </c>
      <c r="J21" s="57">
        <v>-0.29435061932746248</v>
      </c>
      <c r="K21" s="57">
        <v>-0.75293069237267174</v>
      </c>
      <c r="L21" s="57">
        <v>-0.30818931567921487</v>
      </c>
      <c r="M21" s="57">
        <v>-1.6825591787296368E-2</v>
      </c>
      <c r="N21" s="57">
        <v>-0.51137274511206821</v>
      </c>
      <c r="O21" s="57">
        <v>-0.19689719846970533</v>
      </c>
      <c r="P21" s="57">
        <v>-0.21556949694495059</v>
      </c>
      <c r="Q21" s="56">
        <v>-0.32801937995619562</v>
      </c>
      <c r="R21" s="56">
        <v>-0.29403092693257549</v>
      </c>
    </row>
    <row r="22" spans="1:18" x14ac:dyDescent="0.15">
      <c r="A22" s="33">
        <v>19186</v>
      </c>
      <c r="B22" s="57">
        <v>-0.56532139105791579</v>
      </c>
      <c r="C22" s="57">
        <v>-0.22129346112154419</v>
      </c>
      <c r="D22" s="57">
        <v>-0.67817848423309002</v>
      </c>
      <c r="E22" s="57">
        <v>0.12520930066518818</v>
      </c>
      <c r="F22" s="57">
        <v>-0.14355385029378301</v>
      </c>
      <c r="G22" s="57">
        <v>-0.50405722061604208</v>
      </c>
      <c r="H22" s="57">
        <v>-0.6985320833751727</v>
      </c>
      <c r="I22" s="56">
        <v>-0.38367531286176565</v>
      </c>
      <c r="J22" s="57">
        <v>-0.32191418404652072</v>
      </c>
      <c r="K22" s="57">
        <v>0.11494065301075482</v>
      </c>
      <c r="L22" s="57">
        <v>-0.33109273222177593</v>
      </c>
      <c r="M22" s="57">
        <v>0.15919974599208087</v>
      </c>
      <c r="N22" s="57">
        <v>-0.43916132929588947</v>
      </c>
      <c r="O22" s="57">
        <v>-0.51826007898523396</v>
      </c>
      <c r="P22" s="57">
        <v>-0.33797964190014573</v>
      </c>
      <c r="Q22" s="56">
        <v>-0.23918108106381858</v>
      </c>
      <c r="R22" s="56">
        <v>-0.31142819696279211</v>
      </c>
    </row>
    <row r="23" spans="1:18" x14ac:dyDescent="0.15">
      <c r="A23" s="33">
        <v>5426</v>
      </c>
      <c r="B23" s="57">
        <v>-2.1188238452554936E-2</v>
      </c>
      <c r="C23" s="57">
        <v>-0.87566218838346011</v>
      </c>
      <c r="D23" s="57">
        <v>0.15629258923518974</v>
      </c>
      <c r="E23" s="57">
        <v>-0.47982049587859243</v>
      </c>
      <c r="F23" s="57">
        <v>-0.48027520304200044</v>
      </c>
      <c r="G23" s="57">
        <v>-0.30917544450136908</v>
      </c>
      <c r="H23" s="57">
        <v>-0.8209501749104664</v>
      </c>
      <c r="I23" s="56">
        <v>-0.40439702227617907</v>
      </c>
      <c r="J23" s="57">
        <v>-0.27552152694534304</v>
      </c>
      <c r="K23" s="57">
        <v>-0.59361583336248569</v>
      </c>
      <c r="L23" s="57">
        <v>-0.56531435406942954</v>
      </c>
      <c r="M23" s="57">
        <v>0.36631630510648328</v>
      </c>
      <c r="N23" s="57">
        <v>-0.37837178305447156</v>
      </c>
      <c r="O23" s="57">
        <v>2.538587289264016E-2</v>
      </c>
      <c r="P23" s="57">
        <v>-1.3091770010435905E-2</v>
      </c>
      <c r="Q23" s="56">
        <v>-0.20488758420614889</v>
      </c>
      <c r="R23" s="56">
        <v>-0.30464230324116398</v>
      </c>
    </row>
    <row r="24" spans="1:18" x14ac:dyDescent="0.15">
      <c r="A24" s="33">
        <v>12315</v>
      </c>
      <c r="B24" s="57">
        <v>-1.0999878224546638</v>
      </c>
      <c r="C24" s="57">
        <v>-0.40135326265080051</v>
      </c>
      <c r="D24" s="57">
        <v>-0.34382081294306766</v>
      </c>
      <c r="E24" s="57">
        <v>-0.13815468759167585</v>
      </c>
      <c r="F24" s="57">
        <v>-0.2632518249877594</v>
      </c>
      <c r="G24" s="57">
        <v>0.10580553623487772</v>
      </c>
      <c r="H24" s="57">
        <v>-0.24787414066923413</v>
      </c>
      <c r="I24" s="56">
        <v>-0.34123385929461769</v>
      </c>
      <c r="J24" s="57">
        <v>-0.59533342727574334</v>
      </c>
      <c r="K24" s="57">
        <v>-0.56771868228448197</v>
      </c>
      <c r="L24" s="57">
        <v>-0.72865276314895311</v>
      </c>
      <c r="M24" s="57">
        <v>-9.6888547430728528E-2</v>
      </c>
      <c r="N24" s="57">
        <v>-0.73933793081911392</v>
      </c>
      <c r="O24" s="57">
        <v>-9.1483165781488837E-2</v>
      </c>
      <c r="P24" s="57">
        <v>-0.1830247871106557</v>
      </c>
      <c r="Q24" s="56">
        <v>-0.42891990055016649</v>
      </c>
      <c r="R24" s="56">
        <v>-0.38507687992239209</v>
      </c>
    </row>
    <row r="25" spans="1:18" x14ac:dyDescent="0.15">
      <c r="A25" s="33">
        <v>1044</v>
      </c>
      <c r="B25" s="57">
        <v>-0.61438858141777664</v>
      </c>
      <c r="C25" s="57">
        <v>-0.15930601421295237</v>
      </c>
      <c r="D25" s="57">
        <v>-0.3720950822703985</v>
      </c>
      <c r="E25" s="57">
        <v>-3.9405496984266791E-2</v>
      </c>
      <c r="F25" s="57">
        <v>-0.25243758903200175</v>
      </c>
      <c r="G25" s="57">
        <v>-0.44364851644467784</v>
      </c>
      <c r="H25" s="57">
        <v>-0.43211621951321771</v>
      </c>
      <c r="I25" s="56">
        <v>-0.33048535712504162</v>
      </c>
      <c r="J25" s="57">
        <v>0.36800860461102014</v>
      </c>
      <c r="K25" s="57">
        <v>-0.12608888505588628</v>
      </c>
      <c r="L25" s="57">
        <v>-0.11323392612057084</v>
      </c>
      <c r="M25" s="57">
        <v>0.34713302778081601</v>
      </c>
      <c r="N25" s="57">
        <v>-0.41508822399614997</v>
      </c>
      <c r="O25" s="57">
        <v>-0.75045618360755106</v>
      </c>
      <c r="P25" s="57">
        <v>-0.76392550921117186</v>
      </c>
      <c r="Q25" s="56">
        <v>-0.20766444222849914</v>
      </c>
      <c r="R25" s="56">
        <v>-0.2690748996767704</v>
      </c>
    </row>
    <row r="26" spans="1:18" x14ac:dyDescent="0.15">
      <c r="A26" s="33">
        <v>7929</v>
      </c>
      <c r="B26" s="57">
        <v>-0.60795652950227297</v>
      </c>
      <c r="C26" s="57">
        <v>-0.45253355965370284</v>
      </c>
      <c r="D26" s="57">
        <v>-1.4749944517501862E-3</v>
      </c>
      <c r="E26" s="57">
        <v>-0.45359755846018768</v>
      </c>
      <c r="F26" s="57">
        <v>-0.10556972110908101</v>
      </c>
      <c r="G26" s="57">
        <v>-8.5644204238434579E-2</v>
      </c>
      <c r="H26" s="57">
        <v>-0.38895653554314846</v>
      </c>
      <c r="I26" s="56">
        <v>-0.2993904432797968</v>
      </c>
      <c r="J26" s="57">
        <v>-0.77971223427332714</v>
      </c>
      <c r="K26" s="57">
        <v>-0.60235110800803637</v>
      </c>
      <c r="L26" s="57">
        <v>-0.50538542402499387</v>
      </c>
      <c r="M26" s="57">
        <v>6.3738804774969793E-2</v>
      </c>
      <c r="N26" s="57">
        <v>-0.41421943646585502</v>
      </c>
      <c r="O26" s="57">
        <v>0.5981902402595477</v>
      </c>
      <c r="P26" s="57">
        <v>0.35675235077058737</v>
      </c>
      <c r="Q26" s="56">
        <v>-0.18328382956672964</v>
      </c>
      <c r="R26" s="56">
        <v>-0.24133713642326321</v>
      </c>
    </row>
    <row r="27" spans="1:18" x14ac:dyDescent="0.15">
      <c r="A27" s="33">
        <v>167</v>
      </c>
      <c r="B27" s="57">
        <v>-0.58258408042391707</v>
      </c>
      <c r="C27" s="57">
        <v>-0.28078804618512132</v>
      </c>
      <c r="D27" s="57">
        <v>-0.37918377687785815</v>
      </c>
      <c r="E27" s="57">
        <v>9.4562695370281252E-2</v>
      </c>
      <c r="F27" s="57">
        <v>-4.6088246084696985E-2</v>
      </c>
      <c r="G27" s="57">
        <v>-0.47736751082848006</v>
      </c>
      <c r="H27" s="57">
        <v>-0.61645503133295376</v>
      </c>
      <c r="I27" s="56">
        <v>-0.32684342805182087</v>
      </c>
      <c r="J27" s="57">
        <v>-7.2418241474274059E-2</v>
      </c>
      <c r="K27" s="57">
        <v>-0.13273844486653733</v>
      </c>
      <c r="L27" s="57">
        <v>-0.27883007247969749</v>
      </c>
      <c r="M27" s="57">
        <v>-0.14831218358645248</v>
      </c>
      <c r="N27" s="57">
        <v>-0.63935127851704554</v>
      </c>
      <c r="O27" s="57">
        <v>-0.78392693364737198</v>
      </c>
      <c r="P27" s="57">
        <v>-0.93278006460174057</v>
      </c>
      <c r="Q27" s="56">
        <v>-0.42690817416758847</v>
      </c>
      <c r="R27" s="56">
        <v>-0.37687580110970464</v>
      </c>
    </row>
    <row r="28" spans="1:18" x14ac:dyDescent="0.15">
      <c r="A28" s="33">
        <v>13296</v>
      </c>
      <c r="B28" s="57">
        <v>0.6415015151292911</v>
      </c>
      <c r="C28" s="57">
        <v>0.44345292739892583</v>
      </c>
      <c r="D28" s="57">
        <v>0.55650245734766091</v>
      </c>
      <c r="E28" s="57">
        <v>-0.57976176408491864</v>
      </c>
      <c r="F28" s="57">
        <v>-0.73291561476988254</v>
      </c>
      <c r="G28" s="57">
        <v>-0.11512496747110862</v>
      </c>
      <c r="H28" s="57">
        <v>-0.29706757641802661</v>
      </c>
      <c r="I28" s="56">
        <v>-1.1916146124008367E-2</v>
      </c>
      <c r="J28" s="57">
        <v>-0.27779005119783035</v>
      </c>
      <c r="K28" s="57">
        <v>-0.15445508497443849</v>
      </c>
      <c r="L28" s="57">
        <v>-5.6054282383465326E-2</v>
      </c>
      <c r="M28" s="57">
        <v>0.26830449109118448</v>
      </c>
      <c r="N28" s="57">
        <v>0.28193859530609255</v>
      </c>
      <c r="O28" s="57">
        <v>-0.23652412095468869</v>
      </c>
      <c r="P28" s="57">
        <v>1.3060206724202536E-2</v>
      </c>
      <c r="Q28" s="56">
        <v>-2.3074320912706187E-2</v>
      </c>
      <c r="R28" s="56">
        <v>-1.7495233518357276E-2</v>
      </c>
    </row>
    <row r="29" spans="1:18" x14ac:dyDescent="0.15">
      <c r="A29" s="33">
        <v>1489</v>
      </c>
      <c r="B29" s="57">
        <v>-0.71534829135801281</v>
      </c>
      <c r="C29" s="57">
        <v>-0.33247989662420563</v>
      </c>
      <c r="D29" s="57">
        <v>-0.75256061915685102</v>
      </c>
      <c r="E29" s="57">
        <v>0.69585745997518433</v>
      </c>
      <c r="F29" s="57">
        <v>-0.41815295091208826</v>
      </c>
      <c r="G29" s="57">
        <v>-0.4233494434597615</v>
      </c>
      <c r="H29" s="57">
        <v>-0.23595425605141879</v>
      </c>
      <c r="I29" s="56">
        <v>-0.31171257108387912</v>
      </c>
      <c r="J29" s="57">
        <v>-0.29933270609770696</v>
      </c>
      <c r="K29" s="57">
        <v>-0.36982955067446199</v>
      </c>
      <c r="L29" s="57">
        <v>-0.17077101968687358</v>
      </c>
      <c r="M29" s="57">
        <v>-0.45392162102254219</v>
      </c>
      <c r="N29" s="57">
        <v>-0.44659766003726659</v>
      </c>
      <c r="O29" s="57">
        <v>4.4736637583082745E-2</v>
      </c>
      <c r="P29" s="57">
        <v>-0.36228720317993918</v>
      </c>
      <c r="Q29" s="56">
        <v>-0.29400044615938681</v>
      </c>
      <c r="R29" s="56">
        <v>-0.30285650862163294</v>
      </c>
    </row>
    <row r="30" spans="1:18" x14ac:dyDescent="0.15">
      <c r="A30" s="33">
        <v>2533</v>
      </c>
      <c r="B30" s="57">
        <v>-0.72145858192248979</v>
      </c>
      <c r="C30" s="57">
        <v>-0.50473592183317995</v>
      </c>
      <c r="D30" s="57">
        <v>-0.67847524574216345</v>
      </c>
      <c r="E30" s="57">
        <v>0.6348320652278503</v>
      </c>
      <c r="F30" s="57">
        <v>-0.31051274734477907</v>
      </c>
      <c r="G30" s="57">
        <v>-0.52826571309615766</v>
      </c>
      <c r="H30" s="57">
        <v>-0.58365005018305616</v>
      </c>
      <c r="I30" s="56">
        <v>-0.38460945641342509</v>
      </c>
      <c r="J30" s="57">
        <v>9.3082521574763127E-3</v>
      </c>
      <c r="K30" s="57">
        <v>2.3430848129962122E-2</v>
      </c>
      <c r="L30" s="57">
        <v>0.19029705564342597</v>
      </c>
      <c r="M30" s="57">
        <v>-0.70466642379308697</v>
      </c>
      <c r="N30" s="57">
        <v>-0.6117200286724882</v>
      </c>
      <c r="O30" s="57">
        <v>-0.28885069170939059</v>
      </c>
      <c r="P30" s="57">
        <v>-0.4837147719800336</v>
      </c>
      <c r="Q30" s="56">
        <v>-0.26655939431773357</v>
      </c>
      <c r="R30" s="56">
        <v>-0.3255844253655793</v>
      </c>
    </row>
    <row r="31" spans="1:18" x14ac:dyDescent="0.15">
      <c r="A31" s="33">
        <v>13662</v>
      </c>
      <c r="B31" s="57">
        <v>-0.17177523551788085</v>
      </c>
      <c r="C31" s="57">
        <v>-3.3297950182301098E-2</v>
      </c>
      <c r="D31" s="57">
        <v>-0.25646852872589515</v>
      </c>
      <c r="E31" s="57">
        <v>-0.26849545175577211</v>
      </c>
      <c r="F31" s="57">
        <v>-0.51494467658489218</v>
      </c>
      <c r="G31" s="57">
        <v>-0.40123307852252532</v>
      </c>
      <c r="H31" s="57">
        <v>-0.80988580042903191</v>
      </c>
      <c r="I31" s="56">
        <v>-0.35087153167404267</v>
      </c>
      <c r="J31" s="57">
        <v>-0.27078883325337366</v>
      </c>
      <c r="K31" s="57">
        <v>-0.52888927935844576</v>
      </c>
      <c r="L31" s="57">
        <v>-0.45909891014507515</v>
      </c>
      <c r="M31" s="57">
        <v>0.38961610364643584</v>
      </c>
      <c r="N31" s="57">
        <v>-0.42829796035899881</v>
      </c>
      <c r="O31" s="57">
        <v>-0.11544964740051405</v>
      </c>
      <c r="P31" s="57">
        <v>-0.28778187247116394</v>
      </c>
      <c r="Q31" s="56">
        <v>-0.24295577133444793</v>
      </c>
      <c r="R31" s="56">
        <v>-0.29691365150424531</v>
      </c>
    </row>
    <row r="32" spans="1:18" x14ac:dyDescent="0.15">
      <c r="A32" s="33">
        <v>13990</v>
      </c>
      <c r="B32" s="57">
        <v>-0.76016549823699908</v>
      </c>
      <c r="C32" s="57">
        <v>-0.11669846293976162</v>
      </c>
      <c r="D32" s="57">
        <v>-0.6895694345506691</v>
      </c>
      <c r="E32" s="57">
        <v>0.16488538200466346</v>
      </c>
      <c r="F32" s="57">
        <v>-0.12816551387895203</v>
      </c>
      <c r="G32" s="57">
        <v>-4.7840776888741589E-2</v>
      </c>
      <c r="H32" s="57">
        <v>-0.42869810015954807</v>
      </c>
      <c r="I32" s="56">
        <v>-0.28660748637857258</v>
      </c>
      <c r="J32" s="57">
        <v>0.93620168481966293</v>
      </c>
      <c r="K32" s="57">
        <v>-0.45119739861503877</v>
      </c>
      <c r="L32" s="57">
        <v>-0.37464712001712142</v>
      </c>
      <c r="M32" s="57">
        <v>0.19756487162878075</v>
      </c>
      <c r="N32" s="57">
        <v>-0.45077895349412545</v>
      </c>
      <c r="O32" s="57">
        <v>0.16793147277088652</v>
      </c>
      <c r="P32" s="57">
        <v>-0.25295869348748395</v>
      </c>
      <c r="Q32" s="56">
        <v>-3.2554876627777056E-2</v>
      </c>
      <c r="R32" s="56">
        <v>-0.15958118150317482</v>
      </c>
    </row>
    <row r="33" spans="1:18" x14ac:dyDescent="0.15">
      <c r="A33" s="33">
        <v>12693</v>
      </c>
      <c r="B33" s="57">
        <v>-0.40374727893308787</v>
      </c>
      <c r="C33" s="57">
        <v>-0.30361246574964112</v>
      </c>
      <c r="D33" s="57">
        <v>-0.34985905049874094</v>
      </c>
      <c r="E33" s="57">
        <v>-0.18036384827941487</v>
      </c>
      <c r="F33" s="57">
        <v>-0.65884726660787385</v>
      </c>
      <c r="G33" s="57">
        <v>-0.21826675831793499</v>
      </c>
      <c r="H33" s="57">
        <v>-0.12071354995419259</v>
      </c>
      <c r="I33" s="56">
        <v>-0.31934431690584086</v>
      </c>
      <c r="J33" s="57">
        <v>-0.33904552013156741</v>
      </c>
      <c r="K33" s="57">
        <v>-0.38596118801705787</v>
      </c>
      <c r="L33" s="57">
        <v>-0.79768309630444878</v>
      </c>
      <c r="M33" s="57">
        <v>3.2608134838659542E-2</v>
      </c>
      <c r="N33" s="57">
        <v>-0.63058782061807128</v>
      </c>
      <c r="O33" s="57">
        <v>2.3655886222866629E-2</v>
      </c>
      <c r="P33" s="57">
        <v>-0.21643948015847464</v>
      </c>
      <c r="Q33" s="56">
        <v>-0.33049329773829916</v>
      </c>
      <c r="R33" s="56">
        <v>-0.32491880732207001</v>
      </c>
    </row>
    <row r="34" spans="1:18" x14ac:dyDescent="0.15">
      <c r="A34" s="33">
        <v>7347</v>
      </c>
      <c r="B34" s="57">
        <v>-0.62708531674911339</v>
      </c>
      <c r="C34" s="57">
        <v>-0.39674739536568371</v>
      </c>
      <c r="D34" s="57">
        <v>-0.5714271616304103</v>
      </c>
      <c r="E34" s="57">
        <v>-3.444600351056145E-3</v>
      </c>
      <c r="F34" s="57">
        <v>-0.3041162316098851</v>
      </c>
      <c r="G34" s="57">
        <v>-0.51228204186181137</v>
      </c>
      <c r="H34" s="57">
        <v>-0.47782897562406929</v>
      </c>
      <c r="I34" s="56">
        <v>-0.41327596045600418</v>
      </c>
      <c r="J34" s="57">
        <v>0.82922809749602655</v>
      </c>
      <c r="K34" s="57">
        <v>3.9430934693200921E-2</v>
      </c>
      <c r="L34" s="57">
        <v>-0.11981727898971375</v>
      </c>
      <c r="M34" s="57">
        <v>-0.28863262008843249</v>
      </c>
      <c r="N34" s="57">
        <v>-0.18612377359757437</v>
      </c>
      <c r="O34" s="57">
        <v>3.9790748450316382E-2</v>
      </c>
      <c r="P34" s="57">
        <v>0.20964440112644658</v>
      </c>
      <c r="Q34" s="56">
        <v>7.4788644155752829E-2</v>
      </c>
      <c r="R34" s="56">
        <v>-0.16924365815012568</v>
      </c>
    </row>
    <row r="35" spans="1:18" x14ac:dyDescent="0.15">
      <c r="A35" s="33">
        <v>5251</v>
      </c>
      <c r="B35" s="57">
        <v>-0.81566187302055959</v>
      </c>
      <c r="C35" s="57">
        <v>-0.37363951551779656</v>
      </c>
      <c r="D35" s="57">
        <v>-0.58985810757231261</v>
      </c>
      <c r="E35" s="57">
        <v>8.3739552321128702E-2</v>
      </c>
      <c r="F35" s="57">
        <v>-0.31768018159892197</v>
      </c>
      <c r="G35" s="57">
        <v>-0.48438799204171473</v>
      </c>
      <c r="H35" s="57">
        <v>-0.4373187174867802</v>
      </c>
      <c r="I35" s="56">
        <v>-0.41925811927385098</v>
      </c>
      <c r="J35" s="57">
        <v>0.51243825363657347</v>
      </c>
      <c r="K35" s="57">
        <v>0.15253969699883124</v>
      </c>
      <c r="L35" s="57">
        <v>0.33383499026517</v>
      </c>
      <c r="M35" s="57">
        <v>-0.30100896003738026</v>
      </c>
      <c r="N35" s="57">
        <v>-0.13866488757234735</v>
      </c>
      <c r="O35" s="57">
        <v>2.1459291820848776E-2</v>
      </c>
      <c r="P35" s="57">
        <v>0.12131262053485944</v>
      </c>
      <c r="Q35" s="56">
        <v>0.1002730008066508</v>
      </c>
      <c r="R35" s="56">
        <v>-0.15949255923360009</v>
      </c>
    </row>
    <row r="36" spans="1:18" x14ac:dyDescent="0.15">
      <c r="A36" s="33">
        <v>20460</v>
      </c>
      <c r="B36" s="57">
        <v>-0.57051486253047667</v>
      </c>
      <c r="C36" s="57">
        <v>0.4024750550543762</v>
      </c>
      <c r="D36" s="57">
        <v>-0.32771535386712247</v>
      </c>
      <c r="E36" s="57">
        <v>0.64578820202371023</v>
      </c>
      <c r="F36" s="57">
        <v>0.12156204217458524</v>
      </c>
      <c r="G36" s="57">
        <v>-0.39099682561876814</v>
      </c>
      <c r="H36" s="57">
        <v>-0.61675120082780843</v>
      </c>
      <c r="I36" s="56">
        <v>-0.10516470622735773</v>
      </c>
      <c r="J36" s="57">
        <v>-0.25642826650668848</v>
      </c>
      <c r="K36" s="57">
        <v>-0.26403008438128733</v>
      </c>
      <c r="L36" s="57">
        <v>-0.57177351889459793</v>
      </c>
      <c r="M36" s="57">
        <v>-0.24607418178643214</v>
      </c>
      <c r="N36" s="57">
        <v>-2.0164726678931003E-3</v>
      </c>
      <c r="O36" s="57">
        <v>0.10022669253082345</v>
      </c>
      <c r="P36" s="57">
        <v>-0.36324837731632542</v>
      </c>
      <c r="Q36" s="56">
        <v>-0.22904917271748587</v>
      </c>
      <c r="R36" s="56">
        <v>-0.16710693947242181</v>
      </c>
    </row>
    <row r="37" spans="1:18" x14ac:dyDescent="0.15">
      <c r="A37" s="33">
        <v>8540</v>
      </c>
      <c r="B37" s="57">
        <v>-0.35784239389167105</v>
      </c>
      <c r="C37" s="57">
        <v>-0.25124137756632359</v>
      </c>
      <c r="D37" s="57">
        <v>-0.35300890848320721</v>
      </c>
      <c r="E37" s="57">
        <v>-0.24211744135402496</v>
      </c>
      <c r="F37" s="57">
        <v>-0.5731785013026599</v>
      </c>
      <c r="G37" s="57">
        <v>-0.24676779137994509</v>
      </c>
      <c r="H37" s="57">
        <v>-0.12323468303433299</v>
      </c>
      <c r="I37" s="56">
        <v>-0.30677015671602359</v>
      </c>
      <c r="J37" s="57">
        <v>-0.4162393391543398</v>
      </c>
      <c r="K37" s="57">
        <v>-0.56884645889926333</v>
      </c>
      <c r="L37" s="57">
        <v>-0.74751471361309385</v>
      </c>
      <c r="M37" s="57">
        <v>2.0320032827382789E-2</v>
      </c>
      <c r="N37" s="57">
        <v>-0.55141817765474577</v>
      </c>
      <c r="O37" s="57">
        <v>0.48721852769499024</v>
      </c>
      <c r="P37" s="57">
        <v>-0.13938462338434793</v>
      </c>
      <c r="Q37" s="56">
        <v>-0.2736949645976311</v>
      </c>
      <c r="R37" s="56">
        <v>-0.29023256065682734</v>
      </c>
    </row>
    <row r="38" spans="1:18" x14ac:dyDescent="0.15">
      <c r="A38" s="33">
        <v>12773</v>
      </c>
      <c r="B38" s="57">
        <v>-0.76159401982496699</v>
      </c>
      <c r="C38" s="57">
        <v>-0.32664838104517235</v>
      </c>
      <c r="D38" s="57">
        <v>-0.35718116645367964</v>
      </c>
      <c r="E38" s="57">
        <v>-7.7719862927910777E-4</v>
      </c>
      <c r="F38" s="57">
        <v>-0.57222469257257169</v>
      </c>
      <c r="G38" s="57">
        <v>0.61180980641885552</v>
      </c>
      <c r="H38" s="57">
        <v>-2.6299638531769965E-2</v>
      </c>
      <c r="I38" s="56">
        <v>-0.20470218437694063</v>
      </c>
      <c r="J38" s="57">
        <v>-8.9375562380697368E-2</v>
      </c>
      <c r="K38" s="57">
        <v>-0.1755806752274888</v>
      </c>
      <c r="L38" s="57">
        <v>-0.11934180044889207</v>
      </c>
      <c r="M38" s="57">
        <v>0.31628068629201028</v>
      </c>
      <c r="N38" s="57">
        <v>-0.51328095273305041</v>
      </c>
      <c r="O38" s="57">
        <v>0.10340120985390183</v>
      </c>
      <c r="P38" s="57">
        <v>-0.10641363667947894</v>
      </c>
      <c r="Q38" s="56">
        <v>-8.3472961617670788E-2</v>
      </c>
      <c r="R38" s="56">
        <v>-0.14408757299730571</v>
      </c>
    </row>
    <row r="39" spans="1:18" x14ac:dyDescent="0.15">
      <c r="A39" s="33">
        <v>1195</v>
      </c>
      <c r="B39" s="57">
        <v>-0.48487072643037743</v>
      </c>
      <c r="C39" s="57">
        <v>-0.34448078119405651</v>
      </c>
      <c r="D39" s="57">
        <v>-0.57890982051304496</v>
      </c>
      <c r="E39" s="57">
        <v>-0.28469614718005148</v>
      </c>
      <c r="F39" s="57">
        <v>8.4818443202312674E-2</v>
      </c>
      <c r="G39" s="57">
        <v>0.26338449495743915</v>
      </c>
      <c r="H39" s="57">
        <v>-0.55935046240671815</v>
      </c>
      <c r="I39" s="56">
        <v>-0.27201499993778527</v>
      </c>
      <c r="J39" s="57">
        <v>-0.49537228419730051</v>
      </c>
      <c r="K39" s="57">
        <v>-0.26410819217276216</v>
      </c>
      <c r="L39" s="57">
        <v>-0.23428953037115768</v>
      </c>
      <c r="M39" s="57">
        <v>-5.7937460549722125E-2</v>
      </c>
      <c r="N39" s="57">
        <v>0.20398622053017224</v>
      </c>
      <c r="O39" s="57">
        <v>-0.27393532874589382</v>
      </c>
      <c r="P39" s="57">
        <v>2.84675323239445E-2</v>
      </c>
      <c r="Q39" s="56">
        <v>-0.15616986331181706</v>
      </c>
      <c r="R39" s="56">
        <v>-0.21409243162480118</v>
      </c>
    </row>
    <row r="40" spans="1:18" x14ac:dyDescent="0.15">
      <c r="A40" s="33">
        <v>900</v>
      </c>
      <c r="B40" s="57">
        <v>-0.45066372268120836</v>
      </c>
      <c r="C40" s="57">
        <v>-0.10390118753722069</v>
      </c>
      <c r="D40" s="57">
        <v>-0.10805113687266081</v>
      </c>
      <c r="E40" s="57">
        <v>-0.16826127916255923</v>
      </c>
      <c r="F40" s="57">
        <v>-0.25772428666211661</v>
      </c>
      <c r="G40" s="57">
        <v>-0.35240454334355747</v>
      </c>
      <c r="H40" s="57">
        <v>-0.42639736573855092</v>
      </c>
      <c r="I40" s="56">
        <v>-0.266771931713982</v>
      </c>
      <c r="J40" s="57">
        <v>-0.50869703080686213</v>
      </c>
      <c r="K40" s="57">
        <v>-0.34693320106018183</v>
      </c>
      <c r="L40" s="57">
        <v>-0.34896338276611516</v>
      </c>
      <c r="M40" s="57">
        <v>2.1173148443308837E-2</v>
      </c>
      <c r="N40" s="57">
        <v>-0.20958938064623389</v>
      </c>
      <c r="O40" s="57">
        <v>5.5794675697566021E-2</v>
      </c>
      <c r="P40" s="57">
        <v>-1.5363062492959365E-2</v>
      </c>
      <c r="Q40" s="56">
        <v>-0.1932254619473539</v>
      </c>
      <c r="R40" s="56">
        <v>-0.22999869683066795</v>
      </c>
    </row>
    <row r="41" spans="1:18" x14ac:dyDescent="0.15">
      <c r="A41" s="33">
        <v>5405</v>
      </c>
      <c r="B41" s="57">
        <v>-0.3426673899798458</v>
      </c>
      <c r="C41" s="57">
        <v>-0.70970054541467109</v>
      </c>
      <c r="D41" s="57">
        <v>-0.62080995090669822</v>
      </c>
      <c r="E41" s="57">
        <v>-0.33860013934403543</v>
      </c>
      <c r="F41" s="57">
        <v>0.95273445699741832</v>
      </c>
      <c r="G41" s="57">
        <v>-0.44911338237982568</v>
      </c>
      <c r="H41" s="57">
        <v>0.10023643659659454</v>
      </c>
      <c r="I41" s="56">
        <v>-0.20113150206158048</v>
      </c>
      <c r="J41" s="57">
        <v>-0.28973425876949149</v>
      </c>
      <c r="K41" s="57">
        <v>-0.82340378931622626</v>
      </c>
      <c r="L41" s="57">
        <v>-0.67173217438868715</v>
      </c>
      <c r="M41" s="57">
        <v>0.53810792784489769</v>
      </c>
      <c r="N41" s="57">
        <v>-0.26568162420940511</v>
      </c>
      <c r="O41" s="57">
        <v>0.94501145417361432</v>
      </c>
      <c r="P41" s="57">
        <v>-0.34414240656501194</v>
      </c>
      <c r="Q41" s="56">
        <v>-0.13022498160432999</v>
      </c>
      <c r="R41" s="56">
        <v>-0.16567824183295524</v>
      </c>
    </row>
    <row r="42" spans="1:18" x14ac:dyDescent="0.15">
      <c r="A42" s="33">
        <v>6853</v>
      </c>
      <c r="B42" s="57">
        <v>-0.71463137147813693</v>
      </c>
      <c r="C42" s="57">
        <v>-0.10202915301400436</v>
      </c>
      <c r="D42" s="57">
        <v>-0.21363321682090003</v>
      </c>
      <c r="E42" s="57">
        <v>6.7583649192023004E-3</v>
      </c>
      <c r="F42" s="57">
        <v>-0.27525922608405184</v>
      </c>
      <c r="G42" s="57">
        <v>-0.15832511266998739</v>
      </c>
      <c r="H42" s="57">
        <v>-0.49983079974165578</v>
      </c>
      <c r="I42" s="56">
        <v>-0.27956435926993345</v>
      </c>
      <c r="J42" s="57">
        <v>0.21368916786341535</v>
      </c>
      <c r="K42" s="57">
        <v>-0.13904164635850652</v>
      </c>
      <c r="L42" s="57">
        <v>-0.4101201133470449</v>
      </c>
      <c r="M42" s="57">
        <v>-0.29913596743167098</v>
      </c>
      <c r="N42" s="57">
        <v>-0.26617362895438573</v>
      </c>
      <c r="O42" s="57">
        <v>-0.23594666443163384</v>
      </c>
      <c r="P42" s="57">
        <v>1.0310616015564475E-2</v>
      </c>
      <c r="Q42" s="56">
        <v>-0.16091689094918032</v>
      </c>
      <c r="R42" s="56">
        <v>-0.22024062510955689</v>
      </c>
    </row>
    <row r="43" spans="1:18" x14ac:dyDescent="0.15">
      <c r="A43" s="33">
        <v>6435</v>
      </c>
      <c r="B43" s="57">
        <v>0.10787673860836548</v>
      </c>
      <c r="C43" s="57">
        <v>-0.27459321810359932</v>
      </c>
      <c r="D43" s="57">
        <v>0.23075806589192444</v>
      </c>
      <c r="E43" s="57">
        <v>-7.6993576405653671E-2</v>
      </c>
      <c r="F43" s="57">
        <v>-0.42663020848328176</v>
      </c>
      <c r="G43" s="57">
        <v>-0.23824270319793808</v>
      </c>
      <c r="H43" s="57">
        <v>0.1993034515022154</v>
      </c>
      <c r="I43" s="56">
        <v>-6.8360207169709655E-2</v>
      </c>
      <c r="J43" s="57">
        <v>1.4803663368963507E-2</v>
      </c>
      <c r="K43" s="57">
        <v>-0.27793492610420156</v>
      </c>
      <c r="L43" s="57">
        <v>-0.56276603165133332</v>
      </c>
      <c r="M43" s="57">
        <v>3.0547704521527663E-2</v>
      </c>
      <c r="N43" s="57">
        <v>-0.35046494905308823</v>
      </c>
      <c r="O43" s="57">
        <v>0.26424487954798587</v>
      </c>
      <c r="P43" s="57">
        <v>-0.34455861255822839</v>
      </c>
      <c r="Q43" s="56">
        <v>-0.17516118170405351</v>
      </c>
      <c r="R43" s="56">
        <v>-0.12176069443688159</v>
      </c>
    </row>
    <row r="44" spans="1:18" x14ac:dyDescent="0.15">
      <c r="A44" s="33">
        <v>1604</v>
      </c>
      <c r="B44" s="57">
        <v>-0.15752279458372875</v>
      </c>
      <c r="C44" s="57">
        <v>-0.36941727468142205</v>
      </c>
      <c r="D44" s="57">
        <v>-0.50422708258177118</v>
      </c>
      <c r="E44" s="57">
        <v>0.59106042556581373</v>
      </c>
      <c r="F44" s="57">
        <v>0.48146066843613244</v>
      </c>
      <c r="G44" s="57">
        <v>5.0761995706448126E-2</v>
      </c>
      <c r="H44" s="57">
        <v>-0.84128914717214132</v>
      </c>
      <c r="I44" s="56">
        <v>-0.10702474418723844</v>
      </c>
      <c r="J44" s="57">
        <v>0.61163482488817211</v>
      </c>
      <c r="K44" s="57">
        <v>0.10187418596763596</v>
      </c>
      <c r="L44" s="57">
        <v>-0.60462453127928928</v>
      </c>
      <c r="M44" s="57">
        <v>-6.9833333971179745E-2</v>
      </c>
      <c r="N44" s="57">
        <v>-0.14945657982955618</v>
      </c>
      <c r="O44" s="57">
        <v>-0.40408551175465401</v>
      </c>
      <c r="P44" s="57">
        <v>-0.47913710276574939</v>
      </c>
      <c r="Q44" s="56">
        <v>-0.14194686410637436</v>
      </c>
      <c r="R44" s="56">
        <v>-0.12448580414680641</v>
      </c>
    </row>
    <row r="45" spans="1:18" x14ac:dyDescent="0.15">
      <c r="A45" s="33">
        <v>1375</v>
      </c>
      <c r="B45" s="57">
        <v>-0.69411846114098796</v>
      </c>
      <c r="C45" s="57">
        <v>-0.34873296902470496</v>
      </c>
      <c r="D45" s="57">
        <v>-0.56350445125653414</v>
      </c>
      <c r="E45" s="57">
        <v>-0.24318318128436933</v>
      </c>
      <c r="F45" s="57">
        <v>-0.43040599524579359</v>
      </c>
      <c r="G45" s="57">
        <v>-0.512574564472142</v>
      </c>
      <c r="H45" s="57">
        <v>4.5702499515786837E-2</v>
      </c>
      <c r="I45" s="56">
        <v>-0.39240244612982073</v>
      </c>
      <c r="J45" s="57">
        <v>-4.6691259426076465E-2</v>
      </c>
      <c r="K45" s="57">
        <v>-0.19003754102309664</v>
      </c>
      <c r="L45" s="57">
        <v>-7.4726565431464331E-2</v>
      </c>
      <c r="M45" s="57">
        <v>-0.31530020080290572</v>
      </c>
      <c r="N45" s="57">
        <v>-0.37963618396600746</v>
      </c>
      <c r="O45" s="57">
        <v>0.1955343232645734</v>
      </c>
      <c r="P45" s="57">
        <v>-0.50631109400828778</v>
      </c>
      <c r="Q45" s="56">
        <v>-0.18816693162760928</v>
      </c>
      <c r="R45" s="56">
        <v>-0.290284688878715</v>
      </c>
    </row>
    <row r="46" spans="1:18" x14ac:dyDescent="0.15">
      <c r="A46" s="33">
        <v>7831</v>
      </c>
      <c r="B46" s="57">
        <v>-0.32451253201408886</v>
      </c>
      <c r="C46" s="57">
        <v>-0.2288590383753831</v>
      </c>
      <c r="D46" s="57">
        <v>-0.31955180704036107</v>
      </c>
      <c r="E46" s="57">
        <v>-0.1826684736793901</v>
      </c>
      <c r="F46" s="57">
        <v>-0.53935466674999488</v>
      </c>
      <c r="G46" s="57">
        <v>-0.14469325824943172</v>
      </c>
      <c r="H46" s="57">
        <v>-4.327100730298547E-2</v>
      </c>
      <c r="I46" s="56">
        <v>-0.25470154048737648</v>
      </c>
      <c r="J46" s="57">
        <v>-0.25602106915118794</v>
      </c>
      <c r="K46" s="57">
        <v>-0.53807161671982895</v>
      </c>
      <c r="L46" s="57">
        <v>-0.72080237453072593</v>
      </c>
      <c r="M46" s="57">
        <v>5.4896415710081137E-2</v>
      </c>
      <c r="N46" s="57">
        <v>-0.21388427099135543</v>
      </c>
      <c r="O46" s="57">
        <v>0.38454997334279789</v>
      </c>
      <c r="P46" s="57">
        <v>-4.1512765193594703E-2</v>
      </c>
      <c r="Q46" s="56">
        <v>-0.19012081536197342</v>
      </c>
      <c r="R46" s="56">
        <v>-0.22241117792467496</v>
      </c>
    </row>
    <row r="47" spans="1:18" x14ac:dyDescent="0.15">
      <c r="A47" s="33">
        <v>5591</v>
      </c>
      <c r="B47" s="57">
        <v>-0.40632697379876148</v>
      </c>
      <c r="C47" s="57">
        <v>-0.51969524742808404</v>
      </c>
      <c r="D47" s="57">
        <v>-0.4083890264976095</v>
      </c>
      <c r="E47" s="57">
        <v>-0.14006198622310334</v>
      </c>
      <c r="F47" s="57">
        <v>-0.24179893072248934</v>
      </c>
      <c r="G47" s="57">
        <v>-0.49459934312443882</v>
      </c>
      <c r="H47" s="57">
        <v>4.1521574099572189E-2</v>
      </c>
      <c r="I47" s="56">
        <v>-0.30990713338498777</v>
      </c>
      <c r="J47" s="57">
        <v>-0.18466811189500959</v>
      </c>
      <c r="K47" s="57">
        <v>-0.45292538703959007</v>
      </c>
      <c r="L47" s="57">
        <v>-0.31212006568484973</v>
      </c>
      <c r="M47" s="57">
        <v>-0.9016413574692218</v>
      </c>
      <c r="N47" s="57">
        <v>-0.33192035994247548</v>
      </c>
      <c r="O47" s="57">
        <v>-0.62757713051406028</v>
      </c>
      <c r="P47" s="57">
        <v>-7.2221298638933548E-2</v>
      </c>
      <c r="Q47" s="56">
        <v>-0.41186767302630584</v>
      </c>
      <c r="R47" s="56">
        <v>-0.36088740320564683</v>
      </c>
    </row>
    <row r="48" spans="1:18" x14ac:dyDescent="0.15">
      <c r="A48" s="33">
        <v>901</v>
      </c>
      <c r="B48" s="57">
        <v>-0.39533706366764287</v>
      </c>
      <c r="C48" s="57">
        <v>-6.2926915469010608E-2</v>
      </c>
      <c r="D48" s="57">
        <v>-2.2060103163011949E-2</v>
      </c>
      <c r="E48" s="57">
        <v>-0.11339036635918347</v>
      </c>
      <c r="F48" s="57">
        <v>-0.11961311687816506</v>
      </c>
      <c r="G48" s="57">
        <v>-0.16552774313286259</v>
      </c>
      <c r="H48" s="57">
        <v>0.20495875921956008</v>
      </c>
      <c r="I48" s="56">
        <v>-9.6270935635759489E-2</v>
      </c>
      <c r="J48" s="57">
        <v>4.5648883566365178E-2</v>
      </c>
      <c r="K48" s="57">
        <v>-0.13135700029429778</v>
      </c>
      <c r="L48" s="57">
        <v>-0.39458849137090068</v>
      </c>
      <c r="M48" s="57">
        <v>7.6541735711156855E-2</v>
      </c>
      <c r="N48" s="57">
        <v>-0.24166829251134259</v>
      </c>
      <c r="O48" s="57">
        <v>0.35624889821396116</v>
      </c>
      <c r="P48" s="57">
        <v>-5.3346383435070373E-2</v>
      </c>
      <c r="Q48" s="56">
        <v>-4.8931521445732595E-2</v>
      </c>
      <c r="R48" s="56">
        <v>-7.2601228540746049E-2</v>
      </c>
    </row>
    <row r="49" spans="1:18" x14ac:dyDescent="0.15">
      <c r="A49" s="33">
        <v>13646</v>
      </c>
      <c r="B49" s="57">
        <v>-0.21525237031063973</v>
      </c>
      <c r="C49" s="57">
        <v>-0.62845322799364034</v>
      </c>
      <c r="D49" s="57">
        <v>-0.37339508584579739</v>
      </c>
      <c r="E49" s="57">
        <v>-0.22312887410829618</v>
      </c>
      <c r="F49" s="57">
        <v>-0.14795230133121487</v>
      </c>
      <c r="G49" s="57">
        <v>9.85889595406855E-2</v>
      </c>
      <c r="H49" s="57">
        <v>0.12703323403823941</v>
      </c>
      <c r="I49" s="56">
        <v>-0.19465138085866623</v>
      </c>
      <c r="J49" s="57">
        <v>-0.28496122489721998</v>
      </c>
      <c r="K49" s="57">
        <v>8.4321625355355423E-2</v>
      </c>
      <c r="L49" s="57">
        <v>-0.34589338689285781</v>
      </c>
      <c r="M49" s="57">
        <v>-0.17179737685655369</v>
      </c>
      <c r="N49" s="57">
        <v>-0.39482365982923151</v>
      </c>
      <c r="O49" s="57">
        <v>-0.14082828405257844</v>
      </c>
      <c r="P49" s="57">
        <v>-4.7257758750330239E-2</v>
      </c>
      <c r="Q49" s="56">
        <v>-0.18589143798905947</v>
      </c>
      <c r="R49" s="56">
        <v>-0.19027140942386284</v>
      </c>
    </row>
    <row r="50" spans="1:18" x14ac:dyDescent="0.15">
      <c r="A50" s="33">
        <v>7318</v>
      </c>
      <c r="B50" s="57">
        <v>-0.35950002025152655</v>
      </c>
      <c r="C50" s="57">
        <v>-8.2479088431798131E-2</v>
      </c>
      <c r="D50" s="57">
        <v>-0.5631446871445005</v>
      </c>
      <c r="E50" s="57">
        <v>0.72958199251901545</v>
      </c>
      <c r="F50" s="57">
        <v>0.27387674098770609</v>
      </c>
      <c r="G50" s="57">
        <v>-1.0808950747163867E-2</v>
      </c>
      <c r="H50" s="57">
        <v>-0.1054324884527211</v>
      </c>
      <c r="I50" s="56">
        <v>-1.68437859315698E-2</v>
      </c>
      <c r="J50" s="57">
        <v>-0.60185595329052344</v>
      </c>
      <c r="K50" s="57">
        <v>0.22680996418422011</v>
      </c>
      <c r="L50" s="57">
        <v>-0.32202144715928938</v>
      </c>
      <c r="M50" s="57">
        <v>-0.21965021804967799</v>
      </c>
      <c r="N50" s="57">
        <v>1.232479352211794E-2</v>
      </c>
      <c r="O50" s="57">
        <v>3.5787227486541409E-2</v>
      </c>
      <c r="P50" s="57">
        <v>-0.16269272879387786</v>
      </c>
      <c r="Q50" s="56">
        <v>-0.14732833744292703</v>
      </c>
      <c r="R50" s="56">
        <v>-8.2086061687248413E-2</v>
      </c>
    </row>
    <row r="51" spans="1:18" x14ac:dyDescent="0.15">
      <c r="A51" s="33">
        <v>12735</v>
      </c>
      <c r="B51" s="57">
        <v>-0.60045898168550116</v>
      </c>
      <c r="C51" s="57">
        <v>-0.52689027262549015</v>
      </c>
      <c r="D51" s="57">
        <v>-0.52991780266601807</v>
      </c>
      <c r="E51" s="57">
        <v>9.7539714459278573E-3</v>
      </c>
      <c r="F51" s="57">
        <v>-0.17113271937533373</v>
      </c>
      <c r="G51" s="57">
        <v>-0.12724636586327667</v>
      </c>
      <c r="H51" s="57">
        <v>3.6112214086763184E-2</v>
      </c>
      <c r="I51" s="56">
        <v>-0.27282570809756129</v>
      </c>
      <c r="J51" s="57">
        <v>-0.1554897714660535</v>
      </c>
      <c r="K51" s="57">
        <v>-0.11811758830217844</v>
      </c>
      <c r="L51" s="57">
        <v>-0.47300154012477524</v>
      </c>
      <c r="M51" s="57">
        <v>-0.20406548899570623</v>
      </c>
      <c r="N51" s="57">
        <v>-1.4156849224111479E-2</v>
      </c>
      <c r="O51" s="57">
        <v>8.2615186066769444E-2</v>
      </c>
      <c r="P51" s="57">
        <v>8.7496281522780883E-3</v>
      </c>
      <c r="Q51" s="56">
        <v>-0.12478091769911104</v>
      </c>
      <c r="R51" s="56">
        <v>-0.19880331289833617</v>
      </c>
    </row>
    <row r="52" spans="1:18" x14ac:dyDescent="0.15">
      <c r="A52" s="33">
        <v>6736</v>
      </c>
      <c r="B52" s="57">
        <v>-0.13583930922359791</v>
      </c>
      <c r="C52" s="57">
        <v>-0.47259470093796146</v>
      </c>
      <c r="D52" s="57">
        <v>-0.35933845862227709</v>
      </c>
      <c r="E52" s="57">
        <v>-0.40036927033715103</v>
      </c>
      <c r="F52" s="57">
        <v>1.7316562445063761E-2</v>
      </c>
      <c r="G52" s="57">
        <v>-8.5796346539261062E-2</v>
      </c>
      <c r="H52" s="57">
        <v>2.4437854100471557E-2</v>
      </c>
      <c r="I52" s="56">
        <v>-0.20174052415924476</v>
      </c>
      <c r="J52" s="57">
        <v>-7.9269143516348325E-2</v>
      </c>
      <c r="K52" s="57">
        <v>-0.44079544117402109</v>
      </c>
      <c r="L52" s="57">
        <v>-8.0953687223422541E-2</v>
      </c>
      <c r="M52" s="57">
        <v>-6.3672778111164133E-2</v>
      </c>
      <c r="N52" s="57">
        <v>-0.49874328981630811</v>
      </c>
      <c r="O52" s="57">
        <v>-3.4581854851975638E-2</v>
      </c>
      <c r="P52" s="57">
        <v>-0.40170267473126703</v>
      </c>
      <c r="Q52" s="56">
        <v>-0.22853126706064383</v>
      </c>
      <c r="R52" s="56">
        <v>-0.21513589560994428</v>
      </c>
    </row>
    <row r="53" spans="1:18" x14ac:dyDescent="0.15">
      <c r="A53" s="33">
        <v>8761</v>
      </c>
      <c r="B53" s="57">
        <v>-0.4481180524706726</v>
      </c>
      <c r="C53" s="57">
        <v>5.1882753638941237E-2</v>
      </c>
      <c r="D53" s="57">
        <v>-0.61018591229795294</v>
      </c>
      <c r="E53" s="57">
        <v>8.6536366656049468E-2</v>
      </c>
      <c r="F53" s="57">
        <v>0.68362334901611743</v>
      </c>
      <c r="G53" s="57">
        <v>-0.11689866871841206</v>
      </c>
      <c r="H53" s="57">
        <v>-0.10414170601625852</v>
      </c>
      <c r="I53" s="56">
        <v>-6.5328838598884012E-2</v>
      </c>
      <c r="J53" s="57">
        <v>-0.54400475899058975</v>
      </c>
      <c r="K53" s="57">
        <v>-0.17516619869330077</v>
      </c>
      <c r="L53" s="57">
        <v>0.26595697572855798</v>
      </c>
      <c r="M53" s="57">
        <v>-0.18623435490851026</v>
      </c>
      <c r="N53" s="57">
        <v>0.44730702383609267</v>
      </c>
      <c r="O53" s="57">
        <v>5.4181410293434241E-2</v>
      </c>
      <c r="P53" s="57">
        <v>-0.12510263139074765</v>
      </c>
      <c r="Q53" s="56">
        <v>-3.7580362017866228E-2</v>
      </c>
      <c r="R53" s="56">
        <v>-5.145460030837512E-2</v>
      </c>
    </row>
    <row r="54" spans="1:18" x14ac:dyDescent="0.15">
      <c r="A54" s="33">
        <v>27949</v>
      </c>
      <c r="B54" s="57">
        <v>-0.27559753558682792</v>
      </c>
      <c r="C54" s="57">
        <v>0.19729910474224727</v>
      </c>
      <c r="D54" s="57">
        <v>0.17642259116462944</v>
      </c>
      <c r="E54" s="57">
        <v>0.29136016702558815</v>
      </c>
      <c r="F54" s="57">
        <v>0.22825380658696809</v>
      </c>
      <c r="G54" s="57">
        <v>-0.79700154876821916</v>
      </c>
      <c r="H54" s="57">
        <v>-9.6160771663241468E-2</v>
      </c>
      <c r="I54" s="56">
        <v>-3.9346312356979371E-2</v>
      </c>
      <c r="J54" s="57">
        <v>-1.0772614424482874</v>
      </c>
      <c r="K54" s="57">
        <v>-1.6497682681651495</v>
      </c>
      <c r="L54" s="57">
        <v>-0.98128365771101389</v>
      </c>
      <c r="M54" s="57">
        <v>1.6546523416189646E-2</v>
      </c>
      <c r="N54" s="57">
        <v>-0.61724458779504687</v>
      </c>
      <c r="O54" s="57">
        <v>-0.15404130965385074</v>
      </c>
      <c r="P54" s="57">
        <v>0.17153695636952454</v>
      </c>
      <c r="Q54" s="56">
        <v>-0.61307368371251925</v>
      </c>
      <c r="R54" s="56">
        <v>-0.32620999803474932</v>
      </c>
    </row>
    <row r="55" spans="1:18" x14ac:dyDescent="0.15">
      <c r="A55" s="33">
        <v>215</v>
      </c>
      <c r="B55" s="57">
        <v>-0.4653009558468697</v>
      </c>
      <c r="C55" s="57">
        <v>9.0279172733491453E-2</v>
      </c>
      <c r="D55" s="57">
        <v>-0.38026319572436895</v>
      </c>
      <c r="E55" s="57">
        <v>-0.26171130182226893</v>
      </c>
      <c r="F55" s="57">
        <v>-0.10857093494169731</v>
      </c>
      <c r="G55" s="57">
        <v>-0.41627666696401155</v>
      </c>
      <c r="H55" s="57">
        <v>0.26686778625302654</v>
      </c>
      <c r="I55" s="56">
        <v>-0.18213944233038548</v>
      </c>
      <c r="J55" s="57">
        <v>4.1122721895601608E-2</v>
      </c>
      <c r="K55" s="57">
        <v>-0.11918580530412738</v>
      </c>
      <c r="L55" s="57">
        <v>-0.49591667572564324</v>
      </c>
      <c r="M55" s="57">
        <v>2.8497224864395376E-2</v>
      </c>
      <c r="N55" s="57">
        <v>0.18925124961728446</v>
      </c>
      <c r="O55" s="57">
        <v>0.11807542835456206</v>
      </c>
      <c r="P55" s="57">
        <v>0.13549936628538484</v>
      </c>
      <c r="Q55" s="56">
        <v>-1.4665212858934601E-2</v>
      </c>
      <c r="R55" s="56">
        <v>-9.8402327594660041E-2</v>
      </c>
    </row>
    <row r="56" spans="1:18" x14ac:dyDescent="0.15">
      <c r="A56" s="33">
        <v>16631</v>
      </c>
      <c r="B56" s="57">
        <v>0.59914659510394408</v>
      </c>
      <c r="C56" s="57">
        <v>0.55069010367256055</v>
      </c>
      <c r="D56" s="57">
        <v>-1.1964011379719939</v>
      </c>
      <c r="E56" s="57">
        <v>-0.63398959891639217</v>
      </c>
      <c r="F56" s="57">
        <v>-0.39851172460501416</v>
      </c>
      <c r="G56" s="57">
        <v>-0.4887760350646066</v>
      </c>
      <c r="H56" s="57">
        <v>-0.20785056654652329</v>
      </c>
      <c r="I56" s="56">
        <v>-0.2536703377611465</v>
      </c>
      <c r="J56" s="57">
        <v>0.92551903374263667</v>
      </c>
      <c r="K56" s="57">
        <v>0.85609296832152348</v>
      </c>
      <c r="L56" s="57">
        <v>0.24867079126799638</v>
      </c>
      <c r="M56" s="57">
        <v>-0.14887272082713202</v>
      </c>
      <c r="N56" s="57">
        <v>7.2396444692106571E-2</v>
      </c>
      <c r="O56" s="57">
        <v>0.20655068261460482</v>
      </c>
      <c r="P56" s="57">
        <v>-0.32330341449448502</v>
      </c>
      <c r="Q56" s="56">
        <v>0.26243625504532153</v>
      </c>
      <c r="R56" s="56">
        <v>4.3829586420875144E-3</v>
      </c>
    </row>
    <row r="57" spans="1:18" x14ac:dyDescent="0.15">
      <c r="A57" s="33">
        <v>21082</v>
      </c>
      <c r="B57" s="57">
        <v>-0.11338265861908327</v>
      </c>
      <c r="C57" s="57">
        <v>0.15786069075076936</v>
      </c>
      <c r="D57" s="57">
        <v>0.35779430713077554</v>
      </c>
      <c r="E57" s="57">
        <v>0.12596741217653781</v>
      </c>
      <c r="F57" s="57">
        <v>0.61541481453814217</v>
      </c>
      <c r="G57" s="57">
        <v>-0.54947629922841534</v>
      </c>
      <c r="H57" s="57">
        <v>-0.56795621000474905</v>
      </c>
      <c r="I57" s="56">
        <v>3.7460081062824818E-3</v>
      </c>
      <c r="J57" s="57">
        <v>-0.49113030126668666</v>
      </c>
      <c r="K57" s="57">
        <v>-1.1558062385124011</v>
      </c>
      <c r="L57" s="57">
        <v>-0.68774122600209076</v>
      </c>
      <c r="M57" s="57">
        <v>5.001306818643797E-2</v>
      </c>
      <c r="N57" s="57">
        <v>-0.64659247612210857</v>
      </c>
      <c r="O57" s="57">
        <v>9.941825838320878E-2</v>
      </c>
      <c r="P57" s="57">
        <v>0.7317030897770298</v>
      </c>
      <c r="Q57" s="56">
        <v>-0.30001940365094437</v>
      </c>
      <c r="R57" s="56">
        <v>-0.14813669777233093</v>
      </c>
    </row>
    <row r="58" spans="1:18" x14ac:dyDescent="0.15">
      <c r="A58" s="33">
        <v>20201</v>
      </c>
      <c r="B58" s="57">
        <v>0.5048599663342942</v>
      </c>
      <c r="C58" s="57">
        <v>0.31062105778381155</v>
      </c>
      <c r="D58" s="57">
        <v>-0.10965907643443934</v>
      </c>
      <c r="E58" s="57">
        <v>3.578789712499844E-3</v>
      </c>
      <c r="F58" s="57">
        <v>5.8007317449464774E-2</v>
      </c>
      <c r="G58" s="57">
        <v>-0.32021315491408059</v>
      </c>
      <c r="H58" s="57">
        <v>-0.23666723064584158</v>
      </c>
      <c r="I58" s="56">
        <v>3.0075381326529836E-2</v>
      </c>
      <c r="J58" s="57">
        <v>-0.64126795764093214</v>
      </c>
      <c r="K58" s="57">
        <v>-0.91975687789189942</v>
      </c>
      <c r="L58" s="57">
        <v>-0.36483151280076465</v>
      </c>
      <c r="M58" s="57">
        <v>3.4679043690315381E-2</v>
      </c>
      <c r="N58" s="57">
        <v>5.0338800656071353E-3</v>
      </c>
      <c r="O58" s="57">
        <v>8.5839670776268071E-2</v>
      </c>
      <c r="P58" s="57">
        <v>-0.24590041321205358</v>
      </c>
      <c r="Q58" s="56">
        <v>-0.29231488100192271</v>
      </c>
      <c r="R58" s="56">
        <v>-0.13111974983769645</v>
      </c>
    </row>
    <row r="59" spans="1:18" x14ac:dyDescent="0.15">
      <c r="A59" s="33">
        <v>830</v>
      </c>
      <c r="B59" s="57">
        <v>-0.33468990234361917</v>
      </c>
      <c r="C59" s="57">
        <v>-8.8870813587216047E-2</v>
      </c>
      <c r="D59" s="57">
        <v>-3.2762739383542183E-2</v>
      </c>
      <c r="E59" s="57">
        <v>0.76534068094877461</v>
      </c>
      <c r="F59" s="57">
        <v>0.43080140071815154</v>
      </c>
      <c r="G59" s="57">
        <v>-0.2387271420078928</v>
      </c>
      <c r="H59" s="57">
        <v>9.6362509026951204E-2</v>
      </c>
      <c r="I59" s="56">
        <v>8.5350570481658172E-2</v>
      </c>
      <c r="J59" s="57">
        <v>-0.273021200358812</v>
      </c>
      <c r="K59" s="57">
        <v>1.8310056722198875E-3</v>
      </c>
      <c r="L59" s="57">
        <v>-9.0947010340360249E-2</v>
      </c>
      <c r="M59" s="57">
        <v>6.1500530431992273E-2</v>
      </c>
      <c r="N59" s="57">
        <v>-4.0017710799614581E-2</v>
      </c>
      <c r="O59" s="57">
        <v>3.9921905415851493E-2</v>
      </c>
      <c r="P59" s="57">
        <v>0.19530707146733214</v>
      </c>
      <c r="Q59" s="56">
        <v>-1.5060772644484429E-2</v>
      </c>
      <c r="R59" s="56">
        <v>3.5144898918586874E-2</v>
      </c>
    </row>
    <row r="60" spans="1:18" x14ac:dyDescent="0.15">
      <c r="A60" s="33">
        <v>1922</v>
      </c>
      <c r="B60" s="57">
        <v>-0.79445304993959642</v>
      </c>
      <c r="C60" s="57">
        <v>-0.31682812575318586</v>
      </c>
      <c r="D60" s="57">
        <v>-0.2652590335915474</v>
      </c>
      <c r="E60" s="57">
        <v>-0.12575297347094097</v>
      </c>
      <c r="F60" s="57">
        <v>-0.28259795430811574</v>
      </c>
      <c r="G60" s="57">
        <v>0.58442938654249588</v>
      </c>
      <c r="H60" s="57">
        <v>0.36055004113330263</v>
      </c>
      <c r="I60" s="56">
        <v>-0.1199873870553697</v>
      </c>
      <c r="J60" s="57">
        <v>2.3698774921186785E-2</v>
      </c>
      <c r="K60" s="57">
        <v>-4.6184137308762675E-2</v>
      </c>
      <c r="L60" s="57">
        <v>-0.37539175342752584</v>
      </c>
      <c r="M60" s="57">
        <v>-0.35924833812642709</v>
      </c>
      <c r="N60" s="57">
        <v>3.5925200424402587E-2</v>
      </c>
      <c r="O60" s="57">
        <v>0.33012086104040078</v>
      </c>
      <c r="P60" s="57">
        <v>0.89032569728005628</v>
      </c>
      <c r="Q60" s="56">
        <v>7.1320900686190111E-2</v>
      </c>
      <c r="R60" s="56">
        <v>-2.4333243184589792E-2</v>
      </c>
    </row>
    <row r="61" spans="1:18" x14ac:dyDescent="0.15">
      <c r="A61" s="33">
        <v>572</v>
      </c>
      <c r="B61" s="57">
        <v>-0.49085751659851395</v>
      </c>
      <c r="C61" s="57">
        <v>-0.30695083999653672</v>
      </c>
      <c r="D61" s="57">
        <v>-0.18659988038430081</v>
      </c>
      <c r="E61" s="57">
        <v>2.4351119789674996E-2</v>
      </c>
      <c r="F61" s="57">
        <v>0.30491998487323718</v>
      </c>
      <c r="G61" s="57">
        <v>-0.4024509715415886</v>
      </c>
      <c r="H61" s="57">
        <v>4.9845806250626956E-2</v>
      </c>
      <c r="I61" s="56">
        <v>-0.14396318537248584</v>
      </c>
      <c r="J61" s="57">
        <v>-0.61675671807186883</v>
      </c>
      <c r="K61" s="57">
        <v>-1.2538846878324581</v>
      </c>
      <c r="L61" s="57">
        <v>-0.34490914071862527</v>
      </c>
      <c r="M61" s="57">
        <v>-8.0092705198836989E-2</v>
      </c>
      <c r="N61" s="57">
        <v>-0.99368415825076384</v>
      </c>
      <c r="O61" s="57">
        <v>-0.36241521795896475</v>
      </c>
      <c r="P61" s="57">
        <v>-0.13209447992421536</v>
      </c>
      <c r="Q61" s="56">
        <v>-0.5405481582793904</v>
      </c>
      <c r="R61" s="56">
        <v>-0.34225567182593813</v>
      </c>
    </row>
    <row r="62" spans="1:18" x14ac:dyDescent="0.15">
      <c r="A62" s="33">
        <v>2170</v>
      </c>
      <c r="B62" s="57">
        <v>-0.47744697750353304</v>
      </c>
      <c r="C62" s="57">
        <v>0.12468331049344979</v>
      </c>
      <c r="D62" s="57">
        <v>-0.21917390736842274</v>
      </c>
      <c r="E62" s="57">
        <v>-0.38429072367434169</v>
      </c>
      <c r="F62" s="57">
        <v>-0.10960847287878124</v>
      </c>
      <c r="G62" s="57">
        <v>3.016869408344737E-2</v>
      </c>
      <c r="H62" s="57">
        <v>0.3717595230992633</v>
      </c>
      <c r="I62" s="56">
        <v>-9.4844079106988333E-2</v>
      </c>
      <c r="J62" s="57">
        <v>0.87922588202452201</v>
      </c>
      <c r="K62" s="57">
        <v>0.24224390790048467</v>
      </c>
      <c r="L62" s="57">
        <v>-0.11804803554916679</v>
      </c>
      <c r="M62" s="57">
        <v>0.24526862778664762</v>
      </c>
      <c r="N62" s="57">
        <v>0.36401495691559654</v>
      </c>
      <c r="O62" s="57">
        <v>9.8196828717434348E-2</v>
      </c>
      <c r="P62" s="57">
        <v>0.83009664396221339</v>
      </c>
      <c r="Q62" s="56">
        <v>0.36299983025110455</v>
      </c>
      <c r="R62" s="56">
        <v>0.13407787557205811</v>
      </c>
    </row>
    <row r="63" spans="1:18" x14ac:dyDescent="0.15">
      <c r="A63" s="33">
        <v>9116</v>
      </c>
      <c r="B63" s="57">
        <v>8.1290870250520397E-2</v>
      </c>
      <c r="C63" s="57">
        <v>-0.4853375137468916</v>
      </c>
      <c r="D63" s="57">
        <v>0.59481282492862908</v>
      </c>
      <c r="E63" s="57">
        <v>-0.37507874631327892</v>
      </c>
      <c r="F63" s="57">
        <v>4.5537929272456916E-2</v>
      </c>
      <c r="G63" s="57">
        <v>0.23421984271063931</v>
      </c>
      <c r="H63" s="57">
        <v>0.11570429724725594</v>
      </c>
      <c r="I63" s="56">
        <v>3.01642149070473E-2</v>
      </c>
      <c r="J63" s="57">
        <v>-0.42798981868507208</v>
      </c>
      <c r="K63" s="57">
        <v>-0.16877473473255789</v>
      </c>
      <c r="L63" s="57">
        <v>-0.90337311749913884</v>
      </c>
      <c r="M63" s="57">
        <v>9.7746294172457449E-2</v>
      </c>
      <c r="N63" s="57">
        <v>-0.51696958293534567</v>
      </c>
      <c r="O63" s="57">
        <v>0.41751657192923491</v>
      </c>
      <c r="P63" s="57">
        <v>-0.24929156719138848</v>
      </c>
      <c r="Q63" s="56">
        <v>-0.25016227927740153</v>
      </c>
      <c r="R63" s="56">
        <v>-0.10999903218517712</v>
      </c>
    </row>
    <row r="64" spans="1:18" x14ac:dyDescent="0.15">
      <c r="A64" s="33">
        <v>23590</v>
      </c>
      <c r="B64" s="57">
        <v>-0.29176628469230037</v>
      </c>
      <c r="C64" s="57">
        <v>8.1978992783707322E-2</v>
      </c>
      <c r="D64" s="57">
        <v>-0.15258149997983661</v>
      </c>
      <c r="E64" s="57">
        <v>-4.5164480112469194E-2</v>
      </c>
      <c r="F64" s="57">
        <v>-3.5968997320262527E-3</v>
      </c>
      <c r="G64" s="57">
        <v>0.28951771392142106</v>
      </c>
      <c r="H64" s="57">
        <v>-0.27698768273756547</v>
      </c>
      <c r="I64" s="56">
        <v>-5.6942877221295644E-2</v>
      </c>
      <c r="J64" s="57">
        <v>-0.19804354558773984</v>
      </c>
      <c r="K64" s="57">
        <v>-0.27300723427505075</v>
      </c>
      <c r="L64" s="57">
        <v>-6.6860122820064219E-2</v>
      </c>
      <c r="M64" s="57">
        <v>0.11016875716094268</v>
      </c>
      <c r="N64" s="57">
        <v>1.0347942113936532</v>
      </c>
      <c r="O64" s="57">
        <v>2.2384171866035037E-2</v>
      </c>
      <c r="P64" s="57">
        <v>0.42903024919359523</v>
      </c>
      <c r="Q64" s="56">
        <v>0.15120949813305304</v>
      </c>
      <c r="R64" s="56">
        <v>4.7133310455878694E-2</v>
      </c>
    </row>
    <row r="65" spans="1:18" x14ac:dyDescent="0.15">
      <c r="A65" s="33">
        <v>7946</v>
      </c>
      <c r="B65" s="57">
        <v>-4.8604454159624E-2</v>
      </c>
      <c r="C65" s="57">
        <v>-0.26610909929635823</v>
      </c>
      <c r="D65" s="57">
        <v>0.85828097945876192</v>
      </c>
      <c r="E65" s="57">
        <v>-0.330612192336522</v>
      </c>
      <c r="F65" s="57">
        <v>-0.21606307703994421</v>
      </c>
      <c r="G65" s="57">
        <v>-0.13847979041572026</v>
      </c>
      <c r="H65" s="57">
        <v>0.1680167147475049</v>
      </c>
      <c r="I65" s="56">
        <v>3.7755829940140095E-3</v>
      </c>
      <c r="J65" s="57">
        <v>-0.39226960724854132</v>
      </c>
      <c r="K65" s="57">
        <v>-0.41137079680623645</v>
      </c>
      <c r="L65" s="57">
        <v>-0.53589850445080223</v>
      </c>
      <c r="M65" s="57">
        <v>0.13356252939177157</v>
      </c>
      <c r="N65" s="57">
        <v>-8.8880307467262887E-2</v>
      </c>
      <c r="O65" s="57">
        <v>-0.20515710285968852</v>
      </c>
      <c r="P65" s="57">
        <v>-0.38437770265891152</v>
      </c>
      <c r="Q65" s="56">
        <v>-0.26919878458566732</v>
      </c>
      <c r="R65" s="56">
        <v>-0.13271160079582667</v>
      </c>
    </row>
    <row r="66" spans="1:18" x14ac:dyDescent="0.15">
      <c r="A66" s="33">
        <v>44781</v>
      </c>
      <c r="B66" s="57">
        <v>2.178420230151179E-2</v>
      </c>
      <c r="C66" s="57">
        <v>-0.34591024587040453</v>
      </c>
      <c r="D66" s="57">
        <v>-0.33220785210067028</v>
      </c>
      <c r="E66" s="57">
        <v>2.1728393338187046E-3</v>
      </c>
      <c r="F66" s="57">
        <v>-0.22069389895999028</v>
      </c>
      <c r="G66" s="57">
        <v>0.39052590128616987</v>
      </c>
      <c r="H66" s="57">
        <v>0.34156781087463683</v>
      </c>
      <c r="I66" s="56">
        <v>-2.0394463304989691E-2</v>
      </c>
      <c r="J66" s="57">
        <v>0.21320928980439988</v>
      </c>
      <c r="K66" s="57">
        <v>0.1453573533464296</v>
      </c>
      <c r="L66" s="57">
        <v>0.69250539503963293</v>
      </c>
      <c r="M66" s="57">
        <v>-0.31689805246092068</v>
      </c>
      <c r="N66" s="57">
        <v>0.89893615613146527</v>
      </c>
      <c r="O66" s="57">
        <v>0.18873333821534433</v>
      </c>
      <c r="P66" s="57">
        <v>0.40687815313489495</v>
      </c>
      <c r="Q66" s="56">
        <v>0.31838880474446374</v>
      </c>
      <c r="R66" s="56">
        <v>0.14899717071973703</v>
      </c>
    </row>
    <row r="67" spans="1:18" x14ac:dyDescent="0.15">
      <c r="A67" s="33">
        <v>2033</v>
      </c>
      <c r="B67" s="57">
        <v>-0.3366175020456717</v>
      </c>
      <c r="C67" s="57">
        <v>-3.3985439155541537E-2</v>
      </c>
      <c r="D67" s="57">
        <v>-0.15688810186988161</v>
      </c>
      <c r="E67" s="57">
        <v>8.2943932055334402E-2</v>
      </c>
      <c r="F67" s="57">
        <v>-0.36105838690232644</v>
      </c>
      <c r="G67" s="57">
        <v>-0.24437089577569668</v>
      </c>
      <c r="H67" s="57">
        <v>4.8947387221326105E-2</v>
      </c>
      <c r="I67" s="56">
        <v>-0.14300414378177964</v>
      </c>
      <c r="J67" s="57">
        <v>-0.12115055574069261</v>
      </c>
      <c r="K67" s="57">
        <v>-0.34027876013835773</v>
      </c>
      <c r="L67" s="57">
        <v>-0.20059607769449858</v>
      </c>
      <c r="M67" s="57">
        <v>2.142917461705357E-2</v>
      </c>
      <c r="N67" s="57">
        <v>-0.16184853411593675</v>
      </c>
      <c r="O67" s="57">
        <v>-3.550425294580585E-2</v>
      </c>
      <c r="P67" s="57">
        <v>-0.31384909314502052</v>
      </c>
      <c r="Q67" s="56">
        <v>-0.16454258559475118</v>
      </c>
      <c r="R67" s="56">
        <v>-0.15377336468826541</v>
      </c>
    </row>
    <row r="68" spans="1:18" x14ac:dyDescent="0.15">
      <c r="A68" s="33">
        <v>62</v>
      </c>
      <c r="B68" s="57">
        <v>-0.50317716021214276</v>
      </c>
      <c r="C68" s="57">
        <v>0.18398996618786881</v>
      </c>
      <c r="D68" s="57">
        <v>-0.40678642759105293</v>
      </c>
      <c r="E68" s="57">
        <v>0.42884761201383725</v>
      </c>
      <c r="F68" s="57">
        <v>0.26574625207989205</v>
      </c>
      <c r="G68" s="57">
        <v>5.1611878224519042E-2</v>
      </c>
      <c r="H68" s="57">
        <v>-2.4301973996945031E-2</v>
      </c>
      <c r="I68" s="56">
        <v>-5.8140761343195013E-4</v>
      </c>
      <c r="J68" s="57">
        <v>7.4335059588243602E-3</v>
      </c>
      <c r="K68" s="57">
        <v>3.2333128964034515E-2</v>
      </c>
      <c r="L68" s="57">
        <v>0.47809092033662626</v>
      </c>
      <c r="M68" s="57">
        <v>-0.21634227043628845</v>
      </c>
      <c r="N68" s="57">
        <v>-0.28253238947261922</v>
      </c>
      <c r="O68" s="57">
        <v>2.6124772483586065E-2</v>
      </c>
      <c r="P68" s="57">
        <v>0.84220048195736485</v>
      </c>
      <c r="Q68" s="56">
        <v>0.12675830711307548</v>
      </c>
      <c r="R68" s="56">
        <v>6.3088449749821765E-2</v>
      </c>
    </row>
    <row r="69" spans="1:18" x14ac:dyDescent="0.15">
      <c r="A69" s="33">
        <v>1241</v>
      </c>
      <c r="B69" s="57">
        <v>-0.46686568528350159</v>
      </c>
      <c r="C69" s="57">
        <v>7.9209845888303557E-2</v>
      </c>
      <c r="D69" s="57">
        <v>-9.787257187768128E-3</v>
      </c>
      <c r="E69" s="57">
        <v>0.39886317847145841</v>
      </c>
      <c r="F69" s="57">
        <v>0.15390976553108587</v>
      </c>
      <c r="G69" s="57">
        <v>-0.27815168371892696</v>
      </c>
      <c r="H69" s="57">
        <v>0.14519846283653742</v>
      </c>
      <c r="I69" s="56">
        <v>3.196660933884083E-3</v>
      </c>
      <c r="J69" s="57">
        <v>-0.6609524063380704</v>
      </c>
      <c r="K69" s="57">
        <v>-0.4721642909320849</v>
      </c>
      <c r="L69" s="57">
        <v>-0.80214380090254578</v>
      </c>
      <c r="M69" s="57">
        <v>-0.2428948850678089</v>
      </c>
      <c r="N69" s="57">
        <v>-0.78116442203728098</v>
      </c>
      <c r="O69" s="57">
        <v>-0.11629759763306073</v>
      </c>
      <c r="P69" s="57">
        <v>-0.36052267576659003</v>
      </c>
      <c r="Q69" s="56">
        <v>-0.49087715409677735</v>
      </c>
      <c r="R69" s="56">
        <v>-0.24384024658144662</v>
      </c>
    </row>
    <row r="70" spans="1:18" x14ac:dyDescent="0.15">
      <c r="A70" s="33">
        <v>21048</v>
      </c>
      <c r="B70" s="57">
        <v>6.0741291907107225E-2</v>
      </c>
      <c r="C70" s="57">
        <v>0.713715485458845</v>
      </c>
      <c r="D70" s="57">
        <v>-0.52445670812843237</v>
      </c>
      <c r="E70" s="57">
        <v>5.2592837700311951E-2</v>
      </c>
      <c r="F70" s="57">
        <v>-0.68249199804360483</v>
      </c>
      <c r="G70" s="57">
        <v>-0.39980080285128949</v>
      </c>
      <c r="H70" s="57">
        <v>-0.35191211278152024</v>
      </c>
      <c r="I70" s="56">
        <v>-0.16165885810551181</v>
      </c>
      <c r="J70" s="57">
        <v>1.3597192669228526</v>
      </c>
      <c r="K70" s="57">
        <v>0.4476093218505261</v>
      </c>
      <c r="L70" s="57">
        <v>0.2970388248202066</v>
      </c>
      <c r="M70" s="57">
        <v>-0.25383422373376108</v>
      </c>
      <c r="N70" s="57">
        <v>0.30580148294182985</v>
      </c>
      <c r="O70" s="57">
        <v>0.30827526046774251</v>
      </c>
      <c r="P70" s="57">
        <v>-0.30753269429694041</v>
      </c>
      <c r="Q70" s="56">
        <v>0.30815389128177945</v>
      </c>
      <c r="R70" s="56">
        <v>7.3247516588133818E-2</v>
      </c>
    </row>
    <row r="71" spans="1:18" x14ac:dyDescent="0.15">
      <c r="A71" s="33">
        <v>1695</v>
      </c>
      <c r="B71" s="57">
        <v>-0.43866056363376449</v>
      </c>
      <c r="C71" s="57">
        <v>0.54802525359596599</v>
      </c>
      <c r="D71" s="57">
        <v>0.20025423444425422</v>
      </c>
      <c r="E71" s="57">
        <v>3.1913747876563134E-2</v>
      </c>
      <c r="F71" s="57">
        <v>-0.34898000421010167</v>
      </c>
      <c r="G71" s="57">
        <v>-8.8260256094675138E-2</v>
      </c>
      <c r="H71" s="57">
        <v>-9.4796197201863996E-2</v>
      </c>
      <c r="I71" s="56">
        <v>-2.721482646051742E-2</v>
      </c>
      <c r="J71" s="57">
        <v>0.21190167443586383</v>
      </c>
      <c r="K71" s="57">
        <v>8.637710820645142E-3</v>
      </c>
      <c r="L71" s="57">
        <v>-0.29041375250974927</v>
      </c>
      <c r="M71" s="57">
        <v>-0.37421430696148517</v>
      </c>
      <c r="N71" s="57">
        <v>5.7326703947526175E-2</v>
      </c>
      <c r="O71" s="57">
        <v>-0.67117425060195757</v>
      </c>
      <c r="P71" s="57">
        <v>-0.20755996238409938</v>
      </c>
      <c r="Q71" s="56">
        <v>-0.18078516903617947</v>
      </c>
      <c r="R71" s="56">
        <v>-0.10399999774834845</v>
      </c>
    </row>
    <row r="72" spans="1:18" x14ac:dyDescent="0.15">
      <c r="A72" s="33">
        <v>1756</v>
      </c>
      <c r="B72" s="57">
        <v>-0.26102523579169734</v>
      </c>
      <c r="C72" s="57">
        <v>-0.54980395124446602</v>
      </c>
      <c r="D72" s="57">
        <v>-0.35154141072138556</v>
      </c>
      <c r="E72" s="57">
        <v>-7.7593414899150198E-2</v>
      </c>
      <c r="F72" s="57">
        <v>0.32964866349902666</v>
      </c>
      <c r="G72" s="57">
        <v>0.18161252123841437</v>
      </c>
      <c r="H72" s="57">
        <v>-9.8311932588719717E-2</v>
      </c>
      <c r="I72" s="56">
        <v>-0.11814496578685396</v>
      </c>
      <c r="J72" s="57">
        <v>-8.9775269809570513E-2</v>
      </c>
      <c r="K72" s="57">
        <v>-5.6257698708044021E-2</v>
      </c>
      <c r="L72" s="57">
        <v>-0.16116621288596505</v>
      </c>
      <c r="M72" s="57">
        <v>-0.26101229576416751</v>
      </c>
      <c r="N72" s="57">
        <v>-0.36459833807290837</v>
      </c>
      <c r="O72" s="57">
        <v>-0.18235149140383505</v>
      </c>
      <c r="P72" s="57">
        <v>-0.29428084031550056</v>
      </c>
      <c r="Q72" s="56">
        <v>-0.20134887813714158</v>
      </c>
      <c r="R72" s="56">
        <v>-0.15974692196199777</v>
      </c>
    </row>
    <row r="73" spans="1:18" x14ac:dyDescent="0.15">
      <c r="A73" s="33">
        <v>12774</v>
      </c>
      <c r="B73" s="57">
        <v>-0.3412407656511498</v>
      </c>
      <c r="C73" s="57">
        <v>4.3914570350683524E-2</v>
      </c>
      <c r="D73" s="57">
        <v>-0.35207046810559561</v>
      </c>
      <c r="E73" s="57">
        <v>2.5711886843854753E-2</v>
      </c>
      <c r="F73" s="57">
        <v>-0.41750889818263431</v>
      </c>
      <c r="G73" s="57">
        <v>0.28231350412653056</v>
      </c>
      <c r="H73" s="57">
        <v>1.3113096871942662E-2</v>
      </c>
      <c r="I73" s="56">
        <v>-0.10653815339233834</v>
      </c>
      <c r="J73" s="57">
        <v>-0.3360677146683036</v>
      </c>
      <c r="K73" s="57">
        <v>0.2515648598601764</v>
      </c>
      <c r="L73" s="57">
        <v>-0.25272517164111086</v>
      </c>
      <c r="M73" s="57">
        <v>0.24222455764167131</v>
      </c>
      <c r="N73" s="57">
        <v>-0.15422544335258365</v>
      </c>
      <c r="O73" s="57">
        <v>-9.3721488870423475E-2</v>
      </c>
      <c r="P73" s="57">
        <v>-0.38829839806199373</v>
      </c>
      <c r="Q73" s="56">
        <v>-0.10446411415608108</v>
      </c>
      <c r="R73" s="56">
        <v>-0.10550113377420971</v>
      </c>
    </row>
    <row r="74" spans="1:18" x14ac:dyDescent="0.15">
      <c r="A74" s="33">
        <v>25010</v>
      </c>
      <c r="B74" s="57">
        <v>0.14513459359114533</v>
      </c>
      <c r="C74" s="57">
        <v>0.18709236256815898</v>
      </c>
      <c r="D74" s="57">
        <v>-0.2491078542852615</v>
      </c>
      <c r="E74" s="57">
        <v>-0.42204650557811529</v>
      </c>
      <c r="F74" s="57">
        <v>-3.9584373083877647E-2</v>
      </c>
      <c r="G74" s="57">
        <v>-0.22951730058346498</v>
      </c>
      <c r="H74" s="57">
        <v>-0.1349827724252623</v>
      </c>
      <c r="I74" s="56">
        <v>-0.10614454997095391</v>
      </c>
      <c r="J74" s="57">
        <v>-0.18214586489159146</v>
      </c>
      <c r="K74" s="57">
        <v>0.95495163273809636</v>
      </c>
      <c r="L74" s="57">
        <v>0.48520029870347525</v>
      </c>
      <c r="M74" s="57">
        <v>0.36996070217822463</v>
      </c>
      <c r="N74" s="57">
        <v>1.5964705600257437E-3</v>
      </c>
      <c r="O74" s="57">
        <v>0.25882138537883259</v>
      </c>
      <c r="P74" s="57">
        <v>0.69745647576210046</v>
      </c>
      <c r="Q74" s="56">
        <v>0.36940587148988058</v>
      </c>
      <c r="R74" s="56">
        <v>0.13163066075946334</v>
      </c>
    </row>
    <row r="75" spans="1:18" x14ac:dyDescent="0.15">
      <c r="A75" s="33">
        <v>7778</v>
      </c>
      <c r="B75" s="57">
        <v>-0.29872392810492931</v>
      </c>
      <c r="C75" s="57">
        <v>0.6014997188685185</v>
      </c>
      <c r="D75" s="57">
        <v>-0.21408434354414602</v>
      </c>
      <c r="E75" s="57">
        <v>0.28808197683240766</v>
      </c>
      <c r="F75" s="57">
        <v>8.9926845716384235E-2</v>
      </c>
      <c r="G75" s="57">
        <v>-1.6844995198984303E-2</v>
      </c>
      <c r="H75" s="57">
        <v>-0.20173551444532378</v>
      </c>
      <c r="I75" s="56">
        <v>3.5445680017703859E-2</v>
      </c>
      <c r="J75" s="57">
        <v>7.699563251802187E-2</v>
      </c>
      <c r="K75" s="57">
        <v>-3.9191378953641783E-2</v>
      </c>
      <c r="L75" s="57">
        <v>-8.3322281517922717E-2</v>
      </c>
      <c r="M75" s="57">
        <v>-0.18987523740439682</v>
      </c>
      <c r="N75" s="57">
        <v>-1.6513294461841729E-2</v>
      </c>
      <c r="O75" s="57">
        <v>0.10783319610708497</v>
      </c>
      <c r="P75" s="57">
        <v>0.56462473310206784</v>
      </c>
      <c r="Q75" s="56">
        <v>6.0078767055624524E-2</v>
      </c>
      <c r="R75" s="56">
        <v>4.7762223536664192E-2</v>
      </c>
    </row>
    <row r="76" spans="1:18" x14ac:dyDescent="0.15">
      <c r="A76" s="33">
        <v>22594</v>
      </c>
      <c r="B76" s="57">
        <v>0.29959059018364687</v>
      </c>
      <c r="C76" s="57">
        <v>0.59475423054572807</v>
      </c>
      <c r="D76" s="57">
        <v>-4.1188525204829129E-3</v>
      </c>
      <c r="E76" s="57">
        <v>0.54778759244535957</v>
      </c>
      <c r="F76" s="57">
        <v>1.0151426388725708</v>
      </c>
      <c r="G76" s="57">
        <v>6.5818851360275085E-2</v>
      </c>
      <c r="H76" s="57">
        <v>4.9931351270107671E-2</v>
      </c>
      <c r="I76" s="56">
        <v>0.36698662887960071</v>
      </c>
      <c r="J76" s="57">
        <v>-0.23460721011193497</v>
      </c>
      <c r="K76" s="57">
        <v>-0.12738904667579642</v>
      </c>
      <c r="L76" s="57">
        <v>-1.0652596903247921E-2</v>
      </c>
      <c r="M76" s="57">
        <v>-5.9493853121026924E-2</v>
      </c>
      <c r="N76" s="57">
        <v>0.32125247087231179</v>
      </c>
      <c r="O76" s="57">
        <v>-0.14508934475684349</v>
      </c>
      <c r="P76" s="57">
        <v>-0.10394191513020841</v>
      </c>
      <c r="Q76" s="56">
        <v>-5.1417356546678054E-2</v>
      </c>
      <c r="R76" s="56">
        <v>0.15778463616646132</v>
      </c>
    </row>
    <row r="77" spans="1:18" x14ac:dyDescent="0.15">
      <c r="A77" s="33">
        <v>1780</v>
      </c>
      <c r="B77" s="57">
        <v>-0.25482117083262257</v>
      </c>
      <c r="C77" s="57">
        <v>-0.30040214014512706</v>
      </c>
      <c r="D77" s="57">
        <v>-0.21891768251590471</v>
      </c>
      <c r="E77" s="57">
        <v>0.58222751053339339</v>
      </c>
      <c r="F77" s="57">
        <v>0.10231271438576756</v>
      </c>
      <c r="G77" s="57">
        <v>-0.15659407608059051</v>
      </c>
      <c r="H77" s="57">
        <v>0.35298500498016566</v>
      </c>
      <c r="I77" s="56">
        <v>1.5255737189297403E-2</v>
      </c>
      <c r="J77" s="57">
        <v>1.1331663709668755E-2</v>
      </c>
      <c r="K77" s="57">
        <v>0.28821522537962835</v>
      </c>
      <c r="L77" s="57">
        <v>0.12457862953034181</v>
      </c>
      <c r="M77" s="57">
        <v>-0.53341762788690827</v>
      </c>
      <c r="N77" s="57">
        <v>0.66870923390384929</v>
      </c>
      <c r="O77" s="57">
        <v>-0.28234342087207204</v>
      </c>
      <c r="P77" s="57">
        <v>0.25853842088924084</v>
      </c>
      <c r="Q77" s="56">
        <v>7.6516017807678402E-2</v>
      </c>
      <c r="R77" s="56">
        <v>4.5885877498487902E-2</v>
      </c>
    </row>
    <row r="78" spans="1:18" x14ac:dyDescent="0.15">
      <c r="A78" s="33">
        <v>7219</v>
      </c>
      <c r="B78" s="57">
        <v>0.38368601791848711</v>
      </c>
      <c r="C78" s="57">
        <v>0.64649256255810306</v>
      </c>
      <c r="D78" s="57">
        <v>7.4774812621480377E-2</v>
      </c>
      <c r="E78" s="57">
        <v>0.62428335048170924</v>
      </c>
      <c r="F78" s="57">
        <v>-0.42471865457107366</v>
      </c>
      <c r="G78" s="57">
        <v>0.25715832690888041</v>
      </c>
      <c r="H78" s="57">
        <v>-0.17216163005070131</v>
      </c>
      <c r="I78" s="56">
        <v>0.19850211226669787</v>
      </c>
      <c r="J78" s="57">
        <v>0.35205352504896226</v>
      </c>
      <c r="K78" s="57">
        <v>0.35262751033511247</v>
      </c>
      <c r="L78" s="57">
        <v>-0.19612031940441993</v>
      </c>
      <c r="M78" s="57">
        <v>8.7498007509829667E-2</v>
      </c>
      <c r="N78" s="57">
        <v>-5.1706915264583694E-2</v>
      </c>
      <c r="O78" s="57">
        <v>0.53513779379306159</v>
      </c>
      <c r="P78" s="57">
        <v>-0.27254537220000119</v>
      </c>
      <c r="Q78" s="56">
        <v>0.11527774711685158</v>
      </c>
      <c r="R78" s="56">
        <v>0.15688992969177473</v>
      </c>
    </row>
    <row r="79" spans="1:18" x14ac:dyDescent="0.15">
      <c r="A79" s="33">
        <v>832</v>
      </c>
      <c r="B79" s="57">
        <v>-0.14098944205853076</v>
      </c>
      <c r="C79" s="57">
        <v>0.54846187453437212</v>
      </c>
      <c r="D79" s="57">
        <v>-0.24915109377671849</v>
      </c>
      <c r="E79" s="57">
        <v>0.57970159261376564</v>
      </c>
      <c r="F79" s="57">
        <v>0.14021396978527448</v>
      </c>
      <c r="G79" s="57">
        <v>1.7191945018426802E-2</v>
      </c>
      <c r="H79" s="57">
        <v>-0.26808959320316128</v>
      </c>
      <c r="I79" s="56">
        <v>8.9619893273346934E-2</v>
      </c>
      <c r="J79" s="57">
        <v>-3.7659394832974966E-2</v>
      </c>
      <c r="K79" s="57">
        <v>-6.4246843682805005E-2</v>
      </c>
      <c r="L79" s="57">
        <v>-0.18281139230655774</v>
      </c>
      <c r="M79" s="57">
        <v>-0.2395062455687067</v>
      </c>
      <c r="N79" s="57">
        <v>-0.14160158294852293</v>
      </c>
      <c r="O79" s="57">
        <v>8.6202063280210128E-2</v>
      </c>
      <c r="P79" s="57">
        <v>0.57307745355603212</v>
      </c>
      <c r="Q79" s="56">
        <v>-9.3513464333216945E-4</v>
      </c>
      <c r="R79" s="56">
        <v>4.4342379315007383E-2</v>
      </c>
    </row>
    <row r="80" spans="1:18" x14ac:dyDescent="0.15">
      <c r="A80" s="33">
        <v>27831</v>
      </c>
      <c r="B80" s="57">
        <v>6.7562379084276231E-2</v>
      </c>
      <c r="C80" s="57">
        <v>3.4567899666467235E-2</v>
      </c>
      <c r="D80" s="57">
        <v>-6.4665176440788105E-2</v>
      </c>
      <c r="E80" s="57">
        <v>0.10457992754959267</v>
      </c>
      <c r="F80" s="57">
        <v>-3.9027394775800153E-2</v>
      </c>
      <c r="G80" s="57">
        <v>-0.24068972787874549</v>
      </c>
      <c r="H80" s="57">
        <v>-0.25246510649411003</v>
      </c>
      <c r="I80" s="56">
        <v>-5.5733885612729663E-2</v>
      </c>
      <c r="J80" s="57">
        <v>-0.16229340716001536</v>
      </c>
      <c r="K80" s="57">
        <v>4.0533918236343849E-2</v>
      </c>
      <c r="L80" s="57">
        <v>-0.23682146935920936</v>
      </c>
      <c r="M80" s="57">
        <v>-1.5636570688740534</v>
      </c>
      <c r="N80" s="57">
        <v>-1.1932685374692638</v>
      </c>
      <c r="O80" s="57">
        <v>-1.2628796861467015</v>
      </c>
      <c r="P80" s="57">
        <v>-1.4447667697520106</v>
      </c>
      <c r="Q80" s="56">
        <v>-0.83187900293213013</v>
      </c>
      <c r="R80" s="56">
        <v>-0.44380644427242988</v>
      </c>
    </row>
    <row r="81" spans="1:18" x14ac:dyDescent="0.15">
      <c r="A81" s="33">
        <v>8756</v>
      </c>
      <c r="B81" s="57">
        <v>-4.0072255472353061E-2</v>
      </c>
      <c r="C81" s="57">
        <v>0.40470254632652514</v>
      </c>
      <c r="D81" s="57">
        <v>4.698217273374572E-2</v>
      </c>
      <c r="E81" s="57">
        <v>-0.97311848423199443</v>
      </c>
      <c r="F81" s="57">
        <v>0.33051908152690618</v>
      </c>
      <c r="G81" s="57">
        <v>0.38324718236177074</v>
      </c>
      <c r="H81" s="57">
        <v>0.38053949600879516</v>
      </c>
      <c r="I81" s="56">
        <v>7.6114248464770773E-2</v>
      </c>
      <c r="J81" s="57">
        <v>3.4604416168858454E-2</v>
      </c>
      <c r="K81" s="57">
        <v>0.24335037730446571</v>
      </c>
      <c r="L81" s="57">
        <v>0.83534494786794777</v>
      </c>
      <c r="M81" s="57">
        <v>0.17038882363162644</v>
      </c>
      <c r="N81" s="57">
        <v>0.72094401841191469</v>
      </c>
      <c r="O81" s="57">
        <v>0.25732825657291436</v>
      </c>
      <c r="P81" s="57">
        <v>0.22173629783643245</v>
      </c>
      <c r="Q81" s="56">
        <v>0.35481387682773713</v>
      </c>
      <c r="R81" s="56">
        <v>0.21546406264625395</v>
      </c>
    </row>
    <row r="82" spans="1:18" x14ac:dyDescent="0.15">
      <c r="A82" s="33">
        <v>13649</v>
      </c>
      <c r="B82" s="57">
        <v>-8.6903326762774569E-2</v>
      </c>
      <c r="C82" s="57">
        <v>0.46102362665892771</v>
      </c>
      <c r="D82" s="57">
        <v>-5.6233671651060579E-2</v>
      </c>
      <c r="E82" s="57">
        <v>0.27575349014643985</v>
      </c>
      <c r="F82" s="57">
        <v>-0.21926505298537924</v>
      </c>
      <c r="G82" s="57">
        <v>-0.27099317281422081</v>
      </c>
      <c r="H82" s="57">
        <v>-0.14529344157189999</v>
      </c>
      <c r="I82" s="56">
        <v>-5.9873641399953758E-3</v>
      </c>
      <c r="J82" s="57">
        <v>0.86364816104276732</v>
      </c>
      <c r="K82" s="57">
        <v>0.1204783453941729</v>
      </c>
      <c r="L82" s="57">
        <v>0.16407250561041553</v>
      </c>
      <c r="M82" s="57">
        <v>-7.12078582885394E-2</v>
      </c>
      <c r="N82" s="57">
        <v>3.819008541565358E-2</v>
      </c>
      <c r="O82" s="57">
        <v>5.8370091647113841E-2</v>
      </c>
      <c r="P82" s="57">
        <v>-0.15533611346499065</v>
      </c>
      <c r="Q82" s="56">
        <v>0.14545931676522761</v>
      </c>
      <c r="R82" s="56">
        <v>6.9735976312616119E-2</v>
      </c>
    </row>
    <row r="83" spans="1:18" x14ac:dyDescent="0.15">
      <c r="A83" s="33">
        <v>2437</v>
      </c>
      <c r="B83" s="57">
        <v>0.36669445556767188</v>
      </c>
      <c r="C83" s="57">
        <v>-0.1688204789763354</v>
      </c>
      <c r="D83" s="57">
        <v>0.21601250147470241</v>
      </c>
      <c r="E83" s="57">
        <v>-0.24546284493636711</v>
      </c>
      <c r="F83" s="57">
        <v>0.18664248784190285</v>
      </c>
      <c r="G83" s="57">
        <v>7.555139371514738E-2</v>
      </c>
      <c r="H83" s="57">
        <v>0.26924166336739352</v>
      </c>
      <c r="I83" s="56">
        <v>9.9979882579159365E-2</v>
      </c>
      <c r="J83" s="57">
        <v>-2.4780039442222304E-2</v>
      </c>
      <c r="K83" s="57">
        <v>0.11470391751582634</v>
      </c>
      <c r="L83" s="57">
        <v>0.23598223140358282</v>
      </c>
      <c r="M83" s="57">
        <v>-1.2464608570825486E-2</v>
      </c>
      <c r="N83" s="57">
        <v>0.20737806607778891</v>
      </c>
      <c r="O83" s="57">
        <v>0.44750780055278655</v>
      </c>
      <c r="P83" s="57">
        <v>0.60762201654493142</v>
      </c>
      <c r="Q83" s="56">
        <v>0.22513562629740974</v>
      </c>
      <c r="R83" s="56">
        <v>0.16255775443828455</v>
      </c>
    </row>
    <row r="84" spans="1:18" x14ac:dyDescent="0.15">
      <c r="A84" s="33">
        <v>7303</v>
      </c>
      <c r="B84" s="57">
        <v>-7.7293667401019533E-2</v>
      </c>
      <c r="C84" s="57">
        <v>0.32595460050056002</v>
      </c>
      <c r="D84" s="57">
        <v>-0.23690472636663407</v>
      </c>
      <c r="E84" s="57">
        <v>0.79435680435642719</v>
      </c>
      <c r="F84" s="57">
        <v>0.38816026841889589</v>
      </c>
      <c r="G84" s="57">
        <v>0.18553432953445631</v>
      </c>
      <c r="H84" s="57">
        <v>0.37403672199847637</v>
      </c>
      <c r="I84" s="56">
        <v>0.25054919014873744</v>
      </c>
      <c r="J84" s="57">
        <v>7.024450658342668E-2</v>
      </c>
      <c r="K84" s="57">
        <v>-8.5485036267540837E-2</v>
      </c>
      <c r="L84" s="57">
        <v>-6.9827508382604708E-3</v>
      </c>
      <c r="M84" s="57">
        <v>-0.11281099233114374</v>
      </c>
      <c r="N84" s="57">
        <v>-0.16242470505296916</v>
      </c>
      <c r="O84" s="57">
        <v>0.17015974426173527</v>
      </c>
      <c r="P84" s="57">
        <v>0.12653376198189409</v>
      </c>
      <c r="Q84" s="56">
        <v>-1.0935309469402894E-4</v>
      </c>
      <c r="R84" s="56">
        <v>0.12521991852702172</v>
      </c>
    </row>
    <row r="85" spans="1:18" x14ac:dyDescent="0.15">
      <c r="A85" s="33">
        <v>20997</v>
      </c>
      <c r="B85" s="57">
        <v>0.17123745879258559</v>
      </c>
      <c r="C85" s="57">
        <v>0.21605694408645879</v>
      </c>
      <c r="D85" s="57">
        <v>-1.1898756682174993E-2</v>
      </c>
      <c r="E85" s="57">
        <v>0.39394300305513824</v>
      </c>
      <c r="F85" s="57">
        <v>-8.2222732820523725E-2</v>
      </c>
      <c r="G85" s="57">
        <v>0.24435062514528422</v>
      </c>
      <c r="H85" s="57">
        <v>0.48305261411634498</v>
      </c>
      <c r="I85" s="56">
        <v>0.20207416509901613</v>
      </c>
      <c r="J85" s="57">
        <v>0.22918198112168986</v>
      </c>
      <c r="K85" s="57">
        <v>0.5037922278680701</v>
      </c>
      <c r="L85" s="57">
        <v>1.8210746837499103</v>
      </c>
      <c r="M85" s="57">
        <v>-2.6088461096487867E-2</v>
      </c>
      <c r="N85" s="57">
        <v>0.97582413422740644</v>
      </c>
      <c r="O85" s="57">
        <v>-1.2974281263387927E-2</v>
      </c>
      <c r="P85" s="57">
        <v>0.72212455763769479</v>
      </c>
      <c r="Q85" s="56">
        <v>0.60184783460641367</v>
      </c>
      <c r="R85" s="56">
        <v>0.40196099985271488</v>
      </c>
    </row>
    <row r="86" spans="1:18" x14ac:dyDescent="0.15">
      <c r="A86" s="33">
        <v>12982</v>
      </c>
      <c r="B86" s="57">
        <v>0.18618980881660777</v>
      </c>
      <c r="C86" s="57">
        <v>0.16017720786845219</v>
      </c>
      <c r="D86" s="57">
        <v>3.325173770107745E-2</v>
      </c>
      <c r="E86" s="57">
        <v>0.42920399481695742</v>
      </c>
      <c r="F86" s="57">
        <v>-7.4291755636693879E-2</v>
      </c>
      <c r="G86" s="57">
        <v>0.20099267785147984</v>
      </c>
      <c r="H86" s="57">
        <v>0.4536548612922659</v>
      </c>
      <c r="I86" s="56">
        <v>0.19845407610144952</v>
      </c>
      <c r="J86" s="57">
        <v>-0.24644693157560238</v>
      </c>
      <c r="K86" s="57">
        <v>0.60010495925842589</v>
      </c>
      <c r="L86" s="57">
        <v>1.577006621816498</v>
      </c>
      <c r="M86" s="57">
        <v>-4.8864700483146756E-2</v>
      </c>
      <c r="N86" s="57">
        <v>0.99772509406169263</v>
      </c>
      <c r="O86" s="57">
        <v>-8.3052907776367257E-2</v>
      </c>
      <c r="P86" s="57">
        <v>0.73474793642117453</v>
      </c>
      <c r="Q86" s="56">
        <v>0.50446001024609644</v>
      </c>
      <c r="R86" s="56">
        <v>0.35145704317377296</v>
      </c>
    </row>
    <row r="87" spans="1:18" x14ac:dyDescent="0.15">
      <c r="A87" s="33">
        <v>24979</v>
      </c>
      <c r="B87" s="57">
        <v>0.15000322580333322</v>
      </c>
      <c r="C87" s="57">
        <v>7.6007619879590524E-2</v>
      </c>
      <c r="D87" s="57">
        <v>-0.18653343904852646</v>
      </c>
      <c r="E87" s="57">
        <v>-8.5234925743068679E-2</v>
      </c>
      <c r="F87" s="57">
        <v>0.50661846571142899</v>
      </c>
      <c r="G87" s="57">
        <v>0.14907366388481375</v>
      </c>
      <c r="H87" s="57">
        <v>5.6762633305338692E-2</v>
      </c>
      <c r="I87" s="56">
        <v>9.5242463398987148E-2</v>
      </c>
      <c r="J87" s="57">
        <v>-0.32102377798497866</v>
      </c>
      <c r="K87" s="57">
        <v>-5.5750419557254072E-2</v>
      </c>
      <c r="L87" s="57">
        <v>0.21725426114663826</v>
      </c>
      <c r="M87" s="57">
        <v>-0.50707476612746982</v>
      </c>
      <c r="N87" s="57">
        <v>-0.25000802571871411</v>
      </c>
      <c r="O87" s="57" t="e">
        <v>#VALUE!</v>
      </c>
      <c r="P87" s="57" t="e">
        <v>#VALUE!</v>
      </c>
      <c r="R87" s="56">
        <v>9.5242463398987148E-2</v>
      </c>
    </row>
    <row r="88" spans="1:18" x14ac:dyDescent="0.15">
      <c r="A88" s="33">
        <v>8987</v>
      </c>
      <c r="B88" s="57">
        <v>-0.26861936863296748</v>
      </c>
      <c r="C88" s="57">
        <v>0.17257820059784318</v>
      </c>
      <c r="D88" s="57">
        <v>-2.2817819683399326E-2</v>
      </c>
      <c r="E88" s="57">
        <v>0.51754216233008754</v>
      </c>
      <c r="F88" s="57">
        <v>-2.1110904339717573E-3</v>
      </c>
      <c r="G88" s="57">
        <v>-0.26874112514147963</v>
      </c>
      <c r="H88" s="57">
        <v>0.20415894873677776</v>
      </c>
      <c r="I88" s="56">
        <v>4.7427129681841471E-2</v>
      </c>
      <c r="J88" s="57">
        <v>7.5368456584023386E-2</v>
      </c>
      <c r="K88" s="57">
        <v>0.26891473027932256</v>
      </c>
      <c r="L88" s="57">
        <v>0.20920107113864939</v>
      </c>
      <c r="M88" s="57">
        <v>0.70279656437631677</v>
      </c>
      <c r="N88" s="57">
        <v>0.38456924722860375</v>
      </c>
      <c r="O88" s="57">
        <v>-1.2851994536439544E-2</v>
      </c>
      <c r="P88" s="57">
        <v>0.29375094074849595</v>
      </c>
      <c r="Q88" s="56">
        <v>0.27453557368842457</v>
      </c>
      <c r="R88" s="56">
        <v>0.16098135168513303</v>
      </c>
    </row>
    <row r="89" spans="1:18" x14ac:dyDescent="0.15">
      <c r="A89" s="33">
        <v>63</v>
      </c>
      <c r="B89" s="57">
        <v>-0.10302185527255761</v>
      </c>
      <c r="C89" s="57">
        <v>0.40435024635616501</v>
      </c>
      <c r="D89" s="57">
        <v>0.11422099628620302</v>
      </c>
      <c r="E89" s="57">
        <v>2.6643645213575956E-2</v>
      </c>
      <c r="F89" s="57">
        <v>0.22417472603234792</v>
      </c>
      <c r="G89" s="57">
        <v>0.12509005102271609</v>
      </c>
      <c r="H89" s="57">
        <v>0.11324956088073382</v>
      </c>
      <c r="I89" s="56">
        <v>0.12924391007416916</v>
      </c>
      <c r="J89" s="57">
        <v>-5.3394703738155025E-2</v>
      </c>
      <c r="K89" s="57">
        <v>2.1232631081004927E-2</v>
      </c>
      <c r="L89" s="57">
        <v>0.10590673612434957</v>
      </c>
      <c r="M89" s="57">
        <v>0.11112403170211826</v>
      </c>
      <c r="N89" s="57">
        <v>3.5003448716561331E-2</v>
      </c>
      <c r="O89" s="57">
        <v>0.22588225829742703</v>
      </c>
      <c r="P89" s="57">
        <v>0.22281622788943423</v>
      </c>
      <c r="Q89" s="56">
        <v>9.5510090010391471E-2</v>
      </c>
      <c r="R89" s="56">
        <v>0.11237700004228032</v>
      </c>
    </row>
    <row r="90" spans="1:18" x14ac:dyDescent="0.15">
      <c r="A90" s="33">
        <v>13546</v>
      </c>
      <c r="B90" s="57">
        <v>0.73539735680316609</v>
      </c>
      <c r="C90" s="57">
        <v>0.1406874250453008</v>
      </c>
      <c r="D90" s="57">
        <v>0.80273434115762843</v>
      </c>
      <c r="E90" s="57">
        <v>3.7667610113372454E-2</v>
      </c>
      <c r="F90" s="57">
        <v>0.3092404528440284</v>
      </c>
      <c r="G90" s="57">
        <v>0.12929093080375015</v>
      </c>
      <c r="H90" s="57">
        <v>0.27313501630860998</v>
      </c>
      <c r="I90" s="56">
        <v>0.34687901901083656</v>
      </c>
      <c r="J90" s="57">
        <v>0.30261965266570007</v>
      </c>
      <c r="K90" s="57">
        <v>0.3561230455184769</v>
      </c>
      <c r="L90" s="57">
        <v>0.13694471769875322</v>
      </c>
      <c r="M90" s="57">
        <v>0.17389478651281054</v>
      </c>
      <c r="N90" s="57">
        <v>0.23298029485173843</v>
      </c>
      <c r="O90" s="57">
        <v>8.1623325816237519E-2</v>
      </c>
      <c r="P90" s="57">
        <v>0.31123825848673065</v>
      </c>
      <c r="Q90" s="56">
        <v>0.22791772593577816</v>
      </c>
      <c r="R90" s="56">
        <v>0.28739837247330735</v>
      </c>
    </row>
    <row r="91" spans="1:18" x14ac:dyDescent="0.15">
      <c r="A91" s="33">
        <v>586</v>
      </c>
      <c r="B91" s="57">
        <v>0.33245648861312949</v>
      </c>
      <c r="C91" s="57">
        <v>0.20080532151340483</v>
      </c>
      <c r="D91" s="57">
        <v>0.16672839452595362</v>
      </c>
      <c r="E91" s="57">
        <v>-8.7160343177979938E-3</v>
      </c>
      <c r="F91" s="57">
        <v>4.9920686663397079E-2</v>
      </c>
      <c r="G91" s="57">
        <v>0.2730279402882792</v>
      </c>
      <c r="H91" s="57">
        <v>1.1034959590070013</v>
      </c>
      <c r="I91" s="56">
        <v>0.30253125089905247</v>
      </c>
      <c r="J91" s="57">
        <v>0.37745353426504413</v>
      </c>
      <c r="K91" s="57">
        <v>0.10802611886560839</v>
      </c>
      <c r="L91" s="57">
        <v>0.12086993631165711</v>
      </c>
      <c r="M91" s="57">
        <v>3.0274508745366024E-2</v>
      </c>
      <c r="N91" s="57">
        <v>0.16425417163771322</v>
      </c>
      <c r="O91" s="57">
        <v>1.0665981045459623</v>
      </c>
      <c r="P91" s="57">
        <v>1.6521171186351644E-2</v>
      </c>
      <c r="Q91" s="56">
        <v>0.26914250650824323</v>
      </c>
      <c r="R91" s="56">
        <v>0.28583687870364782</v>
      </c>
    </row>
    <row r="92" spans="1:18" x14ac:dyDescent="0.15">
      <c r="A92" s="33">
        <v>1344</v>
      </c>
      <c r="B92" s="57">
        <v>-0.26803197796985134</v>
      </c>
      <c r="C92" s="57">
        <v>0.24035044189358029</v>
      </c>
      <c r="D92" s="57">
        <v>-0.14255029235427197</v>
      </c>
      <c r="E92" s="57">
        <v>-2.0342288291881179E-2</v>
      </c>
      <c r="F92" s="57">
        <v>0.15488975639234026</v>
      </c>
      <c r="G92" s="57">
        <v>0.27588611910344435</v>
      </c>
      <c r="H92" s="57">
        <v>0.36179950351107332</v>
      </c>
      <c r="I92" s="56">
        <v>8.6000180326347681E-2</v>
      </c>
      <c r="J92" s="57">
        <v>0.68501858288758988</v>
      </c>
      <c r="K92" s="57">
        <v>2.6192458968494078E-2</v>
      </c>
      <c r="L92" s="57">
        <v>-0.20466699897243407</v>
      </c>
      <c r="M92" s="57">
        <v>-0.1356340130585266</v>
      </c>
      <c r="N92" s="57">
        <v>0.1211746577998864</v>
      </c>
      <c r="O92" s="57">
        <v>-4.5105375286954852E-2</v>
      </c>
      <c r="P92" s="57">
        <v>0.37651954756896527</v>
      </c>
      <c r="Q92" s="56">
        <v>0.11764269427243144</v>
      </c>
      <c r="R92" s="56">
        <v>0.10182143729938956</v>
      </c>
    </row>
    <row r="93" spans="1:18" x14ac:dyDescent="0.15">
      <c r="A93" s="33">
        <v>25862</v>
      </c>
      <c r="B93" s="57">
        <v>0.72201504558619967</v>
      </c>
      <c r="C93" s="57">
        <v>0.4768314187645874</v>
      </c>
      <c r="D93" s="57">
        <v>0.11415584258632683</v>
      </c>
      <c r="E93" s="57">
        <v>0.454434987559722</v>
      </c>
      <c r="F93" s="57">
        <v>4.5635660412060269E-2</v>
      </c>
      <c r="G93" s="57">
        <v>0.12678486013407311</v>
      </c>
      <c r="H93" s="57">
        <v>-0.23460117523973095</v>
      </c>
      <c r="I93" s="56">
        <v>0.24360809140046261</v>
      </c>
      <c r="J93" s="57">
        <v>0.35295351964844779</v>
      </c>
      <c r="K93" s="57">
        <v>1.2609428794002748</v>
      </c>
      <c r="L93" s="57">
        <v>0.2616024200643966</v>
      </c>
      <c r="M93" s="57">
        <v>-0.55188760122115177</v>
      </c>
      <c r="N93" s="57">
        <v>0.14449546297444349</v>
      </c>
      <c r="O93" s="57">
        <v>-0.47411168552378602</v>
      </c>
      <c r="P93" s="57">
        <v>-0.33676600332852363</v>
      </c>
      <c r="Q93" s="56">
        <v>9.3889856002014424E-2</v>
      </c>
      <c r="R93" s="56">
        <v>0.16874897370123851</v>
      </c>
    </row>
    <row r="94" spans="1:18" x14ac:dyDescent="0.15">
      <c r="A94" s="33">
        <v>2026</v>
      </c>
      <c r="B94" s="57">
        <v>-6.7386982321874359E-2</v>
      </c>
      <c r="C94" s="57">
        <v>0.20659097195989459</v>
      </c>
      <c r="D94" s="57">
        <v>-2.7859422994857497E-2</v>
      </c>
      <c r="E94" s="57">
        <v>0.33644077371133996</v>
      </c>
      <c r="F94" s="57">
        <v>0.14398916945807788</v>
      </c>
      <c r="G94" s="57">
        <v>-0.10068010004555658</v>
      </c>
      <c r="H94" s="57">
        <v>0.49730613141038699</v>
      </c>
      <c r="I94" s="56">
        <v>0.14120007731105871</v>
      </c>
      <c r="J94" s="57">
        <v>0.58378987534972171</v>
      </c>
      <c r="K94" s="57">
        <v>0.46352193590310298</v>
      </c>
      <c r="L94" s="57">
        <v>0.46582333239083407</v>
      </c>
      <c r="M94" s="57">
        <v>5.5306183409253307E-2</v>
      </c>
      <c r="N94" s="57">
        <v>1.6337029416295645</v>
      </c>
      <c r="O94" s="57">
        <v>0.25989770498099574</v>
      </c>
      <c r="P94" s="57">
        <v>0.18470816463211476</v>
      </c>
      <c r="Q94" s="56">
        <v>0.52096430547079808</v>
      </c>
      <c r="R94" s="56">
        <v>0.33108219139092843</v>
      </c>
    </row>
    <row r="95" spans="1:18" x14ac:dyDescent="0.15">
      <c r="A95" s="33">
        <v>14053</v>
      </c>
      <c r="B95" s="57">
        <v>0.97601825783662777</v>
      </c>
      <c r="C95" s="57">
        <v>8.808842893232316E-2</v>
      </c>
      <c r="D95" s="57">
        <v>0.66570975668930921</v>
      </c>
      <c r="E95" s="57">
        <v>-6.0305368012744054E-2</v>
      </c>
      <c r="F95" s="57">
        <v>0.39263609309398056</v>
      </c>
      <c r="G95" s="57">
        <v>0.48489807854895067</v>
      </c>
      <c r="H95" s="57">
        <v>0.26219192905571559</v>
      </c>
      <c r="I95" s="56">
        <v>0.40131959659202326</v>
      </c>
      <c r="J95" s="57">
        <v>0.39980804035467166</v>
      </c>
      <c r="K95" s="57">
        <v>0.40957990351671947</v>
      </c>
      <c r="L95" s="57">
        <v>0.55902602362036202</v>
      </c>
      <c r="M95" s="57">
        <v>5.9549944336200283E-2</v>
      </c>
      <c r="N95" s="57">
        <v>0.59438063428793397</v>
      </c>
      <c r="O95" s="57">
        <v>0.70749563883197852</v>
      </c>
      <c r="P95" s="57">
        <v>0.37446819987647428</v>
      </c>
      <c r="Q95" s="56">
        <v>0.44347262640347723</v>
      </c>
      <c r="R95" s="56">
        <v>0.42239611149775025</v>
      </c>
    </row>
    <row r="96" spans="1:18" x14ac:dyDescent="0.15">
      <c r="A96" s="33">
        <v>108</v>
      </c>
      <c r="B96" s="57">
        <v>2.4049131394719314E-2</v>
      </c>
      <c r="C96" s="57">
        <v>-0.18157128232104719</v>
      </c>
      <c r="D96" s="57">
        <v>5.4494988885980089E-2</v>
      </c>
      <c r="E96" s="57">
        <v>0.59480509584161001</v>
      </c>
      <c r="F96" s="57">
        <v>0.35962730186360259</v>
      </c>
      <c r="G96" s="57">
        <v>8.2567318830970321E-2</v>
      </c>
      <c r="H96" s="57">
        <v>0.48997643894416448</v>
      </c>
      <c r="I96" s="56">
        <v>0.2034212847771428</v>
      </c>
      <c r="J96" s="57">
        <v>0.18193532254197742</v>
      </c>
      <c r="K96" s="57">
        <v>0.22211106675810924</v>
      </c>
      <c r="L96" s="57">
        <v>0.41371732434513164</v>
      </c>
      <c r="M96" s="57">
        <v>-0.21426678129186522</v>
      </c>
      <c r="N96" s="57">
        <v>0.74445752384493591</v>
      </c>
      <c r="O96" s="57">
        <v>0.33448032096713842</v>
      </c>
      <c r="P96" s="57">
        <v>0.58131172983224955</v>
      </c>
      <c r="Q96" s="56">
        <v>0.32339235814252526</v>
      </c>
      <c r="R96" s="56">
        <v>0.26340682145983402</v>
      </c>
    </row>
    <row r="97" spans="1:18" x14ac:dyDescent="0.15">
      <c r="A97" s="33">
        <v>12352</v>
      </c>
      <c r="B97" s="57">
        <v>0.18796604830008182</v>
      </c>
      <c r="C97" s="57">
        <v>6.5588842276464512E-2</v>
      </c>
      <c r="D97" s="57">
        <v>-0.11108224870106373</v>
      </c>
      <c r="E97" s="57">
        <v>0.12046868344477385</v>
      </c>
      <c r="F97" s="57">
        <v>-0.33838906784945566</v>
      </c>
      <c r="G97" s="57">
        <v>0.16687507805924118</v>
      </c>
      <c r="H97" s="57">
        <v>0.57128742424635193</v>
      </c>
      <c r="I97" s="56">
        <v>9.4673537110913419E-2</v>
      </c>
      <c r="J97" s="57">
        <v>0.62288948886155704</v>
      </c>
      <c r="K97" s="57">
        <v>0.69515106334032628</v>
      </c>
      <c r="L97" s="57">
        <v>0.89040483047849317</v>
      </c>
      <c r="M97" s="57">
        <v>-2.7647569512099582E-2</v>
      </c>
      <c r="N97" s="57">
        <v>1.0191819202250645</v>
      </c>
      <c r="O97" s="57">
        <v>3.5174329147188113E-2</v>
      </c>
      <c r="P97" s="57">
        <v>0.76621564302721157</v>
      </c>
      <c r="Q97" s="56">
        <v>0.5716242436525345</v>
      </c>
      <c r="R97" s="56">
        <v>0.33314889038172396</v>
      </c>
    </row>
    <row r="98" spans="1:18" x14ac:dyDescent="0.15">
      <c r="A98" s="33">
        <v>25922</v>
      </c>
      <c r="B98" s="57">
        <v>0.47250549394225622</v>
      </c>
      <c r="C98" s="57">
        <v>0.6683372395785272</v>
      </c>
      <c r="D98" s="57">
        <v>0.2903715950678401</v>
      </c>
      <c r="E98" s="57">
        <v>0.65691403463382114</v>
      </c>
      <c r="F98" s="57">
        <v>0.39639831043809748</v>
      </c>
      <c r="G98" s="57">
        <v>9.211766638253116E-2</v>
      </c>
      <c r="H98" s="57">
        <v>-0.35053775852102742</v>
      </c>
      <c r="I98" s="56">
        <v>0.31801522593172077</v>
      </c>
      <c r="J98" s="57">
        <v>0.2365188050985037</v>
      </c>
      <c r="K98" s="57">
        <v>9.3393607836882969E-2</v>
      </c>
      <c r="L98" s="57">
        <v>0.13294028094483928</v>
      </c>
      <c r="M98" s="57">
        <v>-0.13298597006393137</v>
      </c>
      <c r="N98" s="57">
        <v>0.48392468875260242</v>
      </c>
      <c r="O98" s="57">
        <v>-3.3505968888661183E-2</v>
      </c>
      <c r="P98" s="57">
        <v>0.48149859465813127</v>
      </c>
      <c r="Q98" s="56">
        <v>0.18025486261976673</v>
      </c>
      <c r="R98" s="56">
        <v>0.24913504427574373</v>
      </c>
    </row>
    <row r="99" spans="1:18" x14ac:dyDescent="0.15">
      <c r="A99" s="33">
        <v>19515</v>
      </c>
      <c r="B99" s="57">
        <v>0.1697103136051111</v>
      </c>
      <c r="C99" s="57">
        <v>0.41005130858992977</v>
      </c>
      <c r="D99" s="57">
        <v>-9.6606842492399245E-2</v>
      </c>
      <c r="E99" s="57">
        <v>0.23552239827792376</v>
      </c>
      <c r="F99" s="57">
        <v>-3.3068976256947213E-3</v>
      </c>
      <c r="G99" s="57">
        <v>0.19426104905567282</v>
      </c>
      <c r="H99" s="57">
        <v>0.25468505625535187</v>
      </c>
      <c r="I99" s="56">
        <v>0.16633091223798507</v>
      </c>
      <c r="J99" s="57">
        <v>0.1262829555750225</v>
      </c>
      <c r="K99" s="57">
        <v>0.29862455479762795</v>
      </c>
      <c r="L99" s="57">
        <v>0.28041271132675671</v>
      </c>
      <c r="M99" s="57">
        <v>-0.12357360069917013</v>
      </c>
      <c r="N99" s="57">
        <v>0.39152655307581546</v>
      </c>
      <c r="O99" s="57">
        <v>0.37330426338611644</v>
      </c>
      <c r="P99" s="57">
        <v>0.70937460852948186</v>
      </c>
      <c r="Q99" s="56">
        <v>0.29370743514166442</v>
      </c>
      <c r="R99" s="56">
        <v>0.23001917368982475</v>
      </c>
    </row>
    <row r="100" spans="1:18" x14ac:dyDescent="0.15">
      <c r="A100" s="33">
        <v>23621</v>
      </c>
      <c r="B100" s="57">
        <v>0.11882719977480308</v>
      </c>
      <c r="C100" s="57">
        <v>0.17519498834030628</v>
      </c>
      <c r="D100" s="57">
        <v>-4.4586785400268114E-2</v>
      </c>
      <c r="E100" s="57">
        <v>0.38861297759435304</v>
      </c>
      <c r="F100" s="57">
        <v>9.7579891479087633E-3</v>
      </c>
      <c r="G100" s="57">
        <v>0.81157139520289179</v>
      </c>
      <c r="H100" s="57">
        <v>0.49996574933260285</v>
      </c>
      <c r="I100" s="56">
        <v>0.27990621628465678</v>
      </c>
      <c r="J100" s="57">
        <v>0.6070031910162651</v>
      </c>
      <c r="K100" s="57">
        <v>0.33551505124953879</v>
      </c>
      <c r="L100" s="57">
        <v>0.36596286364203179</v>
      </c>
      <c r="M100" s="57">
        <v>-6.3743943293357724E-2</v>
      </c>
      <c r="N100" s="57">
        <v>0.34690897362678486</v>
      </c>
      <c r="O100" s="57">
        <v>0.18706555148377399</v>
      </c>
      <c r="P100" s="57">
        <v>0.12149394196129817</v>
      </c>
      <c r="Q100" s="56">
        <v>0.27145794709804782</v>
      </c>
      <c r="R100" s="56">
        <v>0.27568208169135233</v>
      </c>
    </row>
    <row r="101" spans="1:18" x14ac:dyDescent="0.15">
      <c r="A101" s="33">
        <v>13639</v>
      </c>
      <c r="B101" s="57">
        <v>0.70654250736522806</v>
      </c>
      <c r="C101" s="57">
        <v>0.56719435171155164</v>
      </c>
      <c r="D101" s="57">
        <v>0.44326904944178108</v>
      </c>
      <c r="E101" s="57">
        <v>-1.7597320331988728E-2</v>
      </c>
      <c r="F101" s="57">
        <v>-3.6168506127090494E-2</v>
      </c>
      <c r="G101" s="57">
        <v>0.30040441887386649</v>
      </c>
      <c r="H101" s="57">
        <v>0.21724206210932401</v>
      </c>
      <c r="I101" s="56">
        <v>0.31155522329181029</v>
      </c>
      <c r="J101" s="57">
        <v>0.34559677387367477</v>
      </c>
      <c r="K101" s="57">
        <v>0.54480338883126533</v>
      </c>
      <c r="L101" s="57">
        <v>0.43649273995761206</v>
      </c>
      <c r="M101" s="57">
        <v>0.12806623236013981</v>
      </c>
      <c r="N101" s="57">
        <v>0.45592182085669108</v>
      </c>
      <c r="O101" s="57">
        <v>0.1868776159989394</v>
      </c>
      <c r="P101" s="57">
        <v>0.31906780997504791</v>
      </c>
      <c r="Q101" s="56">
        <v>0.34526091169333867</v>
      </c>
      <c r="R101" s="56">
        <v>0.32840806749257445</v>
      </c>
    </row>
    <row r="102" spans="1:18" x14ac:dyDescent="0.15">
      <c r="A102" s="33">
        <v>10913</v>
      </c>
      <c r="B102" s="57">
        <v>0.22761969072091226</v>
      </c>
      <c r="C102" s="57">
        <v>0.35528979253820897</v>
      </c>
      <c r="D102" s="57">
        <v>6.5094292320026503E-3</v>
      </c>
      <c r="E102" s="57">
        <v>0.40734523572996773</v>
      </c>
      <c r="F102" s="57">
        <v>-1.649497537542538E-3</v>
      </c>
      <c r="G102" s="57">
        <v>0.37113513849230845</v>
      </c>
      <c r="H102" s="57">
        <v>0.51238056004960808</v>
      </c>
      <c r="I102" s="56">
        <v>0.26837576417506653</v>
      </c>
      <c r="J102" s="57">
        <v>0.32152032210371406</v>
      </c>
      <c r="K102" s="57">
        <v>0.63384471104745588</v>
      </c>
      <c r="L102" s="57">
        <v>1.7571883439660949</v>
      </c>
      <c r="M102" s="57">
        <v>-9.2959947212141847E-2</v>
      </c>
      <c r="N102" s="57">
        <v>1.0775934877200253</v>
      </c>
      <c r="O102" s="57">
        <v>3.7122267554418942E-2</v>
      </c>
      <c r="P102" s="57">
        <v>0.75498232291544387</v>
      </c>
      <c r="Q102" s="56">
        <v>0.64132735829928733</v>
      </c>
      <c r="R102" s="56">
        <v>0.45485156123717696</v>
      </c>
    </row>
    <row r="103" spans="1:18" x14ac:dyDescent="0.15">
      <c r="A103" s="33">
        <v>14054</v>
      </c>
      <c r="B103" s="57">
        <v>0.94761827469345505</v>
      </c>
      <c r="C103" s="57">
        <v>0.91634310944448272</v>
      </c>
      <c r="D103" s="57">
        <v>0.94397993838938765</v>
      </c>
      <c r="E103" s="57">
        <v>-2.8726855384001521E-2</v>
      </c>
      <c r="F103" s="57">
        <v>0.14873288778990901</v>
      </c>
      <c r="G103" s="57">
        <v>1.205486750100623</v>
      </c>
      <c r="H103" s="57">
        <v>0.20843877408804706</v>
      </c>
      <c r="I103" s="56">
        <v>0.62026755416027179</v>
      </c>
      <c r="J103" s="57">
        <v>0.16327753435924366</v>
      </c>
      <c r="K103" s="57">
        <v>0.3905991398069118</v>
      </c>
      <c r="L103" s="57">
        <v>0.57912959037376344</v>
      </c>
      <c r="M103" s="57">
        <v>0.21241813156649225</v>
      </c>
      <c r="N103" s="57">
        <v>0.56546228170053958</v>
      </c>
      <c r="O103" s="57">
        <v>0.66212937545787665</v>
      </c>
      <c r="P103" s="57">
        <v>-0.1306524905449219</v>
      </c>
      <c r="Q103" s="56">
        <v>0.34890908038855789</v>
      </c>
      <c r="R103" s="56">
        <v>0.48458831727441487</v>
      </c>
    </row>
    <row r="104" spans="1:18" x14ac:dyDescent="0.15">
      <c r="A104" s="33">
        <v>14051</v>
      </c>
      <c r="B104" s="57">
        <v>0.92048163182014631</v>
      </c>
      <c r="C104" s="57">
        <v>0.53845767457518168</v>
      </c>
      <c r="D104" s="57">
        <v>1.0470939999435944</v>
      </c>
      <c r="E104" s="57">
        <v>8.0136902656337494E-2</v>
      </c>
      <c r="F104" s="57">
        <v>0.46156292006450278</v>
      </c>
      <c r="G104" s="57">
        <v>1.1078963304283787</v>
      </c>
      <c r="H104" s="57">
        <v>0.85739093929247256</v>
      </c>
      <c r="I104" s="56">
        <v>0.7161457712543734</v>
      </c>
      <c r="J104" s="57">
        <v>3.0283222531026249E-2</v>
      </c>
      <c r="K104" s="57">
        <v>0.40371949048269512</v>
      </c>
      <c r="L104" s="57">
        <v>0.58159179561703145</v>
      </c>
      <c r="M104" s="57">
        <v>0.16421891520852294</v>
      </c>
      <c r="N104" s="57">
        <v>0.51715655378453318</v>
      </c>
      <c r="O104" s="57">
        <v>0.60337877364499204</v>
      </c>
      <c r="P104" s="57">
        <v>0.33129714797322651</v>
      </c>
      <c r="Q104" s="56">
        <v>0.37594941417743249</v>
      </c>
      <c r="R104" s="56">
        <v>0.54604759271590297</v>
      </c>
    </row>
    <row r="105" spans="1:18" x14ac:dyDescent="0.15">
      <c r="A105" s="33">
        <v>6578</v>
      </c>
      <c r="B105" s="57">
        <v>1.2189181168220335</v>
      </c>
      <c r="C105" s="57">
        <v>0.69060679191737084</v>
      </c>
      <c r="D105" s="57">
        <v>0.50291849964999746</v>
      </c>
      <c r="E105" s="57">
        <v>9.7910264245553047E-2</v>
      </c>
      <c r="F105" s="57">
        <v>0.32629351588661942</v>
      </c>
      <c r="G105" s="57">
        <v>1.1848151314290978</v>
      </c>
      <c r="H105" s="57">
        <v>0.81951468159331076</v>
      </c>
      <c r="I105" s="56">
        <v>0.69156814307771175</v>
      </c>
      <c r="J105" s="57">
        <v>0.46969569651915688</v>
      </c>
      <c r="K105" s="57">
        <v>0.25866331394926079</v>
      </c>
      <c r="L105" s="57">
        <v>0.14929177826570572</v>
      </c>
      <c r="M105" s="57">
        <v>9.0559715687459186E-2</v>
      </c>
      <c r="N105" s="57">
        <v>6.254524227799925E-2</v>
      </c>
      <c r="O105" s="57">
        <v>6.0939408234630003E-2</v>
      </c>
      <c r="P105" s="57">
        <v>0.33737855503643499</v>
      </c>
      <c r="Q105" s="56">
        <v>0.20415338713866382</v>
      </c>
      <c r="R105" s="56">
        <v>0.44786076510818779</v>
      </c>
    </row>
    <row r="106" spans="1:18" x14ac:dyDescent="0.15">
      <c r="A106" s="33">
        <v>10977</v>
      </c>
      <c r="B106" s="57">
        <v>1.2823125328777951</v>
      </c>
      <c r="C106" s="57">
        <v>0.16975582326440028</v>
      </c>
      <c r="D106" s="57">
        <v>0.46554118148900031</v>
      </c>
      <c r="E106" s="57">
        <v>5.3350154478588485E-2</v>
      </c>
      <c r="F106" s="57">
        <v>0.45036418067902456</v>
      </c>
      <c r="G106" s="57">
        <v>0.80299441985276698</v>
      </c>
      <c r="H106" s="57">
        <v>0.16983623681940774</v>
      </c>
      <c r="I106" s="56">
        <v>0.48487921849442628</v>
      </c>
      <c r="J106" s="57">
        <v>9.0437089145138636E-2</v>
      </c>
      <c r="K106" s="57">
        <v>1.2132464319453957</v>
      </c>
      <c r="L106" s="57">
        <v>0.53059740336253114</v>
      </c>
      <c r="M106" s="57">
        <v>0.12884689279389755</v>
      </c>
      <c r="N106" s="57">
        <v>0.85162843987202996</v>
      </c>
      <c r="O106" s="57">
        <v>0.36768056031590984</v>
      </c>
      <c r="P106" s="57">
        <v>-1.422122874044203E-2</v>
      </c>
      <c r="Q106" s="56">
        <v>0.45260222695635149</v>
      </c>
      <c r="R106" s="56">
        <v>0.46874072272538891</v>
      </c>
    </row>
    <row r="107" spans="1:18" x14ac:dyDescent="0.15">
      <c r="A107" s="33">
        <v>2188</v>
      </c>
      <c r="B107" s="57">
        <v>0.23172723608055376</v>
      </c>
      <c r="C107" s="57">
        <v>0.43822001493458701</v>
      </c>
      <c r="D107" s="57">
        <v>0.35187668940129735</v>
      </c>
      <c r="E107" s="57">
        <v>0.42122677908353873</v>
      </c>
      <c r="F107" s="57">
        <v>0.15384921099010113</v>
      </c>
      <c r="G107" s="57">
        <v>0.58284320059760375</v>
      </c>
      <c r="H107" s="57">
        <v>0.41368363694237276</v>
      </c>
      <c r="I107" s="56">
        <v>0.37048953829000775</v>
      </c>
      <c r="J107" s="57">
        <v>0.2982835400136537</v>
      </c>
      <c r="K107" s="57">
        <v>0.42408707732913636</v>
      </c>
      <c r="L107" s="57">
        <v>0.71068179693676337</v>
      </c>
      <c r="M107" s="57">
        <v>2.3696539672775629E-3</v>
      </c>
      <c r="N107" s="57">
        <v>0.26075125636318908</v>
      </c>
      <c r="O107" s="57">
        <v>0.20090209534588749</v>
      </c>
      <c r="P107" s="57">
        <v>1.0329682770639075</v>
      </c>
      <c r="Q107" s="56">
        <v>0.41857767100283066</v>
      </c>
      <c r="R107" s="56">
        <v>0.39453360464641918</v>
      </c>
    </row>
    <row r="108" spans="1:18" x14ac:dyDescent="0.15">
      <c r="A108" s="33">
        <v>20785</v>
      </c>
      <c r="B108" s="57">
        <v>1.6666427017073784</v>
      </c>
      <c r="C108" s="57">
        <v>1.0478998938900632</v>
      </c>
      <c r="D108" s="57">
        <v>0.42805477819140225</v>
      </c>
      <c r="E108" s="57">
        <v>0.19350330040691982</v>
      </c>
      <c r="F108" s="57">
        <v>-6.7827627867594775E-2</v>
      </c>
      <c r="G108" s="57">
        <v>0.77673346615079442</v>
      </c>
      <c r="H108" s="57">
        <v>0.34975140788442227</v>
      </c>
      <c r="I108" s="56">
        <v>0.62782256005191228</v>
      </c>
      <c r="J108" s="57">
        <v>0.49024102522181195</v>
      </c>
      <c r="K108" s="57">
        <v>1.1553279187238321</v>
      </c>
      <c r="L108" s="57">
        <v>1.0628374932875835</v>
      </c>
      <c r="M108" s="57">
        <v>0.10965351515862093</v>
      </c>
      <c r="N108" s="57">
        <v>0.78151520272521435</v>
      </c>
      <c r="O108" s="57">
        <v>0.24723809328942734</v>
      </c>
      <c r="P108" s="57">
        <v>0.2240496283014044</v>
      </c>
      <c r="Q108" s="56">
        <v>0.58155183952969924</v>
      </c>
      <c r="R108" s="56">
        <v>0.60468719979080576</v>
      </c>
    </row>
    <row r="109" spans="1:18" x14ac:dyDescent="0.15">
      <c r="A109" s="33">
        <v>27351</v>
      </c>
      <c r="B109" s="57">
        <v>1.0710760629068645</v>
      </c>
      <c r="C109" s="57">
        <v>0.55605782054199659</v>
      </c>
      <c r="D109" s="57">
        <v>1.3956589438372995</v>
      </c>
      <c r="E109" s="57">
        <v>0.76771341903200341</v>
      </c>
      <c r="F109" s="57">
        <v>1.0428806980717844</v>
      </c>
      <c r="G109" s="57">
        <v>0.39219073851745834</v>
      </c>
      <c r="H109" s="57">
        <v>0.40126487392335858</v>
      </c>
      <c r="I109" s="56">
        <v>0.80383465097582363</v>
      </c>
      <c r="J109" s="57">
        <v>3.4502703312934278E-2</v>
      </c>
      <c r="K109" s="57">
        <v>0.12587919055626254</v>
      </c>
      <c r="L109" s="57">
        <v>0.35391339212202655</v>
      </c>
      <c r="M109" s="57">
        <v>-4.2058659987578184E-2</v>
      </c>
      <c r="N109" s="57">
        <v>0.39323978492500516</v>
      </c>
      <c r="O109" s="57">
        <v>-0.3227260832866729</v>
      </c>
      <c r="P109" s="57">
        <v>-0.19312677746642976</v>
      </c>
      <c r="Q109" s="56">
        <v>4.9946221453649665E-2</v>
      </c>
      <c r="R109" s="56">
        <v>0.42689043621473666</v>
      </c>
    </row>
    <row r="110" spans="1:18" x14ac:dyDescent="0.15">
      <c r="A110" s="33">
        <v>27346</v>
      </c>
      <c r="B110" s="57">
        <v>1.0710760629068645</v>
      </c>
      <c r="C110" s="57">
        <v>0.55605782054199659</v>
      </c>
      <c r="D110" s="57">
        <v>1.6756199680946677</v>
      </c>
      <c r="E110" s="57">
        <v>0.97214985289988376</v>
      </c>
      <c r="F110" s="57">
        <v>1.0492905350777595</v>
      </c>
      <c r="G110" s="57">
        <v>0.40253989944644031</v>
      </c>
      <c r="H110" s="57">
        <v>0.4096001307914629</v>
      </c>
      <c r="I110" s="56">
        <v>0.87661918139415373</v>
      </c>
      <c r="J110" s="57">
        <v>-0.1887223884225776</v>
      </c>
      <c r="K110" s="57">
        <v>0.19976681501451324</v>
      </c>
      <c r="L110" s="57">
        <v>0.45509128704634083</v>
      </c>
      <c r="M110" s="57">
        <v>0.12971280030186622</v>
      </c>
      <c r="N110" s="57">
        <v>0.67804122159243296</v>
      </c>
      <c r="O110" s="57">
        <v>-8.2089761221871171E-2</v>
      </c>
      <c r="P110" s="57">
        <v>4.5785442688574707E-2</v>
      </c>
      <c r="Q110" s="56">
        <v>0.17679791671418271</v>
      </c>
      <c r="R110" s="56">
        <v>0.5267085490541682</v>
      </c>
    </row>
    <row r="111" spans="1:18" x14ac:dyDescent="0.15">
      <c r="A111" s="33">
        <v>27353</v>
      </c>
      <c r="B111" s="57">
        <v>1.188409459413817</v>
      </c>
      <c r="C111" s="57">
        <v>0.72012682723231036</v>
      </c>
      <c r="D111" s="57">
        <v>1.6027335543540162</v>
      </c>
      <c r="E111" s="57">
        <v>0.66335374697257476</v>
      </c>
      <c r="F111" s="57">
        <v>1.2524484023257565</v>
      </c>
      <c r="G111" s="57">
        <v>0.39048317978178348</v>
      </c>
      <c r="H111" s="57">
        <v>0.40419607005517116</v>
      </c>
      <c r="I111" s="56">
        <v>0.88882160573363278</v>
      </c>
      <c r="J111" s="57">
        <v>-0.2180026221577509</v>
      </c>
      <c r="K111" s="57">
        <v>0.17355883443757106</v>
      </c>
      <c r="L111" s="57">
        <v>0.4181014955608201</v>
      </c>
      <c r="M111" s="57">
        <v>2.5679537475705505E-2</v>
      </c>
      <c r="N111" s="57">
        <v>0.56525758474571819</v>
      </c>
      <c r="O111" s="57">
        <v>-6.9926495045101095E-2</v>
      </c>
      <c r="P111" s="57">
        <v>2.9720140823218277E-2</v>
      </c>
      <c r="Q111" s="56">
        <v>0.1320554965485973</v>
      </c>
      <c r="R111" s="56">
        <v>0.51043855114111503</v>
      </c>
    </row>
    <row r="112" spans="1:18" x14ac:dyDescent="0.15">
      <c r="A112" s="33">
        <v>9055</v>
      </c>
      <c r="B112" s="57">
        <v>1.1207344319753423</v>
      </c>
      <c r="C112" s="57">
        <v>0.81653730548673009</v>
      </c>
      <c r="D112" s="57">
        <v>0.33763976604159707</v>
      </c>
      <c r="E112" s="57">
        <v>3.8949863855581607E-2</v>
      </c>
      <c r="F112" s="57">
        <v>6.8334066721278452E-2</v>
      </c>
      <c r="G112" s="57">
        <v>0.94992441757640333</v>
      </c>
      <c r="H112" s="57">
        <v>0.53126825301996639</v>
      </c>
      <c r="I112" s="56">
        <v>0.55191258638241414</v>
      </c>
      <c r="J112" s="57">
        <v>0.44180047551837326</v>
      </c>
      <c r="K112" s="57">
        <v>1.3031719614974711</v>
      </c>
      <c r="L112" s="57">
        <v>0.75876308159467298</v>
      </c>
      <c r="M112" s="57">
        <v>0.13402893176024566</v>
      </c>
      <c r="N112" s="57">
        <v>0.66352601608053385</v>
      </c>
      <c r="O112" s="57">
        <v>0.30795529124459764</v>
      </c>
      <c r="P112" s="57">
        <v>-3.8578267356952051E-2</v>
      </c>
      <c r="Q112" s="56">
        <v>0.51009535576270604</v>
      </c>
      <c r="R112" s="56">
        <v>0.53100397107256003</v>
      </c>
    </row>
    <row r="113" spans="1:19" x14ac:dyDescent="0.15">
      <c r="A113" s="33">
        <v>26893</v>
      </c>
      <c r="B113" s="57">
        <v>1.1561284382967858</v>
      </c>
      <c r="C113" s="57">
        <v>0.45392409677528123</v>
      </c>
      <c r="D113" s="57">
        <v>1.2557538488729385</v>
      </c>
      <c r="E113" s="57">
        <v>0.90812514965186564</v>
      </c>
      <c r="F113" s="57">
        <v>1.19372087579326</v>
      </c>
      <c r="G113" s="57">
        <v>0.39440770908467532</v>
      </c>
      <c r="H113" s="57">
        <v>0.3982349174263996</v>
      </c>
      <c r="I113" s="56">
        <v>0.82289929084302949</v>
      </c>
      <c r="J113" s="57">
        <v>6.2983766032396277E-2</v>
      </c>
      <c r="K113" s="57">
        <v>0.12919059200802702</v>
      </c>
      <c r="L113" s="57">
        <v>0.37252978926157726</v>
      </c>
      <c r="M113" s="57">
        <v>8.4112993898188881E-2</v>
      </c>
      <c r="N113" s="57">
        <v>0.4991505980099048</v>
      </c>
      <c r="O113" s="57">
        <v>-0.38607923220605467</v>
      </c>
      <c r="P113" s="57">
        <v>-0.18112899531519472</v>
      </c>
      <c r="Q113" s="56">
        <v>8.2965644526977869E-2</v>
      </c>
      <c r="R113" s="56">
        <v>0.45293246768500367</v>
      </c>
    </row>
    <row r="114" spans="1:19" x14ac:dyDescent="0.15">
      <c r="A114" s="33">
        <v>7363</v>
      </c>
      <c r="B114" s="57">
        <v>1.4854014123780872</v>
      </c>
      <c r="C114" s="57">
        <v>1.2150704112385629</v>
      </c>
      <c r="D114" s="57">
        <v>1.2492098745397269</v>
      </c>
      <c r="E114" s="57">
        <v>0.13856554300094595</v>
      </c>
      <c r="F114" s="57">
        <v>0.52581442615453733</v>
      </c>
      <c r="G114" s="57">
        <v>0.29956947141437978</v>
      </c>
      <c r="H114" s="57">
        <v>0.36132492631470015</v>
      </c>
      <c r="I114" s="56">
        <v>0.75356515214870556</v>
      </c>
      <c r="J114" s="57">
        <v>1.2165620121031562</v>
      </c>
      <c r="K114" s="57">
        <v>0.86921821445319436</v>
      </c>
      <c r="L114" s="57">
        <v>0.7063547750480188</v>
      </c>
      <c r="M114" s="57">
        <v>0.51765501578081641</v>
      </c>
      <c r="N114" s="57">
        <v>0.5523985409020844</v>
      </c>
      <c r="O114" s="57">
        <v>0.32536940443379492</v>
      </c>
      <c r="P114" s="57">
        <v>0.45789501070061994</v>
      </c>
      <c r="Q114" s="56">
        <v>0.66363613906024066</v>
      </c>
      <c r="R114" s="56">
        <v>0.70860064560447311</v>
      </c>
    </row>
    <row r="115" spans="1:19" x14ac:dyDescent="0.15">
      <c r="A115" s="33">
        <v>24403</v>
      </c>
      <c r="B115" s="57">
        <v>1.1667744139427019</v>
      </c>
      <c r="C115" s="57">
        <v>1.0698046743102536</v>
      </c>
      <c r="D115" s="57">
        <v>1.2728658914751052</v>
      </c>
      <c r="E115" s="57">
        <v>0.52845530225474624</v>
      </c>
      <c r="F115" s="57">
        <v>1.207214695127703</v>
      </c>
      <c r="G115" s="57">
        <v>1.2923794031143081</v>
      </c>
      <c r="H115" s="57">
        <v>0.33939481419850975</v>
      </c>
      <c r="I115" s="56">
        <v>0.98241274206047557</v>
      </c>
      <c r="J115" s="57">
        <v>1.2000538005122234</v>
      </c>
      <c r="K115" s="57">
        <v>1.1680688023283015</v>
      </c>
      <c r="L115" s="57">
        <v>-1.114168570975858</v>
      </c>
      <c r="M115" s="57">
        <v>-0.99324247687244027</v>
      </c>
      <c r="N115" s="57">
        <v>-0.31005252143522999</v>
      </c>
      <c r="O115" s="57">
        <v>0.24569708921266695</v>
      </c>
      <c r="P115" s="57">
        <v>-0.58810433365391046</v>
      </c>
      <c r="Q115" s="56">
        <v>-5.5964030126321007E-2</v>
      </c>
      <c r="R115" s="56">
        <v>0.46322435596707728</v>
      </c>
    </row>
    <row r="116" spans="1:19" x14ac:dyDescent="0.15">
      <c r="A116" s="33">
        <v>16484</v>
      </c>
      <c r="B116" s="57">
        <v>0.50603928509557017</v>
      </c>
      <c r="C116" s="57">
        <v>1.0583029267036772</v>
      </c>
      <c r="D116" s="57">
        <v>0.38477676148261486</v>
      </c>
      <c r="E116" s="57">
        <v>0.28089445408736646</v>
      </c>
      <c r="F116" s="57">
        <v>0.21388424708663117</v>
      </c>
      <c r="G116" s="57">
        <v>0.35816377824045104</v>
      </c>
      <c r="H116" s="57">
        <v>0.35897051829361909</v>
      </c>
      <c r="I116" s="56">
        <v>0.45157599585570424</v>
      </c>
      <c r="J116" s="57">
        <v>1.2143146414867656</v>
      </c>
      <c r="K116" s="57">
        <v>1.0529057747438184</v>
      </c>
      <c r="L116" s="57">
        <v>0.70687720479522831</v>
      </c>
      <c r="M116" s="57">
        <v>0.2326542963238809</v>
      </c>
      <c r="N116" s="57">
        <v>0.94595959521822004</v>
      </c>
      <c r="O116" s="57">
        <v>0.70749147857779482</v>
      </c>
      <c r="P116" s="57">
        <v>0.44978463472976338</v>
      </c>
      <c r="Q116" s="56">
        <v>0.75856966083935318</v>
      </c>
      <c r="R116" s="56">
        <v>0.60507282834752874</v>
      </c>
    </row>
    <row r="117" spans="1:19" x14ac:dyDescent="0.15">
      <c r="A117" s="33">
        <v>15769</v>
      </c>
      <c r="B117" s="57">
        <v>0.33470887007703576</v>
      </c>
      <c r="C117" s="57">
        <v>0.42284785270211189</v>
      </c>
      <c r="D117" s="57">
        <v>0.62396704495870436</v>
      </c>
      <c r="E117" s="57">
        <v>0.21951779042761022</v>
      </c>
      <c r="F117" s="57">
        <v>0.79791600621870795</v>
      </c>
      <c r="G117" s="57">
        <v>0.75644004972116929</v>
      </c>
      <c r="H117" s="57">
        <v>0.36484862666387285</v>
      </c>
      <c r="I117" s="56">
        <v>0.50289232010988749</v>
      </c>
      <c r="J117" s="57">
        <v>0.92198843382475149</v>
      </c>
      <c r="K117" s="57">
        <v>1.4918272693058112</v>
      </c>
      <c r="L117" s="57">
        <v>1.4168518711221518</v>
      </c>
      <c r="M117" s="57">
        <v>6.4437982757012291E-2</v>
      </c>
      <c r="N117" s="57">
        <v>0.62767861354204335</v>
      </c>
      <c r="O117" s="57">
        <v>0.32790811552185894</v>
      </c>
      <c r="P117" s="57">
        <v>0.12742326654683428</v>
      </c>
      <c r="Q117" s="56">
        <v>0.71115936466006624</v>
      </c>
      <c r="R117" s="56">
        <v>0.60702584238497681</v>
      </c>
    </row>
    <row r="118" spans="1:19" x14ac:dyDescent="0.15">
      <c r="A118" s="33">
        <v>2187</v>
      </c>
      <c r="B118" s="57">
        <v>0.19883926654371339</v>
      </c>
      <c r="C118" s="57">
        <v>0.26230824154768401</v>
      </c>
      <c r="D118" s="57">
        <v>0.24890191438477144</v>
      </c>
      <c r="E118" s="57">
        <v>0.35649283510607721</v>
      </c>
      <c r="F118" s="57">
        <v>0.60372851338707445</v>
      </c>
      <c r="G118" s="57">
        <v>0.47393584681203665</v>
      </c>
      <c r="H118" s="57">
        <v>0.80998605196280282</v>
      </c>
      <c r="I118" s="56">
        <v>0.42202752424916573</v>
      </c>
      <c r="J118" s="57">
        <v>0.45546342226725417</v>
      </c>
      <c r="K118" s="57">
        <v>0.58440047380039706</v>
      </c>
      <c r="L118" s="57">
        <v>0.64798634453342108</v>
      </c>
      <c r="M118" s="57">
        <v>6.3694796745593613E-2</v>
      </c>
      <c r="N118" s="57">
        <v>0.63187230256999538</v>
      </c>
      <c r="O118" s="57">
        <v>0.36318536547613972</v>
      </c>
      <c r="P118" s="57">
        <v>0.41657878613821447</v>
      </c>
      <c r="Q118" s="56">
        <v>0.45188307021871649</v>
      </c>
      <c r="R118" s="56">
        <v>0.43695529723394111</v>
      </c>
    </row>
    <row r="119" spans="1:19" s="31" customFormat="1" ht="12.75" customHeight="1" x14ac:dyDescent="0.15">
      <c r="A119" s="58"/>
      <c r="B119" s="57"/>
      <c r="C119" s="57"/>
      <c r="D119" s="57"/>
      <c r="E119" s="57"/>
      <c r="F119" s="57"/>
      <c r="G119" s="57"/>
      <c r="H119" s="57"/>
      <c r="I119" s="56"/>
      <c r="J119" s="57"/>
      <c r="K119" s="57"/>
      <c r="L119" s="57"/>
      <c r="M119" s="57"/>
      <c r="N119" s="57"/>
      <c r="O119" s="57"/>
      <c r="P119" s="57"/>
      <c r="Q119" s="56"/>
      <c r="R119" s="56"/>
      <c r="S119" s="58"/>
    </row>
    <row r="120" spans="1:19" x14ac:dyDescent="0.15">
      <c r="I120" s="61"/>
    </row>
  </sheetData>
  <autoFilter ref="A1:R119"/>
  <sortState ref="A2:AY118">
    <sortCondition ref="I2:I118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Index</vt:lpstr>
      <vt:lpstr>Stats</vt:lpstr>
      <vt:lpstr>Group_Biweek</vt:lpstr>
      <vt:lpstr>Scoring</vt:lpstr>
    </vt:vector>
  </TitlesOfParts>
  <Company>DataYes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Zengju Zhu</dc:creator>
  <cp:lastModifiedBy>Zengju Zhu</cp:lastModifiedBy>
  <dcterms:created xsi:type="dcterms:W3CDTF">2015-06-18T03:28:19Z</dcterms:created>
  <dcterms:modified xsi:type="dcterms:W3CDTF">2015-06-24T03:03:24Z</dcterms:modified>
</cp:coreProperties>
</file>